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tables/table2.xml" ContentType="application/vnd.openxmlformats-officedocument.spreadsheetml.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iGGai\OneDrive\Desktop\Portfolio\"/>
    </mc:Choice>
  </mc:AlternateContent>
  <xr:revisionPtr revIDLastSave="0" documentId="13_ncr:1_{CCFF202A-7A07-44C5-B43A-8768BC815B9E}" xr6:coauthVersionLast="47" xr6:coauthVersionMax="47" xr10:uidLastSave="{00000000-0000-0000-0000-000000000000}"/>
  <bookViews>
    <workbookView xWindow="-108" yWindow="-108" windowWidth="23256" windowHeight="12456" tabRatio="908" xr2:uid="{744894B3-E5AA-4636-9441-59C2C771849D}"/>
  </bookViews>
  <sheets>
    <sheet name="Summary" sheetId="11" r:id="rId1"/>
    <sheet name="Entry" sheetId="3" r:id="rId2"/>
    <sheet name="Time Card" sheetId="6" r:id="rId3"/>
    <sheet name="Entry2" sheetId="17" r:id="rId4"/>
    <sheet name="Receipt Data" sheetId="19" state="hidden" r:id="rId5"/>
    <sheet name="2023 Archive (Time Card)" sheetId="25" state="hidden" r:id="rId6"/>
    <sheet name="Keystone Summary" sheetId="7" r:id="rId7"/>
    <sheet name="Weekly Summary" sheetId="8" r:id="rId8"/>
    <sheet name="Billing Summary" sheetId="10" state="hidden" r:id="rId9"/>
    <sheet name="Billing Summary (2)" sheetId="13" state="hidden" r:id="rId10"/>
    <sheet name="Billing Summary (3)" sheetId="24" state="hidden" r:id="rId11"/>
    <sheet name="Entries" sheetId="23" state="hidden" r:id="rId12"/>
    <sheet name="Employee Info" sheetId="5" r:id="rId13"/>
    <sheet name="Time Card (3)" sheetId="45" state="hidden" r:id="rId14"/>
    <sheet name="Time Card (Backup)" sheetId="44" state="hidden" r:id="rId15"/>
    <sheet name="Date" sheetId="15" state="hidden" r:id="rId16"/>
    <sheet name="Date2" sheetId="18" state="hidden" r:id="rId17"/>
    <sheet name="(134)" sheetId="12" state="hidden" r:id="rId18"/>
  </sheets>
  <definedNames>
    <definedName name="_xlcn.WorksheetConnection_EmployeeTimeEntrySheetV6.xlsmTableReceiptData1" hidden="1">TableReceiptData[]</definedName>
    <definedName name="Employee">'Employee Info'!$B$3:$B$50</definedName>
    <definedName name="ListDay2">Date2!$B$1:$B$32</definedName>
    <definedName name="ListYear" localSheetId="16">Year3[[#All],[Year]]</definedName>
    <definedName name="ListYear" localSheetId="11">Year[[#All],[Year]]</definedName>
    <definedName name="ListYear" localSheetId="13">Year[[#All],[Year]]</definedName>
    <definedName name="ListYear" localSheetId="14">Year[[#All],[Year]]</definedName>
    <definedName name="ListYear">Year[[#All],[Year]]</definedName>
    <definedName name="ListYear3" localSheetId="11">Year3[[#All],[Year]]</definedName>
    <definedName name="ListYear3" localSheetId="13">Year3[[#All],[Year]]</definedName>
    <definedName name="ListYear3" localSheetId="14">Year3[[#All],[Year]]</definedName>
    <definedName name="ListYear3">Year3[[#All],[Year]]</definedName>
    <definedName name="_xlnm.Print_Area" localSheetId="17">'(134)'!$A$1:$F$43</definedName>
    <definedName name="Slicer_Current_Week">#N/A</definedName>
    <definedName name="Slicer_Current_Week1">#N/A</definedName>
    <definedName name="Slicer_Current_Week21">#N/A</definedName>
    <definedName name="Slicer_Date2">#N/A</definedName>
  </definedNames>
  <calcPr calcId="191028"/>
  <pivotCaches>
    <pivotCache cacheId="104" r:id="rId19"/>
    <pivotCache cacheId="108" r:id="rId20"/>
    <pivotCache cacheId="112" r:id="rId21"/>
  </pivotCaches>
  <extLst>
    <ext xmlns:x14="http://schemas.microsoft.com/office/spreadsheetml/2009/9/main" uri="{BBE1A952-AA13-448e-AADC-164F8A28A991}">
      <x14:slicerCaches>
        <x14:slicerCache r:id="rId22"/>
        <x14:slicerCache r:id="rId23"/>
        <x14:slicerCache r:id="rId24"/>
        <x14:slicerCache r:id="rId2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ReceiptData" name="TableReceiptData" connection="WorksheetConnection_Employee Time Entry Sheet V6.xlsm!TableReceiptData"/>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100" i="19" l="1"/>
  <c r="G100" i="19"/>
  <c r="H100" i="19" s="1"/>
  <c r="K100" i="19"/>
  <c r="J8" i="6"/>
  <c r="O8" i="6" s="1"/>
  <c r="K8" i="6"/>
  <c r="L8" i="6"/>
  <c r="M8" i="6"/>
  <c r="N8" i="6"/>
  <c r="P8" i="6"/>
  <c r="Q8" i="6"/>
  <c r="R8" i="6" s="1"/>
  <c r="U8" i="6"/>
  <c r="V8" i="6"/>
  <c r="W8" i="6"/>
  <c r="X8" i="6"/>
  <c r="Y8" i="6"/>
  <c r="X1894" i="45"/>
  <c r="W1894" i="45"/>
  <c r="V1894" i="45"/>
  <c r="Y1894" i="45" s="1"/>
  <c r="U1894" i="45"/>
  <c r="R1894" i="45"/>
  <c r="Q1894" i="45"/>
  <c r="P1894" i="45"/>
  <c r="N1894" i="45"/>
  <c r="M1894" i="45"/>
  <c r="L1894" i="45"/>
  <c r="K1894" i="45"/>
  <c r="J1894" i="45"/>
  <c r="X1893" i="45"/>
  <c r="W1893" i="45"/>
  <c r="V1893" i="45"/>
  <c r="U1893" i="45"/>
  <c r="R1893" i="45"/>
  <c r="Q1893" i="45"/>
  <c r="P1893" i="45"/>
  <c r="N1893" i="45"/>
  <c r="M1893" i="45"/>
  <c r="L1893" i="45"/>
  <c r="K1893" i="45"/>
  <c r="J1893" i="45"/>
  <c r="X1892" i="45"/>
  <c r="W1892" i="45"/>
  <c r="V1892" i="45"/>
  <c r="U1892" i="45"/>
  <c r="R1892" i="45"/>
  <c r="Q1892" i="45"/>
  <c r="P1892" i="45"/>
  <c r="N1892" i="45"/>
  <c r="M1892" i="45"/>
  <c r="L1892" i="45"/>
  <c r="K1892" i="45"/>
  <c r="J1892" i="45"/>
  <c r="X1891" i="45"/>
  <c r="W1891" i="45"/>
  <c r="V1891" i="45"/>
  <c r="U1891" i="45"/>
  <c r="R1891" i="45"/>
  <c r="Q1891" i="45"/>
  <c r="P1891" i="45"/>
  <c r="N1891" i="45"/>
  <c r="M1891" i="45"/>
  <c r="L1891" i="45"/>
  <c r="K1891" i="45"/>
  <c r="J1891" i="45"/>
  <c r="X1890" i="45"/>
  <c r="W1890" i="45"/>
  <c r="V1890" i="45"/>
  <c r="U1890" i="45"/>
  <c r="R1890" i="45"/>
  <c r="Q1890" i="45"/>
  <c r="P1890" i="45"/>
  <c r="N1890" i="45"/>
  <c r="M1890" i="45"/>
  <c r="L1890" i="45"/>
  <c r="K1890" i="45"/>
  <c r="J1890" i="45"/>
  <c r="X1889" i="45"/>
  <c r="W1889" i="45"/>
  <c r="V1889" i="45"/>
  <c r="U1889" i="45"/>
  <c r="R1889" i="45"/>
  <c r="Q1889" i="45"/>
  <c r="P1889" i="45"/>
  <c r="N1889" i="45"/>
  <c r="M1889" i="45"/>
  <c r="L1889" i="45"/>
  <c r="K1889" i="45"/>
  <c r="J1889" i="45"/>
  <c r="X1888" i="45"/>
  <c r="W1888" i="45"/>
  <c r="V1888" i="45"/>
  <c r="U1888" i="45"/>
  <c r="R1888" i="45"/>
  <c r="Q1888" i="45"/>
  <c r="P1888" i="45"/>
  <c r="N1888" i="45"/>
  <c r="M1888" i="45"/>
  <c r="L1888" i="45"/>
  <c r="K1888" i="45"/>
  <c r="J1888" i="45"/>
  <c r="X1887" i="45"/>
  <c r="W1887" i="45"/>
  <c r="V1887" i="45"/>
  <c r="U1887" i="45"/>
  <c r="R1887" i="45"/>
  <c r="Q1887" i="45"/>
  <c r="P1887" i="45"/>
  <c r="N1887" i="45"/>
  <c r="M1887" i="45"/>
  <c r="L1887" i="45"/>
  <c r="K1887" i="45"/>
  <c r="J1887" i="45"/>
  <c r="X1886" i="45"/>
  <c r="W1886" i="45"/>
  <c r="V1886" i="45"/>
  <c r="U1886" i="45"/>
  <c r="R1886" i="45"/>
  <c r="Q1886" i="45"/>
  <c r="P1886" i="45"/>
  <c r="N1886" i="45"/>
  <c r="M1886" i="45"/>
  <c r="L1886" i="45"/>
  <c r="K1886" i="45"/>
  <c r="J1886" i="45"/>
  <c r="X1885" i="45"/>
  <c r="W1885" i="45"/>
  <c r="V1885" i="45"/>
  <c r="U1885" i="45"/>
  <c r="R1885" i="45"/>
  <c r="Q1885" i="45"/>
  <c r="P1885" i="45"/>
  <c r="N1885" i="45"/>
  <c r="M1885" i="45"/>
  <c r="L1885" i="45"/>
  <c r="K1885" i="45"/>
  <c r="J1885" i="45"/>
  <c r="X1884" i="45"/>
  <c r="W1884" i="45"/>
  <c r="V1884" i="45"/>
  <c r="U1884" i="45"/>
  <c r="R1884" i="45"/>
  <c r="Q1884" i="45"/>
  <c r="P1884" i="45"/>
  <c r="N1884" i="45"/>
  <c r="M1884" i="45"/>
  <c r="L1884" i="45"/>
  <c r="K1884" i="45"/>
  <c r="J1884" i="45"/>
  <c r="X1883" i="45"/>
  <c r="W1883" i="45"/>
  <c r="V1883" i="45"/>
  <c r="U1883" i="45"/>
  <c r="R1883" i="45"/>
  <c r="Q1883" i="45"/>
  <c r="P1883" i="45"/>
  <c r="N1883" i="45"/>
  <c r="M1883" i="45"/>
  <c r="L1883" i="45"/>
  <c r="K1883" i="45"/>
  <c r="J1883" i="45"/>
  <c r="X1882" i="45"/>
  <c r="W1882" i="45"/>
  <c r="V1882" i="45"/>
  <c r="U1882" i="45"/>
  <c r="R1882" i="45"/>
  <c r="Q1882" i="45"/>
  <c r="P1882" i="45"/>
  <c r="N1882" i="45"/>
  <c r="M1882" i="45"/>
  <c r="L1882" i="45"/>
  <c r="K1882" i="45"/>
  <c r="J1882" i="45"/>
  <c r="X1881" i="45"/>
  <c r="W1881" i="45"/>
  <c r="V1881" i="45"/>
  <c r="U1881" i="45"/>
  <c r="R1881" i="45"/>
  <c r="Q1881" i="45"/>
  <c r="P1881" i="45"/>
  <c r="N1881" i="45"/>
  <c r="M1881" i="45"/>
  <c r="L1881" i="45"/>
  <c r="K1881" i="45"/>
  <c r="J1881" i="45"/>
  <c r="X1880" i="45"/>
  <c r="W1880" i="45"/>
  <c r="V1880" i="45"/>
  <c r="U1880" i="45"/>
  <c r="R1880" i="45"/>
  <c r="Q1880" i="45"/>
  <c r="P1880" i="45"/>
  <c r="N1880" i="45"/>
  <c r="M1880" i="45"/>
  <c r="L1880" i="45"/>
  <c r="K1880" i="45"/>
  <c r="J1880" i="45"/>
  <c r="X1879" i="45"/>
  <c r="W1879" i="45"/>
  <c r="V1879" i="45"/>
  <c r="U1879" i="45"/>
  <c r="R1879" i="45"/>
  <c r="Q1879" i="45"/>
  <c r="P1879" i="45"/>
  <c r="N1879" i="45"/>
  <c r="M1879" i="45"/>
  <c r="L1879" i="45"/>
  <c r="K1879" i="45"/>
  <c r="J1879" i="45"/>
  <c r="X1878" i="45"/>
  <c r="W1878" i="45"/>
  <c r="V1878" i="45"/>
  <c r="U1878" i="45"/>
  <c r="R1878" i="45"/>
  <c r="Q1878" i="45"/>
  <c r="P1878" i="45"/>
  <c r="N1878" i="45"/>
  <c r="M1878" i="45"/>
  <c r="L1878" i="45"/>
  <c r="K1878" i="45"/>
  <c r="J1878" i="45"/>
  <c r="X1877" i="45"/>
  <c r="W1877" i="45"/>
  <c r="V1877" i="45"/>
  <c r="U1877" i="45"/>
  <c r="R1877" i="45"/>
  <c r="Q1877" i="45"/>
  <c r="P1877" i="45"/>
  <c r="N1877" i="45"/>
  <c r="M1877" i="45"/>
  <c r="L1877" i="45"/>
  <c r="K1877" i="45"/>
  <c r="J1877" i="45"/>
  <c r="X1876" i="45"/>
  <c r="W1876" i="45"/>
  <c r="V1876" i="45"/>
  <c r="U1876" i="45"/>
  <c r="R1876" i="45"/>
  <c r="Q1876" i="45"/>
  <c r="P1876" i="45"/>
  <c r="N1876" i="45"/>
  <c r="M1876" i="45"/>
  <c r="L1876" i="45"/>
  <c r="K1876" i="45"/>
  <c r="J1876" i="45"/>
  <c r="X1875" i="45"/>
  <c r="W1875" i="45"/>
  <c r="V1875" i="45"/>
  <c r="U1875" i="45"/>
  <c r="R1875" i="45"/>
  <c r="Q1875" i="45"/>
  <c r="P1875" i="45"/>
  <c r="N1875" i="45"/>
  <c r="M1875" i="45"/>
  <c r="L1875" i="45"/>
  <c r="K1875" i="45"/>
  <c r="J1875" i="45"/>
  <c r="X1874" i="45"/>
  <c r="W1874" i="45"/>
  <c r="V1874" i="45"/>
  <c r="U1874" i="45"/>
  <c r="R1874" i="45"/>
  <c r="Q1874" i="45"/>
  <c r="P1874" i="45"/>
  <c r="N1874" i="45"/>
  <c r="M1874" i="45"/>
  <c r="L1874" i="45"/>
  <c r="K1874" i="45"/>
  <c r="J1874" i="45"/>
  <c r="X1873" i="45"/>
  <c r="W1873" i="45"/>
  <c r="V1873" i="45"/>
  <c r="U1873" i="45"/>
  <c r="R1873" i="45"/>
  <c r="Q1873" i="45"/>
  <c r="P1873" i="45"/>
  <c r="N1873" i="45"/>
  <c r="M1873" i="45"/>
  <c r="L1873" i="45"/>
  <c r="K1873" i="45"/>
  <c r="J1873" i="45"/>
  <c r="X1872" i="45"/>
  <c r="W1872" i="45"/>
  <c r="V1872" i="45"/>
  <c r="U1872" i="45"/>
  <c r="R1872" i="45"/>
  <c r="Q1872" i="45"/>
  <c r="P1872" i="45"/>
  <c r="N1872" i="45"/>
  <c r="M1872" i="45"/>
  <c r="L1872" i="45"/>
  <c r="K1872" i="45"/>
  <c r="J1872" i="45"/>
  <c r="X1871" i="45"/>
  <c r="W1871" i="45"/>
  <c r="V1871" i="45"/>
  <c r="U1871" i="45"/>
  <c r="R1871" i="45"/>
  <c r="Q1871" i="45"/>
  <c r="P1871" i="45"/>
  <c r="N1871" i="45"/>
  <c r="M1871" i="45"/>
  <c r="L1871" i="45"/>
  <c r="K1871" i="45"/>
  <c r="J1871" i="45"/>
  <c r="X1870" i="45"/>
  <c r="W1870" i="45"/>
  <c r="V1870" i="45"/>
  <c r="U1870" i="45"/>
  <c r="R1870" i="45"/>
  <c r="Q1870" i="45"/>
  <c r="P1870" i="45"/>
  <c r="N1870" i="45"/>
  <c r="M1870" i="45"/>
  <c r="L1870" i="45"/>
  <c r="K1870" i="45"/>
  <c r="J1870" i="45"/>
  <c r="X1869" i="45"/>
  <c r="W1869" i="45"/>
  <c r="V1869" i="45"/>
  <c r="U1869" i="45"/>
  <c r="R1869" i="45"/>
  <c r="Q1869" i="45"/>
  <c r="P1869" i="45"/>
  <c r="N1869" i="45"/>
  <c r="M1869" i="45"/>
  <c r="L1869" i="45"/>
  <c r="K1869" i="45"/>
  <c r="J1869" i="45"/>
  <c r="X1868" i="45"/>
  <c r="W1868" i="45"/>
  <c r="V1868" i="45"/>
  <c r="U1868" i="45"/>
  <c r="R1868" i="45"/>
  <c r="Q1868" i="45"/>
  <c r="P1868" i="45"/>
  <c r="N1868" i="45"/>
  <c r="M1868" i="45"/>
  <c r="L1868" i="45"/>
  <c r="K1868" i="45"/>
  <c r="J1868" i="45"/>
  <c r="X1867" i="45"/>
  <c r="W1867" i="45"/>
  <c r="V1867" i="45"/>
  <c r="U1867" i="45"/>
  <c r="R1867" i="45"/>
  <c r="Q1867" i="45"/>
  <c r="P1867" i="45"/>
  <c r="N1867" i="45"/>
  <c r="M1867" i="45"/>
  <c r="L1867" i="45"/>
  <c r="K1867" i="45"/>
  <c r="J1867" i="45"/>
  <c r="X1866" i="45"/>
  <c r="W1866" i="45"/>
  <c r="V1866" i="45"/>
  <c r="U1866" i="45"/>
  <c r="R1866" i="45"/>
  <c r="Q1866" i="45"/>
  <c r="P1866" i="45"/>
  <c r="N1866" i="45"/>
  <c r="M1866" i="45"/>
  <c r="L1866" i="45"/>
  <c r="K1866" i="45"/>
  <c r="J1866" i="45"/>
  <c r="X1865" i="45"/>
  <c r="W1865" i="45"/>
  <c r="V1865" i="45"/>
  <c r="U1865" i="45"/>
  <c r="R1865" i="45"/>
  <c r="Q1865" i="45"/>
  <c r="P1865" i="45"/>
  <c r="N1865" i="45"/>
  <c r="M1865" i="45"/>
  <c r="L1865" i="45"/>
  <c r="K1865" i="45"/>
  <c r="J1865" i="45"/>
  <c r="X1864" i="45"/>
  <c r="W1864" i="45"/>
  <c r="V1864" i="45"/>
  <c r="U1864" i="45"/>
  <c r="R1864" i="45"/>
  <c r="Q1864" i="45"/>
  <c r="P1864" i="45"/>
  <c r="N1864" i="45"/>
  <c r="M1864" i="45"/>
  <c r="L1864" i="45"/>
  <c r="K1864" i="45"/>
  <c r="J1864" i="45"/>
  <c r="X1863" i="45"/>
  <c r="W1863" i="45"/>
  <c r="V1863" i="45"/>
  <c r="U1863" i="45"/>
  <c r="R1863" i="45"/>
  <c r="Q1863" i="45"/>
  <c r="P1863" i="45"/>
  <c r="N1863" i="45"/>
  <c r="M1863" i="45"/>
  <c r="L1863" i="45"/>
  <c r="K1863" i="45"/>
  <c r="J1863" i="45"/>
  <c r="X1862" i="45"/>
  <c r="W1862" i="45"/>
  <c r="V1862" i="45"/>
  <c r="U1862" i="45"/>
  <c r="R1862" i="45"/>
  <c r="Q1862" i="45"/>
  <c r="P1862" i="45"/>
  <c r="N1862" i="45"/>
  <c r="M1862" i="45"/>
  <c r="L1862" i="45"/>
  <c r="K1862" i="45"/>
  <c r="J1862" i="45"/>
  <c r="X1861" i="45"/>
  <c r="W1861" i="45"/>
  <c r="V1861" i="45"/>
  <c r="U1861" i="45"/>
  <c r="R1861" i="45"/>
  <c r="Q1861" i="45"/>
  <c r="P1861" i="45"/>
  <c r="N1861" i="45"/>
  <c r="M1861" i="45"/>
  <c r="L1861" i="45"/>
  <c r="K1861" i="45"/>
  <c r="J1861" i="45"/>
  <c r="X1860" i="45"/>
  <c r="W1860" i="45"/>
  <c r="V1860" i="45"/>
  <c r="U1860" i="45"/>
  <c r="R1860" i="45"/>
  <c r="Q1860" i="45"/>
  <c r="P1860" i="45"/>
  <c r="N1860" i="45"/>
  <c r="M1860" i="45"/>
  <c r="L1860" i="45"/>
  <c r="K1860" i="45"/>
  <c r="J1860" i="45"/>
  <c r="X1859" i="45"/>
  <c r="W1859" i="45"/>
  <c r="V1859" i="45"/>
  <c r="Y1859" i="45" s="1"/>
  <c r="U1859" i="45"/>
  <c r="R1859" i="45"/>
  <c r="Q1859" i="45"/>
  <c r="P1859" i="45"/>
  <c r="N1859" i="45"/>
  <c r="M1859" i="45"/>
  <c r="L1859" i="45"/>
  <c r="K1859" i="45"/>
  <c r="J1859" i="45"/>
  <c r="X1858" i="45"/>
  <c r="W1858" i="45"/>
  <c r="V1858" i="45"/>
  <c r="Y1858" i="45" s="1"/>
  <c r="U1858" i="45"/>
  <c r="R1858" i="45"/>
  <c r="Q1858" i="45"/>
  <c r="P1858" i="45"/>
  <c r="N1858" i="45"/>
  <c r="M1858" i="45"/>
  <c r="L1858" i="45"/>
  <c r="K1858" i="45"/>
  <c r="J1858" i="45"/>
  <c r="X1857" i="45"/>
  <c r="W1857" i="45"/>
  <c r="V1857" i="45"/>
  <c r="U1857" i="45"/>
  <c r="R1857" i="45"/>
  <c r="Q1857" i="45"/>
  <c r="P1857" i="45"/>
  <c r="N1857" i="45"/>
  <c r="M1857" i="45"/>
  <c r="L1857" i="45"/>
  <c r="K1857" i="45"/>
  <c r="J1857" i="45"/>
  <c r="X1856" i="45"/>
  <c r="W1856" i="45"/>
  <c r="V1856" i="45"/>
  <c r="U1856" i="45"/>
  <c r="R1856" i="45"/>
  <c r="Q1856" i="45"/>
  <c r="P1856" i="45"/>
  <c r="N1856" i="45"/>
  <c r="M1856" i="45"/>
  <c r="L1856" i="45"/>
  <c r="K1856" i="45"/>
  <c r="J1856" i="45"/>
  <c r="X1855" i="45"/>
  <c r="W1855" i="45"/>
  <c r="V1855" i="45"/>
  <c r="Y1855" i="45" s="1"/>
  <c r="U1855" i="45"/>
  <c r="R1855" i="45"/>
  <c r="Q1855" i="45"/>
  <c r="P1855" i="45"/>
  <c r="N1855" i="45"/>
  <c r="M1855" i="45"/>
  <c r="L1855" i="45"/>
  <c r="K1855" i="45"/>
  <c r="J1855" i="45"/>
  <c r="X1854" i="45"/>
  <c r="W1854" i="45"/>
  <c r="V1854" i="45"/>
  <c r="U1854" i="45"/>
  <c r="R1854" i="45"/>
  <c r="Q1854" i="45"/>
  <c r="P1854" i="45"/>
  <c r="N1854" i="45"/>
  <c r="M1854" i="45"/>
  <c r="L1854" i="45"/>
  <c r="K1854" i="45"/>
  <c r="J1854" i="45"/>
  <c r="X1853" i="45"/>
  <c r="W1853" i="45"/>
  <c r="V1853" i="45"/>
  <c r="U1853" i="45"/>
  <c r="R1853" i="45"/>
  <c r="Q1853" i="45"/>
  <c r="P1853" i="45"/>
  <c r="N1853" i="45"/>
  <c r="M1853" i="45"/>
  <c r="L1853" i="45"/>
  <c r="K1853" i="45"/>
  <c r="J1853" i="45"/>
  <c r="X1852" i="45"/>
  <c r="W1852" i="45"/>
  <c r="V1852" i="45"/>
  <c r="U1852" i="45"/>
  <c r="R1852" i="45"/>
  <c r="Q1852" i="45"/>
  <c r="P1852" i="45"/>
  <c r="N1852" i="45"/>
  <c r="M1852" i="45"/>
  <c r="L1852" i="45"/>
  <c r="K1852" i="45"/>
  <c r="J1852" i="45"/>
  <c r="X1851" i="45"/>
  <c r="W1851" i="45"/>
  <c r="V1851" i="45"/>
  <c r="Y1851" i="45" s="1"/>
  <c r="U1851" i="45"/>
  <c r="R1851" i="45"/>
  <c r="Q1851" i="45"/>
  <c r="P1851" i="45"/>
  <c r="N1851" i="45"/>
  <c r="M1851" i="45"/>
  <c r="L1851" i="45"/>
  <c r="K1851" i="45"/>
  <c r="J1851" i="45"/>
  <c r="X1850" i="45"/>
  <c r="W1850" i="45"/>
  <c r="V1850" i="45"/>
  <c r="Y1850" i="45" s="1"/>
  <c r="U1850" i="45"/>
  <c r="R1850" i="45"/>
  <c r="Q1850" i="45"/>
  <c r="P1850" i="45"/>
  <c r="N1850" i="45"/>
  <c r="M1850" i="45"/>
  <c r="L1850" i="45"/>
  <c r="K1850" i="45"/>
  <c r="J1850" i="45"/>
  <c r="X1849" i="45"/>
  <c r="W1849" i="45"/>
  <c r="V1849" i="45"/>
  <c r="U1849" i="45"/>
  <c r="R1849" i="45"/>
  <c r="Q1849" i="45"/>
  <c r="P1849" i="45"/>
  <c r="N1849" i="45"/>
  <c r="M1849" i="45"/>
  <c r="L1849" i="45"/>
  <c r="K1849" i="45"/>
  <c r="J1849" i="45"/>
  <c r="X1848" i="45"/>
  <c r="W1848" i="45"/>
  <c r="V1848" i="45"/>
  <c r="U1848" i="45"/>
  <c r="R1848" i="45"/>
  <c r="Q1848" i="45"/>
  <c r="P1848" i="45"/>
  <c r="N1848" i="45"/>
  <c r="M1848" i="45"/>
  <c r="L1848" i="45"/>
  <c r="K1848" i="45"/>
  <c r="J1848" i="45"/>
  <c r="X1847" i="45"/>
  <c r="W1847" i="45"/>
  <c r="V1847" i="45"/>
  <c r="Y1847" i="45" s="1"/>
  <c r="U1847" i="45"/>
  <c r="R1847" i="45"/>
  <c r="Q1847" i="45"/>
  <c r="P1847" i="45"/>
  <c r="N1847" i="45"/>
  <c r="M1847" i="45"/>
  <c r="L1847" i="45"/>
  <c r="K1847" i="45"/>
  <c r="J1847" i="45"/>
  <c r="X1846" i="45"/>
  <c r="W1846" i="45"/>
  <c r="V1846" i="45"/>
  <c r="U1846" i="45"/>
  <c r="R1846" i="45"/>
  <c r="Q1846" i="45"/>
  <c r="P1846" i="45"/>
  <c r="N1846" i="45"/>
  <c r="M1846" i="45"/>
  <c r="L1846" i="45"/>
  <c r="K1846" i="45"/>
  <c r="J1846" i="45"/>
  <c r="X1845" i="45"/>
  <c r="W1845" i="45"/>
  <c r="V1845" i="45"/>
  <c r="U1845" i="45"/>
  <c r="R1845" i="45"/>
  <c r="Q1845" i="45"/>
  <c r="P1845" i="45"/>
  <c r="N1845" i="45"/>
  <c r="M1845" i="45"/>
  <c r="L1845" i="45"/>
  <c r="K1845" i="45"/>
  <c r="J1845" i="45"/>
  <c r="X1844" i="45"/>
  <c r="W1844" i="45"/>
  <c r="V1844" i="45"/>
  <c r="U1844" i="45"/>
  <c r="R1844" i="45"/>
  <c r="Q1844" i="45"/>
  <c r="P1844" i="45"/>
  <c r="N1844" i="45"/>
  <c r="M1844" i="45"/>
  <c r="L1844" i="45"/>
  <c r="K1844" i="45"/>
  <c r="J1844" i="45"/>
  <c r="X1843" i="45"/>
  <c r="W1843" i="45"/>
  <c r="V1843" i="45"/>
  <c r="Y1843" i="45" s="1"/>
  <c r="U1843" i="45"/>
  <c r="R1843" i="45"/>
  <c r="Q1843" i="45"/>
  <c r="P1843" i="45"/>
  <c r="N1843" i="45"/>
  <c r="M1843" i="45"/>
  <c r="L1843" i="45"/>
  <c r="K1843" i="45"/>
  <c r="J1843" i="45"/>
  <c r="X1842" i="45"/>
  <c r="W1842" i="45"/>
  <c r="V1842" i="45"/>
  <c r="Y1842" i="45" s="1"/>
  <c r="U1842" i="45"/>
  <c r="R1842" i="45"/>
  <c r="Q1842" i="45"/>
  <c r="P1842" i="45"/>
  <c r="N1842" i="45"/>
  <c r="M1842" i="45"/>
  <c r="L1842" i="45"/>
  <c r="K1842" i="45"/>
  <c r="J1842" i="45"/>
  <c r="X1841" i="45"/>
  <c r="W1841" i="45"/>
  <c r="V1841" i="45"/>
  <c r="U1841" i="45"/>
  <c r="R1841" i="45"/>
  <c r="Q1841" i="45"/>
  <c r="P1841" i="45"/>
  <c r="N1841" i="45"/>
  <c r="M1841" i="45"/>
  <c r="L1841" i="45"/>
  <c r="K1841" i="45"/>
  <c r="J1841" i="45"/>
  <c r="X1840" i="45"/>
  <c r="W1840" i="45"/>
  <c r="V1840" i="45"/>
  <c r="U1840" i="45"/>
  <c r="R1840" i="45"/>
  <c r="Q1840" i="45"/>
  <c r="P1840" i="45"/>
  <c r="N1840" i="45"/>
  <c r="M1840" i="45"/>
  <c r="L1840" i="45"/>
  <c r="K1840" i="45"/>
  <c r="J1840" i="45"/>
  <c r="X1839" i="45"/>
  <c r="W1839" i="45"/>
  <c r="V1839" i="45"/>
  <c r="Y1839" i="45" s="1"/>
  <c r="U1839" i="45"/>
  <c r="R1839" i="45"/>
  <c r="Q1839" i="45"/>
  <c r="P1839" i="45"/>
  <c r="N1839" i="45"/>
  <c r="M1839" i="45"/>
  <c r="L1839" i="45"/>
  <c r="K1839" i="45"/>
  <c r="J1839" i="45"/>
  <c r="X1838" i="45"/>
  <c r="W1838" i="45"/>
  <c r="V1838" i="45"/>
  <c r="U1838" i="45"/>
  <c r="R1838" i="45"/>
  <c r="Q1838" i="45"/>
  <c r="P1838" i="45"/>
  <c r="N1838" i="45"/>
  <c r="M1838" i="45"/>
  <c r="L1838" i="45"/>
  <c r="K1838" i="45"/>
  <c r="J1838" i="45"/>
  <c r="X1837" i="45"/>
  <c r="W1837" i="45"/>
  <c r="V1837" i="45"/>
  <c r="U1837" i="45"/>
  <c r="R1837" i="45"/>
  <c r="Q1837" i="45"/>
  <c r="P1837" i="45"/>
  <c r="N1837" i="45"/>
  <c r="M1837" i="45"/>
  <c r="L1837" i="45"/>
  <c r="K1837" i="45"/>
  <c r="J1837" i="45"/>
  <c r="X1836" i="45"/>
  <c r="W1836" i="45"/>
  <c r="V1836" i="45"/>
  <c r="U1836" i="45"/>
  <c r="R1836" i="45"/>
  <c r="Q1836" i="45"/>
  <c r="P1836" i="45"/>
  <c r="N1836" i="45"/>
  <c r="M1836" i="45"/>
  <c r="L1836" i="45"/>
  <c r="K1836" i="45"/>
  <c r="J1836" i="45"/>
  <c r="X1835" i="45"/>
  <c r="W1835" i="45"/>
  <c r="V1835" i="45"/>
  <c r="Y1835" i="45" s="1"/>
  <c r="U1835" i="45"/>
  <c r="R1835" i="45"/>
  <c r="Q1835" i="45"/>
  <c r="P1835" i="45"/>
  <c r="N1835" i="45"/>
  <c r="M1835" i="45"/>
  <c r="L1835" i="45"/>
  <c r="K1835" i="45"/>
  <c r="J1835" i="45"/>
  <c r="X1834" i="45"/>
  <c r="W1834" i="45"/>
  <c r="V1834" i="45"/>
  <c r="Y1834" i="45" s="1"/>
  <c r="U1834" i="45"/>
  <c r="R1834" i="45"/>
  <c r="Q1834" i="45"/>
  <c r="P1834" i="45"/>
  <c r="N1834" i="45"/>
  <c r="M1834" i="45"/>
  <c r="L1834" i="45"/>
  <c r="K1834" i="45"/>
  <c r="J1834" i="45"/>
  <c r="X1833" i="45"/>
  <c r="W1833" i="45"/>
  <c r="V1833" i="45"/>
  <c r="U1833" i="45"/>
  <c r="R1833" i="45"/>
  <c r="Q1833" i="45"/>
  <c r="P1833" i="45"/>
  <c r="N1833" i="45"/>
  <c r="M1833" i="45"/>
  <c r="L1833" i="45"/>
  <c r="K1833" i="45"/>
  <c r="J1833" i="45"/>
  <c r="X1832" i="45"/>
  <c r="W1832" i="45"/>
  <c r="V1832" i="45"/>
  <c r="U1832" i="45"/>
  <c r="R1832" i="45"/>
  <c r="Q1832" i="45"/>
  <c r="P1832" i="45"/>
  <c r="N1832" i="45"/>
  <c r="M1832" i="45"/>
  <c r="L1832" i="45"/>
  <c r="K1832" i="45"/>
  <c r="J1832" i="45"/>
  <c r="X1831" i="45"/>
  <c r="W1831" i="45"/>
  <c r="V1831" i="45"/>
  <c r="Y1831" i="45" s="1"/>
  <c r="U1831" i="45"/>
  <c r="R1831" i="45"/>
  <c r="Q1831" i="45"/>
  <c r="P1831" i="45"/>
  <c r="N1831" i="45"/>
  <c r="M1831" i="45"/>
  <c r="L1831" i="45"/>
  <c r="K1831" i="45"/>
  <c r="J1831" i="45"/>
  <c r="X1830" i="45"/>
  <c r="W1830" i="45"/>
  <c r="V1830" i="45"/>
  <c r="U1830" i="45"/>
  <c r="R1830" i="45"/>
  <c r="Q1830" i="45"/>
  <c r="P1830" i="45"/>
  <c r="N1830" i="45"/>
  <c r="M1830" i="45"/>
  <c r="L1830" i="45"/>
  <c r="K1830" i="45"/>
  <c r="J1830" i="45"/>
  <c r="X1829" i="45"/>
  <c r="W1829" i="45"/>
  <c r="V1829" i="45"/>
  <c r="U1829" i="45"/>
  <c r="R1829" i="45"/>
  <c r="Q1829" i="45"/>
  <c r="P1829" i="45"/>
  <c r="N1829" i="45"/>
  <c r="M1829" i="45"/>
  <c r="L1829" i="45"/>
  <c r="K1829" i="45"/>
  <c r="J1829" i="45"/>
  <c r="X1828" i="45"/>
  <c r="W1828" i="45"/>
  <c r="V1828" i="45"/>
  <c r="U1828" i="45"/>
  <c r="R1828" i="45"/>
  <c r="Q1828" i="45"/>
  <c r="P1828" i="45"/>
  <c r="N1828" i="45"/>
  <c r="M1828" i="45"/>
  <c r="L1828" i="45"/>
  <c r="K1828" i="45"/>
  <c r="J1828" i="45"/>
  <c r="X1827" i="45"/>
  <c r="W1827" i="45"/>
  <c r="V1827" i="45"/>
  <c r="Y1827" i="45" s="1"/>
  <c r="U1827" i="45"/>
  <c r="R1827" i="45"/>
  <c r="Q1827" i="45"/>
  <c r="P1827" i="45"/>
  <c r="N1827" i="45"/>
  <c r="M1827" i="45"/>
  <c r="L1827" i="45"/>
  <c r="K1827" i="45"/>
  <c r="J1827" i="45"/>
  <c r="X1826" i="45"/>
  <c r="W1826" i="45"/>
  <c r="V1826" i="45"/>
  <c r="Y1826" i="45" s="1"/>
  <c r="U1826" i="45"/>
  <c r="R1826" i="45"/>
  <c r="Q1826" i="45"/>
  <c r="P1826" i="45"/>
  <c r="N1826" i="45"/>
  <c r="M1826" i="45"/>
  <c r="L1826" i="45"/>
  <c r="K1826" i="45"/>
  <c r="J1826" i="45"/>
  <c r="X1825" i="45"/>
  <c r="W1825" i="45"/>
  <c r="V1825" i="45"/>
  <c r="U1825" i="45"/>
  <c r="R1825" i="45"/>
  <c r="Q1825" i="45"/>
  <c r="P1825" i="45"/>
  <c r="N1825" i="45"/>
  <c r="M1825" i="45"/>
  <c r="L1825" i="45"/>
  <c r="K1825" i="45"/>
  <c r="J1825" i="45"/>
  <c r="X1824" i="45"/>
  <c r="W1824" i="45"/>
  <c r="V1824" i="45"/>
  <c r="U1824" i="45"/>
  <c r="R1824" i="45"/>
  <c r="Q1824" i="45"/>
  <c r="P1824" i="45"/>
  <c r="N1824" i="45"/>
  <c r="M1824" i="45"/>
  <c r="L1824" i="45"/>
  <c r="K1824" i="45"/>
  <c r="J1824" i="45"/>
  <c r="X1823" i="45"/>
  <c r="W1823" i="45"/>
  <c r="V1823" i="45"/>
  <c r="Y1823" i="45" s="1"/>
  <c r="U1823" i="45"/>
  <c r="R1823" i="45"/>
  <c r="Q1823" i="45"/>
  <c r="P1823" i="45"/>
  <c r="N1823" i="45"/>
  <c r="M1823" i="45"/>
  <c r="L1823" i="45"/>
  <c r="K1823" i="45"/>
  <c r="J1823" i="45"/>
  <c r="X1822" i="45"/>
  <c r="W1822" i="45"/>
  <c r="V1822" i="45"/>
  <c r="U1822" i="45"/>
  <c r="R1822" i="45"/>
  <c r="Q1822" i="45"/>
  <c r="P1822" i="45"/>
  <c r="N1822" i="45"/>
  <c r="M1822" i="45"/>
  <c r="L1822" i="45"/>
  <c r="K1822" i="45"/>
  <c r="J1822" i="45"/>
  <c r="X1821" i="45"/>
  <c r="W1821" i="45"/>
  <c r="V1821" i="45"/>
  <c r="U1821" i="45"/>
  <c r="R1821" i="45"/>
  <c r="Q1821" i="45"/>
  <c r="P1821" i="45"/>
  <c r="N1821" i="45"/>
  <c r="M1821" i="45"/>
  <c r="L1821" i="45"/>
  <c r="K1821" i="45"/>
  <c r="J1821" i="45"/>
  <c r="X1820" i="45"/>
  <c r="W1820" i="45"/>
  <c r="V1820" i="45"/>
  <c r="U1820" i="45"/>
  <c r="R1820" i="45"/>
  <c r="Q1820" i="45"/>
  <c r="P1820" i="45"/>
  <c r="N1820" i="45"/>
  <c r="M1820" i="45"/>
  <c r="L1820" i="45"/>
  <c r="K1820" i="45"/>
  <c r="J1820" i="45"/>
  <c r="X1819" i="45"/>
  <c r="W1819" i="45"/>
  <c r="V1819" i="45"/>
  <c r="Y1819" i="45" s="1"/>
  <c r="U1819" i="45"/>
  <c r="R1819" i="45"/>
  <c r="Q1819" i="45"/>
  <c r="P1819" i="45"/>
  <c r="N1819" i="45"/>
  <c r="M1819" i="45"/>
  <c r="L1819" i="45"/>
  <c r="K1819" i="45"/>
  <c r="J1819" i="45"/>
  <c r="X1818" i="45"/>
  <c r="W1818" i="45"/>
  <c r="V1818" i="45"/>
  <c r="Y1818" i="45" s="1"/>
  <c r="U1818" i="45"/>
  <c r="R1818" i="45"/>
  <c r="Q1818" i="45"/>
  <c r="P1818" i="45"/>
  <c r="N1818" i="45"/>
  <c r="M1818" i="45"/>
  <c r="L1818" i="45"/>
  <c r="K1818" i="45"/>
  <c r="J1818" i="45"/>
  <c r="X1817" i="45"/>
  <c r="W1817" i="45"/>
  <c r="V1817" i="45"/>
  <c r="U1817" i="45"/>
  <c r="R1817" i="45"/>
  <c r="Q1817" i="45"/>
  <c r="P1817" i="45"/>
  <c r="N1817" i="45"/>
  <c r="M1817" i="45"/>
  <c r="L1817" i="45"/>
  <c r="K1817" i="45"/>
  <c r="J1817" i="45"/>
  <c r="X1816" i="45"/>
  <c r="W1816" i="45"/>
  <c r="V1816" i="45"/>
  <c r="U1816" i="45"/>
  <c r="R1816" i="45"/>
  <c r="Q1816" i="45"/>
  <c r="P1816" i="45"/>
  <c r="N1816" i="45"/>
  <c r="M1816" i="45"/>
  <c r="L1816" i="45"/>
  <c r="K1816" i="45"/>
  <c r="J1816" i="45"/>
  <c r="X1815" i="45"/>
  <c r="W1815" i="45"/>
  <c r="V1815" i="45"/>
  <c r="Y1815" i="45" s="1"/>
  <c r="U1815" i="45"/>
  <c r="R1815" i="45"/>
  <c r="Q1815" i="45"/>
  <c r="P1815" i="45"/>
  <c r="N1815" i="45"/>
  <c r="M1815" i="45"/>
  <c r="L1815" i="45"/>
  <c r="K1815" i="45"/>
  <c r="J1815" i="45"/>
  <c r="X1814" i="45"/>
  <c r="W1814" i="45"/>
  <c r="V1814" i="45"/>
  <c r="U1814" i="45"/>
  <c r="R1814" i="45"/>
  <c r="Q1814" i="45"/>
  <c r="P1814" i="45"/>
  <c r="N1814" i="45"/>
  <c r="M1814" i="45"/>
  <c r="L1814" i="45"/>
  <c r="K1814" i="45"/>
  <c r="J1814" i="45"/>
  <c r="X1813" i="45"/>
  <c r="W1813" i="45"/>
  <c r="V1813" i="45"/>
  <c r="U1813" i="45"/>
  <c r="S1813" i="45"/>
  <c r="R1813" i="45"/>
  <c r="Q1813" i="45"/>
  <c r="P1813" i="45"/>
  <c r="N1813" i="45"/>
  <c r="M1813" i="45"/>
  <c r="L1813" i="45"/>
  <c r="K1813" i="45"/>
  <c r="J1813" i="45"/>
  <c r="X1812" i="45"/>
  <c r="W1812" i="45"/>
  <c r="V1812" i="45"/>
  <c r="Y1812" i="45" s="1"/>
  <c r="U1812" i="45"/>
  <c r="R1812" i="45"/>
  <c r="Q1812" i="45"/>
  <c r="P1812" i="45"/>
  <c r="N1812" i="45"/>
  <c r="M1812" i="45"/>
  <c r="L1812" i="45"/>
  <c r="K1812" i="45"/>
  <c r="J1812" i="45"/>
  <c r="Y1811" i="45"/>
  <c r="X1811" i="45"/>
  <c r="W1811" i="45"/>
  <c r="V1811" i="45"/>
  <c r="U1811" i="45"/>
  <c r="Q1811" i="45"/>
  <c r="R1811" i="45" s="1"/>
  <c r="P1811" i="45"/>
  <c r="N1811" i="45"/>
  <c r="M1811" i="45"/>
  <c r="L1811" i="45"/>
  <c r="K1811" i="45"/>
  <c r="J1811" i="45"/>
  <c r="X1810" i="45"/>
  <c r="Y1810" i="45" s="1"/>
  <c r="W1810" i="45"/>
  <c r="V1810" i="45"/>
  <c r="U1810" i="45"/>
  <c r="Q1810" i="45"/>
  <c r="R1810" i="45" s="1"/>
  <c r="P1810" i="45"/>
  <c r="N1810" i="45"/>
  <c r="M1810" i="45"/>
  <c r="L1810" i="45"/>
  <c r="K1810" i="45"/>
  <c r="J1810" i="45"/>
  <c r="X1809" i="45"/>
  <c r="W1809" i="45"/>
  <c r="V1809" i="45"/>
  <c r="U1809" i="45"/>
  <c r="Q1809" i="45"/>
  <c r="R1809" i="45" s="1"/>
  <c r="P1809" i="45"/>
  <c r="N1809" i="45"/>
  <c r="M1809" i="45"/>
  <c r="L1809" i="45"/>
  <c r="K1809" i="45"/>
  <c r="J1809" i="45"/>
  <c r="X1808" i="45"/>
  <c r="Y1808" i="45" s="1"/>
  <c r="W1808" i="45"/>
  <c r="V1808" i="45"/>
  <c r="U1808" i="45"/>
  <c r="S1808" i="45"/>
  <c r="Q1808" i="45"/>
  <c r="R1808" i="45" s="1"/>
  <c r="P1808" i="45"/>
  <c r="N1808" i="45"/>
  <c r="M1808" i="45"/>
  <c r="L1808" i="45"/>
  <c r="K1808" i="45"/>
  <c r="J1808" i="45"/>
  <c r="X1807" i="45"/>
  <c r="Y1807" i="45" s="1"/>
  <c r="W1807" i="45"/>
  <c r="V1807" i="45"/>
  <c r="U1807" i="45"/>
  <c r="Q1807" i="45"/>
  <c r="R1807" i="45" s="1"/>
  <c r="P1807" i="45"/>
  <c r="N1807" i="45"/>
  <c r="M1807" i="45"/>
  <c r="L1807" i="45"/>
  <c r="K1807" i="45"/>
  <c r="J1807" i="45"/>
  <c r="X1806" i="45"/>
  <c r="W1806" i="45"/>
  <c r="V1806" i="45"/>
  <c r="U1806" i="45"/>
  <c r="Q1806" i="45"/>
  <c r="R1806" i="45" s="1"/>
  <c r="P1806" i="45"/>
  <c r="N1806" i="45"/>
  <c r="M1806" i="45"/>
  <c r="L1806" i="45"/>
  <c r="K1806" i="45"/>
  <c r="J1806" i="45"/>
  <c r="X1805" i="45"/>
  <c r="W1805" i="45"/>
  <c r="V1805" i="45"/>
  <c r="U1805" i="45"/>
  <c r="Q1805" i="45"/>
  <c r="R1805" i="45" s="1"/>
  <c r="P1805" i="45"/>
  <c r="N1805" i="45"/>
  <c r="M1805" i="45"/>
  <c r="L1805" i="45"/>
  <c r="K1805" i="45"/>
  <c r="J1805" i="45"/>
  <c r="Y1804" i="45"/>
  <c r="X1804" i="45"/>
  <c r="W1804" i="45"/>
  <c r="V1804" i="45"/>
  <c r="U1804" i="45"/>
  <c r="Q1804" i="45"/>
  <c r="R1804" i="45" s="1"/>
  <c r="P1804" i="45"/>
  <c r="N1804" i="45"/>
  <c r="M1804" i="45"/>
  <c r="L1804" i="45"/>
  <c r="K1804" i="45"/>
  <c r="J1804" i="45"/>
  <c r="X1803" i="45"/>
  <c r="W1803" i="45"/>
  <c r="Y1803" i="45" s="1"/>
  <c r="V1803" i="45"/>
  <c r="U1803" i="45"/>
  <c r="Q1803" i="45"/>
  <c r="R1803" i="45" s="1"/>
  <c r="P1803" i="45"/>
  <c r="N1803" i="45"/>
  <c r="M1803" i="45"/>
  <c r="L1803" i="45"/>
  <c r="K1803" i="45"/>
  <c r="J1803" i="45"/>
  <c r="Y1802" i="45"/>
  <c r="X1802" i="45"/>
  <c r="W1802" i="45"/>
  <c r="V1802" i="45"/>
  <c r="U1802" i="45"/>
  <c r="Q1802" i="45"/>
  <c r="R1802" i="45" s="1"/>
  <c r="P1802" i="45"/>
  <c r="N1802" i="45"/>
  <c r="M1802" i="45"/>
  <c r="L1802" i="45"/>
  <c r="K1802" i="45"/>
  <c r="J1802" i="45"/>
  <c r="X1801" i="45"/>
  <c r="W1801" i="45"/>
  <c r="V1801" i="45"/>
  <c r="U1801" i="45"/>
  <c r="Q1801" i="45"/>
  <c r="R1801" i="45" s="1"/>
  <c r="P1801" i="45"/>
  <c r="N1801" i="45"/>
  <c r="M1801" i="45"/>
  <c r="L1801" i="45"/>
  <c r="K1801" i="45"/>
  <c r="J1801" i="45"/>
  <c r="Y1800" i="45"/>
  <c r="X1800" i="45"/>
  <c r="W1800" i="45"/>
  <c r="V1800" i="45"/>
  <c r="U1800" i="45"/>
  <c r="Q1800" i="45"/>
  <c r="R1800" i="45" s="1"/>
  <c r="P1800" i="45"/>
  <c r="N1800" i="45"/>
  <c r="M1800" i="45"/>
  <c r="L1800" i="45"/>
  <c r="K1800" i="45"/>
  <c r="J1800" i="45"/>
  <c r="X1799" i="45"/>
  <c r="W1799" i="45"/>
  <c r="Y1799" i="45" s="1"/>
  <c r="V1799" i="45"/>
  <c r="U1799" i="45"/>
  <c r="Q1799" i="45"/>
  <c r="R1799" i="45" s="1"/>
  <c r="P1799" i="45"/>
  <c r="N1799" i="45"/>
  <c r="M1799" i="45"/>
  <c r="L1799" i="45"/>
  <c r="K1799" i="45"/>
  <c r="J1799" i="45"/>
  <c r="Y1798" i="45"/>
  <c r="X1798" i="45"/>
  <c r="W1798" i="45"/>
  <c r="V1798" i="45"/>
  <c r="U1798" i="45"/>
  <c r="Q1798" i="45"/>
  <c r="R1798" i="45" s="1"/>
  <c r="P1798" i="45"/>
  <c r="N1798" i="45"/>
  <c r="M1798" i="45"/>
  <c r="L1798" i="45"/>
  <c r="K1798" i="45"/>
  <c r="J1798" i="45"/>
  <c r="X1797" i="45"/>
  <c r="W1797" i="45"/>
  <c r="Y1797" i="45" s="1"/>
  <c r="V1797" i="45"/>
  <c r="U1797" i="45"/>
  <c r="Q1797" i="45"/>
  <c r="R1797" i="45" s="1"/>
  <c r="P1797" i="45"/>
  <c r="N1797" i="45"/>
  <c r="M1797" i="45"/>
  <c r="L1797" i="45"/>
  <c r="K1797" i="45"/>
  <c r="J1797" i="45"/>
  <c r="Y1796" i="45"/>
  <c r="X1796" i="45"/>
  <c r="W1796" i="45"/>
  <c r="V1796" i="45"/>
  <c r="U1796" i="45"/>
  <c r="Q1796" i="45"/>
  <c r="R1796" i="45" s="1"/>
  <c r="P1796" i="45"/>
  <c r="N1796" i="45"/>
  <c r="M1796" i="45"/>
  <c r="L1796" i="45"/>
  <c r="K1796" i="45"/>
  <c r="J1796" i="45"/>
  <c r="X1795" i="45"/>
  <c r="W1795" i="45"/>
  <c r="Y1795" i="45" s="1"/>
  <c r="V1795" i="45"/>
  <c r="U1795" i="45"/>
  <c r="Q1795" i="45"/>
  <c r="R1795" i="45" s="1"/>
  <c r="P1795" i="45"/>
  <c r="N1795" i="45"/>
  <c r="M1795" i="45"/>
  <c r="L1795" i="45"/>
  <c r="K1795" i="45"/>
  <c r="J1795" i="45"/>
  <c r="Y1794" i="45"/>
  <c r="X1794" i="45"/>
  <c r="W1794" i="45"/>
  <c r="V1794" i="45"/>
  <c r="U1794" i="45"/>
  <c r="Q1794" i="45"/>
  <c r="R1794" i="45" s="1"/>
  <c r="P1794" i="45"/>
  <c r="N1794" i="45"/>
  <c r="M1794" i="45"/>
  <c r="L1794" i="45"/>
  <c r="K1794" i="45"/>
  <c r="J1794" i="45"/>
  <c r="X1793" i="45"/>
  <c r="W1793" i="45"/>
  <c r="Y1793" i="45" s="1"/>
  <c r="V1793" i="45"/>
  <c r="U1793" i="45"/>
  <c r="Q1793" i="45"/>
  <c r="R1793" i="45" s="1"/>
  <c r="P1793" i="45"/>
  <c r="N1793" i="45"/>
  <c r="M1793" i="45"/>
  <c r="L1793" i="45"/>
  <c r="K1793" i="45"/>
  <c r="J1793" i="45"/>
  <c r="Y1792" i="45"/>
  <c r="X1792" i="45"/>
  <c r="W1792" i="45"/>
  <c r="V1792" i="45"/>
  <c r="U1792" i="45"/>
  <c r="Q1792" i="45"/>
  <c r="R1792" i="45" s="1"/>
  <c r="P1792" i="45"/>
  <c r="N1792" i="45"/>
  <c r="M1792" i="45"/>
  <c r="L1792" i="45"/>
  <c r="K1792" i="45"/>
  <c r="J1792" i="45"/>
  <c r="X1791" i="45"/>
  <c r="W1791" i="45"/>
  <c r="Y1791" i="45" s="1"/>
  <c r="V1791" i="45"/>
  <c r="U1791" i="45"/>
  <c r="Q1791" i="45"/>
  <c r="R1791" i="45" s="1"/>
  <c r="P1791" i="45"/>
  <c r="N1791" i="45"/>
  <c r="M1791" i="45"/>
  <c r="L1791" i="45"/>
  <c r="K1791" i="45"/>
  <c r="J1791" i="45"/>
  <c r="Y1790" i="45"/>
  <c r="X1790" i="45"/>
  <c r="W1790" i="45"/>
  <c r="V1790" i="45"/>
  <c r="U1790" i="45"/>
  <c r="Q1790" i="45"/>
  <c r="R1790" i="45" s="1"/>
  <c r="P1790" i="45"/>
  <c r="N1790" i="45"/>
  <c r="M1790" i="45"/>
  <c r="L1790" i="45"/>
  <c r="K1790" i="45"/>
  <c r="J1790" i="45"/>
  <c r="X1789" i="45"/>
  <c r="W1789" i="45"/>
  <c r="Y1789" i="45" s="1"/>
  <c r="V1789" i="45"/>
  <c r="U1789" i="45"/>
  <c r="Q1789" i="45"/>
  <c r="R1789" i="45" s="1"/>
  <c r="P1789" i="45"/>
  <c r="N1789" i="45"/>
  <c r="M1789" i="45"/>
  <c r="L1789" i="45"/>
  <c r="K1789" i="45"/>
  <c r="J1789" i="45"/>
  <c r="Y1788" i="45"/>
  <c r="X1788" i="45"/>
  <c r="W1788" i="45"/>
  <c r="V1788" i="45"/>
  <c r="U1788" i="45"/>
  <c r="Q1788" i="45"/>
  <c r="R1788" i="45" s="1"/>
  <c r="P1788" i="45"/>
  <c r="N1788" i="45"/>
  <c r="M1788" i="45"/>
  <c r="L1788" i="45"/>
  <c r="K1788" i="45"/>
  <c r="J1788" i="45"/>
  <c r="X1787" i="45"/>
  <c r="W1787" i="45"/>
  <c r="Y1787" i="45" s="1"/>
  <c r="V1787" i="45"/>
  <c r="U1787" i="45"/>
  <c r="Q1787" i="45"/>
  <c r="R1787" i="45" s="1"/>
  <c r="P1787" i="45"/>
  <c r="N1787" i="45"/>
  <c r="M1787" i="45"/>
  <c r="L1787" i="45"/>
  <c r="K1787" i="45"/>
  <c r="J1787" i="45"/>
  <c r="Y1786" i="45"/>
  <c r="X1786" i="45"/>
  <c r="W1786" i="45"/>
  <c r="V1786" i="45"/>
  <c r="U1786" i="45"/>
  <c r="Q1786" i="45"/>
  <c r="R1786" i="45" s="1"/>
  <c r="P1786" i="45"/>
  <c r="N1786" i="45"/>
  <c r="M1786" i="45"/>
  <c r="L1786" i="45"/>
  <c r="K1786" i="45"/>
  <c r="J1786" i="45"/>
  <c r="X1785" i="45"/>
  <c r="W1785" i="45"/>
  <c r="Y1785" i="45" s="1"/>
  <c r="V1785" i="45"/>
  <c r="U1785" i="45"/>
  <c r="Q1785" i="45"/>
  <c r="R1785" i="45" s="1"/>
  <c r="P1785" i="45"/>
  <c r="N1785" i="45"/>
  <c r="M1785" i="45"/>
  <c r="L1785" i="45"/>
  <c r="K1785" i="45"/>
  <c r="J1785" i="45"/>
  <c r="Y1784" i="45"/>
  <c r="X1784" i="45"/>
  <c r="W1784" i="45"/>
  <c r="V1784" i="45"/>
  <c r="U1784" i="45"/>
  <c r="Q1784" i="45"/>
  <c r="R1784" i="45" s="1"/>
  <c r="P1784" i="45"/>
  <c r="N1784" i="45"/>
  <c r="M1784" i="45"/>
  <c r="L1784" i="45"/>
  <c r="K1784" i="45"/>
  <c r="J1784" i="45"/>
  <c r="X1783" i="45"/>
  <c r="W1783" i="45"/>
  <c r="Y1783" i="45" s="1"/>
  <c r="V1783" i="45"/>
  <c r="U1783" i="45"/>
  <c r="Q1783" i="45"/>
  <c r="R1783" i="45" s="1"/>
  <c r="P1783" i="45"/>
  <c r="N1783" i="45"/>
  <c r="M1783" i="45"/>
  <c r="L1783" i="45"/>
  <c r="K1783" i="45"/>
  <c r="J1783" i="45"/>
  <c r="Y1782" i="45"/>
  <c r="X1782" i="45"/>
  <c r="W1782" i="45"/>
  <c r="V1782" i="45"/>
  <c r="U1782" i="45"/>
  <c r="Q1782" i="45"/>
  <c r="R1782" i="45" s="1"/>
  <c r="P1782" i="45"/>
  <c r="N1782" i="45"/>
  <c r="M1782" i="45"/>
  <c r="L1782" i="45"/>
  <c r="K1782" i="45"/>
  <c r="J1782" i="45"/>
  <c r="X1781" i="45"/>
  <c r="W1781" i="45"/>
  <c r="Y1781" i="45" s="1"/>
  <c r="V1781" i="45"/>
  <c r="U1781" i="45"/>
  <c r="Q1781" i="45"/>
  <c r="R1781" i="45" s="1"/>
  <c r="P1781" i="45"/>
  <c r="N1781" i="45"/>
  <c r="M1781" i="45"/>
  <c r="L1781" i="45"/>
  <c r="K1781" i="45"/>
  <c r="J1781" i="45"/>
  <c r="Y1780" i="45"/>
  <c r="X1780" i="45"/>
  <c r="W1780" i="45"/>
  <c r="V1780" i="45"/>
  <c r="U1780" i="45"/>
  <c r="Q1780" i="45"/>
  <c r="R1780" i="45" s="1"/>
  <c r="P1780" i="45"/>
  <c r="N1780" i="45"/>
  <c r="M1780" i="45"/>
  <c r="L1780" i="45"/>
  <c r="K1780" i="45"/>
  <c r="J1780" i="45"/>
  <c r="X1779" i="45"/>
  <c r="W1779" i="45"/>
  <c r="Y1779" i="45" s="1"/>
  <c r="V1779" i="45"/>
  <c r="U1779" i="45"/>
  <c r="Q1779" i="45"/>
  <c r="R1779" i="45" s="1"/>
  <c r="P1779" i="45"/>
  <c r="N1779" i="45"/>
  <c r="M1779" i="45"/>
  <c r="L1779" i="45"/>
  <c r="K1779" i="45"/>
  <c r="J1779" i="45"/>
  <c r="Y1778" i="45"/>
  <c r="X1778" i="45"/>
  <c r="W1778" i="45"/>
  <c r="V1778" i="45"/>
  <c r="U1778" i="45"/>
  <c r="Q1778" i="45"/>
  <c r="R1778" i="45" s="1"/>
  <c r="P1778" i="45"/>
  <c r="N1778" i="45"/>
  <c r="M1778" i="45"/>
  <c r="L1778" i="45"/>
  <c r="K1778" i="45"/>
  <c r="J1778" i="45"/>
  <c r="X1777" i="45"/>
  <c r="W1777" i="45"/>
  <c r="Y1777" i="45" s="1"/>
  <c r="V1777" i="45"/>
  <c r="U1777" i="45"/>
  <c r="Q1777" i="45"/>
  <c r="R1777" i="45" s="1"/>
  <c r="P1777" i="45"/>
  <c r="N1777" i="45"/>
  <c r="M1777" i="45"/>
  <c r="L1777" i="45"/>
  <c r="K1777" i="45"/>
  <c r="J1777" i="45"/>
  <c r="Y1776" i="45"/>
  <c r="X1776" i="45"/>
  <c r="W1776" i="45"/>
  <c r="V1776" i="45"/>
  <c r="U1776" i="45"/>
  <c r="Q1776" i="45"/>
  <c r="R1776" i="45" s="1"/>
  <c r="P1776" i="45"/>
  <c r="N1776" i="45"/>
  <c r="M1776" i="45"/>
  <c r="L1776" i="45"/>
  <c r="K1776" i="45"/>
  <c r="J1776" i="45"/>
  <c r="X1775" i="45"/>
  <c r="W1775" i="45"/>
  <c r="Y1775" i="45" s="1"/>
  <c r="V1775" i="45"/>
  <c r="U1775" i="45"/>
  <c r="Q1775" i="45"/>
  <c r="R1775" i="45" s="1"/>
  <c r="P1775" i="45"/>
  <c r="N1775" i="45"/>
  <c r="M1775" i="45"/>
  <c r="L1775" i="45"/>
  <c r="K1775" i="45"/>
  <c r="J1775" i="45"/>
  <c r="Y1774" i="45"/>
  <c r="X1774" i="45"/>
  <c r="W1774" i="45"/>
  <c r="V1774" i="45"/>
  <c r="U1774" i="45"/>
  <c r="Q1774" i="45"/>
  <c r="R1774" i="45" s="1"/>
  <c r="P1774" i="45"/>
  <c r="N1774" i="45"/>
  <c r="M1774" i="45"/>
  <c r="L1774" i="45"/>
  <c r="K1774" i="45"/>
  <c r="J1774" i="45"/>
  <c r="X1773" i="45"/>
  <c r="W1773" i="45"/>
  <c r="Y1773" i="45" s="1"/>
  <c r="V1773" i="45"/>
  <c r="U1773" i="45"/>
  <c r="Q1773" i="45"/>
  <c r="R1773" i="45" s="1"/>
  <c r="P1773" i="45"/>
  <c r="N1773" i="45"/>
  <c r="M1773" i="45"/>
  <c r="L1773" i="45"/>
  <c r="K1773" i="45"/>
  <c r="J1773" i="45"/>
  <c r="Y1772" i="45"/>
  <c r="X1772" i="45"/>
  <c r="W1772" i="45"/>
  <c r="V1772" i="45"/>
  <c r="U1772" i="45"/>
  <c r="Q1772" i="45"/>
  <c r="R1772" i="45" s="1"/>
  <c r="P1772" i="45"/>
  <c r="N1772" i="45"/>
  <c r="M1772" i="45"/>
  <c r="L1772" i="45"/>
  <c r="K1772" i="45"/>
  <c r="J1772" i="45"/>
  <c r="X1771" i="45"/>
  <c r="W1771" i="45"/>
  <c r="Y1771" i="45" s="1"/>
  <c r="V1771" i="45"/>
  <c r="U1771" i="45"/>
  <c r="Q1771" i="45"/>
  <c r="R1771" i="45" s="1"/>
  <c r="P1771" i="45"/>
  <c r="N1771" i="45"/>
  <c r="M1771" i="45"/>
  <c r="L1771" i="45"/>
  <c r="K1771" i="45"/>
  <c r="J1771" i="45"/>
  <c r="Y1770" i="45"/>
  <c r="X1770" i="45"/>
  <c r="W1770" i="45"/>
  <c r="V1770" i="45"/>
  <c r="U1770" i="45"/>
  <c r="Q1770" i="45"/>
  <c r="R1770" i="45" s="1"/>
  <c r="P1770" i="45"/>
  <c r="N1770" i="45"/>
  <c r="M1770" i="45"/>
  <c r="L1770" i="45"/>
  <c r="K1770" i="45"/>
  <c r="J1770" i="45"/>
  <c r="X1769" i="45"/>
  <c r="W1769" i="45"/>
  <c r="Y1769" i="45" s="1"/>
  <c r="V1769" i="45"/>
  <c r="U1769" i="45"/>
  <c r="Q1769" i="45"/>
  <c r="R1769" i="45" s="1"/>
  <c r="P1769" i="45"/>
  <c r="N1769" i="45"/>
  <c r="M1769" i="45"/>
  <c r="L1769" i="45"/>
  <c r="K1769" i="45"/>
  <c r="J1769" i="45"/>
  <c r="Y1768" i="45"/>
  <c r="X1768" i="45"/>
  <c r="W1768" i="45"/>
  <c r="V1768" i="45"/>
  <c r="U1768" i="45"/>
  <c r="Q1768" i="45"/>
  <c r="R1768" i="45" s="1"/>
  <c r="P1768" i="45"/>
  <c r="N1768" i="45"/>
  <c r="M1768" i="45"/>
  <c r="L1768" i="45"/>
  <c r="K1768" i="45"/>
  <c r="J1768" i="45"/>
  <c r="X1767" i="45"/>
  <c r="W1767" i="45"/>
  <c r="Y1767" i="45" s="1"/>
  <c r="V1767" i="45"/>
  <c r="U1767" i="45"/>
  <c r="Q1767" i="45"/>
  <c r="R1767" i="45" s="1"/>
  <c r="P1767" i="45"/>
  <c r="N1767" i="45"/>
  <c r="M1767" i="45"/>
  <c r="L1767" i="45"/>
  <c r="K1767" i="45"/>
  <c r="J1767" i="45"/>
  <c r="Y1766" i="45"/>
  <c r="X1766" i="45"/>
  <c r="W1766" i="45"/>
  <c r="V1766" i="45"/>
  <c r="U1766" i="45"/>
  <c r="R1766" i="45"/>
  <c r="Q1766" i="45"/>
  <c r="P1766" i="45"/>
  <c r="N1766" i="45"/>
  <c r="M1766" i="45"/>
  <c r="L1766" i="45"/>
  <c r="K1766" i="45"/>
  <c r="J1766" i="45"/>
  <c r="X1765" i="45"/>
  <c r="W1765" i="45"/>
  <c r="V1765" i="45"/>
  <c r="Y1765" i="45" s="1"/>
  <c r="U1765" i="45"/>
  <c r="Q1765" i="45"/>
  <c r="R1765" i="45" s="1"/>
  <c r="P1765" i="45"/>
  <c r="N1765" i="45"/>
  <c r="M1765" i="45"/>
  <c r="L1765" i="45"/>
  <c r="K1765" i="45"/>
  <c r="J1765" i="45"/>
  <c r="X1764" i="45"/>
  <c r="W1764" i="45"/>
  <c r="Y1764" i="45" s="1"/>
  <c r="V1764" i="45"/>
  <c r="U1764" i="45"/>
  <c r="R1764" i="45"/>
  <c r="Q1764" i="45"/>
  <c r="P1764" i="45"/>
  <c r="N1764" i="45"/>
  <c r="M1764" i="45"/>
  <c r="L1764" i="45"/>
  <c r="K1764" i="45"/>
  <c r="J1764" i="45"/>
  <c r="X1763" i="45"/>
  <c r="W1763" i="45"/>
  <c r="V1763" i="45"/>
  <c r="Y1763" i="45" s="1"/>
  <c r="U1763" i="45"/>
  <c r="Q1763" i="45"/>
  <c r="R1763" i="45" s="1"/>
  <c r="P1763" i="45"/>
  <c r="N1763" i="45"/>
  <c r="M1763" i="45"/>
  <c r="L1763" i="45"/>
  <c r="K1763" i="45"/>
  <c r="J1763" i="45"/>
  <c r="Y1762" i="45"/>
  <c r="X1762" i="45"/>
  <c r="W1762" i="45"/>
  <c r="V1762" i="45"/>
  <c r="U1762" i="45"/>
  <c r="R1762" i="45"/>
  <c r="Q1762" i="45"/>
  <c r="P1762" i="45"/>
  <c r="N1762" i="45"/>
  <c r="M1762" i="45"/>
  <c r="L1762" i="45"/>
  <c r="K1762" i="45"/>
  <c r="J1762" i="45"/>
  <c r="X1761" i="45"/>
  <c r="W1761" i="45"/>
  <c r="V1761" i="45"/>
  <c r="Y1761" i="45" s="1"/>
  <c r="U1761" i="45"/>
  <c r="Q1761" i="45"/>
  <c r="R1761" i="45" s="1"/>
  <c r="P1761" i="45"/>
  <c r="N1761" i="45"/>
  <c r="M1761" i="45"/>
  <c r="L1761" i="45"/>
  <c r="K1761" i="45"/>
  <c r="J1761" i="45"/>
  <c r="X1760" i="45"/>
  <c r="W1760" i="45"/>
  <c r="Y1760" i="45" s="1"/>
  <c r="V1760" i="45"/>
  <c r="U1760" i="45"/>
  <c r="R1760" i="45"/>
  <c r="Q1760" i="45"/>
  <c r="P1760" i="45"/>
  <c r="N1760" i="45"/>
  <c r="M1760" i="45"/>
  <c r="L1760" i="45"/>
  <c r="K1760" i="45"/>
  <c r="J1760" i="45"/>
  <c r="X1759" i="45"/>
  <c r="W1759" i="45"/>
  <c r="V1759" i="45"/>
  <c r="Y1759" i="45" s="1"/>
  <c r="U1759" i="45"/>
  <c r="Q1759" i="45"/>
  <c r="R1759" i="45" s="1"/>
  <c r="P1759" i="45"/>
  <c r="N1759" i="45"/>
  <c r="M1759" i="45"/>
  <c r="L1759" i="45"/>
  <c r="K1759" i="45"/>
  <c r="J1759" i="45"/>
  <c r="Y1758" i="45"/>
  <c r="X1758" i="45"/>
  <c r="W1758" i="45"/>
  <c r="V1758" i="45"/>
  <c r="U1758" i="45"/>
  <c r="R1758" i="45"/>
  <c r="Q1758" i="45"/>
  <c r="P1758" i="45"/>
  <c r="N1758" i="45"/>
  <c r="M1758" i="45"/>
  <c r="L1758" i="45"/>
  <c r="K1758" i="45"/>
  <c r="J1758" i="45"/>
  <c r="X1757" i="45"/>
  <c r="W1757" i="45"/>
  <c r="V1757" i="45"/>
  <c r="Y1757" i="45" s="1"/>
  <c r="U1757" i="45"/>
  <c r="Q1757" i="45"/>
  <c r="R1757" i="45" s="1"/>
  <c r="P1757" i="45"/>
  <c r="N1757" i="45"/>
  <c r="M1757" i="45"/>
  <c r="L1757" i="45"/>
  <c r="K1757" i="45"/>
  <c r="J1757" i="45"/>
  <c r="X1756" i="45"/>
  <c r="W1756" i="45"/>
  <c r="Y1756" i="45" s="1"/>
  <c r="V1756" i="45"/>
  <c r="U1756" i="45"/>
  <c r="R1756" i="45"/>
  <c r="Q1756" i="45"/>
  <c r="P1756" i="45"/>
  <c r="N1756" i="45"/>
  <c r="M1756" i="45"/>
  <c r="L1756" i="45"/>
  <c r="K1756" i="45"/>
  <c r="J1756" i="45"/>
  <c r="X1755" i="45"/>
  <c r="W1755" i="45"/>
  <c r="V1755" i="45"/>
  <c r="Y1755" i="45" s="1"/>
  <c r="U1755" i="45"/>
  <c r="Q1755" i="45"/>
  <c r="R1755" i="45" s="1"/>
  <c r="P1755" i="45"/>
  <c r="N1755" i="45"/>
  <c r="M1755" i="45"/>
  <c r="L1755" i="45"/>
  <c r="K1755" i="45"/>
  <c r="J1755" i="45"/>
  <c r="Y1754" i="45"/>
  <c r="X1754" i="45"/>
  <c r="W1754" i="45"/>
  <c r="V1754" i="45"/>
  <c r="U1754" i="45"/>
  <c r="R1754" i="45"/>
  <c r="Q1754" i="45"/>
  <c r="P1754" i="45"/>
  <c r="N1754" i="45"/>
  <c r="M1754" i="45"/>
  <c r="L1754" i="45"/>
  <c r="K1754" i="45"/>
  <c r="J1754" i="45"/>
  <c r="X1753" i="45"/>
  <c r="W1753" i="45"/>
  <c r="V1753" i="45"/>
  <c r="Y1753" i="45" s="1"/>
  <c r="U1753" i="45"/>
  <c r="S1753" i="45"/>
  <c r="Q1753" i="45"/>
  <c r="R1753" i="45" s="1"/>
  <c r="P1753" i="45"/>
  <c r="N1753" i="45"/>
  <c r="M1753" i="45"/>
  <c r="L1753" i="45"/>
  <c r="K1753" i="45"/>
  <c r="J1753" i="45"/>
  <c r="X1752" i="45"/>
  <c r="W1752" i="45"/>
  <c r="Y1752" i="45" s="1"/>
  <c r="V1752" i="45"/>
  <c r="U1752" i="45"/>
  <c r="R1752" i="45"/>
  <c r="Q1752" i="45"/>
  <c r="P1752" i="45"/>
  <c r="N1752" i="45"/>
  <c r="M1752" i="45"/>
  <c r="L1752" i="45"/>
  <c r="K1752" i="45"/>
  <c r="J1752" i="45"/>
  <c r="X1751" i="45"/>
  <c r="W1751" i="45"/>
  <c r="V1751" i="45"/>
  <c r="Y1751" i="45" s="1"/>
  <c r="U1751" i="45"/>
  <c r="Q1751" i="45"/>
  <c r="R1751" i="45" s="1"/>
  <c r="P1751" i="45"/>
  <c r="N1751" i="45"/>
  <c r="M1751" i="45"/>
  <c r="L1751" i="45"/>
  <c r="K1751" i="45"/>
  <c r="J1751" i="45"/>
  <c r="X1750" i="45"/>
  <c r="W1750" i="45"/>
  <c r="Y1750" i="45" s="1"/>
  <c r="V1750" i="45"/>
  <c r="U1750" i="45"/>
  <c r="R1750" i="45"/>
  <c r="Q1750" i="45"/>
  <c r="P1750" i="45"/>
  <c r="N1750" i="45"/>
  <c r="M1750" i="45"/>
  <c r="L1750" i="45"/>
  <c r="K1750" i="45"/>
  <c r="J1750" i="45"/>
  <c r="X1749" i="45"/>
  <c r="W1749" i="45"/>
  <c r="V1749" i="45"/>
  <c r="Y1749" i="45" s="1"/>
  <c r="U1749" i="45"/>
  <c r="R1749" i="45"/>
  <c r="S1749" i="45" s="1"/>
  <c r="T1749" i="45" s="1"/>
  <c r="Q1749" i="45"/>
  <c r="P1749" i="45"/>
  <c r="N1749" i="45"/>
  <c r="M1749" i="45"/>
  <c r="L1749" i="45"/>
  <c r="K1749" i="45"/>
  <c r="J1749" i="45"/>
  <c r="X1748" i="45"/>
  <c r="W1748" i="45"/>
  <c r="V1748" i="45"/>
  <c r="Y1748" i="45" s="1"/>
  <c r="U1748" i="45"/>
  <c r="R1748" i="45"/>
  <c r="Q1748" i="45"/>
  <c r="P1748" i="45"/>
  <c r="N1748" i="45"/>
  <c r="M1748" i="45"/>
  <c r="L1748" i="45"/>
  <c r="K1748" i="45"/>
  <c r="J1748" i="45"/>
  <c r="X1747" i="45"/>
  <c r="W1747" i="45"/>
  <c r="V1747" i="45"/>
  <c r="U1747" i="45"/>
  <c r="R1747" i="45"/>
  <c r="Q1747" i="45"/>
  <c r="P1747" i="45"/>
  <c r="N1747" i="45"/>
  <c r="M1747" i="45"/>
  <c r="L1747" i="45"/>
  <c r="K1747" i="45"/>
  <c r="J1747" i="45"/>
  <c r="X1746" i="45"/>
  <c r="W1746" i="45"/>
  <c r="V1746" i="45"/>
  <c r="U1746" i="45"/>
  <c r="R1746" i="45"/>
  <c r="S1746" i="45" s="1"/>
  <c r="Q1746" i="45"/>
  <c r="P1746" i="45"/>
  <c r="N1746" i="45"/>
  <c r="M1746" i="45"/>
  <c r="L1746" i="45"/>
  <c r="K1746" i="45"/>
  <c r="J1746" i="45"/>
  <c r="X1745" i="45"/>
  <c r="W1745" i="45"/>
  <c r="V1745" i="45"/>
  <c r="Y1745" i="45" s="1"/>
  <c r="U1745" i="45"/>
  <c r="T1745" i="45"/>
  <c r="R1745" i="45"/>
  <c r="S1745" i="45" s="1"/>
  <c r="Q1745" i="45"/>
  <c r="P1745" i="45"/>
  <c r="N1745" i="45"/>
  <c r="M1745" i="45"/>
  <c r="L1745" i="45"/>
  <c r="K1745" i="45"/>
  <c r="J1745" i="45"/>
  <c r="X1744" i="45"/>
  <c r="W1744" i="45"/>
  <c r="V1744" i="45"/>
  <c r="U1744" i="45"/>
  <c r="R1744" i="45"/>
  <c r="S1744" i="45" s="1"/>
  <c r="Q1744" i="45"/>
  <c r="P1744" i="45"/>
  <c r="N1744" i="45"/>
  <c r="M1744" i="45"/>
  <c r="L1744" i="45"/>
  <c r="K1744" i="45"/>
  <c r="J1744" i="45"/>
  <c r="X1743" i="45"/>
  <c r="W1743" i="45"/>
  <c r="V1743" i="45"/>
  <c r="Y1743" i="45" s="1"/>
  <c r="U1743" i="45"/>
  <c r="T1743" i="45"/>
  <c r="R1743" i="45"/>
  <c r="S1743" i="45" s="1"/>
  <c r="Q1743" i="45"/>
  <c r="P1743" i="45"/>
  <c r="N1743" i="45"/>
  <c r="M1743" i="45"/>
  <c r="L1743" i="45"/>
  <c r="K1743" i="45"/>
  <c r="J1743" i="45"/>
  <c r="X1742" i="45"/>
  <c r="W1742" i="45"/>
  <c r="V1742" i="45"/>
  <c r="Y1742" i="45" s="1"/>
  <c r="U1742" i="45"/>
  <c r="T1742" i="45"/>
  <c r="R1742" i="45"/>
  <c r="S1742" i="45" s="1"/>
  <c r="Q1742" i="45"/>
  <c r="P1742" i="45"/>
  <c r="N1742" i="45"/>
  <c r="M1742" i="45"/>
  <c r="L1742" i="45"/>
  <c r="K1742" i="45"/>
  <c r="J1742" i="45"/>
  <c r="X1741" i="45"/>
  <c r="W1741" i="45"/>
  <c r="V1741" i="45"/>
  <c r="Y1741" i="45" s="1"/>
  <c r="U1741" i="45"/>
  <c r="R1741" i="45"/>
  <c r="S1741" i="45" s="1"/>
  <c r="Q1741" i="45"/>
  <c r="P1741" i="45"/>
  <c r="N1741" i="45"/>
  <c r="M1741" i="45"/>
  <c r="L1741" i="45"/>
  <c r="K1741" i="45"/>
  <c r="J1741" i="45"/>
  <c r="X1740" i="45"/>
  <c r="W1740" i="45"/>
  <c r="V1740" i="45"/>
  <c r="Y1740" i="45" s="1"/>
  <c r="U1740" i="45"/>
  <c r="R1740" i="45"/>
  <c r="Q1740" i="45"/>
  <c r="P1740" i="45"/>
  <c r="N1740" i="45"/>
  <c r="M1740" i="45"/>
  <c r="L1740" i="45"/>
  <c r="K1740" i="45"/>
  <c r="J1740" i="45"/>
  <c r="X1739" i="45"/>
  <c r="W1739" i="45"/>
  <c r="V1739" i="45"/>
  <c r="U1739" i="45"/>
  <c r="R1739" i="45"/>
  <c r="Q1739" i="45"/>
  <c r="P1739" i="45"/>
  <c r="N1739" i="45"/>
  <c r="M1739" i="45"/>
  <c r="L1739" i="45"/>
  <c r="K1739" i="45"/>
  <c r="J1739" i="45"/>
  <c r="X1738" i="45"/>
  <c r="W1738" i="45"/>
  <c r="V1738" i="45"/>
  <c r="U1738" i="45"/>
  <c r="R1738" i="45"/>
  <c r="S1738" i="45" s="1"/>
  <c r="Q1738" i="45"/>
  <c r="P1738" i="45"/>
  <c r="N1738" i="45"/>
  <c r="M1738" i="45"/>
  <c r="L1738" i="45"/>
  <c r="K1738" i="45"/>
  <c r="J1738" i="45"/>
  <c r="X1737" i="45"/>
  <c r="W1737" i="45"/>
  <c r="V1737" i="45"/>
  <c r="Y1737" i="45" s="1"/>
  <c r="U1737" i="45"/>
  <c r="T1737" i="45"/>
  <c r="R1737" i="45"/>
  <c r="S1737" i="45" s="1"/>
  <c r="Q1737" i="45"/>
  <c r="P1737" i="45"/>
  <c r="N1737" i="45"/>
  <c r="M1737" i="45"/>
  <c r="L1737" i="45"/>
  <c r="K1737" i="45"/>
  <c r="J1737" i="45"/>
  <c r="X1736" i="45"/>
  <c r="W1736" i="45"/>
  <c r="V1736" i="45"/>
  <c r="U1736" i="45"/>
  <c r="R1736" i="45"/>
  <c r="S1736" i="45" s="1"/>
  <c r="Q1736" i="45"/>
  <c r="P1736" i="45"/>
  <c r="N1736" i="45"/>
  <c r="M1736" i="45"/>
  <c r="L1736" i="45"/>
  <c r="K1736" i="45"/>
  <c r="J1736" i="45"/>
  <c r="X1735" i="45"/>
  <c r="W1735" i="45"/>
  <c r="V1735" i="45"/>
  <c r="Y1735" i="45" s="1"/>
  <c r="U1735" i="45"/>
  <c r="T1735" i="45"/>
  <c r="R1735" i="45"/>
  <c r="S1735" i="45" s="1"/>
  <c r="Q1735" i="45"/>
  <c r="P1735" i="45"/>
  <c r="N1735" i="45"/>
  <c r="M1735" i="45"/>
  <c r="L1735" i="45"/>
  <c r="K1735" i="45"/>
  <c r="J1735" i="45"/>
  <c r="X1734" i="45"/>
  <c r="W1734" i="45"/>
  <c r="V1734" i="45"/>
  <c r="Y1734" i="45" s="1"/>
  <c r="U1734" i="45"/>
  <c r="T1734" i="45"/>
  <c r="R1734" i="45"/>
  <c r="S1734" i="45" s="1"/>
  <c r="Q1734" i="45"/>
  <c r="P1734" i="45"/>
  <c r="N1734" i="45"/>
  <c r="M1734" i="45"/>
  <c r="L1734" i="45"/>
  <c r="K1734" i="45"/>
  <c r="J1734" i="45"/>
  <c r="X1733" i="45"/>
  <c r="W1733" i="45"/>
  <c r="V1733" i="45"/>
  <c r="Y1733" i="45" s="1"/>
  <c r="U1733" i="45"/>
  <c r="R1733" i="45"/>
  <c r="S1733" i="45" s="1"/>
  <c r="Q1733" i="45"/>
  <c r="P1733" i="45"/>
  <c r="N1733" i="45"/>
  <c r="M1733" i="45"/>
  <c r="L1733" i="45"/>
  <c r="K1733" i="45"/>
  <c r="J1733" i="45"/>
  <c r="X1732" i="45"/>
  <c r="W1732" i="45"/>
  <c r="V1732" i="45"/>
  <c r="Y1732" i="45" s="1"/>
  <c r="U1732" i="45"/>
  <c r="R1732" i="45"/>
  <c r="Q1732" i="45"/>
  <c r="P1732" i="45"/>
  <c r="N1732" i="45"/>
  <c r="M1732" i="45"/>
  <c r="L1732" i="45"/>
  <c r="K1732" i="45"/>
  <c r="J1732" i="45"/>
  <c r="X1731" i="45"/>
  <c r="W1731" i="45"/>
  <c r="V1731" i="45"/>
  <c r="U1731" i="45"/>
  <c r="R1731" i="45"/>
  <c r="Q1731" i="45"/>
  <c r="P1731" i="45"/>
  <c r="N1731" i="45"/>
  <c r="M1731" i="45"/>
  <c r="L1731" i="45"/>
  <c r="K1731" i="45"/>
  <c r="J1731" i="45"/>
  <c r="X1730" i="45"/>
  <c r="W1730" i="45"/>
  <c r="V1730" i="45"/>
  <c r="U1730" i="45"/>
  <c r="R1730" i="45"/>
  <c r="S1730" i="45" s="1"/>
  <c r="Q1730" i="45"/>
  <c r="P1730" i="45"/>
  <c r="N1730" i="45"/>
  <c r="M1730" i="45"/>
  <c r="L1730" i="45"/>
  <c r="K1730" i="45"/>
  <c r="J1730" i="45"/>
  <c r="X1729" i="45"/>
  <c r="W1729" i="45"/>
  <c r="V1729" i="45"/>
  <c r="Y1729" i="45" s="1"/>
  <c r="U1729" i="45"/>
  <c r="T1729" i="45"/>
  <c r="R1729" i="45"/>
  <c r="S1729" i="45" s="1"/>
  <c r="Q1729" i="45"/>
  <c r="P1729" i="45"/>
  <c r="N1729" i="45"/>
  <c r="M1729" i="45"/>
  <c r="L1729" i="45"/>
  <c r="K1729" i="45"/>
  <c r="J1729" i="45"/>
  <c r="X1728" i="45"/>
  <c r="W1728" i="45"/>
  <c r="V1728" i="45"/>
  <c r="U1728" i="45"/>
  <c r="R1728" i="45"/>
  <c r="S1728" i="45" s="1"/>
  <c r="Q1728" i="45"/>
  <c r="P1728" i="45"/>
  <c r="N1728" i="45"/>
  <c r="M1728" i="45"/>
  <c r="L1728" i="45"/>
  <c r="K1728" i="45"/>
  <c r="J1728" i="45"/>
  <c r="X1727" i="45"/>
  <c r="W1727" i="45"/>
  <c r="V1727" i="45"/>
  <c r="Y1727" i="45" s="1"/>
  <c r="U1727" i="45"/>
  <c r="T1727" i="45"/>
  <c r="R1727" i="45"/>
  <c r="S1727" i="45" s="1"/>
  <c r="Q1727" i="45"/>
  <c r="P1727" i="45"/>
  <c r="N1727" i="45"/>
  <c r="M1727" i="45"/>
  <c r="L1727" i="45"/>
  <c r="K1727" i="45"/>
  <c r="J1727" i="45"/>
  <c r="X1726" i="45"/>
  <c r="W1726" i="45"/>
  <c r="V1726" i="45"/>
  <c r="Y1726" i="45" s="1"/>
  <c r="U1726" i="45"/>
  <c r="T1726" i="45"/>
  <c r="R1726" i="45"/>
  <c r="S1726" i="45" s="1"/>
  <c r="Q1726" i="45"/>
  <c r="P1726" i="45"/>
  <c r="N1726" i="45"/>
  <c r="M1726" i="45"/>
  <c r="L1726" i="45"/>
  <c r="K1726" i="45"/>
  <c r="J1726" i="45"/>
  <c r="X1725" i="45"/>
  <c r="W1725" i="45"/>
  <c r="V1725" i="45"/>
  <c r="Y1725" i="45" s="1"/>
  <c r="U1725" i="45"/>
  <c r="R1725" i="45"/>
  <c r="S1725" i="45" s="1"/>
  <c r="Q1725" i="45"/>
  <c r="P1725" i="45"/>
  <c r="N1725" i="45"/>
  <c r="M1725" i="45"/>
  <c r="L1725" i="45"/>
  <c r="K1725" i="45"/>
  <c r="J1725" i="45"/>
  <c r="X1724" i="45"/>
  <c r="W1724" i="45"/>
  <c r="V1724" i="45"/>
  <c r="Y1724" i="45" s="1"/>
  <c r="U1724" i="45"/>
  <c r="R1724" i="45"/>
  <c r="Q1724" i="45"/>
  <c r="P1724" i="45"/>
  <c r="N1724" i="45"/>
  <c r="M1724" i="45"/>
  <c r="L1724" i="45"/>
  <c r="K1724" i="45"/>
  <c r="J1724" i="45"/>
  <c r="X1723" i="45"/>
  <c r="W1723" i="45"/>
  <c r="V1723" i="45"/>
  <c r="U1723" i="45"/>
  <c r="R1723" i="45"/>
  <c r="Q1723" i="45"/>
  <c r="P1723" i="45"/>
  <c r="N1723" i="45"/>
  <c r="M1723" i="45"/>
  <c r="L1723" i="45"/>
  <c r="K1723" i="45"/>
  <c r="J1723" i="45"/>
  <c r="X1722" i="45"/>
  <c r="W1722" i="45"/>
  <c r="V1722" i="45"/>
  <c r="U1722" i="45"/>
  <c r="R1722" i="45"/>
  <c r="S1722" i="45" s="1"/>
  <c r="Q1722" i="45"/>
  <c r="P1722" i="45"/>
  <c r="N1722" i="45"/>
  <c r="M1722" i="45"/>
  <c r="L1722" i="45"/>
  <c r="K1722" i="45"/>
  <c r="J1722" i="45"/>
  <c r="X1721" i="45"/>
  <c r="W1721" i="45"/>
  <c r="V1721" i="45"/>
  <c r="Y1721" i="45" s="1"/>
  <c r="U1721" i="45"/>
  <c r="T1721" i="45"/>
  <c r="R1721" i="45"/>
  <c r="S1721" i="45" s="1"/>
  <c r="Q1721" i="45"/>
  <c r="P1721" i="45"/>
  <c r="N1721" i="45"/>
  <c r="M1721" i="45"/>
  <c r="L1721" i="45"/>
  <c r="K1721" i="45"/>
  <c r="J1721" i="45"/>
  <c r="X1720" i="45"/>
  <c r="W1720" i="45"/>
  <c r="V1720" i="45"/>
  <c r="U1720" i="45"/>
  <c r="R1720" i="45"/>
  <c r="S1720" i="45" s="1"/>
  <c r="Q1720" i="45"/>
  <c r="P1720" i="45"/>
  <c r="N1720" i="45"/>
  <c r="M1720" i="45"/>
  <c r="L1720" i="45"/>
  <c r="K1720" i="45"/>
  <c r="J1720" i="45"/>
  <c r="X1719" i="45"/>
  <c r="W1719" i="45"/>
  <c r="V1719" i="45"/>
  <c r="Y1719" i="45" s="1"/>
  <c r="U1719" i="45"/>
  <c r="T1719" i="45"/>
  <c r="R1719" i="45"/>
  <c r="S1719" i="45" s="1"/>
  <c r="Q1719" i="45"/>
  <c r="P1719" i="45"/>
  <c r="N1719" i="45"/>
  <c r="M1719" i="45"/>
  <c r="L1719" i="45"/>
  <c r="K1719" i="45"/>
  <c r="J1719" i="45"/>
  <c r="X1718" i="45"/>
  <c r="W1718" i="45"/>
  <c r="V1718" i="45"/>
  <c r="Y1718" i="45" s="1"/>
  <c r="U1718" i="45"/>
  <c r="T1718" i="45"/>
  <c r="R1718" i="45"/>
  <c r="S1718" i="45" s="1"/>
  <c r="Q1718" i="45"/>
  <c r="P1718" i="45"/>
  <c r="N1718" i="45"/>
  <c r="M1718" i="45"/>
  <c r="L1718" i="45"/>
  <c r="K1718" i="45"/>
  <c r="J1718" i="45"/>
  <c r="X1717" i="45"/>
  <c r="W1717" i="45"/>
  <c r="V1717" i="45"/>
  <c r="Y1717" i="45" s="1"/>
  <c r="U1717" i="45"/>
  <c r="R1717" i="45"/>
  <c r="S1717" i="45" s="1"/>
  <c r="Q1717" i="45"/>
  <c r="P1717" i="45"/>
  <c r="N1717" i="45"/>
  <c r="M1717" i="45"/>
  <c r="L1717" i="45"/>
  <c r="K1717" i="45"/>
  <c r="J1717" i="45"/>
  <c r="X1716" i="45"/>
  <c r="W1716" i="45"/>
  <c r="V1716" i="45"/>
  <c r="Y1716" i="45" s="1"/>
  <c r="U1716" i="45"/>
  <c r="R1716" i="45"/>
  <c r="Q1716" i="45"/>
  <c r="P1716" i="45"/>
  <c r="N1716" i="45"/>
  <c r="M1716" i="45"/>
  <c r="L1716" i="45"/>
  <c r="K1716" i="45"/>
  <c r="J1716" i="45"/>
  <c r="X1715" i="45"/>
  <c r="W1715" i="45"/>
  <c r="V1715" i="45"/>
  <c r="Y1715" i="45" s="1"/>
  <c r="U1715" i="45"/>
  <c r="T1715" i="45"/>
  <c r="R1715" i="45"/>
  <c r="S1715" i="45" s="1"/>
  <c r="Q1715" i="45"/>
  <c r="P1715" i="45"/>
  <c r="N1715" i="45"/>
  <c r="M1715" i="45"/>
  <c r="L1715" i="45"/>
  <c r="K1715" i="45"/>
  <c r="J1715" i="45"/>
  <c r="X1714" i="45"/>
  <c r="W1714" i="45"/>
  <c r="V1714" i="45"/>
  <c r="U1714" i="45"/>
  <c r="R1714" i="45"/>
  <c r="S1714" i="45" s="1"/>
  <c r="Q1714" i="45"/>
  <c r="P1714" i="45"/>
  <c r="N1714" i="45"/>
  <c r="M1714" i="45"/>
  <c r="L1714" i="45"/>
  <c r="K1714" i="45"/>
  <c r="J1714" i="45"/>
  <c r="X1713" i="45"/>
  <c r="W1713" i="45"/>
  <c r="V1713" i="45"/>
  <c r="U1713" i="45"/>
  <c r="R1713" i="45"/>
  <c r="S1713" i="45" s="1"/>
  <c r="Q1713" i="45"/>
  <c r="P1713" i="45"/>
  <c r="N1713" i="45"/>
  <c r="M1713" i="45"/>
  <c r="L1713" i="45"/>
  <c r="K1713" i="45"/>
  <c r="J1713" i="45"/>
  <c r="X1712" i="45"/>
  <c r="W1712" i="45"/>
  <c r="V1712" i="45"/>
  <c r="Y1712" i="45" s="1"/>
  <c r="U1712" i="45"/>
  <c r="R1712" i="45"/>
  <c r="Q1712" i="45"/>
  <c r="P1712" i="45"/>
  <c r="N1712" i="45"/>
  <c r="M1712" i="45"/>
  <c r="L1712" i="45"/>
  <c r="K1712" i="45"/>
  <c r="J1712" i="45"/>
  <c r="X1711" i="45"/>
  <c r="W1711" i="45"/>
  <c r="V1711" i="45"/>
  <c r="Y1711" i="45" s="1"/>
  <c r="U1711" i="45"/>
  <c r="T1711" i="45"/>
  <c r="R1711" i="45"/>
  <c r="S1711" i="45" s="1"/>
  <c r="Q1711" i="45"/>
  <c r="P1711" i="45"/>
  <c r="N1711" i="45"/>
  <c r="M1711" i="45"/>
  <c r="L1711" i="45"/>
  <c r="K1711" i="45"/>
  <c r="J1711" i="45"/>
  <c r="X1710" i="45"/>
  <c r="W1710" i="45"/>
  <c r="V1710" i="45"/>
  <c r="U1710" i="45"/>
  <c r="R1710" i="45"/>
  <c r="S1710" i="45" s="1"/>
  <c r="Q1710" i="45"/>
  <c r="P1710" i="45"/>
  <c r="N1710" i="45"/>
  <c r="M1710" i="45"/>
  <c r="L1710" i="45"/>
  <c r="K1710" i="45"/>
  <c r="J1710" i="45"/>
  <c r="X1709" i="45"/>
  <c r="W1709" i="45"/>
  <c r="V1709" i="45"/>
  <c r="U1709" i="45"/>
  <c r="R1709" i="45"/>
  <c r="S1709" i="45" s="1"/>
  <c r="Q1709" i="45"/>
  <c r="P1709" i="45"/>
  <c r="N1709" i="45"/>
  <c r="M1709" i="45"/>
  <c r="L1709" i="45"/>
  <c r="K1709" i="45"/>
  <c r="J1709" i="45"/>
  <c r="X1708" i="45"/>
  <c r="W1708" i="45"/>
  <c r="V1708" i="45"/>
  <c r="Y1708" i="45" s="1"/>
  <c r="U1708" i="45"/>
  <c r="R1708" i="45"/>
  <c r="Q1708" i="45"/>
  <c r="P1708" i="45"/>
  <c r="N1708" i="45"/>
  <c r="M1708" i="45"/>
  <c r="L1708" i="45"/>
  <c r="K1708" i="45"/>
  <c r="J1708" i="45"/>
  <c r="X1707" i="45"/>
  <c r="W1707" i="45"/>
  <c r="V1707" i="45"/>
  <c r="Y1707" i="45" s="1"/>
  <c r="U1707" i="45"/>
  <c r="T1707" i="45"/>
  <c r="R1707" i="45"/>
  <c r="S1707" i="45" s="1"/>
  <c r="Q1707" i="45"/>
  <c r="P1707" i="45"/>
  <c r="N1707" i="45"/>
  <c r="M1707" i="45"/>
  <c r="L1707" i="45"/>
  <c r="K1707" i="45"/>
  <c r="J1707" i="45"/>
  <c r="X1706" i="45"/>
  <c r="W1706" i="45"/>
  <c r="V1706" i="45"/>
  <c r="U1706" i="45"/>
  <c r="R1706" i="45"/>
  <c r="S1706" i="45" s="1"/>
  <c r="Q1706" i="45"/>
  <c r="P1706" i="45"/>
  <c r="N1706" i="45"/>
  <c r="M1706" i="45"/>
  <c r="L1706" i="45"/>
  <c r="K1706" i="45"/>
  <c r="J1706" i="45"/>
  <c r="X1705" i="45"/>
  <c r="W1705" i="45"/>
  <c r="V1705" i="45"/>
  <c r="U1705" i="45"/>
  <c r="R1705" i="45"/>
  <c r="S1705" i="45" s="1"/>
  <c r="Q1705" i="45"/>
  <c r="P1705" i="45"/>
  <c r="N1705" i="45"/>
  <c r="M1705" i="45"/>
  <c r="L1705" i="45"/>
  <c r="K1705" i="45"/>
  <c r="J1705" i="45"/>
  <c r="X1704" i="45"/>
  <c r="W1704" i="45"/>
  <c r="V1704" i="45"/>
  <c r="Y1704" i="45" s="1"/>
  <c r="U1704" i="45"/>
  <c r="R1704" i="45"/>
  <c r="Q1704" i="45"/>
  <c r="P1704" i="45"/>
  <c r="N1704" i="45"/>
  <c r="M1704" i="45"/>
  <c r="L1704" i="45"/>
  <c r="K1704" i="45"/>
  <c r="J1704" i="45"/>
  <c r="X1703" i="45"/>
  <c r="W1703" i="45"/>
  <c r="V1703" i="45"/>
  <c r="Y1703" i="45" s="1"/>
  <c r="U1703" i="45"/>
  <c r="T1703" i="45"/>
  <c r="R1703" i="45"/>
  <c r="S1703" i="45" s="1"/>
  <c r="Q1703" i="45"/>
  <c r="P1703" i="45"/>
  <c r="N1703" i="45"/>
  <c r="M1703" i="45"/>
  <c r="L1703" i="45"/>
  <c r="K1703" i="45"/>
  <c r="J1703" i="45"/>
  <c r="X1702" i="45"/>
  <c r="W1702" i="45"/>
  <c r="V1702" i="45"/>
  <c r="U1702" i="45"/>
  <c r="R1702" i="45"/>
  <c r="S1702" i="45" s="1"/>
  <c r="Q1702" i="45"/>
  <c r="P1702" i="45"/>
  <c r="N1702" i="45"/>
  <c r="M1702" i="45"/>
  <c r="L1702" i="45"/>
  <c r="K1702" i="45"/>
  <c r="J1702" i="45"/>
  <c r="X1701" i="45"/>
  <c r="W1701" i="45"/>
  <c r="V1701" i="45"/>
  <c r="U1701" i="45"/>
  <c r="R1701" i="45"/>
  <c r="S1701" i="45" s="1"/>
  <c r="Q1701" i="45"/>
  <c r="P1701" i="45"/>
  <c r="N1701" i="45"/>
  <c r="M1701" i="45"/>
  <c r="L1701" i="45"/>
  <c r="K1701" i="45"/>
  <c r="J1701" i="45"/>
  <c r="X1700" i="45"/>
  <c r="W1700" i="45"/>
  <c r="V1700" i="45"/>
  <c r="Y1700" i="45" s="1"/>
  <c r="U1700" i="45"/>
  <c r="R1700" i="45"/>
  <c r="Q1700" i="45"/>
  <c r="P1700" i="45"/>
  <c r="N1700" i="45"/>
  <c r="M1700" i="45"/>
  <c r="L1700" i="45"/>
  <c r="K1700" i="45"/>
  <c r="J1700" i="45"/>
  <c r="X1699" i="45"/>
  <c r="W1699" i="45"/>
  <c r="V1699" i="45"/>
  <c r="Y1699" i="45" s="1"/>
  <c r="U1699" i="45"/>
  <c r="T1699" i="45"/>
  <c r="R1699" i="45"/>
  <c r="S1699" i="45" s="1"/>
  <c r="Q1699" i="45"/>
  <c r="P1699" i="45"/>
  <c r="N1699" i="45"/>
  <c r="M1699" i="45"/>
  <c r="L1699" i="45"/>
  <c r="K1699" i="45"/>
  <c r="J1699" i="45"/>
  <c r="X1698" i="45"/>
  <c r="W1698" i="45"/>
  <c r="V1698" i="45"/>
  <c r="Y1698" i="45" s="1"/>
  <c r="U1698" i="45"/>
  <c r="R1698" i="45"/>
  <c r="Q1698" i="45"/>
  <c r="P1698" i="45"/>
  <c r="N1698" i="45"/>
  <c r="M1698" i="45"/>
  <c r="L1698" i="45"/>
  <c r="K1698" i="45"/>
  <c r="J1698" i="45"/>
  <c r="X1697" i="45"/>
  <c r="W1697" i="45"/>
  <c r="Y1697" i="45" s="1"/>
  <c r="V1697" i="45"/>
  <c r="U1697" i="45"/>
  <c r="Q1697" i="45"/>
  <c r="R1697" i="45" s="1"/>
  <c r="P1697" i="45"/>
  <c r="N1697" i="45"/>
  <c r="M1697" i="45"/>
  <c r="L1697" i="45"/>
  <c r="K1697" i="45"/>
  <c r="J1697" i="45"/>
  <c r="X1696" i="45"/>
  <c r="W1696" i="45"/>
  <c r="V1696" i="45"/>
  <c r="Y1696" i="45" s="1"/>
  <c r="U1696" i="45"/>
  <c r="Q1696" i="45"/>
  <c r="R1696" i="45" s="1"/>
  <c r="P1696" i="45"/>
  <c r="N1696" i="45"/>
  <c r="M1696" i="45"/>
  <c r="L1696" i="45"/>
  <c r="K1696" i="45"/>
  <c r="J1696" i="45"/>
  <c r="X1695" i="45"/>
  <c r="W1695" i="45"/>
  <c r="V1695" i="45"/>
  <c r="U1695" i="45"/>
  <c r="Q1695" i="45"/>
  <c r="R1695" i="45" s="1"/>
  <c r="P1695" i="45"/>
  <c r="N1695" i="45"/>
  <c r="M1695" i="45"/>
  <c r="L1695" i="45"/>
  <c r="K1695" i="45"/>
  <c r="J1695" i="45"/>
  <c r="X1694" i="45"/>
  <c r="W1694" i="45"/>
  <c r="V1694" i="45"/>
  <c r="Y1694" i="45" s="1"/>
  <c r="U1694" i="45"/>
  <c r="Q1694" i="45"/>
  <c r="R1694" i="45" s="1"/>
  <c r="S1694" i="45" s="1"/>
  <c r="P1694" i="45"/>
  <c r="N1694" i="45"/>
  <c r="M1694" i="45"/>
  <c r="L1694" i="45"/>
  <c r="K1694" i="45"/>
  <c r="J1694" i="45"/>
  <c r="X1693" i="45"/>
  <c r="W1693" i="45"/>
  <c r="V1693" i="45"/>
  <c r="Y1693" i="45" s="1"/>
  <c r="U1693" i="45"/>
  <c r="R1693" i="45"/>
  <c r="Q1693" i="45"/>
  <c r="P1693" i="45"/>
  <c r="N1693" i="45"/>
  <c r="M1693" i="45"/>
  <c r="L1693" i="45"/>
  <c r="K1693" i="45"/>
  <c r="J1693" i="45"/>
  <c r="X1692" i="45"/>
  <c r="W1692" i="45"/>
  <c r="V1692" i="45"/>
  <c r="Y1692" i="45" s="1"/>
  <c r="U1692" i="45"/>
  <c r="Q1692" i="45"/>
  <c r="R1692" i="45" s="1"/>
  <c r="S1692" i="45" s="1"/>
  <c r="P1692" i="45"/>
  <c r="N1692" i="45"/>
  <c r="M1692" i="45"/>
  <c r="L1692" i="45"/>
  <c r="K1692" i="45"/>
  <c r="J1692" i="45"/>
  <c r="Y1691" i="45"/>
  <c r="X1691" i="45"/>
  <c r="W1691" i="45"/>
  <c r="V1691" i="45"/>
  <c r="U1691" i="45"/>
  <c r="R1691" i="45"/>
  <c r="S1691" i="45" s="1"/>
  <c r="Q1691" i="45"/>
  <c r="P1691" i="45"/>
  <c r="N1691" i="45"/>
  <c r="M1691" i="45"/>
  <c r="L1691" i="45"/>
  <c r="K1691" i="45"/>
  <c r="J1691" i="45"/>
  <c r="X1690" i="45"/>
  <c r="W1690" i="45"/>
  <c r="V1690" i="45"/>
  <c r="U1690" i="45"/>
  <c r="Q1690" i="45"/>
  <c r="R1690" i="45" s="1"/>
  <c r="P1690" i="45"/>
  <c r="N1690" i="45"/>
  <c r="M1690" i="45"/>
  <c r="L1690" i="45"/>
  <c r="K1690" i="45"/>
  <c r="J1690" i="45"/>
  <c r="Y1689" i="45"/>
  <c r="X1689" i="45"/>
  <c r="W1689" i="45"/>
  <c r="V1689" i="45"/>
  <c r="U1689" i="45"/>
  <c r="Q1689" i="45"/>
  <c r="R1689" i="45" s="1"/>
  <c r="P1689" i="45"/>
  <c r="N1689" i="45"/>
  <c r="M1689" i="45"/>
  <c r="L1689" i="45"/>
  <c r="K1689" i="45"/>
  <c r="J1689" i="45"/>
  <c r="Y1688" i="45"/>
  <c r="X1688" i="45"/>
  <c r="W1688" i="45"/>
  <c r="V1688" i="45"/>
  <c r="U1688" i="45"/>
  <c r="Q1688" i="45"/>
  <c r="R1688" i="45" s="1"/>
  <c r="P1688" i="45"/>
  <c r="N1688" i="45"/>
  <c r="M1688" i="45"/>
  <c r="L1688" i="45"/>
  <c r="K1688" i="45"/>
  <c r="J1688" i="45"/>
  <c r="X1687" i="45"/>
  <c r="W1687" i="45"/>
  <c r="V1687" i="45"/>
  <c r="U1687" i="45"/>
  <c r="R1687" i="45"/>
  <c r="S1687" i="45" s="1"/>
  <c r="Q1687" i="45"/>
  <c r="P1687" i="45"/>
  <c r="N1687" i="45"/>
  <c r="M1687" i="45"/>
  <c r="L1687" i="45"/>
  <c r="K1687" i="45"/>
  <c r="J1687" i="45"/>
  <c r="X1686" i="45"/>
  <c r="W1686" i="45"/>
  <c r="V1686" i="45"/>
  <c r="Y1686" i="45" s="1"/>
  <c r="U1686" i="45"/>
  <c r="R1686" i="45"/>
  <c r="S1686" i="45" s="1"/>
  <c r="T1686" i="45" s="1"/>
  <c r="Q1686" i="45"/>
  <c r="P1686" i="45"/>
  <c r="N1686" i="45"/>
  <c r="M1686" i="45"/>
  <c r="L1686" i="45"/>
  <c r="K1686" i="45"/>
  <c r="J1686" i="45"/>
  <c r="X1685" i="45"/>
  <c r="W1685" i="45"/>
  <c r="V1685" i="45"/>
  <c r="Y1685" i="45" s="1"/>
  <c r="U1685" i="45"/>
  <c r="T1685" i="45"/>
  <c r="R1685" i="45"/>
  <c r="S1685" i="45" s="1"/>
  <c r="Q1685" i="45"/>
  <c r="P1685" i="45"/>
  <c r="N1685" i="45"/>
  <c r="M1685" i="45"/>
  <c r="L1685" i="45"/>
  <c r="K1685" i="45"/>
  <c r="J1685" i="45"/>
  <c r="X1684" i="45"/>
  <c r="W1684" i="45"/>
  <c r="V1684" i="45"/>
  <c r="U1684" i="45"/>
  <c r="T1684" i="45"/>
  <c r="R1684" i="45"/>
  <c r="S1684" i="45" s="1"/>
  <c r="Q1684" i="45"/>
  <c r="P1684" i="45"/>
  <c r="N1684" i="45"/>
  <c r="M1684" i="45"/>
  <c r="L1684" i="45"/>
  <c r="K1684" i="45"/>
  <c r="J1684" i="45"/>
  <c r="X1683" i="45"/>
  <c r="W1683" i="45"/>
  <c r="V1683" i="45"/>
  <c r="Y1683" i="45" s="1"/>
  <c r="U1683" i="45"/>
  <c r="T1683" i="45"/>
  <c r="R1683" i="45"/>
  <c r="S1683" i="45" s="1"/>
  <c r="Q1683" i="45"/>
  <c r="P1683" i="45"/>
  <c r="N1683" i="45"/>
  <c r="M1683" i="45"/>
  <c r="L1683" i="45"/>
  <c r="K1683" i="45"/>
  <c r="J1683" i="45"/>
  <c r="X1682" i="45"/>
  <c r="W1682" i="45"/>
  <c r="V1682" i="45"/>
  <c r="Y1682" i="45" s="1"/>
  <c r="U1682" i="45"/>
  <c r="R1682" i="45"/>
  <c r="S1682" i="45" s="1"/>
  <c r="T1682" i="45" s="1"/>
  <c r="Q1682" i="45"/>
  <c r="P1682" i="45"/>
  <c r="N1682" i="45"/>
  <c r="M1682" i="45"/>
  <c r="L1682" i="45"/>
  <c r="K1682" i="45"/>
  <c r="J1682" i="45"/>
  <c r="X1681" i="45"/>
  <c r="W1681" i="45"/>
  <c r="V1681" i="45"/>
  <c r="Y1681" i="45" s="1"/>
  <c r="U1681" i="45"/>
  <c r="T1681" i="45"/>
  <c r="R1681" i="45"/>
  <c r="S1681" i="45" s="1"/>
  <c r="Q1681" i="45"/>
  <c r="P1681" i="45"/>
  <c r="N1681" i="45"/>
  <c r="M1681" i="45"/>
  <c r="L1681" i="45"/>
  <c r="K1681" i="45"/>
  <c r="J1681" i="45"/>
  <c r="X1680" i="45"/>
  <c r="W1680" i="45"/>
  <c r="V1680" i="45"/>
  <c r="U1680" i="45"/>
  <c r="T1680" i="45"/>
  <c r="R1680" i="45"/>
  <c r="S1680" i="45" s="1"/>
  <c r="Q1680" i="45"/>
  <c r="P1680" i="45"/>
  <c r="N1680" i="45"/>
  <c r="M1680" i="45"/>
  <c r="L1680" i="45"/>
  <c r="K1680" i="45"/>
  <c r="J1680" i="45"/>
  <c r="X1679" i="45"/>
  <c r="W1679" i="45"/>
  <c r="V1679" i="45"/>
  <c r="Y1679" i="45" s="1"/>
  <c r="U1679" i="45"/>
  <c r="T1679" i="45"/>
  <c r="R1679" i="45"/>
  <c r="S1679" i="45" s="1"/>
  <c r="Q1679" i="45"/>
  <c r="P1679" i="45"/>
  <c r="N1679" i="45"/>
  <c r="M1679" i="45"/>
  <c r="L1679" i="45"/>
  <c r="K1679" i="45"/>
  <c r="J1679" i="45"/>
  <c r="X1678" i="45"/>
  <c r="W1678" i="45"/>
  <c r="V1678" i="45"/>
  <c r="Y1678" i="45" s="1"/>
  <c r="U1678" i="45"/>
  <c r="R1678" i="45"/>
  <c r="S1678" i="45" s="1"/>
  <c r="Q1678" i="45"/>
  <c r="P1678" i="45"/>
  <c r="N1678" i="45"/>
  <c r="M1678" i="45"/>
  <c r="L1678" i="45"/>
  <c r="K1678" i="45"/>
  <c r="J1678" i="45"/>
  <c r="X1677" i="45"/>
  <c r="W1677" i="45"/>
  <c r="V1677" i="45"/>
  <c r="Y1677" i="45" s="1"/>
  <c r="U1677" i="45"/>
  <c r="T1677" i="45"/>
  <c r="R1677" i="45"/>
  <c r="S1677" i="45" s="1"/>
  <c r="Q1677" i="45"/>
  <c r="P1677" i="45"/>
  <c r="N1677" i="45"/>
  <c r="M1677" i="45"/>
  <c r="L1677" i="45"/>
  <c r="K1677" i="45"/>
  <c r="J1677" i="45"/>
  <c r="X1676" i="45"/>
  <c r="W1676" i="45"/>
  <c r="V1676" i="45"/>
  <c r="U1676" i="45"/>
  <c r="T1676" i="45"/>
  <c r="R1676" i="45"/>
  <c r="S1676" i="45" s="1"/>
  <c r="Q1676" i="45"/>
  <c r="P1676" i="45"/>
  <c r="N1676" i="45"/>
  <c r="M1676" i="45"/>
  <c r="L1676" i="45"/>
  <c r="K1676" i="45"/>
  <c r="J1676" i="45"/>
  <c r="X1675" i="45"/>
  <c r="W1675" i="45"/>
  <c r="V1675" i="45"/>
  <c r="U1675" i="45"/>
  <c r="T1675" i="45"/>
  <c r="R1675" i="45"/>
  <c r="S1675" i="45" s="1"/>
  <c r="Q1675" i="45"/>
  <c r="P1675" i="45"/>
  <c r="N1675" i="45"/>
  <c r="M1675" i="45"/>
  <c r="L1675" i="45"/>
  <c r="K1675" i="45"/>
  <c r="J1675" i="45"/>
  <c r="X1674" i="45"/>
  <c r="W1674" i="45"/>
  <c r="V1674" i="45"/>
  <c r="Y1674" i="45" s="1"/>
  <c r="U1674" i="45"/>
  <c r="R1674" i="45"/>
  <c r="S1674" i="45" s="1"/>
  <c r="Q1674" i="45"/>
  <c r="P1674" i="45"/>
  <c r="N1674" i="45"/>
  <c r="M1674" i="45"/>
  <c r="L1674" i="45"/>
  <c r="K1674" i="45"/>
  <c r="J1674" i="45"/>
  <c r="X1673" i="45"/>
  <c r="W1673" i="45"/>
  <c r="V1673" i="45"/>
  <c r="Y1673" i="45" s="1"/>
  <c r="U1673" i="45"/>
  <c r="T1673" i="45"/>
  <c r="R1673" i="45"/>
  <c r="S1673" i="45" s="1"/>
  <c r="Q1673" i="45"/>
  <c r="P1673" i="45"/>
  <c r="N1673" i="45"/>
  <c r="M1673" i="45"/>
  <c r="L1673" i="45"/>
  <c r="K1673" i="45"/>
  <c r="J1673" i="45"/>
  <c r="X1672" i="45"/>
  <c r="W1672" i="45"/>
  <c r="V1672" i="45"/>
  <c r="U1672" i="45"/>
  <c r="T1672" i="45"/>
  <c r="R1672" i="45"/>
  <c r="S1672" i="45" s="1"/>
  <c r="Q1672" i="45"/>
  <c r="P1672" i="45"/>
  <c r="N1672" i="45"/>
  <c r="M1672" i="45"/>
  <c r="L1672" i="45"/>
  <c r="K1672" i="45"/>
  <c r="J1672" i="45"/>
  <c r="X1671" i="45"/>
  <c r="W1671" i="45"/>
  <c r="V1671" i="45"/>
  <c r="U1671" i="45"/>
  <c r="R1671" i="45"/>
  <c r="S1671" i="45" s="1"/>
  <c r="Q1671" i="45"/>
  <c r="P1671" i="45"/>
  <c r="N1671" i="45"/>
  <c r="M1671" i="45"/>
  <c r="L1671" i="45"/>
  <c r="K1671" i="45"/>
  <c r="J1671" i="45"/>
  <c r="X1670" i="45"/>
  <c r="W1670" i="45"/>
  <c r="V1670" i="45"/>
  <c r="Y1670" i="45" s="1"/>
  <c r="U1670" i="45"/>
  <c r="R1670" i="45"/>
  <c r="S1670" i="45" s="1"/>
  <c r="Q1670" i="45"/>
  <c r="P1670" i="45"/>
  <c r="N1670" i="45"/>
  <c r="M1670" i="45"/>
  <c r="L1670" i="45"/>
  <c r="K1670" i="45"/>
  <c r="J1670" i="45"/>
  <c r="X1669" i="45"/>
  <c r="W1669" i="45"/>
  <c r="V1669" i="45"/>
  <c r="Y1669" i="45" s="1"/>
  <c r="U1669" i="45"/>
  <c r="T1669" i="45"/>
  <c r="R1669" i="45"/>
  <c r="S1669" i="45" s="1"/>
  <c r="Q1669" i="45"/>
  <c r="P1669" i="45"/>
  <c r="N1669" i="45"/>
  <c r="M1669" i="45"/>
  <c r="L1669" i="45"/>
  <c r="K1669" i="45"/>
  <c r="J1669" i="45"/>
  <c r="X1668" i="45"/>
  <c r="W1668" i="45"/>
  <c r="V1668" i="45"/>
  <c r="U1668" i="45"/>
  <c r="T1668" i="45"/>
  <c r="R1668" i="45"/>
  <c r="S1668" i="45" s="1"/>
  <c r="Q1668" i="45"/>
  <c r="P1668" i="45"/>
  <c r="N1668" i="45"/>
  <c r="M1668" i="45"/>
  <c r="L1668" i="45"/>
  <c r="K1668" i="45"/>
  <c r="J1668" i="45"/>
  <c r="X1667" i="45"/>
  <c r="W1667" i="45"/>
  <c r="V1667" i="45"/>
  <c r="U1667" i="45"/>
  <c r="R1667" i="45"/>
  <c r="S1667" i="45" s="1"/>
  <c r="Q1667" i="45"/>
  <c r="P1667" i="45"/>
  <c r="N1667" i="45"/>
  <c r="M1667" i="45"/>
  <c r="L1667" i="45"/>
  <c r="K1667" i="45"/>
  <c r="J1667" i="45"/>
  <c r="X1666" i="45"/>
  <c r="W1666" i="45"/>
  <c r="V1666" i="45"/>
  <c r="Y1666" i="45" s="1"/>
  <c r="U1666" i="45"/>
  <c r="R1666" i="45"/>
  <c r="S1666" i="45" s="1"/>
  <c r="Q1666" i="45"/>
  <c r="P1666" i="45"/>
  <c r="N1666" i="45"/>
  <c r="M1666" i="45"/>
  <c r="L1666" i="45"/>
  <c r="K1666" i="45"/>
  <c r="J1666" i="45"/>
  <c r="X1665" i="45"/>
  <c r="W1665" i="45"/>
  <c r="V1665" i="45"/>
  <c r="Y1665" i="45" s="1"/>
  <c r="U1665" i="45"/>
  <c r="T1665" i="45"/>
  <c r="R1665" i="45"/>
  <c r="S1665" i="45" s="1"/>
  <c r="Q1665" i="45"/>
  <c r="P1665" i="45"/>
  <c r="N1665" i="45"/>
  <c r="M1665" i="45"/>
  <c r="L1665" i="45"/>
  <c r="K1665" i="45"/>
  <c r="J1665" i="45"/>
  <c r="X1664" i="45"/>
  <c r="W1664" i="45"/>
  <c r="V1664" i="45"/>
  <c r="U1664" i="45"/>
  <c r="T1664" i="45"/>
  <c r="R1664" i="45"/>
  <c r="S1664" i="45" s="1"/>
  <c r="Q1664" i="45"/>
  <c r="P1664" i="45"/>
  <c r="N1664" i="45"/>
  <c r="M1664" i="45"/>
  <c r="L1664" i="45"/>
  <c r="K1664" i="45"/>
  <c r="J1664" i="45"/>
  <c r="X1663" i="45"/>
  <c r="W1663" i="45"/>
  <c r="V1663" i="45"/>
  <c r="U1663" i="45"/>
  <c r="R1663" i="45"/>
  <c r="S1663" i="45" s="1"/>
  <c r="Q1663" i="45"/>
  <c r="P1663" i="45"/>
  <c r="N1663" i="45"/>
  <c r="M1663" i="45"/>
  <c r="L1663" i="45"/>
  <c r="K1663" i="45"/>
  <c r="J1663" i="45"/>
  <c r="X1662" i="45"/>
  <c r="W1662" i="45"/>
  <c r="V1662" i="45"/>
  <c r="Y1662" i="45" s="1"/>
  <c r="U1662" i="45"/>
  <c r="R1662" i="45"/>
  <c r="S1662" i="45" s="1"/>
  <c r="Q1662" i="45"/>
  <c r="P1662" i="45"/>
  <c r="N1662" i="45"/>
  <c r="M1662" i="45"/>
  <c r="L1662" i="45"/>
  <c r="K1662" i="45"/>
  <c r="J1662" i="45"/>
  <c r="X1661" i="45"/>
  <c r="W1661" i="45"/>
  <c r="V1661" i="45"/>
  <c r="Y1661" i="45" s="1"/>
  <c r="U1661" i="45"/>
  <c r="T1661" i="45"/>
  <c r="R1661" i="45"/>
  <c r="S1661" i="45" s="1"/>
  <c r="Q1661" i="45"/>
  <c r="P1661" i="45"/>
  <c r="N1661" i="45"/>
  <c r="M1661" i="45"/>
  <c r="L1661" i="45"/>
  <c r="K1661" i="45"/>
  <c r="J1661" i="45"/>
  <c r="X1660" i="45"/>
  <c r="W1660" i="45"/>
  <c r="V1660" i="45"/>
  <c r="U1660" i="45"/>
  <c r="T1660" i="45"/>
  <c r="R1660" i="45"/>
  <c r="S1660" i="45" s="1"/>
  <c r="Q1660" i="45"/>
  <c r="P1660" i="45"/>
  <c r="N1660" i="45"/>
  <c r="M1660" i="45"/>
  <c r="L1660" i="45"/>
  <c r="K1660" i="45"/>
  <c r="J1660" i="45"/>
  <c r="X1659" i="45"/>
  <c r="W1659" i="45"/>
  <c r="V1659" i="45"/>
  <c r="U1659" i="45"/>
  <c r="R1659" i="45"/>
  <c r="S1659" i="45" s="1"/>
  <c r="Q1659" i="45"/>
  <c r="P1659" i="45"/>
  <c r="N1659" i="45"/>
  <c r="M1659" i="45"/>
  <c r="L1659" i="45"/>
  <c r="K1659" i="45"/>
  <c r="J1659" i="45"/>
  <c r="X1658" i="45"/>
  <c r="W1658" i="45"/>
  <c r="V1658" i="45"/>
  <c r="Y1658" i="45" s="1"/>
  <c r="U1658" i="45"/>
  <c r="R1658" i="45"/>
  <c r="Q1658" i="45"/>
  <c r="P1658" i="45"/>
  <c r="N1658" i="45"/>
  <c r="M1658" i="45"/>
  <c r="L1658" i="45"/>
  <c r="K1658" i="45"/>
  <c r="J1658" i="45"/>
  <c r="X1657" i="45"/>
  <c r="W1657" i="45"/>
  <c r="V1657" i="45"/>
  <c r="Y1657" i="45" s="1"/>
  <c r="U1657" i="45"/>
  <c r="T1657" i="45"/>
  <c r="R1657" i="45"/>
  <c r="S1657" i="45" s="1"/>
  <c r="Q1657" i="45"/>
  <c r="P1657" i="45"/>
  <c r="N1657" i="45"/>
  <c r="M1657" i="45"/>
  <c r="L1657" i="45"/>
  <c r="K1657" i="45"/>
  <c r="J1657" i="45"/>
  <c r="X1656" i="45"/>
  <c r="W1656" i="45"/>
  <c r="V1656" i="45"/>
  <c r="U1656" i="45"/>
  <c r="T1656" i="45"/>
  <c r="R1656" i="45"/>
  <c r="S1656" i="45" s="1"/>
  <c r="Q1656" i="45"/>
  <c r="P1656" i="45"/>
  <c r="N1656" i="45"/>
  <c r="M1656" i="45"/>
  <c r="L1656" i="45"/>
  <c r="K1656" i="45"/>
  <c r="J1656" i="45"/>
  <c r="X1655" i="45"/>
  <c r="W1655" i="45"/>
  <c r="V1655" i="45"/>
  <c r="U1655" i="45"/>
  <c r="R1655" i="45"/>
  <c r="S1655" i="45" s="1"/>
  <c r="Q1655" i="45"/>
  <c r="P1655" i="45"/>
  <c r="N1655" i="45"/>
  <c r="M1655" i="45"/>
  <c r="L1655" i="45"/>
  <c r="K1655" i="45"/>
  <c r="J1655" i="45"/>
  <c r="X1654" i="45"/>
  <c r="W1654" i="45"/>
  <c r="V1654" i="45"/>
  <c r="Y1654" i="45" s="1"/>
  <c r="U1654" i="45"/>
  <c r="R1654" i="45"/>
  <c r="Q1654" i="45"/>
  <c r="P1654" i="45"/>
  <c r="N1654" i="45"/>
  <c r="M1654" i="45"/>
  <c r="L1654" i="45"/>
  <c r="K1654" i="45"/>
  <c r="J1654" i="45"/>
  <c r="X1653" i="45"/>
  <c r="W1653" i="45"/>
  <c r="V1653" i="45"/>
  <c r="Y1653" i="45" s="1"/>
  <c r="U1653" i="45"/>
  <c r="T1653" i="45"/>
  <c r="R1653" i="45"/>
  <c r="S1653" i="45" s="1"/>
  <c r="Q1653" i="45"/>
  <c r="P1653" i="45"/>
  <c r="N1653" i="45"/>
  <c r="M1653" i="45"/>
  <c r="L1653" i="45"/>
  <c r="K1653" i="45"/>
  <c r="J1653" i="45"/>
  <c r="X1652" i="45"/>
  <c r="W1652" i="45"/>
  <c r="V1652" i="45"/>
  <c r="U1652" i="45"/>
  <c r="T1652" i="45"/>
  <c r="R1652" i="45"/>
  <c r="S1652" i="45" s="1"/>
  <c r="Q1652" i="45"/>
  <c r="P1652" i="45"/>
  <c r="N1652" i="45"/>
  <c r="M1652" i="45"/>
  <c r="L1652" i="45"/>
  <c r="K1652" i="45"/>
  <c r="J1652" i="45"/>
  <c r="X1651" i="45"/>
  <c r="W1651" i="45"/>
  <c r="V1651" i="45"/>
  <c r="U1651" i="45"/>
  <c r="R1651" i="45"/>
  <c r="S1651" i="45" s="1"/>
  <c r="Q1651" i="45"/>
  <c r="P1651" i="45"/>
  <c r="N1651" i="45"/>
  <c r="M1651" i="45"/>
  <c r="L1651" i="45"/>
  <c r="K1651" i="45"/>
  <c r="J1651" i="45"/>
  <c r="X1650" i="45"/>
  <c r="W1650" i="45"/>
  <c r="V1650" i="45"/>
  <c r="Y1650" i="45" s="1"/>
  <c r="U1650" i="45"/>
  <c r="R1650" i="45"/>
  <c r="Q1650" i="45"/>
  <c r="P1650" i="45"/>
  <c r="N1650" i="45"/>
  <c r="M1650" i="45"/>
  <c r="L1650" i="45"/>
  <c r="K1650" i="45"/>
  <c r="J1650" i="45"/>
  <c r="X1649" i="45"/>
  <c r="W1649" i="45"/>
  <c r="V1649" i="45"/>
  <c r="Y1649" i="45" s="1"/>
  <c r="U1649" i="45"/>
  <c r="T1649" i="45"/>
  <c r="R1649" i="45"/>
  <c r="S1649" i="45" s="1"/>
  <c r="Q1649" i="45"/>
  <c r="P1649" i="45"/>
  <c r="N1649" i="45"/>
  <c r="M1649" i="45"/>
  <c r="L1649" i="45"/>
  <c r="K1649" i="45"/>
  <c r="J1649" i="45"/>
  <c r="X1648" i="45"/>
  <c r="W1648" i="45"/>
  <c r="V1648" i="45"/>
  <c r="U1648" i="45"/>
  <c r="T1648" i="45"/>
  <c r="R1648" i="45"/>
  <c r="S1648" i="45" s="1"/>
  <c r="Q1648" i="45"/>
  <c r="P1648" i="45"/>
  <c r="N1648" i="45"/>
  <c r="M1648" i="45"/>
  <c r="L1648" i="45"/>
  <c r="K1648" i="45"/>
  <c r="J1648" i="45"/>
  <c r="X1647" i="45"/>
  <c r="W1647" i="45"/>
  <c r="V1647" i="45"/>
  <c r="Y1647" i="45" s="1"/>
  <c r="U1647" i="45"/>
  <c r="R1647" i="45"/>
  <c r="S1647" i="45" s="1"/>
  <c r="Q1647" i="45"/>
  <c r="P1647" i="45"/>
  <c r="N1647" i="45"/>
  <c r="M1647" i="45"/>
  <c r="L1647" i="45"/>
  <c r="K1647" i="45"/>
  <c r="J1647" i="45"/>
  <c r="X1646" i="45"/>
  <c r="Y1646" i="45" s="1"/>
  <c r="W1646" i="45"/>
  <c r="V1646" i="45"/>
  <c r="U1646" i="45"/>
  <c r="Q1646" i="45"/>
  <c r="R1646" i="45" s="1"/>
  <c r="P1646" i="45"/>
  <c r="N1646" i="45"/>
  <c r="M1646" i="45"/>
  <c r="L1646" i="45"/>
  <c r="K1646" i="45"/>
  <c r="J1646" i="45"/>
  <c r="X1645" i="45"/>
  <c r="W1645" i="45"/>
  <c r="V1645" i="45"/>
  <c r="Y1645" i="45" s="1"/>
  <c r="U1645" i="45"/>
  <c r="Q1645" i="45"/>
  <c r="R1645" i="45" s="1"/>
  <c r="S1645" i="45" s="1"/>
  <c r="P1645" i="45"/>
  <c r="N1645" i="45"/>
  <c r="M1645" i="45"/>
  <c r="L1645" i="45"/>
  <c r="K1645" i="45"/>
  <c r="J1645" i="45"/>
  <c r="X1644" i="45"/>
  <c r="W1644" i="45"/>
  <c r="V1644" i="45"/>
  <c r="Y1644" i="45" s="1"/>
  <c r="U1644" i="45"/>
  <c r="R1644" i="45"/>
  <c r="Q1644" i="45"/>
  <c r="P1644" i="45"/>
  <c r="N1644" i="45"/>
  <c r="M1644" i="45"/>
  <c r="L1644" i="45"/>
  <c r="K1644" i="45"/>
  <c r="J1644" i="45"/>
  <c r="X1643" i="45"/>
  <c r="W1643" i="45"/>
  <c r="V1643" i="45"/>
  <c r="Y1643" i="45" s="1"/>
  <c r="U1643" i="45"/>
  <c r="Q1643" i="45"/>
  <c r="R1643" i="45" s="1"/>
  <c r="P1643" i="45"/>
  <c r="N1643" i="45"/>
  <c r="M1643" i="45"/>
  <c r="L1643" i="45"/>
  <c r="K1643" i="45"/>
  <c r="J1643" i="45"/>
  <c r="Y1642" i="45"/>
  <c r="X1642" i="45"/>
  <c r="W1642" i="45"/>
  <c r="V1642" i="45"/>
  <c r="U1642" i="45"/>
  <c r="T1642" i="45"/>
  <c r="R1642" i="45"/>
  <c r="S1642" i="45" s="1"/>
  <c r="Q1642" i="45"/>
  <c r="P1642" i="45"/>
  <c r="N1642" i="45"/>
  <c r="M1642" i="45"/>
  <c r="L1642" i="45"/>
  <c r="K1642" i="45"/>
  <c r="J1642" i="45"/>
  <c r="X1641" i="45"/>
  <c r="W1641" i="45"/>
  <c r="V1641" i="45"/>
  <c r="U1641" i="45"/>
  <c r="R1641" i="45"/>
  <c r="Q1641" i="45"/>
  <c r="P1641" i="45"/>
  <c r="N1641" i="45"/>
  <c r="M1641" i="45"/>
  <c r="L1641" i="45"/>
  <c r="K1641" i="45"/>
  <c r="J1641" i="45"/>
  <c r="X1640" i="45"/>
  <c r="W1640" i="45"/>
  <c r="Y1640" i="45" s="1"/>
  <c r="V1640" i="45"/>
  <c r="U1640" i="45"/>
  <c r="Q1640" i="45"/>
  <c r="R1640" i="45" s="1"/>
  <c r="P1640" i="45"/>
  <c r="N1640" i="45"/>
  <c r="M1640" i="45"/>
  <c r="L1640" i="45"/>
  <c r="K1640" i="45"/>
  <c r="J1640" i="45"/>
  <c r="X1639" i="45"/>
  <c r="W1639" i="45"/>
  <c r="V1639" i="45"/>
  <c r="Y1639" i="45" s="1"/>
  <c r="U1639" i="45"/>
  <c r="R1639" i="45"/>
  <c r="S1639" i="45" s="1"/>
  <c r="Q1639" i="45"/>
  <c r="P1639" i="45"/>
  <c r="N1639" i="45"/>
  <c r="M1639" i="45"/>
  <c r="L1639" i="45"/>
  <c r="K1639" i="45"/>
  <c r="J1639" i="45"/>
  <c r="X1638" i="45"/>
  <c r="Y1638" i="45" s="1"/>
  <c r="W1638" i="45"/>
  <c r="V1638" i="45"/>
  <c r="U1638" i="45"/>
  <c r="Q1638" i="45"/>
  <c r="R1638" i="45" s="1"/>
  <c r="P1638" i="45"/>
  <c r="N1638" i="45"/>
  <c r="M1638" i="45"/>
  <c r="L1638" i="45"/>
  <c r="K1638" i="45"/>
  <c r="J1638" i="45"/>
  <c r="X1637" i="45"/>
  <c r="W1637" i="45"/>
  <c r="V1637" i="45"/>
  <c r="Y1637" i="45" s="1"/>
  <c r="U1637" i="45"/>
  <c r="Q1637" i="45"/>
  <c r="R1637" i="45" s="1"/>
  <c r="S1637" i="45" s="1"/>
  <c r="P1637" i="45"/>
  <c r="N1637" i="45"/>
  <c r="M1637" i="45"/>
  <c r="L1637" i="45"/>
  <c r="K1637" i="45"/>
  <c r="J1637" i="45"/>
  <c r="X1636" i="45"/>
  <c r="W1636" i="45"/>
  <c r="V1636" i="45"/>
  <c r="Y1636" i="45" s="1"/>
  <c r="U1636" i="45"/>
  <c r="R1636" i="45"/>
  <c r="Q1636" i="45"/>
  <c r="P1636" i="45"/>
  <c r="N1636" i="45"/>
  <c r="M1636" i="45"/>
  <c r="L1636" i="45"/>
  <c r="K1636" i="45"/>
  <c r="J1636" i="45"/>
  <c r="X1635" i="45"/>
  <c r="W1635" i="45"/>
  <c r="V1635" i="45"/>
  <c r="Y1635" i="45" s="1"/>
  <c r="U1635" i="45"/>
  <c r="Q1635" i="45"/>
  <c r="R1635" i="45" s="1"/>
  <c r="S1635" i="45" s="1"/>
  <c r="P1635" i="45"/>
  <c r="N1635" i="45"/>
  <c r="M1635" i="45"/>
  <c r="L1635" i="45"/>
  <c r="K1635" i="45"/>
  <c r="J1635" i="45"/>
  <c r="Y1634" i="45"/>
  <c r="X1634" i="45"/>
  <c r="W1634" i="45"/>
  <c r="V1634" i="45"/>
  <c r="U1634" i="45"/>
  <c r="R1634" i="45"/>
  <c r="S1634" i="45" s="1"/>
  <c r="Q1634" i="45"/>
  <c r="P1634" i="45"/>
  <c r="N1634" i="45"/>
  <c r="M1634" i="45"/>
  <c r="L1634" i="45"/>
  <c r="K1634" i="45"/>
  <c r="J1634" i="45"/>
  <c r="X1633" i="45"/>
  <c r="W1633" i="45"/>
  <c r="V1633" i="45"/>
  <c r="U1633" i="45"/>
  <c r="S1633" i="45"/>
  <c r="R1633" i="45"/>
  <c r="Q1633" i="45"/>
  <c r="P1633" i="45"/>
  <c r="N1633" i="45"/>
  <c r="M1633" i="45"/>
  <c r="L1633" i="45"/>
  <c r="K1633" i="45"/>
  <c r="J1633" i="45"/>
  <c r="X1632" i="45"/>
  <c r="W1632" i="45"/>
  <c r="V1632" i="45"/>
  <c r="U1632" i="45"/>
  <c r="S1632" i="45"/>
  <c r="R1632" i="45"/>
  <c r="Q1632" i="45"/>
  <c r="P1632" i="45"/>
  <c r="N1632" i="45"/>
  <c r="M1632" i="45"/>
  <c r="L1632" i="45"/>
  <c r="K1632" i="45"/>
  <c r="J1632" i="45"/>
  <c r="X1631" i="45"/>
  <c r="W1631" i="45"/>
  <c r="V1631" i="45"/>
  <c r="Y1631" i="45" s="1"/>
  <c r="U1631" i="45"/>
  <c r="S1631" i="45"/>
  <c r="R1631" i="45"/>
  <c r="Q1631" i="45"/>
  <c r="P1631" i="45"/>
  <c r="N1631" i="45"/>
  <c r="M1631" i="45"/>
  <c r="L1631" i="45"/>
  <c r="K1631" i="45"/>
  <c r="J1631" i="45"/>
  <c r="X1630" i="45"/>
  <c r="W1630" i="45"/>
  <c r="V1630" i="45"/>
  <c r="U1630" i="45"/>
  <c r="R1630" i="45"/>
  <c r="Q1630" i="45"/>
  <c r="P1630" i="45"/>
  <c r="N1630" i="45"/>
  <c r="M1630" i="45"/>
  <c r="L1630" i="45"/>
  <c r="K1630" i="45"/>
  <c r="J1630" i="45"/>
  <c r="X1629" i="45"/>
  <c r="W1629" i="45"/>
  <c r="V1629" i="45"/>
  <c r="U1629" i="45"/>
  <c r="S1629" i="45"/>
  <c r="R1629" i="45"/>
  <c r="Q1629" i="45"/>
  <c r="P1629" i="45"/>
  <c r="N1629" i="45"/>
  <c r="M1629" i="45"/>
  <c r="L1629" i="45"/>
  <c r="K1629" i="45"/>
  <c r="J1629" i="45"/>
  <c r="X1628" i="45"/>
  <c r="W1628" i="45"/>
  <c r="V1628" i="45"/>
  <c r="U1628" i="45"/>
  <c r="R1628" i="45"/>
  <c r="Q1628" i="45"/>
  <c r="P1628" i="45"/>
  <c r="N1628" i="45"/>
  <c r="M1628" i="45"/>
  <c r="L1628" i="45"/>
  <c r="K1628" i="45"/>
  <c r="J1628" i="45"/>
  <c r="X1627" i="45"/>
  <c r="W1627" i="45"/>
  <c r="V1627" i="45"/>
  <c r="U1627" i="45"/>
  <c r="R1627" i="45"/>
  <c r="Q1627" i="45"/>
  <c r="P1627" i="45"/>
  <c r="N1627" i="45"/>
  <c r="M1627" i="45"/>
  <c r="L1627" i="45"/>
  <c r="K1627" i="45"/>
  <c r="J1627" i="45"/>
  <c r="X1626" i="45"/>
  <c r="W1626" i="45"/>
  <c r="V1626" i="45"/>
  <c r="U1626" i="45"/>
  <c r="R1626" i="45"/>
  <c r="Q1626" i="45"/>
  <c r="P1626" i="45"/>
  <c r="N1626" i="45"/>
  <c r="M1626" i="45"/>
  <c r="L1626" i="45"/>
  <c r="K1626" i="45"/>
  <c r="J1626" i="45"/>
  <c r="X1625" i="45"/>
  <c r="W1625" i="45"/>
  <c r="V1625" i="45"/>
  <c r="U1625" i="45"/>
  <c r="S1625" i="45"/>
  <c r="R1625" i="45"/>
  <c r="Q1625" i="45"/>
  <c r="P1625" i="45"/>
  <c r="N1625" i="45"/>
  <c r="M1625" i="45"/>
  <c r="L1625" i="45"/>
  <c r="K1625" i="45"/>
  <c r="J1625" i="45"/>
  <c r="X1624" i="45"/>
  <c r="W1624" i="45"/>
  <c r="V1624" i="45"/>
  <c r="U1624" i="45"/>
  <c r="S1624" i="45"/>
  <c r="R1624" i="45"/>
  <c r="Q1624" i="45"/>
  <c r="P1624" i="45"/>
  <c r="N1624" i="45"/>
  <c r="M1624" i="45"/>
  <c r="L1624" i="45"/>
  <c r="K1624" i="45"/>
  <c r="J1624" i="45"/>
  <c r="X1623" i="45"/>
  <c r="W1623" i="45"/>
  <c r="V1623" i="45"/>
  <c r="Y1623" i="45" s="1"/>
  <c r="U1623" i="45"/>
  <c r="S1623" i="45"/>
  <c r="R1623" i="45"/>
  <c r="Q1623" i="45"/>
  <c r="P1623" i="45"/>
  <c r="N1623" i="45"/>
  <c r="M1623" i="45"/>
  <c r="L1623" i="45"/>
  <c r="K1623" i="45"/>
  <c r="J1623" i="45"/>
  <c r="X1622" i="45"/>
  <c r="W1622" i="45"/>
  <c r="V1622" i="45"/>
  <c r="U1622" i="45"/>
  <c r="R1622" i="45"/>
  <c r="Q1622" i="45"/>
  <c r="P1622" i="45"/>
  <c r="N1622" i="45"/>
  <c r="M1622" i="45"/>
  <c r="L1622" i="45"/>
  <c r="K1622" i="45"/>
  <c r="J1622" i="45"/>
  <c r="X1621" i="45"/>
  <c r="W1621" i="45"/>
  <c r="V1621" i="45"/>
  <c r="U1621" i="45"/>
  <c r="S1621" i="45"/>
  <c r="R1621" i="45"/>
  <c r="Q1621" i="45"/>
  <c r="P1621" i="45"/>
  <c r="N1621" i="45"/>
  <c r="M1621" i="45"/>
  <c r="L1621" i="45"/>
  <c r="K1621" i="45"/>
  <c r="J1621" i="45"/>
  <c r="X1620" i="45"/>
  <c r="W1620" i="45"/>
  <c r="V1620" i="45"/>
  <c r="U1620" i="45"/>
  <c r="R1620" i="45"/>
  <c r="Q1620" i="45"/>
  <c r="P1620" i="45"/>
  <c r="N1620" i="45"/>
  <c r="M1620" i="45"/>
  <c r="L1620" i="45"/>
  <c r="K1620" i="45"/>
  <c r="J1620" i="45"/>
  <c r="X1619" i="45"/>
  <c r="W1619" i="45"/>
  <c r="V1619" i="45"/>
  <c r="U1619" i="45"/>
  <c r="R1619" i="45"/>
  <c r="Q1619" i="45"/>
  <c r="P1619" i="45"/>
  <c r="N1619" i="45"/>
  <c r="M1619" i="45"/>
  <c r="L1619" i="45"/>
  <c r="K1619" i="45"/>
  <c r="J1619" i="45"/>
  <c r="X1618" i="45"/>
  <c r="W1618" i="45"/>
  <c r="V1618" i="45"/>
  <c r="U1618" i="45"/>
  <c r="R1618" i="45"/>
  <c r="Q1618" i="45"/>
  <c r="P1618" i="45"/>
  <c r="N1618" i="45"/>
  <c r="M1618" i="45"/>
  <c r="L1618" i="45"/>
  <c r="K1618" i="45"/>
  <c r="J1618" i="45"/>
  <c r="X1617" i="45"/>
  <c r="W1617" i="45"/>
  <c r="V1617" i="45"/>
  <c r="U1617" i="45"/>
  <c r="S1617" i="45"/>
  <c r="R1617" i="45"/>
  <c r="Q1617" i="45"/>
  <c r="P1617" i="45"/>
  <c r="N1617" i="45"/>
  <c r="M1617" i="45"/>
  <c r="L1617" i="45"/>
  <c r="K1617" i="45"/>
  <c r="J1617" i="45"/>
  <c r="X1616" i="45"/>
  <c r="W1616" i="45"/>
  <c r="V1616" i="45"/>
  <c r="U1616" i="45"/>
  <c r="S1616" i="45"/>
  <c r="R1616" i="45"/>
  <c r="Q1616" i="45"/>
  <c r="P1616" i="45"/>
  <c r="N1616" i="45"/>
  <c r="M1616" i="45"/>
  <c r="L1616" i="45"/>
  <c r="K1616" i="45"/>
  <c r="J1616" i="45"/>
  <c r="X1615" i="45"/>
  <c r="W1615" i="45"/>
  <c r="V1615" i="45"/>
  <c r="Y1615" i="45" s="1"/>
  <c r="U1615" i="45"/>
  <c r="S1615" i="45"/>
  <c r="R1615" i="45"/>
  <c r="Q1615" i="45"/>
  <c r="P1615" i="45"/>
  <c r="N1615" i="45"/>
  <c r="M1615" i="45"/>
  <c r="L1615" i="45"/>
  <c r="K1615" i="45"/>
  <c r="J1615" i="45"/>
  <c r="X1614" i="45"/>
  <c r="W1614" i="45"/>
  <c r="V1614" i="45"/>
  <c r="Y1614" i="45" s="1"/>
  <c r="U1614" i="45"/>
  <c r="R1614" i="45"/>
  <c r="Q1614" i="45"/>
  <c r="P1614" i="45"/>
  <c r="N1614" i="45"/>
  <c r="M1614" i="45"/>
  <c r="L1614" i="45"/>
  <c r="K1614" i="45"/>
  <c r="J1614" i="45"/>
  <c r="X1613" i="45"/>
  <c r="W1613" i="45"/>
  <c r="V1613" i="45"/>
  <c r="U1613" i="45"/>
  <c r="R1613" i="45"/>
  <c r="Q1613" i="45"/>
  <c r="P1613" i="45"/>
  <c r="N1613" i="45"/>
  <c r="M1613" i="45"/>
  <c r="L1613" i="45"/>
  <c r="K1613" i="45"/>
  <c r="J1613" i="45"/>
  <c r="X1612" i="45"/>
  <c r="W1612" i="45"/>
  <c r="V1612" i="45"/>
  <c r="U1612" i="45"/>
  <c r="R1612" i="45"/>
  <c r="Q1612" i="45"/>
  <c r="P1612" i="45"/>
  <c r="N1612" i="45"/>
  <c r="M1612" i="45"/>
  <c r="L1612" i="45"/>
  <c r="K1612" i="45"/>
  <c r="J1612" i="45"/>
  <c r="X1611" i="45"/>
  <c r="W1611" i="45"/>
  <c r="V1611" i="45"/>
  <c r="U1611" i="45"/>
  <c r="R1611" i="45"/>
  <c r="Q1611" i="45"/>
  <c r="P1611" i="45"/>
  <c r="N1611" i="45"/>
  <c r="M1611" i="45"/>
  <c r="L1611" i="45"/>
  <c r="K1611" i="45"/>
  <c r="J1611" i="45"/>
  <c r="X1610" i="45"/>
  <c r="W1610" i="45"/>
  <c r="V1610" i="45"/>
  <c r="U1610" i="45"/>
  <c r="R1610" i="45"/>
  <c r="Q1610" i="45"/>
  <c r="P1610" i="45"/>
  <c r="N1610" i="45"/>
  <c r="M1610" i="45"/>
  <c r="L1610" i="45"/>
  <c r="K1610" i="45"/>
  <c r="J1610" i="45"/>
  <c r="X1609" i="45"/>
  <c r="W1609" i="45"/>
  <c r="V1609" i="45"/>
  <c r="U1609" i="45"/>
  <c r="S1609" i="45"/>
  <c r="R1609" i="45"/>
  <c r="Q1609" i="45"/>
  <c r="P1609" i="45"/>
  <c r="N1609" i="45"/>
  <c r="M1609" i="45"/>
  <c r="L1609" i="45"/>
  <c r="K1609" i="45"/>
  <c r="J1609" i="45"/>
  <c r="X1608" i="45"/>
  <c r="W1608" i="45"/>
  <c r="V1608" i="45"/>
  <c r="U1608" i="45"/>
  <c r="S1608" i="45"/>
  <c r="R1608" i="45"/>
  <c r="Q1608" i="45"/>
  <c r="P1608" i="45"/>
  <c r="N1608" i="45"/>
  <c r="M1608" i="45"/>
  <c r="L1608" i="45"/>
  <c r="K1608" i="45"/>
  <c r="J1608" i="45"/>
  <c r="X1607" i="45"/>
  <c r="W1607" i="45"/>
  <c r="V1607" i="45"/>
  <c r="Y1607" i="45" s="1"/>
  <c r="U1607" i="45"/>
  <c r="S1607" i="45"/>
  <c r="R1607" i="45"/>
  <c r="Q1607" i="45"/>
  <c r="P1607" i="45"/>
  <c r="N1607" i="45"/>
  <c r="M1607" i="45"/>
  <c r="L1607" i="45"/>
  <c r="K1607" i="45"/>
  <c r="J1607" i="45"/>
  <c r="X1606" i="45"/>
  <c r="W1606" i="45"/>
  <c r="V1606" i="45"/>
  <c r="Y1606" i="45" s="1"/>
  <c r="U1606" i="45"/>
  <c r="R1606" i="45"/>
  <c r="Q1606" i="45"/>
  <c r="P1606" i="45"/>
  <c r="N1606" i="45"/>
  <c r="M1606" i="45"/>
  <c r="L1606" i="45"/>
  <c r="K1606" i="45"/>
  <c r="J1606" i="45"/>
  <c r="X1605" i="45"/>
  <c r="W1605" i="45"/>
  <c r="V1605" i="45"/>
  <c r="U1605" i="45"/>
  <c r="R1605" i="45"/>
  <c r="Q1605" i="45"/>
  <c r="P1605" i="45"/>
  <c r="N1605" i="45"/>
  <c r="M1605" i="45"/>
  <c r="L1605" i="45"/>
  <c r="K1605" i="45"/>
  <c r="J1605" i="45"/>
  <c r="X1604" i="45"/>
  <c r="W1604" i="45"/>
  <c r="V1604" i="45"/>
  <c r="U1604" i="45"/>
  <c r="R1604" i="45"/>
  <c r="Q1604" i="45"/>
  <c r="P1604" i="45"/>
  <c r="N1604" i="45"/>
  <c r="M1604" i="45"/>
  <c r="L1604" i="45"/>
  <c r="K1604" i="45"/>
  <c r="J1604" i="45"/>
  <c r="X1603" i="45"/>
  <c r="W1603" i="45"/>
  <c r="V1603" i="45"/>
  <c r="U1603" i="45"/>
  <c r="R1603" i="45"/>
  <c r="Q1603" i="45"/>
  <c r="P1603" i="45"/>
  <c r="N1603" i="45"/>
  <c r="M1603" i="45"/>
  <c r="L1603" i="45"/>
  <c r="K1603" i="45"/>
  <c r="J1603" i="45"/>
  <c r="X1602" i="45"/>
  <c r="W1602" i="45"/>
  <c r="V1602" i="45"/>
  <c r="U1602" i="45"/>
  <c r="R1602" i="45"/>
  <c r="Q1602" i="45"/>
  <c r="P1602" i="45"/>
  <c r="N1602" i="45"/>
  <c r="M1602" i="45"/>
  <c r="L1602" i="45"/>
  <c r="K1602" i="45"/>
  <c r="J1602" i="45"/>
  <c r="X1601" i="45"/>
  <c r="W1601" i="45"/>
  <c r="V1601" i="45"/>
  <c r="U1601" i="45"/>
  <c r="S1601" i="45"/>
  <c r="R1601" i="45"/>
  <c r="Q1601" i="45"/>
  <c r="P1601" i="45"/>
  <c r="N1601" i="45"/>
  <c r="M1601" i="45"/>
  <c r="L1601" i="45"/>
  <c r="K1601" i="45"/>
  <c r="J1601" i="45"/>
  <c r="X1600" i="45"/>
  <c r="W1600" i="45"/>
  <c r="V1600" i="45"/>
  <c r="U1600" i="45"/>
  <c r="R1600" i="45"/>
  <c r="Q1600" i="45"/>
  <c r="P1600" i="45"/>
  <c r="N1600" i="45"/>
  <c r="M1600" i="45"/>
  <c r="L1600" i="45"/>
  <c r="K1600" i="45"/>
  <c r="J1600" i="45"/>
  <c r="X1599" i="45"/>
  <c r="W1599" i="45"/>
  <c r="V1599" i="45"/>
  <c r="Y1599" i="45" s="1"/>
  <c r="U1599" i="45"/>
  <c r="S1599" i="45"/>
  <c r="R1599" i="45"/>
  <c r="Q1599" i="45"/>
  <c r="P1599" i="45"/>
  <c r="N1599" i="45"/>
  <c r="M1599" i="45"/>
  <c r="L1599" i="45"/>
  <c r="K1599" i="45"/>
  <c r="J1599" i="45"/>
  <c r="X1598" i="45"/>
  <c r="W1598" i="45"/>
  <c r="V1598" i="45"/>
  <c r="Y1598" i="45" s="1"/>
  <c r="U1598" i="45"/>
  <c r="S1598" i="45"/>
  <c r="R1598" i="45"/>
  <c r="Q1598" i="45"/>
  <c r="P1598" i="45"/>
  <c r="N1598" i="45"/>
  <c r="M1598" i="45"/>
  <c r="L1598" i="45"/>
  <c r="K1598" i="45"/>
  <c r="J1598" i="45"/>
  <c r="X1597" i="45"/>
  <c r="W1597" i="45"/>
  <c r="V1597" i="45"/>
  <c r="U1597" i="45"/>
  <c r="S1597" i="45"/>
  <c r="R1597" i="45"/>
  <c r="Q1597" i="45"/>
  <c r="P1597" i="45"/>
  <c r="N1597" i="45"/>
  <c r="M1597" i="45"/>
  <c r="L1597" i="45"/>
  <c r="K1597" i="45"/>
  <c r="J1597" i="45"/>
  <c r="X1596" i="45"/>
  <c r="W1596" i="45"/>
  <c r="V1596" i="45"/>
  <c r="U1596" i="45"/>
  <c r="R1596" i="45"/>
  <c r="Q1596" i="45"/>
  <c r="P1596" i="45"/>
  <c r="N1596" i="45"/>
  <c r="M1596" i="45"/>
  <c r="L1596" i="45"/>
  <c r="K1596" i="45"/>
  <c r="J1596" i="45"/>
  <c r="X1595" i="45"/>
  <c r="W1595" i="45"/>
  <c r="V1595" i="45"/>
  <c r="Y1595" i="45" s="1"/>
  <c r="U1595" i="45"/>
  <c r="T1595" i="45"/>
  <c r="S1595" i="45"/>
  <c r="R1595" i="45"/>
  <c r="Q1595" i="45"/>
  <c r="P1595" i="45"/>
  <c r="N1595" i="45"/>
  <c r="M1595" i="45"/>
  <c r="L1595" i="45"/>
  <c r="K1595" i="45"/>
  <c r="J1595" i="45"/>
  <c r="X1594" i="45"/>
  <c r="W1594" i="45"/>
  <c r="V1594" i="45"/>
  <c r="U1594" i="45"/>
  <c r="S1594" i="45"/>
  <c r="R1594" i="45"/>
  <c r="T1594" i="45" s="1"/>
  <c r="Q1594" i="45"/>
  <c r="P1594" i="45"/>
  <c r="N1594" i="45"/>
  <c r="M1594" i="45"/>
  <c r="L1594" i="45"/>
  <c r="K1594" i="45"/>
  <c r="J1594" i="45"/>
  <c r="X1593" i="45"/>
  <c r="W1593" i="45"/>
  <c r="V1593" i="45"/>
  <c r="Y1593" i="45" s="1"/>
  <c r="U1593" i="45"/>
  <c r="R1593" i="45"/>
  <c r="Q1593" i="45"/>
  <c r="P1593" i="45"/>
  <c r="N1593" i="45"/>
  <c r="M1593" i="45"/>
  <c r="L1593" i="45"/>
  <c r="K1593" i="45"/>
  <c r="J1593" i="45"/>
  <c r="X1592" i="45"/>
  <c r="W1592" i="45"/>
  <c r="V1592" i="45"/>
  <c r="Y1592" i="45" s="1"/>
  <c r="U1592" i="45"/>
  <c r="S1592" i="45"/>
  <c r="R1592" i="45"/>
  <c r="T1592" i="45" s="1"/>
  <c r="Q1592" i="45"/>
  <c r="P1592" i="45"/>
  <c r="N1592" i="45"/>
  <c r="M1592" i="45"/>
  <c r="L1592" i="45"/>
  <c r="K1592" i="45"/>
  <c r="J1592" i="45"/>
  <c r="X1591" i="45"/>
  <c r="W1591" i="45"/>
  <c r="V1591" i="45"/>
  <c r="U1591" i="45"/>
  <c r="R1591" i="45"/>
  <c r="Q1591" i="45"/>
  <c r="P1591" i="45"/>
  <c r="N1591" i="45"/>
  <c r="M1591" i="45"/>
  <c r="L1591" i="45"/>
  <c r="K1591" i="45"/>
  <c r="J1591" i="45"/>
  <c r="X1590" i="45"/>
  <c r="W1590" i="45"/>
  <c r="V1590" i="45"/>
  <c r="U1590" i="45"/>
  <c r="S1590" i="45"/>
  <c r="T1590" i="45" s="1"/>
  <c r="R1590" i="45"/>
  <c r="Q1590" i="45"/>
  <c r="P1590" i="45"/>
  <c r="N1590" i="45"/>
  <c r="M1590" i="45"/>
  <c r="L1590" i="45"/>
  <c r="K1590" i="45"/>
  <c r="J1590" i="45"/>
  <c r="X1589" i="45"/>
  <c r="W1589" i="45"/>
  <c r="V1589" i="45"/>
  <c r="Y1589" i="45" s="1"/>
  <c r="U1589" i="45"/>
  <c r="R1589" i="45"/>
  <c r="Q1589" i="45"/>
  <c r="P1589" i="45"/>
  <c r="N1589" i="45"/>
  <c r="M1589" i="45"/>
  <c r="L1589" i="45"/>
  <c r="K1589" i="45"/>
  <c r="J1589" i="45"/>
  <c r="X1588" i="45"/>
  <c r="W1588" i="45"/>
  <c r="V1588" i="45"/>
  <c r="U1588" i="45"/>
  <c r="R1588" i="45"/>
  <c r="S1588" i="45" s="1"/>
  <c r="Q1588" i="45"/>
  <c r="P1588" i="45"/>
  <c r="N1588" i="45"/>
  <c r="M1588" i="45"/>
  <c r="L1588" i="45"/>
  <c r="K1588" i="45"/>
  <c r="J1588" i="45"/>
  <c r="X1587" i="45"/>
  <c r="W1587" i="45"/>
  <c r="V1587" i="45"/>
  <c r="Y1587" i="45" s="1"/>
  <c r="U1587" i="45"/>
  <c r="T1587" i="45"/>
  <c r="S1587" i="45"/>
  <c r="R1587" i="45"/>
  <c r="Q1587" i="45"/>
  <c r="P1587" i="45"/>
  <c r="N1587" i="45"/>
  <c r="M1587" i="45"/>
  <c r="L1587" i="45"/>
  <c r="K1587" i="45"/>
  <c r="J1587" i="45"/>
  <c r="X1586" i="45"/>
  <c r="W1586" i="45"/>
  <c r="V1586" i="45"/>
  <c r="U1586" i="45"/>
  <c r="S1586" i="45"/>
  <c r="R1586" i="45"/>
  <c r="T1586" i="45" s="1"/>
  <c r="Q1586" i="45"/>
  <c r="P1586" i="45"/>
  <c r="N1586" i="45"/>
  <c r="M1586" i="45"/>
  <c r="L1586" i="45"/>
  <c r="K1586" i="45"/>
  <c r="J1586" i="45"/>
  <c r="X1585" i="45"/>
  <c r="W1585" i="45"/>
  <c r="V1585" i="45"/>
  <c r="Y1585" i="45" s="1"/>
  <c r="U1585" i="45"/>
  <c r="R1585" i="45"/>
  <c r="Q1585" i="45"/>
  <c r="P1585" i="45"/>
  <c r="N1585" i="45"/>
  <c r="M1585" i="45"/>
  <c r="L1585" i="45"/>
  <c r="K1585" i="45"/>
  <c r="J1585" i="45"/>
  <c r="X1584" i="45"/>
  <c r="W1584" i="45"/>
  <c r="V1584" i="45"/>
  <c r="Y1584" i="45" s="1"/>
  <c r="U1584" i="45"/>
  <c r="R1584" i="45"/>
  <c r="Q1584" i="45"/>
  <c r="P1584" i="45"/>
  <c r="N1584" i="45"/>
  <c r="M1584" i="45"/>
  <c r="L1584" i="45"/>
  <c r="K1584" i="45"/>
  <c r="J1584" i="45"/>
  <c r="X1583" i="45"/>
  <c r="W1583" i="45"/>
  <c r="V1583" i="45"/>
  <c r="Y1583" i="45" s="1"/>
  <c r="U1583" i="45"/>
  <c r="R1583" i="45"/>
  <c r="Q1583" i="45"/>
  <c r="P1583" i="45"/>
  <c r="N1583" i="45"/>
  <c r="M1583" i="45"/>
  <c r="L1583" i="45"/>
  <c r="K1583" i="45"/>
  <c r="J1583" i="45"/>
  <c r="X1582" i="45"/>
  <c r="W1582" i="45"/>
  <c r="V1582" i="45"/>
  <c r="Y1582" i="45" s="1"/>
  <c r="U1582" i="45"/>
  <c r="R1582" i="45"/>
  <c r="Q1582" i="45"/>
  <c r="P1582" i="45"/>
  <c r="N1582" i="45"/>
  <c r="M1582" i="45"/>
  <c r="L1582" i="45"/>
  <c r="K1582" i="45"/>
  <c r="J1582" i="45"/>
  <c r="X1581" i="45"/>
  <c r="W1581" i="45"/>
  <c r="V1581" i="45"/>
  <c r="Y1581" i="45" s="1"/>
  <c r="U1581" i="45"/>
  <c r="R1581" i="45"/>
  <c r="Q1581" i="45"/>
  <c r="P1581" i="45"/>
  <c r="N1581" i="45"/>
  <c r="M1581" i="45"/>
  <c r="L1581" i="45"/>
  <c r="K1581" i="45"/>
  <c r="J1581" i="45"/>
  <c r="X1580" i="45"/>
  <c r="W1580" i="45"/>
  <c r="V1580" i="45"/>
  <c r="Y1580" i="45" s="1"/>
  <c r="U1580" i="45"/>
  <c r="R1580" i="45"/>
  <c r="Q1580" i="45"/>
  <c r="P1580" i="45"/>
  <c r="N1580" i="45"/>
  <c r="M1580" i="45"/>
  <c r="L1580" i="45"/>
  <c r="K1580" i="45"/>
  <c r="J1580" i="45"/>
  <c r="X1579" i="45"/>
  <c r="W1579" i="45"/>
  <c r="V1579" i="45"/>
  <c r="Y1579" i="45" s="1"/>
  <c r="U1579" i="45"/>
  <c r="R1579" i="45"/>
  <c r="Q1579" i="45"/>
  <c r="P1579" i="45"/>
  <c r="N1579" i="45"/>
  <c r="M1579" i="45"/>
  <c r="L1579" i="45"/>
  <c r="K1579" i="45"/>
  <c r="J1579" i="45"/>
  <c r="X1578" i="45"/>
  <c r="W1578" i="45"/>
  <c r="V1578" i="45"/>
  <c r="Y1578" i="45" s="1"/>
  <c r="U1578" i="45"/>
  <c r="R1578" i="45"/>
  <c r="Q1578" i="45"/>
  <c r="P1578" i="45"/>
  <c r="N1578" i="45"/>
  <c r="M1578" i="45"/>
  <c r="L1578" i="45"/>
  <c r="K1578" i="45"/>
  <c r="J1578" i="45"/>
  <c r="X1577" i="45"/>
  <c r="W1577" i="45"/>
  <c r="V1577" i="45"/>
  <c r="Y1577" i="45" s="1"/>
  <c r="U1577" i="45"/>
  <c r="R1577" i="45"/>
  <c r="Q1577" i="45"/>
  <c r="P1577" i="45"/>
  <c r="N1577" i="45"/>
  <c r="M1577" i="45"/>
  <c r="L1577" i="45"/>
  <c r="K1577" i="45"/>
  <c r="J1577" i="45"/>
  <c r="X1576" i="45"/>
  <c r="W1576" i="45"/>
  <c r="V1576" i="45"/>
  <c r="Y1576" i="45" s="1"/>
  <c r="U1576" i="45"/>
  <c r="R1576" i="45"/>
  <c r="Q1576" i="45"/>
  <c r="P1576" i="45"/>
  <c r="N1576" i="45"/>
  <c r="M1576" i="45"/>
  <c r="L1576" i="45"/>
  <c r="K1576" i="45"/>
  <c r="J1576" i="45"/>
  <c r="X1575" i="45"/>
  <c r="W1575" i="45"/>
  <c r="V1575" i="45"/>
  <c r="Y1575" i="45" s="1"/>
  <c r="U1575" i="45"/>
  <c r="R1575" i="45"/>
  <c r="Q1575" i="45"/>
  <c r="P1575" i="45"/>
  <c r="N1575" i="45"/>
  <c r="M1575" i="45"/>
  <c r="L1575" i="45"/>
  <c r="K1575" i="45"/>
  <c r="J1575" i="45"/>
  <c r="X1574" i="45"/>
  <c r="W1574" i="45"/>
  <c r="V1574" i="45"/>
  <c r="Y1574" i="45" s="1"/>
  <c r="U1574" i="45"/>
  <c r="R1574" i="45"/>
  <c r="Q1574" i="45"/>
  <c r="P1574" i="45"/>
  <c r="N1574" i="45"/>
  <c r="M1574" i="45"/>
  <c r="L1574" i="45"/>
  <c r="K1574" i="45"/>
  <c r="J1574" i="45"/>
  <c r="X1573" i="45"/>
  <c r="W1573" i="45"/>
  <c r="V1573" i="45"/>
  <c r="Y1573" i="45" s="1"/>
  <c r="U1573" i="45"/>
  <c r="R1573" i="45"/>
  <c r="Q1573" i="45"/>
  <c r="P1573" i="45"/>
  <c r="N1573" i="45"/>
  <c r="M1573" i="45"/>
  <c r="L1573" i="45"/>
  <c r="K1573" i="45"/>
  <c r="J1573" i="45"/>
  <c r="X1572" i="45"/>
  <c r="W1572" i="45"/>
  <c r="V1572" i="45"/>
  <c r="Y1572" i="45" s="1"/>
  <c r="U1572" i="45"/>
  <c r="R1572" i="45"/>
  <c r="Q1572" i="45"/>
  <c r="P1572" i="45"/>
  <c r="N1572" i="45"/>
  <c r="M1572" i="45"/>
  <c r="L1572" i="45"/>
  <c r="K1572" i="45"/>
  <c r="J1572" i="45"/>
  <c r="X1571" i="45"/>
  <c r="W1571" i="45"/>
  <c r="V1571" i="45"/>
  <c r="Y1571" i="45" s="1"/>
  <c r="U1571" i="45"/>
  <c r="R1571" i="45"/>
  <c r="Q1571" i="45"/>
  <c r="P1571" i="45"/>
  <c r="N1571" i="45"/>
  <c r="M1571" i="45"/>
  <c r="L1571" i="45"/>
  <c r="K1571" i="45"/>
  <c r="J1571" i="45"/>
  <c r="X1570" i="45"/>
  <c r="W1570" i="45"/>
  <c r="V1570" i="45"/>
  <c r="Y1570" i="45" s="1"/>
  <c r="U1570" i="45"/>
  <c r="R1570" i="45"/>
  <c r="Q1570" i="45"/>
  <c r="P1570" i="45"/>
  <c r="N1570" i="45"/>
  <c r="M1570" i="45"/>
  <c r="L1570" i="45"/>
  <c r="K1570" i="45"/>
  <c r="J1570" i="45"/>
  <c r="X1569" i="45"/>
  <c r="W1569" i="45"/>
  <c r="V1569" i="45"/>
  <c r="Y1569" i="45" s="1"/>
  <c r="U1569" i="45"/>
  <c r="R1569" i="45"/>
  <c r="Q1569" i="45"/>
  <c r="P1569" i="45"/>
  <c r="N1569" i="45"/>
  <c r="M1569" i="45"/>
  <c r="L1569" i="45"/>
  <c r="K1569" i="45"/>
  <c r="J1569" i="45"/>
  <c r="X1568" i="45"/>
  <c r="W1568" i="45"/>
  <c r="V1568" i="45"/>
  <c r="Y1568" i="45" s="1"/>
  <c r="U1568" i="45"/>
  <c r="R1568" i="45"/>
  <c r="Q1568" i="45"/>
  <c r="P1568" i="45"/>
  <c r="N1568" i="45"/>
  <c r="M1568" i="45"/>
  <c r="L1568" i="45"/>
  <c r="K1568" i="45"/>
  <c r="J1568" i="45"/>
  <c r="X1567" i="45"/>
  <c r="W1567" i="45"/>
  <c r="V1567" i="45"/>
  <c r="Y1567" i="45" s="1"/>
  <c r="U1567" i="45"/>
  <c r="R1567" i="45"/>
  <c r="Q1567" i="45"/>
  <c r="P1567" i="45"/>
  <c r="N1567" i="45"/>
  <c r="M1567" i="45"/>
  <c r="L1567" i="45"/>
  <c r="K1567" i="45"/>
  <c r="J1567" i="45"/>
  <c r="X1566" i="45"/>
  <c r="W1566" i="45"/>
  <c r="V1566" i="45"/>
  <c r="Y1566" i="45" s="1"/>
  <c r="U1566" i="45"/>
  <c r="R1566" i="45"/>
  <c r="Q1566" i="45"/>
  <c r="P1566" i="45"/>
  <c r="N1566" i="45"/>
  <c r="M1566" i="45"/>
  <c r="L1566" i="45"/>
  <c r="K1566" i="45"/>
  <c r="J1566" i="45"/>
  <c r="X1565" i="45"/>
  <c r="W1565" i="45"/>
  <c r="V1565" i="45"/>
  <c r="Y1565" i="45" s="1"/>
  <c r="U1565" i="45"/>
  <c r="R1565" i="45"/>
  <c r="Q1565" i="45"/>
  <c r="P1565" i="45"/>
  <c r="N1565" i="45"/>
  <c r="M1565" i="45"/>
  <c r="L1565" i="45"/>
  <c r="K1565" i="45"/>
  <c r="J1565" i="45"/>
  <c r="X1564" i="45"/>
  <c r="W1564" i="45"/>
  <c r="V1564" i="45"/>
  <c r="Y1564" i="45" s="1"/>
  <c r="U1564" i="45"/>
  <c r="R1564" i="45"/>
  <c r="Q1564" i="45"/>
  <c r="P1564" i="45"/>
  <c r="N1564" i="45"/>
  <c r="M1564" i="45"/>
  <c r="L1564" i="45"/>
  <c r="K1564" i="45"/>
  <c r="J1564" i="45"/>
  <c r="X1563" i="45"/>
  <c r="W1563" i="45"/>
  <c r="V1563" i="45"/>
  <c r="Y1563" i="45" s="1"/>
  <c r="U1563" i="45"/>
  <c r="R1563" i="45"/>
  <c r="Q1563" i="45"/>
  <c r="P1563" i="45"/>
  <c r="N1563" i="45"/>
  <c r="M1563" i="45"/>
  <c r="L1563" i="45"/>
  <c r="K1563" i="45"/>
  <c r="J1563" i="45"/>
  <c r="X1562" i="45"/>
  <c r="W1562" i="45"/>
  <c r="V1562" i="45"/>
  <c r="Y1562" i="45" s="1"/>
  <c r="U1562" i="45"/>
  <c r="R1562" i="45"/>
  <c r="Q1562" i="45"/>
  <c r="P1562" i="45"/>
  <c r="N1562" i="45"/>
  <c r="M1562" i="45"/>
  <c r="L1562" i="45"/>
  <c r="K1562" i="45"/>
  <c r="J1562" i="45"/>
  <c r="X1561" i="45"/>
  <c r="W1561" i="45"/>
  <c r="V1561" i="45"/>
  <c r="Y1561" i="45" s="1"/>
  <c r="U1561" i="45"/>
  <c r="R1561" i="45"/>
  <c r="Q1561" i="45"/>
  <c r="P1561" i="45"/>
  <c r="N1561" i="45"/>
  <c r="M1561" i="45"/>
  <c r="L1561" i="45"/>
  <c r="K1561" i="45"/>
  <c r="J1561" i="45"/>
  <c r="X1560" i="45"/>
  <c r="W1560" i="45"/>
  <c r="V1560" i="45"/>
  <c r="Y1560" i="45" s="1"/>
  <c r="U1560" i="45"/>
  <c r="R1560" i="45"/>
  <c r="Q1560" i="45"/>
  <c r="P1560" i="45"/>
  <c r="N1560" i="45"/>
  <c r="M1560" i="45"/>
  <c r="L1560" i="45"/>
  <c r="K1560" i="45"/>
  <c r="J1560" i="45"/>
  <c r="X1559" i="45"/>
  <c r="W1559" i="45"/>
  <c r="V1559" i="45"/>
  <c r="Y1559" i="45" s="1"/>
  <c r="U1559" i="45"/>
  <c r="R1559" i="45"/>
  <c r="Q1559" i="45"/>
  <c r="P1559" i="45"/>
  <c r="N1559" i="45"/>
  <c r="M1559" i="45"/>
  <c r="L1559" i="45"/>
  <c r="K1559" i="45"/>
  <c r="J1559" i="45"/>
  <c r="X1558" i="45"/>
  <c r="W1558" i="45"/>
  <c r="V1558" i="45"/>
  <c r="Y1558" i="45" s="1"/>
  <c r="U1558" i="45"/>
  <c r="R1558" i="45"/>
  <c r="Q1558" i="45"/>
  <c r="P1558" i="45"/>
  <c r="N1558" i="45"/>
  <c r="M1558" i="45"/>
  <c r="L1558" i="45"/>
  <c r="K1558" i="45"/>
  <c r="J1558" i="45"/>
  <c r="X1557" i="45"/>
  <c r="W1557" i="45"/>
  <c r="V1557" i="45"/>
  <c r="Y1557" i="45" s="1"/>
  <c r="U1557" i="45"/>
  <c r="R1557" i="45"/>
  <c r="Q1557" i="45"/>
  <c r="P1557" i="45"/>
  <c r="N1557" i="45"/>
  <c r="M1557" i="45"/>
  <c r="L1557" i="45"/>
  <c r="K1557" i="45"/>
  <c r="J1557" i="45"/>
  <c r="X1556" i="45"/>
  <c r="W1556" i="45"/>
  <c r="V1556" i="45"/>
  <c r="Y1556" i="45" s="1"/>
  <c r="U1556" i="45"/>
  <c r="R1556" i="45"/>
  <c r="Q1556" i="45"/>
  <c r="P1556" i="45"/>
  <c r="N1556" i="45"/>
  <c r="M1556" i="45"/>
  <c r="L1556" i="45"/>
  <c r="K1556" i="45"/>
  <c r="J1556" i="45"/>
  <c r="X1555" i="45"/>
  <c r="W1555" i="45"/>
  <c r="V1555" i="45"/>
  <c r="Y1555" i="45" s="1"/>
  <c r="U1555" i="45"/>
  <c r="R1555" i="45"/>
  <c r="Q1555" i="45"/>
  <c r="P1555" i="45"/>
  <c r="N1555" i="45"/>
  <c r="M1555" i="45"/>
  <c r="L1555" i="45"/>
  <c r="K1555" i="45"/>
  <c r="J1555" i="45"/>
  <c r="X1554" i="45"/>
  <c r="W1554" i="45"/>
  <c r="V1554" i="45"/>
  <c r="Y1554" i="45" s="1"/>
  <c r="U1554" i="45"/>
  <c r="R1554" i="45"/>
  <c r="Q1554" i="45"/>
  <c r="P1554" i="45"/>
  <c r="N1554" i="45"/>
  <c r="M1554" i="45"/>
  <c r="L1554" i="45"/>
  <c r="K1554" i="45"/>
  <c r="J1554" i="45"/>
  <c r="X1553" i="45"/>
  <c r="W1553" i="45"/>
  <c r="V1553" i="45"/>
  <c r="Y1553" i="45" s="1"/>
  <c r="U1553" i="45"/>
  <c r="R1553" i="45"/>
  <c r="Q1553" i="45"/>
  <c r="P1553" i="45"/>
  <c r="N1553" i="45"/>
  <c r="M1553" i="45"/>
  <c r="L1553" i="45"/>
  <c r="K1553" i="45"/>
  <c r="J1553" i="45"/>
  <c r="X1552" i="45"/>
  <c r="W1552" i="45"/>
  <c r="V1552" i="45"/>
  <c r="Y1552" i="45" s="1"/>
  <c r="U1552" i="45"/>
  <c r="R1552" i="45"/>
  <c r="Q1552" i="45"/>
  <c r="P1552" i="45"/>
  <c r="N1552" i="45"/>
  <c r="M1552" i="45"/>
  <c r="L1552" i="45"/>
  <c r="K1552" i="45"/>
  <c r="J1552" i="45"/>
  <c r="X1551" i="45"/>
  <c r="W1551" i="45"/>
  <c r="V1551" i="45"/>
  <c r="Y1551" i="45" s="1"/>
  <c r="U1551" i="45"/>
  <c r="R1551" i="45"/>
  <c r="Q1551" i="45"/>
  <c r="P1551" i="45"/>
  <c r="N1551" i="45"/>
  <c r="M1551" i="45"/>
  <c r="L1551" i="45"/>
  <c r="K1551" i="45"/>
  <c r="J1551" i="45"/>
  <c r="X1550" i="45"/>
  <c r="W1550" i="45"/>
  <c r="V1550" i="45"/>
  <c r="Y1550" i="45" s="1"/>
  <c r="U1550" i="45"/>
  <c r="R1550" i="45"/>
  <c r="Q1550" i="45"/>
  <c r="P1550" i="45"/>
  <c r="N1550" i="45"/>
  <c r="M1550" i="45"/>
  <c r="L1550" i="45"/>
  <c r="K1550" i="45"/>
  <c r="J1550" i="45"/>
  <c r="X1549" i="45"/>
  <c r="W1549" i="45"/>
  <c r="V1549" i="45"/>
  <c r="Y1549" i="45" s="1"/>
  <c r="U1549" i="45"/>
  <c r="R1549" i="45"/>
  <c r="Q1549" i="45"/>
  <c r="P1549" i="45"/>
  <c r="N1549" i="45"/>
  <c r="M1549" i="45"/>
  <c r="L1549" i="45"/>
  <c r="K1549" i="45"/>
  <c r="J1549" i="45"/>
  <c r="X1548" i="45"/>
  <c r="W1548" i="45"/>
  <c r="V1548" i="45"/>
  <c r="Y1548" i="45" s="1"/>
  <c r="U1548" i="45"/>
  <c r="R1548" i="45"/>
  <c r="Q1548" i="45"/>
  <c r="P1548" i="45"/>
  <c r="N1548" i="45"/>
  <c r="M1548" i="45"/>
  <c r="L1548" i="45"/>
  <c r="K1548" i="45"/>
  <c r="J1548" i="45"/>
  <c r="X1547" i="45"/>
  <c r="W1547" i="45"/>
  <c r="V1547" i="45"/>
  <c r="Y1547" i="45" s="1"/>
  <c r="U1547" i="45"/>
  <c r="R1547" i="45"/>
  <c r="Q1547" i="45"/>
  <c r="P1547" i="45"/>
  <c r="N1547" i="45"/>
  <c r="M1547" i="45"/>
  <c r="L1547" i="45"/>
  <c r="K1547" i="45"/>
  <c r="J1547" i="45"/>
  <c r="X1546" i="45"/>
  <c r="W1546" i="45"/>
  <c r="V1546" i="45"/>
  <c r="Y1546" i="45" s="1"/>
  <c r="U1546" i="45"/>
  <c r="R1546" i="45"/>
  <c r="Q1546" i="45"/>
  <c r="P1546" i="45"/>
  <c r="N1546" i="45"/>
  <c r="M1546" i="45"/>
  <c r="L1546" i="45"/>
  <c r="K1546" i="45"/>
  <c r="J1546" i="45"/>
  <c r="X1545" i="45"/>
  <c r="W1545" i="45"/>
  <c r="V1545" i="45"/>
  <c r="Y1545" i="45" s="1"/>
  <c r="U1545" i="45"/>
  <c r="R1545" i="45"/>
  <c r="Q1545" i="45"/>
  <c r="P1545" i="45"/>
  <c r="N1545" i="45"/>
  <c r="M1545" i="45"/>
  <c r="L1545" i="45"/>
  <c r="K1545" i="45"/>
  <c r="J1545" i="45"/>
  <c r="X1544" i="45"/>
  <c r="W1544" i="45"/>
  <c r="V1544" i="45"/>
  <c r="U1544" i="45"/>
  <c r="R1544" i="45"/>
  <c r="Q1544" i="45"/>
  <c r="P1544" i="45"/>
  <c r="N1544" i="45"/>
  <c r="M1544" i="45"/>
  <c r="L1544" i="45"/>
  <c r="K1544" i="45"/>
  <c r="J1544" i="45"/>
  <c r="X1543" i="45"/>
  <c r="W1543" i="45"/>
  <c r="V1543" i="45"/>
  <c r="U1543" i="45"/>
  <c r="R1543" i="45"/>
  <c r="Q1543" i="45"/>
  <c r="P1543" i="45"/>
  <c r="N1543" i="45"/>
  <c r="M1543" i="45"/>
  <c r="L1543" i="45"/>
  <c r="K1543" i="45"/>
  <c r="J1543" i="45"/>
  <c r="X1542" i="45"/>
  <c r="W1542" i="45"/>
  <c r="V1542" i="45"/>
  <c r="Y1542" i="45" s="1"/>
  <c r="U1542" i="45"/>
  <c r="R1542" i="45"/>
  <c r="Q1542" i="45"/>
  <c r="P1542" i="45"/>
  <c r="N1542" i="45"/>
  <c r="M1542" i="45"/>
  <c r="L1542" i="45"/>
  <c r="K1542" i="45"/>
  <c r="J1542" i="45"/>
  <c r="X1541" i="45"/>
  <c r="W1541" i="45"/>
  <c r="V1541" i="45"/>
  <c r="Y1541" i="45" s="1"/>
  <c r="U1541" i="45"/>
  <c r="R1541" i="45"/>
  <c r="Q1541" i="45"/>
  <c r="P1541" i="45"/>
  <c r="N1541" i="45"/>
  <c r="M1541" i="45"/>
  <c r="L1541" i="45"/>
  <c r="K1541" i="45"/>
  <c r="J1541" i="45"/>
  <c r="X1540" i="45"/>
  <c r="W1540" i="45"/>
  <c r="V1540" i="45"/>
  <c r="Y1540" i="45" s="1"/>
  <c r="U1540" i="45"/>
  <c r="R1540" i="45"/>
  <c r="Q1540" i="45"/>
  <c r="P1540" i="45"/>
  <c r="N1540" i="45"/>
  <c r="M1540" i="45"/>
  <c r="L1540" i="45"/>
  <c r="K1540" i="45"/>
  <c r="J1540" i="45"/>
  <c r="X1539" i="45"/>
  <c r="W1539" i="45"/>
  <c r="V1539" i="45"/>
  <c r="U1539" i="45"/>
  <c r="R1539" i="45"/>
  <c r="Q1539" i="45"/>
  <c r="P1539" i="45"/>
  <c r="N1539" i="45"/>
  <c r="M1539" i="45"/>
  <c r="L1539" i="45"/>
  <c r="K1539" i="45"/>
  <c r="J1539" i="45"/>
  <c r="X1538" i="45"/>
  <c r="W1538" i="45"/>
  <c r="V1538" i="45"/>
  <c r="U1538" i="45"/>
  <c r="R1538" i="45"/>
  <c r="Q1538" i="45"/>
  <c r="P1538" i="45"/>
  <c r="N1538" i="45"/>
  <c r="M1538" i="45"/>
  <c r="L1538" i="45"/>
  <c r="K1538" i="45"/>
  <c r="J1538" i="45"/>
  <c r="X1537" i="45"/>
  <c r="W1537" i="45"/>
  <c r="V1537" i="45"/>
  <c r="Y1537" i="45" s="1"/>
  <c r="U1537" i="45"/>
  <c r="R1537" i="45"/>
  <c r="Q1537" i="45"/>
  <c r="P1537" i="45"/>
  <c r="N1537" i="45"/>
  <c r="M1537" i="45"/>
  <c r="L1537" i="45"/>
  <c r="K1537" i="45"/>
  <c r="J1537" i="45"/>
  <c r="X1536" i="45"/>
  <c r="W1536" i="45"/>
  <c r="V1536" i="45"/>
  <c r="U1536" i="45"/>
  <c r="R1536" i="45"/>
  <c r="Q1536" i="45"/>
  <c r="P1536" i="45"/>
  <c r="N1536" i="45"/>
  <c r="M1536" i="45"/>
  <c r="L1536" i="45"/>
  <c r="K1536" i="45"/>
  <c r="J1536" i="45"/>
  <c r="X1535" i="45"/>
  <c r="W1535" i="45"/>
  <c r="V1535" i="45"/>
  <c r="U1535" i="45"/>
  <c r="R1535" i="45"/>
  <c r="Q1535" i="45"/>
  <c r="P1535" i="45"/>
  <c r="N1535" i="45"/>
  <c r="M1535" i="45"/>
  <c r="L1535" i="45"/>
  <c r="K1535" i="45"/>
  <c r="J1535" i="45"/>
  <c r="X1534" i="45"/>
  <c r="W1534" i="45"/>
  <c r="V1534" i="45"/>
  <c r="Y1534" i="45" s="1"/>
  <c r="U1534" i="45"/>
  <c r="R1534" i="45"/>
  <c r="Q1534" i="45"/>
  <c r="P1534" i="45"/>
  <c r="N1534" i="45"/>
  <c r="M1534" i="45"/>
  <c r="L1534" i="45"/>
  <c r="K1534" i="45"/>
  <c r="J1534" i="45"/>
  <c r="X1533" i="45"/>
  <c r="W1533" i="45"/>
  <c r="V1533" i="45"/>
  <c r="Y1533" i="45" s="1"/>
  <c r="U1533" i="45"/>
  <c r="R1533" i="45"/>
  <c r="Q1533" i="45"/>
  <c r="P1533" i="45"/>
  <c r="N1533" i="45"/>
  <c r="M1533" i="45"/>
  <c r="L1533" i="45"/>
  <c r="K1533" i="45"/>
  <c r="J1533" i="45"/>
  <c r="X1532" i="45"/>
  <c r="W1532" i="45"/>
  <c r="V1532" i="45"/>
  <c r="Y1532" i="45" s="1"/>
  <c r="U1532" i="45"/>
  <c r="R1532" i="45"/>
  <c r="Q1532" i="45"/>
  <c r="P1532" i="45"/>
  <c r="N1532" i="45"/>
  <c r="M1532" i="45"/>
  <c r="L1532" i="45"/>
  <c r="K1532" i="45"/>
  <c r="J1532" i="45"/>
  <c r="X1531" i="45"/>
  <c r="W1531" i="45"/>
  <c r="V1531" i="45"/>
  <c r="U1531" i="45"/>
  <c r="R1531" i="45"/>
  <c r="Q1531" i="45"/>
  <c r="P1531" i="45"/>
  <c r="N1531" i="45"/>
  <c r="M1531" i="45"/>
  <c r="L1531" i="45"/>
  <c r="K1531" i="45"/>
  <c r="J1531" i="45"/>
  <c r="X1530" i="45"/>
  <c r="W1530" i="45"/>
  <c r="V1530" i="45"/>
  <c r="U1530" i="45"/>
  <c r="R1530" i="45"/>
  <c r="Q1530" i="45"/>
  <c r="P1530" i="45"/>
  <c r="N1530" i="45"/>
  <c r="M1530" i="45"/>
  <c r="L1530" i="45"/>
  <c r="K1530" i="45"/>
  <c r="J1530" i="45"/>
  <c r="X1529" i="45"/>
  <c r="W1529" i="45"/>
  <c r="V1529" i="45"/>
  <c r="Y1529" i="45" s="1"/>
  <c r="U1529" i="45"/>
  <c r="R1529" i="45"/>
  <c r="Q1529" i="45"/>
  <c r="P1529" i="45"/>
  <c r="N1529" i="45"/>
  <c r="M1529" i="45"/>
  <c r="L1529" i="45"/>
  <c r="K1529" i="45"/>
  <c r="J1529" i="45"/>
  <c r="X1528" i="45"/>
  <c r="W1528" i="45"/>
  <c r="V1528" i="45"/>
  <c r="U1528" i="45"/>
  <c r="R1528" i="45"/>
  <c r="Q1528" i="45"/>
  <c r="P1528" i="45"/>
  <c r="N1528" i="45"/>
  <c r="M1528" i="45"/>
  <c r="L1528" i="45"/>
  <c r="K1528" i="45"/>
  <c r="J1528" i="45"/>
  <c r="X1527" i="45"/>
  <c r="W1527" i="45"/>
  <c r="V1527" i="45"/>
  <c r="U1527" i="45"/>
  <c r="R1527" i="45"/>
  <c r="Q1527" i="45"/>
  <c r="P1527" i="45"/>
  <c r="N1527" i="45"/>
  <c r="M1527" i="45"/>
  <c r="L1527" i="45"/>
  <c r="K1527" i="45"/>
  <c r="J1527" i="45"/>
  <c r="X1526" i="45"/>
  <c r="W1526" i="45"/>
  <c r="V1526" i="45"/>
  <c r="Y1526" i="45" s="1"/>
  <c r="U1526" i="45"/>
  <c r="R1526" i="45"/>
  <c r="Q1526" i="45"/>
  <c r="P1526" i="45"/>
  <c r="N1526" i="45"/>
  <c r="M1526" i="45"/>
  <c r="L1526" i="45"/>
  <c r="K1526" i="45"/>
  <c r="J1526" i="45"/>
  <c r="X1525" i="45"/>
  <c r="W1525" i="45"/>
  <c r="V1525" i="45"/>
  <c r="Y1525" i="45" s="1"/>
  <c r="U1525" i="45"/>
  <c r="R1525" i="45"/>
  <c r="Q1525" i="45"/>
  <c r="P1525" i="45"/>
  <c r="N1525" i="45"/>
  <c r="M1525" i="45"/>
  <c r="L1525" i="45"/>
  <c r="K1525" i="45"/>
  <c r="J1525" i="45"/>
  <c r="X1524" i="45"/>
  <c r="W1524" i="45"/>
  <c r="V1524" i="45"/>
  <c r="Y1524" i="45" s="1"/>
  <c r="U1524" i="45"/>
  <c r="R1524" i="45"/>
  <c r="Q1524" i="45"/>
  <c r="P1524" i="45"/>
  <c r="N1524" i="45"/>
  <c r="M1524" i="45"/>
  <c r="L1524" i="45"/>
  <c r="K1524" i="45"/>
  <c r="J1524" i="45"/>
  <c r="X1523" i="45"/>
  <c r="W1523" i="45"/>
  <c r="V1523" i="45"/>
  <c r="U1523" i="45"/>
  <c r="R1523" i="45"/>
  <c r="Q1523" i="45"/>
  <c r="P1523" i="45"/>
  <c r="N1523" i="45"/>
  <c r="M1523" i="45"/>
  <c r="L1523" i="45"/>
  <c r="K1523" i="45"/>
  <c r="J1523" i="45"/>
  <c r="X1522" i="45"/>
  <c r="W1522" i="45"/>
  <c r="V1522" i="45"/>
  <c r="U1522" i="45"/>
  <c r="R1522" i="45"/>
  <c r="Q1522" i="45"/>
  <c r="P1522" i="45"/>
  <c r="N1522" i="45"/>
  <c r="M1522" i="45"/>
  <c r="L1522" i="45"/>
  <c r="K1522" i="45"/>
  <c r="J1522" i="45"/>
  <c r="X1521" i="45"/>
  <c r="W1521" i="45"/>
  <c r="V1521" i="45"/>
  <c r="Y1521" i="45" s="1"/>
  <c r="U1521" i="45"/>
  <c r="R1521" i="45"/>
  <c r="Q1521" i="45"/>
  <c r="P1521" i="45"/>
  <c r="N1521" i="45"/>
  <c r="M1521" i="45"/>
  <c r="L1521" i="45"/>
  <c r="K1521" i="45"/>
  <c r="J1521" i="45"/>
  <c r="X1520" i="45"/>
  <c r="W1520" i="45"/>
  <c r="V1520" i="45"/>
  <c r="U1520" i="45"/>
  <c r="R1520" i="45"/>
  <c r="Q1520" i="45"/>
  <c r="P1520" i="45"/>
  <c r="N1520" i="45"/>
  <c r="M1520" i="45"/>
  <c r="L1520" i="45"/>
  <c r="K1520" i="45"/>
  <c r="J1520" i="45"/>
  <c r="X1519" i="45"/>
  <c r="W1519" i="45"/>
  <c r="V1519" i="45"/>
  <c r="U1519" i="45"/>
  <c r="R1519" i="45"/>
  <c r="Q1519" i="45"/>
  <c r="P1519" i="45"/>
  <c r="N1519" i="45"/>
  <c r="M1519" i="45"/>
  <c r="L1519" i="45"/>
  <c r="K1519" i="45"/>
  <c r="J1519" i="45"/>
  <c r="X1518" i="45"/>
  <c r="W1518" i="45"/>
  <c r="V1518" i="45"/>
  <c r="Y1518" i="45" s="1"/>
  <c r="U1518" i="45"/>
  <c r="R1518" i="45"/>
  <c r="Q1518" i="45"/>
  <c r="P1518" i="45"/>
  <c r="N1518" i="45"/>
  <c r="M1518" i="45"/>
  <c r="L1518" i="45"/>
  <c r="K1518" i="45"/>
  <c r="J1518" i="45"/>
  <c r="X1517" i="45"/>
  <c r="W1517" i="45"/>
  <c r="V1517" i="45"/>
  <c r="Y1517" i="45" s="1"/>
  <c r="U1517" i="45"/>
  <c r="R1517" i="45"/>
  <c r="Q1517" i="45"/>
  <c r="P1517" i="45"/>
  <c r="N1517" i="45"/>
  <c r="M1517" i="45"/>
  <c r="L1517" i="45"/>
  <c r="K1517" i="45"/>
  <c r="J1517" i="45"/>
  <c r="X1516" i="45"/>
  <c r="W1516" i="45"/>
  <c r="V1516" i="45"/>
  <c r="Y1516" i="45" s="1"/>
  <c r="U1516" i="45"/>
  <c r="R1516" i="45"/>
  <c r="Q1516" i="45"/>
  <c r="P1516" i="45"/>
  <c r="N1516" i="45"/>
  <c r="M1516" i="45"/>
  <c r="L1516" i="45"/>
  <c r="K1516" i="45"/>
  <c r="J1516" i="45"/>
  <c r="X1515" i="45"/>
  <c r="W1515" i="45"/>
  <c r="V1515" i="45"/>
  <c r="U1515" i="45"/>
  <c r="R1515" i="45"/>
  <c r="Q1515" i="45"/>
  <c r="P1515" i="45"/>
  <c r="N1515" i="45"/>
  <c r="M1515" i="45"/>
  <c r="L1515" i="45"/>
  <c r="K1515" i="45"/>
  <c r="J1515" i="45"/>
  <c r="X1514" i="45"/>
  <c r="W1514" i="45"/>
  <c r="V1514" i="45"/>
  <c r="U1514" i="45"/>
  <c r="Q1514" i="45"/>
  <c r="R1514" i="45" s="1"/>
  <c r="P1514" i="45"/>
  <c r="N1514" i="45"/>
  <c r="M1514" i="45"/>
  <c r="L1514" i="45"/>
  <c r="K1514" i="45"/>
  <c r="J1514" i="45"/>
  <c r="X1513" i="45"/>
  <c r="W1513" i="45"/>
  <c r="V1513" i="45"/>
  <c r="Y1513" i="45" s="1"/>
  <c r="U1513" i="45"/>
  <c r="Q1513" i="45"/>
  <c r="R1513" i="45" s="1"/>
  <c r="P1513" i="45"/>
  <c r="N1513" i="45"/>
  <c r="M1513" i="45"/>
  <c r="L1513" i="45"/>
  <c r="K1513" i="45"/>
  <c r="J1513" i="45"/>
  <c r="Y1512" i="45"/>
  <c r="X1512" i="45"/>
  <c r="W1512" i="45"/>
  <c r="V1512" i="45"/>
  <c r="U1512" i="45"/>
  <c r="R1512" i="45"/>
  <c r="Q1512" i="45"/>
  <c r="P1512" i="45"/>
  <c r="N1512" i="45"/>
  <c r="M1512" i="45"/>
  <c r="L1512" i="45"/>
  <c r="K1512" i="45"/>
  <c r="J1512" i="45"/>
  <c r="X1511" i="45"/>
  <c r="Y1511" i="45" s="1"/>
  <c r="W1511" i="45"/>
  <c r="V1511" i="45"/>
  <c r="U1511" i="45"/>
  <c r="Q1511" i="45"/>
  <c r="R1511" i="45" s="1"/>
  <c r="P1511" i="45"/>
  <c r="N1511" i="45"/>
  <c r="M1511" i="45"/>
  <c r="L1511" i="45"/>
  <c r="K1511" i="45"/>
  <c r="J1511" i="45"/>
  <c r="X1510" i="45"/>
  <c r="Y1510" i="45" s="1"/>
  <c r="W1510" i="45"/>
  <c r="V1510" i="45"/>
  <c r="U1510" i="45"/>
  <c r="Q1510" i="45"/>
  <c r="R1510" i="45" s="1"/>
  <c r="P1510" i="45"/>
  <c r="N1510" i="45"/>
  <c r="M1510" i="45"/>
  <c r="L1510" i="45"/>
  <c r="K1510" i="45"/>
  <c r="J1510" i="45"/>
  <c r="X1509" i="45"/>
  <c r="W1509" i="45"/>
  <c r="V1509" i="45"/>
  <c r="Y1509" i="45" s="1"/>
  <c r="U1509" i="45"/>
  <c r="R1509" i="45"/>
  <c r="S1509" i="45" s="1"/>
  <c r="Q1509" i="45"/>
  <c r="P1509" i="45"/>
  <c r="N1509" i="45"/>
  <c r="M1509" i="45"/>
  <c r="L1509" i="45"/>
  <c r="K1509" i="45"/>
  <c r="J1509" i="45"/>
  <c r="X1508" i="45"/>
  <c r="W1508" i="45"/>
  <c r="V1508" i="45"/>
  <c r="Y1508" i="45" s="1"/>
  <c r="U1508" i="45"/>
  <c r="Q1508" i="45"/>
  <c r="R1508" i="45" s="1"/>
  <c r="P1508" i="45"/>
  <c r="N1508" i="45"/>
  <c r="M1508" i="45"/>
  <c r="L1508" i="45"/>
  <c r="K1508" i="45"/>
  <c r="J1508" i="45"/>
  <c r="Y1507" i="45"/>
  <c r="X1507" i="45"/>
  <c r="W1507" i="45"/>
  <c r="V1507" i="45"/>
  <c r="U1507" i="45"/>
  <c r="T1507" i="45"/>
  <c r="Q1507" i="45"/>
  <c r="R1507" i="45" s="1"/>
  <c r="S1507" i="45" s="1"/>
  <c r="P1507" i="45"/>
  <c r="N1507" i="45"/>
  <c r="M1507" i="45"/>
  <c r="L1507" i="45"/>
  <c r="K1507" i="45"/>
  <c r="J1507" i="45"/>
  <c r="X1506" i="45"/>
  <c r="Y1506" i="45" s="1"/>
  <c r="W1506" i="45"/>
  <c r="V1506" i="45"/>
  <c r="U1506" i="45"/>
  <c r="R1506" i="45"/>
  <c r="Q1506" i="45"/>
  <c r="P1506" i="45"/>
  <c r="N1506" i="45"/>
  <c r="M1506" i="45"/>
  <c r="L1506" i="45"/>
  <c r="K1506" i="45"/>
  <c r="J1506" i="45"/>
  <c r="X1505" i="45"/>
  <c r="Y1505" i="45" s="1"/>
  <c r="W1505" i="45"/>
  <c r="V1505" i="45"/>
  <c r="U1505" i="45"/>
  <c r="Q1505" i="45"/>
  <c r="R1505" i="45" s="1"/>
  <c r="P1505" i="45"/>
  <c r="N1505" i="45"/>
  <c r="M1505" i="45"/>
  <c r="L1505" i="45"/>
  <c r="K1505" i="45"/>
  <c r="J1505" i="45"/>
  <c r="Y1504" i="45"/>
  <c r="X1504" i="45"/>
  <c r="W1504" i="45"/>
  <c r="V1504" i="45"/>
  <c r="U1504" i="45"/>
  <c r="Q1504" i="45"/>
  <c r="R1504" i="45" s="1"/>
  <c r="P1504" i="45"/>
  <c r="N1504" i="45"/>
  <c r="M1504" i="45"/>
  <c r="L1504" i="45"/>
  <c r="K1504" i="45"/>
  <c r="J1504" i="45"/>
  <c r="X1503" i="45"/>
  <c r="Y1503" i="45" s="1"/>
  <c r="W1503" i="45"/>
  <c r="V1503" i="45"/>
  <c r="U1503" i="45"/>
  <c r="Q1503" i="45"/>
  <c r="R1503" i="45" s="1"/>
  <c r="P1503" i="45"/>
  <c r="N1503" i="45"/>
  <c r="M1503" i="45"/>
  <c r="L1503" i="45"/>
  <c r="K1503" i="45"/>
  <c r="J1503" i="45"/>
  <c r="X1502" i="45"/>
  <c r="W1502" i="45"/>
  <c r="V1502" i="45"/>
  <c r="U1502" i="45"/>
  <c r="Q1502" i="45"/>
  <c r="R1502" i="45" s="1"/>
  <c r="P1502" i="45"/>
  <c r="N1502" i="45"/>
  <c r="M1502" i="45"/>
  <c r="L1502" i="45"/>
  <c r="K1502" i="45"/>
  <c r="J1502" i="45"/>
  <c r="X1501" i="45"/>
  <c r="W1501" i="45"/>
  <c r="V1501" i="45"/>
  <c r="Y1501" i="45" s="1"/>
  <c r="U1501" i="45"/>
  <c r="R1501" i="45"/>
  <c r="S1501" i="45" s="1"/>
  <c r="Q1501" i="45"/>
  <c r="P1501" i="45"/>
  <c r="N1501" i="45"/>
  <c r="M1501" i="45"/>
  <c r="L1501" i="45"/>
  <c r="K1501" i="45"/>
  <c r="J1501" i="45"/>
  <c r="X1500" i="45"/>
  <c r="W1500" i="45"/>
  <c r="V1500" i="45"/>
  <c r="Y1500" i="45" s="1"/>
  <c r="U1500" i="45"/>
  <c r="Q1500" i="45"/>
  <c r="R1500" i="45" s="1"/>
  <c r="P1500" i="45"/>
  <c r="N1500" i="45"/>
  <c r="M1500" i="45"/>
  <c r="L1500" i="45"/>
  <c r="K1500" i="45"/>
  <c r="J1500" i="45"/>
  <c r="Y1499" i="45"/>
  <c r="X1499" i="45"/>
  <c r="W1499" i="45"/>
  <c r="V1499" i="45"/>
  <c r="U1499" i="45"/>
  <c r="Q1499" i="45"/>
  <c r="R1499" i="45" s="1"/>
  <c r="S1499" i="45" s="1"/>
  <c r="P1499" i="45"/>
  <c r="N1499" i="45"/>
  <c r="M1499" i="45"/>
  <c r="L1499" i="45"/>
  <c r="K1499" i="45"/>
  <c r="J1499" i="45"/>
  <c r="Y1498" i="45"/>
  <c r="X1498" i="45"/>
  <c r="W1498" i="45"/>
  <c r="V1498" i="45"/>
  <c r="U1498" i="45"/>
  <c r="Q1498" i="45"/>
  <c r="R1498" i="45" s="1"/>
  <c r="S1498" i="45" s="1"/>
  <c r="P1498" i="45"/>
  <c r="N1498" i="45"/>
  <c r="M1498" i="45"/>
  <c r="L1498" i="45"/>
  <c r="K1498" i="45"/>
  <c r="J1498" i="45"/>
  <c r="Y1497" i="45"/>
  <c r="X1497" i="45"/>
  <c r="W1497" i="45"/>
  <c r="V1497" i="45"/>
  <c r="U1497" i="45"/>
  <c r="T1497" i="45"/>
  <c r="Q1497" i="45"/>
  <c r="R1497" i="45" s="1"/>
  <c r="S1497" i="45" s="1"/>
  <c r="P1497" i="45"/>
  <c r="N1497" i="45"/>
  <c r="M1497" i="45"/>
  <c r="L1497" i="45"/>
  <c r="K1497" i="45"/>
  <c r="J1497" i="45"/>
  <c r="Y1496" i="45"/>
  <c r="X1496" i="45"/>
  <c r="W1496" i="45"/>
  <c r="V1496" i="45"/>
  <c r="U1496" i="45"/>
  <c r="Q1496" i="45"/>
  <c r="R1496" i="45" s="1"/>
  <c r="S1496" i="45" s="1"/>
  <c r="P1496" i="45"/>
  <c r="N1496" i="45"/>
  <c r="M1496" i="45"/>
  <c r="L1496" i="45"/>
  <c r="K1496" i="45"/>
  <c r="J1496" i="45"/>
  <c r="Y1495" i="45"/>
  <c r="X1495" i="45"/>
  <c r="W1495" i="45"/>
  <c r="V1495" i="45"/>
  <c r="U1495" i="45"/>
  <c r="Q1495" i="45"/>
  <c r="R1495" i="45" s="1"/>
  <c r="S1495" i="45" s="1"/>
  <c r="P1495" i="45"/>
  <c r="N1495" i="45"/>
  <c r="M1495" i="45"/>
  <c r="L1495" i="45"/>
  <c r="K1495" i="45"/>
  <c r="J1495" i="45"/>
  <c r="Y1494" i="45"/>
  <c r="X1494" i="45"/>
  <c r="W1494" i="45"/>
  <c r="V1494" i="45"/>
  <c r="U1494" i="45"/>
  <c r="Q1494" i="45"/>
  <c r="R1494" i="45" s="1"/>
  <c r="S1494" i="45" s="1"/>
  <c r="P1494" i="45"/>
  <c r="N1494" i="45"/>
  <c r="M1494" i="45"/>
  <c r="L1494" i="45"/>
  <c r="K1494" i="45"/>
  <c r="J1494" i="45"/>
  <c r="Y1493" i="45"/>
  <c r="X1493" i="45"/>
  <c r="W1493" i="45"/>
  <c r="V1493" i="45"/>
  <c r="U1493" i="45"/>
  <c r="T1493" i="45"/>
  <c r="Q1493" i="45"/>
  <c r="R1493" i="45" s="1"/>
  <c r="S1493" i="45" s="1"/>
  <c r="P1493" i="45"/>
  <c r="N1493" i="45"/>
  <c r="M1493" i="45"/>
  <c r="L1493" i="45"/>
  <c r="K1493" i="45"/>
  <c r="J1493" i="45"/>
  <c r="Y1492" i="45"/>
  <c r="X1492" i="45"/>
  <c r="W1492" i="45"/>
  <c r="V1492" i="45"/>
  <c r="U1492" i="45"/>
  <c r="Q1492" i="45"/>
  <c r="R1492" i="45" s="1"/>
  <c r="S1492" i="45" s="1"/>
  <c r="P1492" i="45"/>
  <c r="N1492" i="45"/>
  <c r="M1492" i="45"/>
  <c r="L1492" i="45"/>
  <c r="K1492" i="45"/>
  <c r="J1492" i="45"/>
  <c r="Y1491" i="45"/>
  <c r="X1491" i="45"/>
  <c r="W1491" i="45"/>
  <c r="V1491" i="45"/>
  <c r="U1491" i="45"/>
  <c r="Q1491" i="45"/>
  <c r="R1491" i="45" s="1"/>
  <c r="S1491" i="45" s="1"/>
  <c r="P1491" i="45"/>
  <c r="N1491" i="45"/>
  <c r="M1491" i="45"/>
  <c r="L1491" i="45"/>
  <c r="K1491" i="45"/>
  <c r="J1491" i="45"/>
  <c r="Y1490" i="45"/>
  <c r="X1490" i="45"/>
  <c r="W1490" i="45"/>
  <c r="V1490" i="45"/>
  <c r="U1490" i="45"/>
  <c r="Q1490" i="45"/>
  <c r="R1490" i="45" s="1"/>
  <c r="S1490" i="45" s="1"/>
  <c r="P1490" i="45"/>
  <c r="N1490" i="45"/>
  <c r="M1490" i="45"/>
  <c r="L1490" i="45"/>
  <c r="K1490" i="45"/>
  <c r="J1490" i="45"/>
  <c r="Y1489" i="45"/>
  <c r="X1489" i="45"/>
  <c r="W1489" i="45"/>
  <c r="V1489" i="45"/>
  <c r="U1489" i="45"/>
  <c r="T1489" i="45"/>
  <c r="Q1489" i="45"/>
  <c r="R1489" i="45" s="1"/>
  <c r="S1489" i="45" s="1"/>
  <c r="P1489" i="45"/>
  <c r="N1489" i="45"/>
  <c r="M1489" i="45"/>
  <c r="L1489" i="45"/>
  <c r="K1489" i="45"/>
  <c r="J1489" i="45"/>
  <c r="Y1488" i="45"/>
  <c r="X1488" i="45"/>
  <c r="W1488" i="45"/>
  <c r="V1488" i="45"/>
  <c r="U1488" i="45"/>
  <c r="Q1488" i="45"/>
  <c r="R1488" i="45" s="1"/>
  <c r="S1488" i="45" s="1"/>
  <c r="P1488" i="45"/>
  <c r="N1488" i="45"/>
  <c r="M1488" i="45"/>
  <c r="L1488" i="45"/>
  <c r="K1488" i="45"/>
  <c r="J1488" i="45"/>
  <c r="Y1487" i="45"/>
  <c r="X1487" i="45"/>
  <c r="W1487" i="45"/>
  <c r="V1487" i="45"/>
  <c r="U1487" i="45"/>
  <c r="Q1487" i="45"/>
  <c r="R1487" i="45" s="1"/>
  <c r="S1487" i="45" s="1"/>
  <c r="P1487" i="45"/>
  <c r="N1487" i="45"/>
  <c r="M1487" i="45"/>
  <c r="L1487" i="45"/>
  <c r="K1487" i="45"/>
  <c r="J1487" i="45"/>
  <c r="Y1486" i="45"/>
  <c r="X1486" i="45"/>
  <c r="W1486" i="45"/>
  <c r="V1486" i="45"/>
  <c r="U1486" i="45"/>
  <c r="Q1486" i="45"/>
  <c r="R1486" i="45" s="1"/>
  <c r="S1486" i="45" s="1"/>
  <c r="P1486" i="45"/>
  <c r="N1486" i="45"/>
  <c r="M1486" i="45"/>
  <c r="L1486" i="45"/>
  <c r="K1486" i="45"/>
  <c r="J1486" i="45"/>
  <c r="Y1485" i="45"/>
  <c r="X1485" i="45"/>
  <c r="W1485" i="45"/>
  <c r="V1485" i="45"/>
  <c r="U1485" i="45"/>
  <c r="T1485" i="45"/>
  <c r="Q1485" i="45"/>
  <c r="R1485" i="45" s="1"/>
  <c r="S1485" i="45" s="1"/>
  <c r="P1485" i="45"/>
  <c r="N1485" i="45"/>
  <c r="M1485" i="45"/>
  <c r="L1485" i="45"/>
  <c r="K1485" i="45"/>
  <c r="J1485" i="45"/>
  <c r="Y1484" i="45"/>
  <c r="X1484" i="45"/>
  <c r="W1484" i="45"/>
  <c r="V1484" i="45"/>
  <c r="U1484" i="45"/>
  <c r="Q1484" i="45"/>
  <c r="R1484" i="45" s="1"/>
  <c r="S1484" i="45" s="1"/>
  <c r="P1484" i="45"/>
  <c r="N1484" i="45"/>
  <c r="M1484" i="45"/>
  <c r="L1484" i="45"/>
  <c r="K1484" i="45"/>
  <c r="J1484" i="45"/>
  <c r="Y1483" i="45"/>
  <c r="X1483" i="45"/>
  <c r="W1483" i="45"/>
  <c r="V1483" i="45"/>
  <c r="U1483" i="45"/>
  <c r="Q1483" i="45"/>
  <c r="R1483" i="45" s="1"/>
  <c r="S1483" i="45" s="1"/>
  <c r="P1483" i="45"/>
  <c r="N1483" i="45"/>
  <c r="M1483" i="45"/>
  <c r="L1483" i="45"/>
  <c r="K1483" i="45"/>
  <c r="J1483" i="45"/>
  <c r="Y1482" i="45"/>
  <c r="X1482" i="45"/>
  <c r="W1482" i="45"/>
  <c r="V1482" i="45"/>
  <c r="U1482" i="45"/>
  <c r="Q1482" i="45"/>
  <c r="R1482" i="45" s="1"/>
  <c r="S1482" i="45" s="1"/>
  <c r="P1482" i="45"/>
  <c r="N1482" i="45"/>
  <c r="M1482" i="45"/>
  <c r="L1482" i="45"/>
  <c r="K1482" i="45"/>
  <c r="J1482" i="45"/>
  <c r="Y1481" i="45"/>
  <c r="X1481" i="45"/>
  <c r="W1481" i="45"/>
  <c r="V1481" i="45"/>
  <c r="U1481" i="45"/>
  <c r="T1481" i="45"/>
  <c r="Q1481" i="45"/>
  <c r="R1481" i="45" s="1"/>
  <c r="S1481" i="45" s="1"/>
  <c r="P1481" i="45"/>
  <c r="N1481" i="45"/>
  <c r="M1481" i="45"/>
  <c r="L1481" i="45"/>
  <c r="K1481" i="45"/>
  <c r="J1481" i="45"/>
  <c r="Y1480" i="45"/>
  <c r="X1480" i="45"/>
  <c r="W1480" i="45"/>
  <c r="V1480" i="45"/>
  <c r="U1480" i="45"/>
  <c r="Q1480" i="45"/>
  <c r="R1480" i="45" s="1"/>
  <c r="S1480" i="45" s="1"/>
  <c r="P1480" i="45"/>
  <c r="N1480" i="45"/>
  <c r="M1480" i="45"/>
  <c r="L1480" i="45"/>
  <c r="K1480" i="45"/>
  <c r="J1480" i="45"/>
  <c r="Y1479" i="45"/>
  <c r="X1479" i="45"/>
  <c r="W1479" i="45"/>
  <c r="V1479" i="45"/>
  <c r="U1479" i="45"/>
  <c r="Q1479" i="45"/>
  <c r="R1479" i="45" s="1"/>
  <c r="S1479" i="45" s="1"/>
  <c r="P1479" i="45"/>
  <c r="N1479" i="45"/>
  <c r="M1479" i="45"/>
  <c r="L1479" i="45"/>
  <c r="K1479" i="45"/>
  <c r="J1479" i="45"/>
  <c r="Y1478" i="45"/>
  <c r="X1478" i="45"/>
  <c r="W1478" i="45"/>
  <c r="V1478" i="45"/>
  <c r="U1478" i="45"/>
  <c r="Q1478" i="45"/>
  <c r="R1478" i="45" s="1"/>
  <c r="S1478" i="45" s="1"/>
  <c r="P1478" i="45"/>
  <c r="N1478" i="45"/>
  <c r="M1478" i="45"/>
  <c r="L1478" i="45"/>
  <c r="K1478" i="45"/>
  <c r="J1478" i="45"/>
  <c r="Y1477" i="45"/>
  <c r="X1477" i="45"/>
  <c r="W1477" i="45"/>
  <c r="V1477" i="45"/>
  <c r="U1477" i="45"/>
  <c r="T1477" i="45"/>
  <c r="Q1477" i="45"/>
  <c r="R1477" i="45" s="1"/>
  <c r="S1477" i="45" s="1"/>
  <c r="P1477" i="45"/>
  <c r="N1477" i="45"/>
  <c r="M1477" i="45"/>
  <c r="L1477" i="45"/>
  <c r="K1477" i="45"/>
  <c r="J1477" i="45"/>
  <c r="Y1476" i="45"/>
  <c r="X1476" i="45"/>
  <c r="W1476" i="45"/>
  <c r="V1476" i="45"/>
  <c r="U1476" i="45"/>
  <c r="Q1476" i="45"/>
  <c r="R1476" i="45" s="1"/>
  <c r="S1476" i="45" s="1"/>
  <c r="P1476" i="45"/>
  <c r="N1476" i="45"/>
  <c r="M1476" i="45"/>
  <c r="L1476" i="45"/>
  <c r="K1476" i="45"/>
  <c r="J1476" i="45"/>
  <c r="Y1475" i="45"/>
  <c r="X1475" i="45"/>
  <c r="W1475" i="45"/>
  <c r="V1475" i="45"/>
  <c r="U1475" i="45"/>
  <c r="Q1475" i="45"/>
  <c r="R1475" i="45" s="1"/>
  <c r="S1475" i="45" s="1"/>
  <c r="P1475" i="45"/>
  <c r="N1475" i="45"/>
  <c r="M1475" i="45"/>
  <c r="L1475" i="45"/>
  <c r="K1475" i="45"/>
  <c r="J1475" i="45"/>
  <c r="Y1474" i="45"/>
  <c r="X1474" i="45"/>
  <c r="W1474" i="45"/>
  <c r="V1474" i="45"/>
  <c r="U1474" i="45"/>
  <c r="Q1474" i="45"/>
  <c r="R1474" i="45" s="1"/>
  <c r="S1474" i="45" s="1"/>
  <c r="P1474" i="45"/>
  <c r="N1474" i="45"/>
  <c r="M1474" i="45"/>
  <c r="L1474" i="45"/>
  <c r="K1474" i="45"/>
  <c r="J1474" i="45"/>
  <c r="Y1473" i="45"/>
  <c r="X1473" i="45"/>
  <c r="W1473" i="45"/>
  <c r="V1473" i="45"/>
  <c r="U1473" i="45"/>
  <c r="T1473" i="45"/>
  <c r="Q1473" i="45"/>
  <c r="R1473" i="45" s="1"/>
  <c r="S1473" i="45" s="1"/>
  <c r="P1473" i="45"/>
  <c r="N1473" i="45"/>
  <c r="M1473" i="45"/>
  <c r="L1473" i="45"/>
  <c r="K1473" i="45"/>
  <c r="J1473" i="45"/>
  <c r="Y1472" i="45"/>
  <c r="X1472" i="45"/>
  <c r="W1472" i="45"/>
  <c r="V1472" i="45"/>
  <c r="U1472" i="45"/>
  <c r="Q1472" i="45"/>
  <c r="R1472" i="45" s="1"/>
  <c r="S1472" i="45" s="1"/>
  <c r="P1472" i="45"/>
  <c r="N1472" i="45"/>
  <c r="M1472" i="45"/>
  <c r="L1472" i="45"/>
  <c r="K1472" i="45"/>
  <c r="J1472" i="45"/>
  <c r="Y1471" i="45"/>
  <c r="X1471" i="45"/>
  <c r="W1471" i="45"/>
  <c r="V1471" i="45"/>
  <c r="U1471" i="45"/>
  <c r="Q1471" i="45"/>
  <c r="R1471" i="45" s="1"/>
  <c r="S1471" i="45" s="1"/>
  <c r="P1471" i="45"/>
  <c r="N1471" i="45"/>
  <c r="M1471" i="45"/>
  <c r="L1471" i="45"/>
  <c r="K1471" i="45"/>
  <c r="J1471" i="45"/>
  <c r="Y1470" i="45"/>
  <c r="X1470" i="45"/>
  <c r="W1470" i="45"/>
  <c r="V1470" i="45"/>
  <c r="U1470" i="45"/>
  <c r="Q1470" i="45"/>
  <c r="R1470" i="45" s="1"/>
  <c r="S1470" i="45" s="1"/>
  <c r="P1470" i="45"/>
  <c r="N1470" i="45"/>
  <c r="M1470" i="45"/>
  <c r="L1470" i="45"/>
  <c r="K1470" i="45"/>
  <c r="J1470" i="45"/>
  <c r="Y1469" i="45"/>
  <c r="X1469" i="45"/>
  <c r="W1469" i="45"/>
  <c r="V1469" i="45"/>
  <c r="U1469" i="45"/>
  <c r="T1469" i="45"/>
  <c r="Q1469" i="45"/>
  <c r="R1469" i="45" s="1"/>
  <c r="S1469" i="45" s="1"/>
  <c r="P1469" i="45"/>
  <c r="N1469" i="45"/>
  <c r="M1469" i="45"/>
  <c r="L1469" i="45"/>
  <c r="K1469" i="45"/>
  <c r="J1469" i="45"/>
  <c r="Y1468" i="45"/>
  <c r="X1468" i="45"/>
  <c r="W1468" i="45"/>
  <c r="V1468" i="45"/>
  <c r="U1468" i="45"/>
  <c r="Q1468" i="45"/>
  <c r="R1468" i="45" s="1"/>
  <c r="S1468" i="45" s="1"/>
  <c r="P1468" i="45"/>
  <c r="N1468" i="45"/>
  <c r="M1468" i="45"/>
  <c r="L1468" i="45"/>
  <c r="K1468" i="45"/>
  <c r="J1468" i="45"/>
  <c r="Y1467" i="45"/>
  <c r="X1467" i="45"/>
  <c r="W1467" i="45"/>
  <c r="V1467" i="45"/>
  <c r="U1467" i="45"/>
  <c r="Q1467" i="45"/>
  <c r="R1467" i="45" s="1"/>
  <c r="S1467" i="45" s="1"/>
  <c r="P1467" i="45"/>
  <c r="N1467" i="45"/>
  <c r="M1467" i="45"/>
  <c r="L1467" i="45"/>
  <c r="K1467" i="45"/>
  <c r="J1467" i="45"/>
  <c r="Y1466" i="45"/>
  <c r="X1466" i="45"/>
  <c r="W1466" i="45"/>
  <c r="V1466" i="45"/>
  <c r="U1466" i="45"/>
  <c r="Q1466" i="45"/>
  <c r="R1466" i="45" s="1"/>
  <c r="S1466" i="45" s="1"/>
  <c r="P1466" i="45"/>
  <c r="N1466" i="45"/>
  <c r="M1466" i="45"/>
  <c r="L1466" i="45"/>
  <c r="K1466" i="45"/>
  <c r="J1466" i="45"/>
  <c r="Y1465" i="45"/>
  <c r="X1465" i="45"/>
  <c r="W1465" i="45"/>
  <c r="V1465" i="45"/>
  <c r="U1465" i="45"/>
  <c r="T1465" i="45"/>
  <c r="Q1465" i="45"/>
  <c r="R1465" i="45" s="1"/>
  <c r="S1465" i="45" s="1"/>
  <c r="P1465" i="45"/>
  <c r="N1465" i="45"/>
  <c r="M1465" i="45"/>
  <c r="L1465" i="45"/>
  <c r="K1465" i="45"/>
  <c r="J1465" i="45"/>
  <c r="Y1464" i="45"/>
  <c r="X1464" i="45"/>
  <c r="W1464" i="45"/>
  <c r="V1464" i="45"/>
  <c r="U1464" i="45"/>
  <c r="Q1464" i="45"/>
  <c r="R1464" i="45" s="1"/>
  <c r="S1464" i="45" s="1"/>
  <c r="P1464" i="45"/>
  <c r="N1464" i="45"/>
  <c r="M1464" i="45"/>
  <c r="L1464" i="45"/>
  <c r="K1464" i="45"/>
  <c r="J1464" i="45"/>
  <c r="Y1463" i="45"/>
  <c r="X1463" i="45"/>
  <c r="W1463" i="45"/>
  <c r="V1463" i="45"/>
  <c r="U1463" i="45"/>
  <c r="Q1463" i="45"/>
  <c r="R1463" i="45" s="1"/>
  <c r="S1463" i="45" s="1"/>
  <c r="P1463" i="45"/>
  <c r="N1463" i="45"/>
  <c r="M1463" i="45"/>
  <c r="L1463" i="45"/>
  <c r="K1463" i="45"/>
  <c r="J1463" i="45"/>
  <c r="Y1462" i="45"/>
  <c r="X1462" i="45"/>
  <c r="W1462" i="45"/>
  <c r="V1462" i="45"/>
  <c r="U1462" i="45"/>
  <c r="Q1462" i="45"/>
  <c r="R1462" i="45" s="1"/>
  <c r="S1462" i="45" s="1"/>
  <c r="P1462" i="45"/>
  <c r="N1462" i="45"/>
  <c r="M1462" i="45"/>
  <c r="L1462" i="45"/>
  <c r="K1462" i="45"/>
  <c r="J1462" i="45"/>
  <c r="Y1461" i="45"/>
  <c r="X1461" i="45"/>
  <c r="W1461" i="45"/>
  <c r="V1461" i="45"/>
  <c r="U1461" i="45"/>
  <c r="T1461" i="45"/>
  <c r="Q1461" i="45"/>
  <c r="R1461" i="45" s="1"/>
  <c r="S1461" i="45" s="1"/>
  <c r="P1461" i="45"/>
  <c r="N1461" i="45"/>
  <c r="M1461" i="45"/>
  <c r="L1461" i="45"/>
  <c r="K1461" i="45"/>
  <c r="J1461" i="45"/>
  <c r="Y1460" i="45"/>
  <c r="X1460" i="45"/>
  <c r="W1460" i="45"/>
  <c r="V1460" i="45"/>
  <c r="U1460" i="45"/>
  <c r="Q1460" i="45"/>
  <c r="R1460" i="45" s="1"/>
  <c r="S1460" i="45" s="1"/>
  <c r="P1460" i="45"/>
  <c r="N1460" i="45"/>
  <c r="M1460" i="45"/>
  <c r="L1460" i="45"/>
  <c r="K1460" i="45"/>
  <c r="J1460" i="45"/>
  <c r="Y1459" i="45"/>
  <c r="X1459" i="45"/>
  <c r="W1459" i="45"/>
  <c r="V1459" i="45"/>
  <c r="U1459" i="45"/>
  <c r="Q1459" i="45"/>
  <c r="R1459" i="45" s="1"/>
  <c r="S1459" i="45" s="1"/>
  <c r="P1459" i="45"/>
  <c r="N1459" i="45"/>
  <c r="M1459" i="45"/>
  <c r="L1459" i="45"/>
  <c r="K1459" i="45"/>
  <c r="J1459" i="45"/>
  <c r="Y1458" i="45"/>
  <c r="X1458" i="45"/>
  <c r="W1458" i="45"/>
  <c r="V1458" i="45"/>
  <c r="U1458" i="45"/>
  <c r="Q1458" i="45"/>
  <c r="R1458" i="45" s="1"/>
  <c r="S1458" i="45" s="1"/>
  <c r="P1458" i="45"/>
  <c r="N1458" i="45"/>
  <c r="M1458" i="45"/>
  <c r="L1458" i="45"/>
  <c r="K1458" i="45"/>
  <c r="J1458" i="45"/>
  <c r="Y1457" i="45"/>
  <c r="X1457" i="45"/>
  <c r="W1457" i="45"/>
  <c r="V1457" i="45"/>
  <c r="U1457" i="45"/>
  <c r="T1457" i="45"/>
  <c r="Q1457" i="45"/>
  <c r="R1457" i="45" s="1"/>
  <c r="S1457" i="45" s="1"/>
  <c r="P1457" i="45"/>
  <c r="N1457" i="45"/>
  <c r="M1457" i="45"/>
  <c r="L1457" i="45"/>
  <c r="K1457" i="45"/>
  <c r="J1457" i="45"/>
  <c r="Y1456" i="45"/>
  <c r="X1456" i="45"/>
  <c r="W1456" i="45"/>
  <c r="V1456" i="45"/>
  <c r="U1456" i="45"/>
  <c r="Q1456" i="45"/>
  <c r="R1456" i="45" s="1"/>
  <c r="S1456" i="45" s="1"/>
  <c r="P1456" i="45"/>
  <c r="N1456" i="45"/>
  <c r="M1456" i="45"/>
  <c r="L1456" i="45"/>
  <c r="K1456" i="45"/>
  <c r="J1456" i="45"/>
  <c r="Y1455" i="45"/>
  <c r="X1455" i="45"/>
  <c r="W1455" i="45"/>
  <c r="V1455" i="45"/>
  <c r="U1455" i="45"/>
  <c r="Q1455" i="45"/>
  <c r="R1455" i="45" s="1"/>
  <c r="S1455" i="45" s="1"/>
  <c r="P1455" i="45"/>
  <c r="N1455" i="45"/>
  <c r="M1455" i="45"/>
  <c r="L1455" i="45"/>
  <c r="K1455" i="45"/>
  <c r="J1455" i="45"/>
  <c r="Y1454" i="45"/>
  <c r="X1454" i="45"/>
  <c r="W1454" i="45"/>
  <c r="V1454" i="45"/>
  <c r="U1454" i="45"/>
  <c r="Q1454" i="45"/>
  <c r="R1454" i="45" s="1"/>
  <c r="S1454" i="45" s="1"/>
  <c r="P1454" i="45"/>
  <c r="N1454" i="45"/>
  <c r="M1454" i="45"/>
  <c r="L1454" i="45"/>
  <c r="K1454" i="45"/>
  <c r="J1454" i="45"/>
  <c r="Y1453" i="45"/>
  <c r="X1453" i="45"/>
  <c r="W1453" i="45"/>
  <c r="V1453" i="45"/>
  <c r="U1453" i="45"/>
  <c r="T1453" i="45"/>
  <c r="Q1453" i="45"/>
  <c r="R1453" i="45" s="1"/>
  <c r="S1453" i="45" s="1"/>
  <c r="P1453" i="45"/>
  <c r="N1453" i="45"/>
  <c r="M1453" i="45"/>
  <c r="L1453" i="45"/>
  <c r="K1453" i="45"/>
  <c r="J1453" i="45"/>
  <c r="Y1452" i="45"/>
  <c r="X1452" i="45"/>
  <c r="W1452" i="45"/>
  <c r="V1452" i="45"/>
  <c r="U1452" i="45"/>
  <c r="Q1452" i="45"/>
  <c r="R1452" i="45" s="1"/>
  <c r="S1452" i="45" s="1"/>
  <c r="P1452" i="45"/>
  <c r="N1452" i="45"/>
  <c r="M1452" i="45"/>
  <c r="L1452" i="45"/>
  <c r="K1452" i="45"/>
  <c r="J1452" i="45"/>
  <c r="X1451" i="45"/>
  <c r="W1451" i="45"/>
  <c r="V1451" i="45"/>
  <c r="Y1451" i="45" s="1"/>
  <c r="U1451" i="45"/>
  <c r="Q1451" i="45"/>
  <c r="R1451" i="45" s="1"/>
  <c r="S1451" i="45" s="1"/>
  <c r="P1451" i="45"/>
  <c r="N1451" i="45"/>
  <c r="M1451" i="45"/>
  <c r="L1451" i="45"/>
  <c r="K1451" i="45"/>
  <c r="J1451" i="45"/>
  <c r="Y1450" i="45"/>
  <c r="X1450" i="45"/>
  <c r="W1450" i="45"/>
  <c r="V1450" i="45"/>
  <c r="U1450" i="45"/>
  <c r="Q1450" i="45"/>
  <c r="R1450" i="45" s="1"/>
  <c r="S1450" i="45" s="1"/>
  <c r="P1450" i="45"/>
  <c r="N1450" i="45"/>
  <c r="M1450" i="45"/>
  <c r="L1450" i="45"/>
  <c r="K1450" i="45"/>
  <c r="J1450" i="45"/>
  <c r="Y1449" i="45"/>
  <c r="X1449" i="45"/>
  <c r="W1449" i="45"/>
  <c r="V1449" i="45"/>
  <c r="U1449" i="45"/>
  <c r="T1449" i="45"/>
  <c r="Q1449" i="45"/>
  <c r="R1449" i="45" s="1"/>
  <c r="S1449" i="45" s="1"/>
  <c r="P1449" i="45"/>
  <c r="N1449" i="45"/>
  <c r="M1449" i="45"/>
  <c r="L1449" i="45"/>
  <c r="K1449" i="45"/>
  <c r="J1449" i="45"/>
  <c r="Y1448" i="45"/>
  <c r="X1448" i="45"/>
  <c r="W1448" i="45"/>
  <c r="V1448" i="45"/>
  <c r="U1448" i="45"/>
  <c r="Q1448" i="45"/>
  <c r="R1448" i="45" s="1"/>
  <c r="S1448" i="45" s="1"/>
  <c r="P1448" i="45"/>
  <c r="N1448" i="45"/>
  <c r="M1448" i="45"/>
  <c r="L1448" i="45"/>
  <c r="K1448" i="45"/>
  <c r="J1448" i="45"/>
  <c r="X1447" i="45"/>
  <c r="W1447" i="45"/>
  <c r="V1447" i="45"/>
  <c r="Y1447" i="45" s="1"/>
  <c r="U1447" i="45"/>
  <c r="Q1447" i="45"/>
  <c r="R1447" i="45" s="1"/>
  <c r="S1447" i="45" s="1"/>
  <c r="P1447" i="45"/>
  <c r="N1447" i="45"/>
  <c r="M1447" i="45"/>
  <c r="L1447" i="45"/>
  <c r="K1447" i="45"/>
  <c r="J1447" i="45"/>
  <c r="Y1446" i="45"/>
  <c r="X1446" i="45"/>
  <c r="W1446" i="45"/>
  <c r="V1446" i="45"/>
  <c r="U1446" i="45"/>
  <c r="T1446" i="45"/>
  <c r="Q1446" i="45"/>
  <c r="R1446" i="45" s="1"/>
  <c r="S1446" i="45" s="1"/>
  <c r="P1446" i="45"/>
  <c r="N1446" i="45"/>
  <c r="M1446" i="45"/>
  <c r="L1446" i="45"/>
  <c r="K1446" i="45"/>
  <c r="J1446" i="45"/>
  <c r="X1445" i="45"/>
  <c r="W1445" i="45"/>
  <c r="V1445" i="45"/>
  <c r="Y1445" i="45" s="1"/>
  <c r="U1445" i="45"/>
  <c r="T1445" i="45"/>
  <c r="Q1445" i="45"/>
  <c r="R1445" i="45" s="1"/>
  <c r="S1445" i="45" s="1"/>
  <c r="P1445" i="45"/>
  <c r="N1445" i="45"/>
  <c r="M1445" i="45"/>
  <c r="L1445" i="45"/>
  <c r="K1445" i="45"/>
  <c r="J1445" i="45"/>
  <c r="X1444" i="45"/>
  <c r="W1444" i="45"/>
  <c r="V1444" i="45"/>
  <c r="Y1444" i="45" s="1"/>
  <c r="U1444" i="45"/>
  <c r="T1444" i="45"/>
  <c r="Q1444" i="45"/>
  <c r="R1444" i="45" s="1"/>
  <c r="S1444" i="45" s="1"/>
  <c r="P1444" i="45"/>
  <c r="N1444" i="45"/>
  <c r="M1444" i="45"/>
  <c r="L1444" i="45"/>
  <c r="K1444" i="45"/>
  <c r="J1444" i="45"/>
  <c r="X1443" i="45"/>
  <c r="W1443" i="45"/>
  <c r="V1443" i="45"/>
  <c r="Y1443" i="45" s="1"/>
  <c r="U1443" i="45"/>
  <c r="Q1443" i="45"/>
  <c r="R1443" i="45" s="1"/>
  <c r="S1443" i="45" s="1"/>
  <c r="P1443" i="45"/>
  <c r="N1443" i="45"/>
  <c r="M1443" i="45"/>
  <c r="L1443" i="45"/>
  <c r="K1443" i="45"/>
  <c r="J1443" i="45"/>
  <c r="Y1442" i="45"/>
  <c r="X1442" i="45"/>
  <c r="W1442" i="45"/>
  <c r="V1442" i="45"/>
  <c r="U1442" i="45"/>
  <c r="T1442" i="45"/>
  <c r="Q1442" i="45"/>
  <c r="R1442" i="45" s="1"/>
  <c r="S1442" i="45" s="1"/>
  <c r="P1442" i="45"/>
  <c r="N1442" i="45"/>
  <c r="M1442" i="45"/>
  <c r="L1442" i="45"/>
  <c r="K1442" i="45"/>
  <c r="J1442" i="45"/>
  <c r="X1441" i="45"/>
  <c r="W1441" i="45"/>
  <c r="V1441" i="45"/>
  <c r="Y1441" i="45" s="1"/>
  <c r="U1441" i="45"/>
  <c r="T1441" i="45"/>
  <c r="Q1441" i="45"/>
  <c r="R1441" i="45" s="1"/>
  <c r="S1441" i="45" s="1"/>
  <c r="P1441" i="45"/>
  <c r="N1441" i="45"/>
  <c r="M1441" i="45"/>
  <c r="L1441" i="45"/>
  <c r="K1441" i="45"/>
  <c r="J1441" i="45"/>
  <c r="X1440" i="45"/>
  <c r="W1440" i="45"/>
  <c r="V1440" i="45"/>
  <c r="Y1440" i="45" s="1"/>
  <c r="U1440" i="45"/>
  <c r="T1440" i="45"/>
  <c r="Q1440" i="45"/>
  <c r="R1440" i="45" s="1"/>
  <c r="S1440" i="45" s="1"/>
  <c r="P1440" i="45"/>
  <c r="N1440" i="45"/>
  <c r="M1440" i="45"/>
  <c r="L1440" i="45"/>
  <c r="K1440" i="45"/>
  <c r="J1440" i="45"/>
  <c r="X1439" i="45"/>
  <c r="W1439" i="45"/>
  <c r="V1439" i="45"/>
  <c r="Y1439" i="45" s="1"/>
  <c r="U1439" i="45"/>
  <c r="Q1439" i="45"/>
  <c r="R1439" i="45" s="1"/>
  <c r="S1439" i="45" s="1"/>
  <c r="P1439" i="45"/>
  <c r="N1439" i="45"/>
  <c r="M1439" i="45"/>
  <c r="L1439" i="45"/>
  <c r="K1439" i="45"/>
  <c r="J1439" i="45"/>
  <c r="Y1438" i="45"/>
  <c r="X1438" i="45"/>
  <c r="W1438" i="45"/>
  <c r="V1438" i="45"/>
  <c r="U1438" i="45"/>
  <c r="T1438" i="45"/>
  <c r="Q1438" i="45"/>
  <c r="R1438" i="45" s="1"/>
  <c r="S1438" i="45" s="1"/>
  <c r="P1438" i="45"/>
  <c r="N1438" i="45"/>
  <c r="M1438" i="45"/>
  <c r="L1438" i="45"/>
  <c r="K1438" i="45"/>
  <c r="J1438" i="45"/>
  <c r="X1437" i="45"/>
  <c r="W1437" i="45"/>
  <c r="V1437" i="45"/>
  <c r="Y1437" i="45" s="1"/>
  <c r="U1437" i="45"/>
  <c r="T1437" i="45"/>
  <c r="Q1437" i="45"/>
  <c r="R1437" i="45" s="1"/>
  <c r="S1437" i="45" s="1"/>
  <c r="P1437" i="45"/>
  <c r="N1437" i="45"/>
  <c r="M1437" i="45"/>
  <c r="L1437" i="45"/>
  <c r="K1437" i="45"/>
  <c r="J1437" i="45"/>
  <c r="X1436" i="45"/>
  <c r="W1436" i="45"/>
  <c r="Y1436" i="45" s="1"/>
  <c r="V1436" i="45"/>
  <c r="U1436" i="45"/>
  <c r="T1436" i="45"/>
  <c r="Q1436" i="45"/>
  <c r="R1436" i="45" s="1"/>
  <c r="S1436" i="45" s="1"/>
  <c r="P1436" i="45"/>
  <c r="N1436" i="45"/>
  <c r="M1436" i="45"/>
  <c r="L1436" i="45"/>
  <c r="K1436" i="45"/>
  <c r="J1436" i="45"/>
  <c r="X1435" i="45"/>
  <c r="W1435" i="45"/>
  <c r="V1435" i="45"/>
  <c r="Y1435" i="45" s="1"/>
  <c r="U1435" i="45"/>
  <c r="Q1435" i="45"/>
  <c r="R1435" i="45" s="1"/>
  <c r="S1435" i="45" s="1"/>
  <c r="P1435" i="45"/>
  <c r="N1435" i="45"/>
  <c r="M1435" i="45"/>
  <c r="L1435" i="45"/>
  <c r="K1435" i="45"/>
  <c r="J1435" i="45"/>
  <c r="Y1434" i="45"/>
  <c r="X1434" i="45"/>
  <c r="W1434" i="45"/>
  <c r="V1434" i="45"/>
  <c r="U1434" i="45"/>
  <c r="T1434" i="45"/>
  <c r="Q1434" i="45"/>
  <c r="R1434" i="45" s="1"/>
  <c r="S1434" i="45" s="1"/>
  <c r="P1434" i="45"/>
  <c r="N1434" i="45"/>
  <c r="M1434" i="45"/>
  <c r="L1434" i="45"/>
  <c r="K1434" i="45"/>
  <c r="J1434" i="45"/>
  <c r="X1433" i="45"/>
  <c r="W1433" i="45"/>
  <c r="V1433" i="45"/>
  <c r="Y1433" i="45" s="1"/>
  <c r="U1433" i="45"/>
  <c r="T1433" i="45"/>
  <c r="Q1433" i="45"/>
  <c r="R1433" i="45" s="1"/>
  <c r="S1433" i="45" s="1"/>
  <c r="P1433" i="45"/>
  <c r="N1433" i="45"/>
  <c r="M1433" i="45"/>
  <c r="L1433" i="45"/>
  <c r="K1433" i="45"/>
  <c r="J1433" i="45"/>
  <c r="X1432" i="45"/>
  <c r="W1432" i="45"/>
  <c r="Y1432" i="45" s="1"/>
  <c r="V1432" i="45"/>
  <c r="U1432" i="45"/>
  <c r="T1432" i="45"/>
  <c r="Q1432" i="45"/>
  <c r="R1432" i="45" s="1"/>
  <c r="S1432" i="45" s="1"/>
  <c r="P1432" i="45"/>
  <c r="N1432" i="45"/>
  <c r="M1432" i="45"/>
  <c r="L1432" i="45"/>
  <c r="K1432" i="45"/>
  <c r="J1432" i="45"/>
  <c r="X1431" i="45"/>
  <c r="W1431" i="45"/>
  <c r="V1431" i="45"/>
  <c r="Y1431" i="45" s="1"/>
  <c r="U1431" i="45"/>
  <c r="Q1431" i="45"/>
  <c r="R1431" i="45" s="1"/>
  <c r="S1431" i="45" s="1"/>
  <c r="P1431" i="45"/>
  <c r="N1431" i="45"/>
  <c r="M1431" i="45"/>
  <c r="L1431" i="45"/>
  <c r="K1431" i="45"/>
  <c r="J1431" i="45"/>
  <c r="Y1430" i="45"/>
  <c r="X1430" i="45"/>
  <c r="W1430" i="45"/>
  <c r="V1430" i="45"/>
  <c r="U1430" i="45"/>
  <c r="T1430" i="45"/>
  <c r="Q1430" i="45"/>
  <c r="R1430" i="45" s="1"/>
  <c r="S1430" i="45" s="1"/>
  <c r="P1430" i="45"/>
  <c r="N1430" i="45"/>
  <c r="M1430" i="45"/>
  <c r="L1430" i="45"/>
  <c r="K1430" i="45"/>
  <c r="J1430" i="45"/>
  <c r="X1429" i="45"/>
  <c r="W1429" i="45"/>
  <c r="V1429" i="45"/>
  <c r="Y1429" i="45" s="1"/>
  <c r="U1429" i="45"/>
  <c r="T1429" i="45"/>
  <c r="Q1429" i="45"/>
  <c r="R1429" i="45" s="1"/>
  <c r="S1429" i="45" s="1"/>
  <c r="P1429" i="45"/>
  <c r="N1429" i="45"/>
  <c r="M1429" i="45"/>
  <c r="L1429" i="45"/>
  <c r="K1429" i="45"/>
  <c r="J1429" i="45"/>
  <c r="X1428" i="45"/>
  <c r="W1428" i="45"/>
  <c r="Y1428" i="45" s="1"/>
  <c r="V1428" i="45"/>
  <c r="U1428" i="45"/>
  <c r="T1428" i="45"/>
  <c r="Q1428" i="45"/>
  <c r="R1428" i="45" s="1"/>
  <c r="S1428" i="45" s="1"/>
  <c r="P1428" i="45"/>
  <c r="N1428" i="45"/>
  <c r="M1428" i="45"/>
  <c r="L1428" i="45"/>
  <c r="K1428" i="45"/>
  <c r="J1428" i="45"/>
  <c r="X1427" i="45"/>
  <c r="W1427" i="45"/>
  <c r="V1427" i="45"/>
  <c r="Y1427" i="45" s="1"/>
  <c r="U1427" i="45"/>
  <c r="Q1427" i="45"/>
  <c r="R1427" i="45" s="1"/>
  <c r="S1427" i="45" s="1"/>
  <c r="P1427" i="45"/>
  <c r="N1427" i="45"/>
  <c r="M1427" i="45"/>
  <c r="L1427" i="45"/>
  <c r="K1427" i="45"/>
  <c r="J1427" i="45"/>
  <c r="Y1426" i="45"/>
  <c r="X1426" i="45"/>
  <c r="W1426" i="45"/>
  <c r="V1426" i="45"/>
  <c r="U1426" i="45"/>
  <c r="T1426" i="45"/>
  <c r="Q1426" i="45"/>
  <c r="R1426" i="45" s="1"/>
  <c r="S1426" i="45" s="1"/>
  <c r="P1426" i="45"/>
  <c r="N1426" i="45"/>
  <c r="M1426" i="45"/>
  <c r="L1426" i="45"/>
  <c r="K1426" i="45"/>
  <c r="J1426" i="45"/>
  <c r="X1425" i="45"/>
  <c r="W1425" i="45"/>
  <c r="V1425" i="45"/>
  <c r="Y1425" i="45" s="1"/>
  <c r="U1425" i="45"/>
  <c r="T1425" i="45"/>
  <c r="Q1425" i="45"/>
  <c r="R1425" i="45" s="1"/>
  <c r="S1425" i="45" s="1"/>
  <c r="P1425" i="45"/>
  <c r="N1425" i="45"/>
  <c r="M1425" i="45"/>
  <c r="L1425" i="45"/>
  <c r="K1425" i="45"/>
  <c r="J1425" i="45"/>
  <c r="X1424" i="45"/>
  <c r="W1424" i="45"/>
  <c r="Y1424" i="45" s="1"/>
  <c r="V1424" i="45"/>
  <c r="U1424" i="45"/>
  <c r="T1424" i="45"/>
  <c r="Q1424" i="45"/>
  <c r="R1424" i="45" s="1"/>
  <c r="S1424" i="45" s="1"/>
  <c r="P1424" i="45"/>
  <c r="N1424" i="45"/>
  <c r="M1424" i="45"/>
  <c r="L1424" i="45"/>
  <c r="K1424" i="45"/>
  <c r="J1424" i="45"/>
  <c r="X1423" i="45"/>
  <c r="W1423" i="45"/>
  <c r="V1423" i="45"/>
  <c r="Y1423" i="45" s="1"/>
  <c r="U1423" i="45"/>
  <c r="Q1423" i="45"/>
  <c r="R1423" i="45" s="1"/>
  <c r="S1423" i="45" s="1"/>
  <c r="P1423" i="45"/>
  <c r="N1423" i="45"/>
  <c r="M1423" i="45"/>
  <c r="L1423" i="45"/>
  <c r="K1423" i="45"/>
  <c r="J1423" i="45"/>
  <c r="Y1422" i="45"/>
  <c r="X1422" i="45"/>
  <c r="W1422" i="45"/>
  <c r="V1422" i="45"/>
  <c r="U1422" i="45"/>
  <c r="T1422" i="45"/>
  <c r="Q1422" i="45"/>
  <c r="R1422" i="45" s="1"/>
  <c r="S1422" i="45" s="1"/>
  <c r="P1422" i="45"/>
  <c r="N1422" i="45"/>
  <c r="M1422" i="45"/>
  <c r="L1422" i="45"/>
  <c r="K1422" i="45"/>
  <c r="J1422" i="45"/>
  <c r="X1421" i="45"/>
  <c r="W1421" i="45"/>
  <c r="V1421" i="45"/>
  <c r="Y1421" i="45" s="1"/>
  <c r="U1421" i="45"/>
  <c r="Q1421" i="45"/>
  <c r="R1421" i="45" s="1"/>
  <c r="S1421" i="45" s="1"/>
  <c r="T1421" i="45" s="1"/>
  <c r="P1421" i="45"/>
  <c r="N1421" i="45"/>
  <c r="M1421" i="45"/>
  <c r="L1421" i="45"/>
  <c r="K1421" i="45"/>
  <c r="J1421" i="45"/>
  <c r="X1420" i="45"/>
  <c r="W1420" i="45"/>
  <c r="Y1420" i="45" s="1"/>
  <c r="V1420" i="45"/>
  <c r="U1420" i="45"/>
  <c r="T1420" i="45"/>
  <c r="Q1420" i="45"/>
  <c r="R1420" i="45" s="1"/>
  <c r="S1420" i="45" s="1"/>
  <c r="P1420" i="45"/>
  <c r="N1420" i="45"/>
  <c r="M1420" i="45"/>
  <c r="L1420" i="45"/>
  <c r="K1420" i="45"/>
  <c r="J1420" i="45"/>
  <c r="X1419" i="45"/>
  <c r="W1419" i="45"/>
  <c r="V1419" i="45"/>
  <c r="Y1419" i="45" s="1"/>
  <c r="U1419" i="45"/>
  <c r="Q1419" i="45"/>
  <c r="R1419" i="45" s="1"/>
  <c r="S1419" i="45" s="1"/>
  <c r="P1419" i="45"/>
  <c r="N1419" i="45"/>
  <c r="M1419" i="45"/>
  <c r="L1419" i="45"/>
  <c r="K1419" i="45"/>
  <c r="J1419" i="45"/>
  <c r="Y1418" i="45"/>
  <c r="X1418" i="45"/>
  <c r="W1418" i="45"/>
  <c r="V1418" i="45"/>
  <c r="U1418" i="45"/>
  <c r="T1418" i="45"/>
  <c r="Q1418" i="45"/>
  <c r="R1418" i="45" s="1"/>
  <c r="S1418" i="45" s="1"/>
  <c r="P1418" i="45"/>
  <c r="N1418" i="45"/>
  <c r="M1418" i="45"/>
  <c r="L1418" i="45"/>
  <c r="K1418" i="45"/>
  <c r="J1418" i="45"/>
  <c r="X1417" i="45"/>
  <c r="W1417" i="45"/>
  <c r="V1417" i="45"/>
  <c r="Y1417" i="45" s="1"/>
  <c r="U1417" i="45"/>
  <c r="Q1417" i="45"/>
  <c r="R1417" i="45" s="1"/>
  <c r="S1417" i="45" s="1"/>
  <c r="P1417" i="45"/>
  <c r="N1417" i="45"/>
  <c r="M1417" i="45"/>
  <c r="L1417" i="45"/>
  <c r="K1417" i="45"/>
  <c r="J1417" i="45"/>
  <c r="X1416" i="45"/>
  <c r="W1416" i="45"/>
  <c r="Y1416" i="45" s="1"/>
  <c r="V1416" i="45"/>
  <c r="U1416" i="45"/>
  <c r="T1416" i="45"/>
  <c r="Q1416" i="45"/>
  <c r="R1416" i="45" s="1"/>
  <c r="S1416" i="45" s="1"/>
  <c r="P1416" i="45"/>
  <c r="N1416" i="45"/>
  <c r="M1416" i="45"/>
  <c r="L1416" i="45"/>
  <c r="K1416" i="45"/>
  <c r="J1416" i="45"/>
  <c r="X1415" i="45"/>
  <c r="W1415" i="45"/>
  <c r="V1415" i="45"/>
  <c r="Y1415" i="45" s="1"/>
  <c r="U1415" i="45"/>
  <c r="Q1415" i="45"/>
  <c r="R1415" i="45" s="1"/>
  <c r="S1415" i="45" s="1"/>
  <c r="P1415" i="45"/>
  <c r="N1415" i="45"/>
  <c r="M1415" i="45"/>
  <c r="L1415" i="45"/>
  <c r="K1415" i="45"/>
  <c r="J1415" i="45"/>
  <c r="X1414" i="45"/>
  <c r="Y1414" i="45" s="1"/>
  <c r="W1414" i="45"/>
  <c r="V1414" i="45"/>
  <c r="U1414" i="45"/>
  <c r="T1414" i="45"/>
  <c r="Q1414" i="45"/>
  <c r="R1414" i="45" s="1"/>
  <c r="S1414" i="45" s="1"/>
  <c r="P1414" i="45"/>
  <c r="N1414" i="45"/>
  <c r="M1414" i="45"/>
  <c r="L1414" i="45"/>
  <c r="K1414" i="45"/>
  <c r="J1414" i="45"/>
  <c r="X1413" i="45"/>
  <c r="W1413" i="45"/>
  <c r="V1413" i="45"/>
  <c r="Y1413" i="45" s="1"/>
  <c r="U1413" i="45"/>
  <c r="Q1413" i="45"/>
  <c r="R1413" i="45" s="1"/>
  <c r="S1413" i="45" s="1"/>
  <c r="P1413" i="45"/>
  <c r="N1413" i="45"/>
  <c r="M1413" i="45"/>
  <c r="L1413" i="45"/>
  <c r="K1413" i="45"/>
  <c r="J1413" i="45"/>
  <c r="X1412" i="45"/>
  <c r="Y1412" i="45" s="1"/>
  <c r="W1412" i="45"/>
  <c r="V1412" i="45"/>
  <c r="U1412" i="45"/>
  <c r="T1412" i="45"/>
  <c r="Q1412" i="45"/>
  <c r="R1412" i="45" s="1"/>
  <c r="S1412" i="45" s="1"/>
  <c r="P1412" i="45"/>
  <c r="N1412" i="45"/>
  <c r="M1412" i="45"/>
  <c r="L1412" i="45"/>
  <c r="K1412" i="45"/>
  <c r="J1412" i="45"/>
  <c r="X1411" i="45"/>
  <c r="W1411" i="45"/>
  <c r="V1411" i="45"/>
  <c r="Y1411" i="45" s="1"/>
  <c r="U1411" i="45"/>
  <c r="Q1411" i="45"/>
  <c r="R1411" i="45" s="1"/>
  <c r="S1411" i="45" s="1"/>
  <c r="P1411" i="45"/>
  <c r="N1411" i="45"/>
  <c r="M1411" i="45"/>
  <c r="L1411" i="45"/>
  <c r="K1411" i="45"/>
  <c r="J1411" i="45"/>
  <c r="X1410" i="45"/>
  <c r="Y1410" i="45" s="1"/>
  <c r="W1410" i="45"/>
  <c r="V1410" i="45"/>
  <c r="U1410" i="45"/>
  <c r="T1410" i="45"/>
  <c r="Q1410" i="45"/>
  <c r="R1410" i="45" s="1"/>
  <c r="S1410" i="45" s="1"/>
  <c r="P1410" i="45"/>
  <c r="N1410" i="45"/>
  <c r="M1410" i="45"/>
  <c r="L1410" i="45"/>
  <c r="K1410" i="45"/>
  <c r="J1410" i="45"/>
  <c r="X1409" i="45"/>
  <c r="W1409" i="45"/>
  <c r="V1409" i="45"/>
  <c r="Y1409" i="45" s="1"/>
  <c r="U1409" i="45"/>
  <c r="Q1409" i="45"/>
  <c r="R1409" i="45" s="1"/>
  <c r="S1409" i="45" s="1"/>
  <c r="P1409" i="45"/>
  <c r="N1409" i="45"/>
  <c r="M1409" i="45"/>
  <c r="L1409" i="45"/>
  <c r="K1409" i="45"/>
  <c r="J1409" i="45"/>
  <c r="X1408" i="45"/>
  <c r="Y1408" i="45" s="1"/>
  <c r="W1408" i="45"/>
  <c r="V1408" i="45"/>
  <c r="U1408" i="45"/>
  <c r="T1408" i="45"/>
  <c r="Q1408" i="45"/>
  <c r="R1408" i="45" s="1"/>
  <c r="S1408" i="45" s="1"/>
  <c r="P1408" i="45"/>
  <c r="N1408" i="45"/>
  <c r="M1408" i="45"/>
  <c r="L1408" i="45"/>
  <c r="K1408" i="45"/>
  <c r="J1408" i="45"/>
  <c r="X1407" i="45"/>
  <c r="W1407" i="45"/>
  <c r="V1407" i="45"/>
  <c r="Y1407" i="45" s="1"/>
  <c r="U1407" i="45"/>
  <c r="Q1407" i="45"/>
  <c r="R1407" i="45" s="1"/>
  <c r="S1407" i="45" s="1"/>
  <c r="P1407" i="45"/>
  <c r="N1407" i="45"/>
  <c r="M1407" i="45"/>
  <c r="L1407" i="45"/>
  <c r="K1407" i="45"/>
  <c r="J1407" i="45"/>
  <c r="X1406" i="45"/>
  <c r="Y1406" i="45" s="1"/>
  <c r="W1406" i="45"/>
  <c r="V1406" i="45"/>
  <c r="U1406" i="45"/>
  <c r="T1406" i="45"/>
  <c r="Q1406" i="45"/>
  <c r="R1406" i="45" s="1"/>
  <c r="S1406" i="45" s="1"/>
  <c r="P1406" i="45"/>
  <c r="N1406" i="45"/>
  <c r="M1406" i="45"/>
  <c r="L1406" i="45"/>
  <c r="K1406" i="45"/>
  <c r="J1406" i="45"/>
  <c r="X1405" i="45"/>
  <c r="W1405" i="45"/>
  <c r="V1405" i="45"/>
  <c r="Y1405" i="45" s="1"/>
  <c r="U1405" i="45"/>
  <c r="Q1405" i="45"/>
  <c r="R1405" i="45" s="1"/>
  <c r="S1405" i="45" s="1"/>
  <c r="P1405" i="45"/>
  <c r="N1405" i="45"/>
  <c r="M1405" i="45"/>
  <c r="L1405" i="45"/>
  <c r="K1405" i="45"/>
  <c r="J1405" i="45"/>
  <c r="X1404" i="45"/>
  <c r="Y1404" i="45" s="1"/>
  <c r="W1404" i="45"/>
  <c r="V1404" i="45"/>
  <c r="U1404" i="45"/>
  <c r="T1404" i="45"/>
  <c r="Q1404" i="45"/>
  <c r="R1404" i="45" s="1"/>
  <c r="S1404" i="45" s="1"/>
  <c r="P1404" i="45"/>
  <c r="N1404" i="45"/>
  <c r="M1404" i="45"/>
  <c r="L1404" i="45"/>
  <c r="K1404" i="45"/>
  <c r="J1404" i="45"/>
  <c r="X1403" i="45"/>
  <c r="W1403" i="45"/>
  <c r="V1403" i="45"/>
  <c r="Y1403" i="45" s="1"/>
  <c r="U1403" i="45"/>
  <c r="Q1403" i="45"/>
  <c r="R1403" i="45" s="1"/>
  <c r="S1403" i="45" s="1"/>
  <c r="P1403" i="45"/>
  <c r="N1403" i="45"/>
  <c r="M1403" i="45"/>
  <c r="L1403" i="45"/>
  <c r="K1403" i="45"/>
  <c r="J1403" i="45"/>
  <c r="X1402" i="45"/>
  <c r="Y1402" i="45" s="1"/>
  <c r="W1402" i="45"/>
  <c r="V1402" i="45"/>
  <c r="U1402" i="45"/>
  <c r="T1402" i="45"/>
  <c r="Q1402" i="45"/>
  <c r="R1402" i="45" s="1"/>
  <c r="S1402" i="45" s="1"/>
  <c r="P1402" i="45"/>
  <c r="N1402" i="45"/>
  <c r="M1402" i="45"/>
  <c r="L1402" i="45"/>
  <c r="K1402" i="45"/>
  <c r="J1402" i="45"/>
  <c r="X1401" i="45"/>
  <c r="W1401" i="45"/>
  <c r="V1401" i="45"/>
  <c r="Y1401" i="45" s="1"/>
  <c r="U1401" i="45"/>
  <c r="Q1401" i="45"/>
  <c r="R1401" i="45" s="1"/>
  <c r="S1401" i="45" s="1"/>
  <c r="P1401" i="45"/>
  <c r="N1401" i="45"/>
  <c r="M1401" i="45"/>
  <c r="L1401" i="45"/>
  <c r="K1401" i="45"/>
  <c r="J1401" i="45"/>
  <c r="X1400" i="45"/>
  <c r="Y1400" i="45" s="1"/>
  <c r="W1400" i="45"/>
  <c r="V1400" i="45"/>
  <c r="U1400" i="45"/>
  <c r="T1400" i="45"/>
  <c r="Q1400" i="45"/>
  <c r="R1400" i="45" s="1"/>
  <c r="S1400" i="45" s="1"/>
  <c r="P1400" i="45"/>
  <c r="N1400" i="45"/>
  <c r="M1400" i="45"/>
  <c r="L1400" i="45"/>
  <c r="K1400" i="45"/>
  <c r="J1400" i="45"/>
  <c r="X1399" i="45"/>
  <c r="W1399" i="45"/>
  <c r="V1399" i="45"/>
  <c r="Y1399" i="45" s="1"/>
  <c r="U1399" i="45"/>
  <c r="Q1399" i="45"/>
  <c r="R1399" i="45" s="1"/>
  <c r="S1399" i="45" s="1"/>
  <c r="P1399" i="45"/>
  <c r="N1399" i="45"/>
  <c r="M1399" i="45"/>
  <c r="L1399" i="45"/>
  <c r="K1399" i="45"/>
  <c r="J1399" i="45"/>
  <c r="X1398" i="45"/>
  <c r="Y1398" i="45" s="1"/>
  <c r="W1398" i="45"/>
  <c r="V1398" i="45"/>
  <c r="U1398" i="45"/>
  <c r="T1398" i="45"/>
  <c r="Q1398" i="45"/>
  <c r="R1398" i="45" s="1"/>
  <c r="S1398" i="45" s="1"/>
  <c r="P1398" i="45"/>
  <c r="N1398" i="45"/>
  <c r="M1398" i="45"/>
  <c r="L1398" i="45"/>
  <c r="K1398" i="45"/>
  <c r="J1398" i="45"/>
  <c r="X1397" i="45"/>
  <c r="W1397" i="45"/>
  <c r="V1397" i="45"/>
  <c r="Y1397" i="45" s="1"/>
  <c r="U1397" i="45"/>
  <c r="Q1397" i="45"/>
  <c r="R1397" i="45" s="1"/>
  <c r="S1397" i="45" s="1"/>
  <c r="P1397" i="45"/>
  <c r="N1397" i="45"/>
  <c r="M1397" i="45"/>
  <c r="L1397" i="45"/>
  <c r="K1397" i="45"/>
  <c r="J1397" i="45"/>
  <c r="X1396" i="45"/>
  <c r="Y1396" i="45" s="1"/>
  <c r="W1396" i="45"/>
  <c r="V1396" i="45"/>
  <c r="U1396" i="45"/>
  <c r="T1396" i="45"/>
  <c r="Q1396" i="45"/>
  <c r="R1396" i="45" s="1"/>
  <c r="S1396" i="45" s="1"/>
  <c r="P1396" i="45"/>
  <c r="N1396" i="45"/>
  <c r="M1396" i="45"/>
  <c r="L1396" i="45"/>
  <c r="K1396" i="45"/>
  <c r="J1396" i="45"/>
  <c r="X1395" i="45"/>
  <c r="W1395" i="45"/>
  <c r="V1395" i="45"/>
  <c r="Y1395" i="45" s="1"/>
  <c r="U1395" i="45"/>
  <c r="Q1395" i="45"/>
  <c r="R1395" i="45" s="1"/>
  <c r="S1395" i="45" s="1"/>
  <c r="P1395" i="45"/>
  <c r="N1395" i="45"/>
  <c r="M1395" i="45"/>
  <c r="L1395" i="45"/>
  <c r="K1395" i="45"/>
  <c r="J1395" i="45"/>
  <c r="X1394" i="45"/>
  <c r="Y1394" i="45" s="1"/>
  <c r="W1394" i="45"/>
  <c r="V1394" i="45"/>
  <c r="U1394" i="45"/>
  <c r="T1394" i="45"/>
  <c r="Q1394" i="45"/>
  <c r="R1394" i="45" s="1"/>
  <c r="S1394" i="45" s="1"/>
  <c r="P1394" i="45"/>
  <c r="N1394" i="45"/>
  <c r="M1394" i="45"/>
  <c r="L1394" i="45"/>
  <c r="K1394" i="45"/>
  <c r="J1394" i="45"/>
  <c r="X1393" i="45"/>
  <c r="W1393" i="45"/>
  <c r="V1393" i="45"/>
  <c r="Y1393" i="45" s="1"/>
  <c r="U1393" i="45"/>
  <c r="Q1393" i="45"/>
  <c r="R1393" i="45" s="1"/>
  <c r="S1393" i="45" s="1"/>
  <c r="P1393" i="45"/>
  <c r="N1393" i="45"/>
  <c r="M1393" i="45"/>
  <c r="L1393" i="45"/>
  <c r="K1393" i="45"/>
  <c r="J1393" i="45"/>
  <c r="X1392" i="45"/>
  <c r="Y1392" i="45" s="1"/>
  <c r="W1392" i="45"/>
  <c r="V1392" i="45"/>
  <c r="U1392" i="45"/>
  <c r="T1392" i="45"/>
  <c r="Q1392" i="45"/>
  <c r="R1392" i="45" s="1"/>
  <c r="S1392" i="45" s="1"/>
  <c r="P1392" i="45"/>
  <c r="N1392" i="45"/>
  <c r="M1392" i="45"/>
  <c r="L1392" i="45"/>
  <c r="K1392" i="45"/>
  <c r="J1392" i="45"/>
  <c r="X1391" i="45"/>
  <c r="W1391" i="45"/>
  <c r="V1391" i="45"/>
  <c r="Y1391" i="45" s="1"/>
  <c r="U1391" i="45"/>
  <c r="Q1391" i="45"/>
  <c r="R1391" i="45" s="1"/>
  <c r="S1391" i="45" s="1"/>
  <c r="P1391" i="45"/>
  <c r="N1391" i="45"/>
  <c r="M1391" i="45"/>
  <c r="L1391" i="45"/>
  <c r="K1391" i="45"/>
  <c r="J1391" i="45"/>
  <c r="X1390" i="45"/>
  <c r="Y1390" i="45" s="1"/>
  <c r="W1390" i="45"/>
  <c r="V1390" i="45"/>
  <c r="U1390" i="45"/>
  <c r="T1390" i="45"/>
  <c r="Q1390" i="45"/>
  <c r="R1390" i="45" s="1"/>
  <c r="S1390" i="45" s="1"/>
  <c r="P1390" i="45"/>
  <c r="N1390" i="45"/>
  <c r="M1390" i="45"/>
  <c r="L1390" i="45"/>
  <c r="K1390" i="45"/>
  <c r="J1390" i="45"/>
  <c r="X1389" i="45"/>
  <c r="W1389" i="45"/>
  <c r="V1389" i="45"/>
  <c r="Y1389" i="45" s="1"/>
  <c r="U1389" i="45"/>
  <c r="Q1389" i="45"/>
  <c r="R1389" i="45" s="1"/>
  <c r="S1389" i="45" s="1"/>
  <c r="P1389" i="45"/>
  <c r="N1389" i="45"/>
  <c r="M1389" i="45"/>
  <c r="L1389" i="45"/>
  <c r="K1389" i="45"/>
  <c r="J1389" i="45"/>
  <c r="X1388" i="45"/>
  <c r="Y1388" i="45" s="1"/>
  <c r="W1388" i="45"/>
  <c r="V1388" i="45"/>
  <c r="U1388" i="45"/>
  <c r="T1388" i="45"/>
  <c r="Q1388" i="45"/>
  <c r="R1388" i="45" s="1"/>
  <c r="S1388" i="45" s="1"/>
  <c r="P1388" i="45"/>
  <c r="N1388" i="45"/>
  <c r="M1388" i="45"/>
  <c r="L1388" i="45"/>
  <c r="K1388" i="45"/>
  <c r="J1388" i="45"/>
  <c r="X1387" i="45"/>
  <c r="W1387" i="45"/>
  <c r="V1387" i="45"/>
  <c r="Y1387" i="45" s="1"/>
  <c r="U1387" i="45"/>
  <c r="Q1387" i="45"/>
  <c r="R1387" i="45" s="1"/>
  <c r="S1387" i="45" s="1"/>
  <c r="P1387" i="45"/>
  <c r="N1387" i="45"/>
  <c r="M1387" i="45"/>
  <c r="L1387" i="45"/>
  <c r="K1387" i="45"/>
  <c r="J1387" i="45"/>
  <c r="X1386" i="45"/>
  <c r="Y1386" i="45" s="1"/>
  <c r="W1386" i="45"/>
  <c r="V1386" i="45"/>
  <c r="U1386" i="45"/>
  <c r="T1386" i="45"/>
  <c r="Q1386" i="45"/>
  <c r="R1386" i="45" s="1"/>
  <c r="S1386" i="45" s="1"/>
  <c r="P1386" i="45"/>
  <c r="N1386" i="45"/>
  <c r="M1386" i="45"/>
  <c r="L1386" i="45"/>
  <c r="K1386" i="45"/>
  <c r="J1386" i="45"/>
  <c r="X1385" i="45"/>
  <c r="W1385" i="45"/>
  <c r="V1385" i="45"/>
  <c r="Y1385" i="45" s="1"/>
  <c r="U1385" i="45"/>
  <c r="Q1385" i="45"/>
  <c r="R1385" i="45" s="1"/>
  <c r="S1385" i="45" s="1"/>
  <c r="P1385" i="45"/>
  <c r="N1385" i="45"/>
  <c r="M1385" i="45"/>
  <c r="L1385" i="45"/>
  <c r="K1385" i="45"/>
  <c r="J1385" i="45"/>
  <c r="X1384" i="45"/>
  <c r="Y1384" i="45" s="1"/>
  <c r="W1384" i="45"/>
  <c r="V1384" i="45"/>
  <c r="U1384" i="45"/>
  <c r="T1384" i="45"/>
  <c r="Q1384" i="45"/>
  <c r="R1384" i="45" s="1"/>
  <c r="S1384" i="45" s="1"/>
  <c r="P1384" i="45"/>
  <c r="N1384" i="45"/>
  <c r="M1384" i="45"/>
  <c r="L1384" i="45"/>
  <c r="K1384" i="45"/>
  <c r="J1384" i="45"/>
  <c r="X1383" i="45"/>
  <c r="W1383" i="45"/>
  <c r="V1383" i="45"/>
  <c r="Y1383" i="45" s="1"/>
  <c r="U1383" i="45"/>
  <c r="Q1383" i="45"/>
  <c r="R1383" i="45" s="1"/>
  <c r="S1383" i="45" s="1"/>
  <c r="P1383" i="45"/>
  <c r="N1383" i="45"/>
  <c r="M1383" i="45"/>
  <c r="L1383" i="45"/>
  <c r="K1383" i="45"/>
  <c r="J1383" i="45"/>
  <c r="X1382" i="45"/>
  <c r="Y1382" i="45" s="1"/>
  <c r="W1382" i="45"/>
  <c r="V1382" i="45"/>
  <c r="U1382" i="45"/>
  <c r="T1382" i="45"/>
  <c r="Q1382" i="45"/>
  <c r="R1382" i="45" s="1"/>
  <c r="S1382" i="45" s="1"/>
  <c r="P1382" i="45"/>
  <c r="N1382" i="45"/>
  <c r="M1382" i="45"/>
  <c r="L1382" i="45"/>
  <c r="K1382" i="45"/>
  <c r="J1382" i="45"/>
  <c r="X1381" i="45"/>
  <c r="W1381" i="45"/>
  <c r="V1381" i="45"/>
  <c r="Y1381" i="45" s="1"/>
  <c r="U1381" i="45"/>
  <c r="Q1381" i="45"/>
  <c r="R1381" i="45" s="1"/>
  <c r="S1381" i="45" s="1"/>
  <c r="P1381" i="45"/>
  <c r="N1381" i="45"/>
  <c r="M1381" i="45"/>
  <c r="L1381" i="45"/>
  <c r="K1381" i="45"/>
  <c r="J1381" i="45"/>
  <c r="X1380" i="45"/>
  <c r="Y1380" i="45" s="1"/>
  <c r="W1380" i="45"/>
  <c r="V1380" i="45"/>
  <c r="U1380" i="45"/>
  <c r="T1380" i="45"/>
  <c r="Q1380" i="45"/>
  <c r="R1380" i="45" s="1"/>
  <c r="S1380" i="45" s="1"/>
  <c r="P1380" i="45"/>
  <c r="N1380" i="45"/>
  <c r="M1380" i="45"/>
  <c r="L1380" i="45"/>
  <c r="K1380" i="45"/>
  <c r="J1380" i="45"/>
  <c r="X1379" i="45"/>
  <c r="W1379" i="45"/>
  <c r="V1379" i="45"/>
  <c r="Y1379" i="45" s="1"/>
  <c r="U1379" i="45"/>
  <c r="Q1379" i="45"/>
  <c r="R1379" i="45" s="1"/>
  <c r="S1379" i="45" s="1"/>
  <c r="P1379" i="45"/>
  <c r="N1379" i="45"/>
  <c r="M1379" i="45"/>
  <c r="L1379" i="45"/>
  <c r="K1379" i="45"/>
  <c r="J1379" i="45"/>
  <c r="X1378" i="45"/>
  <c r="Y1378" i="45" s="1"/>
  <c r="W1378" i="45"/>
  <c r="V1378" i="45"/>
  <c r="U1378" i="45"/>
  <c r="T1378" i="45"/>
  <c r="Q1378" i="45"/>
  <c r="R1378" i="45" s="1"/>
  <c r="S1378" i="45" s="1"/>
  <c r="P1378" i="45"/>
  <c r="N1378" i="45"/>
  <c r="M1378" i="45"/>
  <c r="L1378" i="45"/>
  <c r="K1378" i="45"/>
  <c r="J1378" i="45"/>
  <c r="X1377" i="45"/>
  <c r="W1377" i="45"/>
  <c r="V1377" i="45"/>
  <c r="Y1377" i="45" s="1"/>
  <c r="U1377" i="45"/>
  <c r="Q1377" i="45"/>
  <c r="R1377" i="45" s="1"/>
  <c r="S1377" i="45" s="1"/>
  <c r="P1377" i="45"/>
  <c r="N1377" i="45"/>
  <c r="M1377" i="45"/>
  <c r="L1377" i="45"/>
  <c r="K1377" i="45"/>
  <c r="J1377" i="45"/>
  <c r="X1376" i="45"/>
  <c r="Y1376" i="45" s="1"/>
  <c r="W1376" i="45"/>
  <c r="V1376" i="45"/>
  <c r="U1376" i="45"/>
  <c r="T1376" i="45"/>
  <c r="Q1376" i="45"/>
  <c r="R1376" i="45" s="1"/>
  <c r="S1376" i="45" s="1"/>
  <c r="P1376" i="45"/>
  <c r="N1376" i="45"/>
  <c r="M1376" i="45"/>
  <c r="L1376" i="45"/>
  <c r="K1376" i="45"/>
  <c r="J1376" i="45"/>
  <c r="X1375" i="45"/>
  <c r="W1375" i="45"/>
  <c r="V1375" i="45"/>
  <c r="Y1375" i="45" s="1"/>
  <c r="U1375" i="45"/>
  <c r="Q1375" i="45"/>
  <c r="R1375" i="45" s="1"/>
  <c r="S1375" i="45" s="1"/>
  <c r="P1375" i="45"/>
  <c r="N1375" i="45"/>
  <c r="M1375" i="45"/>
  <c r="L1375" i="45"/>
  <c r="K1375" i="45"/>
  <c r="J1375" i="45"/>
  <c r="X1374" i="45"/>
  <c r="Y1374" i="45" s="1"/>
  <c r="W1374" i="45"/>
  <c r="V1374" i="45"/>
  <c r="U1374" i="45"/>
  <c r="T1374" i="45"/>
  <c r="Q1374" i="45"/>
  <c r="R1374" i="45" s="1"/>
  <c r="S1374" i="45" s="1"/>
  <c r="P1374" i="45"/>
  <c r="N1374" i="45"/>
  <c r="M1374" i="45"/>
  <c r="L1374" i="45"/>
  <c r="K1374" i="45"/>
  <c r="J1374" i="45"/>
  <c r="X1373" i="45"/>
  <c r="W1373" i="45"/>
  <c r="V1373" i="45"/>
  <c r="Y1373" i="45" s="1"/>
  <c r="U1373" i="45"/>
  <c r="Q1373" i="45"/>
  <c r="R1373" i="45" s="1"/>
  <c r="S1373" i="45" s="1"/>
  <c r="P1373" i="45"/>
  <c r="N1373" i="45"/>
  <c r="M1373" i="45"/>
  <c r="L1373" i="45"/>
  <c r="K1373" i="45"/>
  <c r="J1373" i="45"/>
  <c r="X1372" i="45"/>
  <c r="Y1372" i="45" s="1"/>
  <c r="W1372" i="45"/>
  <c r="V1372" i="45"/>
  <c r="U1372" i="45"/>
  <c r="T1372" i="45"/>
  <c r="Q1372" i="45"/>
  <c r="R1372" i="45" s="1"/>
  <c r="S1372" i="45" s="1"/>
  <c r="P1372" i="45"/>
  <c r="N1372" i="45"/>
  <c r="M1372" i="45"/>
  <c r="L1372" i="45"/>
  <c r="K1372" i="45"/>
  <c r="J1372" i="45"/>
  <c r="X1371" i="45"/>
  <c r="W1371" i="45"/>
  <c r="V1371" i="45"/>
  <c r="Y1371" i="45" s="1"/>
  <c r="U1371" i="45"/>
  <c r="Q1371" i="45"/>
  <c r="R1371" i="45" s="1"/>
  <c r="S1371" i="45" s="1"/>
  <c r="P1371" i="45"/>
  <c r="N1371" i="45"/>
  <c r="M1371" i="45"/>
  <c r="L1371" i="45"/>
  <c r="K1371" i="45"/>
  <c r="J1371" i="45"/>
  <c r="X1370" i="45"/>
  <c r="Y1370" i="45" s="1"/>
  <c r="W1370" i="45"/>
  <c r="V1370" i="45"/>
  <c r="U1370" i="45"/>
  <c r="T1370" i="45"/>
  <c r="Q1370" i="45"/>
  <c r="R1370" i="45" s="1"/>
  <c r="S1370" i="45" s="1"/>
  <c r="P1370" i="45"/>
  <c r="N1370" i="45"/>
  <c r="M1370" i="45"/>
  <c r="L1370" i="45"/>
  <c r="K1370" i="45"/>
  <c r="J1370" i="45"/>
  <c r="X1369" i="45"/>
  <c r="W1369" i="45"/>
  <c r="V1369" i="45"/>
  <c r="Y1369" i="45" s="1"/>
  <c r="U1369" i="45"/>
  <c r="Q1369" i="45"/>
  <c r="R1369" i="45" s="1"/>
  <c r="S1369" i="45" s="1"/>
  <c r="P1369" i="45"/>
  <c r="N1369" i="45"/>
  <c r="M1369" i="45"/>
  <c r="L1369" i="45"/>
  <c r="K1369" i="45"/>
  <c r="J1369" i="45"/>
  <c r="X1368" i="45"/>
  <c r="Y1368" i="45" s="1"/>
  <c r="W1368" i="45"/>
  <c r="V1368" i="45"/>
  <c r="U1368" i="45"/>
  <c r="T1368" i="45"/>
  <c r="Q1368" i="45"/>
  <c r="R1368" i="45" s="1"/>
  <c r="S1368" i="45" s="1"/>
  <c r="P1368" i="45"/>
  <c r="N1368" i="45"/>
  <c r="M1368" i="45"/>
  <c r="L1368" i="45"/>
  <c r="K1368" i="45"/>
  <c r="J1368" i="45"/>
  <c r="X1367" i="45"/>
  <c r="W1367" i="45"/>
  <c r="V1367" i="45"/>
  <c r="Y1367" i="45" s="1"/>
  <c r="U1367" i="45"/>
  <c r="Q1367" i="45"/>
  <c r="R1367" i="45" s="1"/>
  <c r="S1367" i="45" s="1"/>
  <c r="P1367" i="45"/>
  <c r="N1367" i="45"/>
  <c r="M1367" i="45"/>
  <c r="L1367" i="45"/>
  <c r="K1367" i="45"/>
  <c r="J1367" i="45"/>
  <c r="X1366" i="45"/>
  <c r="Y1366" i="45" s="1"/>
  <c r="W1366" i="45"/>
  <c r="V1366" i="45"/>
  <c r="U1366" i="45"/>
  <c r="T1366" i="45"/>
  <c r="Q1366" i="45"/>
  <c r="R1366" i="45" s="1"/>
  <c r="S1366" i="45" s="1"/>
  <c r="P1366" i="45"/>
  <c r="N1366" i="45"/>
  <c r="M1366" i="45"/>
  <c r="L1366" i="45"/>
  <c r="K1366" i="45"/>
  <c r="J1366" i="45"/>
  <c r="X1365" i="45"/>
  <c r="W1365" i="45"/>
  <c r="V1365" i="45"/>
  <c r="Y1365" i="45" s="1"/>
  <c r="U1365" i="45"/>
  <c r="Q1365" i="45"/>
  <c r="R1365" i="45" s="1"/>
  <c r="S1365" i="45" s="1"/>
  <c r="P1365" i="45"/>
  <c r="N1365" i="45"/>
  <c r="M1365" i="45"/>
  <c r="L1365" i="45"/>
  <c r="K1365" i="45"/>
  <c r="J1365" i="45"/>
  <c r="X1364" i="45"/>
  <c r="Y1364" i="45" s="1"/>
  <c r="W1364" i="45"/>
  <c r="V1364" i="45"/>
  <c r="U1364" i="45"/>
  <c r="T1364" i="45"/>
  <c r="Q1364" i="45"/>
  <c r="R1364" i="45" s="1"/>
  <c r="S1364" i="45" s="1"/>
  <c r="P1364" i="45"/>
  <c r="N1364" i="45"/>
  <c r="M1364" i="45"/>
  <c r="L1364" i="45"/>
  <c r="K1364" i="45"/>
  <c r="J1364" i="45"/>
  <c r="X1363" i="45"/>
  <c r="W1363" i="45"/>
  <c r="V1363" i="45"/>
  <c r="Y1363" i="45" s="1"/>
  <c r="U1363" i="45"/>
  <c r="Q1363" i="45"/>
  <c r="R1363" i="45" s="1"/>
  <c r="S1363" i="45" s="1"/>
  <c r="P1363" i="45"/>
  <c r="N1363" i="45"/>
  <c r="M1363" i="45"/>
  <c r="L1363" i="45"/>
  <c r="K1363" i="45"/>
  <c r="J1363" i="45"/>
  <c r="X1362" i="45"/>
  <c r="Y1362" i="45" s="1"/>
  <c r="W1362" i="45"/>
  <c r="V1362" i="45"/>
  <c r="U1362" i="45"/>
  <c r="T1362" i="45"/>
  <c r="Q1362" i="45"/>
  <c r="R1362" i="45" s="1"/>
  <c r="S1362" i="45" s="1"/>
  <c r="P1362" i="45"/>
  <c r="N1362" i="45"/>
  <c r="M1362" i="45"/>
  <c r="L1362" i="45"/>
  <c r="K1362" i="45"/>
  <c r="J1362" i="45"/>
  <c r="X1361" i="45"/>
  <c r="W1361" i="45"/>
  <c r="V1361" i="45"/>
  <c r="Y1361" i="45" s="1"/>
  <c r="U1361" i="45"/>
  <c r="Q1361" i="45"/>
  <c r="R1361" i="45" s="1"/>
  <c r="S1361" i="45" s="1"/>
  <c r="P1361" i="45"/>
  <c r="N1361" i="45"/>
  <c r="M1361" i="45"/>
  <c r="L1361" i="45"/>
  <c r="K1361" i="45"/>
  <c r="J1361" i="45"/>
  <c r="X1360" i="45"/>
  <c r="Y1360" i="45" s="1"/>
  <c r="W1360" i="45"/>
  <c r="V1360" i="45"/>
  <c r="U1360" i="45"/>
  <c r="T1360" i="45"/>
  <c r="Q1360" i="45"/>
  <c r="R1360" i="45" s="1"/>
  <c r="S1360" i="45" s="1"/>
  <c r="P1360" i="45"/>
  <c r="N1360" i="45"/>
  <c r="M1360" i="45"/>
  <c r="L1360" i="45"/>
  <c r="K1360" i="45"/>
  <c r="J1360" i="45"/>
  <c r="X1359" i="45"/>
  <c r="W1359" i="45"/>
  <c r="V1359" i="45"/>
  <c r="Y1359" i="45" s="1"/>
  <c r="U1359" i="45"/>
  <c r="Q1359" i="45"/>
  <c r="R1359" i="45" s="1"/>
  <c r="S1359" i="45" s="1"/>
  <c r="P1359" i="45"/>
  <c r="N1359" i="45"/>
  <c r="M1359" i="45"/>
  <c r="L1359" i="45"/>
  <c r="K1359" i="45"/>
  <c r="J1359" i="45"/>
  <c r="X1358" i="45"/>
  <c r="Y1358" i="45" s="1"/>
  <c r="W1358" i="45"/>
  <c r="V1358" i="45"/>
  <c r="U1358" i="45"/>
  <c r="T1358" i="45"/>
  <c r="Q1358" i="45"/>
  <c r="R1358" i="45" s="1"/>
  <c r="S1358" i="45" s="1"/>
  <c r="P1358" i="45"/>
  <c r="N1358" i="45"/>
  <c r="M1358" i="45"/>
  <c r="L1358" i="45"/>
  <c r="K1358" i="45"/>
  <c r="J1358" i="45"/>
  <c r="X1357" i="45"/>
  <c r="W1357" i="45"/>
  <c r="V1357" i="45"/>
  <c r="Y1357" i="45" s="1"/>
  <c r="U1357" i="45"/>
  <c r="Q1357" i="45"/>
  <c r="R1357" i="45" s="1"/>
  <c r="S1357" i="45" s="1"/>
  <c r="P1357" i="45"/>
  <c r="N1357" i="45"/>
  <c r="M1357" i="45"/>
  <c r="L1357" i="45"/>
  <c r="K1357" i="45"/>
  <c r="J1357" i="45"/>
  <c r="X1356" i="45"/>
  <c r="Y1356" i="45" s="1"/>
  <c r="W1356" i="45"/>
  <c r="V1356" i="45"/>
  <c r="U1356" i="45"/>
  <c r="T1356" i="45"/>
  <c r="Q1356" i="45"/>
  <c r="R1356" i="45" s="1"/>
  <c r="S1356" i="45" s="1"/>
  <c r="P1356" i="45"/>
  <c r="N1356" i="45"/>
  <c r="M1356" i="45"/>
  <c r="L1356" i="45"/>
  <c r="K1356" i="45"/>
  <c r="J1356" i="45"/>
  <c r="X1355" i="45"/>
  <c r="W1355" i="45"/>
  <c r="V1355" i="45"/>
  <c r="Y1355" i="45" s="1"/>
  <c r="U1355" i="45"/>
  <c r="Q1355" i="45"/>
  <c r="R1355" i="45" s="1"/>
  <c r="S1355" i="45" s="1"/>
  <c r="P1355" i="45"/>
  <c r="N1355" i="45"/>
  <c r="M1355" i="45"/>
  <c r="L1355" i="45"/>
  <c r="K1355" i="45"/>
  <c r="J1355" i="45"/>
  <c r="X1354" i="45"/>
  <c r="Y1354" i="45" s="1"/>
  <c r="W1354" i="45"/>
  <c r="V1354" i="45"/>
  <c r="U1354" i="45"/>
  <c r="T1354" i="45"/>
  <c r="S1354" i="45"/>
  <c r="Q1354" i="45"/>
  <c r="R1354" i="45" s="1"/>
  <c r="P1354" i="45"/>
  <c r="N1354" i="45"/>
  <c r="M1354" i="45"/>
  <c r="L1354" i="45"/>
  <c r="K1354" i="45"/>
  <c r="J1354" i="45"/>
  <c r="X1353" i="45"/>
  <c r="W1353" i="45"/>
  <c r="V1353" i="45"/>
  <c r="U1353" i="45"/>
  <c r="S1353" i="45"/>
  <c r="Q1353" i="45"/>
  <c r="R1353" i="45" s="1"/>
  <c r="T1353" i="45" s="1"/>
  <c r="P1353" i="45"/>
  <c r="N1353" i="45"/>
  <c r="M1353" i="45"/>
  <c r="L1353" i="45"/>
  <c r="K1353" i="45"/>
  <c r="J1353" i="45"/>
  <c r="X1352" i="45"/>
  <c r="W1352" i="45"/>
  <c r="V1352" i="45"/>
  <c r="Y1352" i="45" s="1"/>
  <c r="U1352" i="45"/>
  <c r="Q1352" i="45"/>
  <c r="R1352" i="45" s="1"/>
  <c r="P1352" i="45"/>
  <c r="N1352" i="45"/>
  <c r="M1352" i="45"/>
  <c r="L1352" i="45"/>
  <c r="K1352" i="45"/>
  <c r="J1352" i="45"/>
  <c r="Y1351" i="45"/>
  <c r="X1351" i="45"/>
  <c r="W1351" i="45"/>
  <c r="V1351" i="45"/>
  <c r="U1351" i="45"/>
  <c r="Q1351" i="45"/>
  <c r="R1351" i="45" s="1"/>
  <c r="P1351" i="45"/>
  <c r="N1351" i="45"/>
  <c r="M1351" i="45"/>
  <c r="L1351" i="45"/>
  <c r="K1351" i="45"/>
  <c r="J1351" i="45"/>
  <c r="X1350" i="45"/>
  <c r="Y1350" i="45" s="1"/>
  <c r="W1350" i="45"/>
  <c r="V1350" i="45"/>
  <c r="U1350" i="45"/>
  <c r="T1350" i="45"/>
  <c r="S1350" i="45"/>
  <c r="Q1350" i="45"/>
  <c r="R1350" i="45" s="1"/>
  <c r="P1350" i="45"/>
  <c r="N1350" i="45"/>
  <c r="M1350" i="45"/>
  <c r="L1350" i="45"/>
  <c r="K1350" i="45"/>
  <c r="J1350" i="45"/>
  <c r="X1349" i="45"/>
  <c r="W1349" i="45"/>
  <c r="V1349" i="45"/>
  <c r="Y1349" i="45" s="1"/>
  <c r="U1349" i="45"/>
  <c r="S1349" i="45"/>
  <c r="T1349" i="45" s="1"/>
  <c r="Q1349" i="45"/>
  <c r="R1349" i="45" s="1"/>
  <c r="P1349" i="45"/>
  <c r="N1349" i="45"/>
  <c r="M1349" i="45"/>
  <c r="L1349" i="45"/>
  <c r="K1349" i="45"/>
  <c r="J1349" i="45"/>
  <c r="X1348" i="45"/>
  <c r="W1348" i="45"/>
  <c r="V1348" i="45"/>
  <c r="Y1348" i="45" s="1"/>
  <c r="U1348" i="45"/>
  <c r="Q1348" i="45"/>
  <c r="R1348" i="45" s="1"/>
  <c r="P1348" i="45"/>
  <c r="N1348" i="45"/>
  <c r="M1348" i="45"/>
  <c r="L1348" i="45"/>
  <c r="K1348" i="45"/>
  <c r="J1348" i="45"/>
  <c r="Y1347" i="45"/>
  <c r="X1347" i="45"/>
  <c r="W1347" i="45"/>
  <c r="V1347" i="45"/>
  <c r="U1347" i="45"/>
  <c r="Q1347" i="45"/>
  <c r="R1347" i="45" s="1"/>
  <c r="P1347" i="45"/>
  <c r="N1347" i="45"/>
  <c r="M1347" i="45"/>
  <c r="L1347" i="45"/>
  <c r="K1347" i="45"/>
  <c r="J1347" i="45"/>
  <c r="X1346" i="45"/>
  <c r="Y1346" i="45" s="1"/>
  <c r="W1346" i="45"/>
  <c r="V1346" i="45"/>
  <c r="U1346" i="45"/>
  <c r="Q1346" i="45"/>
  <c r="R1346" i="45" s="1"/>
  <c r="S1346" i="45" s="1"/>
  <c r="P1346" i="45"/>
  <c r="N1346" i="45"/>
  <c r="M1346" i="45"/>
  <c r="L1346" i="45"/>
  <c r="K1346" i="45"/>
  <c r="J1346" i="45"/>
  <c r="X1345" i="45"/>
  <c r="Y1345" i="45" s="1"/>
  <c r="W1345" i="45"/>
  <c r="V1345" i="45"/>
  <c r="U1345" i="45"/>
  <c r="Q1345" i="45"/>
  <c r="R1345" i="45" s="1"/>
  <c r="S1345" i="45" s="1"/>
  <c r="P1345" i="45"/>
  <c r="N1345" i="45"/>
  <c r="M1345" i="45"/>
  <c r="L1345" i="45"/>
  <c r="K1345" i="45"/>
  <c r="J1345" i="45"/>
  <c r="X1344" i="45"/>
  <c r="Y1344" i="45" s="1"/>
  <c r="W1344" i="45"/>
  <c r="V1344" i="45"/>
  <c r="U1344" i="45"/>
  <c r="Q1344" i="45"/>
  <c r="R1344" i="45" s="1"/>
  <c r="S1344" i="45" s="1"/>
  <c r="P1344" i="45"/>
  <c r="N1344" i="45"/>
  <c r="M1344" i="45"/>
  <c r="L1344" i="45"/>
  <c r="K1344" i="45"/>
  <c r="J1344" i="45"/>
  <c r="X1343" i="45"/>
  <c r="Y1343" i="45" s="1"/>
  <c r="W1343" i="45"/>
  <c r="V1343" i="45"/>
  <c r="U1343" i="45"/>
  <c r="Q1343" i="45"/>
  <c r="R1343" i="45" s="1"/>
  <c r="S1343" i="45" s="1"/>
  <c r="P1343" i="45"/>
  <c r="N1343" i="45"/>
  <c r="M1343" i="45"/>
  <c r="L1343" i="45"/>
  <c r="K1343" i="45"/>
  <c r="J1343" i="45"/>
  <c r="X1342" i="45"/>
  <c r="Y1342" i="45" s="1"/>
  <c r="W1342" i="45"/>
  <c r="V1342" i="45"/>
  <c r="U1342" i="45"/>
  <c r="Q1342" i="45"/>
  <c r="R1342" i="45" s="1"/>
  <c r="S1342" i="45" s="1"/>
  <c r="P1342" i="45"/>
  <c r="N1342" i="45"/>
  <c r="M1342" i="45"/>
  <c r="L1342" i="45"/>
  <c r="K1342" i="45"/>
  <c r="J1342" i="45"/>
  <c r="X1341" i="45"/>
  <c r="Y1341" i="45" s="1"/>
  <c r="W1341" i="45"/>
  <c r="V1341" i="45"/>
  <c r="U1341" i="45"/>
  <c r="Q1341" i="45"/>
  <c r="R1341" i="45" s="1"/>
  <c r="S1341" i="45" s="1"/>
  <c r="P1341" i="45"/>
  <c r="N1341" i="45"/>
  <c r="M1341" i="45"/>
  <c r="L1341" i="45"/>
  <c r="K1341" i="45"/>
  <c r="J1341" i="45"/>
  <c r="X1340" i="45"/>
  <c r="Y1340" i="45" s="1"/>
  <c r="W1340" i="45"/>
  <c r="V1340" i="45"/>
  <c r="U1340" i="45"/>
  <c r="Q1340" i="45"/>
  <c r="R1340" i="45" s="1"/>
  <c r="S1340" i="45" s="1"/>
  <c r="P1340" i="45"/>
  <c r="N1340" i="45"/>
  <c r="M1340" i="45"/>
  <c r="L1340" i="45"/>
  <c r="K1340" i="45"/>
  <c r="J1340" i="45"/>
  <c r="X1339" i="45"/>
  <c r="Y1339" i="45" s="1"/>
  <c r="W1339" i="45"/>
  <c r="V1339" i="45"/>
  <c r="U1339" i="45"/>
  <c r="Q1339" i="45"/>
  <c r="R1339" i="45" s="1"/>
  <c r="S1339" i="45" s="1"/>
  <c r="P1339" i="45"/>
  <c r="N1339" i="45"/>
  <c r="M1339" i="45"/>
  <c r="L1339" i="45"/>
  <c r="K1339" i="45"/>
  <c r="J1339" i="45"/>
  <c r="X1338" i="45"/>
  <c r="Y1338" i="45" s="1"/>
  <c r="W1338" i="45"/>
  <c r="V1338" i="45"/>
  <c r="U1338" i="45"/>
  <c r="Q1338" i="45"/>
  <c r="R1338" i="45" s="1"/>
  <c r="S1338" i="45" s="1"/>
  <c r="P1338" i="45"/>
  <c r="N1338" i="45"/>
  <c r="M1338" i="45"/>
  <c r="L1338" i="45"/>
  <c r="K1338" i="45"/>
  <c r="J1338" i="45"/>
  <c r="X1337" i="45"/>
  <c r="Y1337" i="45" s="1"/>
  <c r="W1337" i="45"/>
  <c r="V1337" i="45"/>
  <c r="U1337" i="45"/>
  <c r="Q1337" i="45"/>
  <c r="R1337" i="45" s="1"/>
  <c r="S1337" i="45" s="1"/>
  <c r="P1337" i="45"/>
  <c r="N1337" i="45"/>
  <c r="M1337" i="45"/>
  <c r="L1337" i="45"/>
  <c r="K1337" i="45"/>
  <c r="J1337" i="45"/>
  <c r="X1336" i="45"/>
  <c r="Y1336" i="45" s="1"/>
  <c r="W1336" i="45"/>
  <c r="V1336" i="45"/>
  <c r="U1336" i="45"/>
  <c r="Q1336" i="45"/>
  <c r="R1336" i="45" s="1"/>
  <c r="S1336" i="45" s="1"/>
  <c r="P1336" i="45"/>
  <c r="N1336" i="45"/>
  <c r="M1336" i="45"/>
  <c r="L1336" i="45"/>
  <c r="K1336" i="45"/>
  <c r="J1336" i="45"/>
  <c r="X1335" i="45"/>
  <c r="Y1335" i="45" s="1"/>
  <c r="W1335" i="45"/>
  <c r="V1335" i="45"/>
  <c r="U1335" i="45"/>
  <c r="Q1335" i="45"/>
  <c r="R1335" i="45" s="1"/>
  <c r="S1335" i="45" s="1"/>
  <c r="P1335" i="45"/>
  <c r="N1335" i="45"/>
  <c r="M1335" i="45"/>
  <c r="L1335" i="45"/>
  <c r="K1335" i="45"/>
  <c r="J1335" i="45"/>
  <c r="X1334" i="45"/>
  <c r="Y1334" i="45" s="1"/>
  <c r="W1334" i="45"/>
  <c r="V1334" i="45"/>
  <c r="U1334" i="45"/>
  <c r="Q1334" i="45"/>
  <c r="R1334" i="45" s="1"/>
  <c r="S1334" i="45" s="1"/>
  <c r="P1334" i="45"/>
  <c r="N1334" i="45"/>
  <c r="M1334" i="45"/>
  <c r="L1334" i="45"/>
  <c r="K1334" i="45"/>
  <c r="J1334" i="45"/>
  <c r="X1333" i="45"/>
  <c r="Y1333" i="45" s="1"/>
  <c r="W1333" i="45"/>
  <c r="V1333" i="45"/>
  <c r="U1333" i="45"/>
  <c r="Q1333" i="45"/>
  <c r="R1333" i="45" s="1"/>
  <c r="S1333" i="45" s="1"/>
  <c r="P1333" i="45"/>
  <c r="N1333" i="45"/>
  <c r="M1333" i="45"/>
  <c r="L1333" i="45"/>
  <c r="K1333" i="45"/>
  <c r="J1333" i="45"/>
  <c r="X1332" i="45"/>
  <c r="Y1332" i="45" s="1"/>
  <c r="W1332" i="45"/>
  <c r="V1332" i="45"/>
  <c r="U1332" i="45"/>
  <c r="Q1332" i="45"/>
  <c r="R1332" i="45" s="1"/>
  <c r="S1332" i="45" s="1"/>
  <c r="P1332" i="45"/>
  <c r="N1332" i="45"/>
  <c r="M1332" i="45"/>
  <c r="L1332" i="45"/>
  <c r="K1332" i="45"/>
  <c r="J1332" i="45"/>
  <c r="X1331" i="45"/>
  <c r="Y1331" i="45" s="1"/>
  <c r="W1331" i="45"/>
  <c r="V1331" i="45"/>
  <c r="U1331" i="45"/>
  <c r="Q1331" i="45"/>
  <c r="R1331" i="45" s="1"/>
  <c r="S1331" i="45" s="1"/>
  <c r="P1331" i="45"/>
  <c r="N1331" i="45"/>
  <c r="M1331" i="45"/>
  <c r="L1331" i="45"/>
  <c r="K1331" i="45"/>
  <c r="J1331" i="45"/>
  <c r="X1330" i="45"/>
  <c r="Y1330" i="45" s="1"/>
  <c r="W1330" i="45"/>
  <c r="V1330" i="45"/>
  <c r="U1330" i="45"/>
  <c r="Q1330" i="45"/>
  <c r="R1330" i="45" s="1"/>
  <c r="S1330" i="45" s="1"/>
  <c r="P1330" i="45"/>
  <c r="N1330" i="45"/>
  <c r="M1330" i="45"/>
  <c r="L1330" i="45"/>
  <c r="K1330" i="45"/>
  <c r="J1330" i="45"/>
  <c r="X1329" i="45"/>
  <c r="Y1329" i="45" s="1"/>
  <c r="W1329" i="45"/>
  <c r="V1329" i="45"/>
  <c r="U1329" i="45"/>
  <c r="Q1329" i="45"/>
  <c r="R1329" i="45" s="1"/>
  <c r="S1329" i="45" s="1"/>
  <c r="P1329" i="45"/>
  <c r="N1329" i="45"/>
  <c r="M1329" i="45"/>
  <c r="L1329" i="45"/>
  <c r="K1329" i="45"/>
  <c r="J1329" i="45"/>
  <c r="X1328" i="45"/>
  <c r="Y1328" i="45" s="1"/>
  <c r="W1328" i="45"/>
  <c r="V1328" i="45"/>
  <c r="U1328" i="45"/>
  <c r="Q1328" i="45"/>
  <c r="R1328" i="45" s="1"/>
  <c r="S1328" i="45" s="1"/>
  <c r="P1328" i="45"/>
  <c r="N1328" i="45"/>
  <c r="M1328" i="45"/>
  <c r="L1328" i="45"/>
  <c r="K1328" i="45"/>
  <c r="J1328" i="45"/>
  <c r="X1327" i="45"/>
  <c r="Y1327" i="45" s="1"/>
  <c r="W1327" i="45"/>
  <c r="V1327" i="45"/>
  <c r="U1327" i="45"/>
  <c r="Q1327" i="45"/>
  <c r="R1327" i="45" s="1"/>
  <c r="S1327" i="45" s="1"/>
  <c r="P1327" i="45"/>
  <c r="N1327" i="45"/>
  <c r="M1327" i="45"/>
  <c r="L1327" i="45"/>
  <c r="K1327" i="45"/>
  <c r="J1327" i="45"/>
  <c r="X1326" i="45"/>
  <c r="Y1326" i="45" s="1"/>
  <c r="W1326" i="45"/>
  <c r="V1326" i="45"/>
  <c r="U1326" i="45"/>
  <c r="Q1326" i="45"/>
  <c r="R1326" i="45" s="1"/>
  <c r="S1326" i="45" s="1"/>
  <c r="P1326" i="45"/>
  <c r="N1326" i="45"/>
  <c r="M1326" i="45"/>
  <c r="L1326" i="45"/>
  <c r="K1326" i="45"/>
  <c r="J1326" i="45"/>
  <c r="X1325" i="45"/>
  <c r="Y1325" i="45" s="1"/>
  <c r="W1325" i="45"/>
  <c r="V1325" i="45"/>
  <c r="U1325" i="45"/>
  <c r="Q1325" i="45"/>
  <c r="R1325" i="45" s="1"/>
  <c r="S1325" i="45" s="1"/>
  <c r="P1325" i="45"/>
  <c r="N1325" i="45"/>
  <c r="M1325" i="45"/>
  <c r="L1325" i="45"/>
  <c r="K1325" i="45"/>
  <c r="J1325" i="45"/>
  <c r="X1324" i="45"/>
  <c r="Y1324" i="45" s="1"/>
  <c r="W1324" i="45"/>
  <c r="V1324" i="45"/>
  <c r="U1324" i="45"/>
  <c r="Q1324" i="45"/>
  <c r="R1324" i="45" s="1"/>
  <c r="S1324" i="45" s="1"/>
  <c r="P1324" i="45"/>
  <c r="N1324" i="45"/>
  <c r="M1324" i="45"/>
  <c r="L1324" i="45"/>
  <c r="K1324" i="45"/>
  <c r="J1324" i="45"/>
  <c r="X1323" i="45"/>
  <c r="Y1323" i="45" s="1"/>
  <c r="W1323" i="45"/>
  <c r="V1323" i="45"/>
  <c r="U1323" i="45"/>
  <c r="Q1323" i="45"/>
  <c r="R1323" i="45" s="1"/>
  <c r="S1323" i="45" s="1"/>
  <c r="P1323" i="45"/>
  <c r="N1323" i="45"/>
  <c r="M1323" i="45"/>
  <c r="L1323" i="45"/>
  <c r="K1323" i="45"/>
  <c r="J1323" i="45"/>
  <c r="X1322" i="45"/>
  <c r="Y1322" i="45" s="1"/>
  <c r="W1322" i="45"/>
  <c r="V1322" i="45"/>
  <c r="U1322" i="45"/>
  <c r="T1322" i="45"/>
  <c r="Q1322" i="45"/>
  <c r="R1322" i="45" s="1"/>
  <c r="S1322" i="45" s="1"/>
  <c r="P1322" i="45"/>
  <c r="N1322" i="45"/>
  <c r="M1322" i="45"/>
  <c r="L1322" i="45"/>
  <c r="K1322" i="45"/>
  <c r="J1322" i="45"/>
  <c r="X1321" i="45"/>
  <c r="Y1321" i="45" s="1"/>
  <c r="W1321" i="45"/>
  <c r="V1321" i="45"/>
  <c r="U1321" i="45"/>
  <c r="T1321" i="45"/>
  <c r="Q1321" i="45"/>
  <c r="R1321" i="45" s="1"/>
  <c r="S1321" i="45" s="1"/>
  <c r="P1321" i="45"/>
  <c r="N1321" i="45"/>
  <c r="M1321" i="45"/>
  <c r="L1321" i="45"/>
  <c r="K1321" i="45"/>
  <c r="J1321" i="45"/>
  <c r="X1320" i="45"/>
  <c r="W1320" i="45"/>
  <c r="V1320" i="45"/>
  <c r="U1320" i="45"/>
  <c r="Q1320" i="45"/>
  <c r="R1320" i="45" s="1"/>
  <c r="S1320" i="45" s="1"/>
  <c r="P1320" i="45"/>
  <c r="N1320" i="45"/>
  <c r="M1320" i="45"/>
  <c r="L1320" i="45"/>
  <c r="K1320" i="45"/>
  <c r="J1320" i="45"/>
  <c r="X1319" i="45"/>
  <c r="W1319" i="45"/>
  <c r="V1319" i="45"/>
  <c r="U1319" i="45"/>
  <c r="Q1319" i="45"/>
  <c r="R1319" i="45" s="1"/>
  <c r="S1319" i="45" s="1"/>
  <c r="P1319" i="45"/>
  <c r="N1319" i="45"/>
  <c r="M1319" i="45"/>
  <c r="L1319" i="45"/>
  <c r="K1319" i="45"/>
  <c r="J1319" i="45"/>
  <c r="X1318" i="45"/>
  <c r="Y1318" i="45" s="1"/>
  <c r="W1318" i="45"/>
  <c r="V1318" i="45"/>
  <c r="U1318" i="45"/>
  <c r="T1318" i="45"/>
  <c r="Q1318" i="45"/>
  <c r="R1318" i="45" s="1"/>
  <c r="S1318" i="45" s="1"/>
  <c r="P1318" i="45"/>
  <c r="N1318" i="45"/>
  <c r="M1318" i="45"/>
  <c r="L1318" i="45"/>
  <c r="K1318" i="45"/>
  <c r="J1318" i="45"/>
  <c r="X1317" i="45"/>
  <c r="Y1317" i="45" s="1"/>
  <c r="W1317" i="45"/>
  <c r="V1317" i="45"/>
  <c r="U1317" i="45"/>
  <c r="T1317" i="45"/>
  <c r="Q1317" i="45"/>
  <c r="R1317" i="45" s="1"/>
  <c r="S1317" i="45" s="1"/>
  <c r="P1317" i="45"/>
  <c r="N1317" i="45"/>
  <c r="M1317" i="45"/>
  <c r="L1317" i="45"/>
  <c r="K1317" i="45"/>
  <c r="J1317" i="45"/>
  <c r="X1316" i="45"/>
  <c r="W1316" i="45"/>
  <c r="V1316" i="45"/>
  <c r="U1316" i="45"/>
  <c r="Q1316" i="45"/>
  <c r="R1316" i="45" s="1"/>
  <c r="S1316" i="45" s="1"/>
  <c r="P1316" i="45"/>
  <c r="N1316" i="45"/>
  <c r="M1316" i="45"/>
  <c r="L1316" i="45"/>
  <c r="K1316" i="45"/>
  <c r="J1316" i="45"/>
  <c r="X1315" i="45"/>
  <c r="W1315" i="45"/>
  <c r="V1315" i="45"/>
  <c r="U1315" i="45"/>
  <c r="Q1315" i="45"/>
  <c r="R1315" i="45" s="1"/>
  <c r="S1315" i="45" s="1"/>
  <c r="P1315" i="45"/>
  <c r="N1315" i="45"/>
  <c r="M1315" i="45"/>
  <c r="L1315" i="45"/>
  <c r="K1315" i="45"/>
  <c r="J1315" i="45"/>
  <c r="Y1314" i="45"/>
  <c r="X1314" i="45"/>
  <c r="W1314" i="45"/>
  <c r="V1314" i="45"/>
  <c r="U1314" i="45"/>
  <c r="T1314" i="45"/>
  <c r="Q1314" i="45"/>
  <c r="R1314" i="45" s="1"/>
  <c r="S1314" i="45" s="1"/>
  <c r="P1314" i="45"/>
  <c r="N1314" i="45"/>
  <c r="M1314" i="45"/>
  <c r="L1314" i="45"/>
  <c r="K1314" i="45"/>
  <c r="J1314" i="45"/>
  <c r="X1313" i="45"/>
  <c r="Y1313" i="45" s="1"/>
  <c r="W1313" i="45"/>
  <c r="V1313" i="45"/>
  <c r="U1313" i="45"/>
  <c r="Q1313" i="45"/>
  <c r="R1313" i="45" s="1"/>
  <c r="S1313" i="45" s="1"/>
  <c r="P1313" i="45"/>
  <c r="N1313" i="45"/>
  <c r="M1313" i="45"/>
  <c r="L1313" i="45"/>
  <c r="K1313" i="45"/>
  <c r="J1313" i="45"/>
  <c r="Y1312" i="45"/>
  <c r="X1312" i="45"/>
  <c r="W1312" i="45"/>
  <c r="V1312" i="45"/>
  <c r="U1312" i="45"/>
  <c r="T1312" i="45"/>
  <c r="Q1312" i="45"/>
  <c r="R1312" i="45" s="1"/>
  <c r="S1312" i="45" s="1"/>
  <c r="P1312" i="45"/>
  <c r="N1312" i="45"/>
  <c r="M1312" i="45"/>
  <c r="L1312" i="45"/>
  <c r="K1312" i="45"/>
  <c r="J1312" i="45"/>
  <c r="X1311" i="45"/>
  <c r="Y1311" i="45" s="1"/>
  <c r="W1311" i="45"/>
  <c r="V1311" i="45"/>
  <c r="U1311" i="45"/>
  <c r="Q1311" i="45"/>
  <c r="R1311" i="45" s="1"/>
  <c r="S1311" i="45" s="1"/>
  <c r="P1311" i="45"/>
  <c r="N1311" i="45"/>
  <c r="M1311" i="45"/>
  <c r="L1311" i="45"/>
  <c r="K1311" i="45"/>
  <c r="J1311" i="45"/>
  <c r="Y1310" i="45"/>
  <c r="X1310" i="45"/>
  <c r="W1310" i="45"/>
  <c r="V1310" i="45"/>
  <c r="U1310" i="45"/>
  <c r="T1310" i="45"/>
  <c r="Q1310" i="45"/>
  <c r="R1310" i="45" s="1"/>
  <c r="S1310" i="45" s="1"/>
  <c r="P1310" i="45"/>
  <c r="N1310" i="45"/>
  <c r="M1310" i="45"/>
  <c r="L1310" i="45"/>
  <c r="K1310" i="45"/>
  <c r="J1310" i="45"/>
  <c r="X1309" i="45"/>
  <c r="W1309" i="45"/>
  <c r="V1309" i="45"/>
  <c r="Y1309" i="45" s="1"/>
  <c r="U1309" i="45"/>
  <c r="Q1309" i="45"/>
  <c r="R1309" i="45" s="1"/>
  <c r="S1309" i="45" s="1"/>
  <c r="P1309" i="45"/>
  <c r="N1309" i="45"/>
  <c r="M1309" i="45"/>
  <c r="L1309" i="45"/>
  <c r="K1309" i="45"/>
  <c r="J1309" i="45"/>
  <c r="Y1308" i="45"/>
  <c r="X1308" i="45"/>
  <c r="W1308" i="45"/>
  <c r="V1308" i="45"/>
  <c r="U1308" i="45"/>
  <c r="T1308" i="45"/>
  <c r="Q1308" i="45"/>
  <c r="R1308" i="45" s="1"/>
  <c r="S1308" i="45" s="1"/>
  <c r="P1308" i="45"/>
  <c r="N1308" i="45"/>
  <c r="M1308" i="45"/>
  <c r="L1308" i="45"/>
  <c r="K1308" i="45"/>
  <c r="J1308" i="45"/>
  <c r="X1307" i="45"/>
  <c r="W1307" i="45"/>
  <c r="V1307" i="45"/>
  <c r="Y1307" i="45" s="1"/>
  <c r="U1307" i="45"/>
  <c r="Q1307" i="45"/>
  <c r="R1307" i="45" s="1"/>
  <c r="S1307" i="45" s="1"/>
  <c r="P1307" i="45"/>
  <c r="N1307" i="45"/>
  <c r="M1307" i="45"/>
  <c r="L1307" i="45"/>
  <c r="K1307" i="45"/>
  <c r="J1307" i="45"/>
  <c r="Y1306" i="45"/>
  <c r="X1306" i="45"/>
  <c r="W1306" i="45"/>
  <c r="V1306" i="45"/>
  <c r="U1306" i="45"/>
  <c r="T1306" i="45"/>
  <c r="Q1306" i="45"/>
  <c r="R1306" i="45" s="1"/>
  <c r="S1306" i="45" s="1"/>
  <c r="P1306" i="45"/>
  <c r="N1306" i="45"/>
  <c r="M1306" i="45"/>
  <c r="L1306" i="45"/>
  <c r="K1306" i="45"/>
  <c r="J1306" i="45"/>
  <c r="X1305" i="45"/>
  <c r="W1305" i="45"/>
  <c r="V1305" i="45"/>
  <c r="Y1305" i="45" s="1"/>
  <c r="U1305" i="45"/>
  <c r="Q1305" i="45"/>
  <c r="R1305" i="45" s="1"/>
  <c r="S1305" i="45" s="1"/>
  <c r="P1305" i="45"/>
  <c r="N1305" i="45"/>
  <c r="M1305" i="45"/>
  <c r="L1305" i="45"/>
  <c r="K1305" i="45"/>
  <c r="J1305" i="45"/>
  <c r="Y1304" i="45"/>
  <c r="X1304" i="45"/>
  <c r="W1304" i="45"/>
  <c r="V1304" i="45"/>
  <c r="U1304" i="45"/>
  <c r="T1304" i="45"/>
  <c r="Q1304" i="45"/>
  <c r="R1304" i="45" s="1"/>
  <c r="S1304" i="45" s="1"/>
  <c r="P1304" i="45"/>
  <c r="N1304" i="45"/>
  <c r="M1304" i="45"/>
  <c r="L1304" i="45"/>
  <c r="K1304" i="45"/>
  <c r="J1304" i="45"/>
  <c r="X1303" i="45"/>
  <c r="W1303" i="45"/>
  <c r="V1303" i="45"/>
  <c r="Y1303" i="45" s="1"/>
  <c r="U1303" i="45"/>
  <c r="S1303" i="45"/>
  <c r="T1303" i="45" s="1"/>
  <c r="Q1303" i="45"/>
  <c r="R1303" i="45" s="1"/>
  <c r="P1303" i="45"/>
  <c r="N1303" i="45"/>
  <c r="M1303" i="45"/>
  <c r="L1303" i="45"/>
  <c r="K1303" i="45"/>
  <c r="J1303" i="45"/>
  <c r="X1302" i="45"/>
  <c r="W1302" i="45"/>
  <c r="V1302" i="45"/>
  <c r="Y1302" i="45" s="1"/>
  <c r="U1302" i="45"/>
  <c r="Q1302" i="45"/>
  <c r="R1302" i="45" s="1"/>
  <c r="P1302" i="45"/>
  <c r="N1302" i="45"/>
  <c r="M1302" i="45"/>
  <c r="L1302" i="45"/>
  <c r="K1302" i="45"/>
  <c r="J1302" i="45"/>
  <c r="Y1301" i="45"/>
  <c r="X1301" i="45"/>
  <c r="W1301" i="45"/>
  <c r="V1301" i="45"/>
  <c r="U1301" i="45"/>
  <c r="Q1301" i="45"/>
  <c r="R1301" i="45" s="1"/>
  <c r="P1301" i="45"/>
  <c r="N1301" i="45"/>
  <c r="M1301" i="45"/>
  <c r="L1301" i="45"/>
  <c r="K1301" i="45"/>
  <c r="J1301" i="45"/>
  <c r="X1300" i="45"/>
  <c r="Y1300" i="45" s="1"/>
  <c r="W1300" i="45"/>
  <c r="V1300" i="45"/>
  <c r="U1300" i="45"/>
  <c r="T1300" i="45"/>
  <c r="S1300" i="45"/>
  <c r="Q1300" i="45"/>
  <c r="R1300" i="45" s="1"/>
  <c r="P1300" i="45"/>
  <c r="N1300" i="45"/>
  <c r="M1300" i="45"/>
  <c r="L1300" i="45"/>
  <c r="K1300" i="45"/>
  <c r="J1300" i="45"/>
  <c r="X1299" i="45"/>
  <c r="W1299" i="45"/>
  <c r="V1299" i="45"/>
  <c r="Y1299" i="45" s="1"/>
  <c r="U1299" i="45"/>
  <c r="S1299" i="45"/>
  <c r="Q1299" i="45"/>
  <c r="R1299" i="45" s="1"/>
  <c r="T1299" i="45" s="1"/>
  <c r="P1299" i="45"/>
  <c r="N1299" i="45"/>
  <c r="M1299" i="45"/>
  <c r="L1299" i="45"/>
  <c r="K1299" i="45"/>
  <c r="J1299" i="45"/>
  <c r="X1298" i="45"/>
  <c r="W1298" i="45"/>
  <c r="V1298" i="45"/>
  <c r="Y1298" i="45" s="1"/>
  <c r="U1298" i="45"/>
  <c r="Q1298" i="45"/>
  <c r="R1298" i="45" s="1"/>
  <c r="S1298" i="45" s="1"/>
  <c r="P1298" i="45"/>
  <c r="N1298" i="45"/>
  <c r="M1298" i="45"/>
  <c r="L1298" i="45"/>
  <c r="K1298" i="45"/>
  <c r="J1298" i="45"/>
  <c r="Y1297" i="45"/>
  <c r="X1297" i="45"/>
  <c r="W1297" i="45"/>
  <c r="V1297" i="45"/>
  <c r="U1297" i="45"/>
  <c r="Q1297" i="45"/>
  <c r="R1297" i="45" s="1"/>
  <c r="P1297" i="45"/>
  <c r="N1297" i="45"/>
  <c r="M1297" i="45"/>
  <c r="L1297" i="45"/>
  <c r="K1297" i="45"/>
  <c r="J1297" i="45"/>
  <c r="X1296" i="45"/>
  <c r="Y1296" i="45" s="1"/>
  <c r="W1296" i="45"/>
  <c r="V1296" i="45"/>
  <c r="U1296" i="45"/>
  <c r="T1296" i="45"/>
  <c r="S1296" i="45"/>
  <c r="Q1296" i="45"/>
  <c r="R1296" i="45" s="1"/>
  <c r="P1296" i="45"/>
  <c r="N1296" i="45"/>
  <c r="M1296" i="45"/>
  <c r="L1296" i="45"/>
  <c r="K1296" i="45"/>
  <c r="J1296" i="45"/>
  <c r="X1295" i="45"/>
  <c r="W1295" i="45"/>
  <c r="V1295" i="45"/>
  <c r="Y1295" i="45" s="1"/>
  <c r="U1295" i="45"/>
  <c r="S1295" i="45"/>
  <c r="T1295" i="45" s="1"/>
  <c r="Q1295" i="45"/>
  <c r="R1295" i="45" s="1"/>
  <c r="P1295" i="45"/>
  <c r="N1295" i="45"/>
  <c r="M1295" i="45"/>
  <c r="L1295" i="45"/>
  <c r="K1295" i="45"/>
  <c r="J1295" i="45"/>
  <c r="X1294" i="45"/>
  <c r="W1294" i="45"/>
  <c r="V1294" i="45"/>
  <c r="Y1294" i="45" s="1"/>
  <c r="U1294" i="45"/>
  <c r="Q1294" i="45"/>
  <c r="R1294" i="45" s="1"/>
  <c r="P1294" i="45"/>
  <c r="N1294" i="45"/>
  <c r="M1294" i="45"/>
  <c r="L1294" i="45"/>
  <c r="K1294" i="45"/>
  <c r="J1294" i="45"/>
  <c r="Y1293" i="45"/>
  <c r="X1293" i="45"/>
  <c r="W1293" i="45"/>
  <c r="V1293" i="45"/>
  <c r="U1293" i="45"/>
  <c r="Q1293" i="45"/>
  <c r="R1293" i="45" s="1"/>
  <c r="P1293" i="45"/>
  <c r="N1293" i="45"/>
  <c r="M1293" i="45"/>
  <c r="L1293" i="45"/>
  <c r="K1293" i="45"/>
  <c r="J1293" i="45"/>
  <c r="X1292" i="45"/>
  <c r="Y1292" i="45" s="1"/>
  <c r="W1292" i="45"/>
  <c r="V1292" i="45"/>
  <c r="U1292" i="45"/>
  <c r="T1292" i="45"/>
  <c r="S1292" i="45"/>
  <c r="Q1292" i="45"/>
  <c r="R1292" i="45" s="1"/>
  <c r="P1292" i="45"/>
  <c r="N1292" i="45"/>
  <c r="M1292" i="45"/>
  <c r="L1292" i="45"/>
  <c r="K1292" i="45"/>
  <c r="J1292" i="45"/>
  <c r="X1291" i="45"/>
  <c r="W1291" i="45"/>
  <c r="V1291" i="45"/>
  <c r="Y1291" i="45" s="1"/>
  <c r="U1291" i="45"/>
  <c r="S1291" i="45"/>
  <c r="T1291" i="45" s="1"/>
  <c r="Q1291" i="45"/>
  <c r="R1291" i="45" s="1"/>
  <c r="P1291" i="45"/>
  <c r="N1291" i="45"/>
  <c r="M1291" i="45"/>
  <c r="L1291" i="45"/>
  <c r="K1291" i="45"/>
  <c r="J1291" i="45"/>
  <c r="X1290" i="45"/>
  <c r="W1290" i="45"/>
  <c r="V1290" i="45"/>
  <c r="Y1290" i="45" s="1"/>
  <c r="U1290" i="45"/>
  <c r="Q1290" i="45"/>
  <c r="R1290" i="45" s="1"/>
  <c r="S1290" i="45" s="1"/>
  <c r="P1290" i="45"/>
  <c r="N1290" i="45"/>
  <c r="M1290" i="45"/>
  <c r="L1290" i="45"/>
  <c r="K1290" i="45"/>
  <c r="J1290" i="45"/>
  <c r="Y1289" i="45"/>
  <c r="X1289" i="45"/>
  <c r="W1289" i="45"/>
  <c r="V1289" i="45"/>
  <c r="U1289" i="45"/>
  <c r="Q1289" i="45"/>
  <c r="R1289" i="45" s="1"/>
  <c r="P1289" i="45"/>
  <c r="N1289" i="45"/>
  <c r="M1289" i="45"/>
  <c r="L1289" i="45"/>
  <c r="K1289" i="45"/>
  <c r="J1289" i="45"/>
  <c r="X1288" i="45"/>
  <c r="Y1288" i="45" s="1"/>
  <c r="W1288" i="45"/>
  <c r="V1288" i="45"/>
  <c r="U1288" i="45"/>
  <c r="T1288" i="45"/>
  <c r="S1288" i="45"/>
  <c r="Q1288" i="45"/>
  <c r="R1288" i="45" s="1"/>
  <c r="P1288" i="45"/>
  <c r="N1288" i="45"/>
  <c r="M1288" i="45"/>
  <c r="L1288" i="45"/>
  <c r="K1288" i="45"/>
  <c r="J1288" i="45"/>
  <c r="X1287" i="45"/>
  <c r="W1287" i="45"/>
  <c r="V1287" i="45"/>
  <c r="Y1287" i="45" s="1"/>
  <c r="U1287" i="45"/>
  <c r="S1287" i="45"/>
  <c r="T1287" i="45" s="1"/>
  <c r="Q1287" i="45"/>
  <c r="R1287" i="45" s="1"/>
  <c r="P1287" i="45"/>
  <c r="N1287" i="45"/>
  <c r="M1287" i="45"/>
  <c r="L1287" i="45"/>
  <c r="K1287" i="45"/>
  <c r="J1287" i="45"/>
  <c r="X1286" i="45"/>
  <c r="W1286" i="45"/>
  <c r="V1286" i="45"/>
  <c r="Y1286" i="45" s="1"/>
  <c r="U1286" i="45"/>
  <c r="Q1286" i="45"/>
  <c r="R1286" i="45" s="1"/>
  <c r="P1286" i="45"/>
  <c r="N1286" i="45"/>
  <c r="M1286" i="45"/>
  <c r="L1286" i="45"/>
  <c r="K1286" i="45"/>
  <c r="J1286" i="45"/>
  <c r="Y1285" i="45"/>
  <c r="X1285" i="45"/>
  <c r="W1285" i="45"/>
  <c r="V1285" i="45"/>
  <c r="U1285" i="45"/>
  <c r="Q1285" i="45"/>
  <c r="R1285" i="45" s="1"/>
  <c r="P1285" i="45"/>
  <c r="N1285" i="45"/>
  <c r="M1285" i="45"/>
  <c r="L1285" i="45"/>
  <c r="K1285" i="45"/>
  <c r="J1285" i="45"/>
  <c r="X1284" i="45"/>
  <c r="Y1284" i="45" s="1"/>
  <c r="W1284" i="45"/>
  <c r="V1284" i="45"/>
  <c r="U1284" i="45"/>
  <c r="T1284" i="45"/>
  <c r="S1284" i="45"/>
  <c r="Q1284" i="45"/>
  <c r="R1284" i="45" s="1"/>
  <c r="P1284" i="45"/>
  <c r="N1284" i="45"/>
  <c r="M1284" i="45"/>
  <c r="L1284" i="45"/>
  <c r="K1284" i="45"/>
  <c r="J1284" i="45"/>
  <c r="X1283" i="45"/>
  <c r="W1283" i="45"/>
  <c r="V1283" i="45"/>
  <c r="Y1283" i="45" s="1"/>
  <c r="U1283" i="45"/>
  <c r="S1283" i="45"/>
  <c r="T1283" i="45" s="1"/>
  <c r="Q1283" i="45"/>
  <c r="R1283" i="45" s="1"/>
  <c r="P1283" i="45"/>
  <c r="N1283" i="45"/>
  <c r="M1283" i="45"/>
  <c r="L1283" i="45"/>
  <c r="K1283" i="45"/>
  <c r="J1283" i="45"/>
  <c r="X1282" i="45"/>
  <c r="W1282" i="45"/>
  <c r="V1282" i="45"/>
  <c r="Y1282" i="45" s="1"/>
  <c r="U1282" i="45"/>
  <c r="Q1282" i="45"/>
  <c r="R1282" i="45" s="1"/>
  <c r="S1282" i="45" s="1"/>
  <c r="P1282" i="45"/>
  <c r="N1282" i="45"/>
  <c r="M1282" i="45"/>
  <c r="L1282" i="45"/>
  <c r="K1282" i="45"/>
  <c r="J1282" i="45"/>
  <c r="Y1281" i="45"/>
  <c r="X1281" i="45"/>
  <c r="W1281" i="45"/>
  <c r="V1281" i="45"/>
  <c r="U1281" i="45"/>
  <c r="Q1281" i="45"/>
  <c r="R1281" i="45" s="1"/>
  <c r="P1281" i="45"/>
  <c r="N1281" i="45"/>
  <c r="M1281" i="45"/>
  <c r="L1281" i="45"/>
  <c r="K1281" i="45"/>
  <c r="J1281" i="45"/>
  <c r="X1280" i="45"/>
  <c r="Y1280" i="45" s="1"/>
  <c r="W1280" i="45"/>
  <c r="V1280" i="45"/>
  <c r="U1280" i="45"/>
  <c r="T1280" i="45"/>
  <c r="S1280" i="45"/>
  <c r="Q1280" i="45"/>
  <c r="R1280" i="45" s="1"/>
  <c r="P1280" i="45"/>
  <c r="N1280" i="45"/>
  <c r="M1280" i="45"/>
  <c r="L1280" i="45"/>
  <c r="K1280" i="45"/>
  <c r="J1280" i="45"/>
  <c r="X1279" i="45"/>
  <c r="W1279" i="45"/>
  <c r="V1279" i="45"/>
  <c r="Y1279" i="45" s="1"/>
  <c r="U1279" i="45"/>
  <c r="S1279" i="45"/>
  <c r="T1279" i="45" s="1"/>
  <c r="Q1279" i="45"/>
  <c r="R1279" i="45" s="1"/>
  <c r="P1279" i="45"/>
  <c r="N1279" i="45"/>
  <c r="M1279" i="45"/>
  <c r="L1279" i="45"/>
  <c r="K1279" i="45"/>
  <c r="J1279" i="45"/>
  <c r="X1278" i="45"/>
  <c r="W1278" i="45"/>
  <c r="V1278" i="45"/>
  <c r="Y1278" i="45" s="1"/>
  <c r="U1278" i="45"/>
  <c r="Q1278" i="45"/>
  <c r="R1278" i="45" s="1"/>
  <c r="P1278" i="45"/>
  <c r="N1278" i="45"/>
  <c r="M1278" i="45"/>
  <c r="L1278" i="45"/>
  <c r="K1278" i="45"/>
  <c r="J1278" i="45"/>
  <c r="Y1277" i="45"/>
  <c r="X1277" i="45"/>
  <c r="W1277" i="45"/>
  <c r="V1277" i="45"/>
  <c r="U1277" i="45"/>
  <c r="Q1277" i="45"/>
  <c r="R1277" i="45" s="1"/>
  <c r="P1277" i="45"/>
  <c r="N1277" i="45"/>
  <c r="M1277" i="45"/>
  <c r="L1277" i="45"/>
  <c r="K1277" i="45"/>
  <c r="J1277" i="45"/>
  <c r="X1276" i="45"/>
  <c r="Y1276" i="45" s="1"/>
  <c r="W1276" i="45"/>
  <c r="V1276" i="45"/>
  <c r="U1276" i="45"/>
  <c r="T1276" i="45"/>
  <c r="S1276" i="45"/>
  <c r="Q1276" i="45"/>
  <c r="R1276" i="45" s="1"/>
  <c r="P1276" i="45"/>
  <c r="N1276" i="45"/>
  <c r="M1276" i="45"/>
  <c r="L1276" i="45"/>
  <c r="K1276" i="45"/>
  <c r="J1276" i="45"/>
  <c r="X1275" i="45"/>
  <c r="W1275" i="45"/>
  <c r="V1275" i="45"/>
  <c r="Y1275" i="45" s="1"/>
  <c r="U1275" i="45"/>
  <c r="S1275" i="45"/>
  <c r="Q1275" i="45"/>
  <c r="R1275" i="45" s="1"/>
  <c r="T1275" i="45" s="1"/>
  <c r="P1275" i="45"/>
  <c r="N1275" i="45"/>
  <c r="M1275" i="45"/>
  <c r="L1275" i="45"/>
  <c r="K1275" i="45"/>
  <c r="J1275" i="45"/>
  <c r="X1274" i="45"/>
  <c r="W1274" i="45"/>
  <c r="V1274" i="45"/>
  <c r="Y1274" i="45" s="1"/>
  <c r="U1274" i="45"/>
  <c r="Q1274" i="45"/>
  <c r="R1274" i="45" s="1"/>
  <c r="S1274" i="45" s="1"/>
  <c r="P1274" i="45"/>
  <c r="N1274" i="45"/>
  <c r="M1274" i="45"/>
  <c r="L1274" i="45"/>
  <c r="K1274" i="45"/>
  <c r="J1274" i="45"/>
  <c r="Y1273" i="45"/>
  <c r="X1273" i="45"/>
  <c r="W1273" i="45"/>
  <c r="V1273" i="45"/>
  <c r="U1273" i="45"/>
  <c r="Q1273" i="45"/>
  <c r="R1273" i="45" s="1"/>
  <c r="P1273" i="45"/>
  <c r="N1273" i="45"/>
  <c r="M1273" i="45"/>
  <c r="L1273" i="45"/>
  <c r="K1273" i="45"/>
  <c r="J1273" i="45"/>
  <c r="X1272" i="45"/>
  <c r="Y1272" i="45" s="1"/>
  <c r="W1272" i="45"/>
  <c r="V1272" i="45"/>
  <c r="U1272" i="45"/>
  <c r="T1272" i="45"/>
  <c r="S1272" i="45"/>
  <c r="Q1272" i="45"/>
  <c r="R1272" i="45" s="1"/>
  <c r="P1272" i="45"/>
  <c r="N1272" i="45"/>
  <c r="M1272" i="45"/>
  <c r="L1272" i="45"/>
  <c r="K1272" i="45"/>
  <c r="J1272" i="45"/>
  <c r="X1271" i="45"/>
  <c r="W1271" i="45"/>
  <c r="V1271" i="45"/>
  <c r="Y1271" i="45" s="1"/>
  <c r="U1271" i="45"/>
  <c r="S1271" i="45"/>
  <c r="T1271" i="45" s="1"/>
  <c r="Q1271" i="45"/>
  <c r="R1271" i="45" s="1"/>
  <c r="P1271" i="45"/>
  <c r="N1271" i="45"/>
  <c r="M1271" i="45"/>
  <c r="L1271" i="45"/>
  <c r="K1271" i="45"/>
  <c r="J1271" i="45"/>
  <c r="X1270" i="45"/>
  <c r="W1270" i="45"/>
  <c r="V1270" i="45"/>
  <c r="Y1270" i="45" s="1"/>
  <c r="U1270" i="45"/>
  <c r="Q1270" i="45"/>
  <c r="R1270" i="45" s="1"/>
  <c r="P1270" i="45"/>
  <c r="N1270" i="45"/>
  <c r="M1270" i="45"/>
  <c r="L1270" i="45"/>
  <c r="K1270" i="45"/>
  <c r="J1270" i="45"/>
  <c r="Y1269" i="45"/>
  <c r="X1269" i="45"/>
  <c r="W1269" i="45"/>
  <c r="V1269" i="45"/>
  <c r="U1269" i="45"/>
  <c r="Q1269" i="45"/>
  <c r="R1269" i="45" s="1"/>
  <c r="P1269" i="45"/>
  <c r="N1269" i="45"/>
  <c r="M1269" i="45"/>
  <c r="L1269" i="45"/>
  <c r="K1269" i="45"/>
  <c r="J1269" i="45"/>
  <c r="X1268" i="45"/>
  <c r="Y1268" i="45" s="1"/>
  <c r="W1268" i="45"/>
  <c r="V1268" i="45"/>
  <c r="U1268" i="45"/>
  <c r="T1268" i="45"/>
  <c r="S1268" i="45"/>
  <c r="Q1268" i="45"/>
  <c r="R1268" i="45" s="1"/>
  <c r="P1268" i="45"/>
  <c r="N1268" i="45"/>
  <c r="M1268" i="45"/>
  <c r="L1268" i="45"/>
  <c r="K1268" i="45"/>
  <c r="J1268" i="45"/>
  <c r="X1267" i="45"/>
  <c r="W1267" i="45"/>
  <c r="V1267" i="45"/>
  <c r="Y1267" i="45" s="1"/>
  <c r="U1267" i="45"/>
  <c r="S1267" i="45"/>
  <c r="Q1267" i="45"/>
  <c r="R1267" i="45" s="1"/>
  <c r="T1267" i="45" s="1"/>
  <c r="P1267" i="45"/>
  <c r="N1267" i="45"/>
  <c r="M1267" i="45"/>
  <c r="L1267" i="45"/>
  <c r="K1267" i="45"/>
  <c r="J1267" i="45"/>
  <c r="X1266" i="45"/>
  <c r="W1266" i="45"/>
  <c r="V1266" i="45"/>
  <c r="Y1266" i="45" s="1"/>
  <c r="U1266" i="45"/>
  <c r="Q1266" i="45"/>
  <c r="R1266" i="45" s="1"/>
  <c r="S1266" i="45" s="1"/>
  <c r="P1266" i="45"/>
  <c r="N1266" i="45"/>
  <c r="M1266" i="45"/>
  <c r="L1266" i="45"/>
  <c r="K1266" i="45"/>
  <c r="J1266" i="45"/>
  <c r="Y1265" i="45"/>
  <c r="X1265" i="45"/>
  <c r="W1265" i="45"/>
  <c r="V1265" i="45"/>
  <c r="U1265" i="45"/>
  <c r="Q1265" i="45"/>
  <c r="R1265" i="45" s="1"/>
  <c r="P1265" i="45"/>
  <c r="N1265" i="45"/>
  <c r="M1265" i="45"/>
  <c r="L1265" i="45"/>
  <c r="K1265" i="45"/>
  <c r="J1265" i="45"/>
  <c r="X1264" i="45"/>
  <c r="Y1264" i="45" s="1"/>
  <c r="W1264" i="45"/>
  <c r="V1264" i="45"/>
  <c r="U1264" i="45"/>
  <c r="Q1264" i="45"/>
  <c r="R1264" i="45" s="1"/>
  <c r="S1264" i="45" s="1"/>
  <c r="T1264" i="45" s="1"/>
  <c r="P1264" i="45"/>
  <c r="N1264" i="45"/>
  <c r="M1264" i="45"/>
  <c r="L1264" i="45"/>
  <c r="K1264" i="45"/>
  <c r="J1264" i="45"/>
  <c r="X1263" i="45"/>
  <c r="W1263" i="45"/>
  <c r="V1263" i="45"/>
  <c r="Y1263" i="45" s="1"/>
  <c r="U1263" i="45"/>
  <c r="S1263" i="45"/>
  <c r="T1263" i="45" s="1"/>
  <c r="Q1263" i="45"/>
  <c r="R1263" i="45" s="1"/>
  <c r="P1263" i="45"/>
  <c r="N1263" i="45"/>
  <c r="M1263" i="45"/>
  <c r="L1263" i="45"/>
  <c r="K1263" i="45"/>
  <c r="J1263" i="45"/>
  <c r="X1262" i="45"/>
  <c r="W1262" i="45"/>
  <c r="V1262" i="45"/>
  <c r="Y1262" i="45" s="1"/>
  <c r="U1262" i="45"/>
  <c r="Q1262" i="45"/>
  <c r="R1262" i="45" s="1"/>
  <c r="P1262" i="45"/>
  <c r="N1262" i="45"/>
  <c r="M1262" i="45"/>
  <c r="L1262" i="45"/>
  <c r="K1262" i="45"/>
  <c r="J1262" i="45"/>
  <c r="Y1261" i="45"/>
  <c r="X1261" i="45"/>
  <c r="W1261" i="45"/>
  <c r="V1261" i="45"/>
  <c r="U1261" i="45"/>
  <c r="Q1261" i="45"/>
  <c r="R1261" i="45" s="1"/>
  <c r="P1261" i="45"/>
  <c r="N1261" i="45"/>
  <c r="M1261" i="45"/>
  <c r="L1261" i="45"/>
  <c r="K1261" i="45"/>
  <c r="J1261" i="45"/>
  <c r="X1260" i="45"/>
  <c r="Y1260" i="45" s="1"/>
  <c r="W1260" i="45"/>
  <c r="V1260" i="45"/>
  <c r="U1260" i="45"/>
  <c r="T1260" i="45"/>
  <c r="S1260" i="45"/>
  <c r="Q1260" i="45"/>
  <c r="R1260" i="45" s="1"/>
  <c r="P1260" i="45"/>
  <c r="N1260" i="45"/>
  <c r="M1260" i="45"/>
  <c r="L1260" i="45"/>
  <c r="K1260" i="45"/>
  <c r="J1260" i="45"/>
  <c r="X1259" i="45"/>
  <c r="W1259" i="45"/>
  <c r="V1259" i="45"/>
  <c r="Y1259" i="45" s="1"/>
  <c r="U1259" i="45"/>
  <c r="S1259" i="45"/>
  <c r="Q1259" i="45"/>
  <c r="R1259" i="45" s="1"/>
  <c r="T1259" i="45" s="1"/>
  <c r="P1259" i="45"/>
  <c r="N1259" i="45"/>
  <c r="M1259" i="45"/>
  <c r="L1259" i="45"/>
  <c r="K1259" i="45"/>
  <c r="J1259" i="45"/>
  <c r="X1258" i="45"/>
  <c r="W1258" i="45"/>
  <c r="V1258" i="45"/>
  <c r="Y1258" i="45" s="1"/>
  <c r="U1258" i="45"/>
  <c r="Q1258" i="45"/>
  <c r="R1258" i="45" s="1"/>
  <c r="S1258" i="45" s="1"/>
  <c r="P1258" i="45"/>
  <c r="N1258" i="45"/>
  <c r="M1258" i="45"/>
  <c r="L1258" i="45"/>
  <c r="K1258" i="45"/>
  <c r="J1258" i="45"/>
  <c r="Y1257" i="45"/>
  <c r="X1257" i="45"/>
  <c r="W1257" i="45"/>
  <c r="V1257" i="45"/>
  <c r="U1257" i="45"/>
  <c r="S1257" i="45"/>
  <c r="Q1257" i="45"/>
  <c r="R1257" i="45" s="1"/>
  <c r="T1257" i="45" s="1"/>
  <c r="P1257" i="45"/>
  <c r="N1257" i="45"/>
  <c r="M1257" i="45"/>
  <c r="L1257" i="45"/>
  <c r="K1257" i="45"/>
  <c r="J1257" i="45"/>
  <c r="X1256" i="45"/>
  <c r="Y1256" i="45" s="1"/>
  <c r="W1256" i="45"/>
  <c r="V1256" i="45"/>
  <c r="U1256" i="45"/>
  <c r="Q1256" i="45"/>
  <c r="R1256" i="45" s="1"/>
  <c r="S1256" i="45" s="1"/>
  <c r="T1256" i="45" s="1"/>
  <c r="P1256" i="45"/>
  <c r="N1256" i="45"/>
  <c r="M1256" i="45"/>
  <c r="L1256" i="45"/>
  <c r="K1256" i="45"/>
  <c r="J1256" i="45"/>
  <c r="X1255" i="45"/>
  <c r="W1255" i="45"/>
  <c r="V1255" i="45"/>
  <c r="Y1255" i="45" s="1"/>
  <c r="U1255" i="45"/>
  <c r="S1255" i="45"/>
  <c r="T1255" i="45" s="1"/>
  <c r="Q1255" i="45"/>
  <c r="R1255" i="45" s="1"/>
  <c r="P1255" i="45"/>
  <c r="N1255" i="45"/>
  <c r="M1255" i="45"/>
  <c r="L1255" i="45"/>
  <c r="K1255" i="45"/>
  <c r="J1255" i="45"/>
  <c r="X1254" i="45"/>
  <c r="W1254" i="45"/>
  <c r="V1254" i="45"/>
  <c r="Y1254" i="45" s="1"/>
  <c r="U1254" i="45"/>
  <c r="Q1254" i="45"/>
  <c r="R1254" i="45" s="1"/>
  <c r="P1254" i="45"/>
  <c r="N1254" i="45"/>
  <c r="M1254" i="45"/>
  <c r="L1254" i="45"/>
  <c r="K1254" i="45"/>
  <c r="J1254" i="45"/>
  <c r="Y1253" i="45"/>
  <c r="X1253" i="45"/>
  <c r="W1253" i="45"/>
  <c r="V1253" i="45"/>
  <c r="U1253" i="45"/>
  <c r="Q1253" i="45"/>
  <c r="R1253" i="45" s="1"/>
  <c r="P1253" i="45"/>
  <c r="N1253" i="45"/>
  <c r="M1253" i="45"/>
  <c r="L1253" i="45"/>
  <c r="K1253" i="45"/>
  <c r="J1253" i="45"/>
  <c r="X1252" i="45"/>
  <c r="Y1252" i="45" s="1"/>
  <c r="W1252" i="45"/>
  <c r="V1252" i="45"/>
  <c r="U1252" i="45"/>
  <c r="T1252" i="45"/>
  <c r="S1252" i="45"/>
  <c r="Q1252" i="45"/>
  <c r="R1252" i="45" s="1"/>
  <c r="P1252" i="45"/>
  <c r="N1252" i="45"/>
  <c r="M1252" i="45"/>
  <c r="L1252" i="45"/>
  <c r="K1252" i="45"/>
  <c r="J1252" i="45"/>
  <c r="X1251" i="45"/>
  <c r="W1251" i="45"/>
  <c r="V1251" i="45"/>
  <c r="Y1251" i="45" s="1"/>
  <c r="U1251" i="45"/>
  <c r="S1251" i="45"/>
  <c r="Q1251" i="45"/>
  <c r="R1251" i="45" s="1"/>
  <c r="T1251" i="45" s="1"/>
  <c r="P1251" i="45"/>
  <c r="N1251" i="45"/>
  <c r="M1251" i="45"/>
  <c r="L1251" i="45"/>
  <c r="K1251" i="45"/>
  <c r="J1251" i="45"/>
  <c r="X1250" i="45"/>
  <c r="W1250" i="45"/>
  <c r="V1250" i="45"/>
  <c r="Y1250" i="45" s="1"/>
  <c r="U1250" i="45"/>
  <c r="Q1250" i="45"/>
  <c r="R1250" i="45" s="1"/>
  <c r="S1250" i="45" s="1"/>
  <c r="P1250" i="45"/>
  <c r="N1250" i="45"/>
  <c r="M1250" i="45"/>
  <c r="L1250" i="45"/>
  <c r="K1250" i="45"/>
  <c r="J1250" i="45"/>
  <c r="Y1249" i="45"/>
  <c r="X1249" i="45"/>
  <c r="W1249" i="45"/>
  <c r="V1249" i="45"/>
  <c r="U1249" i="45"/>
  <c r="S1249" i="45"/>
  <c r="Q1249" i="45"/>
  <c r="R1249" i="45" s="1"/>
  <c r="T1249" i="45" s="1"/>
  <c r="P1249" i="45"/>
  <c r="N1249" i="45"/>
  <c r="M1249" i="45"/>
  <c r="L1249" i="45"/>
  <c r="K1249" i="45"/>
  <c r="J1249" i="45"/>
  <c r="X1248" i="45"/>
  <c r="Y1248" i="45" s="1"/>
  <c r="W1248" i="45"/>
  <c r="V1248" i="45"/>
  <c r="U1248" i="45"/>
  <c r="Q1248" i="45"/>
  <c r="R1248" i="45" s="1"/>
  <c r="S1248" i="45" s="1"/>
  <c r="T1248" i="45" s="1"/>
  <c r="P1248" i="45"/>
  <c r="N1248" i="45"/>
  <c r="M1248" i="45"/>
  <c r="L1248" i="45"/>
  <c r="K1248" i="45"/>
  <c r="J1248" i="45"/>
  <c r="X1247" i="45"/>
  <c r="W1247" i="45"/>
  <c r="V1247" i="45"/>
  <c r="Y1247" i="45" s="1"/>
  <c r="U1247" i="45"/>
  <c r="S1247" i="45"/>
  <c r="T1247" i="45" s="1"/>
  <c r="Q1247" i="45"/>
  <c r="R1247" i="45" s="1"/>
  <c r="P1247" i="45"/>
  <c r="N1247" i="45"/>
  <c r="M1247" i="45"/>
  <c r="L1247" i="45"/>
  <c r="K1247" i="45"/>
  <c r="J1247" i="45"/>
  <c r="X1246" i="45"/>
  <c r="W1246" i="45"/>
  <c r="V1246" i="45"/>
  <c r="Y1246" i="45" s="1"/>
  <c r="U1246" i="45"/>
  <c r="Q1246" i="45"/>
  <c r="R1246" i="45" s="1"/>
  <c r="P1246" i="45"/>
  <c r="N1246" i="45"/>
  <c r="M1246" i="45"/>
  <c r="L1246" i="45"/>
  <c r="K1246" i="45"/>
  <c r="J1246" i="45"/>
  <c r="Y1245" i="45"/>
  <c r="X1245" i="45"/>
  <c r="W1245" i="45"/>
  <c r="V1245" i="45"/>
  <c r="U1245" i="45"/>
  <c r="Q1245" i="45"/>
  <c r="R1245" i="45" s="1"/>
  <c r="P1245" i="45"/>
  <c r="N1245" i="45"/>
  <c r="M1245" i="45"/>
  <c r="L1245" i="45"/>
  <c r="K1245" i="45"/>
  <c r="J1245" i="45"/>
  <c r="X1244" i="45"/>
  <c r="Y1244" i="45" s="1"/>
  <c r="W1244" i="45"/>
  <c r="V1244" i="45"/>
  <c r="U1244" i="45"/>
  <c r="T1244" i="45"/>
  <c r="S1244" i="45"/>
  <c r="Q1244" i="45"/>
  <c r="R1244" i="45" s="1"/>
  <c r="P1244" i="45"/>
  <c r="N1244" i="45"/>
  <c r="M1244" i="45"/>
  <c r="L1244" i="45"/>
  <c r="K1244" i="45"/>
  <c r="J1244" i="45"/>
  <c r="X1243" i="45"/>
  <c r="W1243" i="45"/>
  <c r="V1243" i="45"/>
  <c r="Y1243" i="45" s="1"/>
  <c r="U1243" i="45"/>
  <c r="S1243" i="45"/>
  <c r="Q1243" i="45"/>
  <c r="R1243" i="45" s="1"/>
  <c r="T1243" i="45" s="1"/>
  <c r="P1243" i="45"/>
  <c r="N1243" i="45"/>
  <c r="M1243" i="45"/>
  <c r="L1243" i="45"/>
  <c r="K1243" i="45"/>
  <c r="J1243" i="45"/>
  <c r="X1242" i="45"/>
  <c r="W1242" i="45"/>
  <c r="V1242" i="45"/>
  <c r="Y1242" i="45" s="1"/>
  <c r="U1242" i="45"/>
  <c r="Q1242" i="45"/>
  <c r="R1242" i="45" s="1"/>
  <c r="S1242" i="45" s="1"/>
  <c r="P1242" i="45"/>
  <c r="N1242" i="45"/>
  <c r="M1242" i="45"/>
  <c r="L1242" i="45"/>
  <c r="K1242" i="45"/>
  <c r="J1242" i="45"/>
  <c r="Y1241" i="45"/>
  <c r="X1241" i="45"/>
  <c r="W1241" i="45"/>
  <c r="V1241" i="45"/>
  <c r="U1241" i="45"/>
  <c r="S1241" i="45"/>
  <c r="Q1241" i="45"/>
  <c r="R1241" i="45" s="1"/>
  <c r="T1241" i="45" s="1"/>
  <c r="P1241" i="45"/>
  <c r="N1241" i="45"/>
  <c r="M1241" i="45"/>
  <c r="L1241" i="45"/>
  <c r="K1241" i="45"/>
  <c r="J1241" i="45"/>
  <c r="X1240" i="45"/>
  <c r="Y1240" i="45" s="1"/>
  <c r="W1240" i="45"/>
  <c r="V1240" i="45"/>
  <c r="U1240" i="45"/>
  <c r="Q1240" i="45"/>
  <c r="R1240" i="45" s="1"/>
  <c r="S1240" i="45" s="1"/>
  <c r="T1240" i="45" s="1"/>
  <c r="P1240" i="45"/>
  <c r="N1240" i="45"/>
  <c r="M1240" i="45"/>
  <c r="L1240" i="45"/>
  <c r="K1240" i="45"/>
  <c r="J1240" i="45"/>
  <c r="X1239" i="45"/>
  <c r="W1239" i="45"/>
  <c r="V1239" i="45"/>
  <c r="Y1239" i="45" s="1"/>
  <c r="U1239" i="45"/>
  <c r="S1239" i="45"/>
  <c r="T1239" i="45" s="1"/>
  <c r="Q1239" i="45"/>
  <c r="R1239" i="45" s="1"/>
  <c r="P1239" i="45"/>
  <c r="N1239" i="45"/>
  <c r="M1239" i="45"/>
  <c r="L1239" i="45"/>
  <c r="K1239" i="45"/>
  <c r="J1239" i="45"/>
  <c r="X1238" i="45"/>
  <c r="W1238" i="45"/>
  <c r="V1238" i="45"/>
  <c r="Y1238" i="45" s="1"/>
  <c r="U1238" i="45"/>
  <c r="Q1238" i="45"/>
  <c r="R1238" i="45" s="1"/>
  <c r="P1238" i="45"/>
  <c r="N1238" i="45"/>
  <c r="M1238" i="45"/>
  <c r="L1238" i="45"/>
  <c r="K1238" i="45"/>
  <c r="J1238" i="45"/>
  <c r="Y1237" i="45"/>
  <c r="X1237" i="45"/>
  <c r="W1237" i="45"/>
  <c r="V1237" i="45"/>
  <c r="U1237" i="45"/>
  <c r="Q1237" i="45"/>
  <c r="R1237" i="45" s="1"/>
  <c r="P1237" i="45"/>
  <c r="N1237" i="45"/>
  <c r="M1237" i="45"/>
  <c r="L1237" i="45"/>
  <c r="K1237" i="45"/>
  <c r="J1237" i="45"/>
  <c r="X1236" i="45"/>
  <c r="Y1236" i="45" s="1"/>
  <c r="W1236" i="45"/>
  <c r="V1236" i="45"/>
  <c r="U1236" i="45"/>
  <c r="T1236" i="45"/>
  <c r="S1236" i="45"/>
  <c r="Q1236" i="45"/>
  <c r="R1236" i="45" s="1"/>
  <c r="P1236" i="45"/>
  <c r="N1236" i="45"/>
  <c r="M1236" i="45"/>
  <c r="L1236" i="45"/>
  <c r="K1236" i="45"/>
  <c r="J1236" i="45"/>
  <c r="X1235" i="45"/>
  <c r="W1235" i="45"/>
  <c r="V1235" i="45"/>
  <c r="Y1235" i="45" s="1"/>
  <c r="U1235" i="45"/>
  <c r="S1235" i="45"/>
  <c r="Q1235" i="45"/>
  <c r="R1235" i="45" s="1"/>
  <c r="T1235" i="45" s="1"/>
  <c r="P1235" i="45"/>
  <c r="N1235" i="45"/>
  <c r="M1235" i="45"/>
  <c r="L1235" i="45"/>
  <c r="K1235" i="45"/>
  <c r="J1235" i="45"/>
  <c r="X1234" i="45"/>
  <c r="W1234" i="45"/>
  <c r="V1234" i="45"/>
  <c r="Y1234" i="45" s="1"/>
  <c r="U1234" i="45"/>
  <c r="Q1234" i="45"/>
  <c r="R1234" i="45" s="1"/>
  <c r="S1234" i="45" s="1"/>
  <c r="P1234" i="45"/>
  <c r="N1234" i="45"/>
  <c r="M1234" i="45"/>
  <c r="L1234" i="45"/>
  <c r="K1234" i="45"/>
  <c r="J1234" i="45"/>
  <c r="Y1233" i="45"/>
  <c r="X1233" i="45"/>
  <c r="W1233" i="45"/>
  <c r="V1233" i="45"/>
  <c r="U1233" i="45"/>
  <c r="Q1233" i="45"/>
  <c r="R1233" i="45" s="1"/>
  <c r="P1233" i="45"/>
  <c r="N1233" i="45"/>
  <c r="M1233" i="45"/>
  <c r="L1233" i="45"/>
  <c r="K1233" i="45"/>
  <c r="J1233" i="45"/>
  <c r="X1232" i="45"/>
  <c r="Y1232" i="45" s="1"/>
  <c r="W1232" i="45"/>
  <c r="V1232" i="45"/>
  <c r="U1232" i="45"/>
  <c r="Q1232" i="45"/>
  <c r="R1232" i="45" s="1"/>
  <c r="S1232" i="45" s="1"/>
  <c r="T1232" i="45" s="1"/>
  <c r="P1232" i="45"/>
  <c r="N1232" i="45"/>
  <c r="M1232" i="45"/>
  <c r="L1232" i="45"/>
  <c r="K1232" i="45"/>
  <c r="J1232" i="45"/>
  <c r="X1231" i="45"/>
  <c r="W1231" i="45"/>
  <c r="V1231" i="45"/>
  <c r="Y1231" i="45" s="1"/>
  <c r="U1231" i="45"/>
  <c r="S1231" i="45"/>
  <c r="T1231" i="45" s="1"/>
  <c r="Q1231" i="45"/>
  <c r="R1231" i="45" s="1"/>
  <c r="P1231" i="45"/>
  <c r="N1231" i="45"/>
  <c r="M1231" i="45"/>
  <c r="L1231" i="45"/>
  <c r="K1231" i="45"/>
  <c r="J1231" i="45"/>
  <c r="X1230" i="45"/>
  <c r="W1230" i="45"/>
  <c r="V1230" i="45"/>
  <c r="Y1230" i="45" s="1"/>
  <c r="U1230" i="45"/>
  <c r="Q1230" i="45"/>
  <c r="R1230" i="45" s="1"/>
  <c r="P1230" i="45"/>
  <c r="N1230" i="45"/>
  <c r="M1230" i="45"/>
  <c r="L1230" i="45"/>
  <c r="K1230" i="45"/>
  <c r="J1230" i="45"/>
  <c r="Y1229" i="45"/>
  <c r="X1229" i="45"/>
  <c r="W1229" i="45"/>
  <c r="V1229" i="45"/>
  <c r="U1229" i="45"/>
  <c r="Q1229" i="45"/>
  <c r="R1229" i="45" s="1"/>
  <c r="P1229" i="45"/>
  <c r="N1229" i="45"/>
  <c r="M1229" i="45"/>
  <c r="L1229" i="45"/>
  <c r="K1229" i="45"/>
  <c r="J1229" i="45"/>
  <c r="X1228" i="45"/>
  <c r="Y1228" i="45" s="1"/>
  <c r="W1228" i="45"/>
  <c r="V1228" i="45"/>
  <c r="U1228" i="45"/>
  <c r="T1228" i="45"/>
  <c r="S1228" i="45"/>
  <c r="Q1228" i="45"/>
  <c r="R1228" i="45" s="1"/>
  <c r="P1228" i="45"/>
  <c r="N1228" i="45"/>
  <c r="M1228" i="45"/>
  <c r="L1228" i="45"/>
  <c r="K1228" i="45"/>
  <c r="J1228" i="45"/>
  <c r="X1227" i="45"/>
  <c r="W1227" i="45"/>
  <c r="V1227" i="45"/>
  <c r="Y1227" i="45" s="1"/>
  <c r="U1227" i="45"/>
  <c r="S1227" i="45"/>
  <c r="Q1227" i="45"/>
  <c r="R1227" i="45" s="1"/>
  <c r="T1227" i="45" s="1"/>
  <c r="P1227" i="45"/>
  <c r="N1227" i="45"/>
  <c r="M1227" i="45"/>
  <c r="L1227" i="45"/>
  <c r="K1227" i="45"/>
  <c r="J1227" i="45"/>
  <c r="X1226" i="45"/>
  <c r="W1226" i="45"/>
  <c r="V1226" i="45"/>
  <c r="Y1226" i="45" s="1"/>
  <c r="U1226" i="45"/>
  <c r="Q1226" i="45"/>
  <c r="R1226" i="45" s="1"/>
  <c r="S1226" i="45" s="1"/>
  <c r="P1226" i="45"/>
  <c r="N1226" i="45"/>
  <c r="M1226" i="45"/>
  <c r="L1226" i="45"/>
  <c r="K1226" i="45"/>
  <c r="J1226" i="45"/>
  <c r="Y1225" i="45"/>
  <c r="X1225" i="45"/>
  <c r="W1225" i="45"/>
  <c r="V1225" i="45"/>
  <c r="U1225" i="45"/>
  <c r="Q1225" i="45"/>
  <c r="R1225" i="45" s="1"/>
  <c r="P1225" i="45"/>
  <c r="N1225" i="45"/>
  <c r="M1225" i="45"/>
  <c r="L1225" i="45"/>
  <c r="K1225" i="45"/>
  <c r="J1225" i="45"/>
  <c r="X1224" i="45"/>
  <c r="Y1224" i="45" s="1"/>
  <c r="W1224" i="45"/>
  <c r="V1224" i="45"/>
  <c r="U1224" i="45"/>
  <c r="Q1224" i="45"/>
  <c r="R1224" i="45" s="1"/>
  <c r="S1224" i="45" s="1"/>
  <c r="T1224" i="45" s="1"/>
  <c r="P1224" i="45"/>
  <c r="N1224" i="45"/>
  <c r="M1224" i="45"/>
  <c r="L1224" i="45"/>
  <c r="K1224" i="45"/>
  <c r="J1224" i="45"/>
  <c r="X1223" i="45"/>
  <c r="W1223" i="45"/>
  <c r="V1223" i="45"/>
  <c r="Y1223" i="45" s="1"/>
  <c r="U1223" i="45"/>
  <c r="S1223" i="45"/>
  <c r="T1223" i="45" s="1"/>
  <c r="Q1223" i="45"/>
  <c r="R1223" i="45" s="1"/>
  <c r="P1223" i="45"/>
  <c r="N1223" i="45"/>
  <c r="M1223" i="45"/>
  <c r="L1223" i="45"/>
  <c r="K1223" i="45"/>
  <c r="J1223" i="45"/>
  <c r="X1222" i="45"/>
  <c r="W1222" i="45"/>
  <c r="V1222" i="45"/>
  <c r="Y1222" i="45" s="1"/>
  <c r="U1222" i="45"/>
  <c r="Q1222" i="45"/>
  <c r="R1222" i="45" s="1"/>
  <c r="P1222" i="45"/>
  <c r="N1222" i="45"/>
  <c r="M1222" i="45"/>
  <c r="L1222" i="45"/>
  <c r="K1222" i="45"/>
  <c r="J1222" i="45"/>
  <c r="Y1221" i="45"/>
  <c r="X1221" i="45"/>
  <c r="W1221" i="45"/>
  <c r="V1221" i="45"/>
  <c r="U1221" i="45"/>
  <c r="Q1221" i="45"/>
  <c r="R1221" i="45" s="1"/>
  <c r="P1221" i="45"/>
  <c r="N1221" i="45"/>
  <c r="M1221" i="45"/>
  <c r="L1221" i="45"/>
  <c r="K1221" i="45"/>
  <c r="J1221" i="45"/>
  <c r="X1220" i="45"/>
  <c r="Y1220" i="45" s="1"/>
  <c r="W1220" i="45"/>
  <c r="V1220" i="45"/>
  <c r="U1220" i="45"/>
  <c r="T1220" i="45"/>
  <c r="S1220" i="45"/>
  <c r="Q1220" i="45"/>
  <c r="R1220" i="45" s="1"/>
  <c r="P1220" i="45"/>
  <c r="N1220" i="45"/>
  <c r="M1220" i="45"/>
  <c r="L1220" i="45"/>
  <c r="K1220" i="45"/>
  <c r="J1220" i="45"/>
  <c r="X1219" i="45"/>
  <c r="W1219" i="45"/>
  <c r="V1219" i="45"/>
  <c r="Y1219" i="45" s="1"/>
  <c r="U1219" i="45"/>
  <c r="S1219" i="45"/>
  <c r="Q1219" i="45"/>
  <c r="R1219" i="45" s="1"/>
  <c r="P1219" i="45"/>
  <c r="N1219" i="45"/>
  <c r="M1219" i="45"/>
  <c r="L1219" i="45"/>
  <c r="K1219" i="45"/>
  <c r="J1219" i="45"/>
  <c r="X1218" i="45"/>
  <c r="W1218" i="45"/>
  <c r="V1218" i="45"/>
  <c r="Y1218" i="45" s="1"/>
  <c r="U1218" i="45"/>
  <c r="Q1218" i="45"/>
  <c r="R1218" i="45" s="1"/>
  <c r="P1218" i="45"/>
  <c r="N1218" i="45"/>
  <c r="M1218" i="45"/>
  <c r="L1218" i="45"/>
  <c r="K1218" i="45"/>
  <c r="J1218" i="45"/>
  <c r="Y1217" i="45"/>
  <c r="X1217" i="45"/>
  <c r="W1217" i="45"/>
  <c r="V1217" i="45"/>
  <c r="U1217" i="45"/>
  <c r="Q1217" i="45"/>
  <c r="R1217" i="45" s="1"/>
  <c r="P1217" i="45"/>
  <c r="N1217" i="45"/>
  <c r="M1217" i="45"/>
  <c r="L1217" i="45"/>
  <c r="K1217" i="45"/>
  <c r="J1217" i="45"/>
  <c r="X1216" i="45"/>
  <c r="Y1216" i="45" s="1"/>
  <c r="W1216" i="45"/>
  <c r="V1216" i="45"/>
  <c r="U1216" i="45"/>
  <c r="Q1216" i="45"/>
  <c r="R1216" i="45" s="1"/>
  <c r="S1216" i="45" s="1"/>
  <c r="T1216" i="45" s="1"/>
  <c r="P1216" i="45"/>
  <c r="N1216" i="45"/>
  <c r="M1216" i="45"/>
  <c r="L1216" i="45"/>
  <c r="K1216" i="45"/>
  <c r="J1216" i="45"/>
  <c r="X1215" i="45"/>
  <c r="W1215" i="45"/>
  <c r="V1215" i="45"/>
  <c r="U1215" i="45"/>
  <c r="Q1215" i="45"/>
  <c r="R1215" i="45" s="1"/>
  <c r="P1215" i="45"/>
  <c r="N1215" i="45"/>
  <c r="M1215" i="45"/>
  <c r="L1215" i="45"/>
  <c r="K1215" i="45"/>
  <c r="J1215" i="45"/>
  <c r="X1214" i="45"/>
  <c r="W1214" i="45"/>
  <c r="V1214" i="45"/>
  <c r="U1214" i="45"/>
  <c r="Q1214" i="45"/>
  <c r="R1214" i="45" s="1"/>
  <c r="P1214" i="45"/>
  <c r="N1214" i="45"/>
  <c r="M1214" i="45"/>
  <c r="L1214" i="45"/>
  <c r="K1214" i="45"/>
  <c r="J1214" i="45"/>
  <c r="X1213" i="45"/>
  <c r="W1213" i="45"/>
  <c r="V1213" i="45"/>
  <c r="U1213" i="45"/>
  <c r="Q1213" i="45"/>
  <c r="R1213" i="45" s="1"/>
  <c r="P1213" i="45"/>
  <c r="N1213" i="45"/>
  <c r="M1213" i="45"/>
  <c r="L1213" i="45"/>
  <c r="K1213" i="45"/>
  <c r="J1213" i="45"/>
  <c r="X1212" i="45"/>
  <c r="W1212" i="45"/>
  <c r="V1212" i="45"/>
  <c r="U1212" i="45"/>
  <c r="Q1212" i="45"/>
  <c r="R1212" i="45" s="1"/>
  <c r="P1212" i="45"/>
  <c r="N1212" i="45"/>
  <c r="M1212" i="45"/>
  <c r="L1212" i="45"/>
  <c r="K1212" i="45"/>
  <c r="J1212" i="45"/>
  <c r="X1211" i="45"/>
  <c r="W1211" i="45"/>
  <c r="V1211" i="45"/>
  <c r="U1211" i="45"/>
  <c r="Q1211" i="45"/>
  <c r="R1211" i="45" s="1"/>
  <c r="P1211" i="45"/>
  <c r="N1211" i="45"/>
  <c r="M1211" i="45"/>
  <c r="L1211" i="45"/>
  <c r="K1211" i="45"/>
  <c r="J1211" i="45"/>
  <c r="X1210" i="45"/>
  <c r="W1210" i="45"/>
  <c r="V1210" i="45"/>
  <c r="U1210" i="45"/>
  <c r="Q1210" i="45"/>
  <c r="R1210" i="45" s="1"/>
  <c r="P1210" i="45"/>
  <c r="N1210" i="45"/>
  <c r="M1210" i="45"/>
  <c r="L1210" i="45"/>
  <c r="K1210" i="45"/>
  <c r="J1210" i="45"/>
  <c r="X1209" i="45"/>
  <c r="W1209" i="45"/>
  <c r="V1209" i="45"/>
  <c r="U1209" i="45"/>
  <c r="Q1209" i="45"/>
  <c r="R1209" i="45" s="1"/>
  <c r="P1209" i="45"/>
  <c r="N1209" i="45"/>
  <c r="M1209" i="45"/>
  <c r="L1209" i="45"/>
  <c r="K1209" i="45"/>
  <c r="J1209" i="45"/>
  <c r="X1208" i="45"/>
  <c r="W1208" i="45"/>
  <c r="V1208" i="45"/>
  <c r="U1208" i="45"/>
  <c r="Q1208" i="45"/>
  <c r="R1208" i="45" s="1"/>
  <c r="P1208" i="45"/>
  <c r="N1208" i="45"/>
  <c r="M1208" i="45"/>
  <c r="L1208" i="45"/>
  <c r="K1208" i="45"/>
  <c r="J1208" i="45"/>
  <c r="X1207" i="45"/>
  <c r="W1207" i="45"/>
  <c r="V1207" i="45"/>
  <c r="U1207" i="45"/>
  <c r="Q1207" i="45"/>
  <c r="R1207" i="45" s="1"/>
  <c r="P1207" i="45"/>
  <c r="N1207" i="45"/>
  <c r="M1207" i="45"/>
  <c r="L1207" i="45"/>
  <c r="K1207" i="45"/>
  <c r="J1207" i="45"/>
  <c r="X1206" i="45"/>
  <c r="W1206" i="45"/>
  <c r="V1206" i="45"/>
  <c r="U1206" i="45"/>
  <c r="Q1206" i="45"/>
  <c r="R1206" i="45" s="1"/>
  <c r="P1206" i="45"/>
  <c r="N1206" i="45"/>
  <c r="M1206" i="45"/>
  <c r="L1206" i="45"/>
  <c r="K1206" i="45"/>
  <c r="J1206" i="45"/>
  <c r="X1205" i="45"/>
  <c r="W1205" i="45"/>
  <c r="V1205" i="45"/>
  <c r="U1205" i="45"/>
  <c r="Q1205" i="45"/>
  <c r="R1205" i="45" s="1"/>
  <c r="P1205" i="45"/>
  <c r="N1205" i="45"/>
  <c r="M1205" i="45"/>
  <c r="L1205" i="45"/>
  <c r="K1205" i="45"/>
  <c r="J1205" i="45"/>
  <c r="X1204" i="45"/>
  <c r="W1204" i="45"/>
  <c r="V1204" i="45"/>
  <c r="U1204" i="45"/>
  <c r="Q1204" i="45"/>
  <c r="R1204" i="45" s="1"/>
  <c r="P1204" i="45"/>
  <c r="N1204" i="45"/>
  <c r="M1204" i="45"/>
  <c r="L1204" i="45"/>
  <c r="K1204" i="45"/>
  <c r="J1204" i="45"/>
  <c r="X1203" i="45"/>
  <c r="W1203" i="45"/>
  <c r="V1203" i="45"/>
  <c r="U1203" i="45"/>
  <c r="Q1203" i="45"/>
  <c r="R1203" i="45" s="1"/>
  <c r="P1203" i="45"/>
  <c r="N1203" i="45"/>
  <c r="M1203" i="45"/>
  <c r="L1203" i="45"/>
  <c r="K1203" i="45"/>
  <c r="J1203" i="45"/>
  <c r="X1202" i="45"/>
  <c r="W1202" i="45"/>
  <c r="V1202" i="45"/>
  <c r="U1202" i="45"/>
  <c r="Q1202" i="45"/>
  <c r="R1202" i="45" s="1"/>
  <c r="P1202" i="45"/>
  <c r="N1202" i="45"/>
  <c r="M1202" i="45"/>
  <c r="L1202" i="45"/>
  <c r="K1202" i="45"/>
  <c r="J1202" i="45"/>
  <c r="X1201" i="45"/>
  <c r="W1201" i="45"/>
  <c r="V1201" i="45"/>
  <c r="U1201" i="45"/>
  <c r="Q1201" i="45"/>
  <c r="R1201" i="45" s="1"/>
  <c r="P1201" i="45"/>
  <c r="N1201" i="45"/>
  <c r="M1201" i="45"/>
  <c r="L1201" i="45"/>
  <c r="K1201" i="45"/>
  <c r="J1201" i="45"/>
  <c r="X1200" i="45"/>
  <c r="W1200" i="45"/>
  <c r="V1200" i="45"/>
  <c r="U1200" i="45"/>
  <c r="Q1200" i="45"/>
  <c r="R1200" i="45" s="1"/>
  <c r="P1200" i="45"/>
  <c r="N1200" i="45"/>
  <c r="M1200" i="45"/>
  <c r="L1200" i="45"/>
  <c r="K1200" i="45"/>
  <c r="J1200" i="45"/>
  <c r="X1199" i="45"/>
  <c r="W1199" i="45"/>
  <c r="V1199" i="45"/>
  <c r="U1199" i="45"/>
  <c r="Q1199" i="45"/>
  <c r="R1199" i="45" s="1"/>
  <c r="P1199" i="45"/>
  <c r="N1199" i="45"/>
  <c r="M1199" i="45"/>
  <c r="L1199" i="45"/>
  <c r="K1199" i="45"/>
  <c r="J1199" i="45"/>
  <c r="X1198" i="45"/>
  <c r="W1198" i="45"/>
  <c r="V1198" i="45"/>
  <c r="U1198" i="45"/>
  <c r="Q1198" i="45"/>
  <c r="R1198" i="45" s="1"/>
  <c r="P1198" i="45"/>
  <c r="N1198" i="45"/>
  <c r="M1198" i="45"/>
  <c r="L1198" i="45"/>
  <c r="K1198" i="45"/>
  <c r="J1198" i="45"/>
  <c r="X1197" i="45"/>
  <c r="W1197" i="45"/>
  <c r="V1197" i="45"/>
  <c r="U1197" i="45"/>
  <c r="Q1197" i="45"/>
  <c r="R1197" i="45" s="1"/>
  <c r="P1197" i="45"/>
  <c r="N1197" i="45"/>
  <c r="M1197" i="45"/>
  <c r="L1197" i="45"/>
  <c r="K1197" i="45"/>
  <c r="J1197" i="45"/>
  <c r="X1196" i="45"/>
  <c r="W1196" i="45"/>
  <c r="V1196" i="45"/>
  <c r="U1196" i="45"/>
  <c r="Q1196" i="45"/>
  <c r="R1196" i="45" s="1"/>
  <c r="P1196" i="45"/>
  <c r="N1196" i="45"/>
  <c r="M1196" i="45"/>
  <c r="L1196" i="45"/>
  <c r="K1196" i="45"/>
  <c r="J1196" i="45"/>
  <c r="X1195" i="45"/>
  <c r="W1195" i="45"/>
  <c r="V1195" i="45"/>
  <c r="U1195" i="45"/>
  <c r="Q1195" i="45"/>
  <c r="R1195" i="45" s="1"/>
  <c r="P1195" i="45"/>
  <c r="N1195" i="45"/>
  <c r="M1195" i="45"/>
  <c r="L1195" i="45"/>
  <c r="K1195" i="45"/>
  <c r="J1195" i="45"/>
  <c r="X1194" i="45"/>
  <c r="W1194" i="45"/>
  <c r="V1194" i="45"/>
  <c r="U1194" i="45"/>
  <c r="Q1194" i="45"/>
  <c r="R1194" i="45" s="1"/>
  <c r="P1194" i="45"/>
  <c r="N1194" i="45"/>
  <c r="M1194" i="45"/>
  <c r="L1194" i="45"/>
  <c r="K1194" i="45"/>
  <c r="J1194" i="45"/>
  <c r="X1193" i="45"/>
  <c r="W1193" i="45"/>
  <c r="V1193" i="45"/>
  <c r="U1193" i="45"/>
  <c r="Q1193" i="45"/>
  <c r="R1193" i="45" s="1"/>
  <c r="P1193" i="45"/>
  <c r="N1193" i="45"/>
  <c r="M1193" i="45"/>
  <c r="L1193" i="45"/>
  <c r="K1193" i="45"/>
  <c r="J1193" i="45"/>
  <c r="X1192" i="45"/>
  <c r="W1192" i="45"/>
  <c r="V1192" i="45"/>
  <c r="U1192" i="45"/>
  <c r="Q1192" i="45"/>
  <c r="R1192" i="45" s="1"/>
  <c r="P1192" i="45"/>
  <c r="N1192" i="45"/>
  <c r="M1192" i="45"/>
  <c r="L1192" i="45"/>
  <c r="K1192" i="45"/>
  <c r="J1192" i="45"/>
  <c r="X1191" i="45"/>
  <c r="W1191" i="45"/>
  <c r="V1191" i="45"/>
  <c r="U1191" i="45"/>
  <c r="Q1191" i="45"/>
  <c r="R1191" i="45" s="1"/>
  <c r="P1191" i="45"/>
  <c r="N1191" i="45"/>
  <c r="M1191" i="45"/>
  <c r="L1191" i="45"/>
  <c r="K1191" i="45"/>
  <c r="J1191" i="45"/>
  <c r="X1190" i="45"/>
  <c r="W1190" i="45"/>
  <c r="V1190" i="45"/>
  <c r="U1190" i="45"/>
  <c r="Q1190" i="45"/>
  <c r="R1190" i="45" s="1"/>
  <c r="P1190" i="45"/>
  <c r="N1190" i="45"/>
  <c r="M1190" i="45"/>
  <c r="L1190" i="45"/>
  <c r="K1190" i="45"/>
  <c r="J1190" i="45"/>
  <c r="X1189" i="45"/>
  <c r="W1189" i="45"/>
  <c r="V1189" i="45"/>
  <c r="U1189" i="45"/>
  <c r="S1189" i="45"/>
  <c r="Q1189" i="45"/>
  <c r="R1189" i="45" s="1"/>
  <c r="P1189" i="45"/>
  <c r="N1189" i="45"/>
  <c r="M1189" i="45"/>
  <c r="L1189" i="45"/>
  <c r="K1189" i="45"/>
  <c r="J1189" i="45"/>
  <c r="X1188" i="45"/>
  <c r="W1188" i="45"/>
  <c r="V1188" i="45"/>
  <c r="Y1188" i="45" s="1"/>
  <c r="U1188" i="45"/>
  <c r="S1188" i="45"/>
  <c r="Q1188" i="45"/>
  <c r="R1188" i="45" s="1"/>
  <c r="P1188" i="45"/>
  <c r="N1188" i="45"/>
  <c r="M1188" i="45"/>
  <c r="L1188" i="45"/>
  <c r="K1188" i="45"/>
  <c r="J1188" i="45"/>
  <c r="X1187" i="45"/>
  <c r="W1187" i="45"/>
  <c r="V1187" i="45"/>
  <c r="Y1187" i="45" s="1"/>
  <c r="U1187" i="45"/>
  <c r="Q1187" i="45"/>
  <c r="R1187" i="45" s="1"/>
  <c r="P1187" i="45"/>
  <c r="N1187" i="45"/>
  <c r="M1187" i="45"/>
  <c r="L1187" i="45"/>
  <c r="K1187" i="45"/>
  <c r="J1187" i="45"/>
  <c r="X1186" i="45"/>
  <c r="W1186" i="45"/>
  <c r="V1186" i="45"/>
  <c r="U1186" i="45"/>
  <c r="Q1186" i="45"/>
  <c r="R1186" i="45" s="1"/>
  <c r="P1186" i="45"/>
  <c r="N1186" i="45"/>
  <c r="M1186" i="45"/>
  <c r="L1186" i="45"/>
  <c r="K1186" i="45"/>
  <c r="J1186" i="45"/>
  <c r="X1185" i="45"/>
  <c r="W1185" i="45"/>
  <c r="V1185" i="45"/>
  <c r="U1185" i="45"/>
  <c r="S1185" i="45"/>
  <c r="Q1185" i="45"/>
  <c r="R1185" i="45" s="1"/>
  <c r="P1185" i="45"/>
  <c r="N1185" i="45"/>
  <c r="M1185" i="45"/>
  <c r="L1185" i="45"/>
  <c r="K1185" i="45"/>
  <c r="J1185" i="45"/>
  <c r="X1184" i="45"/>
  <c r="W1184" i="45"/>
  <c r="V1184" i="45"/>
  <c r="U1184" i="45"/>
  <c r="S1184" i="45"/>
  <c r="Q1184" i="45"/>
  <c r="R1184" i="45" s="1"/>
  <c r="P1184" i="45"/>
  <c r="N1184" i="45"/>
  <c r="M1184" i="45"/>
  <c r="L1184" i="45"/>
  <c r="K1184" i="45"/>
  <c r="J1184" i="45"/>
  <c r="X1183" i="45"/>
  <c r="W1183" i="45"/>
  <c r="V1183" i="45"/>
  <c r="Y1183" i="45" s="1"/>
  <c r="U1183" i="45"/>
  <c r="S1183" i="45"/>
  <c r="Q1183" i="45"/>
  <c r="R1183" i="45" s="1"/>
  <c r="T1183" i="45" s="1"/>
  <c r="P1183" i="45"/>
  <c r="N1183" i="45"/>
  <c r="M1183" i="45"/>
  <c r="L1183" i="45"/>
  <c r="K1183" i="45"/>
  <c r="J1183" i="45"/>
  <c r="X1182" i="45"/>
  <c r="W1182" i="45"/>
  <c r="V1182" i="45"/>
  <c r="U1182" i="45"/>
  <c r="Q1182" i="45"/>
  <c r="R1182" i="45" s="1"/>
  <c r="P1182" i="45"/>
  <c r="N1182" i="45"/>
  <c r="M1182" i="45"/>
  <c r="L1182" i="45"/>
  <c r="K1182" i="45"/>
  <c r="J1182" i="45"/>
  <c r="X1181" i="45"/>
  <c r="W1181" i="45"/>
  <c r="V1181" i="45"/>
  <c r="U1181" i="45"/>
  <c r="S1181" i="45"/>
  <c r="Q1181" i="45"/>
  <c r="R1181" i="45" s="1"/>
  <c r="P1181" i="45"/>
  <c r="N1181" i="45"/>
  <c r="M1181" i="45"/>
  <c r="L1181" i="45"/>
  <c r="K1181" i="45"/>
  <c r="J1181" i="45"/>
  <c r="X1180" i="45"/>
  <c r="W1180" i="45"/>
  <c r="V1180" i="45"/>
  <c r="Y1180" i="45" s="1"/>
  <c r="U1180" i="45"/>
  <c r="S1180" i="45"/>
  <c r="Q1180" i="45"/>
  <c r="R1180" i="45" s="1"/>
  <c r="P1180" i="45"/>
  <c r="N1180" i="45"/>
  <c r="M1180" i="45"/>
  <c r="L1180" i="45"/>
  <c r="K1180" i="45"/>
  <c r="J1180" i="45"/>
  <c r="X1179" i="45"/>
  <c r="W1179" i="45"/>
  <c r="V1179" i="45"/>
  <c r="Y1179" i="45" s="1"/>
  <c r="U1179" i="45"/>
  <c r="Q1179" i="45"/>
  <c r="R1179" i="45" s="1"/>
  <c r="P1179" i="45"/>
  <c r="N1179" i="45"/>
  <c r="M1179" i="45"/>
  <c r="L1179" i="45"/>
  <c r="K1179" i="45"/>
  <c r="J1179" i="45"/>
  <c r="X1178" i="45"/>
  <c r="W1178" i="45"/>
  <c r="V1178" i="45"/>
  <c r="U1178" i="45"/>
  <c r="Q1178" i="45"/>
  <c r="R1178" i="45" s="1"/>
  <c r="P1178" i="45"/>
  <c r="N1178" i="45"/>
  <c r="M1178" i="45"/>
  <c r="L1178" i="45"/>
  <c r="K1178" i="45"/>
  <c r="J1178" i="45"/>
  <c r="X1177" i="45"/>
  <c r="W1177" i="45"/>
  <c r="V1177" i="45"/>
  <c r="U1177" i="45"/>
  <c r="S1177" i="45"/>
  <c r="Q1177" i="45"/>
  <c r="R1177" i="45" s="1"/>
  <c r="P1177" i="45"/>
  <c r="N1177" i="45"/>
  <c r="M1177" i="45"/>
  <c r="L1177" i="45"/>
  <c r="K1177" i="45"/>
  <c r="J1177" i="45"/>
  <c r="X1176" i="45"/>
  <c r="W1176" i="45"/>
  <c r="V1176" i="45"/>
  <c r="Y1176" i="45" s="1"/>
  <c r="U1176" i="45"/>
  <c r="S1176" i="45"/>
  <c r="Q1176" i="45"/>
  <c r="R1176" i="45" s="1"/>
  <c r="P1176" i="45"/>
  <c r="N1176" i="45"/>
  <c r="M1176" i="45"/>
  <c r="L1176" i="45"/>
  <c r="K1176" i="45"/>
  <c r="J1176" i="45"/>
  <c r="X1175" i="45"/>
  <c r="W1175" i="45"/>
  <c r="V1175" i="45"/>
  <c r="Y1175" i="45" s="1"/>
  <c r="U1175" i="45"/>
  <c r="Q1175" i="45"/>
  <c r="R1175" i="45" s="1"/>
  <c r="P1175" i="45"/>
  <c r="N1175" i="45"/>
  <c r="M1175" i="45"/>
  <c r="L1175" i="45"/>
  <c r="K1175" i="45"/>
  <c r="J1175" i="45"/>
  <c r="X1174" i="45"/>
  <c r="W1174" i="45"/>
  <c r="V1174" i="45"/>
  <c r="U1174" i="45"/>
  <c r="Q1174" i="45"/>
  <c r="R1174" i="45" s="1"/>
  <c r="P1174" i="45"/>
  <c r="N1174" i="45"/>
  <c r="M1174" i="45"/>
  <c r="L1174" i="45"/>
  <c r="K1174" i="45"/>
  <c r="J1174" i="45"/>
  <c r="X1173" i="45"/>
  <c r="W1173" i="45"/>
  <c r="V1173" i="45"/>
  <c r="U1173" i="45"/>
  <c r="S1173" i="45"/>
  <c r="Q1173" i="45"/>
  <c r="R1173" i="45" s="1"/>
  <c r="P1173" i="45"/>
  <c r="N1173" i="45"/>
  <c r="M1173" i="45"/>
  <c r="L1173" i="45"/>
  <c r="K1173" i="45"/>
  <c r="J1173" i="45"/>
  <c r="X1172" i="45"/>
  <c r="W1172" i="45"/>
  <c r="V1172" i="45"/>
  <c r="Y1172" i="45" s="1"/>
  <c r="U1172" i="45"/>
  <c r="S1172" i="45"/>
  <c r="Q1172" i="45"/>
  <c r="R1172" i="45" s="1"/>
  <c r="P1172" i="45"/>
  <c r="N1172" i="45"/>
  <c r="M1172" i="45"/>
  <c r="L1172" i="45"/>
  <c r="K1172" i="45"/>
  <c r="J1172" i="45"/>
  <c r="X1171" i="45"/>
  <c r="W1171" i="45"/>
  <c r="V1171" i="45"/>
  <c r="Y1171" i="45" s="1"/>
  <c r="U1171" i="45"/>
  <c r="Q1171" i="45"/>
  <c r="R1171" i="45" s="1"/>
  <c r="P1171" i="45"/>
  <c r="N1171" i="45"/>
  <c r="M1171" i="45"/>
  <c r="L1171" i="45"/>
  <c r="K1171" i="45"/>
  <c r="J1171" i="45"/>
  <c r="X1170" i="45"/>
  <c r="W1170" i="45"/>
  <c r="V1170" i="45"/>
  <c r="U1170" i="45"/>
  <c r="Q1170" i="45"/>
  <c r="R1170" i="45" s="1"/>
  <c r="P1170" i="45"/>
  <c r="N1170" i="45"/>
  <c r="M1170" i="45"/>
  <c r="L1170" i="45"/>
  <c r="K1170" i="45"/>
  <c r="J1170" i="45"/>
  <c r="X1169" i="45"/>
  <c r="W1169" i="45"/>
  <c r="V1169" i="45"/>
  <c r="U1169" i="45"/>
  <c r="S1169" i="45"/>
  <c r="Q1169" i="45"/>
  <c r="R1169" i="45" s="1"/>
  <c r="P1169" i="45"/>
  <c r="N1169" i="45"/>
  <c r="M1169" i="45"/>
  <c r="L1169" i="45"/>
  <c r="K1169" i="45"/>
  <c r="J1169" i="45"/>
  <c r="X1168" i="45"/>
  <c r="W1168" i="45"/>
  <c r="V1168" i="45"/>
  <c r="Y1168" i="45" s="1"/>
  <c r="U1168" i="45"/>
  <c r="S1168" i="45"/>
  <c r="Q1168" i="45"/>
  <c r="R1168" i="45" s="1"/>
  <c r="P1168" i="45"/>
  <c r="N1168" i="45"/>
  <c r="M1168" i="45"/>
  <c r="L1168" i="45"/>
  <c r="K1168" i="45"/>
  <c r="J1168" i="45"/>
  <c r="X1167" i="45"/>
  <c r="W1167" i="45"/>
  <c r="V1167" i="45"/>
  <c r="Y1167" i="45" s="1"/>
  <c r="U1167" i="45"/>
  <c r="Q1167" i="45"/>
  <c r="R1167" i="45" s="1"/>
  <c r="P1167" i="45"/>
  <c r="N1167" i="45"/>
  <c r="M1167" i="45"/>
  <c r="L1167" i="45"/>
  <c r="K1167" i="45"/>
  <c r="J1167" i="45"/>
  <c r="X1166" i="45"/>
  <c r="W1166" i="45"/>
  <c r="V1166" i="45"/>
  <c r="U1166" i="45"/>
  <c r="Q1166" i="45"/>
  <c r="R1166" i="45" s="1"/>
  <c r="P1166" i="45"/>
  <c r="N1166" i="45"/>
  <c r="M1166" i="45"/>
  <c r="L1166" i="45"/>
  <c r="K1166" i="45"/>
  <c r="J1166" i="45"/>
  <c r="X1165" i="45"/>
  <c r="W1165" i="45"/>
  <c r="V1165" i="45"/>
  <c r="U1165" i="45"/>
  <c r="S1165" i="45"/>
  <c r="Q1165" i="45"/>
  <c r="R1165" i="45" s="1"/>
  <c r="P1165" i="45"/>
  <c r="N1165" i="45"/>
  <c r="M1165" i="45"/>
  <c r="L1165" i="45"/>
  <c r="K1165" i="45"/>
  <c r="J1165" i="45"/>
  <c r="X1164" i="45"/>
  <c r="W1164" i="45"/>
  <c r="V1164" i="45"/>
  <c r="U1164" i="45"/>
  <c r="S1164" i="45"/>
  <c r="Q1164" i="45"/>
  <c r="R1164" i="45" s="1"/>
  <c r="P1164" i="45"/>
  <c r="N1164" i="45"/>
  <c r="M1164" i="45"/>
  <c r="L1164" i="45"/>
  <c r="K1164" i="45"/>
  <c r="J1164" i="45"/>
  <c r="X1163" i="45"/>
  <c r="W1163" i="45"/>
  <c r="V1163" i="45"/>
  <c r="Y1163" i="45" s="1"/>
  <c r="U1163" i="45"/>
  <c r="Q1163" i="45"/>
  <c r="R1163" i="45" s="1"/>
  <c r="P1163" i="45"/>
  <c r="N1163" i="45"/>
  <c r="M1163" i="45"/>
  <c r="L1163" i="45"/>
  <c r="K1163" i="45"/>
  <c r="J1163" i="45"/>
  <c r="X1162" i="45"/>
  <c r="W1162" i="45"/>
  <c r="V1162" i="45"/>
  <c r="U1162" i="45"/>
  <c r="Q1162" i="45"/>
  <c r="R1162" i="45" s="1"/>
  <c r="P1162" i="45"/>
  <c r="N1162" i="45"/>
  <c r="M1162" i="45"/>
  <c r="L1162" i="45"/>
  <c r="K1162" i="45"/>
  <c r="J1162" i="45"/>
  <c r="X1161" i="45"/>
  <c r="W1161" i="45"/>
  <c r="V1161" i="45"/>
  <c r="U1161" i="45"/>
  <c r="S1161" i="45"/>
  <c r="Q1161" i="45"/>
  <c r="R1161" i="45" s="1"/>
  <c r="P1161" i="45"/>
  <c r="N1161" i="45"/>
  <c r="M1161" i="45"/>
  <c r="L1161" i="45"/>
  <c r="K1161" i="45"/>
  <c r="J1161" i="45"/>
  <c r="X1160" i="45"/>
  <c r="W1160" i="45"/>
  <c r="V1160" i="45"/>
  <c r="U1160" i="45"/>
  <c r="S1160" i="45"/>
  <c r="Q1160" i="45"/>
  <c r="R1160" i="45" s="1"/>
  <c r="P1160" i="45"/>
  <c r="N1160" i="45"/>
  <c r="M1160" i="45"/>
  <c r="L1160" i="45"/>
  <c r="K1160" i="45"/>
  <c r="J1160" i="45"/>
  <c r="X1159" i="45"/>
  <c r="W1159" i="45"/>
  <c r="V1159" i="45"/>
  <c r="Y1159" i="45" s="1"/>
  <c r="U1159" i="45"/>
  <c r="Q1159" i="45"/>
  <c r="R1159" i="45" s="1"/>
  <c r="P1159" i="45"/>
  <c r="N1159" i="45"/>
  <c r="M1159" i="45"/>
  <c r="L1159" i="45"/>
  <c r="K1159" i="45"/>
  <c r="J1159" i="45"/>
  <c r="X1158" i="45"/>
  <c r="W1158" i="45"/>
  <c r="V1158" i="45"/>
  <c r="U1158" i="45"/>
  <c r="Q1158" i="45"/>
  <c r="R1158" i="45" s="1"/>
  <c r="P1158" i="45"/>
  <c r="N1158" i="45"/>
  <c r="M1158" i="45"/>
  <c r="L1158" i="45"/>
  <c r="K1158" i="45"/>
  <c r="J1158" i="45"/>
  <c r="X1157" i="45"/>
  <c r="W1157" i="45"/>
  <c r="V1157" i="45"/>
  <c r="U1157" i="45"/>
  <c r="S1157" i="45"/>
  <c r="Q1157" i="45"/>
  <c r="R1157" i="45" s="1"/>
  <c r="P1157" i="45"/>
  <c r="N1157" i="45"/>
  <c r="M1157" i="45"/>
  <c r="L1157" i="45"/>
  <c r="K1157" i="45"/>
  <c r="J1157" i="45"/>
  <c r="X1156" i="45"/>
  <c r="W1156" i="45"/>
  <c r="V1156" i="45"/>
  <c r="U1156" i="45"/>
  <c r="S1156" i="45"/>
  <c r="Q1156" i="45"/>
  <c r="R1156" i="45" s="1"/>
  <c r="P1156" i="45"/>
  <c r="N1156" i="45"/>
  <c r="M1156" i="45"/>
  <c r="L1156" i="45"/>
  <c r="K1156" i="45"/>
  <c r="J1156" i="45"/>
  <c r="X1155" i="45"/>
  <c r="W1155" i="45"/>
  <c r="V1155" i="45"/>
  <c r="Y1155" i="45" s="1"/>
  <c r="U1155" i="45"/>
  <c r="Q1155" i="45"/>
  <c r="R1155" i="45" s="1"/>
  <c r="P1155" i="45"/>
  <c r="N1155" i="45"/>
  <c r="M1155" i="45"/>
  <c r="L1155" i="45"/>
  <c r="K1155" i="45"/>
  <c r="J1155" i="45"/>
  <c r="X1154" i="45"/>
  <c r="W1154" i="45"/>
  <c r="V1154" i="45"/>
  <c r="U1154" i="45"/>
  <c r="Q1154" i="45"/>
  <c r="R1154" i="45" s="1"/>
  <c r="P1154" i="45"/>
  <c r="N1154" i="45"/>
  <c r="M1154" i="45"/>
  <c r="L1154" i="45"/>
  <c r="K1154" i="45"/>
  <c r="J1154" i="45"/>
  <c r="X1153" i="45"/>
  <c r="W1153" i="45"/>
  <c r="V1153" i="45"/>
  <c r="U1153" i="45"/>
  <c r="S1153" i="45"/>
  <c r="Q1153" i="45"/>
  <c r="R1153" i="45" s="1"/>
  <c r="P1153" i="45"/>
  <c r="N1153" i="45"/>
  <c r="M1153" i="45"/>
  <c r="L1153" i="45"/>
  <c r="K1153" i="45"/>
  <c r="J1153" i="45"/>
  <c r="X1152" i="45"/>
  <c r="W1152" i="45"/>
  <c r="V1152" i="45"/>
  <c r="U1152" i="45"/>
  <c r="S1152" i="45"/>
  <c r="Q1152" i="45"/>
  <c r="R1152" i="45" s="1"/>
  <c r="P1152" i="45"/>
  <c r="N1152" i="45"/>
  <c r="M1152" i="45"/>
  <c r="L1152" i="45"/>
  <c r="K1152" i="45"/>
  <c r="J1152" i="45"/>
  <c r="X1151" i="45"/>
  <c r="W1151" i="45"/>
  <c r="V1151" i="45"/>
  <c r="Y1151" i="45" s="1"/>
  <c r="U1151" i="45"/>
  <c r="Q1151" i="45"/>
  <c r="R1151" i="45" s="1"/>
  <c r="P1151" i="45"/>
  <c r="N1151" i="45"/>
  <c r="M1151" i="45"/>
  <c r="L1151" i="45"/>
  <c r="K1151" i="45"/>
  <c r="J1151" i="45"/>
  <c r="X1150" i="45"/>
  <c r="W1150" i="45"/>
  <c r="V1150" i="45"/>
  <c r="U1150" i="45"/>
  <c r="Q1150" i="45"/>
  <c r="R1150" i="45" s="1"/>
  <c r="P1150" i="45"/>
  <c r="N1150" i="45"/>
  <c r="M1150" i="45"/>
  <c r="L1150" i="45"/>
  <c r="K1150" i="45"/>
  <c r="J1150" i="45"/>
  <c r="X1149" i="45"/>
  <c r="W1149" i="45"/>
  <c r="V1149" i="45"/>
  <c r="U1149" i="45"/>
  <c r="S1149" i="45"/>
  <c r="Q1149" i="45"/>
  <c r="R1149" i="45" s="1"/>
  <c r="P1149" i="45"/>
  <c r="N1149" i="45"/>
  <c r="M1149" i="45"/>
  <c r="L1149" i="45"/>
  <c r="K1149" i="45"/>
  <c r="J1149" i="45"/>
  <c r="X1148" i="45"/>
  <c r="W1148" i="45"/>
  <c r="V1148" i="45"/>
  <c r="U1148" i="45"/>
  <c r="S1148" i="45"/>
  <c r="Q1148" i="45"/>
  <c r="R1148" i="45" s="1"/>
  <c r="P1148" i="45"/>
  <c r="N1148" i="45"/>
  <c r="M1148" i="45"/>
  <c r="L1148" i="45"/>
  <c r="K1148" i="45"/>
  <c r="J1148" i="45"/>
  <c r="X1147" i="45"/>
  <c r="W1147" i="45"/>
  <c r="V1147" i="45"/>
  <c r="Y1147" i="45" s="1"/>
  <c r="U1147" i="45"/>
  <c r="Q1147" i="45"/>
  <c r="R1147" i="45" s="1"/>
  <c r="P1147" i="45"/>
  <c r="N1147" i="45"/>
  <c r="M1147" i="45"/>
  <c r="L1147" i="45"/>
  <c r="K1147" i="45"/>
  <c r="J1147" i="45"/>
  <c r="X1146" i="45"/>
  <c r="W1146" i="45"/>
  <c r="V1146" i="45"/>
  <c r="U1146" i="45"/>
  <c r="Q1146" i="45"/>
  <c r="R1146" i="45" s="1"/>
  <c r="P1146" i="45"/>
  <c r="N1146" i="45"/>
  <c r="M1146" i="45"/>
  <c r="L1146" i="45"/>
  <c r="K1146" i="45"/>
  <c r="J1146" i="45"/>
  <c r="X1145" i="45"/>
  <c r="W1145" i="45"/>
  <c r="V1145" i="45"/>
  <c r="U1145" i="45"/>
  <c r="S1145" i="45"/>
  <c r="Q1145" i="45"/>
  <c r="R1145" i="45" s="1"/>
  <c r="P1145" i="45"/>
  <c r="N1145" i="45"/>
  <c r="M1145" i="45"/>
  <c r="L1145" i="45"/>
  <c r="K1145" i="45"/>
  <c r="J1145" i="45"/>
  <c r="X1144" i="45"/>
  <c r="W1144" i="45"/>
  <c r="V1144" i="45"/>
  <c r="U1144" i="45"/>
  <c r="S1144" i="45"/>
  <c r="Q1144" i="45"/>
  <c r="R1144" i="45" s="1"/>
  <c r="P1144" i="45"/>
  <c r="N1144" i="45"/>
  <c r="M1144" i="45"/>
  <c r="L1144" i="45"/>
  <c r="K1144" i="45"/>
  <c r="J1144" i="45"/>
  <c r="X1143" i="45"/>
  <c r="W1143" i="45"/>
  <c r="V1143" i="45"/>
  <c r="Y1143" i="45" s="1"/>
  <c r="U1143" i="45"/>
  <c r="Q1143" i="45"/>
  <c r="R1143" i="45" s="1"/>
  <c r="P1143" i="45"/>
  <c r="N1143" i="45"/>
  <c r="M1143" i="45"/>
  <c r="L1143" i="45"/>
  <c r="K1143" i="45"/>
  <c r="J1143" i="45"/>
  <c r="X1142" i="45"/>
  <c r="W1142" i="45"/>
  <c r="V1142" i="45"/>
  <c r="U1142" i="45"/>
  <c r="Q1142" i="45"/>
  <c r="R1142" i="45" s="1"/>
  <c r="P1142" i="45"/>
  <c r="N1142" i="45"/>
  <c r="M1142" i="45"/>
  <c r="L1142" i="45"/>
  <c r="K1142" i="45"/>
  <c r="J1142" i="45"/>
  <c r="X1141" i="45"/>
  <c r="W1141" i="45"/>
  <c r="V1141" i="45"/>
  <c r="U1141" i="45"/>
  <c r="S1141" i="45"/>
  <c r="Q1141" i="45"/>
  <c r="R1141" i="45" s="1"/>
  <c r="P1141" i="45"/>
  <c r="N1141" i="45"/>
  <c r="M1141" i="45"/>
  <c r="L1141" i="45"/>
  <c r="K1141" i="45"/>
  <c r="J1141" i="45"/>
  <c r="X1140" i="45"/>
  <c r="W1140" i="45"/>
  <c r="V1140" i="45"/>
  <c r="U1140" i="45"/>
  <c r="S1140" i="45"/>
  <c r="Q1140" i="45"/>
  <c r="R1140" i="45" s="1"/>
  <c r="P1140" i="45"/>
  <c r="N1140" i="45"/>
  <c r="M1140" i="45"/>
  <c r="L1140" i="45"/>
  <c r="K1140" i="45"/>
  <c r="J1140" i="45"/>
  <c r="X1139" i="45"/>
  <c r="W1139" i="45"/>
  <c r="V1139" i="45"/>
  <c r="Y1139" i="45" s="1"/>
  <c r="U1139" i="45"/>
  <c r="Q1139" i="45"/>
  <c r="R1139" i="45" s="1"/>
  <c r="P1139" i="45"/>
  <c r="N1139" i="45"/>
  <c r="M1139" i="45"/>
  <c r="L1139" i="45"/>
  <c r="K1139" i="45"/>
  <c r="J1139" i="45"/>
  <c r="X1138" i="45"/>
  <c r="W1138" i="45"/>
  <c r="V1138" i="45"/>
  <c r="U1138" i="45"/>
  <c r="Q1138" i="45"/>
  <c r="R1138" i="45" s="1"/>
  <c r="P1138" i="45"/>
  <c r="N1138" i="45"/>
  <c r="M1138" i="45"/>
  <c r="L1138" i="45"/>
  <c r="K1138" i="45"/>
  <c r="J1138" i="45"/>
  <c r="X1137" i="45"/>
  <c r="W1137" i="45"/>
  <c r="V1137" i="45"/>
  <c r="U1137" i="45"/>
  <c r="S1137" i="45"/>
  <c r="Q1137" i="45"/>
  <c r="R1137" i="45" s="1"/>
  <c r="P1137" i="45"/>
  <c r="N1137" i="45"/>
  <c r="M1137" i="45"/>
  <c r="L1137" i="45"/>
  <c r="K1137" i="45"/>
  <c r="J1137" i="45"/>
  <c r="X1136" i="45"/>
  <c r="W1136" i="45"/>
  <c r="V1136" i="45"/>
  <c r="U1136" i="45"/>
  <c r="S1136" i="45"/>
  <c r="Q1136" i="45"/>
  <c r="R1136" i="45" s="1"/>
  <c r="P1136" i="45"/>
  <c r="N1136" i="45"/>
  <c r="M1136" i="45"/>
  <c r="L1136" i="45"/>
  <c r="K1136" i="45"/>
  <c r="J1136" i="45"/>
  <c r="X1135" i="45"/>
  <c r="W1135" i="45"/>
  <c r="V1135" i="45"/>
  <c r="Y1135" i="45" s="1"/>
  <c r="U1135" i="45"/>
  <c r="Q1135" i="45"/>
  <c r="R1135" i="45" s="1"/>
  <c r="P1135" i="45"/>
  <c r="N1135" i="45"/>
  <c r="M1135" i="45"/>
  <c r="L1135" i="45"/>
  <c r="K1135" i="45"/>
  <c r="J1135" i="45"/>
  <c r="X1134" i="45"/>
  <c r="W1134" i="45"/>
  <c r="V1134" i="45"/>
  <c r="U1134" i="45"/>
  <c r="Q1134" i="45"/>
  <c r="R1134" i="45" s="1"/>
  <c r="P1134" i="45"/>
  <c r="N1134" i="45"/>
  <c r="M1134" i="45"/>
  <c r="L1134" i="45"/>
  <c r="K1134" i="45"/>
  <c r="J1134" i="45"/>
  <c r="X1133" i="45"/>
  <c r="W1133" i="45"/>
  <c r="V1133" i="45"/>
  <c r="U1133" i="45"/>
  <c r="S1133" i="45"/>
  <c r="Q1133" i="45"/>
  <c r="R1133" i="45" s="1"/>
  <c r="P1133" i="45"/>
  <c r="N1133" i="45"/>
  <c r="M1133" i="45"/>
  <c r="L1133" i="45"/>
  <c r="K1133" i="45"/>
  <c r="J1133" i="45"/>
  <c r="X1132" i="45"/>
  <c r="W1132" i="45"/>
  <c r="V1132" i="45"/>
  <c r="U1132" i="45"/>
  <c r="S1132" i="45"/>
  <c r="Q1132" i="45"/>
  <c r="R1132" i="45" s="1"/>
  <c r="P1132" i="45"/>
  <c r="N1132" i="45"/>
  <c r="M1132" i="45"/>
  <c r="L1132" i="45"/>
  <c r="K1132" i="45"/>
  <c r="J1132" i="45"/>
  <c r="X1131" i="45"/>
  <c r="W1131" i="45"/>
  <c r="V1131" i="45"/>
  <c r="Y1131" i="45" s="1"/>
  <c r="U1131" i="45"/>
  <c r="Q1131" i="45"/>
  <c r="R1131" i="45" s="1"/>
  <c r="P1131" i="45"/>
  <c r="N1131" i="45"/>
  <c r="M1131" i="45"/>
  <c r="L1131" i="45"/>
  <c r="K1131" i="45"/>
  <c r="J1131" i="45"/>
  <c r="X1130" i="45"/>
  <c r="W1130" i="45"/>
  <c r="V1130" i="45"/>
  <c r="U1130" i="45"/>
  <c r="Q1130" i="45"/>
  <c r="R1130" i="45" s="1"/>
  <c r="P1130" i="45"/>
  <c r="N1130" i="45"/>
  <c r="M1130" i="45"/>
  <c r="L1130" i="45"/>
  <c r="K1130" i="45"/>
  <c r="J1130" i="45"/>
  <c r="X1129" i="45"/>
  <c r="W1129" i="45"/>
  <c r="V1129" i="45"/>
  <c r="U1129" i="45"/>
  <c r="S1129" i="45"/>
  <c r="Q1129" i="45"/>
  <c r="R1129" i="45" s="1"/>
  <c r="P1129" i="45"/>
  <c r="N1129" i="45"/>
  <c r="M1129" i="45"/>
  <c r="L1129" i="45"/>
  <c r="K1129" i="45"/>
  <c r="J1129" i="45"/>
  <c r="X1128" i="45"/>
  <c r="W1128" i="45"/>
  <c r="V1128" i="45"/>
  <c r="U1128" i="45"/>
  <c r="S1128" i="45"/>
  <c r="Q1128" i="45"/>
  <c r="R1128" i="45" s="1"/>
  <c r="P1128" i="45"/>
  <c r="N1128" i="45"/>
  <c r="M1128" i="45"/>
  <c r="L1128" i="45"/>
  <c r="K1128" i="45"/>
  <c r="J1128" i="45"/>
  <c r="X1127" i="45"/>
  <c r="W1127" i="45"/>
  <c r="V1127" i="45"/>
  <c r="Y1127" i="45" s="1"/>
  <c r="U1127" i="45"/>
  <c r="Q1127" i="45"/>
  <c r="R1127" i="45" s="1"/>
  <c r="P1127" i="45"/>
  <c r="N1127" i="45"/>
  <c r="M1127" i="45"/>
  <c r="L1127" i="45"/>
  <c r="K1127" i="45"/>
  <c r="J1127" i="45"/>
  <c r="X1126" i="45"/>
  <c r="W1126" i="45"/>
  <c r="V1126" i="45"/>
  <c r="U1126" i="45"/>
  <c r="Q1126" i="45"/>
  <c r="R1126" i="45" s="1"/>
  <c r="P1126" i="45"/>
  <c r="N1126" i="45"/>
  <c r="M1126" i="45"/>
  <c r="L1126" i="45"/>
  <c r="K1126" i="45"/>
  <c r="J1126" i="45"/>
  <c r="X1125" i="45"/>
  <c r="W1125" i="45"/>
  <c r="V1125" i="45"/>
  <c r="U1125" i="45"/>
  <c r="S1125" i="45"/>
  <c r="Q1125" i="45"/>
  <c r="R1125" i="45" s="1"/>
  <c r="P1125" i="45"/>
  <c r="N1125" i="45"/>
  <c r="M1125" i="45"/>
  <c r="L1125" i="45"/>
  <c r="K1125" i="45"/>
  <c r="J1125" i="45"/>
  <c r="X1124" i="45"/>
  <c r="W1124" i="45"/>
  <c r="V1124" i="45"/>
  <c r="U1124" i="45"/>
  <c r="S1124" i="45"/>
  <c r="Q1124" i="45"/>
  <c r="R1124" i="45" s="1"/>
  <c r="P1124" i="45"/>
  <c r="N1124" i="45"/>
  <c r="M1124" i="45"/>
  <c r="L1124" i="45"/>
  <c r="K1124" i="45"/>
  <c r="J1124" i="45"/>
  <c r="X1123" i="45"/>
  <c r="W1123" i="45"/>
  <c r="V1123" i="45"/>
  <c r="Y1123" i="45" s="1"/>
  <c r="U1123" i="45"/>
  <c r="Q1123" i="45"/>
  <c r="R1123" i="45" s="1"/>
  <c r="P1123" i="45"/>
  <c r="N1123" i="45"/>
  <c r="M1123" i="45"/>
  <c r="L1123" i="45"/>
  <c r="K1123" i="45"/>
  <c r="J1123" i="45"/>
  <c r="X1122" i="45"/>
  <c r="W1122" i="45"/>
  <c r="V1122" i="45"/>
  <c r="U1122" i="45"/>
  <c r="Q1122" i="45"/>
  <c r="R1122" i="45" s="1"/>
  <c r="P1122" i="45"/>
  <c r="N1122" i="45"/>
  <c r="M1122" i="45"/>
  <c r="L1122" i="45"/>
  <c r="K1122" i="45"/>
  <c r="J1122" i="45"/>
  <c r="X1121" i="45"/>
  <c r="W1121" i="45"/>
  <c r="V1121" i="45"/>
  <c r="U1121" i="45"/>
  <c r="S1121" i="45"/>
  <c r="Q1121" i="45"/>
  <c r="R1121" i="45" s="1"/>
  <c r="P1121" i="45"/>
  <c r="N1121" i="45"/>
  <c r="M1121" i="45"/>
  <c r="L1121" i="45"/>
  <c r="K1121" i="45"/>
  <c r="J1121" i="45"/>
  <c r="X1120" i="45"/>
  <c r="W1120" i="45"/>
  <c r="V1120" i="45"/>
  <c r="U1120" i="45"/>
  <c r="S1120" i="45"/>
  <c r="Q1120" i="45"/>
  <c r="R1120" i="45" s="1"/>
  <c r="P1120" i="45"/>
  <c r="N1120" i="45"/>
  <c r="M1120" i="45"/>
  <c r="L1120" i="45"/>
  <c r="K1120" i="45"/>
  <c r="J1120" i="45"/>
  <c r="X1119" i="45"/>
  <c r="W1119" i="45"/>
  <c r="V1119" i="45"/>
  <c r="Y1119" i="45" s="1"/>
  <c r="U1119" i="45"/>
  <c r="Q1119" i="45"/>
  <c r="R1119" i="45" s="1"/>
  <c r="P1119" i="45"/>
  <c r="N1119" i="45"/>
  <c r="M1119" i="45"/>
  <c r="L1119" i="45"/>
  <c r="K1119" i="45"/>
  <c r="J1119" i="45"/>
  <c r="X1118" i="45"/>
  <c r="W1118" i="45"/>
  <c r="V1118" i="45"/>
  <c r="U1118" i="45"/>
  <c r="Q1118" i="45"/>
  <c r="R1118" i="45" s="1"/>
  <c r="P1118" i="45"/>
  <c r="N1118" i="45"/>
  <c r="M1118" i="45"/>
  <c r="L1118" i="45"/>
  <c r="K1118" i="45"/>
  <c r="J1118" i="45"/>
  <c r="X1117" i="45"/>
  <c r="W1117" i="45"/>
  <c r="V1117" i="45"/>
  <c r="U1117" i="45"/>
  <c r="S1117" i="45"/>
  <c r="Q1117" i="45"/>
  <c r="R1117" i="45" s="1"/>
  <c r="P1117" i="45"/>
  <c r="N1117" i="45"/>
  <c r="M1117" i="45"/>
  <c r="L1117" i="45"/>
  <c r="K1117" i="45"/>
  <c r="J1117" i="45"/>
  <c r="X1116" i="45"/>
  <c r="W1116" i="45"/>
  <c r="V1116" i="45"/>
  <c r="U1116" i="45"/>
  <c r="S1116" i="45"/>
  <c r="Q1116" i="45"/>
  <c r="R1116" i="45" s="1"/>
  <c r="P1116" i="45"/>
  <c r="N1116" i="45"/>
  <c r="M1116" i="45"/>
  <c r="L1116" i="45"/>
  <c r="K1116" i="45"/>
  <c r="J1116" i="45"/>
  <c r="X1115" i="45"/>
  <c r="W1115" i="45"/>
  <c r="V1115" i="45"/>
  <c r="Y1115" i="45" s="1"/>
  <c r="U1115" i="45"/>
  <c r="Q1115" i="45"/>
  <c r="R1115" i="45" s="1"/>
  <c r="P1115" i="45"/>
  <c r="N1115" i="45"/>
  <c r="M1115" i="45"/>
  <c r="L1115" i="45"/>
  <c r="K1115" i="45"/>
  <c r="J1115" i="45"/>
  <c r="X1114" i="45"/>
  <c r="Y1114" i="45" s="1"/>
  <c r="W1114" i="45"/>
  <c r="V1114" i="45"/>
  <c r="U1114" i="45"/>
  <c r="S1114" i="45"/>
  <c r="Q1114" i="45"/>
  <c r="R1114" i="45" s="1"/>
  <c r="P1114" i="45"/>
  <c r="N1114" i="45"/>
  <c r="M1114" i="45"/>
  <c r="L1114" i="45"/>
  <c r="K1114" i="45"/>
  <c r="J1114" i="45"/>
  <c r="X1113" i="45"/>
  <c r="W1113" i="45"/>
  <c r="V1113" i="45"/>
  <c r="Y1113" i="45" s="1"/>
  <c r="U1113" i="45"/>
  <c r="Q1113" i="45"/>
  <c r="R1113" i="45" s="1"/>
  <c r="P1113" i="45"/>
  <c r="N1113" i="45"/>
  <c r="M1113" i="45"/>
  <c r="L1113" i="45"/>
  <c r="K1113" i="45"/>
  <c r="J1113" i="45"/>
  <c r="X1112" i="45"/>
  <c r="W1112" i="45"/>
  <c r="V1112" i="45"/>
  <c r="Y1112" i="45" s="1"/>
  <c r="U1112" i="45"/>
  <c r="S1112" i="45"/>
  <c r="Q1112" i="45"/>
  <c r="R1112" i="45" s="1"/>
  <c r="P1112" i="45"/>
  <c r="N1112" i="45"/>
  <c r="M1112" i="45"/>
  <c r="L1112" i="45"/>
  <c r="K1112" i="45"/>
  <c r="J1112" i="45"/>
  <c r="X1111" i="45"/>
  <c r="W1111" i="45"/>
  <c r="V1111" i="45"/>
  <c r="Y1111" i="45" s="1"/>
  <c r="U1111" i="45"/>
  <c r="Q1111" i="45"/>
  <c r="R1111" i="45" s="1"/>
  <c r="P1111" i="45"/>
  <c r="N1111" i="45"/>
  <c r="M1111" i="45"/>
  <c r="L1111" i="45"/>
  <c r="K1111" i="45"/>
  <c r="J1111" i="45"/>
  <c r="X1110" i="45"/>
  <c r="Y1110" i="45" s="1"/>
  <c r="W1110" i="45"/>
  <c r="V1110" i="45"/>
  <c r="U1110" i="45"/>
  <c r="T1110" i="45"/>
  <c r="S1110" i="45"/>
  <c r="Q1110" i="45"/>
  <c r="R1110" i="45" s="1"/>
  <c r="P1110" i="45"/>
  <c r="N1110" i="45"/>
  <c r="M1110" i="45"/>
  <c r="L1110" i="45"/>
  <c r="K1110" i="45"/>
  <c r="J1110" i="45"/>
  <c r="X1109" i="45"/>
  <c r="W1109" i="45"/>
  <c r="V1109" i="45"/>
  <c r="U1109" i="45"/>
  <c r="S1109" i="45"/>
  <c r="Q1109" i="45"/>
  <c r="R1109" i="45" s="1"/>
  <c r="T1109" i="45" s="1"/>
  <c r="P1109" i="45"/>
  <c r="N1109" i="45"/>
  <c r="M1109" i="45"/>
  <c r="L1109" i="45"/>
  <c r="K1109" i="45"/>
  <c r="J1109" i="45"/>
  <c r="X1108" i="45"/>
  <c r="W1108" i="45"/>
  <c r="V1108" i="45"/>
  <c r="Y1108" i="45" s="1"/>
  <c r="U1108" i="45"/>
  <c r="Q1108" i="45"/>
  <c r="R1108" i="45" s="1"/>
  <c r="P1108" i="45"/>
  <c r="N1108" i="45"/>
  <c r="M1108" i="45"/>
  <c r="L1108" i="45"/>
  <c r="K1108" i="45"/>
  <c r="J1108" i="45"/>
  <c r="Y1107" i="45"/>
  <c r="X1107" i="45"/>
  <c r="W1107" i="45"/>
  <c r="V1107" i="45"/>
  <c r="U1107" i="45"/>
  <c r="Q1107" i="45"/>
  <c r="R1107" i="45" s="1"/>
  <c r="S1107" i="45" s="1"/>
  <c r="T1107" i="45" s="1"/>
  <c r="P1107" i="45"/>
  <c r="N1107" i="45"/>
  <c r="M1107" i="45"/>
  <c r="L1107" i="45"/>
  <c r="K1107" i="45"/>
  <c r="J1107" i="45"/>
  <c r="X1106" i="45"/>
  <c r="W1106" i="45"/>
  <c r="V1106" i="45"/>
  <c r="Y1106" i="45" s="1"/>
  <c r="U1106" i="45"/>
  <c r="T1106" i="45"/>
  <c r="S1106" i="45"/>
  <c r="Q1106" i="45"/>
  <c r="R1106" i="45" s="1"/>
  <c r="P1106" i="45"/>
  <c r="N1106" i="45"/>
  <c r="M1106" i="45"/>
  <c r="L1106" i="45"/>
  <c r="K1106" i="45"/>
  <c r="J1106" i="45"/>
  <c r="X1105" i="45"/>
  <c r="W1105" i="45"/>
  <c r="V1105" i="45"/>
  <c r="U1105" i="45"/>
  <c r="S1105" i="45"/>
  <c r="Q1105" i="45"/>
  <c r="R1105" i="45" s="1"/>
  <c r="P1105" i="45"/>
  <c r="N1105" i="45"/>
  <c r="M1105" i="45"/>
  <c r="L1105" i="45"/>
  <c r="K1105" i="45"/>
  <c r="J1105" i="45"/>
  <c r="X1104" i="45"/>
  <c r="W1104" i="45"/>
  <c r="V1104" i="45"/>
  <c r="Y1104" i="45" s="1"/>
  <c r="U1104" i="45"/>
  <c r="Q1104" i="45"/>
  <c r="R1104" i="45" s="1"/>
  <c r="P1104" i="45"/>
  <c r="N1104" i="45"/>
  <c r="M1104" i="45"/>
  <c r="L1104" i="45"/>
  <c r="K1104" i="45"/>
  <c r="J1104" i="45"/>
  <c r="Y1103" i="45"/>
  <c r="X1103" i="45"/>
  <c r="W1103" i="45"/>
  <c r="V1103" i="45"/>
  <c r="U1103" i="45"/>
  <c r="Q1103" i="45"/>
  <c r="R1103" i="45" s="1"/>
  <c r="S1103" i="45" s="1"/>
  <c r="T1103" i="45" s="1"/>
  <c r="P1103" i="45"/>
  <c r="N1103" i="45"/>
  <c r="M1103" i="45"/>
  <c r="L1103" i="45"/>
  <c r="K1103" i="45"/>
  <c r="J1103" i="45"/>
  <c r="X1102" i="45"/>
  <c r="Y1102" i="45" s="1"/>
  <c r="W1102" i="45"/>
  <c r="V1102" i="45"/>
  <c r="U1102" i="45"/>
  <c r="T1102" i="45"/>
  <c r="S1102" i="45"/>
  <c r="Q1102" i="45"/>
  <c r="R1102" i="45" s="1"/>
  <c r="P1102" i="45"/>
  <c r="N1102" i="45"/>
  <c r="M1102" i="45"/>
  <c r="L1102" i="45"/>
  <c r="K1102" i="45"/>
  <c r="J1102" i="45"/>
  <c r="X1101" i="45"/>
  <c r="W1101" i="45"/>
  <c r="V1101" i="45"/>
  <c r="Y1101" i="45" s="1"/>
  <c r="U1101" i="45"/>
  <c r="S1101" i="45"/>
  <c r="Q1101" i="45"/>
  <c r="R1101" i="45" s="1"/>
  <c r="T1101" i="45" s="1"/>
  <c r="P1101" i="45"/>
  <c r="N1101" i="45"/>
  <c r="M1101" i="45"/>
  <c r="L1101" i="45"/>
  <c r="K1101" i="45"/>
  <c r="J1101" i="45"/>
  <c r="X1100" i="45"/>
  <c r="W1100" i="45"/>
  <c r="V1100" i="45"/>
  <c r="Y1100" i="45" s="1"/>
  <c r="U1100" i="45"/>
  <c r="Q1100" i="45"/>
  <c r="R1100" i="45" s="1"/>
  <c r="P1100" i="45"/>
  <c r="N1100" i="45"/>
  <c r="M1100" i="45"/>
  <c r="L1100" i="45"/>
  <c r="K1100" i="45"/>
  <c r="J1100" i="45"/>
  <c r="Y1099" i="45"/>
  <c r="X1099" i="45"/>
  <c r="W1099" i="45"/>
  <c r="V1099" i="45"/>
  <c r="U1099" i="45"/>
  <c r="Q1099" i="45"/>
  <c r="R1099" i="45" s="1"/>
  <c r="S1099" i="45" s="1"/>
  <c r="T1099" i="45" s="1"/>
  <c r="P1099" i="45"/>
  <c r="N1099" i="45"/>
  <c r="M1099" i="45"/>
  <c r="L1099" i="45"/>
  <c r="K1099" i="45"/>
  <c r="J1099" i="45"/>
  <c r="X1098" i="45"/>
  <c r="W1098" i="45"/>
  <c r="V1098" i="45"/>
  <c r="Y1098" i="45" s="1"/>
  <c r="U1098" i="45"/>
  <c r="T1098" i="45"/>
  <c r="S1098" i="45"/>
  <c r="Q1098" i="45"/>
  <c r="R1098" i="45" s="1"/>
  <c r="P1098" i="45"/>
  <c r="N1098" i="45"/>
  <c r="M1098" i="45"/>
  <c r="L1098" i="45"/>
  <c r="K1098" i="45"/>
  <c r="J1098" i="45"/>
  <c r="X1097" i="45"/>
  <c r="W1097" i="45"/>
  <c r="V1097" i="45"/>
  <c r="U1097" i="45"/>
  <c r="S1097" i="45"/>
  <c r="Q1097" i="45"/>
  <c r="R1097" i="45" s="1"/>
  <c r="P1097" i="45"/>
  <c r="N1097" i="45"/>
  <c r="M1097" i="45"/>
  <c r="L1097" i="45"/>
  <c r="K1097" i="45"/>
  <c r="J1097" i="45"/>
  <c r="X1096" i="45"/>
  <c r="W1096" i="45"/>
  <c r="V1096" i="45"/>
  <c r="Y1096" i="45" s="1"/>
  <c r="U1096" i="45"/>
  <c r="Q1096" i="45"/>
  <c r="R1096" i="45" s="1"/>
  <c r="P1096" i="45"/>
  <c r="N1096" i="45"/>
  <c r="M1096" i="45"/>
  <c r="L1096" i="45"/>
  <c r="K1096" i="45"/>
  <c r="J1096" i="45"/>
  <c r="Y1095" i="45"/>
  <c r="X1095" i="45"/>
  <c r="W1095" i="45"/>
  <c r="V1095" i="45"/>
  <c r="U1095" i="45"/>
  <c r="T1095" i="45"/>
  <c r="Q1095" i="45"/>
  <c r="R1095" i="45" s="1"/>
  <c r="S1095" i="45" s="1"/>
  <c r="P1095" i="45"/>
  <c r="N1095" i="45"/>
  <c r="M1095" i="45"/>
  <c r="L1095" i="45"/>
  <c r="K1095" i="45"/>
  <c r="J1095" i="45"/>
  <c r="X1094" i="45"/>
  <c r="Y1094" i="45" s="1"/>
  <c r="W1094" i="45"/>
  <c r="V1094" i="45"/>
  <c r="U1094" i="45"/>
  <c r="S1094" i="45"/>
  <c r="T1094" i="45" s="1"/>
  <c r="Q1094" i="45"/>
  <c r="R1094" i="45" s="1"/>
  <c r="P1094" i="45"/>
  <c r="N1094" i="45"/>
  <c r="M1094" i="45"/>
  <c r="L1094" i="45"/>
  <c r="K1094" i="45"/>
  <c r="J1094" i="45"/>
  <c r="X1093" i="45"/>
  <c r="W1093" i="45"/>
  <c r="V1093" i="45"/>
  <c r="Y1093" i="45" s="1"/>
  <c r="U1093" i="45"/>
  <c r="S1093" i="45"/>
  <c r="Q1093" i="45"/>
  <c r="R1093" i="45" s="1"/>
  <c r="P1093" i="45"/>
  <c r="N1093" i="45"/>
  <c r="M1093" i="45"/>
  <c r="L1093" i="45"/>
  <c r="K1093" i="45"/>
  <c r="J1093" i="45"/>
  <c r="Y1092" i="45"/>
  <c r="X1092" i="45"/>
  <c r="W1092" i="45"/>
  <c r="V1092" i="45"/>
  <c r="U1092" i="45"/>
  <c r="Q1092" i="45"/>
  <c r="R1092" i="45" s="1"/>
  <c r="P1092" i="45"/>
  <c r="N1092" i="45"/>
  <c r="M1092" i="45"/>
  <c r="L1092" i="45"/>
  <c r="K1092" i="45"/>
  <c r="J1092" i="45"/>
  <c r="X1091" i="45"/>
  <c r="Y1091" i="45" s="1"/>
  <c r="W1091" i="45"/>
  <c r="V1091" i="45"/>
  <c r="U1091" i="45"/>
  <c r="Q1091" i="45"/>
  <c r="R1091" i="45" s="1"/>
  <c r="S1091" i="45" s="1"/>
  <c r="T1091" i="45" s="1"/>
  <c r="P1091" i="45"/>
  <c r="N1091" i="45"/>
  <c r="M1091" i="45"/>
  <c r="L1091" i="45"/>
  <c r="K1091" i="45"/>
  <c r="J1091" i="45"/>
  <c r="X1090" i="45"/>
  <c r="W1090" i="45"/>
  <c r="V1090" i="45"/>
  <c r="U1090" i="45"/>
  <c r="T1090" i="45"/>
  <c r="S1090" i="45"/>
  <c r="Q1090" i="45"/>
  <c r="R1090" i="45" s="1"/>
  <c r="P1090" i="45"/>
  <c r="N1090" i="45"/>
  <c r="M1090" i="45"/>
  <c r="L1090" i="45"/>
  <c r="K1090" i="45"/>
  <c r="J1090" i="45"/>
  <c r="X1089" i="45"/>
  <c r="W1089" i="45"/>
  <c r="V1089" i="45"/>
  <c r="U1089" i="45"/>
  <c r="S1089" i="45"/>
  <c r="R1089" i="45"/>
  <c r="Q1089" i="45"/>
  <c r="P1089" i="45"/>
  <c r="N1089" i="45"/>
  <c r="M1089" i="45"/>
  <c r="L1089" i="45"/>
  <c r="K1089" i="45"/>
  <c r="J1089" i="45"/>
  <c r="X1088" i="45"/>
  <c r="W1088" i="45"/>
  <c r="V1088" i="45"/>
  <c r="U1088" i="45"/>
  <c r="S1088" i="45"/>
  <c r="R1088" i="45"/>
  <c r="Q1088" i="45"/>
  <c r="P1088" i="45"/>
  <c r="N1088" i="45"/>
  <c r="M1088" i="45"/>
  <c r="L1088" i="45"/>
  <c r="K1088" i="45"/>
  <c r="J1088" i="45"/>
  <c r="X1087" i="45"/>
  <c r="W1087" i="45"/>
  <c r="V1087" i="45"/>
  <c r="Y1087" i="45" s="1"/>
  <c r="U1087" i="45"/>
  <c r="R1087" i="45"/>
  <c r="Q1087" i="45"/>
  <c r="P1087" i="45"/>
  <c r="N1087" i="45"/>
  <c r="M1087" i="45"/>
  <c r="L1087" i="45"/>
  <c r="K1087" i="45"/>
  <c r="J1087" i="45"/>
  <c r="X1086" i="45"/>
  <c r="W1086" i="45"/>
  <c r="V1086" i="45"/>
  <c r="U1086" i="45"/>
  <c r="R1086" i="45"/>
  <c r="Q1086" i="45"/>
  <c r="P1086" i="45"/>
  <c r="N1086" i="45"/>
  <c r="M1086" i="45"/>
  <c r="L1086" i="45"/>
  <c r="K1086" i="45"/>
  <c r="J1086" i="45"/>
  <c r="X1085" i="45"/>
  <c r="W1085" i="45"/>
  <c r="V1085" i="45"/>
  <c r="U1085" i="45"/>
  <c r="R1085" i="45"/>
  <c r="Q1085" i="45"/>
  <c r="P1085" i="45"/>
  <c r="N1085" i="45"/>
  <c r="M1085" i="45"/>
  <c r="L1085" i="45"/>
  <c r="K1085" i="45"/>
  <c r="J1085" i="45"/>
  <c r="X1084" i="45"/>
  <c r="W1084" i="45"/>
  <c r="V1084" i="45"/>
  <c r="U1084" i="45"/>
  <c r="S1084" i="45"/>
  <c r="R1084" i="45"/>
  <c r="Q1084" i="45"/>
  <c r="P1084" i="45"/>
  <c r="N1084" i="45"/>
  <c r="M1084" i="45"/>
  <c r="L1084" i="45"/>
  <c r="K1084" i="45"/>
  <c r="J1084" i="45"/>
  <c r="X1083" i="45"/>
  <c r="W1083" i="45"/>
  <c r="V1083" i="45"/>
  <c r="Y1083" i="45" s="1"/>
  <c r="U1083" i="45"/>
  <c r="R1083" i="45"/>
  <c r="Q1083" i="45"/>
  <c r="P1083" i="45"/>
  <c r="N1083" i="45"/>
  <c r="M1083" i="45"/>
  <c r="L1083" i="45"/>
  <c r="K1083" i="45"/>
  <c r="J1083" i="45"/>
  <c r="X1082" i="45"/>
  <c r="W1082" i="45"/>
  <c r="V1082" i="45"/>
  <c r="U1082" i="45"/>
  <c r="R1082" i="45"/>
  <c r="Q1082" i="45"/>
  <c r="P1082" i="45"/>
  <c r="N1082" i="45"/>
  <c r="M1082" i="45"/>
  <c r="L1082" i="45"/>
  <c r="K1082" i="45"/>
  <c r="J1082" i="45"/>
  <c r="X1081" i="45"/>
  <c r="W1081" i="45"/>
  <c r="V1081" i="45"/>
  <c r="U1081" i="45"/>
  <c r="R1081" i="45"/>
  <c r="Q1081" i="45"/>
  <c r="P1081" i="45"/>
  <c r="N1081" i="45"/>
  <c r="M1081" i="45"/>
  <c r="L1081" i="45"/>
  <c r="K1081" i="45"/>
  <c r="J1081" i="45"/>
  <c r="X1080" i="45"/>
  <c r="W1080" i="45"/>
  <c r="V1080" i="45"/>
  <c r="U1080" i="45"/>
  <c r="S1080" i="45"/>
  <c r="R1080" i="45"/>
  <c r="Q1080" i="45"/>
  <c r="P1080" i="45"/>
  <c r="N1080" i="45"/>
  <c r="M1080" i="45"/>
  <c r="L1080" i="45"/>
  <c r="K1080" i="45"/>
  <c r="J1080" i="45"/>
  <c r="X1079" i="45"/>
  <c r="W1079" i="45"/>
  <c r="V1079" i="45"/>
  <c r="U1079" i="45"/>
  <c r="R1079" i="45"/>
  <c r="Q1079" i="45"/>
  <c r="P1079" i="45"/>
  <c r="N1079" i="45"/>
  <c r="M1079" i="45"/>
  <c r="L1079" i="45"/>
  <c r="K1079" i="45"/>
  <c r="J1079" i="45"/>
  <c r="X1078" i="45"/>
  <c r="W1078" i="45"/>
  <c r="V1078" i="45"/>
  <c r="U1078" i="45"/>
  <c r="R1078" i="45"/>
  <c r="Q1078" i="45"/>
  <c r="P1078" i="45"/>
  <c r="N1078" i="45"/>
  <c r="M1078" i="45"/>
  <c r="L1078" i="45"/>
  <c r="K1078" i="45"/>
  <c r="J1078" i="45"/>
  <c r="X1077" i="45"/>
  <c r="W1077" i="45"/>
  <c r="V1077" i="45"/>
  <c r="U1077" i="45"/>
  <c r="R1077" i="45"/>
  <c r="Q1077" i="45"/>
  <c r="P1077" i="45"/>
  <c r="N1077" i="45"/>
  <c r="M1077" i="45"/>
  <c r="L1077" i="45"/>
  <c r="K1077" i="45"/>
  <c r="J1077" i="45"/>
  <c r="X1076" i="45"/>
  <c r="W1076" i="45"/>
  <c r="V1076" i="45"/>
  <c r="U1076" i="45"/>
  <c r="S1076" i="45"/>
  <c r="R1076" i="45"/>
  <c r="Q1076" i="45"/>
  <c r="P1076" i="45"/>
  <c r="N1076" i="45"/>
  <c r="M1076" i="45"/>
  <c r="L1076" i="45"/>
  <c r="K1076" i="45"/>
  <c r="J1076" i="45"/>
  <c r="X1075" i="45"/>
  <c r="W1075" i="45"/>
  <c r="V1075" i="45"/>
  <c r="U1075" i="45"/>
  <c r="S1075" i="45"/>
  <c r="R1075" i="45"/>
  <c r="T1075" i="45" s="1"/>
  <c r="Q1075" i="45"/>
  <c r="P1075" i="45"/>
  <c r="N1075" i="45"/>
  <c r="M1075" i="45"/>
  <c r="L1075" i="45"/>
  <c r="K1075" i="45"/>
  <c r="J1075" i="45"/>
  <c r="X1074" i="45"/>
  <c r="W1074" i="45"/>
  <c r="V1074" i="45"/>
  <c r="U1074" i="45"/>
  <c r="R1074" i="45"/>
  <c r="S1074" i="45" s="1"/>
  <c r="T1074" i="45" s="1"/>
  <c r="Q1074" i="45"/>
  <c r="P1074" i="45"/>
  <c r="N1074" i="45"/>
  <c r="M1074" i="45"/>
  <c r="L1074" i="45"/>
  <c r="K1074" i="45"/>
  <c r="J1074" i="45"/>
  <c r="X1073" i="45"/>
  <c r="W1073" i="45"/>
  <c r="V1073" i="45"/>
  <c r="U1073" i="45"/>
  <c r="S1073" i="45"/>
  <c r="T1073" i="45" s="1"/>
  <c r="R1073" i="45"/>
  <c r="Q1073" i="45"/>
  <c r="P1073" i="45"/>
  <c r="N1073" i="45"/>
  <c r="M1073" i="45"/>
  <c r="L1073" i="45"/>
  <c r="K1073" i="45"/>
  <c r="J1073" i="45"/>
  <c r="X1072" i="45"/>
  <c r="W1072" i="45"/>
  <c r="V1072" i="45"/>
  <c r="U1072" i="45"/>
  <c r="R1072" i="45"/>
  <c r="Q1072" i="45"/>
  <c r="P1072" i="45"/>
  <c r="N1072" i="45"/>
  <c r="M1072" i="45"/>
  <c r="L1072" i="45"/>
  <c r="K1072" i="45"/>
  <c r="J1072" i="45"/>
  <c r="X1071" i="45"/>
  <c r="W1071" i="45"/>
  <c r="V1071" i="45"/>
  <c r="U1071" i="45"/>
  <c r="S1071" i="45"/>
  <c r="R1071" i="45"/>
  <c r="T1071" i="45" s="1"/>
  <c r="Q1071" i="45"/>
  <c r="P1071" i="45"/>
  <c r="N1071" i="45"/>
  <c r="M1071" i="45"/>
  <c r="L1071" i="45"/>
  <c r="K1071" i="45"/>
  <c r="J1071" i="45"/>
  <c r="X1070" i="45"/>
  <c r="W1070" i="45"/>
  <c r="V1070" i="45"/>
  <c r="U1070" i="45"/>
  <c r="R1070" i="45"/>
  <c r="S1070" i="45" s="1"/>
  <c r="T1070" i="45" s="1"/>
  <c r="Q1070" i="45"/>
  <c r="P1070" i="45"/>
  <c r="N1070" i="45"/>
  <c r="M1070" i="45"/>
  <c r="L1070" i="45"/>
  <c r="K1070" i="45"/>
  <c r="J1070" i="45"/>
  <c r="X1069" i="45"/>
  <c r="W1069" i="45"/>
  <c r="V1069" i="45"/>
  <c r="U1069" i="45"/>
  <c r="T1069" i="45"/>
  <c r="S1069" i="45"/>
  <c r="R1069" i="45"/>
  <c r="Q1069" i="45"/>
  <c r="P1069" i="45"/>
  <c r="N1069" i="45"/>
  <c r="M1069" i="45"/>
  <c r="L1069" i="45"/>
  <c r="K1069" i="45"/>
  <c r="J1069" i="45"/>
  <c r="X1068" i="45"/>
  <c r="W1068" i="45"/>
  <c r="V1068" i="45"/>
  <c r="Y1068" i="45" s="1"/>
  <c r="U1068" i="45"/>
  <c r="T1068" i="45"/>
  <c r="S1068" i="45"/>
  <c r="R1068" i="45"/>
  <c r="Q1068" i="45"/>
  <c r="P1068" i="45"/>
  <c r="N1068" i="45"/>
  <c r="M1068" i="45"/>
  <c r="L1068" i="45"/>
  <c r="K1068" i="45"/>
  <c r="J1068" i="45"/>
  <c r="X1067" i="45"/>
  <c r="W1067" i="45"/>
  <c r="V1067" i="45"/>
  <c r="Y1067" i="45" s="1"/>
  <c r="U1067" i="45"/>
  <c r="R1067" i="45"/>
  <c r="S1067" i="45" s="1"/>
  <c r="T1067" i="45" s="1"/>
  <c r="Q1067" i="45"/>
  <c r="P1067" i="45"/>
  <c r="N1067" i="45"/>
  <c r="M1067" i="45"/>
  <c r="L1067" i="45"/>
  <c r="K1067" i="45"/>
  <c r="J1067" i="45"/>
  <c r="X1066" i="45"/>
  <c r="W1066" i="45"/>
  <c r="V1066" i="45"/>
  <c r="Y1066" i="45" s="1"/>
  <c r="U1066" i="45"/>
  <c r="R1066" i="45"/>
  <c r="S1066" i="45" s="1"/>
  <c r="T1066" i="45" s="1"/>
  <c r="Q1066" i="45"/>
  <c r="P1066" i="45"/>
  <c r="N1066" i="45"/>
  <c r="M1066" i="45"/>
  <c r="L1066" i="45"/>
  <c r="K1066" i="45"/>
  <c r="J1066" i="45"/>
  <c r="X1065" i="45"/>
  <c r="W1065" i="45"/>
  <c r="V1065" i="45"/>
  <c r="Y1065" i="45" s="1"/>
  <c r="U1065" i="45"/>
  <c r="R1065" i="45"/>
  <c r="S1065" i="45" s="1"/>
  <c r="T1065" i="45" s="1"/>
  <c r="Q1065" i="45"/>
  <c r="P1065" i="45"/>
  <c r="N1065" i="45"/>
  <c r="M1065" i="45"/>
  <c r="L1065" i="45"/>
  <c r="K1065" i="45"/>
  <c r="J1065" i="45"/>
  <c r="X1064" i="45"/>
  <c r="W1064" i="45"/>
  <c r="V1064" i="45"/>
  <c r="Y1064" i="45" s="1"/>
  <c r="U1064" i="45"/>
  <c r="R1064" i="45"/>
  <c r="S1064" i="45" s="1"/>
  <c r="T1064" i="45" s="1"/>
  <c r="Q1064" i="45"/>
  <c r="P1064" i="45"/>
  <c r="N1064" i="45"/>
  <c r="M1064" i="45"/>
  <c r="L1064" i="45"/>
  <c r="K1064" i="45"/>
  <c r="J1064" i="45"/>
  <c r="X1063" i="45"/>
  <c r="W1063" i="45"/>
  <c r="V1063" i="45"/>
  <c r="Y1063" i="45" s="1"/>
  <c r="U1063" i="45"/>
  <c r="R1063" i="45"/>
  <c r="S1063" i="45" s="1"/>
  <c r="T1063" i="45" s="1"/>
  <c r="Q1063" i="45"/>
  <c r="P1063" i="45"/>
  <c r="N1063" i="45"/>
  <c r="M1063" i="45"/>
  <c r="L1063" i="45"/>
  <c r="K1063" i="45"/>
  <c r="J1063" i="45"/>
  <c r="X1062" i="45"/>
  <c r="W1062" i="45"/>
  <c r="V1062" i="45"/>
  <c r="Y1062" i="45" s="1"/>
  <c r="U1062" i="45"/>
  <c r="R1062" i="45"/>
  <c r="S1062" i="45" s="1"/>
  <c r="T1062" i="45" s="1"/>
  <c r="Q1062" i="45"/>
  <c r="P1062" i="45"/>
  <c r="N1062" i="45"/>
  <c r="M1062" i="45"/>
  <c r="L1062" i="45"/>
  <c r="K1062" i="45"/>
  <c r="J1062" i="45"/>
  <c r="X1061" i="45"/>
  <c r="W1061" i="45"/>
  <c r="V1061" i="45"/>
  <c r="Y1061" i="45" s="1"/>
  <c r="U1061" i="45"/>
  <c r="R1061" i="45"/>
  <c r="S1061" i="45" s="1"/>
  <c r="T1061" i="45" s="1"/>
  <c r="Q1061" i="45"/>
  <c r="P1061" i="45"/>
  <c r="N1061" i="45"/>
  <c r="M1061" i="45"/>
  <c r="L1061" i="45"/>
  <c r="K1061" i="45"/>
  <c r="J1061" i="45"/>
  <c r="X1060" i="45"/>
  <c r="W1060" i="45"/>
  <c r="V1060" i="45"/>
  <c r="Y1060" i="45" s="1"/>
  <c r="U1060" i="45"/>
  <c r="R1060" i="45"/>
  <c r="S1060" i="45" s="1"/>
  <c r="T1060" i="45" s="1"/>
  <c r="Q1060" i="45"/>
  <c r="P1060" i="45"/>
  <c r="N1060" i="45"/>
  <c r="M1060" i="45"/>
  <c r="L1060" i="45"/>
  <c r="K1060" i="45"/>
  <c r="J1060" i="45"/>
  <c r="X1059" i="45"/>
  <c r="W1059" i="45"/>
  <c r="V1059" i="45"/>
  <c r="Y1059" i="45" s="1"/>
  <c r="U1059" i="45"/>
  <c r="R1059" i="45"/>
  <c r="S1059" i="45" s="1"/>
  <c r="T1059" i="45" s="1"/>
  <c r="Q1059" i="45"/>
  <c r="P1059" i="45"/>
  <c r="N1059" i="45"/>
  <c r="M1059" i="45"/>
  <c r="L1059" i="45"/>
  <c r="K1059" i="45"/>
  <c r="J1059" i="45"/>
  <c r="X1058" i="45"/>
  <c r="W1058" i="45"/>
  <c r="V1058" i="45"/>
  <c r="Y1058" i="45" s="1"/>
  <c r="U1058" i="45"/>
  <c r="R1058" i="45"/>
  <c r="S1058" i="45" s="1"/>
  <c r="T1058" i="45" s="1"/>
  <c r="Q1058" i="45"/>
  <c r="P1058" i="45"/>
  <c r="N1058" i="45"/>
  <c r="M1058" i="45"/>
  <c r="L1058" i="45"/>
  <c r="K1058" i="45"/>
  <c r="J1058" i="45"/>
  <c r="X1057" i="45"/>
  <c r="W1057" i="45"/>
  <c r="V1057" i="45"/>
  <c r="Y1057" i="45" s="1"/>
  <c r="U1057" i="45"/>
  <c r="R1057" i="45"/>
  <c r="S1057" i="45" s="1"/>
  <c r="T1057" i="45" s="1"/>
  <c r="Q1057" i="45"/>
  <c r="P1057" i="45"/>
  <c r="N1057" i="45"/>
  <c r="M1057" i="45"/>
  <c r="L1057" i="45"/>
  <c r="K1057" i="45"/>
  <c r="J1057" i="45"/>
  <c r="X1056" i="45"/>
  <c r="W1056" i="45"/>
  <c r="V1056" i="45"/>
  <c r="Y1056" i="45" s="1"/>
  <c r="U1056" i="45"/>
  <c r="R1056" i="45"/>
  <c r="S1056" i="45" s="1"/>
  <c r="T1056" i="45" s="1"/>
  <c r="Q1056" i="45"/>
  <c r="P1056" i="45"/>
  <c r="N1056" i="45"/>
  <c r="M1056" i="45"/>
  <c r="L1056" i="45"/>
  <c r="K1056" i="45"/>
  <c r="J1056" i="45"/>
  <c r="X1055" i="45"/>
  <c r="W1055" i="45"/>
  <c r="V1055" i="45"/>
  <c r="Y1055" i="45" s="1"/>
  <c r="U1055" i="45"/>
  <c r="R1055" i="45"/>
  <c r="S1055" i="45" s="1"/>
  <c r="T1055" i="45" s="1"/>
  <c r="Q1055" i="45"/>
  <c r="P1055" i="45"/>
  <c r="N1055" i="45"/>
  <c r="M1055" i="45"/>
  <c r="L1055" i="45"/>
  <c r="K1055" i="45"/>
  <c r="J1055" i="45"/>
  <c r="X1054" i="45"/>
  <c r="W1054" i="45"/>
  <c r="V1054" i="45"/>
  <c r="Y1054" i="45" s="1"/>
  <c r="U1054" i="45"/>
  <c r="R1054" i="45"/>
  <c r="S1054" i="45" s="1"/>
  <c r="T1054" i="45" s="1"/>
  <c r="Q1054" i="45"/>
  <c r="P1054" i="45"/>
  <c r="N1054" i="45"/>
  <c r="M1054" i="45"/>
  <c r="L1054" i="45"/>
  <c r="K1054" i="45"/>
  <c r="J1054" i="45"/>
  <c r="X1053" i="45"/>
  <c r="W1053" i="45"/>
  <c r="V1053" i="45"/>
  <c r="Y1053" i="45" s="1"/>
  <c r="U1053" i="45"/>
  <c r="R1053" i="45"/>
  <c r="S1053" i="45" s="1"/>
  <c r="T1053" i="45" s="1"/>
  <c r="Q1053" i="45"/>
  <c r="P1053" i="45"/>
  <c r="N1053" i="45"/>
  <c r="M1053" i="45"/>
  <c r="L1053" i="45"/>
  <c r="K1053" i="45"/>
  <c r="J1053" i="45"/>
  <c r="X1052" i="45"/>
  <c r="W1052" i="45"/>
  <c r="V1052" i="45"/>
  <c r="Y1052" i="45" s="1"/>
  <c r="U1052" i="45"/>
  <c r="R1052" i="45"/>
  <c r="Q1052" i="45"/>
  <c r="P1052" i="45"/>
  <c r="N1052" i="45"/>
  <c r="M1052" i="45"/>
  <c r="L1052" i="45"/>
  <c r="K1052" i="45"/>
  <c r="J1052" i="45"/>
  <c r="X1051" i="45"/>
  <c r="W1051" i="45"/>
  <c r="V1051" i="45"/>
  <c r="Y1051" i="45" s="1"/>
  <c r="U1051" i="45"/>
  <c r="R1051" i="45"/>
  <c r="Q1051" i="45"/>
  <c r="P1051" i="45"/>
  <c r="N1051" i="45"/>
  <c r="M1051" i="45"/>
  <c r="L1051" i="45"/>
  <c r="K1051" i="45"/>
  <c r="J1051" i="45"/>
  <c r="X1050" i="45"/>
  <c r="W1050" i="45"/>
  <c r="V1050" i="45"/>
  <c r="Y1050" i="45" s="1"/>
  <c r="U1050" i="45"/>
  <c r="R1050" i="45"/>
  <c r="Q1050" i="45"/>
  <c r="P1050" i="45"/>
  <c r="N1050" i="45"/>
  <c r="M1050" i="45"/>
  <c r="L1050" i="45"/>
  <c r="K1050" i="45"/>
  <c r="J1050" i="45"/>
  <c r="X1049" i="45"/>
  <c r="W1049" i="45"/>
  <c r="V1049" i="45"/>
  <c r="Y1049" i="45" s="1"/>
  <c r="U1049" i="45"/>
  <c r="R1049" i="45"/>
  <c r="Q1049" i="45"/>
  <c r="P1049" i="45"/>
  <c r="N1049" i="45"/>
  <c r="M1049" i="45"/>
  <c r="L1049" i="45"/>
  <c r="K1049" i="45"/>
  <c r="J1049" i="45"/>
  <c r="X1048" i="45"/>
  <c r="W1048" i="45"/>
  <c r="V1048" i="45"/>
  <c r="Y1048" i="45" s="1"/>
  <c r="U1048" i="45"/>
  <c r="R1048" i="45"/>
  <c r="Q1048" i="45"/>
  <c r="P1048" i="45"/>
  <c r="N1048" i="45"/>
  <c r="M1048" i="45"/>
  <c r="L1048" i="45"/>
  <c r="K1048" i="45"/>
  <c r="J1048" i="45"/>
  <c r="X1047" i="45"/>
  <c r="W1047" i="45"/>
  <c r="V1047" i="45"/>
  <c r="Y1047" i="45" s="1"/>
  <c r="U1047" i="45"/>
  <c r="R1047" i="45"/>
  <c r="Q1047" i="45"/>
  <c r="P1047" i="45"/>
  <c r="N1047" i="45"/>
  <c r="M1047" i="45"/>
  <c r="L1047" i="45"/>
  <c r="K1047" i="45"/>
  <c r="J1047" i="45"/>
  <c r="X1046" i="45"/>
  <c r="W1046" i="45"/>
  <c r="V1046" i="45"/>
  <c r="Y1046" i="45" s="1"/>
  <c r="U1046" i="45"/>
  <c r="R1046" i="45"/>
  <c r="Q1046" i="45"/>
  <c r="P1046" i="45"/>
  <c r="N1046" i="45"/>
  <c r="M1046" i="45"/>
  <c r="L1046" i="45"/>
  <c r="K1046" i="45"/>
  <c r="J1046" i="45"/>
  <c r="X1045" i="45"/>
  <c r="W1045" i="45"/>
  <c r="V1045" i="45"/>
  <c r="Y1045" i="45" s="1"/>
  <c r="U1045" i="45"/>
  <c r="R1045" i="45"/>
  <c r="Q1045" i="45"/>
  <c r="P1045" i="45"/>
  <c r="N1045" i="45"/>
  <c r="M1045" i="45"/>
  <c r="L1045" i="45"/>
  <c r="K1045" i="45"/>
  <c r="J1045" i="45"/>
  <c r="X1044" i="45"/>
  <c r="W1044" i="45"/>
  <c r="V1044" i="45"/>
  <c r="Y1044" i="45" s="1"/>
  <c r="U1044" i="45"/>
  <c r="R1044" i="45"/>
  <c r="Q1044" i="45"/>
  <c r="P1044" i="45"/>
  <c r="N1044" i="45"/>
  <c r="M1044" i="45"/>
  <c r="L1044" i="45"/>
  <c r="K1044" i="45"/>
  <c r="J1044" i="45"/>
  <c r="X1043" i="45"/>
  <c r="W1043" i="45"/>
  <c r="V1043" i="45"/>
  <c r="Y1043" i="45" s="1"/>
  <c r="U1043" i="45"/>
  <c r="R1043" i="45"/>
  <c r="Q1043" i="45"/>
  <c r="P1043" i="45"/>
  <c r="N1043" i="45"/>
  <c r="M1043" i="45"/>
  <c r="L1043" i="45"/>
  <c r="K1043" i="45"/>
  <c r="J1043" i="45"/>
  <c r="X1042" i="45"/>
  <c r="W1042" i="45"/>
  <c r="V1042" i="45"/>
  <c r="Y1042" i="45" s="1"/>
  <c r="U1042" i="45"/>
  <c r="R1042" i="45"/>
  <c r="Q1042" i="45"/>
  <c r="P1042" i="45"/>
  <c r="N1042" i="45"/>
  <c r="M1042" i="45"/>
  <c r="L1042" i="45"/>
  <c r="K1042" i="45"/>
  <c r="J1042" i="45"/>
  <c r="X1041" i="45"/>
  <c r="W1041" i="45"/>
  <c r="V1041" i="45"/>
  <c r="Y1041" i="45" s="1"/>
  <c r="U1041" i="45"/>
  <c r="R1041" i="45"/>
  <c r="Q1041" i="45"/>
  <c r="P1041" i="45"/>
  <c r="N1041" i="45"/>
  <c r="M1041" i="45"/>
  <c r="L1041" i="45"/>
  <c r="K1041" i="45"/>
  <c r="J1041" i="45"/>
  <c r="X1040" i="45"/>
  <c r="W1040" i="45"/>
  <c r="V1040" i="45"/>
  <c r="Y1040" i="45" s="1"/>
  <c r="U1040" i="45"/>
  <c r="R1040" i="45"/>
  <c r="Q1040" i="45"/>
  <c r="P1040" i="45"/>
  <c r="N1040" i="45"/>
  <c r="M1040" i="45"/>
  <c r="L1040" i="45"/>
  <c r="K1040" i="45"/>
  <c r="J1040" i="45"/>
  <c r="X1039" i="45"/>
  <c r="W1039" i="45"/>
  <c r="V1039" i="45"/>
  <c r="Y1039" i="45" s="1"/>
  <c r="U1039" i="45"/>
  <c r="R1039" i="45"/>
  <c r="Q1039" i="45"/>
  <c r="P1039" i="45"/>
  <c r="N1039" i="45"/>
  <c r="M1039" i="45"/>
  <c r="L1039" i="45"/>
  <c r="K1039" i="45"/>
  <c r="J1039" i="45"/>
  <c r="X1038" i="45"/>
  <c r="W1038" i="45"/>
  <c r="V1038" i="45"/>
  <c r="Y1038" i="45" s="1"/>
  <c r="U1038" i="45"/>
  <c r="R1038" i="45"/>
  <c r="Q1038" i="45"/>
  <c r="P1038" i="45"/>
  <c r="N1038" i="45"/>
  <c r="M1038" i="45"/>
  <c r="L1038" i="45"/>
  <c r="K1038" i="45"/>
  <c r="J1038" i="45"/>
  <c r="X1037" i="45"/>
  <c r="W1037" i="45"/>
  <c r="V1037" i="45"/>
  <c r="Y1037" i="45" s="1"/>
  <c r="U1037" i="45"/>
  <c r="R1037" i="45"/>
  <c r="Q1037" i="45"/>
  <c r="P1037" i="45"/>
  <c r="N1037" i="45"/>
  <c r="M1037" i="45"/>
  <c r="L1037" i="45"/>
  <c r="K1037" i="45"/>
  <c r="J1037" i="45"/>
  <c r="X1036" i="45"/>
  <c r="W1036" i="45"/>
  <c r="V1036" i="45"/>
  <c r="Y1036" i="45" s="1"/>
  <c r="U1036" i="45"/>
  <c r="R1036" i="45"/>
  <c r="Q1036" i="45"/>
  <c r="P1036" i="45"/>
  <c r="N1036" i="45"/>
  <c r="M1036" i="45"/>
  <c r="L1036" i="45"/>
  <c r="K1036" i="45"/>
  <c r="J1036" i="45"/>
  <c r="X1035" i="45"/>
  <c r="W1035" i="45"/>
  <c r="V1035" i="45"/>
  <c r="Y1035" i="45" s="1"/>
  <c r="U1035" i="45"/>
  <c r="R1035" i="45"/>
  <c r="Q1035" i="45"/>
  <c r="P1035" i="45"/>
  <c r="N1035" i="45"/>
  <c r="M1035" i="45"/>
  <c r="L1035" i="45"/>
  <c r="K1035" i="45"/>
  <c r="J1035" i="45"/>
  <c r="X1034" i="45"/>
  <c r="W1034" i="45"/>
  <c r="V1034" i="45"/>
  <c r="Y1034" i="45" s="1"/>
  <c r="U1034" i="45"/>
  <c r="R1034" i="45"/>
  <c r="Q1034" i="45"/>
  <c r="P1034" i="45"/>
  <c r="N1034" i="45"/>
  <c r="M1034" i="45"/>
  <c r="L1034" i="45"/>
  <c r="K1034" i="45"/>
  <c r="J1034" i="45"/>
  <c r="X1033" i="45"/>
  <c r="W1033" i="45"/>
  <c r="V1033" i="45"/>
  <c r="Y1033" i="45" s="1"/>
  <c r="U1033" i="45"/>
  <c r="R1033" i="45"/>
  <c r="Q1033" i="45"/>
  <c r="P1033" i="45"/>
  <c r="N1033" i="45"/>
  <c r="M1033" i="45"/>
  <c r="L1033" i="45"/>
  <c r="K1033" i="45"/>
  <c r="J1033" i="45"/>
  <c r="X1032" i="45"/>
  <c r="W1032" i="45"/>
  <c r="V1032" i="45"/>
  <c r="Y1032" i="45" s="1"/>
  <c r="U1032" i="45"/>
  <c r="R1032" i="45"/>
  <c r="Q1032" i="45"/>
  <c r="P1032" i="45"/>
  <c r="N1032" i="45"/>
  <c r="M1032" i="45"/>
  <c r="L1032" i="45"/>
  <c r="K1032" i="45"/>
  <c r="J1032" i="45"/>
  <c r="X1031" i="45"/>
  <c r="W1031" i="45"/>
  <c r="V1031" i="45"/>
  <c r="Y1031" i="45" s="1"/>
  <c r="U1031" i="45"/>
  <c r="R1031" i="45"/>
  <c r="Q1031" i="45"/>
  <c r="P1031" i="45"/>
  <c r="N1031" i="45"/>
  <c r="M1031" i="45"/>
  <c r="L1031" i="45"/>
  <c r="K1031" i="45"/>
  <c r="J1031" i="45"/>
  <c r="X1030" i="45"/>
  <c r="W1030" i="45"/>
  <c r="V1030" i="45"/>
  <c r="Y1030" i="45" s="1"/>
  <c r="U1030" i="45"/>
  <c r="R1030" i="45"/>
  <c r="Q1030" i="45"/>
  <c r="P1030" i="45"/>
  <c r="N1030" i="45"/>
  <c r="M1030" i="45"/>
  <c r="L1030" i="45"/>
  <c r="K1030" i="45"/>
  <c r="J1030" i="45"/>
  <c r="X1029" i="45"/>
  <c r="W1029" i="45"/>
  <c r="V1029" i="45"/>
  <c r="Y1029" i="45" s="1"/>
  <c r="U1029" i="45"/>
  <c r="R1029" i="45"/>
  <c r="Q1029" i="45"/>
  <c r="P1029" i="45"/>
  <c r="N1029" i="45"/>
  <c r="M1029" i="45"/>
  <c r="L1029" i="45"/>
  <c r="K1029" i="45"/>
  <c r="J1029" i="45"/>
  <c r="X1028" i="45"/>
  <c r="W1028" i="45"/>
  <c r="V1028" i="45"/>
  <c r="Y1028" i="45" s="1"/>
  <c r="U1028" i="45"/>
  <c r="R1028" i="45"/>
  <c r="Q1028" i="45"/>
  <c r="P1028" i="45"/>
  <c r="N1028" i="45"/>
  <c r="M1028" i="45"/>
  <c r="L1028" i="45"/>
  <c r="K1028" i="45"/>
  <c r="J1028" i="45"/>
  <c r="X1027" i="45"/>
  <c r="W1027" i="45"/>
  <c r="V1027" i="45"/>
  <c r="Y1027" i="45" s="1"/>
  <c r="U1027" i="45"/>
  <c r="R1027" i="45"/>
  <c r="Q1027" i="45"/>
  <c r="P1027" i="45"/>
  <c r="N1027" i="45"/>
  <c r="M1027" i="45"/>
  <c r="L1027" i="45"/>
  <c r="K1027" i="45"/>
  <c r="J1027" i="45"/>
  <c r="X1026" i="45"/>
  <c r="W1026" i="45"/>
  <c r="V1026" i="45"/>
  <c r="Y1026" i="45" s="1"/>
  <c r="U1026" i="45"/>
  <c r="R1026" i="45"/>
  <c r="Q1026" i="45"/>
  <c r="P1026" i="45"/>
  <c r="N1026" i="45"/>
  <c r="M1026" i="45"/>
  <c r="L1026" i="45"/>
  <c r="K1026" i="45"/>
  <c r="J1026" i="45"/>
  <c r="X1025" i="45"/>
  <c r="W1025" i="45"/>
  <c r="V1025" i="45"/>
  <c r="Y1025" i="45" s="1"/>
  <c r="U1025" i="45"/>
  <c r="R1025" i="45"/>
  <c r="Q1025" i="45"/>
  <c r="P1025" i="45"/>
  <c r="N1025" i="45"/>
  <c r="M1025" i="45"/>
  <c r="L1025" i="45"/>
  <c r="K1025" i="45"/>
  <c r="J1025" i="45"/>
  <c r="X1024" i="45"/>
  <c r="W1024" i="45"/>
  <c r="V1024" i="45"/>
  <c r="Y1024" i="45" s="1"/>
  <c r="U1024" i="45"/>
  <c r="R1024" i="45"/>
  <c r="Q1024" i="45"/>
  <c r="P1024" i="45"/>
  <c r="N1024" i="45"/>
  <c r="M1024" i="45"/>
  <c r="L1024" i="45"/>
  <c r="K1024" i="45"/>
  <c r="J1024" i="45"/>
  <c r="X1023" i="45"/>
  <c r="W1023" i="45"/>
  <c r="V1023" i="45"/>
  <c r="Y1023" i="45" s="1"/>
  <c r="U1023" i="45"/>
  <c r="R1023" i="45"/>
  <c r="Q1023" i="45"/>
  <c r="P1023" i="45"/>
  <c r="N1023" i="45"/>
  <c r="M1023" i="45"/>
  <c r="L1023" i="45"/>
  <c r="K1023" i="45"/>
  <c r="J1023" i="45"/>
  <c r="X1022" i="45"/>
  <c r="W1022" i="45"/>
  <c r="V1022" i="45"/>
  <c r="Y1022" i="45" s="1"/>
  <c r="U1022" i="45"/>
  <c r="R1022" i="45"/>
  <c r="Q1022" i="45"/>
  <c r="P1022" i="45"/>
  <c r="N1022" i="45"/>
  <c r="M1022" i="45"/>
  <c r="L1022" i="45"/>
  <c r="K1022" i="45"/>
  <c r="J1022" i="45"/>
  <c r="X1021" i="45"/>
  <c r="W1021" i="45"/>
  <c r="V1021" i="45"/>
  <c r="Y1021" i="45" s="1"/>
  <c r="U1021" i="45"/>
  <c r="R1021" i="45"/>
  <c r="Q1021" i="45"/>
  <c r="P1021" i="45"/>
  <c r="N1021" i="45"/>
  <c r="M1021" i="45"/>
  <c r="L1021" i="45"/>
  <c r="K1021" i="45"/>
  <c r="J1021" i="45"/>
  <c r="X1020" i="45"/>
  <c r="W1020" i="45"/>
  <c r="V1020" i="45"/>
  <c r="Y1020" i="45" s="1"/>
  <c r="U1020" i="45"/>
  <c r="R1020" i="45"/>
  <c r="Q1020" i="45"/>
  <c r="P1020" i="45"/>
  <c r="N1020" i="45"/>
  <c r="M1020" i="45"/>
  <c r="L1020" i="45"/>
  <c r="K1020" i="45"/>
  <c r="J1020" i="45"/>
  <c r="X1019" i="45"/>
  <c r="W1019" i="45"/>
  <c r="V1019" i="45"/>
  <c r="Y1019" i="45" s="1"/>
  <c r="U1019" i="45"/>
  <c r="R1019" i="45"/>
  <c r="Q1019" i="45"/>
  <c r="P1019" i="45"/>
  <c r="N1019" i="45"/>
  <c r="M1019" i="45"/>
  <c r="L1019" i="45"/>
  <c r="K1019" i="45"/>
  <c r="J1019" i="45"/>
  <c r="X1018" i="45"/>
  <c r="W1018" i="45"/>
  <c r="V1018" i="45"/>
  <c r="Y1018" i="45" s="1"/>
  <c r="U1018" i="45"/>
  <c r="R1018" i="45"/>
  <c r="Q1018" i="45"/>
  <c r="P1018" i="45"/>
  <c r="N1018" i="45"/>
  <c r="M1018" i="45"/>
  <c r="L1018" i="45"/>
  <c r="K1018" i="45"/>
  <c r="J1018" i="45"/>
  <c r="X1017" i="45"/>
  <c r="W1017" i="45"/>
  <c r="V1017" i="45"/>
  <c r="Y1017" i="45" s="1"/>
  <c r="U1017" i="45"/>
  <c r="R1017" i="45"/>
  <c r="Q1017" i="45"/>
  <c r="P1017" i="45"/>
  <c r="N1017" i="45"/>
  <c r="M1017" i="45"/>
  <c r="L1017" i="45"/>
  <c r="K1017" i="45"/>
  <c r="J1017" i="45"/>
  <c r="X1016" i="45"/>
  <c r="W1016" i="45"/>
  <c r="V1016" i="45"/>
  <c r="Y1016" i="45" s="1"/>
  <c r="U1016" i="45"/>
  <c r="R1016" i="45"/>
  <c r="Q1016" i="45"/>
  <c r="P1016" i="45"/>
  <c r="N1016" i="45"/>
  <c r="M1016" i="45"/>
  <c r="L1016" i="45"/>
  <c r="K1016" i="45"/>
  <c r="J1016" i="45"/>
  <c r="X1015" i="45"/>
  <c r="W1015" i="45"/>
  <c r="V1015" i="45"/>
  <c r="Y1015" i="45" s="1"/>
  <c r="U1015" i="45"/>
  <c r="R1015" i="45"/>
  <c r="Q1015" i="45"/>
  <c r="P1015" i="45"/>
  <c r="N1015" i="45"/>
  <c r="M1015" i="45"/>
  <c r="L1015" i="45"/>
  <c r="K1015" i="45"/>
  <c r="J1015" i="45"/>
  <c r="X1014" i="45"/>
  <c r="W1014" i="45"/>
  <c r="V1014" i="45"/>
  <c r="Y1014" i="45" s="1"/>
  <c r="U1014" i="45"/>
  <c r="R1014" i="45"/>
  <c r="Q1014" i="45"/>
  <c r="P1014" i="45"/>
  <c r="N1014" i="45"/>
  <c r="M1014" i="45"/>
  <c r="L1014" i="45"/>
  <c r="K1014" i="45"/>
  <c r="J1014" i="45"/>
  <c r="X1013" i="45"/>
  <c r="W1013" i="45"/>
  <c r="V1013" i="45"/>
  <c r="Y1013" i="45" s="1"/>
  <c r="U1013" i="45"/>
  <c r="R1013" i="45"/>
  <c r="Q1013" i="45"/>
  <c r="P1013" i="45"/>
  <c r="N1013" i="45"/>
  <c r="M1013" i="45"/>
  <c r="L1013" i="45"/>
  <c r="K1013" i="45"/>
  <c r="J1013" i="45"/>
  <c r="X1012" i="45"/>
  <c r="W1012" i="45"/>
  <c r="V1012" i="45"/>
  <c r="Y1012" i="45" s="1"/>
  <c r="U1012" i="45"/>
  <c r="R1012" i="45"/>
  <c r="Q1012" i="45"/>
  <c r="P1012" i="45"/>
  <c r="N1012" i="45"/>
  <c r="M1012" i="45"/>
  <c r="L1012" i="45"/>
  <c r="K1012" i="45"/>
  <c r="J1012" i="45"/>
  <c r="X1011" i="45"/>
  <c r="W1011" i="45"/>
  <c r="V1011" i="45"/>
  <c r="Y1011" i="45" s="1"/>
  <c r="U1011" i="45"/>
  <c r="R1011" i="45"/>
  <c r="Q1011" i="45"/>
  <c r="P1011" i="45"/>
  <c r="N1011" i="45"/>
  <c r="M1011" i="45"/>
  <c r="L1011" i="45"/>
  <c r="K1011" i="45"/>
  <c r="J1011" i="45"/>
  <c r="X1010" i="45"/>
  <c r="W1010" i="45"/>
  <c r="V1010" i="45"/>
  <c r="Y1010" i="45" s="1"/>
  <c r="U1010" i="45"/>
  <c r="R1010" i="45"/>
  <c r="Q1010" i="45"/>
  <c r="P1010" i="45"/>
  <c r="N1010" i="45"/>
  <c r="M1010" i="45"/>
  <c r="L1010" i="45"/>
  <c r="K1010" i="45"/>
  <c r="J1010" i="45"/>
  <c r="X1009" i="45"/>
  <c r="W1009" i="45"/>
  <c r="V1009" i="45"/>
  <c r="Y1009" i="45" s="1"/>
  <c r="U1009" i="45"/>
  <c r="R1009" i="45"/>
  <c r="Q1009" i="45"/>
  <c r="P1009" i="45"/>
  <c r="N1009" i="45"/>
  <c r="M1009" i="45"/>
  <c r="L1009" i="45"/>
  <c r="K1009" i="45"/>
  <c r="J1009" i="45"/>
  <c r="X1008" i="45"/>
  <c r="W1008" i="45"/>
  <c r="V1008" i="45"/>
  <c r="Y1008" i="45" s="1"/>
  <c r="U1008" i="45"/>
  <c r="R1008" i="45"/>
  <c r="Q1008" i="45"/>
  <c r="P1008" i="45"/>
  <c r="N1008" i="45"/>
  <c r="M1008" i="45"/>
  <c r="L1008" i="45"/>
  <c r="K1008" i="45"/>
  <c r="J1008" i="45"/>
  <c r="X1007" i="45"/>
  <c r="W1007" i="45"/>
  <c r="V1007" i="45"/>
  <c r="Y1007" i="45" s="1"/>
  <c r="U1007" i="45"/>
  <c r="R1007" i="45"/>
  <c r="Q1007" i="45"/>
  <c r="P1007" i="45"/>
  <c r="N1007" i="45"/>
  <c r="M1007" i="45"/>
  <c r="L1007" i="45"/>
  <c r="K1007" i="45"/>
  <c r="J1007" i="45"/>
  <c r="X1006" i="45"/>
  <c r="W1006" i="45"/>
  <c r="V1006" i="45"/>
  <c r="Y1006" i="45" s="1"/>
  <c r="U1006" i="45"/>
  <c r="R1006" i="45"/>
  <c r="Q1006" i="45"/>
  <c r="P1006" i="45"/>
  <c r="N1006" i="45"/>
  <c r="M1006" i="45"/>
  <c r="L1006" i="45"/>
  <c r="K1006" i="45"/>
  <c r="J1006" i="45"/>
  <c r="X1005" i="45"/>
  <c r="W1005" i="45"/>
  <c r="V1005" i="45"/>
  <c r="Y1005" i="45" s="1"/>
  <c r="U1005" i="45"/>
  <c r="R1005" i="45"/>
  <c r="Q1005" i="45"/>
  <c r="P1005" i="45"/>
  <c r="N1005" i="45"/>
  <c r="M1005" i="45"/>
  <c r="L1005" i="45"/>
  <c r="K1005" i="45"/>
  <c r="J1005" i="45"/>
  <c r="X1004" i="45"/>
  <c r="W1004" i="45"/>
  <c r="V1004" i="45"/>
  <c r="Y1004" i="45" s="1"/>
  <c r="U1004" i="45"/>
  <c r="R1004" i="45"/>
  <c r="Q1004" i="45"/>
  <c r="P1004" i="45"/>
  <c r="N1004" i="45"/>
  <c r="M1004" i="45"/>
  <c r="L1004" i="45"/>
  <c r="K1004" i="45"/>
  <c r="J1004" i="45"/>
  <c r="X1003" i="45"/>
  <c r="W1003" i="45"/>
  <c r="V1003" i="45"/>
  <c r="Y1003" i="45" s="1"/>
  <c r="U1003" i="45"/>
  <c r="R1003" i="45"/>
  <c r="Q1003" i="45"/>
  <c r="P1003" i="45"/>
  <c r="N1003" i="45"/>
  <c r="M1003" i="45"/>
  <c r="L1003" i="45"/>
  <c r="K1003" i="45"/>
  <c r="J1003" i="45"/>
  <c r="X1002" i="45"/>
  <c r="W1002" i="45"/>
  <c r="V1002" i="45"/>
  <c r="Y1002" i="45" s="1"/>
  <c r="U1002" i="45"/>
  <c r="R1002" i="45"/>
  <c r="Q1002" i="45"/>
  <c r="P1002" i="45"/>
  <c r="N1002" i="45"/>
  <c r="M1002" i="45"/>
  <c r="L1002" i="45"/>
  <c r="K1002" i="45"/>
  <c r="J1002" i="45"/>
  <c r="X1001" i="45"/>
  <c r="W1001" i="45"/>
  <c r="V1001" i="45"/>
  <c r="Y1001" i="45" s="1"/>
  <c r="U1001" i="45"/>
  <c r="R1001" i="45"/>
  <c r="Q1001" i="45"/>
  <c r="P1001" i="45"/>
  <c r="N1001" i="45"/>
  <c r="M1001" i="45"/>
  <c r="L1001" i="45"/>
  <c r="K1001" i="45"/>
  <c r="J1001" i="45"/>
  <c r="X1000" i="45"/>
  <c r="W1000" i="45"/>
  <c r="V1000" i="45"/>
  <c r="Y1000" i="45" s="1"/>
  <c r="U1000" i="45"/>
  <c r="R1000" i="45"/>
  <c r="Q1000" i="45"/>
  <c r="P1000" i="45"/>
  <c r="N1000" i="45"/>
  <c r="M1000" i="45"/>
  <c r="L1000" i="45"/>
  <c r="K1000" i="45"/>
  <c r="J1000" i="45"/>
  <c r="X999" i="45"/>
  <c r="W999" i="45"/>
  <c r="V999" i="45"/>
  <c r="Y999" i="45" s="1"/>
  <c r="U999" i="45"/>
  <c r="R999" i="45"/>
  <c r="Q999" i="45"/>
  <c r="P999" i="45"/>
  <c r="N999" i="45"/>
  <c r="M999" i="45"/>
  <c r="L999" i="45"/>
  <c r="K999" i="45"/>
  <c r="J999" i="45"/>
  <c r="X998" i="45"/>
  <c r="W998" i="45"/>
  <c r="V998" i="45"/>
  <c r="Y998" i="45" s="1"/>
  <c r="U998" i="45"/>
  <c r="R998" i="45"/>
  <c r="Q998" i="45"/>
  <c r="P998" i="45"/>
  <c r="N998" i="45"/>
  <c r="M998" i="45"/>
  <c r="L998" i="45"/>
  <c r="K998" i="45"/>
  <c r="J998" i="45"/>
  <c r="X997" i="45"/>
  <c r="W997" i="45"/>
  <c r="V997" i="45"/>
  <c r="Y997" i="45" s="1"/>
  <c r="U997" i="45"/>
  <c r="R997" i="45"/>
  <c r="Q997" i="45"/>
  <c r="P997" i="45"/>
  <c r="N997" i="45"/>
  <c r="M997" i="45"/>
  <c r="L997" i="45"/>
  <c r="K997" i="45"/>
  <c r="J997" i="45"/>
  <c r="X996" i="45"/>
  <c r="W996" i="45"/>
  <c r="V996" i="45"/>
  <c r="U996" i="45"/>
  <c r="R996" i="45"/>
  <c r="Q996" i="45"/>
  <c r="P996" i="45"/>
  <c r="N996" i="45"/>
  <c r="M996" i="45"/>
  <c r="L996" i="45"/>
  <c r="K996" i="45"/>
  <c r="J996" i="45"/>
  <c r="X995" i="45"/>
  <c r="W995" i="45"/>
  <c r="V995" i="45"/>
  <c r="Y995" i="45" s="1"/>
  <c r="U995" i="45"/>
  <c r="R995" i="45"/>
  <c r="Q995" i="45"/>
  <c r="P995" i="45"/>
  <c r="N995" i="45"/>
  <c r="M995" i="45"/>
  <c r="L995" i="45"/>
  <c r="K995" i="45"/>
  <c r="J995" i="45"/>
  <c r="X994" i="45"/>
  <c r="W994" i="45"/>
  <c r="V994" i="45"/>
  <c r="U994" i="45"/>
  <c r="R994" i="45"/>
  <c r="Q994" i="45"/>
  <c r="P994" i="45"/>
  <c r="N994" i="45"/>
  <c r="M994" i="45"/>
  <c r="L994" i="45"/>
  <c r="K994" i="45"/>
  <c r="J994" i="45"/>
  <c r="X993" i="45"/>
  <c r="W993" i="45"/>
  <c r="V993" i="45"/>
  <c r="U993" i="45"/>
  <c r="R993" i="45"/>
  <c r="Q993" i="45"/>
  <c r="P993" i="45"/>
  <c r="N993" i="45"/>
  <c r="M993" i="45"/>
  <c r="L993" i="45"/>
  <c r="K993" i="45"/>
  <c r="J993" i="45"/>
  <c r="X992" i="45"/>
  <c r="W992" i="45"/>
  <c r="V992" i="45"/>
  <c r="U992" i="45"/>
  <c r="R992" i="45"/>
  <c r="S992" i="45" s="1"/>
  <c r="Q992" i="45"/>
  <c r="P992" i="45"/>
  <c r="N992" i="45"/>
  <c r="M992" i="45"/>
  <c r="L992" i="45"/>
  <c r="K992" i="45"/>
  <c r="J992" i="45"/>
  <c r="X991" i="45"/>
  <c r="W991" i="45"/>
  <c r="V991" i="45"/>
  <c r="U991" i="45"/>
  <c r="R991" i="45"/>
  <c r="S991" i="45" s="1"/>
  <c r="Q991" i="45"/>
  <c r="P991" i="45"/>
  <c r="N991" i="45"/>
  <c r="M991" i="45"/>
  <c r="L991" i="45"/>
  <c r="K991" i="45"/>
  <c r="J991" i="45"/>
  <c r="X990" i="45"/>
  <c r="W990" i="45"/>
  <c r="V990" i="45"/>
  <c r="U990" i="45"/>
  <c r="R990" i="45"/>
  <c r="S990" i="45" s="1"/>
  <c r="Q990" i="45"/>
  <c r="P990" i="45"/>
  <c r="N990" i="45"/>
  <c r="M990" i="45"/>
  <c r="L990" i="45"/>
  <c r="K990" i="45"/>
  <c r="J990" i="45"/>
  <c r="X989" i="45"/>
  <c r="W989" i="45"/>
  <c r="V989" i="45"/>
  <c r="U989" i="45"/>
  <c r="R989" i="45"/>
  <c r="Q989" i="45"/>
  <c r="P989" i="45"/>
  <c r="N989" i="45"/>
  <c r="M989" i="45"/>
  <c r="L989" i="45"/>
  <c r="K989" i="45"/>
  <c r="J989" i="45"/>
  <c r="X988" i="45"/>
  <c r="W988" i="45"/>
  <c r="V988" i="45"/>
  <c r="U988" i="45"/>
  <c r="R988" i="45"/>
  <c r="S988" i="45" s="1"/>
  <c r="Q988" i="45"/>
  <c r="P988" i="45"/>
  <c r="N988" i="45"/>
  <c r="M988" i="45"/>
  <c r="L988" i="45"/>
  <c r="K988" i="45"/>
  <c r="J988" i="45"/>
  <c r="X987" i="45"/>
  <c r="W987" i="45"/>
  <c r="V987" i="45"/>
  <c r="U987" i="45"/>
  <c r="R987" i="45"/>
  <c r="S987" i="45" s="1"/>
  <c r="Q987" i="45"/>
  <c r="P987" i="45"/>
  <c r="N987" i="45"/>
  <c r="M987" i="45"/>
  <c r="L987" i="45"/>
  <c r="K987" i="45"/>
  <c r="J987" i="45"/>
  <c r="X986" i="45"/>
  <c r="W986" i="45"/>
  <c r="V986" i="45"/>
  <c r="U986" i="45"/>
  <c r="R986" i="45"/>
  <c r="S986" i="45" s="1"/>
  <c r="Q986" i="45"/>
  <c r="P986" i="45"/>
  <c r="N986" i="45"/>
  <c r="M986" i="45"/>
  <c r="L986" i="45"/>
  <c r="K986" i="45"/>
  <c r="J986" i="45"/>
  <c r="X985" i="45"/>
  <c r="W985" i="45"/>
  <c r="V985" i="45"/>
  <c r="U985" i="45"/>
  <c r="R985" i="45"/>
  <c r="Q985" i="45"/>
  <c r="P985" i="45"/>
  <c r="N985" i="45"/>
  <c r="M985" i="45"/>
  <c r="L985" i="45"/>
  <c r="K985" i="45"/>
  <c r="J985" i="45"/>
  <c r="X984" i="45"/>
  <c r="W984" i="45"/>
  <c r="V984" i="45"/>
  <c r="U984" i="45"/>
  <c r="R984" i="45"/>
  <c r="S984" i="45" s="1"/>
  <c r="Q984" i="45"/>
  <c r="P984" i="45"/>
  <c r="N984" i="45"/>
  <c r="M984" i="45"/>
  <c r="L984" i="45"/>
  <c r="K984" i="45"/>
  <c r="J984" i="45"/>
  <c r="X983" i="45"/>
  <c r="W983" i="45"/>
  <c r="V983" i="45"/>
  <c r="U983" i="45"/>
  <c r="R983" i="45"/>
  <c r="Q983" i="45"/>
  <c r="P983" i="45"/>
  <c r="N983" i="45"/>
  <c r="M983" i="45"/>
  <c r="L983" i="45"/>
  <c r="K983" i="45"/>
  <c r="J983" i="45"/>
  <c r="X982" i="45"/>
  <c r="W982" i="45"/>
  <c r="V982" i="45"/>
  <c r="U982" i="45"/>
  <c r="R982" i="45"/>
  <c r="S982" i="45" s="1"/>
  <c r="Q982" i="45"/>
  <c r="P982" i="45"/>
  <c r="N982" i="45"/>
  <c r="M982" i="45"/>
  <c r="L982" i="45"/>
  <c r="K982" i="45"/>
  <c r="J982" i="45"/>
  <c r="X981" i="45"/>
  <c r="W981" i="45"/>
  <c r="V981" i="45"/>
  <c r="U981" i="45"/>
  <c r="R981" i="45"/>
  <c r="Q981" i="45"/>
  <c r="P981" i="45"/>
  <c r="N981" i="45"/>
  <c r="M981" i="45"/>
  <c r="L981" i="45"/>
  <c r="K981" i="45"/>
  <c r="J981" i="45"/>
  <c r="X980" i="45"/>
  <c r="W980" i="45"/>
  <c r="V980" i="45"/>
  <c r="U980" i="45"/>
  <c r="R980" i="45"/>
  <c r="S980" i="45" s="1"/>
  <c r="Q980" i="45"/>
  <c r="P980" i="45"/>
  <c r="N980" i="45"/>
  <c r="M980" i="45"/>
  <c r="L980" i="45"/>
  <c r="K980" i="45"/>
  <c r="J980" i="45"/>
  <c r="X979" i="45"/>
  <c r="W979" i="45"/>
  <c r="V979" i="45"/>
  <c r="U979" i="45"/>
  <c r="R979" i="45"/>
  <c r="Q979" i="45"/>
  <c r="P979" i="45"/>
  <c r="N979" i="45"/>
  <c r="M979" i="45"/>
  <c r="L979" i="45"/>
  <c r="K979" i="45"/>
  <c r="J979" i="45"/>
  <c r="X978" i="45"/>
  <c r="W978" i="45"/>
  <c r="V978" i="45"/>
  <c r="U978" i="45"/>
  <c r="R978" i="45"/>
  <c r="S978" i="45" s="1"/>
  <c r="Q978" i="45"/>
  <c r="P978" i="45"/>
  <c r="N978" i="45"/>
  <c r="M978" i="45"/>
  <c r="L978" i="45"/>
  <c r="K978" i="45"/>
  <c r="J978" i="45"/>
  <c r="X977" i="45"/>
  <c r="W977" i="45"/>
  <c r="V977" i="45"/>
  <c r="U977" i="45"/>
  <c r="R977" i="45"/>
  <c r="Q977" i="45"/>
  <c r="P977" i="45"/>
  <c r="N977" i="45"/>
  <c r="M977" i="45"/>
  <c r="L977" i="45"/>
  <c r="K977" i="45"/>
  <c r="J977" i="45"/>
  <c r="X976" i="45"/>
  <c r="W976" i="45"/>
  <c r="V976" i="45"/>
  <c r="U976" i="45"/>
  <c r="R976" i="45"/>
  <c r="S976" i="45" s="1"/>
  <c r="Q976" i="45"/>
  <c r="P976" i="45"/>
  <c r="N976" i="45"/>
  <c r="M976" i="45"/>
  <c r="L976" i="45"/>
  <c r="K976" i="45"/>
  <c r="J976" i="45"/>
  <c r="X975" i="45"/>
  <c r="W975" i="45"/>
  <c r="V975" i="45"/>
  <c r="U975" i="45"/>
  <c r="R975" i="45"/>
  <c r="Q975" i="45"/>
  <c r="P975" i="45"/>
  <c r="N975" i="45"/>
  <c r="M975" i="45"/>
  <c r="L975" i="45"/>
  <c r="K975" i="45"/>
  <c r="J975" i="45"/>
  <c r="X974" i="45"/>
  <c r="W974" i="45"/>
  <c r="V974" i="45"/>
  <c r="U974" i="45"/>
  <c r="R974" i="45"/>
  <c r="S974" i="45" s="1"/>
  <c r="Q974" i="45"/>
  <c r="P974" i="45"/>
  <c r="N974" i="45"/>
  <c r="M974" i="45"/>
  <c r="L974" i="45"/>
  <c r="K974" i="45"/>
  <c r="J974" i="45"/>
  <c r="X973" i="45"/>
  <c r="W973" i="45"/>
  <c r="V973" i="45"/>
  <c r="U973" i="45"/>
  <c r="R973" i="45"/>
  <c r="Q973" i="45"/>
  <c r="P973" i="45"/>
  <c r="N973" i="45"/>
  <c r="M973" i="45"/>
  <c r="L973" i="45"/>
  <c r="K973" i="45"/>
  <c r="J973" i="45"/>
  <c r="X972" i="45"/>
  <c r="W972" i="45"/>
  <c r="V972" i="45"/>
  <c r="U972" i="45"/>
  <c r="R972" i="45"/>
  <c r="S972" i="45" s="1"/>
  <c r="Q972" i="45"/>
  <c r="P972" i="45"/>
  <c r="N972" i="45"/>
  <c r="M972" i="45"/>
  <c r="L972" i="45"/>
  <c r="K972" i="45"/>
  <c r="J972" i="45"/>
  <c r="X971" i="45"/>
  <c r="W971" i="45"/>
  <c r="V971" i="45"/>
  <c r="U971" i="45"/>
  <c r="R971" i="45"/>
  <c r="Q971" i="45"/>
  <c r="P971" i="45"/>
  <c r="N971" i="45"/>
  <c r="M971" i="45"/>
  <c r="L971" i="45"/>
  <c r="K971" i="45"/>
  <c r="J971" i="45"/>
  <c r="X970" i="45"/>
  <c r="W970" i="45"/>
  <c r="V970" i="45"/>
  <c r="U970" i="45"/>
  <c r="R970" i="45"/>
  <c r="S970" i="45" s="1"/>
  <c r="Q970" i="45"/>
  <c r="P970" i="45"/>
  <c r="N970" i="45"/>
  <c r="M970" i="45"/>
  <c r="L970" i="45"/>
  <c r="K970" i="45"/>
  <c r="J970" i="45"/>
  <c r="X969" i="45"/>
  <c r="W969" i="45"/>
  <c r="V969" i="45"/>
  <c r="U969" i="45"/>
  <c r="R969" i="45"/>
  <c r="Q969" i="45"/>
  <c r="P969" i="45"/>
  <c r="N969" i="45"/>
  <c r="M969" i="45"/>
  <c r="L969" i="45"/>
  <c r="K969" i="45"/>
  <c r="J969" i="45"/>
  <c r="X968" i="45"/>
  <c r="W968" i="45"/>
  <c r="V968" i="45"/>
  <c r="U968" i="45"/>
  <c r="R968" i="45"/>
  <c r="S968" i="45" s="1"/>
  <c r="Q968" i="45"/>
  <c r="P968" i="45"/>
  <c r="N968" i="45"/>
  <c r="M968" i="45"/>
  <c r="L968" i="45"/>
  <c r="K968" i="45"/>
  <c r="J968" i="45"/>
  <c r="X967" i="45"/>
  <c r="W967" i="45"/>
  <c r="V967" i="45"/>
  <c r="U967" i="45"/>
  <c r="R967" i="45"/>
  <c r="Q967" i="45"/>
  <c r="P967" i="45"/>
  <c r="N967" i="45"/>
  <c r="M967" i="45"/>
  <c r="L967" i="45"/>
  <c r="K967" i="45"/>
  <c r="J967" i="45"/>
  <c r="X966" i="45"/>
  <c r="W966" i="45"/>
  <c r="V966" i="45"/>
  <c r="U966" i="45"/>
  <c r="R966" i="45"/>
  <c r="S966" i="45" s="1"/>
  <c r="Q966" i="45"/>
  <c r="P966" i="45"/>
  <c r="N966" i="45"/>
  <c r="M966" i="45"/>
  <c r="L966" i="45"/>
  <c r="K966" i="45"/>
  <c r="J966" i="45"/>
  <c r="X965" i="45"/>
  <c r="W965" i="45"/>
  <c r="V965" i="45"/>
  <c r="U965" i="45"/>
  <c r="R965" i="45"/>
  <c r="Q965" i="45"/>
  <c r="P965" i="45"/>
  <c r="N965" i="45"/>
  <c r="M965" i="45"/>
  <c r="L965" i="45"/>
  <c r="K965" i="45"/>
  <c r="J965" i="45"/>
  <c r="X964" i="45"/>
  <c r="W964" i="45"/>
  <c r="V964" i="45"/>
  <c r="U964" i="45"/>
  <c r="R964" i="45"/>
  <c r="Q964" i="45"/>
  <c r="P964" i="45"/>
  <c r="N964" i="45"/>
  <c r="M964" i="45"/>
  <c r="L964" i="45"/>
  <c r="K964" i="45"/>
  <c r="J964" i="45"/>
  <c r="X963" i="45"/>
  <c r="W963" i="45"/>
  <c r="V963" i="45"/>
  <c r="U963" i="45"/>
  <c r="R963" i="45"/>
  <c r="Q963" i="45"/>
  <c r="P963" i="45"/>
  <c r="N963" i="45"/>
  <c r="M963" i="45"/>
  <c r="L963" i="45"/>
  <c r="K963" i="45"/>
  <c r="J963" i="45"/>
  <c r="X962" i="45"/>
  <c r="W962" i="45"/>
  <c r="V962" i="45"/>
  <c r="U962" i="45"/>
  <c r="R962" i="45"/>
  <c r="Q962" i="45"/>
  <c r="P962" i="45"/>
  <c r="N962" i="45"/>
  <c r="M962" i="45"/>
  <c r="L962" i="45"/>
  <c r="K962" i="45"/>
  <c r="J962" i="45"/>
  <c r="X961" i="45"/>
  <c r="W961" i="45"/>
  <c r="V961" i="45"/>
  <c r="U961" i="45"/>
  <c r="R961" i="45"/>
  <c r="Q961" i="45"/>
  <c r="P961" i="45"/>
  <c r="N961" i="45"/>
  <c r="M961" i="45"/>
  <c r="L961" i="45"/>
  <c r="K961" i="45"/>
  <c r="J961" i="45"/>
  <c r="X960" i="45"/>
  <c r="W960" i="45"/>
  <c r="V960" i="45"/>
  <c r="U960" i="45"/>
  <c r="R960" i="45"/>
  <c r="Q960" i="45"/>
  <c r="P960" i="45"/>
  <c r="N960" i="45"/>
  <c r="M960" i="45"/>
  <c r="L960" i="45"/>
  <c r="K960" i="45"/>
  <c r="J960" i="45"/>
  <c r="X959" i="45"/>
  <c r="W959" i="45"/>
  <c r="V959" i="45"/>
  <c r="U959" i="45"/>
  <c r="R959" i="45"/>
  <c r="Q959" i="45"/>
  <c r="P959" i="45"/>
  <c r="N959" i="45"/>
  <c r="M959" i="45"/>
  <c r="L959" i="45"/>
  <c r="K959" i="45"/>
  <c r="J959" i="45"/>
  <c r="X958" i="45"/>
  <c r="W958" i="45"/>
  <c r="V958" i="45"/>
  <c r="U958" i="45"/>
  <c r="R958" i="45"/>
  <c r="Q958" i="45"/>
  <c r="P958" i="45"/>
  <c r="N958" i="45"/>
  <c r="M958" i="45"/>
  <c r="L958" i="45"/>
  <c r="K958" i="45"/>
  <c r="J958" i="45"/>
  <c r="X957" i="45"/>
  <c r="W957" i="45"/>
  <c r="V957" i="45"/>
  <c r="U957" i="45"/>
  <c r="R957" i="45"/>
  <c r="Q957" i="45"/>
  <c r="P957" i="45"/>
  <c r="N957" i="45"/>
  <c r="M957" i="45"/>
  <c r="L957" i="45"/>
  <c r="K957" i="45"/>
  <c r="J957" i="45"/>
  <c r="X956" i="45"/>
  <c r="W956" i="45"/>
  <c r="V956" i="45"/>
  <c r="U956" i="45"/>
  <c r="R956" i="45"/>
  <c r="Q956" i="45"/>
  <c r="P956" i="45"/>
  <c r="N956" i="45"/>
  <c r="M956" i="45"/>
  <c r="L956" i="45"/>
  <c r="K956" i="45"/>
  <c r="J956" i="45"/>
  <c r="X955" i="45"/>
  <c r="W955" i="45"/>
  <c r="V955" i="45"/>
  <c r="U955" i="45"/>
  <c r="R955" i="45"/>
  <c r="Q955" i="45"/>
  <c r="P955" i="45"/>
  <c r="N955" i="45"/>
  <c r="M955" i="45"/>
  <c r="L955" i="45"/>
  <c r="K955" i="45"/>
  <c r="J955" i="45"/>
  <c r="X954" i="45"/>
  <c r="W954" i="45"/>
  <c r="V954" i="45"/>
  <c r="U954" i="45"/>
  <c r="R954" i="45"/>
  <c r="Q954" i="45"/>
  <c r="P954" i="45"/>
  <c r="N954" i="45"/>
  <c r="M954" i="45"/>
  <c r="L954" i="45"/>
  <c r="K954" i="45"/>
  <c r="J954" i="45"/>
  <c r="X953" i="45"/>
  <c r="W953" i="45"/>
  <c r="V953" i="45"/>
  <c r="U953" i="45"/>
  <c r="R953" i="45"/>
  <c r="Q953" i="45"/>
  <c r="P953" i="45"/>
  <c r="N953" i="45"/>
  <c r="M953" i="45"/>
  <c r="L953" i="45"/>
  <c r="K953" i="45"/>
  <c r="J953" i="45"/>
  <c r="X952" i="45"/>
  <c r="W952" i="45"/>
  <c r="V952" i="45"/>
  <c r="U952" i="45"/>
  <c r="R952" i="45"/>
  <c r="Q952" i="45"/>
  <c r="P952" i="45"/>
  <c r="N952" i="45"/>
  <c r="M952" i="45"/>
  <c r="L952" i="45"/>
  <c r="K952" i="45"/>
  <c r="J952" i="45"/>
  <c r="X951" i="45"/>
  <c r="W951" i="45"/>
  <c r="V951" i="45"/>
  <c r="U951" i="45"/>
  <c r="R951" i="45"/>
  <c r="Q951" i="45"/>
  <c r="P951" i="45"/>
  <c r="N951" i="45"/>
  <c r="M951" i="45"/>
  <c r="L951" i="45"/>
  <c r="K951" i="45"/>
  <c r="J951" i="45"/>
  <c r="X950" i="45"/>
  <c r="W950" i="45"/>
  <c r="V950" i="45"/>
  <c r="U950" i="45"/>
  <c r="R950" i="45"/>
  <c r="Q950" i="45"/>
  <c r="P950" i="45"/>
  <c r="N950" i="45"/>
  <c r="M950" i="45"/>
  <c r="L950" i="45"/>
  <c r="K950" i="45"/>
  <c r="J950" i="45"/>
  <c r="X949" i="45"/>
  <c r="W949" i="45"/>
  <c r="V949" i="45"/>
  <c r="U949" i="45"/>
  <c r="R949" i="45"/>
  <c r="Q949" i="45"/>
  <c r="P949" i="45"/>
  <c r="N949" i="45"/>
  <c r="M949" i="45"/>
  <c r="L949" i="45"/>
  <c r="K949" i="45"/>
  <c r="J949" i="45"/>
  <c r="X948" i="45"/>
  <c r="W948" i="45"/>
  <c r="V948" i="45"/>
  <c r="U948" i="45"/>
  <c r="R948" i="45"/>
  <c r="Q948" i="45"/>
  <c r="P948" i="45"/>
  <c r="N948" i="45"/>
  <c r="M948" i="45"/>
  <c r="L948" i="45"/>
  <c r="K948" i="45"/>
  <c r="J948" i="45"/>
  <c r="X947" i="45"/>
  <c r="W947" i="45"/>
  <c r="V947" i="45"/>
  <c r="U947" i="45"/>
  <c r="R947" i="45"/>
  <c r="Q947" i="45"/>
  <c r="P947" i="45"/>
  <c r="N947" i="45"/>
  <c r="M947" i="45"/>
  <c r="L947" i="45"/>
  <c r="K947" i="45"/>
  <c r="J947" i="45"/>
  <c r="X946" i="45"/>
  <c r="W946" i="45"/>
  <c r="V946" i="45"/>
  <c r="U946" i="45"/>
  <c r="R946" i="45"/>
  <c r="Q946" i="45"/>
  <c r="P946" i="45"/>
  <c r="N946" i="45"/>
  <c r="M946" i="45"/>
  <c r="L946" i="45"/>
  <c r="K946" i="45"/>
  <c r="J946" i="45"/>
  <c r="X945" i="45"/>
  <c r="W945" i="45"/>
  <c r="V945" i="45"/>
  <c r="U945" i="45"/>
  <c r="R945" i="45"/>
  <c r="Q945" i="45"/>
  <c r="P945" i="45"/>
  <c r="N945" i="45"/>
  <c r="M945" i="45"/>
  <c r="L945" i="45"/>
  <c r="K945" i="45"/>
  <c r="J945" i="45"/>
  <c r="X944" i="45"/>
  <c r="W944" i="45"/>
  <c r="V944" i="45"/>
  <c r="U944" i="45"/>
  <c r="R944" i="45"/>
  <c r="Q944" i="45"/>
  <c r="P944" i="45"/>
  <c r="N944" i="45"/>
  <c r="M944" i="45"/>
  <c r="L944" i="45"/>
  <c r="K944" i="45"/>
  <c r="J944" i="45"/>
  <c r="X943" i="45"/>
  <c r="W943" i="45"/>
  <c r="V943" i="45"/>
  <c r="U943" i="45"/>
  <c r="R943" i="45"/>
  <c r="Q943" i="45"/>
  <c r="P943" i="45"/>
  <c r="N943" i="45"/>
  <c r="M943" i="45"/>
  <c r="L943" i="45"/>
  <c r="K943" i="45"/>
  <c r="J943" i="45"/>
  <c r="X942" i="45"/>
  <c r="W942" i="45"/>
  <c r="V942" i="45"/>
  <c r="U942" i="45"/>
  <c r="R942" i="45"/>
  <c r="Q942" i="45"/>
  <c r="P942" i="45"/>
  <c r="N942" i="45"/>
  <c r="M942" i="45"/>
  <c r="L942" i="45"/>
  <c r="K942" i="45"/>
  <c r="J942" i="45"/>
  <c r="X941" i="45"/>
  <c r="W941" i="45"/>
  <c r="V941" i="45"/>
  <c r="U941" i="45"/>
  <c r="R941" i="45"/>
  <c r="Q941" i="45"/>
  <c r="P941" i="45"/>
  <c r="N941" i="45"/>
  <c r="M941" i="45"/>
  <c r="L941" i="45"/>
  <c r="K941" i="45"/>
  <c r="J941" i="45"/>
  <c r="X940" i="45"/>
  <c r="W940" i="45"/>
  <c r="V940" i="45"/>
  <c r="U940" i="45"/>
  <c r="R940" i="45"/>
  <c r="Q940" i="45"/>
  <c r="P940" i="45"/>
  <c r="N940" i="45"/>
  <c r="M940" i="45"/>
  <c r="L940" i="45"/>
  <c r="K940" i="45"/>
  <c r="J940" i="45"/>
  <c r="X939" i="45"/>
  <c r="W939" i="45"/>
  <c r="V939" i="45"/>
  <c r="U939" i="45"/>
  <c r="R939" i="45"/>
  <c r="Q939" i="45"/>
  <c r="P939" i="45"/>
  <c r="N939" i="45"/>
  <c r="M939" i="45"/>
  <c r="L939" i="45"/>
  <c r="K939" i="45"/>
  <c r="J939" i="45"/>
  <c r="X938" i="45"/>
  <c r="W938" i="45"/>
  <c r="V938" i="45"/>
  <c r="U938" i="45"/>
  <c r="R938" i="45"/>
  <c r="Q938" i="45"/>
  <c r="P938" i="45"/>
  <c r="N938" i="45"/>
  <c r="M938" i="45"/>
  <c r="L938" i="45"/>
  <c r="K938" i="45"/>
  <c r="J938" i="45"/>
  <c r="X937" i="45"/>
  <c r="W937" i="45"/>
  <c r="V937" i="45"/>
  <c r="U937" i="45"/>
  <c r="R937" i="45"/>
  <c r="Q937" i="45"/>
  <c r="P937" i="45"/>
  <c r="N937" i="45"/>
  <c r="M937" i="45"/>
  <c r="L937" i="45"/>
  <c r="K937" i="45"/>
  <c r="J937" i="45"/>
  <c r="X936" i="45"/>
  <c r="W936" i="45"/>
  <c r="V936" i="45"/>
  <c r="U936" i="45"/>
  <c r="R936" i="45"/>
  <c r="Q936" i="45"/>
  <c r="P936" i="45"/>
  <c r="N936" i="45"/>
  <c r="M936" i="45"/>
  <c r="L936" i="45"/>
  <c r="K936" i="45"/>
  <c r="J936" i="45"/>
  <c r="X935" i="45"/>
  <c r="W935" i="45"/>
  <c r="V935" i="45"/>
  <c r="U935" i="45"/>
  <c r="R935" i="45"/>
  <c r="Q935" i="45"/>
  <c r="P935" i="45"/>
  <c r="N935" i="45"/>
  <c r="M935" i="45"/>
  <c r="L935" i="45"/>
  <c r="K935" i="45"/>
  <c r="J935" i="45"/>
  <c r="X934" i="45"/>
  <c r="W934" i="45"/>
  <c r="V934" i="45"/>
  <c r="U934" i="45"/>
  <c r="R934" i="45"/>
  <c r="Q934" i="45"/>
  <c r="P934" i="45"/>
  <c r="N934" i="45"/>
  <c r="M934" i="45"/>
  <c r="L934" i="45"/>
  <c r="K934" i="45"/>
  <c r="J934" i="45"/>
  <c r="X933" i="45"/>
  <c r="W933" i="45"/>
  <c r="V933" i="45"/>
  <c r="U933" i="45"/>
  <c r="R933" i="45"/>
  <c r="Q933" i="45"/>
  <c r="P933" i="45"/>
  <c r="N933" i="45"/>
  <c r="M933" i="45"/>
  <c r="L933" i="45"/>
  <c r="K933" i="45"/>
  <c r="J933" i="45"/>
  <c r="X932" i="45"/>
  <c r="W932" i="45"/>
  <c r="V932" i="45"/>
  <c r="U932" i="45"/>
  <c r="R932" i="45"/>
  <c r="Q932" i="45"/>
  <c r="P932" i="45"/>
  <c r="N932" i="45"/>
  <c r="M932" i="45"/>
  <c r="L932" i="45"/>
  <c r="K932" i="45"/>
  <c r="J932" i="45"/>
  <c r="X931" i="45"/>
  <c r="W931" i="45"/>
  <c r="V931" i="45"/>
  <c r="U931" i="45"/>
  <c r="R931" i="45"/>
  <c r="Q931" i="45"/>
  <c r="P931" i="45"/>
  <c r="N931" i="45"/>
  <c r="M931" i="45"/>
  <c r="L931" i="45"/>
  <c r="K931" i="45"/>
  <c r="J931" i="45"/>
  <c r="X930" i="45"/>
  <c r="W930" i="45"/>
  <c r="V930" i="45"/>
  <c r="U930" i="45"/>
  <c r="R930" i="45"/>
  <c r="Q930" i="45"/>
  <c r="P930" i="45"/>
  <c r="N930" i="45"/>
  <c r="M930" i="45"/>
  <c r="L930" i="45"/>
  <c r="K930" i="45"/>
  <c r="J930" i="45"/>
  <c r="X929" i="45"/>
  <c r="W929" i="45"/>
  <c r="V929" i="45"/>
  <c r="U929" i="45"/>
  <c r="R929" i="45"/>
  <c r="Q929" i="45"/>
  <c r="P929" i="45"/>
  <c r="N929" i="45"/>
  <c r="M929" i="45"/>
  <c r="L929" i="45"/>
  <c r="K929" i="45"/>
  <c r="J929" i="45"/>
  <c r="X928" i="45"/>
  <c r="W928" i="45"/>
  <c r="V928" i="45"/>
  <c r="U928" i="45"/>
  <c r="R928" i="45"/>
  <c r="Q928" i="45"/>
  <c r="P928" i="45"/>
  <c r="N928" i="45"/>
  <c r="M928" i="45"/>
  <c r="L928" i="45"/>
  <c r="K928" i="45"/>
  <c r="J928" i="45"/>
  <c r="X927" i="45"/>
  <c r="W927" i="45"/>
  <c r="V927" i="45"/>
  <c r="U927" i="45"/>
  <c r="R927" i="45"/>
  <c r="Q927" i="45"/>
  <c r="P927" i="45"/>
  <c r="N927" i="45"/>
  <c r="M927" i="45"/>
  <c r="L927" i="45"/>
  <c r="K927" i="45"/>
  <c r="J927" i="45"/>
  <c r="X926" i="45"/>
  <c r="W926" i="45"/>
  <c r="V926" i="45"/>
  <c r="U926" i="45"/>
  <c r="R926" i="45"/>
  <c r="Q926" i="45"/>
  <c r="P926" i="45"/>
  <c r="N926" i="45"/>
  <c r="M926" i="45"/>
  <c r="L926" i="45"/>
  <c r="K926" i="45"/>
  <c r="J926" i="45"/>
  <c r="X925" i="45"/>
  <c r="W925" i="45"/>
  <c r="V925" i="45"/>
  <c r="U925" i="45"/>
  <c r="R925" i="45"/>
  <c r="Q925" i="45"/>
  <c r="P925" i="45"/>
  <c r="N925" i="45"/>
  <c r="M925" i="45"/>
  <c r="L925" i="45"/>
  <c r="K925" i="45"/>
  <c r="J925" i="45"/>
  <c r="X924" i="45"/>
  <c r="W924" i="45"/>
  <c r="V924" i="45"/>
  <c r="U924" i="45"/>
  <c r="R924" i="45"/>
  <c r="Q924" i="45"/>
  <c r="P924" i="45"/>
  <c r="N924" i="45"/>
  <c r="M924" i="45"/>
  <c r="L924" i="45"/>
  <c r="K924" i="45"/>
  <c r="J924" i="45"/>
  <c r="X923" i="45"/>
  <c r="W923" i="45"/>
  <c r="V923" i="45"/>
  <c r="U923" i="45"/>
  <c r="R923" i="45"/>
  <c r="Q923" i="45"/>
  <c r="P923" i="45"/>
  <c r="N923" i="45"/>
  <c r="M923" i="45"/>
  <c r="L923" i="45"/>
  <c r="K923" i="45"/>
  <c r="J923" i="45"/>
  <c r="X922" i="45"/>
  <c r="W922" i="45"/>
  <c r="V922" i="45"/>
  <c r="U922" i="45"/>
  <c r="R922" i="45"/>
  <c r="Q922" i="45"/>
  <c r="P922" i="45"/>
  <c r="N922" i="45"/>
  <c r="M922" i="45"/>
  <c r="L922" i="45"/>
  <c r="K922" i="45"/>
  <c r="J922" i="45"/>
  <c r="X921" i="45"/>
  <c r="W921" i="45"/>
  <c r="V921" i="45"/>
  <c r="U921" i="45"/>
  <c r="T921" i="45"/>
  <c r="Q921" i="45"/>
  <c r="R921" i="45" s="1"/>
  <c r="S921" i="45" s="1"/>
  <c r="P921" i="45"/>
  <c r="N921" i="45"/>
  <c r="M921" i="45"/>
  <c r="L921" i="45"/>
  <c r="K921" i="45"/>
  <c r="J921" i="45"/>
  <c r="X920" i="45"/>
  <c r="W920" i="45"/>
  <c r="Y920" i="45" s="1"/>
  <c r="V920" i="45"/>
  <c r="U920" i="45"/>
  <c r="R920" i="45"/>
  <c r="Q920" i="45"/>
  <c r="P920" i="45"/>
  <c r="N920" i="45"/>
  <c r="M920" i="45"/>
  <c r="L920" i="45"/>
  <c r="K920" i="45"/>
  <c r="J920" i="45"/>
  <c r="X919" i="45"/>
  <c r="W919" i="45"/>
  <c r="V919" i="45"/>
  <c r="Y919" i="45" s="1"/>
  <c r="U919" i="45"/>
  <c r="Q919" i="45"/>
  <c r="R919" i="45" s="1"/>
  <c r="P919" i="45"/>
  <c r="N919" i="45"/>
  <c r="M919" i="45"/>
  <c r="L919" i="45"/>
  <c r="K919" i="45"/>
  <c r="J919" i="45"/>
  <c r="Y918" i="45"/>
  <c r="X918" i="45"/>
  <c r="W918" i="45"/>
  <c r="V918" i="45"/>
  <c r="U918" i="45"/>
  <c r="R918" i="45"/>
  <c r="Q918" i="45"/>
  <c r="P918" i="45"/>
  <c r="N918" i="45"/>
  <c r="M918" i="45"/>
  <c r="L918" i="45"/>
  <c r="K918" i="45"/>
  <c r="J918" i="45"/>
  <c r="X917" i="45"/>
  <c r="W917" i="45"/>
  <c r="V917" i="45"/>
  <c r="U917" i="45"/>
  <c r="T917" i="45"/>
  <c r="Q917" i="45"/>
  <c r="R917" i="45" s="1"/>
  <c r="S917" i="45" s="1"/>
  <c r="P917" i="45"/>
  <c r="N917" i="45"/>
  <c r="M917" i="45"/>
  <c r="L917" i="45"/>
  <c r="K917" i="45"/>
  <c r="J917" i="45"/>
  <c r="Y916" i="45"/>
  <c r="X916" i="45"/>
  <c r="W916" i="45"/>
  <c r="V916" i="45"/>
  <c r="U916" i="45"/>
  <c r="R916" i="45"/>
  <c r="Q916" i="45"/>
  <c r="P916" i="45"/>
  <c r="N916" i="45"/>
  <c r="M916" i="45"/>
  <c r="L916" i="45"/>
  <c r="K916" i="45"/>
  <c r="J916" i="45"/>
  <c r="X915" i="45"/>
  <c r="W915" i="45"/>
  <c r="V915" i="45"/>
  <c r="U915" i="45"/>
  <c r="Q915" i="45"/>
  <c r="R915" i="45" s="1"/>
  <c r="S915" i="45" s="1"/>
  <c r="P915" i="45"/>
  <c r="N915" i="45"/>
  <c r="M915" i="45"/>
  <c r="L915" i="45"/>
  <c r="K915" i="45"/>
  <c r="J915" i="45"/>
  <c r="X914" i="45"/>
  <c r="W914" i="45"/>
  <c r="V914" i="45"/>
  <c r="Y914" i="45" s="1"/>
  <c r="U914" i="45"/>
  <c r="R914" i="45"/>
  <c r="Q914" i="45"/>
  <c r="P914" i="45"/>
  <c r="N914" i="45"/>
  <c r="M914" i="45"/>
  <c r="L914" i="45"/>
  <c r="K914" i="45"/>
  <c r="J914" i="45"/>
  <c r="X913" i="45"/>
  <c r="W913" i="45"/>
  <c r="V913" i="45"/>
  <c r="U913" i="45"/>
  <c r="T913" i="45"/>
  <c r="Q913" i="45"/>
  <c r="R913" i="45" s="1"/>
  <c r="S913" i="45" s="1"/>
  <c r="P913" i="45"/>
  <c r="N913" i="45"/>
  <c r="M913" i="45"/>
  <c r="L913" i="45"/>
  <c r="K913" i="45"/>
  <c r="J913" i="45"/>
  <c r="X912" i="45"/>
  <c r="W912" i="45"/>
  <c r="Y912" i="45" s="1"/>
  <c r="V912" i="45"/>
  <c r="U912" i="45"/>
  <c r="R912" i="45"/>
  <c r="S912" i="45" s="1"/>
  <c r="Q912" i="45"/>
  <c r="P912" i="45"/>
  <c r="N912" i="45"/>
  <c r="M912" i="45"/>
  <c r="L912" i="45"/>
  <c r="K912" i="45"/>
  <c r="J912" i="45"/>
  <c r="X911" i="45"/>
  <c r="W911" i="45"/>
  <c r="V911" i="45"/>
  <c r="Y911" i="45" s="1"/>
  <c r="U911" i="45"/>
  <c r="T911" i="45"/>
  <c r="S911" i="45"/>
  <c r="R911" i="45"/>
  <c r="Q911" i="45"/>
  <c r="P911" i="45"/>
  <c r="N911" i="45"/>
  <c r="M911" i="45"/>
  <c r="L911" i="45"/>
  <c r="K911" i="45"/>
  <c r="J911" i="45"/>
  <c r="X910" i="45"/>
  <c r="W910" i="45"/>
  <c r="V910" i="45"/>
  <c r="U910" i="45"/>
  <c r="R910" i="45"/>
  <c r="Q910" i="45"/>
  <c r="P910" i="45"/>
  <c r="N910" i="45"/>
  <c r="M910" i="45"/>
  <c r="L910" i="45"/>
  <c r="K910" i="45"/>
  <c r="J910" i="45"/>
  <c r="X909" i="45"/>
  <c r="W909" i="45"/>
  <c r="V909" i="45"/>
  <c r="U909" i="45"/>
  <c r="S909" i="45"/>
  <c r="R909" i="45"/>
  <c r="T909" i="45" s="1"/>
  <c r="Q909" i="45"/>
  <c r="P909" i="45"/>
  <c r="N909" i="45"/>
  <c r="M909" i="45"/>
  <c r="L909" i="45"/>
  <c r="K909" i="45"/>
  <c r="J909" i="45"/>
  <c r="X908" i="45"/>
  <c r="W908" i="45"/>
  <c r="V908" i="45"/>
  <c r="U908" i="45"/>
  <c r="R908" i="45"/>
  <c r="Q908" i="45"/>
  <c r="P908" i="45"/>
  <c r="N908" i="45"/>
  <c r="M908" i="45"/>
  <c r="L908" i="45"/>
  <c r="K908" i="45"/>
  <c r="J908" i="45"/>
  <c r="X907" i="45"/>
  <c r="W907" i="45"/>
  <c r="V907" i="45"/>
  <c r="Y907" i="45" s="1"/>
  <c r="U907" i="45"/>
  <c r="R907" i="45"/>
  <c r="S907" i="45" s="1"/>
  <c r="T907" i="45" s="1"/>
  <c r="Q907" i="45"/>
  <c r="P907" i="45"/>
  <c r="N907" i="45"/>
  <c r="M907" i="45"/>
  <c r="L907" i="45"/>
  <c r="K907" i="45"/>
  <c r="J907" i="45"/>
  <c r="X906" i="45"/>
  <c r="W906" i="45"/>
  <c r="V906" i="45"/>
  <c r="U906" i="45"/>
  <c r="T906" i="45"/>
  <c r="S906" i="45"/>
  <c r="R906" i="45"/>
  <c r="Q906" i="45"/>
  <c r="P906" i="45"/>
  <c r="N906" i="45"/>
  <c r="M906" i="45"/>
  <c r="L906" i="45"/>
  <c r="K906" i="45"/>
  <c r="J906" i="45"/>
  <c r="X905" i="45"/>
  <c r="W905" i="45"/>
  <c r="V905" i="45"/>
  <c r="U905" i="45"/>
  <c r="T905" i="45"/>
  <c r="S905" i="45"/>
  <c r="R905" i="45"/>
  <c r="Q905" i="45"/>
  <c r="P905" i="45"/>
  <c r="N905" i="45"/>
  <c r="M905" i="45"/>
  <c r="L905" i="45"/>
  <c r="K905" i="45"/>
  <c r="J905" i="45"/>
  <c r="X904" i="45"/>
  <c r="W904" i="45"/>
  <c r="V904" i="45"/>
  <c r="Y904" i="45" s="1"/>
  <c r="U904" i="45"/>
  <c r="S904" i="45"/>
  <c r="T904" i="45" s="1"/>
  <c r="R904" i="45"/>
  <c r="Q904" i="45"/>
  <c r="P904" i="45"/>
  <c r="N904" i="45"/>
  <c r="M904" i="45"/>
  <c r="L904" i="45"/>
  <c r="K904" i="45"/>
  <c r="J904" i="45"/>
  <c r="X903" i="45"/>
  <c r="W903" i="45"/>
  <c r="V903" i="45"/>
  <c r="U903" i="45"/>
  <c r="R903" i="45"/>
  <c r="Q903" i="45"/>
  <c r="P903" i="45"/>
  <c r="N903" i="45"/>
  <c r="M903" i="45"/>
  <c r="L903" i="45"/>
  <c r="K903" i="45"/>
  <c r="J903" i="45"/>
  <c r="X902" i="45"/>
  <c r="W902" i="45"/>
  <c r="V902" i="45"/>
  <c r="U902" i="45"/>
  <c r="R902" i="45"/>
  <c r="S902" i="45" s="1"/>
  <c r="T902" i="45" s="1"/>
  <c r="Q902" i="45"/>
  <c r="P902" i="45"/>
  <c r="N902" i="45"/>
  <c r="M902" i="45"/>
  <c r="L902" i="45"/>
  <c r="K902" i="45"/>
  <c r="J902" i="45"/>
  <c r="X901" i="45"/>
  <c r="W901" i="45"/>
  <c r="V901" i="45"/>
  <c r="U901" i="45"/>
  <c r="S901" i="45"/>
  <c r="R901" i="45"/>
  <c r="T901" i="45" s="1"/>
  <c r="Q901" i="45"/>
  <c r="P901" i="45"/>
  <c r="N901" i="45"/>
  <c r="M901" i="45"/>
  <c r="L901" i="45"/>
  <c r="K901" i="45"/>
  <c r="J901" i="45"/>
  <c r="X900" i="45"/>
  <c r="W900" i="45"/>
  <c r="V900" i="45"/>
  <c r="U900" i="45"/>
  <c r="R900" i="45"/>
  <c r="Q900" i="45"/>
  <c r="P900" i="45"/>
  <c r="N900" i="45"/>
  <c r="M900" i="45"/>
  <c r="L900" i="45"/>
  <c r="K900" i="45"/>
  <c r="J900" i="45"/>
  <c r="X899" i="45"/>
  <c r="W899" i="45"/>
  <c r="V899" i="45"/>
  <c r="Y899" i="45" s="1"/>
  <c r="U899" i="45"/>
  <c r="R899" i="45"/>
  <c r="S899" i="45" s="1"/>
  <c r="T899" i="45" s="1"/>
  <c r="Q899" i="45"/>
  <c r="P899" i="45"/>
  <c r="N899" i="45"/>
  <c r="M899" i="45"/>
  <c r="L899" i="45"/>
  <c r="K899" i="45"/>
  <c r="J899" i="45"/>
  <c r="X898" i="45"/>
  <c r="W898" i="45"/>
  <c r="V898" i="45"/>
  <c r="U898" i="45"/>
  <c r="T898" i="45"/>
  <c r="S898" i="45"/>
  <c r="R898" i="45"/>
  <c r="Q898" i="45"/>
  <c r="P898" i="45"/>
  <c r="N898" i="45"/>
  <c r="M898" i="45"/>
  <c r="L898" i="45"/>
  <c r="K898" i="45"/>
  <c r="J898" i="45"/>
  <c r="X897" i="45"/>
  <c r="W897" i="45"/>
  <c r="V897" i="45"/>
  <c r="U897" i="45"/>
  <c r="T897" i="45"/>
  <c r="S897" i="45"/>
  <c r="R897" i="45"/>
  <c r="Q897" i="45"/>
  <c r="P897" i="45"/>
  <c r="N897" i="45"/>
  <c r="M897" i="45"/>
  <c r="L897" i="45"/>
  <c r="K897" i="45"/>
  <c r="J897" i="45"/>
  <c r="X896" i="45"/>
  <c r="W896" i="45"/>
  <c r="V896" i="45"/>
  <c r="Y896" i="45" s="1"/>
  <c r="U896" i="45"/>
  <c r="S896" i="45"/>
  <c r="T896" i="45" s="1"/>
  <c r="R896" i="45"/>
  <c r="Q896" i="45"/>
  <c r="P896" i="45"/>
  <c r="N896" i="45"/>
  <c r="M896" i="45"/>
  <c r="L896" i="45"/>
  <c r="K896" i="45"/>
  <c r="J896" i="45"/>
  <c r="X895" i="45"/>
  <c r="W895" i="45"/>
  <c r="V895" i="45"/>
  <c r="U895" i="45"/>
  <c r="R895" i="45"/>
  <c r="Q895" i="45"/>
  <c r="P895" i="45"/>
  <c r="N895" i="45"/>
  <c r="M895" i="45"/>
  <c r="L895" i="45"/>
  <c r="K895" i="45"/>
  <c r="J895" i="45"/>
  <c r="X894" i="45"/>
  <c r="W894" i="45"/>
  <c r="V894" i="45"/>
  <c r="U894" i="45"/>
  <c r="R894" i="45"/>
  <c r="S894" i="45" s="1"/>
  <c r="T894" i="45" s="1"/>
  <c r="Q894" i="45"/>
  <c r="P894" i="45"/>
  <c r="N894" i="45"/>
  <c r="M894" i="45"/>
  <c r="L894" i="45"/>
  <c r="K894" i="45"/>
  <c r="J894" i="45"/>
  <c r="X893" i="45"/>
  <c r="W893" i="45"/>
  <c r="V893" i="45"/>
  <c r="U893" i="45"/>
  <c r="S893" i="45"/>
  <c r="R893" i="45"/>
  <c r="T893" i="45" s="1"/>
  <c r="Q893" i="45"/>
  <c r="P893" i="45"/>
  <c r="N893" i="45"/>
  <c r="M893" i="45"/>
  <c r="L893" i="45"/>
  <c r="K893" i="45"/>
  <c r="J893" i="45"/>
  <c r="X892" i="45"/>
  <c r="W892" i="45"/>
  <c r="V892" i="45"/>
  <c r="U892" i="45"/>
  <c r="R892" i="45"/>
  <c r="Q892" i="45"/>
  <c r="P892" i="45"/>
  <c r="N892" i="45"/>
  <c r="M892" i="45"/>
  <c r="L892" i="45"/>
  <c r="K892" i="45"/>
  <c r="J892" i="45"/>
  <c r="X891" i="45"/>
  <c r="W891" i="45"/>
  <c r="V891" i="45"/>
  <c r="Y891" i="45" s="1"/>
  <c r="U891" i="45"/>
  <c r="R891" i="45"/>
  <c r="S891" i="45" s="1"/>
  <c r="T891" i="45" s="1"/>
  <c r="Q891" i="45"/>
  <c r="P891" i="45"/>
  <c r="N891" i="45"/>
  <c r="M891" i="45"/>
  <c r="L891" i="45"/>
  <c r="K891" i="45"/>
  <c r="J891" i="45"/>
  <c r="X890" i="45"/>
  <c r="W890" i="45"/>
  <c r="V890" i="45"/>
  <c r="U890" i="45"/>
  <c r="T890" i="45"/>
  <c r="S890" i="45"/>
  <c r="R890" i="45"/>
  <c r="Q890" i="45"/>
  <c r="P890" i="45"/>
  <c r="N890" i="45"/>
  <c r="M890" i="45"/>
  <c r="L890" i="45"/>
  <c r="K890" i="45"/>
  <c r="J890" i="45"/>
  <c r="X889" i="45"/>
  <c r="W889" i="45"/>
  <c r="V889" i="45"/>
  <c r="U889" i="45"/>
  <c r="T889" i="45"/>
  <c r="S889" i="45"/>
  <c r="R889" i="45"/>
  <c r="Q889" i="45"/>
  <c r="P889" i="45"/>
  <c r="N889" i="45"/>
  <c r="M889" i="45"/>
  <c r="L889" i="45"/>
  <c r="K889" i="45"/>
  <c r="J889" i="45"/>
  <c r="X888" i="45"/>
  <c r="W888" i="45"/>
  <c r="V888" i="45"/>
  <c r="Y888" i="45" s="1"/>
  <c r="U888" i="45"/>
  <c r="S888" i="45"/>
  <c r="T888" i="45" s="1"/>
  <c r="R888" i="45"/>
  <c r="Q888" i="45"/>
  <c r="P888" i="45"/>
  <c r="N888" i="45"/>
  <c r="M888" i="45"/>
  <c r="L888" i="45"/>
  <c r="K888" i="45"/>
  <c r="J888" i="45"/>
  <c r="X887" i="45"/>
  <c r="W887" i="45"/>
  <c r="V887" i="45"/>
  <c r="U887" i="45"/>
  <c r="R887" i="45"/>
  <c r="Q887" i="45"/>
  <c r="P887" i="45"/>
  <c r="N887" i="45"/>
  <c r="M887" i="45"/>
  <c r="L887" i="45"/>
  <c r="K887" i="45"/>
  <c r="J887" i="45"/>
  <c r="X886" i="45"/>
  <c r="W886" i="45"/>
  <c r="V886" i="45"/>
  <c r="U886" i="45"/>
  <c r="R886" i="45"/>
  <c r="S886" i="45" s="1"/>
  <c r="T886" i="45" s="1"/>
  <c r="Q886" i="45"/>
  <c r="P886" i="45"/>
  <c r="N886" i="45"/>
  <c r="M886" i="45"/>
  <c r="L886" i="45"/>
  <c r="K886" i="45"/>
  <c r="J886" i="45"/>
  <c r="X885" i="45"/>
  <c r="W885" i="45"/>
  <c r="V885" i="45"/>
  <c r="U885" i="45"/>
  <c r="S885" i="45"/>
  <c r="R885" i="45"/>
  <c r="T885" i="45" s="1"/>
  <c r="Q885" i="45"/>
  <c r="P885" i="45"/>
  <c r="N885" i="45"/>
  <c r="M885" i="45"/>
  <c r="L885" i="45"/>
  <c r="K885" i="45"/>
  <c r="J885" i="45"/>
  <c r="X884" i="45"/>
  <c r="W884" i="45"/>
  <c r="V884" i="45"/>
  <c r="U884" i="45"/>
  <c r="R884" i="45"/>
  <c r="Q884" i="45"/>
  <c r="P884" i="45"/>
  <c r="N884" i="45"/>
  <c r="M884" i="45"/>
  <c r="L884" i="45"/>
  <c r="K884" i="45"/>
  <c r="J884" i="45"/>
  <c r="X883" i="45"/>
  <c r="W883" i="45"/>
  <c r="V883" i="45"/>
  <c r="Y883" i="45" s="1"/>
  <c r="U883" i="45"/>
  <c r="R883" i="45"/>
  <c r="S883" i="45" s="1"/>
  <c r="T883" i="45" s="1"/>
  <c r="Q883" i="45"/>
  <c r="P883" i="45"/>
  <c r="N883" i="45"/>
  <c r="M883" i="45"/>
  <c r="L883" i="45"/>
  <c r="K883" i="45"/>
  <c r="J883" i="45"/>
  <c r="X882" i="45"/>
  <c r="W882" i="45"/>
  <c r="V882" i="45"/>
  <c r="U882" i="45"/>
  <c r="T882" i="45"/>
  <c r="S882" i="45"/>
  <c r="R882" i="45"/>
  <c r="Q882" i="45"/>
  <c r="P882" i="45"/>
  <c r="N882" i="45"/>
  <c r="M882" i="45"/>
  <c r="L882" i="45"/>
  <c r="K882" i="45"/>
  <c r="J882" i="45"/>
  <c r="X881" i="45"/>
  <c r="W881" i="45"/>
  <c r="V881" i="45"/>
  <c r="U881" i="45"/>
  <c r="T881" i="45"/>
  <c r="S881" i="45"/>
  <c r="R881" i="45"/>
  <c r="Q881" i="45"/>
  <c r="P881" i="45"/>
  <c r="N881" i="45"/>
  <c r="M881" i="45"/>
  <c r="L881" i="45"/>
  <c r="K881" i="45"/>
  <c r="J881" i="45"/>
  <c r="X880" i="45"/>
  <c r="W880" i="45"/>
  <c r="V880" i="45"/>
  <c r="Y880" i="45" s="1"/>
  <c r="U880" i="45"/>
  <c r="S880" i="45"/>
  <c r="R880" i="45"/>
  <c r="T880" i="45" s="1"/>
  <c r="Q880" i="45"/>
  <c r="P880" i="45"/>
  <c r="N880" i="45"/>
  <c r="M880" i="45"/>
  <c r="L880" i="45"/>
  <c r="K880" i="45"/>
  <c r="J880" i="45"/>
  <c r="X879" i="45"/>
  <c r="W879" i="45"/>
  <c r="V879" i="45"/>
  <c r="U879" i="45"/>
  <c r="R879" i="45"/>
  <c r="Q879" i="45"/>
  <c r="P879" i="45"/>
  <c r="N879" i="45"/>
  <c r="M879" i="45"/>
  <c r="L879" i="45"/>
  <c r="K879" i="45"/>
  <c r="J879" i="45"/>
  <c r="X878" i="45"/>
  <c r="W878" i="45"/>
  <c r="V878" i="45"/>
  <c r="U878" i="45"/>
  <c r="R878" i="45"/>
  <c r="S878" i="45" s="1"/>
  <c r="T878" i="45" s="1"/>
  <c r="Q878" i="45"/>
  <c r="P878" i="45"/>
  <c r="N878" i="45"/>
  <c r="M878" i="45"/>
  <c r="L878" i="45"/>
  <c r="K878" i="45"/>
  <c r="J878" i="45"/>
  <c r="X877" i="45"/>
  <c r="W877" i="45"/>
  <c r="V877" i="45"/>
  <c r="U877" i="45"/>
  <c r="S877" i="45"/>
  <c r="R877" i="45"/>
  <c r="T877" i="45" s="1"/>
  <c r="Q877" i="45"/>
  <c r="P877" i="45"/>
  <c r="N877" i="45"/>
  <c r="M877" i="45"/>
  <c r="L877" i="45"/>
  <c r="K877" i="45"/>
  <c r="J877" i="45"/>
  <c r="X876" i="45"/>
  <c r="W876" i="45"/>
  <c r="V876" i="45"/>
  <c r="U876" i="45"/>
  <c r="R876" i="45"/>
  <c r="Q876" i="45"/>
  <c r="P876" i="45"/>
  <c r="N876" i="45"/>
  <c r="M876" i="45"/>
  <c r="L876" i="45"/>
  <c r="K876" i="45"/>
  <c r="J876" i="45"/>
  <c r="X875" i="45"/>
  <c r="W875" i="45"/>
  <c r="V875" i="45"/>
  <c r="Y875" i="45" s="1"/>
  <c r="U875" i="45"/>
  <c r="R875" i="45"/>
  <c r="S875" i="45" s="1"/>
  <c r="T875" i="45" s="1"/>
  <c r="Q875" i="45"/>
  <c r="P875" i="45"/>
  <c r="N875" i="45"/>
  <c r="M875" i="45"/>
  <c r="L875" i="45"/>
  <c r="K875" i="45"/>
  <c r="J875" i="45"/>
  <c r="X874" i="45"/>
  <c r="W874" i="45"/>
  <c r="V874" i="45"/>
  <c r="U874" i="45"/>
  <c r="T874" i="45"/>
  <c r="S874" i="45"/>
  <c r="R874" i="45"/>
  <c r="Q874" i="45"/>
  <c r="P874" i="45"/>
  <c r="N874" i="45"/>
  <c r="M874" i="45"/>
  <c r="L874" i="45"/>
  <c r="K874" i="45"/>
  <c r="J874" i="45"/>
  <c r="X873" i="45"/>
  <c r="W873" i="45"/>
  <c r="V873" i="45"/>
  <c r="U873" i="45"/>
  <c r="T873" i="45"/>
  <c r="S873" i="45"/>
  <c r="R873" i="45"/>
  <c r="Q873" i="45"/>
  <c r="P873" i="45"/>
  <c r="N873" i="45"/>
  <c r="M873" i="45"/>
  <c r="L873" i="45"/>
  <c r="K873" i="45"/>
  <c r="J873" i="45"/>
  <c r="X872" i="45"/>
  <c r="W872" i="45"/>
  <c r="V872" i="45"/>
  <c r="Y872" i="45" s="1"/>
  <c r="U872" i="45"/>
  <c r="S872" i="45"/>
  <c r="R872" i="45"/>
  <c r="T872" i="45" s="1"/>
  <c r="Q872" i="45"/>
  <c r="P872" i="45"/>
  <c r="N872" i="45"/>
  <c r="M872" i="45"/>
  <c r="L872" i="45"/>
  <c r="K872" i="45"/>
  <c r="J872" i="45"/>
  <c r="X871" i="45"/>
  <c r="W871" i="45"/>
  <c r="V871" i="45"/>
  <c r="U871" i="45"/>
  <c r="R871" i="45"/>
  <c r="Q871" i="45"/>
  <c r="P871" i="45"/>
  <c r="N871" i="45"/>
  <c r="M871" i="45"/>
  <c r="L871" i="45"/>
  <c r="K871" i="45"/>
  <c r="J871" i="45"/>
  <c r="X870" i="45"/>
  <c r="W870" i="45"/>
  <c r="V870" i="45"/>
  <c r="U870" i="45"/>
  <c r="T870" i="45"/>
  <c r="R870" i="45"/>
  <c r="S870" i="45" s="1"/>
  <c r="Q870" i="45"/>
  <c r="P870" i="45"/>
  <c r="N870" i="45"/>
  <c r="M870" i="45"/>
  <c r="L870" i="45"/>
  <c r="K870" i="45"/>
  <c r="J870" i="45"/>
  <c r="X869" i="45"/>
  <c r="W869" i="45"/>
  <c r="V869" i="45"/>
  <c r="U869" i="45"/>
  <c r="S869" i="45"/>
  <c r="R869" i="45"/>
  <c r="Q869" i="45"/>
  <c r="P869" i="45"/>
  <c r="N869" i="45"/>
  <c r="M869" i="45"/>
  <c r="L869" i="45"/>
  <c r="K869" i="45"/>
  <c r="J869" i="45"/>
  <c r="X868" i="45"/>
  <c r="W868" i="45"/>
  <c r="V868" i="45"/>
  <c r="U868" i="45"/>
  <c r="R868" i="45"/>
  <c r="Q868" i="45"/>
  <c r="P868" i="45"/>
  <c r="N868" i="45"/>
  <c r="M868" i="45"/>
  <c r="L868" i="45"/>
  <c r="K868" i="45"/>
  <c r="J868" i="45"/>
  <c r="X867" i="45"/>
  <c r="W867" i="45"/>
  <c r="V867" i="45"/>
  <c r="Y867" i="45" s="1"/>
  <c r="U867" i="45"/>
  <c r="R867" i="45"/>
  <c r="S867" i="45" s="1"/>
  <c r="T867" i="45" s="1"/>
  <c r="Q867" i="45"/>
  <c r="P867" i="45"/>
  <c r="N867" i="45"/>
  <c r="M867" i="45"/>
  <c r="L867" i="45"/>
  <c r="K867" i="45"/>
  <c r="J867" i="45"/>
  <c r="X866" i="45"/>
  <c r="W866" i="45"/>
  <c r="V866" i="45"/>
  <c r="U866" i="45"/>
  <c r="T866" i="45"/>
  <c r="S866" i="45"/>
  <c r="R866" i="45"/>
  <c r="Q866" i="45"/>
  <c r="P866" i="45"/>
  <c r="N866" i="45"/>
  <c r="M866" i="45"/>
  <c r="L866" i="45"/>
  <c r="K866" i="45"/>
  <c r="J866" i="45"/>
  <c r="X865" i="45"/>
  <c r="W865" i="45"/>
  <c r="V865" i="45"/>
  <c r="U865" i="45"/>
  <c r="S865" i="45"/>
  <c r="T865" i="45" s="1"/>
  <c r="R865" i="45"/>
  <c r="Q865" i="45"/>
  <c r="P865" i="45"/>
  <c r="N865" i="45"/>
  <c r="M865" i="45"/>
  <c r="L865" i="45"/>
  <c r="K865" i="45"/>
  <c r="J865" i="45"/>
  <c r="X864" i="45"/>
  <c r="W864" i="45"/>
  <c r="V864" i="45"/>
  <c r="Y864" i="45" s="1"/>
  <c r="U864" i="45"/>
  <c r="S864" i="45"/>
  <c r="R864" i="45"/>
  <c r="Q864" i="45"/>
  <c r="P864" i="45"/>
  <c r="N864" i="45"/>
  <c r="M864" i="45"/>
  <c r="L864" i="45"/>
  <c r="K864" i="45"/>
  <c r="J864" i="45"/>
  <c r="X863" i="45"/>
  <c r="W863" i="45"/>
  <c r="V863" i="45"/>
  <c r="U863" i="45"/>
  <c r="R863" i="45"/>
  <c r="Q863" i="45"/>
  <c r="P863" i="45"/>
  <c r="N863" i="45"/>
  <c r="M863" i="45"/>
  <c r="L863" i="45"/>
  <c r="K863" i="45"/>
  <c r="J863" i="45"/>
  <c r="X862" i="45"/>
  <c r="W862" i="45"/>
  <c r="V862" i="45"/>
  <c r="U862" i="45"/>
  <c r="R862" i="45"/>
  <c r="S862" i="45" s="1"/>
  <c r="T862" i="45" s="1"/>
  <c r="Q862" i="45"/>
  <c r="P862" i="45"/>
  <c r="N862" i="45"/>
  <c r="M862" i="45"/>
  <c r="L862" i="45"/>
  <c r="K862" i="45"/>
  <c r="J862" i="45"/>
  <c r="X861" i="45"/>
  <c r="W861" i="45"/>
  <c r="V861" i="45"/>
  <c r="U861" i="45"/>
  <c r="S861" i="45"/>
  <c r="R861" i="45"/>
  <c r="T861" i="45" s="1"/>
  <c r="Q861" i="45"/>
  <c r="P861" i="45"/>
  <c r="N861" i="45"/>
  <c r="M861" i="45"/>
  <c r="L861" i="45"/>
  <c r="K861" i="45"/>
  <c r="J861" i="45"/>
  <c r="X860" i="45"/>
  <c r="W860" i="45"/>
  <c r="V860" i="45"/>
  <c r="Y860" i="45" s="1"/>
  <c r="U860" i="45"/>
  <c r="R860" i="45"/>
  <c r="Q860" i="45"/>
  <c r="P860" i="45"/>
  <c r="N860" i="45"/>
  <c r="M860" i="45"/>
  <c r="L860" i="45"/>
  <c r="K860" i="45"/>
  <c r="J860" i="45"/>
  <c r="X859" i="45"/>
  <c r="W859" i="45"/>
  <c r="V859" i="45"/>
  <c r="Y859" i="45" s="1"/>
  <c r="U859" i="45"/>
  <c r="R859" i="45"/>
  <c r="S859" i="45" s="1"/>
  <c r="T859" i="45" s="1"/>
  <c r="Q859" i="45"/>
  <c r="P859" i="45"/>
  <c r="N859" i="45"/>
  <c r="M859" i="45"/>
  <c r="L859" i="45"/>
  <c r="K859" i="45"/>
  <c r="J859" i="45"/>
  <c r="X858" i="45"/>
  <c r="W858" i="45"/>
  <c r="V858" i="45"/>
  <c r="U858" i="45"/>
  <c r="T858" i="45"/>
  <c r="S858" i="45"/>
  <c r="R858" i="45"/>
  <c r="Q858" i="45"/>
  <c r="P858" i="45"/>
  <c r="N858" i="45"/>
  <c r="M858" i="45"/>
  <c r="L858" i="45"/>
  <c r="K858" i="45"/>
  <c r="J858" i="45"/>
  <c r="X857" i="45"/>
  <c r="W857" i="45"/>
  <c r="V857" i="45"/>
  <c r="U857" i="45"/>
  <c r="Q857" i="45"/>
  <c r="R857" i="45" s="1"/>
  <c r="S857" i="45" s="1"/>
  <c r="P857" i="45"/>
  <c r="N857" i="45"/>
  <c r="M857" i="45"/>
  <c r="L857" i="45"/>
  <c r="K857" i="45"/>
  <c r="J857" i="45"/>
  <c r="X856" i="45"/>
  <c r="W856" i="45"/>
  <c r="V856" i="45"/>
  <c r="Y856" i="45" s="1"/>
  <c r="U856" i="45"/>
  <c r="T856" i="45"/>
  <c r="Q856" i="45"/>
  <c r="R856" i="45" s="1"/>
  <c r="S856" i="45" s="1"/>
  <c r="P856" i="45"/>
  <c r="N856" i="45"/>
  <c r="M856" i="45"/>
  <c r="L856" i="45"/>
  <c r="K856" i="45"/>
  <c r="J856" i="45"/>
  <c r="X855" i="45"/>
  <c r="W855" i="45"/>
  <c r="V855" i="45"/>
  <c r="U855" i="45"/>
  <c r="Q855" i="45"/>
  <c r="R855" i="45" s="1"/>
  <c r="S855" i="45" s="1"/>
  <c r="P855" i="45"/>
  <c r="N855" i="45"/>
  <c r="M855" i="45"/>
  <c r="L855" i="45"/>
  <c r="K855" i="45"/>
  <c r="J855" i="45"/>
  <c r="X854" i="45"/>
  <c r="W854" i="45"/>
  <c r="V854" i="45"/>
  <c r="Y854" i="45" s="1"/>
  <c r="U854" i="45"/>
  <c r="T854" i="45"/>
  <c r="Q854" i="45"/>
  <c r="R854" i="45" s="1"/>
  <c r="S854" i="45" s="1"/>
  <c r="P854" i="45"/>
  <c r="N854" i="45"/>
  <c r="M854" i="45"/>
  <c r="L854" i="45"/>
  <c r="K854" i="45"/>
  <c r="J854" i="45"/>
  <c r="X853" i="45"/>
  <c r="W853" i="45"/>
  <c r="V853" i="45"/>
  <c r="U853" i="45"/>
  <c r="Q853" i="45"/>
  <c r="R853" i="45" s="1"/>
  <c r="S853" i="45" s="1"/>
  <c r="P853" i="45"/>
  <c r="N853" i="45"/>
  <c r="M853" i="45"/>
  <c r="L853" i="45"/>
  <c r="K853" i="45"/>
  <c r="J853" i="45"/>
  <c r="X852" i="45"/>
  <c r="W852" i="45"/>
  <c r="V852" i="45"/>
  <c r="Y852" i="45" s="1"/>
  <c r="U852" i="45"/>
  <c r="T852" i="45"/>
  <c r="Q852" i="45"/>
  <c r="R852" i="45" s="1"/>
  <c r="S852" i="45" s="1"/>
  <c r="P852" i="45"/>
  <c r="N852" i="45"/>
  <c r="M852" i="45"/>
  <c r="L852" i="45"/>
  <c r="K852" i="45"/>
  <c r="J852" i="45"/>
  <c r="X851" i="45"/>
  <c r="W851" i="45"/>
  <c r="V851" i="45"/>
  <c r="U851" i="45"/>
  <c r="Q851" i="45"/>
  <c r="R851" i="45" s="1"/>
  <c r="S851" i="45" s="1"/>
  <c r="P851" i="45"/>
  <c r="N851" i="45"/>
  <c r="M851" i="45"/>
  <c r="L851" i="45"/>
  <c r="K851" i="45"/>
  <c r="J851" i="45"/>
  <c r="X850" i="45"/>
  <c r="W850" i="45"/>
  <c r="V850" i="45"/>
  <c r="Y850" i="45" s="1"/>
  <c r="U850" i="45"/>
  <c r="T850" i="45"/>
  <c r="Q850" i="45"/>
  <c r="R850" i="45" s="1"/>
  <c r="S850" i="45" s="1"/>
  <c r="P850" i="45"/>
  <c r="N850" i="45"/>
  <c r="M850" i="45"/>
  <c r="L850" i="45"/>
  <c r="K850" i="45"/>
  <c r="J850" i="45"/>
  <c r="X849" i="45"/>
  <c r="W849" i="45"/>
  <c r="V849" i="45"/>
  <c r="U849" i="45"/>
  <c r="Q849" i="45"/>
  <c r="R849" i="45" s="1"/>
  <c r="S849" i="45" s="1"/>
  <c r="P849" i="45"/>
  <c r="N849" i="45"/>
  <c r="M849" i="45"/>
  <c r="L849" i="45"/>
  <c r="K849" i="45"/>
  <c r="J849" i="45"/>
  <c r="X848" i="45"/>
  <c r="W848" i="45"/>
  <c r="V848" i="45"/>
  <c r="U848" i="45"/>
  <c r="T848" i="45"/>
  <c r="Q848" i="45"/>
  <c r="R848" i="45" s="1"/>
  <c r="S848" i="45" s="1"/>
  <c r="P848" i="45"/>
  <c r="N848" i="45"/>
  <c r="M848" i="45"/>
  <c r="L848" i="45"/>
  <c r="K848" i="45"/>
  <c r="J848" i="45"/>
  <c r="X847" i="45"/>
  <c r="W847" i="45"/>
  <c r="V847" i="45"/>
  <c r="U847" i="45"/>
  <c r="Q847" i="45"/>
  <c r="R847" i="45" s="1"/>
  <c r="S847" i="45" s="1"/>
  <c r="P847" i="45"/>
  <c r="N847" i="45"/>
  <c r="M847" i="45"/>
  <c r="L847" i="45"/>
  <c r="K847" i="45"/>
  <c r="J847" i="45"/>
  <c r="X846" i="45"/>
  <c r="W846" i="45"/>
  <c r="V846" i="45"/>
  <c r="U846" i="45"/>
  <c r="T846" i="45"/>
  <c r="Q846" i="45"/>
  <c r="R846" i="45" s="1"/>
  <c r="S846" i="45" s="1"/>
  <c r="P846" i="45"/>
  <c r="N846" i="45"/>
  <c r="M846" i="45"/>
  <c r="L846" i="45"/>
  <c r="K846" i="45"/>
  <c r="J846" i="45"/>
  <c r="X845" i="45"/>
  <c r="W845" i="45"/>
  <c r="V845" i="45"/>
  <c r="U845" i="45"/>
  <c r="Q845" i="45"/>
  <c r="R845" i="45" s="1"/>
  <c r="S845" i="45" s="1"/>
  <c r="P845" i="45"/>
  <c r="N845" i="45"/>
  <c r="M845" i="45"/>
  <c r="L845" i="45"/>
  <c r="K845" i="45"/>
  <c r="J845" i="45"/>
  <c r="X844" i="45"/>
  <c r="W844" i="45"/>
  <c r="V844" i="45"/>
  <c r="U844" i="45"/>
  <c r="T844" i="45"/>
  <c r="Q844" i="45"/>
  <c r="R844" i="45" s="1"/>
  <c r="S844" i="45" s="1"/>
  <c r="P844" i="45"/>
  <c r="N844" i="45"/>
  <c r="M844" i="45"/>
  <c r="L844" i="45"/>
  <c r="K844" i="45"/>
  <c r="J844" i="45"/>
  <c r="X843" i="45"/>
  <c r="W843" i="45"/>
  <c r="V843" i="45"/>
  <c r="U843" i="45"/>
  <c r="Q843" i="45"/>
  <c r="R843" i="45" s="1"/>
  <c r="S843" i="45" s="1"/>
  <c r="P843" i="45"/>
  <c r="N843" i="45"/>
  <c r="M843" i="45"/>
  <c r="L843" i="45"/>
  <c r="K843" i="45"/>
  <c r="J843" i="45"/>
  <c r="X842" i="45"/>
  <c r="W842" i="45"/>
  <c r="V842" i="45"/>
  <c r="U842" i="45"/>
  <c r="T842" i="45"/>
  <c r="Q842" i="45"/>
  <c r="R842" i="45" s="1"/>
  <c r="S842" i="45" s="1"/>
  <c r="P842" i="45"/>
  <c r="N842" i="45"/>
  <c r="M842" i="45"/>
  <c r="L842" i="45"/>
  <c r="K842" i="45"/>
  <c r="J842" i="45"/>
  <c r="X841" i="45"/>
  <c r="W841" i="45"/>
  <c r="V841" i="45"/>
  <c r="U841" i="45"/>
  <c r="Q841" i="45"/>
  <c r="R841" i="45" s="1"/>
  <c r="S841" i="45" s="1"/>
  <c r="P841" i="45"/>
  <c r="N841" i="45"/>
  <c r="M841" i="45"/>
  <c r="L841" i="45"/>
  <c r="K841" i="45"/>
  <c r="J841" i="45"/>
  <c r="X840" i="45"/>
  <c r="W840" i="45"/>
  <c r="V840" i="45"/>
  <c r="U840" i="45"/>
  <c r="T840" i="45"/>
  <c r="Q840" i="45"/>
  <c r="R840" i="45" s="1"/>
  <c r="S840" i="45" s="1"/>
  <c r="P840" i="45"/>
  <c r="N840" i="45"/>
  <c r="M840" i="45"/>
  <c r="L840" i="45"/>
  <c r="K840" i="45"/>
  <c r="J840" i="45"/>
  <c r="X839" i="45"/>
  <c r="W839" i="45"/>
  <c r="V839" i="45"/>
  <c r="U839" i="45"/>
  <c r="Q839" i="45"/>
  <c r="R839" i="45" s="1"/>
  <c r="S839" i="45" s="1"/>
  <c r="P839" i="45"/>
  <c r="N839" i="45"/>
  <c r="M839" i="45"/>
  <c r="L839" i="45"/>
  <c r="K839" i="45"/>
  <c r="J839" i="45"/>
  <c r="X838" i="45"/>
  <c r="W838" i="45"/>
  <c r="V838" i="45"/>
  <c r="U838" i="45"/>
  <c r="T838" i="45"/>
  <c r="Q838" i="45"/>
  <c r="R838" i="45" s="1"/>
  <c r="S838" i="45" s="1"/>
  <c r="P838" i="45"/>
  <c r="N838" i="45"/>
  <c r="M838" i="45"/>
  <c r="L838" i="45"/>
  <c r="K838" i="45"/>
  <c r="J838" i="45"/>
  <c r="X837" i="45"/>
  <c r="W837" i="45"/>
  <c r="V837" i="45"/>
  <c r="U837" i="45"/>
  <c r="Q837" i="45"/>
  <c r="R837" i="45" s="1"/>
  <c r="S837" i="45" s="1"/>
  <c r="P837" i="45"/>
  <c r="N837" i="45"/>
  <c r="M837" i="45"/>
  <c r="L837" i="45"/>
  <c r="K837" i="45"/>
  <c r="J837" i="45"/>
  <c r="X836" i="45"/>
  <c r="W836" i="45"/>
  <c r="V836" i="45"/>
  <c r="U836" i="45"/>
  <c r="T836" i="45"/>
  <c r="Q836" i="45"/>
  <c r="R836" i="45" s="1"/>
  <c r="S836" i="45" s="1"/>
  <c r="P836" i="45"/>
  <c r="N836" i="45"/>
  <c r="M836" i="45"/>
  <c r="L836" i="45"/>
  <c r="K836" i="45"/>
  <c r="J836" i="45"/>
  <c r="X835" i="45"/>
  <c r="W835" i="45"/>
  <c r="V835" i="45"/>
  <c r="U835" i="45"/>
  <c r="Q835" i="45"/>
  <c r="R835" i="45" s="1"/>
  <c r="S835" i="45" s="1"/>
  <c r="P835" i="45"/>
  <c r="N835" i="45"/>
  <c r="M835" i="45"/>
  <c r="L835" i="45"/>
  <c r="K835" i="45"/>
  <c r="J835" i="45"/>
  <c r="X834" i="45"/>
  <c r="W834" i="45"/>
  <c r="V834" i="45"/>
  <c r="U834" i="45"/>
  <c r="T834" i="45"/>
  <c r="Q834" i="45"/>
  <c r="R834" i="45" s="1"/>
  <c r="S834" i="45" s="1"/>
  <c r="P834" i="45"/>
  <c r="N834" i="45"/>
  <c r="M834" i="45"/>
  <c r="L834" i="45"/>
  <c r="K834" i="45"/>
  <c r="J834" i="45"/>
  <c r="X833" i="45"/>
  <c r="W833" i="45"/>
  <c r="V833" i="45"/>
  <c r="U833" i="45"/>
  <c r="Q833" i="45"/>
  <c r="R833" i="45" s="1"/>
  <c r="S833" i="45" s="1"/>
  <c r="P833" i="45"/>
  <c r="N833" i="45"/>
  <c r="M833" i="45"/>
  <c r="L833" i="45"/>
  <c r="K833" i="45"/>
  <c r="J833" i="45"/>
  <c r="X832" i="45"/>
  <c r="W832" i="45"/>
  <c r="V832" i="45"/>
  <c r="U832" i="45"/>
  <c r="T832" i="45"/>
  <c r="Q832" i="45"/>
  <c r="R832" i="45" s="1"/>
  <c r="S832" i="45" s="1"/>
  <c r="P832" i="45"/>
  <c r="N832" i="45"/>
  <c r="M832" i="45"/>
  <c r="L832" i="45"/>
  <c r="K832" i="45"/>
  <c r="J832" i="45"/>
  <c r="X831" i="45"/>
  <c r="W831" i="45"/>
  <c r="V831" i="45"/>
  <c r="U831" i="45"/>
  <c r="Q831" i="45"/>
  <c r="R831" i="45" s="1"/>
  <c r="S831" i="45" s="1"/>
  <c r="P831" i="45"/>
  <c r="N831" i="45"/>
  <c r="M831" i="45"/>
  <c r="L831" i="45"/>
  <c r="K831" i="45"/>
  <c r="J831" i="45"/>
  <c r="X830" i="45"/>
  <c r="W830" i="45"/>
  <c r="V830" i="45"/>
  <c r="U830" i="45"/>
  <c r="T830" i="45"/>
  <c r="Q830" i="45"/>
  <c r="R830" i="45" s="1"/>
  <c r="S830" i="45" s="1"/>
  <c r="P830" i="45"/>
  <c r="N830" i="45"/>
  <c r="M830" i="45"/>
  <c r="L830" i="45"/>
  <c r="K830" i="45"/>
  <c r="J830" i="45"/>
  <c r="X829" i="45"/>
  <c r="W829" i="45"/>
  <c r="V829" i="45"/>
  <c r="Y829" i="45" s="1"/>
  <c r="U829" i="45"/>
  <c r="T829" i="45"/>
  <c r="Q829" i="45"/>
  <c r="R829" i="45" s="1"/>
  <c r="S829" i="45" s="1"/>
  <c r="P829" i="45"/>
  <c r="N829" i="45"/>
  <c r="M829" i="45"/>
  <c r="L829" i="45"/>
  <c r="K829" i="45"/>
  <c r="J829" i="45"/>
  <c r="X828" i="45"/>
  <c r="W828" i="45"/>
  <c r="V828" i="45"/>
  <c r="Y828" i="45" s="1"/>
  <c r="U828" i="45"/>
  <c r="Q828" i="45"/>
  <c r="R828" i="45" s="1"/>
  <c r="P828" i="45"/>
  <c r="N828" i="45"/>
  <c r="M828" i="45"/>
  <c r="L828" i="45"/>
  <c r="K828" i="45"/>
  <c r="J828" i="45"/>
  <c r="X827" i="45"/>
  <c r="W827" i="45"/>
  <c r="V827" i="45"/>
  <c r="U827" i="45"/>
  <c r="Q827" i="45"/>
  <c r="R827" i="45" s="1"/>
  <c r="S827" i="45" s="1"/>
  <c r="P827" i="45"/>
  <c r="N827" i="45"/>
  <c r="M827" i="45"/>
  <c r="L827" i="45"/>
  <c r="K827" i="45"/>
  <c r="J827" i="45"/>
  <c r="X826" i="45"/>
  <c r="W826" i="45"/>
  <c r="V826" i="45"/>
  <c r="U826" i="45"/>
  <c r="Q826" i="45"/>
  <c r="R826" i="45" s="1"/>
  <c r="S826" i="45" s="1"/>
  <c r="P826" i="45"/>
  <c r="N826" i="45"/>
  <c r="M826" i="45"/>
  <c r="L826" i="45"/>
  <c r="K826" i="45"/>
  <c r="J826" i="45"/>
  <c r="X825" i="45"/>
  <c r="W825" i="45"/>
  <c r="V825" i="45"/>
  <c r="U825" i="45"/>
  <c r="T825" i="45"/>
  <c r="Q825" i="45"/>
  <c r="R825" i="45" s="1"/>
  <c r="S825" i="45" s="1"/>
  <c r="P825" i="45"/>
  <c r="N825" i="45"/>
  <c r="M825" i="45"/>
  <c r="L825" i="45"/>
  <c r="K825" i="45"/>
  <c r="J825" i="45"/>
  <c r="X824" i="45"/>
  <c r="W824" i="45"/>
  <c r="V824" i="45"/>
  <c r="U824" i="45"/>
  <c r="T824" i="45"/>
  <c r="Q824" i="45"/>
  <c r="R824" i="45" s="1"/>
  <c r="S824" i="45" s="1"/>
  <c r="P824" i="45"/>
  <c r="N824" i="45"/>
  <c r="M824" i="45"/>
  <c r="L824" i="45"/>
  <c r="K824" i="45"/>
  <c r="J824" i="45"/>
  <c r="X823" i="45"/>
  <c r="W823" i="45"/>
  <c r="V823" i="45"/>
  <c r="U823" i="45"/>
  <c r="T823" i="45"/>
  <c r="Q823" i="45"/>
  <c r="R823" i="45" s="1"/>
  <c r="S823" i="45" s="1"/>
  <c r="P823" i="45"/>
  <c r="N823" i="45"/>
  <c r="M823" i="45"/>
  <c r="L823" i="45"/>
  <c r="K823" i="45"/>
  <c r="J823" i="45"/>
  <c r="X822" i="45"/>
  <c r="W822" i="45"/>
  <c r="V822" i="45"/>
  <c r="U822" i="45"/>
  <c r="T822" i="45"/>
  <c r="Q822" i="45"/>
  <c r="R822" i="45" s="1"/>
  <c r="S822" i="45" s="1"/>
  <c r="P822" i="45"/>
  <c r="N822" i="45"/>
  <c r="M822" i="45"/>
  <c r="L822" i="45"/>
  <c r="K822" i="45"/>
  <c r="J822" i="45"/>
  <c r="X821" i="45"/>
  <c r="W821" i="45"/>
  <c r="V821" i="45"/>
  <c r="Y821" i="45" s="1"/>
  <c r="U821" i="45"/>
  <c r="T821" i="45"/>
  <c r="Q821" i="45"/>
  <c r="R821" i="45" s="1"/>
  <c r="S821" i="45" s="1"/>
  <c r="P821" i="45"/>
  <c r="N821" i="45"/>
  <c r="M821" i="45"/>
  <c r="L821" i="45"/>
  <c r="K821" i="45"/>
  <c r="J821" i="45"/>
  <c r="X820" i="45"/>
  <c r="W820" i="45"/>
  <c r="V820" i="45"/>
  <c r="Y820" i="45" s="1"/>
  <c r="U820" i="45"/>
  <c r="Q820" i="45"/>
  <c r="R820" i="45" s="1"/>
  <c r="P820" i="45"/>
  <c r="N820" i="45"/>
  <c r="M820" i="45"/>
  <c r="L820" i="45"/>
  <c r="K820" i="45"/>
  <c r="J820" i="45"/>
  <c r="X819" i="45"/>
  <c r="W819" i="45"/>
  <c r="V819" i="45"/>
  <c r="U819" i="45"/>
  <c r="S819" i="45"/>
  <c r="Q819" i="45"/>
  <c r="R819" i="45" s="1"/>
  <c r="T819" i="45" s="1"/>
  <c r="P819" i="45"/>
  <c r="N819" i="45"/>
  <c r="M819" i="45"/>
  <c r="L819" i="45"/>
  <c r="K819" i="45"/>
  <c r="J819" i="45"/>
  <c r="X818" i="45"/>
  <c r="W818" i="45"/>
  <c r="V818" i="45"/>
  <c r="Y818" i="45" s="1"/>
  <c r="U818" i="45"/>
  <c r="T818" i="45"/>
  <c r="S818" i="45"/>
  <c r="Q818" i="45"/>
  <c r="R818" i="45" s="1"/>
  <c r="P818" i="45"/>
  <c r="N818" i="45"/>
  <c r="M818" i="45"/>
  <c r="L818" i="45"/>
  <c r="K818" i="45"/>
  <c r="J818" i="45"/>
  <c r="X817" i="45"/>
  <c r="W817" i="45"/>
  <c r="V817" i="45"/>
  <c r="U817" i="45"/>
  <c r="T817" i="45"/>
  <c r="Q817" i="45"/>
  <c r="R817" i="45" s="1"/>
  <c r="S817" i="45" s="1"/>
  <c r="P817" i="45"/>
  <c r="N817" i="45"/>
  <c r="M817" i="45"/>
  <c r="L817" i="45"/>
  <c r="K817" i="45"/>
  <c r="J817" i="45"/>
  <c r="X816" i="45"/>
  <c r="W816" i="45"/>
  <c r="V816" i="45"/>
  <c r="U816" i="45"/>
  <c r="Q816" i="45"/>
  <c r="R816" i="45" s="1"/>
  <c r="P816" i="45"/>
  <c r="N816" i="45"/>
  <c r="M816" i="45"/>
  <c r="L816" i="45"/>
  <c r="K816" i="45"/>
  <c r="J816" i="45"/>
  <c r="X815" i="45"/>
  <c r="W815" i="45"/>
  <c r="V815" i="45"/>
  <c r="U815" i="45"/>
  <c r="S815" i="45"/>
  <c r="Q815" i="45"/>
  <c r="R815" i="45" s="1"/>
  <c r="T815" i="45" s="1"/>
  <c r="P815" i="45"/>
  <c r="N815" i="45"/>
  <c r="M815" i="45"/>
  <c r="L815" i="45"/>
  <c r="K815" i="45"/>
  <c r="J815" i="45"/>
  <c r="X814" i="45"/>
  <c r="W814" i="45"/>
  <c r="V814" i="45"/>
  <c r="Y814" i="45" s="1"/>
  <c r="U814" i="45"/>
  <c r="T814" i="45"/>
  <c r="S814" i="45"/>
  <c r="Q814" i="45"/>
  <c r="R814" i="45" s="1"/>
  <c r="P814" i="45"/>
  <c r="N814" i="45"/>
  <c r="M814" i="45"/>
  <c r="L814" i="45"/>
  <c r="K814" i="45"/>
  <c r="J814" i="45"/>
  <c r="X813" i="45"/>
  <c r="W813" i="45"/>
  <c r="V813" i="45"/>
  <c r="U813" i="45"/>
  <c r="Q813" i="45"/>
  <c r="R813" i="45" s="1"/>
  <c r="S813" i="45" s="1"/>
  <c r="T813" i="45" s="1"/>
  <c r="P813" i="45"/>
  <c r="N813" i="45"/>
  <c r="M813" i="45"/>
  <c r="L813" i="45"/>
  <c r="K813" i="45"/>
  <c r="J813" i="45"/>
  <c r="X812" i="45"/>
  <c r="W812" i="45"/>
  <c r="V812" i="45"/>
  <c r="U812" i="45"/>
  <c r="Q812" i="45"/>
  <c r="R812" i="45" s="1"/>
  <c r="P812" i="45"/>
  <c r="N812" i="45"/>
  <c r="M812" i="45"/>
  <c r="L812" i="45"/>
  <c r="K812" i="45"/>
  <c r="J812" i="45"/>
  <c r="X811" i="45"/>
  <c r="W811" i="45"/>
  <c r="V811" i="45"/>
  <c r="U811" i="45"/>
  <c r="S811" i="45"/>
  <c r="Q811" i="45"/>
  <c r="R811" i="45" s="1"/>
  <c r="T811" i="45" s="1"/>
  <c r="P811" i="45"/>
  <c r="N811" i="45"/>
  <c r="M811" i="45"/>
  <c r="L811" i="45"/>
  <c r="K811" i="45"/>
  <c r="J811" i="45"/>
  <c r="X810" i="45"/>
  <c r="W810" i="45"/>
  <c r="V810" i="45"/>
  <c r="Y810" i="45" s="1"/>
  <c r="U810" i="45"/>
  <c r="T810" i="45"/>
  <c r="S810" i="45"/>
  <c r="Q810" i="45"/>
  <c r="R810" i="45" s="1"/>
  <c r="P810" i="45"/>
  <c r="N810" i="45"/>
  <c r="M810" i="45"/>
  <c r="L810" i="45"/>
  <c r="K810" i="45"/>
  <c r="J810" i="45"/>
  <c r="X809" i="45"/>
  <c r="W809" i="45"/>
  <c r="V809" i="45"/>
  <c r="U809" i="45"/>
  <c r="T809" i="45"/>
  <c r="Q809" i="45"/>
  <c r="R809" i="45" s="1"/>
  <c r="S809" i="45" s="1"/>
  <c r="P809" i="45"/>
  <c r="N809" i="45"/>
  <c r="M809" i="45"/>
  <c r="L809" i="45"/>
  <c r="K809" i="45"/>
  <c r="J809" i="45"/>
  <c r="X808" i="45"/>
  <c r="W808" i="45"/>
  <c r="V808" i="45"/>
  <c r="U808" i="45"/>
  <c r="Q808" i="45"/>
  <c r="R808" i="45" s="1"/>
  <c r="P808" i="45"/>
  <c r="N808" i="45"/>
  <c r="M808" i="45"/>
  <c r="L808" i="45"/>
  <c r="K808" i="45"/>
  <c r="J808" i="45"/>
  <c r="X807" i="45"/>
  <c r="W807" i="45"/>
  <c r="V807" i="45"/>
  <c r="U807" i="45"/>
  <c r="S807" i="45"/>
  <c r="Q807" i="45"/>
  <c r="R807" i="45" s="1"/>
  <c r="T807" i="45" s="1"/>
  <c r="P807" i="45"/>
  <c r="N807" i="45"/>
  <c r="M807" i="45"/>
  <c r="L807" i="45"/>
  <c r="K807" i="45"/>
  <c r="J807" i="45"/>
  <c r="X806" i="45"/>
  <c r="W806" i="45"/>
  <c r="V806" i="45"/>
  <c r="Y806" i="45" s="1"/>
  <c r="U806" i="45"/>
  <c r="T806" i="45"/>
  <c r="S806" i="45"/>
  <c r="Q806" i="45"/>
  <c r="R806" i="45" s="1"/>
  <c r="P806" i="45"/>
  <c r="N806" i="45"/>
  <c r="M806" i="45"/>
  <c r="L806" i="45"/>
  <c r="K806" i="45"/>
  <c r="J806" i="45"/>
  <c r="X805" i="45"/>
  <c r="W805" i="45"/>
  <c r="V805" i="45"/>
  <c r="U805" i="45"/>
  <c r="Q805" i="45"/>
  <c r="R805" i="45" s="1"/>
  <c r="S805" i="45" s="1"/>
  <c r="T805" i="45" s="1"/>
  <c r="P805" i="45"/>
  <c r="N805" i="45"/>
  <c r="M805" i="45"/>
  <c r="L805" i="45"/>
  <c r="K805" i="45"/>
  <c r="J805" i="45"/>
  <c r="X804" i="45"/>
  <c r="W804" i="45"/>
  <c r="V804" i="45"/>
  <c r="U804" i="45"/>
  <c r="Q804" i="45"/>
  <c r="R804" i="45" s="1"/>
  <c r="P804" i="45"/>
  <c r="N804" i="45"/>
  <c r="M804" i="45"/>
  <c r="L804" i="45"/>
  <c r="K804" i="45"/>
  <c r="J804" i="45"/>
  <c r="X803" i="45"/>
  <c r="W803" i="45"/>
  <c r="V803" i="45"/>
  <c r="U803" i="45"/>
  <c r="S803" i="45"/>
  <c r="Q803" i="45"/>
  <c r="R803" i="45" s="1"/>
  <c r="T803" i="45" s="1"/>
  <c r="P803" i="45"/>
  <c r="N803" i="45"/>
  <c r="M803" i="45"/>
  <c r="L803" i="45"/>
  <c r="K803" i="45"/>
  <c r="J803" i="45"/>
  <c r="X802" i="45"/>
  <c r="W802" i="45"/>
  <c r="V802" i="45"/>
  <c r="Y802" i="45" s="1"/>
  <c r="U802" i="45"/>
  <c r="T802" i="45"/>
  <c r="S802" i="45"/>
  <c r="Q802" i="45"/>
  <c r="R802" i="45" s="1"/>
  <c r="P802" i="45"/>
  <c r="N802" i="45"/>
  <c r="M802" i="45"/>
  <c r="L802" i="45"/>
  <c r="K802" i="45"/>
  <c r="J802" i="45"/>
  <c r="X801" i="45"/>
  <c r="W801" i="45"/>
  <c r="V801" i="45"/>
  <c r="U801" i="45"/>
  <c r="Q801" i="45"/>
  <c r="R801" i="45" s="1"/>
  <c r="S801" i="45" s="1"/>
  <c r="T801" i="45" s="1"/>
  <c r="P801" i="45"/>
  <c r="N801" i="45"/>
  <c r="M801" i="45"/>
  <c r="L801" i="45"/>
  <c r="K801" i="45"/>
  <c r="J801" i="45"/>
  <c r="X800" i="45"/>
  <c r="W800" i="45"/>
  <c r="V800" i="45"/>
  <c r="U800" i="45"/>
  <c r="Q800" i="45"/>
  <c r="R800" i="45" s="1"/>
  <c r="P800" i="45"/>
  <c r="N800" i="45"/>
  <c r="M800" i="45"/>
  <c r="L800" i="45"/>
  <c r="K800" i="45"/>
  <c r="J800" i="45"/>
  <c r="X799" i="45"/>
  <c r="W799" i="45"/>
  <c r="V799" i="45"/>
  <c r="U799" i="45"/>
  <c r="S799" i="45"/>
  <c r="Q799" i="45"/>
  <c r="R799" i="45" s="1"/>
  <c r="T799" i="45" s="1"/>
  <c r="P799" i="45"/>
  <c r="N799" i="45"/>
  <c r="M799" i="45"/>
  <c r="L799" i="45"/>
  <c r="K799" i="45"/>
  <c r="J799" i="45"/>
  <c r="X798" i="45"/>
  <c r="W798" i="45"/>
  <c r="V798" i="45"/>
  <c r="Y798" i="45" s="1"/>
  <c r="U798" i="45"/>
  <c r="Q798" i="45"/>
  <c r="R798" i="45" s="1"/>
  <c r="S798" i="45" s="1"/>
  <c r="T798" i="45" s="1"/>
  <c r="P798" i="45"/>
  <c r="N798" i="45"/>
  <c r="M798" i="45"/>
  <c r="L798" i="45"/>
  <c r="K798" i="45"/>
  <c r="J798" i="45"/>
  <c r="X797" i="45"/>
  <c r="W797" i="45"/>
  <c r="V797" i="45"/>
  <c r="U797" i="45"/>
  <c r="Q797" i="45"/>
  <c r="R797" i="45" s="1"/>
  <c r="S797" i="45" s="1"/>
  <c r="T797" i="45" s="1"/>
  <c r="P797" i="45"/>
  <c r="N797" i="45"/>
  <c r="M797" i="45"/>
  <c r="L797" i="45"/>
  <c r="K797" i="45"/>
  <c r="J797" i="45"/>
  <c r="X796" i="45"/>
  <c r="W796" i="45"/>
  <c r="V796" i="45"/>
  <c r="U796" i="45"/>
  <c r="Q796" i="45"/>
  <c r="R796" i="45" s="1"/>
  <c r="P796" i="45"/>
  <c r="N796" i="45"/>
  <c r="M796" i="45"/>
  <c r="L796" i="45"/>
  <c r="K796" i="45"/>
  <c r="J796" i="45"/>
  <c r="X795" i="45"/>
  <c r="W795" i="45"/>
  <c r="V795" i="45"/>
  <c r="U795" i="45"/>
  <c r="Q795" i="45"/>
  <c r="R795" i="45" s="1"/>
  <c r="P795" i="45"/>
  <c r="N795" i="45"/>
  <c r="M795" i="45"/>
  <c r="L795" i="45"/>
  <c r="K795" i="45"/>
  <c r="J795" i="45"/>
  <c r="X794" i="45"/>
  <c r="W794" i="45"/>
  <c r="V794" i="45"/>
  <c r="Y794" i="45" s="1"/>
  <c r="U794" i="45"/>
  <c r="Q794" i="45"/>
  <c r="R794" i="45" s="1"/>
  <c r="S794" i="45" s="1"/>
  <c r="T794" i="45" s="1"/>
  <c r="P794" i="45"/>
  <c r="N794" i="45"/>
  <c r="M794" i="45"/>
  <c r="L794" i="45"/>
  <c r="K794" i="45"/>
  <c r="J794" i="45"/>
  <c r="X793" i="45"/>
  <c r="W793" i="45"/>
  <c r="V793" i="45"/>
  <c r="Y793" i="45" s="1"/>
  <c r="U793" i="45"/>
  <c r="T793" i="45"/>
  <c r="Q793" i="45"/>
  <c r="R793" i="45" s="1"/>
  <c r="S793" i="45" s="1"/>
  <c r="P793" i="45"/>
  <c r="N793" i="45"/>
  <c r="M793" i="45"/>
  <c r="L793" i="45"/>
  <c r="K793" i="45"/>
  <c r="J793" i="45"/>
  <c r="X792" i="45"/>
  <c r="W792" i="45"/>
  <c r="V792" i="45"/>
  <c r="U792" i="45"/>
  <c r="Q792" i="45"/>
  <c r="R792" i="45" s="1"/>
  <c r="P792" i="45"/>
  <c r="N792" i="45"/>
  <c r="M792" i="45"/>
  <c r="L792" i="45"/>
  <c r="K792" i="45"/>
  <c r="J792" i="45"/>
  <c r="X791" i="45"/>
  <c r="W791" i="45"/>
  <c r="V791" i="45"/>
  <c r="U791" i="45"/>
  <c r="Q791" i="45"/>
  <c r="R791" i="45" s="1"/>
  <c r="P791" i="45"/>
  <c r="N791" i="45"/>
  <c r="M791" i="45"/>
  <c r="L791" i="45"/>
  <c r="K791" i="45"/>
  <c r="J791" i="45"/>
  <c r="X790" i="45"/>
  <c r="W790" i="45"/>
  <c r="V790" i="45"/>
  <c r="Y790" i="45" s="1"/>
  <c r="U790" i="45"/>
  <c r="Q790" i="45"/>
  <c r="R790" i="45" s="1"/>
  <c r="S790" i="45" s="1"/>
  <c r="T790" i="45" s="1"/>
  <c r="P790" i="45"/>
  <c r="N790" i="45"/>
  <c r="M790" i="45"/>
  <c r="L790" i="45"/>
  <c r="K790" i="45"/>
  <c r="J790" i="45"/>
  <c r="X789" i="45"/>
  <c r="W789" i="45"/>
  <c r="V789" i="45"/>
  <c r="Y789" i="45" s="1"/>
  <c r="U789" i="45"/>
  <c r="Q789" i="45"/>
  <c r="R789" i="45" s="1"/>
  <c r="S789" i="45" s="1"/>
  <c r="T789" i="45" s="1"/>
  <c r="P789" i="45"/>
  <c r="N789" i="45"/>
  <c r="M789" i="45"/>
  <c r="L789" i="45"/>
  <c r="K789" i="45"/>
  <c r="J789" i="45"/>
  <c r="X788" i="45"/>
  <c r="W788" i="45"/>
  <c r="V788" i="45"/>
  <c r="U788" i="45"/>
  <c r="Q788" i="45"/>
  <c r="R788" i="45" s="1"/>
  <c r="P788" i="45"/>
  <c r="N788" i="45"/>
  <c r="M788" i="45"/>
  <c r="L788" i="45"/>
  <c r="K788" i="45"/>
  <c r="J788" i="45"/>
  <c r="X787" i="45"/>
  <c r="W787" i="45"/>
  <c r="V787" i="45"/>
  <c r="U787" i="45"/>
  <c r="Q787" i="45"/>
  <c r="R787" i="45" s="1"/>
  <c r="P787" i="45"/>
  <c r="N787" i="45"/>
  <c r="M787" i="45"/>
  <c r="L787" i="45"/>
  <c r="K787" i="45"/>
  <c r="J787" i="45"/>
  <c r="X786" i="45"/>
  <c r="W786" i="45"/>
  <c r="V786" i="45"/>
  <c r="Y786" i="45" s="1"/>
  <c r="U786" i="45"/>
  <c r="Q786" i="45"/>
  <c r="R786" i="45" s="1"/>
  <c r="S786" i="45" s="1"/>
  <c r="T786" i="45" s="1"/>
  <c r="P786" i="45"/>
  <c r="N786" i="45"/>
  <c r="M786" i="45"/>
  <c r="L786" i="45"/>
  <c r="K786" i="45"/>
  <c r="J786" i="45"/>
  <c r="X785" i="45"/>
  <c r="W785" i="45"/>
  <c r="V785" i="45"/>
  <c r="Y785" i="45" s="1"/>
  <c r="U785" i="45"/>
  <c r="Q785" i="45"/>
  <c r="R785" i="45" s="1"/>
  <c r="S785" i="45" s="1"/>
  <c r="T785" i="45" s="1"/>
  <c r="P785" i="45"/>
  <c r="N785" i="45"/>
  <c r="M785" i="45"/>
  <c r="L785" i="45"/>
  <c r="K785" i="45"/>
  <c r="J785" i="45"/>
  <c r="X784" i="45"/>
  <c r="W784" i="45"/>
  <c r="V784" i="45"/>
  <c r="U784" i="45"/>
  <c r="Q784" i="45"/>
  <c r="R784" i="45" s="1"/>
  <c r="P784" i="45"/>
  <c r="N784" i="45"/>
  <c r="M784" i="45"/>
  <c r="L784" i="45"/>
  <c r="K784" i="45"/>
  <c r="J784" i="45"/>
  <c r="X783" i="45"/>
  <c r="W783" i="45"/>
  <c r="V783" i="45"/>
  <c r="U783" i="45"/>
  <c r="Q783" i="45"/>
  <c r="R783" i="45" s="1"/>
  <c r="P783" i="45"/>
  <c r="N783" i="45"/>
  <c r="M783" i="45"/>
  <c r="L783" i="45"/>
  <c r="K783" i="45"/>
  <c r="J783" i="45"/>
  <c r="X782" i="45"/>
  <c r="W782" i="45"/>
  <c r="V782" i="45"/>
  <c r="Y782" i="45" s="1"/>
  <c r="U782" i="45"/>
  <c r="Q782" i="45"/>
  <c r="R782" i="45" s="1"/>
  <c r="S782" i="45" s="1"/>
  <c r="T782" i="45" s="1"/>
  <c r="P782" i="45"/>
  <c r="N782" i="45"/>
  <c r="M782" i="45"/>
  <c r="L782" i="45"/>
  <c r="K782" i="45"/>
  <c r="J782" i="45"/>
  <c r="X781" i="45"/>
  <c r="W781" i="45"/>
  <c r="V781" i="45"/>
  <c r="Y781" i="45" s="1"/>
  <c r="U781" i="45"/>
  <c r="T781" i="45"/>
  <c r="Q781" i="45"/>
  <c r="R781" i="45" s="1"/>
  <c r="S781" i="45" s="1"/>
  <c r="P781" i="45"/>
  <c r="N781" i="45"/>
  <c r="M781" i="45"/>
  <c r="L781" i="45"/>
  <c r="K781" i="45"/>
  <c r="J781" i="45"/>
  <c r="X780" i="45"/>
  <c r="W780" i="45"/>
  <c r="V780" i="45"/>
  <c r="U780" i="45"/>
  <c r="Q780" i="45"/>
  <c r="R780" i="45" s="1"/>
  <c r="P780" i="45"/>
  <c r="N780" i="45"/>
  <c r="M780" i="45"/>
  <c r="L780" i="45"/>
  <c r="K780" i="45"/>
  <c r="J780" i="45"/>
  <c r="X779" i="45"/>
  <c r="W779" i="45"/>
  <c r="V779" i="45"/>
  <c r="U779" i="45"/>
  <c r="Q779" i="45"/>
  <c r="R779" i="45" s="1"/>
  <c r="P779" i="45"/>
  <c r="N779" i="45"/>
  <c r="M779" i="45"/>
  <c r="L779" i="45"/>
  <c r="K779" i="45"/>
  <c r="J779" i="45"/>
  <c r="X778" i="45"/>
  <c r="W778" i="45"/>
  <c r="V778" i="45"/>
  <c r="Y778" i="45" s="1"/>
  <c r="U778" i="45"/>
  <c r="Q778" i="45"/>
  <c r="R778" i="45" s="1"/>
  <c r="S778" i="45" s="1"/>
  <c r="T778" i="45" s="1"/>
  <c r="P778" i="45"/>
  <c r="N778" i="45"/>
  <c r="M778" i="45"/>
  <c r="L778" i="45"/>
  <c r="K778" i="45"/>
  <c r="J778" i="45"/>
  <c r="X777" i="45"/>
  <c r="W777" i="45"/>
  <c r="V777" i="45"/>
  <c r="Y777" i="45" s="1"/>
  <c r="U777" i="45"/>
  <c r="Q777" i="45"/>
  <c r="R777" i="45" s="1"/>
  <c r="S777" i="45" s="1"/>
  <c r="T777" i="45" s="1"/>
  <c r="P777" i="45"/>
  <c r="N777" i="45"/>
  <c r="M777" i="45"/>
  <c r="L777" i="45"/>
  <c r="K777" i="45"/>
  <c r="J777" i="45"/>
  <c r="Y776" i="45"/>
  <c r="X776" i="45"/>
  <c r="W776" i="45"/>
  <c r="V776" i="45"/>
  <c r="U776" i="45"/>
  <c r="S776" i="45"/>
  <c r="Q776" i="45"/>
  <c r="R776" i="45" s="1"/>
  <c r="T776" i="45" s="1"/>
  <c r="P776" i="45"/>
  <c r="N776" i="45"/>
  <c r="M776" i="45"/>
  <c r="L776" i="45"/>
  <c r="K776" i="45"/>
  <c r="J776" i="45"/>
  <c r="X775" i="45"/>
  <c r="W775" i="45"/>
  <c r="V775" i="45"/>
  <c r="Y775" i="45" s="1"/>
  <c r="U775" i="45"/>
  <c r="Q775" i="45"/>
  <c r="R775" i="45" s="1"/>
  <c r="P775" i="45"/>
  <c r="N775" i="45"/>
  <c r="M775" i="45"/>
  <c r="L775" i="45"/>
  <c r="K775" i="45"/>
  <c r="J775" i="45"/>
  <c r="Y774" i="45"/>
  <c r="X774" i="45"/>
  <c r="W774" i="45"/>
  <c r="V774" i="45"/>
  <c r="U774" i="45"/>
  <c r="S774" i="45"/>
  <c r="T774" i="45" s="1"/>
  <c r="Q774" i="45"/>
  <c r="R774" i="45" s="1"/>
  <c r="P774" i="45"/>
  <c r="N774" i="45"/>
  <c r="M774" i="45"/>
  <c r="L774" i="45"/>
  <c r="K774" i="45"/>
  <c r="J774" i="45"/>
  <c r="X773" i="45"/>
  <c r="W773" i="45"/>
  <c r="V773" i="45"/>
  <c r="U773" i="45"/>
  <c r="Q773" i="45"/>
  <c r="R773" i="45" s="1"/>
  <c r="P773" i="45"/>
  <c r="N773" i="45"/>
  <c r="M773" i="45"/>
  <c r="L773" i="45"/>
  <c r="K773" i="45"/>
  <c r="J773" i="45"/>
  <c r="X772" i="45"/>
  <c r="W772" i="45"/>
  <c r="Y772" i="45" s="1"/>
  <c r="V772" i="45"/>
  <c r="U772" i="45"/>
  <c r="Q772" i="45"/>
  <c r="R772" i="45" s="1"/>
  <c r="P772" i="45"/>
  <c r="N772" i="45"/>
  <c r="M772" i="45"/>
  <c r="L772" i="45"/>
  <c r="K772" i="45"/>
  <c r="J772" i="45"/>
  <c r="X771" i="45"/>
  <c r="W771" i="45"/>
  <c r="V771" i="45"/>
  <c r="Y771" i="45" s="1"/>
  <c r="U771" i="45"/>
  <c r="Q771" i="45"/>
  <c r="R771" i="45" s="1"/>
  <c r="S771" i="45" s="1"/>
  <c r="T771" i="45" s="1"/>
  <c r="P771" i="45"/>
  <c r="N771" i="45"/>
  <c r="M771" i="45"/>
  <c r="L771" i="45"/>
  <c r="K771" i="45"/>
  <c r="J771" i="45"/>
  <c r="X770" i="45"/>
  <c r="Y770" i="45" s="1"/>
  <c r="W770" i="45"/>
  <c r="V770" i="45"/>
  <c r="U770" i="45"/>
  <c r="S770" i="45"/>
  <c r="Q770" i="45"/>
  <c r="R770" i="45" s="1"/>
  <c r="T770" i="45" s="1"/>
  <c r="P770" i="45"/>
  <c r="N770" i="45"/>
  <c r="M770" i="45"/>
  <c r="L770" i="45"/>
  <c r="K770" i="45"/>
  <c r="J770" i="45"/>
  <c r="X769" i="45"/>
  <c r="W769" i="45"/>
  <c r="V769" i="45"/>
  <c r="Y769" i="45" s="1"/>
  <c r="U769" i="45"/>
  <c r="Q769" i="45"/>
  <c r="R769" i="45" s="1"/>
  <c r="S769" i="45" s="1"/>
  <c r="T769" i="45" s="1"/>
  <c r="P769" i="45"/>
  <c r="N769" i="45"/>
  <c r="M769" i="45"/>
  <c r="L769" i="45"/>
  <c r="K769" i="45"/>
  <c r="J769" i="45"/>
  <c r="Y768" i="45"/>
  <c r="X768" i="45"/>
  <c r="W768" i="45"/>
  <c r="V768" i="45"/>
  <c r="U768" i="45"/>
  <c r="S768" i="45"/>
  <c r="Q768" i="45"/>
  <c r="R768" i="45" s="1"/>
  <c r="T768" i="45" s="1"/>
  <c r="P768" i="45"/>
  <c r="N768" i="45"/>
  <c r="M768" i="45"/>
  <c r="L768" i="45"/>
  <c r="K768" i="45"/>
  <c r="J768" i="45"/>
  <c r="X767" i="45"/>
  <c r="W767" i="45"/>
  <c r="V767" i="45"/>
  <c r="Y767" i="45" s="1"/>
  <c r="U767" i="45"/>
  <c r="Q767" i="45"/>
  <c r="R767" i="45" s="1"/>
  <c r="P767" i="45"/>
  <c r="N767" i="45"/>
  <c r="M767" i="45"/>
  <c r="L767" i="45"/>
  <c r="K767" i="45"/>
  <c r="J767" i="45"/>
  <c r="Y766" i="45"/>
  <c r="X766" i="45"/>
  <c r="W766" i="45"/>
  <c r="V766" i="45"/>
  <c r="U766" i="45"/>
  <c r="S766" i="45"/>
  <c r="T766" i="45" s="1"/>
  <c r="Q766" i="45"/>
  <c r="R766" i="45" s="1"/>
  <c r="P766" i="45"/>
  <c r="N766" i="45"/>
  <c r="M766" i="45"/>
  <c r="L766" i="45"/>
  <c r="K766" i="45"/>
  <c r="J766" i="45"/>
  <c r="X765" i="45"/>
  <c r="W765" i="45"/>
  <c r="V765" i="45"/>
  <c r="U765" i="45"/>
  <c r="Q765" i="45"/>
  <c r="R765" i="45" s="1"/>
  <c r="P765" i="45"/>
  <c r="N765" i="45"/>
  <c r="M765" i="45"/>
  <c r="L765" i="45"/>
  <c r="K765" i="45"/>
  <c r="J765" i="45"/>
  <c r="X764" i="45"/>
  <c r="W764" i="45"/>
  <c r="Y764" i="45" s="1"/>
  <c r="V764" i="45"/>
  <c r="U764" i="45"/>
  <c r="Q764" i="45"/>
  <c r="R764" i="45" s="1"/>
  <c r="P764" i="45"/>
  <c r="N764" i="45"/>
  <c r="M764" i="45"/>
  <c r="L764" i="45"/>
  <c r="K764" i="45"/>
  <c r="J764" i="45"/>
  <c r="X763" i="45"/>
  <c r="W763" i="45"/>
  <c r="V763" i="45"/>
  <c r="Y763" i="45" s="1"/>
  <c r="U763" i="45"/>
  <c r="Q763" i="45"/>
  <c r="R763" i="45" s="1"/>
  <c r="S763" i="45" s="1"/>
  <c r="T763" i="45" s="1"/>
  <c r="P763" i="45"/>
  <c r="N763" i="45"/>
  <c r="M763" i="45"/>
  <c r="L763" i="45"/>
  <c r="K763" i="45"/>
  <c r="J763" i="45"/>
  <c r="X762" i="45"/>
  <c r="Y762" i="45" s="1"/>
  <c r="W762" i="45"/>
  <c r="V762" i="45"/>
  <c r="U762" i="45"/>
  <c r="S762" i="45"/>
  <c r="Q762" i="45"/>
  <c r="R762" i="45" s="1"/>
  <c r="T762" i="45" s="1"/>
  <c r="P762" i="45"/>
  <c r="N762" i="45"/>
  <c r="M762" i="45"/>
  <c r="L762" i="45"/>
  <c r="K762" i="45"/>
  <c r="J762" i="45"/>
  <c r="X761" i="45"/>
  <c r="W761" i="45"/>
  <c r="V761" i="45"/>
  <c r="Y761" i="45" s="1"/>
  <c r="U761" i="45"/>
  <c r="Q761" i="45"/>
  <c r="R761" i="45" s="1"/>
  <c r="S761" i="45" s="1"/>
  <c r="T761" i="45" s="1"/>
  <c r="P761" i="45"/>
  <c r="N761" i="45"/>
  <c r="M761" i="45"/>
  <c r="L761" i="45"/>
  <c r="K761" i="45"/>
  <c r="J761" i="45"/>
  <c r="Y760" i="45"/>
  <c r="X760" i="45"/>
  <c r="W760" i="45"/>
  <c r="V760" i="45"/>
  <c r="U760" i="45"/>
  <c r="S760" i="45"/>
  <c r="Q760" i="45"/>
  <c r="R760" i="45" s="1"/>
  <c r="T760" i="45" s="1"/>
  <c r="P760" i="45"/>
  <c r="N760" i="45"/>
  <c r="M760" i="45"/>
  <c r="L760" i="45"/>
  <c r="K760" i="45"/>
  <c r="J760" i="45"/>
  <c r="X759" i="45"/>
  <c r="W759" i="45"/>
  <c r="V759" i="45"/>
  <c r="Y759" i="45" s="1"/>
  <c r="U759" i="45"/>
  <c r="Q759" i="45"/>
  <c r="R759" i="45" s="1"/>
  <c r="P759" i="45"/>
  <c r="N759" i="45"/>
  <c r="M759" i="45"/>
  <c r="L759" i="45"/>
  <c r="K759" i="45"/>
  <c r="J759" i="45"/>
  <c r="Y758" i="45"/>
  <c r="X758" i="45"/>
  <c r="W758" i="45"/>
  <c r="V758" i="45"/>
  <c r="U758" i="45"/>
  <c r="S758" i="45"/>
  <c r="T758" i="45" s="1"/>
  <c r="Q758" i="45"/>
  <c r="R758" i="45" s="1"/>
  <c r="P758" i="45"/>
  <c r="N758" i="45"/>
  <c r="M758" i="45"/>
  <c r="L758" i="45"/>
  <c r="K758" i="45"/>
  <c r="J758" i="45"/>
  <c r="X757" i="45"/>
  <c r="W757" i="45"/>
  <c r="V757" i="45"/>
  <c r="U757" i="45"/>
  <c r="Q757" i="45"/>
  <c r="R757" i="45" s="1"/>
  <c r="P757" i="45"/>
  <c r="N757" i="45"/>
  <c r="M757" i="45"/>
  <c r="L757" i="45"/>
  <c r="K757" i="45"/>
  <c r="J757" i="45"/>
  <c r="X756" i="45"/>
  <c r="W756" i="45"/>
  <c r="Y756" i="45" s="1"/>
  <c r="V756" i="45"/>
  <c r="U756" i="45"/>
  <c r="Q756" i="45"/>
  <c r="R756" i="45" s="1"/>
  <c r="P756" i="45"/>
  <c r="N756" i="45"/>
  <c r="M756" i="45"/>
  <c r="L756" i="45"/>
  <c r="K756" i="45"/>
  <c r="J756" i="45"/>
  <c r="X755" i="45"/>
  <c r="W755" i="45"/>
  <c r="V755" i="45"/>
  <c r="Y755" i="45" s="1"/>
  <c r="U755" i="45"/>
  <c r="Q755" i="45"/>
  <c r="R755" i="45" s="1"/>
  <c r="S755" i="45" s="1"/>
  <c r="T755" i="45" s="1"/>
  <c r="P755" i="45"/>
  <c r="N755" i="45"/>
  <c r="M755" i="45"/>
  <c r="L755" i="45"/>
  <c r="K755" i="45"/>
  <c r="J755" i="45"/>
  <c r="X754" i="45"/>
  <c r="Y754" i="45" s="1"/>
  <c r="W754" i="45"/>
  <c r="V754" i="45"/>
  <c r="U754" i="45"/>
  <c r="S754" i="45"/>
  <c r="Q754" i="45"/>
  <c r="R754" i="45" s="1"/>
  <c r="T754" i="45" s="1"/>
  <c r="P754" i="45"/>
  <c r="N754" i="45"/>
  <c r="M754" i="45"/>
  <c r="L754" i="45"/>
  <c r="K754" i="45"/>
  <c r="J754" i="45"/>
  <c r="X753" i="45"/>
  <c r="W753" i="45"/>
  <c r="V753" i="45"/>
  <c r="Y753" i="45" s="1"/>
  <c r="U753" i="45"/>
  <c r="Q753" i="45"/>
  <c r="R753" i="45" s="1"/>
  <c r="S753" i="45" s="1"/>
  <c r="T753" i="45" s="1"/>
  <c r="P753" i="45"/>
  <c r="N753" i="45"/>
  <c r="M753" i="45"/>
  <c r="L753" i="45"/>
  <c r="K753" i="45"/>
  <c r="J753" i="45"/>
  <c r="Y752" i="45"/>
  <c r="X752" i="45"/>
  <c r="W752" i="45"/>
  <c r="V752" i="45"/>
  <c r="U752" i="45"/>
  <c r="S752" i="45"/>
  <c r="Q752" i="45"/>
  <c r="R752" i="45" s="1"/>
  <c r="T752" i="45" s="1"/>
  <c r="P752" i="45"/>
  <c r="N752" i="45"/>
  <c r="M752" i="45"/>
  <c r="L752" i="45"/>
  <c r="K752" i="45"/>
  <c r="J752" i="45"/>
  <c r="X751" i="45"/>
  <c r="W751" i="45"/>
  <c r="V751" i="45"/>
  <c r="Y751" i="45" s="1"/>
  <c r="U751" i="45"/>
  <c r="Q751" i="45"/>
  <c r="R751" i="45" s="1"/>
  <c r="P751" i="45"/>
  <c r="N751" i="45"/>
  <c r="M751" i="45"/>
  <c r="L751" i="45"/>
  <c r="K751" i="45"/>
  <c r="J751" i="45"/>
  <c r="Y750" i="45"/>
  <c r="X750" i="45"/>
  <c r="W750" i="45"/>
  <c r="V750" i="45"/>
  <c r="U750" i="45"/>
  <c r="S750" i="45"/>
  <c r="T750" i="45" s="1"/>
  <c r="Q750" i="45"/>
  <c r="R750" i="45" s="1"/>
  <c r="P750" i="45"/>
  <c r="N750" i="45"/>
  <c r="M750" i="45"/>
  <c r="L750" i="45"/>
  <c r="K750" i="45"/>
  <c r="J750" i="45"/>
  <c r="X749" i="45"/>
  <c r="W749" i="45"/>
  <c r="V749" i="45"/>
  <c r="U749" i="45"/>
  <c r="Q749" i="45"/>
  <c r="R749" i="45" s="1"/>
  <c r="P749" i="45"/>
  <c r="N749" i="45"/>
  <c r="M749" i="45"/>
  <c r="L749" i="45"/>
  <c r="K749" i="45"/>
  <c r="J749" i="45"/>
  <c r="X748" i="45"/>
  <c r="W748" i="45"/>
  <c r="Y748" i="45" s="1"/>
  <c r="V748" i="45"/>
  <c r="U748" i="45"/>
  <c r="Q748" i="45"/>
  <c r="R748" i="45" s="1"/>
  <c r="P748" i="45"/>
  <c r="N748" i="45"/>
  <c r="M748" i="45"/>
  <c r="L748" i="45"/>
  <c r="K748" i="45"/>
  <c r="J748" i="45"/>
  <c r="X747" i="45"/>
  <c r="W747" i="45"/>
  <c r="V747" i="45"/>
  <c r="Y747" i="45" s="1"/>
  <c r="U747" i="45"/>
  <c r="Q747" i="45"/>
  <c r="R747" i="45" s="1"/>
  <c r="S747" i="45" s="1"/>
  <c r="T747" i="45" s="1"/>
  <c r="P747" i="45"/>
  <c r="N747" i="45"/>
  <c r="M747" i="45"/>
  <c r="L747" i="45"/>
  <c r="K747" i="45"/>
  <c r="J747" i="45"/>
  <c r="X746" i="45"/>
  <c r="Y746" i="45" s="1"/>
  <c r="W746" i="45"/>
  <c r="V746" i="45"/>
  <c r="U746" i="45"/>
  <c r="S746" i="45"/>
  <c r="Q746" i="45"/>
  <c r="R746" i="45" s="1"/>
  <c r="T746" i="45" s="1"/>
  <c r="P746" i="45"/>
  <c r="N746" i="45"/>
  <c r="M746" i="45"/>
  <c r="L746" i="45"/>
  <c r="K746" i="45"/>
  <c r="J746" i="45"/>
  <c r="X745" i="45"/>
  <c r="W745" i="45"/>
  <c r="V745" i="45"/>
  <c r="Y745" i="45" s="1"/>
  <c r="U745" i="45"/>
  <c r="Q745" i="45"/>
  <c r="R745" i="45" s="1"/>
  <c r="S745" i="45" s="1"/>
  <c r="T745" i="45" s="1"/>
  <c r="P745" i="45"/>
  <c r="N745" i="45"/>
  <c r="M745" i="45"/>
  <c r="L745" i="45"/>
  <c r="K745" i="45"/>
  <c r="J745" i="45"/>
  <c r="Y744" i="45"/>
  <c r="X744" i="45"/>
  <c r="W744" i="45"/>
  <c r="V744" i="45"/>
  <c r="U744" i="45"/>
  <c r="S744" i="45"/>
  <c r="Q744" i="45"/>
  <c r="R744" i="45" s="1"/>
  <c r="T744" i="45" s="1"/>
  <c r="P744" i="45"/>
  <c r="N744" i="45"/>
  <c r="M744" i="45"/>
  <c r="L744" i="45"/>
  <c r="K744" i="45"/>
  <c r="J744" i="45"/>
  <c r="X743" i="45"/>
  <c r="W743" i="45"/>
  <c r="V743" i="45"/>
  <c r="Y743" i="45" s="1"/>
  <c r="U743" i="45"/>
  <c r="Q743" i="45"/>
  <c r="R743" i="45" s="1"/>
  <c r="P743" i="45"/>
  <c r="N743" i="45"/>
  <c r="M743" i="45"/>
  <c r="L743" i="45"/>
  <c r="K743" i="45"/>
  <c r="J743" i="45"/>
  <c r="Y742" i="45"/>
  <c r="X742" i="45"/>
  <c r="W742" i="45"/>
  <c r="V742" i="45"/>
  <c r="U742" i="45"/>
  <c r="S742" i="45"/>
  <c r="T742" i="45" s="1"/>
  <c r="Q742" i="45"/>
  <c r="R742" i="45" s="1"/>
  <c r="P742" i="45"/>
  <c r="N742" i="45"/>
  <c r="M742" i="45"/>
  <c r="L742" i="45"/>
  <c r="K742" i="45"/>
  <c r="J742" i="45"/>
  <c r="X741" i="45"/>
  <c r="W741" i="45"/>
  <c r="V741" i="45"/>
  <c r="U741" i="45"/>
  <c r="Q741" i="45"/>
  <c r="R741" i="45" s="1"/>
  <c r="P741" i="45"/>
  <c r="N741" i="45"/>
  <c r="M741" i="45"/>
  <c r="L741" i="45"/>
  <c r="K741" i="45"/>
  <c r="J741" i="45"/>
  <c r="X740" i="45"/>
  <c r="W740" i="45"/>
  <c r="Y740" i="45" s="1"/>
  <c r="V740" i="45"/>
  <c r="U740" i="45"/>
  <c r="Q740" i="45"/>
  <c r="R740" i="45" s="1"/>
  <c r="P740" i="45"/>
  <c r="N740" i="45"/>
  <c r="M740" i="45"/>
  <c r="L740" i="45"/>
  <c r="K740" i="45"/>
  <c r="J740" i="45"/>
  <c r="X739" i="45"/>
  <c r="W739" i="45"/>
  <c r="V739" i="45"/>
  <c r="Y739" i="45" s="1"/>
  <c r="U739" i="45"/>
  <c r="Q739" i="45"/>
  <c r="R739" i="45" s="1"/>
  <c r="S739" i="45" s="1"/>
  <c r="T739" i="45" s="1"/>
  <c r="P739" i="45"/>
  <c r="N739" i="45"/>
  <c r="M739" i="45"/>
  <c r="L739" i="45"/>
  <c r="K739" i="45"/>
  <c r="J739" i="45"/>
  <c r="X738" i="45"/>
  <c r="Y738" i="45" s="1"/>
  <c r="W738" i="45"/>
  <c r="V738" i="45"/>
  <c r="U738" i="45"/>
  <c r="S738" i="45"/>
  <c r="Q738" i="45"/>
  <c r="R738" i="45" s="1"/>
  <c r="T738" i="45" s="1"/>
  <c r="P738" i="45"/>
  <c r="N738" i="45"/>
  <c r="M738" i="45"/>
  <c r="L738" i="45"/>
  <c r="K738" i="45"/>
  <c r="J738" i="45"/>
  <c r="X737" i="45"/>
  <c r="W737" i="45"/>
  <c r="V737" i="45"/>
  <c r="Y737" i="45" s="1"/>
  <c r="U737" i="45"/>
  <c r="Q737" i="45"/>
  <c r="R737" i="45" s="1"/>
  <c r="S737" i="45" s="1"/>
  <c r="T737" i="45" s="1"/>
  <c r="P737" i="45"/>
  <c r="N737" i="45"/>
  <c r="M737" i="45"/>
  <c r="L737" i="45"/>
  <c r="K737" i="45"/>
  <c r="J737" i="45"/>
  <c r="Y736" i="45"/>
  <c r="X736" i="45"/>
  <c r="W736" i="45"/>
  <c r="V736" i="45"/>
  <c r="U736" i="45"/>
  <c r="S736" i="45"/>
  <c r="Q736" i="45"/>
  <c r="R736" i="45" s="1"/>
  <c r="T736" i="45" s="1"/>
  <c r="P736" i="45"/>
  <c r="N736" i="45"/>
  <c r="M736" i="45"/>
  <c r="L736" i="45"/>
  <c r="K736" i="45"/>
  <c r="J736" i="45"/>
  <c r="X735" i="45"/>
  <c r="W735" i="45"/>
  <c r="V735" i="45"/>
  <c r="Y735" i="45" s="1"/>
  <c r="U735" i="45"/>
  <c r="Q735" i="45"/>
  <c r="R735" i="45" s="1"/>
  <c r="P735" i="45"/>
  <c r="N735" i="45"/>
  <c r="M735" i="45"/>
  <c r="L735" i="45"/>
  <c r="K735" i="45"/>
  <c r="J735" i="45"/>
  <c r="Y734" i="45"/>
  <c r="X734" i="45"/>
  <c r="W734" i="45"/>
  <c r="V734" i="45"/>
  <c r="U734" i="45"/>
  <c r="S734" i="45"/>
  <c r="T734" i="45" s="1"/>
  <c r="Q734" i="45"/>
  <c r="R734" i="45" s="1"/>
  <c r="P734" i="45"/>
  <c r="N734" i="45"/>
  <c r="M734" i="45"/>
  <c r="L734" i="45"/>
  <c r="K734" i="45"/>
  <c r="J734" i="45"/>
  <c r="X733" i="45"/>
  <c r="W733" i="45"/>
  <c r="V733" i="45"/>
  <c r="U733" i="45"/>
  <c r="Q733" i="45"/>
  <c r="R733" i="45" s="1"/>
  <c r="P733" i="45"/>
  <c r="N733" i="45"/>
  <c r="M733" i="45"/>
  <c r="L733" i="45"/>
  <c r="K733" i="45"/>
  <c r="J733" i="45"/>
  <c r="X732" i="45"/>
  <c r="W732" i="45"/>
  <c r="Y732" i="45" s="1"/>
  <c r="V732" i="45"/>
  <c r="U732" i="45"/>
  <c r="Q732" i="45"/>
  <c r="R732" i="45" s="1"/>
  <c r="P732" i="45"/>
  <c r="N732" i="45"/>
  <c r="M732" i="45"/>
  <c r="L732" i="45"/>
  <c r="K732" i="45"/>
  <c r="J732" i="45"/>
  <c r="X731" i="45"/>
  <c r="W731" i="45"/>
  <c r="V731" i="45"/>
  <c r="Y731" i="45" s="1"/>
  <c r="U731" i="45"/>
  <c r="Q731" i="45"/>
  <c r="R731" i="45" s="1"/>
  <c r="S731" i="45" s="1"/>
  <c r="T731" i="45" s="1"/>
  <c r="P731" i="45"/>
  <c r="N731" i="45"/>
  <c r="M731" i="45"/>
  <c r="L731" i="45"/>
  <c r="K731" i="45"/>
  <c r="J731" i="45"/>
  <c r="X730" i="45"/>
  <c r="Y730" i="45" s="1"/>
  <c r="W730" i="45"/>
  <c r="V730" i="45"/>
  <c r="U730" i="45"/>
  <c r="S730" i="45"/>
  <c r="Q730" i="45"/>
  <c r="R730" i="45" s="1"/>
  <c r="T730" i="45" s="1"/>
  <c r="P730" i="45"/>
  <c r="N730" i="45"/>
  <c r="M730" i="45"/>
  <c r="L730" i="45"/>
  <c r="K730" i="45"/>
  <c r="J730" i="45"/>
  <c r="X729" i="45"/>
  <c r="W729" i="45"/>
  <c r="V729" i="45"/>
  <c r="Y729" i="45" s="1"/>
  <c r="U729" i="45"/>
  <c r="Q729" i="45"/>
  <c r="R729" i="45" s="1"/>
  <c r="S729" i="45" s="1"/>
  <c r="T729" i="45" s="1"/>
  <c r="P729" i="45"/>
  <c r="N729" i="45"/>
  <c r="M729" i="45"/>
  <c r="L729" i="45"/>
  <c r="K729" i="45"/>
  <c r="J729" i="45"/>
  <c r="Y728" i="45"/>
  <c r="X728" i="45"/>
  <c r="W728" i="45"/>
  <c r="V728" i="45"/>
  <c r="U728" i="45"/>
  <c r="S728" i="45"/>
  <c r="Q728" i="45"/>
  <c r="R728" i="45" s="1"/>
  <c r="T728" i="45" s="1"/>
  <c r="P728" i="45"/>
  <c r="N728" i="45"/>
  <c r="M728" i="45"/>
  <c r="L728" i="45"/>
  <c r="K728" i="45"/>
  <c r="J728" i="45"/>
  <c r="X727" i="45"/>
  <c r="W727" i="45"/>
  <c r="V727" i="45"/>
  <c r="Y727" i="45" s="1"/>
  <c r="U727" i="45"/>
  <c r="Q727" i="45"/>
  <c r="R727" i="45" s="1"/>
  <c r="P727" i="45"/>
  <c r="N727" i="45"/>
  <c r="M727" i="45"/>
  <c r="L727" i="45"/>
  <c r="K727" i="45"/>
  <c r="J727" i="45"/>
  <c r="Y726" i="45"/>
  <c r="X726" i="45"/>
  <c r="W726" i="45"/>
  <c r="V726" i="45"/>
  <c r="U726" i="45"/>
  <c r="S726" i="45"/>
  <c r="T726" i="45" s="1"/>
  <c r="Q726" i="45"/>
  <c r="R726" i="45" s="1"/>
  <c r="P726" i="45"/>
  <c r="N726" i="45"/>
  <c r="M726" i="45"/>
  <c r="L726" i="45"/>
  <c r="K726" i="45"/>
  <c r="J726" i="45"/>
  <c r="X725" i="45"/>
  <c r="W725" i="45"/>
  <c r="V725" i="45"/>
  <c r="U725" i="45"/>
  <c r="Q725" i="45"/>
  <c r="R725" i="45" s="1"/>
  <c r="P725" i="45"/>
  <c r="N725" i="45"/>
  <c r="M725" i="45"/>
  <c r="L725" i="45"/>
  <c r="K725" i="45"/>
  <c r="J725" i="45"/>
  <c r="X724" i="45"/>
  <c r="W724" i="45"/>
  <c r="Y724" i="45" s="1"/>
  <c r="V724" i="45"/>
  <c r="U724" i="45"/>
  <c r="Q724" i="45"/>
  <c r="R724" i="45" s="1"/>
  <c r="P724" i="45"/>
  <c r="N724" i="45"/>
  <c r="M724" i="45"/>
  <c r="L724" i="45"/>
  <c r="K724" i="45"/>
  <c r="J724" i="45"/>
  <c r="X723" i="45"/>
  <c r="W723" i="45"/>
  <c r="V723" i="45"/>
  <c r="Y723" i="45" s="1"/>
  <c r="U723" i="45"/>
  <c r="Q723" i="45"/>
  <c r="R723" i="45" s="1"/>
  <c r="S723" i="45" s="1"/>
  <c r="T723" i="45" s="1"/>
  <c r="P723" i="45"/>
  <c r="N723" i="45"/>
  <c r="M723" i="45"/>
  <c r="L723" i="45"/>
  <c r="K723" i="45"/>
  <c r="J723" i="45"/>
  <c r="X722" i="45"/>
  <c r="Y722" i="45" s="1"/>
  <c r="W722" i="45"/>
  <c r="V722" i="45"/>
  <c r="U722" i="45"/>
  <c r="S722" i="45"/>
  <c r="Q722" i="45"/>
  <c r="R722" i="45" s="1"/>
  <c r="T722" i="45" s="1"/>
  <c r="P722" i="45"/>
  <c r="N722" i="45"/>
  <c r="M722" i="45"/>
  <c r="L722" i="45"/>
  <c r="K722" i="45"/>
  <c r="J722" i="45"/>
  <c r="X721" i="45"/>
  <c r="W721" i="45"/>
  <c r="V721" i="45"/>
  <c r="Y721" i="45" s="1"/>
  <c r="U721" i="45"/>
  <c r="Q721" i="45"/>
  <c r="R721" i="45" s="1"/>
  <c r="S721" i="45" s="1"/>
  <c r="T721" i="45" s="1"/>
  <c r="P721" i="45"/>
  <c r="N721" i="45"/>
  <c r="M721" i="45"/>
  <c r="L721" i="45"/>
  <c r="K721" i="45"/>
  <c r="J721" i="45"/>
  <c r="Y720" i="45"/>
  <c r="X720" i="45"/>
  <c r="W720" i="45"/>
  <c r="V720" i="45"/>
  <c r="U720" i="45"/>
  <c r="S720" i="45"/>
  <c r="Q720" i="45"/>
  <c r="R720" i="45" s="1"/>
  <c r="T720" i="45" s="1"/>
  <c r="P720" i="45"/>
  <c r="N720" i="45"/>
  <c r="M720" i="45"/>
  <c r="L720" i="45"/>
  <c r="K720" i="45"/>
  <c r="J720" i="45"/>
  <c r="X719" i="45"/>
  <c r="W719" i="45"/>
  <c r="V719" i="45"/>
  <c r="Y719" i="45" s="1"/>
  <c r="U719" i="45"/>
  <c r="Q719" i="45"/>
  <c r="R719" i="45" s="1"/>
  <c r="P719" i="45"/>
  <c r="N719" i="45"/>
  <c r="M719" i="45"/>
  <c r="L719" i="45"/>
  <c r="K719" i="45"/>
  <c r="J719" i="45"/>
  <c r="Y718" i="45"/>
  <c r="X718" i="45"/>
  <c r="W718" i="45"/>
  <c r="V718" i="45"/>
  <c r="U718" i="45"/>
  <c r="Q718" i="45"/>
  <c r="R718" i="45" s="1"/>
  <c r="P718" i="45"/>
  <c r="N718" i="45"/>
  <c r="M718" i="45"/>
  <c r="L718" i="45"/>
  <c r="K718" i="45"/>
  <c r="J718" i="45"/>
  <c r="Y717" i="45"/>
  <c r="X717" i="45"/>
  <c r="W717" i="45"/>
  <c r="V717" i="45"/>
  <c r="U717" i="45"/>
  <c r="Q717" i="45"/>
  <c r="R717" i="45" s="1"/>
  <c r="P717" i="45"/>
  <c r="N717" i="45"/>
  <c r="M717" i="45"/>
  <c r="L717" i="45"/>
  <c r="K717" i="45"/>
  <c r="J717" i="45"/>
  <c r="Y716" i="45"/>
  <c r="X716" i="45"/>
  <c r="W716" i="45"/>
  <c r="V716" i="45"/>
  <c r="U716" i="45"/>
  <c r="Q716" i="45"/>
  <c r="R716" i="45" s="1"/>
  <c r="P716" i="45"/>
  <c r="N716" i="45"/>
  <c r="M716" i="45"/>
  <c r="L716" i="45"/>
  <c r="K716" i="45"/>
  <c r="J716" i="45"/>
  <c r="Y715" i="45"/>
  <c r="X715" i="45"/>
  <c r="W715" i="45"/>
  <c r="V715" i="45"/>
  <c r="U715" i="45"/>
  <c r="Q715" i="45"/>
  <c r="R715" i="45" s="1"/>
  <c r="P715" i="45"/>
  <c r="N715" i="45"/>
  <c r="M715" i="45"/>
  <c r="L715" i="45"/>
  <c r="K715" i="45"/>
  <c r="J715" i="45"/>
  <c r="Y714" i="45"/>
  <c r="X714" i="45"/>
  <c r="W714" i="45"/>
  <c r="V714" i="45"/>
  <c r="U714" i="45"/>
  <c r="Q714" i="45"/>
  <c r="R714" i="45" s="1"/>
  <c r="P714" i="45"/>
  <c r="N714" i="45"/>
  <c r="M714" i="45"/>
  <c r="L714" i="45"/>
  <c r="K714" i="45"/>
  <c r="J714" i="45"/>
  <c r="Y713" i="45"/>
  <c r="X713" i="45"/>
  <c r="W713" i="45"/>
  <c r="V713" i="45"/>
  <c r="U713" i="45"/>
  <c r="Q713" i="45"/>
  <c r="R713" i="45" s="1"/>
  <c r="P713" i="45"/>
  <c r="N713" i="45"/>
  <c r="M713" i="45"/>
  <c r="L713" i="45"/>
  <c r="K713" i="45"/>
  <c r="J713" i="45"/>
  <c r="Y712" i="45"/>
  <c r="X712" i="45"/>
  <c r="W712" i="45"/>
  <c r="V712" i="45"/>
  <c r="U712" i="45"/>
  <c r="Q712" i="45"/>
  <c r="R712" i="45" s="1"/>
  <c r="P712" i="45"/>
  <c r="N712" i="45"/>
  <c r="M712" i="45"/>
  <c r="L712" i="45"/>
  <c r="K712" i="45"/>
  <c r="J712" i="45"/>
  <c r="Y711" i="45"/>
  <c r="X711" i="45"/>
  <c r="W711" i="45"/>
  <c r="V711" i="45"/>
  <c r="U711" i="45"/>
  <c r="Q711" i="45"/>
  <c r="R711" i="45" s="1"/>
  <c r="P711" i="45"/>
  <c r="N711" i="45"/>
  <c r="M711" i="45"/>
  <c r="L711" i="45"/>
  <c r="K711" i="45"/>
  <c r="J711" i="45"/>
  <c r="Y710" i="45"/>
  <c r="X710" i="45"/>
  <c r="W710" i="45"/>
  <c r="V710" i="45"/>
  <c r="U710" i="45"/>
  <c r="Q710" i="45"/>
  <c r="R710" i="45" s="1"/>
  <c r="P710" i="45"/>
  <c r="N710" i="45"/>
  <c r="M710" i="45"/>
  <c r="L710" i="45"/>
  <c r="K710" i="45"/>
  <c r="J710" i="45"/>
  <c r="Y709" i="45"/>
  <c r="X709" i="45"/>
  <c r="W709" i="45"/>
  <c r="V709" i="45"/>
  <c r="U709" i="45"/>
  <c r="Q709" i="45"/>
  <c r="R709" i="45" s="1"/>
  <c r="P709" i="45"/>
  <c r="N709" i="45"/>
  <c r="M709" i="45"/>
  <c r="L709" i="45"/>
  <c r="K709" i="45"/>
  <c r="J709" i="45"/>
  <c r="Y708" i="45"/>
  <c r="X708" i="45"/>
  <c r="W708" i="45"/>
  <c r="V708" i="45"/>
  <c r="U708" i="45"/>
  <c r="Q708" i="45"/>
  <c r="R708" i="45" s="1"/>
  <c r="P708" i="45"/>
  <c r="N708" i="45"/>
  <c r="M708" i="45"/>
  <c r="L708" i="45"/>
  <c r="K708" i="45"/>
  <c r="J708" i="45"/>
  <c r="Y707" i="45"/>
  <c r="X707" i="45"/>
  <c r="W707" i="45"/>
  <c r="V707" i="45"/>
  <c r="U707" i="45"/>
  <c r="Q707" i="45"/>
  <c r="R707" i="45" s="1"/>
  <c r="P707" i="45"/>
  <c r="N707" i="45"/>
  <c r="M707" i="45"/>
  <c r="L707" i="45"/>
  <c r="K707" i="45"/>
  <c r="J707" i="45"/>
  <c r="Y706" i="45"/>
  <c r="X706" i="45"/>
  <c r="W706" i="45"/>
  <c r="V706" i="45"/>
  <c r="U706" i="45"/>
  <c r="Q706" i="45"/>
  <c r="R706" i="45" s="1"/>
  <c r="P706" i="45"/>
  <c r="N706" i="45"/>
  <c r="M706" i="45"/>
  <c r="L706" i="45"/>
  <c r="K706" i="45"/>
  <c r="J706" i="45"/>
  <c r="Y705" i="45"/>
  <c r="X705" i="45"/>
  <c r="W705" i="45"/>
  <c r="V705" i="45"/>
  <c r="U705" i="45"/>
  <c r="Q705" i="45"/>
  <c r="R705" i="45" s="1"/>
  <c r="P705" i="45"/>
  <c r="N705" i="45"/>
  <c r="M705" i="45"/>
  <c r="L705" i="45"/>
  <c r="K705" i="45"/>
  <c r="J705" i="45"/>
  <c r="Y704" i="45"/>
  <c r="X704" i="45"/>
  <c r="W704" i="45"/>
  <c r="V704" i="45"/>
  <c r="U704" i="45"/>
  <c r="Q704" i="45"/>
  <c r="R704" i="45" s="1"/>
  <c r="P704" i="45"/>
  <c r="N704" i="45"/>
  <c r="M704" i="45"/>
  <c r="L704" i="45"/>
  <c r="K704" i="45"/>
  <c r="J704" i="45"/>
  <c r="Y703" i="45"/>
  <c r="X703" i="45"/>
  <c r="W703" i="45"/>
  <c r="V703" i="45"/>
  <c r="U703" i="45"/>
  <c r="Q703" i="45"/>
  <c r="R703" i="45" s="1"/>
  <c r="P703" i="45"/>
  <c r="N703" i="45"/>
  <c r="M703" i="45"/>
  <c r="L703" i="45"/>
  <c r="K703" i="45"/>
  <c r="J703" i="45"/>
  <c r="Y702" i="45"/>
  <c r="X702" i="45"/>
  <c r="W702" i="45"/>
  <c r="V702" i="45"/>
  <c r="U702" i="45"/>
  <c r="Q702" i="45"/>
  <c r="R702" i="45" s="1"/>
  <c r="P702" i="45"/>
  <c r="N702" i="45"/>
  <c r="M702" i="45"/>
  <c r="L702" i="45"/>
  <c r="K702" i="45"/>
  <c r="J702" i="45"/>
  <c r="Y701" i="45"/>
  <c r="X701" i="45"/>
  <c r="W701" i="45"/>
  <c r="V701" i="45"/>
  <c r="U701" i="45"/>
  <c r="Q701" i="45"/>
  <c r="R701" i="45" s="1"/>
  <c r="P701" i="45"/>
  <c r="N701" i="45"/>
  <c r="M701" i="45"/>
  <c r="L701" i="45"/>
  <c r="K701" i="45"/>
  <c r="J701" i="45"/>
  <c r="Y700" i="45"/>
  <c r="X700" i="45"/>
  <c r="W700" i="45"/>
  <c r="V700" i="45"/>
  <c r="U700" i="45"/>
  <c r="Q700" i="45"/>
  <c r="R700" i="45" s="1"/>
  <c r="P700" i="45"/>
  <c r="N700" i="45"/>
  <c r="M700" i="45"/>
  <c r="L700" i="45"/>
  <c r="K700" i="45"/>
  <c r="J700" i="45"/>
  <c r="Y699" i="45"/>
  <c r="X699" i="45"/>
  <c r="W699" i="45"/>
  <c r="V699" i="45"/>
  <c r="U699" i="45"/>
  <c r="Q699" i="45"/>
  <c r="R699" i="45" s="1"/>
  <c r="P699" i="45"/>
  <c r="N699" i="45"/>
  <c r="M699" i="45"/>
  <c r="L699" i="45"/>
  <c r="K699" i="45"/>
  <c r="J699" i="45"/>
  <c r="Y698" i="45"/>
  <c r="X698" i="45"/>
  <c r="W698" i="45"/>
  <c r="V698" i="45"/>
  <c r="U698" i="45"/>
  <c r="Q698" i="45"/>
  <c r="R698" i="45" s="1"/>
  <c r="P698" i="45"/>
  <c r="N698" i="45"/>
  <c r="M698" i="45"/>
  <c r="L698" i="45"/>
  <c r="K698" i="45"/>
  <c r="J698" i="45"/>
  <c r="Y697" i="45"/>
  <c r="X697" i="45"/>
  <c r="W697" i="45"/>
  <c r="V697" i="45"/>
  <c r="U697" i="45"/>
  <c r="Q697" i="45"/>
  <c r="R697" i="45" s="1"/>
  <c r="P697" i="45"/>
  <c r="N697" i="45"/>
  <c r="M697" i="45"/>
  <c r="L697" i="45"/>
  <c r="K697" i="45"/>
  <c r="J697" i="45"/>
  <c r="Y696" i="45"/>
  <c r="X696" i="45"/>
  <c r="W696" i="45"/>
  <c r="V696" i="45"/>
  <c r="U696" i="45"/>
  <c r="Q696" i="45"/>
  <c r="R696" i="45" s="1"/>
  <c r="P696" i="45"/>
  <c r="N696" i="45"/>
  <c r="M696" i="45"/>
  <c r="L696" i="45"/>
  <c r="K696" i="45"/>
  <c r="J696" i="45"/>
  <c r="Y695" i="45"/>
  <c r="X695" i="45"/>
  <c r="W695" i="45"/>
  <c r="V695" i="45"/>
  <c r="U695" i="45"/>
  <c r="Q695" i="45"/>
  <c r="R695" i="45" s="1"/>
  <c r="P695" i="45"/>
  <c r="N695" i="45"/>
  <c r="M695" i="45"/>
  <c r="L695" i="45"/>
  <c r="K695" i="45"/>
  <c r="J695" i="45"/>
  <c r="Y694" i="45"/>
  <c r="X694" i="45"/>
  <c r="W694" i="45"/>
  <c r="V694" i="45"/>
  <c r="U694" i="45"/>
  <c r="Q694" i="45"/>
  <c r="R694" i="45" s="1"/>
  <c r="P694" i="45"/>
  <c r="N694" i="45"/>
  <c r="M694" i="45"/>
  <c r="L694" i="45"/>
  <c r="K694" i="45"/>
  <c r="J694" i="45"/>
  <c r="Y693" i="45"/>
  <c r="X693" i="45"/>
  <c r="W693" i="45"/>
  <c r="V693" i="45"/>
  <c r="U693" i="45"/>
  <c r="Q693" i="45"/>
  <c r="R693" i="45" s="1"/>
  <c r="P693" i="45"/>
  <c r="N693" i="45"/>
  <c r="M693" i="45"/>
  <c r="L693" i="45"/>
  <c r="K693" i="45"/>
  <c r="J693" i="45"/>
  <c r="Y692" i="45"/>
  <c r="X692" i="45"/>
  <c r="W692" i="45"/>
  <c r="V692" i="45"/>
  <c r="U692" i="45"/>
  <c r="Q692" i="45"/>
  <c r="R692" i="45" s="1"/>
  <c r="P692" i="45"/>
  <c r="N692" i="45"/>
  <c r="M692" i="45"/>
  <c r="L692" i="45"/>
  <c r="K692" i="45"/>
  <c r="J692" i="45"/>
  <c r="Y691" i="45"/>
  <c r="X691" i="45"/>
  <c r="W691" i="45"/>
  <c r="V691" i="45"/>
  <c r="U691" i="45"/>
  <c r="Q691" i="45"/>
  <c r="R691" i="45" s="1"/>
  <c r="P691" i="45"/>
  <c r="N691" i="45"/>
  <c r="M691" i="45"/>
  <c r="L691" i="45"/>
  <c r="K691" i="45"/>
  <c r="J691" i="45"/>
  <c r="Y690" i="45"/>
  <c r="X690" i="45"/>
  <c r="W690" i="45"/>
  <c r="V690" i="45"/>
  <c r="U690" i="45"/>
  <c r="Q690" i="45"/>
  <c r="R690" i="45" s="1"/>
  <c r="P690" i="45"/>
  <c r="N690" i="45"/>
  <c r="M690" i="45"/>
  <c r="L690" i="45"/>
  <c r="K690" i="45"/>
  <c r="J690" i="45"/>
  <c r="X689" i="45"/>
  <c r="W689" i="45"/>
  <c r="Y689" i="45" s="1"/>
  <c r="V689" i="45"/>
  <c r="U689" i="45"/>
  <c r="Q689" i="45"/>
  <c r="R689" i="45" s="1"/>
  <c r="P689" i="45"/>
  <c r="N689" i="45"/>
  <c r="M689" i="45"/>
  <c r="L689" i="45"/>
  <c r="K689" i="45"/>
  <c r="J689" i="45"/>
  <c r="X688" i="45"/>
  <c r="W688" i="45"/>
  <c r="Y688" i="45" s="1"/>
  <c r="V688" i="45"/>
  <c r="U688" i="45"/>
  <c r="Q688" i="45"/>
  <c r="R688" i="45" s="1"/>
  <c r="P688" i="45"/>
  <c r="N688" i="45"/>
  <c r="M688" i="45"/>
  <c r="L688" i="45"/>
  <c r="K688" i="45"/>
  <c r="J688" i="45"/>
  <c r="Y687" i="45"/>
  <c r="X687" i="45"/>
  <c r="W687" i="45"/>
  <c r="V687" i="45"/>
  <c r="U687" i="45"/>
  <c r="Q687" i="45"/>
  <c r="R687" i="45" s="1"/>
  <c r="P687" i="45"/>
  <c r="N687" i="45"/>
  <c r="M687" i="45"/>
  <c r="L687" i="45"/>
  <c r="K687" i="45"/>
  <c r="J687" i="45"/>
  <c r="Y686" i="45"/>
  <c r="X686" i="45"/>
  <c r="W686" i="45"/>
  <c r="V686" i="45"/>
  <c r="U686" i="45"/>
  <c r="Q686" i="45"/>
  <c r="R686" i="45" s="1"/>
  <c r="P686" i="45"/>
  <c r="N686" i="45"/>
  <c r="M686" i="45"/>
  <c r="L686" i="45"/>
  <c r="K686" i="45"/>
  <c r="J686" i="45"/>
  <c r="Y685" i="45"/>
  <c r="X685" i="45"/>
  <c r="W685" i="45"/>
  <c r="V685" i="45"/>
  <c r="U685" i="45"/>
  <c r="Q685" i="45"/>
  <c r="R685" i="45" s="1"/>
  <c r="P685" i="45"/>
  <c r="N685" i="45"/>
  <c r="M685" i="45"/>
  <c r="L685" i="45"/>
  <c r="K685" i="45"/>
  <c r="J685" i="45"/>
  <c r="Y684" i="45"/>
  <c r="X684" i="45"/>
  <c r="W684" i="45"/>
  <c r="V684" i="45"/>
  <c r="U684" i="45"/>
  <c r="Q684" i="45"/>
  <c r="R684" i="45" s="1"/>
  <c r="P684" i="45"/>
  <c r="N684" i="45"/>
  <c r="M684" i="45"/>
  <c r="L684" i="45"/>
  <c r="K684" i="45"/>
  <c r="J684" i="45"/>
  <c r="Y683" i="45"/>
  <c r="X683" i="45"/>
  <c r="W683" i="45"/>
  <c r="V683" i="45"/>
  <c r="U683" i="45"/>
  <c r="Q683" i="45"/>
  <c r="R683" i="45" s="1"/>
  <c r="P683" i="45"/>
  <c r="N683" i="45"/>
  <c r="M683" i="45"/>
  <c r="L683" i="45"/>
  <c r="K683" i="45"/>
  <c r="J683" i="45"/>
  <c r="Y682" i="45"/>
  <c r="X682" i="45"/>
  <c r="W682" i="45"/>
  <c r="V682" i="45"/>
  <c r="U682" i="45"/>
  <c r="Q682" i="45"/>
  <c r="R682" i="45" s="1"/>
  <c r="P682" i="45"/>
  <c r="N682" i="45"/>
  <c r="M682" i="45"/>
  <c r="L682" i="45"/>
  <c r="K682" i="45"/>
  <c r="J682" i="45"/>
  <c r="X681" i="45"/>
  <c r="W681" i="45"/>
  <c r="Y681" i="45" s="1"/>
  <c r="V681" i="45"/>
  <c r="U681" i="45"/>
  <c r="Q681" i="45"/>
  <c r="R681" i="45" s="1"/>
  <c r="P681" i="45"/>
  <c r="N681" i="45"/>
  <c r="M681" i="45"/>
  <c r="L681" i="45"/>
  <c r="K681" i="45"/>
  <c r="J681" i="45"/>
  <c r="X680" i="45"/>
  <c r="W680" i="45"/>
  <c r="Y680" i="45" s="1"/>
  <c r="V680" i="45"/>
  <c r="U680" i="45"/>
  <c r="Q680" i="45"/>
  <c r="R680" i="45" s="1"/>
  <c r="P680" i="45"/>
  <c r="N680" i="45"/>
  <c r="M680" i="45"/>
  <c r="L680" i="45"/>
  <c r="K680" i="45"/>
  <c r="J680" i="45"/>
  <c r="Y679" i="45"/>
  <c r="X679" i="45"/>
  <c r="W679" i="45"/>
  <c r="V679" i="45"/>
  <c r="U679" i="45"/>
  <c r="Q679" i="45"/>
  <c r="R679" i="45" s="1"/>
  <c r="P679" i="45"/>
  <c r="N679" i="45"/>
  <c r="M679" i="45"/>
  <c r="L679" i="45"/>
  <c r="K679" i="45"/>
  <c r="J679" i="45"/>
  <c r="Y678" i="45"/>
  <c r="X678" i="45"/>
  <c r="W678" i="45"/>
  <c r="V678" i="45"/>
  <c r="U678" i="45"/>
  <c r="Q678" i="45"/>
  <c r="R678" i="45" s="1"/>
  <c r="P678" i="45"/>
  <c r="N678" i="45"/>
  <c r="M678" i="45"/>
  <c r="L678" i="45"/>
  <c r="K678" i="45"/>
  <c r="J678" i="45"/>
  <c r="Y677" i="45"/>
  <c r="X677" i="45"/>
  <c r="W677" i="45"/>
  <c r="V677" i="45"/>
  <c r="U677" i="45"/>
  <c r="Q677" i="45"/>
  <c r="R677" i="45" s="1"/>
  <c r="P677" i="45"/>
  <c r="N677" i="45"/>
  <c r="M677" i="45"/>
  <c r="L677" i="45"/>
  <c r="K677" i="45"/>
  <c r="J677" i="45"/>
  <c r="Y676" i="45"/>
  <c r="X676" i="45"/>
  <c r="W676" i="45"/>
  <c r="V676" i="45"/>
  <c r="U676" i="45"/>
  <c r="Q676" i="45"/>
  <c r="R676" i="45" s="1"/>
  <c r="P676" i="45"/>
  <c r="N676" i="45"/>
  <c r="M676" i="45"/>
  <c r="L676" i="45"/>
  <c r="K676" i="45"/>
  <c r="J676" i="45"/>
  <c r="Y675" i="45"/>
  <c r="X675" i="45"/>
  <c r="W675" i="45"/>
  <c r="V675" i="45"/>
  <c r="U675" i="45"/>
  <c r="Q675" i="45"/>
  <c r="R675" i="45" s="1"/>
  <c r="P675" i="45"/>
  <c r="N675" i="45"/>
  <c r="M675" i="45"/>
  <c r="L675" i="45"/>
  <c r="K675" i="45"/>
  <c r="J675" i="45"/>
  <c r="Y674" i="45"/>
  <c r="X674" i="45"/>
  <c r="W674" i="45"/>
  <c r="V674" i="45"/>
  <c r="U674" i="45"/>
  <c r="Q674" i="45"/>
  <c r="R674" i="45" s="1"/>
  <c r="P674" i="45"/>
  <c r="N674" i="45"/>
  <c r="M674" i="45"/>
  <c r="L674" i="45"/>
  <c r="K674" i="45"/>
  <c r="J674" i="45"/>
  <c r="X673" i="45"/>
  <c r="W673" i="45"/>
  <c r="Y673" i="45" s="1"/>
  <c r="V673" i="45"/>
  <c r="U673" i="45"/>
  <c r="Q673" i="45"/>
  <c r="R673" i="45" s="1"/>
  <c r="P673" i="45"/>
  <c r="N673" i="45"/>
  <c r="M673" i="45"/>
  <c r="L673" i="45"/>
  <c r="K673" i="45"/>
  <c r="J673" i="45"/>
  <c r="X672" i="45"/>
  <c r="W672" i="45"/>
  <c r="Y672" i="45" s="1"/>
  <c r="V672" i="45"/>
  <c r="U672" i="45"/>
  <c r="Q672" i="45"/>
  <c r="R672" i="45" s="1"/>
  <c r="P672" i="45"/>
  <c r="N672" i="45"/>
  <c r="M672" i="45"/>
  <c r="L672" i="45"/>
  <c r="K672" i="45"/>
  <c r="J672" i="45"/>
  <c r="Y671" i="45"/>
  <c r="X671" i="45"/>
  <c r="W671" i="45"/>
  <c r="V671" i="45"/>
  <c r="U671" i="45"/>
  <c r="Q671" i="45"/>
  <c r="R671" i="45" s="1"/>
  <c r="P671" i="45"/>
  <c r="N671" i="45"/>
  <c r="M671" i="45"/>
  <c r="L671" i="45"/>
  <c r="K671" i="45"/>
  <c r="J671" i="45"/>
  <c r="Y670" i="45"/>
  <c r="X670" i="45"/>
  <c r="W670" i="45"/>
  <c r="V670" i="45"/>
  <c r="U670" i="45"/>
  <c r="Q670" i="45"/>
  <c r="R670" i="45" s="1"/>
  <c r="P670" i="45"/>
  <c r="N670" i="45"/>
  <c r="M670" i="45"/>
  <c r="L670" i="45"/>
  <c r="K670" i="45"/>
  <c r="J670" i="45"/>
  <c r="Y669" i="45"/>
  <c r="X669" i="45"/>
  <c r="W669" i="45"/>
  <c r="V669" i="45"/>
  <c r="U669" i="45"/>
  <c r="Q669" i="45"/>
  <c r="R669" i="45" s="1"/>
  <c r="P669" i="45"/>
  <c r="N669" i="45"/>
  <c r="M669" i="45"/>
  <c r="L669" i="45"/>
  <c r="K669" i="45"/>
  <c r="J669" i="45"/>
  <c r="Y668" i="45"/>
  <c r="X668" i="45"/>
  <c r="W668" i="45"/>
  <c r="V668" i="45"/>
  <c r="U668" i="45"/>
  <c r="Q668" i="45"/>
  <c r="R668" i="45" s="1"/>
  <c r="P668" i="45"/>
  <c r="N668" i="45"/>
  <c r="M668" i="45"/>
  <c r="L668" i="45"/>
  <c r="K668" i="45"/>
  <c r="J668" i="45"/>
  <c r="Y667" i="45"/>
  <c r="X667" i="45"/>
  <c r="W667" i="45"/>
  <c r="V667" i="45"/>
  <c r="U667" i="45"/>
  <c r="Q667" i="45"/>
  <c r="R667" i="45" s="1"/>
  <c r="P667" i="45"/>
  <c r="N667" i="45"/>
  <c r="M667" i="45"/>
  <c r="L667" i="45"/>
  <c r="K667" i="45"/>
  <c r="J667" i="45"/>
  <c r="Y666" i="45"/>
  <c r="X666" i="45"/>
  <c r="W666" i="45"/>
  <c r="V666" i="45"/>
  <c r="U666" i="45"/>
  <c r="Q666" i="45"/>
  <c r="R666" i="45" s="1"/>
  <c r="P666" i="45"/>
  <c r="N666" i="45"/>
  <c r="M666" i="45"/>
  <c r="L666" i="45"/>
  <c r="K666" i="45"/>
  <c r="J666" i="45"/>
  <c r="X665" i="45"/>
  <c r="W665" i="45"/>
  <c r="Y665" i="45" s="1"/>
  <c r="V665" i="45"/>
  <c r="U665" i="45"/>
  <c r="Q665" i="45"/>
  <c r="R665" i="45" s="1"/>
  <c r="P665" i="45"/>
  <c r="N665" i="45"/>
  <c r="M665" i="45"/>
  <c r="L665" i="45"/>
  <c r="K665" i="45"/>
  <c r="J665" i="45"/>
  <c r="X664" i="45"/>
  <c r="W664" i="45"/>
  <c r="Y664" i="45" s="1"/>
  <c r="V664" i="45"/>
  <c r="U664" i="45"/>
  <c r="Q664" i="45"/>
  <c r="R664" i="45" s="1"/>
  <c r="P664" i="45"/>
  <c r="N664" i="45"/>
  <c r="M664" i="45"/>
  <c r="L664" i="45"/>
  <c r="K664" i="45"/>
  <c r="J664" i="45"/>
  <c r="Y663" i="45"/>
  <c r="X663" i="45"/>
  <c r="W663" i="45"/>
  <c r="V663" i="45"/>
  <c r="U663" i="45"/>
  <c r="Q663" i="45"/>
  <c r="R663" i="45" s="1"/>
  <c r="P663" i="45"/>
  <c r="N663" i="45"/>
  <c r="M663" i="45"/>
  <c r="L663" i="45"/>
  <c r="K663" i="45"/>
  <c r="J663" i="45"/>
  <c r="Y662" i="45"/>
  <c r="X662" i="45"/>
  <c r="W662" i="45"/>
  <c r="V662" i="45"/>
  <c r="U662" i="45"/>
  <c r="Q662" i="45"/>
  <c r="R662" i="45" s="1"/>
  <c r="P662" i="45"/>
  <c r="N662" i="45"/>
  <c r="M662" i="45"/>
  <c r="L662" i="45"/>
  <c r="K662" i="45"/>
  <c r="J662" i="45"/>
  <c r="Y661" i="45"/>
  <c r="X661" i="45"/>
  <c r="W661" i="45"/>
  <c r="V661" i="45"/>
  <c r="U661" i="45"/>
  <c r="Q661" i="45"/>
  <c r="R661" i="45" s="1"/>
  <c r="P661" i="45"/>
  <c r="N661" i="45"/>
  <c r="M661" i="45"/>
  <c r="L661" i="45"/>
  <c r="K661" i="45"/>
  <c r="J661" i="45"/>
  <c r="Y660" i="45"/>
  <c r="X660" i="45"/>
  <c r="W660" i="45"/>
  <c r="V660" i="45"/>
  <c r="U660" i="45"/>
  <c r="Q660" i="45"/>
  <c r="R660" i="45" s="1"/>
  <c r="P660" i="45"/>
  <c r="N660" i="45"/>
  <c r="M660" i="45"/>
  <c r="L660" i="45"/>
  <c r="K660" i="45"/>
  <c r="J660" i="45"/>
  <c r="Y659" i="45"/>
  <c r="X659" i="45"/>
  <c r="W659" i="45"/>
  <c r="V659" i="45"/>
  <c r="U659" i="45"/>
  <c r="Q659" i="45"/>
  <c r="R659" i="45" s="1"/>
  <c r="P659" i="45"/>
  <c r="N659" i="45"/>
  <c r="M659" i="45"/>
  <c r="L659" i="45"/>
  <c r="K659" i="45"/>
  <c r="J659" i="45"/>
  <c r="Y658" i="45"/>
  <c r="X658" i="45"/>
  <c r="W658" i="45"/>
  <c r="V658" i="45"/>
  <c r="U658" i="45"/>
  <c r="Q658" i="45"/>
  <c r="R658" i="45" s="1"/>
  <c r="P658" i="45"/>
  <c r="N658" i="45"/>
  <c r="M658" i="45"/>
  <c r="L658" i="45"/>
  <c r="K658" i="45"/>
  <c r="J658" i="45"/>
  <c r="X657" i="45"/>
  <c r="W657" i="45"/>
  <c r="Y657" i="45" s="1"/>
  <c r="V657" i="45"/>
  <c r="U657" i="45"/>
  <c r="Q657" i="45"/>
  <c r="R657" i="45" s="1"/>
  <c r="P657" i="45"/>
  <c r="N657" i="45"/>
  <c r="M657" i="45"/>
  <c r="L657" i="45"/>
  <c r="K657" i="45"/>
  <c r="J657" i="45"/>
  <c r="X656" i="45"/>
  <c r="W656" i="45"/>
  <c r="Y656" i="45" s="1"/>
  <c r="V656" i="45"/>
  <c r="U656" i="45"/>
  <c r="Q656" i="45"/>
  <c r="R656" i="45" s="1"/>
  <c r="P656" i="45"/>
  <c r="N656" i="45"/>
  <c r="M656" i="45"/>
  <c r="L656" i="45"/>
  <c r="K656" i="45"/>
  <c r="J656" i="45"/>
  <c r="Y655" i="45"/>
  <c r="X655" i="45"/>
  <c r="W655" i="45"/>
  <c r="V655" i="45"/>
  <c r="U655" i="45"/>
  <c r="Q655" i="45"/>
  <c r="R655" i="45" s="1"/>
  <c r="P655" i="45"/>
  <c r="N655" i="45"/>
  <c r="M655" i="45"/>
  <c r="L655" i="45"/>
  <c r="K655" i="45"/>
  <c r="J655" i="45"/>
  <c r="Y654" i="45"/>
  <c r="X654" i="45"/>
  <c r="W654" i="45"/>
  <c r="V654" i="45"/>
  <c r="U654" i="45"/>
  <c r="Q654" i="45"/>
  <c r="R654" i="45" s="1"/>
  <c r="P654" i="45"/>
  <c r="N654" i="45"/>
  <c r="M654" i="45"/>
  <c r="L654" i="45"/>
  <c r="K654" i="45"/>
  <c r="J654" i="45"/>
  <c r="Y653" i="45"/>
  <c r="X653" i="45"/>
  <c r="W653" i="45"/>
  <c r="V653" i="45"/>
  <c r="U653" i="45"/>
  <c r="Q653" i="45"/>
  <c r="R653" i="45" s="1"/>
  <c r="P653" i="45"/>
  <c r="N653" i="45"/>
  <c r="M653" i="45"/>
  <c r="L653" i="45"/>
  <c r="K653" i="45"/>
  <c r="J653" i="45"/>
  <c r="Y652" i="45"/>
  <c r="X652" i="45"/>
  <c r="W652" i="45"/>
  <c r="V652" i="45"/>
  <c r="U652" i="45"/>
  <c r="Q652" i="45"/>
  <c r="R652" i="45" s="1"/>
  <c r="P652" i="45"/>
  <c r="N652" i="45"/>
  <c r="M652" i="45"/>
  <c r="L652" i="45"/>
  <c r="K652" i="45"/>
  <c r="J652" i="45"/>
  <c r="Y651" i="45"/>
  <c r="X651" i="45"/>
  <c r="W651" i="45"/>
  <c r="V651" i="45"/>
  <c r="U651" i="45"/>
  <c r="Q651" i="45"/>
  <c r="R651" i="45" s="1"/>
  <c r="P651" i="45"/>
  <c r="N651" i="45"/>
  <c r="M651" i="45"/>
  <c r="L651" i="45"/>
  <c r="K651" i="45"/>
  <c r="J651" i="45"/>
  <c r="Y650" i="45"/>
  <c r="X650" i="45"/>
  <c r="W650" i="45"/>
  <c r="V650" i="45"/>
  <c r="U650" i="45"/>
  <c r="Q650" i="45"/>
  <c r="R650" i="45" s="1"/>
  <c r="P650" i="45"/>
  <c r="N650" i="45"/>
  <c r="M650" i="45"/>
  <c r="L650" i="45"/>
  <c r="K650" i="45"/>
  <c r="J650" i="45"/>
  <c r="X649" i="45"/>
  <c r="W649" i="45"/>
  <c r="Y649" i="45" s="1"/>
  <c r="V649" i="45"/>
  <c r="U649" i="45"/>
  <c r="Q649" i="45"/>
  <c r="R649" i="45" s="1"/>
  <c r="P649" i="45"/>
  <c r="N649" i="45"/>
  <c r="M649" i="45"/>
  <c r="L649" i="45"/>
  <c r="K649" i="45"/>
  <c r="J649" i="45"/>
  <c r="X648" i="45"/>
  <c r="W648" i="45"/>
  <c r="Y648" i="45" s="1"/>
  <c r="V648" i="45"/>
  <c r="U648" i="45"/>
  <c r="Q648" i="45"/>
  <c r="R648" i="45" s="1"/>
  <c r="P648" i="45"/>
  <c r="N648" i="45"/>
  <c r="M648" i="45"/>
  <c r="L648" i="45"/>
  <c r="K648" i="45"/>
  <c r="J648" i="45"/>
  <c r="Y647" i="45"/>
  <c r="X647" i="45"/>
  <c r="W647" i="45"/>
  <c r="V647" i="45"/>
  <c r="U647" i="45"/>
  <c r="Q647" i="45"/>
  <c r="R647" i="45" s="1"/>
  <c r="P647" i="45"/>
  <c r="N647" i="45"/>
  <c r="M647" i="45"/>
  <c r="L647" i="45"/>
  <c r="K647" i="45"/>
  <c r="J647" i="45"/>
  <c r="X646" i="45"/>
  <c r="W646" i="45"/>
  <c r="V646" i="45"/>
  <c r="Y646" i="45" s="1"/>
  <c r="U646" i="45"/>
  <c r="Q646" i="45"/>
  <c r="R646" i="45" s="1"/>
  <c r="P646" i="45"/>
  <c r="N646" i="45"/>
  <c r="M646" i="45"/>
  <c r="L646" i="45"/>
  <c r="K646" i="45"/>
  <c r="J646" i="45"/>
  <c r="Y645" i="45"/>
  <c r="X645" i="45"/>
  <c r="W645" i="45"/>
  <c r="V645" i="45"/>
  <c r="U645" i="45"/>
  <c r="Q645" i="45"/>
  <c r="R645" i="45" s="1"/>
  <c r="P645" i="45"/>
  <c r="N645" i="45"/>
  <c r="M645" i="45"/>
  <c r="L645" i="45"/>
  <c r="K645" i="45"/>
  <c r="J645" i="45"/>
  <c r="X644" i="45"/>
  <c r="W644" i="45"/>
  <c r="V644" i="45"/>
  <c r="Y644" i="45" s="1"/>
  <c r="U644" i="45"/>
  <c r="Q644" i="45"/>
  <c r="R644" i="45" s="1"/>
  <c r="P644" i="45"/>
  <c r="N644" i="45"/>
  <c r="M644" i="45"/>
  <c r="L644" i="45"/>
  <c r="K644" i="45"/>
  <c r="J644" i="45"/>
  <c r="X643" i="45"/>
  <c r="W643" i="45"/>
  <c r="V643" i="45"/>
  <c r="Y643" i="45" s="1"/>
  <c r="U643" i="45"/>
  <c r="Q643" i="45"/>
  <c r="R643" i="45" s="1"/>
  <c r="P643" i="45"/>
  <c r="N643" i="45"/>
  <c r="M643" i="45"/>
  <c r="L643" i="45"/>
  <c r="K643" i="45"/>
  <c r="J643" i="45"/>
  <c r="Y642" i="45"/>
  <c r="X642" i="45"/>
  <c r="W642" i="45"/>
  <c r="V642" i="45"/>
  <c r="U642" i="45"/>
  <c r="Q642" i="45"/>
  <c r="R642" i="45" s="1"/>
  <c r="P642" i="45"/>
  <c r="N642" i="45"/>
  <c r="M642" i="45"/>
  <c r="L642" i="45"/>
  <c r="K642" i="45"/>
  <c r="J642" i="45"/>
  <c r="X641" i="45"/>
  <c r="W641" i="45"/>
  <c r="V641" i="45"/>
  <c r="Y641" i="45" s="1"/>
  <c r="U641" i="45"/>
  <c r="Q641" i="45"/>
  <c r="R641" i="45" s="1"/>
  <c r="P641" i="45"/>
  <c r="N641" i="45"/>
  <c r="M641" i="45"/>
  <c r="L641" i="45"/>
  <c r="K641" i="45"/>
  <c r="J641" i="45"/>
  <c r="X640" i="45"/>
  <c r="W640" i="45"/>
  <c r="Y640" i="45" s="1"/>
  <c r="V640" i="45"/>
  <c r="U640" i="45"/>
  <c r="Q640" i="45"/>
  <c r="R640" i="45" s="1"/>
  <c r="P640" i="45"/>
  <c r="N640" i="45"/>
  <c r="M640" i="45"/>
  <c r="L640" i="45"/>
  <c r="K640" i="45"/>
  <c r="J640" i="45"/>
  <c r="Y639" i="45"/>
  <c r="X639" i="45"/>
  <c r="W639" i="45"/>
  <c r="V639" i="45"/>
  <c r="U639" i="45"/>
  <c r="Q639" i="45"/>
  <c r="R639" i="45" s="1"/>
  <c r="P639" i="45"/>
  <c r="N639" i="45"/>
  <c r="M639" i="45"/>
  <c r="L639" i="45"/>
  <c r="K639" i="45"/>
  <c r="J639" i="45"/>
  <c r="X638" i="45"/>
  <c r="W638" i="45"/>
  <c r="V638" i="45"/>
  <c r="Y638" i="45" s="1"/>
  <c r="U638" i="45"/>
  <c r="Q638" i="45"/>
  <c r="R638" i="45" s="1"/>
  <c r="P638" i="45"/>
  <c r="N638" i="45"/>
  <c r="M638" i="45"/>
  <c r="L638" i="45"/>
  <c r="K638" i="45"/>
  <c r="J638" i="45"/>
  <c r="Y637" i="45"/>
  <c r="X637" i="45"/>
  <c r="W637" i="45"/>
  <c r="V637" i="45"/>
  <c r="U637" i="45"/>
  <c r="Q637" i="45"/>
  <c r="R637" i="45" s="1"/>
  <c r="P637" i="45"/>
  <c r="N637" i="45"/>
  <c r="M637" i="45"/>
  <c r="L637" i="45"/>
  <c r="K637" i="45"/>
  <c r="J637" i="45"/>
  <c r="X636" i="45"/>
  <c r="W636" i="45"/>
  <c r="V636" i="45"/>
  <c r="Y636" i="45" s="1"/>
  <c r="U636" i="45"/>
  <c r="Q636" i="45"/>
  <c r="R636" i="45" s="1"/>
  <c r="P636" i="45"/>
  <c r="N636" i="45"/>
  <c r="M636" i="45"/>
  <c r="L636" i="45"/>
  <c r="K636" i="45"/>
  <c r="J636" i="45"/>
  <c r="X635" i="45"/>
  <c r="W635" i="45"/>
  <c r="V635" i="45"/>
  <c r="Y635" i="45" s="1"/>
  <c r="U635" i="45"/>
  <c r="Q635" i="45"/>
  <c r="R635" i="45" s="1"/>
  <c r="P635" i="45"/>
  <c r="N635" i="45"/>
  <c r="M635" i="45"/>
  <c r="L635" i="45"/>
  <c r="K635" i="45"/>
  <c r="J635" i="45"/>
  <c r="Y634" i="45"/>
  <c r="X634" i="45"/>
  <c r="W634" i="45"/>
  <c r="V634" i="45"/>
  <c r="U634" i="45"/>
  <c r="Q634" i="45"/>
  <c r="R634" i="45" s="1"/>
  <c r="P634" i="45"/>
  <c r="N634" i="45"/>
  <c r="M634" i="45"/>
  <c r="L634" i="45"/>
  <c r="K634" i="45"/>
  <c r="J634" i="45"/>
  <c r="X633" i="45"/>
  <c r="W633" i="45"/>
  <c r="V633" i="45"/>
  <c r="Y633" i="45" s="1"/>
  <c r="U633" i="45"/>
  <c r="Q633" i="45"/>
  <c r="R633" i="45" s="1"/>
  <c r="P633" i="45"/>
  <c r="N633" i="45"/>
  <c r="M633" i="45"/>
  <c r="L633" i="45"/>
  <c r="K633" i="45"/>
  <c r="J633" i="45"/>
  <c r="X632" i="45"/>
  <c r="W632" i="45"/>
  <c r="Y632" i="45" s="1"/>
  <c r="V632" i="45"/>
  <c r="U632" i="45"/>
  <c r="Q632" i="45"/>
  <c r="R632" i="45" s="1"/>
  <c r="P632" i="45"/>
  <c r="N632" i="45"/>
  <c r="M632" i="45"/>
  <c r="L632" i="45"/>
  <c r="K632" i="45"/>
  <c r="J632" i="45"/>
  <c r="Y631" i="45"/>
  <c r="X631" i="45"/>
  <c r="W631" i="45"/>
  <c r="V631" i="45"/>
  <c r="U631" i="45"/>
  <c r="Q631" i="45"/>
  <c r="R631" i="45" s="1"/>
  <c r="P631" i="45"/>
  <c r="N631" i="45"/>
  <c r="M631" i="45"/>
  <c r="L631" i="45"/>
  <c r="K631" i="45"/>
  <c r="J631" i="45"/>
  <c r="X630" i="45"/>
  <c r="W630" i="45"/>
  <c r="V630" i="45"/>
  <c r="Y630" i="45" s="1"/>
  <c r="U630" i="45"/>
  <c r="Q630" i="45"/>
  <c r="R630" i="45" s="1"/>
  <c r="P630" i="45"/>
  <c r="N630" i="45"/>
  <c r="M630" i="45"/>
  <c r="L630" i="45"/>
  <c r="K630" i="45"/>
  <c r="J630" i="45"/>
  <c r="Y629" i="45"/>
  <c r="X629" i="45"/>
  <c r="W629" i="45"/>
  <c r="V629" i="45"/>
  <c r="U629" i="45"/>
  <c r="Q629" i="45"/>
  <c r="R629" i="45" s="1"/>
  <c r="P629" i="45"/>
  <c r="N629" i="45"/>
  <c r="M629" i="45"/>
  <c r="L629" i="45"/>
  <c r="K629" i="45"/>
  <c r="J629" i="45"/>
  <c r="X628" i="45"/>
  <c r="W628" i="45"/>
  <c r="V628" i="45"/>
  <c r="Y628" i="45" s="1"/>
  <c r="U628" i="45"/>
  <c r="Q628" i="45"/>
  <c r="R628" i="45" s="1"/>
  <c r="P628" i="45"/>
  <c r="N628" i="45"/>
  <c r="M628" i="45"/>
  <c r="L628" i="45"/>
  <c r="K628" i="45"/>
  <c r="J628" i="45"/>
  <c r="X627" i="45"/>
  <c r="W627" i="45"/>
  <c r="V627" i="45"/>
  <c r="Y627" i="45" s="1"/>
  <c r="U627" i="45"/>
  <c r="Q627" i="45"/>
  <c r="R627" i="45" s="1"/>
  <c r="P627" i="45"/>
  <c r="N627" i="45"/>
  <c r="M627" i="45"/>
  <c r="L627" i="45"/>
  <c r="K627" i="45"/>
  <c r="J627" i="45"/>
  <c r="Y626" i="45"/>
  <c r="X626" i="45"/>
  <c r="W626" i="45"/>
  <c r="V626" i="45"/>
  <c r="U626" i="45"/>
  <c r="Q626" i="45"/>
  <c r="R626" i="45" s="1"/>
  <c r="P626" i="45"/>
  <c r="N626" i="45"/>
  <c r="M626" i="45"/>
  <c r="L626" i="45"/>
  <c r="K626" i="45"/>
  <c r="J626" i="45"/>
  <c r="X625" i="45"/>
  <c r="W625" i="45"/>
  <c r="V625" i="45"/>
  <c r="Y625" i="45" s="1"/>
  <c r="U625" i="45"/>
  <c r="Q625" i="45"/>
  <c r="R625" i="45" s="1"/>
  <c r="P625" i="45"/>
  <c r="N625" i="45"/>
  <c r="M625" i="45"/>
  <c r="L625" i="45"/>
  <c r="K625" i="45"/>
  <c r="J625" i="45"/>
  <c r="X624" i="45"/>
  <c r="W624" i="45"/>
  <c r="Y624" i="45" s="1"/>
  <c r="V624" i="45"/>
  <c r="U624" i="45"/>
  <c r="Q624" i="45"/>
  <c r="R624" i="45" s="1"/>
  <c r="P624" i="45"/>
  <c r="N624" i="45"/>
  <c r="M624" i="45"/>
  <c r="L624" i="45"/>
  <c r="K624" i="45"/>
  <c r="J624" i="45"/>
  <c r="Y623" i="45"/>
  <c r="X623" i="45"/>
  <c r="W623" i="45"/>
  <c r="V623" i="45"/>
  <c r="U623" i="45"/>
  <c r="Q623" i="45"/>
  <c r="R623" i="45" s="1"/>
  <c r="P623" i="45"/>
  <c r="N623" i="45"/>
  <c r="M623" i="45"/>
  <c r="L623" i="45"/>
  <c r="K623" i="45"/>
  <c r="J623" i="45"/>
  <c r="X622" i="45"/>
  <c r="W622" i="45"/>
  <c r="V622" i="45"/>
  <c r="Y622" i="45" s="1"/>
  <c r="U622" i="45"/>
  <c r="Q622" i="45"/>
  <c r="R622" i="45" s="1"/>
  <c r="P622" i="45"/>
  <c r="N622" i="45"/>
  <c r="M622" i="45"/>
  <c r="L622" i="45"/>
  <c r="K622" i="45"/>
  <c r="J622" i="45"/>
  <c r="Y621" i="45"/>
  <c r="X621" i="45"/>
  <c r="W621" i="45"/>
  <c r="V621" i="45"/>
  <c r="U621" i="45"/>
  <c r="Q621" i="45"/>
  <c r="R621" i="45" s="1"/>
  <c r="P621" i="45"/>
  <c r="N621" i="45"/>
  <c r="M621" i="45"/>
  <c r="L621" i="45"/>
  <c r="K621" i="45"/>
  <c r="J621" i="45"/>
  <c r="X620" i="45"/>
  <c r="W620" i="45"/>
  <c r="V620" i="45"/>
  <c r="Y620" i="45" s="1"/>
  <c r="U620" i="45"/>
  <c r="Q620" i="45"/>
  <c r="R620" i="45" s="1"/>
  <c r="P620" i="45"/>
  <c r="N620" i="45"/>
  <c r="M620" i="45"/>
  <c r="L620" i="45"/>
  <c r="K620" i="45"/>
  <c r="J620" i="45"/>
  <c r="X619" i="45"/>
  <c r="W619" i="45"/>
  <c r="V619" i="45"/>
  <c r="Y619" i="45" s="1"/>
  <c r="U619" i="45"/>
  <c r="Q619" i="45"/>
  <c r="R619" i="45" s="1"/>
  <c r="P619" i="45"/>
  <c r="N619" i="45"/>
  <c r="M619" i="45"/>
  <c r="L619" i="45"/>
  <c r="K619" i="45"/>
  <c r="J619" i="45"/>
  <c r="X618" i="45"/>
  <c r="Y618" i="45" s="1"/>
  <c r="W618" i="45"/>
  <c r="V618" i="45"/>
  <c r="U618" i="45"/>
  <c r="Q618" i="45"/>
  <c r="R618" i="45" s="1"/>
  <c r="P618" i="45"/>
  <c r="N618" i="45"/>
  <c r="M618" i="45"/>
  <c r="L618" i="45"/>
  <c r="K618" i="45"/>
  <c r="J618" i="45"/>
  <c r="X617" i="45"/>
  <c r="W617" i="45"/>
  <c r="V617" i="45"/>
  <c r="Y617" i="45" s="1"/>
  <c r="U617" i="45"/>
  <c r="Q617" i="45"/>
  <c r="R617" i="45" s="1"/>
  <c r="P617" i="45"/>
  <c r="N617" i="45"/>
  <c r="M617" i="45"/>
  <c r="L617" i="45"/>
  <c r="K617" i="45"/>
  <c r="J617" i="45"/>
  <c r="X616" i="45"/>
  <c r="W616" i="45"/>
  <c r="Y616" i="45" s="1"/>
  <c r="V616" i="45"/>
  <c r="U616" i="45"/>
  <c r="Q616" i="45"/>
  <c r="R616" i="45" s="1"/>
  <c r="P616" i="45"/>
  <c r="N616" i="45"/>
  <c r="M616" i="45"/>
  <c r="L616" i="45"/>
  <c r="K616" i="45"/>
  <c r="J616" i="45"/>
  <c r="Y615" i="45"/>
  <c r="X615" i="45"/>
  <c r="W615" i="45"/>
  <c r="V615" i="45"/>
  <c r="U615" i="45"/>
  <c r="Q615" i="45"/>
  <c r="R615" i="45" s="1"/>
  <c r="P615" i="45"/>
  <c r="N615" i="45"/>
  <c r="M615" i="45"/>
  <c r="L615" i="45"/>
  <c r="K615" i="45"/>
  <c r="J615" i="45"/>
  <c r="X614" i="45"/>
  <c r="W614" i="45"/>
  <c r="V614" i="45"/>
  <c r="Y614" i="45" s="1"/>
  <c r="U614" i="45"/>
  <c r="Q614" i="45"/>
  <c r="R614" i="45" s="1"/>
  <c r="P614" i="45"/>
  <c r="N614" i="45"/>
  <c r="M614" i="45"/>
  <c r="L614" i="45"/>
  <c r="K614" i="45"/>
  <c r="J614" i="45"/>
  <c r="Y613" i="45"/>
  <c r="X613" i="45"/>
  <c r="W613" i="45"/>
  <c r="V613" i="45"/>
  <c r="U613" i="45"/>
  <c r="Q613" i="45"/>
  <c r="R613" i="45" s="1"/>
  <c r="P613" i="45"/>
  <c r="N613" i="45"/>
  <c r="M613" i="45"/>
  <c r="L613" i="45"/>
  <c r="K613" i="45"/>
  <c r="J613" i="45"/>
  <c r="X612" i="45"/>
  <c r="W612" i="45"/>
  <c r="V612" i="45"/>
  <c r="Y612" i="45" s="1"/>
  <c r="U612" i="45"/>
  <c r="Q612" i="45"/>
  <c r="R612" i="45" s="1"/>
  <c r="P612" i="45"/>
  <c r="N612" i="45"/>
  <c r="M612" i="45"/>
  <c r="L612" i="45"/>
  <c r="K612" i="45"/>
  <c r="J612" i="45"/>
  <c r="X611" i="45"/>
  <c r="W611" i="45"/>
  <c r="V611" i="45"/>
  <c r="Y611" i="45" s="1"/>
  <c r="U611" i="45"/>
  <c r="Q611" i="45"/>
  <c r="R611" i="45" s="1"/>
  <c r="P611" i="45"/>
  <c r="N611" i="45"/>
  <c r="M611" i="45"/>
  <c r="L611" i="45"/>
  <c r="K611" i="45"/>
  <c r="J611" i="45"/>
  <c r="X610" i="45"/>
  <c r="Y610" i="45" s="1"/>
  <c r="W610" i="45"/>
  <c r="V610" i="45"/>
  <c r="U610" i="45"/>
  <c r="Q610" i="45"/>
  <c r="R610" i="45" s="1"/>
  <c r="P610" i="45"/>
  <c r="N610" i="45"/>
  <c r="M610" i="45"/>
  <c r="L610" i="45"/>
  <c r="K610" i="45"/>
  <c r="J610" i="45"/>
  <c r="X609" i="45"/>
  <c r="W609" i="45"/>
  <c r="V609" i="45"/>
  <c r="Y609" i="45" s="1"/>
  <c r="U609" i="45"/>
  <c r="Q609" i="45"/>
  <c r="R609" i="45" s="1"/>
  <c r="P609" i="45"/>
  <c r="N609" i="45"/>
  <c r="M609" i="45"/>
  <c r="L609" i="45"/>
  <c r="K609" i="45"/>
  <c r="J609" i="45"/>
  <c r="X608" i="45"/>
  <c r="W608" i="45"/>
  <c r="Y608" i="45" s="1"/>
  <c r="V608" i="45"/>
  <c r="U608" i="45"/>
  <c r="Q608" i="45"/>
  <c r="R608" i="45" s="1"/>
  <c r="P608" i="45"/>
  <c r="N608" i="45"/>
  <c r="M608" i="45"/>
  <c r="L608" i="45"/>
  <c r="K608" i="45"/>
  <c r="J608" i="45"/>
  <c r="Y607" i="45"/>
  <c r="X607" i="45"/>
  <c r="W607" i="45"/>
  <c r="V607" i="45"/>
  <c r="U607" i="45"/>
  <c r="Q607" i="45"/>
  <c r="R607" i="45" s="1"/>
  <c r="P607" i="45"/>
  <c r="N607" i="45"/>
  <c r="M607" i="45"/>
  <c r="L607" i="45"/>
  <c r="K607" i="45"/>
  <c r="J607" i="45"/>
  <c r="X606" i="45"/>
  <c r="W606" i="45"/>
  <c r="V606" i="45"/>
  <c r="Y606" i="45" s="1"/>
  <c r="U606" i="45"/>
  <c r="Q606" i="45"/>
  <c r="R606" i="45" s="1"/>
  <c r="P606" i="45"/>
  <c r="N606" i="45"/>
  <c r="M606" i="45"/>
  <c r="L606" i="45"/>
  <c r="K606" i="45"/>
  <c r="J606" i="45"/>
  <c r="Y605" i="45"/>
  <c r="X605" i="45"/>
  <c r="W605" i="45"/>
  <c r="V605" i="45"/>
  <c r="U605" i="45"/>
  <c r="Q605" i="45"/>
  <c r="R605" i="45" s="1"/>
  <c r="P605" i="45"/>
  <c r="N605" i="45"/>
  <c r="M605" i="45"/>
  <c r="L605" i="45"/>
  <c r="K605" i="45"/>
  <c r="J605" i="45"/>
  <c r="X604" i="45"/>
  <c r="W604" i="45"/>
  <c r="V604" i="45"/>
  <c r="Y604" i="45" s="1"/>
  <c r="U604" i="45"/>
  <c r="Q604" i="45"/>
  <c r="R604" i="45" s="1"/>
  <c r="P604" i="45"/>
  <c r="N604" i="45"/>
  <c r="M604" i="45"/>
  <c r="L604" i="45"/>
  <c r="K604" i="45"/>
  <c r="J604" i="45"/>
  <c r="X603" i="45"/>
  <c r="W603" i="45"/>
  <c r="V603" i="45"/>
  <c r="Y603" i="45" s="1"/>
  <c r="U603" i="45"/>
  <c r="Q603" i="45"/>
  <c r="R603" i="45" s="1"/>
  <c r="P603" i="45"/>
  <c r="N603" i="45"/>
  <c r="M603" i="45"/>
  <c r="L603" i="45"/>
  <c r="K603" i="45"/>
  <c r="J603" i="45"/>
  <c r="X602" i="45"/>
  <c r="Y602" i="45" s="1"/>
  <c r="W602" i="45"/>
  <c r="V602" i="45"/>
  <c r="U602" i="45"/>
  <c r="Q602" i="45"/>
  <c r="R602" i="45" s="1"/>
  <c r="P602" i="45"/>
  <c r="N602" i="45"/>
  <c r="M602" i="45"/>
  <c r="L602" i="45"/>
  <c r="K602" i="45"/>
  <c r="J602" i="45"/>
  <c r="X601" i="45"/>
  <c r="W601" i="45"/>
  <c r="V601" i="45"/>
  <c r="Y601" i="45" s="1"/>
  <c r="U601" i="45"/>
  <c r="Q601" i="45"/>
  <c r="R601" i="45" s="1"/>
  <c r="P601" i="45"/>
  <c r="N601" i="45"/>
  <c r="M601" i="45"/>
  <c r="L601" i="45"/>
  <c r="K601" i="45"/>
  <c r="J601" i="45"/>
  <c r="X600" i="45"/>
  <c r="W600" i="45"/>
  <c r="Y600" i="45" s="1"/>
  <c r="V600" i="45"/>
  <c r="U600" i="45"/>
  <c r="Q600" i="45"/>
  <c r="R600" i="45" s="1"/>
  <c r="P600" i="45"/>
  <c r="N600" i="45"/>
  <c r="M600" i="45"/>
  <c r="L600" i="45"/>
  <c r="K600" i="45"/>
  <c r="J600" i="45"/>
  <c r="Y599" i="45"/>
  <c r="X599" i="45"/>
  <c r="W599" i="45"/>
  <c r="V599" i="45"/>
  <c r="U599" i="45"/>
  <c r="Q599" i="45"/>
  <c r="R599" i="45" s="1"/>
  <c r="P599" i="45"/>
  <c r="N599" i="45"/>
  <c r="M599" i="45"/>
  <c r="L599" i="45"/>
  <c r="K599" i="45"/>
  <c r="J599" i="45"/>
  <c r="X598" i="45"/>
  <c r="W598" i="45"/>
  <c r="V598" i="45"/>
  <c r="Y598" i="45" s="1"/>
  <c r="U598" i="45"/>
  <c r="Q598" i="45"/>
  <c r="R598" i="45" s="1"/>
  <c r="P598" i="45"/>
  <c r="N598" i="45"/>
  <c r="M598" i="45"/>
  <c r="L598" i="45"/>
  <c r="K598" i="45"/>
  <c r="J598" i="45"/>
  <c r="Y597" i="45"/>
  <c r="X597" i="45"/>
  <c r="W597" i="45"/>
  <c r="V597" i="45"/>
  <c r="U597" i="45"/>
  <c r="Q597" i="45"/>
  <c r="R597" i="45" s="1"/>
  <c r="P597" i="45"/>
  <c r="N597" i="45"/>
  <c r="M597" i="45"/>
  <c r="L597" i="45"/>
  <c r="K597" i="45"/>
  <c r="J597" i="45"/>
  <c r="X596" i="45"/>
  <c r="W596" i="45"/>
  <c r="V596" i="45"/>
  <c r="Y596" i="45" s="1"/>
  <c r="U596" i="45"/>
  <c r="Q596" i="45"/>
  <c r="R596" i="45" s="1"/>
  <c r="P596" i="45"/>
  <c r="N596" i="45"/>
  <c r="M596" i="45"/>
  <c r="L596" i="45"/>
  <c r="K596" i="45"/>
  <c r="J596" i="45"/>
  <c r="X595" i="45"/>
  <c r="W595" i="45"/>
  <c r="V595" i="45"/>
  <c r="Y595" i="45" s="1"/>
  <c r="U595" i="45"/>
  <c r="Q595" i="45"/>
  <c r="R595" i="45" s="1"/>
  <c r="P595" i="45"/>
  <c r="N595" i="45"/>
  <c r="M595" i="45"/>
  <c r="L595" i="45"/>
  <c r="K595" i="45"/>
  <c r="J595" i="45"/>
  <c r="X594" i="45"/>
  <c r="Y594" i="45" s="1"/>
  <c r="W594" i="45"/>
  <c r="V594" i="45"/>
  <c r="U594" i="45"/>
  <c r="Q594" i="45"/>
  <c r="R594" i="45" s="1"/>
  <c r="P594" i="45"/>
  <c r="N594" i="45"/>
  <c r="M594" i="45"/>
  <c r="L594" i="45"/>
  <c r="K594" i="45"/>
  <c r="J594" i="45"/>
  <c r="X593" i="45"/>
  <c r="W593" i="45"/>
  <c r="V593" i="45"/>
  <c r="Y593" i="45" s="1"/>
  <c r="U593" i="45"/>
  <c r="Q593" i="45"/>
  <c r="R593" i="45" s="1"/>
  <c r="P593" i="45"/>
  <c r="N593" i="45"/>
  <c r="M593" i="45"/>
  <c r="L593" i="45"/>
  <c r="K593" i="45"/>
  <c r="J593" i="45"/>
  <c r="X592" i="45"/>
  <c r="W592" i="45"/>
  <c r="Y592" i="45" s="1"/>
  <c r="V592" i="45"/>
  <c r="U592" i="45"/>
  <c r="Q592" i="45"/>
  <c r="R592" i="45" s="1"/>
  <c r="P592" i="45"/>
  <c r="N592" i="45"/>
  <c r="M592" i="45"/>
  <c r="L592" i="45"/>
  <c r="K592" i="45"/>
  <c r="J592" i="45"/>
  <c r="Y591" i="45"/>
  <c r="X591" i="45"/>
  <c r="W591" i="45"/>
  <c r="V591" i="45"/>
  <c r="U591" i="45"/>
  <c r="Q591" i="45"/>
  <c r="R591" i="45" s="1"/>
  <c r="P591" i="45"/>
  <c r="N591" i="45"/>
  <c r="M591" i="45"/>
  <c r="L591" i="45"/>
  <c r="K591" i="45"/>
  <c r="J591" i="45"/>
  <c r="X590" i="45"/>
  <c r="W590" i="45"/>
  <c r="V590" i="45"/>
  <c r="Y590" i="45" s="1"/>
  <c r="U590" i="45"/>
  <c r="Q590" i="45"/>
  <c r="R590" i="45" s="1"/>
  <c r="P590" i="45"/>
  <c r="N590" i="45"/>
  <c r="M590" i="45"/>
  <c r="L590" i="45"/>
  <c r="K590" i="45"/>
  <c r="J590" i="45"/>
  <c r="Y589" i="45"/>
  <c r="X589" i="45"/>
  <c r="W589" i="45"/>
  <c r="V589" i="45"/>
  <c r="U589" i="45"/>
  <c r="Q589" i="45"/>
  <c r="R589" i="45" s="1"/>
  <c r="P589" i="45"/>
  <c r="N589" i="45"/>
  <c r="M589" i="45"/>
  <c r="L589" i="45"/>
  <c r="K589" i="45"/>
  <c r="J589" i="45"/>
  <c r="X588" i="45"/>
  <c r="W588" i="45"/>
  <c r="V588" i="45"/>
  <c r="Y588" i="45" s="1"/>
  <c r="U588" i="45"/>
  <c r="Q588" i="45"/>
  <c r="R588" i="45" s="1"/>
  <c r="P588" i="45"/>
  <c r="N588" i="45"/>
  <c r="M588" i="45"/>
  <c r="L588" i="45"/>
  <c r="K588" i="45"/>
  <c r="J588" i="45"/>
  <c r="X587" i="45"/>
  <c r="W587" i="45"/>
  <c r="V587" i="45"/>
  <c r="Y587" i="45" s="1"/>
  <c r="U587" i="45"/>
  <c r="Q587" i="45"/>
  <c r="R587" i="45" s="1"/>
  <c r="P587" i="45"/>
  <c r="N587" i="45"/>
  <c r="M587" i="45"/>
  <c r="L587" i="45"/>
  <c r="K587" i="45"/>
  <c r="J587" i="45"/>
  <c r="Y586" i="45"/>
  <c r="X586" i="45"/>
  <c r="W586" i="45"/>
  <c r="V586" i="45"/>
  <c r="U586" i="45"/>
  <c r="Q586" i="45"/>
  <c r="R586" i="45" s="1"/>
  <c r="P586" i="45"/>
  <c r="N586" i="45"/>
  <c r="M586" i="45"/>
  <c r="L586" i="45"/>
  <c r="K586" i="45"/>
  <c r="J586" i="45"/>
  <c r="Y585" i="45"/>
  <c r="X585" i="45"/>
  <c r="W585" i="45"/>
  <c r="V585" i="45"/>
  <c r="U585" i="45"/>
  <c r="S585" i="45"/>
  <c r="Q585" i="45"/>
  <c r="R585" i="45" s="1"/>
  <c r="P585" i="45"/>
  <c r="N585" i="45"/>
  <c r="M585" i="45"/>
  <c r="L585" i="45"/>
  <c r="K585" i="45"/>
  <c r="J585" i="45"/>
  <c r="X584" i="45"/>
  <c r="W584" i="45"/>
  <c r="V584" i="45"/>
  <c r="Y584" i="45" s="1"/>
  <c r="U584" i="45"/>
  <c r="Q584" i="45"/>
  <c r="R584" i="45" s="1"/>
  <c r="P584" i="45"/>
  <c r="N584" i="45"/>
  <c r="M584" i="45"/>
  <c r="L584" i="45"/>
  <c r="K584" i="45"/>
  <c r="J584" i="45"/>
  <c r="X583" i="45"/>
  <c r="W583" i="45"/>
  <c r="V583" i="45"/>
  <c r="Y583" i="45" s="1"/>
  <c r="U583" i="45"/>
  <c r="T583" i="45"/>
  <c r="S583" i="45"/>
  <c r="Q583" i="45"/>
  <c r="R583" i="45" s="1"/>
  <c r="P583" i="45"/>
  <c r="N583" i="45"/>
  <c r="M583" i="45"/>
  <c r="L583" i="45"/>
  <c r="K583" i="45"/>
  <c r="J583" i="45"/>
  <c r="X582" i="45"/>
  <c r="W582" i="45"/>
  <c r="V582" i="45"/>
  <c r="Y582" i="45" s="1"/>
  <c r="U582" i="45"/>
  <c r="S582" i="45"/>
  <c r="Q582" i="45"/>
  <c r="R582" i="45" s="1"/>
  <c r="T582" i="45" s="1"/>
  <c r="P582" i="45"/>
  <c r="N582" i="45"/>
  <c r="M582" i="45"/>
  <c r="L582" i="45"/>
  <c r="K582" i="45"/>
  <c r="J582" i="45"/>
  <c r="X581" i="45"/>
  <c r="W581" i="45"/>
  <c r="Y581" i="45" s="1"/>
  <c r="V581" i="45"/>
  <c r="U581" i="45"/>
  <c r="Q581" i="45"/>
  <c r="R581" i="45" s="1"/>
  <c r="S581" i="45" s="1"/>
  <c r="T581" i="45" s="1"/>
  <c r="P581" i="45"/>
  <c r="N581" i="45"/>
  <c r="M581" i="45"/>
  <c r="L581" i="45"/>
  <c r="K581" i="45"/>
  <c r="J581" i="45"/>
  <c r="Y580" i="45"/>
  <c r="X580" i="45"/>
  <c r="W580" i="45"/>
  <c r="V580" i="45"/>
  <c r="U580" i="45"/>
  <c r="S580" i="45"/>
  <c r="T580" i="45" s="1"/>
  <c r="Q580" i="45"/>
  <c r="R580" i="45" s="1"/>
  <c r="P580" i="45"/>
  <c r="N580" i="45"/>
  <c r="M580" i="45"/>
  <c r="L580" i="45"/>
  <c r="K580" i="45"/>
  <c r="J580" i="45"/>
  <c r="X579" i="45"/>
  <c r="Y579" i="45" s="1"/>
  <c r="W579" i="45"/>
  <c r="V579" i="45"/>
  <c r="U579" i="45"/>
  <c r="Q579" i="45"/>
  <c r="R579" i="45" s="1"/>
  <c r="P579" i="45"/>
  <c r="N579" i="45"/>
  <c r="M579" i="45"/>
  <c r="L579" i="45"/>
  <c r="K579" i="45"/>
  <c r="J579" i="45"/>
  <c r="Y578" i="45"/>
  <c r="X578" i="45"/>
  <c r="W578" i="45"/>
  <c r="V578" i="45"/>
  <c r="U578" i="45"/>
  <c r="Q578" i="45"/>
  <c r="R578" i="45" s="1"/>
  <c r="S578" i="45" s="1"/>
  <c r="T578" i="45" s="1"/>
  <c r="P578" i="45"/>
  <c r="N578" i="45"/>
  <c r="M578" i="45"/>
  <c r="L578" i="45"/>
  <c r="K578" i="45"/>
  <c r="J578" i="45"/>
  <c r="X577" i="45"/>
  <c r="W577" i="45"/>
  <c r="V577" i="45"/>
  <c r="Y577" i="45" s="1"/>
  <c r="U577" i="45"/>
  <c r="S577" i="45"/>
  <c r="T577" i="45" s="1"/>
  <c r="Q577" i="45"/>
  <c r="R577" i="45" s="1"/>
  <c r="P577" i="45"/>
  <c r="N577" i="45"/>
  <c r="M577" i="45"/>
  <c r="L577" i="45"/>
  <c r="K577" i="45"/>
  <c r="J577" i="45"/>
  <c r="X576" i="45"/>
  <c r="W576" i="45"/>
  <c r="V576" i="45"/>
  <c r="Y576" i="45" s="1"/>
  <c r="U576" i="45"/>
  <c r="Q576" i="45"/>
  <c r="R576" i="45" s="1"/>
  <c r="P576" i="45"/>
  <c r="N576" i="45"/>
  <c r="M576" i="45"/>
  <c r="L576" i="45"/>
  <c r="K576" i="45"/>
  <c r="J576" i="45"/>
  <c r="X575" i="45"/>
  <c r="W575" i="45"/>
  <c r="V575" i="45"/>
  <c r="Y575" i="45" s="1"/>
  <c r="U575" i="45"/>
  <c r="T575" i="45"/>
  <c r="S575" i="45"/>
  <c r="Q575" i="45"/>
  <c r="R575" i="45" s="1"/>
  <c r="P575" i="45"/>
  <c r="N575" i="45"/>
  <c r="M575" i="45"/>
  <c r="L575" i="45"/>
  <c r="K575" i="45"/>
  <c r="J575" i="45"/>
  <c r="X574" i="45"/>
  <c r="W574" i="45"/>
  <c r="V574" i="45"/>
  <c r="Y574" i="45" s="1"/>
  <c r="U574" i="45"/>
  <c r="S574" i="45"/>
  <c r="Q574" i="45"/>
  <c r="R574" i="45" s="1"/>
  <c r="T574" i="45" s="1"/>
  <c r="P574" i="45"/>
  <c r="N574" i="45"/>
  <c r="M574" i="45"/>
  <c r="L574" i="45"/>
  <c r="K574" i="45"/>
  <c r="J574" i="45"/>
  <c r="X573" i="45"/>
  <c r="W573" i="45"/>
  <c r="Y573" i="45" s="1"/>
  <c r="V573" i="45"/>
  <c r="U573" i="45"/>
  <c r="Q573" i="45"/>
  <c r="R573" i="45" s="1"/>
  <c r="S573" i="45" s="1"/>
  <c r="T573" i="45" s="1"/>
  <c r="P573" i="45"/>
  <c r="N573" i="45"/>
  <c r="M573" i="45"/>
  <c r="L573" i="45"/>
  <c r="K573" i="45"/>
  <c r="J573" i="45"/>
  <c r="Y572" i="45"/>
  <c r="X572" i="45"/>
  <c r="W572" i="45"/>
  <c r="V572" i="45"/>
  <c r="U572" i="45"/>
  <c r="S572" i="45"/>
  <c r="T572" i="45" s="1"/>
  <c r="Q572" i="45"/>
  <c r="R572" i="45" s="1"/>
  <c r="P572" i="45"/>
  <c r="N572" i="45"/>
  <c r="M572" i="45"/>
  <c r="L572" i="45"/>
  <c r="K572" i="45"/>
  <c r="J572" i="45"/>
  <c r="X571" i="45"/>
  <c r="Y571" i="45" s="1"/>
  <c r="W571" i="45"/>
  <c r="V571" i="45"/>
  <c r="U571" i="45"/>
  <c r="Q571" i="45"/>
  <c r="R571" i="45" s="1"/>
  <c r="P571" i="45"/>
  <c r="N571" i="45"/>
  <c r="M571" i="45"/>
  <c r="L571" i="45"/>
  <c r="K571" i="45"/>
  <c r="J571" i="45"/>
  <c r="Y570" i="45"/>
  <c r="X570" i="45"/>
  <c r="W570" i="45"/>
  <c r="V570" i="45"/>
  <c r="U570" i="45"/>
  <c r="Q570" i="45"/>
  <c r="R570" i="45" s="1"/>
  <c r="S570" i="45" s="1"/>
  <c r="T570" i="45" s="1"/>
  <c r="P570" i="45"/>
  <c r="N570" i="45"/>
  <c r="M570" i="45"/>
  <c r="L570" i="45"/>
  <c r="K570" i="45"/>
  <c r="J570" i="45"/>
  <c r="X569" i="45"/>
  <c r="W569" i="45"/>
  <c r="V569" i="45"/>
  <c r="Y569" i="45" s="1"/>
  <c r="U569" i="45"/>
  <c r="S569" i="45"/>
  <c r="T569" i="45" s="1"/>
  <c r="Q569" i="45"/>
  <c r="R569" i="45" s="1"/>
  <c r="P569" i="45"/>
  <c r="N569" i="45"/>
  <c r="M569" i="45"/>
  <c r="L569" i="45"/>
  <c r="K569" i="45"/>
  <c r="J569" i="45"/>
  <c r="X568" i="45"/>
  <c r="W568" i="45"/>
  <c r="V568" i="45"/>
  <c r="Y568" i="45" s="1"/>
  <c r="U568" i="45"/>
  <c r="Q568" i="45"/>
  <c r="R568" i="45" s="1"/>
  <c r="P568" i="45"/>
  <c r="N568" i="45"/>
  <c r="M568" i="45"/>
  <c r="L568" i="45"/>
  <c r="K568" i="45"/>
  <c r="J568" i="45"/>
  <c r="X567" i="45"/>
  <c r="W567" i="45"/>
  <c r="V567" i="45"/>
  <c r="Y567" i="45" s="1"/>
  <c r="U567" i="45"/>
  <c r="T567" i="45"/>
  <c r="S567" i="45"/>
  <c r="Q567" i="45"/>
  <c r="R567" i="45" s="1"/>
  <c r="P567" i="45"/>
  <c r="N567" i="45"/>
  <c r="M567" i="45"/>
  <c r="L567" i="45"/>
  <c r="K567" i="45"/>
  <c r="J567" i="45"/>
  <c r="X566" i="45"/>
  <c r="W566" i="45"/>
  <c r="V566" i="45"/>
  <c r="Y566" i="45" s="1"/>
  <c r="U566" i="45"/>
  <c r="S566" i="45"/>
  <c r="Q566" i="45"/>
  <c r="R566" i="45" s="1"/>
  <c r="T566" i="45" s="1"/>
  <c r="P566" i="45"/>
  <c r="N566" i="45"/>
  <c r="M566" i="45"/>
  <c r="L566" i="45"/>
  <c r="K566" i="45"/>
  <c r="J566" i="45"/>
  <c r="X565" i="45"/>
  <c r="W565" i="45"/>
  <c r="Y565" i="45" s="1"/>
  <c r="V565" i="45"/>
  <c r="U565" i="45"/>
  <c r="Q565" i="45"/>
  <c r="R565" i="45" s="1"/>
  <c r="S565" i="45" s="1"/>
  <c r="T565" i="45" s="1"/>
  <c r="P565" i="45"/>
  <c r="N565" i="45"/>
  <c r="M565" i="45"/>
  <c r="L565" i="45"/>
  <c r="K565" i="45"/>
  <c r="J565" i="45"/>
  <c r="Y564" i="45"/>
  <c r="X564" i="45"/>
  <c r="W564" i="45"/>
  <c r="V564" i="45"/>
  <c r="U564" i="45"/>
  <c r="S564" i="45"/>
  <c r="T564" i="45" s="1"/>
  <c r="Q564" i="45"/>
  <c r="R564" i="45" s="1"/>
  <c r="P564" i="45"/>
  <c r="N564" i="45"/>
  <c r="M564" i="45"/>
  <c r="L564" i="45"/>
  <c r="K564" i="45"/>
  <c r="J564" i="45"/>
  <c r="X563" i="45"/>
  <c r="Y563" i="45" s="1"/>
  <c r="W563" i="45"/>
  <c r="V563" i="45"/>
  <c r="U563" i="45"/>
  <c r="Q563" i="45"/>
  <c r="R563" i="45" s="1"/>
  <c r="P563" i="45"/>
  <c r="N563" i="45"/>
  <c r="M563" i="45"/>
  <c r="L563" i="45"/>
  <c r="K563" i="45"/>
  <c r="J563" i="45"/>
  <c r="Y562" i="45"/>
  <c r="X562" i="45"/>
  <c r="W562" i="45"/>
  <c r="V562" i="45"/>
  <c r="U562" i="45"/>
  <c r="Q562" i="45"/>
  <c r="R562" i="45" s="1"/>
  <c r="S562" i="45" s="1"/>
  <c r="T562" i="45" s="1"/>
  <c r="P562" i="45"/>
  <c r="N562" i="45"/>
  <c r="M562" i="45"/>
  <c r="L562" i="45"/>
  <c r="K562" i="45"/>
  <c r="J562" i="45"/>
  <c r="X561" i="45"/>
  <c r="W561" i="45"/>
  <c r="V561" i="45"/>
  <c r="Y561" i="45" s="1"/>
  <c r="U561" i="45"/>
  <c r="S561" i="45"/>
  <c r="T561" i="45" s="1"/>
  <c r="Q561" i="45"/>
  <c r="R561" i="45" s="1"/>
  <c r="P561" i="45"/>
  <c r="N561" i="45"/>
  <c r="M561" i="45"/>
  <c r="L561" i="45"/>
  <c r="K561" i="45"/>
  <c r="J561" i="45"/>
  <c r="X560" i="45"/>
  <c r="W560" i="45"/>
  <c r="V560" i="45"/>
  <c r="Y560" i="45" s="1"/>
  <c r="U560" i="45"/>
  <c r="Q560" i="45"/>
  <c r="R560" i="45" s="1"/>
  <c r="P560" i="45"/>
  <c r="N560" i="45"/>
  <c r="M560" i="45"/>
  <c r="L560" i="45"/>
  <c r="K560" i="45"/>
  <c r="J560" i="45"/>
  <c r="X559" i="45"/>
  <c r="W559" i="45"/>
  <c r="V559" i="45"/>
  <c r="Y559" i="45" s="1"/>
  <c r="U559" i="45"/>
  <c r="T559" i="45"/>
  <c r="S559" i="45"/>
  <c r="Q559" i="45"/>
  <c r="R559" i="45" s="1"/>
  <c r="P559" i="45"/>
  <c r="N559" i="45"/>
  <c r="M559" i="45"/>
  <c r="L559" i="45"/>
  <c r="K559" i="45"/>
  <c r="J559" i="45"/>
  <c r="X558" i="45"/>
  <c r="W558" i="45"/>
  <c r="V558" i="45"/>
  <c r="Y558" i="45" s="1"/>
  <c r="U558" i="45"/>
  <c r="S558" i="45"/>
  <c r="Q558" i="45"/>
  <c r="R558" i="45" s="1"/>
  <c r="T558" i="45" s="1"/>
  <c r="P558" i="45"/>
  <c r="N558" i="45"/>
  <c r="M558" i="45"/>
  <c r="L558" i="45"/>
  <c r="K558" i="45"/>
  <c r="J558" i="45"/>
  <c r="X557" i="45"/>
  <c r="W557" i="45"/>
  <c r="Y557" i="45" s="1"/>
  <c r="V557" i="45"/>
  <c r="U557" i="45"/>
  <c r="Q557" i="45"/>
  <c r="R557" i="45" s="1"/>
  <c r="S557" i="45" s="1"/>
  <c r="T557" i="45" s="1"/>
  <c r="P557" i="45"/>
  <c r="N557" i="45"/>
  <c r="M557" i="45"/>
  <c r="L557" i="45"/>
  <c r="K557" i="45"/>
  <c r="J557" i="45"/>
  <c r="Y556" i="45"/>
  <c r="X556" i="45"/>
  <c r="W556" i="45"/>
  <c r="V556" i="45"/>
  <c r="U556" i="45"/>
  <c r="S556" i="45"/>
  <c r="T556" i="45" s="1"/>
  <c r="Q556" i="45"/>
  <c r="R556" i="45" s="1"/>
  <c r="P556" i="45"/>
  <c r="N556" i="45"/>
  <c r="M556" i="45"/>
  <c r="L556" i="45"/>
  <c r="K556" i="45"/>
  <c r="J556" i="45"/>
  <c r="X555" i="45"/>
  <c r="Y555" i="45" s="1"/>
  <c r="W555" i="45"/>
  <c r="V555" i="45"/>
  <c r="U555" i="45"/>
  <c r="Q555" i="45"/>
  <c r="R555" i="45" s="1"/>
  <c r="P555" i="45"/>
  <c r="N555" i="45"/>
  <c r="M555" i="45"/>
  <c r="L555" i="45"/>
  <c r="K555" i="45"/>
  <c r="J555" i="45"/>
  <c r="Y554" i="45"/>
  <c r="X554" i="45"/>
  <c r="W554" i="45"/>
  <c r="V554" i="45"/>
  <c r="U554" i="45"/>
  <c r="Q554" i="45"/>
  <c r="R554" i="45" s="1"/>
  <c r="S554" i="45" s="1"/>
  <c r="T554" i="45" s="1"/>
  <c r="P554" i="45"/>
  <c r="N554" i="45"/>
  <c r="M554" i="45"/>
  <c r="L554" i="45"/>
  <c r="K554" i="45"/>
  <c r="J554" i="45"/>
  <c r="X553" i="45"/>
  <c r="W553" i="45"/>
  <c r="V553" i="45"/>
  <c r="Y553" i="45" s="1"/>
  <c r="U553" i="45"/>
  <c r="S553" i="45"/>
  <c r="T553" i="45" s="1"/>
  <c r="Q553" i="45"/>
  <c r="R553" i="45" s="1"/>
  <c r="P553" i="45"/>
  <c r="N553" i="45"/>
  <c r="M553" i="45"/>
  <c r="L553" i="45"/>
  <c r="K553" i="45"/>
  <c r="J553" i="45"/>
  <c r="X552" i="45"/>
  <c r="W552" i="45"/>
  <c r="V552" i="45"/>
  <c r="Y552" i="45" s="1"/>
  <c r="U552" i="45"/>
  <c r="Q552" i="45"/>
  <c r="R552" i="45" s="1"/>
  <c r="P552" i="45"/>
  <c r="N552" i="45"/>
  <c r="M552" i="45"/>
  <c r="L552" i="45"/>
  <c r="K552" i="45"/>
  <c r="J552" i="45"/>
  <c r="X551" i="45"/>
  <c r="W551" i="45"/>
  <c r="V551" i="45"/>
  <c r="Y551" i="45" s="1"/>
  <c r="U551" i="45"/>
  <c r="T551" i="45"/>
  <c r="S551" i="45"/>
  <c r="Q551" i="45"/>
  <c r="R551" i="45" s="1"/>
  <c r="P551" i="45"/>
  <c r="N551" i="45"/>
  <c r="M551" i="45"/>
  <c r="L551" i="45"/>
  <c r="K551" i="45"/>
  <c r="J551" i="45"/>
  <c r="X550" i="45"/>
  <c r="W550" i="45"/>
  <c r="V550" i="45"/>
  <c r="Y550" i="45" s="1"/>
  <c r="U550" i="45"/>
  <c r="S550" i="45"/>
  <c r="Q550" i="45"/>
  <c r="R550" i="45" s="1"/>
  <c r="T550" i="45" s="1"/>
  <c r="P550" i="45"/>
  <c r="N550" i="45"/>
  <c r="M550" i="45"/>
  <c r="L550" i="45"/>
  <c r="K550" i="45"/>
  <c r="J550" i="45"/>
  <c r="X549" i="45"/>
  <c r="W549" i="45"/>
  <c r="Y549" i="45" s="1"/>
  <c r="V549" i="45"/>
  <c r="U549" i="45"/>
  <c r="Q549" i="45"/>
  <c r="R549" i="45" s="1"/>
  <c r="S549" i="45" s="1"/>
  <c r="T549" i="45" s="1"/>
  <c r="P549" i="45"/>
  <c r="N549" i="45"/>
  <c r="M549" i="45"/>
  <c r="L549" i="45"/>
  <c r="K549" i="45"/>
  <c r="J549" i="45"/>
  <c r="Y548" i="45"/>
  <c r="X548" i="45"/>
  <c r="W548" i="45"/>
  <c r="V548" i="45"/>
  <c r="U548" i="45"/>
  <c r="S548" i="45"/>
  <c r="T548" i="45" s="1"/>
  <c r="Q548" i="45"/>
  <c r="R548" i="45" s="1"/>
  <c r="P548" i="45"/>
  <c r="N548" i="45"/>
  <c r="M548" i="45"/>
  <c r="L548" i="45"/>
  <c r="K548" i="45"/>
  <c r="J548" i="45"/>
  <c r="X547" i="45"/>
  <c r="Y547" i="45" s="1"/>
  <c r="W547" i="45"/>
  <c r="V547" i="45"/>
  <c r="U547" i="45"/>
  <c r="Q547" i="45"/>
  <c r="R547" i="45" s="1"/>
  <c r="P547" i="45"/>
  <c r="N547" i="45"/>
  <c r="M547" i="45"/>
  <c r="L547" i="45"/>
  <c r="K547" i="45"/>
  <c r="J547" i="45"/>
  <c r="Y546" i="45"/>
  <c r="X546" i="45"/>
  <c r="W546" i="45"/>
  <c r="V546" i="45"/>
  <c r="U546" i="45"/>
  <c r="Q546" i="45"/>
  <c r="R546" i="45" s="1"/>
  <c r="S546" i="45" s="1"/>
  <c r="T546" i="45" s="1"/>
  <c r="P546" i="45"/>
  <c r="N546" i="45"/>
  <c r="M546" i="45"/>
  <c r="L546" i="45"/>
  <c r="K546" i="45"/>
  <c r="J546" i="45"/>
  <c r="X545" i="45"/>
  <c r="W545" i="45"/>
  <c r="V545" i="45"/>
  <c r="Y545" i="45" s="1"/>
  <c r="U545" i="45"/>
  <c r="S545" i="45"/>
  <c r="T545" i="45" s="1"/>
  <c r="Q545" i="45"/>
  <c r="R545" i="45" s="1"/>
  <c r="P545" i="45"/>
  <c r="N545" i="45"/>
  <c r="M545" i="45"/>
  <c r="L545" i="45"/>
  <c r="K545" i="45"/>
  <c r="J545" i="45"/>
  <c r="X544" i="45"/>
  <c r="W544" i="45"/>
  <c r="V544" i="45"/>
  <c r="Y544" i="45" s="1"/>
  <c r="U544" i="45"/>
  <c r="Q544" i="45"/>
  <c r="R544" i="45" s="1"/>
  <c r="P544" i="45"/>
  <c r="N544" i="45"/>
  <c r="M544" i="45"/>
  <c r="L544" i="45"/>
  <c r="K544" i="45"/>
  <c r="J544" i="45"/>
  <c r="X543" i="45"/>
  <c r="W543" i="45"/>
  <c r="V543" i="45"/>
  <c r="Y543" i="45" s="1"/>
  <c r="U543" i="45"/>
  <c r="T543" i="45"/>
  <c r="S543" i="45"/>
  <c r="Q543" i="45"/>
  <c r="R543" i="45" s="1"/>
  <c r="P543" i="45"/>
  <c r="N543" i="45"/>
  <c r="M543" i="45"/>
  <c r="L543" i="45"/>
  <c r="K543" i="45"/>
  <c r="J543" i="45"/>
  <c r="X542" i="45"/>
  <c r="W542" i="45"/>
  <c r="V542" i="45"/>
  <c r="Y542" i="45" s="1"/>
  <c r="U542" i="45"/>
  <c r="S542" i="45"/>
  <c r="Q542" i="45"/>
  <c r="R542" i="45" s="1"/>
  <c r="T542" i="45" s="1"/>
  <c r="P542" i="45"/>
  <c r="N542" i="45"/>
  <c r="M542" i="45"/>
  <c r="L542" i="45"/>
  <c r="K542" i="45"/>
  <c r="J542" i="45"/>
  <c r="X541" i="45"/>
  <c r="W541" i="45"/>
  <c r="Y541" i="45" s="1"/>
  <c r="V541" i="45"/>
  <c r="U541" i="45"/>
  <c r="Q541" i="45"/>
  <c r="R541" i="45" s="1"/>
  <c r="S541" i="45" s="1"/>
  <c r="T541" i="45" s="1"/>
  <c r="P541" i="45"/>
  <c r="N541" i="45"/>
  <c r="M541" i="45"/>
  <c r="L541" i="45"/>
  <c r="K541" i="45"/>
  <c r="J541" i="45"/>
  <c r="Y540" i="45"/>
  <c r="X540" i="45"/>
  <c r="W540" i="45"/>
  <c r="V540" i="45"/>
  <c r="U540" i="45"/>
  <c r="S540" i="45"/>
  <c r="T540" i="45" s="1"/>
  <c r="Q540" i="45"/>
  <c r="R540" i="45" s="1"/>
  <c r="P540" i="45"/>
  <c r="N540" i="45"/>
  <c r="M540" i="45"/>
  <c r="L540" i="45"/>
  <c r="K540" i="45"/>
  <c r="J540" i="45"/>
  <c r="X539" i="45"/>
  <c r="Y539" i="45" s="1"/>
  <c r="W539" i="45"/>
  <c r="V539" i="45"/>
  <c r="U539" i="45"/>
  <c r="Q539" i="45"/>
  <c r="R539" i="45" s="1"/>
  <c r="P539" i="45"/>
  <c r="N539" i="45"/>
  <c r="M539" i="45"/>
  <c r="L539" i="45"/>
  <c r="K539" i="45"/>
  <c r="J539" i="45"/>
  <c r="Y538" i="45"/>
  <c r="X538" i="45"/>
  <c r="W538" i="45"/>
  <c r="V538" i="45"/>
  <c r="U538" i="45"/>
  <c r="Q538" i="45"/>
  <c r="R538" i="45" s="1"/>
  <c r="S538" i="45" s="1"/>
  <c r="T538" i="45" s="1"/>
  <c r="P538" i="45"/>
  <c r="N538" i="45"/>
  <c r="M538" i="45"/>
  <c r="L538" i="45"/>
  <c r="K538" i="45"/>
  <c r="J538" i="45"/>
  <c r="X537" i="45"/>
  <c r="W537" i="45"/>
  <c r="V537" i="45"/>
  <c r="Y537" i="45" s="1"/>
  <c r="U537" i="45"/>
  <c r="S537" i="45"/>
  <c r="T537" i="45" s="1"/>
  <c r="Q537" i="45"/>
  <c r="R537" i="45" s="1"/>
  <c r="P537" i="45"/>
  <c r="N537" i="45"/>
  <c r="M537" i="45"/>
  <c r="L537" i="45"/>
  <c r="K537" i="45"/>
  <c r="J537" i="45"/>
  <c r="X536" i="45"/>
  <c r="W536" i="45"/>
  <c r="V536" i="45"/>
  <c r="Y536" i="45" s="1"/>
  <c r="U536" i="45"/>
  <c r="Q536" i="45"/>
  <c r="R536" i="45" s="1"/>
  <c r="P536" i="45"/>
  <c r="N536" i="45"/>
  <c r="M536" i="45"/>
  <c r="L536" i="45"/>
  <c r="K536" i="45"/>
  <c r="J536" i="45"/>
  <c r="X535" i="45"/>
  <c r="W535" i="45"/>
  <c r="V535" i="45"/>
  <c r="Y535" i="45" s="1"/>
  <c r="U535" i="45"/>
  <c r="T535" i="45"/>
  <c r="S535" i="45"/>
  <c r="Q535" i="45"/>
  <c r="R535" i="45" s="1"/>
  <c r="P535" i="45"/>
  <c r="N535" i="45"/>
  <c r="M535" i="45"/>
  <c r="L535" i="45"/>
  <c r="K535" i="45"/>
  <c r="J535" i="45"/>
  <c r="X534" i="45"/>
  <c r="W534" i="45"/>
  <c r="V534" i="45"/>
  <c r="Y534" i="45" s="1"/>
  <c r="U534" i="45"/>
  <c r="S534" i="45"/>
  <c r="Q534" i="45"/>
  <c r="R534" i="45" s="1"/>
  <c r="T534" i="45" s="1"/>
  <c r="P534" i="45"/>
  <c r="N534" i="45"/>
  <c r="M534" i="45"/>
  <c r="L534" i="45"/>
  <c r="K534" i="45"/>
  <c r="J534" i="45"/>
  <c r="X533" i="45"/>
  <c r="W533" i="45"/>
  <c r="Y533" i="45" s="1"/>
  <c r="V533" i="45"/>
  <c r="U533" i="45"/>
  <c r="Q533" i="45"/>
  <c r="R533" i="45" s="1"/>
  <c r="S533" i="45" s="1"/>
  <c r="T533" i="45" s="1"/>
  <c r="P533" i="45"/>
  <c r="N533" i="45"/>
  <c r="M533" i="45"/>
  <c r="L533" i="45"/>
  <c r="K533" i="45"/>
  <c r="J533" i="45"/>
  <c r="Y532" i="45"/>
  <c r="X532" i="45"/>
  <c r="W532" i="45"/>
  <c r="V532" i="45"/>
  <c r="U532" i="45"/>
  <c r="S532" i="45"/>
  <c r="T532" i="45" s="1"/>
  <c r="Q532" i="45"/>
  <c r="R532" i="45" s="1"/>
  <c r="P532" i="45"/>
  <c r="N532" i="45"/>
  <c r="M532" i="45"/>
  <c r="L532" i="45"/>
  <c r="K532" i="45"/>
  <c r="J532" i="45"/>
  <c r="X531" i="45"/>
  <c r="Y531" i="45" s="1"/>
  <c r="W531" i="45"/>
  <c r="V531" i="45"/>
  <c r="U531" i="45"/>
  <c r="Q531" i="45"/>
  <c r="R531" i="45" s="1"/>
  <c r="P531" i="45"/>
  <c r="N531" i="45"/>
  <c r="M531" i="45"/>
  <c r="L531" i="45"/>
  <c r="K531" i="45"/>
  <c r="J531" i="45"/>
  <c r="Y530" i="45"/>
  <c r="X530" i="45"/>
  <c r="W530" i="45"/>
  <c r="V530" i="45"/>
  <c r="U530" i="45"/>
  <c r="Q530" i="45"/>
  <c r="R530" i="45" s="1"/>
  <c r="S530" i="45" s="1"/>
  <c r="T530" i="45" s="1"/>
  <c r="P530" i="45"/>
  <c r="N530" i="45"/>
  <c r="M530" i="45"/>
  <c r="L530" i="45"/>
  <c r="K530" i="45"/>
  <c r="J530" i="45"/>
  <c r="X529" i="45"/>
  <c r="W529" i="45"/>
  <c r="V529" i="45"/>
  <c r="Y529" i="45" s="1"/>
  <c r="U529" i="45"/>
  <c r="S529" i="45"/>
  <c r="T529" i="45" s="1"/>
  <c r="Q529" i="45"/>
  <c r="R529" i="45" s="1"/>
  <c r="P529" i="45"/>
  <c r="N529" i="45"/>
  <c r="M529" i="45"/>
  <c r="L529" i="45"/>
  <c r="K529" i="45"/>
  <c r="J529" i="45"/>
  <c r="X528" i="45"/>
  <c r="W528" i="45"/>
  <c r="V528" i="45"/>
  <c r="Y528" i="45" s="1"/>
  <c r="U528" i="45"/>
  <c r="Q528" i="45"/>
  <c r="R528" i="45" s="1"/>
  <c r="P528" i="45"/>
  <c r="N528" i="45"/>
  <c r="M528" i="45"/>
  <c r="L528" i="45"/>
  <c r="K528" i="45"/>
  <c r="J528" i="45"/>
  <c r="X527" i="45"/>
  <c r="W527" i="45"/>
  <c r="V527" i="45"/>
  <c r="Y527" i="45" s="1"/>
  <c r="U527" i="45"/>
  <c r="T527" i="45"/>
  <c r="S527" i="45"/>
  <c r="Q527" i="45"/>
  <c r="R527" i="45" s="1"/>
  <c r="P527" i="45"/>
  <c r="N527" i="45"/>
  <c r="M527" i="45"/>
  <c r="L527" i="45"/>
  <c r="K527" i="45"/>
  <c r="J527" i="45"/>
  <c r="X526" i="45"/>
  <c r="W526" i="45"/>
  <c r="V526" i="45"/>
  <c r="Y526" i="45" s="1"/>
  <c r="U526" i="45"/>
  <c r="S526" i="45"/>
  <c r="Q526" i="45"/>
  <c r="R526" i="45" s="1"/>
  <c r="T526" i="45" s="1"/>
  <c r="P526" i="45"/>
  <c r="N526" i="45"/>
  <c r="M526" i="45"/>
  <c r="L526" i="45"/>
  <c r="K526" i="45"/>
  <c r="J526" i="45"/>
  <c r="X525" i="45"/>
  <c r="W525" i="45"/>
  <c r="Y525" i="45" s="1"/>
  <c r="V525" i="45"/>
  <c r="U525" i="45"/>
  <c r="Q525" i="45"/>
  <c r="R525" i="45" s="1"/>
  <c r="S525" i="45" s="1"/>
  <c r="T525" i="45" s="1"/>
  <c r="P525" i="45"/>
  <c r="N525" i="45"/>
  <c r="M525" i="45"/>
  <c r="L525" i="45"/>
  <c r="K525" i="45"/>
  <c r="J525" i="45"/>
  <c r="Y524" i="45"/>
  <c r="X524" i="45"/>
  <c r="W524" i="45"/>
  <c r="V524" i="45"/>
  <c r="U524" i="45"/>
  <c r="S524" i="45"/>
  <c r="T524" i="45" s="1"/>
  <c r="Q524" i="45"/>
  <c r="R524" i="45" s="1"/>
  <c r="P524" i="45"/>
  <c r="N524" i="45"/>
  <c r="M524" i="45"/>
  <c r="L524" i="45"/>
  <c r="K524" i="45"/>
  <c r="J524" i="45"/>
  <c r="X523" i="45"/>
  <c r="Y523" i="45" s="1"/>
  <c r="W523" i="45"/>
  <c r="V523" i="45"/>
  <c r="U523" i="45"/>
  <c r="Q523" i="45"/>
  <c r="R523" i="45" s="1"/>
  <c r="P523" i="45"/>
  <c r="N523" i="45"/>
  <c r="M523" i="45"/>
  <c r="L523" i="45"/>
  <c r="K523" i="45"/>
  <c r="J523" i="45"/>
  <c r="Y522" i="45"/>
  <c r="X522" i="45"/>
  <c r="W522" i="45"/>
  <c r="V522" i="45"/>
  <c r="U522" i="45"/>
  <c r="Q522" i="45"/>
  <c r="R522" i="45" s="1"/>
  <c r="S522" i="45" s="1"/>
  <c r="T522" i="45" s="1"/>
  <c r="P522" i="45"/>
  <c r="N522" i="45"/>
  <c r="M522" i="45"/>
  <c r="L522" i="45"/>
  <c r="K522" i="45"/>
  <c r="J522" i="45"/>
  <c r="X521" i="45"/>
  <c r="W521" i="45"/>
  <c r="V521" i="45"/>
  <c r="Y521" i="45" s="1"/>
  <c r="U521" i="45"/>
  <c r="S521" i="45"/>
  <c r="T521" i="45" s="1"/>
  <c r="Q521" i="45"/>
  <c r="R521" i="45" s="1"/>
  <c r="P521" i="45"/>
  <c r="N521" i="45"/>
  <c r="M521" i="45"/>
  <c r="L521" i="45"/>
  <c r="K521" i="45"/>
  <c r="J521" i="45"/>
  <c r="X520" i="45"/>
  <c r="W520" i="45"/>
  <c r="V520" i="45"/>
  <c r="Y520" i="45" s="1"/>
  <c r="U520" i="45"/>
  <c r="Q520" i="45"/>
  <c r="R520" i="45" s="1"/>
  <c r="P520" i="45"/>
  <c r="N520" i="45"/>
  <c r="M520" i="45"/>
  <c r="L520" i="45"/>
  <c r="K520" i="45"/>
  <c r="J520" i="45"/>
  <c r="X519" i="45"/>
  <c r="W519" i="45"/>
  <c r="V519" i="45"/>
  <c r="Y519" i="45" s="1"/>
  <c r="U519" i="45"/>
  <c r="T519" i="45"/>
  <c r="S519" i="45"/>
  <c r="Q519" i="45"/>
  <c r="R519" i="45" s="1"/>
  <c r="P519" i="45"/>
  <c r="N519" i="45"/>
  <c r="M519" i="45"/>
  <c r="L519" i="45"/>
  <c r="K519" i="45"/>
  <c r="J519" i="45"/>
  <c r="X518" i="45"/>
  <c r="W518" i="45"/>
  <c r="V518" i="45"/>
  <c r="Y518" i="45" s="1"/>
  <c r="U518" i="45"/>
  <c r="S518" i="45"/>
  <c r="Q518" i="45"/>
  <c r="R518" i="45" s="1"/>
  <c r="T518" i="45" s="1"/>
  <c r="P518" i="45"/>
  <c r="N518" i="45"/>
  <c r="M518" i="45"/>
  <c r="L518" i="45"/>
  <c r="K518" i="45"/>
  <c r="J518" i="45"/>
  <c r="X517" i="45"/>
  <c r="W517" i="45"/>
  <c r="Y517" i="45" s="1"/>
  <c r="V517" i="45"/>
  <c r="U517" i="45"/>
  <c r="Q517" i="45"/>
  <c r="R517" i="45" s="1"/>
  <c r="S517" i="45" s="1"/>
  <c r="T517" i="45" s="1"/>
  <c r="P517" i="45"/>
  <c r="N517" i="45"/>
  <c r="M517" i="45"/>
  <c r="L517" i="45"/>
  <c r="K517" i="45"/>
  <c r="J517" i="45"/>
  <c r="Y516" i="45"/>
  <c r="X516" i="45"/>
  <c r="W516" i="45"/>
  <c r="V516" i="45"/>
  <c r="U516" i="45"/>
  <c r="S516" i="45"/>
  <c r="T516" i="45" s="1"/>
  <c r="Q516" i="45"/>
  <c r="R516" i="45" s="1"/>
  <c r="P516" i="45"/>
  <c r="N516" i="45"/>
  <c r="M516" i="45"/>
  <c r="L516" i="45"/>
  <c r="K516" i="45"/>
  <c r="J516" i="45"/>
  <c r="X515" i="45"/>
  <c r="Y515" i="45" s="1"/>
  <c r="W515" i="45"/>
  <c r="V515" i="45"/>
  <c r="U515" i="45"/>
  <c r="Q515" i="45"/>
  <c r="R515" i="45" s="1"/>
  <c r="P515" i="45"/>
  <c r="N515" i="45"/>
  <c r="M515" i="45"/>
  <c r="L515" i="45"/>
  <c r="K515" i="45"/>
  <c r="J515" i="45"/>
  <c r="Y514" i="45"/>
  <c r="X514" i="45"/>
  <c r="W514" i="45"/>
  <c r="V514" i="45"/>
  <c r="U514" i="45"/>
  <c r="Q514" i="45"/>
  <c r="R514" i="45" s="1"/>
  <c r="S514" i="45" s="1"/>
  <c r="T514" i="45" s="1"/>
  <c r="P514" i="45"/>
  <c r="N514" i="45"/>
  <c r="M514" i="45"/>
  <c r="L514" i="45"/>
  <c r="K514" i="45"/>
  <c r="J514" i="45"/>
  <c r="X513" i="45"/>
  <c r="W513" i="45"/>
  <c r="V513" i="45"/>
  <c r="Y513" i="45" s="1"/>
  <c r="U513" i="45"/>
  <c r="S513" i="45"/>
  <c r="T513" i="45" s="1"/>
  <c r="Q513" i="45"/>
  <c r="R513" i="45" s="1"/>
  <c r="P513" i="45"/>
  <c r="N513" i="45"/>
  <c r="M513" i="45"/>
  <c r="L513" i="45"/>
  <c r="K513" i="45"/>
  <c r="J513" i="45"/>
  <c r="X512" i="45"/>
  <c r="W512" i="45"/>
  <c r="V512" i="45"/>
  <c r="Y512" i="45" s="1"/>
  <c r="U512" i="45"/>
  <c r="Q512" i="45"/>
  <c r="R512" i="45" s="1"/>
  <c r="P512" i="45"/>
  <c r="N512" i="45"/>
  <c r="M512" i="45"/>
  <c r="L512" i="45"/>
  <c r="K512" i="45"/>
  <c r="J512" i="45"/>
  <c r="X511" i="45"/>
  <c r="W511" i="45"/>
  <c r="V511" i="45"/>
  <c r="Y511" i="45" s="1"/>
  <c r="U511" i="45"/>
  <c r="T511" i="45"/>
  <c r="S511" i="45"/>
  <c r="Q511" i="45"/>
  <c r="R511" i="45" s="1"/>
  <c r="P511" i="45"/>
  <c r="N511" i="45"/>
  <c r="M511" i="45"/>
  <c r="L511" i="45"/>
  <c r="K511" i="45"/>
  <c r="J511" i="45"/>
  <c r="X510" i="45"/>
  <c r="W510" i="45"/>
  <c r="V510" i="45"/>
  <c r="Y510" i="45" s="1"/>
  <c r="U510" i="45"/>
  <c r="S510" i="45"/>
  <c r="Q510" i="45"/>
  <c r="R510" i="45" s="1"/>
  <c r="T510" i="45" s="1"/>
  <c r="P510" i="45"/>
  <c r="N510" i="45"/>
  <c r="M510" i="45"/>
  <c r="L510" i="45"/>
  <c r="K510" i="45"/>
  <c r="J510" i="45"/>
  <c r="X509" i="45"/>
  <c r="W509" i="45"/>
  <c r="Y509" i="45" s="1"/>
  <c r="V509" i="45"/>
  <c r="U509" i="45"/>
  <c r="Q509" i="45"/>
  <c r="R509" i="45" s="1"/>
  <c r="S509" i="45" s="1"/>
  <c r="T509" i="45" s="1"/>
  <c r="P509" i="45"/>
  <c r="N509" i="45"/>
  <c r="M509" i="45"/>
  <c r="L509" i="45"/>
  <c r="K509" i="45"/>
  <c r="J509" i="45"/>
  <c r="Y508" i="45"/>
  <c r="X508" i="45"/>
  <c r="W508" i="45"/>
  <c r="V508" i="45"/>
  <c r="U508" i="45"/>
  <c r="S508" i="45"/>
  <c r="T508" i="45" s="1"/>
  <c r="Q508" i="45"/>
  <c r="R508" i="45" s="1"/>
  <c r="P508" i="45"/>
  <c r="N508" i="45"/>
  <c r="M508" i="45"/>
  <c r="L508" i="45"/>
  <c r="K508" i="45"/>
  <c r="J508" i="45"/>
  <c r="X507" i="45"/>
  <c r="Y507" i="45" s="1"/>
  <c r="W507" i="45"/>
  <c r="V507" i="45"/>
  <c r="U507" i="45"/>
  <c r="Q507" i="45"/>
  <c r="R507" i="45" s="1"/>
  <c r="P507" i="45"/>
  <c r="N507" i="45"/>
  <c r="M507" i="45"/>
  <c r="L507" i="45"/>
  <c r="K507" i="45"/>
  <c r="J507" i="45"/>
  <c r="Y506" i="45"/>
  <c r="X506" i="45"/>
  <c r="W506" i="45"/>
  <c r="V506" i="45"/>
  <c r="U506" i="45"/>
  <c r="Q506" i="45"/>
  <c r="R506" i="45" s="1"/>
  <c r="S506" i="45" s="1"/>
  <c r="T506" i="45" s="1"/>
  <c r="P506" i="45"/>
  <c r="N506" i="45"/>
  <c r="M506" i="45"/>
  <c r="L506" i="45"/>
  <c r="K506" i="45"/>
  <c r="J506" i="45"/>
  <c r="X505" i="45"/>
  <c r="W505" i="45"/>
  <c r="V505" i="45"/>
  <c r="Y505" i="45" s="1"/>
  <c r="U505" i="45"/>
  <c r="S505" i="45"/>
  <c r="T505" i="45" s="1"/>
  <c r="Q505" i="45"/>
  <c r="R505" i="45" s="1"/>
  <c r="P505" i="45"/>
  <c r="N505" i="45"/>
  <c r="M505" i="45"/>
  <c r="L505" i="45"/>
  <c r="K505" i="45"/>
  <c r="J505" i="45"/>
  <c r="X504" i="45"/>
  <c r="W504" i="45"/>
  <c r="V504" i="45"/>
  <c r="Y504" i="45" s="1"/>
  <c r="U504" i="45"/>
  <c r="Q504" i="45"/>
  <c r="R504" i="45" s="1"/>
  <c r="P504" i="45"/>
  <c r="N504" i="45"/>
  <c r="M504" i="45"/>
  <c r="L504" i="45"/>
  <c r="K504" i="45"/>
  <c r="J504" i="45"/>
  <c r="X503" i="45"/>
  <c r="W503" i="45"/>
  <c r="V503" i="45"/>
  <c r="Y503" i="45" s="1"/>
  <c r="U503" i="45"/>
  <c r="T503" i="45"/>
  <c r="S503" i="45"/>
  <c r="Q503" i="45"/>
  <c r="R503" i="45" s="1"/>
  <c r="P503" i="45"/>
  <c r="N503" i="45"/>
  <c r="M503" i="45"/>
  <c r="L503" i="45"/>
  <c r="K503" i="45"/>
  <c r="J503" i="45"/>
  <c r="X502" i="45"/>
  <c r="W502" i="45"/>
  <c r="V502" i="45"/>
  <c r="Y502" i="45" s="1"/>
  <c r="U502" i="45"/>
  <c r="S502" i="45"/>
  <c r="Q502" i="45"/>
  <c r="R502" i="45" s="1"/>
  <c r="T502" i="45" s="1"/>
  <c r="P502" i="45"/>
  <c r="N502" i="45"/>
  <c r="M502" i="45"/>
  <c r="L502" i="45"/>
  <c r="K502" i="45"/>
  <c r="J502" i="45"/>
  <c r="X501" i="45"/>
  <c r="W501" i="45"/>
  <c r="Y501" i="45" s="1"/>
  <c r="V501" i="45"/>
  <c r="U501" i="45"/>
  <c r="Q501" i="45"/>
  <c r="R501" i="45" s="1"/>
  <c r="S501" i="45" s="1"/>
  <c r="T501" i="45" s="1"/>
  <c r="P501" i="45"/>
  <c r="N501" i="45"/>
  <c r="M501" i="45"/>
  <c r="L501" i="45"/>
  <c r="K501" i="45"/>
  <c r="J501" i="45"/>
  <c r="Y500" i="45"/>
  <c r="X500" i="45"/>
  <c r="W500" i="45"/>
  <c r="V500" i="45"/>
  <c r="U500" i="45"/>
  <c r="S500" i="45"/>
  <c r="T500" i="45" s="1"/>
  <c r="Q500" i="45"/>
  <c r="R500" i="45" s="1"/>
  <c r="P500" i="45"/>
  <c r="N500" i="45"/>
  <c r="M500" i="45"/>
  <c r="L500" i="45"/>
  <c r="K500" i="45"/>
  <c r="J500" i="45"/>
  <c r="X499" i="45"/>
  <c r="Y499" i="45" s="1"/>
  <c r="W499" i="45"/>
  <c r="V499" i="45"/>
  <c r="U499" i="45"/>
  <c r="Q499" i="45"/>
  <c r="R499" i="45" s="1"/>
  <c r="P499" i="45"/>
  <c r="N499" i="45"/>
  <c r="M499" i="45"/>
  <c r="L499" i="45"/>
  <c r="K499" i="45"/>
  <c r="J499" i="45"/>
  <c r="Y498" i="45"/>
  <c r="X498" i="45"/>
  <c r="W498" i="45"/>
  <c r="V498" i="45"/>
  <c r="U498" i="45"/>
  <c r="Q498" i="45"/>
  <c r="R498" i="45" s="1"/>
  <c r="S498" i="45" s="1"/>
  <c r="T498" i="45" s="1"/>
  <c r="P498" i="45"/>
  <c r="N498" i="45"/>
  <c r="M498" i="45"/>
  <c r="L498" i="45"/>
  <c r="K498" i="45"/>
  <c r="J498" i="45"/>
  <c r="X497" i="45"/>
  <c r="W497" i="45"/>
  <c r="V497" i="45"/>
  <c r="Y497" i="45" s="1"/>
  <c r="U497" i="45"/>
  <c r="S497" i="45"/>
  <c r="T497" i="45" s="1"/>
  <c r="Q497" i="45"/>
  <c r="R497" i="45" s="1"/>
  <c r="P497" i="45"/>
  <c r="N497" i="45"/>
  <c r="M497" i="45"/>
  <c r="L497" i="45"/>
  <c r="K497" i="45"/>
  <c r="J497" i="45"/>
  <c r="X496" i="45"/>
  <c r="W496" i="45"/>
  <c r="V496" i="45"/>
  <c r="Y496" i="45" s="1"/>
  <c r="U496" i="45"/>
  <c r="Q496" i="45"/>
  <c r="R496" i="45" s="1"/>
  <c r="P496" i="45"/>
  <c r="N496" i="45"/>
  <c r="M496" i="45"/>
  <c r="L496" i="45"/>
  <c r="K496" i="45"/>
  <c r="J496" i="45"/>
  <c r="X495" i="45"/>
  <c r="W495" i="45"/>
  <c r="V495" i="45"/>
  <c r="Y495" i="45" s="1"/>
  <c r="U495" i="45"/>
  <c r="T495" i="45"/>
  <c r="S495" i="45"/>
  <c r="Q495" i="45"/>
  <c r="R495" i="45" s="1"/>
  <c r="P495" i="45"/>
  <c r="N495" i="45"/>
  <c r="M495" i="45"/>
  <c r="L495" i="45"/>
  <c r="K495" i="45"/>
  <c r="J495" i="45"/>
  <c r="X494" i="45"/>
  <c r="W494" i="45"/>
  <c r="V494" i="45"/>
  <c r="Y494" i="45" s="1"/>
  <c r="U494" i="45"/>
  <c r="S494" i="45"/>
  <c r="Q494" i="45"/>
  <c r="R494" i="45" s="1"/>
  <c r="T494" i="45" s="1"/>
  <c r="P494" i="45"/>
  <c r="N494" i="45"/>
  <c r="M494" i="45"/>
  <c r="L494" i="45"/>
  <c r="K494" i="45"/>
  <c r="J494" i="45"/>
  <c r="X493" i="45"/>
  <c r="W493" i="45"/>
  <c r="Y493" i="45" s="1"/>
  <c r="V493" i="45"/>
  <c r="U493" i="45"/>
  <c r="Q493" i="45"/>
  <c r="R493" i="45" s="1"/>
  <c r="S493" i="45" s="1"/>
  <c r="T493" i="45" s="1"/>
  <c r="P493" i="45"/>
  <c r="N493" i="45"/>
  <c r="M493" i="45"/>
  <c r="L493" i="45"/>
  <c r="K493" i="45"/>
  <c r="J493" i="45"/>
  <c r="Y492" i="45"/>
  <c r="X492" i="45"/>
  <c r="W492" i="45"/>
  <c r="V492" i="45"/>
  <c r="U492" i="45"/>
  <c r="S492" i="45"/>
  <c r="T492" i="45" s="1"/>
  <c r="Q492" i="45"/>
  <c r="R492" i="45" s="1"/>
  <c r="P492" i="45"/>
  <c r="N492" i="45"/>
  <c r="M492" i="45"/>
  <c r="L492" i="45"/>
  <c r="K492" i="45"/>
  <c r="J492" i="45"/>
  <c r="X491" i="45"/>
  <c r="Y491" i="45" s="1"/>
  <c r="W491" i="45"/>
  <c r="V491" i="45"/>
  <c r="U491" i="45"/>
  <c r="Q491" i="45"/>
  <c r="R491" i="45" s="1"/>
  <c r="P491" i="45"/>
  <c r="N491" i="45"/>
  <c r="M491" i="45"/>
  <c r="L491" i="45"/>
  <c r="K491" i="45"/>
  <c r="J491" i="45"/>
  <c r="Y490" i="45"/>
  <c r="X490" i="45"/>
  <c r="W490" i="45"/>
  <c r="V490" i="45"/>
  <c r="U490" i="45"/>
  <c r="Q490" i="45"/>
  <c r="R490" i="45" s="1"/>
  <c r="P490" i="45"/>
  <c r="N490" i="45"/>
  <c r="M490" i="45"/>
  <c r="L490" i="45"/>
  <c r="K490" i="45"/>
  <c r="J490" i="45"/>
  <c r="Y489" i="45"/>
  <c r="X489" i="45"/>
  <c r="W489" i="45"/>
  <c r="V489" i="45"/>
  <c r="U489" i="45"/>
  <c r="Q489" i="45"/>
  <c r="R489" i="45" s="1"/>
  <c r="P489" i="45"/>
  <c r="N489" i="45"/>
  <c r="M489" i="45"/>
  <c r="L489" i="45"/>
  <c r="K489" i="45"/>
  <c r="J489" i="45"/>
  <c r="Y488" i="45"/>
  <c r="X488" i="45"/>
  <c r="W488" i="45"/>
  <c r="V488" i="45"/>
  <c r="U488" i="45"/>
  <c r="Q488" i="45"/>
  <c r="R488" i="45" s="1"/>
  <c r="P488" i="45"/>
  <c r="N488" i="45"/>
  <c r="M488" i="45"/>
  <c r="L488" i="45"/>
  <c r="K488" i="45"/>
  <c r="J488" i="45"/>
  <c r="Y487" i="45"/>
  <c r="X487" i="45"/>
  <c r="W487" i="45"/>
  <c r="V487" i="45"/>
  <c r="U487" i="45"/>
  <c r="Q487" i="45"/>
  <c r="R487" i="45" s="1"/>
  <c r="P487" i="45"/>
  <c r="N487" i="45"/>
  <c r="M487" i="45"/>
  <c r="L487" i="45"/>
  <c r="K487" i="45"/>
  <c r="J487" i="45"/>
  <c r="Y486" i="45"/>
  <c r="X486" i="45"/>
  <c r="W486" i="45"/>
  <c r="V486" i="45"/>
  <c r="U486" i="45"/>
  <c r="Q486" i="45"/>
  <c r="R486" i="45" s="1"/>
  <c r="P486" i="45"/>
  <c r="N486" i="45"/>
  <c r="M486" i="45"/>
  <c r="L486" i="45"/>
  <c r="K486" i="45"/>
  <c r="J486" i="45"/>
  <c r="Y485" i="45"/>
  <c r="X485" i="45"/>
  <c r="W485" i="45"/>
  <c r="V485" i="45"/>
  <c r="U485" i="45"/>
  <c r="Q485" i="45"/>
  <c r="R485" i="45" s="1"/>
  <c r="P485" i="45"/>
  <c r="N485" i="45"/>
  <c r="M485" i="45"/>
  <c r="L485" i="45"/>
  <c r="K485" i="45"/>
  <c r="J485" i="45"/>
  <c r="Y484" i="45"/>
  <c r="X484" i="45"/>
  <c r="W484" i="45"/>
  <c r="V484" i="45"/>
  <c r="U484" i="45"/>
  <c r="Q484" i="45"/>
  <c r="R484" i="45" s="1"/>
  <c r="P484" i="45"/>
  <c r="N484" i="45"/>
  <c r="M484" i="45"/>
  <c r="L484" i="45"/>
  <c r="K484" i="45"/>
  <c r="J484" i="45"/>
  <c r="Y483" i="45"/>
  <c r="X483" i="45"/>
  <c r="W483" i="45"/>
  <c r="V483" i="45"/>
  <c r="U483" i="45"/>
  <c r="Q483" i="45"/>
  <c r="R483" i="45" s="1"/>
  <c r="P483" i="45"/>
  <c r="N483" i="45"/>
  <c r="M483" i="45"/>
  <c r="L483" i="45"/>
  <c r="K483" i="45"/>
  <c r="J483" i="45"/>
  <c r="Y482" i="45"/>
  <c r="X482" i="45"/>
  <c r="W482" i="45"/>
  <c r="V482" i="45"/>
  <c r="U482" i="45"/>
  <c r="Q482" i="45"/>
  <c r="R482" i="45" s="1"/>
  <c r="P482" i="45"/>
  <c r="N482" i="45"/>
  <c r="M482" i="45"/>
  <c r="L482" i="45"/>
  <c r="K482" i="45"/>
  <c r="J482" i="45"/>
  <c r="Y481" i="45"/>
  <c r="X481" i="45"/>
  <c r="W481" i="45"/>
  <c r="V481" i="45"/>
  <c r="U481" i="45"/>
  <c r="Q481" i="45"/>
  <c r="R481" i="45" s="1"/>
  <c r="P481" i="45"/>
  <c r="N481" i="45"/>
  <c r="M481" i="45"/>
  <c r="L481" i="45"/>
  <c r="K481" i="45"/>
  <c r="J481" i="45"/>
  <c r="Y480" i="45"/>
  <c r="X480" i="45"/>
  <c r="W480" i="45"/>
  <c r="V480" i="45"/>
  <c r="U480" i="45"/>
  <c r="Q480" i="45"/>
  <c r="R480" i="45" s="1"/>
  <c r="P480" i="45"/>
  <c r="N480" i="45"/>
  <c r="M480" i="45"/>
  <c r="L480" i="45"/>
  <c r="K480" i="45"/>
  <c r="J480" i="45"/>
  <c r="Y479" i="45"/>
  <c r="X479" i="45"/>
  <c r="W479" i="45"/>
  <c r="V479" i="45"/>
  <c r="U479" i="45"/>
  <c r="Q479" i="45"/>
  <c r="R479" i="45" s="1"/>
  <c r="P479" i="45"/>
  <c r="N479" i="45"/>
  <c r="M479" i="45"/>
  <c r="L479" i="45"/>
  <c r="K479" i="45"/>
  <c r="J479" i="45"/>
  <c r="Y478" i="45"/>
  <c r="X478" i="45"/>
  <c r="W478" i="45"/>
  <c r="V478" i="45"/>
  <c r="U478" i="45"/>
  <c r="Q478" i="45"/>
  <c r="R478" i="45" s="1"/>
  <c r="P478" i="45"/>
  <c r="N478" i="45"/>
  <c r="M478" i="45"/>
  <c r="L478" i="45"/>
  <c r="K478" i="45"/>
  <c r="J478" i="45"/>
  <c r="Y477" i="45"/>
  <c r="X477" i="45"/>
  <c r="W477" i="45"/>
  <c r="V477" i="45"/>
  <c r="U477" i="45"/>
  <c r="Q477" i="45"/>
  <c r="R477" i="45" s="1"/>
  <c r="P477" i="45"/>
  <c r="N477" i="45"/>
  <c r="M477" i="45"/>
  <c r="L477" i="45"/>
  <c r="K477" i="45"/>
  <c r="J477" i="45"/>
  <c r="Y476" i="45"/>
  <c r="X476" i="45"/>
  <c r="W476" i="45"/>
  <c r="V476" i="45"/>
  <c r="U476" i="45"/>
  <c r="Q476" i="45"/>
  <c r="R476" i="45" s="1"/>
  <c r="P476" i="45"/>
  <c r="N476" i="45"/>
  <c r="M476" i="45"/>
  <c r="L476" i="45"/>
  <c r="K476" i="45"/>
  <c r="J476" i="45"/>
  <c r="Y475" i="45"/>
  <c r="X475" i="45"/>
  <c r="W475" i="45"/>
  <c r="V475" i="45"/>
  <c r="U475" i="45"/>
  <c r="Q475" i="45"/>
  <c r="R475" i="45" s="1"/>
  <c r="P475" i="45"/>
  <c r="N475" i="45"/>
  <c r="M475" i="45"/>
  <c r="L475" i="45"/>
  <c r="K475" i="45"/>
  <c r="J475" i="45"/>
  <c r="Y474" i="45"/>
  <c r="X474" i="45"/>
  <c r="W474" i="45"/>
  <c r="V474" i="45"/>
  <c r="U474" i="45"/>
  <c r="Q474" i="45"/>
  <c r="R474" i="45" s="1"/>
  <c r="P474" i="45"/>
  <c r="N474" i="45"/>
  <c r="M474" i="45"/>
  <c r="L474" i="45"/>
  <c r="K474" i="45"/>
  <c r="J474" i="45"/>
  <c r="Y473" i="45"/>
  <c r="X473" i="45"/>
  <c r="W473" i="45"/>
  <c r="V473" i="45"/>
  <c r="U473" i="45"/>
  <c r="Q473" i="45"/>
  <c r="R473" i="45" s="1"/>
  <c r="P473" i="45"/>
  <c r="N473" i="45"/>
  <c r="M473" i="45"/>
  <c r="L473" i="45"/>
  <c r="K473" i="45"/>
  <c r="J473" i="45"/>
  <c r="Y472" i="45"/>
  <c r="X472" i="45"/>
  <c r="W472" i="45"/>
  <c r="V472" i="45"/>
  <c r="U472" i="45"/>
  <c r="Q472" i="45"/>
  <c r="R472" i="45" s="1"/>
  <c r="P472" i="45"/>
  <c r="N472" i="45"/>
  <c r="M472" i="45"/>
  <c r="L472" i="45"/>
  <c r="K472" i="45"/>
  <c r="J472" i="45"/>
  <c r="Y471" i="45"/>
  <c r="X471" i="45"/>
  <c r="W471" i="45"/>
  <c r="V471" i="45"/>
  <c r="U471" i="45"/>
  <c r="Q471" i="45"/>
  <c r="R471" i="45" s="1"/>
  <c r="P471" i="45"/>
  <c r="N471" i="45"/>
  <c r="M471" i="45"/>
  <c r="L471" i="45"/>
  <c r="K471" i="45"/>
  <c r="J471" i="45"/>
  <c r="Y470" i="45"/>
  <c r="X470" i="45"/>
  <c r="W470" i="45"/>
  <c r="V470" i="45"/>
  <c r="U470" i="45"/>
  <c r="Q470" i="45"/>
  <c r="R470" i="45" s="1"/>
  <c r="P470" i="45"/>
  <c r="N470" i="45"/>
  <c r="M470" i="45"/>
  <c r="L470" i="45"/>
  <c r="K470" i="45"/>
  <c r="J470" i="45"/>
  <c r="Y469" i="45"/>
  <c r="X469" i="45"/>
  <c r="W469" i="45"/>
  <c r="V469" i="45"/>
  <c r="U469" i="45"/>
  <c r="Q469" i="45"/>
  <c r="R469" i="45" s="1"/>
  <c r="P469" i="45"/>
  <c r="N469" i="45"/>
  <c r="M469" i="45"/>
  <c r="L469" i="45"/>
  <c r="K469" i="45"/>
  <c r="J469" i="45"/>
  <c r="Y468" i="45"/>
  <c r="X468" i="45"/>
  <c r="W468" i="45"/>
  <c r="V468" i="45"/>
  <c r="U468" i="45"/>
  <c r="Q468" i="45"/>
  <c r="R468" i="45" s="1"/>
  <c r="P468" i="45"/>
  <c r="N468" i="45"/>
  <c r="M468" i="45"/>
  <c r="L468" i="45"/>
  <c r="K468" i="45"/>
  <c r="J468" i="45"/>
  <c r="Y467" i="45"/>
  <c r="X467" i="45"/>
  <c r="W467" i="45"/>
  <c r="V467" i="45"/>
  <c r="U467" i="45"/>
  <c r="Q467" i="45"/>
  <c r="R467" i="45" s="1"/>
  <c r="P467" i="45"/>
  <c r="N467" i="45"/>
  <c r="M467" i="45"/>
  <c r="L467" i="45"/>
  <c r="K467" i="45"/>
  <c r="J467" i="45"/>
  <c r="Y466" i="45"/>
  <c r="X466" i="45"/>
  <c r="W466" i="45"/>
  <c r="V466" i="45"/>
  <c r="U466" i="45"/>
  <c r="Q466" i="45"/>
  <c r="R466" i="45" s="1"/>
  <c r="P466" i="45"/>
  <c r="N466" i="45"/>
  <c r="M466" i="45"/>
  <c r="L466" i="45"/>
  <c r="K466" i="45"/>
  <c r="J466" i="45"/>
  <c r="Y465" i="45"/>
  <c r="X465" i="45"/>
  <c r="W465" i="45"/>
  <c r="V465" i="45"/>
  <c r="U465" i="45"/>
  <c r="Q465" i="45"/>
  <c r="R465" i="45" s="1"/>
  <c r="P465" i="45"/>
  <c r="N465" i="45"/>
  <c r="M465" i="45"/>
  <c r="L465" i="45"/>
  <c r="K465" i="45"/>
  <c r="J465" i="45"/>
  <c r="Y464" i="45"/>
  <c r="X464" i="45"/>
  <c r="W464" i="45"/>
  <c r="V464" i="45"/>
  <c r="U464" i="45"/>
  <c r="Q464" i="45"/>
  <c r="R464" i="45" s="1"/>
  <c r="P464" i="45"/>
  <c r="N464" i="45"/>
  <c r="M464" i="45"/>
  <c r="L464" i="45"/>
  <c r="K464" i="45"/>
  <c r="J464" i="45"/>
  <c r="Y463" i="45"/>
  <c r="X463" i="45"/>
  <c r="W463" i="45"/>
  <c r="V463" i="45"/>
  <c r="U463" i="45"/>
  <c r="Q463" i="45"/>
  <c r="R463" i="45" s="1"/>
  <c r="P463" i="45"/>
  <c r="N463" i="45"/>
  <c r="M463" i="45"/>
  <c r="L463" i="45"/>
  <c r="K463" i="45"/>
  <c r="J463" i="45"/>
  <c r="Y462" i="45"/>
  <c r="X462" i="45"/>
  <c r="W462" i="45"/>
  <c r="V462" i="45"/>
  <c r="U462" i="45"/>
  <c r="Q462" i="45"/>
  <c r="R462" i="45" s="1"/>
  <c r="P462" i="45"/>
  <c r="N462" i="45"/>
  <c r="M462" i="45"/>
  <c r="L462" i="45"/>
  <c r="K462" i="45"/>
  <c r="J462" i="45"/>
  <c r="Y461" i="45"/>
  <c r="X461" i="45"/>
  <c r="W461" i="45"/>
  <c r="V461" i="45"/>
  <c r="U461" i="45"/>
  <c r="Q461" i="45"/>
  <c r="R461" i="45" s="1"/>
  <c r="P461" i="45"/>
  <c r="N461" i="45"/>
  <c r="M461" i="45"/>
  <c r="L461" i="45"/>
  <c r="K461" i="45"/>
  <c r="J461" i="45"/>
  <c r="Y460" i="45"/>
  <c r="X460" i="45"/>
  <c r="W460" i="45"/>
  <c r="V460" i="45"/>
  <c r="U460" i="45"/>
  <c r="Q460" i="45"/>
  <c r="R460" i="45" s="1"/>
  <c r="P460" i="45"/>
  <c r="N460" i="45"/>
  <c r="M460" i="45"/>
  <c r="L460" i="45"/>
  <c r="K460" i="45"/>
  <c r="J460" i="45"/>
  <c r="X459" i="45"/>
  <c r="W459" i="45"/>
  <c r="Y459" i="45" s="1"/>
  <c r="V459" i="45"/>
  <c r="U459" i="45"/>
  <c r="Q459" i="45"/>
  <c r="R459" i="45" s="1"/>
  <c r="P459" i="45"/>
  <c r="N459" i="45"/>
  <c r="M459" i="45"/>
  <c r="L459" i="45"/>
  <c r="K459" i="45"/>
  <c r="J459" i="45"/>
  <c r="X458" i="45"/>
  <c r="W458" i="45"/>
  <c r="Y458" i="45" s="1"/>
  <c r="V458" i="45"/>
  <c r="U458" i="45"/>
  <c r="Q458" i="45"/>
  <c r="R458" i="45" s="1"/>
  <c r="P458" i="45"/>
  <c r="N458" i="45"/>
  <c r="M458" i="45"/>
  <c r="L458" i="45"/>
  <c r="K458" i="45"/>
  <c r="J458" i="45"/>
  <c r="Y457" i="45"/>
  <c r="X457" i="45"/>
  <c r="W457" i="45"/>
  <c r="V457" i="45"/>
  <c r="U457" i="45"/>
  <c r="Q457" i="45"/>
  <c r="R457" i="45" s="1"/>
  <c r="P457" i="45"/>
  <c r="N457" i="45"/>
  <c r="M457" i="45"/>
  <c r="L457" i="45"/>
  <c r="K457" i="45"/>
  <c r="J457" i="45"/>
  <c r="X456" i="45"/>
  <c r="W456" i="45"/>
  <c r="Y456" i="45" s="1"/>
  <c r="V456" i="45"/>
  <c r="U456" i="45"/>
  <c r="Q456" i="45"/>
  <c r="R456" i="45" s="1"/>
  <c r="P456" i="45"/>
  <c r="N456" i="45"/>
  <c r="M456" i="45"/>
  <c r="L456" i="45"/>
  <c r="K456" i="45"/>
  <c r="J456" i="45"/>
  <c r="X455" i="45"/>
  <c r="W455" i="45"/>
  <c r="Y455" i="45" s="1"/>
  <c r="V455" i="45"/>
  <c r="U455" i="45"/>
  <c r="Q455" i="45"/>
  <c r="R455" i="45" s="1"/>
  <c r="P455" i="45"/>
  <c r="N455" i="45"/>
  <c r="M455" i="45"/>
  <c r="L455" i="45"/>
  <c r="K455" i="45"/>
  <c r="J455" i="45"/>
  <c r="Y454" i="45"/>
  <c r="X454" i="45"/>
  <c r="W454" i="45"/>
  <c r="V454" i="45"/>
  <c r="U454" i="45"/>
  <c r="Q454" i="45"/>
  <c r="R454" i="45" s="1"/>
  <c r="P454" i="45"/>
  <c r="N454" i="45"/>
  <c r="M454" i="45"/>
  <c r="L454" i="45"/>
  <c r="K454" i="45"/>
  <c r="J454" i="45"/>
  <c r="Y453" i="45"/>
  <c r="X453" i="45"/>
  <c r="W453" i="45"/>
  <c r="V453" i="45"/>
  <c r="U453" i="45"/>
  <c r="Q453" i="45"/>
  <c r="R453" i="45" s="1"/>
  <c r="P453" i="45"/>
  <c r="N453" i="45"/>
  <c r="M453" i="45"/>
  <c r="L453" i="45"/>
  <c r="K453" i="45"/>
  <c r="J453" i="45"/>
  <c r="Y452" i="45"/>
  <c r="X452" i="45"/>
  <c r="W452" i="45"/>
  <c r="V452" i="45"/>
  <c r="U452" i="45"/>
  <c r="Q452" i="45"/>
  <c r="R452" i="45" s="1"/>
  <c r="P452" i="45"/>
  <c r="N452" i="45"/>
  <c r="M452" i="45"/>
  <c r="L452" i="45"/>
  <c r="K452" i="45"/>
  <c r="J452" i="45"/>
  <c r="X451" i="45"/>
  <c r="W451" i="45"/>
  <c r="Y451" i="45" s="1"/>
  <c r="V451" i="45"/>
  <c r="U451" i="45"/>
  <c r="Q451" i="45"/>
  <c r="R451" i="45" s="1"/>
  <c r="P451" i="45"/>
  <c r="N451" i="45"/>
  <c r="M451" i="45"/>
  <c r="L451" i="45"/>
  <c r="K451" i="45"/>
  <c r="J451" i="45"/>
  <c r="X450" i="45"/>
  <c r="W450" i="45"/>
  <c r="Y450" i="45" s="1"/>
  <c r="V450" i="45"/>
  <c r="U450" i="45"/>
  <c r="Q450" i="45"/>
  <c r="R450" i="45" s="1"/>
  <c r="P450" i="45"/>
  <c r="N450" i="45"/>
  <c r="M450" i="45"/>
  <c r="L450" i="45"/>
  <c r="K450" i="45"/>
  <c r="J450" i="45"/>
  <c r="Y449" i="45"/>
  <c r="X449" i="45"/>
  <c r="W449" i="45"/>
  <c r="V449" i="45"/>
  <c r="U449" i="45"/>
  <c r="Q449" i="45"/>
  <c r="R449" i="45" s="1"/>
  <c r="P449" i="45"/>
  <c r="N449" i="45"/>
  <c r="M449" i="45"/>
  <c r="L449" i="45"/>
  <c r="K449" i="45"/>
  <c r="J449" i="45"/>
  <c r="X448" i="45"/>
  <c r="W448" i="45"/>
  <c r="Y448" i="45" s="1"/>
  <c r="V448" i="45"/>
  <c r="U448" i="45"/>
  <c r="Q448" i="45"/>
  <c r="R448" i="45" s="1"/>
  <c r="P448" i="45"/>
  <c r="N448" i="45"/>
  <c r="M448" i="45"/>
  <c r="L448" i="45"/>
  <c r="K448" i="45"/>
  <c r="J448" i="45"/>
  <c r="X447" i="45"/>
  <c r="W447" i="45"/>
  <c r="Y447" i="45" s="1"/>
  <c r="V447" i="45"/>
  <c r="U447" i="45"/>
  <c r="Q447" i="45"/>
  <c r="R447" i="45" s="1"/>
  <c r="P447" i="45"/>
  <c r="N447" i="45"/>
  <c r="M447" i="45"/>
  <c r="L447" i="45"/>
  <c r="K447" i="45"/>
  <c r="J447" i="45"/>
  <c r="Y446" i="45"/>
  <c r="X446" i="45"/>
  <c r="W446" i="45"/>
  <c r="V446" i="45"/>
  <c r="U446" i="45"/>
  <c r="Q446" i="45"/>
  <c r="R446" i="45" s="1"/>
  <c r="P446" i="45"/>
  <c r="N446" i="45"/>
  <c r="M446" i="45"/>
  <c r="L446" i="45"/>
  <c r="K446" i="45"/>
  <c r="J446" i="45"/>
  <c r="Y445" i="45"/>
  <c r="X445" i="45"/>
  <c r="W445" i="45"/>
  <c r="V445" i="45"/>
  <c r="U445" i="45"/>
  <c r="Q445" i="45"/>
  <c r="R445" i="45" s="1"/>
  <c r="P445" i="45"/>
  <c r="N445" i="45"/>
  <c r="M445" i="45"/>
  <c r="L445" i="45"/>
  <c r="K445" i="45"/>
  <c r="J445" i="45"/>
  <c r="Y444" i="45"/>
  <c r="X444" i="45"/>
  <c r="W444" i="45"/>
  <c r="V444" i="45"/>
  <c r="U444" i="45"/>
  <c r="Q444" i="45"/>
  <c r="R444" i="45" s="1"/>
  <c r="P444" i="45"/>
  <c r="N444" i="45"/>
  <c r="M444" i="45"/>
  <c r="L444" i="45"/>
  <c r="K444" i="45"/>
  <c r="J444" i="45"/>
  <c r="Y443" i="45"/>
  <c r="X443" i="45"/>
  <c r="W443" i="45"/>
  <c r="V443" i="45"/>
  <c r="U443" i="45"/>
  <c r="Q443" i="45"/>
  <c r="R443" i="45" s="1"/>
  <c r="P443" i="45"/>
  <c r="N443" i="45"/>
  <c r="M443" i="45"/>
  <c r="L443" i="45"/>
  <c r="K443" i="45"/>
  <c r="J443" i="45"/>
  <c r="X442" i="45"/>
  <c r="W442" i="45"/>
  <c r="Y442" i="45" s="1"/>
  <c r="V442" i="45"/>
  <c r="U442" i="45"/>
  <c r="Q442" i="45"/>
  <c r="R442" i="45" s="1"/>
  <c r="P442" i="45"/>
  <c r="N442" i="45"/>
  <c r="M442" i="45"/>
  <c r="L442" i="45"/>
  <c r="K442" i="45"/>
  <c r="J442" i="45"/>
  <c r="Y441" i="45"/>
  <c r="X441" i="45"/>
  <c r="W441" i="45"/>
  <c r="V441" i="45"/>
  <c r="U441" i="45"/>
  <c r="Q441" i="45"/>
  <c r="R441" i="45" s="1"/>
  <c r="P441" i="45"/>
  <c r="N441" i="45"/>
  <c r="M441" i="45"/>
  <c r="L441" i="45"/>
  <c r="K441" i="45"/>
  <c r="J441" i="45"/>
  <c r="X440" i="45"/>
  <c r="W440" i="45"/>
  <c r="Y440" i="45" s="1"/>
  <c r="V440" i="45"/>
  <c r="U440" i="45"/>
  <c r="Q440" i="45"/>
  <c r="R440" i="45" s="1"/>
  <c r="P440" i="45"/>
  <c r="N440" i="45"/>
  <c r="M440" i="45"/>
  <c r="L440" i="45"/>
  <c r="K440" i="45"/>
  <c r="J440" i="45"/>
  <c r="X439" i="45"/>
  <c r="W439" i="45"/>
  <c r="Y439" i="45" s="1"/>
  <c r="V439" i="45"/>
  <c r="U439" i="45"/>
  <c r="Q439" i="45"/>
  <c r="R439" i="45" s="1"/>
  <c r="P439" i="45"/>
  <c r="N439" i="45"/>
  <c r="M439" i="45"/>
  <c r="L439" i="45"/>
  <c r="K439" i="45"/>
  <c r="J439" i="45"/>
  <c r="Y438" i="45"/>
  <c r="X438" i="45"/>
  <c r="W438" i="45"/>
  <c r="V438" i="45"/>
  <c r="U438" i="45"/>
  <c r="Q438" i="45"/>
  <c r="R438" i="45" s="1"/>
  <c r="P438" i="45"/>
  <c r="N438" i="45"/>
  <c r="M438" i="45"/>
  <c r="L438" i="45"/>
  <c r="K438" i="45"/>
  <c r="J438" i="45"/>
  <c r="Y437" i="45"/>
  <c r="X437" i="45"/>
  <c r="W437" i="45"/>
  <c r="V437" i="45"/>
  <c r="U437" i="45"/>
  <c r="Q437" i="45"/>
  <c r="R437" i="45" s="1"/>
  <c r="P437" i="45"/>
  <c r="N437" i="45"/>
  <c r="M437" i="45"/>
  <c r="L437" i="45"/>
  <c r="K437" i="45"/>
  <c r="J437" i="45"/>
  <c r="Y436" i="45"/>
  <c r="X436" i="45"/>
  <c r="W436" i="45"/>
  <c r="V436" i="45"/>
  <c r="U436" i="45"/>
  <c r="Q436" i="45"/>
  <c r="R436" i="45" s="1"/>
  <c r="P436" i="45"/>
  <c r="N436" i="45"/>
  <c r="M436" i="45"/>
  <c r="L436" i="45"/>
  <c r="K436" i="45"/>
  <c r="J436" i="45"/>
  <c r="X435" i="45"/>
  <c r="W435" i="45"/>
  <c r="Y435" i="45" s="1"/>
  <c r="V435" i="45"/>
  <c r="U435" i="45"/>
  <c r="Q435" i="45"/>
  <c r="R435" i="45" s="1"/>
  <c r="P435" i="45"/>
  <c r="N435" i="45"/>
  <c r="M435" i="45"/>
  <c r="L435" i="45"/>
  <c r="K435" i="45"/>
  <c r="J435" i="45"/>
  <c r="X434" i="45"/>
  <c r="W434" i="45"/>
  <c r="Y434" i="45" s="1"/>
  <c r="V434" i="45"/>
  <c r="U434" i="45"/>
  <c r="Q434" i="45"/>
  <c r="R434" i="45" s="1"/>
  <c r="P434" i="45"/>
  <c r="N434" i="45"/>
  <c r="M434" i="45"/>
  <c r="L434" i="45"/>
  <c r="K434" i="45"/>
  <c r="J434" i="45"/>
  <c r="Y433" i="45"/>
  <c r="X433" i="45"/>
  <c r="W433" i="45"/>
  <c r="V433" i="45"/>
  <c r="U433" i="45"/>
  <c r="Q433" i="45"/>
  <c r="R433" i="45" s="1"/>
  <c r="P433" i="45"/>
  <c r="N433" i="45"/>
  <c r="M433" i="45"/>
  <c r="L433" i="45"/>
  <c r="K433" i="45"/>
  <c r="J433" i="45"/>
  <c r="X432" i="45"/>
  <c r="W432" i="45"/>
  <c r="Y432" i="45" s="1"/>
  <c r="V432" i="45"/>
  <c r="U432" i="45"/>
  <c r="Q432" i="45"/>
  <c r="R432" i="45" s="1"/>
  <c r="P432" i="45"/>
  <c r="N432" i="45"/>
  <c r="M432" i="45"/>
  <c r="L432" i="45"/>
  <c r="K432" i="45"/>
  <c r="J432" i="45"/>
  <c r="X431" i="45"/>
  <c r="W431" i="45"/>
  <c r="Y431" i="45" s="1"/>
  <c r="V431" i="45"/>
  <c r="U431" i="45"/>
  <c r="Q431" i="45"/>
  <c r="R431" i="45" s="1"/>
  <c r="P431" i="45"/>
  <c r="N431" i="45"/>
  <c r="M431" i="45"/>
  <c r="L431" i="45"/>
  <c r="K431" i="45"/>
  <c r="J431" i="45"/>
  <c r="Y430" i="45"/>
  <c r="X430" i="45"/>
  <c r="W430" i="45"/>
  <c r="V430" i="45"/>
  <c r="U430" i="45"/>
  <c r="Q430" i="45"/>
  <c r="R430" i="45" s="1"/>
  <c r="P430" i="45"/>
  <c r="N430" i="45"/>
  <c r="M430" i="45"/>
  <c r="L430" i="45"/>
  <c r="K430" i="45"/>
  <c r="J430" i="45"/>
  <c r="Y429" i="45"/>
  <c r="X429" i="45"/>
  <c r="W429" i="45"/>
  <c r="V429" i="45"/>
  <c r="U429" i="45"/>
  <c r="Q429" i="45"/>
  <c r="R429" i="45" s="1"/>
  <c r="P429" i="45"/>
  <c r="N429" i="45"/>
  <c r="M429" i="45"/>
  <c r="L429" i="45"/>
  <c r="K429" i="45"/>
  <c r="J429" i="45"/>
  <c r="Y428" i="45"/>
  <c r="X428" i="45"/>
  <c r="W428" i="45"/>
  <c r="V428" i="45"/>
  <c r="U428" i="45"/>
  <c r="Q428" i="45"/>
  <c r="R428" i="45" s="1"/>
  <c r="P428" i="45"/>
  <c r="N428" i="45"/>
  <c r="M428" i="45"/>
  <c r="L428" i="45"/>
  <c r="K428" i="45"/>
  <c r="J428" i="45"/>
  <c r="X427" i="45"/>
  <c r="W427" i="45"/>
  <c r="Y427" i="45" s="1"/>
  <c r="V427" i="45"/>
  <c r="U427" i="45"/>
  <c r="Q427" i="45"/>
  <c r="R427" i="45" s="1"/>
  <c r="P427" i="45"/>
  <c r="N427" i="45"/>
  <c r="M427" i="45"/>
  <c r="L427" i="45"/>
  <c r="K427" i="45"/>
  <c r="J427" i="45"/>
  <c r="X426" i="45"/>
  <c r="W426" i="45"/>
  <c r="Y426" i="45" s="1"/>
  <c r="V426" i="45"/>
  <c r="U426" i="45"/>
  <c r="Q426" i="45"/>
  <c r="R426" i="45" s="1"/>
  <c r="P426" i="45"/>
  <c r="N426" i="45"/>
  <c r="M426" i="45"/>
  <c r="L426" i="45"/>
  <c r="K426" i="45"/>
  <c r="J426" i="45"/>
  <c r="Y425" i="45"/>
  <c r="X425" i="45"/>
  <c r="W425" i="45"/>
  <c r="V425" i="45"/>
  <c r="U425" i="45"/>
  <c r="Q425" i="45"/>
  <c r="R425" i="45" s="1"/>
  <c r="P425" i="45"/>
  <c r="N425" i="45"/>
  <c r="M425" i="45"/>
  <c r="L425" i="45"/>
  <c r="K425" i="45"/>
  <c r="J425" i="45"/>
  <c r="X424" i="45"/>
  <c r="W424" i="45"/>
  <c r="Y424" i="45" s="1"/>
  <c r="V424" i="45"/>
  <c r="U424" i="45"/>
  <c r="Q424" i="45"/>
  <c r="R424" i="45" s="1"/>
  <c r="P424" i="45"/>
  <c r="N424" i="45"/>
  <c r="M424" i="45"/>
  <c r="L424" i="45"/>
  <c r="K424" i="45"/>
  <c r="J424" i="45"/>
  <c r="X423" i="45"/>
  <c r="W423" i="45"/>
  <c r="Y423" i="45" s="1"/>
  <c r="V423" i="45"/>
  <c r="U423" i="45"/>
  <c r="Q423" i="45"/>
  <c r="R423" i="45" s="1"/>
  <c r="P423" i="45"/>
  <c r="N423" i="45"/>
  <c r="M423" i="45"/>
  <c r="L423" i="45"/>
  <c r="K423" i="45"/>
  <c r="J423" i="45"/>
  <c r="Y422" i="45"/>
  <c r="X422" i="45"/>
  <c r="W422" i="45"/>
  <c r="V422" i="45"/>
  <c r="U422" i="45"/>
  <c r="Q422" i="45"/>
  <c r="R422" i="45" s="1"/>
  <c r="P422" i="45"/>
  <c r="N422" i="45"/>
  <c r="M422" i="45"/>
  <c r="L422" i="45"/>
  <c r="K422" i="45"/>
  <c r="J422" i="45"/>
  <c r="Y421" i="45"/>
  <c r="X421" i="45"/>
  <c r="W421" i="45"/>
  <c r="V421" i="45"/>
  <c r="U421" i="45"/>
  <c r="Q421" i="45"/>
  <c r="R421" i="45" s="1"/>
  <c r="P421" i="45"/>
  <c r="N421" i="45"/>
  <c r="M421" i="45"/>
  <c r="L421" i="45"/>
  <c r="K421" i="45"/>
  <c r="J421" i="45"/>
  <c r="Y420" i="45"/>
  <c r="X420" i="45"/>
  <c r="W420" i="45"/>
  <c r="V420" i="45"/>
  <c r="U420" i="45"/>
  <c r="Q420" i="45"/>
  <c r="R420" i="45" s="1"/>
  <c r="P420" i="45"/>
  <c r="N420" i="45"/>
  <c r="M420" i="45"/>
  <c r="L420" i="45"/>
  <c r="K420" i="45"/>
  <c r="J420" i="45"/>
  <c r="Y419" i="45"/>
  <c r="X419" i="45"/>
  <c r="W419" i="45"/>
  <c r="V419" i="45"/>
  <c r="U419" i="45"/>
  <c r="Q419" i="45"/>
  <c r="R419" i="45" s="1"/>
  <c r="P419" i="45"/>
  <c r="N419" i="45"/>
  <c r="M419" i="45"/>
  <c r="L419" i="45"/>
  <c r="K419" i="45"/>
  <c r="J419" i="45"/>
  <c r="X418" i="45"/>
  <c r="W418" i="45"/>
  <c r="Y418" i="45" s="1"/>
  <c r="V418" i="45"/>
  <c r="U418" i="45"/>
  <c r="Q418" i="45"/>
  <c r="R418" i="45" s="1"/>
  <c r="P418" i="45"/>
  <c r="N418" i="45"/>
  <c r="M418" i="45"/>
  <c r="L418" i="45"/>
  <c r="K418" i="45"/>
  <c r="J418" i="45"/>
  <c r="Y417" i="45"/>
  <c r="X417" i="45"/>
  <c r="W417" i="45"/>
  <c r="V417" i="45"/>
  <c r="U417" i="45"/>
  <c r="Q417" i="45"/>
  <c r="R417" i="45" s="1"/>
  <c r="P417" i="45"/>
  <c r="N417" i="45"/>
  <c r="M417" i="45"/>
  <c r="L417" i="45"/>
  <c r="K417" i="45"/>
  <c r="J417" i="45"/>
  <c r="X416" i="45"/>
  <c r="W416" i="45"/>
  <c r="Y416" i="45" s="1"/>
  <c r="V416" i="45"/>
  <c r="U416" i="45"/>
  <c r="Q416" i="45"/>
  <c r="R416" i="45" s="1"/>
  <c r="P416" i="45"/>
  <c r="N416" i="45"/>
  <c r="M416" i="45"/>
  <c r="L416" i="45"/>
  <c r="K416" i="45"/>
  <c r="J416" i="45"/>
  <c r="X415" i="45"/>
  <c r="W415" i="45"/>
  <c r="Y415" i="45" s="1"/>
  <c r="V415" i="45"/>
  <c r="U415" i="45"/>
  <c r="Q415" i="45"/>
  <c r="R415" i="45" s="1"/>
  <c r="P415" i="45"/>
  <c r="N415" i="45"/>
  <c r="M415" i="45"/>
  <c r="L415" i="45"/>
  <c r="K415" i="45"/>
  <c r="J415" i="45"/>
  <c r="Y414" i="45"/>
  <c r="X414" i="45"/>
  <c r="W414" i="45"/>
  <c r="V414" i="45"/>
  <c r="U414" i="45"/>
  <c r="Q414" i="45"/>
  <c r="R414" i="45" s="1"/>
  <c r="P414" i="45"/>
  <c r="N414" i="45"/>
  <c r="M414" i="45"/>
  <c r="L414" i="45"/>
  <c r="K414" i="45"/>
  <c r="J414" i="45"/>
  <c r="Y413" i="45"/>
  <c r="X413" i="45"/>
  <c r="W413" i="45"/>
  <c r="V413" i="45"/>
  <c r="U413" i="45"/>
  <c r="Q413" i="45"/>
  <c r="R413" i="45" s="1"/>
  <c r="P413" i="45"/>
  <c r="N413" i="45"/>
  <c r="M413" i="45"/>
  <c r="L413" i="45"/>
  <c r="K413" i="45"/>
  <c r="J413" i="45"/>
  <c r="Y412" i="45"/>
  <c r="X412" i="45"/>
  <c r="W412" i="45"/>
  <c r="V412" i="45"/>
  <c r="U412" i="45"/>
  <c r="Q412" i="45"/>
  <c r="R412" i="45" s="1"/>
  <c r="P412" i="45"/>
  <c r="N412" i="45"/>
  <c r="M412" i="45"/>
  <c r="L412" i="45"/>
  <c r="K412" i="45"/>
  <c r="J412" i="45"/>
  <c r="Y411" i="45"/>
  <c r="X411" i="45"/>
  <c r="W411" i="45"/>
  <c r="V411" i="45"/>
  <c r="U411" i="45"/>
  <c r="Q411" i="45"/>
  <c r="R411" i="45" s="1"/>
  <c r="P411" i="45"/>
  <c r="N411" i="45"/>
  <c r="M411" i="45"/>
  <c r="L411" i="45"/>
  <c r="K411" i="45"/>
  <c r="J411" i="45"/>
  <c r="X410" i="45"/>
  <c r="W410" i="45"/>
  <c r="Y410" i="45" s="1"/>
  <c r="V410" i="45"/>
  <c r="U410" i="45"/>
  <c r="Q410" i="45"/>
  <c r="R410" i="45" s="1"/>
  <c r="P410" i="45"/>
  <c r="N410" i="45"/>
  <c r="M410" i="45"/>
  <c r="L410" i="45"/>
  <c r="K410" i="45"/>
  <c r="J410" i="45"/>
  <c r="Y409" i="45"/>
  <c r="X409" i="45"/>
  <c r="W409" i="45"/>
  <c r="V409" i="45"/>
  <c r="U409" i="45"/>
  <c r="Q409" i="45"/>
  <c r="R409" i="45" s="1"/>
  <c r="P409" i="45"/>
  <c r="N409" i="45"/>
  <c r="M409" i="45"/>
  <c r="L409" i="45"/>
  <c r="K409" i="45"/>
  <c r="J409" i="45"/>
  <c r="X408" i="45"/>
  <c r="W408" i="45"/>
  <c r="Y408" i="45" s="1"/>
  <c r="V408" i="45"/>
  <c r="U408" i="45"/>
  <c r="Q408" i="45"/>
  <c r="R408" i="45" s="1"/>
  <c r="P408" i="45"/>
  <c r="N408" i="45"/>
  <c r="M408" i="45"/>
  <c r="L408" i="45"/>
  <c r="K408" i="45"/>
  <c r="J408" i="45"/>
  <c r="X407" i="45"/>
  <c r="W407" i="45"/>
  <c r="V407" i="45"/>
  <c r="Y407" i="45" s="1"/>
  <c r="U407" i="45"/>
  <c r="Q407" i="45"/>
  <c r="R407" i="45" s="1"/>
  <c r="P407" i="45"/>
  <c r="N407" i="45"/>
  <c r="M407" i="45"/>
  <c r="L407" i="45"/>
  <c r="K407" i="45"/>
  <c r="J407" i="45"/>
  <c r="Y406" i="45"/>
  <c r="X406" i="45"/>
  <c r="W406" i="45"/>
  <c r="V406" i="45"/>
  <c r="U406" i="45"/>
  <c r="Q406" i="45"/>
  <c r="R406" i="45" s="1"/>
  <c r="P406" i="45"/>
  <c r="N406" i="45"/>
  <c r="M406" i="45"/>
  <c r="L406" i="45"/>
  <c r="K406" i="45"/>
  <c r="J406" i="45"/>
  <c r="X405" i="45"/>
  <c r="W405" i="45"/>
  <c r="V405" i="45"/>
  <c r="Y405" i="45" s="1"/>
  <c r="U405" i="45"/>
  <c r="Q405" i="45"/>
  <c r="R405" i="45" s="1"/>
  <c r="P405" i="45"/>
  <c r="N405" i="45"/>
  <c r="M405" i="45"/>
  <c r="L405" i="45"/>
  <c r="K405" i="45"/>
  <c r="J405" i="45"/>
  <c r="X404" i="45"/>
  <c r="W404" i="45"/>
  <c r="V404" i="45"/>
  <c r="Y404" i="45" s="1"/>
  <c r="U404" i="45"/>
  <c r="Q404" i="45"/>
  <c r="R404" i="45" s="1"/>
  <c r="P404" i="45"/>
  <c r="N404" i="45"/>
  <c r="M404" i="45"/>
  <c r="L404" i="45"/>
  <c r="K404" i="45"/>
  <c r="J404" i="45"/>
  <c r="X403" i="45"/>
  <c r="W403" i="45"/>
  <c r="V403" i="45"/>
  <c r="Y403" i="45" s="1"/>
  <c r="U403" i="45"/>
  <c r="Q403" i="45"/>
  <c r="R403" i="45" s="1"/>
  <c r="P403" i="45"/>
  <c r="N403" i="45"/>
  <c r="M403" i="45"/>
  <c r="L403" i="45"/>
  <c r="K403" i="45"/>
  <c r="J403" i="45"/>
  <c r="X402" i="45"/>
  <c r="W402" i="45"/>
  <c r="V402" i="45"/>
  <c r="Y402" i="45" s="1"/>
  <c r="U402" i="45"/>
  <c r="Q402" i="45"/>
  <c r="R402" i="45" s="1"/>
  <c r="P402" i="45"/>
  <c r="N402" i="45"/>
  <c r="M402" i="45"/>
  <c r="L402" i="45"/>
  <c r="K402" i="45"/>
  <c r="J402" i="45"/>
  <c r="Y401" i="45"/>
  <c r="X401" i="45"/>
  <c r="W401" i="45"/>
  <c r="V401" i="45"/>
  <c r="U401" i="45"/>
  <c r="Q401" i="45"/>
  <c r="R401" i="45" s="1"/>
  <c r="P401" i="45"/>
  <c r="N401" i="45"/>
  <c r="M401" i="45"/>
  <c r="L401" i="45"/>
  <c r="K401" i="45"/>
  <c r="J401" i="45"/>
  <c r="X400" i="45"/>
  <c r="W400" i="45"/>
  <c r="Y400" i="45" s="1"/>
  <c r="V400" i="45"/>
  <c r="U400" i="45"/>
  <c r="Q400" i="45"/>
  <c r="R400" i="45" s="1"/>
  <c r="P400" i="45"/>
  <c r="N400" i="45"/>
  <c r="M400" i="45"/>
  <c r="L400" i="45"/>
  <c r="K400" i="45"/>
  <c r="J400" i="45"/>
  <c r="X399" i="45"/>
  <c r="W399" i="45"/>
  <c r="V399" i="45"/>
  <c r="Y399" i="45" s="1"/>
  <c r="U399" i="45"/>
  <c r="Q399" i="45"/>
  <c r="R399" i="45" s="1"/>
  <c r="P399" i="45"/>
  <c r="N399" i="45"/>
  <c r="M399" i="45"/>
  <c r="L399" i="45"/>
  <c r="K399" i="45"/>
  <c r="J399" i="45"/>
  <c r="Y398" i="45"/>
  <c r="X398" i="45"/>
  <c r="W398" i="45"/>
  <c r="V398" i="45"/>
  <c r="U398" i="45"/>
  <c r="Q398" i="45"/>
  <c r="R398" i="45" s="1"/>
  <c r="P398" i="45"/>
  <c r="N398" i="45"/>
  <c r="M398" i="45"/>
  <c r="L398" i="45"/>
  <c r="K398" i="45"/>
  <c r="J398" i="45"/>
  <c r="X397" i="45"/>
  <c r="W397" i="45"/>
  <c r="V397" i="45"/>
  <c r="Y397" i="45" s="1"/>
  <c r="U397" i="45"/>
  <c r="Q397" i="45"/>
  <c r="R397" i="45" s="1"/>
  <c r="P397" i="45"/>
  <c r="N397" i="45"/>
  <c r="M397" i="45"/>
  <c r="L397" i="45"/>
  <c r="K397" i="45"/>
  <c r="J397" i="45"/>
  <c r="X396" i="45"/>
  <c r="W396" i="45"/>
  <c r="V396" i="45"/>
  <c r="Y396" i="45" s="1"/>
  <c r="U396" i="45"/>
  <c r="Q396" i="45"/>
  <c r="R396" i="45" s="1"/>
  <c r="P396" i="45"/>
  <c r="N396" i="45"/>
  <c r="M396" i="45"/>
  <c r="L396" i="45"/>
  <c r="K396" i="45"/>
  <c r="J396" i="45"/>
  <c r="X395" i="45"/>
  <c r="W395" i="45"/>
  <c r="V395" i="45"/>
  <c r="Y395" i="45" s="1"/>
  <c r="U395" i="45"/>
  <c r="Q395" i="45"/>
  <c r="R395" i="45" s="1"/>
  <c r="P395" i="45"/>
  <c r="N395" i="45"/>
  <c r="M395" i="45"/>
  <c r="L395" i="45"/>
  <c r="K395" i="45"/>
  <c r="J395" i="45"/>
  <c r="X394" i="45"/>
  <c r="W394" i="45"/>
  <c r="V394" i="45"/>
  <c r="Y394" i="45" s="1"/>
  <c r="U394" i="45"/>
  <c r="Q394" i="45"/>
  <c r="R394" i="45" s="1"/>
  <c r="P394" i="45"/>
  <c r="N394" i="45"/>
  <c r="M394" i="45"/>
  <c r="L394" i="45"/>
  <c r="K394" i="45"/>
  <c r="J394" i="45"/>
  <c r="Y393" i="45"/>
  <c r="X393" i="45"/>
  <c r="W393" i="45"/>
  <c r="V393" i="45"/>
  <c r="U393" i="45"/>
  <c r="Q393" i="45"/>
  <c r="R393" i="45" s="1"/>
  <c r="P393" i="45"/>
  <c r="N393" i="45"/>
  <c r="M393" i="45"/>
  <c r="L393" i="45"/>
  <c r="K393" i="45"/>
  <c r="J393" i="45"/>
  <c r="X392" i="45"/>
  <c r="W392" i="45"/>
  <c r="Y392" i="45" s="1"/>
  <c r="V392" i="45"/>
  <c r="U392" i="45"/>
  <c r="Q392" i="45"/>
  <c r="R392" i="45" s="1"/>
  <c r="P392" i="45"/>
  <c r="N392" i="45"/>
  <c r="M392" i="45"/>
  <c r="L392" i="45"/>
  <c r="K392" i="45"/>
  <c r="J392" i="45"/>
  <c r="X391" i="45"/>
  <c r="W391" i="45"/>
  <c r="V391" i="45"/>
  <c r="Y391" i="45" s="1"/>
  <c r="U391" i="45"/>
  <c r="Q391" i="45"/>
  <c r="R391" i="45" s="1"/>
  <c r="P391" i="45"/>
  <c r="N391" i="45"/>
  <c r="M391" i="45"/>
  <c r="L391" i="45"/>
  <c r="K391" i="45"/>
  <c r="J391" i="45"/>
  <c r="Y390" i="45"/>
  <c r="X390" i="45"/>
  <c r="W390" i="45"/>
  <c r="V390" i="45"/>
  <c r="U390" i="45"/>
  <c r="Q390" i="45"/>
  <c r="R390" i="45" s="1"/>
  <c r="P390" i="45"/>
  <c r="N390" i="45"/>
  <c r="M390" i="45"/>
  <c r="L390" i="45"/>
  <c r="K390" i="45"/>
  <c r="J390" i="45"/>
  <c r="X389" i="45"/>
  <c r="W389" i="45"/>
  <c r="V389" i="45"/>
  <c r="Y389" i="45" s="1"/>
  <c r="U389" i="45"/>
  <c r="Q389" i="45"/>
  <c r="R389" i="45" s="1"/>
  <c r="P389" i="45"/>
  <c r="N389" i="45"/>
  <c r="M389" i="45"/>
  <c r="L389" i="45"/>
  <c r="K389" i="45"/>
  <c r="J389" i="45"/>
  <c r="X388" i="45"/>
  <c r="W388" i="45"/>
  <c r="V388" i="45"/>
  <c r="Y388" i="45" s="1"/>
  <c r="U388" i="45"/>
  <c r="Q388" i="45"/>
  <c r="R388" i="45" s="1"/>
  <c r="P388" i="45"/>
  <c r="N388" i="45"/>
  <c r="M388" i="45"/>
  <c r="L388" i="45"/>
  <c r="K388" i="45"/>
  <c r="J388" i="45"/>
  <c r="X387" i="45"/>
  <c r="W387" i="45"/>
  <c r="V387" i="45"/>
  <c r="Y387" i="45" s="1"/>
  <c r="U387" i="45"/>
  <c r="Q387" i="45"/>
  <c r="R387" i="45" s="1"/>
  <c r="P387" i="45"/>
  <c r="N387" i="45"/>
  <c r="M387" i="45"/>
  <c r="L387" i="45"/>
  <c r="K387" i="45"/>
  <c r="J387" i="45"/>
  <c r="X386" i="45"/>
  <c r="W386" i="45"/>
  <c r="V386" i="45"/>
  <c r="Y386" i="45" s="1"/>
  <c r="U386" i="45"/>
  <c r="Q386" i="45"/>
  <c r="R386" i="45" s="1"/>
  <c r="P386" i="45"/>
  <c r="N386" i="45"/>
  <c r="M386" i="45"/>
  <c r="L386" i="45"/>
  <c r="K386" i="45"/>
  <c r="J386" i="45"/>
  <c r="X385" i="45"/>
  <c r="W385" i="45"/>
  <c r="V385" i="45"/>
  <c r="Y385" i="45" s="1"/>
  <c r="U385" i="45"/>
  <c r="Q385" i="45"/>
  <c r="R385" i="45" s="1"/>
  <c r="P385" i="45"/>
  <c r="N385" i="45"/>
  <c r="M385" i="45"/>
  <c r="L385" i="45"/>
  <c r="K385" i="45"/>
  <c r="J385" i="45"/>
  <c r="X384" i="45"/>
  <c r="W384" i="45"/>
  <c r="Y384" i="45" s="1"/>
  <c r="V384" i="45"/>
  <c r="U384" i="45"/>
  <c r="Q384" i="45"/>
  <c r="R384" i="45" s="1"/>
  <c r="P384" i="45"/>
  <c r="N384" i="45"/>
  <c r="M384" i="45"/>
  <c r="L384" i="45"/>
  <c r="K384" i="45"/>
  <c r="J384" i="45"/>
  <c r="X383" i="45"/>
  <c r="W383" i="45"/>
  <c r="V383" i="45"/>
  <c r="Y383" i="45" s="1"/>
  <c r="U383" i="45"/>
  <c r="Q383" i="45"/>
  <c r="R383" i="45" s="1"/>
  <c r="P383" i="45"/>
  <c r="N383" i="45"/>
  <c r="M383" i="45"/>
  <c r="L383" i="45"/>
  <c r="K383" i="45"/>
  <c r="J383" i="45"/>
  <c r="Y382" i="45"/>
  <c r="X382" i="45"/>
  <c r="W382" i="45"/>
  <c r="V382" i="45"/>
  <c r="U382" i="45"/>
  <c r="Q382" i="45"/>
  <c r="R382" i="45" s="1"/>
  <c r="P382" i="45"/>
  <c r="N382" i="45"/>
  <c r="M382" i="45"/>
  <c r="L382" i="45"/>
  <c r="K382" i="45"/>
  <c r="J382" i="45"/>
  <c r="X381" i="45"/>
  <c r="W381" i="45"/>
  <c r="V381" i="45"/>
  <c r="Y381" i="45" s="1"/>
  <c r="U381" i="45"/>
  <c r="Q381" i="45"/>
  <c r="R381" i="45" s="1"/>
  <c r="P381" i="45"/>
  <c r="N381" i="45"/>
  <c r="M381" i="45"/>
  <c r="L381" i="45"/>
  <c r="K381" i="45"/>
  <c r="J381" i="45"/>
  <c r="X380" i="45"/>
  <c r="W380" i="45"/>
  <c r="V380" i="45"/>
  <c r="Y380" i="45" s="1"/>
  <c r="U380" i="45"/>
  <c r="Q380" i="45"/>
  <c r="R380" i="45" s="1"/>
  <c r="P380" i="45"/>
  <c r="N380" i="45"/>
  <c r="M380" i="45"/>
  <c r="L380" i="45"/>
  <c r="K380" i="45"/>
  <c r="J380" i="45"/>
  <c r="X379" i="45"/>
  <c r="W379" i="45"/>
  <c r="V379" i="45"/>
  <c r="Y379" i="45" s="1"/>
  <c r="U379" i="45"/>
  <c r="Q379" i="45"/>
  <c r="R379" i="45" s="1"/>
  <c r="P379" i="45"/>
  <c r="N379" i="45"/>
  <c r="M379" i="45"/>
  <c r="L379" i="45"/>
  <c r="K379" i="45"/>
  <c r="J379" i="45"/>
  <c r="X378" i="45"/>
  <c r="W378" i="45"/>
  <c r="V378" i="45"/>
  <c r="Y378" i="45" s="1"/>
  <c r="U378" i="45"/>
  <c r="Q378" i="45"/>
  <c r="R378" i="45" s="1"/>
  <c r="P378" i="45"/>
  <c r="N378" i="45"/>
  <c r="M378" i="45"/>
  <c r="L378" i="45"/>
  <c r="K378" i="45"/>
  <c r="J378" i="45"/>
  <c r="X377" i="45"/>
  <c r="W377" i="45"/>
  <c r="V377" i="45"/>
  <c r="Y377" i="45" s="1"/>
  <c r="U377" i="45"/>
  <c r="Q377" i="45"/>
  <c r="R377" i="45" s="1"/>
  <c r="P377" i="45"/>
  <c r="N377" i="45"/>
  <c r="M377" i="45"/>
  <c r="L377" i="45"/>
  <c r="K377" i="45"/>
  <c r="J377" i="45"/>
  <c r="X376" i="45"/>
  <c r="W376" i="45"/>
  <c r="Y376" i="45" s="1"/>
  <c r="V376" i="45"/>
  <c r="U376" i="45"/>
  <c r="Q376" i="45"/>
  <c r="R376" i="45" s="1"/>
  <c r="P376" i="45"/>
  <c r="N376" i="45"/>
  <c r="M376" i="45"/>
  <c r="L376" i="45"/>
  <c r="K376" i="45"/>
  <c r="J376" i="45"/>
  <c r="X375" i="45"/>
  <c r="W375" i="45"/>
  <c r="V375" i="45"/>
  <c r="Y375" i="45" s="1"/>
  <c r="U375" i="45"/>
  <c r="Q375" i="45"/>
  <c r="R375" i="45" s="1"/>
  <c r="P375" i="45"/>
  <c r="N375" i="45"/>
  <c r="M375" i="45"/>
  <c r="L375" i="45"/>
  <c r="K375" i="45"/>
  <c r="J375" i="45"/>
  <c r="Y374" i="45"/>
  <c r="X374" i="45"/>
  <c r="W374" i="45"/>
  <c r="V374" i="45"/>
  <c r="U374" i="45"/>
  <c r="Q374" i="45"/>
  <c r="R374" i="45" s="1"/>
  <c r="P374" i="45"/>
  <c r="N374" i="45"/>
  <c r="M374" i="45"/>
  <c r="L374" i="45"/>
  <c r="K374" i="45"/>
  <c r="J374" i="45"/>
  <c r="X373" i="45"/>
  <c r="W373" i="45"/>
  <c r="V373" i="45"/>
  <c r="Y373" i="45" s="1"/>
  <c r="U373" i="45"/>
  <c r="Q373" i="45"/>
  <c r="R373" i="45" s="1"/>
  <c r="P373" i="45"/>
  <c r="N373" i="45"/>
  <c r="M373" i="45"/>
  <c r="L373" i="45"/>
  <c r="K373" i="45"/>
  <c r="J373" i="45"/>
  <c r="X372" i="45"/>
  <c r="W372" i="45"/>
  <c r="V372" i="45"/>
  <c r="Y372" i="45" s="1"/>
  <c r="U372" i="45"/>
  <c r="Q372" i="45"/>
  <c r="R372" i="45" s="1"/>
  <c r="P372" i="45"/>
  <c r="N372" i="45"/>
  <c r="M372" i="45"/>
  <c r="L372" i="45"/>
  <c r="K372" i="45"/>
  <c r="J372" i="45"/>
  <c r="X371" i="45"/>
  <c r="W371" i="45"/>
  <c r="V371" i="45"/>
  <c r="U371" i="45"/>
  <c r="Q371" i="45"/>
  <c r="R371" i="45" s="1"/>
  <c r="P371" i="45"/>
  <c r="N371" i="45"/>
  <c r="M371" i="45"/>
  <c r="L371" i="45"/>
  <c r="K371" i="45"/>
  <c r="J371" i="45"/>
  <c r="X370" i="45"/>
  <c r="W370" i="45"/>
  <c r="V370" i="45"/>
  <c r="Y370" i="45" s="1"/>
  <c r="U370" i="45"/>
  <c r="Q370" i="45"/>
  <c r="R370" i="45" s="1"/>
  <c r="P370" i="45"/>
  <c r="N370" i="45"/>
  <c r="M370" i="45"/>
  <c r="L370" i="45"/>
  <c r="K370" i="45"/>
  <c r="J370" i="45"/>
  <c r="X369" i="45"/>
  <c r="W369" i="45"/>
  <c r="V369" i="45"/>
  <c r="Y369" i="45" s="1"/>
  <c r="U369" i="45"/>
  <c r="Q369" i="45"/>
  <c r="R369" i="45" s="1"/>
  <c r="P369" i="45"/>
  <c r="N369" i="45"/>
  <c r="M369" i="45"/>
  <c r="L369" i="45"/>
  <c r="K369" i="45"/>
  <c r="J369" i="45"/>
  <c r="X368" i="45"/>
  <c r="W368" i="45"/>
  <c r="Y368" i="45" s="1"/>
  <c r="V368" i="45"/>
  <c r="U368" i="45"/>
  <c r="Q368" i="45"/>
  <c r="R368" i="45" s="1"/>
  <c r="P368" i="45"/>
  <c r="N368" i="45"/>
  <c r="M368" i="45"/>
  <c r="L368" i="45"/>
  <c r="K368" i="45"/>
  <c r="J368" i="45"/>
  <c r="X367" i="45"/>
  <c r="W367" i="45"/>
  <c r="V367" i="45"/>
  <c r="Y367" i="45" s="1"/>
  <c r="U367" i="45"/>
  <c r="Q367" i="45"/>
  <c r="R367" i="45" s="1"/>
  <c r="P367" i="45"/>
  <c r="N367" i="45"/>
  <c r="M367" i="45"/>
  <c r="L367" i="45"/>
  <c r="K367" i="45"/>
  <c r="J367" i="45"/>
  <c r="Y366" i="45"/>
  <c r="X366" i="45"/>
  <c r="W366" i="45"/>
  <c r="V366" i="45"/>
  <c r="U366" i="45"/>
  <c r="Q366" i="45"/>
  <c r="R366" i="45" s="1"/>
  <c r="P366" i="45"/>
  <c r="N366" i="45"/>
  <c r="M366" i="45"/>
  <c r="L366" i="45"/>
  <c r="K366" i="45"/>
  <c r="J366" i="45"/>
  <c r="X365" i="45"/>
  <c r="W365" i="45"/>
  <c r="V365" i="45"/>
  <c r="Y365" i="45" s="1"/>
  <c r="U365" i="45"/>
  <c r="Q365" i="45"/>
  <c r="R365" i="45" s="1"/>
  <c r="P365" i="45"/>
  <c r="N365" i="45"/>
  <c r="M365" i="45"/>
  <c r="L365" i="45"/>
  <c r="K365" i="45"/>
  <c r="J365" i="45"/>
  <c r="X364" i="45"/>
  <c r="W364" i="45"/>
  <c r="V364" i="45"/>
  <c r="Y364" i="45" s="1"/>
  <c r="U364" i="45"/>
  <c r="Q364" i="45"/>
  <c r="R364" i="45" s="1"/>
  <c r="P364" i="45"/>
  <c r="N364" i="45"/>
  <c r="M364" i="45"/>
  <c r="L364" i="45"/>
  <c r="K364" i="45"/>
  <c r="J364" i="45"/>
  <c r="X363" i="45"/>
  <c r="W363" i="45"/>
  <c r="V363" i="45"/>
  <c r="Y363" i="45" s="1"/>
  <c r="U363" i="45"/>
  <c r="Q363" i="45"/>
  <c r="R363" i="45" s="1"/>
  <c r="P363" i="45"/>
  <c r="N363" i="45"/>
  <c r="M363" i="45"/>
  <c r="L363" i="45"/>
  <c r="K363" i="45"/>
  <c r="J363" i="45"/>
  <c r="X362" i="45"/>
  <c r="W362" i="45"/>
  <c r="V362" i="45"/>
  <c r="Y362" i="45" s="1"/>
  <c r="U362" i="45"/>
  <c r="Q362" i="45"/>
  <c r="R362" i="45" s="1"/>
  <c r="P362" i="45"/>
  <c r="N362" i="45"/>
  <c r="M362" i="45"/>
  <c r="L362" i="45"/>
  <c r="K362" i="45"/>
  <c r="J362" i="45"/>
  <c r="X361" i="45"/>
  <c r="W361" i="45"/>
  <c r="V361" i="45"/>
  <c r="Y361" i="45" s="1"/>
  <c r="U361" i="45"/>
  <c r="Q361" i="45"/>
  <c r="R361" i="45" s="1"/>
  <c r="P361" i="45"/>
  <c r="N361" i="45"/>
  <c r="M361" i="45"/>
  <c r="L361" i="45"/>
  <c r="K361" i="45"/>
  <c r="J361" i="45"/>
  <c r="X360" i="45"/>
  <c r="W360" i="45"/>
  <c r="Y360" i="45" s="1"/>
  <c r="V360" i="45"/>
  <c r="U360" i="45"/>
  <c r="Q360" i="45"/>
  <c r="R360" i="45" s="1"/>
  <c r="P360" i="45"/>
  <c r="N360" i="45"/>
  <c r="M360" i="45"/>
  <c r="L360" i="45"/>
  <c r="K360" i="45"/>
  <c r="J360" i="45"/>
  <c r="X359" i="45"/>
  <c r="W359" i="45"/>
  <c r="V359" i="45"/>
  <c r="Y359" i="45" s="1"/>
  <c r="U359" i="45"/>
  <c r="Q359" i="45"/>
  <c r="R359" i="45" s="1"/>
  <c r="P359" i="45"/>
  <c r="N359" i="45"/>
  <c r="M359" i="45"/>
  <c r="L359" i="45"/>
  <c r="K359" i="45"/>
  <c r="J359" i="45"/>
  <c r="Y358" i="45"/>
  <c r="X358" i="45"/>
  <c r="W358" i="45"/>
  <c r="V358" i="45"/>
  <c r="U358" i="45"/>
  <c r="Q358" i="45"/>
  <c r="R358" i="45" s="1"/>
  <c r="P358" i="45"/>
  <c r="N358" i="45"/>
  <c r="M358" i="45"/>
  <c r="L358" i="45"/>
  <c r="K358" i="45"/>
  <c r="J358" i="45"/>
  <c r="X357" i="45"/>
  <c r="W357" i="45"/>
  <c r="V357" i="45"/>
  <c r="Y357" i="45" s="1"/>
  <c r="U357" i="45"/>
  <c r="Q357" i="45"/>
  <c r="R357" i="45" s="1"/>
  <c r="P357" i="45"/>
  <c r="N357" i="45"/>
  <c r="M357" i="45"/>
  <c r="L357" i="45"/>
  <c r="K357" i="45"/>
  <c r="J357" i="45"/>
  <c r="Y356" i="45"/>
  <c r="X356" i="45"/>
  <c r="W356" i="45"/>
  <c r="V356" i="45"/>
  <c r="U356" i="45"/>
  <c r="Q356" i="45"/>
  <c r="R356" i="45" s="1"/>
  <c r="P356" i="45"/>
  <c r="N356" i="45"/>
  <c r="M356" i="45"/>
  <c r="L356" i="45"/>
  <c r="K356" i="45"/>
  <c r="J356" i="45"/>
  <c r="X355" i="45"/>
  <c r="W355" i="45"/>
  <c r="V355" i="45"/>
  <c r="Y355" i="45" s="1"/>
  <c r="U355" i="45"/>
  <c r="Q355" i="45"/>
  <c r="R355" i="45" s="1"/>
  <c r="P355" i="45"/>
  <c r="N355" i="45"/>
  <c r="M355" i="45"/>
  <c r="L355" i="45"/>
  <c r="K355" i="45"/>
  <c r="J355" i="45"/>
  <c r="X354" i="45"/>
  <c r="W354" i="45"/>
  <c r="V354" i="45"/>
  <c r="Y354" i="45" s="1"/>
  <c r="U354" i="45"/>
  <c r="Q354" i="45"/>
  <c r="R354" i="45" s="1"/>
  <c r="P354" i="45"/>
  <c r="N354" i="45"/>
  <c r="M354" i="45"/>
  <c r="L354" i="45"/>
  <c r="K354" i="45"/>
  <c r="J354" i="45"/>
  <c r="X353" i="45"/>
  <c r="W353" i="45"/>
  <c r="V353" i="45"/>
  <c r="Y353" i="45" s="1"/>
  <c r="U353" i="45"/>
  <c r="Q353" i="45"/>
  <c r="R353" i="45" s="1"/>
  <c r="P353" i="45"/>
  <c r="N353" i="45"/>
  <c r="M353" i="45"/>
  <c r="L353" i="45"/>
  <c r="K353" i="45"/>
  <c r="J353" i="45"/>
  <c r="X352" i="45"/>
  <c r="W352" i="45"/>
  <c r="Y352" i="45" s="1"/>
  <c r="V352" i="45"/>
  <c r="U352" i="45"/>
  <c r="Q352" i="45"/>
  <c r="R352" i="45" s="1"/>
  <c r="P352" i="45"/>
  <c r="N352" i="45"/>
  <c r="M352" i="45"/>
  <c r="L352" i="45"/>
  <c r="K352" i="45"/>
  <c r="J352" i="45"/>
  <c r="X351" i="45"/>
  <c r="W351" i="45"/>
  <c r="V351" i="45"/>
  <c r="Y351" i="45" s="1"/>
  <c r="U351" i="45"/>
  <c r="Q351" i="45"/>
  <c r="R351" i="45" s="1"/>
  <c r="P351" i="45"/>
  <c r="N351" i="45"/>
  <c r="M351" i="45"/>
  <c r="L351" i="45"/>
  <c r="K351" i="45"/>
  <c r="J351" i="45"/>
  <c r="Y350" i="45"/>
  <c r="X350" i="45"/>
  <c r="W350" i="45"/>
  <c r="V350" i="45"/>
  <c r="U350" i="45"/>
  <c r="Q350" i="45"/>
  <c r="R350" i="45" s="1"/>
  <c r="P350" i="45"/>
  <c r="N350" i="45"/>
  <c r="M350" i="45"/>
  <c r="L350" i="45"/>
  <c r="K350" i="45"/>
  <c r="J350" i="45"/>
  <c r="X349" i="45"/>
  <c r="W349" i="45"/>
  <c r="V349" i="45"/>
  <c r="Y349" i="45" s="1"/>
  <c r="U349" i="45"/>
  <c r="Q349" i="45"/>
  <c r="R349" i="45" s="1"/>
  <c r="P349" i="45"/>
  <c r="N349" i="45"/>
  <c r="M349" i="45"/>
  <c r="L349" i="45"/>
  <c r="K349" i="45"/>
  <c r="J349" i="45"/>
  <c r="Y348" i="45"/>
  <c r="X348" i="45"/>
  <c r="W348" i="45"/>
  <c r="V348" i="45"/>
  <c r="U348" i="45"/>
  <c r="Q348" i="45"/>
  <c r="R348" i="45" s="1"/>
  <c r="P348" i="45"/>
  <c r="N348" i="45"/>
  <c r="M348" i="45"/>
  <c r="L348" i="45"/>
  <c r="K348" i="45"/>
  <c r="J348" i="45"/>
  <c r="X347" i="45"/>
  <c r="W347" i="45"/>
  <c r="V347" i="45"/>
  <c r="U347" i="45"/>
  <c r="Q347" i="45"/>
  <c r="R347" i="45" s="1"/>
  <c r="P347" i="45"/>
  <c r="N347" i="45"/>
  <c r="M347" i="45"/>
  <c r="L347" i="45"/>
  <c r="K347" i="45"/>
  <c r="J347" i="45"/>
  <c r="X346" i="45"/>
  <c r="W346" i="45"/>
  <c r="V346" i="45"/>
  <c r="Y346" i="45" s="1"/>
  <c r="U346" i="45"/>
  <c r="Q346" i="45"/>
  <c r="R346" i="45" s="1"/>
  <c r="P346" i="45"/>
  <c r="N346" i="45"/>
  <c r="M346" i="45"/>
  <c r="L346" i="45"/>
  <c r="K346" i="45"/>
  <c r="J346" i="45"/>
  <c r="X345" i="45"/>
  <c r="W345" i="45"/>
  <c r="V345" i="45"/>
  <c r="Y345" i="45" s="1"/>
  <c r="U345" i="45"/>
  <c r="Q345" i="45"/>
  <c r="R345" i="45" s="1"/>
  <c r="P345" i="45"/>
  <c r="N345" i="45"/>
  <c r="M345" i="45"/>
  <c r="L345" i="45"/>
  <c r="K345" i="45"/>
  <c r="J345" i="45"/>
  <c r="X344" i="45"/>
  <c r="W344" i="45"/>
  <c r="Y344" i="45" s="1"/>
  <c r="V344" i="45"/>
  <c r="U344" i="45"/>
  <c r="Q344" i="45"/>
  <c r="R344" i="45" s="1"/>
  <c r="P344" i="45"/>
  <c r="N344" i="45"/>
  <c r="M344" i="45"/>
  <c r="L344" i="45"/>
  <c r="K344" i="45"/>
  <c r="J344" i="45"/>
  <c r="X343" i="45"/>
  <c r="W343" i="45"/>
  <c r="V343" i="45"/>
  <c r="Y343" i="45" s="1"/>
  <c r="U343" i="45"/>
  <c r="Q343" i="45"/>
  <c r="R343" i="45" s="1"/>
  <c r="P343" i="45"/>
  <c r="N343" i="45"/>
  <c r="M343" i="45"/>
  <c r="L343" i="45"/>
  <c r="K343" i="45"/>
  <c r="J343" i="45"/>
  <c r="Y342" i="45"/>
  <c r="X342" i="45"/>
  <c r="W342" i="45"/>
  <c r="V342" i="45"/>
  <c r="U342" i="45"/>
  <c r="Q342" i="45"/>
  <c r="R342" i="45" s="1"/>
  <c r="P342" i="45"/>
  <c r="N342" i="45"/>
  <c r="M342" i="45"/>
  <c r="L342" i="45"/>
  <c r="K342" i="45"/>
  <c r="J342" i="45"/>
  <c r="X341" i="45"/>
  <c r="W341" i="45"/>
  <c r="V341" i="45"/>
  <c r="Y341" i="45" s="1"/>
  <c r="U341" i="45"/>
  <c r="Q341" i="45"/>
  <c r="R341" i="45" s="1"/>
  <c r="P341" i="45"/>
  <c r="N341" i="45"/>
  <c r="M341" i="45"/>
  <c r="L341" i="45"/>
  <c r="K341" i="45"/>
  <c r="J341" i="45"/>
  <c r="Y340" i="45"/>
  <c r="X340" i="45"/>
  <c r="W340" i="45"/>
  <c r="V340" i="45"/>
  <c r="U340" i="45"/>
  <c r="Q340" i="45"/>
  <c r="R340" i="45" s="1"/>
  <c r="P340" i="45"/>
  <c r="N340" i="45"/>
  <c r="M340" i="45"/>
  <c r="L340" i="45"/>
  <c r="K340" i="45"/>
  <c r="J340" i="45"/>
  <c r="X339" i="45"/>
  <c r="W339" i="45"/>
  <c r="V339" i="45"/>
  <c r="U339" i="45"/>
  <c r="Q339" i="45"/>
  <c r="R339" i="45" s="1"/>
  <c r="P339" i="45"/>
  <c r="N339" i="45"/>
  <c r="M339" i="45"/>
  <c r="L339" i="45"/>
  <c r="K339" i="45"/>
  <c r="J339" i="45"/>
  <c r="X338" i="45"/>
  <c r="W338" i="45"/>
  <c r="V338" i="45"/>
  <c r="Y338" i="45" s="1"/>
  <c r="U338" i="45"/>
  <c r="Q338" i="45"/>
  <c r="R338" i="45" s="1"/>
  <c r="P338" i="45"/>
  <c r="N338" i="45"/>
  <c r="M338" i="45"/>
  <c r="L338" i="45"/>
  <c r="K338" i="45"/>
  <c r="J338" i="45"/>
  <c r="X337" i="45"/>
  <c r="W337" i="45"/>
  <c r="V337" i="45"/>
  <c r="Y337" i="45" s="1"/>
  <c r="U337" i="45"/>
  <c r="Q337" i="45"/>
  <c r="R337" i="45" s="1"/>
  <c r="P337" i="45"/>
  <c r="N337" i="45"/>
  <c r="M337" i="45"/>
  <c r="L337" i="45"/>
  <c r="K337" i="45"/>
  <c r="J337" i="45"/>
  <c r="X336" i="45"/>
  <c r="W336" i="45"/>
  <c r="Y336" i="45" s="1"/>
  <c r="V336" i="45"/>
  <c r="U336" i="45"/>
  <c r="Q336" i="45"/>
  <c r="R336" i="45" s="1"/>
  <c r="P336" i="45"/>
  <c r="N336" i="45"/>
  <c r="M336" i="45"/>
  <c r="L336" i="45"/>
  <c r="K336" i="45"/>
  <c r="J336" i="45"/>
  <c r="X335" i="45"/>
  <c r="W335" i="45"/>
  <c r="V335" i="45"/>
  <c r="Y335" i="45" s="1"/>
  <c r="U335" i="45"/>
  <c r="Q335" i="45"/>
  <c r="R335" i="45" s="1"/>
  <c r="P335" i="45"/>
  <c r="N335" i="45"/>
  <c r="M335" i="45"/>
  <c r="L335" i="45"/>
  <c r="K335" i="45"/>
  <c r="J335" i="45"/>
  <c r="Y334" i="45"/>
  <c r="X334" i="45"/>
  <c r="W334" i="45"/>
  <c r="V334" i="45"/>
  <c r="U334" i="45"/>
  <c r="Q334" i="45"/>
  <c r="R334" i="45" s="1"/>
  <c r="P334" i="45"/>
  <c r="N334" i="45"/>
  <c r="M334" i="45"/>
  <c r="L334" i="45"/>
  <c r="K334" i="45"/>
  <c r="J334" i="45"/>
  <c r="X333" i="45"/>
  <c r="W333" i="45"/>
  <c r="V333" i="45"/>
  <c r="Y333" i="45" s="1"/>
  <c r="U333" i="45"/>
  <c r="Q333" i="45"/>
  <c r="R333" i="45" s="1"/>
  <c r="P333" i="45"/>
  <c r="N333" i="45"/>
  <c r="M333" i="45"/>
  <c r="L333" i="45"/>
  <c r="K333" i="45"/>
  <c r="J333" i="45"/>
  <c r="Y332" i="45"/>
  <c r="X332" i="45"/>
  <c r="W332" i="45"/>
  <c r="V332" i="45"/>
  <c r="U332" i="45"/>
  <c r="Q332" i="45"/>
  <c r="R332" i="45" s="1"/>
  <c r="P332" i="45"/>
  <c r="N332" i="45"/>
  <c r="M332" i="45"/>
  <c r="L332" i="45"/>
  <c r="K332" i="45"/>
  <c r="J332" i="45"/>
  <c r="X331" i="45"/>
  <c r="W331" i="45"/>
  <c r="V331" i="45"/>
  <c r="Y331" i="45" s="1"/>
  <c r="U331" i="45"/>
  <c r="Q331" i="45"/>
  <c r="R331" i="45" s="1"/>
  <c r="P331" i="45"/>
  <c r="N331" i="45"/>
  <c r="M331" i="45"/>
  <c r="L331" i="45"/>
  <c r="K331" i="45"/>
  <c r="J331" i="45"/>
  <c r="X330" i="45"/>
  <c r="W330" i="45"/>
  <c r="V330" i="45"/>
  <c r="Y330" i="45" s="1"/>
  <c r="U330" i="45"/>
  <c r="Q330" i="45"/>
  <c r="R330" i="45" s="1"/>
  <c r="P330" i="45"/>
  <c r="N330" i="45"/>
  <c r="M330" i="45"/>
  <c r="L330" i="45"/>
  <c r="K330" i="45"/>
  <c r="J330" i="45"/>
  <c r="X329" i="45"/>
  <c r="W329" i="45"/>
  <c r="V329" i="45"/>
  <c r="Y329" i="45" s="1"/>
  <c r="U329" i="45"/>
  <c r="Q329" i="45"/>
  <c r="R329" i="45" s="1"/>
  <c r="P329" i="45"/>
  <c r="N329" i="45"/>
  <c r="M329" i="45"/>
  <c r="L329" i="45"/>
  <c r="K329" i="45"/>
  <c r="J329" i="45"/>
  <c r="X328" i="45"/>
  <c r="W328" i="45"/>
  <c r="Y328" i="45" s="1"/>
  <c r="V328" i="45"/>
  <c r="U328" i="45"/>
  <c r="Q328" i="45"/>
  <c r="R328" i="45" s="1"/>
  <c r="P328" i="45"/>
  <c r="N328" i="45"/>
  <c r="M328" i="45"/>
  <c r="L328" i="45"/>
  <c r="K328" i="45"/>
  <c r="J328" i="45"/>
  <c r="X327" i="45"/>
  <c r="W327" i="45"/>
  <c r="V327" i="45"/>
  <c r="Y327" i="45" s="1"/>
  <c r="U327" i="45"/>
  <c r="Q327" i="45"/>
  <c r="R327" i="45" s="1"/>
  <c r="P327" i="45"/>
  <c r="N327" i="45"/>
  <c r="M327" i="45"/>
  <c r="L327" i="45"/>
  <c r="K327" i="45"/>
  <c r="J327" i="45"/>
  <c r="Y326" i="45"/>
  <c r="X326" i="45"/>
  <c r="W326" i="45"/>
  <c r="V326" i="45"/>
  <c r="U326" i="45"/>
  <c r="Q326" i="45"/>
  <c r="R326" i="45" s="1"/>
  <c r="S326" i="45" s="1"/>
  <c r="P326" i="45"/>
  <c r="N326" i="45"/>
  <c r="M326" i="45"/>
  <c r="L326" i="45"/>
  <c r="K326" i="45"/>
  <c r="J326" i="45"/>
  <c r="X325" i="45"/>
  <c r="W325" i="45"/>
  <c r="Y325" i="45" s="1"/>
  <c r="V325" i="45"/>
  <c r="U325" i="45"/>
  <c r="T325" i="45"/>
  <c r="Q325" i="45"/>
  <c r="R325" i="45" s="1"/>
  <c r="S325" i="45" s="1"/>
  <c r="P325" i="45"/>
  <c r="N325" i="45"/>
  <c r="M325" i="45"/>
  <c r="L325" i="45"/>
  <c r="K325" i="45"/>
  <c r="J325" i="45"/>
  <c r="X324" i="45"/>
  <c r="W324" i="45"/>
  <c r="V324" i="45"/>
  <c r="Y324" i="45" s="1"/>
  <c r="U324" i="45"/>
  <c r="Q324" i="45"/>
  <c r="R324" i="45" s="1"/>
  <c r="S324" i="45" s="1"/>
  <c r="P324" i="45"/>
  <c r="N324" i="45"/>
  <c r="M324" i="45"/>
  <c r="L324" i="45"/>
  <c r="K324" i="45"/>
  <c r="J324" i="45"/>
  <c r="Y323" i="45"/>
  <c r="X323" i="45"/>
  <c r="W323" i="45"/>
  <c r="V323" i="45"/>
  <c r="U323" i="45"/>
  <c r="Q323" i="45"/>
  <c r="R323" i="45" s="1"/>
  <c r="P323" i="45"/>
  <c r="N323" i="45"/>
  <c r="M323" i="45"/>
  <c r="L323" i="45"/>
  <c r="K323" i="45"/>
  <c r="J323" i="45"/>
  <c r="Y322" i="45"/>
  <c r="X322" i="45"/>
  <c r="W322" i="45"/>
  <c r="V322" i="45"/>
  <c r="U322" i="45"/>
  <c r="Q322" i="45"/>
  <c r="R322" i="45" s="1"/>
  <c r="S322" i="45" s="1"/>
  <c r="P322" i="45"/>
  <c r="N322" i="45"/>
  <c r="M322" i="45"/>
  <c r="L322" i="45"/>
  <c r="K322" i="45"/>
  <c r="J322" i="45"/>
  <c r="X321" i="45"/>
  <c r="W321" i="45"/>
  <c r="Y321" i="45" s="1"/>
  <c r="V321" i="45"/>
  <c r="U321" i="45"/>
  <c r="T321" i="45"/>
  <c r="Q321" i="45"/>
  <c r="R321" i="45" s="1"/>
  <c r="S321" i="45" s="1"/>
  <c r="P321" i="45"/>
  <c r="N321" i="45"/>
  <c r="M321" i="45"/>
  <c r="L321" i="45"/>
  <c r="K321" i="45"/>
  <c r="J321" i="45"/>
  <c r="X320" i="45"/>
  <c r="W320" i="45"/>
  <c r="V320" i="45"/>
  <c r="Y320" i="45" s="1"/>
  <c r="U320" i="45"/>
  <c r="Q320" i="45"/>
  <c r="R320" i="45" s="1"/>
  <c r="S320" i="45" s="1"/>
  <c r="P320" i="45"/>
  <c r="N320" i="45"/>
  <c r="M320" i="45"/>
  <c r="L320" i="45"/>
  <c r="K320" i="45"/>
  <c r="J320" i="45"/>
  <c r="Y319" i="45"/>
  <c r="X319" i="45"/>
  <c r="W319" i="45"/>
  <c r="V319" i="45"/>
  <c r="U319" i="45"/>
  <c r="Q319" i="45"/>
  <c r="R319" i="45" s="1"/>
  <c r="P319" i="45"/>
  <c r="N319" i="45"/>
  <c r="M319" i="45"/>
  <c r="L319" i="45"/>
  <c r="K319" i="45"/>
  <c r="J319" i="45"/>
  <c r="Y318" i="45"/>
  <c r="X318" i="45"/>
  <c r="W318" i="45"/>
  <c r="V318" i="45"/>
  <c r="U318" i="45"/>
  <c r="Q318" i="45"/>
  <c r="R318" i="45" s="1"/>
  <c r="S318" i="45" s="1"/>
  <c r="P318" i="45"/>
  <c r="N318" i="45"/>
  <c r="M318" i="45"/>
  <c r="L318" i="45"/>
  <c r="K318" i="45"/>
  <c r="J318" i="45"/>
  <c r="X317" i="45"/>
  <c r="W317" i="45"/>
  <c r="Y317" i="45" s="1"/>
  <c r="V317" i="45"/>
  <c r="U317" i="45"/>
  <c r="T317" i="45"/>
  <c r="Q317" i="45"/>
  <c r="R317" i="45" s="1"/>
  <c r="S317" i="45" s="1"/>
  <c r="P317" i="45"/>
  <c r="N317" i="45"/>
  <c r="M317" i="45"/>
  <c r="L317" i="45"/>
  <c r="K317" i="45"/>
  <c r="J317" i="45"/>
  <c r="X316" i="45"/>
  <c r="W316" i="45"/>
  <c r="V316" i="45"/>
  <c r="Y316" i="45" s="1"/>
  <c r="U316" i="45"/>
  <c r="Q316" i="45"/>
  <c r="R316" i="45" s="1"/>
  <c r="S316" i="45" s="1"/>
  <c r="P316" i="45"/>
  <c r="N316" i="45"/>
  <c r="M316" i="45"/>
  <c r="L316" i="45"/>
  <c r="K316" i="45"/>
  <c r="J316" i="45"/>
  <c r="Y315" i="45"/>
  <c r="X315" i="45"/>
  <c r="W315" i="45"/>
  <c r="V315" i="45"/>
  <c r="U315" i="45"/>
  <c r="Q315" i="45"/>
  <c r="R315" i="45" s="1"/>
  <c r="P315" i="45"/>
  <c r="N315" i="45"/>
  <c r="M315" i="45"/>
  <c r="L315" i="45"/>
  <c r="K315" i="45"/>
  <c r="J315" i="45"/>
  <c r="Y314" i="45"/>
  <c r="X314" i="45"/>
  <c r="W314" i="45"/>
  <c r="V314" i="45"/>
  <c r="U314" i="45"/>
  <c r="Q314" i="45"/>
  <c r="R314" i="45" s="1"/>
  <c r="S314" i="45" s="1"/>
  <c r="P314" i="45"/>
  <c r="N314" i="45"/>
  <c r="M314" i="45"/>
  <c r="L314" i="45"/>
  <c r="K314" i="45"/>
  <c r="J314" i="45"/>
  <c r="X313" i="45"/>
  <c r="W313" i="45"/>
  <c r="Y313" i="45" s="1"/>
  <c r="V313" i="45"/>
  <c r="U313" i="45"/>
  <c r="T313" i="45"/>
  <c r="Q313" i="45"/>
  <c r="R313" i="45" s="1"/>
  <c r="S313" i="45" s="1"/>
  <c r="P313" i="45"/>
  <c r="N313" i="45"/>
  <c r="M313" i="45"/>
  <c r="L313" i="45"/>
  <c r="K313" i="45"/>
  <c r="J313" i="45"/>
  <c r="X312" i="45"/>
  <c r="W312" i="45"/>
  <c r="V312" i="45"/>
  <c r="Y312" i="45" s="1"/>
  <c r="U312" i="45"/>
  <c r="Q312" i="45"/>
  <c r="R312" i="45" s="1"/>
  <c r="S312" i="45" s="1"/>
  <c r="P312" i="45"/>
  <c r="N312" i="45"/>
  <c r="M312" i="45"/>
  <c r="L312" i="45"/>
  <c r="K312" i="45"/>
  <c r="J312" i="45"/>
  <c r="Y311" i="45"/>
  <c r="X311" i="45"/>
  <c r="W311" i="45"/>
  <c r="V311" i="45"/>
  <c r="U311" i="45"/>
  <c r="Q311" i="45"/>
  <c r="R311" i="45" s="1"/>
  <c r="P311" i="45"/>
  <c r="N311" i="45"/>
  <c r="M311" i="45"/>
  <c r="L311" i="45"/>
  <c r="K311" i="45"/>
  <c r="J311" i="45"/>
  <c r="Y310" i="45"/>
  <c r="X310" i="45"/>
  <c r="W310" i="45"/>
  <c r="V310" i="45"/>
  <c r="U310" i="45"/>
  <c r="Q310" i="45"/>
  <c r="R310" i="45" s="1"/>
  <c r="S310" i="45" s="1"/>
  <c r="P310" i="45"/>
  <c r="N310" i="45"/>
  <c r="M310" i="45"/>
  <c r="L310" i="45"/>
  <c r="K310" i="45"/>
  <c r="J310" i="45"/>
  <c r="X309" i="45"/>
  <c r="W309" i="45"/>
  <c r="Y309" i="45" s="1"/>
  <c r="V309" i="45"/>
  <c r="U309" i="45"/>
  <c r="T309" i="45"/>
  <c r="Q309" i="45"/>
  <c r="R309" i="45" s="1"/>
  <c r="S309" i="45" s="1"/>
  <c r="P309" i="45"/>
  <c r="N309" i="45"/>
  <c r="M309" i="45"/>
  <c r="L309" i="45"/>
  <c r="K309" i="45"/>
  <c r="J309" i="45"/>
  <c r="X308" i="45"/>
  <c r="W308" i="45"/>
  <c r="V308" i="45"/>
  <c r="Y308" i="45" s="1"/>
  <c r="U308" i="45"/>
  <c r="Q308" i="45"/>
  <c r="R308" i="45" s="1"/>
  <c r="S308" i="45" s="1"/>
  <c r="P308" i="45"/>
  <c r="N308" i="45"/>
  <c r="M308" i="45"/>
  <c r="L308" i="45"/>
  <c r="K308" i="45"/>
  <c r="J308" i="45"/>
  <c r="Y307" i="45"/>
  <c r="X307" i="45"/>
  <c r="W307" i="45"/>
  <c r="V307" i="45"/>
  <c r="U307" i="45"/>
  <c r="Q307" i="45"/>
  <c r="R307" i="45" s="1"/>
  <c r="P307" i="45"/>
  <c r="N307" i="45"/>
  <c r="M307" i="45"/>
  <c r="L307" i="45"/>
  <c r="K307" i="45"/>
  <c r="J307" i="45"/>
  <c r="Y306" i="45"/>
  <c r="X306" i="45"/>
  <c r="W306" i="45"/>
  <c r="V306" i="45"/>
  <c r="U306" i="45"/>
  <c r="Q306" i="45"/>
  <c r="R306" i="45" s="1"/>
  <c r="S306" i="45" s="1"/>
  <c r="P306" i="45"/>
  <c r="N306" i="45"/>
  <c r="M306" i="45"/>
  <c r="L306" i="45"/>
  <c r="K306" i="45"/>
  <c r="J306" i="45"/>
  <c r="X305" i="45"/>
  <c r="W305" i="45"/>
  <c r="Y305" i="45" s="1"/>
  <c r="V305" i="45"/>
  <c r="U305" i="45"/>
  <c r="T305" i="45"/>
  <c r="Q305" i="45"/>
  <c r="R305" i="45" s="1"/>
  <c r="S305" i="45" s="1"/>
  <c r="P305" i="45"/>
  <c r="N305" i="45"/>
  <c r="M305" i="45"/>
  <c r="L305" i="45"/>
  <c r="K305" i="45"/>
  <c r="J305" i="45"/>
  <c r="X304" i="45"/>
  <c r="W304" i="45"/>
  <c r="V304" i="45"/>
  <c r="Y304" i="45" s="1"/>
  <c r="U304" i="45"/>
  <c r="Q304" i="45"/>
  <c r="R304" i="45" s="1"/>
  <c r="S304" i="45" s="1"/>
  <c r="P304" i="45"/>
  <c r="N304" i="45"/>
  <c r="M304" i="45"/>
  <c r="L304" i="45"/>
  <c r="K304" i="45"/>
  <c r="J304" i="45"/>
  <c r="Y303" i="45"/>
  <c r="X303" i="45"/>
  <c r="W303" i="45"/>
  <c r="V303" i="45"/>
  <c r="U303" i="45"/>
  <c r="Q303" i="45"/>
  <c r="R303" i="45" s="1"/>
  <c r="P303" i="45"/>
  <c r="N303" i="45"/>
  <c r="M303" i="45"/>
  <c r="L303" i="45"/>
  <c r="K303" i="45"/>
  <c r="J303" i="45"/>
  <c r="Y302" i="45"/>
  <c r="X302" i="45"/>
  <c r="W302" i="45"/>
  <c r="V302" i="45"/>
  <c r="U302" i="45"/>
  <c r="Q302" i="45"/>
  <c r="R302" i="45" s="1"/>
  <c r="S302" i="45" s="1"/>
  <c r="P302" i="45"/>
  <c r="N302" i="45"/>
  <c r="M302" i="45"/>
  <c r="L302" i="45"/>
  <c r="K302" i="45"/>
  <c r="J302" i="45"/>
  <c r="X301" i="45"/>
  <c r="W301" i="45"/>
  <c r="Y301" i="45" s="1"/>
  <c r="V301" i="45"/>
  <c r="U301" i="45"/>
  <c r="T301" i="45"/>
  <c r="Q301" i="45"/>
  <c r="R301" i="45" s="1"/>
  <c r="S301" i="45" s="1"/>
  <c r="P301" i="45"/>
  <c r="N301" i="45"/>
  <c r="M301" i="45"/>
  <c r="L301" i="45"/>
  <c r="K301" i="45"/>
  <c r="J301" i="45"/>
  <c r="X300" i="45"/>
  <c r="W300" i="45"/>
  <c r="V300" i="45"/>
  <c r="Y300" i="45" s="1"/>
  <c r="U300" i="45"/>
  <c r="Q300" i="45"/>
  <c r="R300" i="45" s="1"/>
  <c r="S300" i="45" s="1"/>
  <c r="P300" i="45"/>
  <c r="N300" i="45"/>
  <c r="M300" i="45"/>
  <c r="L300" i="45"/>
  <c r="K300" i="45"/>
  <c r="J300" i="45"/>
  <c r="Y299" i="45"/>
  <c r="X299" i="45"/>
  <c r="W299" i="45"/>
  <c r="V299" i="45"/>
  <c r="U299" i="45"/>
  <c r="Q299" i="45"/>
  <c r="R299" i="45" s="1"/>
  <c r="P299" i="45"/>
  <c r="N299" i="45"/>
  <c r="M299" i="45"/>
  <c r="L299" i="45"/>
  <c r="K299" i="45"/>
  <c r="J299" i="45"/>
  <c r="Y298" i="45"/>
  <c r="X298" i="45"/>
  <c r="W298" i="45"/>
  <c r="V298" i="45"/>
  <c r="U298" i="45"/>
  <c r="Q298" i="45"/>
  <c r="R298" i="45" s="1"/>
  <c r="S298" i="45" s="1"/>
  <c r="P298" i="45"/>
  <c r="N298" i="45"/>
  <c r="M298" i="45"/>
  <c r="L298" i="45"/>
  <c r="K298" i="45"/>
  <c r="J298" i="45"/>
  <c r="X297" i="45"/>
  <c r="W297" i="45"/>
  <c r="Y297" i="45" s="1"/>
  <c r="V297" i="45"/>
  <c r="U297" i="45"/>
  <c r="T297" i="45"/>
  <c r="Q297" i="45"/>
  <c r="R297" i="45" s="1"/>
  <c r="S297" i="45" s="1"/>
  <c r="P297" i="45"/>
  <c r="N297" i="45"/>
  <c r="M297" i="45"/>
  <c r="L297" i="45"/>
  <c r="K297" i="45"/>
  <c r="J297" i="45"/>
  <c r="X296" i="45"/>
  <c r="W296" i="45"/>
  <c r="V296" i="45"/>
  <c r="Y296" i="45" s="1"/>
  <c r="U296" i="45"/>
  <c r="Q296" i="45"/>
  <c r="R296" i="45" s="1"/>
  <c r="S296" i="45" s="1"/>
  <c r="P296" i="45"/>
  <c r="N296" i="45"/>
  <c r="M296" i="45"/>
  <c r="L296" i="45"/>
  <c r="K296" i="45"/>
  <c r="J296" i="45"/>
  <c r="Y295" i="45"/>
  <c r="X295" i="45"/>
  <c r="W295" i="45"/>
  <c r="V295" i="45"/>
  <c r="U295" i="45"/>
  <c r="Q295" i="45"/>
  <c r="R295" i="45" s="1"/>
  <c r="P295" i="45"/>
  <c r="N295" i="45"/>
  <c r="M295" i="45"/>
  <c r="L295" i="45"/>
  <c r="K295" i="45"/>
  <c r="J295" i="45"/>
  <c r="Y294" i="45"/>
  <c r="X294" i="45"/>
  <c r="W294" i="45"/>
  <c r="V294" i="45"/>
  <c r="U294" i="45"/>
  <c r="Q294" i="45"/>
  <c r="R294" i="45" s="1"/>
  <c r="S294" i="45" s="1"/>
  <c r="P294" i="45"/>
  <c r="N294" i="45"/>
  <c r="M294" i="45"/>
  <c r="L294" i="45"/>
  <c r="K294" i="45"/>
  <c r="J294" i="45"/>
  <c r="X293" i="45"/>
  <c r="W293" i="45"/>
  <c r="Y293" i="45" s="1"/>
  <c r="V293" i="45"/>
  <c r="U293" i="45"/>
  <c r="T293" i="45"/>
  <c r="Q293" i="45"/>
  <c r="R293" i="45" s="1"/>
  <c r="S293" i="45" s="1"/>
  <c r="P293" i="45"/>
  <c r="N293" i="45"/>
  <c r="M293" i="45"/>
  <c r="L293" i="45"/>
  <c r="K293" i="45"/>
  <c r="J293" i="45"/>
  <c r="X292" i="45"/>
  <c r="W292" i="45"/>
  <c r="V292" i="45"/>
  <c r="Y292" i="45" s="1"/>
  <c r="U292" i="45"/>
  <c r="Q292" i="45"/>
  <c r="R292" i="45" s="1"/>
  <c r="S292" i="45" s="1"/>
  <c r="P292" i="45"/>
  <c r="N292" i="45"/>
  <c r="M292" i="45"/>
  <c r="L292" i="45"/>
  <c r="K292" i="45"/>
  <c r="J292" i="45"/>
  <c r="Y291" i="45"/>
  <c r="X291" i="45"/>
  <c r="W291" i="45"/>
  <c r="V291" i="45"/>
  <c r="U291" i="45"/>
  <c r="Q291" i="45"/>
  <c r="R291" i="45" s="1"/>
  <c r="P291" i="45"/>
  <c r="N291" i="45"/>
  <c r="M291" i="45"/>
  <c r="L291" i="45"/>
  <c r="K291" i="45"/>
  <c r="J291" i="45"/>
  <c r="Y290" i="45"/>
  <c r="X290" i="45"/>
  <c r="W290" i="45"/>
  <c r="V290" i="45"/>
  <c r="U290" i="45"/>
  <c r="Q290" i="45"/>
  <c r="R290" i="45" s="1"/>
  <c r="S290" i="45" s="1"/>
  <c r="P290" i="45"/>
  <c r="N290" i="45"/>
  <c r="M290" i="45"/>
  <c r="L290" i="45"/>
  <c r="K290" i="45"/>
  <c r="J290" i="45"/>
  <c r="X289" i="45"/>
  <c r="W289" i="45"/>
  <c r="Y289" i="45" s="1"/>
  <c r="V289" i="45"/>
  <c r="U289" i="45"/>
  <c r="T289" i="45"/>
  <c r="Q289" i="45"/>
  <c r="R289" i="45" s="1"/>
  <c r="S289" i="45" s="1"/>
  <c r="P289" i="45"/>
  <c r="N289" i="45"/>
  <c r="M289" i="45"/>
  <c r="L289" i="45"/>
  <c r="K289" i="45"/>
  <c r="J289" i="45"/>
  <c r="X288" i="45"/>
  <c r="W288" i="45"/>
  <c r="V288" i="45"/>
  <c r="Y288" i="45" s="1"/>
  <c r="U288" i="45"/>
  <c r="Q288" i="45"/>
  <c r="R288" i="45" s="1"/>
  <c r="P288" i="45"/>
  <c r="N288" i="45"/>
  <c r="M288" i="45"/>
  <c r="L288" i="45"/>
  <c r="K288" i="45"/>
  <c r="J288" i="45"/>
  <c r="Y287" i="45"/>
  <c r="X287" i="45"/>
  <c r="W287" i="45"/>
  <c r="V287" i="45"/>
  <c r="U287" i="45"/>
  <c r="Q287" i="45"/>
  <c r="R287" i="45" s="1"/>
  <c r="P287" i="45"/>
  <c r="N287" i="45"/>
  <c r="M287" i="45"/>
  <c r="L287" i="45"/>
  <c r="K287" i="45"/>
  <c r="J287" i="45"/>
  <c r="Y286" i="45"/>
  <c r="X286" i="45"/>
  <c r="W286" i="45"/>
  <c r="V286" i="45"/>
  <c r="U286" i="45"/>
  <c r="Q286" i="45"/>
  <c r="R286" i="45" s="1"/>
  <c r="S286" i="45" s="1"/>
  <c r="P286" i="45"/>
  <c r="N286" i="45"/>
  <c r="M286" i="45"/>
  <c r="L286" i="45"/>
  <c r="K286" i="45"/>
  <c r="J286" i="45"/>
  <c r="X285" i="45"/>
  <c r="W285" i="45"/>
  <c r="Y285" i="45" s="1"/>
  <c r="V285" i="45"/>
  <c r="U285" i="45"/>
  <c r="T285" i="45"/>
  <c r="Q285" i="45"/>
  <c r="R285" i="45" s="1"/>
  <c r="S285" i="45" s="1"/>
  <c r="P285" i="45"/>
  <c r="N285" i="45"/>
  <c r="M285" i="45"/>
  <c r="L285" i="45"/>
  <c r="K285" i="45"/>
  <c r="J285" i="45"/>
  <c r="X284" i="45"/>
  <c r="W284" i="45"/>
  <c r="V284" i="45"/>
  <c r="Y284" i="45" s="1"/>
  <c r="U284" i="45"/>
  <c r="Q284" i="45"/>
  <c r="R284" i="45" s="1"/>
  <c r="P284" i="45"/>
  <c r="N284" i="45"/>
  <c r="M284" i="45"/>
  <c r="L284" i="45"/>
  <c r="K284" i="45"/>
  <c r="J284" i="45"/>
  <c r="Y283" i="45"/>
  <c r="X283" i="45"/>
  <c r="W283" i="45"/>
  <c r="V283" i="45"/>
  <c r="U283" i="45"/>
  <c r="Q283" i="45"/>
  <c r="R283" i="45" s="1"/>
  <c r="P283" i="45"/>
  <c r="N283" i="45"/>
  <c r="M283" i="45"/>
  <c r="L283" i="45"/>
  <c r="K283" i="45"/>
  <c r="J283" i="45"/>
  <c r="X282" i="45"/>
  <c r="W282" i="45"/>
  <c r="Y282" i="45" s="1"/>
  <c r="V282" i="45"/>
  <c r="U282" i="45"/>
  <c r="Q282" i="45"/>
  <c r="R282" i="45" s="1"/>
  <c r="S282" i="45" s="1"/>
  <c r="P282" i="45"/>
  <c r="N282" i="45"/>
  <c r="M282" i="45"/>
  <c r="L282" i="45"/>
  <c r="K282" i="45"/>
  <c r="J282" i="45"/>
  <c r="X281" i="45"/>
  <c r="W281" i="45"/>
  <c r="Y281" i="45" s="1"/>
  <c r="V281" i="45"/>
  <c r="U281" i="45"/>
  <c r="T281" i="45"/>
  <c r="Q281" i="45"/>
  <c r="R281" i="45" s="1"/>
  <c r="S281" i="45" s="1"/>
  <c r="P281" i="45"/>
  <c r="N281" i="45"/>
  <c r="M281" i="45"/>
  <c r="L281" i="45"/>
  <c r="K281" i="45"/>
  <c r="J281" i="45"/>
  <c r="X280" i="45"/>
  <c r="W280" i="45"/>
  <c r="V280" i="45"/>
  <c r="Y280" i="45" s="1"/>
  <c r="U280" i="45"/>
  <c r="Q280" i="45"/>
  <c r="R280" i="45" s="1"/>
  <c r="P280" i="45"/>
  <c r="N280" i="45"/>
  <c r="M280" i="45"/>
  <c r="L280" i="45"/>
  <c r="K280" i="45"/>
  <c r="J280" i="45"/>
  <c r="Y279" i="45"/>
  <c r="X279" i="45"/>
  <c r="W279" i="45"/>
  <c r="V279" i="45"/>
  <c r="U279" i="45"/>
  <c r="Q279" i="45"/>
  <c r="R279" i="45" s="1"/>
  <c r="P279" i="45"/>
  <c r="N279" i="45"/>
  <c r="M279" i="45"/>
  <c r="L279" i="45"/>
  <c r="K279" i="45"/>
  <c r="J279" i="45"/>
  <c r="X278" i="45"/>
  <c r="W278" i="45"/>
  <c r="Y278" i="45" s="1"/>
  <c r="V278" i="45"/>
  <c r="U278" i="45"/>
  <c r="Q278" i="45"/>
  <c r="R278" i="45" s="1"/>
  <c r="S278" i="45" s="1"/>
  <c r="P278" i="45"/>
  <c r="N278" i="45"/>
  <c r="M278" i="45"/>
  <c r="L278" i="45"/>
  <c r="K278" i="45"/>
  <c r="J278" i="45"/>
  <c r="X277" i="45"/>
  <c r="W277" i="45"/>
  <c r="Y277" i="45" s="1"/>
  <c r="V277" i="45"/>
  <c r="U277" i="45"/>
  <c r="T277" i="45"/>
  <c r="Q277" i="45"/>
  <c r="R277" i="45" s="1"/>
  <c r="S277" i="45" s="1"/>
  <c r="P277" i="45"/>
  <c r="N277" i="45"/>
  <c r="M277" i="45"/>
  <c r="L277" i="45"/>
  <c r="K277" i="45"/>
  <c r="J277" i="45"/>
  <c r="X276" i="45"/>
  <c r="Y276" i="45" s="1"/>
  <c r="W276" i="45"/>
  <c r="V276" i="45"/>
  <c r="U276" i="45"/>
  <c r="Q276" i="45"/>
  <c r="R276" i="45" s="1"/>
  <c r="P276" i="45"/>
  <c r="N276" i="45"/>
  <c r="M276" i="45"/>
  <c r="L276" i="45"/>
  <c r="K276" i="45"/>
  <c r="J276" i="45"/>
  <c r="Y275" i="45"/>
  <c r="X275" i="45"/>
  <c r="W275" i="45"/>
  <c r="V275" i="45"/>
  <c r="U275" i="45"/>
  <c r="Q275" i="45"/>
  <c r="R275" i="45" s="1"/>
  <c r="P275" i="45"/>
  <c r="N275" i="45"/>
  <c r="M275" i="45"/>
  <c r="L275" i="45"/>
  <c r="K275" i="45"/>
  <c r="J275" i="45"/>
  <c r="Y274" i="45"/>
  <c r="X274" i="45"/>
  <c r="W274" i="45"/>
  <c r="V274" i="45"/>
  <c r="U274" i="45"/>
  <c r="Q274" i="45"/>
  <c r="R274" i="45" s="1"/>
  <c r="S274" i="45" s="1"/>
  <c r="P274" i="45"/>
  <c r="N274" i="45"/>
  <c r="M274" i="45"/>
  <c r="L274" i="45"/>
  <c r="K274" i="45"/>
  <c r="J274" i="45"/>
  <c r="X273" i="45"/>
  <c r="W273" i="45"/>
  <c r="Y273" i="45" s="1"/>
  <c r="V273" i="45"/>
  <c r="U273" i="45"/>
  <c r="T273" i="45"/>
  <c r="Q273" i="45"/>
  <c r="R273" i="45" s="1"/>
  <c r="S273" i="45" s="1"/>
  <c r="P273" i="45"/>
  <c r="N273" i="45"/>
  <c r="M273" i="45"/>
  <c r="L273" i="45"/>
  <c r="K273" i="45"/>
  <c r="J273" i="45"/>
  <c r="X272" i="45"/>
  <c r="Y272" i="45" s="1"/>
  <c r="W272" i="45"/>
  <c r="V272" i="45"/>
  <c r="U272" i="45"/>
  <c r="Q272" i="45"/>
  <c r="R272" i="45" s="1"/>
  <c r="P272" i="45"/>
  <c r="N272" i="45"/>
  <c r="M272" i="45"/>
  <c r="L272" i="45"/>
  <c r="K272" i="45"/>
  <c r="J272" i="45"/>
  <c r="Y271" i="45"/>
  <c r="X271" i="45"/>
  <c r="W271" i="45"/>
  <c r="V271" i="45"/>
  <c r="U271" i="45"/>
  <c r="Q271" i="45"/>
  <c r="R271" i="45" s="1"/>
  <c r="P271" i="45"/>
  <c r="N271" i="45"/>
  <c r="M271" i="45"/>
  <c r="L271" i="45"/>
  <c r="K271" i="45"/>
  <c r="J271" i="45"/>
  <c r="Y270" i="45"/>
  <c r="X270" i="45"/>
  <c r="W270" i="45"/>
  <c r="V270" i="45"/>
  <c r="U270" i="45"/>
  <c r="Q270" i="45"/>
  <c r="R270" i="45" s="1"/>
  <c r="S270" i="45" s="1"/>
  <c r="P270" i="45"/>
  <c r="N270" i="45"/>
  <c r="M270" i="45"/>
  <c r="L270" i="45"/>
  <c r="K270" i="45"/>
  <c r="J270" i="45"/>
  <c r="X269" i="45"/>
  <c r="W269" i="45"/>
  <c r="Y269" i="45" s="1"/>
  <c r="V269" i="45"/>
  <c r="U269" i="45"/>
  <c r="T269" i="45"/>
  <c r="Q269" i="45"/>
  <c r="R269" i="45" s="1"/>
  <c r="S269" i="45" s="1"/>
  <c r="P269" i="45"/>
  <c r="N269" i="45"/>
  <c r="M269" i="45"/>
  <c r="L269" i="45"/>
  <c r="K269" i="45"/>
  <c r="J269" i="45"/>
  <c r="X268" i="45"/>
  <c r="Y268" i="45" s="1"/>
  <c r="W268" i="45"/>
  <c r="V268" i="45"/>
  <c r="U268" i="45"/>
  <c r="Q268" i="45"/>
  <c r="R268" i="45" s="1"/>
  <c r="P268" i="45"/>
  <c r="N268" i="45"/>
  <c r="M268" i="45"/>
  <c r="L268" i="45"/>
  <c r="K268" i="45"/>
  <c r="J268" i="45"/>
  <c r="Y267" i="45"/>
  <c r="X267" i="45"/>
  <c r="W267" i="45"/>
  <c r="V267" i="45"/>
  <c r="U267" i="45"/>
  <c r="Q267" i="45"/>
  <c r="R267" i="45" s="1"/>
  <c r="P267" i="45"/>
  <c r="N267" i="45"/>
  <c r="M267" i="45"/>
  <c r="L267" i="45"/>
  <c r="K267" i="45"/>
  <c r="J267" i="45"/>
  <c r="X266" i="45"/>
  <c r="W266" i="45"/>
  <c r="Y266" i="45" s="1"/>
  <c r="V266" i="45"/>
  <c r="U266" i="45"/>
  <c r="Q266" i="45"/>
  <c r="R266" i="45" s="1"/>
  <c r="S266" i="45" s="1"/>
  <c r="P266" i="45"/>
  <c r="N266" i="45"/>
  <c r="M266" i="45"/>
  <c r="L266" i="45"/>
  <c r="K266" i="45"/>
  <c r="J266" i="45"/>
  <c r="X265" i="45"/>
  <c r="W265" i="45"/>
  <c r="Y265" i="45" s="1"/>
  <c r="V265" i="45"/>
  <c r="U265" i="45"/>
  <c r="T265" i="45"/>
  <c r="Q265" i="45"/>
  <c r="R265" i="45" s="1"/>
  <c r="S265" i="45" s="1"/>
  <c r="P265" i="45"/>
  <c r="N265" i="45"/>
  <c r="M265" i="45"/>
  <c r="L265" i="45"/>
  <c r="K265" i="45"/>
  <c r="J265" i="45"/>
  <c r="X264" i="45"/>
  <c r="Y264" i="45" s="1"/>
  <c r="W264" i="45"/>
  <c r="V264" i="45"/>
  <c r="U264" i="45"/>
  <c r="Q264" i="45"/>
  <c r="R264" i="45" s="1"/>
  <c r="P264" i="45"/>
  <c r="N264" i="45"/>
  <c r="M264" i="45"/>
  <c r="L264" i="45"/>
  <c r="K264" i="45"/>
  <c r="J264" i="45"/>
  <c r="Y263" i="45"/>
  <c r="X263" i="45"/>
  <c r="W263" i="45"/>
  <c r="V263" i="45"/>
  <c r="U263" i="45"/>
  <c r="Q263" i="45"/>
  <c r="R263" i="45" s="1"/>
  <c r="P263" i="45"/>
  <c r="N263" i="45"/>
  <c r="M263" i="45"/>
  <c r="L263" i="45"/>
  <c r="K263" i="45"/>
  <c r="J263" i="45"/>
  <c r="X262" i="45"/>
  <c r="W262" i="45"/>
  <c r="Y262" i="45" s="1"/>
  <c r="V262" i="45"/>
  <c r="U262" i="45"/>
  <c r="Q262" i="45"/>
  <c r="R262" i="45" s="1"/>
  <c r="S262" i="45" s="1"/>
  <c r="P262" i="45"/>
  <c r="N262" i="45"/>
  <c r="M262" i="45"/>
  <c r="L262" i="45"/>
  <c r="K262" i="45"/>
  <c r="J262" i="45"/>
  <c r="X261" i="45"/>
  <c r="W261" i="45"/>
  <c r="Y261" i="45" s="1"/>
  <c r="V261" i="45"/>
  <c r="U261" i="45"/>
  <c r="T261" i="45"/>
  <c r="Q261" i="45"/>
  <c r="R261" i="45" s="1"/>
  <c r="S261" i="45" s="1"/>
  <c r="P261" i="45"/>
  <c r="N261" i="45"/>
  <c r="M261" i="45"/>
  <c r="L261" i="45"/>
  <c r="K261" i="45"/>
  <c r="J261" i="45"/>
  <c r="X260" i="45"/>
  <c r="Y260" i="45" s="1"/>
  <c r="W260" i="45"/>
  <c r="V260" i="45"/>
  <c r="U260" i="45"/>
  <c r="Q260" i="45"/>
  <c r="R260" i="45" s="1"/>
  <c r="P260" i="45"/>
  <c r="N260" i="45"/>
  <c r="M260" i="45"/>
  <c r="L260" i="45"/>
  <c r="K260" i="45"/>
  <c r="J260" i="45"/>
  <c r="Y259" i="45"/>
  <c r="X259" i="45"/>
  <c r="W259" i="45"/>
  <c r="V259" i="45"/>
  <c r="U259" i="45"/>
  <c r="Q259" i="45"/>
  <c r="R259" i="45" s="1"/>
  <c r="P259" i="45"/>
  <c r="N259" i="45"/>
  <c r="M259" i="45"/>
  <c r="L259" i="45"/>
  <c r="K259" i="45"/>
  <c r="J259" i="45"/>
  <c r="X258" i="45"/>
  <c r="W258" i="45"/>
  <c r="Y258" i="45" s="1"/>
  <c r="V258" i="45"/>
  <c r="U258" i="45"/>
  <c r="Q258" i="45"/>
  <c r="R258" i="45" s="1"/>
  <c r="S258" i="45" s="1"/>
  <c r="P258" i="45"/>
  <c r="N258" i="45"/>
  <c r="M258" i="45"/>
  <c r="L258" i="45"/>
  <c r="K258" i="45"/>
  <c r="J258" i="45"/>
  <c r="X257" i="45"/>
  <c r="W257" i="45"/>
  <c r="Y257" i="45" s="1"/>
  <c r="V257" i="45"/>
  <c r="U257" i="45"/>
  <c r="T257" i="45"/>
  <c r="Q257" i="45"/>
  <c r="R257" i="45" s="1"/>
  <c r="S257" i="45" s="1"/>
  <c r="P257" i="45"/>
  <c r="N257" i="45"/>
  <c r="M257" i="45"/>
  <c r="L257" i="45"/>
  <c r="K257" i="45"/>
  <c r="J257" i="45"/>
  <c r="X256" i="45"/>
  <c r="Y256" i="45" s="1"/>
  <c r="W256" i="45"/>
  <c r="V256" i="45"/>
  <c r="U256" i="45"/>
  <c r="Q256" i="45"/>
  <c r="R256" i="45" s="1"/>
  <c r="P256" i="45"/>
  <c r="N256" i="45"/>
  <c r="M256" i="45"/>
  <c r="L256" i="45"/>
  <c r="K256" i="45"/>
  <c r="J256" i="45"/>
  <c r="Y255" i="45"/>
  <c r="X255" i="45"/>
  <c r="W255" i="45"/>
  <c r="V255" i="45"/>
  <c r="U255" i="45"/>
  <c r="Q255" i="45"/>
  <c r="R255" i="45" s="1"/>
  <c r="P255" i="45"/>
  <c r="N255" i="45"/>
  <c r="M255" i="45"/>
  <c r="L255" i="45"/>
  <c r="K255" i="45"/>
  <c r="J255" i="45"/>
  <c r="Y254" i="45"/>
  <c r="X254" i="45"/>
  <c r="W254" i="45"/>
  <c r="V254" i="45"/>
  <c r="U254" i="45"/>
  <c r="Q254" i="45"/>
  <c r="R254" i="45" s="1"/>
  <c r="S254" i="45" s="1"/>
  <c r="P254" i="45"/>
  <c r="N254" i="45"/>
  <c r="M254" i="45"/>
  <c r="L254" i="45"/>
  <c r="K254" i="45"/>
  <c r="J254" i="45"/>
  <c r="X253" i="45"/>
  <c r="W253" i="45"/>
  <c r="Y253" i="45" s="1"/>
  <c r="V253" i="45"/>
  <c r="U253" i="45"/>
  <c r="T253" i="45"/>
  <c r="Q253" i="45"/>
  <c r="R253" i="45" s="1"/>
  <c r="S253" i="45" s="1"/>
  <c r="P253" i="45"/>
  <c r="N253" i="45"/>
  <c r="M253" i="45"/>
  <c r="L253" i="45"/>
  <c r="K253" i="45"/>
  <c r="J253" i="45"/>
  <c r="X252" i="45"/>
  <c r="Y252" i="45" s="1"/>
  <c r="W252" i="45"/>
  <c r="V252" i="45"/>
  <c r="U252" i="45"/>
  <c r="Q252" i="45"/>
  <c r="R252" i="45" s="1"/>
  <c r="P252" i="45"/>
  <c r="N252" i="45"/>
  <c r="M252" i="45"/>
  <c r="L252" i="45"/>
  <c r="K252" i="45"/>
  <c r="J252" i="45"/>
  <c r="Y251" i="45"/>
  <c r="X251" i="45"/>
  <c r="W251" i="45"/>
  <c r="V251" i="45"/>
  <c r="U251" i="45"/>
  <c r="Q251" i="45"/>
  <c r="R251" i="45" s="1"/>
  <c r="P251" i="45"/>
  <c r="N251" i="45"/>
  <c r="M251" i="45"/>
  <c r="L251" i="45"/>
  <c r="K251" i="45"/>
  <c r="J251" i="45"/>
  <c r="Y250" i="45"/>
  <c r="X250" i="45"/>
  <c r="W250" i="45"/>
  <c r="V250" i="45"/>
  <c r="U250" i="45"/>
  <c r="Q250" i="45"/>
  <c r="R250" i="45" s="1"/>
  <c r="S250" i="45" s="1"/>
  <c r="P250" i="45"/>
  <c r="N250" i="45"/>
  <c r="M250" i="45"/>
  <c r="L250" i="45"/>
  <c r="K250" i="45"/>
  <c r="J250" i="45"/>
  <c r="X249" i="45"/>
  <c r="W249" i="45"/>
  <c r="Y249" i="45" s="1"/>
  <c r="V249" i="45"/>
  <c r="U249" i="45"/>
  <c r="T249" i="45"/>
  <c r="Q249" i="45"/>
  <c r="R249" i="45" s="1"/>
  <c r="S249" i="45" s="1"/>
  <c r="P249" i="45"/>
  <c r="N249" i="45"/>
  <c r="M249" i="45"/>
  <c r="L249" i="45"/>
  <c r="K249" i="45"/>
  <c r="J249" i="45"/>
  <c r="X248" i="45"/>
  <c r="Y248" i="45" s="1"/>
  <c r="W248" i="45"/>
  <c r="V248" i="45"/>
  <c r="U248" i="45"/>
  <c r="Q248" i="45"/>
  <c r="R248" i="45" s="1"/>
  <c r="P248" i="45"/>
  <c r="N248" i="45"/>
  <c r="M248" i="45"/>
  <c r="L248" i="45"/>
  <c r="K248" i="45"/>
  <c r="J248" i="45"/>
  <c r="Y247" i="45"/>
  <c r="X247" i="45"/>
  <c r="W247" i="45"/>
  <c r="V247" i="45"/>
  <c r="U247" i="45"/>
  <c r="Q247" i="45"/>
  <c r="R247" i="45" s="1"/>
  <c r="P247" i="45"/>
  <c r="N247" i="45"/>
  <c r="M247" i="45"/>
  <c r="L247" i="45"/>
  <c r="K247" i="45"/>
  <c r="J247" i="45"/>
  <c r="Y246" i="45"/>
  <c r="X246" i="45"/>
  <c r="W246" i="45"/>
  <c r="V246" i="45"/>
  <c r="U246" i="45"/>
  <c r="Q246" i="45"/>
  <c r="R246" i="45" s="1"/>
  <c r="S246" i="45" s="1"/>
  <c r="P246" i="45"/>
  <c r="N246" i="45"/>
  <c r="M246" i="45"/>
  <c r="L246" i="45"/>
  <c r="K246" i="45"/>
  <c r="J246" i="45"/>
  <c r="X245" i="45"/>
  <c r="W245" i="45"/>
  <c r="Y245" i="45" s="1"/>
  <c r="V245" i="45"/>
  <c r="U245" i="45"/>
  <c r="T245" i="45"/>
  <c r="Q245" i="45"/>
  <c r="R245" i="45" s="1"/>
  <c r="S245" i="45" s="1"/>
  <c r="P245" i="45"/>
  <c r="N245" i="45"/>
  <c r="M245" i="45"/>
  <c r="L245" i="45"/>
  <c r="K245" i="45"/>
  <c r="J245" i="45"/>
  <c r="X244" i="45"/>
  <c r="Y244" i="45" s="1"/>
  <c r="W244" i="45"/>
  <c r="V244" i="45"/>
  <c r="U244" i="45"/>
  <c r="Q244" i="45"/>
  <c r="R244" i="45" s="1"/>
  <c r="P244" i="45"/>
  <c r="N244" i="45"/>
  <c r="M244" i="45"/>
  <c r="L244" i="45"/>
  <c r="K244" i="45"/>
  <c r="J244" i="45"/>
  <c r="Y243" i="45"/>
  <c r="X243" i="45"/>
  <c r="W243" i="45"/>
  <c r="V243" i="45"/>
  <c r="U243" i="45"/>
  <c r="Q243" i="45"/>
  <c r="R243" i="45" s="1"/>
  <c r="P243" i="45"/>
  <c r="N243" i="45"/>
  <c r="M243" i="45"/>
  <c r="L243" i="45"/>
  <c r="K243" i="45"/>
  <c r="J243" i="45"/>
  <c r="X242" i="45"/>
  <c r="W242" i="45"/>
  <c r="Y242" i="45" s="1"/>
  <c r="V242" i="45"/>
  <c r="U242" i="45"/>
  <c r="Q242" i="45"/>
  <c r="R242" i="45" s="1"/>
  <c r="S242" i="45" s="1"/>
  <c r="P242" i="45"/>
  <c r="N242" i="45"/>
  <c r="M242" i="45"/>
  <c r="L242" i="45"/>
  <c r="K242" i="45"/>
  <c r="J242" i="45"/>
  <c r="X241" i="45"/>
  <c r="W241" i="45"/>
  <c r="Y241" i="45" s="1"/>
  <c r="V241" i="45"/>
  <c r="U241" i="45"/>
  <c r="T241" i="45"/>
  <c r="Q241" i="45"/>
  <c r="R241" i="45" s="1"/>
  <c r="S241" i="45" s="1"/>
  <c r="P241" i="45"/>
  <c r="N241" i="45"/>
  <c r="M241" i="45"/>
  <c r="L241" i="45"/>
  <c r="K241" i="45"/>
  <c r="J241" i="45"/>
  <c r="X240" i="45"/>
  <c r="Y240" i="45" s="1"/>
  <c r="W240" i="45"/>
  <c r="V240" i="45"/>
  <c r="U240" i="45"/>
  <c r="Q240" i="45"/>
  <c r="R240" i="45" s="1"/>
  <c r="P240" i="45"/>
  <c r="N240" i="45"/>
  <c r="M240" i="45"/>
  <c r="L240" i="45"/>
  <c r="K240" i="45"/>
  <c r="J240" i="45"/>
  <c r="Y239" i="45"/>
  <c r="X239" i="45"/>
  <c r="W239" i="45"/>
  <c r="V239" i="45"/>
  <c r="U239" i="45"/>
  <c r="Q239" i="45"/>
  <c r="R239" i="45" s="1"/>
  <c r="P239" i="45"/>
  <c r="N239" i="45"/>
  <c r="M239" i="45"/>
  <c r="L239" i="45"/>
  <c r="K239" i="45"/>
  <c r="J239" i="45"/>
  <c r="X238" i="45"/>
  <c r="W238" i="45"/>
  <c r="Y238" i="45" s="1"/>
  <c r="V238" i="45"/>
  <c r="U238" i="45"/>
  <c r="Q238" i="45"/>
  <c r="R238" i="45" s="1"/>
  <c r="S238" i="45" s="1"/>
  <c r="P238" i="45"/>
  <c r="N238" i="45"/>
  <c r="M238" i="45"/>
  <c r="L238" i="45"/>
  <c r="K238" i="45"/>
  <c r="J238" i="45"/>
  <c r="X237" i="45"/>
  <c r="W237" i="45"/>
  <c r="Y237" i="45" s="1"/>
  <c r="V237" i="45"/>
  <c r="U237" i="45"/>
  <c r="T237" i="45"/>
  <c r="Q237" i="45"/>
  <c r="R237" i="45" s="1"/>
  <c r="S237" i="45" s="1"/>
  <c r="P237" i="45"/>
  <c r="N237" i="45"/>
  <c r="M237" i="45"/>
  <c r="L237" i="45"/>
  <c r="K237" i="45"/>
  <c r="J237" i="45"/>
  <c r="X236" i="45"/>
  <c r="Y236" i="45" s="1"/>
  <c r="W236" i="45"/>
  <c r="V236" i="45"/>
  <c r="U236" i="45"/>
  <c r="Q236" i="45"/>
  <c r="R236" i="45" s="1"/>
  <c r="P236" i="45"/>
  <c r="N236" i="45"/>
  <c r="M236" i="45"/>
  <c r="L236" i="45"/>
  <c r="K236" i="45"/>
  <c r="J236" i="45"/>
  <c r="Y235" i="45"/>
  <c r="X235" i="45"/>
  <c r="W235" i="45"/>
  <c r="V235" i="45"/>
  <c r="U235" i="45"/>
  <c r="S235" i="45"/>
  <c r="T235" i="45" s="1"/>
  <c r="Q235" i="45"/>
  <c r="R235" i="45" s="1"/>
  <c r="P235" i="45"/>
  <c r="N235" i="45"/>
  <c r="M235" i="45"/>
  <c r="L235" i="45"/>
  <c r="K235" i="45"/>
  <c r="J235" i="45"/>
  <c r="X234" i="45"/>
  <c r="W234" i="45"/>
  <c r="V234" i="45"/>
  <c r="Y234" i="45" s="1"/>
  <c r="U234" i="45"/>
  <c r="Q234" i="45"/>
  <c r="R234" i="45" s="1"/>
  <c r="P234" i="45"/>
  <c r="N234" i="45"/>
  <c r="M234" i="45"/>
  <c r="L234" i="45"/>
  <c r="K234" i="45"/>
  <c r="J234" i="45"/>
  <c r="X233" i="45"/>
  <c r="W233" i="45"/>
  <c r="Y233" i="45" s="1"/>
  <c r="V233" i="45"/>
  <c r="U233" i="45"/>
  <c r="S233" i="45"/>
  <c r="T233" i="45" s="1"/>
  <c r="Q233" i="45"/>
  <c r="R233" i="45" s="1"/>
  <c r="P233" i="45"/>
  <c r="N233" i="45"/>
  <c r="M233" i="45"/>
  <c r="L233" i="45"/>
  <c r="K233" i="45"/>
  <c r="J233" i="45"/>
  <c r="X232" i="45"/>
  <c r="W232" i="45"/>
  <c r="V232" i="45"/>
  <c r="Y232" i="45" s="1"/>
  <c r="U232" i="45"/>
  <c r="Q232" i="45"/>
  <c r="R232" i="45" s="1"/>
  <c r="P232" i="45"/>
  <c r="N232" i="45"/>
  <c r="M232" i="45"/>
  <c r="L232" i="45"/>
  <c r="K232" i="45"/>
  <c r="J232" i="45"/>
  <c r="X231" i="45"/>
  <c r="W231" i="45"/>
  <c r="Y231" i="45" s="1"/>
  <c r="V231" i="45"/>
  <c r="U231" i="45"/>
  <c r="Q231" i="45"/>
  <c r="R231" i="45" s="1"/>
  <c r="S231" i="45" s="1"/>
  <c r="T231" i="45" s="1"/>
  <c r="P231" i="45"/>
  <c r="N231" i="45"/>
  <c r="M231" i="45"/>
  <c r="L231" i="45"/>
  <c r="K231" i="45"/>
  <c r="J231" i="45"/>
  <c r="X230" i="45"/>
  <c r="W230" i="45"/>
  <c r="V230" i="45"/>
  <c r="Y230" i="45" s="1"/>
  <c r="U230" i="45"/>
  <c r="T230" i="45"/>
  <c r="S230" i="45"/>
  <c r="Q230" i="45"/>
  <c r="R230" i="45" s="1"/>
  <c r="P230" i="45"/>
  <c r="N230" i="45"/>
  <c r="M230" i="45"/>
  <c r="L230" i="45"/>
  <c r="K230" i="45"/>
  <c r="J230" i="45"/>
  <c r="X229" i="45"/>
  <c r="Y229" i="45" s="1"/>
  <c r="W229" i="45"/>
  <c r="V229" i="45"/>
  <c r="U229" i="45"/>
  <c r="S229" i="45"/>
  <c r="Q229" i="45"/>
  <c r="R229" i="45" s="1"/>
  <c r="T229" i="45" s="1"/>
  <c r="P229" i="45"/>
  <c r="N229" i="45"/>
  <c r="M229" i="45"/>
  <c r="L229" i="45"/>
  <c r="K229" i="45"/>
  <c r="J229" i="45"/>
  <c r="Y228" i="45"/>
  <c r="X228" i="45"/>
  <c r="W228" i="45"/>
  <c r="V228" i="45"/>
  <c r="U228" i="45"/>
  <c r="T228" i="45"/>
  <c r="Q228" i="45"/>
  <c r="R228" i="45" s="1"/>
  <c r="S228" i="45" s="1"/>
  <c r="P228" i="45"/>
  <c r="N228" i="45"/>
  <c r="M228" i="45"/>
  <c r="L228" i="45"/>
  <c r="K228" i="45"/>
  <c r="J228" i="45"/>
  <c r="Y227" i="45"/>
  <c r="X227" i="45"/>
  <c r="W227" i="45"/>
  <c r="V227" i="45"/>
  <c r="U227" i="45"/>
  <c r="S227" i="45"/>
  <c r="T227" i="45" s="1"/>
  <c r="Q227" i="45"/>
  <c r="R227" i="45" s="1"/>
  <c r="P227" i="45"/>
  <c r="N227" i="45"/>
  <c r="M227" i="45"/>
  <c r="L227" i="45"/>
  <c r="K227" i="45"/>
  <c r="J227" i="45"/>
  <c r="X226" i="45"/>
  <c r="W226" i="45"/>
  <c r="V226" i="45"/>
  <c r="Y226" i="45" s="1"/>
  <c r="U226" i="45"/>
  <c r="Q226" i="45"/>
  <c r="R226" i="45" s="1"/>
  <c r="P226" i="45"/>
  <c r="N226" i="45"/>
  <c r="M226" i="45"/>
  <c r="L226" i="45"/>
  <c r="K226" i="45"/>
  <c r="J226" i="45"/>
  <c r="X225" i="45"/>
  <c r="W225" i="45"/>
  <c r="Y225" i="45" s="1"/>
  <c r="V225" i="45"/>
  <c r="U225" i="45"/>
  <c r="Q225" i="45"/>
  <c r="R225" i="45" s="1"/>
  <c r="P225" i="45"/>
  <c r="N225" i="45"/>
  <c r="M225" i="45"/>
  <c r="L225" i="45"/>
  <c r="K225" i="45"/>
  <c r="J225" i="45"/>
  <c r="X224" i="45"/>
  <c r="W224" i="45"/>
  <c r="Y224" i="45" s="1"/>
  <c r="V224" i="45"/>
  <c r="U224" i="45"/>
  <c r="Q224" i="45"/>
  <c r="R224" i="45" s="1"/>
  <c r="P224" i="45"/>
  <c r="N224" i="45"/>
  <c r="M224" i="45"/>
  <c r="L224" i="45"/>
  <c r="K224" i="45"/>
  <c r="J224" i="45"/>
  <c r="Y223" i="45"/>
  <c r="X223" i="45"/>
  <c r="W223" i="45"/>
  <c r="V223" i="45"/>
  <c r="U223" i="45"/>
  <c r="Q223" i="45"/>
  <c r="R223" i="45" s="1"/>
  <c r="P223" i="45"/>
  <c r="N223" i="45"/>
  <c r="M223" i="45"/>
  <c r="L223" i="45"/>
  <c r="K223" i="45"/>
  <c r="J223" i="45"/>
  <c r="Y222" i="45"/>
  <c r="X222" i="45"/>
  <c r="W222" i="45"/>
  <c r="V222" i="45"/>
  <c r="U222" i="45"/>
  <c r="Q222" i="45"/>
  <c r="R222" i="45" s="1"/>
  <c r="P222" i="45"/>
  <c r="N222" i="45"/>
  <c r="M222" i="45"/>
  <c r="L222" i="45"/>
  <c r="K222" i="45"/>
  <c r="J222" i="45"/>
  <c r="Y221" i="45"/>
  <c r="X221" i="45"/>
  <c r="W221" i="45"/>
  <c r="V221" i="45"/>
  <c r="U221" i="45"/>
  <c r="Q221" i="45"/>
  <c r="R221" i="45" s="1"/>
  <c r="P221" i="45"/>
  <c r="N221" i="45"/>
  <c r="M221" i="45"/>
  <c r="L221" i="45"/>
  <c r="K221" i="45"/>
  <c r="J221" i="45"/>
  <c r="X220" i="45"/>
  <c r="W220" i="45"/>
  <c r="V220" i="45"/>
  <c r="Y220" i="45" s="1"/>
  <c r="U220" i="45"/>
  <c r="Q220" i="45"/>
  <c r="R220" i="45" s="1"/>
  <c r="P220" i="45"/>
  <c r="N220" i="45"/>
  <c r="M220" i="45"/>
  <c r="L220" i="45"/>
  <c r="K220" i="45"/>
  <c r="J220" i="45"/>
  <c r="Y219" i="45"/>
  <c r="X219" i="45"/>
  <c r="W219" i="45"/>
  <c r="V219" i="45"/>
  <c r="U219" i="45"/>
  <c r="Q219" i="45"/>
  <c r="R219" i="45" s="1"/>
  <c r="P219" i="45"/>
  <c r="N219" i="45"/>
  <c r="M219" i="45"/>
  <c r="L219" i="45"/>
  <c r="K219" i="45"/>
  <c r="J219" i="45"/>
  <c r="Y218" i="45"/>
  <c r="X218" i="45"/>
  <c r="W218" i="45"/>
  <c r="V218" i="45"/>
  <c r="U218" i="45"/>
  <c r="Q218" i="45"/>
  <c r="R218" i="45" s="1"/>
  <c r="P218" i="45"/>
  <c r="N218" i="45"/>
  <c r="M218" i="45"/>
  <c r="L218" i="45"/>
  <c r="K218" i="45"/>
  <c r="J218" i="45"/>
  <c r="X217" i="45"/>
  <c r="W217" i="45"/>
  <c r="V217" i="45"/>
  <c r="Y217" i="45" s="1"/>
  <c r="U217" i="45"/>
  <c r="Q217" i="45"/>
  <c r="R217" i="45" s="1"/>
  <c r="P217" i="45"/>
  <c r="N217" i="45"/>
  <c r="M217" i="45"/>
  <c r="L217" i="45"/>
  <c r="K217" i="45"/>
  <c r="J217" i="45"/>
  <c r="X216" i="45"/>
  <c r="W216" i="45"/>
  <c r="V216" i="45"/>
  <c r="Y216" i="45" s="1"/>
  <c r="U216" i="45"/>
  <c r="Q216" i="45"/>
  <c r="R216" i="45" s="1"/>
  <c r="P216" i="45"/>
  <c r="N216" i="45"/>
  <c r="M216" i="45"/>
  <c r="L216" i="45"/>
  <c r="K216" i="45"/>
  <c r="J216" i="45"/>
  <c r="Y215" i="45"/>
  <c r="X215" i="45"/>
  <c r="W215" i="45"/>
  <c r="V215" i="45"/>
  <c r="U215" i="45"/>
  <c r="Q215" i="45"/>
  <c r="R215" i="45" s="1"/>
  <c r="P215" i="45"/>
  <c r="N215" i="45"/>
  <c r="M215" i="45"/>
  <c r="L215" i="45"/>
  <c r="K215" i="45"/>
  <c r="J215" i="45"/>
  <c r="X214" i="45"/>
  <c r="W214" i="45"/>
  <c r="V214" i="45"/>
  <c r="Y214" i="45" s="1"/>
  <c r="U214" i="45"/>
  <c r="Q214" i="45"/>
  <c r="R214" i="45" s="1"/>
  <c r="P214" i="45"/>
  <c r="N214" i="45"/>
  <c r="M214" i="45"/>
  <c r="L214" i="45"/>
  <c r="K214" i="45"/>
  <c r="J214" i="45"/>
  <c r="X213" i="45"/>
  <c r="W213" i="45"/>
  <c r="Y213" i="45" s="1"/>
  <c r="V213" i="45"/>
  <c r="U213" i="45"/>
  <c r="Q213" i="45"/>
  <c r="R213" i="45" s="1"/>
  <c r="P213" i="45"/>
  <c r="N213" i="45"/>
  <c r="M213" i="45"/>
  <c r="L213" i="45"/>
  <c r="K213" i="45"/>
  <c r="J213" i="45"/>
  <c r="X212" i="45"/>
  <c r="W212" i="45"/>
  <c r="V212" i="45"/>
  <c r="Y212" i="45" s="1"/>
  <c r="U212" i="45"/>
  <c r="Q212" i="45"/>
  <c r="R212" i="45" s="1"/>
  <c r="P212" i="45"/>
  <c r="N212" i="45"/>
  <c r="M212" i="45"/>
  <c r="L212" i="45"/>
  <c r="K212" i="45"/>
  <c r="J212" i="45"/>
  <c r="Y211" i="45"/>
  <c r="X211" i="45"/>
  <c r="W211" i="45"/>
  <c r="V211" i="45"/>
  <c r="U211" i="45"/>
  <c r="Q211" i="45"/>
  <c r="R211" i="45" s="1"/>
  <c r="P211" i="45"/>
  <c r="N211" i="45"/>
  <c r="M211" i="45"/>
  <c r="L211" i="45"/>
  <c r="K211" i="45"/>
  <c r="J211" i="45"/>
  <c r="Y210" i="45"/>
  <c r="X210" i="45"/>
  <c r="W210" i="45"/>
  <c r="V210" i="45"/>
  <c r="U210" i="45"/>
  <c r="Q210" i="45"/>
  <c r="R210" i="45" s="1"/>
  <c r="P210" i="45"/>
  <c r="N210" i="45"/>
  <c r="M210" i="45"/>
  <c r="L210" i="45"/>
  <c r="K210" i="45"/>
  <c r="J210" i="45"/>
  <c r="X209" i="45"/>
  <c r="W209" i="45"/>
  <c r="V209" i="45"/>
  <c r="Y209" i="45" s="1"/>
  <c r="U209" i="45"/>
  <c r="Q209" i="45"/>
  <c r="R209" i="45" s="1"/>
  <c r="P209" i="45"/>
  <c r="N209" i="45"/>
  <c r="M209" i="45"/>
  <c r="L209" i="45"/>
  <c r="K209" i="45"/>
  <c r="J209" i="45"/>
  <c r="X208" i="45"/>
  <c r="W208" i="45"/>
  <c r="V208" i="45"/>
  <c r="Y208" i="45" s="1"/>
  <c r="U208" i="45"/>
  <c r="Q208" i="45"/>
  <c r="R208" i="45" s="1"/>
  <c r="P208" i="45"/>
  <c r="N208" i="45"/>
  <c r="M208" i="45"/>
  <c r="L208" i="45"/>
  <c r="K208" i="45"/>
  <c r="J208" i="45"/>
  <c r="Y207" i="45"/>
  <c r="X207" i="45"/>
  <c r="W207" i="45"/>
  <c r="V207" i="45"/>
  <c r="U207" i="45"/>
  <c r="Q207" i="45"/>
  <c r="R207" i="45" s="1"/>
  <c r="P207" i="45"/>
  <c r="N207" i="45"/>
  <c r="M207" i="45"/>
  <c r="L207" i="45"/>
  <c r="K207" i="45"/>
  <c r="J207" i="45"/>
  <c r="X206" i="45"/>
  <c r="W206" i="45"/>
  <c r="V206" i="45"/>
  <c r="Y206" i="45" s="1"/>
  <c r="U206" i="45"/>
  <c r="Q206" i="45"/>
  <c r="R206" i="45" s="1"/>
  <c r="P206" i="45"/>
  <c r="N206" i="45"/>
  <c r="M206" i="45"/>
  <c r="L206" i="45"/>
  <c r="K206" i="45"/>
  <c r="J206" i="45"/>
  <c r="X205" i="45"/>
  <c r="W205" i="45"/>
  <c r="Y205" i="45" s="1"/>
  <c r="V205" i="45"/>
  <c r="U205" i="45"/>
  <c r="Q205" i="45"/>
  <c r="R205" i="45" s="1"/>
  <c r="P205" i="45"/>
  <c r="N205" i="45"/>
  <c r="M205" i="45"/>
  <c r="L205" i="45"/>
  <c r="K205" i="45"/>
  <c r="J205" i="45"/>
  <c r="X204" i="45"/>
  <c r="W204" i="45"/>
  <c r="V204" i="45"/>
  <c r="Y204" i="45" s="1"/>
  <c r="U204" i="45"/>
  <c r="Q204" i="45"/>
  <c r="R204" i="45" s="1"/>
  <c r="P204" i="45"/>
  <c r="N204" i="45"/>
  <c r="M204" i="45"/>
  <c r="L204" i="45"/>
  <c r="K204" i="45"/>
  <c r="J204" i="45"/>
  <c r="Y203" i="45"/>
  <c r="X203" i="45"/>
  <c r="W203" i="45"/>
  <c r="V203" i="45"/>
  <c r="U203" i="45"/>
  <c r="Q203" i="45"/>
  <c r="R203" i="45" s="1"/>
  <c r="P203" i="45"/>
  <c r="N203" i="45"/>
  <c r="M203" i="45"/>
  <c r="L203" i="45"/>
  <c r="K203" i="45"/>
  <c r="J203" i="45"/>
  <c r="Y202" i="45"/>
  <c r="X202" i="45"/>
  <c r="W202" i="45"/>
  <c r="V202" i="45"/>
  <c r="U202" i="45"/>
  <c r="Q202" i="45"/>
  <c r="R202" i="45" s="1"/>
  <c r="P202" i="45"/>
  <c r="N202" i="45"/>
  <c r="M202" i="45"/>
  <c r="L202" i="45"/>
  <c r="K202" i="45"/>
  <c r="J202" i="45"/>
  <c r="X201" i="45"/>
  <c r="W201" i="45"/>
  <c r="V201" i="45"/>
  <c r="Y201" i="45" s="1"/>
  <c r="U201" i="45"/>
  <c r="Q201" i="45"/>
  <c r="R201" i="45" s="1"/>
  <c r="P201" i="45"/>
  <c r="N201" i="45"/>
  <c r="M201" i="45"/>
  <c r="L201" i="45"/>
  <c r="K201" i="45"/>
  <c r="J201" i="45"/>
  <c r="X200" i="45"/>
  <c r="W200" i="45"/>
  <c r="V200" i="45"/>
  <c r="Y200" i="45" s="1"/>
  <c r="U200" i="45"/>
  <c r="Q200" i="45"/>
  <c r="R200" i="45" s="1"/>
  <c r="P200" i="45"/>
  <c r="N200" i="45"/>
  <c r="M200" i="45"/>
  <c r="L200" i="45"/>
  <c r="K200" i="45"/>
  <c r="J200" i="45"/>
  <c r="Y199" i="45"/>
  <c r="X199" i="45"/>
  <c r="W199" i="45"/>
  <c r="V199" i="45"/>
  <c r="U199" i="45"/>
  <c r="Q199" i="45"/>
  <c r="R199" i="45" s="1"/>
  <c r="P199" i="45"/>
  <c r="N199" i="45"/>
  <c r="M199" i="45"/>
  <c r="L199" i="45"/>
  <c r="K199" i="45"/>
  <c r="J199" i="45"/>
  <c r="X198" i="45"/>
  <c r="W198" i="45"/>
  <c r="V198" i="45"/>
  <c r="Y198" i="45" s="1"/>
  <c r="U198" i="45"/>
  <c r="Q198" i="45"/>
  <c r="R198" i="45" s="1"/>
  <c r="P198" i="45"/>
  <c r="N198" i="45"/>
  <c r="M198" i="45"/>
  <c r="L198" i="45"/>
  <c r="K198" i="45"/>
  <c r="J198" i="45"/>
  <c r="X197" i="45"/>
  <c r="W197" i="45"/>
  <c r="Y197" i="45" s="1"/>
  <c r="V197" i="45"/>
  <c r="U197" i="45"/>
  <c r="Q197" i="45"/>
  <c r="R197" i="45" s="1"/>
  <c r="P197" i="45"/>
  <c r="N197" i="45"/>
  <c r="M197" i="45"/>
  <c r="L197" i="45"/>
  <c r="K197" i="45"/>
  <c r="J197" i="45"/>
  <c r="X196" i="45"/>
  <c r="W196" i="45"/>
  <c r="V196" i="45"/>
  <c r="Y196" i="45" s="1"/>
  <c r="U196" i="45"/>
  <c r="Q196" i="45"/>
  <c r="R196" i="45" s="1"/>
  <c r="P196" i="45"/>
  <c r="N196" i="45"/>
  <c r="M196" i="45"/>
  <c r="L196" i="45"/>
  <c r="K196" i="45"/>
  <c r="J196" i="45"/>
  <c r="Y195" i="45"/>
  <c r="X195" i="45"/>
  <c r="W195" i="45"/>
  <c r="V195" i="45"/>
  <c r="U195" i="45"/>
  <c r="Q195" i="45"/>
  <c r="R195" i="45" s="1"/>
  <c r="P195" i="45"/>
  <c r="N195" i="45"/>
  <c r="M195" i="45"/>
  <c r="L195" i="45"/>
  <c r="K195" i="45"/>
  <c r="J195" i="45"/>
  <c r="Y194" i="45"/>
  <c r="X194" i="45"/>
  <c r="W194" i="45"/>
  <c r="V194" i="45"/>
  <c r="U194" i="45"/>
  <c r="Q194" i="45"/>
  <c r="R194" i="45" s="1"/>
  <c r="P194" i="45"/>
  <c r="N194" i="45"/>
  <c r="M194" i="45"/>
  <c r="L194" i="45"/>
  <c r="K194" i="45"/>
  <c r="J194" i="45"/>
  <c r="X193" i="45"/>
  <c r="W193" i="45"/>
  <c r="V193" i="45"/>
  <c r="Y193" i="45" s="1"/>
  <c r="U193" i="45"/>
  <c r="Q193" i="45"/>
  <c r="R193" i="45" s="1"/>
  <c r="P193" i="45"/>
  <c r="N193" i="45"/>
  <c r="M193" i="45"/>
  <c r="L193" i="45"/>
  <c r="K193" i="45"/>
  <c r="J193" i="45"/>
  <c r="X192" i="45"/>
  <c r="W192" i="45"/>
  <c r="V192" i="45"/>
  <c r="Y192" i="45" s="1"/>
  <c r="U192" i="45"/>
  <c r="Q192" i="45"/>
  <c r="R192" i="45" s="1"/>
  <c r="P192" i="45"/>
  <c r="N192" i="45"/>
  <c r="M192" i="45"/>
  <c r="L192" i="45"/>
  <c r="K192" i="45"/>
  <c r="J192" i="45"/>
  <c r="Y191" i="45"/>
  <c r="X191" i="45"/>
  <c r="W191" i="45"/>
  <c r="V191" i="45"/>
  <c r="U191" i="45"/>
  <c r="Q191" i="45"/>
  <c r="R191" i="45" s="1"/>
  <c r="P191" i="45"/>
  <c r="N191" i="45"/>
  <c r="M191" i="45"/>
  <c r="L191" i="45"/>
  <c r="K191" i="45"/>
  <c r="J191" i="45"/>
  <c r="X190" i="45"/>
  <c r="W190" i="45"/>
  <c r="V190" i="45"/>
  <c r="Y190" i="45" s="1"/>
  <c r="U190" i="45"/>
  <c r="Q190" i="45"/>
  <c r="R190" i="45" s="1"/>
  <c r="P190" i="45"/>
  <c r="N190" i="45"/>
  <c r="M190" i="45"/>
  <c r="L190" i="45"/>
  <c r="K190" i="45"/>
  <c r="J190" i="45"/>
  <c r="X189" i="45"/>
  <c r="W189" i="45"/>
  <c r="Y189" i="45" s="1"/>
  <c r="V189" i="45"/>
  <c r="U189" i="45"/>
  <c r="Q189" i="45"/>
  <c r="R189" i="45" s="1"/>
  <c r="P189" i="45"/>
  <c r="N189" i="45"/>
  <c r="M189" i="45"/>
  <c r="L189" i="45"/>
  <c r="K189" i="45"/>
  <c r="J189" i="45"/>
  <c r="X188" i="45"/>
  <c r="W188" i="45"/>
  <c r="V188" i="45"/>
  <c r="Y188" i="45" s="1"/>
  <c r="U188" i="45"/>
  <c r="Q188" i="45"/>
  <c r="R188" i="45" s="1"/>
  <c r="P188" i="45"/>
  <c r="N188" i="45"/>
  <c r="M188" i="45"/>
  <c r="L188" i="45"/>
  <c r="K188" i="45"/>
  <c r="J188" i="45"/>
  <c r="Y187" i="45"/>
  <c r="X187" i="45"/>
  <c r="W187" i="45"/>
  <c r="V187" i="45"/>
  <c r="U187" i="45"/>
  <c r="Q187" i="45"/>
  <c r="R187" i="45" s="1"/>
  <c r="P187" i="45"/>
  <c r="N187" i="45"/>
  <c r="M187" i="45"/>
  <c r="L187" i="45"/>
  <c r="K187" i="45"/>
  <c r="J187" i="45"/>
  <c r="Y186" i="45"/>
  <c r="X186" i="45"/>
  <c r="W186" i="45"/>
  <c r="V186" i="45"/>
  <c r="U186" i="45"/>
  <c r="Q186" i="45"/>
  <c r="R186" i="45" s="1"/>
  <c r="P186" i="45"/>
  <c r="N186" i="45"/>
  <c r="M186" i="45"/>
  <c r="L186" i="45"/>
  <c r="K186" i="45"/>
  <c r="J186" i="45"/>
  <c r="X185" i="45"/>
  <c r="W185" i="45"/>
  <c r="V185" i="45"/>
  <c r="Y185" i="45" s="1"/>
  <c r="U185" i="45"/>
  <c r="Q185" i="45"/>
  <c r="R185" i="45" s="1"/>
  <c r="P185" i="45"/>
  <c r="N185" i="45"/>
  <c r="M185" i="45"/>
  <c r="L185" i="45"/>
  <c r="K185" i="45"/>
  <c r="J185" i="45"/>
  <c r="X184" i="45"/>
  <c r="W184" i="45"/>
  <c r="V184" i="45"/>
  <c r="Y184" i="45" s="1"/>
  <c r="U184" i="45"/>
  <c r="Q184" i="45"/>
  <c r="R184" i="45" s="1"/>
  <c r="P184" i="45"/>
  <c r="N184" i="45"/>
  <c r="M184" i="45"/>
  <c r="L184" i="45"/>
  <c r="K184" i="45"/>
  <c r="J184" i="45"/>
  <c r="Y183" i="45"/>
  <c r="X183" i="45"/>
  <c r="W183" i="45"/>
  <c r="V183" i="45"/>
  <c r="U183" i="45"/>
  <c r="Q183" i="45"/>
  <c r="R183" i="45" s="1"/>
  <c r="P183" i="45"/>
  <c r="N183" i="45"/>
  <c r="M183" i="45"/>
  <c r="L183" i="45"/>
  <c r="K183" i="45"/>
  <c r="J183" i="45"/>
  <c r="X182" i="45"/>
  <c r="W182" i="45"/>
  <c r="V182" i="45"/>
  <c r="Y182" i="45" s="1"/>
  <c r="U182" i="45"/>
  <c r="Q182" i="45"/>
  <c r="R182" i="45" s="1"/>
  <c r="P182" i="45"/>
  <c r="N182" i="45"/>
  <c r="M182" i="45"/>
  <c r="L182" i="45"/>
  <c r="K182" i="45"/>
  <c r="J182" i="45"/>
  <c r="X181" i="45"/>
  <c r="W181" i="45"/>
  <c r="Y181" i="45" s="1"/>
  <c r="V181" i="45"/>
  <c r="U181" i="45"/>
  <c r="Q181" i="45"/>
  <c r="R181" i="45" s="1"/>
  <c r="P181" i="45"/>
  <c r="N181" i="45"/>
  <c r="M181" i="45"/>
  <c r="L181" i="45"/>
  <c r="K181" i="45"/>
  <c r="J181" i="45"/>
  <c r="X180" i="45"/>
  <c r="W180" i="45"/>
  <c r="V180" i="45"/>
  <c r="Y180" i="45" s="1"/>
  <c r="U180" i="45"/>
  <c r="S180" i="45"/>
  <c r="Q180" i="45"/>
  <c r="R180" i="45" s="1"/>
  <c r="P180" i="45"/>
  <c r="N180" i="45"/>
  <c r="M180" i="45"/>
  <c r="L180" i="45"/>
  <c r="K180" i="45"/>
  <c r="J180" i="45"/>
  <c r="X179" i="45"/>
  <c r="W179" i="45"/>
  <c r="V179" i="45"/>
  <c r="Y179" i="45" s="1"/>
  <c r="U179" i="45"/>
  <c r="S179" i="45"/>
  <c r="Q179" i="45"/>
  <c r="R179" i="45" s="1"/>
  <c r="P179" i="45"/>
  <c r="N179" i="45"/>
  <c r="M179" i="45"/>
  <c r="L179" i="45"/>
  <c r="K179" i="45"/>
  <c r="J179" i="45"/>
  <c r="X178" i="45"/>
  <c r="W178" i="45"/>
  <c r="V178" i="45"/>
  <c r="Y178" i="45" s="1"/>
  <c r="U178" i="45"/>
  <c r="Q178" i="45"/>
  <c r="R178" i="45" s="1"/>
  <c r="P178" i="45"/>
  <c r="N178" i="45"/>
  <c r="M178" i="45"/>
  <c r="L178" i="45"/>
  <c r="K178" i="45"/>
  <c r="J178" i="45"/>
  <c r="Y177" i="45"/>
  <c r="X177" i="45"/>
  <c r="W177" i="45"/>
  <c r="V177" i="45"/>
  <c r="U177" i="45"/>
  <c r="S177" i="45"/>
  <c r="Q177" i="45"/>
  <c r="R177" i="45" s="1"/>
  <c r="P177" i="45"/>
  <c r="N177" i="45"/>
  <c r="M177" i="45"/>
  <c r="L177" i="45"/>
  <c r="K177" i="45"/>
  <c r="J177" i="45"/>
  <c r="X176" i="45"/>
  <c r="W176" i="45"/>
  <c r="V176" i="45"/>
  <c r="Y176" i="45" s="1"/>
  <c r="U176" i="45"/>
  <c r="S176" i="45"/>
  <c r="Q176" i="45"/>
  <c r="R176" i="45" s="1"/>
  <c r="P176" i="45"/>
  <c r="N176" i="45"/>
  <c r="M176" i="45"/>
  <c r="L176" i="45"/>
  <c r="K176" i="45"/>
  <c r="J176" i="45"/>
  <c r="X175" i="45"/>
  <c r="W175" i="45"/>
  <c r="V175" i="45"/>
  <c r="Y175" i="45" s="1"/>
  <c r="U175" i="45"/>
  <c r="S175" i="45"/>
  <c r="Q175" i="45"/>
  <c r="R175" i="45" s="1"/>
  <c r="P175" i="45"/>
  <c r="N175" i="45"/>
  <c r="M175" i="45"/>
  <c r="L175" i="45"/>
  <c r="K175" i="45"/>
  <c r="J175" i="45"/>
  <c r="X174" i="45"/>
  <c r="W174" i="45"/>
  <c r="V174" i="45"/>
  <c r="Y174" i="45" s="1"/>
  <c r="U174" i="45"/>
  <c r="Q174" i="45"/>
  <c r="R174" i="45" s="1"/>
  <c r="P174" i="45"/>
  <c r="N174" i="45"/>
  <c r="M174" i="45"/>
  <c r="L174" i="45"/>
  <c r="K174" i="45"/>
  <c r="J174" i="45"/>
  <c r="Y173" i="45"/>
  <c r="X173" i="45"/>
  <c r="W173" i="45"/>
  <c r="V173" i="45"/>
  <c r="U173" i="45"/>
  <c r="S173" i="45"/>
  <c r="Q173" i="45"/>
  <c r="R173" i="45" s="1"/>
  <c r="P173" i="45"/>
  <c r="N173" i="45"/>
  <c r="M173" i="45"/>
  <c r="L173" i="45"/>
  <c r="K173" i="45"/>
  <c r="J173" i="45"/>
  <c r="X172" i="45"/>
  <c r="W172" i="45"/>
  <c r="V172" i="45"/>
  <c r="Y172" i="45" s="1"/>
  <c r="U172" i="45"/>
  <c r="S172" i="45"/>
  <c r="Q172" i="45"/>
  <c r="R172" i="45" s="1"/>
  <c r="P172" i="45"/>
  <c r="N172" i="45"/>
  <c r="M172" i="45"/>
  <c r="L172" i="45"/>
  <c r="K172" i="45"/>
  <c r="J172" i="45"/>
  <c r="X171" i="45"/>
  <c r="W171" i="45"/>
  <c r="V171" i="45"/>
  <c r="Y171" i="45" s="1"/>
  <c r="U171" i="45"/>
  <c r="S171" i="45"/>
  <c r="Q171" i="45"/>
  <c r="R171" i="45" s="1"/>
  <c r="P171" i="45"/>
  <c r="N171" i="45"/>
  <c r="M171" i="45"/>
  <c r="L171" i="45"/>
  <c r="K171" i="45"/>
  <c r="J171" i="45"/>
  <c r="X170" i="45"/>
  <c r="W170" i="45"/>
  <c r="V170" i="45"/>
  <c r="Y170" i="45" s="1"/>
  <c r="U170" i="45"/>
  <c r="Q170" i="45"/>
  <c r="R170" i="45" s="1"/>
  <c r="P170" i="45"/>
  <c r="N170" i="45"/>
  <c r="M170" i="45"/>
  <c r="L170" i="45"/>
  <c r="K170" i="45"/>
  <c r="J170" i="45"/>
  <c r="Y169" i="45"/>
  <c r="X169" i="45"/>
  <c r="W169" i="45"/>
  <c r="V169" i="45"/>
  <c r="U169" i="45"/>
  <c r="S169" i="45"/>
  <c r="Q169" i="45"/>
  <c r="R169" i="45" s="1"/>
  <c r="P169" i="45"/>
  <c r="N169" i="45"/>
  <c r="M169" i="45"/>
  <c r="L169" i="45"/>
  <c r="K169" i="45"/>
  <c r="J169" i="45"/>
  <c r="X168" i="45"/>
  <c r="W168" i="45"/>
  <c r="V168" i="45"/>
  <c r="Y168" i="45" s="1"/>
  <c r="U168" i="45"/>
  <c r="S168" i="45"/>
  <c r="Q168" i="45"/>
  <c r="R168" i="45" s="1"/>
  <c r="P168" i="45"/>
  <c r="N168" i="45"/>
  <c r="M168" i="45"/>
  <c r="L168" i="45"/>
  <c r="K168" i="45"/>
  <c r="J168" i="45"/>
  <c r="X167" i="45"/>
  <c r="W167" i="45"/>
  <c r="V167" i="45"/>
  <c r="Y167" i="45" s="1"/>
  <c r="U167" i="45"/>
  <c r="S167" i="45"/>
  <c r="Q167" i="45"/>
  <c r="R167" i="45" s="1"/>
  <c r="P167" i="45"/>
  <c r="N167" i="45"/>
  <c r="M167" i="45"/>
  <c r="L167" i="45"/>
  <c r="K167" i="45"/>
  <c r="J167" i="45"/>
  <c r="X166" i="45"/>
  <c r="W166" i="45"/>
  <c r="V166" i="45"/>
  <c r="Y166" i="45" s="1"/>
  <c r="U166" i="45"/>
  <c r="Q166" i="45"/>
  <c r="R166" i="45" s="1"/>
  <c r="P166" i="45"/>
  <c r="N166" i="45"/>
  <c r="M166" i="45"/>
  <c r="L166" i="45"/>
  <c r="K166" i="45"/>
  <c r="J166" i="45"/>
  <c r="Y165" i="45"/>
  <c r="X165" i="45"/>
  <c r="W165" i="45"/>
  <c r="V165" i="45"/>
  <c r="U165" i="45"/>
  <c r="S165" i="45"/>
  <c r="Q165" i="45"/>
  <c r="R165" i="45" s="1"/>
  <c r="P165" i="45"/>
  <c r="N165" i="45"/>
  <c r="M165" i="45"/>
  <c r="L165" i="45"/>
  <c r="K165" i="45"/>
  <c r="J165" i="45"/>
  <c r="X164" i="45"/>
  <c r="W164" i="45"/>
  <c r="V164" i="45"/>
  <c r="Y164" i="45" s="1"/>
  <c r="U164" i="45"/>
  <c r="S164" i="45"/>
  <c r="Q164" i="45"/>
  <c r="R164" i="45" s="1"/>
  <c r="P164" i="45"/>
  <c r="N164" i="45"/>
  <c r="M164" i="45"/>
  <c r="L164" i="45"/>
  <c r="K164" i="45"/>
  <c r="J164" i="45"/>
  <c r="X163" i="45"/>
  <c r="W163" i="45"/>
  <c r="V163" i="45"/>
  <c r="Y163" i="45" s="1"/>
  <c r="U163" i="45"/>
  <c r="S163" i="45"/>
  <c r="Q163" i="45"/>
  <c r="R163" i="45" s="1"/>
  <c r="P163" i="45"/>
  <c r="N163" i="45"/>
  <c r="M163" i="45"/>
  <c r="L163" i="45"/>
  <c r="K163" i="45"/>
  <c r="J163" i="45"/>
  <c r="X162" i="45"/>
  <c r="W162" i="45"/>
  <c r="V162" i="45"/>
  <c r="Y162" i="45" s="1"/>
  <c r="U162" i="45"/>
  <c r="Q162" i="45"/>
  <c r="R162" i="45" s="1"/>
  <c r="P162" i="45"/>
  <c r="N162" i="45"/>
  <c r="M162" i="45"/>
  <c r="L162" i="45"/>
  <c r="K162" i="45"/>
  <c r="J162" i="45"/>
  <c r="Y161" i="45"/>
  <c r="X161" i="45"/>
  <c r="W161" i="45"/>
  <c r="V161" i="45"/>
  <c r="U161" i="45"/>
  <c r="S161" i="45"/>
  <c r="Q161" i="45"/>
  <c r="R161" i="45" s="1"/>
  <c r="P161" i="45"/>
  <c r="N161" i="45"/>
  <c r="M161" i="45"/>
  <c r="L161" i="45"/>
  <c r="K161" i="45"/>
  <c r="J161" i="45"/>
  <c r="X160" i="45"/>
  <c r="W160" i="45"/>
  <c r="V160" i="45"/>
  <c r="Y160" i="45" s="1"/>
  <c r="U160" i="45"/>
  <c r="S160" i="45"/>
  <c r="Q160" i="45"/>
  <c r="R160" i="45" s="1"/>
  <c r="P160" i="45"/>
  <c r="N160" i="45"/>
  <c r="M160" i="45"/>
  <c r="L160" i="45"/>
  <c r="K160" i="45"/>
  <c r="J160" i="45"/>
  <c r="X159" i="45"/>
  <c r="W159" i="45"/>
  <c r="V159" i="45"/>
  <c r="Y159" i="45" s="1"/>
  <c r="U159" i="45"/>
  <c r="S159" i="45"/>
  <c r="Q159" i="45"/>
  <c r="R159" i="45" s="1"/>
  <c r="P159" i="45"/>
  <c r="N159" i="45"/>
  <c r="M159" i="45"/>
  <c r="L159" i="45"/>
  <c r="K159" i="45"/>
  <c r="J159" i="45"/>
  <c r="X158" i="45"/>
  <c r="W158" i="45"/>
  <c r="V158" i="45"/>
  <c r="Y158" i="45" s="1"/>
  <c r="U158" i="45"/>
  <c r="Q158" i="45"/>
  <c r="R158" i="45" s="1"/>
  <c r="P158" i="45"/>
  <c r="N158" i="45"/>
  <c r="M158" i="45"/>
  <c r="L158" i="45"/>
  <c r="K158" i="45"/>
  <c r="J158" i="45"/>
  <c r="Y157" i="45"/>
  <c r="X157" i="45"/>
  <c r="W157" i="45"/>
  <c r="V157" i="45"/>
  <c r="U157" i="45"/>
  <c r="S157" i="45"/>
  <c r="Q157" i="45"/>
  <c r="R157" i="45" s="1"/>
  <c r="P157" i="45"/>
  <c r="N157" i="45"/>
  <c r="M157" i="45"/>
  <c r="L157" i="45"/>
  <c r="K157" i="45"/>
  <c r="J157" i="45"/>
  <c r="X156" i="45"/>
  <c r="W156" i="45"/>
  <c r="V156" i="45"/>
  <c r="Y156" i="45" s="1"/>
  <c r="U156" i="45"/>
  <c r="Q156" i="45"/>
  <c r="R156" i="45" s="1"/>
  <c r="P156" i="45"/>
  <c r="N156" i="45"/>
  <c r="M156" i="45"/>
  <c r="L156" i="45"/>
  <c r="K156" i="45"/>
  <c r="J156" i="45"/>
  <c r="X155" i="45"/>
  <c r="W155" i="45"/>
  <c r="V155" i="45"/>
  <c r="Y155" i="45" s="1"/>
  <c r="U155" i="45"/>
  <c r="S155" i="45"/>
  <c r="Q155" i="45"/>
  <c r="R155" i="45" s="1"/>
  <c r="P155" i="45"/>
  <c r="N155" i="45"/>
  <c r="M155" i="45"/>
  <c r="L155" i="45"/>
  <c r="K155" i="45"/>
  <c r="J155" i="45"/>
  <c r="X154" i="45"/>
  <c r="W154" i="45"/>
  <c r="V154" i="45"/>
  <c r="Y154" i="45" s="1"/>
  <c r="U154" i="45"/>
  <c r="Q154" i="45"/>
  <c r="R154" i="45" s="1"/>
  <c r="P154" i="45"/>
  <c r="N154" i="45"/>
  <c r="M154" i="45"/>
  <c r="L154" i="45"/>
  <c r="K154" i="45"/>
  <c r="J154" i="45"/>
  <c r="Y153" i="45"/>
  <c r="X153" i="45"/>
  <c r="W153" i="45"/>
  <c r="V153" i="45"/>
  <c r="U153" i="45"/>
  <c r="S153" i="45"/>
  <c r="Q153" i="45"/>
  <c r="R153" i="45" s="1"/>
  <c r="P153" i="45"/>
  <c r="N153" i="45"/>
  <c r="M153" i="45"/>
  <c r="L153" i="45"/>
  <c r="K153" i="45"/>
  <c r="J153" i="45"/>
  <c r="X152" i="45"/>
  <c r="W152" i="45"/>
  <c r="V152" i="45"/>
  <c r="Y152" i="45" s="1"/>
  <c r="U152" i="45"/>
  <c r="Q152" i="45"/>
  <c r="R152" i="45" s="1"/>
  <c r="P152" i="45"/>
  <c r="N152" i="45"/>
  <c r="M152" i="45"/>
  <c r="L152" i="45"/>
  <c r="K152" i="45"/>
  <c r="J152" i="45"/>
  <c r="X151" i="45"/>
  <c r="W151" i="45"/>
  <c r="V151" i="45"/>
  <c r="Y151" i="45" s="1"/>
  <c r="U151" i="45"/>
  <c r="S151" i="45"/>
  <c r="Q151" i="45"/>
  <c r="R151" i="45" s="1"/>
  <c r="P151" i="45"/>
  <c r="N151" i="45"/>
  <c r="M151" i="45"/>
  <c r="L151" i="45"/>
  <c r="K151" i="45"/>
  <c r="J151" i="45"/>
  <c r="X150" i="45"/>
  <c r="W150" i="45"/>
  <c r="V150" i="45"/>
  <c r="Y150" i="45" s="1"/>
  <c r="U150" i="45"/>
  <c r="Q150" i="45"/>
  <c r="R150" i="45" s="1"/>
  <c r="P150" i="45"/>
  <c r="N150" i="45"/>
  <c r="M150" i="45"/>
  <c r="L150" i="45"/>
  <c r="K150" i="45"/>
  <c r="J150" i="45"/>
  <c r="Y149" i="45"/>
  <c r="X149" i="45"/>
  <c r="W149" i="45"/>
  <c r="V149" i="45"/>
  <c r="U149" i="45"/>
  <c r="S149" i="45"/>
  <c r="Q149" i="45"/>
  <c r="R149" i="45" s="1"/>
  <c r="P149" i="45"/>
  <c r="N149" i="45"/>
  <c r="M149" i="45"/>
  <c r="L149" i="45"/>
  <c r="K149" i="45"/>
  <c r="J149" i="45"/>
  <c r="X148" i="45"/>
  <c r="W148" i="45"/>
  <c r="V148" i="45"/>
  <c r="Y148" i="45" s="1"/>
  <c r="U148" i="45"/>
  <c r="Q148" i="45"/>
  <c r="R148" i="45" s="1"/>
  <c r="P148" i="45"/>
  <c r="N148" i="45"/>
  <c r="M148" i="45"/>
  <c r="L148" i="45"/>
  <c r="K148" i="45"/>
  <c r="J148" i="45"/>
  <c r="X147" i="45"/>
  <c r="W147" i="45"/>
  <c r="V147" i="45"/>
  <c r="Y147" i="45" s="1"/>
  <c r="U147" i="45"/>
  <c r="S147" i="45"/>
  <c r="Q147" i="45"/>
  <c r="R147" i="45" s="1"/>
  <c r="P147" i="45"/>
  <c r="N147" i="45"/>
  <c r="M147" i="45"/>
  <c r="L147" i="45"/>
  <c r="K147" i="45"/>
  <c r="J147" i="45"/>
  <c r="X146" i="45"/>
  <c r="W146" i="45"/>
  <c r="V146" i="45"/>
  <c r="Y146" i="45" s="1"/>
  <c r="U146" i="45"/>
  <c r="Q146" i="45"/>
  <c r="R146" i="45" s="1"/>
  <c r="P146" i="45"/>
  <c r="N146" i="45"/>
  <c r="M146" i="45"/>
  <c r="L146" i="45"/>
  <c r="K146" i="45"/>
  <c r="J146" i="45"/>
  <c r="Y145" i="45"/>
  <c r="X145" i="45"/>
  <c r="W145" i="45"/>
  <c r="V145" i="45"/>
  <c r="U145" i="45"/>
  <c r="S145" i="45"/>
  <c r="Q145" i="45"/>
  <c r="R145" i="45" s="1"/>
  <c r="P145" i="45"/>
  <c r="N145" i="45"/>
  <c r="M145" i="45"/>
  <c r="L145" i="45"/>
  <c r="K145" i="45"/>
  <c r="J145" i="45"/>
  <c r="X144" i="45"/>
  <c r="W144" i="45"/>
  <c r="Y144" i="45" s="1"/>
  <c r="V144" i="45"/>
  <c r="U144" i="45"/>
  <c r="Q144" i="45"/>
  <c r="R144" i="45" s="1"/>
  <c r="P144" i="45"/>
  <c r="N144" i="45"/>
  <c r="M144" i="45"/>
  <c r="L144" i="45"/>
  <c r="K144" i="45"/>
  <c r="J144" i="45"/>
  <c r="X143" i="45"/>
  <c r="W143" i="45"/>
  <c r="V143" i="45"/>
  <c r="Y143" i="45" s="1"/>
  <c r="U143" i="45"/>
  <c r="S143" i="45"/>
  <c r="Q143" i="45"/>
  <c r="R143" i="45" s="1"/>
  <c r="P143" i="45"/>
  <c r="N143" i="45"/>
  <c r="M143" i="45"/>
  <c r="L143" i="45"/>
  <c r="K143" i="45"/>
  <c r="J143" i="45"/>
  <c r="X142" i="45"/>
  <c r="W142" i="45"/>
  <c r="V142" i="45"/>
  <c r="Y142" i="45" s="1"/>
  <c r="U142" i="45"/>
  <c r="Q142" i="45"/>
  <c r="R142" i="45" s="1"/>
  <c r="P142" i="45"/>
  <c r="N142" i="45"/>
  <c r="M142" i="45"/>
  <c r="L142" i="45"/>
  <c r="K142" i="45"/>
  <c r="J142" i="45"/>
  <c r="Y141" i="45"/>
  <c r="X141" i="45"/>
  <c r="W141" i="45"/>
  <c r="V141" i="45"/>
  <c r="U141" i="45"/>
  <c r="Q141" i="45"/>
  <c r="R141" i="45" s="1"/>
  <c r="P141" i="45"/>
  <c r="N141" i="45"/>
  <c r="M141" i="45"/>
  <c r="L141" i="45"/>
  <c r="K141" i="45"/>
  <c r="J141" i="45"/>
  <c r="X140" i="45"/>
  <c r="W140" i="45"/>
  <c r="Y140" i="45" s="1"/>
  <c r="V140" i="45"/>
  <c r="U140" i="45"/>
  <c r="Q140" i="45"/>
  <c r="R140" i="45" s="1"/>
  <c r="P140" i="45"/>
  <c r="N140" i="45"/>
  <c r="M140" i="45"/>
  <c r="L140" i="45"/>
  <c r="K140" i="45"/>
  <c r="J140" i="45"/>
  <c r="X139" i="45"/>
  <c r="W139" i="45"/>
  <c r="V139" i="45"/>
  <c r="Y139" i="45" s="1"/>
  <c r="U139" i="45"/>
  <c r="Q139" i="45"/>
  <c r="R139" i="45" s="1"/>
  <c r="P139" i="45"/>
  <c r="N139" i="45"/>
  <c r="M139" i="45"/>
  <c r="L139" i="45"/>
  <c r="K139" i="45"/>
  <c r="J139" i="45"/>
  <c r="X138" i="45"/>
  <c r="W138" i="45"/>
  <c r="V138" i="45"/>
  <c r="Y138" i="45" s="1"/>
  <c r="U138" i="45"/>
  <c r="Q138" i="45"/>
  <c r="R138" i="45" s="1"/>
  <c r="P138" i="45"/>
  <c r="N138" i="45"/>
  <c r="M138" i="45"/>
  <c r="L138" i="45"/>
  <c r="K138" i="45"/>
  <c r="J138" i="45"/>
  <c r="Y137" i="45"/>
  <c r="X137" i="45"/>
  <c r="W137" i="45"/>
  <c r="V137" i="45"/>
  <c r="U137" i="45"/>
  <c r="Q137" i="45"/>
  <c r="R137" i="45" s="1"/>
  <c r="P137" i="45"/>
  <c r="N137" i="45"/>
  <c r="M137" i="45"/>
  <c r="L137" i="45"/>
  <c r="K137" i="45"/>
  <c r="J137" i="45"/>
  <c r="X136" i="45"/>
  <c r="Y136" i="45" s="1"/>
  <c r="W136" i="45"/>
  <c r="V136" i="45"/>
  <c r="U136" i="45"/>
  <c r="Q136" i="45"/>
  <c r="R136" i="45" s="1"/>
  <c r="P136" i="45"/>
  <c r="N136" i="45"/>
  <c r="M136" i="45"/>
  <c r="L136" i="45"/>
  <c r="K136" i="45"/>
  <c r="J136" i="45"/>
  <c r="X135" i="45"/>
  <c r="W135" i="45"/>
  <c r="V135" i="45"/>
  <c r="Y135" i="45" s="1"/>
  <c r="U135" i="45"/>
  <c r="Q135" i="45"/>
  <c r="R135" i="45" s="1"/>
  <c r="P135" i="45"/>
  <c r="N135" i="45"/>
  <c r="M135" i="45"/>
  <c r="L135" i="45"/>
  <c r="K135" i="45"/>
  <c r="J135" i="45"/>
  <c r="X134" i="45"/>
  <c r="W134" i="45"/>
  <c r="Y134" i="45" s="1"/>
  <c r="V134" i="45"/>
  <c r="U134" i="45"/>
  <c r="Q134" i="45"/>
  <c r="R134" i="45" s="1"/>
  <c r="P134" i="45"/>
  <c r="N134" i="45"/>
  <c r="M134" i="45"/>
  <c r="L134" i="45"/>
  <c r="K134" i="45"/>
  <c r="J134" i="45"/>
  <c r="Y133" i="45"/>
  <c r="X133" i="45"/>
  <c r="W133" i="45"/>
  <c r="V133" i="45"/>
  <c r="U133" i="45"/>
  <c r="Q133" i="45"/>
  <c r="R133" i="45" s="1"/>
  <c r="P133" i="45"/>
  <c r="N133" i="45"/>
  <c r="M133" i="45"/>
  <c r="L133" i="45"/>
  <c r="K133" i="45"/>
  <c r="J133" i="45"/>
  <c r="X132" i="45"/>
  <c r="Y132" i="45" s="1"/>
  <c r="W132" i="45"/>
  <c r="V132" i="45"/>
  <c r="U132" i="45"/>
  <c r="Q132" i="45"/>
  <c r="R132" i="45" s="1"/>
  <c r="P132" i="45"/>
  <c r="N132" i="45"/>
  <c r="M132" i="45"/>
  <c r="L132" i="45"/>
  <c r="K132" i="45"/>
  <c r="J132" i="45"/>
  <c r="X131" i="45"/>
  <c r="W131" i="45"/>
  <c r="V131" i="45"/>
  <c r="Y131" i="45" s="1"/>
  <c r="U131" i="45"/>
  <c r="Q131" i="45"/>
  <c r="R131" i="45" s="1"/>
  <c r="P131" i="45"/>
  <c r="N131" i="45"/>
  <c r="M131" i="45"/>
  <c r="L131" i="45"/>
  <c r="K131" i="45"/>
  <c r="J131" i="45"/>
  <c r="X130" i="45"/>
  <c r="W130" i="45"/>
  <c r="Y130" i="45" s="1"/>
  <c r="V130" i="45"/>
  <c r="U130" i="45"/>
  <c r="Q130" i="45"/>
  <c r="R130" i="45" s="1"/>
  <c r="P130" i="45"/>
  <c r="N130" i="45"/>
  <c r="M130" i="45"/>
  <c r="L130" i="45"/>
  <c r="K130" i="45"/>
  <c r="J130" i="45"/>
  <c r="Y129" i="45"/>
  <c r="X129" i="45"/>
  <c r="W129" i="45"/>
  <c r="V129" i="45"/>
  <c r="U129" i="45"/>
  <c r="Q129" i="45"/>
  <c r="R129" i="45" s="1"/>
  <c r="P129" i="45"/>
  <c r="N129" i="45"/>
  <c r="M129" i="45"/>
  <c r="L129" i="45"/>
  <c r="K129" i="45"/>
  <c r="J129" i="45"/>
  <c r="X128" i="45"/>
  <c r="Y128" i="45" s="1"/>
  <c r="W128" i="45"/>
  <c r="V128" i="45"/>
  <c r="U128" i="45"/>
  <c r="Q128" i="45"/>
  <c r="R128" i="45" s="1"/>
  <c r="P128" i="45"/>
  <c r="N128" i="45"/>
  <c r="M128" i="45"/>
  <c r="L128" i="45"/>
  <c r="K128" i="45"/>
  <c r="J128" i="45"/>
  <c r="X127" i="45"/>
  <c r="W127" i="45"/>
  <c r="V127" i="45"/>
  <c r="Y127" i="45" s="1"/>
  <c r="U127" i="45"/>
  <c r="Q127" i="45"/>
  <c r="R127" i="45" s="1"/>
  <c r="P127" i="45"/>
  <c r="N127" i="45"/>
  <c r="M127" i="45"/>
  <c r="L127" i="45"/>
  <c r="K127" i="45"/>
  <c r="J127" i="45"/>
  <c r="X126" i="45"/>
  <c r="W126" i="45"/>
  <c r="Y126" i="45" s="1"/>
  <c r="V126" i="45"/>
  <c r="U126" i="45"/>
  <c r="Q126" i="45"/>
  <c r="R126" i="45" s="1"/>
  <c r="P126" i="45"/>
  <c r="N126" i="45"/>
  <c r="M126" i="45"/>
  <c r="L126" i="45"/>
  <c r="K126" i="45"/>
  <c r="J126" i="45"/>
  <c r="Y125" i="45"/>
  <c r="X125" i="45"/>
  <c r="W125" i="45"/>
  <c r="V125" i="45"/>
  <c r="U125" i="45"/>
  <c r="Q125" i="45"/>
  <c r="R125" i="45" s="1"/>
  <c r="P125" i="45"/>
  <c r="N125" i="45"/>
  <c r="M125" i="45"/>
  <c r="L125" i="45"/>
  <c r="K125" i="45"/>
  <c r="J125" i="45"/>
  <c r="X124" i="45"/>
  <c r="Y124" i="45" s="1"/>
  <c r="W124" i="45"/>
  <c r="V124" i="45"/>
  <c r="U124" i="45"/>
  <c r="Q124" i="45"/>
  <c r="R124" i="45" s="1"/>
  <c r="P124" i="45"/>
  <c r="N124" i="45"/>
  <c r="M124" i="45"/>
  <c r="L124" i="45"/>
  <c r="K124" i="45"/>
  <c r="J124" i="45"/>
  <c r="X123" i="45"/>
  <c r="W123" i="45"/>
  <c r="V123" i="45"/>
  <c r="Y123" i="45" s="1"/>
  <c r="U123" i="45"/>
  <c r="Q123" i="45"/>
  <c r="R123" i="45" s="1"/>
  <c r="P123" i="45"/>
  <c r="N123" i="45"/>
  <c r="M123" i="45"/>
  <c r="L123" i="45"/>
  <c r="K123" i="45"/>
  <c r="J123" i="45"/>
  <c r="X122" i="45"/>
  <c r="W122" i="45"/>
  <c r="Y122" i="45" s="1"/>
  <c r="V122" i="45"/>
  <c r="U122" i="45"/>
  <c r="Q122" i="45"/>
  <c r="R122" i="45" s="1"/>
  <c r="P122" i="45"/>
  <c r="N122" i="45"/>
  <c r="M122" i="45"/>
  <c r="L122" i="45"/>
  <c r="K122" i="45"/>
  <c r="J122" i="45"/>
  <c r="Y121" i="45"/>
  <c r="X121" i="45"/>
  <c r="W121" i="45"/>
  <c r="V121" i="45"/>
  <c r="U121" i="45"/>
  <c r="Q121" i="45"/>
  <c r="R121" i="45" s="1"/>
  <c r="P121" i="45"/>
  <c r="N121" i="45"/>
  <c r="M121" i="45"/>
  <c r="L121" i="45"/>
  <c r="K121" i="45"/>
  <c r="J121" i="45"/>
  <c r="X120" i="45"/>
  <c r="Y120" i="45" s="1"/>
  <c r="W120" i="45"/>
  <c r="V120" i="45"/>
  <c r="U120" i="45"/>
  <c r="Q120" i="45"/>
  <c r="R120" i="45" s="1"/>
  <c r="P120" i="45"/>
  <c r="N120" i="45"/>
  <c r="M120" i="45"/>
  <c r="L120" i="45"/>
  <c r="K120" i="45"/>
  <c r="J120" i="45"/>
  <c r="X119" i="45"/>
  <c r="W119" i="45"/>
  <c r="V119" i="45"/>
  <c r="Y119" i="45" s="1"/>
  <c r="U119" i="45"/>
  <c r="Q119" i="45"/>
  <c r="R119" i="45" s="1"/>
  <c r="P119" i="45"/>
  <c r="N119" i="45"/>
  <c r="M119" i="45"/>
  <c r="L119" i="45"/>
  <c r="K119" i="45"/>
  <c r="J119" i="45"/>
  <c r="X118" i="45"/>
  <c r="W118" i="45"/>
  <c r="Y118" i="45" s="1"/>
  <c r="V118" i="45"/>
  <c r="U118" i="45"/>
  <c r="Q118" i="45"/>
  <c r="R118" i="45" s="1"/>
  <c r="P118" i="45"/>
  <c r="N118" i="45"/>
  <c r="M118" i="45"/>
  <c r="L118" i="45"/>
  <c r="K118" i="45"/>
  <c r="J118" i="45"/>
  <c r="Y117" i="45"/>
  <c r="X117" i="45"/>
  <c r="W117" i="45"/>
  <c r="V117" i="45"/>
  <c r="U117" i="45"/>
  <c r="Q117" i="45"/>
  <c r="R117" i="45" s="1"/>
  <c r="P117" i="45"/>
  <c r="N117" i="45"/>
  <c r="M117" i="45"/>
  <c r="L117" i="45"/>
  <c r="K117" i="45"/>
  <c r="J117" i="45"/>
  <c r="X116" i="45"/>
  <c r="Y116" i="45" s="1"/>
  <c r="W116" i="45"/>
  <c r="V116" i="45"/>
  <c r="U116" i="45"/>
  <c r="Q116" i="45"/>
  <c r="R116" i="45" s="1"/>
  <c r="P116" i="45"/>
  <c r="N116" i="45"/>
  <c r="M116" i="45"/>
  <c r="L116" i="45"/>
  <c r="K116" i="45"/>
  <c r="J116" i="45"/>
  <c r="X115" i="45"/>
  <c r="W115" i="45"/>
  <c r="V115" i="45"/>
  <c r="Y115" i="45" s="1"/>
  <c r="U115" i="45"/>
  <c r="Q115" i="45"/>
  <c r="R115" i="45" s="1"/>
  <c r="P115" i="45"/>
  <c r="N115" i="45"/>
  <c r="M115" i="45"/>
  <c r="L115" i="45"/>
  <c r="K115" i="45"/>
  <c r="J115" i="45"/>
  <c r="X114" i="45"/>
  <c r="W114" i="45"/>
  <c r="Y114" i="45" s="1"/>
  <c r="V114" i="45"/>
  <c r="U114" i="45"/>
  <c r="Q114" i="45"/>
  <c r="R114" i="45" s="1"/>
  <c r="P114" i="45"/>
  <c r="N114" i="45"/>
  <c r="M114" i="45"/>
  <c r="L114" i="45"/>
  <c r="K114" i="45"/>
  <c r="J114" i="45"/>
  <c r="Y113" i="45"/>
  <c r="X113" i="45"/>
  <c r="W113" i="45"/>
  <c r="V113" i="45"/>
  <c r="U113" i="45"/>
  <c r="Q113" i="45"/>
  <c r="R113" i="45" s="1"/>
  <c r="P113" i="45"/>
  <c r="N113" i="45"/>
  <c r="M113" i="45"/>
  <c r="L113" i="45"/>
  <c r="K113" i="45"/>
  <c r="J113" i="45"/>
  <c r="X112" i="45"/>
  <c r="Y112" i="45" s="1"/>
  <c r="W112" i="45"/>
  <c r="V112" i="45"/>
  <c r="U112" i="45"/>
  <c r="Q112" i="45"/>
  <c r="R112" i="45" s="1"/>
  <c r="P112" i="45"/>
  <c r="N112" i="45"/>
  <c r="M112" i="45"/>
  <c r="L112" i="45"/>
  <c r="K112" i="45"/>
  <c r="J112" i="45"/>
  <c r="X111" i="45"/>
  <c r="W111" i="45"/>
  <c r="V111" i="45"/>
  <c r="Y111" i="45" s="1"/>
  <c r="U111" i="45"/>
  <c r="S111" i="45"/>
  <c r="Q111" i="45"/>
  <c r="R111" i="45" s="1"/>
  <c r="T111" i="45" s="1"/>
  <c r="P111" i="45"/>
  <c r="N111" i="45"/>
  <c r="M111" i="45"/>
  <c r="L111" i="45"/>
  <c r="K111" i="45"/>
  <c r="J111" i="45"/>
  <c r="X110" i="45"/>
  <c r="W110" i="45"/>
  <c r="V110" i="45"/>
  <c r="Y110" i="45" s="1"/>
  <c r="U110" i="45"/>
  <c r="Q110" i="45"/>
  <c r="R110" i="45" s="1"/>
  <c r="S110" i="45" s="1"/>
  <c r="T110" i="45" s="1"/>
  <c r="P110" i="45"/>
  <c r="N110" i="45"/>
  <c r="M110" i="45"/>
  <c r="L110" i="45"/>
  <c r="K110" i="45"/>
  <c r="J110" i="45"/>
  <c r="X109" i="45"/>
  <c r="W109" i="45"/>
  <c r="Y109" i="45" s="1"/>
  <c r="V109" i="45"/>
  <c r="U109" i="45"/>
  <c r="S109" i="45"/>
  <c r="T109" i="45" s="1"/>
  <c r="Q109" i="45"/>
  <c r="R109" i="45" s="1"/>
  <c r="P109" i="45"/>
  <c r="N109" i="45"/>
  <c r="M109" i="45"/>
  <c r="L109" i="45"/>
  <c r="K109" i="45"/>
  <c r="J109" i="45"/>
  <c r="X108" i="45"/>
  <c r="W108" i="45"/>
  <c r="V108" i="45"/>
  <c r="Y108" i="45" s="1"/>
  <c r="U108" i="45"/>
  <c r="Q108" i="45"/>
  <c r="R108" i="45" s="1"/>
  <c r="P108" i="45"/>
  <c r="N108" i="45"/>
  <c r="M108" i="45"/>
  <c r="L108" i="45"/>
  <c r="K108" i="45"/>
  <c r="J108" i="45"/>
  <c r="Y107" i="45"/>
  <c r="X107" i="45"/>
  <c r="W107" i="45"/>
  <c r="V107" i="45"/>
  <c r="U107" i="45"/>
  <c r="Q107" i="45"/>
  <c r="R107" i="45" s="1"/>
  <c r="P107" i="45"/>
  <c r="N107" i="45"/>
  <c r="M107" i="45"/>
  <c r="L107" i="45"/>
  <c r="K107" i="45"/>
  <c r="J107" i="45"/>
  <c r="X106" i="45"/>
  <c r="Y106" i="45" s="1"/>
  <c r="W106" i="45"/>
  <c r="V106" i="45"/>
  <c r="U106" i="45"/>
  <c r="Q106" i="45"/>
  <c r="R106" i="45" s="1"/>
  <c r="S106" i="45" s="1"/>
  <c r="T106" i="45" s="1"/>
  <c r="P106" i="45"/>
  <c r="N106" i="45"/>
  <c r="M106" i="45"/>
  <c r="L106" i="45"/>
  <c r="K106" i="45"/>
  <c r="J106" i="45"/>
  <c r="X105" i="45"/>
  <c r="Y105" i="45" s="1"/>
  <c r="W105" i="45"/>
  <c r="V105" i="45"/>
  <c r="U105" i="45"/>
  <c r="S105" i="45"/>
  <c r="T105" i="45" s="1"/>
  <c r="Q105" i="45"/>
  <c r="R105" i="45" s="1"/>
  <c r="P105" i="45"/>
  <c r="N105" i="45"/>
  <c r="M105" i="45"/>
  <c r="L105" i="45"/>
  <c r="K105" i="45"/>
  <c r="J105" i="45"/>
  <c r="X104" i="45"/>
  <c r="W104" i="45"/>
  <c r="V104" i="45"/>
  <c r="Y104" i="45" s="1"/>
  <c r="U104" i="45"/>
  <c r="Q104" i="45"/>
  <c r="R104" i="45" s="1"/>
  <c r="P104" i="45"/>
  <c r="N104" i="45"/>
  <c r="M104" i="45"/>
  <c r="L104" i="45"/>
  <c r="K104" i="45"/>
  <c r="J104" i="45"/>
  <c r="X103" i="45"/>
  <c r="W103" i="45"/>
  <c r="V103" i="45"/>
  <c r="Y103" i="45" s="1"/>
  <c r="U103" i="45"/>
  <c r="S103" i="45"/>
  <c r="Q103" i="45"/>
  <c r="R103" i="45" s="1"/>
  <c r="T103" i="45" s="1"/>
  <c r="P103" i="45"/>
  <c r="N103" i="45"/>
  <c r="M103" i="45"/>
  <c r="L103" i="45"/>
  <c r="K103" i="45"/>
  <c r="J103" i="45"/>
  <c r="X102" i="45"/>
  <c r="W102" i="45"/>
  <c r="V102" i="45"/>
  <c r="Y102" i="45" s="1"/>
  <c r="U102" i="45"/>
  <c r="Q102" i="45"/>
  <c r="R102" i="45" s="1"/>
  <c r="S102" i="45" s="1"/>
  <c r="T102" i="45" s="1"/>
  <c r="P102" i="45"/>
  <c r="N102" i="45"/>
  <c r="M102" i="45"/>
  <c r="L102" i="45"/>
  <c r="K102" i="45"/>
  <c r="J102" i="45"/>
  <c r="X101" i="45"/>
  <c r="W101" i="45"/>
  <c r="Y101" i="45" s="1"/>
  <c r="V101" i="45"/>
  <c r="U101" i="45"/>
  <c r="S101" i="45"/>
  <c r="T101" i="45" s="1"/>
  <c r="Q101" i="45"/>
  <c r="R101" i="45" s="1"/>
  <c r="P101" i="45"/>
  <c r="N101" i="45"/>
  <c r="M101" i="45"/>
  <c r="L101" i="45"/>
  <c r="K101" i="45"/>
  <c r="J101" i="45"/>
  <c r="X100" i="45"/>
  <c r="W100" i="45"/>
  <c r="V100" i="45"/>
  <c r="Y100" i="45" s="1"/>
  <c r="U100" i="45"/>
  <c r="Q100" i="45"/>
  <c r="R100" i="45" s="1"/>
  <c r="P100" i="45"/>
  <c r="N100" i="45"/>
  <c r="M100" i="45"/>
  <c r="L100" i="45"/>
  <c r="K100" i="45"/>
  <c r="J100" i="45"/>
  <c r="Y99" i="45"/>
  <c r="X99" i="45"/>
  <c r="W99" i="45"/>
  <c r="V99" i="45"/>
  <c r="U99" i="45"/>
  <c r="Q99" i="45"/>
  <c r="R99" i="45" s="1"/>
  <c r="P99" i="45"/>
  <c r="N99" i="45"/>
  <c r="M99" i="45"/>
  <c r="L99" i="45"/>
  <c r="K99" i="45"/>
  <c r="J99" i="45"/>
  <c r="X98" i="45"/>
  <c r="Y98" i="45" s="1"/>
  <c r="W98" i="45"/>
  <c r="V98" i="45"/>
  <c r="U98" i="45"/>
  <c r="Q98" i="45"/>
  <c r="R98" i="45" s="1"/>
  <c r="S98" i="45" s="1"/>
  <c r="T98" i="45" s="1"/>
  <c r="P98" i="45"/>
  <c r="N98" i="45"/>
  <c r="M98" i="45"/>
  <c r="L98" i="45"/>
  <c r="K98" i="45"/>
  <c r="J98" i="45"/>
  <c r="X97" i="45"/>
  <c r="Y97" i="45" s="1"/>
  <c r="W97" i="45"/>
  <c r="V97" i="45"/>
  <c r="U97" i="45"/>
  <c r="S97" i="45"/>
  <c r="T97" i="45" s="1"/>
  <c r="Q97" i="45"/>
  <c r="R97" i="45" s="1"/>
  <c r="P97" i="45"/>
  <c r="N97" i="45"/>
  <c r="M97" i="45"/>
  <c r="L97" i="45"/>
  <c r="K97" i="45"/>
  <c r="J97" i="45"/>
  <c r="X96" i="45"/>
  <c r="W96" i="45"/>
  <c r="V96" i="45"/>
  <c r="Y96" i="45" s="1"/>
  <c r="U96" i="45"/>
  <c r="Q96" i="45"/>
  <c r="R96" i="45" s="1"/>
  <c r="P96" i="45"/>
  <c r="N96" i="45"/>
  <c r="M96" i="45"/>
  <c r="L96" i="45"/>
  <c r="K96" i="45"/>
  <c r="J96" i="45"/>
  <c r="X95" i="45"/>
  <c r="W95" i="45"/>
  <c r="V95" i="45"/>
  <c r="Y95" i="45" s="1"/>
  <c r="U95" i="45"/>
  <c r="S95" i="45"/>
  <c r="Q95" i="45"/>
  <c r="R95" i="45" s="1"/>
  <c r="T95" i="45" s="1"/>
  <c r="P95" i="45"/>
  <c r="N95" i="45"/>
  <c r="M95" i="45"/>
  <c r="L95" i="45"/>
  <c r="K95" i="45"/>
  <c r="J95" i="45"/>
  <c r="X94" i="45"/>
  <c r="W94" i="45"/>
  <c r="V94" i="45"/>
  <c r="Y94" i="45" s="1"/>
  <c r="U94" i="45"/>
  <c r="Q94" i="45"/>
  <c r="R94" i="45" s="1"/>
  <c r="S94" i="45" s="1"/>
  <c r="T94" i="45" s="1"/>
  <c r="P94" i="45"/>
  <c r="N94" i="45"/>
  <c r="M94" i="45"/>
  <c r="L94" i="45"/>
  <c r="K94" i="45"/>
  <c r="J94" i="45"/>
  <c r="X93" i="45"/>
  <c r="W93" i="45"/>
  <c r="Y93" i="45" s="1"/>
  <c r="V93" i="45"/>
  <c r="U93" i="45"/>
  <c r="S93" i="45"/>
  <c r="T93" i="45" s="1"/>
  <c r="Q93" i="45"/>
  <c r="R93" i="45" s="1"/>
  <c r="P93" i="45"/>
  <c r="N93" i="45"/>
  <c r="M93" i="45"/>
  <c r="L93" i="45"/>
  <c r="K93" i="45"/>
  <c r="J93" i="45"/>
  <c r="X92" i="45"/>
  <c r="W92" i="45"/>
  <c r="V92" i="45"/>
  <c r="Y92" i="45" s="1"/>
  <c r="U92" i="45"/>
  <c r="Q92" i="45"/>
  <c r="R92" i="45" s="1"/>
  <c r="P92" i="45"/>
  <c r="N92" i="45"/>
  <c r="M92" i="45"/>
  <c r="L92" i="45"/>
  <c r="K92" i="45"/>
  <c r="J92" i="45"/>
  <c r="Y91" i="45"/>
  <c r="X91" i="45"/>
  <c r="W91" i="45"/>
  <c r="V91" i="45"/>
  <c r="U91" i="45"/>
  <c r="Q91" i="45"/>
  <c r="R91" i="45" s="1"/>
  <c r="P91" i="45"/>
  <c r="N91" i="45"/>
  <c r="M91" i="45"/>
  <c r="L91" i="45"/>
  <c r="K91" i="45"/>
  <c r="J91" i="45"/>
  <c r="X90" i="45"/>
  <c r="Y90" i="45" s="1"/>
  <c r="W90" i="45"/>
  <c r="V90" i="45"/>
  <c r="U90" i="45"/>
  <c r="Q90" i="45"/>
  <c r="R90" i="45" s="1"/>
  <c r="S90" i="45" s="1"/>
  <c r="T90" i="45" s="1"/>
  <c r="P90" i="45"/>
  <c r="N90" i="45"/>
  <c r="M90" i="45"/>
  <c r="L90" i="45"/>
  <c r="K90" i="45"/>
  <c r="J90" i="45"/>
  <c r="X89" i="45"/>
  <c r="Y89" i="45" s="1"/>
  <c r="W89" i="45"/>
  <c r="V89" i="45"/>
  <c r="U89" i="45"/>
  <c r="S89" i="45"/>
  <c r="T89" i="45" s="1"/>
  <c r="Q89" i="45"/>
  <c r="R89" i="45" s="1"/>
  <c r="P89" i="45"/>
  <c r="N89" i="45"/>
  <c r="M89" i="45"/>
  <c r="L89" i="45"/>
  <c r="K89" i="45"/>
  <c r="J89" i="45"/>
  <c r="X88" i="45"/>
  <c r="W88" i="45"/>
  <c r="V88" i="45"/>
  <c r="Y88" i="45" s="1"/>
  <c r="U88" i="45"/>
  <c r="Q88" i="45"/>
  <c r="R88" i="45" s="1"/>
  <c r="P88" i="45"/>
  <c r="N88" i="45"/>
  <c r="M88" i="45"/>
  <c r="L88" i="45"/>
  <c r="K88" i="45"/>
  <c r="J88" i="45"/>
  <c r="X87" i="45"/>
  <c r="W87" i="45"/>
  <c r="V87" i="45"/>
  <c r="Y87" i="45" s="1"/>
  <c r="U87" i="45"/>
  <c r="S87" i="45"/>
  <c r="Q87" i="45"/>
  <c r="R87" i="45" s="1"/>
  <c r="T87" i="45" s="1"/>
  <c r="P87" i="45"/>
  <c r="N87" i="45"/>
  <c r="M87" i="45"/>
  <c r="L87" i="45"/>
  <c r="K87" i="45"/>
  <c r="J87" i="45"/>
  <c r="X86" i="45"/>
  <c r="W86" i="45"/>
  <c r="V86" i="45"/>
  <c r="Y86" i="45" s="1"/>
  <c r="U86" i="45"/>
  <c r="Q86" i="45"/>
  <c r="R86" i="45" s="1"/>
  <c r="S86" i="45" s="1"/>
  <c r="T86" i="45" s="1"/>
  <c r="P86" i="45"/>
  <c r="N86" i="45"/>
  <c r="M86" i="45"/>
  <c r="L86" i="45"/>
  <c r="K86" i="45"/>
  <c r="J86" i="45"/>
  <c r="X85" i="45"/>
  <c r="W85" i="45"/>
  <c r="Y85" i="45" s="1"/>
  <c r="V85" i="45"/>
  <c r="U85" i="45"/>
  <c r="S85" i="45"/>
  <c r="T85" i="45" s="1"/>
  <c r="Q85" i="45"/>
  <c r="R85" i="45" s="1"/>
  <c r="P85" i="45"/>
  <c r="N85" i="45"/>
  <c r="M85" i="45"/>
  <c r="L85" i="45"/>
  <c r="K85" i="45"/>
  <c r="J85" i="45"/>
  <c r="X84" i="45"/>
  <c r="W84" i="45"/>
  <c r="V84" i="45"/>
  <c r="Y84" i="45" s="1"/>
  <c r="U84" i="45"/>
  <c r="Q84" i="45"/>
  <c r="R84" i="45" s="1"/>
  <c r="P84" i="45"/>
  <c r="N84" i="45"/>
  <c r="M84" i="45"/>
  <c r="L84" i="45"/>
  <c r="K84" i="45"/>
  <c r="J84" i="45"/>
  <c r="Y83" i="45"/>
  <c r="X83" i="45"/>
  <c r="W83" i="45"/>
  <c r="V83" i="45"/>
  <c r="U83" i="45"/>
  <c r="Q83" i="45"/>
  <c r="R83" i="45" s="1"/>
  <c r="P83" i="45"/>
  <c r="N83" i="45"/>
  <c r="M83" i="45"/>
  <c r="L83" i="45"/>
  <c r="K83" i="45"/>
  <c r="J83" i="45"/>
  <c r="X82" i="45"/>
  <c r="Y82" i="45" s="1"/>
  <c r="W82" i="45"/>
  <c r="V82" i="45"/>
  <c r="U82" i="45"/>
  <c r="Q82" i="45"/>
  <c r="R82" i="45" s="1"/>
  <c r="S82" i="45" s="1"/>
  <c r="T82" i="45" s="1"/>
  <c r="P82" i="45"/>
  <c r="N82" i="45"/>
  <c r="M82" i="45"/>
  <c r="L82" i="45"/>
  <c r="K82" i="45"/>
  <c r="J82" i="45"/>
  <c r="X81" i="45"/>
  <c r="Y81" i="45" s="1"/>
  <c r="W81" i="45"/>
  <c r="V81" i="45"/>
  <c r="U81" i="45"/>
  <c r="S81" i="45"/>
  <c r="T81" i="45" s="1"/>
  <c r="Q81" i="45"/>
  <c r="R81" i="45" s="1"/>
  <c r="P81" i="45"/>
  <c r="N81" i="45"/>
  <c r="M81" i="45"/>
  <c r="L81" i="45"/>
  <c r="K81" i="45"/>
  <c r="J81" i="45"/>
  <c r="X80" i="45"/>
  <c r="W80" i="45"/>
  <c r="V80" i="45"/>
  <c r="Y80" i="45" s="1"/>
  <c r="U80" i="45"/>
  <c r="Q80" i="45"/>
  <c r="R80" i="45" s="1"/>
  <c r="P80" i="45"/>
  <c r="N80" i="45"/>
  <c r="M80" i="45"/>
  <c r="L80" i="45"/>
  <c r="K80" i="45"/>
  <c r="J80" i="45"/>
  <c r="X79" i="45"/>
  <c r="W79" i="45"/>
  <c r="V79" i="45"/>
  <c r="Y79" i="45" s="1"/>
  <c r="U79" i="45"/>
  <c r="S79" i="45"/>
  <c r="Q79" i="45"/>
  <c r="R79" i="45" s="1"/>
  <c r="T79" i="45" s="1"/>
  <c r="P79" i="45"/>
  <c r="N79" i="45"/>
  <c r="M79" i="45"/>
  <c r="L79" i="45"/>
  <c r="K79" i="45"/>
  <c r="J79" i="45"/>
  <c r="X78" i="45"/>
  <c r="W78" i="45"/>
  <c r="V78" i="45"/>
  <c r="Y78" i="45" s="1"/>
  <c r="U78" i="45"/>
  <c r="Q78" i="45"/>
  <c r="R78" i="45" s="1"/>
  <c r="S78" i="45" s="1"/>
  <c r="T78" i="45" s="1"/>
  <c r="P78" i="45"/>
  <c r="N78" i="45"/>
  <c r="M78" i="45"/>
  <c r="L78" i="45"/>
  <c r="K78" i="45"/>
  <c r="J78" i="45"/>
  <c r="X77" i="45"/>
  <c r="W77" i="45"/>
  <c r="Y77" i="45" s="1"/>
  <c r="V77" i="45"/>
  <c r="U77" i="45"/>
  <c r="S77" i="45"/>
  <c r="T77" i="45" s="1"/>
  <c r="Q77" i="45"/>
  <c r="R77" i="45" s="1"/>
  <c r="P77" i="45"/>
  <c r="N77" i="45"/>
  <c r="M77" i="45"/>
  <c r="L77" i="45"/>
  <c r="K77" i="45"/>
  <c r="J77" i="45"/>
  <c r="X76" i="45"/>
  <c r="W76" i="45"/>
  <c r="V76" i="45"/>
  <c r="Y76" i="45" s="1"/>
  <c r="U76" i="45"/>
  <c r="Q76" i="45"/>
  <c r="R76" i="45" s="1"/>
  <c r="P76" i="45"/>
  <c r="N76" i="45"/>
  <c r="M76" i="45"/>
  <c r="L76" i="45"/>
  <c r="K76" i="45"/>
  <c r="J76" i="45"/>
  <c r="Y75" i="45"/>
  <c r="X75" i="45"/>
  <c r="W75" i="45"/>
  <c r="V75" i="45"/>
  <c r="U75" i="45"/>
  <c r="Q75" i="45"/>
  <c r="R75" i="45" s="1"/>
  <c r="P75" i="45"/>
  <c r="N75" i="45"/>
  <c r="M75" i="45"/>
  <c r="L75" i="45"/>
  <c r="K75" i="45"/>
  <c r="J75" i="45"/>
  <c r="X74" i="45"/>
  <c r="Y74" i="45" s="1"/>
  <c r="W74" i="45"/>
  <c r="V74" i="45"/>
  <c r="U74" i="45"/>
  <c r="Q74" i="45"/>
  <c r="R74" i="45" s="1"/>
  <c r="S74" i="45" s="1"/>
  <c r="T74" i="45" s="1"/>
  <c r="P74" i="45"/>
  <c r="N74" i="45"/>
  <c r="M74" i="45"/>
  <c r="L74" i="45"/>
  <c r="K74" i="45"/>
  <c r="J74" i="45"/>
  <c r="X73" i="45"/>
  <c r="Y73" i="45" s="1"/>
  <c r="W73" i="45"/>
  <c r="V73" i="45"/>
  <c r="U73" i="45"/>
  <c r="S73" i="45"/>
  <c r="T73" i="45" s="1"/>
  <c r="Q73" i="45"/>
  <c r="R73" i="45" s="1"/>
  <c r="P73" i="45"/>
  <c r="N73" i="45"/>
  <c r="M73" i="45"/>
  <c r="L73" i="45"/>
  <c r="K73" i="45"/>
  <c r="J73" i="45"/>
  <c r="X72" i="45"/>
  <c r="W72" i="45"/>
  <c r="V72" i="45"/>
  <c r="Y72" i="45" s="1"/>
  <c r="U72" i="45"/>
  <c r="Q72" i="45"/>
  <c r="R72" i="45" s="1"/>
  <c r="P72" i="45"/>
  <c r="N72" i="45"/>
  <c r="M72" i="45"/>
  <c r="L72" i="45"/>
  <c r="K72" i="45"/>
  <c r="J72" i="45"/>
  <c r="X71" i="45"/>
  <c r="W71" i="45"/>
  <c r="V71" i="45"/>
  <c r="Y71" i="45" s="1"/>
  <c r="U71" i="45"/>
  <c r="S71" i="45"/>
  <c r="Q71" i="45"/>
  <c r="R71" i="45" s="1"/>
  <c r="T71" i="45" s="1"/>
  <c r="P71" i="45"/>
  <c r="N71" i="45"/>
  <c r="M71" i="45"/>
  <c r="L71" i="45"/>
  <c r="K71" i="45"/>
  <c r="J71" i="45"/>
  <c r="X70" i="45"/>
  <c r="W70" i="45"/>
  <c r="V70" i="45"/>
  <c r="Y70" i="45" s="1"/>
  <c r="U70" i="45"/>
  <c r="Q70" i="45"/>
  <c r="R70" i="45" s="1"/>
  <c r="S70" i="45" s="1"/>
  <c r="T70" i="45" s="1"/>
  <c r="P70" i="45"/>
  <c r="N70" i="45"/>
  <c r="M70" i="45"/>
  <c r="L70" i="45"/>
  <c r="K70" i="45"/>
  <c r="J70" i="45"/>
  <c r="X69" i="45"/>
  <c r="W69" i="45"/>
  <c r="Y69" i="45" s="1"/>
  <c r="V69" i="45"/>
  <c r="U69" i="45"/>
  <c r="S69" i="45"/>
  <c r="T69" i="45" s="1"/>
  <c r="Q69" i="45"/>
  <c r="R69" i="45" s="1"/>
  <c r="P69" i="45"/>
  <c r="N69" i="45"/>
  <c r="M69" i="45"/>
  <c r="L69" i="45"/>
  <c r="K69" i="45"/>
  <c r="J69" i="45"/>
  <c r="X68" i="45"/>
  <c r="W68" i="45"/>
  <c r="V68" i="45"/>
  <c r="Y68" i="45" s="1"/>
  <c r="U68" i="45"/>
  <c r="Q68" i="45"/>
  <c r="R68" i="45" s="1"/>
  <c r="P68" i="45"/>
  <c r="N68" i="45"/>
  <c r="M68" i="45"/>
  <c r="L68" i="45"/>
  <c r="K68" i="45"/>
  <c r="J68" i="45"/>
  <c r="Y67" i="45"/>
  <c r="X67" i="45"/>
  <c r="W67" i="45"/>
  <c r="V67" i="45"/>
  <c r="U67" i="45"/>
  <c r="Q67" i="45"/>
  <c r="R67" i="45" s="1"/>
  <c r="P67" i="45"/>
  <c r="N67" i="45"/>
  <c r="M67" i="45"/>
  <c r="L67" i="45"/>
  <c r="K67" i="45"/>
  <c r="J67" i="45"/>
  <c r="X66" i="45"/>
  <c r="Y66" i="45" s="1"/>
  <c r="W66" i="45"/>
  <c r="V66" i="45"/>
  <c r="U66" i="45"/>
  <c r="Q66" i="45"/>
  <c r="R66" i="45" s="1"/>
  <c r="S66" i="45" s="1"/>
  <c r="T66" i="45" s="1"/>
  <c r="P66" i="45"/>
  <c r="N66" i="45"/>
  <c r="M66" i="45"/>
  <c r="L66" i="45"/>
  <c r="K66" i="45"/>
  <c r="J66" i="45"/>
  <c r="X65" i="45"/>
  <c r="Y65" i="45" s="1"/>
  <c r="W65" i="45"/>
  <c r="V65" i="45"/>
  <c r="U65" i="45"/>
  <c r="S65" i="45"/>
  <c r="T65" i="45" s="1"/>
  <c r="Q65" i="45"/>
  <c r="R65" i="45" s="1"/>
  <c r="P65" i="45"/>
  <c r="N65" i="45"/>
  <c r="M65" i="45"/>
  <c r="L65" i="45"/>
  <c r="K65" i="45"/>
  <c r="J65" i="45"/>
  <c r="X64" i="45"/>
  <c r="W64" i="45"/>
  <c r="V64" i="45"/>
  <c r="Y64" i="45" s="1"/>
  <c r="U64" i="45"/>
  <c r="Q64" i="45"/>
  <c r="R64" i="45" s="1"/>
  <c r="P64" i="45"/>
  <c r="N64" i="45"/>
  <c r="M64" i="45"/>
  <c r="L64" i="45"/>
  <c r="K64" i="45"/>
  <c r="J64" i="45"/>
  <c r="X63" i="45"/>
  <c r="W63" i="45"/>
  <c r="V63" i="45"/>
  <c r="Y63" i="45" s="1"/>
  <c r="U63" i="45"/>
  <c r="S63" i="45"/>
  <c r="Q63" i="45"/>
  <c r="R63" i="45" s="1"/>
  <c r="T63" i="45" s="1"/>
  <c r="P63" i="45"/>
  <c r="N63" i="45"/>
  <c r="M63" i="45"/>
  <c r="L63" i="45"/>
  <c r="K63" i="45"/>
  <c r="J63" i="45"/>
  <c r="X62" i="45"/>
  <c r="W62" i="45"/>
  <c r="V62" i="45"/>
  <c r="Y62" i="45" s="1"/>
  <c r="U62" i="45"/>
  <c r="Q62" i="45"/>
  <c r="R62" i="45" s="1"/>
  <c r="S62" i="45" s="1"/>
  <c r="T62" i="45" s="1"/>
  <c r="P62" i="45"/>
  <c r="N62" i="45"/>
  <c r="M62" i="45"/>
  <c r="L62" i="45"/>
  <c r="K62" i="45"/>
  <c r="J62" i="45"/>
  <c r="X61" i="45"/>
  <c r="W61" i="45"/>
  <c r="Y61" i="45" s="1"/>
  <c r="V61" i="45"/>
  <c r="U61" i="45"/>
  <c r="S61" i="45"/>
  <c r="T61" i="45" s="1"/>
  <c r="Q61" i="45"/>
  <c r="R61" i="45" s="1"/>
  <c r="P61" i="45"/>
  <c r="N61" i="45"/>
  <c r="M61" i="45"/>
  <c r="L61" i="45"/>
  <c r="K61" i="45"/>
  <c r="J61" i="45"/>
  <c r="X60" i="45"/>
  <c r="W60" i="45"/>
  <c r="V60" i="45"/>
  <c r="Y60" i="45" s="1"/>
  <c r="U60" i="45"/>
  <c r="Q60" i="45"/>
  <c r="R60" i="45" s="1"/>
  <c r="P60" i="45"/>
  <c r="N60" i="45"/>
  <c r="M60" i="45"/>
  <c r="L60" i="45"/>
  <c r="K60" i="45"/>
  <c r="J60" i="45"/>
  <c r="Y59" i="45"/>
  <c r="X59" i="45"/>
  <c r="W59" i="45"/>
  <c r="V59" i="45"/>
  <c r="U59" i="45"/>
  <c r="Q59" i="45"/>
  <c r="R59" i="45" s="1"/>
  <c r="P59" i="45"/>
  <c r="N59" i="45"/>
  <c r="M59" i="45"/>
  <c r="L59" i="45"/>
  <c r="K59" i="45"/>
  <c r="J59" i="45"/>
  <c r="X58" i="45"/>
  <c r="Y58" i="45" s="1"/>
  <c r="W58" i="45"/>
  <c r="V58" i="45"/>
  <c r="U58" i="45"/>
  <c r="Q58" i="45"/>
  <c r="R58" i="45" s="1"/>
  <c r="S58" i="45" s="1"/>
  <c r="T58" i="45" s="1"/>
  <c r="P58" i="45"/>
  <c r="N58" i="45"/>
  <c r="M58" i="45"/>
  <c r="L58" i="45"/>
  <c r="K58" i="45"/>
  <c r="J58" i="45"/>
  <c r="X57" i="45"/>
  <c r="Y57" i="45" s="1"/>
  <c r="W57" i="45"/>
  <c r="V57" i="45"/>
  <c r="U57" i="45"/>
  <c r="S57" i="45"/>
  <c r="T57" i="45" s="1"/>
  <c r="Q57" i="45"/>
  <c r="R57" i="45" s="1"/>
  <c r="P57" i="45"/>
  <c r="N57" i="45"/>
  <c r="M57" i="45"/>
  <c r="L57" i="45"/>
  <c r="K57" i="45"/>
  <c r="J57" i="45"/>
  <c r="X56" i="45"/>
  <c r="W56" i="45"/>
  <c r="V56" i="45"/>
  <c r="Y56" i="45" s="1"/>
  <c r="U56" i="45"/>
  <c r="R56" i="45"/>
  <c r="Q56" i="45"/>
  <c r="P56" i="45"/>
  <c r="N56" i="45"/>
  <c r="M56" i="45"/>
  <c r="L56" i="45"/>
  <c r="K56" i="45"/>
  <c r="J56" i="45"/>
  <c r="X55" i="45"/>
  <c r="W55" i="45"/>
  <c r="V55" i="45"/>
  <c r="Y55" i="45" s="1"/>
  <c r="U55" i="45"/>
  <c r="R55" i="45"/>
  <c r="Q55" i="45"/>
  <c r="P55" i="45"/>
  <c r="N55" i="45"/>
  <c r="M55" i="45"/>
  <c r="L55" i="45"/>
  <c r="K55" i="45"/>
  <c r="J55" i="45"/>
  <c r="X54" i="45"/>
  <c r="W54" i="45"/>
  <c r="V54" i="45"/>
  <c r="Y54" i="45" s="1"/>
  <c r="U54" i="45"/>
  <c r="R54" i="45"/>
  <c r="Q54" i="45"/>
  <c r="P54" i="45"/>
  <c r="N54" i="45"/>
  <c r="M54" i="45"/>
  <c r="L54" i="45"/>
  <c r="K54" i="45"/>
  <c r="J54" i="45"/>
  <c r="X53" i="45"/>
  <c r="W53" i="45"/>
  <c r="V53" i="45"/>
  <c r="Y53" i="45" s="1"/>
  <c r="U53" i="45"/>
  <c r="R53" i="45"/>
  <c r="Q53" i="45"/>
  <c r="P53" i="45"/>
  <c r="N53" i="45"/>
  <c r="M53" i="45"/>
  <c r="L53" i="45"/>
  <c r="K53" i="45"/>
  <c r="J53" i="45"/>
  <c r="X52" i="45"/>
  <c r="W52" i="45"/>
  <c r="V52" i="45"/>
  <c r="Y52" i="45" s="1"/>
  <c r="U52" i="45"/>
  <c r="R52" i="45"/>
  <c r="Q52" i="45"/>
  <c r="P52" i="45"/>
  <c r="N52" i="45"/>
  <c r="M52" i="45"/>
  <c r="L52" i="45"/>
  <c r="K52" i="45"/>
  <c r="J52" i="45"/>
  <c r="X51" i="45"/>
  <c r="W51" i="45"/>
  <c r="V51" i="45"/>
  <c r="Y51" i="45" s="1"/>
  <c r="U51" i="45"/>
  <c r="R51" i="45"/>
  <c r="Q51" i="45"/>
  <c r="P51" i="45"/>
  <c r="N51" i="45"/>
  <c r="M51" i="45"/>
  <c r="L51" i="45"/>
  <c r="K51" i="45"/>
  <c r="J51" i="45"/>
  <c r="X50" i="45"/>
  <c r="W50" i="45"/>
  <c r="V50" i="45"/>
  <c r="Y50" i="45" s="1"/>
  <c r="U50" i="45"/>
  <c r="R50" i="45"/>
  <c r="Q50" i="45"/>
  <c r="P50" i="45"/>
  <c r="N50" i="45"/>
  <c r="M50" i="45"/>
  <c r="L50" i="45"/>
  <c r="K50" i="45"/>
  <c r="J50" i="45"/>
  <c r="X49" i="45"/>
  <c r="W49" i="45"/>
  <c r="V49" i="45"/>
  <c r="Y49" i="45" s="1"/>
  <c r="U49" i="45"/>
  <c r="R49" i="45"/>
  <c r="Q49" i="45"/>
  <c r="P49" i="45"/>
  <c r="N49" i="45"/>
  <c r="M49" i="45"/>
  <c r="L49" i="45"/>
  <c r="K49" i="45"/>
  <c r="J49" i="45"/>
  <c r="X48" i="45"/>
  <c r="W48" i="45"/>
  <c r="V48" i="45"/>
  <c r="Y48" i="45" s="1"/>
  <c r="U48" i="45"/>
  <c r="R48" i="45"/>
  <c r="Q48" i="45"/>
  <c r="P48" i="45"/>
  <c r="N48" i="45"/>
  <c r="M48" i="45"/>
  <c r="L48" i="45"/>
  <c r="K48" i="45"/>
  <c r="J48" i="45"/>
  <c r="X47" i="45"/>
  <c r="W47" i="45"/>
  <c r="V47" i="45"/>
  <c r="Y47" i="45" s="1"/>
  <c r="U47" i="45"/>
  <c r="R47" i="45"/>
  <c r="Q47" i="45"/>
  <c r="P47" i="45"/>
  <c r="N47" i="45"/>
  <c r="M47" i="45"/>
  <c r="L47" i="45"/>
  <c r="K47" i="45"/>
  <c r="J47" i="45"/>
  <c r="X46" i="45"/>
  <c r="W46" i="45"/>
  <c r="V46" i="45"/>
  <c r="Y46" i="45" s="1"/>
  <c r="U46" i="45"/>
  <c r="R46" i="45"/>
  <c r="Q46" i="45"/>
  <c r="P46" i="45"/>
  <c r="N46" i="45"/>
  <c r="M46" i="45"/>
  <c r="L46" i="45"/>
  <c r="K46" i="45"/>
  <c r="J46" i="45"/>
  <c r="X45" i="45"/>
  <c r="W45" i="45"/>
  <c r="V45" i="45"/>
  <c r="Y45" i="45" s="1"/>
  <c r="U45" i="45"/>
  <c r="R45" i="45"/>
  <c r="Q45" i="45"/>
  <c r="P45" i="45"/>
  <c r="N45" i="45"/>
  <c r="M45" i="45"/>
  <c r="L45" i="45"/>
  <c r="K45" i="45"/>
  <c r="J45" i="45"/>
  <c r="X44" i="45"/>
  <c r="W44" i="45"/>
  <c r="V44" i="45"/>
  <c r="Y44" i="45" s="1"/>
  <c r="U44" i="45"/>
  <c r="R44" i="45"/>
  <c r="Q44" i="45"/>
  <c r="P44" i="45"/>
  <c r="N44" i="45"/>
  <c r="M44" i="45"/>
  <c r="L44" i="45"/>
  <c r="K44" i="45"/>
  <c r="J44" i="45"/>
  <c r="X43" i="45"/>
  <c r="W43" i="45"/>
  <c r="V43" i="45"/>
  <c r="Y43" i="45" s="1"/>
  <c r="U43" i="45"/>
  <c r="R43" i="45"/>
  <c r="Q43" i="45"/>
  <c r="P43" i="45"/>
  <c r="N43" i="45"/>
  <c r="M43" i="45"/>
  <c r="L43" i="45"/>
  <c r="K43" i="45"/>
  <c r="J43" i="45"/>
  <c r="X42" i="45"/>
  <c r="W42" i="45"/>
  <c r="V42" i="45"/>
  <c r="Y42" i="45" s="1"/>
  <c r="U42" i="45"/>
  <c r="R42" i="45"/>
  <c r="Q42" i="45"/>
  <c r="P42" i="45"/>
  <c r="N42" i="45"/>
  <c r="M42" i="45"/>
  <c r="L42" i="45"/>
  <c r="K42" i="45"/>
  <c r="J42" i="45"/>
  <c r="X41" i="45"/>
  <c r="W41" i="45"/>
  <c r="V41" i="45"/>
  <c r="Y41" i="45" s="1"/>
  <c r="U41" i="45"/>
  <c r="R41" i="45"/>
  <c r="Q41" i="45"/>
  <c r="P41" i="45"/>
  <c r="N41" i="45"/>
  <c r="M41" i="45"/>
  <c r="L41" i="45"/>
  <c r="K41" i="45"/>
  <c r="J41" i="45"/>
  <c r="X40" i="45"/>
  <c r="W40" i="45"/>
  <c r="V40" i="45"/>
  <c r="Y40" i="45" s="1"/>
  <c r="U40" i="45"/>
  <c r="R40" i="45"/>
  <c r="Q40" i="45"/>
  <c r="P40" i="45"/>
  <c r="N40" i="45"/>
  <c r="M40" i="45"/>
  <c r="L40" i="45"/>
  <c r="K40" i="45"/>
  <c r="J40" i="45"/>
  <c r="X39" i="45"/>
  <c r="W39" i="45"/>
  <c r="V39" i="45"/>
  <c r="Y39" i="45" s="1"/>
  <c r="U39" i="45"/>
  <c r="R39" i="45"/>
  <c r="Q39" i="45"/>
  <c r="P39" i="45"/>
  <c r="N39" i="45"/>
  <c r="M39" i="45"/>
  <c r="L39" i="45"/>
  <c r="K39" i="45"/>
  <c r="J39" i="45"/>
  <c r="X38" i="45"/>
  <c r="W38" i="45"/>
  <c r="V38" i="45"/>
  <c r="Y38" i="45" s="1"/>
  <c r="U38" i="45"/>
  <c r="R38" i="45"/>
  <c r="Q38" i="45"/>
  <c r="P38" i="45"/>
  <c r="N38" i="45"/>
  <c r="M38" i="45"/>
  <c r="L38" i="45"/>
  <c r="K38" i="45"/>
  <c r="J38" i="45"/>
  <c r="X37" i="45"/>
  <c r="W37" i="45"/>
  <c r="V37" i="45"/>
  <c r="Y37" i="45" s="1"/>
  <c r="U37" i="45"/>
  <c r="R37" i="45"/>
  <c r="Q37" i="45"/>
  <c r="P37" i="45"/>
  <c r="N37" i="45"/>
  <c r="M37" i="45"/>
  <c r="L37" i="45"/>
  <c r="K37" i="45"/>
  <c r="J37" i="45"/>
  <c r="X36" i="45"/>
  <c r="W36" i="45"/>
  <c r="V36" i="45"/>
  <c r="Y36" i="45" s="1"/>
  <c r="U36" i="45"/>
  <c r="R36" i="45"/>
  <c r="Q36" i="45"/>
  <c r="P36" i="45"/>
  <c r="N36" i="45"/>
  <c r="M36" i="45"/>
  <c r="L36" i="45"/>
  <c r="K36" i="45"/>
  <c r="J36" i="45"/>
  <c r="X35" i="45"/>
  <c r="W35" i="45"/>
  <c r="V35" i="45"/>
  <c r="Y35" i="45" s="1"/>
  <c r="U35" i="45"/>
  <c r="R35" i="45"/>
  <c r="Q35" i="45"/>
  <c r="P35" i="45"/>
  <c r="N35" i="45"/>
  <c r="M35" i="45"/>
  <c r="L35" i="45"/>
  <c r="K35" i="45"/>
  <c r="J35" i="45"/>
  <c r="X34" i="45"/>
  <c r="W34" i="45"/>
  <c r="V34" i="45"/>
  <c r="Y34" i="45" s="1"/>
  <c r="U34" i="45"/>
  <c r="R34" i="45"/>
  <c r="Q34" i="45"/>
  <c r="P34" i="45"/>
  <c r="N34" i="45"/>
  <c r="M34" i="45"/>
  <c r="L34" i="45"/>
  <c r="K34" i="45"/>
  <c r="J34" i="45"/>
  <c r="X33" i="45"/>
  <c r="W33" i="45"/>
  <c r="V33" i="45"/>
  <c r="Y33" i="45" s="1"/>
  <c r="U33" i="45"/>
  <c r="R33" i="45"/>
  <c r="Q33" i="45"/>
  <c r="P33" i="45"/>
  <c r="N33" i="45"/>
  <c r="M33" i="45"/>
  <c r="L33" i="45"/>
  <c r="K33" i="45"/>
  <c r="J33" i="45"/>
  <c r="X32" i="45"/>
  <c r="W32" i="45"/>
  <c r="V32" i="45"/>
  <c r="Y32" i="45" s="1"/>
  <c r="U32" i="45"/>
  <c r="R32" i="45"/>
  <c r="Q32" i="45"/>
  <c r="P32" i="45"/>
  <c r="N32" i="45"/>
  <c r="M32" i="45"/>
  <c r="L32" i="45"/>
  <c r="K32" i="45"/>
  <c r="J32" i="45"/>
  <c r="X31" i="45"/>
  <c r="W31" i="45"/>
  <c r="V31" i="45"/>
  <c r="Y31" i="45" s="1"/>
  <c r="U31" i="45"/>
  <c r="R31" i="45"/>
  <c r="Q31" i="45"/>
  <c r="P31" i="45"/>
  <c r="N31" i="45"/>
  <c r="M31" i="45"/>
  <c r="L31" i="45"/>
  <c r="K31" i="45"/>
  <c r="J31" i="45"/>
  <c r="X30" i="45"/>
  <c r="W30" i="45"/>
  <c r="V30" i="45"/>
  <c r="Y30" i="45" s="1"/>
  <c r="U30" i="45"/>
  <c r="R30" i="45"/>
  <c r="Q30" i="45"/>
  <c r="P30" i="45"/>
  <c r="N30" i="45"/>
  <c r="M30" i="45"/>
  <c r="L30" i="45"/>
  <c r="K30" i="45"/>
  <c r="J30" i="45"/>
  <c r="X29" i="45"/>
  <c r="W29" i="45"/>
  <c r="V29" i="45"/>
  <c r="Y29" i="45" s="1"/>
  <c r="U29" i="45"/>
  <c r="R29" i="45"/>
  <c r="Q29" i="45"/>
  <c r="P29" i="45"/>
  <c r="N29" i="45"/>
  <c r="M29" i="45"/>
  <c r="L29" i="45"/>
  <c r="K29" i="45"/>
  <c r="J29" i="45"/>
  <c r="X28" i="45"/>
  <c r="W28" i="45"/>
  <c r="V28" i="45"/>
  <c r="Y28" i="45" s="1"/>
  <c r="U28" i="45"/>
  <c r="R28" i="45"/>
  <c r="Q28" i="45"/>
  <c r="P28" i="45"/>
  <c r="N28" i="45"/>
  <c r="M28" i="45"/>
  <c r="L28" i="45"/>
  <c r="K28" i="45"/>
  <c r="J28" i="45"/>
  <c r="X27" i="45"/>
  <c r="W27" i="45"/>
  <c r="V27" i="45"/>
  <c r="Y27" i="45" s="1"/>
  <c r="U27" i="45"/>
  <c r="R27" i="45"/>
  <c r="Q27" i="45"/>
  <c r="P27" i="45"/>
  <c r="N27" i="45"/>
  <c r="M27" i="45"/>
  <c r="L27" i="45"/>
  <c r="K27" i="45"/>
  <c r="J27" i="45"/>
  <c r="X26" i="45"/>
  <c r="W26" i="45"/>
  <c r="V26" i="45"/>
  <c r="Y26" i="45" s="1"/>
  <c r="U26" i="45"/>
  <c r="R26" i="45"/>
  <c r="Q26" i="45"/>
  <c r="P26" i="45"/>
  <c r="N26" i="45"/>
  <c r="M26" i="45"/>
  <c r="L26" i="45"/>
  <c r="K26" i="45"/>
  <c r="J26" i="45"/>
  <c r="X25" i="45"/>
  <c r="W25" i="45"/>
  <c r="V25" i="45"/>
  <c r="Y25" i="45" s="1"/>
  <c r="U25" i="45"/>
  <c r="R25" i="45"/>
  <c r="Q25" i="45"/>
  <c r="P25" i="45"/>
  <c r="N25" i="45"/>
  <c r="M25" i="45"/>
  <c r="L25" i="45"/>
  <c r="K25" i="45"/>
  <c r="J25" i="45"/>
  <c r="X24" i="45"/>
  <c r="W24" i="45"/>
  <c r="V24" i="45"/>
  <c r="Y24" i="45" s="1"/>
  <c r="U24" i="45"/>
  <c r="R24" i="45"/>
  <c r="Q24" i="45"/>
  <c r="P24" i="45"/>
  <c r="N24" i="45"/>
  <c r="M24" i="45"/>
  <c r="L24" i="45"/>
  <c r="K24" i="45"/>
  <c r="J24" i="45"/>
  <c r="X23" i="45"/>
  <c r="W23" i="45"/>
  <c r="V23" i="45"/>
  <c r="Y23" i="45" s="1"/>
  <c r="U23" i="45"/>
  <c r="R23" i="45"/>
  <c r="Q23" i="45"/>
  <c r="P23" i="45"/>
  <c r="N23" i="45"/>
  <c r="M23" i="45"/>
  <c r="L23" i="45"/>
  <c r="K23" i="45"/>
  <c r="J23" i="45"/>
  <c r="X22" i="45"/>
  <c r="W22" i="45"/>
  <c r="V22" i="45"/>
  <c r="Y22" i="45" s="1"/>
  <c r="U22" i="45"/>
  <c r="R22" i="45"/>
  <c r="Q22" i="45"/>
  <c r="P22" i="45"/>
  <c r="N22" i="45"/>
  <c r="M22" i="45"/>
  <c r="L22" i="45"/>
  <c r="K22" i="45"/>
  <c r="J22" i="45"/>
  <c r="X21" i="45"/>
  <c r="W21" i="45"/>
  <c r="V21" i="45"/>
  <c r="Y21" i="45" s="1"/>
  <c r="U21" i="45"/>
  <c r="R21" i="45"/>
  <c r="Q21" i="45"/>
  <c r="P21" i="45"/>
  <c r="N21" i="45"/>
  <c r="M21" i="45"/>
  <c r="L21" i="45"/>
  <c r="K21" i="45"/>
  <c r="J21" i="45"/>
  <c r="X20" i="45"/>
  <c r="W20" i="45"/>
  <c r="V20" i="45"/>
  <c r="Y20" i="45" s="1"/>
  <c r="U20" i="45"/>
  <c r="R20" i="45"/>
  <c r="Q20" i="45"/>
  <c r="P20" i="45"/>
  <c r="N20" i="45"/>
  <c r="M20" i="45"/>
  <c r="L20" i="45"/>
  <c r="K20" i="45"/>
  <c r="J20" i="45"/>
  <c r="X19" i="45"/>
  <c r="W19" i="45"/>
  <c r="V19" i="45"/>
  <c r="Y19" i="45" s="1"/>
  <c r="U19" i="45"/>
  <c r="R19" i="45"/>
  <c r="Q19" i="45"/>
  <c r="P19" i="45"/>
  <c r="N19" i="45"/>
  <c r="M19" i="45"/>
  <c r="L19" i="45"/>
  <c r="K19" i="45"/>
  <c r="J19" i="45"/>
  <c r="X18" i="45"/>
  <c r="W18" i="45"/>
  <c r="V18" i="45"/>
  <c r="Y18" i="45" s="1"/>
  <c r="U18" i="45"/>
  <c r="R18" i="45"/>
  <c r="Q18" i="45"/>
  <c r="P18" i="45"/>
  <c r="N18" i="45"/>
  <c r="M18" i="45"/>
  <c r="L18" i="45"/>
  <c r="K18" i="45"/>
  <c r="J18" i="45"/>
  <c r="X17" i="45"/>
  <c r="W17" i="45"/>
  <c r="V17" i="45"/>
  <c r="Y17" i="45" s="1"/>
  <c r="U17" i="45"/>
  <c r="R17" i="45"/>
  <c r="Q17" i="45"/>
  <c r="P17" i="45"/>
  <c r="N17" i="45"/>
  <c r="M17" i="45"/>
  <c r="L17" i="45"/>
  <c r="K17" i="45"/>
  <c r="J17" i="45"/>
  <c r="X16" i="45"/>
  <c r="W16" i="45"/>
  <c r="V16" i="45"/>
  <c r="Y16" i="45" s="1"/>
  <c r="U16" i="45"/>
  <c r="R16" i="45"/>
  <c r="Q16" i="45"/>
  <c r="P16" i="45"/>
  <c r="N16" i="45"/>
  <c r="M16" i="45"/>
  <c r="L16" i="45"/>
  <c r="K16" i="45"/>
  <c r="J16" i="45"/>
  <c r="X15" i="45"/>
  <c r="W15" i="45"/>
  <c r="V15" i="45"/>
  <c r="Y15" i="45" s="1"/>
  <c r="U15" i="45"/>
  <c r="R15" i="45"/>
  <c r="Q15" i="45"/>
  <c r="P15" i="45"/>
  <c r="N15" i="45"/>
  <c r="M15" i="45"/>
  <c r="L15" i="45"/>
  <c r="K15" i="45"/>
  <c r="J15" i="45"/>
  <c r="X14" i="45"/>
  <c r="W14" i="45"/>
  <c r="V14" i="45"/>
  <c r="Y14" i="45" s="1"/>
  <c r="U14" i="45"/>
  <c r="R14" i="45"/>
  <c r="Q14" i="45"/>
  <c r="P14" i="45"/>
  <c r="N14" i="45"/>
  <c r="M14" i="45"/>
  <c r="L14" i="45"/>
  <c r="K14" i="45"/>
  <c r="J14" i="45"/>
  <c r="X13" i="45"/>
  <c r="W13" i="45"/>
  <c r="V13" i="45"/>
  <c r="Y13" i="45" s="1"/>
  <c r="U13" i="45"/>
  <c r="R13" i="45"/>
  <c r="Q13" i="45"/>
  <c r="P13" i="45"/>
  <c r="N13" i="45"/>
  <c r="M13" i="45"/>
  <c r="L13" i="45"/>
  <c r="K13" i="45"/>
  <c r="J13" i="45"/>
  <c r="X12" i="45"/>
  <c r="W12" i="45"/>
  <c r="V12" i="45"/>
  <c r="Y12" i="45" s="1"/>
  <c r="U12" i="45"/>
  <c r="R12" i="45"/>
  <c r="Q12" i="45"/>
  <c r="P12" i="45"/>
  <c r="N12" i="45"/>
  <c r="M12" i="45"/>
  <c r="L12" i="45"/>
  <c r="K12" i="45"/>
  <c r="J12" i="45"/>
  <c r="X11" i="45"/>
  <c r="W11" i="45"/>
  <c r="V11" i="45"/>
  <c r="Y11" i="45" s="1"/>
  <c r="U11" i="45"/>
  <c r="R11" i="45"/>
  <c r="Q11" i="45"/>
  <c r="P11" i="45"/>
  <c r="N11" i="45"/>
  <c r="M11" i="45"/>
  <c r="L11" i="45"/>
  <c r="K11" i="45"/>
  <c r="J11" i="45"/>
  <c r="X10" i="45"/>
  <c r="W10" i="45"/>
  <c r="V10" i="45"/>
  <c r="Y10" i="45" s="1"/>
  <c r="U10" i="45"/>
  <c r="R10" i="45"/>
  <c r="Q10" i="45"/>
  <c r="P10" i="45"/>
  <c r="N10" i="45"/>
  <c r="M10" i="45"/>
  <c r="L10" i="45"/>
  <c r="K10" i="45"/>
  <c r="J10" i="45"/>
  <c r="X9" i="45"/>
  <c r="W9" i="45"/>
  <c r="V9" i="45"/>
  <c r="Y9" i="45" s="1"/>
  <c r="U9" i="45"/>
  <c r="R9" i="45"/>
  <c r="Q9" i="45"/>
  <c r="P9" i="45"/>
  <c r="N9" i="45"/>
  <c r="M9" i="45"/>
  <c r="L9" i="45"/>
  <c r="K9" i="45"/>
  <c r="J9" i="45"/>
  <c r="X8" i="45"/>
  <c r="W8" i="45"/>
  <c r="V8" i="45"/>
  <c r="Y8" i="45" s="1"/>
  <c r="U8" i="45"/>
  <c r="R8" i="45"/>
  <c r="Q8" i="45"/>
  <c r="P8" i="45"/>
  <c r="N8" i="45"/>
  <c r="M8" i="45"/>
  <c r="L8" i="45"/>
  <c r="K8" i="45"/>
  <c r="J8" i="45"/>
  <c r="X7" i="45"/>
  <c r="W7" i="45"/>
  <c r="V7" i="45"/>
  <c r="Y7" i="45" s="1"/>
  <c r="U7" i="45"/>
  <c r="R7" i="45"/>
  <c r="Q7" i="45"/>
  <c r="P7" i="45"/>
  <c r="N7" i="45"/>
  <c r="M7" i="45"/>
  <c r="L7" i="45"/>
  <c r="K7" i="45"/>
  <c r="J7" i="45"/>
  <c r="X6" i="45"/>
  <c r="W6" i="45"/>
  <c r="V6" i="45"/>
  <c r="Y6" i="45" s="1"/>
  <c r="U6" i="45"/>
  <c r="R6" i="45"/>
  <c r="Q6" i="45"/>
  <c r="P6" i="45"/>
  <c r="N6" i="45"/>
  <c r="M6" i="45"/>
  <c r="L6" i="45"/>
  <c r="K6" i="45"/>
  <c r="J6" i="45"/>
  <c r="X5" i="45"/>
  <c r="W5" i="45"/>
  <c r="V5" i="45"/>
  <c r="Y5" i="45" s="1"/>
  <c r="U5" i="45"/>
  <c r="R5" i="45"/>
  <c r="Q5" i="45"/>
  <c r="P5" i="45"/>
  <c r="N5" i="45"/>
  <c r="M5" i="45"/>
  <c r="L5" i="45"/>
  <c r="K5" i="45"/>
  <c r="J5" i="45"/>
  <c r="X4" i="45"/>
  <c r="W4" i="45"/>
  <c r="V4" i="45"/>
  <c r="Y4" i="45" s="1"/>
  <c r="U4" i="45"/>
  <c r="R4" i="45"/>
  <c r="Q4" i="45"/>
  <c r="P4" i="45"/>
  <c r="N4" i="45"/>
  <c r="M4" i="45"/>
  <c r="L4" i="45"/>
  <c r="K4" i="45"/>
  <c r="J4" i="45"/>
  <c r="X3" i="45"/>
  <c r="W3" i="45"/>
  <c r="V3" i="45"/>
  <c r="Y3" i="45" s="1"/>
  <c r="U3" i="45"/>
  <c r="R3" i="45"/>
  <c r="Q3" i="45"/>
  <c r="P3" i="45"/>
  <c r="N3" i="45"/>
  <c r="M3" i="45"/>
  <c r="L3" i="45"/>
  <c r="K3" i="45"/>
  <c r="J3" i="45"/>
  <c r="X2" i="45"/>
  <c r="W2" i="45"/>
  <c r="V2" i="45"/>
  <c r="Y2" i="45" s="1"/>
  <c r="U2" i="45"/>
  <c r="R2" i="45"/>
  <c r="Q2" i="45"/>
  <c r="P2" i="45"/>
  <c r="N2" i="45"/>
  <c r="M2" i="45"/>
  <c r="L2" i="45"/>
  <c r="K2" i="45"/>
  <c r="J2" i="45"/>
  <c r="X1894" i="44"/>
  <c r="W1894" i="44"/>
  <c r="V1894" i="44"/>
  <c r="Y1894" i="44" s="1"/>
  <c r="U1894" i="44"/>
  <c r="Q1894" i="44"/>
  <c r="R1894" i="44" s="1"/>
  <c r="P1894" i="44"/>
  <c r="N1894" i="44"/>
  <c r="M1894" i="44"/>
  <c r="L1894" i="44"/>
  <c r="K1894" i="44"/>
  <c r="J1894" i="44"/>
  <c r="Y1893" i="44"/>
  <c r="X1893" i="44"/>
  <c r="W1893" i="44"/>
  <c r="V1893" i="44"/>
  <c r="U1893" i="44"/>
  <c r="Q1893" i="44"/>
  <c r="R1893" i="44" s="1"/>
  <c r="P1893" i="44"/>
  <c r="N1893" i="44"/>
  <c r="M1893" i="44"/>
  <c r="L1893" i="44"/>
  <c r="K1893" i="44"/>
  <c r="J1893" i="44"/>
  <c r="X1892" i="44"/>
  <c r="W1892" i="44"/>
  <c r="V1892" i="44"/>
  <c r="Y1892" i="44" s="1"/>
  <c r="U1892" i="44"/>
  <c r="Q1892" i="44"/>
  <c r="R1892" i="44" s="1"/>
  <c r="P1892" i="44"/>
  <c r="N1892" i="44"/>
  <c r="M1892" i="44"/>
  <c r="L1892" i="44"/>
  <c r="K1892" i="44"/>
  <c r="J1892" i="44"/>
  <c r="X1891" i="44"/>
  <c r="W1891" i="44"/>
  <c r="V1891" i="44"/>
  <c r="Y1891" i="44" s="1"/>
  <c r="U1891" i="44"/>
  <c r="Q1891" i="44"/>
  <c r="R1891" i="44" s="1"/>
  <c r="P1891" i="44"/>
  <c r="N1891" i="44"/>
  <c r="M1891" i="44"/>
  <c r="L1891" i="44"/>
  <c r="K1891" i="44"/>
  <c r="J1891" i="44"/>
  <c r="Y1890" i="44"/>
  <c r="X1890" i="44"/>
  <c r="W1890" i="44"/>
  <c r="V1890" i="44"/>
  <c r="U1890" i="44"/>
  <c r="Q1890" i="44"/>
  <c r="R1890" i="44" s="1"/>
  <c r="P1890" i="44"/>
  <c r="N1890" i="44"/>
  <c r="M1890" i="44"/>
  <c r="L1890" i="44"/>
  <c r="K1890" i="44"/>
  <c r="J1890" i="44"/>
  <c r="X1889" i="44"/>
  <c r="W1889" i="44"/>
  <c r="V1889" i="44"/>
  <c r="Y1889" i="44" s="1"/>
  <c r="U1889" i="44"/>
  <c r="Q1889" i="44"/>
  <c r="R1889" i="44" s="1"/>
  <c r="P1889" i="44"/>
  <c r="N1889" i="44"/>
  <c r="M1889" i="44"/>
  <c r="L1889" i="44"/>
  <c r="K1889" i="44"/>
  <c r="J1889" i="44"/>
  <c r="X1888" i="44"/>
  <c r="W1888" i="44"/>
  <c r="V1888" i="44"/>
  <c r="Y1888" i="44" s="1"/>
  <c r="U1888" i="44"/>
  <c r="Q1888" i="44"/>
  <c r="R1888" i="44" s="1"/>
  <c r="P1888" i="44"/>
  <c r="N1888" i="44"/>
  <c r="M1888" i="44"/>
  <c r="L1888" i="44"/>
  <c r="K1888" i="44"/>
  <c r="J1888" i="44"/>
  <c r="X1887" i="44"/>
  <c r="Y1887" i="44" s="1"/>
  <c r="W1887" i="44"/>
  <c r="V1887" i="44"/>
  <c r="U1887" i="44"/>
  <c r="Q1887" i="44"/>
  <c r="R1887" i="44" s="1"/>
  <c r="P1887" i="44"/>
  <c r="N1887" i="44"/>
  <c r="M1887" i="44"/>
  <c r="L1887" i="44"/>
  <c r="K1887" i="44"/>
  <c r="J1887" i="44"/>
  <c r="X1886" i="44"/>
  <c r="W1886" i="44"/>
  <c r="V1886" i="44"/>
  <c r="Y1886" i="44" s="1"/>
  <c r="U1886" i="44"/>
  <c r="Q1886" i="44"/>
  <c r="R1886" i="44" s="1"/>
  <c r="P1886" i="44"/>
  <c r="N1886" i="44"/>
  <c r="M1886" i="44"/>
  <c r="L1886" i="44"/>
  <c r="K1886" i="44"/>
  <c r="J1886" i="44"/>
  <c r="Y1885" i="44"/>
  <c r="X1885" i="44"/>
  <c r="W1885" i="44"/>
  <c r="V1885" i="44"/>
  <c r="U1885" i="44"/>
  <c r="Q1885" i="44"/>
  <c r="R1885" i="44" s="1"/>
  <c r="P1885" i="44"/>
  <c r="N1885" i="44"/>
  <c r="M1885" i="44"/>
  <c r="L1885" i="44"/>
  <c r="K1885" i="44"/>
  <c r="J1885" i="44"/>
  <c r="X1884" i="44"/>
  <c r="W1884" i="44"/>
  <c r="V1884" i="44"/>
  <c r="Y1884" i="44" s="1"/>
  <c r="U1884" i="44"/>
  <c r="Q1884" i="44"/>
  <c r="R1884" i="44" s="1"/>
  <c r="P1884" i="44"/>
  <c r="N1884" i="44"/>
  <c r="M1884" i="44"/>
  <c r="L1884" i="44"/>
  <c r="K1884" i="44"/>
  <c r="J1884" i="44"/>
  <c r="X1883" i="44"/>
  <c r="W1883" i="44"/>
  <c r="V1883" i="44"/>
  <c r="Y1883" i="44" s="1"/>
  <c r="U1883" i="44"/>
  <c r="Q1883" i="44"/>
  <c r="R1883" i="44" s="1"/>
  <c r="P1883" i="44"/>
  <c r="N1883" i="44"/>
  <c r="M1883" i="44"/>
  <c r="L1883" i="44"/>
  <c r="K1883" i="44"/>
  <c r="J1883" i="44"/>
  <c r="Y1882" i="44"/>
  <c r="X1882" i="44"/>
  <c r="W1882" i="44"/>
  <c r="V1882" i="44"/>
  <c r="U1882" i="44"/>
  <c r="Q1882" i="44"/>
  <c r="R1882" i="44" s="1"/>
  <c r="P1882" i="44"/>
  <c r="N1882" i="44"/>
  <c r="M1882" i="44"/>
  <c r="L1882" i="44"/>
  <c r="K1882" i="44"/>
  <c r="J1882" i="44"/>
  <c r="Y1881" i="44"/>
  <c r="X1881" i="44"/>
  <c r="W1881" i="44"/>
  <c r="V1881" i="44"/>
  <c r="U1881" i="44"/>
  <c r="Q1881" i="44"/>
  <c r="R1881" i="44" s="1"/>
  <c r="P1881" i="44"/>
  <c r="N1881" i="44"/>
  <c r="M1881" i="44"/>
  <c r="L1881" i="44"/>
  <c r="K1881" i="44"/>
  <c r="J1881" i="44"/>
  <c r="X1880" i="44"/>
  <c r="W1880" i="44"/>
  <c r="V1880" i="44"/>
  <c r="Y1880" i="44" s="1"/>
  <c r="U1880" i="44"/>
  <c r="Q1880" i="44"/>
  <c r="R1880" i="44" s="1"/>
  <c r="P1880" i="44"/>
  <c r="N1880" i="44"/>
  <c r="M1880" i="44"/>
  <c r="L1880" i="44"/>
  <c r="K1880" i="44"/>
  <c r="J1880" i="44"/>
  <c r="Y1879" i="44"/>
  <c r="X1879" i="44"/>
  <c r="W1879" i="44"/>
  <c r="V1879" i="44"/>
  <c r="U1879" i="44"/>
  <c r="Q1879" i="44"/>
  <c r="R1879" i="44" s="1"/>
  <c r="P1879" i="44"/>
  <c r="N1879" i="44"/>
  <c r="M1879" i="44"/>
  <c r="L1879" i="44"/>
  <c r="K1879" i="44"/>
  <c r="J1879" i="44"/>
  <c r="X1878" i="44"/>
  <c r="W1878" i="44"/>
  <c r="V1878" i="44"/>
  <c r="Y1878" i="44" s="1"/>
  <c r="U1878" i="44"/>
  <c r="Q1878" i="44"/>
  <c r="R1878" i="44" s="1"/>
  <c r="P1878" i="44"/>
  <c r="N1878" i="44"/>
  <c r="M1878" i="44"/>
  <c r="L1878" i="44"/>
  <c r="K1878" i="44"/>
  <c r="J1878" i="44"/>
  <c r="Y1877" i="44"/>
  <c r="X1877" i="44"/>
  <c r="W1877" i="44"/>
  <c r="V1877" i="44"/>
  <c r="U1877" i="44"/>
  <c r="Q1877" i="44"/>
  <c r="R1877" i="44" s="1"/>
  <c r="P1877" i="44"/>
  <c r="N1877" i="44"/>
  <c r="M1877" i="44"/>
  <c r="L1877" i="44"/>
  <c r="K1877" i="44"/>
  <c r="J1877" i="44"/>
  <c r="X1876" i="44"/>
  <c r="W1876" i="44"/>
  <c r="V1876" i="44"/>
  <c r="Y1876" i="44" s="1"/>
  <c r="U1876" i="44"/>
  <c r="Q1876" i="44"/>
  <c r="R1876" i="44" s="1"/>
  <c r="P1876" i="44"/>
  <c r="N1876" i="44"/>
  <c r="M1876" i="44"/>
  <c r="L1876" i="44"/>
  <c r="K1876" i="44"/>
  <c r="J1876" i="44"/>
  <c r="X1875" i="44"/>
  <c r="Y1875" i="44" s="1"/>
  <c r="W1875" i="44"/>
  <c r="V1875" i="44"/>
  <c r="U1875" i="44"/>
  <c r="Q1875" i="44"/>
  <c r="R1875" i="44" s="1"/>
  <c r="P1875" i="44"/>
  <c r="N1875" i="44"/>
  <c r="M1875" i="44"/>
  <c r="L1875" i="44"/>
  <c r="K1875" i="44"/>
  <c r="J1875" i="44"/>
  <c r="X1874" i="44"/>
  <c r="Y1874" i="44" s="1"/>
  <c r="W1874" i="44"/>
  <c r="V1874" i="44"/>
  <c r="U1874" i="44"/>
  <c r="Q1874" i="44"/>
  <c r="R1874" i="44" s="1"/>
  <c r="P1874" i="44"/>
  <c r="N1874" i="44"/>
  <c r="M1874" i="44"/>
  <c r="L1874" i="44"/>
  <c r="K1874" i="44"/>
  <c r="J1874" i="44"/>
  <c r="Y1873" i="44"/>
  <c r="X1873" i="44"/>
  <c r="W1873" i="44"/>
  <c r="V1873" i="44"/>
  <c r="U1873" i="44"/>
  <c r="Q1873" i="44"/>
  <c r="R1873" i="44" s="1"/>
  <c r="P1873" i="44"/>
  <c r="N1873" i="44"/>
  <c r="M1873" i="44"/>
  <c r="L1873" i="44"/>
  <c r="K1873" i="44"/>
  <c r="J1873" i="44"/>
  <c r="X1872" i="44"/>
  <c r="W1872" i="44"/>
  <c r="V1872" i="44"/>
  <c r="Y1872" i="44" s="1"/>
  <c r="U1872" i="44"/>
  <c r="Q1872" i="44"/>
  <c r="R1872" i="44" s="1"/>
  <c r="P1872" i="44"/>
  <c r="N1872" i="44"/>
  <c r="M1872" i="44"/>
  <c r="L1872" i="44"/>
  <c r="K1872" i="44"/>
  <c r="J1872" i="44"/>
  <c r="X1871" i="44"/>
  <c r="W1871" i="44"/>
  <c r="Y1871" i="44" s="1"/>
  <c r="V1871" i="44"/>
  <c r="U1871" i="44"/>
  <c r="Q1871" i="44"/>
  <c r="R1871" i="44" s="1"/>
  <c r="P1871" i="44"/>
  <c r="N1871" i="44"/>
  <c r="M1871" i="44"/>
  <c r="L1871" i="44"/>
  <c r="K1871" i="44"/>
  <c r="J1871" i="44"/>
  <c r="X1870" i="44"/>
  <c r="Y1870" i="44" s="1"/>
  <c r="W1870" i="44"/>
  <c r="V1870" i="44"/>
  <c r="U1870" i="44"/>
  <c r="Q1870" i="44"/>
  <c r="R1870" i="44" s="1"/>
  <c r="P1870" i="44"/>
  <c r="N1870" i="44"/>
  <c r="M1870" i="44"/>
  <c r="L1870" i="44"/>
  <c r="K1870" i="44"/>
  <c r="J1870" i="44"/>
  <c r="Y1869" i="44"/>
  <c r="X1869" i="44"/>
  <c r="W1869" i="44"/>
  <c r="V1869" i="44"/>
  <c r="U1869" i="44"/>
  <c r="Q1869" i="44"/>
  <c r="R1869" i="44" s="1"/>
  <c r="P1869" i="44"/>
  <c r="N1869" i="44"/>
  <c r="M1869" i="44"/>
  <c r="L1869" i="44"/>
  <c r="K1869" i="44"/>
  <c r="J1869" i="44"/>
  <c r="X1868" i="44"/>
  <c r="W1868" i="44"/>
  <c r="V1868" i="44"/>
  <c r="Y1868" i="44" s="1"/>
  <c r="U1868" i="44"/>
  <c r="Q1868" i="44"/>
  <c r="R1868" i="44" s="1"/>
  <c r="P1868" i="44"/>
  <c r="N1868" i="44"/>
  <c r="M1868" i="44"/>
  <c r="L1868" i="44"/>
  <c r="K1868" i="44"/>
  <c r="J1868" i="44"/>
  <c r="X1867" i="44"/>
  <c r="Y1867" i="44" s="1"/>
  <c r="W1867" i="44"/>
  <c r="V1867" i="44"/>
  <c r="U1867" i="44"/>
  <c r="Q1867" i="44"/>
  <c r="R1867" i="44" s="1"/>
  <c r="P1867" i="44"/>
  <c r="N1867" i="44"/>
  <c r="M1867" i="44"/>
  <c r="L1867" i="44"/>
  <c r="K1867" i="44"/>
  <c r="J1867" i="44"/>
  <c r="X1866" i="44"/>
  <c r="Y1866" i="44" s="1"/>
  <c r="W1866" i="44"/>
  <c r="V1866" i="44"/>
  <c r="U1866" i="44"/>
  <c r="Q1866" i="44"/>
  <c r="R1866" i="44" s="1"/>
  <c r="P1866" i="44"/>
  <c r="N1866" i="44"/>
  <c r="M1866" i="44"/>
  <c r="L1866" i="44"/>
  <c r="K1866" i="44"/>
  <c r="J1866" i="44"/>
  <c r="Y1865" i="44"/>
  <c r="X1865" i="44"/>
  <c r="W1865" i="44"/>
  <c r="V1865" i="44"/>
  <c r="U1865" i="44"/>
  <c r="Q1865" i="44"/>
  <c r="R1865" i="44" s="1"/>
  <c r="P1865" i="44"/>
  <c r="N1865" i="44"/>
  <c r="M1865" i="44"/>
  <c r="L1865" i="44"/>
  <c r="K1865" i="44"/>
  <c r="J1865" i="44"/>
  <c r="X1864" i="44"/>
  <c r="W1864" i="44"/>
  <c r="V1864" i="44"/>
  <c r="Y1864" i="44" s="1"/>
  <c r="U1864" i="44"/>
  <c r="Q1864" i="44"/>
  <c r="R1864" i="44" s="1"/>
  <c r="P1864" i="44"/>
  <c r="N1864" i="44"/>
  <c r="M1864" i="44"/>
  <c r="L1864" i="44"/>
  <c r="K1864" i="44"/>
  <c r="J1864" i="44"/>
  <c r="X1863" i="44"/>
  <c r="W1863" i="44"/>
  <c r="Y1863" i="44" s="1"/>
  <c r="V1863" i="44"/>
  <c r="U1863" i="44"/>
  <c r="Q1863" i="44"/>
  <c r="R1863" i="44" s="1"/>
  <c r="P1863" i="44"/>
  <c r="N1863" i="44"/>
  <c r="M1863" i="44"/>
  <c r="L1863" i="44"/>
  <c r="K1863" i="44"/>
  <c r="J1863" i="44"/>
  <c r="X1862" i="44"/>
  <c r="Y1862" i="44" s="1"/>
  <c r="W1862" i="44"/>
  <c r="V1862" i="44"/>
  <c r="U1862" i="44"/>
  <c r="Q1862" i="44"/>
  <c r="R1862" i="44" s="1"/>
  <c r="P1862" i="44"/>
  <c r="N1862" i="44"/>
  <c r="M1862" i="44"/>
  <c r="L1862" i="44"/>
  <c r="K1862" i="44"/>
  <c r="J1862" i="44"/>
  <c r="Y1861" i="44"/>
  <c r="X1861" i="44"/>
  <c r="W1861" i="44"/>
  <c r="V1861" i="44"/>
  <c r="U1861" i="44"/>
  <c r="Q1861" i="44"/>
  <c r="R1861" i="44" s="1"/>
  <c r="P1861" i="44"/>
  <c r="N1861" i="44"/>
  <c r="M1861" i="44"/>
  <c r="L1861" i="44"/>
  <c r="K1861" i="44"/>
  <c r="J1861" i="44"/>
  <c r="X1860" i="44"/>
  <c r="W1860" i="44"/>
  <c r="V1860" i="44"/>
  <c r="Y1860" i="44" s="1"/>
  <c r="U1860" i="44"/>
  <c r="Q1860" i="44"/>
  <c r="R1860" i="44" s="1"/>
  <c r="P1860" i="44"/>
  <c r="N1860" i="44"/>
  <c r="M1860" i="44"/>
  <c r="L1860" i="44"/>
  <c r="K1860" i="44"/>
  <c r="J1860" i="44"/>
  <c r="X1859" i="44"/>
  <c r="Y1859" i="44" s="1"/>
  <c r="W1859" i="44"/>
  <c r="V1859" i="44"/>
  <c r="U1859" i="44"/>
  <c r="Q1859" i="44"/>
  <c r="R1859" i="44" s="1"/>
  <c r="P1859" i="44"/>
  <c r="N1859" i="44"/>
  <c r="M1859" i="44"/>
  <c r="L1859" i="44"/>
  <c r="K1859" i="44"/>
  <c r="J1859" i="44"/>
  <c r="X1858" i="44"/>
  <c r="Y1858" i="44" s="1"/>
  <c r="W1858" i="44"/>
  <c r="V1858" i="44"/>
  <c r="U1858" i="44"/>
  <c r="Q1858" i="44"/>
  <c r="R1858" i="44" s="1"/>
  <c r="P1858" i="44"/>
  <c r="N1858" i="44"/>
  <c r="M1858" i="44"/>
  <c r="L1858" i="44"/>
  <c r="K1858" i="44"/>
  <c r="J1858" i="44"/>
  <c r="Y1857" i="44"/>
  <c r="X1857" i="44"/>
  <c r="W1857" i="44"/>
  <c r="V1857" i="44"/>
  <c r="U1857" i="44"/>
  <c r="Q1857" i="44"/>
  <c r="R1857" i="44" s="1"/>
  <c r="P1857" i="44"/>
  <c r="N1857" i="44"/>
  <c r="M1857" i="44"/>
  <c r="L1857" i="44"/>
  <c r="K1857" i="44"/>
  <c r="J1857" i="44"/>
  <c r="X1856" i="44"/>
  <c r="W1856" i="44"/>
  <c r="V1856" i="44"/>
  <c r="Y1856" i="44" s="1"/>
  <c r="U1856" i="44"/>
  <c r="Q1856" i="44"/>
  <c r="R1856" i="44" s="1"/>
  <c r="P1856" i="44"/>
  <c r="N1856" i="44"/>
  <c r="M1856" i="44"/>
  <c r="L1856" i="44"/>
  <c r="K1856" i="44"/>
  <c r="J1856" i="44"/>
  <c r="X1855" i="44"/>
  <c r="W1855" i="44"/>
  <c r="Y1855" i="44" s="1"/>
  <c r="V1855" i="44"/>
  <c r="U1855" i="44"/>
  <c r="Q1855" i="44"/>
  <c r="R1855" i="44" s="1"/>
  <c r="P1855" i="44"/>
  <c r="N1855" i="44"/>
  <c r="M1855" i="44"/>
  <c r="L1855" i="44"/>
  <c r="K1855" i="44"/>
  <c r="J1855" i="44"/>
  <c r="X1854" i="44"/>
  <c r="Y1854" i="44" s="1"/>
  <c r="W1854" i="44"/>
  <c r="V1854" i="44"/>
  <c r="U1854" i="44"/>
  <c r="Q1854" i="44"/>
  <c r="R1854" i="44" s="1"/>
  <c r="P1854" i="44"/>
  <c r="N1854" i="44"/>
  <c r="M1854" i="44"/>
  <c r="L1854" i="44"/>
  <c r="K1854" i="44"/>
  <c r="J1854" i="44"/>
  <c r="Y1853" i="44"/>
  <c r="X1853" i="44"/>
  <c r="W1853" i="44"/>
  <c r="V1853" i="44"/>
  <c r="U1853" i="44"/>
  <c r="Q1853" i="44"/>
  <c r="R1853" i="44" s="1"/>
  <c r="P1853" i="44"/>
  <c r="N1853" i="44"/>
  <c r="M1853" i="44"/>
  <c r="L1853" i="44"/>
  <c r="K1853" i="44"/>
  <c r="J1853" i="44"/>
  <c r="X1852" i="44"/>
  <c r="W1852" i="44"/>
  <c r="V1852" i="44"/>
  <c r="Y1852" i="44" s="1"/>
  <c r="U1852" i="44"/>
  <c r="Q1852" i="44"/>
  <c r="R1852" i="44" s="1"/>
  <c r="P1852" i="44"/>
  <c r="N1852" i="44"/>
  <c r="M1852" i="44"/>
  <c r="L1852" i="44"/>
  <c r="K1852" i="44"/>
  <c r="J1852" i="44"/>
  <c r="X1851" i="44"/>
  <c r="Y1851" i="44" s="1"/>
  <c r="W1851" i="44"/>
  <c r="V1851" i="44"/>
  <c r="U1851" i="44"/>
  <c r="Q1851" i="44"/>
  <c r="R1851" i="44" s="1"/>
  <c r="P1851" i="44"/>
  <c r="N1851" i="44"/>
  <c r="M1851" i="44"/>
  <c r="L1851" i="44"/>
  <c r="K1851" i="44"/>
  <c r="J1851" i="44"/>
  <c r="X1850" i="44"/>
  <c r="Y1850" i="44" s="1"/>
  <c r="W1850" i="44"/>
  <c r="V1850" i="44"/>
  <c r="U1850" i="44"/>
  <c r="Q1850" i="44"/>
  <c r="R1850" i="44" s="1"/>
  <c r="P1850" i="44"/>
  <c r="N1850" i="44"/>
  <c r="M1850" i="44"/>
  <c r="L1850" i="44"/>
  <c r="K1850" i="44"/>
  <c r="J1850" i="44"/>
  <c r="Y1849" i="44"/>
  <c r="X1849" i="44"/>
  <c r="W1849" i="44"/>
  <c r="V1849" i="44"/>
  <c r="U1849" i="44"/>
  <c r="Q1849" i="44"/>
  <c r="R1849" i="44" s="1"/>
  <c r="P1849" i="44"/>
  <c r="N1849" i="44"/>
  <c r="M1849" i="44"/>
  <c r="L1849" i="44"/>
  <c r="K1849" i="44"/>
  <c r="J1849" i="44"/>
  <c r="X1848" i="44"/>
  <c r="W1848" i="44"/>
  <c r="V1848" i="44"/>
  <c r="Y1848" i="44" s="1"/>
  <c r="U1848" i="44"/>
  <c r="Q1848" i="44"/>
  <c r="R1848" i="44" s="1"/>
  <c r="P1848" i="44"/>
  <c r="N1848" i="44"/>
  <c r="M1848" i="44"/>
  <c r="L1848" i="44"/>
  <c r="K1848" i="44"/>
  <c r="J1848" i="44"/>
  <c r="X1847" i="44"/>
  <c r="W1847" i="44"/>
  <c r="Y1847" i="44" s="1"/>
  <c r="V1847" i="44"/>
  <c r="U1847" i="44"/>
  <c r="Q1847" i="44"/>
  <c r="R1847" i="44" s="1"/>
  <c r="P1847" i="44"/>
  <c r="N1847" i="44"/>
  <c r="M1847" i="44"/>
  <c r="L1847" i="44"/>
  <c r="K1847" i="44"/>
  <c r="J1847" i="44"/>
  <c r="X1846" i="44"/>
  <c r="Y1846" i="44" s="1"/>
  <c r="W1846" i="44"/>
  <c r="V1846" i="44"/>
  <c r="U1846" i="44"/>
  <c r="Q1846" i="44"/>
  <c r="R1846" i="44" s="1"/>
  <c r="P1846" i="44"/>
  <c r="N1846" i="44"/>
  <c r="M1846" i="44"/>
  <c r="L1846" i="44"/>
  <c r="K1846" i="44"/>
  <c r="J1846" i="44"/>
  <c r="Y1845" i="44"/>
  <c r="X1845" i="44"/>
  <c r="W1845" i="44"/>
  <c r="V1845" i="44"/>
  <c r="U1845" i="44"/>
  <c r="Q1845" i="44"/>
  <c r="R1845" i="44" s="1"/>
  <c r="P1845" i="44"/>
  <c r="N1845" i="44"/>
  <c r="M1845" i="44"/>
  <c r="L1845" i="44"/>
  <c r="K1845" i="44"/>
  <c r="J1845" i="44"/>
  <c r="X1844" i="44"/>
  <c r="W1844" i="44"/>
  <c r="V1844" i="44"/>
  <c r="Y1844" i="44" s="1"/>
  <c r="U1844" i="44"/>
  <c r="Q1844" i="44"/>
  <c r="R1844" i="44" s="1"/>
  <c r="P1844" i="44"/>
  <c r="N1844" i="44"/>
  <c r="M1844" i="44"/>
  <c r="L1844" i="44"/>
  <c r="K1844" i="44"/>
  <c r="J1844" i="44"/>
  <c r="X1843" i="44"/>
  <c r="Y1843" i="44" s="1"/>
  <c r="W1843" i="44"/>
  <c r="V1843" i="44"/>
  <c r="U1843" i="44"/>
  <c r="Q1843" i="44"/>
  <c r="R1843" i="44" s="1"/>
  <c r="P1843" i="44"/>
  <c r="N1843" i="44"/>
  <c r="M1843" i="44"/>
  <c r="L1843" i="44"/>
  <c r="K1843" i="44"/>
  <c r="J1843" i="44"/>
  <c r="X1842" i="44"/>
  <c r="Y1842" i="44" s="1"/>
  <c r="W1842" i="44"/>
  <c r="V1842" i="44"/>
  <c r="U1842" i="44"/>
  <c r="Q1842" i="44"/>
  <c r="R1842" i="44" s="1"/>
  <c r="P1842" i="44"/>
  <c r="N1842" i="44"/>
  <c r="M1842" i="44"/>
  <c r="L1842" i="44"/>
  <c r="K1842" i="44"/>
  <c r="J1842" i="44"/>
  <c r="Y1841" i="44"/>
  <c r="X1841" i="44"/>
  <c r="W1841" i="44"/>
  <c r="V1841" i="44"/>
  <c r="U1841" i="44"/>
  <c r="Q1841" i="44"/>
  <c r="R1841" i="44" s="1"/>
  <c r="P1841" i="44"/>
  <c r="N1841" i="44"/>
  <c r="M1841" i="44"/>
  <c r="L1841" i="44"/>
  <c r="K1841" i="44"/>
  <c r="J1841" i="44"/>
  <c r="X1840" i="44"/>
  <c r="W1840" i="44"/>
  <c r="V1840" i="44"/>
  <c r="Y1840" i="44" s="1"/>
  <c r="U1840" i="44"/>
  <c r="Q1840" i="44"/>
  <c r="R1840" i="44" s="1"/>
  <c r="P1840" i="44"/>
  <c r="N1840" i="44"/>
  <c r="M1840" i="44"/>
  <c r="L1840" i="44"/>
  <c r="K1840" i="44"/>
  <c r="J1840" i="44"/>
  <c r="X1839" i="44"/>
  <c r="W1839" i="44"/>
  <c r="Y1839" i="44" s="1"/>
  <c r="V1839" i="44"/>
  <c r="U1839" i="44"/>
  <c r="Q1839" i="44"/>
  <c r="R1839" i="44" s="1"/>
  <c r="P1839" i="44"/>
  <c r="N1839" i="44"/>
  <c r="M1839" i="44"/>
  <c r="L1839" i="44"/>
  <c r="K1839" i="44"/>
  <c r="J1839" i="44"/>
  <c r="X1838" i="44"/>
  <c r="Y1838" i="44" s="1"/>
  <c r="W1838" i="44"/>
  <c r="V1838" i="44"/>
  <c r="U1838" i="44"/>
  <c r="Q1838" i="44"/>
  <c r="R1838" i="44" s="1"/>
  <c r="P1838" i="44"/>
  <c r="N1838" i="44"/>
  <c r="M1838" i="44"/>
  <c r="L1838" i="44"/>
  <c r="K1838" i="44"/>
  <c r="J1838" i="44"/>
  <c r="Y1837" i="44"/>
  <c r="X1837" i="44"/>
  <c r="W1837" i="44"/>
  <c r="V1837" i="44"/>
  <c r="U1837" i="44"/>
  <c r="Q1837" i="44"/>
  <c r="R1837" i="44" s="1"/>
  <c r="P1837" i="44"/>
  <c r="N1837" i="44"/>
  <c r="M1837" i="44"/>
  <c r="L1837" i="44"/>
  <c r="K1837" i="44"/>
  <c r="J1837" i="44"/>
  <c r="X1836" i="44"/>
  <c r="W1836" i="44"/>
  <c r="V1836" i="44"/>
  <c r="Y1836" i="44" s="1"/>
  <c r="U1836" i="44"/>
  <c r="Q1836" i="44"/>
  <c r="R1836" i="44" s="1"/>
  <c r="P1836" i="44"/>
  <c r="N1836" i="44"/>
  <c r="M1836" i="44"/>
  <c r="L1836" i="44"/>
  <c r="K1836" i="44"/>
  <c r="J1836" i="44"/>
  <c r="X1835" i="44"/>
  <c r="Y1835" i="44" s="1"/>
  <c r="W1835" i="44"/>
  <c r="V1835" i="44"/>
  <c r="U1835" i="44"/>
  <c r="Q1835" i="44"/>
  <c r="R1835" i="44" s="1"/>
  <c r="P1835" i="44"/>
  <c r="N1835" i="44"/>
  <c r="M1835" i="44"/>
  <c r="L1835" i="44"/>
  <c r="K1835" i="44"/>
  <c r="J1835" i="44"/>
  <c r="X1834" i="44"/>
  <c r="Y1834" i="44" s="1"/>
  <c r="W1834" i="44"/>
  <c r="V1834" i="44"/>
  <c r="U1834" i="44"/>
  <c r="Q1834" i="44"/>
  <c r="R1834" i="44" s="1"/>
  <c r="P1834" i="44"/>
  <c r="N1834" i="44"/>
  <c r="M1834" i="44"/>
  <c r="L1834" i="44"/>
  <c r="K1834" i="44"/>
  <c r="J1834" i="44"/>
  <c r="Y1833" i="44"/>
  <c r="X1833" i="44"/>
  <c r="W1833" i="44"/>
  <c r="V1833" i="44"/>
  <c r="U1833" i="44"/>
  <c r="Q1833" i="44"/>
  <c r="R1833" i="44" s="1"/>
  <c r="P1833" i="44"/>
  <c r="N1833" i="44"/>
  <c r="M1833" i="44"/>
  <c r="L1833" i="44"/>
  <c r="K1833" i="44"/>
  <c r="J1833" i="44"/>
  <c r="X1832" i="44"/>
  <c r="W1832" i="44"/>
  <c r="V1832" i="44"/>
  <c r="Y1832" i="44" s="1"/>
  <c r="U1832" i="44"/>
  <c r="Q1832" i="44"/>
  <c r="R1832" i="44" s="1"/>
  <c r="P1832" i="44"/>
  <c r="N1832" i="44"/>
  <c r="M1832" i="44"/>
  <c r="L1832" i="44"/>
  <c r="K1832" i="44"/>
  <c r="J1832" i="44"/>
  <c r="X1831" i="44"/>
  <c r="W1831" i="44"/>
  <c r="Y1831" i="44" s="1"/>
  <c r="V1831" i="44"/>
  <c r="U1831" i="44"/>
  <c r="Q1831" i="44"/>
  <c r="R1831" i="44" s="1"/>
  <c r="P1831" i="44"/>
  <c r="N1831" i="44"/>
  <c r="M1831" i="44"/>
  <c r="L1831" i="44"/>
  <c r="K1831" i="44"/>
  <c r="J1831" i="44"/>
  <c r="X1830" i="44"/>
  <c r="Y1830" i="44" s="1"/>
  <c r="W1830" i="44"/>
  <c r="V1830" i="44"/>
  <c r="U1830" i="44"/>
  <c r="Q1830" i="44"/>
  <c r="R1830" i="44" s="1"/>
  <c r="P1830" i="44"/>
  <c r="N1830" i="44"/>
  <c r="M1830" i="44"/>
  <c r="L1830" i="44"/>
  <c r="K1830" i="44"/>
  <c r="J1830" i="44"/>
  <c r="Y1829" i="44"/>
  <c r="X1829" i="44"/>
  <c r="W1829" i="44"/>
  <c r="V1829" i="44"/>
  <c r="U1829" i="44"/>
  <c r="Q1829" i="44"/>
  <c r="R1829" i="44" s="1"/>
  <c r="P1829" i="44"/>
  <c r="N1829" i="44"/>
  <c r="M1829" i="44"/>
  <c r="L1829" i="44"/>
  <c r="K1829" i="44"/>
  <c r="J1829" i="44"/>
  <c r="X1828" i="44"/>
  <c r="W1828" i="44"/>
  <c r="V1828" i="44"/>
  <c r="Y1828" i="44" s="1"/>
  <c r="U1828" i="44"/>
  <c r="Q1828" i="44"/>
  <c r="R1828" i="44" s="1"/>
  <c r="P1828" i="44"/>
  <c r="N1828" i="44"/>
  <c r="M1828" i="44"/>
  <c r="L1828" i="44"/>
  <c r="K1828" i="44"/>
  <c r="J1828" i="44"/>
  <c r="X1827" i="44"/>
  <c r="Y1827" i="44" s="1"/>
  <c r="W1827" i="44"/>
  <c r="V1827" i="44"/>
  <c r="U1827" i="44"/>
  <c r="Q1827" i="44"/>
  <c r="R1827" i="44" s="1"/>
  <c r="P1827" i="44"/>
  <c r="N1827" i="44"/>
  <c r="M1827" i="44"/>
  <c r="L1827" i="44"/>
  <c r="K1827" i="44"/>
  <c r="J1827" i="44"/>
  <c r="X1826" i="44"/>
  <c r="Y1826" i="44" s="1"/>
  <c r="W1826" i="44"/>
  <c r="V1826" i="44"/>
  <c r="U1826" i="44"/>
  <c r="Q1826" i="44"/>
  <c r="R1826" i="44" s="1"/>
  <c r="P1826" i="44"/>
  <c r="N1826" i="44"/>
  <c r="M1826" i="44"/>
  <c r="L1826" i="44"/>
  <c r="K1826" i="44"/>
  <c r="J1826" i="44"/>
  <c r="Y1825" i="44"/>
  <c r="X1825" i="44"/>
  <c r="W1825" i="44"/>
  <c r="V1825" i="44"/>
  <c r="U1825" i="44"/>
  <c r="Q1825" i="44"/>
  <c r="R1825" i="44" s="1"/>
  <c r="P1825" i="44"/>
  <c r="N1825" i="44"/>
  <c r="M1825" i="44"/>
  <c r="L1825" i="44"/>
  <c r="K1825" i="44"/>
  <c r="J1825" i="44"/>
  <c r="X1824" i="44"/>
  <c r="W1824" i="44"/>
  <c r="V1824" i="44"/>
  <c r="Y1824" i="44" s="1"/>
  <c r="U1824" i="44"/>
  <c r="Q1824" i="44"/>
  <c r="R1824" i="44" s="1"/>
  <c r="P1824" i="44"/>
  <c r="N1824" i="44"/>
  <c r="M1824" i="44"/>
  <c r="L1824" i="44"/>
  <c r="K1824" i="44"/>
  <c r="J1824" i="44"/>
  <c r="X1823" i="44"/>
  <c r="W1823" i="44"/>
  <c r="Y1823" i="44" s="1"/>
  <c r="V1823" i="44"/>
  <c r="U1823" i="44"/>
  <c r="Q1823" i="44"/>
  <c r="R1823" i="44" s="1"/>
  <c r="P1823" i="44"/>
  <c r="N1823" i="44"/>
  <c r="M1823" i="44"/>
  <c r="L1823" i="44"/>
  <c r="K1823" i="44"/>
  <c r="J1823" i="44"/>
  <c r="X1822" i="44"/>
  <c r="Y1822" i="44" s="1"/>
  <c r="W1822" i="44"/>
  <c r="V1822" i="44"/>
  <c r="U1822" i="44"/>
  <c r="Q1822" i="44"/>
  <c r="R1822" i="44" s="1"/>
  <c r="P1822" i="44"/>
  <c r="N1822" i="44"/>
  <c r="M1822" i="44"/>
  <c r="L1822" i="44"/>
  <c r="K1822" i="44"/>
  <c r="J1822" i="44"/>
  <c r="Y1821" i="44"/>
  <c r="X1821" i="44"/>
  <c r="W1821" i="44"/>
  <c r="V1821" i="44"/>
  <c r="U1821" i="44"/>
  <c r="Q1821" i="44"/>
  <c r="R1821" i="44" s="1"/>
  <c r="P1821" i="44"/>
  <c r="N1821" i="44"/>
  <c r="M1821" i="44"/>
  <c r="L1821" i="44"/>
  <c r="K1821" i="44"/>
  <c r="J1821" i="44"/>
  <c r="X1820" i="44"/>
  <c r="W1820" i="44"/>
  <c r="V1820" i="44"/>
  <c r="Y1820" i="44" s="1"/>
  <c r="U1820" i="44"/>
  <c r="Q1820" i="44"/>
  <c r="R1820" i="44" s="1"/>
  <c r="P1820" i="44"/>
  <c r="N1820" i="44"/>
  <c r="M1820" i="44"/>
  <c r="L1820" i="44"/>
  <c r="K1820" i="44"/>
  <c r="J1820" i="44"/>
  <c r="X1819" i="44"/>
  <c r="Y1819" i="44" s="1"/>
  <c r="W1819" i="44"/>
  <c r="V1819" i="44"/>
  <c r="U1819" i="44"/>
  <c r="S1819" i="44"/>
  <c r="Q1819" i="44"/>
  <c r="R1819" i="44" s="1"/>
  <c r="P1819" i="44"/>
  <c r="N1819" i="44"/>
  <c r="M1819" i="44"/>
  <c r="L1819" i="44"/>
  <c r="K1819" i="44"/>
  <c r="J1819" i="44"/>
  <c r="X1818" i="44"/>
  <c r="W1818" i="44"/>
  <c r="V1818" i="44"/>
  <c r="Y1818" i="44" s="1"/>
  <c r="U1818" i="44"/>
  <c r="S1818" i="44"/>
  <c r="Q1818" i="44"/>
  <c r="R1818" i="44" s="1"/>
  <c r="P1818" i="44"/>
  <c r="N1818" i="44"/>
  <c r="M1818" i="44"/>
  <c r="L1818" i="44"/>
  <c r="K1818" i="44"/>
  <c r="J1818" i="44"/>
  <c r="X1817" i="44"/>
  <c r="Y1817" i="44" s="1"/>
  <c r="W1817" i="44"/>
  <c r="V1817" i="44"/>
  <c r="U1817" i="44"/>
  <c r="S1817" i="44"/>
  <c r="Q1817" i="44"/>
  <c r="R1817" i="44" s="1"/>
  <c r="P1817" i="44"/>
  <c r="N1817" i="44"/>
  <c r="M1817" i="44"/>
  <c r="L1817" i="44"/>
  <c r="K1817" i="44"/>
  <c r="J1817" i="44"/>
  <c r="X1816" i="44"/>
  <c r="W1816" i="44"/>
  <c r="V1816" i="44"/>
  <c r="Y1816" i="44" s="1"/>
  <c r="U1816" i="44"/>
  <c r="Q1816" i="44"/>
  <c r="R1816" i="44" s="1"/>
  <c r="P1816" i="44"/>
  <c r="N1816" i="44"/>
  <c r="M1816" i="44"/>
  <c r="L1816" i="44"/>
  <c r="K1816" i="44"/>
  <c r="J1816" i="44"/>
  <c r="Y1815" i="44"/>
  <c r="X1815" i="44"/>
  <c r="W1815" i="44"/>
  <c r="V1815" i="44"/>
  <c r="U1815" i="44"/>
  <c r="Q1815" i="44"/>
  <c r="R1815" i="44" s="1"/>
  <c r="S1815" i="44" s="1"/>
  <c r="T1815" i="44" s="1"/>
  <c r="P1815" i="44"/>
  <c r="N1815" i="44"/>
  <c r="M1815" i="44"/>
  <c r="L1815" i="44"/>
  <c r="K1815" i="44"/>
  <c r="J1815" i="44"/>
  <c r="X1814" i="44"/>
  <c r="Y1814" i="44" s="1"/>
  <c r="W1814" i="44"/>
  <c r="V1814" i="44"/>
  <c r="U1814" i="44"/>
  <c r="S1814" i="44"/>
  <c r="T1814" i="44" s="1"/>
  <c r="Q1814" i="44"/>
  <c r="R1814" i="44" s="1"/>
  <c r="P1814" i="44"/>
  <c r="N1814" i="44"/>
  <c r="M1814" i="44"/>
  <c r="L1814" i="44"/>
  <c r="K1814" i="44"/>
  <c r="J1814" i="44"/>
  <c r="X1813" i="44"/>
  <c r="W1813" i="44"/>
  <c r="V1813" i="44"/>
  <c r="U1813" i="44"/>
  <c r="Q1813" i="44"/>
  <c r="R1813" i="44" s="1"/>
  <c r="P1813" i="44"/>
  <c r="N1813" i="44"/>
  <c r="M1813" i="44"/>
  <c r="L1813" i="44"/>
  <c r="K1813" i="44"/>
  <c r="J1813" i="44"/>
  <c r="X1812" i="44"/>
  <c r="W1812" i="44"/>
  <c r="V1812" i="44"/>
  <c r="Y1812" i="44" s="1"/>
  <c r="U1812" i="44"/>
  <c r="Q1812" i="44"/>
  <c r="R1812" i="44" s="1"/>
  <c r="P1812" i="44"/>
  <c r="N1812" i="44"/>
  <c r="M1812" i="44"/>
  <c r="L1812" i="44"/>
  <c r="K1812" i="44"/>
  <c r="J1812" i="44"/>
  <c r="X1811" i="44"/>
  <c r="Y1811" i="44" s="1"/>
  <c r="W1811" i="44"/>
  <c r="V1811" i="44"/>
  <c r="U1811" i="44"/>
  <c r="Q1811" i="44"/>
  <c r="R1811" i="44" s="1"/>
  <c r="S1811" i="44" s="1"/>
  <c r="T1811" i="44" s="1"/>
  <c r="P1811" i="44"/>
  <c r="N1811" i="44"/>
  <c r="M1811" i="44"/>
  <c r="L1811" i="44"/>
  <c r="K1811" i="44"/>
  <c r="J1811" i="44"/>
  <c r="X1810" i="44"/>
  <c r="W1810" i="44"/>
  <c r="Y1810" i="44" s="1"/>
  <c r="V1810" i="44"/>
  <c r="U1810" i="44"/>
  <c r="T1810" i="44"/>
  <c r="S1810" i="44"/>
  <c r="Q1810" i="44"/>
  <c r="R1810" i="44" s="1"/>
  <c r="P1810" i="44"/>
  <c r="N1810" i="44"/>
  <c r="M1810" i="44"/>
  <c r="L1810" i="44"/>
  <c r="K1810" i="44"/>
  <c r="J1810" i="44"/>
  <c r="X1809" i="44"/>
  <c r="W1809" i="44"/>
  <c r="V1809" i="44"/>
  <c r="Y1809" i="44" s="1"/>
  <c r="U1809" i="44"/>
  <c r="S1809" i="44"/>
  <c r="R1809" i="44"/>
  <c r="Q1809" i="44"/>
  <c r="P1809" i="44"/>
  <c r="N1809" i="44"/>
  <c r="M1809" i="44"/>
  <c r="L1809" i="44"/>
  <c r="K1809" i="44"/>
  <c r="J1809" i="44"/>
  <c r="X1808" i="44"/>
  <c r="W1808" i="44"/>
  <c r="V1808" i="44"/>
  <c r="Y1808" i="44" s="1"/>
  <c r="U1808" i="44"/>
  <c r="R1808" i="44"/>
  <c r="Q1808" i="44"/>
  <c r="P1808" i="44"/>
  <c r="N1808" i="44"/>
  <c r="M1808" i="44"/>
  <c r="L1808" i="44"/>
  <c r="K1808" i="44"/>
  <c r="J1808" i="44"/>
  <c r="X1807" i="44"/>
  <c r="W1807" i="44"/>
  <c r="V1807" i="44"/>
  <c r="Y1807" i="44" s="1"/>
  <c r="U1807" i="44"/>
  <c r="R1807" i="44"/>
  <c r="Q1807" i="44"/>
  <c r="P1807" i="44"/>
  <c r="N1807" i="44"/>
  <c r="M1807" i="44"/>
  <c r="L1807" i="44"/>
  <c r="K1807" i="44"/>
  <c r="J1807" i="44"/>
  <c r="X1806" i="44"/>
  <c r="W1806" i="44"/>
  <c r="V1806" i="44"/>
  <c r="Y1806" i="44" s="1"/>
  <c r="U1806" i="44"/>
  <c r="R1806" i="44"/>
  <c r="Q1806" i="44"/>
  <c r="P1806" i="44"/>
  <c r="N1806" i="44"/>
  <c r="M1806" i="44"/>
  <c r="L1806" i="44"/>
  <c r="K1806" i="44"/>
  <c r="J1806" i="44"/>
  <c r="X1805" i="44"/>
  <c r="W1805" i="44"/>
  <c r="V1805" i="44"/>
  <c r="U1805" i="44"/>
  <c r="R1805" i="44"/>
  <c r="Q1805" i="44"/>
  <c r="P1805" i="44"/>
  <c r="N1805" i="44"/>
  <c r="M1805" i="44"/>
  <c r="L1805" i="44"/>
  <c r="K1805" i="44"/>
  <c r="J1805" i="44"/>
  <c r="X1804" i="44"/>
  <c r="W1804" i="44"/>
  <c r="V1804" i="44"/>
  <c r="Y1804" i="44" s="1"/>
  <c r="U1804" i="44"/>
  <c r="R1804" i="44"/>
  <c r="Q1804" i="44"/>
  <c r="P1804" i="44"/>
  <c r="N1804" i="44"/>
  <c r="M1804" i="44"/>
  <c r="L1804" i="44"/>
  <c r="K1804" i="44"/>
  <c r="J1804" i="44"/>
  <c r="X1803" i="44"/>
  <c r="W1803" i="44"/>
  <c r="V1803" i="44"/>
  <c r="Y1803" i="44" s="1"/>
  <c r="U1803" i="44"/>
  <c r="S1803" i="44"/>
  <c r="R1803" i="44"/>
  <c r="Q1803" i="44"/>
  <c r="P1803" i="44"/>
  <c r="N1803" i="44"/>
  <c r="M1803" i="44"/>
  <c r="L1803" i="44"/>
  <c r="K1803" i="44"/>
  <c r="J1803" i="44"/>
  <c r="X1802" i="44"/>
  <c r="W1802" i="44"/>
  <c r="V1802" i="44"/>
  <c r="U1802" i="44"/>
  <c r="R1802" i="44"/>
  <c r="Q1802" i="44"/>
  <c r="P1802" i="44"/>
  <c r="N1802" i="44"/>
  <c r="M1802" i="44"/>
  <c r="L1802" i="44"/>
  <c r="K1802" i="44"/>
  <c r="J1802" i="44"/>
  <c r="X1801" i="44"/>
  <c r="W1801" i="44"/>
  <c r="V1801" i="44"/>
  <c r="U1801" i="44"/>
  <c r="R1801" i="44"/>
  <c r="Q1801" i="44"/>
  <c r="P1801" i="44"/>
  <c r="N1801" i="44"/>
  <c r="M1801" i="44"/>
  <c r="L1801" i="44"/>
  <c r="K1801" i="44"/>
  <c r="J1801" i="44"/>
  <c r="X1800" i="44"/>
  <c r="W1800" i="44"/>
  <c r="V1800" i="44"/>
  <c r="Y1800" i="44" s="1"/>
  <c r="U1800" i="44"/>
  <c r="R1800" i="44"/>
  <c r="Q1800" i="44"/>
  <c r="P1800" i="44"/>
  <c r="N1800" i="44"/>
  <c r="M1800" i="44"/>
  <c r="L1800" i="44"/>
  <c r="K1800" i="44"/>
  <c r="J1800" i="44"/>
  <c r="X1799" i="44"/>
  <c r="W1799" i="44"/>
  <c r="V1799" i="44"/>
  <c r="Y1799" i="44" s="1"/>
  <c r="U1799" i="44"/>
  <c r="S1799" i="44"/>
  <c r="R1799" i="44"/>
  <c r="Q1799" i="44"/>
  <c r="P1799" i="44"/>
  <c r="N1799" i="44"/>
  <c r="M1799" i="44"/>
  <c r="L1799" i="44"/>
  <c r="K1799" i="44"/>
  <c r="J1799" i="44"/>
  <c r="X1798" i="44"/>
  <c r="W1798" i="44"/>
  <c r="V1798" i="44"/>
  <c r="U1798" i="44"/>
  <c r="R1798" i="44"/>
  <c r="Q1798" i="44"/>
  <c r="P1798" i="44"/>
  <c r="N1798" i="44"/>
  <c r="M1798" i="44"/>
  <c r="L1798" i="44"/>
  <c r="K1798" i="44"/>
  <c r="J1798" i="44"/>
  <c r="X1797" i="44"/>
  <c r="W1797" i="44"/>
  <c r="V1797" i="44"/>
  <c r="U1797" i="44"/>
  <c r="R1797" i="44"/>
  <c r="Q1797" i="44"/>
  <c r="P1797" i="44"/>
  <c r="N1797" i="44"/>
  <c r="M1797" i="44"/>
  <c r="L1797" i="44"/>
  <c r="K1797" i="44"/>
  <c r="J1797" i="44"/>
  <c r="X1796" i="44"/>
  <c r="W1796" i="44"/>
  <c r="V1796" i="44"/>
  <c r="Y1796" i="44" s="1"/>
  <c r="U1796" i="44"/>
  <c r="R1796" i="44"/>
  <c r="Q1796" i="44"/>
  <c r="P1796" i="44"/>
  <c r="N1796" i="44"/>
  <c r="M1796" i="44"/>
  <c r="L1796" i="44"/>
  <c r="K1796" i="44"/>
  <c r="J1796" i="44"/>
  <c r="X1795" i="44"/>
  <c r="W1795" i="44"/>
  <c r="V1795" i="44"/>
  <c r="Y1795" i="44" s="1"/>
  <c r="U1795" i="44"/>
  <c r="S1795" i="44"/>
  <c r="R1795" i="44"/>
  <c r="Q1795" i="44"/>
  <c r="P1795" i="44"/>
  <c r="N1795" i="44"/>
  <c r="M1795" i="44"/>
  <c r="L1795" i="44"/>
  <c r="K1795" i="44"/>
  <c r="J1795" i="44"/>
  <c r="X1794" i="44"/>
  <c r="W1794" i="44"/>
  <c r="V1794" i="44"/>
  <c r="U1794" i="44"/>
  <c r="R1794" i="44"/>
  <c r="Q1794" i="44"/>
  <c r="P1794" i="44"/>
  <c r="N1794" i="44"/>
  <c r="M1794" i="44"/>
  <c r="L1794" i="44"/>
  <c r="K1794" i="44"/>
  <c r="J1794" i="44"/>
  <c r="X1793" i="44"/>
  <c r="W1793" i="44"/>
  <c r="V1793" i="44"/>
  <c r="U1793" i="44"/>
  <c r="R1793" i="44"/>
  <c r="Q1793" i="44"/>
  <c r="P1793" i="44"/>
  <c r="N1793" i="44"/>
  <c r="M1793" i="44"/>
  <c r="L1793" i="44"/>
  <c r="K1793" i="44"/>
  <c r="J1793" i="44"/>
  <c r="X1792" i="44"/>
  <c r="W1792" i="44"/>
  <c r="V1792" i="44"/>
  <c r="Y1792" i="44" s="1"/>
  <c r="U1792" i="44"/>
  <c r="R1792" i="44"/>
  <c r="Q1792" i="44"/>
  <c r="P1792" i="44"/>
  <c r="N1792" i="44"/>
  <c r="M1792" i="44"/>
  <c r="L1792" i="44"/>
  <c r="K1792" i="44"/>
  <c r="J1792" i="44"/>
  <c r="X1791" i="44"/>
  <c r="W1791" i="44"/>
  <c r="V1791" i="44"/>
  <c r="Y1791" i="44" s="1"/>
  <c r="U1791" i="44"/>
  <c r="S1791" i="44"/>
  <c r="R1791" i="44"/>
  <c r="Q1791" i="44"/>
  <c r="P1791" i="44"/>
  <c r="N1791" i="44"/>
  <c r="M1791" i="44"/>
  <c r="L1791" i="44"/>
  <c r="K1791" i="44"/>
  <c r="J1791" i="44"/>
  <c r="X1790" i="44"/>
  <c r="W1790" i="44"/>
  <c r="V1790" i="44"/>
  <c r="U1790" i="44"/>
  <c r="R1790" i="44"/>
  <c r="Q1790" i="44"/>
  <c r="P1790" i="44"/>
  <c r="N1790" i="44"/>
  <c r="M1790" i="44"/>
  <c r="L1790" i="44"/>
  <c r="K1790" i="44"/>
  <c r="J1790" i="44"/>
  <c r="X1789" i="44"/>
  <c r="W1789" i="44"/>
  <c r="V1789" i="44"/>
  <c r="U1789" i="44"/>
  <c r="R1789" i="44"/>
  <c r="Q1789" i="44"/>
  <c r="P1789" i="44"/>
  <c r="N1789" i="44"/>
  <c r="M1789" i="44"/>
  <c r="L1789" i="44"/>
  <c r="K1789" i="44"/>
  <c r="J1789" i="44"/>
  <c r="X1788" i="44"/>
  <c r="W1788" i="44"/>
  <c r="V1788" i="44"/>
  <c r="Y1788" i="44" s="1"/>
  <c r="U1788" i="44"/>
  <c r="R1788" i="44"/>
  <c r="Q1788" i="44"/>
  <c r="P1788" i="44"/>
  <c r="N1788" i="44"/>
  <c r="M1788" i="44"/>
  <c r="L1788" i="44"/>
  <c r="K1788" i="44"/>
  <c r="J1788" i="44"/>
  <c r="X1787" i="44"/>
  <c r="W1787" i="44"/>
  <c r="V1787" i="44"/>
  <c r="U1787" i="44"/>
  <c r="S1787" i="44"/>
  <c r="R1787" i="44"/>
  <c r="Q1787" i="44"/>
  <c r="P1787" i="44"/>
  <c r="N1787" i="44"/>
  <c r="M1787" i="44"/>
  <c r="L1787" i="44"/>
  <c r="K1787" i="44"/>
  <c r="J1787" i="44"/>
  <c r="X1786" i="44"/>
  <c r="W1786" i="44"/>
  <c r="V1786" i="44"/>
  <c r="U1786" i="44"/>
  <c r="R1786" i="44"/>
  <c r="Q1786" i="44"/>
  <c r="P1786" i="44"/>
  <c r="N1786" i="44"/>
  <c r="M1786" i="44"/>
  <c r="L1786" i="44"/>
  <c r="K1786" i="44"/>
  <c r="J1786" i="44"/>
  <c r="X1785" i="44"/>
  <c r="W1785" i="44"/>
  <c r="V1785" i="44"/>
  <c r="U1785" i="44"/>
  <c r="R1785" i="44"/>
  <c r="Q1785" i="44"/>
  <c r="P1785" i="44"/>
  <c r="N1785" i="44"/>
  <c r="M1785" i="44"/>
  <c r="L1785" i="44"/>
  <c r="K1785" i="44"/>
  <c r="J1785" i="44"/>
  <c r="X1784" i="44"/>
  <c r="W1784" i="44"/>
  <c r="V1784" i="44"/>
  <c r="Y1784" i="44" s="1"/>
  <c r="U1784" i="44"/>
  <c r="R1784" i="44"/>
  <c r="Q1784" i="44"/>
  <c r="P1784" i="44"/>
  <c r="N1784" i="44"/>
  <c r="M1784" i="44"/>
  <c r="L1784" i="44"/>
  <c r="K1784" i="44"/>
  <c r="J1784" i="44"/>
  <c r="X1783" i="44"/>
  <c r="W1783" i="44"/>
  <c r="V1783" i="44"/>
  <c r="U1783" i="44"/>
  <c r="S1783" i="44"/>
  <c r="R1783" i="44"/>
  <c r="Q1783" i="44"/>
  <c r="P1783" i="44"/>
  <c r="N1783" i="44"/>
  <c r="M1783" i="44"/>
  <c r="L1783" i="44"/>
  <c r="K1783" i="44"/>
  <c r="J1783" i="44"/>
  <c r="X1782" i="44"/>
  <c r="W1782" i="44"/>
  <c r="V1782" i="44"/>
  <c r="U1782" i="44"/>
  <c r="R1782" i="44"/>
  <c r="Q1782" i="44"/>
  <c r="P1782" i="44"/>
  <c r="N1782" i="44"/>
  <c r="M1782" i="44"/>
  <c r="L1782" i="44"/>
  <c r="K1782" i="44"/>
  <c r="J1782" i="44"/>
  <c r="X1781" i="44"/>
  <c r="W1781" i="44"/>
  <c r="V1781" i="44"/>
  <c r="U1781" i="44"/>
  <c r="R1781" i="44"/>
  <c r="Q1781" i="44"/>
  <c r="P1781" i="44"/>
  <c r="N1781" i="44"/>
  <c r="M1781" i="44"/>
  <c r="L1781" i="44"/>
  <c r="K1781" i="44"/>
  <c r="J1781" i="44"/>
  <c r="X1780" i="44"/>
  <c r="W1780" i="44"/>
  <c r="V1780" i="44"/>
  <c r="Y1780" i="44" s="1"/>
  <c r="U1780" i="44"/>
  <c r="R1780" i="44"/>
  <c r="Q1780" i="44"/>
  <c r="P1780" i="44"/>
  <c r="N1780" i="44"/>
  <c r="M1780" i="44"/>
  <c r="L1780" i="44"/>
  <c r="K1780" i="44"/>
  <c r="J1780" i="44"/>
  <c r="X1779" i="44"/>
  <c r="W1779" i="44"/>
  <c r="V1779" i="44"/>
  <c r="U1779" i="44"/>
  <c r="S1779" i="44"/>
  <c r="R1779" i="44"/>
  <c r="Q1779" i="44"/>
  <c r="P1779" i="44"/>
  <c r="N1779" i="44"/>
  <c r="M1779" i="44"/>
  <c r="L1779" i="44"/>
  <c r="K1779" i="44"/>
  <c r="J1779" i="44"/>
  <c r="X1778" i="44"/>
  <c r="W1778" i="44"/>
  <c r="V1778" i="44"/>
  <c r="U1778" i="44"/>
  <c r="R1778" i="44"/>
  <c r="Q1778" i="44"/>
  <c r="P1778" i="44"/>
  <c r="N1778" i="44"/>
  <c r="M1778" i="44"/>
  <c r="L1778" i="44"/>
  <c r="K1778" i="44"/>
  <c r="J1778" i="44"/>
  <c r="X1777" i="44"/>
  <c r="W1777" i="44"/>
  <c r="V1777" i="44"/>
  <c r="U1777" i="44"/>
  <c r="R1777" i="44"/>
  <c r="Q1777" i="44"/>
  <c r="P1777" i="44"/>
  <c r="N1777" i="44"/>
  <c r="M1777" i="44"/>
  <c r="L1777" i="44"/>
  <c r="K1777" i="44"/>
  <c r="J1777" i="44"/>
  <c r="X1776" i="44"/>
  <c r="W1776" i="44"/>
  <c r="V1776" i="44"/>
  <c r="Y1776" i="44" s="1"/>
  <c r="U1776" i="44"/>
  <c r="R1776" i="44"/>
  <c r="Q1776" i="44"/>
  <c r="P1776" i="44"/>
  <c r="N1776" i="44"/>
  <c r="M1776" i="44"/>
  <c r="L1776" i="44"/>
  <c r="K1776" i="44"/>
  <c r="J1776" i="44"/>
  <c r="X1775" i="44"/>
  <c r="W1775" i="44"/>
  <c r="V1775" i="44"/>
  <c r="U1775" i="44"/>
  <c r="S1775" i="44"/>
  <c r="R1775" i="44"/>
  <c r="Q1775" i="44"/>
  <c r="P1775" i="44"/>
  <c r="N1775" i="44"/>
  <c r="M1775" i="44"/>
  <c r="L1775" i="44"/>
  <c r="K1775" i="44"/>
  <c r="J1775" i="44"/>
  <c r="X1774" i="44"/>
  <c r="W1774" i="44"/>
  <c r="V1774" i="44"/>
  <c r="U1774" i="44"/>
  <c r="R1774" i="44"/>
  <c r="Q1774" i="44"/>
  <c r="P1774" i="44"/>
  <c r="N1774" i="44"/>
  <c r="M1774" i="44"/>
  <c r="L1774" i="44"/>
  <c r="K1774" i="44"/>
  <c r="J1774" i="44"/>
  <c r="X1773" i="44"/>
  <c r="W1773" i="44"/>
  <c r="V1773" i="44"/>
  <c r="U1773" i="44"/>
  <c r="R1773" i="44"/>
  <c r="Q1773" i="44"/>
  <c r="P1773" i="44"/>
  <c r="N1773" i="44"/>
  <c r="M1773" i="44"/>
  <c r="L1773" i="44"/>
  <c r="K1773" i="44"/>
  <c r="J1773" i="44"/>
  <c r="X1772" i="44"/>
  <c r="W1772" i="44"/>
  <c r="V1772" i="44"/>
  <c r="Y1772" i="44" s="1"/>
  <c r="U1772" i="44"/>
  <c r="R1772" i="44"/>
  <c r="Q1772" i="44"/>
  <c r="P1772" i="44"/>
  <c r="N1772" i="44"/>
  <c r="M1772" i="44"/>
  <c r="L1772" i="44"/>
  <c r="K1772" i="44"/>
  <c r="J1772" i="44"/>
  <c r="X1771" i="44"/>
  <c r="W1771" i="44"/>
  <c r="V1771" i="44"/>
  <c r="U1771" i="44"/>
  <c r="S1771" i="44"/>
  <c r="R1771" i="44"/>
  <c r="Q1771" i="44"/>
  <c r="P1771" i="44"/>
  <c r="N1771" i="44"/>
  <c r="M1771" i="44"/>
  <c r="L1771" i="44"/>
  <c r="K1771" i="44"/>
  <c r="J1771" i="44"/>
  <c r="X1770" i="44"/>
  <c r="W1770" i="44"/>
  <c r="V1770" i="44"/>
  <c r="U1770" i="44"/>
  <c r="R1770" i="44"/>
  <c r="Q1770" i="44"/>
  <c r="P1770" i="44"/>
  <c r="N1770" i="44"/>
  <c r="M1770" i="44"/>
  <c r="L1770" i="44"/>
  <c r="K1770" i="44"/>
  <c r="J1770" i="44"/>
  <c r="X1769" i="44"/>
  <c r="W1769" i="44"/>
  <c r="V1769" i="44"/>
  <c r="U1769" i="44"/>
  <c r="R1769" i="44"/>
  <c r="Q1769" i="44"/>
  <c r="P1769" i="44"/>
  <c r="N1769" i="44"/>
  <c r="M1769" i="44"/>
  <c r="L1769" i="44"/>
  <c r="K1769" i="44"/>
  <c r="J1769" i="44"/>
  <c r="X1768" i="44"/>
  <c r="W1768" i="44"/>
  <c r="V1768" i="44"/>
  <c r="Y1768" i="44" s="1"/>
  <c r="U1768" i="44"/>
  <c r="R1768" i="44"/>
  <c r="Q1768" i="44"/>
  <c r="P1768" i="44"/>
  <c r="N1768" i="44"/>
  <c r="M1768" i="44"/>
  <c r="L1768" i="44"/>
  <c r="K1768" i="44"/>
  <c r="J1768" i="44"/>
  <c r="X1767" i="44"/>
  <c r="W1767" i="44"/>
  <c r="V1767" i="44"/>
  <c r="U1767" i="44"/>
  <c r="R1767" i="44"/>
  <c r="Q1767" i="44"/>
  <c r="P1767" i="44"/>
  <c r="N1767" i="44"/>
  <c r="M1767" i="44"/>
  <c r="L1767" i="44"/>
  <c r="K1767" i="44"/>
  <c r="J1767" i="44"/>
  <c r="X1766" i="44"/>
  <c r="W1766" i="44"/>
  <c r="V1766" i="44"/>
  <c r="U1766" i="44"/>
  <c r="R1766" i="44"/>
  <c r="Q1766" i="44"/>
  <c r="P1766" i="44"/>
  <c r="N1766" i="44"/>
  <c r="M1766" i="44"/>
  <c r="L1766" i="44"/>
  <c r="K1766" i="44"/>
  <c r="J1766" i="44"/>
  <c r="X1765" i="44"/>
  <c r="W1765" i="44"/>
  <c r="V1765" i="44"/>
  <c r="U1765" i="44"/>
  <c r="R1765" i="44"/>
  <c r="Q1765" i="44"/>
  <c r="P1765" i="44"/>
  <c r="N1765" i="44"/>
  <c r="M1765" i="44"/>
  <c r="L1765" i="44"/>
  <c r="K1765" i="44"/>
  <c r="J1765" i="44"/>
  <c r="X1764" i="44"/>
  <c r="W1764" i="44"/>
  <c r="V1764" i="44"/>
  <c r="U1764" i="44"/>
  <c r="R1764" i="44"/>
  <c r="Q1764" i="44"/>
  <c r="P1764" i="44"/>
  <c r="N1764" i="44"/>
  <c r="M1764" i="44"/>
  <c r="L1764" i="44"/>
  <c r="K1764" i="44"/>
  <c r="J1764" i="44"/>
  <c r="X1763" i="44"/>
  <c r="W1763" i="44"/>
  <c r="V1763" i="44"/>
  <c r="U1763" i="44"/>
  <c r="R1763" i="44"/>
  <c r="Q1763" i="44"/>
  <c r="P1763" i="44"/>
  <c r="N1763" i="44"/>
  <c r="M1763" i="44"/>
  <c r="L1763" i="44"/>
  <c r="K1763" i="44"/>
  <c r="J1763" i="44"/>
  <c r="X1762" i="44"/>
  <c r="W1762" i="44"/>
  <c r="V1762" i="44"/>
  <c r="U1762" i="44"/>
  <c r="R1762" i="44"/>
  <c r="Q1762" i="44"/>
  <c r="P1762" i="44"/>
  <c r="N1762" i="44"/>
  <c r="M1762" i="44"/>
  <c r="L1762" i="44"/>
  <c r="K1762" i="44"/>
  <c r="J1762" i="44"/>
  <c r="X1761" i="44"/>
  <c r="W1761" i="44"/>
  <c r="V1761" i="44"/>
  <c r="U1761" i="44"/>
  <c r="R1761" i="44"/>
  <c r="Q1761" i="44"/>
  <c r="P1761" i="44"/>
  <c r="N1761" i="44"/>
  <c r="M1761" i="44"/>
  <c r="L1761" i="44"/>
  <c r="K1761" i="44"/>
  <c r="J1761" i="44"/>
  <c r="X1760" i="44"/>
  <c r="W1760" i="44"/>
  <c r="V1760" i="44"/>
  <c r="U1760" i="44"/>
  <c r="R1760" i="44"/>
  <c r="Q1760" i="44"/>
  <c r="P1760" i="44"/>
  <c r="N1760" i="44"/>
  <c r="M1760" i="44"/>
  <c r="L1760" i="44"/>
  <c r="K1760" i="44"/>
  <c r="J1760" i="44"/>
  <c r="X1759" i="44"/>
  <c r="W1759" i="44"/>
  <c r="V1759" i="44"/>
  <c r="U1759" i="44"/>
  <c r="R1759" i="44"/>
  <c r="Q1759" i="44"/>
  <c r="P1759" i="44"/>
  <c r="N1759" i="44"/>
  <c r="M1759" i="44"/>
  <c r="L1759" i="44"/>
  <c r="K1759" i="44"/>
  <c r="J1759" i="44"/>
  <c r="X1758" i="44"/>
  <c r="W1758" i="44"/>
  <c r="V1758" i="44"/>
  <c r="U1758" i="44"/>
  <c r="R1758" i="44"/>
  <c r="Q1758" i="44"/>
  <c r="P1758" i="44"/>
  <c r="N1758" i="44"/>
  <c r="M1758" i="44"/>
  <c r="L1758" i="44"/>
  <c r="K1758" i="44"/>
  <c r="J1758" i="44"/>
  <c r="X1757" i="44"/>
  <c r="W1757" i="44"/>
  <c r="V1757" i="44"/>
  <c r="U1757" i="44"/>
  <c r="R1757" i="44"/>
  <c r="Q1757" i="44"/>
  <c r="P1757" i="44"/>
  <c r="N1757" i="44"/>
  <c r="M1757" i="44"/>
  <c r="L1757" i="44"/>
  <c r="K1757" i="44"/>
  <c r="J1757" i="44"/>
  <c r="X1756" i="44"/>
  <c r="W1756" i="44"/>
  <c r="V1756" i="44"/>
  <c r="U1756" i="44"/>
  <c r="R1756" i="44"/>
  <c r="Q1756" i="44"/>
  <c r="P1756" i="44"/>
  <c r="N1756" i="44"/>
  <c r="M1756" i="44"/>
  <c r="L1756" i="44"/>
  <c r="K1756" i="44"/>
  <c r="J1756" i="44"/>
  <c r="X1755" i="44"/>
  <c r="W1755" i="44"/>
  <c r="V1755" i="44"/>
  <c r="U1755" i="44"/>
  <c r="S1755" i="44"/>
  <c r="R1755" i="44"/>
  <c r="Q1755" i="44"/>
  <c r="P1755" i="44"/>
  <c r="N1755" i="44"/>
  <c r="M1755" i="44"/>
  <c r="L1755" i="44"/>
  <c r="K1755" i="44"/>
  <c r="J1755" i="44"/>
  <c r="X1754" i="44"/>
  <c r="W1754" i="44"/>
  <c r="V1754" i="44"/>
  <c r="U1754" i="44"/>
  <c r="R1754" i="44"/>
  <c r="Q1754" i="44"/>
  <c r="P1754" i="44"/>
  <c r="N1754" i="44"/>
  <c r="M1754" i="44"/>
  <c r="L1754" i="44"/>
  <c r="K1754" i="44"/>
  <c r="J1754" i="44"/>
  <c r="X1753" i="44"/>
  <c r="W1753" i="44"/>
  <c r="V1753" i="44"/>
  <c r="U1753" i="44"/>
  <c r="Q1753" i="44"/>
  <c r="R1753" i="44" s="1"/>
  <c r="P1753" i="44"/>
  <c r="N1753" i="44"/>
  <c r="M1753" i="44"/>
  <c r="L1753" i="44"/>
  <c r="K1753" i="44"/>
  <c r="J1753" i="44"/>
  <c r="X1752" i="44"/>
  <c r="W1752" i="44"/>
  <c r="Y1752" i="44" s="1"/>
  <c r="V1752" i="44"/>
  <c r="U1752" i="44"/>
  <c r="Q1752" i="44"/>
  <c r="R1752" i="44" s="1"/>
  <c r="P1752" i="44"/>
  <c r="N1752" i="44"/>
  <c r="M1752" i="44"/>
  <c r="L1752" i="44"/>
  <c r="K1752" i="44"/>
  <c r="J1752" i="44"/>
  <c r="X1751" i="44"/>
  <c r="W1751" i="44"/>
  <c r="Y1751" i="44" s="1"/>
  <c r="V1751" i="44"/>
  <c r="U1751" i="44"/>
  <c r="Q1751" i="44"/>
  <c r="R1751" i="44" s="1"/>
  <c r="P1751" i="44"/>
  <c r="N1751" i="44"/>
  <c r="M1751" i="44"/>
  <c r="L1751" i="44"/>
  <c r="K1751" i="44"/>
  <c r="J1751" i="44"/>
  <c r="Y1750" i="44"/>
  <c r="X1750" i="44"/>
  <c r="W1750" i="44"/>
  <c r="V1750" i="44"/>
  <c r="U1750" i="44"/>
  <c r="Q1750" i="44"/>
  <c r="R1750" i="44" s="1"/>
  <c r="P1750" i="44"/>
  <c r="N1750" i="44"/>
  <c r="M1750" i="44"/>
  <c r="L1750" i="44"/>
  <c r="K1750" i="44"/>
  <c r="J1750" i="44"/>
  <c r="Y1749" i="44"/>
  <c r="X1749" i="44"/>
  <c r="W1749" i="44"/>
  <c r="V1749" i="44"/>
  <c r="U1749" i="44"/>
  <c r="Q1749" i="44"/>
  <c r="R1749" i="44" s="1"/>
  <c r="P1749" i="44"/>
  <c r="N1749" i="44"/>
  <c r="M1749" i="44"/>
  <c r="L1749" i="44"/>
  <c r="K1749" i="44"/>
  <c r="J1749" i="44"/>
  <c r="Y1748" i="44"/>
  <c r="X1748" i="44"/>
  <c r="W1748" i="44"/>
  <c r="V1748" i="44"/>
  <c r="U1748" i="44"/>
  <c r="Q1748" i="44"/>
  <c r="R1748" i="44" s="1"/>
  <c r="P1748" i="44"/>
  <c r="N1748" i="44"/>
  <c r="M1748" i="44"/>
  <c r="L1748" i="44"/>
  <c r="K1748" i="44"/>
  <c r="J1748" i="44"/>
  <c r="X1747" i="44"/>
  <c r="Y1747" i="44" s="1"/>
  <c r="W1747" i="44"/>
  <c r="V1747" i="44"/>
  <c r="U1747" i="44"/>
  <c r="Q1747" i="44"/>
  <c r="R1747" i="44" s="1"/>
  <c r="P1747" i="44"/>
  <c r="N1747" i="44"/>
  <c r="M1747" i="44"/>
  <c r="L1747" i="44"/>
  <c r="K1747" i="44"/>
  <c r="J1747" i="44"/>
  <c r="X1746" i="44"/>
  <c r="Y1746" i="44" s="1"/>
  <c r="W1746" i="44"/>
  <c r="V1746" i="44"/>
  <c r="U1746" i="44"/>
  <c r="Q1746" i="44"/>
  <c r="R1746" i="44" s="1"/>
  <c r="P1746" i="44"/>
  <c r="N1746" i="44"/>
  <c r="M1746" i="44"/>
  <c r="L1746" i="44"/>
  <c r="K1746" i="44"/>
  <c r="J1746" i="44"/>
  <c r="X1745" i="44"/>
  <c r="Y1745" i="44" s="1"/>
  <c r="W1745" i="44"/>
  <c r="V1745" i="44"/>
  <c r="U1745" i="44"/>
  <c r="Q1745" i="44"/>
  <c r="R1745" i="44" s="1"/>
  <c r="P1745" i="44"/>
  <c r="N1745" i="44"/>
  <c r="M1745" i="44"/>
  <c r="L1745" i="44"/>
  <c r="K1745" i="44"/>
  <c r="J1745" i="44"/>
  <c r="X1744" i="44"/>
  <c r="W1744" i="44"/>
  <c r="Y1744" i="44" s="1"/>
  <c r="V1744" i="44"/>
  <c r="U1744" i="44"/>
  <c r="Q1744" i="44"/>
  <c r="R1744" i="44" s="1"/>
  <c r="P1744" i="44"/>
  <c r="N1744" i="44"/>
  <c r="M1744" i="44"/>
  <c r="L1744" i="44"/>
  <c r="K1744" i="44"/>
  <c r="J1744" i="44"/>
  <c r="X1743" i="44"/>
  <c r="W1743" i="44"/>
  <c r="Y1743" i="44" s="1"/>
  <c r="V1743" i="44"/>
  <c r="U1743" i="44"/>
  <c r="Q1743" i="44"/>
  <c r="R1743" i="44" s="1"/>
  <c r="P1743" i="44"/>
  <c r="N1743" i="44"/>
  <c r="M1743" i="44"/>
  <c r="L1743" i="44"/>
  <c r="K1743" i="44"/>
  <c r="J1743" i="44"/>
  <c r="Y1742" i="44"/>
  <c r="X1742" i="44"/>
  <c r="W1742" i="44"/>
  <c r="V1742" i="44"/>
  <c r="U1742" i="44"/>
  <c r="Q1742" i="44"/>
  <c r="R1742" i="44" s="1"/>
  <c r="P1742" i="44"/>
  <c r="N1742" i="44"/>
  <c r="M1742" i="44"/>
  <c r="L1742" i="44"/>
  <c r="K1742" i="44"/>
  <c r="J1742" i="44"/>
  <c r="Y1741" i="44"/>
  <c r="X1741" i="44"/>
  <c r="W1741" i="44"/>
  <c r="V1741" i="44"/>
  <c r="U1741" i="44"/>
  <c r="Q1741" i="44"/>
  <c r="R1741" i="44" s="1"/>
  <c r="P1741" i="44"/>
  <c r="N1741" i="44"/>
  <c r="M1741" i="44"/>
  <c r="L1741" i="44"/>
  <c r="K1741" i="44"/>
  <c r="J1741" i="44"/>
  <c r="X1740" i="44"/>
  <c r="W1740" i="44"/>
  <c r="V1740" i="44"/>
  <c r="Y1740" i="44" s="1"/>
  <c r="U1740" i="44"/>
  <c r="Q1740" i="44"/>
  <c r="R1740" i="44" s="1"/>
  <c r="P1740" i="44"/>
  <c r="N1740" i="44"/>
  <c r="M1740" i="44"/>
  <c r="L1740" i="44"/>
  <c r="K1740" i="44"/>
  <c r="J1740" i="44"/>
  <c r="X1739" i="44"/>
  <c r="W1739" i="44"/>
  <c r="V1739" i="44"/>
  <c r="Y1739" i="44" s="1"/>
  <c r="U1739" i="44"/>
  <c r="Q1739" i="44"/>
  <c r="R1739" i="44" s="1"/>
  <c r="P1739" i="44"/>
  <c r="N1739" i="44"/>
  <c r="M1739" i="44"/>
  <c r="L1739" i="44"/>
  <c r="K1739" i="44"/>
  <c r="J1739" i="44"/>
  <c r="X1738" i="44"/>
  <c r="Y1738" i="44" s="1"/>
  <c r="W1738" i="44"/>
  <c r="V1738" i="44"/>
  <c r="U1738" i="44"/>
  <c r="Q1738" i="44"/>
  <c r="R1738" i="44" s="1"/>
  <c r="P1738" i="44"/>
  <c r="N1738" i="44"/>
  <c r="M1738" i="44"/>
  <c r="L1738" i="44"/>
  <c r="K1738" i="44"/>
  <c r="J1738" i="44"/>
  <c r="X1737" i="44"/>
  <c r="W1737" i="44"/>
  <c r="V1737" i="44"/>
  <c r="Y1737" i="44" s="1"/>
  <c r="U1737" i="44"/>
  <c r="Q1737" i="44"/>
  <c r="R1737" i="44" s="1"/>
  <c r="P1737" i="44"/>
  <c r="N1737" i="44"/>
  <c r="M1737" i="44"/>
  <c r="L1737" i="44"/>
  <c r="K1737" i="44"/>
  <c r="J1737" i="44"/>
  <c r="X1736" i="44"/>
  <c r="W1736" i="44"/>
  <c r="Y1736" i="44" s="1"/>
  <c r="V1736" i="44"/>
  <c r="U1736" i="44"/>
  <c r="Q1736" i="44"/>
  <c r="R1736" i="44" s="1"/>
  <c r="P1736" i="44"/>
  <c r="N1736" i="44"/>
  <c r="M1736" i="44"/>
  <c r="L1736" i="44"/>
  <c r="K1736" i="44"/>
  <c r="J1736" i="44"/>
  <c r="X1735" i="44"/>
  <c r="W1735" i="44"/>
  <c r="V1735" i="44"/>
  <c r="U1735" i="44"/>
  <c r="Q1735" i="44"/>
  <c r="R1735" i="44" s="1"/>
  <c r="P1735" i="44"/>
  <c r="N1735" i="44"/>
  <c r="M1735" i="44"/>
  <c r="L1735" i="44"/>
  <c r="K1735" i="44"/>
  <c r="J1735" i="44"/>
  <c r="Y1734" i="44"/>
  <c r="X1734" i="44"/>
  <c r="W1734" i="44"/>
  <c r="V1734" i="44"/>
  <c r="U1734" i="44"/>
  <c r="Q1734" i="44"/>
  <c r="R1734" i="44" s="1"/>
  <c r="P1734" i="44"/>
  <c r="N1734" i="44"/>
  <c r="M1734" i="44"/>
  <c r="L1734" i="44"/>
  <c r="K1734" i="44"/>
  <c r="J1734" i="44"/>
  <c r="Y1733" i="44"/>
  <c r="X1733" i="44"/>
  <c r="W1733" i="44"/>
  <c r="V1733" i="44"/>
  <c r="U1733" i="44"/>
  <c r="Q1733" i="44"/>
  <c r="R1733" i="44" s="1"/>
  <c r="P1733" i="44"/>
  <c r="N1733" i="44"/>
  <c r="M1733" i="44"/>
  <c r="L1733" i="44"/>
  <c r="K1733" i="44"/>
  <c r="J1733" i="44"/>
  <c r="X1732" i="44"/>
  <c r="W1732" i="44"/>
  <c r="V1732" i="44"/>
  <c r="Y1732" i="44" s="1"/>
  <c r="U1732" i="44"/>
  <c r="Q1732" i="44"/>
  <c r="R1732" i="44" s="1"/>
  <c r="P1732" i="44"/>
  <c r="N1732" i="44"/>
  <c r="M1732" i="44"/>
  <c r="L1732" i="44"/>
  <c r="K1732" i="44"/>
  <c r="J1732" i="44"/>
  <c r="Y1731" i="44"/>
  <c r="X1731" i="44"/>
  <c r="W1731" i="44"/>
  <c r="V1731" i="44"/>
  <c r="U1731" i="44"/>
  <c r="S1731" i="44"/>
  <c r="Q1731" i="44"/>
  <c r="R1731" i="44" s="1"/>
  <c r="P1731" i="44"/>
  <c r="N1731" i="44"/>
  <c r="M1731" i="44"/>
  <c r="L1731" i="44"/>
  <c r="K1731" i="44"/>
  <c r="J1731" i="44"/>
  <c r="X1730" i="44"/>
  <c r="W1730" i="44"/>
  <c r="Y1730" i="44" s="1"/>
  <c r="V1730" i="44"/>
  <c r="U1730" i="44"/>
  <c r="Q1730" i="44"/>
  <c r="R1730" i="44" s="1"/>
  <c r="P1730" i="44"/>
  <c r="N1730" i="44"/>
  <c r="M1730" i="44"/>
  <c r="L1730" i="44"/>
  <c r="K1730" i="44"/>
  <c r="J1730" i="44"/>
  <c r="X1729" i="44"/>
  <c r="Y1729" i="44" s="1"/>
  <c r="W1729" i="44"/>
  <c r="V1729" i="44"/>
  <c r="U1729" i="44"/>
  <c r="Q1729" i="44"/>
  <c r="R1729" i="44" s="1"/>
  <c r="P1729" i="44"/>
  <c r="N1729" i="44"/>
  <c r="M1729" i="44"/>
  <c r="L1729" i="44"/>
  <c r="K1729" i="44"/>
  <c r="J1729" i="44"/>
  <c r="X1728" i="44"/>
  <c r="W1728" i="44"/>
  <c r="V1728" i="44"/>
  <c r="Y1728" i="44" s="1"/>
  <c r="U1728" i="44"/>
  <c r="Q1728" i="44"/>
  <c r="R1728" i="44" s="1"/>
  <c r="P1728" i="44"/>
  <c r="N1728" i="44"/>
  <c r="M1728" i="44"/>
  <c r="L1728" i="44"/>
  <c r="K1728" i="44"/>
  <c r="J1728" i="44"/>
  <c r="Y1727" i="44"/>
  <c r="X1727" i="44"/>
  <c r="W1727" i="44"/>
  <c r="V1727" i="44"/>
  <c r="U1727" i="44"/>
  <c r="S1727" i="44"/>
  <c r="Q1727" i="44"/>
  <c r="R1727" i="44" s="1"/>
  <c r="P1727" i="44"/>
  <c r="N1727" i="44"/>
  <c r="M1727" i="44"/>
  <c r="L1727" i="44"/>
  <c r="K1727" i="44"/>
  <c r="J1727" i="44"/>
  <c r="X1726" i="44"/>
  <c r="W1726" i="44"/>
  <c r="Y1726" i="44" s="1"/>
  <c r="V1726" i="44"/>
  <c r="U1726" i="44"/>
  <c r="Q1726" i="44"/>
  <c r="R1726" i="44" s="1"/>
  <c r="P1726" i="44"/>
  <c r="N1726" i="44"/>
  <c r="M1726" i="44"/>
  <c r="L1726" i="44"/>
  <c r="K1726" i="44"/>
  <c r="J1726" i="44"/>
  <c r="X1725" i="44"/>
  <c r="Y1725" i="44" s="1"/>
  <c r="W1725" i="44"/>
  <c r="V1725" i="44"/>
  <c r="U1725" i="44"/>
  <c r="Q1725" i="44"/>
  <c r="R1725" i="44" s="1"/>
  <c r="P1725" i="44"/>
  <c r="N1725" i="44"/>
  <c r="M1725" i="44"/>
  <c r="L1725" i="44"/>
  <c r="K1725" i="44"/>
  <c r="J1725" i="44"/>
  <c r="X1724" i="44"/>
  <c r="W1724" i="44"/>
  <c r="V1724" i="44"/>
  <c r="Y1724" i="44" s="1"/>
  <c r="U1724" i="44"/>
  <c r="Q1724" i="44"/>
  <c r="R1724" i="44" s="1"/>
  <c r="P1724" i="44"/>
  <c r="N1724" i="44"/>
  <c r="M1724" i="44"/>
  <c r="L1724" i="44"/>
  <c r="K1724" i="44"/>
  <c r="J1724" i="44"/>
  <c r="Y1723" i="44"/>
  <c r="X1723" i="44"/>
  <c r="W1723" i="44"/>
  <c r="V1723" i="44"/>
  <c r="U1723" i="44"/>
  <c r="S1723" i="44"/>
  <c r="Q1723" i="44"/>
  <c r="R1723" i="44" s="1"/>
  <c r="P1723" i="44"/>
  <c r="N1723" i="44"/>
  <c r="M1723" i="44"/>
  <c r="L1723" i="44"/>
  <c r="K1723" i="44"/>
  <c r="J1723" i="44"/>
  <c r="X1722" i="44"/>
  <c r="W1722" i="44"/>
  <c r="Y1722" i="44" s="1"/>
  <c r="V1722" i="44"/>
  <c r="U1722" i="44"/>
  <c r="Q1722" i="44"/>
  <c r="R1722" i="44" s="1"/>
  <c r="P1722" i="44"/>
  <c r="N1722" i="44"/>
  <c r="M1722" i="44"/>
  <c r="L1722" i="44"/>
  <c r="K1722" i="44"/>
  <c r="J1722" i="44"/>
  <c r="X1721" i="44"/>
  <c r="Y1721" i="44" s="1"/>
  <c r="W1721" i="44"/>
  <c r="V1721" i="44"/>
  <c r="U1721" i="44"/>
  <c r="Q1721" i="44"/>
  <c r="R1721" i="44" s="1"/>
  <c r="P1721" i="44"/>
  <c r="N1721" i="44"/>
  <c r="M1721" i="44"/>
  <c r="L1721" i="44"/>
  <c r="K1721" i="44"/>
  <c r="J1721" i="44"/>
  <c r="X1720" i="44"/>
  <c r="W1720" i="44"/>
  <c r="V1720" i="44"/>
  <c r="Y1720" i="44" s="1"/>
  <c r="U1720" i="44"/>
  <c r="Q1720" i="44"/>
  <c r="R1720" i="44" s="1"/>
  <c r="P1720" i="44"/>
  <c r="N1720" i="44"/>
  <c r="M1720" i="44"/>
  <c r="L1720" i="44"/>
  <c r="K1720" i="44"/>
  <c r="J1720" i="44"/>
  <c r="Y1719" i="44"/>
  <c r="X1719" i="44"/>
  <c r="W1719" i="44"/>
  <c r="V1719" i="44"/>
  <c r="U1719" i="44"/>
  <c r="S1719" i="44"/>
  <c r="Q1719" i="44"/>
  <c r="R1719" i="44" s="1"/>
  <c r="P1719" i="44"/>
  <c r="N1719" i="44"/>
  <c r="M1719" i="44"/>
  <c r="L1719" i="44"/>
  <c r="K1719" i="44"/>
  <c r="J1719" i="44"/>
  <c r="X1718" i="44"/>
  <c r="W1718" i="44"/>
  <c r="Y1718" i="44" s="1"/>
  <c r="V1718" i="44"/>
  <c r="U1718" i="44"/>
  <c r="Q1718" i="44"/>
  <c r="R1718" i="44" s="1"/>
  <c r="P1718" i="44"/>
  <c r="N1718" i="44"/>
  <c r="M1718" i="44"/>
  <c r="L1718" i="44"/>
  <c r="K1718" i="44"/>
  <c r="J1718" i="44"/>
  <c r="X1717" i="44"/>
  <c r="Y1717" i="44" s="1"/>
  <c r="W1717" i="44"/>
  <c r="V1717" i="44"/>
  <c r="U1717" i="44"/>
  <c r="Q1717" i="44"/>
  <c r="R1717" i="44" s="1"/>
  <c r="P1717" i="44"/>
  <c r="N1717" i="44"/>
  <c r="M1717" i="44"/>
  <c r="L1717" i="44"/>
  <c r="K1717" i="44"/>
  <c r="J1717" i="44"/>
  <c r="X1716" i="44"/>
  <c r="W1716" i="44"/>
  <c r="V1716" i="44"/>
  <c r="Y1716" i="44" s="1"/>
  <c r="U1716" i="44"/>
  <c r="R1716" i="44"/>
  <c r="Q1716" i="44"/>
  <c r="P1716" i="44"/>
  <c r="N1716" i="44"/>
  <c r="M1716" i="44"/>
  <c r="L1716" i="44"/>
  <c r="K1716" i="44"/>
  <c r="J1716" i="44"/>
  <c r="X1715" i="44"/>
  <c r="W1715" i="44"/>
  <c r="V1715" i="44"/>
  <c r="Y1715" i="44" s="1"/>
  <c r="U1715" i="44"/>
  <c r="Q1715" i="44"/>
  <c r="R1715" i="44" s="1"/>
  <c r="P1715" i="44"/>
  <c r="N1715" i="44"/>
  <c r="M1715" i="44"/>
  <c r="L1715" i="44"/>
  <c r="K1715" i="44"/>
  <c r="J1715" i="44"/>
  <c r="Y1714" i="44"/>
  <c r="X1714" i="44"/>
  <c r="W1714" i="44"/>
  <c r="V1714" i="44"/>
  <c r="U1714" i="44"/>
  <c r="S1714" i="44"/>
  <c r="R1714" i="44"/>
  <c r="Q1714" i="44"/>
  <c r="P1714" i="44"/>
  <c r="N1714" i="44"/>
  <c r="M1714" i="44"/>
  <c r="L1714" i="44"/>
  <c r="K1714" i="44"/>
  <c r="J1714" i="44"/>
  <c r="X1713" i="44"/>
  <c r="W1713" i="44"/>
  <c r="V1713" i="44"/>
  <c r="Y1713" i="44" s="1"/>
  <c r="U1713" i="44"/>
  <c r="R1713" i="44"/>
  <c r="Q1713" i="44"/>
  <c r="P1713" i="44"/>
  <c r="N1713" i="44"/>
  <c r="M1713" i="44"/>
  <c r="L1713" i="44"/>
  <c r="K1713" i="44"/>
  <c r="J1713" i="44"/>
  <c r="X1712" i="44"/>
  <c r="W1712" i="44"/>
  <c r="Y1712" i="44" s="1"/>
  <c r="V1712" i="44"/>
  <c r="U1712" i="44"/>
  <c r="Q1712" i="44"/>
  <c r="R1712" i="44" s="1"/>
  <c r="P1712" i="44"/>
  <c r="N1712" i="44"/>
  <c r="M1712" i="44"/>
  <c r="L1712" i="44"/>
  <c r="K1712" i="44"/>
  <c r="J1712" i="44"/>
  <c r="Y1711" i="44"/>
  <c r="X1711" i="44"/>
  <c r="W1711" i="44"/>
  <c r="V1711" i="44"/>
  <c r="U1711" i="44"/>
  <c r="Q1711" i="44"/>
  <c r="R1711" i="44" s="1"/>
  <c r="P1711" i="44"/>
  <c r="N1711" i="44"/>
  <c r="M1711" i="44"/>
  <c r="L1711" i="44"/>
  <c r="K1711" i="44"/>
  <c r="J1711" i="44"/>
  <c r="X1710" i="44"/>
  <c r="Y1710" i="44" s="1"/>
  <c r="W1710" i="44"/>
  <c r="V1710" i="44"/>
  <c r="U1710" i="44"/>
  <c r="R1710" i="44"/>
  <c r="Q1710" i="44"/>
  <c r="P1710" i="44"/>
  <c r="N1710" i="44"/>
  <c r="M1710" i="44"/>
  <c r="L1710" i="44"/>
  <c r="K1710" i="44"/>
  <c r="J1710" i="44"/>
  <c r="X1709" i="44"/>
  <c r="W1709" i="44"/>
  <c r="V1709" i="44"/>
  <c r="U1709" i="44"/>
  <c r="Q1709" i="44"/>
  <c r="R1709" i="44" s="1"/>
  <c r="P1709" i="44"/>
  <c r="N1709" i="44"/>
  <c r="M1709" i="44"/>
  <c r="L1709" i="44"/>
  <c r="K1709" i="44"/>
  <c r="J1709" i="44"/>
  <c r="X1708" i="44"/>
  <c r="W1708" i="44"/>
  <c r="V1708" i="44"/>
  <c r="Y1708" i="44" s="1"/>
  <c r="U1708" i="44"/>
  <c r="Q1708" i="44"/>
  <c r="R1708" i="44" s="1"/>
  <c r="P1708" i="44"/>
  <c r="N1708" i="44"/>
  <c r="M1708" i="44"/>
  <c r="L1708" i="44"/>
  <c r="K1708" i="44"/>
  <c r="J1708" i="44"/>
  <c r="X1707" i="44"/>
  <c r="W1707" i="44"/>
  <c r="V1707" i="44"/>
  <c r="Y1707" i="44" s="1"/>
  <c r="U1707" i="44"/>
  <c r="Q1707" i="44"/>
  <c r="R1707" i="44" s="1"/>
  <c r="P1707" i="44"/>
  <c r="N1707" i="44"/>
  <c r="M1707" i="44"/>
  <c r="L1707" i="44"/>
  <c r="K1707" i="44"/>
  <c r="J1707" i="44"/>
  <c r="X1706" i="44"/>
  <c r="W1706" i="44"/>
  <c r="V1706" i="44"/>
  <c r="Y1706" i="44" s="1"/>
  <c r="U1706" i="44"/>
  <c r="Q1706" i="44"/>
  <c r="R1706" i="44" s="1"/>
  <c r="P1706" i="44"/>
  <c r="N1706" i="44"/>
  <c r="M1706" i="44"/>
  <c r="L1706" i="44"/>
  <c r="K1706" i="44"/>
  <c r="J1706" i="44"/>
  <c r="X1705" i="44"/>
  <c r="W1705" i="44"/>
  <c r="V1705" i="44"/>
  <c r="Y1705" i="44" s="1"/>
  <c r="U1705" i="44"/>
  <c r="Q1705" i="44"/>
  <c r="R1705" i="44" s="1"/>
  <c r="P1705" i="44"/>
  <c r="N1705" i="44"/>
  <c r="M1705" i="44"/>
  <c r="L1705" i="44"/>
  <c r="K1705" i="44"/>
  <c r="J1705" i="44"/>
  <c r="X1704" i="44"/>
  <c r="W1704" i="44"/>
  <c r="V1704" i="44"/>
  <c r="Y1704" i="44" s="1"/>
  <c r="U1704" i="44"/>
  <c r="Q1704" i="44"/>
  <c r="R1704" i="44" s="1"/>
  <c r="P1704" i="44"/>
  <c r="N1704" i="44"/>
  <c r="M1704" i="44"/>
  <c r="L1704" i="44"/>
  <c r="K1704" i="44"/>
  <c r="J1704" i="44"/>
  <c r="X1703" i="44"/>
  <c r="W1703" i="44"/>
  <c r="V1703" i="44"/>
  <c r="Y1703" i="44" s="1"/>
  <c r="U1703" i="44"/>
  <c r="Q1703" i="44"/>
  <c r="R1703" i="44" s="1"/>
  <c r="P1703" i="44"/>
  <c r="N1703" i="44"/>
  <c r="M1703" i="44"/>
  <c r="L1703" i="44"/>
  <c r="K1703" i="44"/>
  <c r="J1703" i="44"/>
  <c r="X1702" i="44"/>
  <c r="W1702" i="44"/>
  <c r="V1702" i="44"/>
  <c r="Y1702" i="44" s="1"/>
  <c r="U1702" i="44"/>
  <c r="Q1702" i="44"/>
  <c r="R1702" i="44" s="1"/>
  <c r="P1702" i="44"/>
  <c r="N1702" i="44"/>
  <c r="M1702" i="44"/>
  <c r="L1702" i="44"/>
  <c r="K1702" i="44"/>
  <c r="J1702" i="44"/>
  <c r="X1701" i="44"/>
  <c r="W1701" i="44"/>
  <c r="V1701" i="44"/>
  <c r="Y1701" i="44" s="1"/>
  <c r="U1701" i="44"/>
  <c r="Q1701" i="44"/>
  <c r="R1701" i="44" s="1"/>
  <c r="P1701" i="44"/>
  <c r="N1701" i="44"/>
  <c r="M1701" i="44"/>
  <c r="L1701" i="44"/>
  <c r="K1701" i="44"/>
  <c r="J1701" i="44"/>
  <c r="X1700" i="44"/>
  <c r="W1700" i="44"/>
  <c r="V1700" i="44"/>
  <c r="Y1700" i="44" s="1"/>
  <c r="U1700" i="44"/>
  <c r="Q1700" i="44"/>
  <c r="R1700" i="44" s="1"/>
  <c r="P1700" i="44"/>
  <c r="N1700" i="44"/>
  <c r="M1700" i="44"/>
  <c r="L1700" i="44"/>
  <c r="K1700" i="44"/>
  <c r="J1700" i="44"/>
  <c r="X1699" i="44"/>
  <c r="W1699" i="44"/>
  <c r="V1699" i="44"/>
  <c r="Y1699" i="44" s="1"/>
  <c r="U1699" i="44"/>
  <c r="Q1699" i="44"/>
  <c r="R1699" i="44" s="1"/>
  <c r="P1699" i="44"/>
  <c r="N1699" i="44"/>
  <c r="M1699" i="44"/>
  <c r="L1699" i="44"/>
  <c r="K1699" i="44"/>
  <c r="J1699" i="44"/>
  <c r="X1698" i="44"/>
  <c r="W1698" i="44"/>
  <c r="V1698" i="44"/>
  <c r="Y1698" i="44" s="1"/>
  <c r="U1698" i="44"/>
  <c r="Q1698" i="44"/>
  <c r="R1698" i="44" s="1"/>
  <c r="P1698" i="44"/>
  <c r="N1698" i="44"/>
  <c r="M1698" i="44"/>
  <c r="L1698" i="44"/>
  <c r="K1698" i="44"/>
  <c r="J1698" i="44"/>
  <c r="X1697" i="44"/>
  <c r="W1697" i="44"/>
  <c r="V1697" i="44"/>
  <c r="Y1697" i="44" s="1"/>
  <c r="U1697" i="44"/>
  <c r="Q1697" i="44"/>
  <c r="R1697" i="44" s="1"/>
  <c r="P1697" i="44"/>
  <c r="N1697" i="44"/>
  <c r="M1697" i="44"/>
  <c r="L1697" i="44"/>
  <c r="K1697" i="44"/>
  <c r="J1697" i="44"/>
  <c r="X1696" i="44"/>
  <c r="W1696" i="44"/>
  <c r="V1696" i="44"/>
  <c r="Y1696" i="44" s="1"/>
  <c r="U1696" i="44"/>
  <c r="Q1696" i="44"/>
  <c r="R1696" i="44" s="1"/>
  <c r="P1696" i="44"/>
  <c r="N1696" i="44"/>
  <c r="M1696" i="44"/>
  <c r="L1696" i="44"/>
  <c r="K1696" i="44"/>
  <c r="J1696" i="44"/>
  <c r="X1695" i="44"/>
  <c r="W1695" i="44"/>
  <c r="V1695" i="44"/>
  <c r="Y1695" i="44" s="1"/>
  <c r="U1695" i="44"/>
  <c r="Q1695" i="44"/>
  <c r="R1695" i="44" s="1"/>
  <c r="P1695" i="44"/>
  <c r="N1695" i="44"/>
  <c r="M1695" i="44"/>
  <c r="L1695" i="44"/>
  <c r="K1695" i="44"/>
  <c r="J1695" i="44"/>
  <c r="X1694" i="44"/>
  <c r="W1694" i="44"/>
  <c r="V1694" i="44"/>
  <c r="Y1694" i="44" s="1"/>
  <c r="U1694" i="44"/>
  <c r="Q1694" i="44"/>
  <c r="R1694" i="44" s="1"/>
  <c r="P1694" i="44"/>
  <c r="N1694" i="44"/>
  <c r="M1694" i="44"/>
  <c r="L1694" i="44"/>
  <c r="K1694" i="44"/>
  <c r="J1694" i="44"/>
  <c r="X1693" i="44"/>
  <c r="W1693" i="44"/>
  <c r="V1693" i="44"/>
  <c r="Y1693" i="44" s="1"/>
  <c r="U1693" i="44"/>
  <c r="Q1693" i="44"/>
  <c r="R1693" i="44" s="1"/>
  <c r="P1693" i="44"/>
  <c r="N1693" i="44"/>
  <c r="M1693" i="44"/>
  <c r="L1693" i="44"/>
  <c r="K1693" i="44"/>
  <c r="J1693" i="44"/>
  <c r="X1692" i="44"/>
  <c r="W1692" i="44"/>
  <c r="V1692" i="44"/>
  <c r="Y1692" i="44" s="1"/>
  <c r="U1692" i="44"/>
  <c r="Q1692" i="44"/>
  <c r="R1692" i="44" s="1"/>
  <c r="P1692" i="44"/>
  <c r="N1692" i="44"/>
  <c r="M1692" i="44"/>
  <c r="L1692" i="44"/>
  <c r="K1692" i="44"/>
  <c r="J1692" i="44"/>
  <c r="X1691" i="44"/>
  <c r="W1691" i="44"/>
  <c r="V1691" i="44"/>
  <c r="Y1691" i="44" s="1"/>
  <c r="U1691" i="44"/>
  <c r="Q1691" i="44"/>
  <c r="R1691" i="44" s="1"/>
  <c r="P1691" i="44"/>
  <c r="N1691" i="44"/>
  <c r="M1691" i="44"/>
  <c r="L1691" i="44"/>
  <c r="K1691" i="44"/>
  <c r="J1691" i="44"/>
  <c r="X1690" i="44"/>
  <c r="W1690" i="44"/>
  <c r="V1690" i="44"/>
  <c r="Y1690" i="44" s="1"/>
  <c r="U1690" i="44"/>
  <c r="Q1690" i="44"/>
  <c r="R1690" i="44" s="1"/>
  <c r="P1690" i="44"/>
  <c r="N1690" i="44"/>
  <c r="M1690" i="44"/>
  <c r="L1690" i="44"/>
  <c r="K1690" i="44"/>
  <c r="J1690" i="44"/>
  <c r="X1689" i="44"/>
  <c r="W1689" i="44"/>
  <c r="V1689" i="44"/>
  <c r="Y1689" i="44" s="1"/>
  <c r="U1689" i="44"/>
  <c r="Q1689" i="44"/>
  <c r="R1689" i="44" s="1"/>
  <c r="P1689" i="44"/>
  <c r="N1689" i="44"/>
  <c r="M1689" i="44"/>
  <c r="L1689" i="44"/>
  <c r="K1689" i="44"/>
  <c r="J1689" i="44"/>
  <c r="X1688" i="44"/>
  <c r="W1688" i="44"/>
  <c r="V1688" i="44"/>
  <c r="Y1688" i="44" s="1"/>
  <c r="U1688" i="44"/>
  <c r="Q1688" i="44"/>
  <c r="R1688" i="44" s="1"/>
  <c r="P1688" i="44"/>
  <c r="N1688" i="44"/>
  <c r="M1688" i="44"/>
  <c r="L1688" i="44"/>
  <c r="K1688" i="44"/>
  <c r="J1688" i="44"/>
  <c r="X1687" i="44"/>
  <c r="W1687" i="44"/>
  <c r="Y1687" i="44" s="1"/>
  <c r="V1687" i="44"/>
  <c r="U1687" i="44"/>
  <c r="Q1687" i="44"/>
  <c r="R1687" i="44" s="1"/>
  <c r="P1687" i="44"/>
  <c r="N1687" i="44"/>
  <c r="M1687" i="44"/>
  <c r="L1687" i="44"/>
  <c r="K1687" i="44"/>
  <c r="J1687" i="44"/>
  <c r="X1686" i="44"/>
  <c r="W1686" i="44"/>
  <c r="Y1686" i="44" s="1"/>
  <c r="V1686" i="44"/>
  <c r="U1686" i="44"/>
  <c r="S1686" i="44"/>
  <c r="Q1686" i="44"/>
  <c r="R1686" i="44" s="1"/>
  <c r="P1686" i="44"/>
  <c r="N1686" i="44"/>
  <c r="M1686" i="44"/>
  <c r="L1686" i="44"/>
  <c r="K1686" i="44"/>
  <c r="J1686" i="44"/>
  <c r="X1685" i="44"/>
  <c r="W1685" i="44"/>
  <c r="Y1685" i="44" s="1"/>
  <c r="V1685" i="44"/>
  <c r="U1685" i="44"/>
  <c r="S1685" i="44"/>
  <c r="Q1685" i="44"/>
  <c r="R1685" i="44" s="1"/>
  <c r="P1685" i="44"/>
  <c r="N1685" i="44"/>
  <c r="M1685" i="44"/>
  <c r="L1685" i="44"/>
  <c r="K1685" i="44"/>
  <c r="J1685" i="44"/>
  <c r="X1684" i="44"/>
  <c r="W1684" i="44"/>
  <c r="V1684" i="44"/>
  <c r="Y1684" i="44" s="1"/>
  <c r="U1684" i="44"/>
  <c r="Q1684" i="44"/>
  <c r="R1684" i="44" s="1"/>
  <c r="P1684" i="44"/>
  <c r="N1684" i="44"/>
  <c r="M1684" i="44"/>
  <c r="L1684" i="44"/>
  <c r="K1684" i="44"/>
  <c r="J1684" i="44"/>
  <c r="Y1683" i="44"/>
  <c r="X1683" i="44"/>
  <c r="W1683" i="44"/>
  <c r="V1683" i="44"/>
  <c r="U1683" i="44"/>
  <c r="Q1683" i="44"/>
  <c r="R1683" i="44" s="1"/>
  <c r="P1683" i="44"/>
  <c r="N1683" i="44"/>
  <c r="M1683" i="44"/>
  <c r="L1683" i="44"/>
  <c r="K1683" i="44"/>
  <c r="J1683" i="44"/>
  <c r="X1682" i="44"/>
  <c r="W1682" i="44"/>
  <c r="Y1682" i="44" s="1"/>
  <c r="V1682" i="44"/>
  <c r="U1682" i="44"/>
  <c r="Q1682" i="44"/>
  <c r="R1682" i="44" s="1"/>
  <c r="P1682" i="44"/>
  <c r="N1682" i="44"/>
  <c r="M1682" i="44"/>
  <c r="L1682" i="44"/>
  <c r="K1682" i="44"/>
  <c r="J1682" i="44"/>
  <c r="X1681" i="44"/>
  <c r="W1681" i="44"/>
  <c r="Y1681" i="44" s="1"/>
  <c r="V1681" i="44"/>
  <c r="U1681" i="44"/>
  <c r="S1681" i="44"/>
  <c r="Q1681" i="44"/>
  <c r="R1681" i="44" s="1"/>
  <c r="P1681" i="44"/>
  <c r="N1681" i="44"/>
  <c r="M1681" i="44"/>
  <c r="L1681" i="44"/>
  <c r="K1681" i="44"/>
  <c r="J1681" i="44"/>
  <c r="X1680" i="44"/>
  <c r="W1680" i="44"/>
  <c r="V1680" i="44"/>
  <c r="Y1680" i="44" s="1"/>
  <c r="U1680" i="44"/>
  <c r="Q1680" i="44"/>
  <c r="R1680" i="44" s="1"/>
  <c r="P1680" i="44"/>
  <c r="N1680" i="44"/>
  <c r="M1680" i="44"/>
  <c r="L1680" i="44"/>
  <c r="K1680" i="44"/>
  <c r="J1680" i="44"/>
  <c r="Y1679" i="44"/>
  <c r="X1679" i="44"/>
  <c r="W1679" i="44"/>
  <c r="V1679" i="44"/>
  <c r="U1679" i="44"/>
  <c r="Q1679" i="44"/>
  <c r="R1679" i="44" s="1"/>
  <c r="P1679" i="44"/>
  <c r="N1679" i="44"/>
  <c r="M1679" i="44"/>
  <c r="L1679" i="44"/>
  <c r="K1679" i="44"/>
  <c r="J1679" i="44"/>
  <c r="X1678" i="44"/>
  <c r="W1678" i="44"/>
  <c r="Y1678" i="44" s="1"/>
  <c r="V1678" i="44"/>
  <c r="U1678" i="44"/>
  <c r="Q1678" i="44"/>
  <c r="R1678" i="44" s="1"/>
  <c r="P1678" i="44"/>
  <c r="N1678" i="44"/>
  <c r="M1678" i="44"/>
  <c r="L1678" i="44"/>
  <c r="K1678" i="44"/>
  <c r="J1678" i="44"/>
  <c r="X1677" i="44"/>
  <c r="W1677" i="44"/>
  <c r="Y1677" i="44" s="1"/>
  <c r="V1677" i="44"/>
  <c r="U1677" i="44"/>
  <c r="Q1677" i="44"/>
  <c r="R1677" i="44" s="1"/>
  <c r="P1677" i="44"/>
  <c r="N1677" i="44"/>
  <c r="M1677" i="44"/>
  <c r="L1677" i="44"/>
  <c r="K1677" i="44"/>
  <c r="J1677" i="44"/>
  <c r="X1676" i="44"/>
  <c r="W1676" i="44"/>
  <c r="V1676" i="44"/>
  <c r="Y1676" i="44" s="1"/>
  <c r="U1676" i="44"/>
  <c r="Q1676" i="44"/>
  <c r="R1676" i="44" s="1"/>
  <c r="P1676" i="44"/>
  <c r="N1676" i="44"/>
  <c r="M1676" i="44"/>
  <c r="L1676" i="44"/>
  <c r="K1676" i="44"/>
  <c r="J1676" i="44"/>
  <c r="Y1675" i="44"/>
  <c r="X1675" i="44"/>
  <c r="W1675" i="44"/>
  <c r="V1675" i="44"/>
  <c r="U1675" i="44"/>
  <c r="Q1675" i="44"/>
  <c r="R1675" i="44" s="1"/>
  <c r="P1675" i="44"/>
  <c r="N1675" i="44"/>
  <c r="M1675" i="44"/>
  <c r="L1675" i="44"/>
  <c r="K1675" i="44"/>
  <c r="J1675" i="44"/>
  <c r="X1674" i="44"/>
  <c r="W1674" i="44"/>
  <c r="Y1674" i="44" s="1"/>
  <c r="V1674" i="44"/>
  <c r="U1674" i="44"/>
  <c r="Q1674" i="44"/>
  <c r="R1674" i="44" s="1"/>
  <c r="P1674" i="44"/>
  <c r="N1674" i="44"/>
  <c r="M1674" i="44"/>
  <c r="L1674" i="44"/>
  <c r="K1674" i="44"/>
  <c r="J1674" i="44"/>
  <c r="X1673" i="44"/>
  <c r="W1673" i="44"/>
  <c r="Y1673" i="44" s="1"/>
  <c r="V1673" i="44"/>
  <c r="U1673" i="44"/>
  <c r="Q1673" i="44"/>
  <c r="R1673" i="44" s="1"/>
  <c r="P1673" i="44"/>
  <c r="N1673" i="44"/>
  <c r="M1673" i="44"/>
  <c r="L1673" i="44"/>
  <c r="K1673" i="44"/>
  <c r="J1673" i="44"/>
  <c r="X1672" i="44"/>
  <c r="Y1672" i="44" s="1"/>
  <c r="W1672" i="44"/>
  <c r="V1672" i="44"/>
  <c r="U1672" i="44"/>
  <c r="Q1672" i="44"/>
  <c r="R1672" i="44" s="1"/>
  <c r="P1672" i="44"/>
  <c r="N1672" i="44"/>
  <c r="M1672" i="44"/>
  <c r="L1672" i="44"/>
  <c r="K1672" i="44"/>
  <c r="J1672" i="44"/>
  <c r="Y1671" i="44"/>
  <c r="X1671" i="44"/>
  <c r="W1671" i="44"/>
  <c r="V1671" i="44"/>
  <c r="U1671" i="44"/>
  <c r="Q1671" i="44"/>
  <c r="R1671" i="44" s="1"/>
  <c r="P1671" i="44"/>
  <c r="N1671" i="44"/>
  <c r="M1671" i="44"/>
  <c r="L1671" i="44"/>
  <c r="K1671" i="44"/>
  <c r="J1671" i="44"/>
  <c r="X1670" i="44"/>
  <c r="W1670" i="44"/>
  <c r="Y1670" i="44" s="1"/>
  <c r="V1670" i="44"/>
  <c r="U1670" i="44"/>
  <c r="Q1670" i="44"/>
  <c r="R1670" i="44" s="1"/>
  <c r="P1670" i="44"/>
  <c r="N1670" i="44"/>
  <c r="M1670" i="44"/>
  <c r="L1670" i="44"/>
  <c r="K1670" i="44"/>
  <c r="J1670" i="44"/>
  <c r="X1669" i="44"/>
  <c r="W1669" i="44"/>
  <c r="Y1669" i="44" s="1"/>
  <c r="V1669" i="44"/>
  <c r="U1669" i="44"/>
  <c r="Q1669" i="44"/>
  <c r="R1669" i="44" s="1"/>
  <c r="P1669" i="44"/>
  <c r="N1669" i="44"/>
  <c r="M1669" i="44"/>
  <c r="L1669" i="44"/>
  <c r="K1669" i="44"/>
  <c r="J1669" i="44"/>
  <c r="X1668" i="44"/>
  <c r="W1668" i="44"/>
  <c r="Y1668" i="44" s="1"/>
  <c r="V1668" i="44"/>
  <c r="U1668" i="44"/>
  <c r="Q1668" i="44"/>
  <c r="R1668" i="44" s="1"/>
  <c r="P1668" i="44"/>
  <c r="N1668" i="44"/>
  <c r="M1668" i="44"/>
  <c r="L1668" i="44"/>
  <c r="K1668" i="44"/>
  <c r="J1668" i="44"/>
  <c r="Y1667" i="44"/>
  <c r="X1667" i="44"/>
  <c r="W1667" i="44"/>
  <c r="V1667" i="44"/>
  <c r="U1667" i="44"/>
  <c r="Q1667" i="44"/>
  <c r="R1667" i="44" s="1"/>
  <c r="P1667" i="44"/>
  <c r="N1667" i="44"/>
  <c r="M1667" i="44"/>
  <c r="L1667" i="44"/>
  <c r="K1667" i="44"/>
  <c r="J1667" i="44"/>
  <c r="X1666" i="44"/>
  <c r="W1666" i="44"/>
  <c r="Y1666" i="44" s="1"/>
  <c r="V1666" i="44"/>
  <c r="U1666" i="44"/>
  <c r="Q1666" i="44"/>
  <c r="R1666" i="44" s="1"/>
  <c r="P1666" i="44"/>
  <c r="N1666" i="44"/>
  <c r="M1666" i="44"/>
  <c r="L1666" i="44"/>
  <c r="K1666" i="44"/>
  <c r="J1666" i="44"/>
  <c r="X1665" i="44"/>
  <c r="W1665" i="44"/>
  <c r="Y1665" i="44" s="1"/>
  <c r="V1665" i="44"/>
  <c r="U1665" i="44"/>
  <c r="Q1665" i="44"/>
  <c r="R1665" i="44" s="1"/>
  <c r="P1665" i="44"/>
  <c r="N1665" i="44"/>
  <c r="M1665" i="44"/>
  <c r="L1665" i="44"/>
  <c r="K1665" i="44"/>
  <c r="J1665" i="44"/>
  <c r="X1664" i="44"/>
  <c r="W1664" i="44"/>
  <c r="Y1664" i="44" s="1"/>
  <c r="V1664" i="44"/>
  <c r="U1664" i="44"/>
  <c r="Q1664" i="44"/>
  <c r="R1664" i="44" s="1"/>
  <c r="P1664" i="44"/>
  <c r="N1664" i="44"/>
  <c r="M1664" i="44"/>
  <c r="L1664" i="44"/>
  <c r="K1664" i="44"/>
  <c r="J1664" i="44"/>
  <c r="Y1663" i="44"/>
  <c r="X1663" i="44"/>
  <c r="W1663" i="44"/>
  <c r="V1663" i="44"/>
  <c r="U1663" i="44"/>
  <c r="Q1663" i="44"/>
  <c r="R1663" i="44" s="1"/>
  <c r="P1663" i="44"/>
  <c r="N1663" i="44"/>
  <c r="M1663" i="44"/>
  <c r="L1663" i="44"/>
  <c r="K1663" i="44"/>
  <c r="J1663" i="44"/>
  <c r="X1662" i="44"/>
  <c r="W1662" i="44"/>
  <c r="Y1662" i="44" s="1"/>
  <c r="V1662" i="44"/>
  <c r="U1662" i="44"/>
  <c r="Q1662" i="44"/>
  <c r="R1662" i="44" s="1"/>
  <c r="P1662" i="44"/>
  <c r="N1662" i="44"/>
  <c r="M1662" i="44"/>
  <c r="L1662" i="44"/>
  <c r="K1662" i="44"/>
  <c r="J1662" i="44"/>
  <c r="X1661" i="44"/>
  <c r="W1661" i="44"/>
  <c r="Y1661" i="44" s="1"/>
  <c r="V1661" i="44"/>
  <c r="U1661" i="44"/>
  <c r="Q1661" i="44"/>
  <c r="R1661" i="44" s="1"/>
  <c r="P1661" i="44"/>
  <c r="N1661" i="44"/>
  <c r="M1661" i="44"/>
  <c r="L1661" i="44"/>
  <c r="K1661" i="44"/>
  <c r="J1661" i="44"/>
  <c r="X1660" i="44"/>
  <c r="W1660" i="44"/>
  <c r="Y1660" i="44" s="1"/>
  <c r="V1660" i="44"/>
  <c r="U1660" i="44"/>
  <c r="Q1660" i="44"/>
  <c r="R1660" i="44" s="1"/>
  <c r="P1660" i="44"/>
  <c r="N1660" i="44"/>
  <c r="M1660" i="44"/>
  <c r="L1660" i="44"/>
  <c r="K1660" i="44"/>
  <c r="J1660" i="44"/>
  <c r="Y1659" i="44"/>
  <c r="X1659" i="44"/>
  <c r="W1659" i="44"/>
  <c r="V1659" i="44"/>
  <c r="U1659" i="44"/>
  <c r="Q1659" i="44"/>
  <c r="R1659" i="44" s="1"/>
  <c r="P1659" i="44"/>
  <c r="N1659" i="44"/>
  <c r="M1659" i="44"/>
  <c r="L1659" i="44"/>
  <c r="K1659" i="44"/>
  <c r="J1659" i="44"/>
  <c r="X1658" i="44"/>
  <c r="W1658" i="44"/>
  <c r="Y1658" i="44" s="1"/>
  <c r="V1658" i="44"/>
  <c r="U1658" i="44"/>
  <c r="Q1658" i="44"/>
  <c r="R1658" i="44" s="1"/>
  <c r="P1658" i="44"/>
  <c r="N1658" i="44"/>
  <c r="M1658" i="44"/>
  <c r="L1658" i="44"/>
  <c r="K1658" i="44"/>
  <c r="J1658" i="44"/>
  <c r="X1657" i="44"/>
  <c r="W1657" i="44"/>
  <c r="Y1657" i="44" s="1"/>
  <c r="V1657" i="44"/>
  <c r="U1657" i="44"/>
  <c r="Q1657" i="44"/>
  <c r="R1657" i="44" s="1"/>
  <c r="P1657" i="44"/>
  <c r="N1657" i="44"/>
  <c r="M1657" i="44"/>
  <c r="L1657" i="44"/>
  <c r="K1657" i="44"/>
  <c r="J1657" i="44"/>
  <c r="X1656" i="44"/>
  <c r="W1656" i="44"/>
  <c r="Y1656" i="44" s="1"/>
  <c r="V1656" i="44"/>
  <c r="U1656" i="44"/>
  <c r="Q1656" i="44"/>
  <c r="R1656" i="44" s="1"/>
  <c r="P1656" i="44"/>
  <c r="N1656" i="44"/>
  <c r="M1656" i="44"/>
  <c r="L1656" i="44"/>
  <c r="K1656" i="44"/>
  <c r="J1656" i="44"/>
  <c r="Y1655" i="44"/>
  <c r="X1655" i="44"/>
  <c r="W1655" i="44"/>
  <c r="V1655" i="44"/>
  <c r="U1655" i="44"/>
  <c r="Q1655" i="44"/>
  <c r="R1655" i="44" s="1"/>
  <c r="P1655" i="44"/>
  <c r="N1655" i="44"/>
  <c r="M1655" i="44"/>
  <c r="L1655" i="44"/>
  <c r="K1655" i="44"/>
  <c r="J1655" i="44"/>
  <c r="X1654" i="44"/>
  <c r="W1654" i="44"/>
  <c r="Y1654" i="44" s="1"/>
  <c r="V1654" i="44"/>
  <c r="U1654" i="44"/>
  <c r="Q1654" i="44"/>
  <c r="R1654" i="44" s="1"/>
  <c r="P1654" i="44"/>
  <c r="N1654" i="44"/>
  <c r="M1654" i="44"/>
  <c r="L1654" i="44"/>
  <c r="K1654" i="44"/>
  <c r="J1654" i="44"/>
  <c r="X1653" i="44"/>
  <c r="W1653" i="44"/>
  <c r="Y1653" i="44" s="1"/>
  <c r="V1653" i="44"/>
  <c r="U1653" i="44"/>
  <c r="Q1653" i="44"/>
  <c r="R1653" i="44" s="1"/>
  <c r="P1653" i="44"/>
  <c r="N1653" i="44"/>
  <c r="M1653" i="44"/>
  <c r="L1653" i="44"/>
  <c r="K1653" i="44"/>
  <c r="J1653" i="44"/>
  <c r="X1652" i="44"/>
  <c r="W1652" i="44"/>
  <c r="Y1652" i="44" s="1"/>
  <c r="V1652" i="44"/>
  <c r="U1652" i="44"/>
  <c r="Q1652" i="44"/>
  <c r="R1652" i="44" s="1"/>
  <c r="P1652" i="44"/>
  <c r="N1652" i="44"/>
  <c r="M1652" i="44"/>
  <c r="L1652" i="44"/>
  <c r="K1652" i="44"/>
  <c r="J1652" i="44"/>
  <c r="Y1651" i="44"/>
  <c r="X1651" i="44"/>
  <c r="W1651" i="44"/>
  <c r="V1651" i="44"/>
  <c r="U1651" i="44"/>
  <c r="Q1651" i="44"/>
  <c r="R1651" i="44" s="1"/>
  <c r="P1651" i="44"/>
  <c r="N1651" i="44"/>
  <c r="M1651" i="44"/>
  <c r="L1651" i="44"/>
  <c r="K1651" i="44"/>
  <c r="J1651" i="44"/>
  <c r="X1650" i="44"/>
  <c r="W1650" i="44"/>
  <c r="Y1650" i="44" s="1"/>
  <c r="V1650" i="44"/>
  <c r="U1650" i="44"/>
  <c r="Q1650" i="44"/>
  <c r="R1650" i="44" s="1"/>
  <c r="P1650" i="44"/>
  <c r="N1650" i="44"/>
  <c r="M1650" i="44"/>
  <c r="L1650" i="44"/>
  <c r="K1650" i="44"/>
  <c r="J1650" i="44"/>
  <c r="X1649" i="44"/>
  <c r="W1649" i="44"/>
  <c r="Y1649" i="44" s="1"/>
  <c r="V1649" i="44"/>
  <c r="U1649" i="44"/>
  <c r="Q1649" i="44"/>
  <c r="R1649" i="44" s="1"/>
  <c r="P1649" i="44"/>
  <c r="N1649" i="44"/>
  <c r="M1649" i="44"/>
  <c r="L1649" i="44"/>
  <c r="K1649" i="44"/>
  <c r="J1649" i="44"/>
  <c r="X1648" i="44"/>
  <c r="W1648" i="44"/>
  <c r="Y1648" i="44" s="1"/>
  <c r="V1648" i="44"/>
  <c r="U1648" i="44"/>
  <c r="Q1648" i="44"/>
  <c r="R1648" i="44" s="1"/>
  <c r="P1648" i="44"/>
  <c r="N1648" i="44"/>
  <c r="M1648" i="44"/>
  <c r="L1648" i="44"/>
  <c r="K1648" i="44"/>
  <c r="J1648" i="44"/>
  <c r="Y1647" i="44"/>
  <c r="X1647" i="44"/>
  <c r="W1647" i="44"/>
  <c r="V1647" i="44"/>
  <c r="U1647" i="44"/>
  <c r="Q1647" i="44"/>
  <c r="R1647" i="44" s="1"/>
  <c r="P1647" i="44"/>
  <c r="N1647" i="44"/>
  <c r="M1647" i="44"/>
  <c r="L1647" i="44"/>
  <c r="K1647" i="44"/>
  <c r="J1647" i="44"/>
  <c r="X1646" i="44"/>
  <c r="W1646" i="44"/>
  <c r="Y1646" i="44" s="1"/>
  <c r="V1646" i="44"/>
  <c r="U1646" i="44"/>
  <c r="Q1646" i="44"/>
  <c r="R1646" i="44" s="1"/>
  <c r="P1646" i="44"/>
  <c r="N1646" i="44"/>
  <c r="M1646" i="44"/>
  <c r="L1646" i="44"/>
  <c r="K1646" i="44"/>
  <c r="J1646" i="44"/>
  <c r="X1645" i="44"/>
  <c r="W1645" i="44"/>
  <c r="Y1645" i="44" s="1"/>
  <c r="V1645" i="44"/>
  <c r="U1645" i="44"/>
  <c r="Q1645" i="44"/>
  <c r="R1645" i="44" s="1"/>
  <c r="P1645" i="44"/>
  <c r="N1645" i="44"/>
  <c r="M1645" i="44"/>
  <c r="L1645" i="44"/>
  <c r="K1645" i="44"/>
  <c r="J1645" i="44"/>
  <c r="X1644" i="44"/>
  <c r="W1644" i="44"/>
  <c r="Y1644" i="44" s="1"/>
  <c r="V1644" i="44"/>
  <c r="U1644" i="44"/>
  <c r="Q1644" i="44"/>
  <c r="R1644" i="44" s="1"/>
  <c r="P1644" i="44"/>
  <c r="N1644" i="44"/>
  <c r="M1644" i="44"/>
  <c r="L1644" i="44"/>
  <c r="K1644" i="44"/>
  <c r="J1644" i="44"/>
  <c r="Y1643" i="44"/>
  <c r="X1643" i="44"/>
  <c r="W1643" i="44"/>
  <c r="V1643" i="44"/>
  <c r="U1643" i="44"/>
  <c r="Q1643" i="44"/>
  <c r="R1643" i="44" s="1"/>
  <c r="P1643" i="44"/>
  <c r="N1643" i="44"/>
  <c r="M1643" i="44"/>
  <c r="L1643" i="44"/>
  <c r="K1643" i="44"/>
  <c r="J1643" i="44"/>
  <c r="X1642" i="44"/>
  <c r="W1642" i="44"/>
  <c r="Y1642" i="44" s="1"/>
  <c r="V1642" i="44"/>
  <c r="U1642" i="44"/>
  <c r="Q1642" i="44"/>
  <c r="R1642" i="44" s="1"/>
  <c r="P1642" i="44"/>
  <c r="N1642" i="44"/>
  <c r="M1642" i="44"/>
  <c r="L1642" i="44"/>
  <c r="K1642" i="44"/>
  <c r="J1642" i="44"/>
  <c r="X1641" i="44"/>
  <c r="W1641" i="44"/>
  <c r="Y1641" i="44" s="1"/>
  <c r="V1641" i="44"/>
  <c r="U1641" i="44"/>
  <c r="S1641" i="44"/>
  <c r="Q1641" i="44"/>
  <c r="R1641" i="44" s="1"/>
  <c r="T1641" i="44" s="1"/>
  <c r="P1641" i="44"/>
  <c r="N1641" i="44"/>
  <c r="M1641" i="44"/>
  <c r="L1641" i="44"/>
  <c r="K1641" i="44"/>
  <c r="J1641" i="44"/>
  <c r="X1640" i="44"/>
  <c r="W1640" i="44"/>
  <c r="V1640" i="44"/>
  <c r="Y1640" i="44" s="1"/>
  <c r="U1640" i="44"/>
  <c r="Q1640" i="44"/>
  <c r="R1640" i="44" s="1"/>
  <c r="S1640" i="44" s="1"/>
  <c r="T1640" i="44" s="1"/>
  <c r="P1640" i="44"/>
  <c r="N1640" i="44"/>
  <c r="M1640" i="44"/>
  <c r="L1640" i="44"/>
  <c r="K1640" i="44"/>
  <c r="J1640" i="44"/>
  <c r="X1639" i="44"/>
  <c r="W1639" i="44"/>
  <c r="Y1639" i="44" s="1"/>
  <c r="V1639" i="44"/>
  <c r="U1639" i="44"/>
  <c r="S1639" i="44"/>
  <c r="Q1639" i="44"/>
  <c r="R1639" i="44" s="1"/>
  <c r="T1639" i="44" s="1"/>
  <c r="P1639" i="44"/>
  <c r="N1639" i="44"/>
  <c r="M1639" i="44"/>
  <c r="L1639" i="44"/>
  <c r="K1639" i="44"/>
  <c r="J1639" i="44"/>
  <c r="X1638" i="44"/>
  <c r="W1638" i="44"/>
  <c r="V1638" i="44"/>
  <c r="Y1638" i="44" s="1"/>
  <c r="U1638" i="44"/>
  <c r="Q1638" i="44"/>
  <c r="R1638" i="44" s="1"/>
  <c r="S1638" i="44" s="1"/>
  <c r="P1638" i="44"/>
  <c r="N1638" i="44"/>
  <c r="M1638" i="44"/>
  <c r="L1638" i="44"/>
  <c r="K1638" i="44"/>
  <c r="J1638" i="44"/>
  <c r="Y1637" i="44"/>
  <c r="X1637" i="44"/>
  <c r="W1637" i="44"/>
  <c r="V1637" i="44"/>
  <c r="U1637" i="44"/>
  <c r="Q1637" i="44"/>
  <c r="R1637" i="44" s="1"/>
  <c r="P1637" i="44"/>
  <c r="N1637" i="44"/>
  <c r="M1637" i="44"/>
  <c r="L1637" i="44"/>
  <c r="K1637" i="44"/>
  <c r="J1637" i="44"/>
  <c r="Y1636" i="44"/>
  <c r="X1636" i="44"/>
  <c r="W1636" i="44"/>
  <c r="V1636" i="44"/>
  <c r="U1636" i="44"/>
  <c r="S1636" i="44"/>
  <c r="Q1636" i="44"/>
  <c r="R1636" i="44" s="1"/>
  <c r="P1636" i="44"/>
  <c r="N1636" i="44"/>
  <c r="M1636" i="44"/>
  <c r="L1636" i="44"/>
  <c r="K1636" i="44"/>
  <c r="J1636" i="44"/>
  <c r="Y1635" i="44"/>
  <c r="X1635" i="44"/>
  <c r="W1635" i="44"/>
  <c r="V1635" i="44"/>
  <c r="U1635" i="44"/>
  <c r="Q1635" i="44"/>
  <c r="R1635" i="44" s="1"/>
  <c r="P1635" i="44"/>
  <c r="N1635" i="44"/>
  <c r="M1635" i="44"/>
  <c r="L1635" i="44"/>
  <c r="K1635" i="44"/>
  <c r="J1635" i="44"/>
  <c r="Y1634" i="44"/>
  <c r="X1634" i="44"/>
  <c r="W1634" i="44"/>
  <c r="V1634" i="44"/>
  <c r="U1634" i="44"/>
  <c r="Q1634" i="44"/>
  <c r="R1634" i="44" s="1"/>
  <c r="S1634" i="44" s="1"/>
  <c r="P1634" i="44"/>
  <c r="N1634" i="44"/>
  <c r="M1634" i="44"/>
  <c r="L1634" i="44"/>
  <c r="K1634" i="44"/>
  <c r="J1634" i="44"/>
  <c r="Y1633" i="44"/>
  <c r="X1633" i="44"/>
  <c r="W1633" i="44"/>
  <c r="V1633" i="44"/>
  <c r="U1633" i="44"/>
  <c r="Q1633" i="44"/>
  <c r="R1633" i="44" s="1"/>
  <c r="P1633" i="44"/>
  <c r="N1633" i="44"/>
  <c r="M1633" i="44"/>
  <c r="L1633" i="44"/>
  <c r="K1633" i="44"/>
  <c r="J1633" i="44"/>
  <c r="Y1632" i="44"/>
  <c r="X1632" i="44"/>
  <c r="W1632" i="44"/>
  <c r="V1632" i="44"/>
  <c r="U1632" i="44"/>
  <c r="S1632" i="44"/>
  <c r="Q1632" i="44"/>
  <c r="R1632" i="44" s="1"/>
  <c r="P1632" i="44"/>
  <c r="N1632" i="44"/>
  <c r="M1632" i="44"/>
  <c r="L1632" i="44"/>
  <c r="K1632" i="44"/>
  <c r="J1632" i="44"/>
  <c r="Y1631" i="44"/>
  <c r="X1631" i="44"/>
  <c r="W1631" i="44"/>
  <c r="V1631" i="44"/>
  <c r="U1631" i="44"/>
  <c r="S1631" i="44"/>
  <c r="Q1631" i="44"/>
  <c r="R1631" i="44" s="1"/>
  <c r="P1631" i="44"/>
  <c r="N1631" i="44"/>
  <c r="M1631" i="44"/>
  <c r="L1631" i="44"/>
  <c r="K1631" i="44"/>
  <c r="J1631" i="44"/>
  <c r="Y1630" i="44"/>
  <c r="X1630" i="44"/>
  <c r="W1630" i="44"/>
  <c r="V1630" i="44"/>
  <c r="U1630" i="44"/>
  <c r="Q1630" i="44"/>
  <c r="R1630" i="44" s="1"/>
  <c r="P1630" i="44"/>
  <c r="N1630" i="44"/>
  <c r="M1630" i="44"/>
  <c r="L1630" i="44"/>
  <c r="K1630" i="44"/>
  <c r="J1630" i="44"/>
  <c r="Y1629" i="44"/>
  <c r="X1629" i="44"/>
  <c r="W1629" i="44"/>
  <c r="V1629" i="44"/>
  <c r="U1629" i="44"/>
  <c r="S1629" i="44"/>
  <c r="Q1629" i="44"/>
  <c r="R1629" i="44" s="1"/>
  <c r="P1629" i="44"/>
  <c r="N1629" i="44"/>
  <c r="M1629" i="44"/>
  <c r="L1629" i="44"/>
  <c r="K1629" i="44"/>
  <c r="J1629" i="44"/>
  <c r="Y1628" i="44"/>
  <c r="X1628" i="44"/>
  <c r="W1628" i="44"/>
  <c r="V1628" i="44"/>
  <c r="U1628" i="44"/>
  <c r="Q1628" i="44"/>
  <c r="R1628" i="44" s="1"/>
  <c r="P1628" i="44"/>
  <c r="N1628" i="44"/>
  <c r="M1628" i="44"/>
  <c r="L1628" i="44"/>
  <c r="K1628" i="44"/>
  <c r="J1628" i="44"/>
  <c r="X1627" i="44"/>
  <c r="W1627" i="44"/>
  <c r="Y1627" i="44" s="1"/>
  <c r="V1627" i="44"/>
  <c r="U1627" i="44"/>
  <c r="Q1627" i="44"/>
  <c r="R1627" i="44" s="1"/>
  <c r="P1627" i="44"/>
  <c r="N1627" i="44"/>
  <c r="M1627" i="44"/>
  <c r="L1627" i="44"/>
  <c r="K1627" i="44"/>
  <c r="J1627" i="44"/>
  <c r="Y1626" i="44"/>
  <c r="X1626" i="44"/>
  <c r="W1626" i="44"/>
  <c r="V1626" i="44"/>
  <c r="U1626" i="44"/>
  <c r="Q1626" i="44"/>
  <c r="R1626" i="44" s="1"/>
  <c r="P1626" i="44"/>
  <c r="N1626" i="44"/>
  <c r="M1626" i="44"/>
  <c r="L1626" i="44"/>
  <c r="K1626" i="44"/>
  <c r="J1626" i="44"/>
  <c r="X1625" i="44"/>
  <c r="W1625" i="44"/>
  <c r="Y1625" i="44" s="1"/>
  <c r="V1625" i="44"/>
  <c r="U1625" i="44"/>
  <c r="Q1625" i="44"/>
  <c r="R1625" i="44" s="1"/>
  <c r="P1625" i="44"/>
  <c r="N1625" i="44"/>
  <c r="M1625" i="44"/>
  <c r="L1625" i="44"/>
  <c r="K1625" i="44"/>
  <c r="J1625" i="44"/>
  <c r="Y1624" i="44"/>
  <c r="X1624" i="44"/>
  <c r="W1624" i="44"/>
  <c r="V1624" i="44"/>
  <c r="U1624" i="44"/>
  <c r="Q1624" i="44"/>
  <c r="R1624" i="44" s="1"/>
  <c r="P1624" i="44"/>
  <c r="N1624" i="44"/>
  <c r="M1624" i="44"/>
  <c r="L1624" i="44"/>
  <c r="K1624" i="44"/>
  <c r="J1624" i="44"/>
  <c r="X1623" i="44"/>
  <c r="W1623" i="44"/>
  <c r="Y1623" i="44" s="1"/>
  <c r="V1623" i="44"/>
  <c r="U1623" i="44"/>
  <c r="Q1623" i="44"/>
  <c r="R1623" i="44" s="1"/>
  <c r="P1623" i="44"/>
  <c r="N1623" i="44"/>
  <c r="M1623" i="44"/>
  <c r="L1623" i="44"/>
  <c r="K1623" i="44"/>
  <c r="J1623" i="44"/>
  <c r="Y1622" i="44"/>
  <c r="X1622" i="44"/>
  <c r="W1622" i="44"/>
  <c r="V1622" i="44"/>
  <c r="U1622" i="44"/>
  <c r="Q1622" i="44"/>
  <c r="R1622" i="44" s="1"/>
  <c r="P1622" i="44"/>
  <c r="N1622" i="44"/>
  <c r="M1622" i="44"/>
  <c r="L1622" i="44"/>
  <c r="K1622" i="44"/>
  <c r="J1622" i="44"/>
  <c r="X1621" i="44"/>
  <c r="W1621" i="44"/>
  <c r="Y1621" i="44" s="1"/>
  <c r="V1621" i="44"/>
  <c r="U1621" i="44"/>
  <c r="Q1621" i="44"/>
  <c r="R1621" i="44" s="1"/>
  <c r="P1621" i="44"/>
  <c r="N1621" i="44"/>
  <c r="M1621" i="44"/>
  <c r="L1621" i="44"/>
  <c r="K1621" i="44"/>
  <c r="J1621" i="44"/>
  <c r="Y1620" i="44"/>
  <c r="X1620" i="44"/>
  <c r="W1620" i="44"/>
  <c r="V1620" i="44"/>
  <c r="U1620" i="44"/>
  <c r="Q1620" i="44"/>
  <c r="R1620" i="44" s="1"/>
  <c r="P1620" i="44"/>
  <c r="N1620" i="44"/>
  <c r="M1620" i="44"/>
  <c r="L1620" i="44"/>
  <c r="K1620" i="44"/>
  <c r="J1620" i="44"/>
  <c r="X1619" i="44"/>
  <c r="W1619" i="44"/>
  <c r="Y1619" i="44" s="1"/>
  <c r="V1619" i="44"/>
  <c r="U1619" i="44"/>
  <c r="Q1619" i="44"/>
  <c r="R1619" i="44" s="1"/>
  <c r="P1619" i="44"/>
  <c r="N1619" i="44"/>
  <c r="M1619" i="44"/>
  <c r="L1619" i="44"/>
  <c r="K1619" i="44"/>
  <c r="J1619" i="44"/>
  <c r="Y1618" i="44"/>
  <c r="X1618" i="44"/>
  <c r="W1618" i="44"/>
  <c r="V1618" i="44"/>
  <c r="U1618" i="44"/>
  <c r="Q1618" i="44"/>
  <c r="R1618" i="44" s="1"/>
  <c r="P1618" i="44"/>
  <c r="N1618" i="44"/>
  <c r="M1618" i="44"/>
  <c r="L1618" i="44"/>
  <c r="K1618" i="44"/>
  <c r="J1618" i="44"/>
  <c r="X1617" i="44"/>
  <c r="W1617" i="44"/>
  <c r="Y1617" i="44" s="1"/>
  <c r="V1617" i="44"/>
  <c r="U1617" i="44"/>
  <c r="Q1617" i="44"/>
  <c r="R1617" i="44" s="1"/>
  <c r="P1617" i="44"/>
  <c r="N1617" i="44"/>
  <c r="M1617" i="44"/>
  <c r="L1617" i="44"/>
  <c r="K1617" i="44"/>
  <c r="J1617" i="44"/>
  <c r="Y1616" i="44"/>
  <c r="X1616" i="44"/>
  <c r="W1616" i="44"/>
  <c r="V1616" i="44"/>
  <c r="U1616" i="44"/>
  <c r="Q1616" i="44"/>
  <c r="R1616" i="44" s="1"/>
  <c r="P1616" i="44"/>
  <c r="N1616" i="44"/>
  <c r="M1616" i="44"/>
  <c r="L1616" i="44"/>
  <c r="K1616" i="44"/>
  <c r="J1616" i="44"/>
  <c r="X1615" i="44"/>
  <c r="W1615" i="44"/>
  <c r="Y1615" i="44" s="1"/>
  <c r="V1615" i="44"/>
  <c r="U1615" i="44"/>
  <c r="Q1615" i="44"/>
  <c r="R1615" i="44" s="1"/>
  <c r="P1615" i="44"/>
  <c r="N1615" i="44"/>
  <c r="M1615" i="44"/>
  <c r="L1615" i="44"/>
  <c r="K1615" i="44"/>
  <c r="J1615" i="44"/>
  <c r="Y1614" i="44"/>
  <c r="X1614" i="44"/>
  <c r="W1614" i="44"/>
  <c r="V1614" i="44"/>
  <c r="U1614" i="44"/>
  <c r="Q1614" i="44"/>
  <c r="R1614" i="44" s="1"/>
  <c r="P1614" i="44"/>
  <c r="N1614" i="44"/>
  <c r="M1614" i="44"/>
  <c r="L1614" i="44"/>
  <c r="K1614" i="44"/>
  <c r="J1614" i="44"/>
  <c r="X1613" i="44"/>
  <c r="W1613" i="44"/>
  <c r="Y1613" i="44" s="1"/>
  <c r="V1613" i="44"/>
  <c r="U1613" i="44"/>
  <c r="Q1613" i="44"/>
  <c r="R1613" i="44" s="1"/>
  <c r="P1613" i="44"/>
  <c r="N1613" i="44"/>
  <c r="M1613" i="44"/>
  <c r="L1613" i="44"/>
  <c r="K1613" i="44"/>
  <c r="J1613" i="44"/>
  <c r="Y1612" i="44"/>
  <c r="X1612" i="44"/>
  <c r="W1612" i="44"/>
  <c r="V1612" i="44"/>
  <c r="U1612" i="44"/>
  <c r="Q1612" i="44"/>
  <c r="R1612" i="44" s="1"/>
  <c r="P1612" i="44"/>
  <c r="N1612" i="44"/>
  <c r="M1612" i="44"/>
  <c r="L1612" i="44"/>
  <c r="K1612" i="44"/>
  <c r="J1612" i="44"/>
  <c r="X1611" i="44"/>
  <c r="W1611" i="44"/>
  <c r="Y1611" i="44" s="1"/>
  <c r="V1611" i="44"/>
  <c r="U1611" i="44"/>
  <c r="Q1611" i="44"/>
  <c r="R1611" i="44" s="1"/>
  <c r="P1611" i="44"/>
  <c r="N1611" i="44"/>
  <c r="M1611" i="44"/>
  <c r="L1611" i="44"/>
  <c r="K1611" i="44"/>
  <c r="J1611" i="44"/>
  <c r="Y1610" i="44"/>
  <c r="X1610" i="44"/>
  <c r="W1610" i="44"/>
  <c r="V1610" i="44"/>
  <c r="U1610" i="44"/>
  <c r="Q1610" i="44"/>
  <c r="R1610" i="44" s="1"/>
  <c r="P1610" i="44"/>
  <c r="N1610" i="44"/>
  <c r="M1610" i="44"/>
  <c r="L1610" i="44"/>
  <c r="K1610" i="44"/>
  <c r="J1610" i="44"/>
  <c r="X1609" i="44"/>
  <c r="W1609" i="44"/>
  <c r="Y1609" i="44" s="1"/>
  <c r="V1609" i="44"/>
  <c r="U1609" i="44"/>
  <c r="Q1609" i="44"/>
  <c r="R1609" i="44" s="1"/>
  <c r="P1609" i="44"/>
  <c r="N1609" i="44"/>
  <c r="M1609" i="44"/>
  <c r="L1609" i="44"/>
  <c r="K1609" i="44"/>
  <c r="J1609" i="44"/>
  <c r="Y1608" i="44"/>
  <c r="X1608" i="44"/>
  <c r="W1608" i="44"/>
  <c r="V1608" i="44"/>
  <c r="U1608" i="44"/>
  <c r="Q1608" i="44"/>
  <c r="R1608" i="44" s="1"/>
  <c r="P1608" i="44"/>
  <c r="N1608" i="44"/>
  <c r="M1608" i="44"/>
  <c r="L1608" i="44"/>
  <c r="K1608" i="44"/>
  <c r="J1608" i="44"/>
  <c r="X1607" i="44"/>
  <c r="W1607" i="44"/>
  <c r="Y1607" i="44" s="1"/>
  <c r="V1607" i="44"/>
  <c r="U1607" i="44"/>
  <c r="Q1607" i="44"/>
  <c r="R1607" i="44" s="1"/>
  <c r="P1607" i="44"/>
  <c r="N1607" i="44"/>
  <c r="M1607" i="44"/>
  <c r="L1607" i="44"/>
  <c r="K1607" i="44"/>
  <c r="J1607" i="44"/>
  <c r="Y1606" i="44"/>
  <c r="X1606" i="44"/>
  <c r="W1606" i="44"/>
  <c r="V1606" i="44"/>
  <c r="U1606" i="44"/>
  <c r="Q1606" i="44"/>
  <c r="R1606" i="44" s="1"/>
  <c r="P1606" i="44"/>
  <c r="N1606" i="44"/>
  <c r="M1606" i="44"/>
  <c r="L1606" i="44"/>
  <c r="K1606" i="44"/>
  <c r="J1606" i="44"/>
  <c r="X1605" i="44"/>
  <c r="W1605" i="44"/>
  <c r="Y1605" i="44" s="1"/>
  <c r="V1605" i="44"/>
  <c r="U1605" i="44"/>
  <c r="Q1605" i="44"/>
  <c r="R1605" i="44" s="1"/>
  <c r="P1605" i="44"/>
  <c r="N1605" i="44"/>
  <c r="M1605" i="44"/>
  <c r="L1605" i="44"/>
  <c r="K1605" i="44"/>
  <c r="J1605" i="44"/>
  <c r="Y1604" i="44"/>
  <c r="X1604" i="44"/>
  <c r="W1604" i="44"/>
  <c r="V1604" i="44"/>
  <c r="U1604" i="44"/>
  <c r="Q1604" i="44"/>
  <c r="R1604" i="44" s="1"/>
  <c r="P1604" i="44"/>
  <c r="N1604" i="44"/>
  <c r="M1604" i="44"/>
  <c r="L1604" i="44"/>
  <c r="K1604" i="44"/>
  <c r="J1604" i="44"/>
  <c r="X1603" i="44"/>
  <c r="W1603" i="44"/>
  <c r="Y1603" i="44" s="1"/>
  <c r="V1603" i="44"/>
  <c r="U1603" i="44"/>
  <c r="Q1603" i="44"/>
  <c r="R1603" i="44" s="1"/>
  <c r="P1603" i="44"/>
  <c r="N1603" i="44"/>
  <c r="M1603" i="44"/>
  <c r="L1603" i="44"/>
  <c r="K1603" i="44"/>
  <c r="J1603" i="44"/>
  <c r="Y1602" i="44"/>
  <c r="X1602" i="44"/>
  <c r="W1602" i="44"/>
  <c r="V1602" i="44"/>
  <c r="U1602" i="44"/>
  <c r="Q1602" i="44"/>
  <c r="R1602" i="44" s="1"/>
  <c r="P1602" i="44"/>
  <c r="N1602" i="44"/>
  <c r="M1602" i="44"/>
  <c r="L1602" i="44"/>
  <c r="K1602" i="44"/>
  <c r="J1602" i="44"/>
  <c r="X1601" i="44"/>
  <c r="W1601" i="44"/>
  <c r="Y1601" i="44" s="1"/>
  <c r="V1601" i="44"/>
  <c r="U1601" i="44"/>
  <c r="Q1601" i="44"/>
  <c r="R1601" i="44" s="1"/>
  <c r="P1601" i="44"/>
  <c r="N1601" i="44"/>
  <c r="M1601" i="44"/>
  <c r="L1601" i="44"/>
  <c r="K1601" i="44"/>
  <c r="J1601" i="44"/>
  <c r="Y1600" i="44"/>
  <c r="X1600" i="44"/>
  <c r="W1600" i="44"/>
  <c r="V1600" i="44"/>
  <c r="U1600" i="44"/>
  <c r="Q1600" i="44"/>
  <c r="R1600" i="44" s="1"/>
  <c r="P1600" i="44"/>
  <c r="N1600" i="44"/>
  <c r="M1600" i="44"/>
  <c r="L1600" i="44"/>
  <c r="K1600" i="44"/>
  <c r="J1600" i="44"/>
  <c r="X1599" i="44"/>
  <c r="W1599" i="44"/>
  <c r="Y1599" i="44" s="1"/>
  <c r="V1599" i="44"/>
  <c r="U1599" i="44"/>
  <c r="Q1599" i="44"/>
  <c r="R1599" i="44" s="1"/>
  <c r="P1599" i="44"/>
  <c r="N1599" i="44"/>
  <c r="M1599" i="44"/>
  <c r="L1599" i="44"/>
  <c r="K1599" i="44"/>
  <c r="J1599" i="44"/>
  <c r="Y1598" i="44"/>
  <c r="X1598" i="44"/>
  <c r="W1598" i="44"/>
  <c r="V1598" i="44"/>
  <c r="U1598" i="44"/>
  <c r="Q1598" i="44"/>
  <c r="R1598" i="44" s="1"/>
  <c r="P1598" i="44"/>
  <c r="N1598" i="44"/>
  <c r="M1598" i="44"/>
  <c r="L1598" i="44"/>
  <c r="K1598" i="44"/>
  <c r="J1598" i="44"/>
  <c r="X1597" i="44"/>
  <c r="W1597" i="44"/>
  <c r="Y1597" i="44" s="1"/>
  <c r="V1597" i="44"/>
  <c r="U1597" i="44"/>
  <c r="Q1597" i="44"/>
  <c r="R1597" i="44" s="1"/>
  <c r="P1597" i="44"/>
  <c r="N1597" i="44"/>
  <c r="M1597" i="44"/>
  <c r="L1597" i="44"/>
  <c r="K1597" i="44"/>
  <c r="J1597" i="44"/>
  <c r="Y1596" i="44"/>
  <c r="X1596" i="44"/>
  <c r="W1596" i="44"/>
  <c r="V1596" i="44"/>
  <c r="U1596" i="44"/>
  <c r="Q1596" i="44"/>
  <c r="R1596" i="44" s="1"/>
  <c r="P1596" i="44"/>
  <c r="N1596" i="44"/>
  <c r="M1596" i="44"/>
  <c r="L1596" i="44"/>
  <c r="K1596" i="44"/>
  <c r="J1596" i="44"/>
  <c r="X1595" i="44"/>
  <c r="W1595" i="44"/>
  <c r="Y1595" i="44" s="1"/>
  <c r="V1595" i="44"/>
  <c r="U1595" i="44"/>
  <c r="Q1595" i="44"/>
  <c r="R1595" i="44" s="1"/>
  <c r="P1595" i="44"/>
  <c r="N1595" i="44"/>
  <c r="M1595" i="44"/>
  <c r="L1595" i="44"/>
  <c r="K1595" i="44"/>
  <c r="J1595" i="44"/>
  <c r="Y1594" i="44"/>
  <c r="X1594" i="44"/>
  <c r="W1594" i="44"/>
  <c r="V1594" i="44"/>
  <c r="U1594" i="44"/>
  <c r="Q1594" i="44"/>
  <c r="R1594" i="44" s="1"/>
  <c r="P1594" i="44"/>
  <c r="N1594" i="44"/>
  <c r="M1594" i="44"/>
  <c r="L1594" i="44"/>
  <c r="K1594" i="44"/>
  <c r="J1594" i="44"/>
  <c r="X1593" i="44"/>
  <c r="W1593" i="44"/>
  <c r="Y1593" i="44" s="1"/>
  <c r="V1593" i="44"/>
  <c r="U1593" i="44"/>
  <c r="Q1593" i="44"/>
  <c r="R1593" i="44" s="1"/>
  <c r="P1593" i="44"/>
  <c r="N1593" i="44"/>
  <c r="M1593" i="44"/>
  <c r="L1593" i="44"/>
  <c r="K1593" i="44"/>
  <c r="J1593" i="44"/>
  <c r="Y1592" i="44"/>
  <c r="X1592" i="44"/>
  <c r="W1592" i="44"/>
  <c r="V1592" i="44"/>
  <c r="U1592" i="44"/>
  <c r="Q1592" i="44"/>
  <c r="R1592" i="44" s="1"/>
  <c r="P1592" i="44"/>
  <c r="N1592" i="44"/>
  <c r="M1592" i="44"/>
  <c r="L1592" i="44"/>
  <c r="K1592" i="44"/>
  <c r="J1592" i="44"/>
  <c r="X1591" i="44"/>
  <c r="W1591" i="44"/>
  <c r="Y1591" i="44" s="1"/>
  <c r="V1591" i="44"/>
  <c r="U1591" i="44"/>
  <c r="Q1591" i="44"/>
  <c r="R1591" i="44" s="1"/>
  <c r="P1591" i="44"/>
  <c r="N1591" i="44"/>
  <c r="M1591" i="44"/>
  <c r="L1591" i="44"/>
  <c r="K1591" i="44"/>
  <c r="J1591" i="44"/>
  <c r="Y1590" i="44"/>
  <c r="X1590" i="44"/>
  <c r="W1590" i="44"/>
  <c r="V1590" i="44"/>
  <c r="U1590" i="44"/>
  <c r="Q1590" i="44"/>
  <c r="R1590" i="44" s="1"/>
  <c r="P1590" i="44"/>
  <c r="N1590" i="44"/>
  <c r="M1590" i="44"/>
  <c r="L1590" i="44"/>
  <c r="K1590" i="44"/>
  <c r="J1590" i="44"/>
  <c r="X1589" i="44"/>
  <c r="W1589" i="44"/>
  <c r="Y1589" i="44" s="1"/>
  <c r="V1589" i="44"/>
  <c r="U1589" i="44"/>
  <c r="Q1589" i="44"/>
  <c r="R1589" i="44" s="1"/>
  <c r="P1589" i="44"/>
  <c r="N1589" i="44"/>
  <c r="M1589" i="44"/>
  <c r="L1589" i="44"/>
  <c r="K1589" i="44"/>
  <c r="J1589" i="44"/>
  <c r="Y1588" i="44"/>
  <c r="X1588" i="44"/>
  <c r="W1588" i="44"/>
  <c r="V1588" i="44"/>
  <c r="U1588" i="44"/>
  <c r="Q1588" i="44"/>
  <c r="R1588" i="44" s="1"/>
  <c r="P1588" i="44"/>
  <c r="N1588" i="44"/>
  <c r="M1588" i="44"/>
  <c r="L1588" i="44"/>
  <c r="K1588" i="44"/>
  <c r="J1588" i="44"/>
  <c r="X1587" i="44"/>
  <c r="W1587" i="44"/>
  <c r="Y1587" i="44" s="1"/>
  <c r="V1587" i="44"/>
  <c r="U1587" i="44"/>
  <c r="Q1587" i="44"/>
  <c r="R1587" i="44" s="1"/>
  <c r="P1587" i="44"/>
  <c r="N1587" i="44"/>
  <c r="M1587" i="44"/>
  <c r="L1587" i="44"/>
  <c r="K1587" i="44"/>
  <c r="J1587" i="44"/>
  <c r="Y1586" i="44"/>
  <c r="X1586" i="44"/>
  <c r="W1586" i="44"/>
  <c r="V1586" i="44"/>
  <c r="U1586" i="44"/>
  <c r="Q1586" i="44"/>
  <c r="R1586" i="44" s="1"/>
  <c r="P1586" i="44"/>
  <c r="N1586" i="44"/>
  <c r="M1586" i="44"/>
  <c r="L1586" i="44"/>
  <c r="K1586" i="44"/>
  <c r="J1586" i="44"/>
  <c r="X1585" i="44"/>
  <c r="W1585" i="44"/>
  <c r="Y1585" i="44" s="1"/>
  <c r="V1585" i="44"/>
  <c r="U1585" i="44"/>
  <c r="Q1585" i="44"/>
  <c r="R1585" i="44" s="1"/>
  <c r="P1585" i="44"/>
  <c r="N1585" i="44"/>
  <c r="M1585" i="44"/>
  <c r="L1585" i="44"/>
  <c r="K1585" i="44"/>
  <c r="J1585" i="44"/>
  <c r="Y1584" i="44"/>
  <c r="X1584" i="44"/>
  <c r="W1584" i="44"/>
  <c r="V1584" i="44"/>
  <c r="U1584" i="44"/>
  <c r="Q1584" i="44"/>
  <c r="R1584" i="44" s="1"/>
  <c r="P1584" i="44"/>
  <c r="N1584" i="44"/>
  <c r="M1584" i="44"/>
  <c r="L1584" i="44"/>
  <c r="K1584" i="44"/>
  <c r="J1584" i="44"/>
  <c r="X1583" i="44"/>
  <c r="W1583" i="44"/>
  <c r="Y1583" i="44" s="1"/>
  <c r="V1583" i="44"/>
  <c r="U1583" i="44"/>
  <c r="S1583" i="44"/>
  <c r="T1583" i="44" s="1"/>
  <c r="Q1583" i="44"/>
  <c r="R1583" i="44" s="1"/>
  <c r="P1583" i="44"/>
  <c r="N1583" i="44"/>
  <c r="M1583" i="44"/>
  <c r="L1583" i="44"/>
  <c r="K1583" i="44"/>
  <c r="J1583" i="44"/>
  <c r="X1582" i="44"/>
  <c r="W1582" i="44"/>
  <c r="V1582" i="44"/>
  <c r="Y1582" i="44" s="1"/>
  <c r="U1582" i="44"/>
  <c r="Q1582" i="44"/>
  <c r="R1582" i="44" s="1"/>
  <c r="P1582" i="44"/>
  <c r="N1582" i="44"/>
  <c r="M1582" i="44"/>
  <c r="L1582" i="44"/>
  <c r="K1582" i="44"/>
  <c r="J1582" i="44"/>
  <c r="Y1581" i="44"/>
  <c r="X1581" i="44"/>
  <c r="W1581" i="44"/>
  <c r="V1581" i="44"/>
  <c r="U1581" i="44"/>
  <c r="S1581" i="44"/>
  <c r="Q1581" i="44"/>
  <c r="R1581" i="44" s="1"/>
  <c r="T1581" i="44" s="1"/>
  <c r="P1581" i="44"/>
  <c r="N1581" i="44"/>
  <c r="M1581" i="44"/>
  <c r="L1581" i="44"/>
  <c r="K1581" i="44"/>
  <c r="J1581" i="44"/>
  <c r="X1580" i="44"/>
  <c r="W1580" i="44"/>
  <c r="V1580" i="44"/>
  <c r="Y1580" i="44" s="1"/>
  <c r="U1580" i="44"/>
  <c r="Q1580" i="44"/>
  <c r="R1580" i="44" s="1"/>
  <c r="S1580" i="44" s="1"/>
  <c r="T1580" i="44" s="1"/>
  <c r="P1580" i="44"/>
  <c r="N1580" i="44"/>
  <c r="M1580" i="44"/>
  <c r="L1580" i="44"/>
  <c r="K1580" i="44"/>
  <c r="J1580" i="44"/>
  <c r="X1579" i="44"/>
  <c r="W1579" i="44"/>
  <c r="Y1579" i="44" s="1"/>
  <c r="V1579" i="44"/>
  <c r="U1579" i="44"/>
  <c r="S1579" i="44"/>
  <c r="T1579" i="44" s="1"/>
  <c r="Q1579" i="44"/>
  <c r="R1579" i="44" s="1"/>
  <c r="P1579" i="44"/>
  <c r="N1579" i="44"/>
  <c r="M1579" i="44"/>
  <c r="L1579" i="44"/>
  <c r="K1579" i="44"/>
  <c r="J1579" i="44"/>
  <c r="X1578" i="44"/>
  <c r="W1578" i="44"/>
  <c r="V1578" i="44"/>
  <c r="Y1578" i="44" s="1"/>
  <c r="U1578" i="44"/>
  <c r="Q1578" i="44"/>
  <c r="R1578" i="44" s="1"/>
  <c r="S1578" i="44" s="1"/>
  <c r="P1578" i="44"/>
  <c r="N1578" i="44"/>
  <c r="M1578" i="44"/>
  <c r="L1578" i="44"/>
  <c r="K1578" i="44"/>
  <c r="J1578" i="44"/>
  <c r="Y1577" i="44"/>
  <c r="X1577" i="44"/>
  <c r="W1577" i="44"/>
  <c r="V1577" i="44"/>
  <c r="U1577" i="44"/>
  <c r="S1577" i="44"/>
  <c r="Q1577" i="44"/>
  <c r="R1577" i="44" s="1"/>
  <c r="T1577" i="44" s="1"/>
  <c r="P1577" i="44"/>
  <c r="N1577" i="44"/>
  <c r="M1577" i="44"/>
  <c r="L1577" i="44"/>
  <c r="K1577" i="44"/>
  <c r="J1577" i="44"/>
  <c r="X1576" i="44"/>
  <c r="W1576" i="44"/>
  <c r="V1576" i="44"/>
  <c r="Y1576" i="44" s="1"/>
  <c r="U1576" i="44"/>
  <c r="Q1576" i="44"/>
  <c r="R1576" i="44" s="1"/>
  <c r="S1576" i="44" s="1"/>
  <c r="T1576" i="44" s="1"/>
  <c r="P1576" i="44"/>
  <c r="N1576" i="44"/>
  <c r="M1576" i="44"/>
  <c r="L1576" i="44"/>
  <c r="K1576" i="44"/>
  <c r="J1576" i="44"/>
  <c r="X1575" i="44"/>
  <c r="W1575" i="44"/>
  <c r="Y1575" i="44" s="1"/>
  <c r="V1575" i="44"/>
  <c r="U1575" i="44"/>
  <c r="S1575" i="44"/>
  <c r="T1575" i="44" s="1"/>
  <c r="Q1575" i="44"/>
  <c r="R1575" i="44" s="1"/>
  <c r="P1575" i="44"/>
  <c r="N1575" i="44"/>
  <c r="M1575" i="44"/>
  <c r="L1575" i="44"/>
  <c r="K1575" i="44"/>
  <c r="J1575" i="44"/>
  <c r="X1574" i="44"/>
  <c r="W1574" i="44"/>
  <c r="V1574" i="44"/>
  <c r="Y1574" i="44" s="1"/>
  <c r="U1574" i="44"/>
  <c r="Q1574" i="44"/>
  <c r="R1574" i="44" s="1"/>
  <c r="P1574" i="44"/>
  <c r="N1574" i="44"/>
  <c r="M1574" i="44"/>
  <c r="L1574" i="44"/>
  <c r="K1574" i="44"/>
  <c r="J1574" i="44"/>
  <c r="Y1573" i="44"/>
  <c r="X1573" i="44"/>
  <c r="W1573" i="44"/>
  <c r="V1573" i="44"/>
  <c r="U1573" i="44"/>
  <c r="S1573" i="44"/>
  <c r="Q1573" i="44"/>
  <c r="R1573" i="44" s="1"/>
  <c r="T1573" i="44" s="1"/>
  <c r="P1573" i="44"/>
  <c r="N1573" i="44"/>
  <c r="M1573" i="44"/>
  <c r="L1573" i="44"/>
  <c r="K1573" i="44"/>
  <c r="J1573" i="44"/>
  <c r="X1572" i="44"/>
  <c r="W1572" i="44"/>
  <c r="V1572" i="44"/>
  <c r="Y1572" i="44" s="1"/>
  <c r="U1572" i="44"/>
  <c r="Q1572" i="44"/>
  <c r="R1572" i="44" s="1"/>
  <c r="S1572" i="44" s="1"/>
  <c r="T1572" i="44" s="1"/>
  <c r="P1572" i="44"/>
  <c r="N1572" i="44"/>
  <c r="M1572" i="44"/>
  <c r="L1572" i="44"/>
  <c r="K1572" i="44"/>
  <c r="J1572" i="44"/>
  <c r="X1571" i="44"/>
  <c r="W1571" i="44"/>
  <c r="Y1571" i="44" s="1"/>
  <c r="V1571" i="44"/>
  <c r="U1571" i="44"/>
  <c r="S1571" i="44"/>
  <c r="T1571" i="44" s="1"/>
  <c r="Q1571" i="44"/>
  <c r="R1571" i="44" s="1"/>
  <c r="P1571" i="44"/>
  <c r="N1571" i="44"/>
  <c r="M1571" i="44"/>
  <c r="L1571" i="44"/>
  <c r="K1571" i="44"/>
  <c r="J1571" i="44"/>
  <c r="X1570" i="44"/>
  <c r="W1570" i="44"/>
  <c r="V1570" i="44"/>
  <c r="Y1570" i="44" s="1"/>
  <c r="U1570" i="44"/>
  <c r="Q1570" i="44"/>
  <c r="R1570" i="44" s="1"/>
  <c r="S1570" i="44" s="1"/>
  <c r="P1570" i="44"/>
  <c r="N1570" i="44"/>
  <c r="M1570" i="44"/>
  <c r="L1570" i="44"/>
  <c r="K1570" i="44"/>
  <c r="J1570" i="44"/>
  <c r="Y1569" i="44"/>
  <c r="X1569" i="44"/>
  <c r="W1569" i="44"/>
  <c r="V1569" i="44"/>
  <c r="U1569" i="44"/>
  <c r="S1569" i="44"/>
  <c r="Q1569" i="44"/>
  <c r="R1569" i="44" s="1"/>
  <c r="T1569" i="44" s="1"/>
  <c r="P1569" i="44"/>
  <c r="N1569" i="44"/>
  <c r="M1569" i="44"/>
  <c r="L1569" i="44"/>
  <c r="K1569" i="44"/>
  <c r="J1569" i="44"/>
  <c r="X1568" i="44"/>
  <c r="W1568" i="44"/>
  <c r="V1568" i="44"/>
  <c r="Y1568" i="44" s="1"/>
  <c r="U1568" i="44"/>
  <c r="Q1568" i="44"/>
  <c r="R1568" i="44" s="1"/>
  <c r="S1568" i="44" s="1"/>
  <c r="T1568" i="44" s="1"/>
  <c r="P1568" i="44"/>
  <c r="N1568" i="44"/>
  <c r="M1568" i="44"/>
  <c r="L1568" i="44"/>
  <c r="K1568" i="44"/>
  <c r="J1568" i="44"/>
  <c r="X1567" i="44"/>
  <c r="W1567" i="44"/>
  <c r="Y1567" i="44" s="1"/>
  <c r="V1567" i="44"/>
  <c r="U1567" i="44"/>
  <c r="S1567" i="44"/>
  <c r="T1567" i="44" s="1"/>
  <c r="Q1567" i="44"/>
  <c r="R1567" i="44" s="1"/>
  <c r="P1567" i="44"/>
  <c r="N1567" i="44"/>
  <c r="M1567" i="44"/>
  <c r="L1567" i="44"/>
  <c r="K1567" i="44"/>
  <c r="J1567" i="44"/>
  <c r="X1566" i="44"/>
  <c r="W1566" i="44"/>
  <c r="V1566" i="44"/>
  <c r="Y1566" i="44" s="1"/>
  <c r="U1566" i="44"/>
  <c r="R1566" i="44"/>
  <c r="Q1566" i="44"/>
  <c r="P1566" i="44"/>
  <c r="N1566" i="44"/>
  <c r="M1566" i="44"/>
  <c r="L1566" i="44"/>
  <c r="K1566" i="44"/>
  <c r="J1566" i="44"/>
  <c r="X1565" i="44"/>
  <c r="W1565" i="44"/>
  <c r="V1565" i="44"/>
  <c r="Y1565" i="44" s="1"/>
  <c r="U1565" i="44"/>
  <c r="R1565" i="44"/>
  <c r="Q1565" i="44"/>
  <c r="P1565" i="44"/>
  <c r="N1565" i="44"/>
  <c r="M1565" i="44"/>
  <c r="L1565" i="44"/>
  <c r="K1565" i="44"/>
  <c r="J1565" i="44"/>
  <c r="X1564" i="44"/>
  <c r="W1564" i="44"/>
  <c r="V1564" i="44"/>
  <c r="Y1564" i="44" s="1"/>
  <c r="U1564" i="44"/>
  <c r="R1564" i="44"/>
  <c r="Q1564" i="44"/>
  <c r="P1564" i="44"/>
  <c r="N1564" i="44"/>
  <c r="M1564" i="44"/>
  <c r="L1564" i="44"/>
  <c r="K1564" i="44"/>
  <c r="J1564" i="44"/>
  <c r="X1563" i="44"/>
  <c r="W1563" i="44"/>
  <c r="V1563" i="44"/>
  <c r="Y1563" i="44" s="1"/>
  <c r="U1563" i="44"/>
  <c r="R1563" i="44"/>
  <c r="Q1563" i="44"/>
  <c r="P1563" i="44"/>
  <c r="N1563" i="44"/>
  <c r="M1563" i="44"/>
  <c r="L1563" i="44"/>
  <c r="K1563" i="44"/>
  <c r="J1563" i="44"/>
  <c r="X1562" i="44"/>
  <c r="W1562" i="44"/>
  <c r="V1562" i="44"/>
  <c r="Y1562" i="44" s="1"/>
  <c r="U1562" i="44"/>
  <c r="R1562" i="44"/>
  <c r="Q1562" i="44"/>
  <c r="P1562" i="44"/>
  <c r="N1562" i="44"/>
  <c r="M1562" i="44"/>
  <c r="L1562" i="44"/>
  <c r="K1562" i="44"/>
  <c r="J1562" i="44"/>
  <c r="X1561" i="44"/>
  <c r="W1561" i="44"/>
  <c r="V1561" i="44"/>
  <c r="Y1561" i="44" s="1"/>
  <c r="U1561" i="44"/>
  <c r="R1561" i="44"/>
  <c r="Q1561" i="44"/>
  <c r="P1561" i="44"/>
  <c r="N1561" i="44"/>
  <c r="M1561" i="44"/>
  <c r="L1561" i="44"/>
  <c r="K1561" i="44"/>
  <c r="J1561" i="44"/>
  <c r="X1560" i="44"/>
  <c r="W1560" i="44"/>
  <c r="V1560" i="44"/>
  <c r="Y1560" i="44" s="1"/>
  <c r="U1560" i="44"/>
  <c r="R1560" i="44"/>
  <c r="Q1560" i="44"/>
  <c r="P1560" i="44"/>
  <c r="N1560" i="44"/>
  <c r="M1560" i="44"/>
  <c r="L1560" i="44"/>
  <c r="K1560" i="44"/>
  <c r="J1560" i="44"/>
  <c r="X1559" i="44"/>
  <c r="W1559" i="44"/>
  <c r="V1559" i="44"/>
  <c r="Y1559" i="44" s="1"/>
  <c r="U1559" i="44"/>
  <c r="R1559" i="44"/>
  <c r="Q1559" i="44"/>
  <c r="P1559" i="44"/>
  <c r="N1559" i="44"/>
  <c r="M1559" i="44"/>
  <c r="L1559" i="44"/>
  <c r="K1559" i="44"/>
  <c r="J1559" i="44"/>
  <c r="X1558" i="44"/>
  <c r="W1558" i="44"/>
  <c r="V1558" i="44"/>
  <c r="Y1558" i="44" s="1"/>
  <c r="U1558" i="44"/>
  <c r="R1558" i="44"/>
  <c r="Q1558" i="44"/>
  <c r="P1558" i="44"/>
  <c r="N1558" i="44"/>
  <c r="M1558" i="44"/>
  <c r="L1558" i="44"/>
  <c r="K1558" i="44"/>
  <c r="J1558" i="44"/>
  <c r="X1557" i="44"/>
  <c r="W1557" i="44"/>
  <c r="V1557" i="44"/>
  <c r="Y1557" i="44" s="1"/>
  <c r="U1557" i="44"/>
  <c r="R1557" i="44"/>
  <c r="Q1557" i="44"/>
  <c r="P1557" i="44"/>
  <c r="N1557" i="44"/>
  <c r="M1557" i="44"/>
  <c r="L1557" i="44"/>
  <c r="K1557" i="44"/>
  <c r="J1557" i="44"/>
  <c r="X1556" i="44"/>
  <c r="W1556" i="44"/>
  <c r="V1556" i="44"/>
  <c r="Y1556" i="44" s="1"/>
  <c r="U1556" i="44"/>
  <c r="R1556" i="44"/>
  <c r="Q1556" i="44"/>
  <c r="P1556" i="44"/>
  <c r="N1556" i="44"/>
  <c r="M1556" i="44"/>
  <c r="L1556" i="44"/>
  <c r="K1556" i="44"/>
  <c r="J1556" i="44"/>
  <c r="X1555" i="44"/>
  <c r="W1555" i="44"/>
  <c r="V1555" i="44"/>
  <c r="Y1555" i="44" s="1"/>
  <c r="U1555" i="44"/>
  <c r="R1555" i="44"/>
  <c r="Q1555" i="44"/>
  <c r="P1555" i="44"/>
  <c r="N1555" i="44"/>
  <c r="M1555" i="44"/>
  <c r="L1555" i="44"/>
  <c r="K1555" i="44"/>
  <c r="J1555" i="44"/>
  <c r="X1554" i="44"/>
  <c r="W1554" i="44"/>
  <c r="V1554" i="44"/>
  <c r="Y1554" i="44" s="1"/>
  <c r="U1554" i="44"/>
  <c r="R1554" i="44"/>
  <c r="Q1554" i="44"/>
  <c r="P1554" i="44"/>
  <c r="N1554" i="44"/>
  <c r="M1554" i="44"/>
  <c r="L1554" i="44"/>
  <c r="K1554" i="44"/>
  <c r="J1554" i="44"/>
  <c r="X1553" i="44"/>
  <c r="W1553" i="44"/>
  <c r="V1553" i="44"/>
  <c r="Y1553" i="44" s="1"/>
  <c r="U1553" i="44"/>
  <c r="R1553" i="44"/>
  <c r="Q1553" i="44"/>
  <c r="P1553" i="44"/>
  <c r="N1553" i="44"/>
  <c r="M1553" i="44"/>
  <c r="L1553" i="44"/>
  <c r="K1553" i="44"/>
  <c r="J1553" i="44"/>
  <c r="X1552" i="44"/>
  <c r="W1552" i="44"/>
  <c r="V1552" i="44"/>
  <c r="Y1552" i="44" s="1"/>
  <c r="U1552" i="44"/>
  <c r="R1552" i="44"/>
  <c r="Q1552" i="44"/>
  <c r="P1552" i="44"/>
  <c r="N1552" i="44"/>
  <c r="M1552" i="44"/>
  <c r="L1552" i="44"/>
  <c r="K1552" i="44"/>
  <c r="J1552" i="44"/>
  <c r="X1551" i="44"/>
  <c r="W1551" i="44"/>
  <c r="V1551" i="44"/>
  <c r="Y1551" i="44" s="1"/>
  <c r="U1551" i="44"/>
  <c r="R1551" i="44"/>
  <c r="Q1551" i="44"/>
  <c r="P1551" i="44"/>
  <c r="N1551" i="44"/>
  <c r="M1551" i="44"/>
  <c r="L1551" i="44"/>
  <c r="K1551" i="44"/>
  <c r="J1551" i="44"/>
  <c r="X1550" i="44"/>
  <c r="W1550" i="44"/>
  <c r="V1550" i="44"/>
  <c r="Y1550" i="44" s="1"/>
  <c r="U1550" i="44"/>
  <c r="R1550" i="44"/>
  <c r="Q1550" i="44"/>
  <c r="P1550" i="44"/>
  <c r="N1550" i="44"/>
  <c r="M1550" i="44"/>
  <c r="L1550" i="44"/>
  <c r="K1550" i="44"/>
  <c r="J1550" i="44"/>
  <c r="X1549" i="44"/>
  <c r="W1549" i="44"/>
  <c r="V1549" i="44"/>
  <c r="Y1549" i="44" s="1"/>
  <c r="U1549" i="44"/>
  <c r="R1549" i="44"/>
  <c r="Q1549" i="44"/>
  <c r="P1549" i="44"/>
  <c r="N1549" i="44"/>
  <c r="M1549" i="44"/>
  <c r="L1549" i="44"/>
  <c r="K1549" i="44"/>
  <c r="J1549" i="44"/>
  <c r="X1548" i="44"/>
  <c r="W1548" i="44"/>
  <c r="V1548" i="44"/>
  <c r="Y1548" i="44" s="1"/>
  <c r="U1548" i="44"/>
  <c r="R1548" i="44"/>
  <c r="Q1548" i="44"/>
  <c r="P1548" i="44"/>
  <c r="N1548" i="44"/>
  <c r="M1548" i="44"/>
  <c r="L1548" i="44"/>
  <c r="K1548" i="44"/>
  <c r="J1548" i="44"/>
  <c r="X1547" i="44"/>
  <c r="W1547" i="44"/>
  <c r="V1547" i="44"/>
  <c r="Y1547" i="44" s="1"/>
  <c r="U1547" i="44"/>
  <c r="R1547" i="44"/>
  <c r="Q1547" i="44"/>
  <c r="P1547" i="44"/>
  <c r="N1547" i="44"/>
  <c r="M1547" i="44"/>
  <c r="L1547" i="44"/>
  <c r="K1547" i="44"/>
  <c r="J1547" i="44"/>
  <c r="X1546" i="44"/>
  <c r="W1546" i="44"/>
  <c r="V1546" i="44"/>
  <c r="Y1546" i="44" s="1"/>
  <c r="U1546" i="44"/>
  <c r="R1546" i="44"/>
  <c r="Q1546" i="44"/>
  <c r="P1546" i="44"/>
  <c r="N1546" i="44"/>
  <c r="M1546" i="44"/>
  <c r="L1546" i="44"/>
  <c r="K1546" i="44"/>
  <c r="J1546" i="44"/>
  <c r="X1545" i="44"/>
  <c r="W1545" i="44"/>
  <c r="V1545" i="44"/>
  <c r="Y1545" i="44" s="1"/>
  <c r="U1545" i="44"/>
  <c r="R1545" i="44"/>
  <c r="Q1545" i="44"/>
  <c r="P1545" i="44"/>
  <c r="N1545" i="44"/>
  <c r="M1545" i="44"/>
  <c r="L1545" i="44"/>
  <c r="K1545" i="44"/>
  <c r="J1545" i="44"/>
  <c r="X1544" i="44"/>
  <c r="W1544" i="44"/>
  <c r="V1544" i="44"/>
  <c r="Y1544" i="44" s="1"/>
  <c r="U1544" i="44"/>
  <c r="R1544" i="44"/>
  <c r="Q1544" i="44"/>
  <c r="P1544" i="44"/>
  <c r="N1544" i="44"/>
  <c r="M1544" i="44"/>
  <c r="L1544" i="44"/>
  <c r="K1544" i="44"/>
  <c r="J1544" i="44"/>
  <c r="X1543" i="44"/>
  <c r="W1543" i="44"/>
  <c r="V1543" i="44"/>
  <c r="U1543" i="44"/>
  <c r="R1543" i="44"/>
  <c r="Q1543" i="44"/>
  <c r="P1543" i="44"/>
  <c r="N1543" i="44"/>
  <c r="M1543" i="44"/>
  <c r="L1543" i="44"/>
  <c r="K1543" i="44"/>
  <c r="J1543" i="44"/>
  <c r="X1542" i="44"/>
  <c r="W1542" i="44"/>
  <c r="V1542" i="44"/>
  <c r="U1542" i="44"/>
  <c r="R1542" i="44"/>
  <c r="Q1542" i="44"/>
  <c r="P1542" i="44"/>
  <c r="N1542" i="44"/>
  <c r="M1542" i="44"/>
  <c r="L1542" i="44"/>
  <c r="K1542" i="44"/>
  <c r="J1542" i="44"/>
  <c r="X1541" i="44"/>
  <c r="W1541" i="44"/>
  <c r="V1541" i="44"/>
  <c r="U1541" i="44"/>
  <c r="R1541" i="44"/>
  <c r="Q1541" i="44"/>
  <c r="P1541" i="44"/>
  <c r="N1541" i="44"/>
  <c r="M1541" i="44"/>
  <c r="L1541" i="44"/>
  <c r="K1541" i="44"/>
  <c r="J1541" i="44"/>
  <c r="X1540" i="44"/>
  <c r="W1540" i="44"/>
  <c r="V1540" i="44"/>
  <c r="Y1540" i="44" s="1"/>
  <c r="U1540" i="44"/>
  <c r="R1540" i="44"/>
  <c r="Q1540" i="44"/>
  <c r="P1540" i="44"/>
  <c r="N1540" i="44"/>
  <c r="M1540" i="44"/>
  <c r="L1540" i="44"/>
  <c r="K1540" i="44"/>
  <c r="J1540" i="44"/>
  <c r="X1539" i="44"/>
  <c r="W1539" i="44"/>
  <c r="V1539" i="44"/>
  <c r="U1539" i="44"/>
  <c r="R1539" i="44"/>
  <c r="Q1539" i="44"/>
  <c r="P1539" i="44"/>
  <c r="N1539" i="44"/>
  <c r="M1539" i="44"/>
  <c r="L1539" i="44"/>
  <c r="K1539" i="44"/>
  <c r="J1539" i="44"/>
  <c r="X1538" i="44"/>
  <c r="W1538" i="44"/>
  <c r="V1538" i="44"/>
  <c r="Y1538" i="44" s="1"/>
  <c r="U1538" i="44"/>
  <c r="R1538" i="44"/>
  <c r="Q1538" i="44"/>
  <c r="P1538" i="44"/>
  <c r="N1538" i="44"/>
  <c r="M1538" i="44"/>
  <c r="L1538" i="44"/>
  <c r="K1538" i="44"/>
  <c r="J1538" i="44"/>
  <c r="X1537" i="44"/>
  <c r="W1537" i="44"/>
  <c r="V1537" i="44"/>
  <c r="U1537" i="44"/>
  <c r="R1537" i="44"/>
  <c r="Q1537" i="44"/>
  <c r="P1537" i="44"/>
  <c r="N1537" i="44"/>
  <c r="M1537" i="44"/>
  <c r="L1537" i="44"/>
  <c r="K1537" i="44"/>
  <c r="J1537" i="44"/>
  <c r="X1536" i="44"/>
  <c r="W1536" i="44"/>
  <c r="V1536" i="44"/>
  <c r="Y1536" i="44" s="1"/>
  <c r="U1536" i="44"/>
  <c r="R1536" i="44"/>
  <c r="Q1536" i="44"/>
  <c r="P1536" i="44"/>
  <c r="N1536" i="44"/>
  <c r="M1536" i="44"/>
  <c r="L1536" i="44"/>
  <c r="K1536" i="44"/>
  <c r="J1536" i="44"/>
  <c r="X1535" i="44"/>
  <c r="W1535" i="44"/>
  <c r="V1535" i="44"/>
  <c r="U1535" i="44"/>
  <c r="R1535" i="44"/>
  <c r="Q1535" i="44"/>
  <c r="P1535" i="44"/>
  <c r="N1535" i="44"/>
  <c r="M1535" i="44"/>
  <c r="L1535" i="44"/>
  <c r="K1535" i="44"/>
  <c r="J1535" i="44"/>
  <c r="X1534" i="44"/>
  <c r="W1534" i="44"/>
  <c r="V1534" i="44"/>
  <c r="Y1534" i="44" s="1"/>
  <c r="U1534" i="44"/>
  <c r="R1534" i="44"/>
  <c r="Q1534" i="44"/>
  <c r="P1534" i="44"/>
  <c r="N1534" i="44"/>
  <c r="M1534" i="44"/>
  <c r="L1534" i="44"/>
  <c r="K1534" i="44"/>
  <c r="J1534" i="44"/>
  <c r="X1533" i="44"/>
  <c r="W1533" i="44"/>
  <c r="V1533" i="44"/>
  <c r="U1533" i="44"/>
  <c r="R1533" i="44"/>
  <c r="Q1533" i="44"/>
  <c r="P1533" i="44"/>
  <c r="N1533" i="44"/>
  <c r="M1533" i="44"/>
  <c r="L1533" i="44"/>
  <c r="K1533" i="44"/>
  <c r="J1533" i="44"/>
  <c r="X1532" i="44"/>
  <c r="W1532" i="44"/>
  <c r="V1532" i="44"/>
  <c r="U1532" i="44"/>
  <c r="R1532" i="44"/>
  <c r="Q1532" i="44"/>
  <c r="P1532" i="44"/>
  <c r="N1532" i="44"/>
  <c r="M1532" i="44"/>
  <c r="L1532" i="44"/>
  <c r="K1532" i="44"/>
  <c r="J1532" i="44"/>
  <c r="X1531" i="44"/>
  <c r="W1531" i="44"/>
  <c r="V1531" i="44"/>
  <c r="Y1531" i="44" s="1"/>
  <c r="U1531" i="44"/>
  <c r="R1531" i="44"/>
  <c r="Q1531" i="44"/>
  <c r="P1531" i="44"/>
  <c r="N1531" i="44"/>
  <c r="M1531" i="44"/>
  <c r="L1531" i="44"/>
  <c r="K1531" i="44"/>
  <c r="J1531" i="44"/>
  <c r="X1530" i="44"/>
  <c r="W1530" i="44"/>
  <c r="V1530" i="44"/>
  <c r="U1530" i="44"/>
  <c r="R1530" i="44"/>
  <c r="Q1530" i="44"/>
  <c r="P1530" i="44"/>
  <c r="N1530" i="44"/>
  <c r="M1530" i="44"/>
  <c r="L1530" i="44"/>
  <c r="K1530" i="44"/>
  <c r="J1530" i="44"/>
  <c r="X1529" i="44"/>
  <c r="W1529" i="44"/>
  <c r="V1529" i="44"/>
  <c r="Y1529" i="44" s="1"/>
  <c r="U1529" i="44"/>
  <c r="R1529" i="44"/>
  <c r="Q1529" i="44"/>
  <c r="P1529" i="44"/>
  <c r="N1529" i="44"/>
  <c r="M1529" i="44"/>
  <c r="L1529" i="44"/>
  <c r="K1529" i="44"/>
  <c r="J1529" i="44"/>
  <c r="X1528" i="44"/>
  <c r="W1528" i="44"/>
  <c r="V1528" i="44"/>
  <c r="U1528" i="44"/>
  <c r="R1528" i="44"/>
  <c r="Q1528" i="44"/>
  <c r="P1528" i="44"/>
  <c r="N1528" i="44"/>
  <c r="M1528" i="44"/>
  <c r="L1528" i="44"/>
  <c r="K1528" i="44"/>
  <c r="J1528" i="44"/>
  <c r="X1527" i="44"/>
  <c r="W1527" i="44"/>
  <c r="V1527" i="44"/>
  <c r="U1527" i="44"/>
  <c r="R1527" i="44"/>
  <c r="Q1527" i="44"/>
  <c r="P1527" i="44"/>
  <c r="N1527" i="44"/>
  <c r="M1527" i="44"/>
  <c r="L1527" i="44"/>
  <c r="K1527" i="44"/>
  <c r="J1527" i="44"/>
  <c r="X1526" i="44"/>
  <c r="W1526" i="44"/>
  <c r="V1526" i="44"/>
  <c r="U1526" i="44"/>
  <c r="R1526" i="44"/>
  <c r="Q1526" i="44"/>
  <c r="P1526" i="44"/>
  <c r="N1526" i="44"/>
  <c r="M1526" i="44"/>
  <c r="L1526" i="44"/>
  <c r="K1526" i="44"/>
  <c r="J1526" i="44"/>
  <c r="X1525" i="44"/>
  <c r="W1525" i="44"/>
  <c r="V1525" i="44"/>
  <c r="U1525" i="44"/>
  <c r="R1525" i="44"/>
  <c r="Q1525" i="44"/>
  <c r="P1525" i="44"/>
  <c r="N1525" i="44"/>
  <c r="M1525" i="44"/>
  <c r="L1525" i="44"/>
  <c r="K1525" i="44"/>
  <c r="J1525" i="44"/>
  <c r="X1524" i="44"/>
  <c r="W1524" i="44"/>
  <c r="V1524" i="44"/>
  <c r="U1524" i="44"/>
  <c r="R1524" i="44"/>
  <c r="Q1524" i="44"/>
  <c r="P1524" i="44"/>
  <c r="N1524" i="44"/>
  <c r="M1524" i="44"/>
  <c r="L1524" i="44"/>
  <c r="K1524" i="44"/>
  <c r="J1524" i="44"/>
  <c r="X1523" i="44"/>
  <c r="W1523" i="44"/>
  <c r="V1523" i="44"/>
  <c r="Y1523" i="44" s="1"/>
  <c r="U1523" i="44"/>
  <c r="R1523" i="44"/>
  <c r="Q1523" i="44"/>
  <c r="P1523" i="44"/>
  <c r="N1523" i="44"/>
  <c r="M1523" i="44"/>
  <c r="L1523" i="44"/>
  <c r="K1523" i="44"/>
  <c r="J1523" i="44"/>
  <c r="X1522" i="44"/>
  <c r="W1522" i="44"/>
  <c r="V1522" i="44"/>
  <c r="U1522" i="44"/>
  <c r="R1522" i="44"/>
  <c r="Q1522" i="44"/>
  <c r="P1522" i="44"/>
  <c r="N1522" i="44"/>
  <c r="M1522" i="44"/>
  <c r="L1522" i="44"/>
  <c r="K1522" i="44"/>
  <c r="J1522" i="44"/>
  <c r="X1521" i="44"/>
  <c r="W1521" i="44"/>
  <c r="V1521" i="44"/>
  <c r="Y1521" i="44" s="1"/>
  <c r="U1521" i="44"/>
  <c r="R1521" i="44"/>
  <c r="Q1521" i="44"/>
  <c r="P1521" i="44"/>
  <c r="N1521" i="44"/>
  <c r="M1521" i="44"/>
  <c r="L1521" i="44"/>
  <c r="K1521" i="44"/>
  <c r="J1521" i="44"/>
  <c r="X1520" i="44"/>
  <c r="W1520" i="44"/>
  <c r="V1520" i="44"/>
  <c r="U1520" i="44"/>
  <c r="R1520" i="44"/>
  <c r="Q1520" i="44"/>
  <c r="P1520" i="44"/>
  <c r="N1520" i="44"/>
  <c r="M1520" i="44"/>
  <c r="L1520" i="44"/>
  <c r="K1520" i="44"/>
  <c r="J1520" i="44"/>
  <c r="X1519" i="44"/>
  <c r="W1519" i="44"/>
  <c r="V1519" i="44"/>
  <c r="U1519" i="44"/>
  <c r="R1519" i="44"/>
  <c r="Q1519" i="44"/>
  <c r="P1519" i="44"/>
  <c r="N1519" i="44"/>
  <c r="M1519" i="44"/>
  <c r="L1519" i="44"/>
  <c r="K1519" i="44"/>
  <c r="J1519" i="44"/>
  <c r="X1518" i="44"/>
  <c r="W1518" i="44"/>
  <c r="V1518" i="44"/>
  <c r="U1518" i="44"/>
  <c r="R1518" i="44"/>
  <c r="Q1518" i="44"/>
  <c r="P1518" i="44"/>
  <c r="N1518" i="44"/>
  <c r="M1518" i="44"/>
  <c r="L1518" i="44"/>
  <c r="K1518" i="44"/>
  <c r="J1518" i="44"/>
  <c r="X1517" i="44"/>
  <c r="W1517" i="44"/>
  <c r="V1517" i="44"/>
  <c r="U1517" i="44"/>
  <c r="R1517" i="44"/>
  <c r="Q1517" i="44"/>
  <c r="P1517" i="44"/>
  <c r="N1517" i="44"/>
  <c r="M1517" i="44"/>
  <c r="L1517" i="44"/>
  <c r="K1517" i="44"/>
  <c r="J1517" i="44"/>
  <c r="X1516" i="44"/>
  <c r="W1516" i="44"/>
  <c r="V1516" i="44"/>
  <c r="U1516" i="44"/>
  <c r="R1516" i="44"/>
  <c r="Q1516" i="44"/>
  <c r="P1516" i="44"/>
  <c r="N1516" i="44"/>
  <c r="M1516" i="44"/>
  <c r="L1516" i="44"/>
  <c r="K1516" i="44"/>
  <c r="J1516" i="44"/>
  <c r="X1515" i="44"/>
  <c r="W1515" i="44"/>
  <c r="V1515" i="44"/>
  <c r="Y1515" i="44" s="1"/>
  <c r="U1515" i="44"/>
  <c r="R1515" i="44"/>
  <c r="Q1515" i="44"/>
  <c r="P1515" i="44"/>
  <c r="N1515" i="44"/>
  <c r="M1515" i="44"/>
  <c r="L1515" i="44"/>
  <c r="K1515" i="44"/>
  <c r="J1515" i="44"/>
  <c r="X1514" i="44"/>
  <c r="W1514" i="44"/>
  <c r="V1514" i="44"/>
  <c r="Y1514" i="44" s="1"/>
  <c r="U1514" i="44"/>
  <c r="R1514" i="44"/>
  <c r="S1514" i="44" s="1"/>
  <c r="Q1514" i="44"/>
  <c r="P1514" i="44"/>
  <c r="N1514" i="44"/>
  <c r="M1514" i="44"/>
  <c r="L1514" i="44"/>
  <c r="K1514" i="44"/>
  <c r="J1514" i="44"/>
  <c r="X1513" i="44"/>
  <c r="W1513" i="44"/>
  <c r="V1513" i="44"/>
  <c r="U1513" i="44"/>
  <c r="T1513" i="44"/>
  <c r="R1513" i="44"/>
  <c r="S1513" i="44" s="1"/>
  <c r="Q1513" i="44"/>
  <c r="P1513" i="44"/>
  <c r="N1513" i="44"/>
  <c r="M1513" i="44"/>
  <c r="L1513" i="44"/>
  <c r="K1513" i="44"/>
  <c r="J1513" i="44"/>
  <c r="X1512" i="44"/>
  <c r="W1512" i="44"/>
  <c r="V1512" i="44"/>
  <c r="U1512" i="44"/>
  <c r="R1512" i="44"/>
  <c r="S1512" i="44" s="1"/>
  <c r="Q1512" i="44"/>
  <c r="P1512" i="44"/>
  <c r="N1512" i="44"/>
  <c r="M1512" i="44"/>
  <c r="L1512" i="44"/>
  <c r="K1512" i="44"/>
  <c r="J1512" i="44"/>
  <c r="X1511" i="44"/>
  <c r="W1511" i="44"/>
  <c r="V1511" i="44"/>
  <c r="U1511" i="44"/>
  <c r="R1511" i="44"/>
  <c r="S1511" i="44" s="1"/>
  <c r="Q1511" i="44"/>
  <c r="P1511" i="44"/>
  <c r="N1511" i="44"/>
  <c r="M1511" i="44"/>
  <c r="L1511" i="44"/>
  <c r="K1511" i="44"/>
  <c r="J1511" i="44"/>
  <c r="X1510" i="44"/>
  <c r="W1510" i="44"/>
  <c r="V1510" i="44"/>
  <c r="Y1510" i="44" s="1"/>
  <c r="U1510" i="44"/>
  <c r="R1510" i="44"/>
  <c r="S1510" i="44" s="1"/>
  <c r="Q1510" i="44"/>
  <c r="P1510" i="44"/>
  <c r="N1510" i="44"/>
  <c r="M1510" i="44"/>
  <c r="L1510" i="44"/>
  <c r="K1510" i="44"/>
  <c r="J1510" i="44"/>
  <c r="X1509" i="44"/>
  <c r="W1509" i="44"/>
  <c r="V1509" i="44"/>
  <c r="U1509" i="44"/>
  <c r="T1509" i="44"/>
  <c r="R1509" i="44"/>
  <c r="S1509" i="44" s="1"/>
  <c r="Q1509" i="44"/>
  <c r="P1509" i="44"/>
  <c r="N1509" i="44"/>
  <c r="M1509" i="44"/>
  <c r="L1509" i="44"/>
  <c r="K1509" i="44"/>
  <c r="J1509" i="44"/>
  <c r="X1508" i="44"/>
  <c r="W1508" i="44"/>
  <c r="V1508" i="44"/>
  <c r="U1508" i="44"/>
  <c r="R1508" i="44"/>
  <c r="S1508" i="44" s="1"/>
  <c r="Q1508" i="44"/>
  <c r="P1508" i="44"/>
  <c r="N1508" i="44"/>
  <c r="M1508" i="44"/>
  <c r="L1508" i="44"/>
  <c r="K1508" i="44"/>
  <c r="J1508" i="44"/>
  <c r="X1507" i="44"/>
  <c r="W1507" i="44"/>
  <c r="V1507" i="44"/>
  <c r="U1507" i="44"/>
  <c r="R1507" i="44"/>
  <c r="S1507" i="44" s="1"/>
  <c r="Q1507" i="44"/>
  <c r="P1507" i="44"/>
  <c r="N1507" i="44"/>
  <c r="M1507" i="44"/>
  <c r="L1507" i="44"/>
  <c r="K1507" i="44"/>
  <c r="J1507" i="44"/>
  <c r="X1506" i="44"/>
  <c r="W1506" i="44"/>
  <c r="V1506" i="44"/>
  <c r="Y1506" i="44" s="1"/>
  <c r="U1506" i="44"/>
  <c r="R1506" i="44"/>
  <c r="S1506" i="44" s="1"/>
  <c r="Q1506" i="44"/>
  <c r="P1506" i="44"/>
  <c r="N1506" i="44"/>
  <c r="M1506" i="44"/>
  <c r="L1506" i="44"/>
  <c r="K1506" i="44"/>
  <c r="J1506" i="44"/>
  <c r="X1505" i="44"/>
  <c r="W1505" i="44"/>
  <c r="V1505" i="44"/>
  <c r="U1505" i="44"/>
  <c r="T1505" i="44"/>
  <c r="R1505" i="44"/>
  <c r="S1505" i="44" s="1"/>
  <c r="Q1505" i="44"/>
  <c r="P1505" i="44"/>
  <c r="N1505" i="44"/>
  <c r="M1505" i="44"/>
  <c r="L1505" i="44"/>
  <c r="K1505" i="44"/>
  <c r="J1505" i="44"/>
  <c r="X1504" i="44"/>
  <c r="W1504" i="44"/>
  <c r="V1504" i="44"/>
  <c r="U1504" i="44"/>
  <c r="R1504" i="44"/>
  <c r="S1504" i="44" s="1"/>
  <c r="Q1504" i="44"/>
  <c r="P1504" i="44"/>
  <c r="N1504" i="44"/>
  <c r="M1504" i="44"/>
  <c r="L1504" i="44"/>
  <c r="K1504" i="44"/>
  <c r="J1504" i="44"/>
  <c r="X1503" i="44"/>
  <c r="W1503" i="44"/>
  <c r="V1503" i="44"/>
  <c r="U1503" i="44"/>
  <c r="S1503" i="44"/>
  <c r="R1503" i="44"/>
  <c r="T1503" i="44" s="1"/>
  <c r="Q1503" i="44"/>
  <c r="P1503" i="44"/>
  <c r="N1503" i="44"/>
  <c r="M1503" i="44"/>
  <c r="L1503" i="44"/>
  <c r="K1503" i="44"/>
  <c r="J1503" i="44"/>
  <c r="X1502" i="44"/>
  <c r="W1502" i="44"/>
  <c r="V1502" i="44"/>
  <c r="U1502" i="44"/>
  <c r="R1502" i="44"/>
  <c r="Q1502" i="44"/>
  <c r="P1502" i="44"/>
  <c r="N1502" i="44"/>
  <c r="M1502" i="44"/>
  <c r="L1502" i="44"/>
  <c r="K1502" i="44"/>
  <c r="J1502" i="44"/>
  <c r="X1501" i="44"/>
  <c r="W1501" i="44"/>
  <c r="V1501" i="44"/>
  <c r="Y1501" i="44" s="1"/>
  <c r="U1501" i="44"/>
  <c r="S1501" i="44"/>
  <c r="T1501" i="44" s="1"/>
  <c r="R1501" i="44"/>
  <c r="Q1501" i="44"/>
  <c r="P1501" i="44"/>
  <c r="N1501" i="44"/>
  <c r="M1501" i="44"/>
  <c r="L1501" i="44"/>
  <c r="K1501" i="44"/>
  <c r="J1501" i="44"/>
  <c r="X1500" i="44"/>
  <c r="W1500" i="44"/>
  <c r="V1500" i="44"/>
  <c r="U1500" i="44"/>
  <c r="R1500" i="44"/>
  <c r="Q1500" i="44"/>
  <c r="P1500" i="44"/>
  <c r="N1500" i="44"/>
  <c r="M1500" i="44"/>
  <c r="L1500" i="44"/>
  <c r="K1500" i="44"/>
  <c r="J1500" i="44"/>
  <c r="X1499" i="44"/>
  <c r="W1499" i="44"/>
  <c r="V1499" i="44"/>
  <c r="U1499" i="44"/>
  <c r="T1499" i="44"/>
  <c r="S1499" i="44"/>
  <c r="R1499" i="44"/>
  <c r="Q1499" i="44"/>
  <c r="P1499" i="44"/>
  <c r="N1499" i="44"/>
  <c r="M1499" i="44"/>
  <c r="L1499" i="44"/>
  <c r="K1499" i="44"/>
  <c r="J1499" i="44"/>
  <c r="X1498" i="44"/>
  <c r="W1498" i="44"/>
  <c r="V1498" i="44"/>
  <c r="Y1498" i="44" s="1"/>
  <c r="U1498" i="44"/>
  <c r="S1498" i="44"/>
  <c r="T1498" i="44" s="1"/>
  <c r="R1498" i="44"/>
  <c r="Q1498" i="44"/>
  <c r="P1498" i="44"/>
  <c r="N1498" i="44"/>
  <c r="M1498" i="44"/>
  <c r="L1498" i="44"/>
  <c r="K1498" i="44"/>
  <c r="J1498" i="44"/>
  <c r="X1497" i="44"/>
  <c r="W1497" i="44"/>
  <c r="V1497" i="44"/>
  <c r="U1497" i="44"/>
  <c r="R1497" i="44"/>
  <c r="Q1497" i="44"/>
  <c r="P1497" i="44"/>
  <c r="N1497" i="44"/>
  <c r="M1497" i="44"/>
  <c r="L1497" i="44"/>
  <c r="K1497" i="44"/>
  <c r="J1497" i="44"/>
  <c r="X1496" i="44"/>
  <c r="W1496" i="44"/>
  <c r="V1496" i="44"/>
  <c r="Y1496" i="44" s="1"/>
  <c r="U1496" i="44"/>
  <c r="T1496" i="44"/>
  <c r="R1496" i="44"/>
  <c r="S1496" i="44" s="1"/>
  <c r="Q1496" i="44"/>
  <c r="P1496" i="44"/>
  <c r="N1496" i="44"/>
  <c r="M1496" i="44"/>
  <c r="L1496" i="44"/>
  <c r="K1496" i="44"/>
  <c r="J1496" i="44"/>
  <c r="X1495" i="44"/>
  <c r="W1495" i="44"/>
  <c r="V1495" i="44"/>
  <c r="U1495" i="44"/>
  <c r="S1495" i="44"/>
  <c r="R1495" i="44"/>
  <c r="Q1495" i="44"/>
  <c r="P1495" i="44"/>
  <c r="N1495" i="44"/>
  <c r="M1495" i="44"/>
  <c r="L1495" i="44"/>
  <c r="K1495" i="44"/>
  <c r="J1495" i="44"/>
  <c r="X1494" i="44"/>
  <c r="W1494" i="44"/>
  <c r="V1494" i="44"/>
  <c r="U1494" i="44"/>
  <c r="R1494" i="44"/>
  <c r="Q1494" i="44"/>
  <c r="P1494" i="44"/>
  <c r="N1494" i="44"/>
  <c r="M1494" i="44"/>
  <c r="L1494" i="44"/>
  <c r="K1494" i="44"/>
  <c r="J1494" i="44"/>
  <c r="X1493" i="44"/>
  <c r="W1493" i="44"/>
  <c r="V1493" i="44"/>
  <c r="Y1493" i="44" s="1"/>
  <c r="U1493" i="44"/>
  <c r="S1493" i="44"/>
  <c r="T1493" i="44" s="1"/>
  <c r="R1493" i="44"/>
  <c r="Q1493" i="44"/>
  <c r="P1493" i="44"/>
  <c r="N1493" i="44"/>
  <c r="M1493" i="44"/>
  <c r="L1493" i="44"/>
  <c r="K1493" i="44"/>
  <c r="J1493" i="44"/>
  <c r="X1492" i="44"/>
  <c r="W1492" i="44"/>
  <c r="V1492" i="44"/>
  <c r="U1492" i="44"/>
  <c r="R1492" i="44"/>
  <c r="Q1492" i="44"/>
  <c r="P1492" i="44"/>
  <c r="N1492" i="44"/>
  <c r="M1492" i="44"/>
  <c r="L1492" i="44"/>
  <c r="K1492" i="44"/>
  <c r="J1492" i="44"/>
  <c r="X1491" i="44"/>
  <c r="W1491" i="44"/>
  <c r="V1491" i="44"/>
  <c r="U1491" i="44"/>
  <c r="T1491" i="44"/>
  <c r="S1491" i="44"/>
  <c r="R1491" i="44"/>
  <c r="Q1491" i="44"/>
  <c r="P1491" i="44"/>
  <c r="N1491" i="44"/>
  <c r="M1491" i="44"/>
  <c r="L1491" i="44"/>
  <c r="K1491" i="44"/>
  <c r="J1491" i="44"/>
  <c r="X1490" i="44"/>
  <c r="W1490" i="44"/>
  <c r="V1490" i="44"/>
  <c r="Y1490" i="44" s="1"/>
  <c r="U1490" i="44"/>
  <c r="S1490" i="44"/>
  <c r="T1490" i="44" s="1"/>
  <c r="R1490" i="44"/>
  <c r="Q1490" i="44"/>
  <c r="P1490" i="44"/>
  <c r="N1490" i="44"/>
  <c r="M1490" i="44"/>
  <c r="L1490" i="44"/>
  <c r="K1490" i="44"/>
  <c r="J1490" i="44"/>
  <c r="X1489" i="44"/>
  <c r="W1489" i="44"/>
  <c r="V1489" i="44"/>
  <c r="U1489" i="44"/>
  <c r="R1489" i="44"/>
  <c r="Q1489" i="44"/>
  <c r="P1489" i="44"/>
  <c r="N1489" i="44"/>
  <c r="M1489" i="44"/>
  <c r="L1489" i="44"/>
  <c r="K1489" i="44"/>
  <c r="J1489" i="44"/>
  <c r="X1488" i="44"/>
  <c r="W1488" i="44"/>
  <c r="V1488" i="44"/>
  <c r="Y1488" i="44" s="1"/>
  <c r="U1488" i="44"/>
  <c r="T1488" i="44"/>
  <c r="R1488" i="44"/>
  <c r="S1488" i="44" s="1"/>
  <c r="Q1488" i="44"/>
  <c r="P1488" i="44"/>
  <c r="N1488" i="44"/>
  <c r="M1488" i="44"/>
  <c r="L1488" i="44"/>
  <c r="K1488" i="44"/>
  <c r="J1488" i="44"/>
  <c r="X1487" i="44"/>
  <c r="W1487" i="44"/>
  <c r="V1487" i="44"/>
  <c r="U1487" i="44"/>
  <c r="S1487" i="44"/>
  <c r="R1487" i="44"/>
  <c r="Q1487" i="44"/>
  <c r="P1487" i="44"/>
  <c r="N1487" i="44"/>
  <c r="M1487" i="44"/>
  <c r="L1487" i="44"/>
  <c r="K1487" i="44"/>
  <c r="J1487" i="44"/>
  <c r="X1486" i="44"/>
  <c r="W1486" i="44"/>
  <c r="V1486" i="44"/>
  <c r="U1486" i="44"/>
  <c r="R1486" i="44"/>
  <c r="Q1486" i="44"/>
  <c r="P1486" i="44"/>
  <c r="N1486" i="44"/>
  <c r="M1486" i="44"/>
  <c r="L1486" i="44"/>
  <c r="K1486" i="44"/>
  <c r="J1486" i="44"/>
  <c r="X1485" i="44"/>
  <c r="W1485" i="44"/>
  <c r="V1485" i="44"/>
  <c r="Y1485" i="44" s="1"/>
  <c r="U1485" i="44"/>
  <c r="S1485" i="44"/>
  <c r="T1485" i="44" s="1"/>
  <c r="R1485" i="44"/>
  <c r="Q1485" i="44"/>
  <c r="P1485" i="44"/>
  <c r="N1485" i="44"/>
  <c r="M1485" i="44"/>
  <c r="L1485" i="44"/>
  <c r="K1485" i="44"/>
  <c r="J1485" i="44"/>
  <c r="X1484" i="44"/>
  <c r="W1484" i="44"/>
  <c r="V1484" i="44"/>
  <c r="U1484" i="44"/>
  <c r="R1484" i="44"/>
  <c r="Q1484" i="44"/>
  <c r="P1484" i="44"/>
  <c r="N1484" i="44"/>
  <c r="M1484" i="44"/>
  <c r="L1484" i="44"/>
  <c r="K1484" i="44"/>
  <c r="J1484" i="44"/>
  <c r="X1483" i="44"/>
  <c r="W1483" i="44"/>
  <c r="V1483" i="44"/>
  <c r="U1483" i="44"/>
  <c r="T1483" i="44"/>
  <c r="S1483" i="44"/>
  <c r="R1483" i="44"/>
  <c r="Q1483" i="44"/>
  <c r="P1483" i="44"/>
  <c r="N1483" i="44"/>
  <c r="M1483" i="44"/>
  <c r="L1483" i="44"/>
  <c r="K1483" i="44"/>
  <c r="J1483" i="44"/>
  <c r="X1482" i="44"/>
  <c r="W1482" i="44"/>
  <c r="V1482" i="44"/>
  <c r="U1482" i="44"/>
  <c r="S1482" i="44"/>
  <c r="T1482" i="44" s="1"/>
  <c r="R1482" i="44"/>
  <c r="Q1482" i="44"/>
  <c r="P1482" i="44"/>
  <c r="N1482" i="44"/>
  <c r="M1482" i="44"/>
  <c r="L1482" i="44"/>
  <c r="K1482" i="44"/>
  <c r="J1482" i="44"/>
  <c r="X1481" i="44"/>
  <c r="W1481" i="44"/>
  <c r="V1481" i="44"/>
  <c r="U1481" i="44"/>
  <c r="R1481" i="44"/>
  <c r="Q1481" i="44"/>
  <c r="P1481" i="44"/>
  <c r="N1481" i="44"/>
  <c r="M1481" i="44"/>
  <c r="L1481" i="44"/>
  <c r="K1481" i="44"/>
  <c r="J1481" i="44"/>
  <c r="X1480" i="44"/>
  <c r="W1480" i="44"/>
  <c r="V1480" i="44"/>
  <c r="Y1480" i="44" s="1"/>
  <c r="U1480" i="44"/>
  <c r="R1480" i="44"/>
  <c r="S1480" i="44" s="1"/>
  <c r="T1480" i="44" s="1"/>
  <c r="Q1480" i="44"/>
  <c r="P1480" i="44"/>
  <c r="N1480" i="44"/>
  <c r="M1480" i="44"/>
  <c r="L1480" i="44"/>
  <c r="K1480" i="44"/>
  <c r="J1480" i="44"/>
  <c r="X1479" i="44"/>
  <c r="W1479" i="44"/>
  <c r="V1479" i="44"/>
  <c r="U1479" i="44"/>
  <c r="S1479" i="44"/>
  <c r="R1479" i="44"/>
  <c r="T1479" i="44" s="1"/>
  <c r="Q1479" i="44"/>
  <c r="P1479" i="44"/>
  <c r="N1479" i="44"/>
  <c r="M1479" i="44"/>
  <c r="L1479" i="44"/>
  <c r="K1479" i="44"/>
  <c r="J1479" i="44"/>
  <c r="X1478" i="44"/>
  <c r="W1478" i="44"/>
  <c r="V1478" i="44"/>
  <c r="U1478" i="44"/>
  <c r="T1478" i="44"/>
  <c r="R1478" i="44"/>
  <c r="S1478" i="44" s="1"/>
  <c r="Q1478" i="44"/>
  <c r="P1478" i="44"/>
  <c r="N1478" i="44"/>
  <c r="M1478" i="44"/>
  <c r="L1478" i="44"/>
  <c r="K1478" i="44"/>
  <c r="J1478" i="44"/>
  <c r="X1477" i="44"/>
  <c r="W1477" i="44"/>
  <c r="V1477" i="44"/>
  <c r="Y1477" i="44" s="1"/>
  <c r="U1477" i="44"/>
  <c r="S1477" i="44"/>
  <c r="T1477" i="44" s="1"/>
  <c r="R1477" i="44"/>
  <c r="Q1477" i="44"/>
  <c r="P1477" i="44"/>
  <c r="N1477" i="44"/>
  <c r="M1477" i="44"/>
  <c r="L1477" i="44"/>
  <c r="K1477" i="44"/>
  <c r="J1477" i="44"/>
  <c r="X1476" i="44"/>
  <c r="W1476" i="44"/>
  <c r="V1476" i="44"/>
  <c r="U1476" i="44"/>
  <c r="R1476" i="44"/>
  <c r="Q1476" i="44"/>
  <c r="P1476" i="44"/>
  <c r="N1476" i="44"/>
  <c r="M1476" i="44"/>
  <c r="L1476" i="44"/>
  <c r="K1476" i="44"/>
  <c r="J1476" i="44"/>
  <c r="X1475" i="44"/>
  <c r="W1475" i="44"/>
  <c r="V1475" i="44"/>
  <c r="U1475" i="44"/>
  <c r="T1475" i="44"/>
  <c r="S1475" i="44"/>
  <c r="R1475" i="44"/>
  <c r="Q1475" i="44"/>
  <c r="P1475" i="44"/>
  <c r="N1475" i="44"/>
  <c r="M1475" i="44"/>
  <c r="L1475" i="44"/>
  <c r="K1475" i="44"/>
  <c r="J1475" i="44"/>
  <c r="X1474" i="44"/>
  <c r="W1474" i="44"/>
  <c r="V1474" i="44"/>
  <c r="Y1474" i="44" s="1"/>
  <c r="U1474" i="44"/>
  <c r="S1474" i="44"/>
  <c r="T1474" i="44" s="1"/>
  <c r="R1474" i="44"/>
  <c r="Q1474" i="44"/>
  <c r="P1474" i="44"/>
  <c r="N1474" i="44"/>
  <c r="M1474" i="44"/>
  <c r="L1474" i="44"/>
  <c r="K1474" i="44"/>
  <c r="J1474" i="44"/>
  <c r="X1473" i="44"/>
  <c r="W1473" i="44"/>
  <c r="V1473" i="44"/>
  <c r="U1473" i="44"/>
  <c r="R1473" i="44"/>
  <c r="Q1473" i="44"/>
  <c r="P1473" i="44"/>
  <c r="N1473" i="44"/>
  <c r="M1473" i="44"/>
  <c r="L1473" i="44"/>
  <c r="K1473" i="44"/>
  <c r="J1473" i="44"/>
  <c r="X1472" i="44"/>
  <c r="W1472" i="44"/>
  <c r="V1472" i="44"/>
  <c r="Y1472" i="44" s="1"/>
  <c r="U1472" i="44"/>
  <c r="T1472" i="44"/>
  <c r="R1472" i="44"/>
  <c r="S1472" i="44" s="1"/>
  <c r="Q1472" i="44"/>
  <c r="P1472" i="44"/>
  <c r="N1472" i="44"/>
  <c r="M1472" i="44"/>
  <c r="L1472" i="44"/>
  <c r="K1472" i="44"/>
  <c r="J1472" i="44"/>
  <c r="X1471" i="44"/>
  <c r="W1471" i="44"/>
  <c r="V1471" i="44"/>
  <c r="U1471" i="44"/>
  <c r="S1471" i="44"/>
  <c r="R1471" i="44"/>
  <c r="Q1471" i="44"/>
  <c r="P1471" i="44"/>
  <c r="N1471" i="44"/>
  <c r="M1471" i="44"/>
  <c r="L1471" i="44"/>
  <c r="K1471" i="44"/>
  <c r="J1471" i="44"/>
  <c r="X1470" i="44"/>
  <c r="W1470" i="44"/>
  <c r="V1470" i="44"/>
  <c r="U1470" i="44"/>
  <c r="T1470" i="44"/>
  <c r="R1470" i="44"/>
  <c r="S1470" i="44" s="1"/>
  <c r="Q1470" i="44"/>
  <c r="P1470" i="44"/>
  <c r="N1470" i="44"/>
  <c r="M1470" i="44"/>
  <c r="L1470" i="44"/>
  <c r="K1470" i="44"/>
  <c r="J1470" i="44"/>
  <c r="X1469" i="44"/>
  <c r="W1469" i="44"/>
  <c r="V1469" i="44"/>
  <c r="Y1469" i="44" s="1"/>
  <c r="U1469" i="44"/>
  <c r="S1469" i="44"/>
  <c r="T1469" i="44" s="1"/>
  <c r="R1469" i="44"/>
  <c r="Q1469" i="44"/>
  <c r="P1469" i="44"/>
  <c r="N1469" i="44"/>
  <c r="M1469" i="44"/>
  <c r="L1469" i="44"/>
  <c r="K1469" i="44"/>
  <c r="J1469" i="44"/>
  <c r="X1468" i="44"/>
  <c r="W1468" i="44"/>
  <c r="V1468" i="44"/>
  <c r="U1468" i="44"/>
  <c r="R1468" i="44"/>
  <c r="Q1468" i="44"/>
  <c r="P1468" i="44"/>
  <c r="N1468" i="44"/>
  <c r="M1468" i="44"/>
  <c r="L1468" i="44"/>
  <c r="K1468" i="44"/>
  <c r="J1468" i="44"/>
  <c r="X1467" i="44"/>
  <c r="W1467" i="44"/>
  <c r="V1467" i="44"/>
  <c r="U1467" i="44"/>
  <c r="T1467" i="44"/>
  <c r="S1467" i="44"/>
  <c r="R1467" i="44"/>
  <c r="Q1467" i="44"/>
  <c r="P1467" i="44"/>
  <c r="N1467" i="44"/>
  <c r="M1467" i="44"/>
  <c r="L1467" i="44"/>
  <c r="K1467" i="44"/>
  <c r="J1467" i="44"/>
  <c r="X1466" i="44"/>
  <c r="W1466" i="44"/>
  <c r="V1466" i="44"/>
  <c r="U1466" i="44"/>
  <c r="S1466" i="44"/>
  <c r="T1466" i="44" s="1"/>
  <c r="R1466" i="44"/>
  <c r="Q1466" i="44"/>
  <c r="P1466" i="44"/>
  <c r="N1466" i="44"/>
  <c r="M1466" i="44"/>
  <c r="L1466" i="44"/>
  <c r="K1466" i="44"/>
  <c r="J1466" i="44"/>
  <c r="X1465" i="44"/>
  <c r="W1465" i="44"/>
  <c r="V1465" i="44"/>
  <c r="U1465" i="44"/>
  <c r="R1465" i="44"/>
  <c r="Q1465" i="44"/>
  <c r="P1465" i="44"/>
  <c r="N1465" i="44"/>
  <c r="M1465" i="44"/>
  <c r="L1465" i="44"/>
  <c r="K1465" i="44"/>
  <c r="J1465" i="44"/>
  <c r="X1464" i="44"/>
  <c r="W1464" i="44"/>
  <c r="V1464" i="44"/>
  <c r="Y1464" i="44" s="1"/>
  <c r="U1464" i="44"/>
  <c r="T1464" i="44"/>
  <c r="R1464" i="44"/>
  <c r="S1464" i="44" s="1"/>
  <c r="Q1464" i="44"/>
  <c r="P1464" i="44"/>
  <c r="N1464" i="44"/>
  <c r="M1464" i="44"/>
  <c r="L1464" i="44"/>
  <c r="K1464" i="44"/>
  <c r="J1464" i="44"/>
  <c r="X1463" i="44"/>
  <c r="W1463" i="44"/>
  <c r="V1463" i="44"/>
  <c r="U1463" i="44"/>
  <c r="S1463" i="44"/>
  <c r="R1463" i="44"/>
  <c r="Q1463" i="44"/>
  <c r="P1463" i="44"/>
  <c r="N1463" i="44"/>
  <c r="M1463" i="44"/>
  <c r="L1463" i="44"/>
  <c r="K1463" i="44"/>
  <c r="J1463" i="44"/>
  <c r="X1462" i="44"/>
  <c r="W1462" i="44"/>
  <c r="V1462" i="44"/>
  <c r="U1462" i="44"/>
  <c r="T1462" i="44"/>
  <c r="R1462" i="44"/>
  <c r="S1462" i="44" s="1"/>
  <c r="Q1462" i="44"/>
  <c r="P1462" i="44"/>
  <c r="N1462" i="44"/>
  <c r="M1462" i="44"/>
  <c r="L1462" i="44"/>
  <c r="K1462" i="44"/>
  <c r="J1462" i="44"/>
  <c r="X1461" i="44"/>
  <c r="W1461" i="44"/>
  <c r="V1461" i="44"/>
  <c r="Y1461" i="44" s="1"/>
  <c r="U1461" i="44"/>
  <c r="S1461" i="44"/>
  <c r="T1461" i="44" s="1"/>
  <c r="R1461" i="44"/>
  <c r="Q1461" i="44"/>
  <c r="P1461" i="44"/>
  <c r="N1461" i="44"/>
  <c r="M1461" i="44"/>
  <c r="L1461" i="44"/>
  <c r="K1461" i="44"/>
  <c r="J1461" i="44"/>
  <c r="X1460" i="44"/>
  <c r="W1460" i="44"/>
  <c r="V1460" i="44"/>
  <c r="U1460" i="44"/>
  <c r="R1460" i="44"/>
  <c r="Q1460" i="44"/>
  <c r="P1460" i="44"/>
  <c r="N1460" i="44"/>
  <c r="M1460" i="44"/>
  <c r="L1460" i="44"/>
  <c r="K1460" i="44"/>
  <c r="J1460" i="44"/>
  <c r="X1459" i="44"/>
  <c r="W1459" i="44"/>
  <c r="V1459" i="44"/>
  <c r="U1459" i="44"/>
  <c r="T1459" i="44"/>
  <c r="S1459" i="44"/>
  <c r="R1459" i="44"/>
  <c r="Q1459" i="44"/>
  <c r="P1459" i="44"/>
  <c r="N1459" i="44"/>
  <c r="M1459" i="44"/>
  <c r="L1459" i="44"/>
  <c r="K1459" i="44"/>
  <c r="J1459" i="44"/>
  <c r="X1458" i="44"/>
  <c r="W1458" i="44"/>
  <c r="V1458" i="44"/>
  <c r="Y1458" i="44" s="1"/>
  <c r="U1458" i="44"/>
  <c r="S1458" i="44"/>
  <c r="T1458" i="44" s="1"/>
  <c r="R1458" i="44"/>
  <c r="Q1458" i="44"/>
  <c r="P1458" i="44"/>
  <c r="N1458" i="44"/>
  <c r="M1458" i="44"/>
  <c r="L1458" i="44"/>
  <c r="K1458" i="44"/>
  <c r="J1458" i="44"/>
  <c r="X1457" i="44"/>
  <c r="W1457" i="44"/>
  <c r="V1457" i="44"/>
  <c r="U1457" i="44"/>
  <c r="R1457" i="44"/>
  <c r="Q1457" i="44"/>
  <c r="P1457" i="44"/>
  <c r="N1457" i="44"/>
  <c r="M1457" i="44"/>
  <c r="L1457" i="44"/>
  <c r="K1457" i="44"/>
  <c r="J1457" i="44"/>
  <c r="X1456" i="44"/>
  <c r="W1456" i="44"/>
  <c r="V1456" i="44"/>
  <c r="Y1456" i="44" s="1"/>
  <c r="U1456" i="44"/>
  <c r="T1456" i="44"/>
  <c r="R1456" i="44"/>
  <c r="S1456" i="44" s="1"/>
  <c r="Q1456" i="44"/>
  <c r="P1456" i="44"/>
  <c r="N1456" i="44"/>
  <c r="M1456" i="44"/>
  <c r="L1456" i="44"/>
  <c r="K1456" i="44"/>
  <c r="J1456" i="44"/>
  <c r="X1455" i="44"/>
  <c r="W1455" i="44"/>
  <c r="V1455" i="44"/>
  <c r="U1455" i="44"/>
  <c r="S1455" i="44"/>
  <c r="R1455" i="44"/>
  <c r="T1455" i="44" s="1"/>
  <c r="Q1455" i="44"/>
  <c r="P1455" i="44"/>
  <c r="N1455" i="44"/>
  <c r="M1455" i="44"/>
  <c r="L1455" i="44"/>
  <c r="K1455" i="44"/>
  <c r="J1455" i="44"/>
  <c r="X1454" i="44"/>
  <c r="W1454" i="44"/>
  <c r="V1454" i="44"/>
  <c r="U1454" i="44"/>
  <c r="R1454" i="44"/>
  <c r="S1454" i="44" s="1"/>
  <c r="Q1454" i="44"/>
  <c r="P1454" i="44"/>
  <c r="N1454" i="44"/>
  <c r="M1454" i="44"/>
  <c r="L1454" i="44"/>
  <c r="K1454" i="44"/>
  <c r="J1454" i="44"/>
  <c r="X1453" i="44"/>
  <c r="W1453" i="44"/>
  <c r="V1453" i="44"/>
  <c r="Y1453" i="44" s="1"/>
  <c r="U1453" i="44"/>
  <c r="S1453" i="44"/>
  <c r="T1453" i="44" s="1"/>
  <c r="R1453" i="44"/>
  <c r="Q1453" i="44"/>
  <c r="P1453" i="44"/>
  <c r="N1453" i="44"/>
  <c r="M1453" i="44"/>
  <c r="L1453" i="44"/>
  <c r="K1453" i="44"/>
  <c r="J1453" i="44"/>
  <c r="X1452" i="44"/>
  <c r="W1452" i="44"/>
  <c r="V1452" i="44"/>
  <c r="Y1452" i="44" s="1"/>
  <c r="U1452" i="44"/>
  <c r="R1452" i="44"/>
  <c r="Q1452" i="44"/>
  <c r="P1452" i="44"/>
  <c r="N1452" i="44"/>
  <c r="M1452" i="44"/>
  <c r="L1452" i="44"/>
  <c r="K1452" i="44"/>
  <c r="J1452" i="44"/>
  <c r="X1451" i="44"/>
  <c r="W1451" i="44"/>
  <c r="V1451" i="44"/>
  <c r="U1451" i="44"/>
  <c r="T1451" i="44"/>
  <c r="S1451" i="44"/>
  <c r="R1451" i="44"/>
  <c r="Q1451" i="44"/>
  <c r="P1451" i="44"/>
  <c r="N1451" i="44"/>
  <c r="M1451" i="44"/>
  <c r="L1451" i="44"/>
  <c r="K1451" i="44"/>
  <c r="J1451" i="44"/>
  <c r="X1450" i="44"/>
  <c r="W1450" i="44"/>
  <c r="V1450" i="44"/>
  <c r="U1450" i="44"/>
  <c r="S1450" i="44"/>
  <c r="T1450" i="44" s="1"/>
  <c r="R1450" i="44"/>
  <c r="Q1450" i="44"/>
  <c r="P1450" i="44"/>
  <c r="N1450" i="44"/>
  <c r="M1450" i="44"/>
  <c r="L1450" i="44"/>
  <c r="K1450" i="44"/>
  <c r="J1450" i="44"/>
  <c r="X1449" i="44"/>
  <c r="W1449" i="44"/>
  <c r="V1449" i="44"/>
  <c r="U1449" i="44"/>
  <c r="T1449" i="44"/>
  <c r="S1449" i="44"/>
  <c r="R1449" i="44"/>
  <c r="Q1449" i="44"/>
  <c r="P1449" i="44"/>
  <c r="N1449" i="44"/>
  <c r="M1449" i="44"/>
  <c r="L1449" i="44"/>
  <c r="K1449" i="44"/>
  <c r="J1449" i="44"/>
  <c r="X1448" i="44"/>
  <c r="W1448" i="44"/>
  <c r="V1448" i="44"/>
  <c r="Y1448" i="44" s="1"/>
  <c r="U1448" i="44"/>
  <c r="S1448" i="44"/>
  <c r="R1448" i="44"/>
  <c r="T1448" i="44" s="1"/>
  <c r="Q1448" i="44"/>
  <c r="P1448" i="44"/>
  <c r="N1448" i="44"/>
  <c r="M1448" i="44"/>
  <c r="L1448" i="44"/>
  <c r="K1448" i="44"/>
  <c r="J1448" i="44"/>
  <c r="X1447" i="44"/>
  <c r="W1447" i="44"/>
  <c r="V1447" i="44"/>
  <c r="U1447" i="44"/>
  <c r="R1447" i="44"/>
  <c r="Q1447" i="44"/>
  <c r="P1447" i="44"/>
  <c r="N1447" i="44"/>
  <c r="M1447" i="44"/>
  <c r="L1447" i="44"/>
  <c r="K1447" i="44"/>
  <c r="J1447" i="44"/>
  <c r="Y1446" i="44"/>
  <c r="X1446" i="44"/>
  <c r="W1446" i="44"/>
  <c r="V1446" i="44"/>
  <c r="U1446" i="44"/>
  <c r="S1446" i="44"/>
  <c r="R1446" i="44"/>
  <c r="Q1446" i="44"/>
  <c r="P1446" i="44"/>
  <c r="N1446" i="44"/>
  <c r="M1446" i="44"/>
  <c r="L1446" i="44"/>
  <c r="K1446" i="44"/>
  <c r="J1446" i="44"/>
  <c r="Y1445" i="44"/>
  <c r="X1445" i="44"/>
  <c r="W1445" i="44"/>
  <c r="V1445" i="44"/>
  <c r="U1445" i="44"/>
  <c r="Q1445" i="44"/>
  <c r="R1445" i="44" s="1"/>
  <c r="P1445" i="44"/>
  <c r="N1445" i="44"/>
  <c r="M1445" i="44"/>
  <c r="L1445" i="44"/>
  <c r="K1445" i="44"/>
  <c r="J1445" i="44"/>
  <c r="Y1444" i="44"/>
  <c r="X1444" i="44"/>
  <c r="W1444" i="44"/>
  <c r="V1444" i="44"/>
  <c r="U1444" i="44"/>
  <c r="R1444" i="44"/>
  <c r="Q1444" i="44"/>
  <c r="P1444" i="44"/>
  <c r="N1444" i="44"/>
  <c r="M1444" i="44"/>
  <c r="L1444" i="44"/>
  <c r="K1444" i="44"/>
  <c r="J1444" i="44"/>
  <c r="X1443" i="44"/>
  <c r="W1443" i="44"/>
  <c r="V1443" i="44"/>
  <c r="Y1443" i="44" s="1"/>
  <c r="U1443" i="44"/>
  <c r="Q1443" i="44"/>
  <c r="R1443" i="44" s="1"/>
  <c r="P1443" i="44"/>
  <c r="N1443" i="44"/>
  <c r="M1443" i="44"/>
  <c r="L1443" i="44"/>
  <c r="K1443" i="44"/>
  <c r="J1443" i="44"/>
  <c r="X1442" i="44"/>
  <c r="W1442" i="44"/>
  <c r="V1442" i="44"/>
  <c r="Y1442" i="44" s="1"/>
  <c r="U1442" i="44"/>
  <c r="Q1442" i="44"/>
  <c r="R1442" i="44" s="1"/>
  <c r="P1442" i="44"/>
  <c r="N1442" i="44"/>
  <c r="M1442" i="44"/>
  <c r="L1442" i="44"/>
  <c r="K1442" i="44"/>
  <c r="J1442" i="44"/>
  <c r="X1441" i="44"/>
  <c r="W1441" i="44"/>
  <c r="V1441" i="44"/>
  <c r="Y1441" i="44" s="1"/>
  <c r="U1441" i="44"/>
  <c r="R1441" i="44"/>
  <c r="Q1441" i="44"/>
  <c r="P1441" i="44"/>
  <c r="N1441" i="44"/>
  <c r="M1441" i="44"/>
  <c r="L1441" i="44"/>
  <c r="K1441" i="44"/>
  <c r="J1441" i="44"/>
  <c r="X1440" i="44"/>
  <c r="W1440" i="44"/>
  <c r="V1440" i="44"/>
  <c r="Y1440" i="44" s="1"/>
  <c r="U1440" i="44"/>
  <c r="Q1440" i="44"/>
  <c r="R1440" i="44" s="1"/>
  <c r="P1440" i="44"/>
  <c r="N1440" i="44"/>
  <c r="M1440" i="44"/>
  <c r="L1440" i="44"/>
  <c r="K1440" i="44"/>
  <c r="J1440" i="44"/>
  <c r="Y1439" i="44"/>
  <c r="X1439" i="44"/>
  <c r="W1439" i="44"/>
  <c r="V1439" i="44"/>
  <c r="U1439" i="44"/>
  <c r="S1439" i="44"/>
  <c r="R1439" i="44"/>
  <c r="Q1439" i="44"/>
  <c r="P1439" i="44"/>
  <c r="N1439" i="44"/>
  <c r="M1439" i="44"/>
  <c r="L1439" i="44"/>
  <c r="K1439" i="44"/>
  <c r="J1439" i="44"/>
  <c r="X1438" i="44"/>
  <c r="W1438" i="44"/>
  <c r="V1438" i="44"/>
  <c r="Y1438" i="44" s="1"/>
  <c r="U1438" i="44"/>
  <c r="R1438" i="44"/>
  <c r="Q1438" i="44"/>
  <c r="P1438" i="44"/>
  <c r="N1438" i="44"/>
  <c r="M1438" i="44"/>
  <c r="L1438" i="44"/>
  <c r="K1438" i="44"/>
  <c r="J1438" i="44"/>
  <c r="Y1437" i="44"/>
  <c r="X1437" i="44"/>
  <c r="W1437" i="44"/>
  <c r="V1437" i="44"/>
  <c r="U1437" i="44"/>
  <c r="Q1437" i="44"/>
  <c r="R1437" i="44" s="1"/>
  <c r="P1437" i="44"/>
  <c r="N1437" i="44"/>
  <c r="M1437" i="44"/>
  <c r="L1437" i="44"/>
  <c r="K1437" i="44"/>
  <c r="J1437" i="44"/>
  <c r="Y1436" i="44"/>
  <c r="X1436" i="44"/>
  <c r="W1436" i="44"/>
  <c r="V1436" i="44"/>
  <c r="U1436" i="44"/>
  <c r="R1436" i="44"/>
  <c r="Q1436" i="44"/>
  <c r="P1436" i="44"/>
  <c r="N1436" i="44"/>
  <c r="M1436" i="44"/>
  <c r="L1436" i="44"/>
  <c r="K1436" i="44"/>
  <c r="J1436" i="44"/>
  <c r="X1435" i="44"/>
  <c r="W1435" i="44"/>
  <c r="V1435" i="44"/>
  <c r="Y1435" i="44" s="1"/>
  <c r="U1435" i="44"/>
  <c r="Q1435" i="44"/>
  <c r="R1435" i="44" s="1"/>
  <c r="P1435" i="44"/>
  <c r="N1435" i="44"/>
  <c r="M1435" i="44"/>
  <c r="L1435" i="44"/>
  <c r="K1435" i="44"/>
  <c r="J1435" i="44"/>
  <c r="X1434" i="44"/>
  <c r="W1434" i="44"/>
  <c r="V1434" i="44"/>
  <c r="Y1434" i="44" s="1"/>
  <c r="U1434" i="44"/>
  <c r="Q1434" i="44"/>
  <c r="R1434" i="44" s="1"/>
  <c r="P1434" i="44"/>
  <c r="N1434" i="44"/>
  <c r="M1434" i="44"/>
  <c r="L1434" i="44"/>
  <c r="K1434" i="44"/>
  <c r="J1434" i="44"/>
  <c r="X1433" i="44"/>
  <c r="W1433" i="44"/>
  <c r="V1433" i="44"/>
  <c r="Y1433" i="44" s="1"/>
  <c r="U1433" i="44"/>
  <c r="R1433" i="44"/>
  <c r="Q1433" i="44"/>
  <c r="P1433" i="44"/>
  <c r="N1433" i="44"/>
  <c r="M1433" i="44"/>
  <c r="L1433" i="44"/>
  <c r="K1433" i="44"/>
  <c r="J1433" i="44"/>
  <c r="X1432" i="44"/>
  <c r="W1432" i="44"/>
  <c r="V1432" i="44"/>
  <c r="Y1432" i="44" s="1"/>
  <c r="U1432" i="44"/>
  <c r="Q1432" i="44"/>
  <c r="R1432" i="44" s="1"/>
  <c r="P1432" i="44"/>
  <c r="N1432" i="44"/>
  <c r="M1432" i="44"/>
  <c r="L1432" i="44"/>
  <c r="K1432" i="44"/>
  <c r="J1432" i="44"/>
  <c r="Y1431" i="44"/>
  <c r="X1431" i="44"/>
  <c r="W1431" i="44"/>
  <c r="V1431" i="44"/>
  <c r="U1431" i="44"/>
  <c r="S1431" i="44"/>
  <c r="R1431" i="44"/>
  <c r="Q1431" i="44"/>
  <c r="P1431" i="44"/>
  <c r="N1431" i="44"/>
  <c r="M1431" i="44"/>
  <c r="L1431" i="44"/>
  <c r="K1431" i="44"/>
  <c r="J1431" i="44"/>
  <c r="X1430" i="44"/>
  <c r="W1430" i="44"/>
  <c r="V1430" i="44"/>
  <c r="Y1430" i="44" s="1"/>
  <c r="U1430" i="44"/>
  <c r="R1430" i="44"/>
  <c r="Q1430" i="44"/>
  <c r="P1430" i="44"/>
  <c r="N1430" i="44"/>
  <c r="M1430" i="44"/>
  <c r="L1430" i="44"/>
  <c r="K1430" i="44"/>
  <c r="J1430" i="44"/>
  <c r="Y1429" i="44"/>
  <c r="X1429" i="44"/>
  <c r="W1429" i="44"/>
  <c r="V1429" i="44"/>
  <c r="U1429" i="44"/>
  <c r="Q1429" i="44"/>
  <c r="R1429" i="44" s="1"/>
  <c r="P1429" i="44"/>
  <c r="N1429" i="44"/>
  <c r="M1429" i="44"/>
  <c r="L1429" i="44"/>
  <c r="K1429" i="44"/>
  <c r="J1429" i="44"/>
  <c r="Y1428" i="44"/>
  <c r="X1428" i="44"/>
  <c r="W1428" i="44"/>
  <c r="V1428" i="44"/>
  <c r="U1428" i="44"/>
  <c r="R1428" i="44"/>
  <c r="Q1428" i="44"/>
  <c r="P1428" i="44"/>
  <c r="N1428" i="44"/>
  <c r="M1428" i="44"/>
  <c r="L1428" i="44"/>
  <c r="K1428" i="44"/>
  <c r="J1428" i="44"/>
  <c r="X1427" i="44"/>
  <c r="W1427" i="44"/>
  <c r="V1427" i="44"/>
  <c r="Y1427" i="44" s="1"/>
  <c r="U1427" i="44"/>
  <c r="Q1427" i="44"/>
  <c r="R1427" i="44" s="1"/>
  <c r="P1427" i="44"/>
  <c r="N1427" i="44"/>
  <c r="M1427" i="44"/>
  <c r="L1427" i="44"/>
  <c r="K1427" i="44"/>
  <c r="J1427" i="44"/>
  <c r="X1426" i="44"/>
  <c r="W1426" i="44"/>
  <c r="V1426" i="44"/>
  <c r="Y1426" i="44" s="1"/>
  <c r="U1426" i="44"/>
  <c r="Q1426" i="44"/>
  <c r="R1426" i="44" s="1"/>
  <c r="P1426" i="44"/>
  <c r="N1426" i="44"/>
  <c r="M1426" i="44"/>
  <c r="L1426" i="44"/>
  <c r="K1426" i="44"/>
  <c r="J1426" i="44"/>
  <c r="X1425" i="44"/>
  <c r="W1425" i="44"/>
  <c r="V1425" i="44"/>
  <c r="Y1425" i="44" s="1"/>
  <c r="U1425" i="44"/>
  <c r="R1425" i="44"/>
  <c r="Q1425" i="44"/>
  <c r="P1425" i="44"/>
  <c r="N1425" i="44"/>
  <c r="M1425" i="44"/>
  <c r="L1425" i="44"/>
  <c r="K1425" i="44"/>
  <c r="J1425" i="44"/>
  <c r="X1424" i="44"/>
  <c r="W1424" i="44"/>
  <c r="V1424" i="44"/>
  <c r="Y1424" i="44" s="1"/>
  <c r="U1424" i="44"/>
  <c r="Q1424" i="44"/>
  <c r="R1424" i="44" s="1"/>
  <c r="P1424" i="44"/>
  <c r="N1424" i="44"/>
  <c r="M1424" i="44"/>
  <c r="L1424" i="44"/>
  <c r="K1424" i="44"/>
  <c r="J1424" i="44"/>
  <c r="Y1423" i="44"/>
  <c r="X1423" i="44"/>
  <c r="W1423" i="44"/>
  <c r="V1423" i="44"/>
  <c r="U1423" i="44"/>
  <c r="S1423" i="44"/>
  <c r="R1423" i="44"/>
  <c r="Q1423" i="44"/>
  <c r="P1423" i="44"/>
  <c r="N1423" i="44"/>
  <c r="M1423" i="44"/>
  <c r="L1423" i="44"/>
  <c r="K1423" i="44"/>
  <c r="J1423" i="44"/>
  <c r="X1422" i="44"/>
  <c r="W1422" i="44"/>
  <c r="V1422" i="44"/>
  <c r="Y1422" i="44" s="1"/>
  <c r="U1422" i="44"/>
  <c r="R1422" i="44"/>
  <c r="Q1422" i="44"/>
  <c r="P1422" i="44"/>
  <c r="N1422" i="44"/>
  <c r="M1422" i="44"/>
  <c r="L1422" i="44"/>
  <c r="K1422" i="44"/>
  <c r="J1422" i="44"/>
  <c r="Y1421" i="44"/>
  <c r="X1421" i="44"/>
  <c r="W1421" i="44"/>
  <c r="V1421" i="44"/>
  <c r="U1421" i="44"/>
  <c r="Q1421" i="44"/>
  <c r="R1421" i="44" s="1"/>
  <c r="P1421" i="44"/>
  <c r="N1421" i="44"/>
  <c r="M1421" i="44"/>
  <c r="L1421" i="44"/>
  <c r="K1421" i="44"/>
  <c r="J1421" i="44"/>
  <c r="Y1420" i="44"/>
  <c r="X1420" i="44"/>
  <c r="W1420" i="44"/>
  <c r="V1420" i="44"/>
  <c r="U1420" i="44"/>
  <c r="R1420" i="44"/>
  <c r="Q1420" i="44"/>
  <c r="P1420" i="44"/>
  <c r="N1420" i="44"/>
  <c r="M1420" i="44"/>
  <c r="L1420" i="44"/>
  <c r="K1420" i="44"/>
  <c r="J1420" i="44"/>
  <c r="X1419" i="44"/>
  <c r="W1419" i="44"/>
  <c r="V1419" i="44"/>
  <c r="Y1419" i="44" s="1"/>
  <c r="U1419" i="44"/>
  <c r="Q1419" i="44"/>
  <c r="R1419" i="44" s="1"/>
  <c r="P1419" i="44"/>
  <c r="N1419" i="44"/>
  <c r="M1419" i="44"/>
  <c r="L1419" i="44"/>
  <c r="K1419" i="44"/>
  <c r="J1419" i="44"/>
  <c r="X1418" i="44"/>
  <c r="W1418" i="44"/>
  <c r="V1418" i="44"/>
  <c r="U1418" i="44"/>
  <c r="Q1418" i="44"/>
  <c r="R1418" i="44" s="1"/>
  <c r="P1418" i="44"/>
  <c r="N1418" i="44"/>
  <c r="M1418" i="44"/>
  <c r="L1418" i="44"/>
  <c r="K1418" i="44"/>
  <c r="J1418" i="44"/>
  <c r="X1417" i="44"/>
  <c r="W1417" i="44"/>
  <c r="V1417" i="44"/>
  <c r="Y1417" i="44" s="1"/>
  <c r="U1417" i="44"/>
  <c r="R1417" i="44"/>
  <c r="Q1417" i="44"/>
  <c r="P1417" i="44"/>
  <c r="N1417" i="44"/>
  <c r="M1417" i="44"/>
  <c r="L1417" i="44"/>
  <c r="K1417" i="44"/>
  <c r="J1417" i="44"/>
  <c r="X1416" i="44"/>
  <c r="W1416" i="44"/>
  <c r="V1416" i="44"/>
  <c r="Y1416" i="44" s="1"/>
  <c r="U1416" i="44"/>
  <c r="Q1416" i="44"/>
  <c r="R1416" i="44" s="1"/>
  <c r="P1416" i="44"/>
  <c r="N1416" i="44"/>
  <c r="M1416" i="44"/>
  <c r="L1416" i="44"/>
  <c r="K1416" i="44"/>
  <c r="J1416" i="44"/>
  <c r="Y1415" i="44"/>
  <c r="X1415" i="44"/>
  <c r="W1415" i="44"/>
  <c r="V1415" i="44"/>
  <c r="U1415" i="44"/>
  <c r="S1415" i="44"/>
  <c r="R1415" i="44"/>
  <c r="Q1415" i="44"/>
  <c r="P1415" i="44"/>
  <c r="N1415" i="44"/>
  <c r="M1415" i="44"/>
  <c r="L1415" i="44"/>
  <c r="K1415" i="44"/>
  <c r="J1415" i="44"/>
  <c r="X1414" i="44"/>
  <c r="W1414" i="44"/>
  <c r="V1414" i="44"/>
  <c r="Y1414" i="44" s="1"/>
  <c r="U1414" i="44"/>
  <c r="R1414" i="44"/>
  <c r="Q1414" i="44"/>
  <c r="P1414" i="44"/>
  <c r="N1414" i="44"/>
  <c r="M1414" i="44"/>
  <c r="L1414" i="44"/>
  <c r="K1414" i="44"/>
  <c r="J1414" i="44"/>
  <c r="Y1413" i="44"/>
  <c r="X1413" i="44"/>
  <c r="W1413" i="44"/>
  <c r="V1413" i="44"/>
  <c r="U1413" i="44"/>
  <c r="Q1413" i="44"/>
  <c r="R1413" i="44" s="1"/>
  <c r="P1413" i="44"/>
  <c r="N1413" i="44"/>
  <c r="M1413" i="44"/>
  <c r="L1413" i="44"/>
  <c r="K1413" i="44"/>
  <c r="J1413" i="44"/>
  <c r="Y1412" i="44"/>
  <c r="X1412" i="44"/>
  <c r="W1412" i="44"/>
  <c r="V1412" i="44"/>
  <c r="U1412" i="44"/>
  <c r="R1412" i="44"/>
  <c r="Q1412" i="44"/>
  <c r="P1412" i="44"/>
  <c r="N1412" i="44"/>
  <c r="M1412" i="44"/>
  <c r="L1412" i="44"/>
  <c r="K1412" i="44"/>
  <c r="J1412" i="44"/>
  <c r="X1411" i="44"/>
  <c r="W1411" i="44"/>
  <c r="V1411" i="44"/>
  <c r="U1411" i="44"/>
  <c r="Q1411" i="44"/>
  <c r="R1411" i="44" s="1"/>
  <c r="P1411" i="44"/>
  <c r="N1411" i="44"/>
  <c r="M1411" i="44"/>
  <c r="L1411" i="44"/>
  <c r="K1411" i="44"/>
  <c r="J1411" i="44"/>
  <c r="X1410" i="44"/>
  <c r="W1410" i="44"/>
  <c r="V1410" i="44"/>
  <c r="Y1410" i="44" s="1"/>
  <c r="U1410" i="44"/>
  <c r="Q1410" i="44"/>
  <c r="R1410" i="44" s="1"/>
  <c r="P1410" i="44"/>
  <c r="N1410" i="44"/>
  <c r="M1410" i="44"/>
  <c r="L1410" i="44"/>
  <c r="K1410" i="44"/>
  <c r="J1410" i="44"/>
  <c r="X1409" i="44"/>
  <c r="W1409" i="44"/>
  <c r="V1409" i="44"/>
  <c r="Y1409" i="44" s="1"/>
  <c r="U1409" i="44"/>
  <c r="R1409" i="44"/>
  <c r="Q1409" i="44"/>
  <c r="P1409" i="44"/>
  <c r="N1409" i="44"/>
  <c r="M1409" i="44"/>
  <c r="L1409" i="44"/>
  <c r="K1409" i="44"/>
  <c r="J1409" i="44"/>
  <c r="X1408" i="44"/>
  <c r="W1408" i="44"/>
  <c r="V1408" i="44"/>
  <c r="Y1408" i="44" s="1"/>
  <c r="U1408" i="44"/>
  <c r="Q1408" i="44"/>
  <c r="R1408" i="44" s="1"/>
  <c r="P1408" i="44"/>
  <c r="N1408" i="44"/>
  <c r="M1408" i="44"/>
  <c r="L1408" i="44"/>
  <c r="K1408" i="44"/>
  <c r="J1408" i="44"/>
  <c r="Y1407" i="44"/>
  <c r="X1407" i="44"/>
  <c r="W1407" i="44"/>
  <c r="V1407" i="44"/>
  <c r="U1407" i="44"/>
  <c r="S1407" i="44"/>
  <c r="R1407" i="44"/>
  <c r="Q1407" i="44"/>
  <c r="P1407" i="44"/>
  <c r="N1407" i="44"/>
  <c r="M1407" i="44"/>
  <c r="L1407" i="44"/>
  <c r="K1407" i="44"/>
  <c r="J1407" i="44"/>
  <c r="X1406" i="44"/>
  <c r="W1406" i="44"/>
  <c r="V1406" i="44"/>
  <c r="Y1406" i="44" s="1"/>
  <c r="U1406" i="44"/>
  <c r="R1406" i="44"/>
  <c r="Q1406" i="44"/>
  <c r="P1406" i="44"/>
  <c r="N1406" i="44"/>
  <c r="M1406" i="44"/>
  <c r="L1406" i="44"/>
  <c r="K1406" i="44"/>
  <c r="J1406" i="44"/>
  <c r="Y1405" i="44"/>
  <c r="X1405" i="44"/>
  <c r="W1405" i="44"/>
  <c r="V1405" i="44"/>
  <c r="U1405" i="44"/>
  <c r="Q1405" i="44"/>
  <c r="R1405" i="44" s="1"/>
  <c r="P1405" i="44"/>
  <c r="N1405" i="44"/>
  <c r="M1405" i="44"/>
  <c r="L1405" i="44"/>
  <c r="K1405" i="44"/>
  <c r="J1405" i="44"/>
  <c r="Y1404" i="44"/>
  <c r="X1404" i="44"/>
  <c r="W1404" i="44"/>
  <c r="V1404" i="44"/>
  <c r="U1404" i="44"/>
  <c r="R1404" i="44"/>
  <c r="Q1404" i="44"/>
  <c r="P1404" i="44"/>
  <c r="N1404" i="44"/>
  <c r="M1404" i="44"/>
  <c r="L1404" i="44"/>
  <c r="K1404" i="44"/>
  <c r="J1404" i="44"/>
  <c r="X1403" i="44"/>
  <c r="W1403" i="44"/>
  <c r="V1403" i="44"/>
  <c r="Y1403" i="44" s="1"/>
  <c r="U1403" i="44"/>
  <c r="R1403" i="44"/>
  <c r="Q1403" i="44"/>
  <c r="P1403" i="44"/>
  <c r="N1403" i="44"/>
  <c r="M1403" i="44"/>
  <c r="L1403" i="44"/>
  <c r="K1403" i="44"/>
  <c r="J1403" i="44"/>
  <c r="X1402" i="44"/>
  <c r="W1402" i="44"/>
  <c r="V1402" i="44"/>
  <c r="U1402" i="44"/>
  <c r="R1402" i="44"/>
  <c r="Q1402" i="44"/>
  <c r="P1402" i="44"/>
  <c r="N1402" i="44"/>
  <c r="M1402" i="44"/>
  <c r="L1402" i="44"/>
  <c r="K1402" i="44"/>
  <c r="J1402" i="44"/>
  <c r="X1401" i="44"/>
  <c r="W1401" i="44"/>
  <c r="V1401" i="44"/>
  <c r="U1401" i="44"/>
  <c r="R1401" i="44"/>
  <c r="Q1401" i="44"/>
  <c r="P1401" i="44"/>
  <c r="N1401" i="44"/>
  <c r="M1401" i="44"/>
  <c r="L1401" i="44"/>
  <c r="K1401" i="44"/>
  <c r="J1401" i="44"/>
  <c r="X1400" i="44"/>
  <c r="W1400" i="44"/>
  <c r="V1400" i="44"/>
  <c r="Y1400" i="44" s="1"/>
  <c r="U1400" i="44"/>
  <c r="R1400" i="44"/>
  <c r="Q1400" i="44"/>
  <c r="P1400" i="44"/>
  <c r="N1400" i="44"/>
  <c r="M1400" i="44"/>
  <c r="L1400" i="44"/>
  <c r="K1400" i="44"/>
  <c r="J1400" i="44"/>
  <c r="X1399" i="44"/>
  <c r="W1399" i="44"/>
  <c r="V1399" i="44"/>
  <c r="Y1399" i="44" s="1"/>
  <c r="U1399" i="44"/>
  <c r="R1399" i="44"/>
  <c r="Q1399" i="44"/>
  <c r="P1399" i="44"/>
  <c r="N1399" i="44"/>
  <c r="M1399" i="44"/>
  <c r="L1399" i="44"/>
  <c r="K1399" i="44"/>
  <c r="J1399" i="44"/>
  <c r="X1398" i="44"/>
  <c r="W1398" i="44"/>
  <c r="V1398" i="44"/>
  <c r="Y1398" i="44" s="1"/>
  <c r="U1398" i="44"/>
  <c r="R1398" i="44"/>
  <c r="Q1398" i="44"/>
  <c r="P1398" i="44"/>
  <c r="N1398" i="44"/>
  <c r="M1398" i="44"/>
  <c r="L1398" i="44"/>
  <c r="K1398" i="44"/>
  <c r="J1398" i="44"/>
  <c r="X1397" i="44"/>
  <c r="W1397" i="44"/>
  <c r="V1397" i="44"/>
  <c r="U1397" i="44"/>
  <c r="R1397" i="44"/>
  <c r="Q1397" i="44"/>
  <c r="P1397" i="44"/>
  <c r="N1397" i="44"/>
  <c r="M1397" i="44"/>
  <c r="L1397" i="44"/>
  <c r="K1397" i="44"/>
  <c r="J1397" i="44"/>
  <c r="X1396" i="44"/>
  <c r="W1396" i="44"/>
  <c r="V1396" i="44"/>
  <c r="U1396" i="44"/>
  <c r="R1396" i="44"/>
  <c r="Q1396" i="44"/>
  <c r="P1396" i="44"/>
  <c r="N1396" i="44"/>
  <c r="M1396" i="44"/>
  <c r="L1396" i="44"/>
  <c r="K1396" i="44"/>
  <c r="J1396" i="44"/>
  <c r="X1395" i="44"/>
  <c r="W1395" i="44"/>
  <c r="V1395" i="44"/>
  <c r="U1395" i="44"/>
  <c r="R1395" i="44"/>
  <c r="Q1395" i="44"/>
  <c r="P1395" i="44"/>
  <c r="N1395" i="44"/>
  <c r="M1395" i="44"/>
  <c r="L1395" i="44"/>
  <c r="K1395" i="44"/>
  <c r="J1395" i="44"/>
  <c r="X1394" i="44"/>
  <c r="W1394" i="44"/>
  <c r="V1394" i="44"/>
  <c r="U1394" i="44"/>
  <c r="R1394" i="44"/>
  <c r="Q1394" i="44"/>
  <c r="P1394" i="44"/>
  <c r="N1394" i="44"/>
  <c r="M1394" i="44"/>
  <c r="L1394" i="44"/>
  <c r="K1394" i="44"/>
  <c r="J1394" i="44"/>
  <c r="X1393" i="44"/>
  <c r="W1393" i="44"/>
  <c r="V1393" i="44"/>
  <c r="U1393" i="44"/>
  <c r="R1393" i="44"/>
  <c r="Q1393" i="44"/>
  <c r="P1393" i="44"/>
  <c r="N1393" i="44"/>
  <c r="M1393" i="44"/>
  <c r="L1393" i="44"/>
  <c r="K1393" i="44"/>
  <c r="J1393" i="44"/>
  <c r="X1392" i="44"/>
  <c r="W1392" i="44"/>
  <c r="V1392" i="44"/>
  <c r="U1392" i="44"/>
  <c r="R1392" i="44"/>
  <c r="Q1392" i="44"/>
  <c r="P1392" i="44"/>
  <c r="N1392" i="44"/>
  <c r="M1392" i="44"/>
  <c r="L1392" i="44"/>
  <c r="K1392" i="44"/>
  <c r="J1392" i="44"/>
  <c r="X1391" i="44"/>
  <c r="W1391" i="44"/>
  <c r="V1391" i="44"/>
  <c r="U1391" i="44"/>
  <c r="R1391" i="44"/>
  <c r="Q1391" i="44"/>
  <c r="P1391" i="44"/>
  <c r="N1391" i="44"/>
  <c r="M1391" i="44"/>
  <c r="L1391" i="44"/>
  <c r="K1391" i="44"/>
  <c r="J1391" i="44"/>
  <c r="X1390" i="44"/>
  <c r="W1390" i="44"/>
  <c r="V1390" i="44"/>
  <c r="U1390" i="44"/>
  <c r="R1390" i="44"/>
  <c r="Q1390" i="44"/>
  <c r="P1390" i="44"/>
  <c r="N1390" i="44"/>
  <c r="M1390" i="44"/>
  <c r="L1390" i="44"/>
  <c r="K1390" i="44"/>
  <c r="J1390" i="44"/>
  <c r="X1389" i="44"/>
  <c r="W1389" i="44"/>
  <c r="V1389" i="44"/>
  <c r="U1389" i="44"/>
  <c r="R1389" i="44"/>
  <c r="Q1389" i="44"/>
  <c r="P1389" i="44"/>
  <c r="N1389" i="44"/>
  <c r="M1389" i="44"/>
  <c r="L1389" i="44"/>
  <c r="K1389" i="44"/>
  <c r="J1389" i="44"/>
  <c r="X1388" i="44"/>
  <c r="W1388" i="44"/>
  <c r="V1388" i="44"/>
  <c r="U1388" i="44"/>
  <c r="R1388" i="44"/>
  <c r="Q1388" i="44"/>
  <c r="P1388" i="44"/>
  <c r="N1388" i="44"/>
  <c r="M1388" i="44"/>
  <c r="L1388" i="44"/>
  <c r="K1388" i="44"/>
  <c r="J1388" i="44"/>
  <c r="X1387" i="44"/>
  <c r="W1387" i="44"/>
  <c r="V1387" i="44"/>
  <c r="U1387" i="44"/>
  <c r="R1387" i="44"/>
  <c r="Q1387" i="44"/>
  <c r="P1387" i="44"/>
  <c r="N1387" i="44"/>
  <c r="M1387" i="44"/>
  <c r="L1387" i="44"/>
  <c r="K1387" i="44"/>
  <c r="J1387" i="44"/>
  <c r="X1386" i="44"/>
  <c r="W1386" i="44"/>
  <c r="V1386" i="44"/>
  <c r="U1386" i="44"/>
  <c r="R1386" i="44"/>
  <c r="Q1386" i="44"/>
  <c r="P1386" i="44"/>
  <c r="N1386" i="44"/>
  <c r="M1386" i="44"/>
  <c r="L1386" i="44"/>
  <c r="K1386" i="44"/>
  <c r="J1386" i="44"/>
  <c r="X1385" i="44"/>
  <c r="W1385" i="44"/>
  <c r="V1385" i="44"/>
  <c r="U1385" i="44"/>
  <c r="R1385" i="44"/>
  <c r="Q1385" i="44"/>
  <c r="P1385" i="44"/>
  <c r="N1385" i="44"/>
  <c r="M1385" i="44"/>
  <c r="L1385" i="44"/>
  <c r="K1385" i="44"/>
  <c r="J1385" i="44"/>
  <c r="X1384" i="44"/>
  <c r="W1384" i="44"/>
  <c r="V1384" i="44"/>
  <c r="U1384" i="44"/>
  <c r="R1384" i="44"/>
  <c r="Q1384" i="44"/>
  <c r="P1384" i="44"/>
  <c r="N1384" i="44"/>
  <c r="M1384" i="44"/>
  <c r="L1384" i="44"/>
  <c r="K1384" i="44"/>
  <c r="J1384" i="44"/>
  <c r="X1383" i="44"/>
  <c r="W1383" i="44"/>
  <c r="V1383" i="44"/>
  <c r="U1383" i="44"/>
  <c r="R1383" i="44"/>
  <c r="Q1383" i="44"/>
  <c r="P1383" i="44"/>
  <c r="N1383" i="44"/>
  <c r="M1383" i="44"/>
  <c r="L1383" i="44"/>
  <c r="K1383" i="44"/>
  <c r="J1383" i="44"/>
  <c r="X1382" i="44"/>
  <c r="W1382" i="44"/>
  <c r="V1382" i="44"/>
  <c r="U1382" i="44"/>
  <c r="R1382" i="44"/>
  <c r="Q1382" i="44"/>
  <c r="P1382" i="44"/>
  <c r="N1382" i="44"/>
  <c r="M1382" i="44"/>
  <c r="L1382" i="44"/>
  <c r="K1382" i="44"/>
  <c r="J1382" i="44"/>
  <c r="X1381" i="44"/>
  <c r="W1381" i="44"/>
  <c r="V1381" i="44"/>
  <c r="U1381" i="44"/>
  <c r="R1381" i="44"/>
  <c r="Q1381" i="44"/>
  <c r="P1381" i="44"/>
  <c r="N1381" i="44"/>
  <c r="M1381" i="44"/>
  <c r="L1381" i="44"/>
  <c r="K1381" i="44"/>
  <c r="J1381" i="44"/>
  <c r="X1380" i="44"/>
  <c r="W1380" i="44"/>
  <c r="V1380" i="44"/>
  <c r="U1380" i="44"/>
  <c r="R1380" i="44"/>
  <c r="Q1380" i="44"/>
  <c r="P1380" i="44"/>
  <c r="N1380" i="44"/>
  <c r="M1380" i="44"/>
  <c r="L1380" i="44"/>
  <c r="K1380" i="44"/>
  <c r="J1380" i="44"/>
  <c r="X1379" i="44"/>
  <c r="W1379" i="44"/>
  <c r="V1379" i="44"/>
  <c r="U1379" i="44"/>
  <c r="R1379" i="44"/>
  <c r="Q1379" i="44"/>
  <c r="P1379" i="44"/>
  <c r="N1379" i="44"/>
  <c r="M1379" i="44"/>
  <c r="L1379" i="44"/>
  <c r="K1379" i="44"/>
  <c r="J1379" i="44"/>
  <c r="X1378" i="44"/>
  <c r="W1378" i="44"/>
  <c r="V1378" i="44"/>
  <c r="U1378" i="44"/>
  <c r="R1378" i="44"/>
  <c r="Q1378" i="44"/>
  <c r="P1378" i="44"/>
  <c r="N1378" i="44"/>
  <c r="M1378" i="44"/>
  <c r="L1378" i="44"/>
  <c r="K1378" i="44"/>
  <c r="J1378" i="44"/>
  <c r="X1377" i="44"/>
  <c r="W1377" i="44"/>
  <c r="V1377" i="44"/>
  <c r="U1377" i="44"/>
  <c r="R1377" i="44"/>
  <c r="Q1377" i="44"/>
  <c r="P1377" i="44"/>
  <c r="N1377" i="44"/>
  <c r="M1377" i="44"/>
  <c r="L1377" i="44"/>
  <c r="K1377" i="44"/>
  <c r="J1377" i="44"/>
  <c r="X1376" i="44"/>
  <c r="W1376" i="44"/>
  <c r="V1376" i="44"/>
  <c r="U1376" i="44"/>
  <c r="R1376" i="44"/>
  <c r="Q1376" i="44"/>
  <c r="P1376" i="44"/>
  <c r="N1376" i="44"/>
  <c r="M1376" i="44"/>
  <c r="L1376" i="44"/>
  <c r="K1376" i="44"/>
  <c r="J1376" i="44"/>
  <c r="X1375" i="44"/>
  <c r="W1375" i="44"/>
  <c r="V1375" i="44"/>
  <c r="U1375" i="44"/>
  <c r="R1375" i="44"/>
  <c r="Q1375" i="44"/>
  <c r="P1375" i="44"/>
  <c r="N1375" i="44"/>
  <c r="M1375" i="44"/>
  <c r="L1375" i="44"/>
  <c r="K1375" i="44"/>
  <c r="J1375" i="44"/>
  <c r="X1374" i="44"/>
  <c r="W1374" i="44"/>
  <c r="V1374" i="44"/>
  <c r="U1374" i="44"/>
  <c r="R1374" i="44"/>
  <c r="Q1374" i="44"/>
  <c r="P1374" i="44"/>
  <c r="N1374" i="44"/>
  <c r="M1374" i="44"/>
  <c r="L1374" i="44"/>
  <c r="K1374" i="44"/>
  <c r="J1374" i="44"/>
  <c r="X1373" i="44"/>
  <c r="W1373" i="44"/>
  <c r="V1373" i="44"/>
  <c r="U1373" i="44"/>
  <c r="R1373" i="44"/>
  <c r="Q1373" i="44"/>
  <c r="P1373" i="44"/>
  <c r="N1373" i="44"/>
  <c r="M1373" i="44"/>
  <c r="L1373" i="44"/>
  <c r="K1373" i="44"/>
  <c r="J1373" i="44"/>
  <c r="X1372" i="44"/>
  <c r="W1372" i="44"/>
  <c r="V1372" i="44"/>
  <c r="U1372" i="44"/>
  <c r="R1372" i="44"/>
  <c r="Q1372" i="44"/>
  <c r="P1372" i="44"/>
  <c r="N1372" i="44"/>
  <c r="M1372" i="44"/>
  <c r="L1372" i="44"/>
  <c r="K1372" i="44"/>
  <c r="J1372" i="44"/>
  <c r="X1371" i="44"/>
  <c r="W1371" i="44"/>
  <c r="V1371" i="44"/>
  <c r="Y1371" i="44" s="1"/>
  <c r="U1371" i="44"/>
  <c r="R1371" i="44"/>
  <c r="Q1371" i="44"/>
  <c r="P1371" i="44"/>
  <c r="N1371" i="44"/>
  <c r="M1371" i="44"/>
  <c r="L1371" i="44"/>
  <c r="K1371" i="44"/>
  <c r="J1371" i="44"/>
  <c r="X1370" i="44"/>
  <c r="W1370" i="44"/>
  <c r="V1370" i="44"/>
  <c r="U1370" i="44"/>
  <c r="R1370" i="44"/>
  <c r="Q1370" i="44"/>
  <c r="P1370" i="44"/>
  <c r="N1370" i="44"/>
  <c r="M1370" i="44"/>
  <c r="L1370" i="44"/>
  <c r="K1370" i="44"/>
  <c r="J1370" i="44"/>
  <c r="X1369" i="44"/>
  <c r="W1369" i="44"/>
  <c r="V1369" i="44"/>
  <c r="U1369" i="44"/>
  <c r="R1369" i="44"/>
  <c r="Q1369" i="44"/>
  <c r="P1369" i="44"/>
  <c r="N1369" i="44"/>
  <c r="M1369" i="44"/>
  <c r="L1369" i="44"/>
  <c r="K1369" i="44"/>
  <c r="J1369" i="44"/>
  <c r="X1368" i="44"/>
  <c r="W1368" i="44"/>
  <c r="V1368" i="44"/>
  <c r="U1368" i="44"/>
  <c r="R1368" i="44"/>
  <c r="Q1368" i="44"/>
  <c r="P1368" i="44"/>
  <c r="N1368" i="44"/>
  <c r="M1368" i="44"/>
  <c r="L1368" i="44"/>
  <c r="K1368" i="44"/>
  <c r="J1368" i="44"/>
  <c r="X1367" i="44"/>
  <c r="W1367" i="44"/>
  <c r="V1367" i="44"/>
  <c r="Y1367" i="44" s="1"/>
  <c r="U1367" i="44"/>
  <c r="R1367" i="44"/>
  <c r="Q1367" i="44"/>
  <c r="P1367" i="44"/>
  <c r="N1367" i="44"/>
  <c r="M1367" i="44"/>
  <c r="L1367" i="44"/>
  <c r="K1367" i="44"/>
  <c r="J1367" i="44"/>
  <c r="X1366" i="44"/>
  <c r="W1366" i="44"/>
  <c r="V1366" i="44"/>
  <c r="U1366" i="44"/>
  <c r="R1366" i="44"/>
  <c r="Q1366" i="44"/>
  <c r="P1366" i="44"/>
  <c r="N1366" i="44"/>
  <c r="M1366" i="44"/>
  <c r="L1366" i="44"/>
  <c r="K1366" i="44"/>
  <c r="J1366" i="44"/>
  <c r="X1365" i="44"/>
  <c r="W1365" i="44"/>
  <c r="V1365" i="44"/>
  <c r="U1365" i="44"/>
  <c r="R1365" i="44"/>
  <c r="Q1365" i="44"/>
  <c r="P1365" i="44"/>
  <c r="N1365" i="44"/>
  <c r="M1365" i="44"/>
  <c r="L1365" i="44"/>
  <c r="K1365" i="44"/>
  <c r="J1365" i="44"/>
  <c r="X1364" i="44"/>
  <c r="W1364" i="44"/>
  <c r="V1364" i="44"/>
  <c r="U1364" i="44"/>
  <c r="R1364" i="44"/>
  <c r="Q1364" i="44"/>
  <c r="P1364" i="44"/>
  <c r="N1364" i="44"/>
  <c r="M1364" i="44"/>
  <c r="L1364" i="44"/>
  <c r="K1364" i="44"/>
  <c r="J1364" i="44"/>
  <c r="X1363" i="44"/>
  <c r="W1363" i="44"/>
  <c r="V1363" i="44"/>
  <c r="Y1363" i="44" s="1"/>
  <c r="U1363" i="44"/>
  <c r="R1363" i="44"/>
  <c r="Q1363" i="44"/>
  <c r="P1363" i="44"/>
  <c r="N1363" i="44"/>
  <c r="M1363" i="44"/>
  <c r="L1363" i="44"/>
  <c r="K1363" i="44"/>
  <c r="J1363" i="44"/>
  <c r="X1362" i="44"/>
  <c r="W1362" i="44"/>
  <c r="V1362" i="44"/>
  <c r="U1362" i="44"/>
  <c r="R1362" i="44"/>
  <c r="Q1362" i="44"/>
  <c r="P1362" i="44"/>
  <c r="N1362" i="44"/>
  <c r="M1362" i="44"/>
  <c r="L1362" i="44"/>
  <c r="K1362" i="44"/>
  <c r="J1362" i="44"/>
  <c r="X1361" i="44"/>
  <c r="W1361" i="44"/>
  <c r="V1361" i="44"/>
  <c r="U1361" i="44"/>
  <c r="R1361" i="44"/>
  <c r="Q1361" i="44"/>
  <c r="P1361" i="44"/>
  <c r="N1361" i="44"/>
  <c r="M1361" i="44"/>
  <c r="L1361" i="44"/>
  <c r="K1361" i="44"/>
  <c r="J1361" i="44"/>
  <c r="X1360" i="44"/>
  <c r="W1360" i="44"/>
  <c r="V1360" i="44"/>
  <c r="U1360" i="44"/>
  <c r="R1360" i="44"/>
  <c r="Q1360" i="44"/>
  <c r="P1360" i="44"/>
  <c r="N1360" i="44"/>
  <c r="M1360" i="44"/>
  <c r="L1360" i="44"/>
  <c r="K1360" i="44"/>
  <c r="J1360" i="44"/>
  <c r="X1359" i="44"/>
  <c r="W1359" i="44"/>
  <c r="V1359" i="44"/>
  <c r="Y1359" i="44" s="1"/>
  <c r="U1359" i="44"/>
  <c r="R1359" i="44"/>
  <c r="Q1359" i="44"/>
  <c r="P1359" i="44"/>
  <c r="N1359" i="44"/>
  <c r="M1359" i="44"/>
  <c r="L1359" i="44"/>
  <c r="K1359" i="44"/>
  <c r="J1359" i="44"/>
  <c r="X1358" i="44"/>
  <c r="W1358" i="44"/>
  <c r="V1358" i="44"/>
  <c r="U1358" i="44"/>
  <c r="R1358" i="44"/>
  <c r="Q1358" i="44"/>
  <c r="P1358" i="44"/>
  <c r="N1358" i="44"/>
  <c r="M1358" i="44"/>
  <c r="L1358" i="44"/>
  <c r="K1358" i="44"/>
  <c r="J1358" i="44"/>
  <c r="X1357" i="44"/>
  <c r="W1357" i="44"/>
  <c r="V1357" i="44"/>
  <c r="U1357" i="44"/>
  <c r="R1357" i="44"/>
  <c r="Q1357" i="44"/>
  <c r="P1357" i="44"/>
  <c r="N1357" i="44"/>
  <c r="M1357" i="44"/>
  <c r="L1357" i="44"/>
  <c r="K1357" i="44"/>
  <c r="J1357" i="44"/>
  <c r="X1356" i="44"/>
  <c r="W1356" i="44"/>
  <c r="V1356" i="44"/>
  <c r="Y1356" i="44" s="1"/>
  <c r="U1356" i="44"/>
  <c r="R1356" i="44"/>
  <c r="Q1356" i="44"/>
  <c r="P1356" i="44"/>
  <c r="N1356" i="44"/>
  <c r="M1356" i="44"/>
  <c r="L1356" i="44"/>
  <c r="K1356" i="44"/>
  <c r="J1356" i="44"/>
  <c r="X1355" i="44"/>
  <c r="W1355" i="44"/>
  <c r="V1355" i="44"/>
  <c r="Y1355" i="44" s="1"/>
  <c r="U1355" i="44"/>
  <c r="R1355" i="44"/>
  <c r="Q1355" i="44"/>
  <c r="P1355" i="44"/>
  <c r="N1355" i="44"/>
  <c r="M1355" i="44"/>
  <c r="L1355" i="44"/>
  <c r="K1355" i="44"/>
  <c r="J1355" i="44"/>
  <c r="X1354" i="44"/>
  <c r="W1354" i="44"/>
  <c r="V1354" i="44"/>
  <c r="U1354" i="44"/>
  <c r="R1354" i="44"/>
  <c r="Q1354" i="44"/>
  <c r="P1354" i="44"/>
  <c r="N1354" i="44"/>
  <c r="M1354" i="44"/>
  <c r="L1354" i="44"/>
  <c r="K1354" i="44"/>
  <c r="J1354" i="44"/>
  <c r="X1353" i="44"/>
  <c r="W1353" i="44"/>
  <c r="V1353" i="44"/>
  <c r="U1353" i="44"/>
  <c r="R1353" i="44"/>
  <c r="Q1353" i="44"/>
  <c r="P1353" i="44"/>
  <c r="N1353" i="44"/>
  <c r="M1353" i="44"/>
  <c r="L1353" i="44"/>
  <c r="K1353" i="44"/>
  <c r="J1353" i="44"/>
  <c r="X1352" i="44"/>
  <c r="W1352" i="44"/>
  <c r="V1352" i="44"/>
  <c r="U1352" i="44"/>
  <c r="R1352" i="44"/>
  <c r="Q1352" i="44"/>
  <c r="P1352" i="44"/>
  <c r="N1352" i="44"/>
  <c r="M1352" i="44"/>
  <c r="L1352" i="44"/>
  <c r="K1352" i="44"/>
  <c r="J1352" i="44"/>
  <c r="X1351" i="44"/>
  <c r="W1351" i="44"/>
  <c r="V1351" i="44"/>
  <c r="Y1351" i="44" s="1"/>
  <c r="U1351" i="44"/>
  <c r="R1351" i="44"/>
  <c r="Q1351" i="44"/>
  <c r="P1351" i="44"/>
  <c r="N1351" i="44"/>
  <c r="M1351" i="44"/>
  <c r="L1351" i="44"/>
  <c r="K1351" i="44"/>
  <c r="J1351" i="44"/>
  <c r="X1350" i="44"/>
  <c r="W1350" i="44"/>
  <c r="V1350" i="44"/>
  <c r="U1350" i="44"/>
  <c r="R1350" i="44"/>
  <c r="Q1350" i="44"/>
  <c r="P1350" i="44"/>
  <c r="N1350" i="44"/>
  <c r="M1350" i="44"/>
  <c r="L1350" i="44"/>
  <c r="K1350" i="44"/>
  <c r="J1350" i="44"/>
  <c r="X1349" i="44"/>
  <c r="W1349" i="44"/>
  <c r="V1349" i="44"/>
  <c r="U1349" i="44"/>
  <c r="R1349" i="44"/>
  <c r="Q1349" i="44"/>
  <c r="P1349" i="44"/>
  <c r="N1349" i="44"/>
  <c r="M1349" i="44"/>
  <c r="L1349" i="44"/>
  <c r="K1349" i="44"/>
  <c r="J1349" i="44"/>
  <c r="X1348" i="44"/>
  <c r="W1348" i="44"/>
  <c r="V1348" i="44"/>
  <c r="Y1348" i="44" s="1"/>
  <c r="U1348" i="44"/>
  <c r="R1348" i="44"/>
  <c r="Q1348" i="44"/>
  <c r="P1348" i="44"/>
  <c r="N1348" i="44"/>
  <c r="M1348" i="44"/>
  <c r="L1348" i="44"/>
  <c r="K1348" i="44"/>
  <c r="J1348" i="44"/>
  <c r="X1347" i="44"/>
  <c r="W1347" i="44"/>
  <c r="V1347" i="44"/>
  <c r="Y1347" i="44" s="1"/>
  <c r="U1347" i="44"/>
  <c r="R1347" i="44"/>
  <c r="Q1347" i="44"/>
  <c r="P1347" i="44"/>
  <c r="N1347" i="44"/>
  <c r="M1347" i="44"/>
  <c r="L1347" i="44"/>
  <c r="K1347" i="44"/>
  <c r="J1347" i="44"/>
  <c r="X1346" i="44"/>
  <c r="W1346" i="44"/>
  <c r="V1346" i="44"/>
  <c r="U1346" i="44"/>
  <c r="R1346" i="44"/>
  <c r="Q1346" i="44"/>
  <c r="P1346" i="44"/>
  <c r="N1346" i="44"/>
  <c r="M1346" i="44"/>
  <c r="L1346" i="44"/>
  <c r="K1346" i="44"/>
  <c r="J1346" i="44"/>
  <c r="X1345" i="44"/>
  <c r="W1345" i="44"/>
  <c r="V1345" i="44"/>
  <c r="U1345" i="44"/>
  <c r="R1345" i="44"/>
  <c r="Q1345" i="44"/>
  <c r="P1345" i="44"/>
  <c r="N1345" i="44"/>
  <c r="M1345" i="44"/>
  <c r="L1345" i="44"/>
  <c r="K1345" i="44"/>
  <c r="J1345" i="44"/>
  <c r="X1344" i="44"/>
  <c r="W1344" i="44"/>
  <c r="V1344" i="44"/>
  <c r="U1344" i="44"/>
  <c r="R1344" i="44"/>
  <c r="Q1344" i="44"/>
  <c r="P1344" i="44"/>
  <c r="N1344" i="44"/>
  <c r="M1344" i="44"/>
  <c r="L1344" i="44"/>
  <c r="K1344" i="44"/>
  <c r="J1344" i="44"/>
  <c r="X1343" i="44"/>
  <c r="W1343" i="44"/>
  <c r="V1343" i="44"/>
  <c r="Y1343" i="44" s="1"/>
  <c r="U1343" i="44"/>
  <c r="R1343" i="44"/>
  <c r="Q1343" i="44"/>
  <c r="P1343" i="44"/>
  <c r="N1343" i="44"/>
  <c r="M1343" i="44"/>
  <c r="L1343" i="44"/>
  <c r="K1343" i="44"/>
  <c r="J1343" i="44"/>
  <c r="X1342" i="44"/>
  <c r="W1342" i="44"/>
  <c r="V1342" i="44"/>
  <c r="U1342" i="44"/>
  <c r="R1342" i="44"/>
  <c r="Q1342" i="44"/>
  <c r="P1342" i="44"/>
  <c r="N1342" i="44"/>
  <c r="M1342" i="44"/>
  <c r="L1342" i="44"/>
  <c r="K1342" i="44"/>
  <c r="J1342" i="44"/>
  <c r="X1341" i="44"/>
  <c r="W1341" i="44"/>
  <c r="V1341" i="44"/>
  <c r="U1341" i="44"/>
  <c r="R1341" i="44"/>
  <c r="Q1341" i="44"/>
  <c r="P1341" i="44"/>
  <c r="N1341" i="44"/>
  <c r="M1341" i="44"/>
  <c r="L1341" i="44"/>
  <c r="K1341" i="44"/>
  <c r="J1341" i="44"/>
  <c r="X1340" i="44"/>
  <c r="W1340" i="44"/>
  <c r="V1340" i="44"/>
  <c r="Y1340" i="44" s="1"/>
  <c r="U1340" i="44"/>
  <c r="R1340" i="44"/>
  <c r="Q1340" i="44"/>
  <c r="P1340" i="44"/>
  <c r="N1340" i="44"/>
  <c r="M1340" i="44"/>
  <c r="L1340" i="44"/>
  <c r="K1340" i="44"/>
  <c r="J1340" i="44"/>
  <c r="X1339" i="44"/>
  <c r="W1339" i="44"/>
  <c r="V1339" i="44"/>
  <c r="Y1339" i="44" s="1"/>
  <c r="U1339" i="44"/>
  <c r="R1339" i="44"/>
  <c r="Q1339" i="44"/>
  <c r="P1339" i="44"/>
  <c r="N1339" i="44"/>
  <c r="M1339" i="44"/>
  <c r="L1339" i="44"/>
  <c r="K1339" i="44"/>
  <c r="J1339" i="44"/>
  <c r="X1338" i="44"/>
  <c r="W1338" i="44"/>
  <c r="V1338" i="44"/>
  <c r="U1338" i="44"/>
  <c r="R1338" i="44"/>
  <c r="Q1338" i="44"/>
  <c r="P1338" i="44"/>
  <c r="N1338" i="44"/>
  <c r="M1338" i="44"/>
  <c r="L1338" i="44"/>
  <c r="K1338" i="44"/>
  <c r="J1338" i="44"/>
  <c r="X1337" i="44"/>
  <c r="W1337" i="44"/>
  <c r="V1337" i="44"/>
  <c r="U1337" i="44"/>
  <c r="R1337" i="44"/>
  <c r="Q1337" i="44"/>
  <c r="P1337" i="44"/>
  <c r="N1337" i="44"/>
  <c r="M1337" i="44"/>
  <c r="L1337" i="44"/>
  <c r="K1337" i="44"/>
  <c r="J1337" i="44"/>
  <c r="X1336" i="44"/>
  <c r="W1336" i="44"/>
  <c r="V1336" i="44"/>
  <c r="U1336" i="44"/>
  <c r="R1336" i="44"/>
  <c r="Q1336" i="44"/>
  <c r="P1336" i="44"/>
  <c r="N1336" i="44"/>
  <c r="M1336" i="44"/>
  <c r="L1336" i="44"/>
  <c r="K1336" i="44"/>
  <c r="J1336" i="44"/>
  <c r="X1335" i="44"/>
  <c r="W1335" i="44"/>
  <c r="V1335" i="44"/>
  <c r="Y1335" i="44" s="1"/>
  <c r="U1335" i="44"/>
  <c r="R1335" i="44"/>
  <c r="Q1335" i="44"/>
  <c r="P1335" i="44"/>
  <c r="N1335" i="44"/>
  <c r="M1335" i="44"/>
  <c r="L1335" i="44"/>
  <c r="K1335" i="44"/>
  <c r="J1335" i="44"/>
  <c r="X1334" i="44"/>
  <c r="W1334" i="44"/>
  <c r="V1334" i="44"/>
  <c r="U1334" i="44"/>
  <c r="R1334" i="44"/>
  <c r="Q1334" i="44"/>
  <c r="P1334" i="44"/>
  <c r="N1334" i="44"/>
  <c r="M1334" i="44"/>
  <c r="L1334" i="44"/>
  <c r="K1334" i="44"/>
  <c r="J1334" i="44"/>
  <c r="X1333" i="44"/>
  <c r="W1333" i="44"/>
  <c r="V1333" i="44"/>
  <c r="U1333" i="44"/>
  <c r="R1333" i="44"/>
  <c r="Q1333" i="44"/>
  <c r="P1333" i="44"/>
  <c r="N1333" i="44"/>
  <c r="M1333" i="44"/>
  <c r="L1333" i="44"/>
  <c r="K1333" i="44"/>
  <c r="J1333" i="44"/>
  <c r="X1332" i="44"/>
  <c r="W1332" i="44"/>
  <c r="V1332" i="44"/>
  <c r="Y1332" i="44" s="1"/>
  <c r="U1332" i="44"/>
  <c r="R1332" i="44"/>
  <c r="Q1332" i="44"/>
  <c r="P1332" i="44"/>
  <c r="N1332" i="44"/>
  <c r="M1332" i="44"/>
  <c r="L1332" i="44"/>
  <c r="K1332" i="44"/>
  <c r="J1332" i="44"/>
  <c r="X1331" i="44"/>
  <c r="W1331" i="44"/>
  <c r="V1331" i="44"/>
  <c r="Y1331" i="44" s="1"/>
  <c r="U1331" i="44"/>
  <c r="R1331" i="44"/>
  <c r="Q1331" i="44"/>
  <c r="P1331" i="44"/>
  <c r="N1331" i="44"/>
  <c r="M1331" i="44"/>
  <c r="L1331" i="44"/>
  <c r="K1331" i="44"/>
  <c r="J1331" i="44"/>
  <c r="X1330" i="44"/>
  <c r="W1330" i="44"/>
  <c r="V1330" i="44"/>
  <c r="U1330" i="44"/>
  <c r="R1330" i="44"/>
  <c r="Q1330" i="44"/>
  <c r="P1330" i="44"/>
  <c r="N1330" i="44"/>
  <c r="M1330" i="44"/>
  <c r="L1330" i="44"/>
  <c r="K1330" i="44"/>
  <c r="J1330" i="44"/>
  <c r="X1329" i="44"/>
  <c r="W1329" i="44"/>
  <c r="V1329" i="44"/>
  <c r="U1329" i="44"/>
  <c r="R1329" i="44"/>
  <c r="Q1329" i="44"/>
  <c r="P1329" i="44"/>
  <c r="N1329" i="44"/>
  <c r="M1329" i="44"/>
  <c r="L1329" i="44"/>
  <c r="K1329" i="44"/>
  <c r="J1329" i="44"/>
  <c r="X1328" i="44"/>
  <c r="W1328" i="44"/>
  <c r="V1328" i="44"/>
  <c r="U1328" i="44"/>
  <c r="R1328" i="44"/>
  <c r="Q1328" i="44"/>
  <c r="P1328" i="44"/>
  <c r="N1328" i="44"/>
  <c r="M1328" i="44"/>
  <c r="L1328" i="44"/>
  <c r="K1328" i="44"/>
  <c r="J1328" i="44"/>
  <c r="X1327" i="44"/>
  <c r="W1327" i="44"/>
  <c r="V1327" i="44"/>
  <c r="Y1327" i="44" s="1"/>
  <c r="U1327" i="44"/>
  <c r="R1327" i="44"/>
  <c r="Q1327" i="44"/>
  <c r="P1327" i="44"/>
  <c r="N1327" i="44"/>
  <c r="M1327" i="44"/>
  <c r="L1327" i="44"/>
  <c r="K1327" i="44"/>
  <c r="J1327" i="44"/>
  <c r="X1326" i="44"/>
  <c r="W1326" i="44"/>
  <c r="V1326" i="44"/>
  <c r="U1326" i="44"/>
  <c r="R1326" i="44"/>
  <c r="Q1326" i="44"/>
  <c r="P1326" i="44"/>
  <c r="N1326" i="44"/>
  <c r="M1326" i="44"/>
  <c r="L1326" i="44"/>
  <c r="K1326" i="44"/>
  <c r="J1326" i="44"/>
  <c r="X1325" i="44"/>
  <c r="W1325" i="44"/>
  <c r="V1325" i="44"/>
  <c r="U1325" i="44"/>
  <c r="R1325" i="44"/>
  <c r="Q1325" i="44"/>
  <c r="P1325" i="44"/>
  <c r="N1325" i="44"/>
  <c r="M1325" i="44"/>
  <c r="L1325" i="44"/>
  <c r="K1325" i="44"/>
  <c r="J1325" i="44"/>
  <c r="X1324" i="44"/>
  <c r="W1324" i="44"/>
  <c r="V1324" i="44"/>
  <c r="Y1324" i="44" s="1"/>
  <c r="U1324" i="44"/>
  <c r="R1324" i="44"/>
  <c r="Q1324" i="44"/>
  <c r="P1324" i="44"/>
  <c r="N1324" i="44"/>
  <c r="M1324" i="44"/>
  <c r="L1324" i="44"/>
  <c r="K1324" i="44"/>
  <c r="J1324" i="44"/>
  <c r="X1323" i="44"/>
  <c r="W1323" i="44"/>
  <c r="V1323" i="44"/>
  <c r="Y1323" i="44" s="1"/>
  <c r="U1323" i="44"/>
  <c r="R1323" i="44"/>
  <c r="Q1323" i="44"/>
  <c r="P1323" i="44"/>
  <c r="N1323" i="44"/>
  <c r="M1323" i="44"/>
  <c r="L1323" i="44"/>
  <c r="K1323" i="44"/>
  <c r="J1323" i="44"/>
  <c r="X1322" i="44"/>
  <c r="W1322" i="44"/>
  <c r="V1322" i="44"/>
  <c r="U1322" i="44"/>
  <c r="R1322" i="44"/>
  <c r="Q1322" i="44"/>
  <c r="P1322" i="44"/>
  <c r="N1322" i="44"/>
  <c r="M1322" i="44"/>
  <c r="L1322" i="44"/>
  <c r="K1322" i="44"/>
  <c r="J1322" i="44"/>
  <c r="X1321" i="44"/>
  <c r="W1321" i="44"/>
  <c r="V1321" i="44"/>
  <c r="U1321" i="44"/>
  <c r="R1321" i="44"/>
  <c r="Q1321" i="44"/>
  <c r="P1321" i="44"/>
  <c r="N1321" i="44"/>
  <c r="M1321" i="44"/>
  <c r="L1321" i="44"/>
  <c r="K1321" i="44"/>
  <c r="J1321" i="44"/>
  <c r="X1320" i="44"/>
  <c r="W1320" i="44"/>
  <c r="V1320" i="44"/>
  <c r="U1320" i="44"/>
  <c r="R1320" i="44"/>
  <c r="Q1320" i="44"/>
  <c r="P1320" i="44"/>
  <c r="N1320" i="44"/>
  <c r="M1320" i="44"/>
  <c r="L1320" i="44"/>
  <c r="K1320" i="44"/>
  <c r="J1320" i="44"/>
  <c r="X1319" i="44"/>
  <c r="W1319" i="44"/>
  <c r="V1319" i="44"/>
  <c r="Y1319" i="44" s="1"/>
  <c r="U1319" i="44"/>
  <c r="R1319" i="44"/>
  <c r="Q1319" i="44"/>
  <c r="P1319" i="44"/>
  <c r="N1319" i="44"/>
  <c r="M1319" i="44"/>
  <c r="L1319" i="44"/>
  <c r="K1319" i="44"/>
  <c r="J1319" i="44"/>
  <c r="X1318" i="44"/>
  <c r="W1318" i="44"/>
  <c r="V1318" i="44"/>
  <c r="U1318" i="44"/>
  <c r="R1318" i="44"/>
  <c r="Q1318" i="44"/>
  <c r="P1318" i="44"/>
  <c r="N1318" i="44"/>
  <c r="M1318" i="44"/>
  <c r="L1318" i="44"/>
  <c r="K1318" i="44"/>
  <c r="J1318" i="44"/>
  <c r="X1317" i="44"/>
  <c r="W1317" i="44"/>
  <c r="V1317" i="44"/>
  <c r="U1317" i="44"/>
  <c r="R1317" i="44"/>
  <c r="Q1317" i="44"/>
  <c r="P1317" i="44"/>
  <c r="N1317" i="44"/>
  <c r="M1317" i="44"/>
  <c r="L1317" i="44"/>
  <c r="K1317" i="44"/>
  <c r="J1317" i="44"/>
  <c r="X1316" i="44"/>
  <c r="W1316" i="44"/>
  <c r="V1316" i="44"/>
  <c r="Y1316" i="44" s="1"/>
  <c r="U1316" i="44"/>
  <c r="R1316" i="44"/>
  <c r="Q1316" i="44"/>
  <c r="P1316" i="44"/>
  <c r="N1316" i="44"/>
  <c r="M1316" i="44"/>
  <c r="L1316" i="44"/>
  <c r="K1316" i="44"/>
  <c r="J1316" i="44"/>
  <c r="X1315" i="44"/>
  <c r="W1315" i="44"/>
  <c r="V1315" i="44"/>
  <c r="Y1315" i="44" s="1"/>
  <c r="U1315" i="44"/>
  <c r="R1315" i="44"/>
  <c r="Q1315" i="44"/>
  <c r="P1315" i="44"/>
  <c r="N1315" i="44"/>
  <c r="M1315" i="44"/>
  <c r="L1315" i="44"/>
  <c r="K1315" i="44"/>
  <c r="J1315" i="44"/>
  <c r="X1314" i="44"/>
  <c r="W1314" i="44"/>
  <c r="V1314" i="44"/>
  <c r="U1314" i="44"/>
  <c r="R1314" i="44"/>
  <c r="Q1314" i="44"/>
  <c r="P1314" i="44"/>
  <c r="N1314" i="44"/>
  <c r="M1314" i="44"/>
  <c r="L1314" i="44"/>
  <c r="K1314" i="44"/>
  <c r="J1314" i="44"/>
  <c r="X1313" i="44"/>
  <c r="W1313" i="44"/>
  <c r="V1313" i="44"/>
  <c r="U1313" i="44"/>
  <c r="R1313" i="44"/>
  <c r="Q1313" i="44"/>
  <c r="P1313" i="44"/>
  <c r="N1313" i="44"/>
  <c r="M1313" i="44"/>
  <c r="L1313" i="44"/>
  <c r="K1313" i="44"/>
  <c r="J1313" i="44"/>
  <c r="X1312" i="44"/>
  <c r="W1312" i="44"/>
  <c r="V1312" i="44"/>
  <c r="U1312" i="44"/>
  <c r="R1312" i="44"/>
  <c r="Q1312" i="44"/>
  <c r="P1312" i="44"/>
  <c r="N1312" i="44"/>
  <c r="M1312" i="44"/>
  <c r="L1312" i="44"/>
  <c r="K1312" i="44"/>
  <c r="J1312" i="44"/>
  <c r="X1311" i="44"/>
  <c r="W1311" i="44"/>
  <c r="V1311" i="44"/>
  <c r="Y1311" i="44" s="1"/>
  <c r="U1311" i="44"/>
  <c r="R1311" i="44"/>
  <c r="Q1311" i="44"/>
  <c r="P1311" i="44"/>
  <c r="N1311" i="44"/>
  <c r="M1311" i="44"/>
  <c r="L1311" i="44"/>
  <c r="K1311" i="44"/>
  <c r="J1311" i="44"/>
  <c r="X1310" i="44"/>
  <c r="W1310" i="44"/>
  <c r="V1310" i="44"/>
  <c r="U1310" i="44"/>
  <c r="R1310" i="44"/>
  <c r="Q1310" i="44"/>
  <c r="P1310" i="44"/>
  <c r="N1310" i="44"/>
  <c r="M1310" i="44"/>
  <c r="L1310" i="44"/>
  <c r="K1310" i="44"/>
  <c r="J1310" i="44"/>
  <c r="X1309" i="44"/>
  <c r="W1309" i="44"/>
  <c r="V1309" i="44"/>
  <c r="U1309" i="44"/>
  <c r="R1309" i="44"/>
  <c r="Q1309" i="44"/>
  <c r="P1309" i="44"/>
  <c r="N1309" i="44"/>
  <c r="M1309" i="44"/>
  <c r="L1309" i="44"/>
  <c r="K1309" i="44"/>
  <c r="J1309" i="44"/>
  <c r="X1308" i="44"/>
  <c r="W1308" i="44"/>
  <c r="V1308" i="44"/>
  <c r="Y1308" i="44" s="1"/>
  <c r="U1308" i="44"/>
  <c r="R1308" i="44"/>
  <c r="Q1308" i="44"/>
  <c r="P1308" i="44"/>
  <c r="N1308" i="44"/>
  <c r="M1308" i="44"/>
  <c r="L1308" i="44"/>
  <c r="K1308" i="44"/>
  <c r="J1308" i="44"/>
  <c r="X1307" i="44"/>
  <c r="W1307" i="44"/>
  <c r="V1307" i="44"/>
  <c r="Y1307" i="44" s="1"/>
  <c r="U1307" i="44"/>
  <c r="R1307" i="44"/>
  <c r="Q1307" i="44"/>
  <c r="P1307" i="44"/>
  <c r="N1307" i="44"/>
  <c r="M1307" i="44"/>
  <c r="L1307" i="44"/>
  <c r="K1307" i="44"/>
  <c r="J1307" i="44"/>
  <c r="X1306" i="44"/>
  <c r="W1306" i="44"/>
  <c r="V1306" i="44"/>
  <c r="U1306" i="44"/>
  <c r="R1306" i="44"/>
  <c r="Q1306" i="44"/>
  <c r="P1306" i="44"/>
  <c r="N1306" i="44"/>
  <c r="M1306" i="44"/>
  <c r="L1306" i="44"/>
  <c r="K1306" i="44"/>
  <c r="J1306" i="44"/>
  <c r="X1305" i="44"/>
  <c r="W1305" i="44"/>
  <c r="V1305" i="44"/>
  <c r="U1305" i="44"/>
  <c r="R1305" i="44"/>
  <c r="Q1305" i="44"/>
  <c r="P1305" i="44"/>
  <c r="N1305" i="44"/>
  <c r="M1305" i="44"/>
  <c r="L1305" i="44"/>
  <c r="K1305" i="44"/>
  <c r="J1305" i="44"/>
  <c r="X1304" i="44"/>
  <c r="W1304" i="44"/>
  <c r="V1304" i="44"/>
  <c r="U1304" i="44"/>
  <c r="R1304" i="44"/>
  <c r="Q1304" i="44"/>
  <c r="P1304" i="44"/>
  <c r="N1304" i="44"/>
  <c r="M1304" i="44"/>
  <c r="L1304" i="44"/>
  <c r="K1304" i="44"/>
  <c r="J1304" i="44"/>
  <c r="X1303" i="44"/>
  <c r="W1303" i="44"/>
  <c r="V1303" i="44"/>
  <c r="Y1303" i="44" s="1"/>
  <c r="U1303" i="44"/>
  <c r="R1303" i="44"/>
  <c r="Q1303" i="44"/>
  <c r="P1303" i="44"/>
  <c r="N1303" i="44"/>
  <c r="M1303" i="44"/>
  <c r="L1303" i="44"/>
  <c r="K1303" i="44"/>
  <c r="J1303" i="44"/>
  <c r="X1302" i="44"/>
  <c r="W1302" i="44"/>
  <c r="V1302" i="44"/>
  <c r="U1302" i="44"/>
  <c r="R1302" i="44"/>
  <c r="Q1302" i="44"/>
  <c r="P1302" i="44"/>
  <c r="N1302" i="44"/>
  <c r="M1302" i="44"/>
  <c r="L1302" i="44"/>
  <c r="K1302" i="44"/>
  <c r="J1302" i="44"/>
  <c r="X1301" i="44"/>
  <c r="W1301" i="44"/>
  <c r="V1301" i="44"/>
  <c r="U1301" i="44"/>
  <c r="R1301" i="44"/>
  <c r="Q1301" i="44"/>
  <c r="P1301" i="44"/>
  <c r="N1301" i="44"/>
  <c r="M1301" i="44"/>
  <c r="L1301" i="44"/>
  <c r="K1301" i="44"/>
  <c r="J1301" i="44"/>
  <c r="X1300" i="44"/>
  <c r="W1300" i="44"/>
  <c r="V1300" i="44"/>
  <c r="Y1300" i="44" s="1"/>
  <c r="U1300" i="44"/>
  <c r="R1300" i="44"/>
  <c r="Q1300" i="44"/>
  <c r="P1300" i="44"/>
  <c r="N1300" i="44"/>
  <c r="M1300" i="44"/>
  <c r="L1300" i="44"/>
  <c r="K1300" i="44"/>
  <c r="J1300" i="44"/>
  <c r="X1299" i="44"/>
  <c r="W1299" i="44"/>
  <c r="V1299" i="44"/>
  <c r="Y1299" i="44" s="1"/>
  <c r="U1299" i="44"/>
  <c r="R1299" i="44"/>
  <c r="Q1299" i="44"/>
  <c r="P1299" i="44"/>
  <c r="N1299" i="44"/>
  <c r="M1299" i="44"/>
  <c r="L1299" i="44"/>
  <c r="K1299" i="44"/>
  <c r="J1299" i="44"/>
  <c r="X1298" i="44"/>
  <c r="W1298" i="44"/>
  <c r="V1298" i="44"/>
  <c r="U1298" i="44"/>
  <c r="R1298" i="44"/>
  <c r="Q1298" i="44"/>
  <c r="P1298" i="44"/>
  <c r="N1298" i="44"/>
  <c r="M1298" i="44"/>
  <c r="L1298" i="44"/>
  <c r="K1298" i="44"/>
  <c r="J1298" i="44"/>
  <c r="X1297" i="44"/>
  <c r="W1297" i="44"/>
  <c r="V1297" i="44"/>
  <c r="U1297" i="44"/>
  <c r="R1297" i="44"/>
  <c r="Q1297" i="44"/>
  <c r="P1297" i="44"/>
  <c r="N1297" i="44"/>
  <c r="M1297" i="44"/>
  <c r="L1297" i="44"/>
  <c r="K1297" i="44"/>
  <c r="J1297" i="44"/>
  <c r="X1296" i="44"/>
  <c r="W1296" i="44"/>
  <c r="V1296" i="44"/>
  <c r="U1296" i="44"/>
  <c r="R1296" i="44"/>
  <c r="Q1296" i="44"/>
  <c r="P1296" i="44"/>
  <c r="N1296" i="44"/>
  <c r="M1296" i="44"/>
  <c r="L1296" i="44"/>
  <c r="K1296" i="44"/>
  <c r="J1296" i="44"/>
  <c r="X1295" i="44"/>
  <c r="W1295" i="44"/>
  <c r="V1295" i="44"/>
  <c r="U1295" i="44"/>
  <c r="R1295" i="44"/>
  <c r="Q1295" i="44"/>
  <c r="P1295" i="44"/>
  <c r="N1295" i="44"/>
  <c r="M1295" i="44"/>
  <c r="L1295" i="44"/>
  <c r="K1295" i="44"/>
  <c r="J1295" i="44"/>
  <c r="X1294" i="44"/>
  <c r="W1294" i="44"/>
  <c r="V1294" i="44"/>
  <c r="U1294" i="44"/>
  <c r="S1294" i="44"/>
  <c r="R1294" i="44"/>
  <c r="Q1294" i="44"/>
  <c r="P1294" i="44"/>
  <c r="N1294" i="44"/>
  <c r="M1294" i="44"/>
  <c r="L1294" i="44"/>
  <c r="K1294" i="44"/>
  <c r="J1294" i="44"/>
  <c r="X1293" i="44"/>
  <c r="W1293" i="44"/>
  <c r="V1293" i="44"/>
  <c r="U1293" i="44"/>
  <c r="R1293" i="44"/>
  <c r="Q1293" i="44"/>
  <c r="P1293" i="44"/>
  <c r="N1293" i="44"/>
  <c r="M1293" i="44"/>
  <c r="L1293" i="44"/>
  <c r="K1293" i="44"/>
  <c r="J1293" i="44"/>
  <c r="X1292" i="44"/>
  <c r="W1292" i="44"/>
  <c r="V1292" i="44"/>
  <c r="U1292" i="44"/>
  <c r="R1292" i="44"/>
  <c r="Q1292" i="44"/>
  <c r="P1292" i="44"/>
  <c r="N1292" i="44"/>
  <c r="M1292" i="44"/>
  <c r="L1292" i="44"/>
  <c r="K1292" i="44"/>
  <c r="J1292" i="44"/>
  <c r="X1291" i="44"/>
  <c r="W1291" i="44"/>
  <c r="V1291" i="44"/>
  <c r="U1291" i="44"/>
  <c r="R1291" i="44"/>
  <c r="Q1291" i="44"/>
  <c r="P1291" i="44"/>
  <c r="N1291" i="44"/>
  <c r="M1291" i="44"/>
  <c r="L1291" i="44"/>
  <c r="K1291" i="44"/>
  <c r="J1291" i="44"/>
  <c r="X1290" i="44"/>
  <c r="W1290" i="44"/>
  <c r="V1290" i="44"/>
  <c r="U1290" i="44"/>
  <c r="S1290" i="44"/>
  <c r="R1290" i="44"/>
  <c r="Q1290" i="44"/>
  <c r="P1290" i="44"/>
  <c r="N1290" i="44"/>
  <c r="M1290" i="44"/>
  <c r="L1290" i="44"/>
  <c r="K1290" i="44"/>
  <c r="J1290" i="44"/>
  <c r="X1289" i="44"/>
  <c r="W1289" i="44"/>
  <c r="V1289" i="44"/>
  <c r="U1289" i="44"/>
  <c r="R1289" i="44"/>
  <c r="Q1289" i="44"/>
  <c r="P1289" i="44"/>
  <c r="N1289" i="44"/>
  <c r="M1289" i="44"/>
  <c r="L1289" i="44"/>
  <c r="K1289" i="44"/>
  <c r="J1289" i="44"/>
  <c r="X1288" i="44"/>
  <c r="W1288" i="44"/>
  <c r="V1288" i="44"/>
  <c r="U1288" i="44"/>
  <c r="R1288" i="44"/>
  <c r="Q1288" i="44"/>
  <c r="P1288" i="44"/>
  <c r="N1288" i="44"/>
  <c r="M1288" i="44"/>
  <c r="L1288" i="44"/>
  <c r="K1288" i="44"/>
  <c r="J1288" i="44"/>
  <c r="X1287" i="44"/>
  <c r="W1287" i="44"/>
  <c r="V1287" i="44"/>
  <c r="U1287" i="44"/>
  <c r="R1287" i="44"/>
  <c r="Q1287" i="44"/>
  <c r="P1287" i="44"/>
  <c r="N1287" i="44"/>
  <c r="M1287" i="44"/>
  <c r="L1287" i="44"/>
  <c r="K1287" i="44"/>
  <c r="J1287" i="44"/>
  <c r="X1286" i="44"/>
  <c r="W1286" i="44"/>
  <c r="V1286" i="44"/>
  <c r="U1286" i="44"/>
  <c r="S1286" i="44"/>
  <c r="R1286" i="44"/>
  <c r="Q1286" i="44"/>
  <c r="P1286" i="44"/>
  <c r="N1286" i="44"/>
  <c r="M1286" i="44"/>
  <c r="L1286" i="44"/>
  <c r="K1286" i="44"/>
  <c r="J1286" i="44"/>
  <c r="X1285" i="44"/>
  <c r="W1285" i="44"/>
  <c r="V1285" i="44"/>
  <c r="U1285" i="44"/>
  <c r="R1285" i="44"/>
  <c r="Q1285" i="44"/>
  <c r="P1285" i="44"/>
  <c r="N1285" i="44"/>
  <c r="M1285" i="44"/>
  <c r="L1285" i="44"/>
  <c r="K1285" i="44"/>
  <c r="J1285" i="44"/>
  <c r="X1284" i="44"/>
  <c r="W1284" i="44"/>
  <c r="V1284" i="44"/>
  <c r="U1284" i="44"/>
  <c r="R1284" i="44"/>
  <c r="Q1284" i="44"/>
  <c r="P1284" i="44"/>
  <c r="N1284" i="44"/>
  <c r="M1284" i="44"/>
  <c r="L1284" i="44"/>
  <c r="K1284" i="44"/>
  <c r="J1284" i="44"/>
  <c r="X1283" i="44"/>
  <c r="W1283" i="44"/>
  <c r="V1283" i="44"/>
  <c r="U1283" i="44"/>
  <c r="R1283" i="44"/>
  <c r="Q1283" i="44"/>
  <c r="P1283" i="44"/>
  <c r="N1283" i="44"/>
  <c r="M1283" i="44"/>
  <c r="L1283" i="44"/>
  <c r="K1283" i="44"/>
  <c r="J1283" i="44"/>
  <c r="X1282" i="44"/>
  <c r="W1282" i="44"/>
  <c r="V1282" i="44"/>
  <c r="U1282" i="44"/>
  <c r="S1282" i="44"/>
  <c r="R1282" i="44"/>
  <c r="Q1282" i="44"/>
  <c r="P1282" i="44"/>
  <c r="N1282" i="44"/>
  <c r="M1282" i="44"/>
  <c r="L1282" i="44"/>
  <c r="K1282" i="44"/>
  <c r="J1282" i="44"/>
  <c r="X1281" i="44"/>
  <c r="W1281" i="44"/>
  <c r="V1281" i="44"/>
  <c r="U1281" i="44"/>
  <c r="S1281" i="44"/>
  <c r="R1281" i="44"/>
  <c r="Q1281" i="44"/>
  <c r="P1281" i="44"/>
  <c r="N1281" i="44"/>
  <c r="M1281" i="44"/>
  <c r="L1281" i="44"/>
  <c r="K1281" i="44"/>
  <c r="J1281" i="44"/>
  <c r="X1280" i="44"/>
  <c r="W1280" i="44"/>
  <c r="Y1280" i="44" s="1"/>
  <c r="V1280" i="44"/>
  <c r="U1280" i="44"/>
  <c r="R1280" i="44"/>
  <c r="Q1280" i="44"/>
  <c r="P1280" i="44"/>
  <c r="N1280" i="44"/>
  <c r="M1280" i="44"/>
  <c r="L1280" i="44"/>
  <c r="K1280" i="44"/>
  <c r="J1280" i="44"/>
  <c r="X1279" i="44"/>
  <c r="W1279" i="44"/>
  <c r="V1279" i="44"/>
  <c r="Y1279" i="44" s="1"/>
  <c r="U1279" i="44"/>
  <c r="Q1279" i="44"/>
  <c r="R1279" i="44" s="1"/>
  <c r="P1279" i="44"/>
  <c r="N1279" i="44"/>
  <c r="M1279" i="44"/>
  <c r="L1279" i="44"/>
  <c r="K1279" i="44"/>
  <c r="J1279" i="44"/>
  <c r="Y1278" i="44"/>
  <c r="X1278" i="44"/>
  <c r="W1278" i="44"/>
  <c r="V1278" i="44"/>
  <c r="U1278" i="44"/>
  <c r="R1278" i="44"/>
  <c r="Q1278" i="44"/>
  <c r="P1278" i="44"/>
  <c r="N1278" i="44"/>
  <c r="M1278" i="44"/>
  <c r="L1278" i="44"/>
  <c r="K1278" i="44"/>
  <c r="J1278" i="44"/>
  <c r="X1277" i="44"/>
  <c r="W1277" i="44"/>
  <c r="V1277" i="44"/>
  <c r="U1277" i="44"/>
  <c r="S1277" i="44"/>
  <c r="Q1277" i="44"/>
  <c r="R1277" i="44" s="1"/>
  <c r="P1277" i="44"/>
  <c r="N1277" i="44"/>
  <c r="M1277" i="44"/>
  <c r="L1277" i="44"/>
  <c r="K1277" i="44"/>
  <c r="J1277" i="44"/>
  <c r="X1276" i="44"/>
  <c r="W1276" i="44"/>
  <c r="Y1276" i="44" s="1"/>
  <c r="V1276" i="44"/>
  <c r="U1276" i="44"/>
  <c r="R1276" i="44"/>
  <c r="Q1276" i="44"/>
  <c r="P1276" i="44"/>
  <c r="N1276" i="44"/>
  <c r="M1276" i="44"/>
  <c r="L1276" i="44"/>
  <c r="K1276" i="44"/>
  <c r="J1276" i="44"/>
  <c r="X1275" i="44"/>
  <c r="W1275" i="44"/>
  <c r="V1275" i="44"/>
  <c r="Y1275" i="44" s="1"/>
  <c r="U1275" i="44"/>
  <c r="Q1275" i="44"/>
  <c r="R1275" i="44" s="1"/>
  <c r="P1275" i="44"/>
  <c r="N1275" i="44"/>
  <c r="M1275" i="44"/>
  <c r="L1275" i="44"/>
  <c r="K1275" i="44"/>
  <c r="J1275" i="44"/>
  <c r="Y1274" i="44"/>
  <c r="X1274" i="44"/>
  <c r="W1274" i="44"/>
  <c r="V1274" i="44"/>
  <c r="U1274" i="44"/>
  <c r="S1274" i="44"/>
  <c r="R1274" i="44"/>
  <c r="Q1274" i="44"/>
  <c r="P1274" i="44"/>
  <c r="N1274" i="44"/>
  <c r="M1274" i="44"/>
  <c r="L1274" i="44"/>
  <c r="K1274" i="44"/>
  <c r="J1274" i="44"/>
  <c r="X1273" i="44"/>
  <c r="W1273" i="44"/>
  <c r="V1273" i="44"/>
  <c r="Y1273" i="44" s="1"/>
  <c r="U1273" i="44"/>
  <c r="S1273" i="44"/>
  <c r="R1273" i="44"/>
  <c r="Q1273" i="44"/>
  <c r="P1273" i="44"/>
  <c r="N1273" i="44"/>
  <c r="M1273" i="44"/>
  <c r="L1273" i="44"/>
  <c r="K1273" i="44"/>
  <c r="J1273" i="44"/>
  <c r="X1272" i="44"/>
  <c r="W1272" i="44"/>
  <c r="Y1272" i="44" s="1"/>
  <c r="V1272" i="44"/>
  <c r="U1272" i="44"/>
  <c r="R1272" i="44"/>
  <c r="Q1272" i="44"/>
  <c r="P1272" i="44"/>
  <c r="N1272" i="44"/>
  <c r="M1272" i="44"/>
  <c r="L1272" i="44"/>
  <c r="K1272" i="44"/>
  <c r="J1272" i="44"/>
  <c r="X1271" i="44"/>
  <c r="W1271" i="44"/>
  <c r="V1271" i="44"/>
  <c r="Y1271" i="44" s="1"/>
  <c r="U1271" i="44"/>
  <c r="Q1271" i="44"/>
  <c r="R1271" i="44" s="1"/>
  <c r="P1271" i="44"/>
  <c r="N1271" i="44"/>
  <c r="M1271" i="44"/>
  <c r="L1271" i="44"/>
  <c r="K1271" i="44"/>
  <c r="J1271" i="44"/>
  <c r="Y1270" i="44"/>
  <c r="X1270" i="44"/>
  <c r="W1270" i="44"/>
  <c r="V1270" i="44"/>
  <c r="U1270" i="44"/>
  <c r="R1270" i="44"/>
  <c r="Q1270" i="44"/>
  <c r="P1270" i="44"/>
  <c r="N1270" i="44"/>
  <c r="M1270" i="44"/>
  <c r="L1270" i="44"/>
  <c r="K1270" i="44"/>
  <c r="J1270" i="44"/>
  <c r="X1269" i="44"/>
  <c r="W1269" i="44"/>
  <c r="V1269" i="44"/>
  <c r="U1269" i="44"/>
  <c r="S1269" i="44"/>
  <c r="Q1269" i="44"/>
  <c r="R1269" i="44" s="1"/>
  <c r="P1269" i="44"/>
  <c r="N1269" i="44"/>
  <c r="M1269" i="44"/>
  <c r="L1269" i="44"/>
  <c r="K1269" i="44"/>
  <c r="J1269" i="44"/>
  <c r="X1268" i="44"/>
  <c r="W1268" i="44"/>
  <c r="Y1268" i="44" s="1"/>
  <c r="V1268" i="44"/>
  <c r="U1268" i="44"/>
  <c r="R1268" i="44"/>
  <c r="Q1268" i="44"/>
  <c r="P1268" i="44"/>
  <c r="N1268" i="44"/>
  <c r="M1268" i="44"/>
  <c r="L1268" i="44"/>
  <c r="K1268" i="44"/>
  <c r="J1268" i="44"/>
  <c r="X1267" i="44"/>
  <c r="W1267" i="44"/>
  <c r="V1267" i="44"/>
  <c r="Y1267" i="44" s="1"/>
  <c r="U1267" i="44"/>
  <c r="Q1267" i="44"/>
  <c r="R1267" i="44" s="1"/>
  <c r="P1267" i="44"/>
  <c r="N1267" i="44"/>
  <c r="M1267" i="44"/>
  <c r="L1267" i="44"/>
  <c r="K1267" i="44"/>
  <c r="J1267" i="44"/>
  <c r="Y1266" i="44"/>
  <c r="X1266" i="44"/>
  <c r="W1266" i="44"/>
  <c r="V1266" i="44"/>
  <c r="U1266" i="44"/>
  <c r="S1266" i="44"/>
  <c r="R1266" i="44"/>
  <c r="Q1266" i="44"/>
  <c r="P1266" i="44"/>
  <c r="N1266" i="44"/>
  <c r="M1266" i="44"/>
  <c r="L1266" i="44"/>
  <c r="K1266" i="44"/>
  <c r="J1266" i="44"/>
  <c r="X1265" i="44"/>
  <c r="W1265" i="44"/>
  <c r="V1265" i="44"/>
  <c r="Y1265" i="44" s="1"/>
  <c r="U1265" i="44"/>
  <c r="S1265" i="44"/>
  <c r="R1265" i="44"/>
  <c r="Q1265" i="44"/>
  <c r="P1265" i="44"/>
  <c r="N1265" i="44"/>
  <c r="M1265" i="44"/>
  <c r="L1265" i="44"/>
  <c r="K1265" i="44"/>
  <c r="J1265" i="44"/>
  <c r="X1264" i="44"/>
  <c r="W1264" i="44"/>
  <c r="Y1264" i="44" s="1"/>
  <c r="V1264" i="44"/>
  <c r="U1264" i="44"/>
  <c r="R1264" i="44"/>
  <c r="Q1264" i="44"/>
  <c r="P1264" i="44"/>
  <c r="N1264" i="44"/>
  <c r="M1264" i="44"/>
  <c r="L1264" i="44"/>
  <c r="K1264" i="44"/>
  <c r="J1264" i="44"/>
  <c r="X1263" i="44"/>
  <c r="W1263" i="44"/>
  <c r="V1263" i="44"/>
  <c r="Y1263" i="44" s="1"/>
  <c r="U1263" i="44"/>
  <c r="Q1263" i="44"/>
  <c r="R1263" i="44" s="1"/>
  <c r="P1263" i="44"/>
  <c r="N1263" i="44"/>
  <c r="M1263" i="44"/>
  <c r="L1263" i="44"/>
  <c r="K1263" i="44"/>
  <c r="J1263" i="44"/>
  <c r="Y1262" i="44"/>
  <c r="X1262" i="44"/>
  <c r="W1262" i="44"/>
  <c r="V1262" i="44"/>
  <c r="U1262" i="44"/>
  <c r="R1262" i="44"/>
  <c r="Q1262" i="44"/>
  <c r="P1262" i="44"/>
  <c r="N1262" i="44"/>
  <c r="M1262" i="44"/>
  <c r="L1262" i="44"/>
  <c r="K1262" i="44"/>
  <c r="J1262" i="44"/>
  <c r="X1261" i="44"/>
  <c r="W1261" i="44"/>
  <c r="V1261" i="44"/>
  <c r="U1261" i="44"/>
  <c r="S1261" i="44"/>
  <c r="Q1261" i="44"/>
  <c r="R1261" i="44" s="1"/>
  <c r="P1261" i="44"/>
  <c r="N1261" i="44"/>
  <c r="M1261" i="44"/>
  <c r="L1261" i="44"/>
  <c r="K1261" i="44"/>
  <c r="J1261" i="44"/>
  <c r="X1260" i="44"/>
  <c r="W1260" i="44"/>
  <c r="Y1260" i="44" s="1"/>
  <c r="V1260" i="44"/>
  <c r="U1260" i="44"/>
  <c r="S1260" i="44"/>
  <c r="Q1260" i="44"/>
  <c r="R1260" i="44" s="1"/>
  <c r="P1260" i="44"/>
  <c r="N1260" i="44"/>
  <c r="M1260" i="44"/>
  <c r="L1260" i="44"/>
  <c r="K1260" i="44"/>
  <c r="J1260" i="44"/>
  <c r="X1259" i="44"/>
  <c r="W1259" i="44"/>
  <c r="Y1259" i="44" s="1"/>
  <c r="V1259" i="44"/>
  <c r="U1259" i="44"/>
  <c r="Q1259" i="44"/>
  <c r="R1259" i="44" s="1"/>
  <c r="P1259" i="44"/>
  <c r="N1259" i="44"/>
  <c r="M1259" i="44"/>
  <c r="L1259" i="44"/>
  <c r="K1259" i="44"/>
  <c r="J1259" i="44"/>
  <c r="X1258" i="44"/>
  <c r="W1258" i="44"/>
  <c r="V1258" i="44"/>
  <c r="U1258" i="44"/>
  <c r="Q1258" i="44"/>
  <c r="R1258" i="44" s="1"/>
  <c r="P1258" i="44"/>
  <c r="N1258" i="44"/>
  <c r="M1258" i="44"/>
  <c r="L1258" i="44"/>
  <c r="K1258" i="44"/>
  <c r="J1258" i="44"/>
  <c r="X1257" i="44"/>
  <c r="W1257" i="44"/>
  <c r="V1257" i="44"/>
  <c r="U1257" i="44"/>
  <c r="S1257" i="44"/>
  <c r="Q1257" i="44"/>
  <c r="R1257" i="44" s="1"/>
  <c r="P1257" i="44"/>
  <c r="N1257" i="44"/>
  <c r="M1257" i="44"/>
  <c r="L1257" i="44"/>
  <c r="K1257" i="44"/>
  <c r="J1257" i="44"/>
  <c r="X1256" i="44"/>
  <c r="W1256" i="44"/>
  <c r="V1256" i="44"/>
  <c r="U1256" i="44"/>
  <c r="S1256" i="44"/>
  <c r="Q1256" i="44"/>
  <c r="R1256" i="44" s="1"/>
  <c r="P1256" i="44"/>
  <c r="N1256" i="44"/>
  <c r="M1256" i="44"/>
  <c r="L1256" i="44"/>
  <c r="K1256" i="44"/>
  <c r="J1256" i="44"/>
  <c r="X1255" i="44"/>
  <c r="W1255" i="44"/>
  <c r="V1255" i="44"/>
  <c r="Y1255" i="44" s="1"/>
  <c r="U1255" i="44"/>
  <c r="S1255" i="44"/>
  <c r="Q1255" i="44"/>
  <c r="R1255" i="44" s="1"/>
  <c r="P1255" i="44"/>
  <c r="N1255" i="44"/>
  <c r="M1255" i="44"/>
  <c r="L1255" i="44"/>
  <c r="K1255" i="44"/>
  <c r="J1255" i="44"/>
  <c r="X1254" i="44"/>
  <c r="W1254" i="44"/>
  <c r="V1254" i="44"/>
  <c r="U1254" i="44"/>
  <c r="Q1254" i="44"/>
  <c r="R1254" i="44" s="1"/>
  <c r="P1254" i="44"/>
  <c r="N1254" i="44"/>
  <c r="M1254" i="44"/>
  <c r="L1254" i="44"/>
  <c r="K1254" i="44"/>
  <c r="J1254" i="44"/>
  <c r="X1253" i="44"/>
  <c r="W1253" i="44"/>
  <c r="V1253" i="44"/>
  <c r="U1253" i="44"/>
  <c r="Q1253" i="44"/>
  <c r="R1253" i="44" s="1"/>
  <c r="P1253" i="44"/>
  <c r="N1253" i="44"/>
  <c r="M1253" i="44"/>
  <c r="L1253" i="44"/>
  <c r="K1253" i="44"/>
  <c r="J1253" i="44"/>
  <c r="X1252" i="44"/>
  <c r="W1252" i="44"/>
  <c r="V1252" i="44"/>
  <c r="Y1252" i="44" s="1"/>
  <c r="U1252" i="44"/>
  <c r="Q1252" i="44"/>
  <c r="R1252" i="44" s="1"/>
  <c r="P1252" i="44"/>
  <c r="N1252" i="44"/>
  <c r="M1252" i="44"/>
  <c r="L1252" i="44"/>
  <c r="K1252" i="44"/>
  <c r="J1252" i="44"/>
  <c r="X1251" i="44"/>
  <c r="W1251" i="44"/>
  <c r="Y1251" i="44" s="1"/>
  <c r="V1251" i="44"/>
  <c r="U1251" i="44"/>
  <c r="S1251" i="44"/>
  <c r="Q1251" i="44"/>
  <c r="R1251" i="44" s="1"/>
  <c r="P1251" i="44"/>
  <c r="N1251" i="44"/>
  <c r="M1251" i="44"/>
  <c r="L1251" i="44"/>
  <c r="K1251" i="44"/>
  <c r="J1251" i="44"/>
  <c r="Y1250" i="44"/>
  <c r="X1250" i="44"/>
  <c r="W1250" i="44"/>
  <c r="V1250" i="44"/>
  <c r="U1250" i="44"/>
  <c r="Q1250" i="44"/>
  <c r="R1250" i="44" s="1"/>
  <c r="P1250" i="44"/>
  <c r="N1250" i="44"/>
  <c r="M1250" i="44"/>
  <c r="L1250" i="44"/>
  <c r="K1250" i="44"/>
  <c r="J1250" i="44"/>
  <c r="X1249" i="44"/>
  <c r="W1249" i="44"/>
  <c r="Y1249" i="44" s="1"/>
  <c r="V1249" i="44"/>
  <c r="U1249" i="44"/>
  <c r="Q1249" i="44"/>
  <c r="R1249" i="44" s="1"/>
  <c r="P1249" i="44"/>
  <c r="N1249" i="44"/>
  <c r="M1249" i="44"/>
  <c r="L1249" i="44"/>
  <c r="K1249" i="44"/>
  <c r="J1249" i="44"/>
  <c r="Y1248" i="44"/>
  <c r="X1248" i="44"/>
  <c r="W1248" i="44"/>
  <c r="V1248" i="44"/>
  <c r="U1248" i="44"/>
  <c r="Q1248" i="44"/>
  <c r="R1248" i="44" s="1"/>
  <c r="P1248" i="44"/>
  <c r="N1248" i="44"/>
  <c r="M1248" i="44"/>
  <c r="L1248" i="44"/>
  <c r="K1248" i="44"/>
  <c r="J1248" i="44"/>
  <c r="X1247" i="44"/>
  <c r="W1247" i="44"/>
  <c r="Y1247" i="44" s="1"/>
  <c r="V1247" i="44"/>
  <c r="U1247" i="44"/>
  <c r="Q1247" i="44"/>
  <c r="R1247" i="44" s="1"/>
  <c r="P1247" i="44"/>
  <c r="N1247" i="44"/>
  <c r="M1247" i="44"/>
  <c r="L1247" i="44"/>
  <c r="K1247" i="44"/>
  <c r="J1247" i="44"/>
  <c r="Y1246" i="44"/>
  <c r="X1246" i="44"/>
  <c r="W1246" i="44"/>
  <c r="V1246" i="44"/>
  <c r="U1246" i="44"/>
  <c r="Q1246" i="44"/>
  <c r="R1246" i="44" s="1"/>
  <c r="P1246" i="44"/>
  <c r="N1246" i="44"/>
  <c r="M1246" i="44"/>
  <c r="L1246" i="44"/>
  <c r="K1246" i="44"/>
  <c r="J1246" i="44"/>
  <c r="X1245" i="44"/>
  <c r="W1245" i="44"/>
  <c r="Y1245" i="44" s="1"/>
  <c r="V1245" i="44"/>
  <c r="U1245" i="44"/>
  <c r="Q1245" i="44"/>
  <c r="R1245" i="44" s="1"/>
  <c r="P1245" i="44"/>
  <c r="N1245" i="44"/>
  <c r="M1245" i="44"/>
  <c r="L1245" i="44"/>
  <c r="K1245" i="44"/>
  <c r="J1245" i="44"/>
  <c r="Y1244" i="44"/>
  <c r="X1244" i="44"/>
  <c r="W1244" i="44"/>
  <c r="V1244" i="44"/>
  <c r="U1244" i="44"/>
  <c r="Q1244" i="44"/>
  <c r="R1244" i="44" s="1"/>
  <c r="P1244" i="44"/>
  <c r="N1244" i="44"/>
  <c r="M1244" i="44"/>
  <c r="L1244" i="44"/>
  <c r="K1244" i="44"/>
  <c r="J1244" i="44"/>
  <c r="X1243" i="44"/>
  <c r="W1243" i="44"/>
  <c r="Y1243" i="44" s="1"/>
  <c r="V1243" i="44"/>
  <c r="U1243" i="44"/>
  <c r="Q1243" i="44"/>
  <c r="R1243" i="44" s="1"/>
  <c r="P1243" i="44"/>
  <c r="N1243" i="44"/>
  <c r="M1243" i="44"/>
  <c r="L1243" i="44"/>
  <c r="K1243" i="44"/>
  <c r="J1243" i="44"/>
  <c r="Y1242" i="44"/>
  <c r="X1242" i="44"/>
  <c r="W1242" i="44"/>
  <c r="V1242" i="44"/>
  <c r="U1242" i="44"/>
  <c r="Q1242" i="44"/>
  <c r="R1242" i="44" s="1"/>
  <c r="P1242" i="44"/>
  <c r="N1242" i="44"/>
  <c r="M1242" i="44"/>
  <c r="L1242" i="44"/>
  <c r="K1242" i="44"/>
  <c r="J1242" i="44"/>
  <c r="X1241" i="44"/>
  <c r="Y1241" i="44" s="1"/>
  <c r="W1241" i="44"/>
  <c r="V1241" i="44"/>
  <c r="U1241" i="44"/>
  <c r="Q1241" i="44"/>
  <c r="R1241" i="44" s="1"/>
  <c r="P1241" i="44"/>
  <c r="N1241" i="44"/>
  <c r="M1241" i="44"/>
  <c r="L1241" i="44"/>
  <c r="K1241" i="44"/>
  <c r="J1241" i="44"/>
  <c r="Y1240" i="44"/>
  <c r="X1240" i="44"/>
  <c r="W1240" i="44"/>
  <c r="V1240" i="44"/>
  <c r="U1240" i="44"/>
  <c r="Q1240" i="44"/>
  <c r="R1240" i="44" s="1"/>
  <c r="P1240" i="44"/>
  <c r="N1240" i="44"/>
  <c r="M1240" i="44"/>
  <c r="L1240" i="44"/>
  <c r="K1240" i="44"/>
  <c r="J1240" i="44"/>
  <c r="X1239" i="44"/>
  <c r="W1239" i="44"/>
  <c r="Y1239" i="44" s="1"/>
  <c r="V1239" i="44"/>
  <c r="U1239" i="44"/>
  <c r="Q1239" i="44"/>
  <c r="R1239" i="44" s="1"/>
  <c r="P1239" i="44"/>
  <c r="N1239" i="44"/>
  <c r="M1239" i="44"/>
  <c r="L1239" i="44"/>
  <c r="K1239" i="44"/>
  <c r="J1239" i="44"/>
  <c r="Y1238" i="44"/>
  <c r="X1238" i="44"/>
  <c r="W1238" i="44"/>
  <c r="V1238" i="44"/>
  <c r="U1238" i="44"/>
  <c r="Q1238" i="44"/>
  <c r="R1238" i="44" s="1"/>
  <c r="P1238" i="44"/>
  <c r="N1238" i="44"/>
  <c r="M1238" i="44"/>
  <c r="L1238" i="44"/>
  <c r="K1238" i="44"/>
  <c r="J1238" i="44"/>
  <c r="X1237" i="44"/>
  <c r="W1237" i="44"/>
  <c r="Y1237" i="44" s="1"/>
  <c r="V1237" i="44"/>
  <c r="U1237" i="44"/>
  <c r="Q1237" i="44"/>
  <c r="R1237" i="44" s="1"/>
  <c r="P1237" i="44"/>
  <c r="N1237" i="44"/>
  <c r="M1237" i="44"/>
  <c r="L1237" i="44"/>
  <c r="K1237" i="44"/>
  <c r="J1237" i="44"/>
  <c r="Y1236" i="44"/>
  <c r="X1236" i="44"/>
  <c r="W1236" i="44"/>
  <c r="V1236" i="44"/>
  <c r="U1236" i="44"/>
  <c r="Q1236" i="44"/>
  <c r="R1236" i="44" s="1"/>
  <c r="P1236" i="44"/>
  <c r="N1236" i="44"/>
  <c r="M1236" i="44"/>
  <c r="L1236" i="44"/>
  <c r="K1236" i="44"/>
  <c r="J1236" i="44"/>
  <c r="X1235" i="44"/>
  <c r="W1235" i="44"/>
  <c r="Y1235" i="44" s="1"/>
  <c r="V1235" i="44"/>
  <c r="U1235" i="44"/>
  <c r="Q1235" i="44"/>
  <c r="R1235" i="44" s="1"/>
  <c r="P1235" i="44"/>
  <c r="N1235" i="44"/>
  <c r="M1235" i="44"/>
  <c r="L1235" i="44"/>
  <c r="K1235" i="44"/>
  <c r="J1235" i="44"/>
  <c r="Y1234" i="44"/>
  <c r="X1234" i="44"/>
  <c r="W1234" i="44"/>
  <c r="V1234" i="44"/>
  <c r="U1234" i="44"/>
  <c r="Q1234" i="44"/>
  <c r="R1234" i="44" s="1"/>
  <c r="P1234" i="44"/>
  <c r="N1234" i="44"/>
  <c r="M1234" i="44"/>
  <c r="L1234" i="44"/>
  <c r="K1234" i="44"/>
  <c r="J1234" i="44"/>
  <c r="X1233" i="44"/>
  <c r="W1233" i="44"/>
  <c r="Y1233" i="44" s="1"/>
  <c r="V1233" i="44"/>
  <c r="U1233" i="44"/>
  <c r="Q1233" i="44"/>
  <c r="R1233" i="44" s="1"/>
  <c r="P1233" i="44"/>
  <c r="N1233" i="44"/>
  <c r="M1233" i="44"/>
  <c r="L1233" i="44"/>
  <c r="K1233" i="44"/>
  <c r="J1233" i="44"/>
  <c r="Y1232" i="44"/>
  <c r="X1232" i="44"/>
  <c r="W1232" i="44"/>
  <c r="V1232" i="44"/>
  <c r="U1232" i="44"/>
  <c r="Q1232" i="44"/>
  <c r="R1232" i="44" s="1"/>
  <c r="P1232" i="44"/>
  <c r="N1232" i="44"/>
  <c r="M1232" i="44"/>
  <c r="L1232" i="44"/>
  <c r="K1232" i="44"/>
  <c r="J1232" i="44"/>
  <c r="X1231" i="44"/>
  <c r="W1231" i="44"/>
  <c r="Y1231" i="44" s="1"/>
  <c r="V1231" i="44"/>
  <c r="U1231" i="44"/>
  <c r="Q1231" i="44"/>
  <c r="R1231" i="44" s="1"/>
  <c r="P1231" i="44"/>
  <c r="N1231" i="44"/>
  <c r="M1231" i="44"/>
  <c r="L1231" i="44"/>
  <c r="K1231" i="44"/>
  <c r="J1231" i="44"/>
  <c r="Y1230" i="44"/>
  <c r="X1230" i="44"/>
  <c r="W1230" i="44"/>
  <c r="V1230" i="44"/>
  <c r="U1230" i="44"/>
  <c r="Q1230" i="44"/>
  <c r="R1230" i="44" s="1"/>
  <c r="P1230" i="44"/>
  <c r="N1230" i="44"/>
  <c r="M1230" i="44"/>
  <c r="L1230" i="44"/>
  <c r="K1230" i="44"/>
  <c r="J1230" i="44"/>
  <c r="X1229" i="44"/>
  <c r="W1229" i="44"/>
  <c r="Y1229" i="44" s="1"/>
  <c r="V1229" i="44"/>
  <c r="U1229" i="44"/>
  <c r="Q1229" i="44"/>
  <c r="R1229" i="44" s="1"/>
  <c r="P1229" i="44"/>
  <c r="N1229" i="44"/>
  <c r="M1229" i="44"/>
  <c r="L1229" i="44"/>
  <c r="K1229" i="44"/>
  <c r="J1229" i="44"/>
  <c r="Y1228" i="44"/>
  <c r="X1228" i="44"/>
  <c r="W1228" i="44"/>
  <c r="V1228" i="44"/>
  <c r="U1228" i="44"/>
  <c r="Q1228" i="44"/>
  <c r="R1228" i="44" s="1"/>
  <c r="P1228" i="44"/>
  <c r="N1228" i="44"/>
  <c r="M1228" i="44"/>
  <c r="L1228" i="44"/>
  <c r="K1228" i="44"/>
  <c r="J1228" i="44"/>
  <c r="X1227" i="44"/>
  <c r="W1227" i="44"/>
  <c r="Y1227" i="44" s="1"/>
  <c r="V1227" i="44"/>
  <c r="U1227" i="44"/>
  <c r="S1227" i="44"/>
  <c r="Q1227" i="44"/>
  <c r="R1227" i="44" s="1"/>
  <c r="P1227" i="44"/>
  <c r="N1227" i="44"/>
  <c r="M1227" i="44"/>
  <c r="L1227" i="44"/>
  <c r="K1227" i="44"/>
  <c r="J1227" i="44"/>
  <c r="Y1226" i="44"/>
  <c r="X1226" i="44"/>
  <c r="W1226" i="44"/>
  <c r="V1226" i="44"/>
  <c r="U1226" i="44"/>
  <c r="Q1226" i="44"/>
  <c r="R1226" i="44" s="1"/>
  <c r="P1226" i="44"/>
  <c r="N1226" i="44"/>
  <c r="M1226" i="44"/>
  <c r="L1226" i="44"/>
  <c r="K1226" i="44"/>
  <c r="J1226" i="44"/>
  <c r="X1225" i="44"/>
  <c r="Y1225" i="44" s="1"/>
  <c r="W1225" i="44"/>
  <c r="V1225" i="44"/>
  <c r="U1225" i="44"/>
  <c r="Q1225" i="44"/>
  <c r="R1225" i="44" s="1"/>
  <c r="P1225" i="44"/>
  <c r="N1225" i="44"/>
  <c r="M1225" i="44"/>
  <c r="L1225" i="44"/>
  <c r="K1225" i="44"/>
  <c r="J1225" i="44"/>
  <c r="X1224" i="44"/>
  <c r="W1224" i="44"/>
  <c r="V1224" i="44"/>
  <c r="Y1224" i="44" s="1"/>
  <c r="U1224" i="44"/>
  <c r="Q1224" i="44"/>
  <c r="R1224" i="44" s="1"/>
  <c r="P1224" i="44"/>
  <c r="N1224" i="44"/>
  <c r="M1224" i="44"/>
  <c r="L1224" i="44"/>
  <c r="K1224" i="44"/>
  <c r="J1224" i="44"/>
  <c r="X1223" i="44"/>
  <c r="W1223" i="44"/>
  <c r="Y1223" i="44" s="1"/>
  <c r="V1223" i="44"/>
  <c r="U1223" i="44"/>
  <c r="S1223" i="44"/>
  <c r="Q1223" i="44"/>
  <c r="R1223" i="44" s="1"/>
  <c r="P1223" i="44"/>
  <c r="N1223" i="44"/>
  <c r="M1223" i="44"/>
  <c r="L1223" i="44"/>
  <c r="K1223" i="44"/>
  <c r="J1223" i="44"/>
  <c r="Y1222" i="44"/>
  <c r="X1222" i="44"/>
  <c r="W1222" i="44"/>
  <c r="V1222" i="44"/>
  <c r="U1222" i="44"/>
  <c r="Q1222" i="44"/>
  <c r="R1222" i="44" s="1"/>
  <c r="P1222" i="44"/>
  <c r="N1222" i="44"/>
  <c r="M1222" i="44"/>
  <c r="L1222" i="44"/>
  <c r="K1222" i="44"/>
  <c r="J1222" i="44"/>
  <c r="Y1221" i="44"/>
  <c r="X1221" i="44"/>
  <c r="W1221" i="44"/>
  <c r="V1221" i="44"/>
  <c r="U1221" i="44"/>
  <c r="Q1221" i="44"/>
  <c r="R1221" i="44" s="1"/>
  <c r="S1221" i="44" s="1"/>
  <c r="T1221" i="44" s="1"/>
  <c r="P1221" i="44"/>
  <c r="N1221" i="44"/>
  <c r="M1221" i="44"/>
  <c r="L1221" i="44"/>
  <c r="K1221" i="44"/>
  <c r="J1221" i="44"/>
  <c r="X1220" i="44"/>
  <c r="Y1220" i="44" s="1"/>
  <c r="W1220" i="44"/>
  <c r="V1220" i="44"/>
  <c r="U1220" i="44"/>
  <c r="S1220" i="44"/>
  <c r="T1220" i="44" s="1"/>
  <c r="Q1220" i="44"/>
  <c r="R1220" i="44" s="1"/>
  <c r="P1220" i="44"/>
  <c r="N1220" i="44"/>
  <c r="M1220" i="44"/>
  <c r="L1220" i="44"/>
  <c r="K1220" i="44"/>
  <c r="J1220" i="44"/>
  <c r="X1219" i="44"/>
  <c r="W1219" i="44"/>
  <c r="V1219" i="44"/>
  <c r="Y1219" i="44" s="1"/>
  <c r="U1219" i="44"/>
  <c r="Q1219" i="44"/>
  <c r="R1219" i="44" s="1"/>
  <c r="P1219" i="44"/>
  <c r="N1219" i="44"/>
  <c r="M1219" i="44"/>
  <c r="L1219" i="44"/>
  <c r="K1219" i="44"/>
  <c r="J1219" i="44"/>
  <c r="X1218" i="44"/>
  <c r="W1218" i="44"/>
  <c r="V1218" i="44"/>
  <c r="Y1218" i="44" s="1"/>
  <c r="U1218" i="44"/>
  <c r="Q1218" i="44"/>
  <c r="R1218" i="44" s="1"/>
  <c r="P1218" i="44"/>
  <c r="N1218" i="44"/>
  <c r="M1218" i="44"/>
  <c r="L1218" i="44"/>
  <c r="K1218" i="44"/>
  <c r="J1218" i="44"/>
  <c r="X1217" i="44"/>
  <c r="W1217" i="44"/>
  <c r="V1217" i="44"/>
  <c r="Y1217" i="44" s="1"/>
  <c r="U1217" i="44"/>
  <c r="Q1217" i="44"/>
  <c r="R1217" i="44" s="1"/>
  <c r="P1217" i="44"/>
  <c r="N1217" i="44"/>
  <c r="M1217" i="44"/>
  <c r="L1217" i="44"/>
  <c r="K1217" i="44"/>
  <c r="J1217" i="44"/>
  <c r="X1216" i="44"/>
  <c r="W1216" i="44"/>
  <c r="V1216" i="44"/>
  <c r="Y1216" i="44" s="1"/>
  <c r="U1216" i="44"/>
  <c r="Q1216" i="44"/>
  <c r="R1216" i="44" s="1"/>
  <c r="P1216" i="44"/>
  <c r="N1216" i="44"/>
  <c r="M1216" i="44"/>
  <c r="L1216" i="44"/>
  <c r="K1216" i="44"/>
  <c r="J1216" i="44"/>
  <c r="X1215" i="44"/>
  <c r="W1215" i="44"/>
  <c r="V1215" i="44"/>
  <c r="Y1215" i="44" s="1"/>
  <c r="U1215" i="44"/>
  <c r="Q1215" i="44"/>
  <c r="R1215" i="44" s="1"/>
  <c r="P1215" i="44"/>
  <c r="N1215" i="44"/>
  <c r="M1215" i="44"/>
  <c r="L1215" i="44"/>
  <c r="K1215" i="44"/>
  <c r="J1215" i="44"/>
  <c r="X1214" i="44"/>
  <c r="W1214" i="44"/>
  <c r="V1214" i="44"/>
  <c r="Y1214" i="44" s="1"/>
  <c r="U1214" i="44"/>
  <c r="Q1214" i="44"/>
  <c r="R1214" i="44" s="1"/>
  <c r="P1214" i="44"/>
  <c r="N1214" i="44"/>
  <c r="M1214" i="44"/>
  <c r="L1214" i="44"/>
  <c r="K1214" i="44"/>
  <c r="J1214" i="44"/>
  <c r="X1213" i="44"/>
  <c r="W1213" i="44"/>
  <c r="V1213" i="44"/>
  <c r="Y1213" i="44" s="1"/>
  <c r="U1213" i="44"/>
  <c r="Q1213" i="44"/>
  <c r="R1213" i="44" s="1"/>
  <c r="P1213" i="44"/>
  <c r="N1213" i="44"/>
  <c r="M1213" i="44"/>
  <c r="L1213" i="44"/>
  <c r="K1213" i="44"/>
  <c r="J1213" i="44"/>
  <c r="X1212" i="44"/>
  <c r="W1212" i="44"/>
  <c r="V1212" i="44"/>
  <c r="Y1212" i="44" s="1"/>
  <c r="U1212" i="44"/>
  <c r="Q1212" i="44"/>
  <c r="R1212" i="44" s="1"/>
  <c r="P1212" i="44"/>
  <c r="N1212" i="44"/>
  <c r="M1212" i="44"/>
  <c r="L1212" i="44"/>
  <c r="K1212" i="44"/>
  <c r="J1212" i="44"/>
  <c r="X1211" i="44"/>
  <c r="W1211" i="44"/>
  <c r="V1211" i="44"/>
  <c r="Y1211" i="44" s="1"/>
  <c r="U1211" i="44"/>
  <c r="Q1211" i="44"/>
  <c r="R1211" i="44" s="1"/>
  <c r="P1211" i="44"/>
  <c r="N1211" i="44"/>
  <c r="M1211" i="44"/>
  <c r="L1211" i="44"/>
  <c r="K1211" i="44"/>
  <c r="J1211" i="44"/>
  <c r="X1210" i="44"/>
  <c r="W1210" i="44"/>
  <c r="V1210" i="44"/>
  <c r="Y1210" i="44" s="1"/>
  <c r="U1210" i="44"/>
  <c r="Q1210" i="44"/>
  <c r="R1210" i="44" s="1"/>
  <c r="P1210" i="44"/>
  <c r="N1210" i="44"/>
  <c r="M1210" i="44"/>
  <c r="L1210" i="44"/>
  <c r="K1210" i="44"/>
  <c r="J1210" i="44"/>
  <c r="X1209" i="44"/>
  <c r="W1209" i="44"/>
  <c r="V1209" i="44"/>
  <c r="Y1209" i="44" s="1"/>
  <c r="U1209" i="44"/>
  <c r="Q1209" i="44"/>
  <c r="R1209" i="44" s="1"/>
  <c r="P1209" i="44"/>
  <c r="N1209" i="44"/>
  <c r="M1209" i="44"/>
  <c r="L1209" i="44"/>
  <c r="K1209" i="44"/>
  <c r="J1209" i="44"/>
  <c r="X1208" i="44"/>
  <c r="W1208" i="44"/>
  <c r="V1208" i="44"/>
  <c r="Y1208" i="44" s="1"/>
  <c r="U1208" i="44"/>
  <c r="Q1208" i="44"/>
  <c r="R1208" i="44" s="1"/>
  <c r="P1208" i="44"/>
  <c r="N1208" i="44"/>
  <c r="M1208" i="44"/>
  <c r="L1208" i="44"/>
  <c r="K1208" i="44"/>
  <c r="J1208" i="44"/>
  <c r="X1207" i="44"/>
  <c r="W1207" i="44"/>
  <c r="V1207" i="44"/>
  <c r="Y1207" i="44" s="1"/>
  <c r="U1207" i="44"/>
  <c r="Q1207" i="44"/>
  <c r="R1207" i="44" s="1"/>
  <c r="P1207" i="44"/>
  <c r="N1207" i="44"/>
  <c r="M1207" i="44"/>
  <c r="L1207" i="44"/>
  <c r="K1207" i="44"/>
  <c r="J1207" i="44"/>
  <c r="X1206" i="44"/>
  <c r="W1206" i="44"/>
  <c r="V1206" i="44"/>
  <c r="Y1206" i="44" s="1"/>
  <c r="U1206" i="44"/>
  <c r="Q1206" i="44"/>
  <c r="R1206" i="44" s="1"/>
  <c r="P1206" i="44"/>
  <c r="N1206" i="44"/>
  <c r="M1206" i="44"/>
  <c r="L1206" i="44"/>
  <c r="K1206" i="44"/>
  <c r="J1206" i="44"/>
  <c r="X1205" i="44"/>
  <c r="W1205" i="44"/>
  <c r="V1205" i="44"/>
  <c r="Y1205" i="44" s="1"/>
  <c r="U1205" i="44"/>
  <c r="Q1205" i="44"/>
  <c r="R1205" i="44" s="1"/>
  <c r="P1205" i="44"/>
  <c r="N1205" i="44"/>
  <c r="M1205" i="44"/>
  <c r="L1205" i="44"/>
  <c r="K1205" i="44"/>
  <c r="J1205" i="44"/>
  <c r="X1204" i="44"/>
  <c r="W1204" i="44"/>
  <c r="V1204" i="44"/>
  <c r="Y1204" i="44" s="1"/>
  <c r="U1204" i="44"/>
  <c r="Q1204" i="44"/>
  <c r="R1204" i="44" s="1"/>
  <c r="P1204" i="44"/>
  <c r="N1204" i="44"/>
  <c r="M1204" i="44"/>
  <c r="L1204" i="44"/>
  <c r="K1204" i="44"/>
  <c r="J1204" i="44"/>
  <c r="X1203" i="44"/>
  <c r="W1203" i="44"/>
  <c r="V1203" i="44"/>
  <c r="Y1203" i="44" s="1"/>
  <c r="U1203" i="44"/>
  <c r="Q1203" i="44"/>
  <c r="R1203" i="44" s="1"/>
  <c r="P1203" i="44"/>
  <c r="N1203" i="44"/>
  <c r="M1203" i="44"/>
  <c r="L1203" i="44"/>
  <c r="K1203" i="44"/>
  <c r="J1203" i="44"/>
  <c r="X1202" i="44"/>
  <c r="W1202" i="44"/>
  <c r="V1202" i="44"/>
  <c r="Y1202" i="44" s="1"/>
  <c r="U1202" i="44"/>
  <c r="Q1202" i="44"/>
  <c r="R1202" i="44" s="1"/>
  <c r="P1202" i="44"/>
  <c r="N1202" i="44"/>
  <c r="M1202" i="44"/>
  <c r="L1202" i="44"/>
  <c r="K1202" i="44"/>
  <c r="J1202" i="44"/>
  <c r="X1201" i="44"/>
  <c r="W1201" i="44"/>
  <c r="V1201" i="44"/>
  <c r="Y1201" i="44" s="1"/>
  <c r="U1201" i="44"/>
  <c r="Q1201" i="44"/>
  <c r="R1201" i="44" s="1"/>
  <c r="P1201" i="44"/>
  <c r="N1201" i="44"/>
  <c r="M1201" i="44"/>
  <c r="L1201" i="44"/>
  <c r="K1201" i="44"/>
  <c r="J1201" i="44"/>
  <c r="X1200" i="44"/>
  <c r="W1200" i="44"/>
  <c r="V1200" i="44"/>
  <c r="Y1200" i="44" s="1"/>
  <c r="U1200" i="44"/>
  <c r="Q1200" i="44"/>
  <c r="R1200" i="44" s="1"/>
  <c r="P1200" i="44"/>
  <c r="N1200" i="44"/>
  <c r="M1200" i="44"/>
  <c r="L1200" i="44"/>
  <c r="K1200" i="44"/>
  <c r="J1200" i="44"/>
  <c r="X1199" i="44"/>
  <c r="W1199" i="44"/>
  <c r="V1199" i="44"/>
  <c r="Y1199" i="44" s="1"/>
  <c r="U1199" i="44"/>
  <c r="Q1199" i="44"/>
  <c r="R1199" i="44" s="1"/>
  <c r="P1199" i="44"/>
  <c r="N1199" i="44"/>
  <c r="M1199" i="44"/>
  <c r="L1199" i="44"/>
  <c r="K1199" i="44"/>
  <c r="J1199" i="44"/>
  <c r="X1198" i="44"/>
  <c r="W1198" i="44"/>
  <c r="V1198" i="44"/>
  <c r="Y1198" i="44" s="1"/>
  <c r="U1198" i="44"/>
  <c r="Q1198" i="44"/>
  <c r="R1198" i="44" s="1"/>
  <c r="P1198" i="44"/>
  <c r="N1198" i="44"/>
  <c r="M1198" i="44"/>
  <c r="L1198" i="44"/>
  <c r="K1198" i="44"/>
  <c r="J1198" i="44"/>
  <c r="X1197" i="44"/>
  <c r="W1197" i="44"/>
  <c r="V1197" i="44"/>
  <c r="Y1197" i="44" s="1"/>
  <c r="U1197" i="44"/>
  <c r="Q1197" i="44"/>
  <c r="R1197" i="44" s="1"/>
  <c r="P1197" i="44"/>
  <c r="N1197" i="44"/>
  <c r="M1197" i="44"/>
  <c r="L1197" i="44"/>
  <c r="K1197" i="44"/>
  <c r="J1197" i="44"/>
  <c r="X1196" i="44"/>
  <c r="W1196" i="44"/>
  <c r="V1196" i="44"/>
  <c r="Y1196" i="44" s="1"/>
  <c r="U1196" i="44"/>
  <c r="Q1196" i="44"/>
  <c r="R1196" i="44" s="1"/>
  <c r="P1196" i="44"/>
  <c r="N1196" i="44"/>
  <c r="M1196" i="44"/>
  <c r="L1196" i="44"/>
  <c r="K1196" i="44"/>
  <c r="J1196" i="44"/>
  <c r="X1195" i="44"/>
  <c r="W1195" i="44"/>
  <c r="V1195" i="44"/>
  <c r="Y1195" i="44" s="1"/>
  <c r="U1195" i="44"/>
  <c r="Q1195" i="44"/>
  <c r="R1195" i="44" s="1"/>
  <c r="P1195" i="44"/>
  <c r="N1195" i="44"/>
  <c r="M1195" i="44"/>
  <c r="L1195" i="44"/>
  <c r="K1195" i="44"/>
  <c r="J1195" i="44"/>
  <c r="X1194" i="44"/>
  <c r="W1194" i="44"/>
  <c r="V1194" i="44"/>
  <c r="Y1194" i="44" s="1"/>
  <c r="U1194" i="44"/>
  <c r="Q1194" i="44"/>
  <c r="R1194" i="44" s="1"/>
  <c r="P1194" i="44"/>
  <c r="N1194" i="44"/>
  <c r="M1194" i="44"/>
  <c r="L1194" i="44"/>
  <c r="K1194" i="44"/>
  <c r="J1194" i="44"/>
  <c r="X1193" i="44"/>
  <c r="W1193" i="44"/>
  <c r="V1193" i="44"/>
  <c r="Y1193" i="44" s="1"/>
  <c r="U1193" i="44"/>
  <c r="Q1193" i="44"/>
  <c r="R1193" i="44" s="1"/>
  <c r="P1193" i="44"/>
  <c r="N1193" i="44"/>
  <c r="M1193" i="44"/>
  <c r="L1193" i="44"/>
  <c r="K1193" i="44"/>
  <c r="J1193" i="44"/>
  <c r="X1192" i="44"/>
  <c r="W1192" i="44"/>
  <c r="V1192" i="44"/>
  <c r="Y1192" i="44" s="1"/>
  <c r="U1192" i="44"/>
  <c r="Q1192" i="44"/>
  <c r="R1192" i="44" s="1"/>
  <c r="P1192" i="44"/>
  <c r="N1192" i="44"/>
  <c r="M1192" i="44"/>
  <c r="L1192" i="44"/>
  <c r="K1192" i="44"/>
  <c r="J1192" i="44"/>
  <c r="X1191" i="44"/>
  <c r="W1191" i="44"/>
  <c r="V1191" i="44"/>
  <c r="Y1191" i="44" s="1"/>
  <c r="U1191" i="44"/>
  <c r="Q1191" i="44"/>
  <c r="R1191" i="44" s="1"/>
  <c r="P1191" i="44"/>
  <c r="N1191" i="44"/>
  <c r="M1191" i="44"/>
  <c r="L1191" i="44"/>
  <c r="K1191" i="44"/>
  <c r="J1191" i="44"/>
  <c r="X1190" i="44"/>
  <c r="W1190" i="44"/>
  <c r="V1190" i="44"/>
  <c r="Y1190" i="44" s="1"/>
  <c r="U1190" i="44"/>
  <c r="Q1190" i="44"/>
  <c r="R1190" i="44" s="1"/>
  <c r="P1190" i="44"/>
  <c r="N1190" i="44"/>
  <c r="M1190" i="44"/>
  <c r="L1190" i="44"/>
  <c r="K1190" i="44"/>
  <c r="J1190" i="44"/>
  <c r="X1189" i="44"/>
  <c r="W1189" i="44"/>
  <c r="V1189" i="44"/>
  <c r="Y1189" i="44" s="1"/>
  <c r="U1189" i="44"/>
  <c r="Q1189" i="44"/>
  <c r="R1189" i="44" s="1"/>
  <c r="P1189" i="44"/>
  <c r="N1189" i="44"/>
  <c r="M1189" i="44"/>
  <c r="L1189" i="44"/>
  <c r="K1189" i="44"/>
  <c r="J1189" i="44"/>
  <c r="X1188" i="44"/>
  <c r="W1188" i="44"/>
  <c r="V1188" i="44"/>
  <c r="Y1188" i="44" s="1"/>
  <c r="U1188" i="44"/>
  <c r="Q1188" i="44"/>
  <c r="R1188" i="44" s="1"/>
  <c r="P1188" i="44"/>
  <c r="N1188" i="44"/>
  <c r="M1188" i="44"/>
  <c r="L1188" i="44"/>
  <c r="K1188" i="44"/>
  <c r="J1188" i="44"/>
  <c r="X1187" i="44"/>
  <c r="W1187" i="44"/>
  <c r="V1187" i="44"/>
  <c r="Y1187" i="44" s="1"/>
  <c r="U1187" i="44"/>
  <c r="Q1187" i="44"/>
  <c r="R1187" i="44" s="1"/>
  <c r="P1187" i="44"/>
  <c r="N1187" i="44"/>
  <c r="M1187" i="44"/>
  <c r="L1187" i="44"/>
  <c r="K1187" i="44"/>
  <c r="J1187" i="44"/>
  <c r="X1186" i="44"/>
  <c r="W1186" i="44"/>
  <c r="V1186" i="44"/>
  <c r="Y1186" i="44" s="1"/>
  <c r="U1186" i="44"/>
  <c r="Q1186" i="44"/>
  <c r="R1186" i="44" s="1"/>
  <c r="P1186" i="44"/>
  <c r="N1186" i="44"/>
  <c r="M1186" i="44"/>
  <c r="L1186" i="44"/>
  <c r="K1186" i="44"/>
  <c r="J1186" i="44"/>
  <c r="Y1185" i="44"/>
  <c r="X1185" i="44"/>
  <c r="W1185" i="44"/>
  <c r="V1185" i="44"/>
  <c r="U1185" i="44"/>
  <c r="Q1185" i="44"/>
  <c r="R1185" i="44" s="1"/>
  <c r="P1185" i="44"/>
  <c r="N1185" i="44"/>
  <c r="M1185" i="44"/>
  <c r="L1185" i="44"/>
  <c r="K1185" i="44"/>
  <c r="J1185" i="44"/>
  <c r="X1184" i="44"/>
  <c r="W1184" i="44"/>
  <c r="V1184" i="44"/>
  <c r="Y1184" i="44" s="1"/>
  <c r="U1184" i="44"/>
  <c r="Q1184" i="44"/>
  <c r="R1184" i="44" s="1"/>
  <c r="P1184" i="44"/>
  <c r="N1184" i="44"/>
  <c r="M1184" i="44"/>
  <c r="L1184" i="44"/>
  <c r="K1184" i="44"/>
  <c r="J1184" i="44"/>
  <c r="X1183" i="44"/>
  <c r="W1183" i="44"/>
  <c r="Y1183" i="44" s="1"/>
  <c r="V1183" i="44"/>
  <c r="U1183" i="44"/>
  <c r="Q1183" i="44"/>
  <c r="R1183" i="44" s="1"/>
  <c r="P1183" i="44"/>
  <c r="N1183" i="44"/>
  <c r="M1183" i="44"/>
  <c r="L1183" i="44"/>
  <c r="K1183" i="44"/>
  <c r="J1183" i="44"/>
  <c r="X1182" i="44"/>
  <c r="W1182" i="44"/>
  <c r="V1182" i="44"/>
  <c r="Y1182" i="44" s="1"/>
  <c r="U1182" i="44"/>
  <c r="Q1182" i="44"/>
  <c r="R1182" i="44" s="1"/>
  <c r="P1182" i="44"/>
  <c r="N1182" i="44"/>
  <c r="M1182" i="44"/>
  <c r="L1182" i="44"/>
  <c r="K1182" i="44"/>
  <c r="J1182" i="44"/>
  <c r="Y1181" i="44"/>
  <c r="X1181" i="44"/>
  <c r="W1181" i="44"/>
  <c r="V1181" i="44"/>
  <c r="U1181" i="44"/>
  <c r="Q1181" i="44"/>
  <c r="R1181" i="44" s="1"/>
  <c r="P1181" i="44"/>
  <c r="N1181" i="44"/>
  <c r="M1181" i="44"/>
  <c r="L1181" i="44"/>
  <c r="K1181" i="44"/>
  <c r="J1181" i="44"/>
  <c r="X1180" i="44"/>
  <c r="W1180" i="44"/>
  <c r="V1180" i="44"/>
  <c r="Y1180" i="44" s="1"/>
  <c r="U1180" i="44"/>
  <c r="Q1180" i="44"/>
  <c r="R1180" i="44" s="1"/>
  <c r="P1180" i="44"/>
  <c r="N1180" i="44"/>
  <c r="M1180" i="44"/>
  <c r="L1180" i="44"/>
  <c r="K1180" i="44"/>
  <c r="J1180" i="44"/>
  <c r="X1179" i="44"/>
  <c r="W1179" i="44"/>
  <c r="Y1179" i="44" s="1"/>
  <c r="V1179" i="44"/>
  <c r="U1179" i="44"/>
  <c r="Q1179" i="44"/>
  <c r="R1179" i="44" s="1"/>
  <c r="P1179" i="44"/>
  <c r="N1179" i="44"/>
  <c r="M1179" i="44"/>
  <c r="L1179" i="44"/>
  <c r="K1179" i="44"/>
  <c r="J1179" i="44"/>
  <c r="X1178" i="44"/>
  <c r="W1178" i="44"/>
  <c r="V1178" i="44"/>
  <c r="Y1178" i="44" s="1"/>
  <c r="U1178" i="44"/>
  <c r="Q1178" i="44"/>
  <c r="R1178" i="44" s="1"/>
  <c r="P1178" i="44"/>
  <c r="N1178" i="44"/>
  <c r="M1178" i="44"/>
  <c r="L1178" i="44"/>
  <c r="K1178" i="44"/>
  <c r="J1178" i="44"/>
  <c r="Y1177" i="44"/>
  <c r="X1177" i="44"/>
  <c r="W1177" i="44"/>
  <c r="V1177" i="44"/>
  <c r="U1177" i="44"/>
  <c r="Q1177" i="44"/>
  <c r="R1177" i="44" s="1"/>
  <c r="P1177" i="44"/>
  <c r="N1177" i="44"/>
  <c r="M1177" i="44"/>
  <c r="L1177" i="44"/>
  <c r="K1177" i="44"/>
  <c r="J1177" i="44"/>
  <c r="X1176" i="44"/>
  <c r="W1176" i="44"/>
  <c r="V1176" i="44"/>
  <c r="Y1176" i="44" s="1"/>
  <c r="U1176" i="44"/>
  <c r="Q1176" i="44"/>
  <c r="R1176" i="44" s="1"/>
  <c r="P1176" i="44"/>
  <c r="N1176" i="44"/>
  <c r="M1176" i="44"/>
  <c r="L1176" i="44"/>
  <c r="K1176" i="44"/>
  <c r="J1176" i="44"/>
  <c r="X1175" i="44"/>
  <c r="W1175" i="44"/>
  <c r="Y1175" i="44" s="1"/>
  <c r="V1175" i="44"/>
  <c r="U1175" i="44"/>
  <c r="Q1175" i="44"/>
  <c r="R1175" i="44" s="1"/>
  <c r="P1175" i="44"/>
  <c r="N1175" i="44"/>
  <c r="M1175" i="44"/>
  <c r="L1175" i="44"/>
  <c r="K1175" i="44"/>
  <c r="J1175" i="44"/>
  <c r="X1174" i="44"/>
  <c r="W1174" i="44"/>
  <c r="V1174" i="44"/>
  <c r="Y1174" i="44" s="1"/>
  <c r="U1174" i="44"/>
  <c r="Q1174" i="44"/>
  <c r="R1174" i="44" s="1"/>
  <c r="P1174" i="44"/>
  <c r="N1174" i="44"/>
  <c r="M1174" i="44"/>
  <c r="L1174" i="44"/>
  <c r="K1174" i="44"/>
  <c r="J1174" i="44"/>
  <c r="Y1173" i="44"/>
  <c r="X1173" i="44"/>
  <c r="W1173" i="44"/>
  <c r="V1173" i="44"/>
  <c r="U1173" i="44"/>
  <c r="Q1173" i="44"/>
  <c r="R1173" i="44" s="1"/>
  <c r="P1173" i="44"/>
  <c r="N1173" i="44"/>
  <c r="M1173" i="44"/>
  <c r="L1173" i="44"/>
  <c r="K1173" i="44"/>
  <c r="J1173" i="44"/>
  <c r="X1172" i="44"/>
  <c r="W1172" i="44"/>
  <c r="V1172" i="44"/>
  <c r="Y1172" i="44" s="1"/>
  <c r="U1172" i="44"/>
  <c r="Q1172" i="44"/>
  <c r="R1172" i="44" s="1"/>
  <c r="P1172" i="44"/>
  <c r="N1172" i="44"/>
  <c r="M1172" i="44"/>
  <c r="L1172" i="44"/>
  <c r="K1172" i="44"/>
  <c r="J1172" i="44"/>
  <c r="X1171" i="44"/>
  <c r="W1171" i="44"/>
  <c r="Y1171" i="44" s="1"/>
  <c r="V1171" i="44"/>
  <c r="U1171" i="44"/>
  <c r="Q1171" i="44"/>
  <c r="R1171" i="44" s="1"/>
  <c r="P1171" i="44"/>
  <c r="N1171" i="44"/>
  <c r="M1171" i="44"/>
  <c r="L1171" i="44"/>
  <c r="K1171" i="44"/>
  <c r="J1171" i="44"/>
  <c r="X1170" i="44"/>
  <c r="W1170" i="44"/>
  <c r="V1170" i="44"/>
  <c r="Y1170" i="44" s="1"/>
  <c r="U1170" i="44"/>
  <c r="Q1170" i="44"/>
  <c r="R1170" i="44" s="1"/>
  <c r="P1170" i="44"/>
  <c r="N1170" i="44"/>
  <c r="M1170" i="44"/>
  <c r="L1170" i="44"/>
  <c r="K1170" i="44"/>
  <c r="J1170" i="44"/>
  <c r="Y1169" i="44"/>
  <c r="X1169" i="44"/>
  <c r="W1169" i="44"/>
  <c r="V1169" i="44"/>
  <c r="U1169" i="44"/>
  <c r="Q1169" i="44"/>
  <c r="R1169" i="44" s="1"/>
  <c r="P1169" i="44"/>
  <c r="N1169" i="44"/>
  <c r="M1169" i="44"/>
  <c r="L1169" i="44"/>
  <c r="K1169" i="44"/>
  <c r="J1169" i="44"/>
  <c r="X1168" i="44"/>
  <c r="W1168" i="44"/>
  <c r="V1168" i="44"/>
  <c r="Y1168" i="44" s="1"/>
  <c r="U1168" i="44"/>
  <c r="Q1168" i="44"/>
  <c r="R1168" i="44" s="1"/>
  <c r="P1168" i="44"/>
  <c r="N1168" i="44"/>
  <c r="M1168" i="44"/>
  <c r="L1168" i="44"/>
  <c r="K1168" i="44"/>
  <c r="J1168" i="44"/>
  <c r="X1167" i="44"/>
  <c r="W1167" i="44"/>
  <c r="Y1167" i="44" s="1"/>
  <c r="V1167" i="44"/>
  <c r="U1167" i="44"/>
  <c r="Q1167" i="44"/>
  <c r="R1167" i="44" s="1"/>
  <c r="P1167" i="44"/>
  <c r="N1167" i="44"/>
  <c r="M1167" i="44"/>
  <c r="L1167" i="44"/>
  <c r="K1167" i="44"/>
  <c r="J1167" i="44"/>
  <c r="X1166" i="44"/>
  <c r="W1166" i="44"/>
  <c r="V1166" i="44"/>
  <c r="Y1166" i="44" s="1"/>
  <c r="U1166" i="44"/>
  <c r="Q1166" i="44"/>
  <c r="R1166" i="44" s="1"/>
  <c r="P1166" i="44"/>
  <c r="N1166" i="44"/>
  <c r="M1166" i="44"/>
  <c r="L1166" i="44"/>
  <c r="K1166" i="44"/>
  <c r="J1166" i="44"/>
  <c r="Y1165" i="44"/>
  <c r="X1165" i="44"/>
  <c r="W1165" i="44"/>
  <c r="V1165" i="44"/>
  <c r="U1165" i="44"/>
  <c r="Q1165" i="44"/>
  <c r="R1165" i="44" s="1"/>
  <c r="P1165" i="44"/>
  <c r="N1165" i="44"/>
  <c r="M1165" i="44"/>
  <c r="L1165" i="44"/>
  <c r="K1165" i="44"/>
  <c r="J1165" i="44"/>
  <c r="X1164" i="44"/>
  <c r="W1164" i="44"/>
  <c r="V1164" i="44"/>
  <c r="Y1164" i="44" s="1"/>
  <c r="U1164" i="44"/>
  <c r="Q1164" i="44"/>
  <c r="R1164" i="44" s="1"/>
  <c r="P1164" i="44"/>
  <c r="N1164" i="44"/>
  <c r="M1164" i="44"/>
  <c r="L1164" i="44"/>
  <c r="K1164" i="44"/>
  <c r="J1164" i="44"/>
  <c r="X1163" i="44"/>
  <c r="W1163" i="44"/>
  <c r="V1163" i="44"/>
  <c r="Y1163" i="44" s="1"/>
  <c r="U1163" i="44"/>
  <c r="Q1163" i="44"/>
  <c r="R1163" i="44" s="1"/>
  <c r="P1163" i="44"/>
  <c r="N1163" i="44"/>
  <c r="M1163" i="44"/>
  <c r="L1163" i="44"/>
  <c r="K1163" i="44"/>
  <c r="J1163" i="44"/>
  <c r="X1162" i="44"/>
  <c r="W1162" i="44"/>
  <c r="V1162" i="44"/>
  <c r="Y1162" i="44" s="1"/>
  <c r="U1162" i="44"/>
  <c r="Q1162" i="44"/>
  <c r="R1162" i="44" s="1"/>
  <c r="P1162" i="44"/>
  <c r="N1162" i="44"/>
  <c r="M1162" i="44"/>
  <c r="L1162" i="44"/>
  <c r="K1162" i="44"/>
  <c r="J1162" i="44"/>
  <c r="Y1161" i="44"/>
  <c r="X1161" i="44"/>
  <c r="W1161" i="44"/>
  <c r="V1161" i="44"/>
  <c r="U1161" i="44"/>
  <c r="Q1161" i="44"/>
  <c r="R1161" i="44" s="1"/>
  <c r="P1161" i="44"/>
  <c r="N1161" i="44"/>
  <c r="M1161" i="44"/>
  <c r="L1161" i="44"/>
  <c r="K1161" i="44"/>
  <c r="J1161" i="44"/>
  <c r="X1160" i="44"/>
  <c r="W1160" i="44"/>
  <c r="V1160" i="44"/>
  <c r="Y1160" i="44" s="1"/>
  <c r="U1160" i="44"/>
  <c r="Q1160" i="44"/>
  <c r="R1160" i="44" s="1"/>
  <c r="P1160" i="44"/>
  <c r="N1160" i="44"/>
  <c r="M1160" i="44"/>
  <c r="L1160" i="44"/>
  <c r="K1160" i="44"/>
  <c r="J1160" i="44"/>
  <c r="X1159" i="44"/>
  <c r="W1159" i="44"/>
  <c r="Y1159" i="44" s="1"/>
  <c r="V1159" i="44"/>
  <c r="U1159" i="44"/>
  <c r="Q1159" i="44"/>
  <c r="R1159" i="44" s="1"/>
  <c r="P1159" i="44"/>
  <c r="N1159" i="44"/>
  <c r="M1159" i="44"/>
  <c r="L1159" i="44"/>
  <c r="K1159" i="44"/>
  <c r="J1159" i="44"/>
  <c r="X1158" i="44"/>
  <c r="W1158" i="44"/>
  <c r="V1158" i="44"/>
  <c r="Y1158" i="44" s="1"/>
  <c r="U1158" i="44"/>
  <c r="Q1158" i="44"/>
  <c r="R1158" i="44" s="1"/>
  <c r="P1158" i="44"/>
  <c r="N1158" i="44"/>
  <c r="M1158" i="44"/>
  <c r="L1158" i="44"/>
  <c r="K1158" i="44"/>
  <c r="J1158" i="44"/>
  <c r="Y1157" i="44"/>
  <c r="X1157" i="44"/>
  <c r="W1157" i="44"/>
  <c r="V1157" i="44"/>
  <c r="U1157" i="44"/>
  <c r="Q1157" i="44"/>
  <c r="R1157" i="44" s="1"/>
  <c r="P1157" i="44"/>
  <c r="N1157" i="44"/>
  <c r="M1157" i="44"/>
  <c r="L1157" i="44"/>
  <c r="K1157" i="44"/>
  <c r="J1157" i="44"/>
  <c r="X1156" i="44"/>
  <c r="W1156" i="44"/>
  <c r="V1156" i="44"/>
  <c r="Y1156" i="44" s="1"/>
  <c r="U1156" i="44"/>
  <c r="Q1156" i="44"/>
  <c r="R1156" i="44" s="1"/>
  <c r="P1156" i="44"/>
  <c r="N1156" i="44"/>
  <c r="M1156" i="44"/>
  <c r="L1156" i="44"/>
  <c r="K1156" i="44"/>
  <c r="J1156" i="44"/>
  <c r="X1155" i="44"/>
  <c r="W1155" i="44"/>
  <c r="V1155" i="44"/>
  <c r="Y1155" i="44" s="1"/>
  <c r="U1155" i="44"/>
  <c r="Q1155" i="44"/>
  <c r="R1155" i="44" s="1"/>
  <c r="P1155" i="44"/>
  <c r="N1155" i="44"/>
  <c r="M1155" i="44"/>
  <c r="L1155" i="44"/>
  <c r="K1155" i="44"/>
  <c r="J1155" i="44"/>
  <c r="X1154" i="44"/>
  <c r="W1154" i="44"/>
  <c r="V1154" i="44"/>
  <c r="Y1154" i="44" s="1"/>
  <c r="U1154" i="44"/>
  <c r="Q1154" i="44"/>
  <c r="R1154" i="44" s="1"/>
  <c r="P1154" i="44"/>
  <c r="N1154" i="44"/>
  <c r="M1154" i="44"/>
  <c r="L1154" i="44"/>
  <c r="K1154" i="44"/>
  <c r="J1154" i="44"/>
  <c r="Y1153" i="44"/>
  <c r="X1153" i="44"/>
  <c r="W1153" i="44"/>
  <c r="V1153" i="44"/>
  <c r="U1153" i="44"/>
  <c r="Q1153" i="44"/>
  <c r="R1153" i="44" s="1"/>
  <c r="P1153" i="44"/>
  <c r="N1153" i="44"/>
  <c r="M1153" i="44"/>
  <c r="L1153" i="44"/>
  <c r="K1153" i="44"/>
  <c r="J1153" i="44"/>
  <c r="X1152" i="44"/>
  <c r="W1152" i="44"/>
  <c r="V1152" i="44"/>
  <c r="Y1152" i="44" s="1"/>
  <c r="U1152" i="44"/>
  <c r="Q1152" i="44"/>
  <c r="R1152" i="44" s="1"/>
  <c r="P1152" i="44"/>
  <c r="N1152" i="44"/>
  <c r="M1152" i="44"/>
  <c r="L1152" i="44"/>
  <c r="K1152" i="44"/>
  <c r="J1152" i="44"/>
  <c r="X1151" i="44"/>
  <c r="W1151" i="44"/>
  <c r="Y1151" i="44" s="1"/>
  <c r="V1151" i="44"/>
  <c r="U1151" i="44"/>
  <c r="Q1151" i="44"/>
  <c r="R1151" i="44" s="1"/>
  <c r="P1151" i="44"/>
  <c r="N1151" i="44"/>
  <c r="M1151" i="44"/>
  <c r="L1151" i="44"/>
  <c r="K1151" i="44"/>
  <c r="J1151" i="44"/>
  <c r="X1150" i="44"/>
  <c r="W1150" i="44"/>
  <c r="V1150" i="44"/>
  <c r="Y1150" i="44" s="1"/>
  <c r="U1150" i="44"/>
  <c r="Q1150" i="44"/>
  <c r="R1150" i="44" s="1"/>
  <c r="P1150" i="44"/>
  <c r="N1150" i="44"/>
  <c r="M1150" i="44"/>
  <c r="L1150" i="44"/>
  <c r="K1150" i="44"/>
  <c r="J1150" i="44"/>
  <c r="Y1149" i="44"/>
  <c r="X1149" i="44"/>
  <c r="W1149" i="44"/>
  <c r="V1149" i="44"/>
  <c r="U1149" i="44"/>
  <c r="Q1149" i="44"/>
  <c r="R1149" i="44" s="1"/>
  <c r="P1149" i="44"/>
  <c r="N1149" i="44"/>
  <c r="M1149" i="44"/>
  <c r="L1149" i="44"/>
  <c r="K1149" i="44"/>
  <c r="J1149" i="44"/>
  <c r="X1148" i="44"/>
  <c r="W1148" i="44"/>
  <c r="V1148" i="44"/>
  <c r="Y1148" i="44" s="1"/>
  <c r="U1148" i="44"/>
  <c r="Q1148" i="44"/>
  <c r="R1148" i="44" s="1"/>
  <c r="P1148" i="44"/>
  <c r="N1148" i="44"/>
  <c r="M1148" i="44"/>
  <c r="L1148" i="44"/>
  <c r="K1148" i="44"/>
  <c r="J1148" i="44"/>
  <c r="X1147" i="44"/>
  <c r="W1147" i="44"/>
  <c r="V1147" i="44"/>
  <c r="Y1147" i="44" s="1"/>
  <c r="U1147" i="44"/>
  <c r="Q1147" i="44"/>
  <c r="R1147" i="44" s="1"/>
  <c r="P1147" i="44"/>
  <c r="N1147" i="44"/>
  <c r="M1147" i="44"/>
  <c r="L1147" i="44"/>
  <c r="K1147" i="44"/>
  <c r="J1147" i="44"/>
  <c r="X1146" i="44"/>
  <c r="W1146" i="44"/>
  <c r="V1146" i="44"/>
  <c r="Y1146" i="44" s="1"/>
  <c r="U1146" i="44"/>
  <c r="Q1146" i="44"/>
  <c r="R1146" i="44" s="1"/>
  <c r="P1146" i="44"/>
  <c r="N1146" i="44"/>
  <c r="M1146" i="44"/>
  <c r="L1146" i="44"/>
  <c r="K1146" i="44"/>
  <c r="J1146" i="44"/>
  <c r="Y1145" i="44"/>
  <c r="X1145" i="44"/>
  <c r="W1145" i="44"/>
  <c r="V1145" i="44"/>
  <c r="U1145" i="44"/>
  <c r="Q1145" i="44"/>
  <c r="R1145" i="44" s="1"/>
  <c r="P1145" i="44"/>
  <c r="N1145" i="44"/>
  <c r="M1145" i="44"/>
  <c r="L1145" i="44"/>
  <c r="K1145" i="44"/>
  <c r="J1145" i="44"/>
  <c r="X1144" i="44"/>
  <c r="W1144" i="44"/>
  <c r="V1144" i="44"/>
  <c r="Y1144" i="44" s="1"/>
  <c r="U1144" i="44"/>
  <c r="Q1144" i="44"/>
  <c r="R1144" i="44" s="1"/>
  <c r="P1144" i="44"/>
  <c r="N1144" i="44"/>
  <c r="M1144" i="44"/>
  <c r="L1144" i="44"/>
  <c r="K1144" i="44"/>
  <c r="J1144" i="44"/>
  <c r="X1143" i="44"/>
  <c r="W1143" i="44"/>
  <c r="Y1143" i="44" s="1"/>
  <c r="V1143" i="44"/>
  <c r="U1143" i="44"/>
  <c r="Q1143" i="44"/>
  <c r="R1143" i="44" s="1"/>
  <c r="P1143" i="44"/>
  <c r="N1143" i="44"/>
  <c r="M1143" i="44"/>
  <c r="L1143" i="44"/>
  <c r="K1143" i="44"/>
  <c r="J1143" i="44"/>
  <c r="X1142" i="44"/>
  <c r="W1142" i="44"/>
  <c r="V1142" i="44"/>
  <c r="Y1142" i="44" s="1"/>
  <c r="U1142" i="44"/>
  <c r="Q1142" i="44"/>
  <c r="R1142" i="44" s="1"/>
  <c r="P1142" i="44"/>
  <c r="N1142" i="44"/>
  <c r="M1142" i="44"/>
  <c r="L1142" i="44"/>
  <c r="K1142" i="44"/>
  <c r="J1142" i="44"/>
  <c r="Y1141" i="44"/>
  <c r="X1141" i="44"/>
  <c r="W1141" i="44"/>
  <c r="V1141" i="44"/>
  <c r="U1141" i="44"/>
  <c r="Q1141" i="44"/>
  <c r="R1141" i="44" s="1"/>
  <c r="P1141" i="44"/>
  <c r="N1141" i="44"/>
  <c r="M1141" i="44"/>
  <c r="L1141" i="44"/>
  <c r="K1141" i="44"/>
  <c r="J1141" i="44"/>
  <c r="X1140" i="44"/>
  <c r="W1140" i="44"/>
  <c r="V1140" i="44"/>
  <c r="Y1140" i="44" s="1"/>
  <c r="U1140" i="44"/>
  <c r="Q1140" i="44"/>
  <c r="R1140" i="44" s="1"/>
  <c r="P1140" i="44"/>
  <c r="N1140" i="44"/>
  <c r="M1140" i="44"/>
  <c r="L1140" i="44"/>
  <c r="K1140" i="44"/>
  <c r="J1140" i="44"/>
  <c r="X1139" i="44"/>
  <c r="W1139" i="44"/>
  <c r="V1139" i="44"/>
  <c r="Y1139" i="44" s="1"/>
  <c r="U1139" i="44"/>
  <c r="Q1139" i="44"/>
  <c r="R1139" i="44" s="1"/>
  <c r="P1139" i="44"/>
  <c r="N1139" i="44"/>
  <c r="M1139" i="44"/>
  <c r="L1139" i="44"/>
  <c r="K1139" i="44"/>
  <c r="J1139" i="44"/>
  <c r="X1138" i="44"/>
  <c r="W1138" i="44"/>
  <c r="V1138" i="44"/>
  <c r="Y1138" i="44" s="1"/>
  <c r="U1138" i="44"/>
  <c r="Q1138" i="44"/>
  <c r="R1138" i="44" s="1"/>
  <c r="P1138" i="44"/>
  <c r="N1138" i="44"/>
  <c r="M1138" i="44"/>
  <c r="L1138" i="44"/>
  <c r="K1138" i="44"/>
  <c r="J1138" i="44"/>
  <c r="Y1137" i="44"/>
  <c r="X1137" i="44"/>
  <c r="W1137" i="44"/>
  <c r="V1137" i="44"/>
  <c r="U1137" i="44"/>
  <c r="Q1137" i="44"/>
  <c r="R1137" i="44" s="1"/>
  <c r="P1137" i="44"/>
  <c r="N1137" i="44"/>
  <c r="M1137" i="44"/>
  <c r="L1137" i="44"/>
  <c r="K1137" i="44"/>
  <c r="J1137" i="44"/>
  <c r="X1136" i="44"/>
  <c r="W1136" i="44"/>
  <c r="V1136" i="44"/>
  <c r="Y1136" i="44" s="1"/>
  <c r="U1136" i="44"/>
  <c r="Q1136" i="44"/>
  <c r="R1136" i="44" s="1"/>
  <c r="P1136" i="44"/>
  <c r="N1136" i="44"/>
  <c r="M1136" i="44"/>
  <c r="L1136" i="44"/>
  <c r="K1136" i="44"/>
  <c r="J1136" i="44"/>
  <c r="X1135" i="44"/>
  <c r="W1135" i="44"/>
  <c r="Y1135" i="44" s="1"/>
  <c r="V1135" i="44"/>
  <c r="U1135" i="44"/>
  <c r="Q1135" i="44"/>
  <c r="R1135" i="44" s="1"/>
  <c r="P1135" i="44"/>
  <c r="N1135" i="44"/>
  <c r="M1135" i="44"/>
  <c r="L1135" i="44"/>
  <c r="K1135" i="44"/>
  <c r="J1135" i="44"/>
  <c r="X1134" i="44"/>
  <c r="W1134" i="44"/>
  <c r="V1134" i="44"/>
  <c r="Y1134" i="44" s="1"/>
  <c r="U1134" i="44"/>
  <c r="Q1134" i="44"/>
  <c r="R1134" i="44" s="1"/>
  <c r="P1134" i="44"/>
  <c r="N1134" i="44"/>
  <c r="M1134" i="44"/>
  <c r="L1134" i="44"/>
  <c r="K1134" i="44"/>
  <c r="J1134" i="44"/>
  <c r="Y1133" i="44"/>
  <c r="X1133" i="44"/>
  <c r="W1133" i="44"/>
  <c r="V1133" i="44"/>
  <c r="U1133" i="44"/>
  <c r="Q1133" i="44"/>
  <c r="R1133" i="44" s="1"/>
  <c r="P1133" i="44"/>
  <c r="N1133" i="44"/>
  <c r="M1133" i="44"/>
  <c r="L1133" i="44"/>
  <c r="K1133" i="44"/>
  <c r="J1133" i="44"/>
  <c r="X1132" i="44"/>
  <c r="W1132" i="44"/>
  <c r="V1132" i="44"/>
  <c r="Y1132" i="44" s="1"/>
  <c r="U1132" i="44"/>
  <c r="Q1132" i="44"/>
  <c r="R1132" i="44" s="1"/>
  <c r="P1132" i="44"/>
  <c r="N1132" i="44"/>
  <c r="M1132" i="44"/>
  <c r="L1132" i="44"/>
  <c r="K1132" i="44"/>
  <c r="J1132" i="44"/>
  <c r="X1131" i="44"/>
  <c r="W1131" i="44"/>
  <c r="V1131" i="44"/>
  <c r="Y1131" i="44" s="1"/>
  <c r="U1131" i="44"/>
  <c r="Q1131" i="44"/>
  <c r="R1131" i="44" s="1"/>
  <c r="P1131" i="44"/>
  <c r="N1131" i="44"/>
  <c r="M1131" i="44"/>
  <c r="L1131" i="44"/>
  <c r="K1131" i="44"/>
  <c r="J1131" i="44"/>
  <c r="X1130" i="44"/>
  <c r="W1130" i="44"/>
  <c r="V1130" i="44"/>
  <c r="Y1130" i="44" s="1"/>
  <c r="U1130" i="44"/>
  <c r="Q1130" i="44"/>
  <c r="R1130" i="44" s="1"/>
  <c r="P1130" i="44"/>
  <c r="N1130" i="44"/>
  <c r="M1130" i="44"/>
  <c r="L1130" i="44"/>
  <c r="K1130" i="44"/>
  <c r="J1130" i="44"/>
  <c r="Y1129" i="44"/>
  <c r="X1129" i="44"/>
  <c r="W1129" i="44"/>
  <c r="V1129" i="44"/>
  <c r="U1129" i="44"/>
  <c r="Q1129" i="44"/>
  <c r="R1129" i="44" s="1"/>
  <c r="P1129" i="44"/>
  <c r="N1129" i="44"/>
  <c r="M1129" i="44"/>
  <c r="L1129" i="44"/>
  <c r="K1129" i="44"/>
  <c r="J1129" i="44"/>
  <c r="X1128" i="44"/>
  <c r="W1128" i="44"/>
  <c r="V1128" i="44"/>
  <c r="Y1128" i="44" s="1"/>
  <c r="U1128" i="44"/>
  <c r="Q1128" i="44"/>
  <c r="R1128" i="44" s="1"/>
  <c r="P1128" i="44"/>
  <c r="N1128" i="44"/>
  <c r="M1128" i="44"/>
  <c r="L1128" i="44"/>
  <c r="K1128" i="44"/>
  <c r="J1128" i="44"/>
  <c r="X1127" i="44"/>
  <c r="W1127" i="44"/>
  <c r="Y1127" i="44" s="1"/>
  <c r="V1127" i="44"/>
  <c r="U1127" i="44"/>
  <c r="Q1127" i="44"/>
  <c r="R1127" i="44" s="1"/>
  <c r="P1127" i="44"/>
  <c r="N1127" i="44"/>
  <c r="M1127" i="44"/>
  <c r="L1127" i="44"/>
  <c r="K1127" i="44"/>
  <c r="J1127" i="44"/>
  <c r="X1126" i="44"/>
  <c r="W1126" i="44"/>
  <c r="V1126" i="44"/>
  <c r="Y1126" i="44" s="1"/>
  <c r="U1126" i="44"/>
  <c r="Q1126" i="44"/>
  <c r="R1126" i="44" s="1"/>
  <c r="P1126" i="44"/>
  <c r="N1126" i="44"/>
  <c r="M1126" i="44"/>
  <c r="L1126" i="44"/>
  <c r="K1126" i="44"/>
  <c r="J1126" i="44"/>
  <c r="Y1125" i="44"/>
  <c r="X1125" i="44"/>
  <c r="W1125" i="44"/>
  <c r="V1125" i="44"/>
  <c r="U1125" i="44"/>
  <c r="Q1125" i="44"/>
  <c r="R1125" i="44" s="1"/>
  <c r="P1125" i="44"/>
  <c r="N1125" i="44"/>
  <c r="M1125" i="44"/>
  <c r="L1125" i="44"/>
  <c r="K1125" i="44"/>
  <c r="J1125" i="44"/>
  <c r="X1124" i="44"/>
  <c r="W1124" i="44"/>
  <c r="V1124" i="44"/>
  <c r="Y1124" i="44" s="1"/>
  <c r="U1124" i="44"/>
  <c r="Q1124" i="44"/>
  <c r="R1124" i="44" s="1"/>
  <c r="P1124" i="44"/>
  <c r="N1124" i="44"/>
  <c r="M1124" i="44"/>
  <c r="L1124" i="44"/>
  <c r="K1124" i="44"/>
  <c r="J1124" i="44"/>
  <c r="X1123" i="44"/>
  <c r="W1123" i="44"/>
  <c r="V1123" i="44"/>
  <c r="Y1123" i="44" s="1"/>
  <c r="U1123" i="44"/>
  <c r="Q1123" i="44"/>
  <c r="R1123" i="44" s="1"/>
  <c r="P1123" i="44"/>
  <c r="N1123" i="44"/>
  <c r="M1123" i="44"/>
  <c r="L1123" i="44"/>
  <c r="K1123" i="44"/>
  <c r="J1123" i="44"/>
  <c r="X1122" i="44"/>
  <c r="W1122" i="44"/>
  <c r="V1122" i="44"/>
  <c r="Y1122" i="44" s="1"/>
  <c r="U1122" i="44"/>
  <c r="S1122" i="44"/>
  <c r="Q1122" i="44"/>
  <c r="R1122" i="44" s="1"/>
  <c r="P1122" i="44"/>
  <c r="N1122" i="44"/>
  <c r="M1122" i="44"/>
  <c r="L1122" i="44"/>
  <c r="K1122" i="44"/>
  <c r="J1122" i="44"/>
  <c r="X1121" i="44"/>
  <c r="W1121" i="44"/>
  <c r="V1121" i="44"/>
  <c r="Y1121" i="44" s="1"/>
  <c r="U1121" i="44"/>
  <c r="S1121" i="44"/>
  <c r="Q1121" i="44"/>
  <c r="R1121" i="44" s="1"/>
  <c r="P1121" i="44"/>
  <c r="N1121" i="44"/>
  <c r="M1121" i="44"/>
  <c r="L1121" i="44"/>
  <c r="K1121" i="44"/>
  <c r="J1121" i="44"/>
  <c r="X1120" i="44"/>
  <c r="W1120" i="44"/>
  <c r="V1120" i="44"/>
  <c r="Y1120" i="44" s="1"/>
  <c r="U1120" i="44"/>
  <c r="S1120" i="44"/>
  <c r="Q1120" i="44"/>
  <c r="R1120" i="44" s="1"/>
  <c r="P1120" i="44"/>
  <c r="N1120" i="44"/>
  <c r="M1120" i="44"/>
  <c r="L1120" i="44"/>
  <c r="K1120" i="44"/>
  <c r="J1120" i="44"/>
  <c r="X1119" i="44"/>
  <c r="W1119" i="44"/>
  <c r="V1119" i="44"/>
  <c r="Y1119" i="44" s="1"/>
  <c r="U1119" i="44"/>
  <c r="S1119" i="44"/>
  <c r="Q1119" i="44"/>
  <c r="R1119" i="44" s="1"/>
  <c r="P1119" i="44"/>
  <c r="N1119" i="44"/>
  <c r="M1119" i="44"/>
  <c r="L1119" i="44"/>
  <c r="K1119" i="44"/>
  <c r="J1119" i="44"/>
  <c r="X1118" i="44"/>
  <c r="W1118" i="44"/>
  <c r="V1118" i="44"/>
  <c r="Y1118" i="44" s="1"/>
  <c r="U1118" i="44"/>
  <c r="S1118" i="44"/>
  <c r="Q1118" i="44"/>
  <c r="R1118" i="44" s="1"/>
  <c r="P1118" i="44"/>
  <c r="N1118" i="44"/>
  <c r="M1118" i="44"/>
  <c r="L1118" i="44"/>
  <c r="K1118" i="44"/>
  <c r="J1118" i="44"/>
  <c r="X1117" i="44"/>
  <c r="W1117" i="44"/>
  <c r="V1117" i="44"/>
  <c r="Y1117" i="44" s="1"/>
  <c r="U1117" i="44"/>
  <c r="S1117" i="44"/>
  <c r="Q1117" i="44"/>
  <c r="R1117" i="44" s="1"/>
  <c r="P1117" i="44"/>
  <c r="N1117" i="44"/>
  <c r="M1117" i="44"/>
  <c r="L1117" i="44"/>
  <c r="K1117" i="44"/>
  <c r="J1117" i="44"/>
  <c r="X1116" i="44"/>
  <c r="W1116" i="44"/>
  <c r="V1116" i="44"/>
  <c r="Y1116" i="44" s="1"/>
  <c r="U1116" i="44"/>
  <c r="S1116" i="44"/>
  <c r="Q1116" i="44"/>
  <c r="R1116" i="44" s="1"/>
  <c r="P1116" i="44"/>
  <c r="N1116" i="44"/>
  <c r="M1116" i="44"/>
  <c r="L1116" i="44"/>
  <c r="K1116" i="44"/>
  <c r="J1116" i="44"/>
  <c r="X1115" i="44"/>
  <c r="W1115" i="44"/>
  <c r="V1115" i="44"/>
  <c r="Y1115" i="44" s="1"/>
  <c r="U1115" i="44"/>
  <c r="S1115" i="44"/>
  <c r="Q1115" i="44"/>
  <c r="R1115" i="44" s="1"/>
  <c r="P1115" i="44"/>
  <c r="N1115" i="44"/>
  <c r="M1115" i="44"/>
  <c r="L1115" i="44"/>
  <c r="K1115" i="44"/>
  <c r="J1115" i="44"/>
  <c r="X1114" i="44"/>
  <c r="W1114" i="44"/>
  <c r="V1114" i="44"/>
  <c r="Y1114" i="44" s="1"/>
  <c r="U1114" i="44"/>
  <c r="Q1114" i="44"/>
  <c r="R1114" i="44" s="1"/>
  <c r="P1114" i="44"/>
  <c r="N1114" i="44"/>
  <c r="M1114" i="44"/>
  <c r="L1114" i="44"/>
  <c r="K1114" i="44"/>
  <c r="J1114" i="44"/>
  <c r="X1113" i="44"/>
  <c r="W1113" i="44"/>
  <c r="V1113" i="44"/>
  <c r="Y1113" i="44" s="1"/>
  <c r="U1113" i="44"/>
  <c r="S1113" i="44"/>
  <c r="Q1113" i="44"/>
  <c r="R1113" i="44" s="1"/>
  <c r="P1113" i="44"/>
  <c r="N1113" i="44"/>
  <c r="M1113" i="44"/>
  <c r="L1113" i="44"/>
  <c r="K1113" i="44"/>
  <c r="J1113" i="44"/>
  <c r="X1112" i="44"/>
  <c r="W1112" i="44"/>
  <c r="V1112" i="44"/>
  <c r="Y1112" i="44" s="1"/>
  <c r="U1112" i="44"/>
  <c r="S1112" i="44"/>
  <c r="Q1112" i="44"/>
  <c r="R1112" i="44" s="1"/>
  <c r="P1112" i="44"/>
  <c r="N1112" i="44"/>
  <c r="M1112" i="44"/>
  <c r="L1112" i="44"/>
  <c r="K1112" i="44"/>
  <c r="J1112" i="44"/>
  <c r="X1111" i="44"/>
  <c r="W1111" i="44"/>
  <c r="V1111" i="44"/>
  <c r="Y1111" i="44" s="1"/>
  <c r="U1111" i="44"/>
  <c r="S1111" i="44"/>
  <c r="Q1111" i="44"/>
  <c r="R1111" i="44" s="1"/>
  <c r="P1111" i="44"/>
  <c r="N1111" i="44"/>
  <c r="M1111" i="44"/>
  <c r="L1111" i="44"/>
  <c r="K1111" i="44"/>
  <c r="J1111" i="44"/>
  <c r="X1110" i="44"/>
  <c r="W1110" i="44"/>
  <c r="V1110" i="44"/>
  <c r="Y1110" i="44" s="1"/>
  <c r="U1110" i="44"/>
  <c r="Q1110" i="44"/>
  <c r="R1110" i="44" s="1"/>
  <c r="P1110" i="44"/>
  <c r="N1110" i="44"/>
  <c r="M1110" i="44"/>
  <c r="L1110" i="44"/>
  <c r="K1110" i="44"/>
  <c r="J1110" i="44"/>
  <c r="X1109" i="44"/>
  <c r="W1109" i="44"/>
  <c r="V1109" i="44"/>
  <c r="Y1109" i="44" s="1"/>
  <c r="U1109" i="44"/>
  <c r="S1109" i="44"/>
  <c r="Q1109" i="44"/>
  <c r="R1109" i="44" s="1"/>
  <c r="P1109" i="44"/>
  <c r="N1109" i="44"/>
  <c r="M1109" i="44"/>
  <c r="L1109" i="44"/>
  <c r="K1109" i="44"/>
  <c r="J1109" i="44"/>
  <c r="X1108" i="44"/>
  <c r="W1108" i="44"/>
  <c r="V1108" i="44"/>
  <c r="Y1108" i="44" s="1"/>
  <c r="U1108" i="44"/>
  <c r="S1108" i="44"/>
  <c r="Q1108" i="44"/>
  <c r="R1108" i="44" s="1"/>
  <c r="P1108" i="44"/>
  <c r="N1108" i="44"/>
  <c r="M1108" i="44"/>
  <c r="L1108" i="44"/>
  <c r="K1108" i="44"/>
  <c r="J1108" i="44"/>
  <c r="X1107" i="44"/>
  <c r="W1107" i="44"/>
  <c r="V1107" i="44"/>
  <c r="Y1107" i="44" s="1"/>
  <c r="U1107" i="44"/>
  <c r="S1107" i="44"/>
  <c r="Q1107" i="44"/>
  <c r="R1107" i="44" s="1"/>
  <c r="P1107" i="44"/>
  <c r="N1107" i="44"/>
  <c r="M1107" i="44"/>
  <c r="L1107" i="44"/>
  <c r="K1107" i="44"/>
  <c r="J1107" i="44"/>
  <c r="X1106" i="44"/>
  <c r="W1106" i="44"/>
  <c r="V1106" i="44"/>
  <c r="Y1106" i="44" s="1"/>
  <c r="U1106" i="44"/>
  <c r="Q1106" i="44"/>
  <c r="R1106" i="44" s="1"/>
  <c r="P1106" i="44"/>
  <c r="N1106" i="44"/>
  <c r="M1106" i="44"/>
  <c r="L1106" i="44"/>
  <c r="K1106" i="44"/>
  <c r="J1106" i="44"/>
  <c r="X1105" i="44"/>
  <c r="W1105" i="44"/>
  <c r="V1105" i="44"/>
  <c r="Y1105" i="44" s="1"/>
  <c r="U1105" i="44"/>
  <c r="S1105" i="44"/>
  <c r="Q1105" i="44"/>
  <c r="R1105" i="44" s="1"/>
  <c r="P1105" i="44"/>
  <c r="N1105" i="44"/>
  <c r="M1105" i="44"/>
  <c r="L1105" i="44"/>
  <c r="K1105" i="44"/>
  <c r="J1105" i="44"/>
  <c r="X1104" i="44"/>
  <c r="W1104" i="44"/>
  <c r="V1104" i="44"/>
  <c r="Y1104" i="44" s="1"/>
  <c r="U1104" i="44"/>
  <c r="S1104" i="44"/>
  <c r="Q1104" i="44"/>
  <c r="R1104" i="44" s="1"/>
  <c r="P1104" i="44"/>
  <c r="N1104" i="44"/>
  <c r="M1104" i="44"/>
  <c r="L1104" i="44"/>
  <c r="K1104" i="44"/>
  <c r="J1104" i="44"/>
  <c r="X1103" i="44"/>
  <c r="W1103" i="44"/>
  <c r="V1103" i="44"/>
  <c r="Y1103" i="44" s="1"/>
  <c r="U1103" i="44"/>
  <c r="S1103" i="44"/>
  <c r="Q1103" i="44"/>
  <c r="R1103" i="44" s="1"/>
  <c r="P1103" i="44"/>
  <c r="N1103" i="44"/>
  <c r="M1103" i="44"/>
  <c r="L1103" i="44"/>
  <c r="K1103" i="44"/>
  <c r="J1103" i="44"/>
  <c r="X1102" i="44"/>
  <c r="W1102" i="44"/>
  <c r="V1102" i="44"/>
  <c r="U1102" i="44"/>
  <c r="Q1102" i="44"/>
  <c r="R1102" i="44" s="1"/>
  <c r="P1102" i="44"/>
  <c r="N1102" i="44"/>
  <c r="M1102" i="44"/>
  <c r="L1102" i="44"/>
  <c r="K1102" i="44"/>
  <c r="J1102" i="44"/>
  <c r="X1101" i="44"/>
  <c r="W1101" i="44"/>
  <c r="V1101" i="44"/>
  <c r="Y1101" i="44" s="1"/>
  <c r="U1101" i="44"/>
  <c r="S1101" i="44"/>
  <c r="Q1101" i="44"/>
  <c r="R1101" i="44" s="1"/>
  <c r="P1101" i="44"/>
  <c r="N1101" i="44"/>
  <c r="M1101" i="44"/>
  <c r="L1101" i="44"/>
  <c r="K1101" i="44"/>
  <c r="J1101" i="44"/>
  <c r="X1100" i="44"/>
  <c r="W1100" i="44"/>
  <c r="V1100" i="44"/>
  <c r="Y1100" i="44" s="1"/>
  <c r="U1100" i="44"/>
  <c r="S1100" i="44"/>
  <c r="Q1100" i="44"/>
  <c r="R1100" i="44" s="1"/>
  <c r="P1100" i="44"/>
  <c r="N1100" i="44"/>
  <c r="M1100" i="44"/>
  <c r="L1100" i="44"/>
  <c r="K1100" i="44"/>
  <c r="J1100" i="44"/>
  <c r="X1099" i="44"/>
  <c r="W1099" i="44"/>
  <c r="V1099" i="44"/>
  <c r="Y1099" i="44" s="1"/>
  <c r="U1099" i="44"/>
  <c r="S1099" i="44"/>
  <c r="Q1099" i="44"/>
  <c r="R1099" i="44" s="1"/>
  <c r="P1099" i="44"/>
  <c r="N1099" i="44"/>
  <c r="M1099" i="44"/>
  <c r="L1099" i="44"/>
  <c r="K1099" i="44"/>
  <c r="J1099" i="44"/>
  <c r="X1098" i="44"/>
  <c r="W1098" i="44"/>
  <c r="V1098" i="44"/>
  <c r="U1098" i="44"/>
  <c r="Q1098" i="44"/>
  <c r="R1098" i="44" s="1"/>
  <c r="P1098" i="44"/>
  <c r="N1098" i="44"/>
  <c r="M1098" i="44"/>
  <c r="L1098" i="44"/>
  <c r="K1098" i="44"/>
  <c r="J1098" i="44"/>
  <c r="X1097" i="44"/>
  <c r="W1097" i="44"/>
  <c r="V1097" i="44"/>
  <c r="Y1097" i="44" s="1"/>
  <c r="U1097" i="44"/>
  <c r="S1097" i="44"/>
  <c r="Q1097" i="44"/>
  <c r="R1097" i="44" s="1"/>
  <c r="P1097" i="44"/>
  <c r="N1097" i="44"/>
  <c r="M1097" i="44"/>
  <c r="L1097" i="44"/>
  <c r="K1097" i="44"/>
  <c r="J1097" i="44"/>
  <c r="X1096" i="44"/>
  <c r="W1096" i="44"/>
  <c r="V1096" i="44"/>
  <c r="Y1096" i="44" s="1"/>
  <c r="U1096" i="44"/>
  <c r="S1096" i="44"/>
  <c r="Q1096" i="44"/>
  <c r="R1096" i="44" s="1"/>
  <c r="P1096" i="44"/>
  <c r="N1096" i="44"/>
  <c r="M1096" i="44"/>
  <c r="L1096" i="44"/>
  <c r="K1096" i="44"/>
  <c r="J1096" i="44"/>
  <c r="X1095" i="44"/>
  <c r="W1095" i="44"/>
  <c r="V1095" i="44"/>
  <c r="Y1095" i="44" s="1"/>
  <c r="U1095" i="44"/>
  <c r="S1095" i="44"/>
  <c r="Q1095" i="44"/>
  <c r="R1095" i="44" s="1"/>
  <c r="P1095" i="44"/>
  <c r="N1095" i="44"/>
  <c r="M1095" i="44"/>
  <c r="L1095" i="44"/>
  <c r="K1095" i="44"/>
  <c r="J1095" i="44"/>
  <c r="X1094" i="44"/>
  <c r="W1094" i="44"/>
  <c r="V1094" i="44"/>
  <c r="U1094" i="44"/>
  <c r="Q1094" i="44"/>
  <c r="R1094" i="44" s="1"/>
  <c r="P1094" i="44"/>
  <c r="N1094" i="44"/>
  <c r="M1094" i="44"/>
  <c r="L1094" i="44"/>
  <c r="K1094" i="44"/>
  <c r="J1094" i="44"/>
  <c r="X1093" i="44"/>
  <c r="W1093" i="44"/>
  <c r="V1093" i="44"/>
  <c r="Y1093" i="44" s="1"/>
  <c r="U1093" i="44"/>
  <c r="S1093" i="44"/>
  <c r="Q1093" i="44"/>
  <c r="R1093" i="44" s="1"/>
  <c r="P1093" i="44"/>
  <c r="N1093" i="44"/>
  <c r="M1093" i="44"/>
  <c r="L1093" i="44"/>
  <c r="K1093" i="44"/>
  <c r="J1093" i="44"/>
  <c r="X1092" i="44"/>
  <c r="W1092" i="44"/>
  <c r="V1092" i="44"/>
  <c r="Y1092" i="44" s="1"/>
  <c r="U1092" i="44"/>
  <c r="S1092" i="44"/>
  <c r="Q1092" i="44"/>
  <c r="R1092" i="44" s="1"/>
  <c r="P1092" i="44"/>
  <c r="N1092" i="44"/>
  <c r="M1092" i="44"/>
  <c r="L1092" i="44"/>
  <c r="K1092" i="44"/>
  <c r="J1092" i="44"/>
  <c r="X1091" i="44"/>
  <c r="W1091" i="44"/>
  <c r="V1091" i="44"/>
  <c r="Y1091" i="44" s="1"/>
  <c r="U1091" i="44"/>
  <c r="S1091" i="44"/>
  <c r="Q1091" i="44"/>
  <c r="R1091" i="44" s="1"/>
  <c r="P1091" i="44"/>
  <c r="N1091" i="44"/>
  <c r="M1091" i="44"/>
  <c r="L1091" i="44"/>
  <c r="K1091" i="44"/>
  <c r="J1091" i="44"/>
  <c r="X1090" i="44"/>
  <c r="W1090" i="44"/>
  <c r="V1090" i="44"/>
  <c r="U1090" i="44"/>
  <c r="Q1090" i="44"/>
  <c r="R1090" i="44" s="1"/>
  <c r="P1090" i="44"/>
  <c r="N1090" i="44"/>
  <c r="M1090" i="44"/>
  <c r="L1090" i="44"/>
  <c r="K1090" i="44"/>
  <c r="J1090" i="44"/>
  <c r="X1089" i="44"/>
  <c r="W1089" i="44"/>
  <c r="V1089" i="44"/>
  <c r="Y1089" i="44" s="1"/>
  <c r="U1089" i="44"/>
  <c r="S1089" i="44"/>
  <c r="Q1089" i="44"/>
  <c r="R1089" i="44" s="1"/>
  <c r="P1089" i="44"/>
  <c r="N1089" i="44"/>
  <c r="M1089" i="44"/>
  <c r="L1089" i="44"/>
  <c r="K1089" i="44"/>
  <c r="J1089" i="44"/>
  <c r="X1088" i="44"/>
  <c r="W1088" i="44"/>
  <c r="V1088" i="44"/>
  <c r="Y1088" i="44" s="1"/>
  <c r="U1088" i="44"/>
  <c r="S1088" i="44"/>
  <c r="Q1088" i="44"/>
  <c r="R1088" i="44" s="1"/>
  <c r="P1088" i="44"/>
  <c r="N1088" i="44"/>
  <c r="M1088" i="44"/>
  <c r="L1088" i="44"/>
  <c r="K1088" i="44"/>
  <c r="J1088" i="44"/>
  <c r="X1087" i="44"/>
  <c r="W1087" i="44"/>
  <c r="V1087" i="44"/>
  <c r="Y1087" i="44" s="1"/>
  <c r="U1087" i="44"/>
  <c r="S1087" i="44"/>
  <c r="Q1087" i="44"/>
  <c r="R1087" i="44" s="1"/>
  <c r="P1087" i="44"/>
  <c r="N1087" i="44"/>
  <c r="M1087" i="44"/>
  <c r="L1087" i="44"/>
  <c r="K1087" i="44"/>
  <c r="J1087" i="44"/>
  <c r="X1086" i="44"/>
  <c r="W1086" i="44"/>
  <c r="V1086" i="44"/>
  <c r="U1086" i="44"/>
  <c r="Q1086" i="44"/>
  <c r="R1086" i="44" s="1"/>
  <c r="P1086" i="44"/>
  <c r="N1086" i="44"/>
  <c r="M1086" i="44"/>
  <c r="L1086" i="44"/>
  <c r="K1086" i="44"/>
  <c r="J1086" i="44"/>
  <c r="X1085" i="44"/>
  <c r="W1085" i="44"/>
  <c r="V1085" i="44"/>
  <c r="Y1085" i="44" s="1"/>
  <c r="U1085" i="44"/>
  <c r="S1085" i="44"/>
  <c r="Q1085" i="44"/>
  <c r="R1085" i="44" s="1"/>
  <c r="P1085" i="44"/>
  <c r="N1085" i="44"/>
  <c r="M1085" i="44"/>
  <c r="L1085" i="44"/>
  <c r="K1085" i="44"/>
  <c r="J1085" i="44"/>
  <c r="X1084" i="44"/>
  <c r="W1084" i="44"/>
  <c r="V1084" i="44"/>
  <c r="Y1084" i="44" s="1"/>
  <c r="U1084" i="44"/>
  <c r="Q1084" i="44"/>
  <c r="R1084" i="44" s="1"/>
  <c r="S1084" i="44" s="1"/>
  <c r="T1084" i="44" s="1"/>
  <c r="P1084" i="44"/>
  <c r="N1084" i="44"/>
  <c r="M1084" i="44"/>
  <c r="L1084" i="44"/>
  <c r="K1084" i="44"/>
  <c r="J1084" i="44"/>
  <c r="X1083" i="44"/>
  <c r="W1083" i="44"/>
  <c r="V1083" i="44"/>
  <c r="Y1083" i="44" s="1"/>
  <c r="U1083" i="44"/>
  <c r="S1083" i="44"/>
  <c r="T1083" i="44" s="1"/>
  <c r="Q1083" i="44"/>
  <c r="R1083" i="44" s="1"/>
  <c r="P1083" i="44"/>
  <c r="N1083" i="44"/>
  <c r="M1083" i="44"/>
  <c r="L1083" i="44"/>
  <c r="K1083" i="44"/>
  <c r="J1083" i="44"/>
  <c r="X1082" i="44"/>
  <c r="W1082" i="44"/>
  <c r="V1082" i="44"/>
  <c r="Y1082" i="44" s="1"/>
  <c r="U1082" i="44"/>
  <c r="Q1082" i="44"/>
  <c r="R1082" i="44" s="1"/>
  <c r="P1082" i="44"/>
  <c r="N1082" i="44"/>
  <c r="M1082" i="44"/>
  <c r="L1082" i="44"/>
  <c r="K1082" i="44"/>
  <c r="J1082" i="44"/>
  <c r="Y1081" i="44"/>
  <c r="X1081" i="44"/>
  <c r="W1081" i="44"/>
  <c r="V1081" i="44"/>
  <c r="U1081" i="44"/>
  <c r="T1081" i="44"/>
  <c r="S1081" i="44"/>
  <c r="Q1081" i="44"/>
  <c r="R1081" i="44" s="1"/>
  <c r="P1081" i="44"/>
  <c r="N1081" i="44"/>
  <c r="M1081" i="44"/>
  <c r="L1081" i="44"/>
  <c r="K1081" i="44"/>
  <c r="J1081" i="44"/>
  <c r="X1080" i="44"/>
  <c r="W1080" i="44"/>
  <c r="V1080" i="44"/>
  <c r="U1080" i="44"/>
  <c r="S1080" i="44"/>
  <c r="T1080" i="44" s="1"/>
  <c r="Q1080" i="44"/>
  <c r="R1080" i="44" s="1"/>
  <c r="P1080" i="44"/>
  <c r="N1080" i="44"/>
  <c r="M1080" i="44"/>
  <c r="L1080" i="44"/>
  <c r="K1080" i="44"/>
  <c r="J1080" i="44"/>
  <c r="X1079" i="44"/>
  <c r="W1079" i="44"/>
  <c r="Y1079" i="44" s="1"/>
  <c r="V1079" i="44"/>
  <c r="U1079" i="44"/>
  <c r="Q1079" i="44"/>
  <c r="R1079" i="44" s="1"/>
  <c r="P1079" i="44"/>
  <c r="N1079" i="44"/>
  <c r="M1079" i="44"/>
  <c r="L1079" i="44"/>
  <c r="K1079" i="44"/>
  <c r="J1079" i="44"/>
  <c r="X1078" i="44"/>
  <c r="W1078" i="44"/>
  <c r="V1078" i="44"/>
  <c r="Y1078" i="44" s="1"/>
  <c r="U1078" i="44"/>
  <c r="Q1078" i="44"/>
  <c r="R1078" i="44" s="1"/>
  <c r="P1078" i="44"/>
  <c r="N1078" i="44"/>
  <c r="M1078" i="44"/>
  <c r="L1078" i="44"/>
  <c r="K1078" i="44"/>
  <c r="J1078" i="44"/>
  <c r="X1077" i="44"/>
  <c r="Y1077" i="44" s="1"/>
  <c r="W1077" i="44"/>
  <c r="V1077" i="44"/>
  <c r="U1077" i="44"/>
  <c r="S1077" i="44"/>
  <c r="Q1077" i="44"/>
  <c r="R1077" i="44" s="1"/>
  <c r="T1077" i="44" s="1"/>
  <c r="P1077" i="44"/>
  <c r="N1077" i="44"/>
  <c r="M1077" i="44"/>
  <c r="L1077" i="44"/>
  <c r="K1077" i="44"/>
  <c r="J1077" i="44"/>
  <c r="X1076" i="44"/>
  <c r="W1076" i="44"/>
  <c r="V1076" i="44"/>
  <c r="Y1076" i="44" s="1"/>
  <c r="U1076" i="44"/>
  <c r="Q1076" i="44"/>
  <c r="R1076" i="44" s="1"/>
  <c r="S1076" i="44" s="1"/>
  <c r="T1076" i="44" s="1"/>
  <c r="P1076" i="44"/>
  <c r="N1076" i="44"/>
  <c r="M1076" i="44"/>
  <c r="L1076" i="44"/>
  <c r="K1076" i="44"/>
  <c r="J1076" i="44"/>
  <c r="X1075" i="44"/>
  <c r="W1075" i="44"/>
  <c r="V1075" i="44"/>
  <c r="Y1075" i="44" s="1"/>
  <c r="U1075" i="44"/>
  <c r="S1075" i="44"/>
  <c r="T1075" i="44" s="1"/>
  <c r="Q1075" i="44"/>
  <c r="R1075" i="44" s="1"/>
  <c r="P1075" i="44"/>
  <c r="N1075" i="44"/>
  <c r="M1075" i="44"/>
  <c r="L1075" i="44"/>
  <c r="K1075" i="44"/>
  <c r="J1075" i="44"/>
  <c r="X1074" i="44"/>
  <c r="W1074" i="44"/>
  <c r="V1074" i="44"/>
  <c r="Y1074" i="44" s="1"/>
  <c r="U1074" i="44"/>
  <c r="Q1074" i="44"/>
  <c r="R1074" i="44" s="1"/>
  <c r="P1074" i="44"/>
  <c r="N1074" i="44"/>
  <c r="M1074" i="44"/>
  <c r="L1074" i="44"/>
  <c r="K1074" i="44"/>
  <c r="J1074" i="44"/>
  <c r="Y1073" i="44"/>
  <c r="X1073" i="44"/>
  <c r="W1073" i="44"/>
  <c r="V1073" i="44"/>
  <c r="U1073" i="44"/>
  <c r="T1073" i="44"/>
  <c r="S1073" i="44"/>
  <c r="Q1073" i="44"/>
  <c r="R1073" i="44" s="1"/>
  <c r="P1073" i="44"/>
  <c r="N1073" i="44"/>
  <c r="M1073" i="44"/>
  <c r="L1073" i="44"/>
  <c r="K1073" i="44"/>
  <c r="J1073" i="44"/>
  <c r="X1072" i="44"/>
  <c r="W1072" i="44"/>
  <c r="V1072" i="44"/>
  <c r="U1072" i="44"/>
  <c r="S1072" i="44"/>
  <c r="T1072" i="44" s="1"/>
  <c r="Q1072" i="44"/>
  <c r="R1072" i="44" s="1"/>
  <c r="P1072" i="44"/>
  <c r="N1072" i="44"/>
  <c r="M1072" i="44"/>
  <c r="L1072" i="44"/>
  <c r="K1072" i="44"/>
  <c r="J1072" i="44"/>
  <c r="X1071" i="44"/>
  <c r="W1071" i="44"/>
  <c r="Y1071" i="44" s="1"/>
  <c r="V1071" i="44"/>
  <c r="U1071" i="44"/>
  <c r="Q1071" i="44"/>
  <c r="R1071" i="44" s="1"/>
  <c r="P1071" i="44"/>
  <c r="N1071" i="44"/>
  <c r="M1071" i="44"/>
  <c r="L1071" i="44"/>
  <c r="K1071" i="44"/>
  <c r="J1071" i="44"/>
  <c r="X1070" i="44"/>
  <c r="W1070" i="44"/>
  <c r="V1070" i="44"/>
  <c r="Y1070" i="44" s="1"/>
  <c r="U1070" i="44"/>
  <c r="Q1070" i="44"/>
  <c r="R1070" i="44" s="1"/>
  <c r="P1070" i="44"/>
  <c r="N1070" i="44"/>
  <c r="M1070" i="44"/>
  <c r="L1070" i="44"/>
  <c r="K1070" i="44"/>
  <c r="J1070" i="44"/>
  <c r="X1069" i="44"/>
  <c r="Y1069" i="44" s="1"/>
  <c r="W1069" i="44"/>
  <c r="V1069" i="44"/>
  <c r="U1069" i="44"/>
  <c r="S1069" i="44"/>
  <c r="T1069" i="44" s="1"/>
  <c r="Q1069" i="44"/>
  <c r="R1069" i="44" s="1"/>
  <c r="P1069" i="44"/>
  <c r="N1069" i="44"/>
  <c r="M1069" i="44"/>
  <c r="L1069" i="44"/>
  <c r="K1069" i="44"/>
  <c r="J1069" i="44"/>
  <c r="X1068" i="44"/>
  <c r="W1068" i="44"/>
  <c r="V1068" i="44"/>
  <c r="Y1068" i="44" s="1"/>
  <c r="U1068" i="44"/>
  <c r="Q1068" i="44"/>
  <c r="R1068" i="44" s="1"/>
  <c r="S1068" i="44" s="1"/>
  <c r="T1068" i="44" s="1"/>
  <c r="P1068" i="44"/>
  <c r="N1068" i="44"/>
  <c r="M1068" i="44"/>
  <c r="L1068" i="44"/>
  <c r="K1068" i="44"/>
  <c r="J1068" i="44"/>
  <c r="X1067" i="44"/>
  <c r="W1067" i="44"/>
  <c r="V1067" i="44"/>
  <c r="Y1067" i="44" s="1"/>
  <c r="U1067" i="44"/>
  <c r="S1067" i="44"/>
  <c r="Q1067" i="44"/>
  <c r="R1067" i="44" s="1"/>
  <c r="P1067" i="44"/>
  <c r="N1067" i="44"/>
  <c r="M1067" i="44"/>
  <c r="L1067" i="44"/>
  <c r="K1067" i="44"/>
  <c r="J1067" i="44"/>
  <c r="X1066" i="44"/>
  <c r="W1066" i="44"/>
  <c r="V1066" i="44"/>
  <c r="Y1066" i="44" s="1"/>
  <c r="U1066" i="44"/>
  <c r="Q1066" i="44"/>
  <c r="R1066" i="44" s="1"/>
  <c r="P1066" i="44"/>
  <c r="N1066" i="44"/>
  <c r="M1066" i="44"/>
  <c r="L1066" i="44"/>
  <c r="K1066" i="44"/>
  <c r="J1066" i="44"/>
  <c r="Y1065" i="44"/>
  <c r="X1065" i="44"/>
  <c r="W1065" i="44"/>
  <c r="V1065" i="44"/>
  <c r="U1065" i="44"/>
  <c r="T1065" i="44"/>
  <c r="S1065" i="44"/>
  <c r="Q1065" i="44"/>
  <c r="R1065" i="44" s="1"/>
  <c r="P1065" i="44"/>
  <c r="N1065" i="44"/>
  <c r="M1065" i="44"/>
  <c r="L1065" i="44"/>
  <c r="K1065" i="44"/>
  <c r="J1065" i="44"/>
  <c r="X1064" i="44"/>
  <c r="W1064" i="44"/>
  <c r="V1064" i="44"/>
  <c r="U1064" i="44"/>
  <c r="S1064" i="44"/>
  <c r="T1064" i="44" s="1"/>
  <c r="Q1064" i="44"/>
  <c r="R1064" i="44" s="1"/>
  <c r="P1064" i="44"/>
  <c r="N1064" i="44"/>
  <c r="M1064" i="44"/>
  <c r="L1064" i="44"/>
  <c r="K1064" i="44"/>
  <c r="J1064" i="44"/>
  <c r="X1063" i="44"/>
  <c r="W1063" i="44"/>
  <c r="Y1063" i="44" s="1"/>
  <c r="V1063" i="44"/>
  <c r="U1063" i="44"/>
  <c r="Q1063" i="44"/>
  <c r="R1063" i="44" s="1"/>
  <c r="P1063" i="44"/>
  <c r="N1063" i="44"/>
  <c r="M1063" i="44"/>
  <c r="L1063" i="44"/>
  <c r="K1063" i="44"/>
  <c r="J1063" i="44"/>
  <c r="X1062" i="44"/>
  <c r="W1062" i="44"/>
  <c r="V1062" i="44"/>
  <c r="Y1062" i="44" s="1"/>
  <c r="U1062" i="44"/>
  <c r="Q1062" i="44"/>
  <c r="R1062" i="44" s="1"/>
  <c r="P1062" i="44"/>
  <c r="N1062" i="44"/>
  <c r="M1062" i="44"/>
  <c r="L1062" i="44"/>
  <c r="K1062" i="44"/>
  <c r="J1062" i="44"/>
  <c r="X1061" i="44"/>
  <c r="W1061" i="44"/>
  <c r="V1061" i="44"/>
  <c r="Y1061" i="44" s="1"/>
  <c r="U1061" i="44"/>
  <c r="Q1061" i="44"/>
  <c r="R1061" i="44" s="1"/>
  <c r="P1061" i="44"/>
  <c r="N1061" i="44"/>
  <c r="M1061" i="44"/>
  <c r="L1061" i="44"/>
  <c r="K1061" i="44"/>
  <c r="J1061" i="44"/>
  <c r="X1060" i="44"/>
  <c r="W1060" i="44"/>
  <c r="V1060" i="44"/>
  <c r="Y1060" i="44" s="1"/>
  <c r="U1060" i="44"/>
  <c r="Q1060" i="44"/>
  <c r="R1060" i="44" s="1"/>
  <c r="P1060" i="44"/>
  <c r="N1060" i="44"/>
  <c r="M1060" i="44"/>
  <c r="L1060" i="44"/>
  <c r="K1060" i="44"/>
  <c r="J1060" i="44"/>
  <c r="X1059" i="44"/>
  <c r="W1059" i="44"/>
  <c r="V1059" i="44"/>
  <c r="Y1059" i="44" s="1"/>
  <c r="U1059" i="44"/>
  <c r="Q1059" i="44"/>
  <c r="R1059" i="44" s="1"/>
  <c r="P1059" i="44"/>
  <c r="N1059" i="44"/>
  <c r="M1059" i="44"/>
  <c r="L1059" i="44"/>
  <c r="K1059" i="44"/>
  <c r="J1059" i="44"/>
  <c r="X1058" i="44"/>
  <c r="W1058" i="44"/>
  <c r="V1058" i="44"/>
  <c r="Y1058" i="44" s="1"/>
  <c r="U1058" i="44"/>
  <c r="Q1058" i="44"/>
  <c r="R1058" i="44" s="1"/>
  <c r="P1058" i="44"/>
  <c r="N1058" i="44"/>
  <c r="M1058" i="44"/>
  <c r="L1058" i="44"/>
  <c r="K1058" i="44"/>
  <c r="J1058" i="44"/>
  <c r="X1057" i="44"/>
  <c r="W1057" i="44"/>
  <c r="V1057" i="44"/>
  <c r="Y1057" i="44" s="1"/>
  <c r="U1057" i="44"/>
  <c r="Q1057" i="44"/>
  <c r="R1057" i="44" s="1"/>
  <c r="P1057" i="44"/>
  <c r="N1057" i="44"/>
  <c r="M1057" i="44"/>
  <c r="L1057" i="44"/>
  <c r="K1057" i="44"/>
  <c r="J1057" i="44"/>
  <c r="X1056" i="44"/>
  <c r="W1056" i="44"/>
  <c r="V1056" i="44"/>
  <c r="Y1056" i="44" s="1"/>
  <c r="U1056" i="44"/>
  <c r="Q1056" i="44"/>
  <c r="R1056" i="44" s="1"/>
  <c r="P1056" i="44"/>
  <c r="N1056" i="44"/>
  <c r="M1056" i="44"/>
  <c r="L1056" i="44"/>
  <c r="K1056" i="44"/>
  <c r="J1056" i="44"/>
  <c r="X1055" i="44"/>
  <c r="W1055" i="44"/>
  <c r="V1055" i="44"/>
  <c r="Y1055" i="44" s="1"/>
  <c r="U1055" i="44"/>
  <c r="Q1055" i="44"/>
  <c r="R1055" i="44" s="1"/>
  <c r="P1055" i="44"/>
  <c r="N1055" i="44"/>
  <c r="M1055" i="44"/>
  <c r="L1055" i="44"/>
  <c r="K1055" i="44"/>
  <c r="J1055" i="44"/>
  <c r="X1054" i="44"/>
  <c r="W1054" i="44"/>
  <c r="V1054" i="44"/>
  <c r="Y1054" i="44" s="1"/>
  <c r="U1054" i="44"/>
  <c r="Q1054" i="44"/>
  <c r="R1054" i="44" s="1"/>
  <c r="P1054" i="44"/>
  <c r="N1054" i="44"/>
  <c r="M1054" i="44"/>
  <c r="L1054" i="44"/>
  <c r="K1054" i="44"/>
  <c r="J1054" i="44"/>
  <c r="X1053" i="44"/>
  <c r="W1053" i="44"/>
  <c r="V1053" i="44"/>
  <c r="Y1053" i="44" s="1"/>
  <c r="U1053" i="44"/>
  <c r="Q1053" i="44"/>
  <c r="R1053" i="44" s="1"/>
  <c r="P1053" i="44"/>
  <c r="N1053" i="44"/>
  <c r="M1053" i="44"/>
  <c r="L1053" i="44"/>
  <c r="K1053" i="44"/>
  <c r="J1053" i="44"/>
  <c r="X1052" i="44"/>
  <c r="W1052" i="44"/>
  <c r="V1052" i="44"/>
  <c r="Y1052" i="44" s="1"/>
  <c r="U1052" i="44"/>
  <c r="Q1052" i="44"/>
  <c r="R1052" i="44" s="1"/>
  <c r="P1052" i="44"/>
  <c r="N1052" i="44"/>
  <c r="M1052" i="44"/>
  <c r="L1052" i="44"/>
  <c r="K1052" i="44"/>
  <c r="J1052" i="44"/>
  <c r="X1051" i="44"/>
  <c r="W1051" i="44"/>
  <c r="V1051" i="44"/>
  <c r="Y1051" i="44" s="1"/>
  <c r="U1051" i="44"/>
  <c r="Q1051" i="44"/>
  <c r="R1051" i="44" s="1"/>
  <c r="P1051" i="44"/>
  <c r="N1051" i="44"/>
  <c r="M1051" i="44"/>
  <c r="L1051" i="44"/>
  <c r="K1051" i="44"/>
  <c r="J1051" i="44"/>
  <c r="X1050" i="44"/>
  <c r="W1050" i="44"/>
  <c r="V1050" i="44"/>
  <c r="Y1050" i="44" s="1"/>
  <c r="U1050" i="44"/>
  <c r="Q1050" i="44"/>
  <c r="R1050" i="44" s="1"/>
  <c r="P1050" i="44"/>
  <c r="N1050" i="44"/>
  <c r="M1050" i="44"/>
  <c r="L1050" i="44"/>
  <c r="K1050" i="44"/>
  <c r="J1050" i="44"/>
  <c r="X1049" i="44"/>
  <c r="W1049" i="44"/>
  <c r="V1049" i="44"/>
  <c r="Y1049" i="44" s="1"/>
  <c r="U1049" i="44"/>
  <c r="Q1049" i="44"/>
  <c r="R1049" i="44" s="1"/>
  <c r="P1049" i="44"/>
  <c r="N1049" i="44"/>
  <c r="M1049" i="44"/>
  <c r="L1049" i="44"/>
  <c r="K1049" i="44"/>
  <c r="J1049" i="44"/>
  <c r="X1048" i="44"/>
  <c r="W1048" i="44"/>
  <c r="V1048" i="44"/>
  <c r="Y1048" i="44" s="1"/>
  <c r="U1048" i="44"/>
  <c r="Q1048" i="44"/>
  <c r="R1048" i="44" s="1"/>
  <c r="P1048" i="44"/>
  <c r="N1048" i="44"/>
  <c r="M1048" i="44"/>
  <c r="L1048" i="44"/>
  <c r="K1048" i="44"/>
  <c r="J1048" i="44"/>
  <c r="X1047" i="44"/>
  <c r="W1047" i="44"/>
  <c r="V1047" i="44"/>
  <c r="Y1047" i="44" s="1"/>
  <c r="U1047" i="44"/>
  <c r="Q1047" i="44"/>
  <c r="R1047" i="44" s="1"/>
  <c r="P1047" i="44"/>
  <c r="N1047" i="44"/>
  <c r="M1047" i="44"/>
  <c r="L1047" i="44"/>
  <c r="K1047" i="44"/>
  <c r="J1047" i="44"/>
  <c r="X1046" i="44"/>
  <c r="W1046" i="44"/>
  <c r="V1046" i="44"/>
  <c r="Y1046" i="44" s="1"/>
  <c r="U1046" i="44"/>
  <c r="Q1046" i="44"/>
  <c r="R1046" i="44" s="1"/>
  <c r="P1046" i="44"/>
  <c r="N1046" i="44"/>
  <c r="M1046" i="44"/>
  <c r="L1046" i="44"/>
  <c r="K1046" i="44"/>
  <c r="J1046" i="44"/>
  <c r="X1045" i="44"/>
  <c r="W1045" i="44"/>
  <c r="V1045" i="44"/>
  <c r="Y1045" i="44" s="1"/>
  <c r="U1045" i="44"/>
  <c r="Q1045" i="44"/>
  <c r="R1045" i="44" s="1"/>
  <c r="P1045" i="44"/>
  <c r="N1045" i="44"/>
  <c r="M1045" i="44"/>
  <c r="L1045" i="44"/>
  <c r="K1045" i="44"/>
  <c r="J1045" i="44"/>
  <c r="X1044" i="44"/>
  <c r="W1044" i="44"/>
  <c r="V1044" i="44"/>
  <c r="Y1044" i="44" s="1"/>
  <c r="U1044" i="44"/>
  <c r="Q1044" i="44"/>
  <c r="R1044" i="44" s="1"/>
  <c r="P1044" i="44"/>
  <c r="N1044" i="44"/>
  <c r="M1044" i="44"/>
  <c r="L1044" i="44"/>
  <c r="K1044" i="44"/>
  <c r="J1044" i="44"/>
  <c r="X1043" i="44"/>
  <c r="W1043" i="44"/>
  <c r="V1043" i="44"/>
  <c r="Y1043" i="44" s="1"/>
  <c r="U1043" i="44"/>
  <c r="Q1043" i="44"/>
  <c r="R1043" i="44" s="1"/>
  <c r="P1043" i="44"/>
  <c r="N1043" i="44"/>
  <c r="M1043" i="44"/>
  <c r="L1043" i="44"/>
  <c r="K1043" i="44"/>
  <c r="J1043" i="44"/>
  <c r="X1042" i="44"/>
  <c r="W1042" i="44"/>
  <c r="V1042" i="44"/>
  <c r="Y1042" i="44" s="1"/>
  <c r="U1042" i="44"/>
  <c r="Q1042" i="44"/>
  <c r="R1042" i="44" s="1"/>
  <c r="P1042" i="44"/>
  <c r="N1042" i="44"/>
  <c r="M1042" i="44"/>
  <c r="L1042" i="44"/>
  <c r="K1042" i="44"/>
  <c r="J1042" i="44"/>
  <c r="X1041" i="44"/>
  <c r="W1041" i="44"/>
  <c r="V1041" i="44"/>
  <c r="Y1041" i="44" s="1"/>
  <c r="U1041" i="44"/>
  <c r="Q1041" i="44"/>
  <c r="R1041" i="44" s="1"/>
  <c r="P1041" i="44"/>
  <c r="N1041" i="44"/>
  <c r="M1041" i="44"/>
  <c r="L1041" i="44"/>
  <c r="K1041" i="44"/>
  <c r="J1041" i="44"/>
  <c r="X1040" i="44"/>
  <c r="W1040" i="44"/>
  <c r="V1040" i="44"/>
  <c r="Y1040" i="44" s="1"/>
  <c r="U1040" i="44"/>
  <c r="Q1040" i="44"/>
  <c r="R1040" i="44" s="1"/>
  <c r="P1040" i="44"/>
  <c r="N1040" i="44"/>
  <c r="M1040" i="44"/>
  <c r="L1040" i="44"/>
  <c r="K1040" i="44"/>
  <c r="J1040" i="44"/>
  <c r="X1039" i="44"/>
  <c r="W1039" i="44"/>
  <c r="V1039" i="44"/>
  <c r="Y1039" i="44" s="1"/>
  <c r="U1039" i="44"/>
  <c r="Q1039" i="44"/>
  <c r="R1039" i="44" s="1"/>
  <c r="P1039" i="44"/>
  <c r="N1039" i="44"/>
  <c r="M1039" i="44"/>
  <c r="L1039" i="44"/>
  <c r="K1039" i="44"/>
  <c r="J1039" i="44"/>
  <c r="X1038" i="44"/>
  <c r="W1038" i="44"/>
  <c r="V1038" i="44"/>
  <c r="Y1038" i="44" s="1"/>
  <c r="U1038" i="44"/>
  <c r="Q1038" i="44"/>
  <c r="R1038" i="44" s="1"/>
  <c r="P1038" i="44"/>
  <c r="N1038" i="44"/>
  <c r="M1038" i="44"/>
  <c r="L1038" i="44"/>
  <c r="K1038" i="44"/>
  <c r="J1038" i="44"/>
  <c r="X1037" i="44"/>
  <c r="W1037" i="44"/>
  <c r="V1037" i="44"/>
  <c r="Y1037" i="44" s="1"/>
  <c r="U1037" i="44"/>
  <c r="Q1037" i="44"/>
  <c r="R1037" i="44" s="1"/>
  <c r="P1037" i="44"/>
  <c r="N1037" i="44"/>
  <c r="M1037" i="44"/>
  <c r="L1037" i="44"/>
  <c r="K1037" i="44"/>
  <c r="J1037" i="44"/>
  <c r="X1036" i="44"/>
  <c r="W1036" i="44"/>
  <c r="V1036" i="44"/>
  <c r="Y1036" i="44" s="1"/>
  <c r="U1036" i="44"/>
  <c r="Q1036" i="44"/>
  <c r="R1036" i="44" s="1"/>
  <c r="P1036" i="44"/>
  <c r="N1036" i="44"/>
  <c r="M1036" i="44"/>
  <c r="L1036" i="44"/>
  <c r="K1036" i="44"/>
  <c r="J1036" i="44"/>
  <c r="X1035" i="44"/>
  <c r="W1035" i="44"/>
  <c r="V1035" i="44"/>
  <c r="Y1035" i="44" s="1"/>
  <c r="U1035" i="44"/>
  <c r="Q1035" i="44"/>
  <c r="R1035" i="44" s="1"/>
  <c r="P1035" i="44"/>
  <c r="N1035" i="44"/>
  <c r="M1035" i="44"/>
  <c r="L1035" i="44"/>
  <c r="K1035" i="44"/>
  <c r="J1035" i="44"/>
  <c r="X1034" i="44"/>
  <c r="W1034" i="44"/>
  <c r="V1034" i="44"/>
  <c r="Y1034" i="44" s="1"/>
  <c r="U1034" i="44"/>
  <c r="Q1034" i="44"/>
  <c r="R1034" i="44" s="1"/>
  <c r="P1034" i="44"/>
  <c r="N1034" i="44"/>
  <c r="M1034" i="44"/>
  <c r="L1034" i="44"/>
  <c r="K1034" i="44"/>
  <c r="J1034" i="44"/>
  <c r="X1033" i="44"/>
  <c r="W1033" i="44"/>
  <c r="V1033" i="44"/>
  <c r="Y1033" i="44" s="1"/>
  <c r="U1033" i="44"/>
  <c r="Q1033" i="44"/>
  <c r="R1033" i="44" s="1"/>
  <c r="P1033" i="44"/>
  <c r="N1033" i="44"/>
  <c r="M1033" i="44"/>
  <c r="L1033" i="44"/>
  <c r="K1033" i="44"/>
  <c r="J1033" i="44"/>
  <c r="X1032" i="44"/>
  <c r="W1032" i="44"/>
  <c r="V1032" i="44"/>
  <c r="Y1032" i="44" s="1"/>
  <c r="U1032" i="44"/>
  <c r="Q1032" i="44"/>
  <c r="R1032" i="44" s="1"/>
  <c r="P1032" i="44"/>
  <c r="N1032" i="44"/>
  <c r="M1032" i="44"/>
  <c r="L1032" i="44"/>
  <c r="K1032" i="44"/>
  <c r="J1032" i="44"/>
  <c r="X1031" i="44"/>
  <c r="W1031" i="44"/>
  <c r="V1031" i="44"/>
  <c r="Y1031" i="44" s="1"/>
  <c r="U1031" i="44"/>
  <c r="Q1031" i="44"/>
  <c r="R1031" i="44" s="1"/>
  <c r="P1031" i="44"/>
  <c r="N1031" i="44"/>
  <c r="M1031" i="44"/>
  <c r="L1031" i="44"/>
  <c r="K1031" i="44"/>
  <c r="J1031" i="44"/>
  <c r="X1030" i="44"/>
  <c r="W1030" i="44"/>
  <c r="V1030" i="44"/>
  <c r="Y1030" i="44" s="1"/>
  <c r="U1030" i="44"/>
  <c r="Q1030" i="44"/>
  <c r="R1030" i="44" s="1"/>
  <c r="P1030" i="44"/>
  <c r="N1030" i="44"/>
  <c r="M1030" i="44"/>
  <c r="L1030" i="44"/>
  <c r="K1030" i="44"/>
  <c r="J1030" i="44"/>
  <c r="X1029" i="44"/>
  <c r="W1029" i="44"/>
  <c r="V1029" i="44"/>
  <c r="Y1029" i="44" s="1"/>
  <c r="U1029" i="44"/>
  <c r="Q1029" i="44"/>
  <c r="R1029" i="44" s="1"/>
  <c r="P1029" i="44"/>
  <c r="N1029" i="44"/>
  <c r="M1029" i="44"/>
  <c r="L1029" i="44"/>
  <c r="K1029" i="44"/>
  <c r="J1029" i="44"/>
  <c r="X1028" i="44"/>
  <c r="W1028" i="44"/>
  <c r="V1028" i="44"/>
  <c r="Y1028" i="44" s="1"/>
  <c r="U1028" i="44"/>
  <c r="Q1028" i="44"/>
  <c r="R1028" i="44" s="1"/>
  <c r="P1028" i="44"/>
  <c r="N1028" i="44"/>
  <c r="M1028" i="44"/>
  <c r="L1028" i="44"/>
  <c r="K1028" i="44"/>
  <c r="J1028" i="44"/>
  <c r="X1027" i="44"/>
  <c r="W1027" i="44"/>
  <c r="V1027" i="44"/>
  <c r="Y1027" i="44" s="1"/>
  <c r="U1027" i="44"/>
  <c r="Q1027" i="44"/>
  <c r="R1027" i="44" s="1"/>
  <c r="P1027" i="44"/>
  <c r="N1027" i="44"/>
  <c r="M1027" i="44"/>
  <c r="L1027" i="44"/>
  <c r="K1027" i="44"/>
  <c r="J1027" i="44"/>
  <c r="X1026" i="44"/>
  <c r="W1026" i="44"/>
  <c r="V1026" i="44"/>
  <c r="Y1026" i="44" s="1"/>
  <c r="U1026" i="44"/>
  <c r="Q1026" i="44"/>
  <c r="R1026" i="44" s="1"/>
  <c r="P1026" i="44"/>
  <c r="N1026" i="44"/>
  <c r="M1026" i="44"/>
  <c r="L1026" i="44"/>
  <c r="K1026" i="44"/>
  <c r="J1026" i="44"/>
  <c r="X1025" i="44"/>
  <c r="W1025" i="44"/>
  <c r="V1025" i="44"/>
  <c r="Y1025" i="44" s="1"/>
  <c r="U1025" i="44"/>
  <c r="Q1025" i="44"/>
  <c r="R1025" i="44" s="1"/>
  <c r="P1025" i="44"/>
  <c r="N1025" i="44"/>
  <c r="M1025" i="44"/>
  <c r="L1025" i="44"/>
  <c r="K1025" i="44"/>
  <c r="J1025" i="44"/>
  <c r="X1024" i="44"/>
  <c r="W1024" i="44"/>
  <c r="V1024" i="44"/>
  <c r="Y1024" i="44" s="1"/>
  <c r="U1024" i="44"/>
  <c r="Q1024" i="44"/>
  <c r="R1024" i="44" s="1"/>
  <c r="P1024" i="44"/>
  <c r="N1024" i="44"/>
  <c r="M1024" i="44"/>
  <c r="L1024" i="44"/>
  <c r="K1024" i="44"/>
  <c r="J1024" i="44"/>
  <c r="X1023" i="44"/>
  <c r="W1023" i="44"/>
  <c r="V1023" i="44"/>
  <c r="Y1023" i="44" s="1"/>
  <c r="U1023" i="44"/>
  <c r="Q1023" i="44"/>
  <c r="R1023" i="44" s="1"/>
  <c r="P1023" i="44"/>
  <c r="N1023" i="44"/>
  <c r="M1023" i="44"/>
  <c r="L1023" i="44"/>
  <c r="K1023" i="44"/>
  <c r="J1023" i="44"/>
  <c r="X1022" i="44"/>
  <c r="W1022" i="44"/>
  <c r="V1022" i="44"/>
  <c r="Y1022" i="44" s="1"/>
  <c r="U1022" i="44"/>
  <c r="Q1022" i="44"/>
  <c r="R1022" i="44" s="1"/>
  <c r="P1022" i="44"/>
  <c r="N1022" i="44"/>
  <c r="M1022" i="44"/>
  <c r="L1022" i="44"/>
  <c r="K1022" i="44"/>
  <c r="J1022" i="44"/>
  <c r="X1021" i="44"/>
  <c r="W1021" i="44"/>
  <c r="V1021" i="44"/>
  <c r="Y1021" i="44" s="1"/>
  <c r="U1021" i="44"/>
  <c r="Q1021" i="44"/>
  <c r="R1021" i="44" s="1"/>
  <c r="P1021" i="44"/>
  <c r="N1021" i="44"/>
  <c r="M1021" i="44"/>
  <c r="L1021" i="44"/>
  <c r="K1021" i="44"/>
  <c r="J1021" i="44"/>
  <c r="X1020" i="44"/>
  <c r="W1020" i="44"/>
  <c r="V1020" i="44"/>
  <c r="Y1020" i="44" s="1"/>
  <c r="U1020" i="44"/>
  <c r="Q1020" i="44"/>
  <c r="R1020" i="44" s="1"/>
  <c r="P1020" i="44"/>
  <c r="N1020" i="44"/>
  <c r="M1020" i="44"/>
  <c r="L1020" i="44"/>
  <c r="K1020" i="44"/>
  <c r="J1020" i="44"/>
  <c r="X1019" i="44"/>
  <c r="W1019" i="44"/>
  <c r="V1019" i="44"/>
  <c r="Y1019" i="44" s="1"/>
  <c r="U1019" i="44"/>
  <c r="Q1019" i="44"/>
  <c r="R1019" i="44" s="1"/>
  <c r="P1019" i="44"/>
  <c r="N1019" i="44"/>
  <c r="M1019" i="44"/>
  <c r="L1019" i="44"/>
  <c r="K1019" i="44"/>
  <c r="J1019" i="44"/>
  <c r="X1018" i="44"/>
  <c r="W1018" i="44"/>
  <c r="V1018" i="44"/>
  <c r="Y1018" i="44" s="1"/>
  <c r="U1018" i="44"/>
  <c r="Q1018" i="44"/>
  <c r="R1018" i="44" s="1"/>
  <c r="P1018" i="44"/>
  <c r="N1018" i="44"/>
  <c r="M1018" i="44"/>
  <c r="L1018" i="44"/>
  <c r="K1018" i="44"/>
  <c r="J1018" i="44"/>
  <c r="X1017" i="44"/>
  <c r="W1017" i="44"/>
  <c r="V1017" i="44"/>
  <c r="Y1017" i="44" s="1"/>
  <c r="U1017" i="44"/>
  <c r="Q1017" i="44"/>
  <c r="R1017" i="44" s="1"/>
  <c r="P1017" i="44"/>
  <c r="N1017" i="44"/>
  <c r="M1017" i="44"/>
  <c r="L1017" i="44"/>
  <c r="K1017" i="44"/>
  <c r="J1017" i="44"/>
  <c r="X1016" i="44"/>
  <c r="W1016" i="44"/>
  <c r="V1016" i="44"/>
  <c r="Y1016" i="44" s="1"/>
  <c r="U1016" i="44"/>
  <c r="Q1016" i="44"/>
  <c r="R1016" i="44" s="1"/>
  <c r="P1016" i="44"/>
  <c r="N1016" i="44"/>
  <c r="M1016" i="44"/>
  <c r="L1016" i="44"/>
  <c r="K1016" i="44"/>
  <c r="J1016" i="44"/>
  <c r="X1015" i="44"/>
  <c r="W1015" i="44"/>
  <c r="V1015" i="44"/>
  <c r="Y1015" i="44" s="1"/>
  <c r="U1015" i="44"/>
  <c r="Q1015" i="44"/>
  <c r="R1015" i="44" s="1"/>
  <c r="P1015" i="44"/>
  <c r="N1015" i="44"/>
  <c r="M1015" i="44"/>
  <c r="L1015" i="44"/>
  <c r="K1015" i="44"/>
  <c r="J1015" i="44"/>
  <c r="X1014" i="44"/>
  <c r="W1014" i="44"/>
  <c r="V1014" i="44"/>
  <c r="Y1014" i="44" s="1"/>
  <c r="U1014" i="44"/>
  <c r="Q1014" i="44"/>
  <c r="R1014" i="44" s="1"/>
  <c r="P1014" i="44"/>
  <c r="N1014" i="44"/>
  <c r="M1014" i="44"/>
  <c r="L1014" i="44"/>
  <c r="K1014" i="44"/>
  <c r="J1014" i="44"/>
  <c r="X1013" i="44"/>
  <c r="W1013" i="44"/>
  <c r="V1013" i="44"/>
  <c r="Y1013" i="44" s="1"/>
  <c r="U1013" i="44"/>
  <c r="Q1013" i="44"/>
  <c r="R1013" i="44" s="1"/>
  <c r="P1013" i="44"/>
  <c r="N1013" i="44"/>
  <c r="M1013" i="44"/>
  <c r="L1013" i="44"/>
  <c r="K1013" i="44"/>
  <c r="J1013" i="44"/>
  <c r="X1012" i="44"/>
  <c r="W1012" i="44"/>
  <c r="V1012" i="44"/>
  <c r="Y1012" i="44" s="1"/>
  <c r="U1012" i="44"/>
  <c r="Q1012" i="44"/>
  <c r="R1012" i="44" s="1"/>
  <c r="P1012" i="44"/>
  <c r="N1012" i="44"/>
  <c r="M1012" i="44"/>
  <c r="L1012" i="44"/>
  <c r="K1012" i="44"/>
  <c r="J1012" i="44"/>
  <c r="X1011" i="44"/>
  <c r="W1011" i="44"/>
  <c r="V1011" i="44"/>
  <c r="Y1011" i="44" s="1"/>
  <c r="U1011" i="44"/>
  <c r="Q1011" i="44"/>
  <c r="R1011" i="44" s="1"/>
  <c r="P1011" i="44"/>
  <c r="N1011" i="44"/>
  <c r="M1011" i="44"/>
  <c r="L1011" i="44"/>
  <c r="K1011" i="44"/>
  <c r="J1011" i="44"/>
  <c r="X1010" i="44"/>
  <c r="W1010" i="44"/>
  <c r="V1010" i="44"/>
  <c r="Y1010" i="44" s="1"/>
  <c r="U1010" i="44"/>
  <c r="Q1010" i="44"/>
  <c r="R1010" i="44" s="1"/>
  <c r="P1010" i="44"/>
  <c r="N1010" i="44"/>
  <c r="M1010" i="44"/>
  <c r="L1010" i="44"/>
  <c r="K1010" i="44"/>
  <c r="J1010" i="44"/>
  <c r="X1009" i="44"/>
  <c r="W1009" i="44"/>
  <c r="V1009" i="44"/>
  <c r="Y1009" i="44" s="1"/>
  <c r="U1009" i="44"/>
  <c r="Q1009" i="44"/>
  <c r="R1009" i="44" s="1"/>
  <c r="P1009" i="44"/>
  <c r="N1009" i="44"/>
  <c r="M1009" i="44"/>
  <c r="L1009" i="44"/>
  <c r="K1009" i="44"/>
  <c r="J1009" i="44"/>
  <c r="X1008" i="44"/>
  <c r="W1008" i="44"/>
  <c r="V1008" i="44"/>
  <c r="Y1008" i="44" s="1"/>
  <c r="U1008" i="44"/>
  <c r="Q1008" i="44"/>
  <c r="R1008" i="44" s="1"/>
  <c r="P1008" i="44"/>
  <c r="N1008" i="44"/>
  <c r="M1008" i="44"/>
  <c r="L1008" i="44"/>
  <c r="K1008" i="44"/>
  <c r="J1008" i="44"/>
  <c r="X1007" i="44"/>
  <c r="W1007" i="44"/>
  <c r="V1007" i="44"/>
  <c r="Y1007" i="44" s="1"/>
  <c r="U1007" i="44"/>
  <c r="Q1007" i="44"/>
  <c r="R1007" i="44" s="1"/>
  <c r="P1007" i="44"/>
  <c r="N1007" i="44"/>
  <c r="M1007" i="44"/>
  <c r="L1007" i="44"/>
  <c r="K1007" i="44"/>
  <c r="J1007" i="44"/>
  <c r="X1006" i="44"/>
  <c r="W1006" i="44"/>
  <c r="V1006" i="44"/>
  <c r="Y1006" i="44" s="1"/>
  <c r="U1006" i="44"/>
  <c r="Q1006" i="44"/>
  <c r="R1006" i="44" s="1"/>
  <c r="P1006" i="44"/>
  <c r="N1006" i="44"/>
  <c r="M1006" i="44"/>
  <c r="L1006" i="44"/>
  <c r="K1006" i="44"/>
  <c r="J1006" i="44"/>
  <c r="X1005" i="44"/>
  <c r="W1005" i="44"/>
  <c r="V1005" i="44"/>
  <c r="Y1005" i="44" s="1"/>
  <c r="U1005" i="44"/>
  <c r="Q1005" i="44"/>
  <c r="R1005" i="44" s="1"/>
  <c r="P1005" i="44"/>
  <c r="N1005" i="44"/>
  <c r="M1005" i="44"/>
  <c r="L1005" i="44"/>
  <c r="K1005" i="44"/>
  <c r="J1005" i="44"/>
  <c r="Y1004" i="44"/>
  <c r="X1004" i="44"/>
  <c r="W1004" i="44"/>
  <c r="V1004" i="44"/>
  <c r="U1004" i="44"/>
  <c r="Q1004" i="44"/>
  <c r="R1004" i="44" s="1"/>
  <c r="P1004" i="44"/>
  <c r="N1004" i="44"/>
  <c r="M1004" i="44"/>
  <c r="L1004" i="44"/>
  <c r="K1004" i="44"/>
  <c r="J1004" i="44"/>
  <c r="X1003" i="44"/>
  <c r="W1003" i="44"/>
  <c r="V1003" i="44"/>
  <c r="Y1003" i="44" s="1"/>
  <c r="U1003" i="44"/>
  <c r="Q1003" i="44"/>
  <c r="R1003" i="44" s="1"/>
  <c r="P1003" i="44"/>
  <c r="N1003" i="44"/>
  <c r="M1003" i="44"/>
  <c r="L1003" i="44"/>
  <c r="K1003" i="44"/>
  <c r="J1003" i="44"/>
  <c r="Y1002" i="44"/>
  <c r="X1002" i="44"/>
  <c r="W1002" i="44"/>
  <c r="V1002" i="44"/>
  <c r="U1002" i="44"/>
  <c r="Q1002" i="44"/>
  <c r="R1002" i="44" s="1"/>
  <c r="P1002" i="44"/>
  <c r="N1002" i="44"/>
  <c r="M1002" i="44"/>
  <c r="L1002" i="44"/>
  <c r="K1002" i="44"/>
  <c r="J1002" i="44"/>
  <c r="X1001" i="44"/>
  <c r="W1001" i="44"/>
  <c r="V1001" i="44"/>
  <c r="Y1001" i="44" s="1"/>
  <c r="U1001" i="44"/>
  <c r="Q1001" i="44"/>
  <c r="R1001" i="44" s="1"/>
  <c r="P1001" i="44"/>
  <c r="N1001" i="44"/>
  <c r="M1001" i="44"/>
  <c r="L1001" i="44"/>
  <c r="K1001" i="44"/>
  <c r="J1001" i="44"/>
  <c r="Y1000" i="44"/>
  <c r="X1000" i="44"/>
  <c r="W1000" i="44"/>
  <c r="V1000" i="44"/>
  <c r="U1000" i="44"/>
  <c r="Q1000" i="44"/>
  <c r="R1000" i="44" s="1"/>
  <c r="P1000" i="44"/>
  <c r="N1000" i="44"/>
  <c r="M1000" i="44"/>
  <c r="L1000" i="44"/>
  <c r="K1000" i="44"/>
  <c r="J1000" i="44"/>
  <c r="X999" i="44"/>
  <c r="W999" i="44"/>
  <c r="V999" i="44"/>
  <c r="Y999" i="44" s="1"/>
  <c r="U999" i="44"/>
  <c r="Q999" i="44"/>
  <c r="R999" i="44" s="1"/>
  <c r="P999" i="44"/>
  <c r="N999" i="44"/>
  <c r="M999" i="44"/>
  <c r="L999" i="44"/>
  <c r="K999" i="44"/>
  <c r="J999" i="44"/>
  <c r="Y998" i="44"/>
  <c r="X998" i="44"/>
  <c r="W998" i="44"/>
  <c r="V998" i="44"/>
  <c r="U998" i="44"/>
  <c r="Q998" i="44"/>
  <c r="R998" i="44" s="1"/>
  <c r="P998" i="44"/>
  <c r="N998" i="44"/>
  <c r="M998" i="44"/>
  <c r="L998" i="44"/>
  <c r="K998" i="44"/>
  <c r="J998" i="44"/>
  <c r="X997" i="44"/>
  <c r="W997" i="44"/>
  <c r="V997" i="44"/>
  <c r="Y997" i="44" s="1"/>
  <c r="U997" i="44"/>
  <c r="Q997" i="44"/>
  <c r="R997" i="44" s="1"/>
  <c r="P997" i="44"/>
  <c r="N997" i="44"/>
  <c r="M997" i="44"/>
  <c r="L997" i="44"/>
  <c r="K997" i="44"/>
  <c r="J997" i="44"/>
  <c r="Y996" i="44"/>
  <c r="X996" i="44"/>
  <c r="W996" i="44"/>
  <c r="V996" i="44"/>
  <c r="U996" i="44"/>
  <c r="Q996" i="44"/>
  <c r="R996" i="44" s="1"/>
  <c r="P996" i="44"/>
  <c r="N996" i="44"/>
  <c r="M996" i="44"/>
  <c r="L996" i="44"/>
  <c r="K996" i="44"/>
  <c r="J996" i="44"/>
  <c r="X995" i="44"/>
  <c r="W995" i="44"/>
  <c r="V995" i="44"/>
  <c r="Y995" i="44" s="1"/>
  <c r="U995" i="44"/>
  <c r="Q995" i="44"/>
  <c r="R995" i="44" s="1"/>
  <c r="P995" i="44"/>
  <c r="N995" i="44"/>
  <c r="M995" i="44"/>
  <c r="L995" i="44"/>
  <c r="K995" i="44"/>
  <c r="J995" i="44"/>
  <c r="Y994" i="44"/>
  <c r="X994" i="44"/>
  <c r="W994" i="44"/>
  <c r="V994" i="44"/>
  <c r="U994" i="44"/>
  <c r="Q994" i="44"/>
  <c r="R994" i="44" s="1"/>
  <c r="P994" i="44"/>
  <c r="N994" i="44"/>
  <c r="M994" i="44"/>
  <c r="L994" i="44"/>
  <c r="K994" i="44"/>
  <c r="J994" i="44"/>
  <c r="X993" i="44"/>
  <c r="W993" i="44"/>
  <c r="V993" i="44"/>
  <c r="Y993" i="44" s="1"/>
  <c r="U993" i="44"/>
  <c r="Q993" i="44"/>
  <c r="R993" i="44" s="1"/>
  <c r="P993" i="44"/>
  <c r="N993" i="44"/>
  <c r="M993" i="44"/>
  <c r="L993" i="44"/>
  <c r="K993" i="44"/>
  <c r="J993" i="44"/>
  <c r="X992" i="44"/>
  <c r="Y992" i="44" s="1"/>
  <c r="W992" i="44"/>
  <c r="V992" i="44"/>
  <c r="U992" i="44"/>
  <c r="Q992" i="44"/>
  <c r="R992" i="44" s="1"/>
  <c r="P992" i="44"/>
  <c r="N992" i="44"/>
  <c r="M992" i="44"/>
  <c r="L992" i="44"/>
  <c r="K992" i="44"/>
  <c r="J992" i="44"/>
  <c r="X991" i="44"/>
  <c r="W991" i="44"/>
  <c r="V991" i="44"/>
  <c r="Y991" i="44" s="1"/>
  <c r="U991" i="44"/>
  <c r="Q991" i="44"/>
  <c r="R991" i="44" s="1"/>
  <c r="P991" i="44"/>
  <c r="N991" i="44"/>
  <c r="M991" i="44"/>
  <c r="L991" i="44"/>
  <c r="K991" i="44"/>
  <c r="J991" i="44"/>
  <c r="Y990" i="44"/>
  <c r="X990" i="44"/>
  <c r="W990" i="44"/>
  <c r="V990" i="44"/>
  <c r="U990" i="44"/>
  <c r="Q990" i="44"/>
  <c r="R990" i="44" s="1"/>
  <c r="P990" i="44"/>
  <c r="N990" i="44"/>
  <c r="M990" i="44"/>
  <c r="L990" i="44"/>
  <c r="K990" i="44"/>
  <c r="J990" i="44"/>
  <c r="X989" i="44"/>
  <c r="W989" i="44"/>
  <c r="V989" i="44"/>
  <c r="Y989" i="44" s="1"/>
  <c r="U989" i="44"/>
  <c r="Q989" i="44"/>
  <c r="R989" i="44" s="1"/>
  <c r="P989" i="44"/>
  <c r="N989" i="44"/>
  <c r="M989" i="44"/>
  <c r="L989" i="44"/>
  <c r="K989" i="44"/>
  <c r="J989" i="44"/>
  <c r="X988" i="44"/>
  <c r="W988" i="44"/>
  <c r="Y988" i="44" s="1"/>
  <c r="V988" i="44"/>
  <c r="U988" i="44"/>
  <c r="Q988" i="44"/>
  <c r="R988" i="44" s="1"/>
  <c r="P988" i="44"/>
  <c r="N988" i="44"/>
  <c r="M988" i="44"/>
  <c r="L988" i="44"/>
  <c r="K988" i="44"/>
  <c r="J988" i="44"/>
  <c r="X987" i="44"/>
  <c r="Y987" i="44" s="1"/>
  <c r="W987" i="44"/>
  <c r="V987" i="44"/>
  <c r="U987" i="44"/>
  <c r="Q987" i="44"/>
  <c r="R987" i="44" s="1"/>
  <c r="P987" i="44"/>
  <c r="N987" i="44"/>
  <c r="M987" i="44"/>
  <c r="L987" i="44"/>
  <c r="K987" i="44"/>
  <c r="J987" i="44"/>
  <c r="Y986" i="44"/>
  <c r="X986" i="44"/>
  <c r="W986" i="44"/>
  <c r="V986" i="44"/>
  <c r="U986" i="44"/>
  <c r="Q986" i="44"/>
  <c r="R986" i="44" s="1"/>
  <c r="P986" i="44"/>
  <c r="N986" i="44"/>
  <c r="M986" i="44"/>
  <c r="L986" i="44"/>
  <c r="K986" i="44"/>
  <c r="J986" i="44"/>
  <c r="X985" i="44"/>
  <c r="W985" i="44"/>
  <c r="V985" i="44"/>
  <c r="Y985" i="44" s="1"/>
  <c r="U985" i="44"/>
  <c r="Q985" i="44"/>
  <c r="R985" i="44" s="1"/>
  <c r="P985" i="44"/>
  <c r="N985" i="44"/>
  <c r="M985" i="44"/>
  <c r="L985" i="44"/>
  <c r="K985" i="44"/>
  <c r="J985" i="44"/>
  <c r="X984" i="44"/>
  <c r="Y984" i="44" s="1"/>
  <c r="W984" i="44"/>
  <c r="V984" i="44"/>
  <c r="U984" i="44"/>
  <c r="Q984" i="44"/>
  <c r="R984" i="44" s="1"/>
  <c r="P984" i="44"/>
  <c r="N984" i="44"/>
  <c r="M984" i="44"/>
  <c r="L984" i="44"/>
  <c r="K984" i="44"/>
  <c r="J984" i="44"/>
  <c r="X983" i="44"/>
  <c r="W983" i="44"/>
  <c r="V983" i="44"/>
  <c r="Y983" i="44" s="1"/>
  <c r="U983" i="44"/>
  <c r="Q983" i="44"/>
  <c r="R983" i="44" s="1"/>
  <c r="P983" i="44"/>
  <c r="N983" i="44"/>
  <c r="M983" i="44"/>
  <c r="L983" i="44"/>
  <c r="K983" i="44"/>
  <c r="J983" i="44"/>
  <c r="Y982" i="44"/>
  <c r="X982" i="44"/>
  <c r="W982" i="44"/>
  <c r="V982" i="44"/>
  <c r="U982" i="44"/>
  <c r="Q982" i="44"/>
  <c r="R982" i="44" s="1"/>
  <c r="P982" i="44"/>
  <c r="N982" i="44"/>
  <c r="M982" i="44"/>
  <c r="L982" i="44"/>
  <c r="K982" i="44"/>
  <c r="J982" i="44"/>
  <c r="X981" i="44"/>
  <c r="W981" i="44"/>
  <c r="V981" i="44"/>
  <c r="Y981" i="44" s="1"/>
  <c r="U981" i="44"/>
  <c r="Q981" i="44"/>
  <c r="R981" i="44" s="1"/>
  <c r="P981" i="44"/>
  <c r="N981" i="44"/>
  <c r="M981" i="44"/>
  <c r="L981" i="44"/>
  <c r="K981" i="44"/>
  <c r="J981" i="44"/>
  <c r="X980" i="44"/>
  <c r="W980" i="44"/>
  <c r="Y980" i="44" s="1"/>
  <c r="V980" i="44"/>
  <c r="U980" i="44"/>
  <c r="Q980" i="44"/>
  <c r="R980" i="44" s="1"/>
  <c r="P980" i="44"/>
  <c r="N980" i="44"/>
  <c r="M980" i="44"/>
  <c r="L980" i="44"/>
  <c r="K980" i="44"/>
  <c r="J980" i="44"/>
  <c r="X979" i="44"/>
  <c r="Y979" i="44" s="1"/>
  <c r="W979" i="44"/>
  <c r="V979" i="44"/>
  <c r="U979" i="44"/>
  <c r="Q979" i="44"/>
  <c r="R979" i="44" s="1"/>
  <c r="P979" i="44"/>
  <c r="N979" i="44"/>
  <c r="M979" i="44"/>
  <c r="L979" i="44"/>
  <c r="K979" i="44"/>
  <c r="J979" i="44"/>
  <c r="Y978" i="44"/>
  <c r="X978" i="44"/>
  <c r="W978" i="44"/>
  <c r="V978" i="44"/>
  <c r="U978" i="44"/>
  <c r="Q978" i="44"/>
  <c r="R978" i="44" s="1"/>
  <c r="P978" i="44"/>
  <c r="N978" i="44"/>
  <c r="M978" i="44"/>
  <c r="L978" i="44"/>
  <c r="K978" i="44"/>
  <c r="J978" i="44"/>
  <c r="X977" i="44"/>
  <c r="W977" i="44"/>
  <c r="V977" i="44"/>
  <c r="Y977" i="44" s="1"/>
  <c r="U977" i="44"/>
  <c r="Q977" i="44"/>
  <c r="R977" i="44" s="1"/>
  <c r="P977" i="44"/>
  <c r="N977" i="44"/>
  <c r="M977" i="44"/>
  <c r="L977" i="44"/>
  <c r="K977" i="44"/>
  <c r="J977" i="44"/>
  <c r="X976" i="44"/>
  <c r="Y976" i="44" s="1"/>
  <c r="W976" i="44"/>
  <c r="V976" i="44"/>
  <c r="U976" i="44"/>
  <c r="Q976" i="44"/>
  <c r="R976" i="44" s="1"/>
  <c r="P976" i="44"/>
  <c r="N976" i="44"/>
  <c r="M976" i="44"/>
  <c r="L976" i="44"/>
  <c r="K976" i="44"/>
  <c r="J976" i="44"/>
  <c r="X975" i="44"/>
  <c r="W975" i="44"/>
  <c r="V975" i="44"/>
  <c r="Y975" i="44" s="1"/>
  <c r="U975" i="44"/>
  <c r="Q975" i="44"/>
  <c r="R975" i="44" s="1"/>
  <c r="P975" i="44"/>
  <c r="N975" i="44"/>
  <c r="M975" i="44"/>
  <c r="L975" i="44"/>
  <c r="K975" i="44"/>
  <c r="J975" i="44"/>
  <c r="Y974" i="44"/>
  <c r="X974" i="44"/>
  <c r="W974" i="44"/>
  <c r="V974" i="44"/>
  <c r="U974" i="44"/>
  <c r="Q974" i="44"/>
  <c r="R974" i="44" s="1"/>
  <c r="P974" i="44"/>
  <c r="N974" i="44"/>
  <c r="M974" i="44"/>
  <c r="L974" i="44"/>
  <c r="K974" i="44"/>
  <c r="J974" i="44"/>
  <c r="X973" i="44"/>
  <c r="W973" i="44"/>
  <c r="V973" i="44"/>
  <c r="Y973" i="44" s="1"/>
  <c r="U973" i="44"/>
  <c r="Q973" i="44"/>
  <c r="R973" i="44" s="1"/>
  <c r="P973" i="44"/>
  <c r="N973" i="44"/>
  <c r="M973" i="44"/>
  <c r="L973" i="44"/>
  <c r="K973" i="44"/>
  <c r="J973" i="44"/>
  <c r="X972" i="44"/>
  <c r="W972" i="44"/>
  <c r="Y972" i="44" s="1"/>
  <c r="V972" i="44"/>
  <c r="U972" i="44"/>
  <c r="Q972" i="44"/>
  <c r="R972" i="44" s="1"/>
  <c r="P972" i="44"/>
  <c r="N972" i="44"/>
  <c r="M972" i="44"/>
  <c r="L972" i="44"/>
  <c r="K972" i="44"/>
  <c r="J972" i="44"/>
  <c r="X971" i="44"/>
  <c r="Y971" i="44" s="1"/>
  <c r="W971" i="44"/>
  <c r="V971" i="44"/>
  <c r="U971" i="44"/>
  <c r="Q971" i="44"/>
  <c r="R971" i="44" s="1"/>
  <c r="P971" i="44"/>
  <c r="N971" i="44"/>
  <c r="M971" i="44"/>
  <c r="L971" i="44"/>
  <c r="K971" i="44"/>
  <c r="J971" i="44"/>
  <c r="Y970" i="44"/>
  <c r="X970" i="44"/>
  <c r="W970" i="44"/>
  <c r="V970" i="44"/>
  <c r="U970" i="44"/>
  <c r="Q970" i="44"/>
  <c r="R970" i="44" s="1"/>
  <c r="P970" i="44"/>
  <c r="N970" i="44"/>
  <c r="M970" i="44"/>
  <c r="L970" i="44"/>
  <c r="K970" i="44"/>
  <c r="J970" i="44"/>
  <c r="X969" i="44"/>
  <c r="W969" i="44"/>
  <c r="V969" i="44"/>
  <c r="Y969" i="44" s="1"/>
  <c r="U969" i="44"/>
  <c r="Q969" i="44"/>
  <c r="R969" i="44" s="1"/>
  <c r="P969" i="44"/>
  <c r="N969" i="44"/>
  <c r="M969" i="44"/>
  <c r="L969" i="44"/>
  <c r="K969" i="44"/>
  <c r="J969" i="44"/>
  <c r="X968" i="44"/>
  <c r="Y968" i="44" s="1"/>
  <c r="W968" i="44"/>
  <c r="V968" i="44"/>
  <c r="U968" i="44"/>
  <c r="Q968" i="44"/>
  <c r="R968" i="44" s="1"/>
  <c r="P968" i="44"/>
  <c r="N968" i="44"/>
  <c r="M968" i="44"/>
  <c r="L968" i="44"/>
  <c r="K968" i="44"/>
  <c r="J968" i="44"/>
  <c r="X967" i="44"/>
  <c r="W967" i="44"/>
  <c r="V967" i="44"/>
  <c r="Y967" i="44" s="1"/>
  <c r="U967" i="44"/>
  <c r="Q967" i="44"/>
  <c r="R967" i="44" s="1"/>
  <c r="P967" i="44"/>
  <c r="N967" i="44"/>
  <c r="M967" i="44"/>
  <c r="L967" i="44"/>
  <c r="K967" i="44"/>
  <c r="J967" i="44"/>
  <c r="Y966" i="44"/>
  <c r="X966" i="44"/>
  <c r="W966" i="44"/>
  <c r="V966" i="44"/>
  <c r="U966" i="44"/>
  <c r="Q966" i="44"/>
  <c r="R966" i="44" s="1"/>
  <c r="P966" i="44"/>
  <c r="N966" i="44"/>
  <c r="M966" i="44"/>
  <c r="L966" i="44"/>
  <c r="K966" i="44"/>
  <c r="J966" i="44"/>
  <c r="X965" i="44"/>
  <c r="W965" i="44"/>
  <c r="V965" i="44"/>
  <c r="Y965" i="44" s="1"/>
  <c r="U965" i="44"/>
  <c r="Q965" i="44"/>
  <c r="R965" i="44" s="1"/>
  <c r="P965" i="44"/>
  <c r="N965" i="44"/>
  <c r="M965" i="44"/>
  <c r="L965" i="44"/>
  <c r="K965" i="44"/>
  <c r="J965" i="44"/>
  <c r="X964" i="44"/>
  <c r="W964" i="44"/>
  <c r="Y964" i="44" s="1"/>
  <c r="V964" i="44"/>
  <c r="U964" i="44"/>
  <c r="Q964" i="44"/>
  <c r="R964" i="44" s="1"/>
  <c r="P964" i="44"/>
  <c r="N964" i="44"/>
  <c r="M964" i="44"/>
  <c r="L964" i="44"/>
  <c r="K964" i="44"/>
  <c r="J964" i="44"/>
  <c r="X963" i="44"/>
  <c r="Y963" i="44" s="1"/>
  <c r="W963" i="44"/>
  <c r="V963" i="44"/>
  <c r="U963" i="44"/>
  <c r="Q963" i="44"/>
  <c r="R963" i="44" s="1"/>
  <c r="P963" i="44"/>
  <c r="N963" i="44"/>
  <c r="M963" i="44"/>
  <c r="L963" i="44"/>
  <c r="K963" i="44"/>
  <c r="J963" i="44"/>
  <c r="Y962" i="44"/>
  <c r="X962" i="44"/>
  <c r="W962" i="44"/>
  <c r="V962" i="44"/>
  <c r="U962" i="44"/>
  <c r="Q962" i="44"/>
  <c r="R962" i="44" s="1"/>
  <c r="P962" i="44"/>
  <c r="N962" i="44"/>
  <c r="M962" i="44"/>
  <c r="L962" i="44"/>
  <c r="K962" i="44"/>
  <c r="J962" i="44"/>
  <c r="X961" i="44"/>
  <c r="W961" i="44"/>
  <c r="V961" i="44"/>
  <c r="Y961" i="44" s="1"/>
  <c r="U961" i="44"/>
  <c r="Q961" i="44"/>
  <c r="R961" i="44" s="1"/>
  <c r="P961" i="44"/>
  <c r="N961" i="44"/>
  <c r="M961" i="44"/>
  <c r="L961" i="44"/>
  <c r="K961" i="44"/>
  <c r="J961" i="44"/>
  <c r="X960" i="44"/>
  <c r="Y960" i="44" s="1"/>
  <c r="W960" i="44"/>
  <c r="V960" i="44"/>
  <c r="U960" i="44"/>
  <c r="Q960" i="44"/>
  <c r="R960" i="44" s="1"/>
  <c r="P960" i="44"/>
  <c r="N960" i="44"/>
  <c r="M960" i="44"/>
  <c r="L960" i="44"/>
  <c r="K960" i="44"/>
  <c r="J960" i="44"/>
  <c r="X959" i="44"/>
  <c r="W959" i="44"/>
  <c r="V959" i="44"/>
  <c r="Y959" i="44" s="1"/>
  <c r="U959" i="44"/>
  <c r="Q959" i="44"/>
  <c r="R959" i="44" s="1"/>
  <c r="P959" i="44"/>
  <c r="N959" i="44"/>
  <c r="M959" i="44"/>
  <c r="L959" i="44"/>
  <c r="K959" i="44"/>
  <c r="J959" i="44"/>
  <c r="Y958" i="44"/>
  <c r="X958" i="44"/>
  <c r="W958" i="44"/>
  <c r="V958" i="44"/>
  <c r="U958" i="44"/>
  <c r="Q958" i="44"/>
  <c r="R958" i="44" s="1"/>
  <c r="P958" i="44"/>
  <c r="N958" i="44"/>
  <c r="M958" i="44"/>
  <c r="L958" i="44"/>
  <c r="K958" i="44"/>
  <c r="J958" i="44"/>
  <c r="X957" i="44"/>
  <c r="W957" i="44"/>
  <c r="V957" i="44"/>
  <c r="Y957" i="44" s="1"/>
  <c r="U957" i="44"/>
  <c r="Q957" i="44"/>
  <c r="R957" i="44" s="1"/>
  <c r="P957" i="44"/>
  <c r="N957" i="44"/>
  <c r="M957" i="44"/>
  <c r="L957" i="44"/>
  <c r="K957" i="44"/>
  <c r="J957" i="44"/>
  <c r="X956" i="44"/>
  <c r="W956" i="44"/>
  <c r="Y956" i="44" s="1"/>
  <c r="V956" i="44"/>
  <c r="U956" i="44"/>
  <c r="Q956" i="44"/>
  <c r="R956" i="44" s="1"/>
  <c r="P956" i="44"/>
  <c r="N956" i="44"/>
  <c r="M956" i="44"/>
  <c r="L956" i="44"/>
  <c r="K956" i="44"/>
  <c r="J956" i="44"/>
  <c r="X955" i="44"/>
  <c r="Y955" i="44" s="1"/>
  <c r="W955" i="44"/>
  <c r="V955" i="44"/>
  <c r="U955" i="44"/>
  <c r="Q955" i="44"/>
  <c r="R955" i="44" s="1"/>
  <c r="P955" i="44"/>
  <c r="N955" i="44"/>
  <c r="M955" i="44"/>
  <c r="L955" i="44"/>
  <c r="K955" i="44"/>
  <c r="J955" i="44"/>
  <c r="Y954" i="44"/>
  <c r="X954" i="44"/>
  <c r="W954" i="44"/>
  <c r="V954" i="44"/>
  <c r="U954" i="44"/>
  <c r="Q954" i="44"/>
  <c r="R954" i="44" s="1"/>
  <c r="P954" i="44"/>
  <c r="N954" i="44"/>
  <c r="M954" i="44"/>
  <c r="L954" i="44"/>
  <c r="K954" i="44"/>
  <c r="J954" i="44"/>
  <c r="X953" i="44"/>
  <c r="W953" i="44"/>
  <c r="V953" i="44"/>
  <c r="Y953" i="44" s="1"/>
  <c r="U953" i="44"/>
  <c r="Q953" i="44"/>
  <c r="R953" i="44" s="1"/>
  <c r="P953" i="44"/>
  <c r="N953" i="44"/>
  <c r="M953" i="44"/>
  <c r="L953" i="44"/>
  <c r="K953" i="44"/>
  <c r="J953" i="44"/>
  <c r="X952" i="44"/>
  <c r="Y952" i="44" s="1"/>
  <c r="W952" i="44"/>
  <c r="V952" i="44"/>
  <c r="U952" i="44"/>
  <c r="R952" i="44"/>
  <c r="Q952" i="44"/>
  <c r="P952" i="44"/>
  <c r="N952" i="44"/>
  <c r="M952" i="44"/>
  <c r="L952" i="44"/>
  <c r="K952" i="44"/>
  <c r="J952" i="44"/>
  <c r="X951" i="44"/>
  <c r="W951" i="44"/>
  <c r="V951" i="44"/>
  <c r="Y951" i="44" s="1"/>
  <c r="U951" i="44"/>
  <c r="R951" i="44"/>
  <c r="Q951" i="44"/>
  <c r="P951" i="44"/>
  <c r="N951" i="44"/>
  <c r="M951" i="44"/>
  <c r="L951" i="44"/>
  <c r="K951" i="44"/>
  <c r="J951" i="44"/>
  <c r="X950" i="44"/>
  <c r="W950" i="44"/>
  <c r="V950" i="44"/>
  <c r="Y950" i="44" s="1"/>
  <c r="U950" i="44"/>
  <c r="R950" i="44"/>
  <c r="Q950" i="44"/>
  <c r="P950" i="44"/>
  <c r="N950" i="44"/>
  <c r="M950" i="44"/>
  <c r="L950" i="44"/>
  <c r="K950" i="44"/>
  <c r="J950" i="44"/>
  <c r="X949" i="44"/>
  <c r="W949" i="44"/>
  <c r="V949" i="44"/>
  <c r="Y949" i="44" s="1"/>
  <c r="U949" i="44"/>
  <c r="Q949" i="44"/>
  <c r="R949" i="44" s="1"/>
  <c r="P949" i="44"/>
  <c r="N949" i="44"/>
  <c r="M949" i="44"/>
  <c r="L949" i="44"/>
  <c r="K949" i="44"/>
  <c r="J949" i="44"/>
  <c r="X948" i="44"/>
  <c r="W948" i="44"/>
  <c r="V948" i="44"/>
  <c r="Y948" i="44" s="1"/>
  <c r="U948" i="44"/>
  <c r="R948" i="44"/>
  <c r="Q948" i="44"/>
  <c r="P948" i="44"/>
  <c r="N948" i="44"/>
  <c r="M948" i="44"/>
  <c r="L948" i="44"/>
  <c r="K948" i="44"/>
  <c r="J948" i="44"/>
  <c r="X947" i="44"/>
  <c r="W947" i="44"/>
  <c r="V947" i="44"/>
  <c r="Y947" i="44" s="1"/>
  <c r="U947" i="44"/>
  <c r="R947" i="44"/>
  <c r="Q947" i="44"/>
  <c r="P947" i="44"/>
  <c r="N947" i="44"/>
  <c r="M947" i="44"/>
  <c r="L947" i="44"/>
  <c r="K947" i="44"/>
  <c r="J947" i="44"/>
  <c r="X946" i="44"/>
  <c r="W946" i="44"/>
  <c r="V946" i="44"/>
  <c r="Y946" i="44" s="1"/>
  <c r="U946" i="44"/>
  <c r="R946" i="44"/>
  <c r="Q946" i="44"/>
  <c r="P946" i="44"/>
  <c r="N946" i="44"/>
  <c r="M946" i="44"/>
  <c r="L946" i="44"/>
  <c r="K946" i="44"/>
  <c r="J946" i="44"/>
  <c r="X945" i="44"/>
  <c r="W945" i="44"/>
  <c r="V945" i="44"/>
  <c r="Y945" i="44" s="1"/>
  <c r="U945" i="44"/>
  <c r="R945" i="44"/>
  <c r="Q945" i="44"/>
  <c r="P945" i="44"/>
  <c r="N945" i="44"/>
  <c r="M945" i="44"/>
  <c r="L945" i="44"/>
  <c r="K945" i="44"/>
  <c r="J945" i="44"/>
  <c r="X944" i="44"/>
  <c r="W944" i="44"/>
  <c r="V944" i="44"/>
  <c r="Y944" i="44" s="1"/>
  <c r="U944" i="44"/>
  <c r="R944" i="44"/>
  <c r="Q944" i="44"/>
  <c r="P944" i="44"/>
  <c r="N944" i="44"/>
  <c r="M944" i="44"/>
  <c r="L944" i="44"/>
  <c r="K944" i="44"/>
  <c r="J944" i="44"/>
  <c r="X943" i="44"/>
  <c r="W943" i="44"/>
  <c r="V943" i="44"/>
  <c r="Y943" i="44" s="1"/>
  <c r="U943" i="44"/>
  <c r="R943" i="44"/>
  <c r="Q943" i="44"/>
  <c r="P943" i="44"/>
  <c r="N943" i="44"/>
  <c r="M943" i="44"/>
  <c r="L943" i="44"/>
  <c r="K943" i="44"/>
  <c r="J943" i="44"/>
  <c r="X942" i="44"/>
  <c r="W942" i="44"/>
  <c r="V942" i="44"/>
  <c r="Y942" i="44" s="1"/>
  <c r="U942" i="44"/>
  <c r="R942" i="44"/>
  <c r="Q942" i="44"/>
  <c r="P942" i="44"/>
  <c r="N942" i="44"/>
  <c r="M942" i="44"/>
  <c r="L942" i="44"/>
  <c r="K942" i="44"/>
  <c r="J942" i="44"/>
  <c r="X941" i="44"/>
  <c r="W941" i="44"/>
  <c r="V941" i="44"/>
  <c r="Y941" i="44" s="1"/>
  <c r="U941" i="44"/>
  <c r="R941" i="44"/>
  <c r="Q941" i="44"/>
  <c r="P941" i="44"/>
  <c r="N941" i="44"/>
  <c r="M941" i="44"/>
  <c r="L941" i="44"/>
  <c r="K941" i="44"/>
  <c r="J941" i="44"/>
  <c r="X940" i="44"/>
  <c r="W940" i="44"/>
  <c r="V940" i="44"/>
  <c r="Y940" i="44" s="1"/>
  <c r="U940" i="44"/>
  <c r="R940" i="44"/>
  <c r="Q940" i="44"/>
  <c r="P940" i="44"/>
  <c r="N940" i="44"/>
  <c r="M940" i="44"/>
  <c r="L940" i="44"/>
  <c r="K940" i="44"/>
  <c r="J940" i="44"/>
  <c r="X939" i="44"/>
  <c r="W939" i="44"/>
  <c r="V939" i="44"/>
  <c r="Y939" i="44" s="1"/>
  <c r="U939" i="44"/>
  <c r="R939" i="44"/>
  <c r="Q939" i="44"/>
  <c r="P939" i="44"/>
  <c r="N939" i="44"/>
  <c r="M939" i="44"/>
  <c r="L939" i="44"/>
  <c r="K939" i="44"/>
  <c r="J939" i="44"/>
  <c r="X938" i="44"/>
  <c r="W938" i="44"/>
  <c r="V938" i="44"/>
  <c r="Y938" i="44" s="1"/>
  <c r="U938" i="44"/>
  <c r="R938" i="44"/>
  <c r="Q938" i="44"/>
  <c r="P938" i="44"/>
  <c r="N938" i="44"/>
  <c r="M938" i="44"/>
  <c r="L938" i="44"/>
  <c r="K938" i="44"/>
  <c r="J938" i="44"/>
  <c r="X937" i="44"/>
  <c r="W937" i="44"/>
  <c r="V937" i="44"/>
  <c r="Y937" i="44" s="1"/>
  <c r="U937" i="44"/>
  <c r="R937" i="44"/>
  <c r="Q937" i="44"/>
  <c r="P937" i="44"/>
  <c r="N937" i="44"/>
  <c r="M937" i="44"/>
  <c r="L937" i="44"/>
  <c r="K937" i="44"/>
  <c r="J937" i="44"/>
  <c r="X936" i="44"/>
  <c r="W936" i="44"/>
  <c r="V936" i="44"/>
  <c r="Y936" i="44" s="1"/>
  <c r="U936" i="44"/>
  <c r="R936" i="44"/>
  <c r="Q936" i="44"/>
  <c r="P936" i="44"/>
  <c r="N936" i="44"/>
  <c r="M936" i="44"/>
  <c r="L936" i="44"/>
  <c r="K936" i="44"/>
  <c r="J936" i="44"/>
  <c r="X935" i="44"/>
  <c r="W935" i="44"/>
  <c r="V935" i="44"/>
  <c r="Y935" i="44" s="1"/>
  <c r="U935" i="44"/>
  <c r="R935" i="44"/>
  <c r="Q935" i="44"/>
  <c r="P935" i="44"/>
  <c r="N935" i="44"/>
  <c r="M935" i="44"/>
  <c r="L935" i="44"/>
  <c r="K935" i="44"/>
  <c r="J935" i="44"/>
  <c r="X934" i="44"/>
  <c r="W934" i="44"/>
  <c r="V934" i="44"/>
  <c r="Y934" i="44" s="1"/>
  <c r="U934" i="44"/>
  <c r="R934" i="44"/>
  <c r="Q934" i="44"/>
  <c r="P934" i="44"/>
  <c r="N934" i="44"/>
  <c r="M934" i="44"/>
  <c r="L934" i="44"/>
  <c r="K934" i="44"/>
  <c r="J934" i="44"/>
  <c r="X933" i="44"/>
  <c r="W933" i="44"/>
  <c r="V933" i="44"/>
  <c r="Y933" i="44" s="1"/>
  <c r="U933" i="44"/>
  <c r="R933" i="44"/>
  <c r="Q933" i="44"/>
  <c r="P933" i="44"/>
  <c r="N933" i="44"/>
  <c r="M933" i="44"/>
  <c r="L933" i="44"/>
  <c r="K933" i="44"/>
  <c r="J933" i="44"/>
  <c r="X932" i="44"/>
  <c r="W932" i="44"/>
  <c r="V932" i="44"/>
  <c r="Y932" i="44" s="1"/>
  <c r="U932" i="44"/>
  <c r="R932" i="44"/>
  <c r="Q932" i="44"/>
  <c r="P932" i="44"/>
  <c r="N932" i="44"/>
  <c r="M932" i="44"/>
  <c r="L932" i="44"/>
  <c r="K932" i="44"/>
  <c r="J932" i="44"/>
  <c r="X931" i="44"/>
  <c r="W931" i="44"/>
  <c r="V931" i="44"/>
  <c r="Y931" i="44" s="1"/>
  <c r="U931" i="44"/>
  <c r="R931" i="44"/>
  <c r="Q931" i="44"/>
  <c r="P931" i="44"/>
  <c r="N931" i="44"/>
  <c r="M931" i="44"/>
  <c r="L931" i="44"/>
  <c r="K931" i="44"/>
  <c r="J931" i="44"/>
  <c r="X930" i="44"/>
  <c r="W930" i="44"/>
  <c r="V930" i="44"/>
  <c r="Y930" i="44" s="1"/>
  <c r="U930" i="44"/>
  <c r="R930" i="44"/>
  <c r="Q930" i="44"/>
  <c r="P930" i="44"/>
  <c r="N930" i="44"/>
  <c r="M930" i="44"/>
  <c r="L930" i="44"/>
  <c r="K930" i="44"/>
  <c r="J930" i="44"/>
  <c r="X929" i="44"/>
  <c r="W929" i="44"/>
  <c r="V929" i="44"/>
  <c r="Y929" i="44" s="1"/>
  <c r="U929" i="44"/>
  <c r="R929" i="44"/>
  <c r="Q929" i="44"/>
  <c r="P929" i="44"/>
  <c r="N929" i="44"/>
  <c r="M929" i="44"/>
  <c r="L929" i="44"/>
  <c r="K929" i="44"/>
  <c r="J929" i="44"/>
  <c r="X928" i="44"/>
  <c r="W928" i="44"/>
  <c r="V928" i="44"/>
  <c r="Y928" i="44" s="1"/>
  <c r="U928" i="44"/>
  <c r="R928" i="44"/>
  <c r="Q928" i="44"/>
  <c r="P928" i="44"/>
  <c r="N928" i="44"/>
  <c r="M928" i="44"/>
  <c r="L928" i="44"/>
  <c r="K928" i="44"/>
  <c r="J928" i="44"/>
  <c r="X927" i="44"/>
  <c r="W927" i="44"/>
  <c r="V927" i="44"/>
  <c r="Y927" i="44" s="1"/>
  <c r="U927" i="44"/>
  <c r="R927" i="44"/>
  <c r="Q927" i="44"/>
  <c r="P927" i="44"/>
  <c r="N927" i="44"/>
  <c r="M927" i="44"/>
  <c r="L927" i="44"/>
  <c r="K927" i="44"/>
  <c r="J927" i="44"/>
  <c r="X926" i="44"/>
  <c r="W926" i="44"/>
  <c r="V926" i="44"/>
  <c r="Y926" i="44" s="1"/>
  <c r="U926" i="44"/>
  <c r="R926" i="44"/>
  <c r="Q926" i="44"/>
  <c r="P926" i="44"/>
  <c r="N926" i="44"/>
  <c r="M926" i="44"/>
  <c r="L926" i="44"/>
  <c r="K926" i="44"/>
  <c r="J926" i="44"/>
  <c r="X925" i="44"/>
  <c r="W925" i="44"/>
  <c r="V925" i="44"/>
  <c r="Y925" i="44" s="1"/>
  <c r="U925" i="44"/>
  <c r="R925" i="44"/>
  <c r="Q925" i="44"/>
  <c r="P925" i="44"/>
  <c r="N925" i="44"/>
  <c r="M925" i="44"/>
  <c r="L925" i="44"/>
  <c r="K925" i="44"/>
  <c r="J925" i="44"/>
  <c r="X924" i="44"/>
  <c r="W924" i="44"/>
  <c r="V924" i="44"/>
  <c r="Y924" i="44" s="1"/>
  <c r="U924" i="44"/>
  <c r="R924" i="44"/>
  <c r="Q924" i="44"/>
  <c r="P924" i="44"/>
  <c r="N924" i="44"/>
  <c r="M924" i="44"/>
  <c r="L924" i="44"/>
  <c r="K924" i="44"/>
  <c r="J924" i="44"/>
  <c r="X923" i="44"/>
  <c r="W923" i="44"/>
  <c r="V923" i="44"/>
  <c r="Y923" i="44" s="1"/>
  <c r="U923" i="44"/>
  <c r="R923" i="44"/>
  <c r="Q923" i="44"/>
  <c r="P923" i="44"/>
  <c r="N923" i="44"/>
  <c r="M923" i="44"/>
  <c r="L923" i="44"/>
  <c r="K923" i="44"/>
  <c r="J923" i="44"/>
  <c r="X922" i="44"/>
  <c r="W922" i="44"/>
  <c r="V922" i="44"/>
  <c r="Y922" i="44" s="1"/>
  <c r="U922" i="44"/>
  <c r="R922" i="44"/>
  <c r="Q922" i="44"/>
  <c r="P922" i="44"/>
  <c r="N922" i="44"/>
  <c r="M922" i="44"/>
  <c r="L922" i="44"/>
  <c r="K922" i="44"/>
  <c r="J922" i="44"/>
  <c r="X921" i="44"/>
  <c r="W921" i="44"/>
  <c r="V921" i="44"/>
  <c r="Y921" i="44" s="1"/>
  <c r="U921" i="44"/>
  <c r="R921" i="44"/>
  <c r="Q921" i="44"/>
  <c r="P921" i="44"/>
  <c r="N921" i="44"/>
  <c r="M921" i="44"/>
  <c r="L921" i="44"/>
  <c r="K921" i="44"/>
  <c r="J921" i="44"/>
  <c r="X920" i="44"/>
  <c r="W920" i="44"/>
  <c r="V920" i="44"/>
  <c r="Y920" i="44" s="1"/>
  <c r="U920" i="44"/>
  <c r="R920" i="44"/>
  <c r="Q920" i="44"/>
  <c r="P920" i="44"/>
  <c r="N920" i="44"/>
  <c r="M920" i="44"/>
  <c r="L920" i="44"/>
  <c r="K920" i="44"/>
  <c r="J920" i="44"/>
  <c r="X919" i="44"/>
  <c r="W919" i="44"/>
  <c r="V919" i="44"/>
  <c r="Y919" i="44" s="1"/>
  <c r="U919" i="44"/>
  <c r="R919" i="44"/>
  <c r="Q919" i="44"/>
  <c r="P919" i="44"/>
  <c r="N919" i="44"/>
  <c r="M919" i="44"/>
  <c r="L919" i="44"/>
  <c r="K919" i="44"/>
  <c r="J919" i="44"/>
  <c r="X918" i="44"/>
  <c r="W918" i="44"/>
  <c r="V918" i="44"/>
  <c r="Y918" i="44" s="1"/>
  <c r="U918" i="44"/>
  <c r="R918" i="44"/>
  <c r="Q918" i="44"/>
  <c r="P918" i="44"/>
  <c r="N918" i="44"/>
  <c r="M918" i="44"/>
  <c r="L918" i="44"/>
  <c r="K918" i="44"/>
  <c r="J918" i="44"/>
  <c r="X917" i="44"/>
  <c r="W917" i="44"/>
  <c r="V917" i="44"/>
  <c r="Y917" i="44" s="1"/>
  <c r="U917" i="44"/>
  <c r="R917" i="44"/>
  <c r="Q917" i="44"/>
  <c r="P917" i="44"/>
  <c r="N917" i="44"/>
  <c r="M917" i="44"/>
  <c r="L917" i="44"/>
  <c r="K917" i="44"/>
  <c r="J917" i="44"/>
  <c r="X916" i="44"/>
  <c r="W916" i="44"/>
  <c r="V916" i="44"/>
  <c r="Y916" i="44" s="1"/>
  <c r="U916" i="44"/>
  <c r="R916" i="44"/>
  <c r="Q916" i="44"/>
  <c r="P916" i="44"/>
  <c r="N916" i="44"/>
  <c r="M916" i="44"/>
  <c r="L916" i="44"/>
  <c r="K916" i="44"/>
  <c r="J916" i="44"/>
  <c r="X915" i="44"/>
  <c r="W915" i="44"/>
  <c r="V915" i="44"/>
  <c r="Y915" i="44" s="1"/>
  <c r="U915" i="44"/>
  <c r="Q915" i="44"/>
  <c r="R915" i="44" s="1"/>
  <c r="P915" i="44"/>
  <c r="N915" i="44"/>
  <c r="M915" i="44"/>
  <c r="L915" i="44"/>
  <c r="K915" i="44"/>
  <c r="J915" i="44"/>
  <c r="Y914" i="44"/>
  <c r="X914" i="44"/>
  <c r="W914" i="44"/>
  <c r="V914" i="44"/>
  <c r="U914" i="44"/>
  <c r="R914" i="44"/>
  <c r="S914" i="44" s="1"/>
  <c r="Q914" i="44"/>
  <c r="P914" i="44"/>
  <c r="N914" i="44"/>
  <c r="M914" i="44"/>
  <c r="L914" i="44"/>
  <c r="K914" i="44"/>
  <c r="J914" i="44"/>
  <c r="X913" i="44"/>
  <c r="W913" i="44"/>
  <c r="V913" i="44"/>
  <c r="Y913" i="44" s="1"/>
  <c r="U913" i="44"/>
  <c r="T913" i="44"/>
  <c r="Q913" i="44"/>
  <c r="R913" i="44" s="1"/>
  <c r="S913" i="44" s="1"/>
  <c r="P913" i="44"/>
  <c r="N913" i="44"/>
  <c r="M913" i="44"/>
  <c r="L913" i="44"/>
  <c r="K913" i="44"/>
  <c r="J913" i="44"/>
  <c r="X912" i="44"/>
  <c r="W912" i="44"/>
  <c r="Y912" i="44" s="1"/>
  <c r="V912" i="44"/>
  <c r="U912" i="44"/>
  <c r="R912" i="44"/>
  <c r="Q912" i="44"/>
  <c r="P912" i="44"/>
  <c r="N912" i="44"/>
  <c r="M912" i="44"/>
  <c r="L912" i="44"/>
  <c r="K912" i="44"/>
  <c r="J912" i="44"/>
  <c r="X911" i="44"/>
  <c r="W911" i="44"/>
  <c r="V911" i="44"/>
  <c r="Y911" i="44" s="1"/>
  <c r="U911" i="44"/>
  <c r="Q911" i="44"/>
  <c r="R911" i="44" s="1"/>
  <c r="P911" i="44"/>
  <c r="N911" i="44"/>
  <c r="M911" i="44"/>
  <c r="L911" i="44"/>
  <c r="K911" i="44"/>
  <c r="J911" i="44"/>
  <c r="Y910" i="44"/>
  <c r="X910" i="44"/>
  <c r="W910" i="44"/>
  <c r="V910" i="44"/>
  <c r="U910" i="44"/>
  <c r="R910" i="44"/>
  <c r="S910" i="44" s="1"/>
  <c r="Q910" i="44"/>
  <c r="P910" i="44"/>
  <c r="N910" i="44"/>
  <c r="M910" i="44"/>
  <c r="L910" i="44"/>
  <c r="K910" i="44"/>
  <c r="J910" i="44"/>
  <c r="X909" i="44"/>
  <c r="W909" i="44"/>
  <c r="V909" i="44"/>
  <c r="Y909" i="44" s="1"/>
  <c r="U909" i="44"/>
  <c r="Q909" i="44"/>
  <c r="R909" i="44" s="1"/>
  <c r="S909" i="44" s="1"/>
  <c r="P909" i="44"/>
  <c r="N909" i="44"/>
  <c r="M909" i="44"/>
  <c r="L909" i="44"/>
  <c r="K909" i="44"/>
  <c r="J909" i="44"/>
  <c r="X908" i="44"/>
  <c r="W908" i="44"/>
  <c r="Y908" i="44" s="1"/>
  <c r="V908" i="44"/>
  <c r="U908" i="44"/>
  <c r="R908" i="44"/>
  <c r="Q908" i="44"/>
  <c r="P908" i="44"/>
  <c r="N908" i="44"/>
  <c r="M908" i="44"/>
  <c r="L908" i="44"/>
  <c r="K908" i="44"/>
  <c r="J908" i="44"/>
  <c r="X907" i="44"/>
  <c r="W907" i="44"/>
  <c r="V907" i="44"/>
  <c r="Y907" i="44" s="1"/>
  <c r="U907" i="44"/>
  <c r="Q907" i="44"/>
  <c r="R907" i="44" s="1"/>
  <c r="P907" i="44"/>
  <c r="N907" i="44"/>
  <c r="M907" i="44"/>
  <c r="L907" i="44"/>
  <c r="K907" i="44"/>
  <c r="J907" i="44"/>
  <c r="Y906" i="44"/>
  <c r="X906" i="44"/>
  <c r="W906" i="44"/>
  <c r="V906" i="44"/>
  <c r="U906" i="44"/>
  <c r="Q906" i="44"/>
  <c r="R906" i="44" s="1"/>
  <c r="P906" i="44"/>
  <c r="N906" i="44"/>
  <c r="M906" i="44"/>
  <c r="L906" i="44"/>
  <c r="K906" i="44"/>
  <c r="J906" i="44"/>
  <c r="Y905" i="44"/>
  <c r="X905" i="44"/>
  <c r="W905" i="44"/>
  <c r="V905" i="44"/>
  <c r="U905" i="44"/>
  <c r="S905" i="44"/>
  <c r="Q905" i="44"/>
  <c r="R905" i="44" s="1"/>
  <c r="P905" i="44"/>
  <c r="N905" i="44"/>
  <c r="M905" i="44"/>
  <c r="L905" i="44"/>
  <c r="K905" i="44"/>
  <c r="J905" i="44"/>
  <c r="Y904" i="44"/>
  <c r="X904" i="44"/>
  <c r="W904" i="44"/>
  <c r="V904" i="44"/>
  <c r="U904" i="44"/>
  <c r="S904" i="44"/>
  <c r="Q904" i="44"/>
  <c r="R904" i="44" s="1"/>
  <c r="P904" i="44"/>
  <c r="N904" i="44"/>
  <c r="M904" i="44"/>
  <c r="L904" i="44"/>
  <c r="K904" i="44"/>
  <c r="J904" i="44"/>
  <c r="Y903" i="44"/>
  <c r="X903" i="44"/>
  <c r="W903" i="44"/>
  <c r="V903" i="44"/>
  <c r="U903" i="44"/>
  <c r="Q903" i="44"/>
  <c r="R903" i="44" s="1"/>
  <c r="P903" i="44"/>
  <c r="N903" i="44"/>
  <c r="M903" i="44"/>
  <c r="L903" i="44"/>
  <c r="K903" i="44"/>
  <c r="J903" i="44"/>
  <c r="Y902" i="44"/>
  <c r="X902" i="44"/>
  <c r="W902" i="44"/>
  <c r="V902" i="44"/>
  <c r="U902" i="44"/>
  <c r="S902" i="44"/>
  <c r="Q902" i="44"/>
  <c r="R902" i="44" s="1"/>
  <c r="P902" i="44"/>
  <c r="N902" i="44"/>
  <c r="M902" i="44"/>
  <c r="L902" i="44"/>
  <c r="K902" i="44"/>
  <c r="J902" i="44"/>
  <c r="X901" i="44"/>
  <c r="W901" i="44"/>
  <c r="Y901" i="44" s="1"/>
  <c r="V901" i="44"/>
  <c r="U901" i="44"/>
  <c r="Q901" i="44"/>
  <c r="R901" i="44" s="1"/>
  <c r="P901" i="44"/>
  <c r="N901" i="44"/>
  <c r="M901" i="44"/>
  <c r="L901" i="44"/>
  <c r="K901" i="44"/>
  <c r="J901" i="44"/>
  <c r="Y900" i="44"/>
  <c r="X900" i="44"/>
  <c r="W900" i="44"/>
  <c r="V900" i="44"/>
  <c r="U900" i="44"/>
  <c r="Q900" i="44"/>
  <c r="R900" i="44" s="1"/>
  <c r="P900" i="44"/>
  <c r="N900" i="44"/>
  <c r="M900" i="44"/>
  <c r="L900" i="44"/>
  <c r="K900" i="44"/>
  <c r="J900" i="44"/>
  <c r="Y899" i="44"/>
  <c r="X899" i="44"/>
  <c r="W899" i="44"/>
  <c r="V899" i="44"/>
  <c r="U899" i="44"/>
  <c r="Q899" i="44"/>
  <c r="R899" i="44" s="1"/>
  <c r="P899" i="44"/>
  <c r="N899" i="44"/>
  <c r="M899" i="44"/>
  <c r="L899" i="44"/>
  <c r="K899" i="44"/>
  <c r="J899" i="44"/>
  <c r="Y898" i="44"/>
  <c r="X898" i="44"/>
  <c r="W898" i="44"/>
  <c r="V898" i="44"/>
  <c r="U898" i="44"/>
  <c r="S898" i="44"/>
  <c r="Q898" i="44"/>
  <c r="R898" i="44" s="1"/>
  <c r="P898" i="44"/>
  <c r="N898" i="44"/>
  <c r="M898" i="44"/>
  <c r="L898" i="44"/>
  <c r="K898" i="44"/>
  <c r="J898" i="44"/>
  <c r="X897" i="44"/>
  <c r="W897" i="44"/>
  <c r="Y897" i="44" s="1"/>
  <c r="V897" i="44"/>
  <c r="U897" i="44"/>
  <c r="Q897" i="44"/>
  <c r="R897" i="44" s="1"/>
  <c r="P897" i="44"/>
  <c r="N897" i="44"/>
  <c r="M897" i="44"/>
  <c r="L897" i="44"/>
  <c r="K897" i="44"/>
  <c r="J897" i="44"/>
  <c r="Y896" i="44"/>
  <c r="X896" i="44"/>
  <c r="W896" i="44"/>
  <c r="V896" i="44"/>
  <c r="U896" i="44"/>
  <c r="Q896" i="44"/>
  <c r="R896" i="44" s="1"/>
  <c r="P896" i="44"/>
  <c r="N896" i="44"/>
  <c r="M896" i="44"/>
  <c r="L896" i="44"/>
  <c r="K896" i="44"/>
  <c r="J896" i="44"/>
  <c r="Y895" i="44"/>
  <c r="X895" i="44"/>
  <c r="W895" i="44"/>
  <c r="V895" i="44"/>
  <c r="U895" i="44"/>
  <c r="Q895" i="44"/>
  <c r="R895" i="44" s="1"/>
  <c r="P895" i="44"/>
  <c r="N895" i="44"/>
  <c r="M895" i="44"/>
  <c r="L895" i="44"/>
  <c r="K895" i="44"/>
  <c r="J895" i="44"/>
  <c r="Y894" i="44"/>
  <c r="X894" i="44"/>
  <c r="W894" i="44"/>
  <c r="V894" i="44"/>
  <c r="U894" i="44"/>
  <c r="Q894" i="44"/>
  <c r="R894" i="44" s="1"/>
  <c r="P894" i="44"/>
  <c r="N894" i="44"/>
  <c r="M894" i="44"/>
  <c r="L894" i="44"/>
  <c r="K894" i="44"/>
  <c r="J894" i="44"/>
  <c r="X893" i="44"/>
  <c r="W893" i="44"/>
  <c r="Y893" i="44" s="1"/>
  <c r="V893" i="44"/>
  <c r="U893" i="44"/>
  <c r="Q893" i="44"/>
  <c r="R893" i="44" s="1"/>
  <c r="P893" i="44"/>
  <c r="N893" i="44"/>
  <c r="M893" i="44"/>
  <c r="L893" i="44"/>
  <c r="K893" i="44"/>
  <c r="J893" i="44"/>
  <c r="Y892" i="44"/>
  <c r="X892" i="44"/>
  <c r="W892" i="44"/>
  <c r="V892" i="44"/>
  <c r="U892" i="44"/>
  <c r="Q892" i="44"/>
  <c r="R892" i="44" s="1"/>
  <c r="P892" i="44"/>
  <c r="N892" i="44"/>
  <c r="M892" i="44"/>
  <c r="L892" i="44"/>
  <c r="K892" i="44"/>
  <c r="J892" i="44"/>
  <c r="Y891" i="44"/>
  <c r="X891" i="44"/>
  <c r="W891" i="44"/>
  <c r="V891" i="44"/>
  <c r="U891" i="44"/>
  <c r="Q891" i="44"/>
  <c r="R891" i="44" s="1"/>
  <c r="P891" i="44"/>
  <c r="N891" i="44"/>
  <c r="M891" i="44"/>
  <c r="L891" i="44"/>
  <c r="K891" i="44"/>
  <c r="J891" i="44"/>
  <c r="Y890" i="44"/>
  <c r="X890" i="44"/>
  <c r="W890" i="44"/>
  <c r="V890" i="44"/>
  <c r="U890" i="44"/>
  <c r="Q890" i="44"/>
  <c r="R890" i="44" s="1"/>
  <c r="P890" i="44"/>
  <c r="N890" i="44"/>
  <c r="M890" i="44"/>
  <c r="L890" i="44"/>
  <c r="K890" i="44"/>
  <c r="J890" i="44"/>
  <c r="X889" i="44"/>
  <c r="W889" i="44"/>
  <c r="Y889" i="44" s="1"/>
  <c r="V889" i="44"/>
  <c r="U889" i="44"/>
  <c r="Q889" i="44"/>
  <c r="R889" i="44" s="1"/>
  <c r="P889" i="44"/>
  <c r="N889" i="44"/>
  <c r="M889" i="44"/>
  <c r="L889" i="44"/>
  <c r="K889" i="44"/>
  <c r="J889" i="44"/>
  <c r="Y888" i="44"/>
  <c r="X888" i="44"/>
  <c r="W888" i="44"/>
  <c r="V888" i="44"/>
  <c r="U888" i="44"/>
  <c r="Q888" i="44"/>
  <c r="R888" i="44" s="1"/>
  <c r="P888" i="44"/>
  <c r="N888" i="44"/>
  <c r="M888" i="44"/>
  <c r="L888" i="44"/>
  <c r="K888" i="44"/>
  <c r="J888" i="44"/>
  <c r="Y887" i="44"/>
  <c r="X887" i="44"/>
  <c r="W887" i="44"/>
  <c r="V887" i="44"/>
  <c r="U887" i="44"/>
  <c r="Q887" i="44"/>
  <c r="R887" i="44" s="1"/>
  <c r="P887" i="44"/>
  <c r="N887" i="44"/>
  <c r="M887" i="44"/>
  <c r="L887" i="44"/>
  <c r="K887" i="44"/>
  <c r="J887" i="44"/>
  <c r="Y886" i="44"/>
  <c r="X886" i="44"/>
  <c r="W886" i="44"/>
  <c r="V886" i="44"/>
  <c r="U886" i="44"/>
  <c r="Q886" i="44"/>
  <c r="R886" i="44" s="1"/>
  <c r="P886" i="44"/>
  <c r="N886" i="44"/>
  <c r="M886" i="44"/>
  <c r="L886" i="44"/>
  <c r="K886" i="44"/>
  <c r="J886" i="44"/>
  <c r="X885" i="44"/>
  <c r="W885" i="44"/>
  <c r="Y885" i="44" s="1"/>
  <c r="V885" i="44"/>
  <c r="U885" i="44"/>
  <c r="Q885" i="44"/>
  <c r="R885" i="44" s="1"/>
  <c r="P885" i="44"/>
  <c r="N885" i="44"/>
  <c r="M885" i="44"/>
  <c r="L885" i="44"/>
  <c r="K885" i="44"/>
  <c r="J885" i="44"/>
  <c r="Y884" i="44"/>
  <c r="X884" i="44"/>
  <c r="W884" i="44"/>
  <c r="V884" i="44"/>
  <c r="U884" i="44"/>
  <c r="Q884" i="44"/>
  <c r="R884" i="44" s="1"/>
  <c r="P884" i="44"/>
  <c r="N884" i="44"/>
  <c r="M884" i="44"/>
  <c r="L884" i="44"/>
  <c r="K884" i="44"/>
  <c r="J884" i="44"/>
  <c r="Y883" i="44"/>
  <c r="X883" i="44"/>
  <c r="W883" i="44"/>
  <c r="V883" i="44"/>
  <c r="U883" i="44"/>
  <c r="Q883" i="44"/>
  <c r="R883" i="44" s="1"/>
  <c r="P883" i="44"/>
  <c r="N883" i="44"/>
  <c r="M883" i="44"/>
  <c r="L883" i="44"/>
  <c r="K883" i="44"/>
  <c r="J883" i="44"/>
  <c r="Y882" i="44"/>
  <c r="X882" i="44"/>
  <c r="W882" i="44"/>
  <c r="V882" i="44"/>
  <c r="U882" i="44"/>
  <c r="Q882" i="44"/>
  <c r="R882" i="44" s="1"/>
  <c r="P882" i="44"/>
  <c r="N882" i="44"/>
  <c r="M882" i="44"/>
  <c r="L882" i="44"/>
  <c r="K882" i="44"/>
  <c r="J882" i="44"/>
  <c r="X881" i="44"/>
  <c r="W881" i="44"/>
  <c r="Y881" i="44" s="1"/>
  <c r="V881" i="44"/>
  <c r="U881" i="44"/>
  <c r="Q881" i="44"/>
  <c r="R881" i="44" s="1"/>
  <c r="P881" i="44"/>
  <c r="N881" i="44"/>
  <c r="M881" i="44"/>
  <c r="L881" i="44"/>
  <c r="K881" i="44"/>
  <c r="J881" i="44"/>
  <c r="Y880" i="44"/>
  <c r="X880" i="44"/>
  <c r="W880" i="44"/>
  <c r="V880" i="44"/>
  <c r="U880" i="44"/>
  <c r="Q880" i="44"/>
  <c r="R880" i="44" s="1"/>
  <c r="P880" i="44"/>
  <c r="N880" i="44"/>
  <c r="M880" i="44"/>
  <c r="L880" i="44"/>
  <c r="K880" i="44"/>
  <c r="J880" i="44"/>
  <c r="Y879" i="44"/>
  <c r="X879" i="44"/>
  <c r="W879" i="44"/>
  <c r="V879" i="44"/>
  <c r="U879" i="44"/>
  <c r="Q879" i="44"/>
  <c r="R879" i="44" s="1"/>
  <c r="P879" i="44"/>
  <c r="N879" i="44"/>
  <c r="M879" i="44"/>
  <c r="L879" i="44"/>
  <c r="K879" i="44"/>
  <c r="J879" i="44"/>
  <c r="Y878" i="44"/>
  <c r="X878" i="44"/>
  <c r="W878" i="44"/>
  <c r="V878" i="44"/>
  <c r="U878" i="44"/>
  <c r="Q878" i="44"/>
  <c r="R878" i="44" s="1"/>
  <c r="P878" i="44"/>
  <c r="N878" i="44"/>
  <c r="M878" i="44"/>
  <c r="L878" i="44"/>
  <c r="K878" i="44"/>
  <c r="J878" i="44"/>
  <c r="X877" i="44"/>
  <c r="W877" i="44"/>
  <c r="Y877" i="44" s="1"/>
  <c r="V877" i="44"/>
  <c r="U877" i="44"/>
  <c r="Q877" i="44"/>
  <c r="R877" i="44" s="1"/>
  <c r="P877" i="44"/>
  <c r="N877" i="44"/>
  <c r="M877" i="44"/>
  <c r="L877" i="44"/>
  <c r="K877" i="44"/>
  <c r="J877" i="44"/>
  <c r="Y876" i="44"/>
  <c r="X876" i="44"/>
  <c r="W876" i="44"/>
  <c r="V876" i="44"/>
  <c r="U876" i="44"/>
  <c r="Q876" i="44"/>
  <c r="R876" i="44" s="1"/>
  <c r="P876" i="44"/>
  <c r="N876" i="44"/>
  <c r="M876" i="44"/>
  <c r="L876" i="44"/>
  <c r="K876" i="44"/>
  <c r="J876" i="44"/>
  <c r="Y875" i="44"/>
  <c r="X875" i="44"/>
  <c r="W875" i="44"/>
  <c r="V875" i="44"/>
  <c r="U875" i="44"/>
  <c r="Q875" i="44"/>
  <c r="R875" i="44" s="1"/>
  <c r="P875" i="44"/>
  <c r="N875" i="44"/>
  <c r="M875" i="44"/>
  <c r="L875" i="44"/>
  <c r="K875" i="44"/>
  <c r="J875" i="44"/>
  <c r="Y874" i="44"/>
  <c r="X874" i="44"/>
  <c r="W874" i="44"/>
  <c r="V874" i="44"/>
  <c r="U874" i="44"/>
  <c r="Q874" i="44"/>
  <c r="R874" i="44" s="1"/>
  <c r="P874" i="44"/>
  <c r="N874" i="44"/>
  <c r="M874" i="44"/>
  <c r="L874" i="44"/>
  <c r="K874" i="44"/>
  <c r="J874" i="44"/>
  <c r="X873" i="44"/>
  <c r="W873" i="44"/>
  <c r="Y873" i="44" s="1"/>
  <c r="V873" i="44"/>
  <c r="U873" i="44"/>
  <c r="Q873" i="44"/>
  <c r="R873" i="44" s="1"/>
  <c r="P873" i="44"/>
  <c r="N873" i="44"/>
  <c r="M873" i="44"/>
  <c r="L873" i="44"/>
  <c r="K873" i="44"/>
  <c r="J873" i="44"/>
  <c r="Y872" i="44"/>
  <c r="X872" i="44"/>
  <c r="W872" i="44"/>
  <c r="V872" i="44"/>
  <c r="U872" i="44"/>
  <c r="Q872" i="44"/>
  <c r="R872" i="44" s="1"/>
  <c r="P872" i="44"/>
  <c r="N872" i="44"/>
  <c r="M872" i="44"/>
  <c r="L872" i="44"/>
  <c r="K872" i="44"/>
  <c r="J872" i="44"/>
  <c r="Y871" i="44"/>
  <c r="X871" i="44"/>
  <c r="W871" i="44"/>
  <c r="V871" i="44"/>
  <c r="U871" i="44"/>
  <c r="Q871" i="44"/>
  <c r="R871" i="44" s="1"/>
  <c r="P871" i="44"/>
  <c r="N871" i="44"/>
  <c r="M871" i="44"/>
  <c r="L871" i="44"/>
  <c r="K871" i="44"/>
  <c r="J871" i="44"/>
  <c r="Y870" i="44"/>
  <c r="X870" i="44"/>
  <c r="W870" i="44"/>
  <c r="V870" i="44"/>
  <c r="U870" i="44"/>
  <c r="Q870" i="44"/>
  <c r="R870" i="44" s="1"/>
  <c r="P870" i="44"/>
  <c r="N870" i="44"/>
  <c r="M870" i="44"/>
  <c r="L870" i="44"/>
  <c r="K870" i="44"/>
  <c r="J870" i="44"/>
  <c r="X869" i="44"/>
  <c r="W869" i="44"/>
  <c r="Y869" i="44" s="1"/>
  <c r="V869" i="44"/>
  <c r="U869" i="44"/>
  <c r="Q869" i="44"/>
  <c r="R869" i="44" s="1"/>
  <c r="P869" i="44"/>
  <c r="N869" i="44"/>
  <c r="M869" i="44"/>
  <c r="L869" i="44"/>
  <c r="K869" i="44"/>
  <c r="J869" i="44"/>
  <c r="Y868" i="44"/>
  <c r="X868" i="44"/>
  <c r="W868" i="44"/>
  <c r="V868" i="44"/>
  <c r="U868" i="44"/>
  <c r="Q868" i="44"/>
  <c r="R868" i="44" s="1"/>
  <c r="P868" i="44"/>
  <c r="N868" i="44"/>
  <c r="M868" i="44"/>
  <c r="L868" i="44"/>
  <c r="K868" i="44"/>
  <c r="J868" i="44"/>
  <c r="Y867" i="44"/>
  <c r="X867" i="44"/>
  <c r="W867" i="44"/>
  <c r="V867" i="44"/>
  <c r="U867" i="44"/>
  <c r="Q867" i="44"/>
  <c r="R867" i="44" s="1"/>
  <c r="P867" i="44"/>
  <c r="N867" i="44"/>
  <c r="M867" i="44"/>
  <c r="L867" i="44"/>
  <c r="K867" i="44"/>
  <c r="J867" i="44"/>
  <c r="Y866" i="44"/>
  <c r="X866" i="44"/>
  <c r="W866" i="44"/>
  <c r="V866" i="44"/>
  <c r="U866" i="44"/>
  <c r="Q866" i="44"/>
  <c r="R866" i="44" s="1"/>
  <c r="P866" i="44"/>
  <c r="N866" i="44"/>
  <c r="M866" i="44"/>
  <c r="L866" i="44"/>
  <c r="K866" i="44"/>
  <c r="J866" i="44"/>
  <c r="X865" i="44"/>
  <c r="W865" i="44"/>
  <c r="Y865" i="44" s="1"/>
  <c r="V865" i="44"/>
  <c r="U865" i="44"/>
  <c r="Q865" i="44"/>
  <c r="R865" i="44" s="1"/>
  <c r="P865" i="44"/>
  <c r="N865" i="44"/>
  <c r="M865" i="44"/>
  <c r="L865" i="44"/>
  <c r="K865" i="44"/>
  <c r="J865" i="44"/>
  <c r="Y864" i="44"/>
  <c r="X864" i="44"/>
  <c r="W864" i="44"/>
  <c r="V864" i="44"/>
  <c r="U864" i="44"/>
  <c r="Q864" i="44"/>
  <c r="R864" i="44" s="1"/>
  <c r="P864" i="44"/>
  <c r="N864" i="44"/>
  <c r="M864" i="44"/>
  <c r="L864" i="44"/>
  <c r="K864" i="44"/>
  <c r="J864" i="44"/>
  <c r="Y863" i="44"/>
  <c r="X863" i="44"/>
  <c r="W863" i="44"/>
  <c r="V863" i="44"/>
  <c r="U863" i="44"/>
  <c r="Q863" i="44"/>
  <c r="R863" i="44" s="1"/>
  <c r="P863" i="44"/>
  <c r="N863" i="44"/>
  <c r="M863" i="44"/>
  <c r="L863" i="44"/>
  <c r="K863" i="44"/>
  <c r="J863" i="44"/>
  <c r="Y862" i="44"/>
  <c r="X862" i="44"/>
  <c r="W862" i="44"/>
  <c r="V862" i="44"/>
  <c r="U862" i="44"/>
  <c r="Q862" i="44"/>
  <c r="R862" i="44" s="1"/>
  <c r="P862" i="44"/>
  <c r="N862" i="44"/>
  <c r="M862" i="44"/>
  <c r="L862" i="44"/>
  <c r="K862" i="44"/>
  <c r="J862" i="44"/>
  <c r="X861" i="44"/>
  <c r="W861" i="44"/>
  <c r="Y861" i="44" s="1"/>
  <c r="V861" i="44"/>
  <c r="U861" i="44"/>
  <c r="Q861" i="44"/>
  <c r="R861" i="44" s="1"/>
  <c r="P861" i="44"/>
  <c r="N861" i="44"/>
  <c r="M861" i="44"/>
  <c r="L861" i="44"/>
  <c r="K861" i="44"/>
  <c r="J861" i="44"/>
  <c r="Y860" i="44"/>
  <c r="X860" i="44"/>
  <c r="W860" i="44"/>
  <c r="V860" i="44"/>
  <c r="U860" i="44"/>
  <c r="Q860" i="44"/>
  <c r="R860" i="44" s="1"/>
  <c r="P860" i="44"/>
  <c r="N860" i="44"/>
  <c r="M860" i="44"/>
  <c r="L860" i="44"/>
  <c r="K860" i="44"/>
  <c r="J860" i="44"/>
  <c r="Y859" i="44"/>
  <c r="X859" i="44"/>
  <c r="W859" i="44"/>
  <c r="V859" i="44"/>
  <c r="U859" i="44"/>
  <c r="Q859" i="44"/>
  <c r="R859" i="44" s="1"/>
  <c r="P859" i="44"/>
  <c r="N859" i="44"/>
  <c r="M859" i="44"/>
  <c r="L859" i="44"/>
  <c r="K859" i="44"/>
  <c r="J859" i="44"/>
  <c r="Y858" i="44"/>
  <c r="X858" i="44"/>
  <c r="W858" i="44"/>
  <c r="V858" i="44"/>
  <c r="U858" i="44"/>
  <c r="Q858" i="44"/>
  <c r="R858" i="44" s="1"/>
  <c r="P858" i="44"/>
  <c r="N858" i="44"/>
  <c r="M858" i="44"/>
  <c r="L858" i="44"/>
  <c r="K858" i="44"/>
  <c r="J858" i="44"/>
  <c r="X857" i="44"/>
  <c r="W857" i="44"/>
  <c r="Y857" i="44" s="1"/>
  <c r="V857" i="44"/>
  <c r="U857" i="44"/>
  <c r="Q857" i="44"/>
  <c r="R857" i="44" s="1"/>
  <c r="P857" i="44"/>
  <c r="N857" i="44"/>
  <c r="M857" i="44"/>
  <c r="L857" i="44"/>
  <c r="K857" i="44"/>
  <c r="J857" i="44"/>
  <c r="Y856" i="44"/>
  <c r="X856" i="44"/>
  <c r="W856" i="44"/>
  <c r="V856" i="44"/>
  <c r="U856" i="44"/>
  <c r="Q856" i="44"/>
  <c r="R856" i="44" s="1"/>
  <c r="P856" i="44"/>
  <c r="N856" i="44"/>
  <c r="M856" i="44"/>
  <c r="L856" i="44"/>
  <c r="K856" i="44"/>
  <c r="J856" i="44"/>
  <c r="Y855" i="44"/>
  <c r="X855" i="44"/>
  <c r="W855" i="44"/>
  <c r="V855" i="44"/>
  <c r="U855" i="44"/>
  <c r="Q855" i="44"/>
  <c r="R855" i="44" s="1"/>
  <c r="P855" i="44"/>
  <c r="N855" i="44"/>
  <c r="M855" i="44"/>
  <c r="L855" i="44"/>
  <c r="K855" i="44"/>
  <c r="J855" i="44"/>
  <c r="Y854" i="44"/>
  <c r="X854" i="44"/>
  <c r="W854" i="44"/>
  <c r="V854" i="44"/>
  <c r="U854" i="44"/>
  <c r="Q854" i="44"/>
  <c r="R854" i="44" s="1"/>
  <c r="P854" i="44"/>
  <c r="N854" i="44"/>
  <c r="M854" i="44"/>
  <c r="L854" i="44"/>
  <c r="K854" i="44"/>
  <c r="J854" i="44"/>
  <c r="X853" i="44"/>
  <c r="W853" i="44"/>
  <c r="Y853" i="44" s="1"/>
  <c r="V853" i="44"/>
  <c r="U853" i="44"/>
  <c r="Q853" i="44"/>
  <c r="R853" i="44" s="1"/>
  <c r="P853" i="44"/>
  <c r="N853" i="44"/>
  <c r="M853" i="44"/>
  <c r="L853" i="44"/>
  <c r="K853" i="44"/>
  <c r="J853" i="44"/>
  <c r="Y852" i="44"/>
  <c r="X852" i="44"/>
  <c r="W852" i="44"/>
  <c r="V852" i="44"/>
  <c r="U852" i="44"/>
  <c r="Q852" i="44"/>
  <c r="R852" i="44" s="1"/>
  <c r="P852" i="44"/>
  <c r="N852" i="44"/>
  <c r="M852" i="44"/>
  <c r="L852" i="44"/>
  <c r="K852" i="44"/>
  <c r="J852" i="44"/>
  <c r="Y851" i="44"/>
  <c r="X851" i="44"/>
  <c r="W851" i="44"/>
  <c r="V851" i="44"/>
  <c r="U851" i="44"/>
  <c r="Q851" i="44"/>
  <c r="R851" i="44" s="1"/>
  <c r="P851" i="44"/>
  <c r="N851" i="44"/>
  <c r="M851" i="44"/>
  <c r="L851" i="44"/>
  <c r="K851" i="44"/>
  <c r="J851" i="44"/>
  <c r="Y850" i="44"/>
  <c r="X850" i="44"/>
  <c r="W850" i="44"/>
  <c r="V850" i="44"/>
  <c r="U850" i="44"/>
  <c r="Q850" i="44"/>
  <c r="R850" i="44" s="1"/>
  <c r="P850" i="44"/>
  <c r="N850" i="44"/>
  <c r="M850" i="44"/>
  <c r="L850" i="44"/>
  <c r="K850" i="44"/>
  <c r="J850" i="44"/>
  <c r="X849" i="44"/>
  <c r="W849" i="44"/>
  <c r="Y849" i="44" s="1"/>
  <c r="V849" i="44"/>
  <c r="U849" i="44"/>
  <c r="Q849" i="44"/>
  <c r="R849" i="44" s="1"/>
  <c r="P849" i="44"/>
  <c r="N849" i="44"/>
  <c r="M849" i="44"/>
  <c r="L849" i="44"/>
  <c r="K849" i="44"/>
  <c r="J849" i="44"/>
  <c r="Y848" i="44"/>
  <c r="X848" i="44"/>
  <c r="W848" i="44"/>
  <c r="V848" i="44"/>
  <c r="U848" i="44"/>
  <c r="Q848" i="44"/>
  <c r="R848" i="44" s="1"/>
  <c r="P848" i="44"/>
  <c r="N848" i="44"/>
  <c r="M848" i="44"/>
  <c r="L848" i="44"/>
  <c r="K848" i="44"/>
  <c r="J848" i="44"/>
  <c r="Y847" i="44"/>
  <c r="X847" i="44"/>
  <c r="W847" i="44"/>
  <c r="V847" i="44"/>
  <c r="U847" i="44"/>
  <c r="Q847" i="44"/>
  <c r="R847" i="44" s="1"/>
  <c r="P847" i="44"/>
  <c r="N847" i="44"/>
  <c r="M847" i="44"/>
  <c r="L847" i="44"/>
  <c r="K847" i="44"/>
  <c r="J847" i="44"/>
  <c r="Y846" i="44"/>
  <c r="X846" i="44"/>
  <c r="W846" i="44"/>
  <c r="V846" i="44"/>
  <c r="U846" i="44"/>
  <c r="Q846" i="44"/>
  <c r="R846" i="44" s="1"/>
  <c r="P846" i="44"/>
  <c r="N846" i="44"/>
  <c r="M846" i="44"/>
  <c r="L846" i="44"/>
  <c r="K846" i="44"/>
  <c r="J846" i="44"/>
  <c r="X845" i="44"/>
  <c r="W845" i="44"/>
  <c r="Y845" i="44" s="1"/>
  <c r="V845" i="44"/>
  <c r="U845" i="44"/>
  <c r="Q845" i="44"/>
  <c r="R845" i="44" s="1"/>
  <c r="P845" i="44"/>
  <c r="N845" i="44"/>
  <c r="M845" i="44"/>
  <c r="L845" i="44"/>
  <c r="K845" i="44"/>
  <c r="J845" i="44"/>
  <c r="Y844" i="44"/>
  <c r="X844" i="44"/>
  <c r="W844" i="44"/>
  <c r="V844" i="44"/>
  <c r="U844" i="44"/>
  <c r="Q844" i="44"/>
  <c r="R844" i="44" s="1"/>
  <c r="P844" i="44"/>
  <c r="N844" i="44"/>
  <c r="M844" i="44"/>
  <c r="L844" i="44"/>
  <c r="K844" i="44"/>
  <c r="J844" i="44"/>
  <c r="Y843" i="44"/>
  <c r="X843" i="44"/>
  <c r="W843" i="44"/>
  <c r="V843" i="44"/>
  <c r="U843" i="44"/>
  <c r="Q843" i="44"/>
  <c r="R843" i="44" s="1"/>
  <c r="P843" i="44"/>
  <c r="N843" i="44"/>
  <c r="M843" i="44"/>
  <c r="L843" i="44"/>
  <c r="K843" i="44"/>
  <c r="J843" i="44"/>
  <c r="Y842" i="44"/>
  <c r="X842" i="44"/>
  <c r="W842" i="44"/>
  <c r="V842" i="44"/>
  <c r="U842" i="44"/>
  <c r="Q842" i="44"/>
  <c r="R842" i="44" s="1"/>
  <c r="P842" i="44"/>
  <c r="N842" i="44"/>
  <c r="M842" i="44"/>
  <c r="L842" i="44"/>
  <c r="K842" i="44"/>
  <c r="J842" i="44"/>
  <c r="X841" i="44"/>
  <c r="W841" i="44"/>
  <c r="Y841" i="44" s="1"/>
  <c r="V841" i="44"/>
  <c r="U841" i="44"/>
  <c r="Q841" i="44"/>
  <c r="R841" i="44" s="1"/>
  <c r="P841" i="44"/>
  <c r="N841" i="44"/>
  <c r="M841" i="44"/>
  <c r="L841" i="44"/>
  <c r="K841" i="44"/>
  <c r="J841" i="44"/>
  <c r="Y840" i="44"/>
  <c r="X840" i="44"/>
  <c r="W840" i="44"/>
  <c r="V840" i="44"/>
  <c r="U840" i="44"/>
  <c r="Q840" i="44"/>
  <c r="R840" i="44" s="1"/>
  <c r="P840" i="44"/>
  <c r="N840" i="44"/>
  <c r="M840" i="44"/>
  <c r="L840" i="44"/>
  <c r="K840" i="44"/>
  <c r="J840" i="44"/>
  <c r="Y839" i="44"/>
  <c r="X839" i="44"/>
  <c r="W839" i="44"/>
  <c r="V839" i="44"/>
  <c r="U839" i="44"/>
  <c r="Q839" i="44"/>
  <c r="R839" i="44" s="1"/>
  <c r="P839" i="44"/>
  <c r="N839" i="44"/>
  <c r="M839" i="44"/>
  <c r="L839" i="44"/>
  <c r="K839" i="44"/>
  <c r="J839" i="44"/>
  <c r="Y838" i="44"/>
  <c r="X838" i="44"/>
  <c r="W838" i="44"/>
  <c r="V838" i="44"/>
  <c r="U838" i="44"/>
  <c r="Q838" i="44"/>
  <c r="R838" i="44" s="1"/>
  <c r="P838" i="44"/>
  <c r="N838" i="44"/>
  <c r="M838" i="44"/>
  <c r="L838" i="44"/>
  <c r="K838" i="44"/>
  <c r="J838" i="44"/>
  <c r="X837" i="44"/>
  <c r="W837" i="44"/>
  <c r="Y837" i="44" s="1"/>
  <c r="V837" i="44"/>
  <c r="U837" i="44"/>
  <c r="Q837" i="44"/>
  <c r="R837" i="44" s="1"/>
  <c r="P837" i="44"/>
  <c r="N837" i="44"/>
  <c r="M837" i="44"/>
  <c r="L837" i="44"/>
  <c r="K837" i="44"/>
  <c r="J837" i="44"/>
  <c r="Y836" i="44"/>
  <c r="X836" i="44"/>
  <c r="W836" i="44"/>
  <c r="V836" i="44"/>
  <c r="U836" i="44"/>
  <c r="Q836" i="44"/>
  <c r="R836" i="44" s="1"/>
  <c r="P836" i="44"/>
  <c r="N836" i="44"/>
  <c r="M836" i="44"/>
  <c r="L836" i="44"/>
  <c r="K836" i="44"/>
  <c r="J836" i="44"/>
  <c r="Y835" i="44"/>
  <c r="X835" i="44"/>
  <c r="W835" i="44"/>
  <c r="V835" i="44"/>
  <c r="U835" i="44"/>
  <c r="Q835" i="44"/>
  <c r="R835" i="44" s="1"/>
  <c r="P835" i="44"/>
  <c r="N835" i="44"/>
  <c r="M835" i="44"/>
  <c r="L835" i="44"/>
  <c r="K835" i="44"/>
  <c r="J835" i="44"/>
  <c r="Y834" i="44"/>
  <c r="X834" i="44"/>
  <c r="W834" i="44"/>
  <c r="V834" i="44"/>
  <c r="U834" i="44"/>
  <c r="Q834" i="44"/>
  <c r="R834" i="44" s="1"/>
  <c r="P834" i="44"/>
  <c r="N834" i="44"/>
  <c r="M834" i="44"/>
  <c r="L834" i="44"/>
  <c r="K834" i="44"/>
  <c r="J834" i="44"/>
  <c r="X833" i="44"/>
  <c r="W833" i="44"/>
  <c r="Y833" i="44" s="1"/>
  <c r="V833" i="44"/>
  <c r="U833" i="44"/>
  <c r="Q833" i="44"/>
  <c r="R833" i="44" s="1"/>
  <c r="P833" i="44"/>
  <c r="N833" i="44"/>
  <c r="M833" i="44"/>
  <c r="L833" i="44"/>
  <c r="K833" i="44"/>
  <c r="J833" i="44"/>
  <c r="Y832" i="44"/>
  <c r="X832" i="44"/>
  <c r="W832" i="44"/>
  <c r="V832" i="44"/>
  <c r="U832" i="44"/>
  <c r="Q832" i="44"/>
  <c r="R832" i="44" s="1"/>
  <c r="P832" i="44"/>
  <c r="N832" i="44"/>
  <c r="M832" i="44"/>
  <c r="L832" i="44"/>
  <c r="K832" i="44"/>
  <c r="J832" i="44"/>
  <c r="Y831" i="44"/>
  <c r="X831" i="44"/>
  <c r="W831" i="44"/>
  <c r="V831" i="44"/>
  <c r="U831" i="44"/>
  <c r="S831" i="44"/>
  <c r="T831" i="44" s="1"/>
  <c r="Q831" i="44"/>
  <c r="R831" i="44" s="1"/>
  <c r="P831" i="44"/>
  <c r="N831" i="44"/>
  <c r="M831" i="44"/>
  <c r="L831" i="44"/>
  <c r="K831" i="44"/>
  <c r="J831" i="44"/>
  <c r="X830" i="44"/>
  <c r="W830" i="44"/>
  <c r="V830" i="44"/>
  <c r="Y830" i="44" s="1"/>
  <c r="U830" i="44"/>
  <c r="Q830" i="44"/>
  <c r="R830" i="44" s="1"/>
  <c r="P830" i="44"/>
  <c r="N830" i="44"/>
  <c r="M830" i="44"/>
  <c r="L830" i="44"/>
  <c r="K830" i="44"/>
  <c r="J830" i="44"/>
  <c r="Y829" i="44"/>
  <c r="X829" i="44"/>
  <c r="W829" i="44"/>
  <c r="V829" i="44"/>
  <c r="U829" i="44"/>
  <c r="S829" i="44"/>
  <c r="Q829" i="44"/>
  <c r="R829" i="44" s="1"/>
  <c r="T829" i="44" s="1"/>
  <c r="P829" i="44"/>
  <c r="N829" i="44"/>
  <c r="M829" i="44"/>
  <c r="L829" i="44"/>
  <c r="K829" i="44"/>
  <c r="J829" i="44"/>
  <c r="X828" i="44"/>
  <c r="W828" i="44"/>
  <c r="V828" i="44"/>
  <c r="Y828" i="44" s="1"/>
  <c r="U828" i="44"/>
  <c r="Q828" i="44"/>
  <c r="R828" i="44" s="1"/>
  <c r="S828" i="44" s="1"/>
  <c r="T828" i="44" s="1"/>
  <c r="P828" i="44"/>
  <c r="N828" i="44"/>
  <c r="M828" i="44"/>
  <c r="L828" i="44"/>
  <c r="K828" i="44"/>
  <c r="J828" i="44"/>
  <c r="X827" i="44"/>
  <c r="W827" i="44"/>
  <c r="Y827" i="44" s="1"/>
  <c r="V827" i="44"/>
  <c r="U827" i="44"/>
  <c r="S827" i="44"/>
  <c r="T827" i="44" s="1"/>
  <c r="Q827" i="44"/>
  <c r="R827" i="44" s="1"/>
  <c r="P827" i="44"/>
  <c r="N827" i="44"/>
  <c r="M827" i="44"/>
  <c r="L827" i="44"/>
  <c r="K827" i="44"/>
  <c r="J827" i="44"/>
  <c r="X826" i="44"/>
  <c r="W826" i="44"/>
  <c r="V826" i="44"/>
  <c r="Y826" i="44" s="1"/>
  <c r="U826" i="44"/>
  <c r="Q826" i="44"/>
  <c r="R826" i="44" s="1"/>
  <c r="S826" i="44" s="1"/>
  <c r="T826" i="44" s="1"/>
  <c r="P826" i="44"/>
  <c r="N826" i="44"/>
  <c r="M826" i="44"/>
  <c r="L826" i="44"/>
  <c r="K826" i="44"/>
  <c r="J826" i="44"/>
  <c r="Y825" i="44"/>
  <c r="X825" i="44"/>
  <c r="W825" i="44"/>
  <c r="V825" i="44"/>
  <c r="U825" i="44"/>
  <c r="S825" i="44"/>
  <c r="Q825" i="44"/>
  <c r="R825" i="44" s="1"/>
  <c r="T825" i="44" s="1"/>
  <c r="P825" i="44"/>
  <c r="N825" i="44"/>
  <c r="M825" i="44"/>
  <c r="L825" i="44"/>
  <c r="K825" i="44"/>
  <c r="J825" i="44"/>
  <c r="X824" i="44"/>
  <c r="W824" i="44"/>
  <c r="V824" i="44"/>
  <c r="Y824" i="44" s="1"/>
  <c r="U824" i="44"/>
  <c r="T824" i="44"/>
  <c r="Q824" i="44"/>
  <c r="R824" i="44" s="1"/>
  <c r="S824" i="44" s="1"/>
  <c r="P824" i="44"/>
  <c r="N824" i="44"/>
  <c r="M824" i="44"/>
  <c r="L824" i="44"/>
  <c r="K824" i="44"/>
  <c r="J824" i="44"/>
  <c r="Y823" i="44"/>
  <c r="X823" i="44"/>
  <c r="W823" i="44"/>
  <c r="V823" i="44"/>
  <c r="U823" i="44"/>
  <c r="S823" i="44"/>
  <c r="T823" i="44" s="1"/>
  <c r="Q823" i="44"/>
  <c r="R823" i="44" s="1"/>
  <c r="P823" i="44"/>
  <c r="N823" i="44"/>
  <c r="M823" i="44"/>
  <c r="L823" i="44"/>
  <c r="K823" i="44"/>
  <c r="J823" i="44"/>
  <c r="X822" i="44"/>
  <c r="W822" i="44"/>
  <c r="V822" i="44"/>
  <c r="U822" i="44"/>
  <c r="Q822" i="44"/>
  <c r="R822" i="44" s="1"/>
  <c r="P822" i="44"/>
  <c r="N822" i="44"/>
  <c r="M822" i="44"/>
  <c r="L822" i="44"/>
  <c r="K822" i="44"/>
  <c r="J822" i="44"/>
  <c r="Y821" i="44"/>
  <c r="X821" i="44"/>
  <c r="W821" i="44"/>
  <c r="V821" i="44"/>
  <c r="U821" i="44"/>
  <c r="S821" i="44"/>
  <c r="Q821" i="44"/>
  <c r="R821" i="44" s="1"/>
  <c r="T821" i="44" s="1"/>
  <c r="P821" i="44"/>
  <c r="N821" i="44"/>
  <c r="M821" i="44"/>
  <c r="L821" i="44"/>
  <c r="K821" i="44"/>
  <c r="J821" i="44"/>
  <c r="X820" i="44"/>
  <c r="W820" i="44"/>
  <c r="V820" i="44"/>
  <c r="Y820" i="44" s="1"/>
  <c r="U820" i="44"/>
  <c r="Q820" i="44"/>
  <c r="R820" i="44" s="1"/>
  <c r="S820" i="44" s="1"/>
  <c r="T820" i="44" s="1"/>
  <c r="P820" i="44"/>
  <c r="N820" i="44"/>
  <c r="M820" i="44"/>
  <c r="L820" i="44"/>
  <c r="K820" i="44"/>
  <c r="J820" i="44"/>
  <c r="X819" i="44"/>
  <c r="W819" i="44"/>
  <c r="Y819" i="44" s="1"/>
  <c r="V819" i="44"/>
  <c r="U819" i="44"/>
  <c r="S819" i="44"/>
  <c r="T819" i="44" s="1"/>
  <c r="Q819" i="44"/>
  <c r="R819" i="44" s="1"/>
  <c r="P819" i="44"/>
  <c r="N819" i="44"/>
  <c r="M819" i="44"/>
  <c r="L819" i="44"/>
  <c r="K819" i="44"/>
  <c r="J819" i="44"/>
  <c r="X818" i="44"/>
  <c r="W818" i="44"/>
  <c r="V818" i="44"/>
  <c r="Y818" i="44" s="1"/>
  <c r="U818" i="44"/>
  <c r="T818" i="44"/>
  <c r="Q818" i="44"/>
  <c r="R818" i="44" s="1"/>
  <c r="S818" i="44" s="1"/>
  <c r="P818" i="44"/>
  <c r="N818" i="44"/>
  <c r="M818" i="44"/>
  <c r="L818" i="44"/>
  <c r="K818" i="44"/>
  <c r="J818" i="44"/>
  <c r="Y817" i="44"/>
  <c r="X817" i="44"/>
  <c r="W817" i="44"/>
  <c r="V817" i="44"/>
  <c r="U817" i="44"/>
  <c r="S817" i="44"/>
  <c r="Q817" i="44"/>
  <c r="R817" i="44" s="1"/>
  <c r="T817" i="44" s="1"/>
  <c r="P817" i="44"/>
  <c r="N817" i="44"/>
  <c r="M817" i="44"/>
  <c r="L817" i="44"/>
  <c r="K817" i="44"/>
  <c r="J817" i="44"/>
  <c r="X816" i="44"/>
  <c r="W816" i="44"/>
  <c r="V816" i="44"/>
  <c r="Y816" i="44" s="1"/>
  <c r="U816" i="44"/>
  <c r="Q816" i="44"/>
  <c r="R816" i="44" s="1"/>
  <c r="S816" i="44" s="1"/>
  <c r="P816" i="44"/>
  <c r="N816" i="44"/>
  <c r="M816" i="44"/>
  <c r="L816" i="44"/>
  <c r="K816" i="44"/>
  <c r="J816" i="44"/>
  <c r="Y815" i="44"/>
  <c r="X815" i="44"/>
  <c r="W815" i="44"/>
  <c r="V815" i="44"/>
  <c r="U815" i="44"/>
  <c r="S815" i="44"/>
  <c r="T815" i="44" s="1"/>
  <c r="Q815" i="44"/>
  <c r="R815" i="44" s="1"/>
  <c r="P815" i="44"/>
  <c r="N815" i="44"/>
  <c r="M815" i="44"/>
  <c r="L815" i="44"/>
  <c r="K815" i="44"/>
  <c r="J815" i="44"/>
  <c r="X814" i="44"/>
  <c r="W814" i="44"/>
  <c r="V814" i="44"/>
  <c r="Y814" i="44" s="1"/>
  <c r="U814" i="44"/>
  <c r="Q814" i="44"/>
  <c r="R814" i="44" s="1"/>
  <c r="P814" i="44"/>
  <c r="N814" i="44"/>
  <c r="M814" i="44"/>
  <c r="L814" i="44"/>
  <c r="K814" i="44"/>
  <c r="J814" i="44"/>
  <c r="X813" i="44"/>
  <c r="W813" i="44"/>
  <c r="Y813" i="44" s="1"/>
  <c r="V813" i="44"/>
  <c r="U813" i="44"/>
  <c r="S813" i="44"/>
  <c r="Q813" i="44"/>
  <c r="R813" i="44" s="1"/>
  <c r="T813" i="44" s="1"/>
  <c r="P813" i="44"/>
  <c r="N813" i="44"/>
  <c r="M813" i="44"/>
  <c r="L813" i="44"/>
  <c r="K813" i="44"/>
  <c r="J813" i="44"/>
  <c r="X812" i="44"/>
  <c r="W812" i="44"/>
  <c r="V812" i="44"/>
  <c r="U812" i="44"/>
  <c r="Q812" i="44"/>
  <c r="R812" i="44" s="1"/>
  <c r="S812" i="44" s="1"/>
  <c r="T812" i="44" s="1"/>
  <c r="P812" i="44"/>
  <c r="N812" i="44"/>
  <c r="M812" i="44"/>
  <c r="L812" i="44"/>
  <c r="K812" i="44"/>
  <c r="J812" i="44"/>
  <c r="X811" i="44"/>
  <c r="W811" i="44"/>
  <c r="Y811" i="44" s="1"/>
  <c r="V811" i="44"/>
  <c r="U811" i="44"/>
  <c r="S811" i="44"/>
  <c r="T811" i="44" s="1"/>
  <c r="Q811" i="44"/>
  <c r="R811" i="44" s="1"/>
  <c r="P811" i="44"/>
  <c r="N811" i="44"/>
  <c r="M811" i="44"/>
  <c r="L811" i="44"/>
  <c r="K811" i="44"/>
  <c r="J811" i="44"/>
  <c r="X810" i="44"/>
  <c r="W810" i="44"/>
  <c r="V810" i="44"/>
  <c r="Y810" i="44" s="1"/>
  <c r="U810" i="44"/>
  <c r="Q810" i="44"/>
  <c r="R810" i="44" s="1"/>
  <c r="S810" i="44" s="1"/>
  <c r="T810" i="44" s="1"/>
  <c r="P810" i="44"/>
  <c r="N810" i="44"/>
  <c r="M810" i="44"/>
  <c r="L810" i="44"/>
  <c r="K810" i="44"/>
  <c r="J810" i="44"/>
  <c r="Y809" i="44"/>
  <c r="X809" i="44"/>
  <c r="W809" i="44"/>
  <c r="V809" i="44"/>
  <c r="U809" i="44"/>
  <c r="S809" i="44"/>
  <c r="Q809" i="44"/>
  <c r="R809" i="44" s="1"/>
  <c r="P809" i="44"/>
  <c r="N809" i="44"/>
  <c r="M809" i="44"/>
  <c r="L809" i="44"/>
  <c r="K809" i="44"/>
  <c r="J809" i="44"/>
  <c r="X808" i="44"/>
  <c r="W808" i="44"/>
  <c r="V808" i="44"/>
  <c r="Y808" i="44" s="1"/>
  <c r="U808" i="44"/>
  <c r="T808" i="44"/>
  <c r="Q808" i="44"/>
  <c r="R808" i="44" s="1"/>
  <c r="S808" i="44" s="1"/>
  <c r="P808" i="44"/>
  <c r="N808" i="44"/>
  <c r="M808" i="44"/>
  <c r="L808" i="44"/>
  <c r="K808" i="44"/>
  <c r="J808" i="44"/>
  <c r="Y807" i="44"/>
  <c r="X807" i="44"/>
  <c r="W807" i="44"/>
  <c r="V807" i="44"/>
  <c r="U807" i="44"/>
  <c r="S807" i="44"/>
  <c r="T807" i="44" s="1"/>
  <c r="Q807" i="44"/>
  <c r="R807" i="44" s="1"/>
  <c r="P807" i="44"/>
  <c r="N807" i="44"/>
  <c r="M807" i="44"/>
  <c r="L807" i="44"/>
  <c r="K807" i="44"/>
  <c r="J807" i="44"/>
  <c r="X806" i="44"/>
  <c r="W806" i="44"/>
  <c r="V806" i="44"/>
  <c r="U806" i="44"/>
  <c r="Q806" i="44"/>
  <c r="R806" i="44" s="1"/>
  <c r="P806" i="44"/>
  <c r="N806" i="44"/>
  <c r="M806" i="44"/>
  <c r="L806" i="44"/>
  <c r="K806" i="44"/>
  <c r="J806" i="44"/>
  <c r="X805" i="44"/>
  <c r="W805" i="44"/>
  <c r="Y805" i="44" s="1"/>
  <c r="V805" i="44"/>
  <c r="U805" i="44"/>
  <c r="S805" i="44"/>
  <c r="Q805" i="44"/>
  <c r="R805" i="44" s="1"/>
  <c r="T805" i="44" s="1"/>
  <c r="P805" i="44"/>
  <c r="N805" i="44"/>
  <c r="M805" i="44"/>
  <c r="L805" i="44"/>
  <c r="K805" i="44"/>
  <c r="J805" i="44"/>
  <c r="X804" i="44"/>
  <c r="W804" i="44"/>
  <c r="V804" i="44"/>
  <c r="Y804" i="44" s="1"/>
  <c r="U804" i="44"/>
  <c r="Q804" i="44"/>
  <c r="R804" i="44" s="1"/>
  <c r="S804" i="44" s="1"/>
  <c r="T804" i="44" s="1"/>
  <c r="P804" i="44"/>
  <c r="N804" i="44"/>
  <c r="M804" i="44"/>
  <c r="L804" i="44"/>
  <c r="K804" i="44"/>
  <c r="J804" i="44"/>
  <c r="X803" i="44"/>
  <c r="W803" i="44"/>
  <c r="Y803" i="44" s="1"/>
  <c r="V803" i="44"/>
  <c r="U803" i="44"/>
  <c r="S803" i="44"/>
  <c r="T803" i="44" s="1"/>
  <c r="Q803" i="44"/>
  <c r="R803" i="44" s="1"/>
  <c r="P803" i="44"/>
  <c r="N803" i="44"/>
  <c r="M803" i="44"/>
  <c r="L803" i="44"/>
  <c r="K803" i="44"/>
  <c r="J803" i="44"/>
  <c r="X802" i="44"/>
  <c r="W802" i="44"/>
  <c r="V802" i="44"/>
  <c r="Y802" i="44" s="1"/>
  <c r="U802" i="44"/>
  <c r="Q802" i="44"/>
  <c r="R802" i="44" s="1"/>
  <c r="S802" i="44" s="1"/>
  <c r="T802" i="44" s="1"/>
  <c r="P802" i="44"/>
  <c r="N802" i="44"/>
  <c r="M802" i="44"/>
  <c r="L802" i="44"/>
  <c r="K802" i="44"/>
  <c r="J802" i="44"/>
  <c r="Y801" i="44"/>
  <c r="X801" i="44"/>
  <c r="W801" i="44"/>
  <c r="V801" i="44"/>
  <c r="U801" i="44"/>
  <c r="S801" i="44"/>
  <c r="Q801" i="44"/>
  <c r="R801" i="44" s="1"/>
  <c r="T801" i="44" s="1"/>
  <c r="P801" i="44"/>
  <c r="N801" i="44"/>
  <c r="M801" i="44"/>
  <c r="L801" i="44"/>
  <c r="K801" i="44"/>
  <c r="J801" i="44"/>
  <c r="X800" i="44"/>
  <c r="W800" i="44"/>
  <c r="V800" i="44"/>
  <c r="Y800" i="44" s="1"/>
  <c r="U800" i="44"/>
  <c r="Q800" i="44"/>
  <c r="R800" i="44" s="1"/>
  <c r="S800" i="44" s="1"/>
  <c r="P800" i="44"/>
  <c r="N800" i="44"/>
  <c r="M800" i="44"/>
  <c r="L800" i="44"/>
  <c r="K800" i="44"/>
  <c r="J800" i="44"/>
  <c r="Y799" i="44"/>
  <c r="X799" i="44"/>
  <c r="W799" i="44"/>
  <c r="V799" i="44"/>
  <c r="U799" i="44"/>
  <c r="S799" i="44"/>
  <c r="T799" i="44" s="1"/>
  <c r="Q799" i="44"/>
  <c r="R799" i="44" s="1"/>
  <c r="P799" i="44"/>
  <c r="N799" i="44"/>
  <c r="M799" i="44"/>
  <c r="L799" i="44"/>
  <c r="K799" i="44"/>
  <c r="J799" i="44"/>
  <c r="X798" i="44"/>
  <c r="W798" i="44"/>
  <c r="V798" i="44"/>
  <c r="U798" i="44"/>
  <c r="Q798" i="44"/>
  <c r="R798" i="44" s="1"/>
  <c r="P798" i="44"/>
  <c r="N798" i="44"/>
  <c r="M798" i="44"/>
  <c r="L798" i="44"/>
  <c r="K798" i="44"/>
  <c r="J798" i="44"/>
  <c r="Y797" i="44"/>
  <c r="X797" i="44"/>
  <c r="W797" i="44"/>
  <c r="V797" i="44"/>
  <c r="U797" i="44"/>
  <c r="S797" i="44"/>
  <c r="Q797" i="44"/>
  <c r="R797" i="44" s="1"/>
  <c r="T797" i="44" s="1"/>
  <c r="P797" i="44"/>
  <c r="N797" i="44"/>
  <c r="M797" i="44"/>
  <c r="L797" i="44"/>
  <c r="K797" i="44"/>
  <c r="J797" i="44"/>
  <c r="X796" i="44"/>
  <c r="W796" i="44"/>
  <c r="V796" i="44"/>
  <c r="Y796" i="44" s="1"/>
  <c r="U796" i="44"/>
  <c r="Q796" i="44"/>
  <c r="R796" i="44" s="1"/>
  <c r="S796" i="44" s="1"/>
  <c r="T796" i="44" s="1"/>
  <c r="P796" i="44"/>
  <c r="N796" i="44"/>
  <c r="M796" i="44"/>
  <c r="L796" i="44"/>
  <c r="K796" i="44"/>
  <c r="J796" i="44"/>
  <c r="X795" i="44"/>
  <c r="W795" i="44"/>
  <c r="Y795" i="44" s="1"/>
  <c r="V795" i="44"/>
  <c r="U795" i="44"/>
  <c r="S795" i="44"/>
  <c r="T795" i="44" s="1"/>
  <c r="Q795" i="44"/>
  <c r="R795" i="44" s="1"/>
  <c r="P795" i="44"/>
  <c r="N795" i="44"/>
  <c r="M795" i="44"/>
  <c r="L795" i="44"/>
  <c r="K795" i="44"/>
  <c r="J795" i="44"/>
  <c r="X794" i="44"/>
  <c r="W794" i="44"/>
  <c r="V794" i="44"/>
  <c r="Y794" i="44" s="1"/>
  <c r="U794" i="44"/>
  <c r="Q794" i="44"/>
  <c r="R794" i="44" s="1"/>
  <c r="S794" i="44" s="1"/>
  <c r="T794" i="44" s="1"/>
  <c r="P794" i="44"/>
  <c r="N794" i="44"/>
  <c r="M794" i="44"/>
  <c r="L794" i="44"/>
  <c r="K794" i="44"/>
  <c r="J794" i="44"/>
  <c r="Y793" i="44"/>
  <c r="X793" i="44"/>
  <c r="W793" i="44"/>
  <c r="V793" i="44"/>
  <c r="U793" i="44"/>
  <c r="S793" i="44"/>
  <c r="Q793" i="44"/>
  <c r="R793" i="44" s="1"/>
  <c r="T793" i="44" s="1"/>
  <c r="P793" i="44"/>
  <c r="N793" i="44"/>
  <c r="M793" i="44"/>
  <c r="L793" i="44"/>
  <c r="K793" i="44"/>
  <c r="J793" i="44"/>
  <c r="X792" i="44"/>
  <c r="W792" i="44"/>
  <c r="V792" i="44"/>
  <c r="Y792" i="44" s="1"/>
  <c r="U792" i="44"/>
  <c r="T792" i="44"/>
  <c r="Q792" i="44"/>
  <c r="R792" i="44" s="1"/>
  <c r="S792" i="44" s="1"/>
  <c r="P792" i="44"/>
  <c r="N792" i="44"/>
  <c r="M792" i="44"/>
  <c r="L792" i="44"/>
  <c r="K792" i="44"/>
  <c r="J792" i="44"/>
  <c r="Y791" i="44"/>
  <c r="X791" i="44"/>
  <c r="W791" i="44"/>
  <c r="V791" i="44"/>
  <c r="U791" i="44"/>
  <c r="S791" i="44"/>
  <c r="T791" i="44" s="1"/>
  <c r="Q791" i="44"/>
  <c r="R791" i="44" s="1"/>
  <c r="P791" i="44"/>
  <c r="N791" i="44"/>
  <c r="M791" i="44"/>
  <c r="L791" i="44"/>
  <c r="K791" i="44"/>
  <c r="J791" i="44"/>
  <c r="X790" i="44"/>
  <c r="W790" i="44"/>
  <c r="V790" i="44"/>
  <c r="U790" i="44"/>
  <c r="Q790" i="44"/>
  <c r="R790" i="44" s="1"/>
  <c r="P790" i="44"/>
  <c r="N790" i="44"/>
  <c r="M790" i="44"/>
  <c r="L790" i="44"/>
  <c r="K790" i="44"/>
  <c r="J790" i="44"/>
  <c r="X789" i="44"/>
  <c r="W789" i="44"/>
  <c r="Y789" i="44" s="1"/>
  <c r="V789" i="44"/>
  <c r="U789" i="44"/>
  <c r="S789" i="44"/>
  <c r="T789" i="44" s="1"/>
  <c r="Q789" i="44"/>
  <c r="R789" i="44" s="1"/>
  <c r="P789" i="44"/>
  <c r="N789" i="44"/>
  <c r="M789" i="44"/>
  <c r="L789" i="44"/>
  <c r="K789" i="44"/>
  <c r="J789" i="44"/>
  <c r="X788" i="44"/>
  <c r="W788" i="44"/>
  <c r="V788" i="44"/>
  <c r="U788" i="44"/>
  <c r="R788" i="44"/>
  <c r="S788" i="44" s="1"/>
  <c r="T788" i="44" s="1"/>
  <c r="Q788" i="44"/>
  <c r="P788" i="44"/>
  <c r="N788" i="44"/>
  <c r="M788" i="44"/>
  <c r="L788" i="44"/>
  <c r="K788" i="44"/>
  <c r="J788" i="44"/>
  <c r="X787" i="44"/>
  <c r="W787" i="44"/>
  <c r="V787" i="44"/>
  <c r="U787" i="44"/>
  <c r="R787" i="44"/>
  <c r="S787" i="44" s="1"/>
  <c r="T787" i="44" s="1"/>
  <c r="Q787" i="44"/>
  <c r="P787" i="44"/>
  <c r="N787" i="44"/>
  <c r="M787" i="44"/>
  <c r="L787" i="44"/>
  <c r="K787" i="44"/>
  <c r="J787" i="44"/>
  <c r="X786" i="44"/>
  <c r="W786" i="44"/>
  <c r="V786" i="44"/>
  <c r="U786" i="44"/>
  <c r="R786" i="44"/>
  <c r="S786" i="44" s="1"/>
  <c r="T786" i="44" s="1"/>
  <c r="Q786" i="44"/>
  <c r="P786" i="44"/>
  <c r="N786" i="44"/>
  <c r="M786" i="44"/>
  <c r="L786" i="44"/>
  <c r="K786" i="44"/>
  <c r="J786" i="44"/>
  <c r="X785" i="44"/>
  <c r="W785" i="44"/>
  <c r="V785" i="44"/>
  <c r="U785" i="44"/>
  <c r="R785" i="44"/>
  <c r="Q785" i="44"/>
  <c r="P785" i="44"/>
  <c r="N785" i="44"/>
  <c r="M785" i="44"/>
  <c r="L785" i="44"/>
  <c r="K785" i="44"/>
  <c r="J785" i="44"/>
  <c r="X784" i="44"/>
  <c r="W784" i="44"/>
  <c r="V784" i="44"/>
  <c r="U784" i="44"/>
  <c r="R784" i="44"/>
  <c r="Q784" i="44"/>
  <c r="P784" i="44"/>
  <c r="N784" i="44"/>
  <c r="M784" i="44"/>
  <c r="L784" i="44"/>
  <c r="K784" i="44"/>
  <c r="J784" i="44"/>
  <c r="X783" i="44"/>
  <c r="W783" i="44"/>
  <c r="V783" i="44"/>
  <c r="U783" i="44"/>
  <c r="R783" i="44"/>
  <c r="Q783" i="44"/>
  <c r="P783" i="44"/>
  <c r="N783" i="44"/>
  <c r="M783" i="44"/>
  <c r="L783" i="44"/>
  <c r="K783" i="44"/>
  <c r="J783" i="44"/>
  <c r="X782" i="44"/>
  <c r="W782" i="44"/>
  <c r="V782" i="44"/>
  <c r="U782" i="44"/>
  <c r="R782" i="44"/>
  <c r="Q782" i="44"/>
  <c r="P782" i="44"/>
  <c r="N782" i="44"/>
  <c r="M782" i="44"/>
  <c r="L782" i="44"/>
  <c r="K782" i="44"/>
  <c r="J782" i="44"/>
  <c r="X781" i="44"/>
  <c r="W781" i="44"/>
  <c r="V781" i="44"/>
  <c r="U781" i="44"/>
  <c r="R781" i="44"/>
  <c r="Q781" i="44"/>
  <c r="P781" i="44"/>
  <c r="N781" i="44"/>
  <c r="M781" i="44"/>
  <c r="L781" i="44"/>
  <c r="K781" i="44"/>
  <c r="J781" i="44"/>
  <c r="X780" i="44"/>
  <c r="W780" i="44"/>
  <c r="V780" i="44"/>
  <c r="U780" i="44"/>
  <c r="R780" i="44"/>
  <c r="Q780" i="44"/>
  <c r="P780" i="44"/>
  <c r="N780" i="44"/>
  <c r="M780" i="44"/>
  <c r="L780" i="44"/>
  <c r="K780" i="44"/>
  <c r="J780" i="44"/>
  <c r="X779" i="44"/>
  <c r="W779" i="44"/>
  <c r="V779" i="44"/>
  <c r="U779" i="44"/>
  <c r="R779" i="44"/>
  <c r="Q779" i="44"/>
  <c r="P779" i="44"/>
  <c r="N779" i="44"/>
  <c r="M779" i="44"/>
  <c r="L779" i="44"/>
  <c r="K779" i="44"/>
  <c r="J779" i="44"/>
  <c r="X778" i="44"/>
  <c r="W778" i="44"/>
  <c r="V778" i="44"/>
  <c r="U778" i="44"/>
  <c r="R778" i="44"/>
  <c r="Q778" i="44"/>
  <c r="P778" i="44"/>
  <c r="N778" i="44"/>
  <c r="M778" i="44"/>
  <c r="L778" i="44"/>
  <c r="K778" i="44"/>
  <c r="J778" i="44"/>
  <c r="X777" i="44"/>
  <c r="W777" i="44"/>
  <c r="V777" i="44"/>
  <c r="U777" i="44"/>
  <c r="R777" i="44"/>
  <c r="Q777" i="44"/>
  <c r="P777" i="44"/>
  <c r="N777" i="44"/>
  <c r="M777" i="44"/>
  <c r="L777" i="44"/>
  <c r="K777" i="44"/>
  <c r="J777" i="44"/>
  <c r="X776" i="44"/>
  <c r="W776" i="44"/>
  <c r="V776" i="44"/>
  <c r="U776" i="44"/>
  <c r="R776" i="44"/>
  <c r="Q776" i="44"/>
  <c r="P776" i="44"/>
  <c r="N776" i="44"/>
  <c r="M776" i="44"/>
  <c r="L776" i="44"/>
  <c r="K776" i="44"/>
  <c r="J776" i="44"/>
  <c r="X775" i="44"/>
  <c r="W775" i="44"/>
  <c r="V775" i="44"/>
  <c r="U775" i="44"/>
  <c r="R775" i="44"/>
  <c r="Q775" i="44"/>
  <c r="P775" i="44"/>
  <c r="N775" i="44"/>
  <c r="M775" i="44"/>
  <c r="L775" i="44"/>
  <c r="K775" i="44"/>
  <c r="J775" i="44"/>
  <c r="X774" i="44"/>
  <c r="W774" i="44"/>
  <c r="V774" i="44"/>
  <c r="U774" i="44"/>
  <c r="R774" i="44"/>
  <c r="Q774" i="44"/>
  <c r="P774" i="44"/>
  <c r="N774" i="44"/>
  <c r="M774" i="44"/>
  <c r="L774" i="44"/>
  <c r="K774" i="44"/>
  <c r="J774" i="44"/>
  <c r="X773" i="44"/>
  <c r="W773" i="44"/>
  <c r="V773" i="44"/>
  <c r="U773" i="44"/>
  <c r="R773" i="44"/>
  <c r="Q773" i="44"/>
  <c r="P773" i="44"/>
  <c r="N773" i="44"/>
  <c r="M773" i="44"/>
  <c r="L773" i="44"/>
  <c r="K773" i="44"/>
  <c r="J773" i="44"/>
  <c r="X772" i="44"/>
  <c r="W772" i="44"/>
  <c r="V772" i="44"/>
  <c r="U772" i="44"/>
  <c r="R772" i="44"/>
  <c r="Q772" i="44"/>
  <c r="P772" i="44"/>
  <c r="N772" i="44"/>
  <c r="M772" i="44"/>
  <c r="L772" i="44"/>
  <c r="K772" i="44"/>
  <c r="J772" i="44"/>
  <c r="X771" i="44"/>
  <c r="W771" i="44"/>
  <c r="V771" i="44"/>
  <c r="U771" i="44"/>
  <c r="R771" i="44"/>
  <c r="Q771" i="44"/>
  <c r="P771" i="44"/>
  <c r="N771" i="44"/>
  <c r="M771" i="44"/>
  <c r="L771" i="44"/>
  <c r="K771" i="44"/>
  <c r="J771" i="44"/>
  <c r="X770" i="44"/>
  <c r="W770" i="44"/>
  <c r="V770" i="44"/>
  <c r="U770" i="44"/>
  <c r="R770" i="44"/>
  <c r="Q770" i="44"/>
  <c r="P770" i="44"/>
  <c r="N770" i="44"/>
  <c r="M770" i="44"/>
  <c r="L770" i="44"/>
  <c r="K770" i="44"/>
  <c r="J770" i="44"/>
  <c r="X769" i="44"/>
  <c r="W769" i="44"/>
  <c r="V769" i="44"/>
  <c r="U769" i="44"/>
  <c r="R769" i="44"/>
  <c r="Q769" i="44"/>
  <c r="P769" i="44"/>
  <c r="N769" i="44"/>
  <c r="M769" i="44"/>
  <c r="L769" i="44"/>
  <c r="K769" i="44"/>
  <c r="J769" i="44"/>
  <c r="X768" i="44"/>
  <c r="W768" i="44"/>
  <c r="V768" i="44"/>
  <c r="U768" i="44"/>
  <c r="R768" i="44"/>
  <c r="Q768" i="44"/>
  <c r="P768" i="44"/>
  <c r="N768" i="44"/>
  <c r="M768" i="44"/>
  <c r="L768" i="44"/>
  <c r="K768" i="44"/>
  <c r="J768" i="44"/>
  <c r="X767" i="44"/>
  <c r="W767" i="44"/>
  <c r="V767" i="44"/>
  <c r="U767" i="44"/>
  <c r="R767" i="44"/>
  <c r="Q767" i="44"/>
  <c r="P767" i="44"/>
  <c r="N767" i="44"/>
  <c r="M767" i="44"/>
  <c r="L767" i="44"/>
  <c r="K767" i="44"/>
  <c r="J767" i="44"/>
  <c r="X766" i="44"/>
  <c r="W766" i="44"/>
  <c r="V766" i="44"/>
  <c r="U766" i="44"/>
  <c r="R766" i="44"/>
  <c r="Q766" i="44"/>
  <c r="P766" i="44"/>
  <c r="N766" i="44"/>
  <c r="M766" i="44"/>
  <c r="L766" i="44"/>
  <c r="K766" i="44"/>
  <c r="J766" i="44"/>
  <c r="X765" i="44"/>
  <c r="W765" i="44"/>
  <c r="V765" i="44"/>
  <c r="U765" i="44"/>
  <c r="R765" i="44"/>
  <c r="Q765" i="44"/>
  <c r="P765" i="44"/>
  <c r="N765" i="44"/>
  <c r="M765" i="44"/>
  <c r="L765" i="44"/>
  <c r="K765" i="44"/>
  <c r="J765" i="44"/>
  <c r="X764" i="44"/>
  <c r="W764" i="44"/>
  <c r="V764" i="44"/>
  <c r="U764" i="44"/>
  <c r="R764" i="44"/>
  <c r="Q764" i="44"/>
  <c r="P764" i="44"/>
  <c r="N764" i="44"/>
  <c r="M764" i="44"/>
  <c r="L764" i="44"/>
  <c r="K764" i="44"/>
  <c r="J764" i="44"/>
  <c r="X763" i="44"/>
  <c r="W763" i="44"/>
  <c r="V763" i="44"/>
  <c r="U763" i="44"/>
  <c r="R763" i="44"/>
  <c r="Q763" i="44"/>
  <c r="P763" i="44"/>
  <c r="N763" i="44"/>
  <c r="M763" i="44"/>
  <c r="L763" i="44"/>
  <c r="K763" i="44"/>
  <c r="J763" i="44"/>
  <c r="X762" i="44"/>
  <c r="W762" i="44"/>
  <c r="V762" i="44"/>
  <c r="U762" i="44"/>
  <c r="R762" i="44"/>
  <c r="Q762" i="44"/>
  <c r="P762" i="44"/>
  <c r="N762" i="44"/>
  <c r="M762" i="44"/>
  <c r="L762" i="44"/>
  <c r="K762" i="44"/>
  <c r="J762" i="44"/>
  <c r="X761" i="44"/>
  <c r="W761" i="44"/>
  <c r="V761" i="44"/>
  <c r="U761" i="44"/>
  <c r="R761" i="44"/>
  <c r="Q761" i="44"/>
  <c r="P761" i="44"/>
  <c r="N761" i="44"/>
  <c r="M761" i="44"/>
  <c r="L761" i="44"/>
  <c r="K761" i="44"/>
  <c r="J761" i="44"/>
  <c r="X760" i="44"/>
  <c r="W760" i="44"/>
  <c r="V760" i="44"/>
  <c r="U760" i="44"/>
  <c r="R760" i="44"/>
  <c r="Q760" i="44"/>
  <c r="P760" i="44"/>
  <c r="N760" i="44"/>
  <c r="M760" i="44"/>
  <c r="L760" i="44"/>
  <c r="K760" i="44"/>
  <c r="J760" i="44"/>
  <c r="X759" i="44"/>
  <c r="W759" i="44"/>
  <c r="V759" i="44"/>
  <c r="U759" i="44"/>
  <c r="R759" i="44"/>
  <c r="Q759" i="44"/>
  <c r="P759" i="44"/>
  <c r="N759" i="44"/>
  <c r="M759" i="44"/>
  <c r="L759" i="44"/>
  <c r="K759" i="44"/>
  <c r="J759" i="44"/>
  <c r="X758" i="44"/>
  <c r="W758" i="44"/>
  <c r="V758" i="44"/>
  <c r="U758" i="44"/>
  <c r="R758" i="44"/>
  <c r="Q758" i="44"/>
  <c r="P758" i="44"/>
  <c r="N758" i="44"/>
  <c r="M758" i="44"/>
  <c r="L758" i="44"/>
  <c r="K758" i="44"/>
  <c r="J758" i="44"/>
  <c r="X757" i="44"/>
  <c r="W757" i="44"/>
  <c r="V757" i="44"/>
  <c r="U757" i="44"/>
  <c r="R757" i="44"/>
  <c r="Q757" i="44"/>
  <c r="P757" i="44"/>
  <c r="N757" i="44"/>
  <c r="M757" i="44"/>
  <c r="L757" i="44"/>
  <c r="K757" i="44"/>
  <c r="J757" i="44"/>
  <c r="X756" i="44"/>
  <c r="W756" i="44"/>
  <c r="V756" i="44"/>
  <c r="U756" i="44"/>
  <c r="R756" i="44"/>
  <c r="Q756" i="44"/>
  <c r="P756" i="44"/>
  <c r="N756" i="44"/>
  <c r="M756" i="44"/>
  <c r="L756" i="44"/>
  <c r="K756" i="44"/>
  <c r="J756" i="44"/>
  <c r="X755" i="44"/>
  <c r="W755" i="44"/>
  <c r="V755" i="44"/>
  <c r="U755" i="44"/>
  <c r="R755" i="44"/>
  <c r="Q755" i="44"/>
  <c r="P755" i="44"/>
  <c r="N755" i="44"/>
  <c r="M755" i="44"/>
  <c r="L755" i="44"/>
  <c r="K755" i="44"/>
  <c r="J755" i="44"/>
  <c r="X754" i="44"/>
  <c r="W754" i="44"/>
  <c r="V754" i="44"/>
  <c r="U754" i="44"/>
  <c r="R754" i="44"/>
  <c r="Q754" i="44"/>
  <c r="P754" i="44"/>
  <c r="N754" i="44"/>
  <c r="M754" i="44"/>
  <c r="L754" i="44"/>
  <c r="K754" i="44"/>
  <c r="J754" i="44"/>
  <c r="X753" i="44"/>
  <c r="W753" i="44"/>
  <c r="V753" i="44"/>
  <c r="U753" i="44"/>
  <c r="R753" i="44"/>
  <c r="Q753" i="44"/>
  <c r="P753" i="44"/>
  <c r="N753" i="44"/>
  <c r="M753" i="44"/>
  <c r="L753" i="44"/>
  <c r="K753" i="44"/>
  <c r="J753" i="44"/>
  <c r="X752" i="44"/>
  <c r="W752" i="44"/>
  <c r="V752" i="44"/>
  <c r="U752" i="44"/>
  <c r="R752" i="44"/>
  <c r="Q752" i="44"/>
  <c r="P752" i="44"/>
  <c r="N752" i="44"/>
  <c r="M752" i="44"/>
  <c r="L752" i="44"/>
  <c r="K752" i="44"/>
  <c r="J752" i="44"/>
  <c r="X751" i="44"/>
  <c r="W751" i="44"/>
  <c r="V751" i="44"/>
  <c r="U751" i="44"/>
  <c r="R751" i="44"/>
  <c r="Q751" i="44"/>
  <c r="P751" i="44"/>
  <c r="N751" i="44"/>
  <c r="M751" i="44"/>
  <c r="L751" i="44"/>
  <c r="K751" i="44"/>
  <c r="J751" i="44"/>
  <c r="X750" i="44"/>
  <c r="W750" i="44"/>
  <c r="V750" i="44"/>
  <c r="U750" i="44"/>
  <c r="T750" i="44"/>
  <c r="R750" i="44"/>
  <c r="S750" i="44" s="1"/>
  <c r="Q750" i="44"/>
  <c r="P750" i="44"/>
  <c r="N750" i="44"/>
  <c r="M750" i="44"/>
  <c r="L750" i="44"/>
  <c r="K750" i="44"/>
  <c r="J750" i="44"/>
  <c r="X749" i="44"/>
  <c r="W749" i="44"/>
  <c r="V749" i="44"/>
  <c r="Y749" i="44" s="1"/>
  <c r="U749" i="44"/>
  <c r="R749" i="44"/>
  <c r="S749" i="44" s="1"/>
  <c r="Q749" i="44"/>
  <c r="P749" i="44"/>
  <c r="N749" i="44"/>
  <c r="M749" i="44"/>
  <c r="L749" i="44"/>
  <c r="K749" i="44"/>
  <c r="J749" i="44"/>
  <c r="X748" i="44"/>
  <c r="W748" i="44"/>
  <c r="V748" i="44"/>
  <c r="Y748" i="44" s="1"/>
  <c r="U748" i="44"/>
  <c r="R748" i="44"/>
  <c r="S748" i="44" s="1"/>
  <c r="Q748" i="44"/>
  <c r="P748" i="44"/>
  <c r="N748" i="44"/>
  <c r="M748" i="44"/>
  <c r="L748" i="44"/>
  <c r="K748" i="44"/>
  <c r="J748" i="44"/>
  <c r="X747" i="44"/>
  <c r="W747" i="44"/>
  <c r="V747" i="44"/>
  <c r="U747" i="44"/>
  <c r="R747" i="44"/>
  <c r="S747" i="44" s="1"/>
  <c r="Q747" i="44"/>
  <c r="P747" i="44"/>
  <c r="N747" i="44"/>
  <c r="M747" i="44"/>
  <c r="L747" i="44"/>
  <c r="K747" i="44"/>
  <c r="J747" i="44"/>
  <c r="X746" i="44"/>
  <c r="W746" i="44"/>
  <c r="V746" i="44"/>
  <c r="U746" i="44"/>
  <c r="T746" i="44"/>
  <c r="R746" i="44"/>
  <c r="S746" i="44" s="1"/>
  <c r="Q746" i="44"/>
  <c r="P746" i="44"/>
  <c r="N746" i="44"/>
  <c r="M746" i="44"/>
  <c r="L746" i="44"/>
  <c r="K746" i="44"/>
  <c r="J746" i="44"/>
  <c r="X745" i="44"/>
  <c r="W745" i="44"/>
  <c r="V745" i="44"/>
  <c r="Y745" i="44" s="1"/>
  <c r="U745" i="44"/>
  <c r="R745" i="44"/>
  <c r="S745" i="44" s="1"/>
  <c r="Q745" i="44"/>
  <c r="P745" i="44"/>
  <c r="N745" i="44"/>
  <c r="M745" i="44"/>
  <c r="L745" i="44"/>
  <c r="K745" i="44"/>
  <c r="J745" i="44"/>
  <c r="X744" i="44"/>
  <c r="W744" i="44"/>
  <c r="V744" i="44"/>
  <c r="Y744" i="44" s="1"/>
  <c r="U744" i="44"/>
  <c r="T744" i="44"/>
  <c r="R744" i="44"/>
  <c r="S744" i="44" s="1"/>
  <c r="Q744" i="44"/>
  <c r="P744" i="44"/>
  <c r="N744" i="44"/>
  <c r="M744" i="44"/>
  <c r="L744" i="44"/>
  <c r="K744" i="44"/>
  <c r="J744" i="44"/>
  <c r="X743" i="44"/>
  <c r="W743" i="44"/>
  <c r="V743" i="44"/>
  <c r="U743" i="44"/>
  <c r="R743" i="44"/>
  <c r="S743" i="44" s="1"/>
  <c r="Q743" i="44"/>
  <c r="P743" i="44"/>
  <c r="N743" i="44"/>
  <c r="M743" i="44"/>
  <c r="L743" i="44"/>
  <c r="K743" i="44"/>
  <c r="J743" i="44"/>
  <c r="X742" i="44"/>
  <c r="W742" i="44"/>
  <c r="V742" i="44"/>
  <c r="U742" i="44"/>
  <c r="T742" i="44"/>
  <c r="R742" i="44"/>
  <c r="S742" i="44" s="1"/>
  <c r="Q742" i="44"/>
  <c r="P742" i="44"/>
  <c r="N742" i="44"/>
  <c r="M742" i="44"/>
  <c r="L742" i="44"/>
  <c r="K742" i="44"/>
  <c r="J742" i="44"/>
  <c r="X741" i="44"/>
  <c r="W741" i="44"/>
  <c r="V741" i="44"/>
  <c r="Y741" i="44" s="1"/>
  <c r="U741" i="44"/>
  <c r="R741" i="44"/>
  <c r="S741" i="44" s="1"/>
  <c r="Q741" i="44"/>
  <c r="P741" i="44"/>
  <c r="N741" i="44"/>
  <c r="M741" i="44"/>
  <c r="L741" i="44"/>
  <c r="K741" i="44"/>
  <c r="J741" i="44"/>
  <c r="X740" i="44"/>
  <c r="W740" i="44"/>
  <c r="V740" i="44"/>
  <c r="Y740" i="44" s="1"/>
  <c r="U740" i="44"/>
  <c r="R740" i="44"/>
  <c r="S740" i="44" s="1"/>
  <c r="Q740" i="44"/>
  <c r="P740" i="44"/>
  <c r="N740" i="44"/>
  <c r="M740" i="44"/>
  <c r="L740" i="44"/>
  <c r="K740" i="44"/>
  <c r="J740" i="44"/>
  <c r="X739" i="44"/>
  <c r="W739" i="44"/>
  <c r="V739" i="44"/>
  <c r="U739" i="44"/>
  <c r="R739" i="44"/>
  <c r="S739" i="44" s="1"/>
  <c r="Q739" i="44"/>
  <c r="P739" i="44"/>
  <c r="N739" i="44"/>
  <c r="M739" i="44"/>
  <c r="L739" i="44"/>
  <c r="K739" i="44"/>
  <c r="J739" i="44"/>
  <c r="X738" i="44"/>
  <c r="W738" i="44"/>
  <c r="V738" i="44"/>
  <c r="U738" i="44"/>
  <c r="T738" i="44"/>
  <c r="R738" i="44"/>
  <c r="S738" i="44" s="1"/>
  <c r="Q738" i="44"/>
  <c r="P738" i="44"/>
  <c r="N738" i="44"/>
  <c r="M738" i="44"/>
  <c r="L738" i="44"/>
  <c r="K738" i="44"/>
  <c r="J738" i="44"/>
  <c r="X737" i="44"/>
  <c r="W737" i="44"/>
  <c r="V737" i="44"/>
  <c r="Y737" i="44" s="1"/>
  <c r="U737" i="44"/>
  <c r="R737" i="44"/>
  <c r="S737" i="44" s="1"/>
  <c r="Q737" i="44"/>
  <c r="P737" i="44"/>
  <c r="N737" i="44"/>
  <c r="M737" i="44"/>
  <c r="L737" i="44"/>
  <c r="K737" i="44"/>
  <c r="J737" i="44"/>
  <c r="X736" i="44"/>
  <c r="W736" i="44"/>
  <c r="V736" i="44"/>
  <c r="Y736" i="44" s="1"/>
  <c r="U736" i="44"/>
  <c r="T736" i="44"/>
  <c r="R736" i="44"/>
  <c r="S736" i="44" s="1"/>
  <c r="Q736" i="44"/>
  <c r="P736" i="44"/>
  <c r="N736" i="44"/>
  <c r="M736" i="44"/>
  <c r="L736" i="44"/>
  <c r="K736" i="44"/>
  <c r="J736" i="44"/>
  <c r="X735" i="44"/>
  <c r="W735" i="44"/>
  <c r="V735" i="44"/>
  <c r="U735" i="44"/>
  <c r="R735" i="44"/>
  <c r="S735" i="44" s="1"/>
  <c r="Q735" i="44"/>
  <c r="P735" i="44"/>
  <c r="N735" i="44"/>
  <c r="M735" i="44"/>
  <c r="L735" i="44"/>
  <c r="K735" i="44"/>
  <c r="J735" i="44"/>
  <c r="X734" i="44"/>
  <c r="W734" i="44"/>
  <c r="V734" i="44"/>
  <c r="U734" i="44"/>
  <c r="T734" i="44"/>
  <c r="R734" i="44"/>
  <c r="S734" i="44" s="1"/>
  <c r="Q734" i="44"/>
  <c r="P734" i="44"/>
  <c r="N734" i="44"/>
  <c r="M734" i="44"/>
  <c r="L734" i="44"/>
  <c r="K734" i="44"/>
  <c r="J734" i="44"/>
  <c r="X733" i="44"/>
  <c r="W733" i="44"/>
  <c r="V733" i="44"/>
  <c r="Y733" i="44" s="1"/>
  <c r="U733" i="44"/>
  <c r="R733" i="44"/>
  <c r="S733" i="44" s="1"/>
  <c r="Q733" i="44"/>
  <c r="P733" i="44"/>
  <c r="N733" i="44"/>
  <c r="M733" i="44"/>
  <c r="L733" i="44"/>
  <c r="K733" i="44"/>
  <c r="J733" i="44"/>
  <c r="X732" i="44"/>
  <c r="W732" i="44"/>
  <c r="V732" i="44"/>
  <c r="Y732" i="44" s="1"/>
  <c r="U732" i="44"/>
  <c r="R732" i="44"/>
  <c r="S732" i="44" s="1"/>
  <c r="Q732" i="44"/>
  <c r="P732" i="44"/>
  <c r="N732" i="44"/>
  <c r="M732" i="44"/>
  <c r="L732" i="44"/>
  <c r="K732" i="44"/>
  <c r="J732" i="44"/>
  <c r="X731" i="44"/>
  <c r="W731" i="44"/>
  <c r="V731" i="44"/>
  <c r="U731" i="44"/>
  <c r="R731" i="44"/>
  <c r="S731" i="44" s="1"/>
  <c r="Q731" i="44"/>
  <c r="P731" i="44"/>
  <c r="N731" i="44"/>
  <c r="M731" i="44"/>
  <c r="L731" i="44"/>
  <c r="K731" i="44"/>
  <c r="J731" i="44"/>
  <c r="X730" i="44"/>
  <c r="W730" i="44"/>
  <c r="V730" i="44"/>
  <c r="U730" i="44"/>
  <c r="T730" i="44"/>
  <c r="R730" i="44"/>
  <c r="S730" i="44" s="1"/>
  <c r="Q730" i="44"/>
  <c r="P730" i="44"/>
  <c r="N730" i="44"/>
  <c r="M730" i="44"/>
  <c r="L730" i="44"/>
  <c r="K730" i="44"/>
  <c r="J730" i="44"/>
  <c r="X729" i="44"/>
  <c r="W729" i="44"/>
  <c r="V729" i="44"/>
  <c r="Y729" i="44" s="1"/>
  <c r="U729" i="44"/>
  <c r="R729" i="44"/>
  <c r="S729" i="44" s="1"/>
  <c r="Q729" i="44"/>
  <c r="P729" i="44"/>
  <c r="N729" i="44"/>
  <c r="M729" i="44"/>
  <c r="L729" i="44"/>
  <c r="K729" i="44"/>
  <c r="J729" i="44"/>
  <c r="X728" i="44"/>
  <c r="W728" i="44"/>
  <c r="V728" i="44"/>
  <c r="Y728" i="44" s="1"/>
  <c r="U728" i="44"/>
  <c r="T728" i="44"/>
  <c r="R728" i="44"/>
  <c r="S728" i="44" s="1"/>
  <c r="Q728" i="44"/>
  <c r="P728" i="44"/>
  <c r="N728" i="44"/>
  <c r="M728" i="44"/>
  <c r="L728" i="44"/>
  <c r="K728" i="44"/>
  <c r="J728" i="44"/>
  <c r="X727" i="44"/>
  <c r="W727" i="44"/>
  <c r="V727" i="44"/>
  <c r="U727" i="44"/>
  <c r="R727" i="44"/>
  <c r="Q727" i="44"/>
  <c r="P727" i="44"/>
  <c r="N727" i="44"/>
  <c r="M727" i="44"/>
  <c r="L727" i="44"/>
  <c r="K727" i="44"/>
  <c r="J727" i="44"/>
  <c r="X726" i="44"/>
  <c r="W726" i="44"/>
  <c r="V726" i="44"/>
  <c r="U726" i="44"/>
  <c r="T726" i="44"/>
  <c r="R726" i="44"/>
  <c r="S726" i="44" s="1"/>
  <c r="Q726" i="44"/>
  <c r="P726" i="44"/>
  <c r="N726" i="44"/>
  <c r="M726" i="44"/>
  <c r="L726" i="44"/>
  <c r="K726" i="44"/>
  <c r="J726" i="44"/>
  <c r="X725" i="44"/>
  <c r="W725" i="44"/>
  <c r="V725" i="44"/>
  <c r="Y725" i="44" s="1"/>
  <c r="U725" i="44"/>
  <c r="R725" i="44"/>
  <c r="S725" i="44" s="1"/>
  <c r="Q725" i="44"/>
  <c r="P725" i="44"/>
  <c r="N725" i="44"/>
  <c r="M725" i="44"/>
  <c r="L725" i="44"/>
  <c r="K725" i="44"/>
  <c r="J725" i="44"/>
  <c r="X724" i="44"/>
  <c r="W724" i="44"/>
  <c r="V724" i="44"/>
  <c r="Y724" i="44" s="1"/>
  <c r="U724" i="44"/>
  <c r="R724" i="44"/>
  <c r="S724" i="44" s="1"/>
  <c r="Q724" i="44"/>
  <c r="P724" i="44"/>
  <c r="N724" i="44"/>
  <c r="M724" i="44"/>
  <c r="L724" i="44"/>
  <c r="K724" i="44"/>
  <c r="J724" i="44"/>
  <c r="X723" i="44"/>
  <c r="W723" i="44"/>
  <c r="V723" i="44"/>
  <c r="U723" i="44"/>
  <c r="R723" i="44"/>
  <c r="S723" i="44" s="1"/>
  <c r="Q723" i="44"/>
  <c r="P723" i="44"/>
  <c r="N723" i="44"/>
  <c r="M723" i="44"/>
  <c r="L723" i="44"/>
  <c r="K723" i="44"/>
  <c r="J723" i="44"/>
  <c r="X722" i="44"/>
  <c r="W722" i="44"/>
  <c r="V722" i="44"/>
  <c r="U722" i="44"/>
  <c r="T722" i="44"/>
  <c r="R722" i="44"/>
  <c r="S722" i="44" s="1"/>
  <c r="Q722" i="44"/>
  <c r="P722" i="44"/>
  <c r="N722" i="44"/>
  <c r="M722" i="44"/>
  <c r="L722" i="44"/>
  <c r="K722" i="44"/>
  <c r="J722" i="44"/>
  <c r="X721" i="44"/>
  <c r="W721" i="44"/>
  <c r="V721" i="44"/>
  <c r="Y721" i="44" s="1"/>
  <c r="U721" i="44"/>
  <c r="R721" i="44"/>
  <c r="S721" i="44" s="1"/>
  <c r="Q721" i="44"/>
  <c r="P721" i="44"/>
  <c r="N721" i="44"/>
  <c r="M721" i="44"/>
  <c r="L721" i="44"/>
  <c r="K721" i="44"/>
  <c r="J721" i="44"/>
  <c r="X720" i="44"/>
  <c r="W720" i="44"/>
  <c r="V720" i="44"/>
  <c r="U720" i="44"/>
  <c r="R720" i="44"/>
  <c r="S720" i="44" s="1"/>
  <c r="Q720" i="44"/>
  <c r="P720" i="44"/>
  <c r="N720" i="44"/>
  <c r="M720" i="44"/>
  <c r="L720" i="44"/>
  <c r="K720" i="44"/>
  <c r="J720" i="44"/>
  <c r="X719" i="44"/>
  <c r="W719" i="44"/>
  <c r="V719" i="44"/>
  <c r="Y719" i="44" s="1"/>
  <c r="U719" i="44"/>
  <c r="R719" i="44"/>
  <c r="S719" i="44" s="1"/>
  <c r="Q719" i="44"/>
  <c r="P719" i="44"/>
  <c r="N719" i="44"/>
  <c r="M719" i="44"/>
  <c r="L719" i="44"/>
  <c r="K719" i="44"/>
  <c r="J719" i="44"/>
  <c r="X718" i="44"/>
  <c r="W718" i="44"/>
  <c r="V718" i="44"/>
  <c r="U718" i="44"/>
  <c r="R718" i="44"/>
  <c r="Q718" i="44"/>
  <c r="P718" i="44"/>
  <c r="N718" i="44"/>
  <c r="M718" i="44"/>
  <c r="L718" i="44"/>
  <c r="K718" i="44"/>
  <c r="J718" i="44"/>
  <c r="X717" i="44"/>
  <c r="W717" i="44"/>
  <c r="V717" i="44"/>
  <c r="U717" i="44"/>
  <c r="R717" i="44"/>
  <c r="S717" i="44" s="1"/>
  <c r="Q717" i="44"/>
  <c r="P717" i="44"/>
  <c r="N717" i="44"/>
  <c r="M717" i="44"/>
  <c r="L717" i="44"/>
  <c r="K717" i="44"/>
  <c r="J717" i="44"/>
  <c r="X716" i="44"/>
  <c r="W716" i="44"/>
  <c r="V716" i="44"/>
  <c r="U716" i="44"/>
  <c r="R716" i="44"/>
  <c r="S716" i="44" s="1"/>
  <c r="Q716" i="44"/>
  <c r="P716" i="44"/>
  <c r="N716" i="44"/>
  <c r="M716" i="44"/>
  <c r="L716" i="44"/>
  <c r="K716" i="44"/>
  <c r="J716" i="44"/>
  <c r="X715" i="44"/>
  <c r="W715" i="44"/>
  <c r="V715" i="44"/>
  <c r="Y715" i="44" s="1"/>
  <c r="U715" i="44"/>
  <c r="R715" i="44"/>
  <c r="S715" i="44" s="1"/>
  <c r="Q715" i="44"/>
  <c r="P715" i="44"/>
  <c r="N715" i="44"/>
  <c r="M715" i="44"/>
  <c r="L715" i="44"/>
  <c r="K715" i="44"/>
  <c r="J715" i="44"/>
  <c r="X714" i="44"/>
  <c r="W714" i="44"/>
  <c r="V714" i="44"/>
  <c r="U714" i="44"/>
  <c r="R714" i="44"/>
  <c r="Q714" i="44"/>
  <c r="P714" i="44"/>
  <c r="N714" i="44"/>
  <c r="M714" i="44"/>
  <c r="L714" i="44"/>
  <c r="K714" i="44"/>
  <c r="J714" i="44"/>
  <c r="X713" i="44"/>
  <c r="W713" i="44"/>
  <c r="V713" i="44"/>
  <c r="U713" i="44"/>
  <c r="R713" i="44"/>
  <c r="S713" i="44" s="1"/>
  <c r="Q713" i="44"/>
  <c r="P713" i="44"/>
  <c r="N713" i="44"/>
  <c r="M713" i="44"/>
  <c r="L713" i="44"/>
  <c r="K713" i="44"/>
  <c r="J713" i="44"/>
  <c r="X712" i="44"/>
  <c r="W712" i="44"/>
  <c r="V712" i="44"/>
  <c r="U712" i="44"/>
  <c r="R712" i="44"/>
  <c r="S712" i="44" s="1"/>
  <c r="Q712" i="44"/>
  <c r="P712" i="44"/>
  <c r="N712" i="44"/>
  <c r="M712" i="44"/>
  <c r="L712" i="44"/>
  <c r="K712" i="44"/>
  <c r="J712" i="44"/>
  <c r="X711" i="44"/>
  <c r="W711" i="44"/>
  <c r="V711" i="44"/>
  <c r="Y711" i="44" s="1"/>
  <c r="U711" i="44"/>
  <c r="R711" i="44"/>
  <c r="S711" i="44" s="1"/>
  <c r="Q711" i="44"/>
  <c r="P711" i="44"/>
  <c r="N711" i="44"/>
  <c r="M711" i="44"/>
  <c r="L711" i="44"/>
  <c r="K711" i="44"/>
  <c r="J711" i="44"/>
  <c r="X710" i="44"/>
  <c r="W710" i="44"/>
  <c r="V710" i="44"/>
  <c r="U710" i="44"/>
  <c r="R710" i="44"/>
  <c r="Q710" i="44"/>
  <c r="P710" i="44"/>
  <c r="N710" i="44"/>
  <c r="M710" i="44"/>
  <c r="L710" i="44"/>
  <c r="K710" i="44"/>
  <c r="J710" i="44"/>
  <c r="X709" i="44"/>
  <c r="W709" i="44"/>
  <c r="V709" i="44"/>
  <c r="U709" i="44"/>
  <c r="R709" i="44"/>
  <c r="S709" i="44" s="1"/>
  <c r="Q709" i="44"/>
  <c r="P709" i="44"/>
  <c r="N709" i="44"/>
  <c r="M709" i="44"/>
  <c r="L709" i="44"/>
  <c r="K709" i="44"/>
  <c r="J709" i="44"/>
  <c r="X708" i="44"/>
  <c r="W708" i="44"/>
  <c r="V708" i="44"/>
  <c r="U708" i="44"/>
  <c r="R708" i="44"/>
  <c r="S708" i="44" s="1"/>
  <c r="Q708" i="44"/>
  <c r="P708" i="44"/>
  <c r="N708" i="44"/>
  <c r="M708" i="44"/>
  <c r="L708" i="44"/>
  <c r="K708" i="44"/>
  <c r="J708" i="44"/>
  <c r="X707" i="44"/>
  <c r="W707" i="44"/>
  <c r="V707" i="44"/>
  <c r="U707" i="44"/>
  <c r="R707" i="44"/>
  <c r="S707" i="44" s="1"/>
  <c r="Q707" i="44"/>
  <c r="P707" i="44"/>
  <c r="N707" i="44"/>
  <c r="M707" i="44"/>
  <c r="L707" i="44"/>
  <c r="K707" i="44"/>
  <c r="J707" i="44"/>
  <c r="X706" i="44"/>
  <c r="W706" i="44"/>
  <c r="V706" i="44"/>
  <c r="U706" i="44"/>
  <c r="R706" i="44"/>
  <c r="Q706" i="44"/>
  <c r="P706" i="44"/>
  <c r="N706" i="44"/>
  <c r="M706" i="44"/>
  <c r="L706" i="44"/>
  <c r="K706" i="44"/>
  <c r="J706" i="44"/>
  <c r="X705" i="44"/>
  <c r="W705" i="44"/>
  <c r="V705" i="44"/>
  <c r="U705" i="44"/>
  <c r="R705" i="44"/>
  <c r="S705" i="44" s="1"/>
  <c r="Q705" i="44"/>
  <c r="P705" i="44"/>
  <c r="N705" i="44"/>
  <c r="M705" i="44"/>
  <c r="L705" i="44"/>
  <c r="K705" i="44"/>
  <c r="J705" i="44"/>
  <c r="X704" i="44"/>
  <c r="W704" i="44"/>
  <c r="V704" i="44"/>
  <c r="U704" i="44"/>
  <c r="R704" i="44"/>
  <c r="S704" i="44" s="1"/>
  <c r="Q704" i="44"/>
  <c r="P704" i="44"/>
  <c r="N704" i="44"/>
  <c r="M704" i="44"/>
  <c r="L704" i="44"/>
  <c r="K704" i="44"/>
  <c r="J704" i="44"/>
  <c r="X703" i="44"/>
  <c r="W703" i="44"/>
  <c r="V703" i="44"/>
  <c r="U703" i="44"/>
  <c r="R703" i="44"/>
  <c r="S703" i="44" s="1"/>
  <c r="Q703" i="44"/>
  <c r="P703" i="44"/>
  <c r="N703" i="44"/>
  <c r="M703" i="44"/>
  <c r="L703" i="44"/>
  <c r="K703" i="44"/>
  <c r="J703" i="44"/>
  <c r="X702" i="44"/>
  <c r="W702" i="44"/>
  <c r="V702" i="44"/>
  <c r="U702" i="44"/>
  <c r="R702" i="44"/>
  <c r="Q702" i="44"/>
  <c r="P702" i="44"/>
  <c r="N702" i="44"/>
  <c r="M702" i="44"/>
  <c r="L702" i="44"/>
  <c r="K702" i="44"/>
  <c r="J702" i="44"/>
  <c r="X701" i="44"/>
  <c r="W701" i="44"/>
  <c r="V701" i="44"/>
  <c r="U701" i="44"/>
  <c r="R701" i="44"/>
  <c r="S701" i="44" s="1"/>
  <c r="Q701" i="44"/>
  <c r="P701" i="44"/>
  <c r="N701" i="44"/>
  <c r="M701" i="44"/>
  <c r="L701" i="44"/>
  <c r="K701" i="44"/>
  <c r="J701" i="44"/>
  <c r="X700" i="44"/>
  <c r="W700" i="44"/>
  <c r="V700" i="44"/>
  <c r="U700" i="44"/>
  <c r="R700" i="44"/>
  <c r="Q700" i="44"/>
  <c r="P700" i="44"/>
  <c r="N700" i="44"/>
  <c r="M700" i="44"/>
  <c r="L700" i="44"/>
  <c r="K700" i="44"/>
  <c r="J700" i="44"/>
  <c r="X699" i="44"/>
  <c r="W699" i="44"/>
  <c r="V699" i="44"/>
  <c r="U699" i="44"/>
  <c r="R699" i="44"/>
  <c r="S699" i="44" s="1"/>
  <c r="Q699" i="44"/>
  <c r="P699" i="44"/>
  <c r="N699" i="44"/>
  <c r="M699" i="44"/>
  <c r="L699" i="44"/>
  <c r="K699" i="44"/>
  <c r="J699" i="44"/>
  <c r="X698" i="44"/>
  <c r="W698" i="44"/>
  <c r="V698" i="44"/>
  <c r="U698" i="44"/>
  <c r="R698" i="44"/>
  <c r="Q698" i="44"/>
  <c r="P698" i="44"/>
  <c r="N698" i="44"/>
  <c r="M698" i="44"/>
  <c r="L698" i="44"/>
  <c r="K698" i="44"/>
  <c r="J698" i="44"/>
  <c r="X697" i="44"/>
  <c r="W697" i="44"/>
  <c r="V697" i="44"/>
  <c r="U697" i="44"/>
  <c r="R697" i="44"/>
  <c r="S697" i="44" s="1"/>
  <c r="Q697" i="44"/>
  <c r="P697" i="44"/>
  <c r="N697" i="44"/>
  <c r="M697" i="44"/>
  <c r="L697" i="44"/>
  <c r="K697" i="44"/>
  <c r="J697" i="44"/>
  <c r="X696" i="44"/>
  <c r="W696" i="44"/>
  <c r="V696" i="44"/>
  <c r="U696" i="44"/>
  <c r="R696" i="44"/>
  <c r="Q696" i="44"/>
  <c r="P696" i="44"/>
  <c r="N696" i="44"/>
  <c r="M696" i="44"/>
  <c r="L696" i="44"/>
  <c r="K696" i="44"/>
  <c r="J696" i="44"/>
  <c r="X695" i="44"/>
  <c r="W695" i="44"/>
  <c r="V695" i="44"/>
  <c r="U695" i="44"/>
  <c r="R695" i="44"/>
  <c r="S695" i="44" s="1"/>
  <c r="Q695" i="44"/>
  <c r="P695" i="44"/>
  <c r="N695" i="44"/>
  <c r="M695" i="44"/>
  <c r="L695" i="44"/>
  <c r="K695" i="44"/>
  <c r="J695" i="44"/>
  <c r="X694" i="44"/>
  <c r="W694" i="44"/>
  <c r="V694" i="44"/>
  <c r="U694" i="44"/>
  <c r="R694" i="44"/>
  <c r="Q694" i="44"/>
  <c r="P694" i="44"/>
  <c r="N694" i="44"/>
  <c r="M694" i="44"/>
  <c r="L694" i="44"/>
  <c r="K694" i="44"/>
  <c r="J694" i="44"/>
  <c r="X693" i="44"/>
  <c r="W693" i="44"/>
  <c r="V693" i="44"/>
  <c r="U693" i="44"/>
  <c r="R693" i="44"/>
  <c r="S693" i="44" s="1"/>
  <c r="Q693" i="44"/>
  <c r="P693" i="44"/>
  <c r="N693" i="44"/>
  <c r="M693" i="44"/>
  <c r="L693" i="44"/>
  <c r="K693" i="44"/>
  <c r="J693" i="44"/>
  <c r="X692" i="44"/>
  <c r="W692" i="44"/>
  <c r="V692" i="44"/>
  <c r="U692" i="44"/>
  <c r="R692" i="44"/>
  <c r="Q692" i="44"/>
  <c r="P692" i="44"/>
  <c r="N692" i="44"/>
  <c r="M692" i="44"/>
  <c r="L692" i="44"/>
  <c r="K692" i="44"/>
  <c r="J692" i="44"/>
  <c r="X691" i="44"/>
  <c r="W691" i="44"/>
  <c r="V691" i="44"/>
  <c r="U691" i="44"/>
  <c r="R691" i="44"/>
  <c r="S691" i="44" s="1"/>
  <c r="Q691" i="44"/>
  <c r="P691" i="44"/>
  <c r="N691" i="44"/>
  <c r="M691" i="44"/>
  <c r="L691" i="44"/>
  <c r="K691" i="44"/>
  <c r="J691" i="44"/>
  <c r="X690" i="44"/>
  <c r="W690" i="44"/>
  <c r="V690" i="44"/>
  <c r="U690" i="44"/>
  <c r="R690" i="44"/>
  <c r="Q690" i="44"/>
  <c r="P690" i="44"/>
  <c r="N690" i="44"/>
  <c r="M690" i="44"/>
  <c r="L690" i="44"/>
  <c r="K690" i="44"/>
  <c r="J690" i="44"/>
  <c r="X689" i="44"/>
  <c r="W689" i="44"/>
  <c r="V689" i="44"/>
  <c r="U689" i="44"/>
  <c r="R689" i="44"/>
  <c r="S689" i="44" s="1"/>
  <c r="Q689" i="44"/>
  <c r="P689" i="44"/>
  <c r="N689" i="44"/>
  <c r="M689" i="44"/>
  <c r="L689" i="44"/>
  <c r="K689" i="44"/>
  <c r="J689" i="44"/>
  <c r="X688" i="44"/>
  <c r="W688" i="44"/>
  <c r="V688" i="44"/>
  <c r="U688" i="44"/>
  <c r="R688" i="44"/>
  <c r="Q688" i="44"/>
  <c r="P688" i="44"/>
  <c r="N688" i="44"/>
  <c r="M688" i="44"/>
  <c r="L688" i="44"/>
  <c r="K688" i="44"/>
  <c r="J688" i="44"/>
  <c r="X687" i="44"/>
  <c r="W687" i="44"/>
  <c r="V687" i="44"/>
  <c r="U687" i="44"/>
  <c r="R687" i="44"/>
  <c r="S687" i="44" s="1"/>
  <c r="Q687" i="44"/>
  <c r="P687" i="44"/>
  <c r="N687" i="44"/>
  <c r="M687" i="44"/>
  <c r="L687" i="44"/>
  <c r="K687" i="44"/>
  <c r="J687" i="44"/>
  <c r="X686" i="44"/>
  <c r="W686" i="44"/>
  <c r="V686" i="44"/>
  <c r="U686" i="44"/>
  <c r="R686" i="44"/>
  <c r="Q686" i="44"/>
  <c r="P686" i="44"/>
  <c r="N686" i="44"/>
  <c r="M686" i="44"/>
  <c r="L686" i="44"/>
  <c r="K686" i="44"/>
  <c r="J686" i="44"/>
  <c r="X685" i="44"/>
  <c r="W685" i="44"/>
  <c r="V685" i="44"/>
  <c r="U685" i="44"/>
  <c r="R685" i="44"/>
  <c r="S685" i="44" s="1"/>
  <c r="Q685" i="44"/>
  <c r="P685" i="44"/>
  <c r="N685" i="44"/>
  <c r="M685" i="44"/>
  <c r="L685" i="44"/>
  <c r="K685" i="44"/>
  <c r="J685" i="44"/>
  <c r="X684" i="44"/>
  <c r="W684" i="44"/>
  <c r="V684" i="44"/>
  <c r="U684" i="44"/>
  <c r="R684" i="44"/>
  <c r="Q684" i="44"/>
  <c r="P684" i="44"/>
  <c r="N684" i="44"/>
  <c r="M684" i="44"/>
  <c r="L684" i="44"/>
  <c r="K684" i="44"/>
  <c r="J684" i="44"/>
  <c r="X683" i="44"/>
  <c r="W683" i="44"/>
  <c r="V683" i="44"/>
  <c r="U683" i="44"/>
  <c r="R683" i="44"/>
  <c r="S683" i="44" s="1"/>
  <c r="Q683" i="44"/>
  <c r="P683" i="44"/>
  <c r="N683" i="44"/>
  <c r="M683" i="44"/>
  <c r="L683" i="44"/>
  <c r="K683" i="44"/>
  <c r="J683" i="44"/>
  <c r="X682" i="44"/>
  <c r="W682" i="44"/>
  <c r="V682" i="44"/>
  <c r="U682" i="44"/>
  <c r="R682" i="44"/>
  <c r="Q682" i="44"/>
  <c r="P682" i="44"/>
  <c r="N682" i="44"/>
  <c r="M682" i="44"/>
  <c r="L682" i="44"/>
  <c r="K682" i="44"/>
  <c r="J682" i="44"/>
  <c r="X681" i="44"/>
  <c r="W681" i="44"/>
  <c r="V681" i="44"/>
  <c r="U681" i="44"/>
  <c r="R681" i="44"/>
  <c r="S681" i="44" s="1"/>
  <c r="Q681" i="44"/>
  <c r="P681" i="44"/>
  <c r="N681" i="44"/>
  <c r="M681" i="44"/>
  <c r="L681" i="44"/>
  <c r="K681" i="44"/>
  <c r="J681" i="44"/>
  <c r="X680" i="44"/>
  <c r="W680" i="44"/>
  <c r="V680" i="44"/>
  <c r="U680" i="44"/>
  <c r="R680" i="44"/>
  <c r="Q680" i="44"/>
  <c r="P680" i="44"/>
  <c r="N680" i="44"/>
  <c r="M680" i="44"/>
  <c r="L680" i="44"/>
  <c r="K680" i="44"/>
  <c r="J680" i="44"/>
  <c r="X679" i="44"/>
  <c r="W679" i="44"/>
  <c r="V679" i="44"/>
  <c r="U679" i="44"/>
  <c r="R679" i="44"/>
  <c r="S679" i="44" s="1"/>
  <c r="Q679" i="44"/>
  <c r="P679" i="44"/>
  <c r="N679" i="44"/>
  <c r="M679" i="44"/>
  <c r="L679" i="44"/>
  <c r="K679" i="44"/>
  <c r="J679" i="44"/>
  <c r="X678" i="44"/>
  <c r="W678" i="44"/>
  <c r="V678" i="44"/>
  <c r="U678" i="44"/>
  <c r="R678" i="44"/>
  <c r="Q678" i="44"/>
  <c r="P678" i="44"/>
  <c r="N678" i="44"/>
  <c r="M678" i="44"/>
  <c r="L678" i="44"/>
  <c r="K678" i="44"/>
  <c r="J678" i="44"/>
  <c r="X677" i="44"/>
  <c r="W677" i="44"/>
  <c r="V677" i="44"/>
  <c r="U677" i="44"/>
  <c r="R677" i="44"/>
  <c r="S677" i="44" s="1"/>
  <c r="Q677" i="44"/>
  <c r="P677" i="44"/>
  <c r="N677" i="44"/>
  <c r="M677" i="44"/>
  <c r="L677" i="44"/>
  <c r="K677" i="44"/>
  <c r="J677" i="44"/>
  <c r="X676" i="44"/>
  <c r="W676" i="44"/>
  <c r="V676" i="44"/>
  <c r="U676" i="44"/>
  <c r="R676" i="44"/>
  <c r="Q676" i="44"/>
  <c r="P676" i="44"/>
  <c r="N676" i="44"/>
  <c r="M676" i="44"/>
  <c r="L676" i="44"/>
  <c r="K676" i="44"/>
  <c r="J676" i="44"/>
  <c r="X675" i="44"/>
  <c r="W675" i="44"/>
  <c r="V675" i="44"/>
  <c r="U675" i="44"/>
  <c r="R675" i="44"/>
  <c r="S675" i="44" s="1"/>
  <c r="Q675" i="44"/>
  <c r="P675" i="44"/>
  <c r="N675" i="44"/>
  <c r="M675" i="44"/>
  <c r="L675" i="44"/>
  <c r="K675" i="44"/>
  <c r="J675" i="44"/>
  <c r="X674" i="44"/>
  <c r="W674" i="44"/>
  <c r="V674" i="44"/>
  <c r="U674" i="44"/>
  <c r="R674" i="44"/>
  <c r="Q674" i="44"/>
  <c r="P674" i="44"/>
  <c r="N674" i="44"/>
  <c r="M674" i="44"/>
  <c r="L674" i="44"/>
  <c r="K674" i="44"/>
  <c r="J674" i="44"/>
  <c r="X673" i="44"/>
  <c r="W673" i="44"/>
  <c r="V673" i="44"/>
  <c r="U673" i="44"/>
  <c r="R673" i="44"/>
  <c r="S673" i="44" s="1"/>
  <c r="Q673" i="44"/>
  <c r="P673" i="44"/>
  <c r="N673" i="44"/>
  <c r="M673" i="44"/>
  <c r="L673" i="44"/>
  <c r="K673" i="44"/>
  <c r="J673" i="44"/>
  <c r="X672" i="44"/>
  <c r="W672" i="44"/>
  <c r="V672" i="44"/>
  <c r="U672" i="44"/>
  <c r="R672" i="44"/>
  <c r="Q672" i="44"/>
  <c r="P672" i="44"/>
  <c r="N672" i="44"/>
  <c r="M672" i="44"/>
  <c r="L672" i="44"/>
  <c r="K672" i="44"/>
  <c r="J672" i="44"/>
  <c r="X671" i="44"/>
  <c r="W671" i="44"/>
  <c r="V671" i="44"/>
  <c r="U671" i="44"/>
  <c r="R671" i="44"/>
  <c r="S671" i="44" s="1"/>
  <c r="Q671" i="44"/>
  <c r="P671" i="44"/>
  <c r="N671" i="44"/>
  <c r="M671" i="44"/>
  <c r="L671" i="44"/>
  <c r="K671" i="44"/>
  <c r="J671" i="44"/>
  <c r="X670" i="44"/>
  <c r="W670" i="44"/>
  <c r="V670" i="44"/>
  <c r="U670" i="44"/>
  <c r="R670" i="44"/>
  <c r="Q670" i="44"/>
  <c r="P670" i="44"/>
  <c r="N670" i="44"/>
  <c r="M670" i="44"/>
  <c r="L670" i="44"/>
  <c r="K670" i="44"/>
  <c r="J670" i="44"/>
  <c r="X669" i="44"/>
  <c r="W669" i="44"/>
  <c r="V669" i="44"/>
  <c r="U669" i="44"/>
  <c r="R669" i="44"/>
  <c r="Q669" i="44"/>
  <c r="P669" i="44"/>
  <c r="N669" i="44"/>
  <c r="M669" i="44"/>
  <c r="L669" i="44"/>
  <c r="K669" i="44"/>
  <c r="J669" i="44"/>
  <c r="X668" i="44"/>
  <c r="W668" i="44"/>
  <c r="V668" i="44"/>
  <c r="U668" i="44"/>
  <c r="R668" i="44"/>
  <c r="Q668" i="44"/>
  <c r="P668" i="44"/>
  <c r="N668" i="44"/>
  <c r="M668" i="44"/>
  <c r="L668" i="44"/>
  <c r="K668" i="44"/>
  <c r="J668" i="44"/>
  <c r="X667" i="44"/>
  <c r="W667" i="44"/>
  <c r="V667" i="44"/>
  <c r="U667" i="44"/>
  <c r="R667" i="44"/>
  <c r="S667" i="44" s="1"/>
  <c r="Q667" i="44"/>
  <c r="P667" i="44"/>
  <c r="N667" i="44"/>
  <c r="M667" i="44"/>
  <c r="L667" i="44"/>
  <c r="K667" i="44"/>
  <c r="J667" i="44"/>
  <c r="X666" i="44"/>
  <c r="W666" i="44"/>
  <c r="V666" i="44"/>
  <c r="U666" i="44"/>
  <c r="R666" i="44"/>
  <c r="Q666" i="44"/>
  <c r="P666" i="44"/>
  <c r="N666" i="44"/>
  <c r="M666" i="44"/>
  <c r="L666" i="44"/>
  <c r="K666" i="44"/>
  <c r="J666" i="44"/>
  <c r="X665" i="44"/>
  <c r="W665" i="44"/>
  <c r="V665" i="44"/>
  <c r="U665" i="44"/>
  <c r="R665" i="44"/>
  <c r="Q665" i="44"/>
  <c r="P665" i="44"/>
  <c r="N665" i="44"/>
  <c r="M665" i="44"/>
  <c r="L665" i="44"/>
  <c r="K665" i="44"/>
  <c r="J665" i="44"/>
  <c r="X664" i="44"/>
  <c r="W664" i="44"/>
  <c r="V664" i="44"/>
  <c r="U664" i="44"/>
  <c r="R664" i="44"/>
  <c r="Q664" i="44"/>
  <c r="P664" i="44"/>
  <c r="N664" i="44"/>
  <c r="M664" i="44"/>
  <c r="L664" i="44"/>
  <c r="K664" i="44"/>
  <c r="J664" i="44"/>
  <c r="X663" i="44"/>
  <c r="W663" i="44"/>
  <c r="V663" i="44"/>
  <c r="U663" i="44"/>
  <c r="S663" i="44"/>
  <c r="R663" i="44"/>
  <c r="T663" i="44" s="1"/>
  <c r="Q663" i="44"/>
  <c r="P663" i="44"/>
  <c r="N663" i="44"/>
  <c r="M663" i="44"/>
  <c r="L663" i="44"/>
  <c r="K663" i="44"/>
  <c r="J663" i="44"/>
  <c r="X662" i="44"/>
  <c r="W662" i="44"/>
  <c r="V662" i="44"/>
  <c r="Y662" i="44" s="1"/>
  <c r="U662" i="44"/>
  <c r="R662" i="44"/>
  <c r="S662" i="44" s="1"/>
  <c r="Q662" i="44"/>
  <c r="P662" i="44"/>
  <c r="N662" i="44"/>
  <c r="M662" i="44"/>
  <c r="L662" i="44"/>
  <c r="K662" i="44"/>
  <c r="J662" i="44"/>
  <c r="X661" i="44"/>
  <c r="W661" i="44"/>
  <c r="V661" i="44"/>
  <c r="U661" i="44"/>
  <c r="S661" i="44"/>
  <c r="T661" i="44" s="1"/>
  <c r="R661" i="44"/>
  <c r="Q661" i="44"/>
  <c r="P661" i="44"/>
  <c r="N661" i="44"/>
  <c r="M661" i="44"/>
  <c r="L661" i="44"/>
  <c r="K661" i="44"/>
  <c r="J661" i="44"/>
  <c r="X660" i="44"/>
  <c r="W660" i="44"/>
  <c r="V660" i="44"/>
  <c r="Y660" i="44" s="1"/>
  <c r="U660" i="44"/>
  <c r="T660" i="44"/>
  <c r="R660" i="44"/>
  <c r="S660" i="44" s="1"/>
  <c r="Q660" i="44"/>
  <c r="P660" i="44"/>
  <c r="N660" i="44"/>
  <c r="M660" i="44"/>
  <c r="L660" i="44"/>
  <c r="K660" i="44"/>
  <c r="J660" i="44"/>
  <c r="X659" i="44"/>
  <c r="W659" i="44"/>
  <c r="V659" i="44"/>
  <c r="U659" i="44"/>
  <c r="Q659" i="44"/>
  <c r="R659" i="44" s="1"/>
  <c r="P659" i="44"/>
  <c r="N659" i="44"/>
  <c r="M659" i="44"/>
  <c r="L659" i="44"/>
  <c r="K659" i="44"/>
  <c r="J659" i="44"/>
  <c r="X658" i="44"/>
  <c r="W658" i="44"/>
  <c r="Y658" i="44" s="1"/>
  <c r="V658" i="44"/>
  <c r="U658" i="44"/>
  <c r="S658" i="44"/>
  <c r="Q658" i="44"/>
  <c r="R658" i="44" s="1"/>
  <c r="P658" i="44"/>
  <c r="N658" i="44"/>
  <c r="M658" i="44"/>
  <c r="L658" i="44"/>
  <c r="K658" i="44"/>
  <c r="J658" i="44"/>
  <c r="X657" i="44"/>
  <c r="W657" i="44"/>
  <c r="Y657" i="44" s="1"/>
  <c r="V657" i="44"/>
  <c r="U657" i="44"/>
  <c r="Q657" i="44"/>
  <c r="R657" i="44" s="1"/>
  <c r="P657" i="44"/>
  <c r="N657" i="44"/>
  <c r="M657" i="44"/>
  <c r="L657" i="44"/>
  <c r="K657" i="44"/>
  <c r="J657" i="44"/>
  <c r="Y656" i="44"/>
  <c r="X656" i="44"/>
  <c r="W656" i="44"/>
  <c r="V656" i="44"/>
  <c r="U656" i="44"/>
  <c r="Q656" i="44"/>
  <c r="R656" i="44" s="1"/>
  <c r="P656" i="44"/>
  <c r="N656" i="44"/>
  <c r="M656" i="44"/>
  <c r="L656" i="44"/>
  <c r="K656" i="44"/>
  <c r="J656" i="44"/>
  <c r="Y655" i="44"/>
  <c r="X655" i="44"/>
  <c r="W655" i="44"/>
  <c r="V655" i="44"/>
  <c r="U655" i="44"/>
  <c r="Q655" i="44"/>
  <c r="R655" i="44" s="1"/>
  <c r="P655" i="44"/>
  <c r="N655" i="44"/>
  <c r="M655" i="44"/>
  <c r="L655" i="44"/>
  <c r="K655" i="44"/>
  <c r="J655" i="44"/>
  <c r="X654" i="44"/>
  <c r="W654" i="44"/>
  <c r="Y654" i="44" s="1"/>
  <c r="V654" i="44"/>
  <c r="U654" i="44"/>
  <c r="S654" i="44"/>
  <c r="Q654" i="44"/>
  <c r="R654" i="44" s="1"/>
  <c r="P654" i="44"/>
  <c r="N654" i="44"/>
  <c r="M654" i="44"/>
  <c r="L654" i="44"/>
  <c r="K654" i="44"/>
  <c r="J654" i="44"/>
  <c r="X653" i="44"/>
  <c r="W653" i="44"/>
  <c r="Y653" i="44" s="1"/>
  <c r="V653" i="44"/>
  <c r="U653" i="44"/>
  <c r="Q653" i="44"/>
  <c r="R653" i="44" s="1"/>
  <c r="P653" i="44"/>
  <c r="N653" i="44"/>
  <c r="M653" i="44"/>
  <c r="L653" i="44"/>
  <c r="K653" i="44"/>
  <c r="J653" i="44"/>
  <c r="Y652" i="44"/>
  <c r="X652" i="44"/>
  <c r="W652" i="44"/>
  <c r="V652" i="44"/>
  <c r="U652" i="44"/>
  <c r="Q652" i="44"/>
  <c r="R652" i="44" s="1"/>
  <c r="P652" i="44"/>
  <c r="N652" i="44"/>
  <c r="M652" i="44"/>
  <c r="L652" i="44"/>
  <c r="K652" i="44"/>
  <c r="J652" i="44"/>
  <c r="Y651" i="44"/>
  <c r="X651" i="44"/>
  <c r="W651" i="44"/>
  <c r="V651" i="44"/>
  <c r="U651" i="44"/>
  <c r="Q651" i="44"/>
  <c r="R651" i="44" s="1"/>
  <c r="P651" i="44"/>
  <c r="N651" i="44"/>
  <c r="M651" i="44"/>
  <c r="L651" i="44"/>
  <c r="K651" i="44"/>
  <c r="J651" i="44"/>
  <c r="X650" i="44"/>
  <c r="W650" i="44"/>
  <c r="Y650" i="44" s="1"/>
  <c r="V650" i="44"/>
  <c r="U650" i="44"/>
  <c r="S650" i="44"/>
  <c r="Q650" i="44"/>
  <c r="R650" i="44" s="1"/>
  <c r="P650" i="44"/>
  <c r="N650" i="44"/>
  <c r="M650" i="44"/>
  <c r="L650" i="44"/>
  <c r="K650" i="44"/>
  <c r="J650" i="44"/>
  <c r="X649" i="44"/>
  <c r="W649" i="44"/>
  <c r="Y649" i="44" s="1"/>
  <c r="V649" i="44"/>
  <c r="U649" i="44"/>
  <c r="Q649" i="44"/>
  <c r="R649" i="44" s="1"/>
  <c r="P649" i="44"/>
  <c r="N649" i="44"/>
  <c r="M649" i="44"/>
  <c r="L649" i="44"/>
  <c r="K649" i="44"/>
  <c r="J649" i="44"/>
  <c r="Y648" i="44"/>
  <c r="X648" i="44"/>
  <c r="W648" i="44"/>
  <c r="V648" i="44"/>
  <c r="U648" i="44"/>
  <c r="Q648" i="44"/>
  <c r="R648" i="44" s="1"/>
  <c r="P648" i="44"/>
  <c r="N648" i="44"/>
  <c r="M648" i="44"/>
  <c r="L648" i="44"/>
  <c r="K648" i="44"/>
  <c r="J648" i="44"/>
  <c r="Y647" i="44"/>
  <c r="X647" i="44"/>
  <c r="W647" i="44"/>
  <c r="V647" i="44"/>
  <c r="U647" i="44"/>
  <c r="Q647" i="44"/>
  <c r="R647" i="44" s="1"/>
  <c r="P647" i="44"/>
  <c r="N647" i="44"/>
  <c r="M647" i="44"/>
  <c r="L647" i="44"/>
  <c r="K647" i="44"/>
  <c r="J647" i="44"/>
  <c r="X646" i="44"/>
  <c r="W646" i="44"/>
  <c r="Y646" i="44" s="1"/>
  <c r="V646" i="44"/>
  <c r="U646" i="44"/>
  <c r="S646" i="44"/>
  <c r="Q646" i="44"/>
  <c r="R646" i="44" s="1"/>
  <c r="P646" i="44"/>
  <c r="N646" i="44"/>
  <c r="M646" i="44"/>
  <c r="L646" i="44"/>
  <c r="K646" i="44"/>
  <c r="J646" i="44"/>
  <c r="X645" i="44"/>
  <c r="W645" i="44"/>
  <c r="Y645" i="44" s="1"/>
  <c r="V645" i="44"/>
  <c r="U645" i="44"/>
  <c r="Q645" i="44"/>
  <c r="R645" i="44" s="1"/>
  <c r="P645" i="44"/>
  <c r="N645" i="44"/>
  <c r="M645" i="44"/>
  <c r="L645" i="44"/>
  <c r="K645" i="44"/>
  <c r="J645" i="44"/>
  <c r="Y644" i="44"/>
  <c r="X644" i="44"/>
  <c r="W644" i="44"/>
  <c r="V644" i="44"/>
  <c r="U644" i="44"/>
  <c r="Q644" i="44"/>
  <c r="R644" i="44" s="1"/>
  <c r="P644" i="44"/>
  <c r="N644" i="44"/>
  <c r="M644" i="44"/>
  <c r="L644" i="44"/>
  <c r="K644" i="44"/>
  <c r="J644" i="44"/>
  <c r="Y643" i="44"/>
  <c r="X643" i="44"/>
  <c r="W643" i="44"/>
  <c r="V643" i="44"/>
  <c r="U643" i="44"/>
  <c r="Q643" i="44"/>
  <c r="R643" i="44" s="1"/>
  <c r="P643" i="44"/>
  <c r="N643" i="44"/>
  <c r="M643" i="44"/>
  <c r="L643" i="44"/>
  <c r="K643" i="44"/>
  <c r="J643" i="44"/>
  <c r="X642" i="44"/>
  <c r="W642" i="44"/>
  <c r="Y642" i="44" s="1"/>
  <c r="V642" i="44"/>
  <c r="U642" i="44"/>
  <c r="S642" i="44"/>
  <c r="Q642" i="44"/>
  <c r="R642" i="44" s="1"/>
  <c r="P642" i="44"/>
  <c r="N642" i="44"/>
  <c r="M642" i="44"/>
  <c r="L642" i="44"/>
  <c r="K642" i="44"/>
  <c r="J642" i="44"/>
  <c r="X641" i="44"/>
  <c r="W641" i="44"/>
  <c r="Y641" i="44" s="1"/>
  <c r="V641" i="44"/>
  <c r="U641" i="44"/>
  <c r="Q641" i="44"/>
  <c r="R641" i="44" s="1"/>
  <c r="P641" i="44"/>
  <c r="N641" i="44"/>
  <c r="M641" i="44"/>
  <c r="L641" i="44"/>
  <c r="K641" i="44"/>
  <c r="J641" i="44"/>
  <c r="Y640" i="44"/>
  <c r="X640" i="44"/>
  <c r="W640" i="44"/>
  <c r="V640" i="44"/>
  <c r="U640" i="44"/>
  <c r="Q640" i="44"/>
  <c r="R640" i="44" s="1"/>
  <c r="P640" i="44"/>
  <c r="N640" i="44"/>
  <c r="M640" i="44"/>
  <c r="L640" i="44"/>
  <c r="K640" i="44"/>
  <c r="J640" i="44"/>
  <c r="Y639" i="44"/>
  <c r="X639" i="44"/>
  <c r="W639" i="44"/>
  <c r="V639" i="44"/>
  <c r="U639" i="44"/>
  <c r="Q639" i="44"/>
  <c r="R639" i="44" s="1"/>
  <c r="P639" i="44"/>
  <c r="N639" i="44"/>
  <c r="M639" i="44"/>
  <c r="L639" i="44"/>
  <c r="K639" i="44"/>
  <c r="J639" i="44"/>
  <c r="X638" i="44"/>
  <c r="W638" i="44"/>
  <c r="Y638" i="44" s="1"/>
  <c r="V638" i="44"/>
  <c r="U638" i="44"/>
  <c r="S638" i="44"/>
  <c r="Q638" i="44"/>
  <c r="R638" i="44" s="1"/>
  <c r="P638" i="44"/>
  <c r="N638" i="44"/>
  <c r="M638" i="44"/>
  <c r="L638" i="44"/>
  <c r="K638" i="44"/>
  <c r="J638" i="44"/>
  <c r="X637" i="44"/>
  <c r="W637" i="44"/>
  <c r="Y637" i="44" s="1"/>
  <c r="V637" i="44"/>
  <c r="U637" i="44"/>
  <c r="Q637" i="44"/>
  <c r="R637" i="44" s="1"/>
  <c r="P637" i="44"/>
  <c r="N637" i="44"/>
  <c r="M637" i="44"/>
  <c r="L637" i="44"/>
  <c r="K637" i="44"/>
  <c r="J637" i="44"/>
  <c r="Y636" i="44"/>
  <c r="X636" i="44"/>
  <c r="W636" i="44"/>
  <c r="V636" i="44"/>
  <c r="U636" i="44"/>
  <c r="Q636" i="44"/>
  <c r="R636" i="44" s="1"/>
  <c r="P636" i="44"/>
  <c r="N636" i="44"/>
  <c r="M636" i="44"/>
  <c r="L636" i="44"/>
  <c r="K636" i="44"/>
  <c r="J636" i="44"/>
  <c r="Y635" i="44"/>
  <c r="X635" i="44"/>
  <c r="W635" i="44"/>
  <c r="V635" i="44"/>
  <c r="U635" i="44"/>
  <c r="Q635" i="44"/>
  <c r="R635" i="44" s="1"/>
  <c r="P635" i="44"/>
  <c r="N635" i="44"/>
  <c r="M635" i="44"/>
  <c r="L635" i="44"/>
  <c r="K635" i="44"/>
  <c r="J635" i="44"/>
  <c r="X634" i="44"/>
  <c r="W634" i="44"/>
  <c r="Y634" i="44" s="1"/>
  <c r="V634" i="44"/>
  <c r="U634" i="44"/>
  <c r="S634" i="44"/>
  <c r="Q634" i="44"/>
  <c r="R634" i="44" s="1"/>
  <c r="P634" i="44"/>
  <c r="N634" i="44"/>
  <c r="M634" i="44"/>
  <c r="L634" i="44"/>
  <c r="K634" i="44"/>
  <c r="J634" i="44"/>
  <c r="X633" i="44"/>
  <c r="W633" i="44"/>
  <c r="Y633" i="44" s="1"/>
  <c r="V633" i="44"/>
  <c r="U633" i="44"/>
  <c r="Q633" i="44"/>
  <c r="R633" i="44" s="1"/>
  <c r="P633" i="44"/>
  <c r="N633" i="44"/>
  <c r="M633" i="44"/>
  <c r="L633" i="44"/>
  <c r="K633" i="44"/>
  <c r="J633" i="44"/>
  <c r="Y632" i="44"/>
  <c r="X632" i="44"/>
  <c r="W632" i="44"/>
  <c r="V632" i="44"/>
  <c r="U632" i="44"/>
  <c r="Q632" i="44"/>
  <c r="R632" i="44" s="1"/>
  <c r="P632" i="44"/>
  <c r="N632" i="44"/>
  <c r="M632" i="44"/>
  <c r="L632" i="44"/>
  <c r="K632" i="44"/>
  <c r="J632" i="44"/>
  <c r="Y631" i="44"/>
  <c r="X631" i="44"/>
  <c r="W631" i="44"/>
  <c r="V631" i="44"/>
  <c r="U631" i="44"/>
  <c r="Q631" i="44"/>
  <c r="R631" i="44" s="1"/>
  <c r="P631" i="44"/>
  <c r="N631" i="44"/>
  <c r="M631" i="44"/>
  <c r="L631" i="44"/>
  <c r="K631" i="44"/>
  <c r="J631" i="44"/>
  <c r="X630" i="44"/>
  <c r="W630" i="44"/>
  <c r="Y630" i="44" s="1"/>
  <c r="V630" i="44"/>
  <c r="U630" i="44"/>
  <c r="S630" i="44"/>
  <c r="Q630" i="44"/>
  <c r="R630" i="44" s="1"/>
  <c r="P630" i="44"/>
  <c r="N630" i="44"/>
  <c r="M630" i="44"/>
  <c r="L630" i="44"/>
  <c r="K630" i="44"/>
  <c r="J630" i="44"/>
  <c r="X629" i="44"/>
  <c r="W629" i="44"/>
  <c r="Y629" i="44" s="1"/>
  <c r="V629" i="44"/>
  <c r="U629" i="44"/>
  <c r="Q629" i="44"/>
  <c r="R629" i="44" s="1"/>
  <c r="P629" i="44"/>
  <c r="N629" i="44"/>
  <c r="M629" i="44"/>
  <c r="L629" i="44"/>
  <c r="K629" i="44"/>
  <c r="J629" i="44"/>
  <c r="Y628" i="44"/>
  <c r="X628" i="44"/>
  <c r="W628" i="44"/>
  <c r="V628" i="44"/>
  <c r="U628" i="44"/>
  <c r="Q628" i="44"/>
  <c r="R628" i="44" s="1"/>
  <c r="P628" i="44"/>
  <c r="N628" i="44"/>
  <c r="M628" i="44"/>
  <c r="L628" i="44"/>
  <c r="K628" i="44"/>
  <c r="J628" i="44"/>
  <c r="Y627" i="44"/>
  <c r="X627" i="44"/>
  <c r="W627" i="44"/>
  <c r="V627" i="44"/>
  <c r="U627" i="44"/>
  <c r="Q627" i="44"/>
  <c r="R627" i="44" s="1"/>
  <c r="P627" i="44"/>
  <c r="N627" i="44"/>
  <c r="M627" i="44"/>
  <c r="L627" i="44"/>
  <c r="K627" i="44"/>
  <c r="J627" i="44"/>
  <c r="X626" i="44"/>
  <c r="W626" i="44"/>
  <c r="Y626" i="44" s="1"/>
  <c r="V626" i="44"/>
  <c r="U626" i="44"/>
  <c r="Q626" i="44"/>
  <c r="R626" i="44" s="1"/>
  <c r="P626" i="44"/>
  <c r="N626" i="44"/>
  <c r="M626" i="44"/>
  <c r="L626" i="44"/>
  <c r="K626" i="44"/>
  <c r="J626" i="44"/>
  <c r="X625" i="44"/>
  <c r="W625" i="44"/>
  <c r="Y625" i="44" s="1"/>
  <c r="V625" i="44"/>
  <c r="U625" i="44"/>
  <c r="Q625" i="44"/>
  <c r="R625" i="44" s="1"/>
  <c r="P625" i="44"/>
  <c r="N625" i="44"/>
  <c r="M625" i="44"/>
  <c r="L625" i="44"/>
  <c r="K625" i="44"/>
  <c r="J625" i="44"/>
  <c r="Y624" i="44"/>
  <c r="X624" i="44"/>
  <c r="W624" i="44"/>
  <c r="V624" i="44"/>
  <c r="U624" i="44"/>
  <c r="Q624" i="44"/>
  <c r="R624" i="44" s="1"/>
  <c r="P624" i="44"/>
  <c r="N624" i="44"/>
  <c r="M624" i="44"/>
  <c r="L624" i="44"/>
  <c r="K624" i="44"/>
  <c r="J624" i="44"/>
  <c r="Y623" i="44"/>
  <c r="X623" i="44"/>
  <c r="W623" i="44"/>
  <c r="V623" i="44"/>
  <c r="U623" i="44"/>
  <c r="Q623" i="44"/>
  <c r="R623" i="44" s="1"/>
  <c r="P623" i="44"/>
  <c r="N623" i="44"/>
  <c r="M623" i="44"/>
  <c r="L623" i="44"/>
  <c r="K623" i="44"/>
  <c r="J623" i="44"/>
  <c r="X622" i="44"/>
  <c r="W622" i="44"/>
  <c r="Y622" i="44" s="1"/>
  <c r="V622" i="44"/>
  <c r="U622" i="44"/>
  <c r="Q622" i="44"/>
  <c r="R622" i="44" s="1"/>
  <c r="P622" i="44"/>
  <c r="N622" i="44"/>
  <c r="M622" i="44"/>
  <c r="L622" i="44"/>
  <c r="K622" i="44"/>
  <c r="J622" i="44"/>
  <c r="X621" i="44"/>
  <c r="W621" i="44"/>
  <c r="Y621" i="44" s="1"/>
  <c r="V621" i="44"/>
  <c r="U621" i="44"/>
  <c r="Q621" i="44"/>
  <c r="R621" i="44" s="1"/>
  <c r="P621" i="44"/>
  <c r="N621" i="44"/>
  <c r="M621" i="44"/>
  <c r="L621" i="44"/>
  <c r="K621" i="44"/>
  <c r="J621" i="44"/>
  <c r="Y620" i="44"/>
  <c r="X620" i="44"/>
  <c r="W620" i="44"/>
  <c r="V620" i="44"/>
  <c r="U620" i="44"/>
  <c r="Q620" i="44"/>
  <c r="R620" i="44" s="1"/>
  <c r="P620" i="44"/>
  <c r="N620" i="44"/>
  <c r="M620" i="44"/>
  <c r="L620" i="44"/>
  <c r="K620" i="44"/>
  <c r="J620" i="44"/>
  <c r="Y619" i="44"/>
  <c r="X619" i="44"/>
  <c r="W619" i="44"/>
  <c r="V619" i="44"/>
  <c r="U619" i="44"/>
  <c r="Q619" i="44"/>
  <c r="R619" i="44" s="1"/>
  <c r="P619" i="44"/>
  <c r="N619" i="44"/>
  <c r="M619" i="44"/>
  <c r="L619" i="44"/>
  <c r="K619" i="44"/>
  <c r="J619" i="44"/>
  <c r="X618" i="44"/>
  <c r="W618" i="44"/>
  <c r="Y618" i="44" s="1"/>
  <c r="V618" i="44"/>
  <c r="U618" i="44"/>
  <c r="Q618" i="44"/>
  <c r="R618" i="44" s="1"/>
  <c r="P618" i="44"/>
  <c r="N618" i="44"/>
  <c r="M618" i="44"/>
  <c r="L618" i="44"/>
  <c r="K618" i="44"/>
  <c r="J618" i="44"/>
  <c r="X617" i="44"/>
  <c r="W617" i="44"/>
  <c r="Y617" i="44" s="1"/>
  <c r="V617" i="44"/>
  <c r="U617" i="44"/>
  <c r="Q617" i="44"/>
  <c r="R617" i="44" s="1"/>
  <c r="P617" i="44"/>
  <c r="N617" i="44"/>
  <c r="M617" i="44"/>
  <c r="L617" i="44"/>
  <c r="K617" i="44"/>
  <c r="J617" i="44"/>
  <c r="Y616" i="44"/>
  <c r="X616" i="44"/>
  <c r="W616" i="44"/>
  <c r="V616" i="44"/>
  <c r="U616" i="44"/>
  <c r="Q616" i="44"/>
  <c r="R616" i="44" s="1"/>
  <c r="P616" i="44"/>
  <c r="N616" i="44"/>
  <c r="M616" i="44"/>
  <c r="L616" i="44"/>
  <c r="K616" i="44"/>
  <c r="J616" i="44"/>
  <c r="Y615" i="44"/>
  <c r="X615" i="44"/>
  <c r="W615" i="44"/>
  <c r="V615" i="44"/>
  <c r="U615" i="44"/>
  <c r="Q615" i="44"/>
  <c r="R615" i="44" s="1"/>
  <c r="P615" i="44"/>
  <c r="N615" i="44"/>
  <c r="M615" i="44"/>
  <c r="L615" i="44"/>
  <c r="K615" i="44"/>
  <c r="J615" i="44"/>
  <c r="X614" i="44"/>
  <c r="W614" i="44"/>
  <c r="Y614" i="44" s="1"/>
  <c r="V614" i="44"/>
  <c r="U614" i="44"/>
  <c r="Q614" i="44"/>
  <c r="R614" i="44" s="1"/>
  <c r="P614" i="44"/>
  <c r="N614" i="44"/>
  <c r="M614" i="44"/>
  <c r="L614" i="44"/>
  <c r="K614" i="44"/>
  <c r="J614" i="44"/>
  <c r="X613" i="44"/>
  <c r="W613" i="44"/>
  <c r="Y613" i="44" s="1"/>
  <c r="V613" i="44"/>
  <c r="U613" i="44"/>
  <c r="Q613" i="44"/>
  <c r="R613" i="44" s="1"/>
  <c r="P613" i="44"/>
  <c r="N613" i="44"/>
  <c r="M613" i="44"/>
  <c r="L613" i="44"/>
  <c r="K613" i="44"/>
  <c r="J613" i="44"/>
  <c r="Y612" i="44"/>
  <c r="X612" i="44"/>
  <c r="W612" i="44"/>
  <c r="V612" i="44"/>
  <c r="U612" i="44"/>
  <c r="Q612" i="44"/>
  <c r="R612" i="44" s="1"/>
  <c r="P612" i="44"/>
  <c r="N612" i="44"/>
  <c r="M612" i="44"/>
  <c r="L612" i="44"/>
  <c r="K612" i="44"/>
  <c r="J612" i="44"/>
  <c r="Y611" i="44"/>
  <c r="X611" i="44"/>
  <c r="W611" i="44"/>
  <c r="V611" i="44"/>
  <c r="U611" i="44"/>
  <c r="Q611" i="44"/>
  <c r="R611" i="44" s="1"/>
  <c r="P611" i="44"/>
  <c r="N611" i="44"/>
  <c r="M611" i="44"/>
  <c r="L611" i="44"/>
  <c r="K611" i="44"/>
  <c r="J611" i="44"/>
  <c r="X610" i="44"/>
  <c r="W610" i="44"/>
  <c r="Y610" i="44" s="1"/>
  <c r="V610" i="44"/>
  <c r="U610" i="44"/>
  <c r="Q610" i="44"/>
  <c r="R610" i="44" s="1"/>
  <c r="P610" i="44"/>
  <c r="N610" i="44"/>
  <c r="M610" i="44"/>
  <c r="L610" i="44"/>
  <c r="K610" i="44"/>
  <c r="J610" i="44"/>
  <c r="X609" i="44"/>
  <c r="W609" i="44"/>
  <c r="Y609" i="44" s="1"/>
  <c r="V609" i="44"/>
  <c r="U609" i="44"/>
  <c r="Q609" i="44"/>
  <c r="R609" i="44" s="1"/>
  <c r="P609" i="44"/>
  <c r="N609" i="44"/>
  <c r="M609" i="44"/>
  <c r="L609" i="44"/>
  <c r="K609" i="44"/>
  <c r="J609" i="44"/>
  <c r="Y608" i="44"/>
  <c r="X608" i="44"/>
  <c r="W608" i="44"/>
  <c r="V608" i="44"/>
  <c r="U608" i="44"/>
  <c r="Q608" i="44"/>
  <c r="R608" i="44" s="1"/>
  <c r="P608" i="44"/>
  <c r="N608" i="44"/>
  <c r="M608" i="44"/>
  <c r="L608" i="44"/>
  <c r="K608" i="44"/>
  <c r="J608" i="44"/>
  <c r="Y607" i="44"/>
  <c r="X607" i="44"/>
  <c r="W607" i="44"/>
  <c r="V607" i="44"/>
  <c r="U607" i="44"/>
  <c r="Q607" i="44"/>
  <c r="R607" i="44" s="1"/>
  <c r="P607" i="44"/>
  <c r="N607" i="44"/>
  <c r="M607" i="44"/>
  <c r="L607" i="44"/>
  <c r="K607" i="44"/>
  <c r="J607" i="44"/>
  <c r="X606" i="44"/>
  <c r="W606" i="44"/>
  <c r="Y606" i="44" s="1"/>
  <c r="V606" i="44"/>
  <c r="U606" i="44"/>
  <c r="Q606" i="44"/>
  <c r="R606" i="44" s="1"/>
  <c r="P606" i="44"/>
  <c r="N606" i="44"/>
  <c r="M606" i="44"/>
  <c r="L606" i="44"/>
  <c r="K606" i="44"/>
  <c r="J606" i="44"/>
  <c r="X605" i="44"/>
  <c r="W605" i="44"/>
  <c r="Y605" i="44" s="1"/>
  <c r="V605" i="44"/>
  <c r="U605" i="44"/>
  <c r="Q605" i="44"/>
  <c r="R605" i="44" s="1"/>
  <c r="P605" i="44"/>
  <c r="N605" i="44"/>
  <c r="M605" i="44"/>
  <c r="L605" i="44"/>
  <c r="K605" i="44"/>
  <c r="J605" i="44"/>
  <c r="Y604" i="44"/>
  <c r="X604" i="44"/>
  <c r="W604" i="44"/>
  <c r="V604" i="44"/>
  <c r="U604" i="44"/>
  <c r="Q604" i="44"/>
  <c r="R604" i="44" s="1"/>
  <c r="P604" i="44"/>
  <c r="N604" i="44"/>
  <c r="M604" i="44"/>
  <c r="L604" i="44"/>
  <c r="K604" i="44"/>
  <c r="J604" i="44"/>
  <c r="Y603" i="44"/>
  <c r="X603" i="44"/>
  <c r="W603" i="44"/>
  <c r="V603" i="44"/>
  <c r="U603" i="44"/>
  <c r="Q603" i="44"/>
  <c r="R603" i="44" s="1"/>
  <c r="P603" i="44"/>
  <c r="N603" i="44"/>
  <c r="M603" i="44"/>
  <c r="L603" i="44"/>
  <c r="K603" i="44"/>
  <c r="J603" i="44"/>
  <c r="X602" i="44"/>
  <c r="W602" i="44"/>
  <c r="Y602" i="44" s="1"/>
  <c r="V602" i="44"/>
  <c r="U602" i="44"/>
  <c r="Q602" i="44"/>
  <c r="R602" i="44" s="1"/>
  <c r="P602" i="44"/>
  <c r="N602" i="44"/>
  <c r="M602" i="44"/>
  <c r="L602" i="44"/>
  <c r="K602" i="44"/>
  <c r="J602" i="44"/>
  <c r="X601" i="44"/>
  <c r="W601" i="44"/>
  <c r="Y601" i="44" s="1"/>
  <c r="V601" i="44"/>
  <c r="U601" i="44"/>
  <c r="Q601" i="44"/>
  <c r="R601" i="44" s="1"/>
  <c r="P601" i="44"/>
  <c r="N601" i="44"/>
  <c r="M601" i="44"/>
  <c r="L601" i="44"/>
  <c r="K601" i="44"/>
  <c r="J601" i="44"/>
  <c r="Y600" i="44"/>
  <c r="X600" i="44"/>
  <c r="W600" i="44"/>
  <c r="V600" i="44"/>
  <c r="U600" i="44"/>
  <c r="Q600" i="44"/>
  <c r="R600" i="44" s="1"/>
  <c r="P600" i="44"/>
  <c r="N600" i="44"/>
  <c r="M600" i="44"/>
  <c r="L600" i="44"/>
  <c r="K600" i="44"/>
  <c r="J600" i="44"/>
  <c r="Y599" i="44"/>
  <c r="X599" i="44"/>
  <c r="W599" i="44"/>
  <c r="V599" i="44"/>
  <c r="U599" i="44"/>
  <c r="Q599" i="44"/>
  <c r="R599" i="44" s="1"/>
  <c r="P599" i="44"/>
  <c r="N599" i="44"/>
  <c r="M599" i="44"/>
  <c r="L599" i="44"/>
  <c r="K599" i="44"/>
  <c r="J599" i="44"/>
  <c r="X598" i="44"/>
  <c r="W598" i="44"/>
  <c r="Y598" i="44" s="1"/>
  <c r="V598" i="44"/>
  <c r="U598" i="44"/>
  <c r="Q598" i="44"/>
  <c r="R598" i="44" s="1"/>
  <c r="P598" i="44"/>
  <c r="N598" i="44"/>
  <c r="M598" i="44"/>
  <c r="L598" i="44"/>
  <c r="K598" i="44"/>
  <c r="J598" i="44"/>
  <c r="X597" i="44"/>
  <c r="W597" i="44"/>
  <c r="Y597" i="44" s="1"/>
  <c r="V597" i="44"/>
  <c r="U597" i="44"/>
  <c r="R597" i="44"/>
  <c r="Q597" i="44"/>
  <c r="P597" i="44"/>
  <c r="N597" i="44"/>
  <c r="M597" i="44"/>
  <c r="L597" i="44"/>
  <c r="K597" i="44"/>
  <c r="J597" i="44"/>
  <c r="X596" i="44"/>
  <c r="W596" i="44"/>
  <c r="V596" i="44"/>
  <c r="Y596" i="44" s="1"/>
  <c r="U596" i="44"/>
  <c r="Q596" i="44"/>
  <c r="R596" i="44" s="1"/>
  <c r="P596" i="44"/>
  <c r="N596" i="44"/>
  <c r="M596" i="44"/>
  <c r="L596" i="44"/>
  <c r="K596" i="44"/>
  <c r="J596" i="44"/>
  <c r="Y595" i="44"/>
  <c r="X595" i="44"/>
  <c r="W595" i="44"/>
  <c r="V595" i="44"/>
  <c r="U595" i="44"/>
  <c r="R595" i="44"/>
  <c r="Q595" i="44"/>
  <c r="P595" i="44"/>
  <c r="N595" i="44"/>
  <c r="M595" i="44"/>
  <c r="L595" i="44"/>
  <c r="K595" i="44"/>
  <c r="J595" i="44"/>
  <c r="X594" i="44"/>
  <c r="W594" i="44"/>
  <c r="V594" i="44"/>
  <c r="Y594" i="44" s="1"/>
  <c r="U594" i="44"/>
  <c r="Q594" i="44"/>
  <c r="R594" i="44" s="1"/>
  <c r="P594" i="44"/>
  <c r="N594" i="44"/>
  <c r="M594" i="44"/>
  <c r="L594" i="44"/>
  <c r="K594" i="44"/>
  <c r="J594" i="44"/>
  <c r="Y593" i="44"/>
  <c r="X593" i="44"/>
  <c r="W593" i="44"/>
  <c r="V593" i="44"/>
  <c r="U593" i="44"/>
  <c r="R593" i="44"/>
  <c r="Q593" i="44"/>
  <c r="P593" i="44"/>
  <c r="N593" i="44"/>
  <c r="M593" i="44"/>
  <c r="L593" i="44"/>
  <c r="K593" i="44"/>
  <c r="J593" i="44"/>
  <c r="X592" i="44"/>
  <c r="W592" i="44"/>
  <c r="V592" i="44"/>
  <c r="Y592" i="44" s="1"/>
  <c r="U592" i="44"/>
  <c r="Q592" i="44"/>
  <c r="R592" i="44" s="1"/>
  <c r="P592" i="44"/>
  <c r="N592" i="44"/>
  <c r="M592" i="44"/>
  <c r="L592" i="44"/>
  <c r="K592" i="44"/>
  <c r="J592" i="44"/>
  <c r="X591" i="44"/>
  <c r="W591" i="44"/>
  <c r="Y591" i="44" s="1"/>
  <c r="V591" i="44"/>
  <c r="U591" i="44"/>
  <c r="R591" i="44"/>
  <c r="Q591" i="44"/>
  <c r="P591" i="44"/>
  <c r="N591" i="44"/>
  <c r="M591" i="44"/>
  <c r="L591" i="44"/>
  <c r="K591" i="44"/>
  <c r="J591" i="44"/>
  <c r="X590" i="44"/>
  <c r="W590" i="44"/>
  <c r="V590" i="44"/>
  <c r="Y590" i="44" s="1"/>
  <c r="U590" i="44"/>
  <c r="Q590" i="44"/>
  <c r="R590" i="44" s="1"/>
  <c r="P590" i="44"/>
  <c r="N590" i="44"/>
  <c r="M590" i="44"/>
  <c r="L590" i="44"/>
  <c r="K590" i="44"/>
  <c r="J590" i="44"/>
  <c r="X589" i="44"/>
  <c r="W589" i="44"/>
  <c r="Y589" i="44" s="1"/>
  <c r="V589" i="44"/>
  <c r="U589" i="44"/>
  <c r="R589" i="44"/>
  <c r="Q589" i="44"/>
  <c r="P589" i="44"/>
  <c r="N589" i="44"/>
  <c r="M589" i="44"/>
  <c r="L589" i="44"/>
  <c r="K589" i="44"/>
  <c r="J589" i="44"/>
  <c r="X588" i="44"/>
  <c r="W588" i="44"/>
  <c r="V588" i="44"/>
  <c r="Y588" i="44" s="1"/>
  <c r="U588" i="44"/>
  <c r="Q588" i="44"/>
  <c r="R588" i="44" s="1"/>
  <c r="P588" i="44"/>
  <c r="N588" i="44"/>
  <c r="M588" i="44"/>
  <c r="L588" i="44"/>
  <c r="K588" i="44"/>
  <c r="J588" i="44"/>
  <c r="Y587" i="44"/>
  <c r="X587" i="44"/>
  <c r="W587" i="44"/>
  <c r="V587" i="44"/>
  <c r="U587" i="44"/>
  <c r="R587" i="44"/>
  <c r="Q587" i="44"/>
  <c r="P587" i="44"/>
  <c r="N587" i="44"/>
  <c r="M587" i="44"/>
  <c r="L587" i="44"/>
  <c r="K587" i="44"/>
  <c r="J587" i="44"/>
  <c r="X586" i="44"/>
  <c r="W586" i="44"/>
  <c r="V586" i="44"/>
  <c r="Y586" i="44" s="1"/>
  <c r="U586" i="44"/>
  <c r="Q586" i="44"/>
  <c r="R586" i="44" s="1"/>
  <c r="P586" i="44"/>
  <c r="N586" i="44"/>
  <c r="M586" i="44"/>
  <c r="L586" i="44"/>
  <c r="K586" i="44"/>
  <c r="J586" i="44"/>
  <c r="Y585" i="44"/>
  <c r="X585" i="44"/>
  <c r="W585" i="44"/>
  <c r="V585" i="44"/>
  <c r="U585" i="44"/>
  <c r="R585" i="44"/>
  <c r="Q585" i="44"/>
  <c r="P585" i="44"/>
  <c r="N585" i="44"/>
  <c r="M585" i="44"/>
  <c r="L585" i="44"/>
  <c r="K585" i="44"/>
  <c r="J585" i="44"/>
  <c r="X584" i="44"/>
  <c r="W584" i="44"/>
  <c r="V584" i="44"/>
  <c r="Y584" i="44" s="1"/>
  <c r="U584" i="44"/>
  <c r="Q584" i="44"/>
  <c r="R584" i="44" s="1"/>
  <c r="P584" i="44"/>
  <c r="N584" i="44"/>
  <c r="M584" i="44"/>
  <c r="L584" i="44"/>
  <c r="K584" i="44"/>
  <c r="J584" i="44"/>
  <c r="X583" i="44"/>
  <c r="W583" i="44"/>
  <c r="Y583" i="44" s="1"/>
  <c r="V583" i="44"/>
  <c r="U583" i="44"/>
  <c r="R583" i="44"/>
  <c r="Q583" i="44"/>
  <c r="P583" i="44"/>
  <c r="N583" i="44"/>
  <c r="M583" i="44"/>
  <c r="L583" i="44"/>
  <c r="K583" i="44"/>
  <c r="J583" i="44"/>
  <c r="X582" i="44"/>
  <c r="W582" i="44"/>
  <c r="V582" i="44"/>
  <c r="Y582" i="44" s="1"/>
  <c r="U582" i="44"/>
  <c r="Q582" i="44"/>
  <c r="R582" i="44" s="1"/>
  <c r="P582" i="44"/>
  <c r="N582" i="44"/>
  <c r="M582" i="44"/>
  <c r="L582" i="44"/>
  <c r="K582" i="44"/>
  <c r="J582" i="44"/>
  <c r="X581" i="44"/>
  <c r="W581" i="44"/>
  <c r="Y581" i="44" s="1"/>
  <c r="V581" i="44"/>
  <c r="U581" i="44"/>
  <c r="R581" i="44"/>
  <c r="Q581" i="44"/>
  <c r="P581" i="44"/>
  <c r="N581" i="44"/>
  <c r="M581" i="44"/>
  <c r="L581" i="44"/>
  <c r="K581" i="44"/>
  <c r="J581" i="44"/>
  <c r="X580" i="44"/>
  <c r="W580" i="44"/>
  <c r="V580" i="44"/>
  <c r="Y580" i="44" s="1"/>
  <c r="U580" i="44"/>
  <c r="Q580" i="44"/>
  <c r="R580" i="44" s="1"/>
  <c r="P580" i="44"/>
  <c r="N580" i="44"/>
  <c r="M580" i="44"/>
  <c r="L580" i="44"/>
  <c r="K580" i="44"/>
  <c r="J580" i="44"/>
  <c r="Y579" i="44"/>
  <c r="X579" i="44"/>
  <c r="W579" i="44"/>
  <c r="V579" i="44"/>
  <c r="U579" i="44"/>
  <c r="R579" i="44"/>
  <c r="Q579" i="44"/>
  <c r="P579" i="44"/>
  <c r="N579" i="44"/>
  <c r="M579" i="44"/>
  <c r="L579" i="44"/>
  <c r="K579" i="44"/>
  <c r="J579" i="44"/>
  <c r="X578" i="44"/>
  <c r="W578" i="44"/>
  <c r="V578" i="44"/>
  <c r="Y578" i="44" s="1"/>
  <c r="U578" i="44"/>
  <c r="Q578" i="44"/>
  <c r="R578" i="44" s="1"/>
  <c r="P578" i="44"/>
  <c r="N578" i="44"/>
  <c r="M578" i="44"/>
  <c r="L578" i="44"/>
  <c r="K578" i="44"/>
  <c r="J578" i="44"/>
  <c r="Y577" i="44"/>
  <c r="X577" i="44"/>
  <c r="W577" i="44"/>
  <c r="V577" i="44"/>
  <c r="U577" i="44"/>
  <c r="R577" i="44"/>
  <c r="Q577" i="44"/>
  <c r="P577" i="44"/>
  <c r="N577" i="44"/>
  <c r="M577" i="44"/>
  <c r="L577" i="44"/>
  <c r="K577" i="44"/>
  <c r="J577" i="44"/>
  <c r="X576" i="44"/>
  <c r="W576" i="44"/>
  <c r="V576" i="44"/>
  <c r="Y576" i="44" s="1"/>
  <c r="U576" i="44"/>
  <c r="Q576" i="44"/>
  <c r="R576" i="44" s="1"/>
  <c r="P576" i="44"/>
  <c r="N576" i="44"/>
  <c r="M576" i="44"/>
  <c r="L576" i="44"/>
  <c r="K576" i="44"/>
  <c r="J576" i="44"/>
  <c r="X575" i="44"/>
  <c r="W575" i="44"/>
  <c r="Y575" i="44" s="1"/>
  <c r="V575" i="44"/>
  <c r="U575" i="44"/>
  <c r="R575" i="44"/>
  <c r="Q575" i="44"/>
  <c r="P575" i="44"/>
  <c r="N575" i="44"/>
  <c r="M575" i="44"/>
  <c r="L575" i="44"/>
  <c r="K575" i="44"/>
  <c r="J575" i="44"/>
  <c r="X574" i="44"/>
  <c r="W574" i="44"/>
  <c r="V574" i="44"/>
  <c r="Y574" i="44" s="1"/>
  <c r="U574" i="44"/>
  <c r="Q574" i="44"/>
  <c r="R574" i="44" s="1"/>
  <c r="P574" i="44"/>
  <c r="N574" i="44"/>
  <c r="M574" i="44"/>
  <c r="L574" i="44"/>
  <c r="K574" i="44"/>
  <c r="J574" i="44"/>
  <c r="X573" i="44"/>
  <c r="W573" i="44"/>
  <c r="Y573" i="44" s="1"/>
  <c r="V573" i="44"/>
  <c r="U573" i="44"/>
  <c r="R573" i="44"/>
  <c r="Q573" i="44"/>
  <c r="P573" i="44"/>
  <c r="N573" i="44"/>
  <c r="M573" i="44"/>
  <c r="L573" i="44"/>
  <c r="K573" i="44"/>
  <c r="J573" i="44"/>
  <c r="X572" i="44"/>
  <c r="W572" i="44"/>
  <c r="V572" i="44"/>
  <c r="Y572" i="44" s="1"/>
  <c r="U572" i="44"/>
  <c r="Q572" i="44"/>
  <c r="R572" i="44" s="1"/>
  <c r="P572" i="44"/>
  <c r="N572" i="44"/>
  <c r="M572" i="44"/>
  <c r="L572" i="44"/>
  <c r="K572" i="44"/>
  <c r="J572" i="44"/>
  <c r="Y571" i="44"/>
  <c r="X571" i="44"/>
  <c r="W571" i="44"/>
  <c r="V571" i="44"/>
  <c r="U571" i="44"/>
  <c r="R571" i="44"/>
  <c r="Q571" i="44"/>
  <c r="P571" i="44"/>
  <c r="N571" i="44"/>
  <c r="M571" i="44"/>
  <c r="L571" i="44"/>
  <c r="K571" i="44"/>
  <c r="J571" i="44"/>
  <c r="X570" i="44"/>
  <c r="W570" i="44"/>
  <c r="V570" i="44"/>
  <c r="Y570" i="44" s="1"/>
  <c r="U570" i="44"/>
  <c r="Q570" i="44"/>
  <c r="R570" i="44" s="1"/>
  <c r="P570" i="44"/>
  <c r="N570" i="44"/>
  <c r="M570" i="44"/>
  <c r="L570" i="44"/>
  <c r="K570" i="44"/>
  <c r="J570" i="44"/>
  <c r="Y569" i="44"/>
  <c r="X569" i="44"/>
  <c r="W569" i="44"/>
  <c r="V569" i="44"/>
  <c r="U569" i="44"/>
  <c r="R569" i="44"/>
  <c r="Q569" i="44"/>
  <c r="P569" i="44"/>
  <c r="N569" i="44"/>
  <c r="M569" i="44"/>
  <c r="L569" i="44"/>
  <c r="K569" i="44"/>
  <c r="J569" i="44"/>
  <c r="X568" i="44"/>
  <c r="W568" i="44"/>
  <c r="V568" i="44"/>
  <c r="Y568" i="44" s="1"/>
  <c r="U568" i="44"/>
  <c r="Q568" i="44"/>
  <c r="R568" i="44" s="1"/>
  <c r="P568" i="44"/>
  <c r="N568" i="44"/>
  <c r="M568" i="44"/>
  <c r="L568" i="44"/>
  <c r="K568" i="44"/>
  <c r="J568" i="44"/>
  <c r="X567" i="44"/>
  <c r="W567" i="44"/>
  <c r="Y567" i="44" s="1"/>
  <c r="V567" i="44"/>
  <c r="U567" i="44"/>
  <c r="R567" i="44"/>
  <c r="Q567" i="44"/>
  <c r="P567" i="44"/>
  <c r="N567" i="44"/>
  <c r="M567" i="44"/>
  <c r="L567" i="44"/>
  <c r="K567" i="44"/>
  <c r="J567" i="44"/>
  <c r="X566" i="44"/>
  <c r="W566" i="44"/>
  <c r="V566" i="44"/>
  <c r="Y566" i="44" s="1"/>
  <c r="U566" i="44"/>
  <c r="Q566" i="44"/>
  <c r="R566" i="44" s="1"/>
  <c r="P566" i="44"/>
  <c r="N566" i="44"/>
  <c r="M566" i="44"/>
  <c r="L566" i="44"/>
  <c r="K566" i="44"/>
  <c r="J566" i="44"/>
  <c r="X565" i="44"/>
  <c r="W565" i="44"/>
  <c r="Y565" i="44" s="1"/>
  <c r="V565" i="44"/>
  <c r="U565" i="44"/>
  <c r="R565" i="44"/>
  <c r="Q565" i="44"/>
  <c r="P565" i="44"/>
  <c r="N565" i="44"/>
  <c r="M565" i="44"/>
  <c r="L565" i="44"/>
  <c r="K565" i="44"/>
  <c r="J565" i="44"/>
  <c r="X564" i="44"/>
  <c r="W564" i="44"/>
  <c r="V564" i="44"/>
  <c r="Y564" i="44" s="1"/>
  <c r="U564" i="44"/>
  <c r="Q564" i="44"/>
  <c r="R564" i="44" s="1"/>
  <c r="P564" i="44"/>
  <c r="N564" i="44"/>
  <c r="M564" i="44"/>
  <c r="L564" i="44"/>
  <c r="K564" i="44"/>
  <c r="J564" i="44"/>
  <c r="Y563" i="44"/>
  <c r="X563" i="44"/>
  <c r="W563" i="44"/>
  <c r="V563" i="44"/>
  <c r="U563" i="44"/>
  <c r="R563" i="44"/>
  <c r="Q563" i="44"/>
  <c r="P563" i="44"/>
  <c r="N563" i="44"/>
  <c r="M563" i="44"/>
  <c r="L563" i="44"/>
  <c r="K563" i="44"/>
  <c r="J563" i="44"/>
  <c r="X562" i="44"/>
  <c r="W562" i="44"/>
  <c r="V562" i="44"/>
  <c r="Y562" i="44" s="1"/>
  <c r="U562" i="44"/>
  <c r="Q562" i="44"/>
  <c r="R562" i="44" s="1"/>
  <c r="P562" i="44"/>
  <c r="N562" i="44"/>
  <c r="M562" i="44"/>
  <c r="L562" i="44"/>
  <c r="K562" i="44"/>
  <c r="J562" i="44"/>
  <c r="Y561" i="44"/>
  <c r="X561" i="44"/>
  <c r="W561" i="44"/>
  <c r="V561" i="44"/>
  <c r="U561" i="44"/>
  <c r="R561" i="44"/>
  <c r="Q561" i="44"/>
  <c r="P561" i="44"/>
  <c r="N561" i="44"/>
  <c r="M561" i="44"/>
  <c r="L561" i="44"/>
  <c r="K561" i="44"/>
  <c r="J561" i="44"/>
  <c r="X560" i="44"/>
  <c r="W560" i="44"/>
  <c r="V560" i="44"/>
  <c r="Y560" i="44" s="1"/>
  <c r="U560" i="44"/>
  <c r="Q560" i="44"/>
  <c r="R560" i="44" s="1"/>
  <c r="P560" i="44"/>
  <c r="N560" i="44"/>
  <c r="M560" i="44"/>
  <c r="L560" i="44"/>
  <c r="K560" i="44"/>
  <c r="J560" i="44"/>
  <c r="X559" i="44"/>
  <c r="W559" i="44"/>
  <c r="Y559" i="44" s="1"/>
  <c r="V559" i="44"/>
  <c r="U559" i="44"/>
  <c r="R559" i="44"/>
  <c r="Q559" i="44"/>
  <c r="P559" i="44"/>
  <c r="N559" i="44"/>
  <c r="M559" i="44"/>
  <c r="L559" i="44"/>
  <c r="K559" i="44"/>
  <c r="J559" i="44"/>
  <c r="X558" i="44"/>
  <c r="W558" i="44"/>
  <c r="V558" i="44"/>
  <c r="Y558" i="44" s="1"/>
  <c r="U558" i="44"/>
  <c r="Q558" i="44"/>
  <c r="R558" i="44" s="1"/>
  <c r="P558" i="44"/>
  <c r="N558" i="44"/>
  <c r="M558" i="44"/>
  <c r="L558" i="44"/>
  <c r="K558" i="44"/>
  <c r="J558" i="44"/>
  <c r="X557" i="44"/>
  <c r="W557" i="44"/>
  <c r="Y557" i="44" s="1"/>
  <c r="V557" i="44"/>
  <c r="U557" i="44"/>
  <c r="R557" i="44"/>
  <c r="Q557" i="44"/>
  <c r="P557" i="44"/>
  <c r="N557" i="44"/>
  <c r="M557" i="44"/>
  <c r="L557" i="44"/>
  <c r="K557" i="44"/>
  <c r="J557" i="44"/>
  <c r="X556" i="44"/>
  <c r="W556" i="44"/>
  <c r="V556" i="44"/>
  <c r="Y556" i="44" s="1"/>
  <c r="U556" i="44"/>
  <c r="Q556" i="44"/>
  <c r="R556" i="44" s="1"/>
  <c r="P556" i="44"/>
  <c r="N556" i="44"/>
  <c r="M556" i="44"/>
  <c r="L556" i="44"/>
  <c r="K556" i="44"/>
  <c r="J556" i="44"/>
  <c r="Y555" i="44"/>
  <c r="X555" i="44"/>
  <c r="W555" i="44"/>
  <c r="V555" i="44"/>
  <c r="U555" i="44"/>
  <c r="R555" i="44"/>
  <c r="Q555" i="44"/>
  <c r="P555" i="44"/>
  <c r="N555" i="44"/>
  <c r="M555" i="44"/>
  <c r="L555" i="44"/>
  <c r="K555" i="44"/>
  <c r="J555" i="44"/>
  <c r="X554" i="44"/>
  <c r="W554" i="44"/>
  <c r="V554" i="44"/>
  <c r="Y554" i="44" s="1"/>
  <c r="U554" i="44"/>
  <c r="Q554" i="44"/>
  <c r="R554" i="44" s="1"/>
  <c r="P554" i="44"/>
  <c r="N554" i="44"/>
  <c r="M554" i="44"/>
  <c r="L554" i="44"/>
  <c r="K554" i="44"/>
  <c r="J554" i="44"/>
  <c r="Y553" i="44"/>
  <c r="X553" i="44"/>
  <c r="W553" i="44"/>
  <c r="V553" i="44"/>
  <c r="U553" i="44"/>
  <c r="R553" i="44"/>
  <c r="Q553" i="44"/>
  <c r="P553" i="44"/>
  <c r="N553" i="44"/>
  <c r="M553" i="44"/>
  <c r="L553" i="44"/>
  <c r="K553" i="44"/>
  <c r="J553" i="44"/>
  <c r="X552" i="44"/>
  <c r="W552" i="44"/>
  <c r="V552" i="44"/>
  <c r="Y552" i="44" s="1"/>
  <c r="U552" i="44"/>
  <c r="Q552" i="44"/>
  <c r="R552" i="44" s="1"/>
  <c r="P552" i="44"/>
  <c r="N552" i="44"/>
  <c r="M552" i="44"/>
  <c r="L552" i="44"/>
  <c r="K552" i="44"/>
  <c r="J552" i="44"/>
  <c r="X551" i="44"/>
  <c r="W551" i="44"/>
  <c r="Y551" i="44" s="1"/>
  <c r="V551" i="44"/>
  <c r="U551" i="44"/>
  <c r="R551" i="44"/>
  <c r="Q551" i="44"/>
  <c r="P551" i="44"/>
  <c r="N551" i="44"/>
  <c r="M551" i="44"/>
  <c r="L551" i="44"/>
  <c r="K551" i="44"/>
  <c r="J551" i="44"/>
  <c r="X550" i="44"/>
  <c r="W550" i="44"/>
  <c r="V550" i="44"/>
  <c r="Y550" i="44" s="1"/>
  <c r="U550" i="44"/>
  <c r="R550" i="44"/>
  <c r="S550" i="44" s="1"/>
  <c r="T550" i="44" s="1"/>
  <c r="Q550" i="44"/>
  <c r="P550" i="44"/>
  <c r="N550" i="44"/>
  <c r="M550" i="44"/>
  <c r="L550" i="44"/>
  <c r="K550" i="44"/>
  <c r="J550" i="44"/>
  <c r="X549" i="44"/>
  <c r="W549" i="44"/>
  <c r="V549" i="44"/>
  <c r="Y549" i="44" s="1"/>
  <c r="U549" i="44"/>
  <c r="R549" i="44"/>
  <c r="S549" i="44" s="1"/>
  <c r="T549" i="44" s="1"/>
  <c r="Q549" i="44"/>
  <c r="P549" i="44"/>
  <c r="N549" i="44"/>
  <c r="M549" i="44"/>
  <c r="L549" i="44"/>
  <c r="K549" i="44"/>
  <c r="J549" i="44"/>
  <c r="X548" i="44"/>
  <c r="W548" i="44"/>
  <c r="V548" i="44"/>
  <c r="Y548" i="44" s="1"/>
  <c r="U548" i="44"/>
  <c r="R548" i="44"/>
  <c r="S548" i="44" s="1"/>
  <c r="T548" i="44" s="1"/>
  <c r="Q548" i="44"/>
  <c r="P548" i="44"/>
  <c r="N548" i="44"/>
  <c r="M548" i="44"/>
  <c r="L548" i="44"/>
  <c r="K548" i="44"/>
  <c r="J548" i="44"/>
  <c r="X547" i="44"/>
  <c r="W547" i="44"/>
  <c r="V547" i="44"/>
  <c r="Y547" i="44" s="1"/>
  <c r="U547" i="44"/>
  <c r="R547" i="44"/>
  <c r="S547" i="44" s="1"/>
  <c r="T547" i="44" s="1"/>
  <c r="Q547" i="44"/>
  <c r="P547" i="44"/>
  <c r="N547" i="44"/>
  <c r="M547" i="44"/>
  <c r="L547" i="44"/>
  <c r="K547" i="44"/>
  <c r="J547" i="44"/>
  <c r="X546" i="44"/>
  <c r="W546" i="44"/>
  <c r="V546" i="44"/>
  <c r="Y546" i="44" s="1"/>
  <c r="U546" i="44"/>
  <c r="R546" i="44"/>
  <c r="Q546" i="44"/>
  <c r="P546" i="44"/>
  <c r="N546" i="44"/>
  <c r="M546" i="44"/>
  <c r="L546" i="44"/>
  <c r="K546" i="44"/>
  <c r="J546" i="44"/>
  <c r="X545" i="44"/>
  <c r="W545" i="44"/>
  <c r="V545" i="44"/>
  <c r="Y545" i="44" s="1"/>
  <c r="U545" i="44"/>
  <c r="R545" i="44"/>
  <c r="Q545" i="44"/>
  <c r="P545" i="44"/>
  <c r="N545" i="44"/>
  <c r="M545" i="44"/>
  <c r="L545" i="44"/>
  <c r="K545" i="44"/>
  <c r="J545" i="44"/>
  <c r="X544" i="44"/>
  <c r="W544" i="44"/>
  <c r="V544" i="44"/>
  <c r="Y544" i="44" s="1"/>
  <c r="U544" i="44"/>
  <c r="R544" i="44"/>
  <c r="Q544" i="44"/>
  <c r="P544" i="44"/>
  <c r="N544" i="44"/>
  <c r="M544" i="44"/>
  <c r="L544" i="44"/>
  <c r="K544" i="44"/>
  <c r="J544" i="44"/>
  <c r="X543" i="44"/>
  <c r="W543" i="44"/>
  <c r="V543" i="44"/>
  <c r="Y543" i="44" s="1"/>
  <c r="U543" i="44"/>
  <c r="R543" i="44"/>
  <c r="Q543" i="44"/>
  <c r="P543" i="44"/>
  <c r="N543" i="44"/>
  <c r="M543" i="44"/>
  <c r="L543" i="44"/>
  <c r="K543" i="44"/>
  <c r="J543" i="44"/>
  <c r="X542" i="44"/>
  <c r="W542" i="44"/>
  <c r="V542" i="44"/>
  <c r="Y542" i="44" s="1"/>
  <c r="U542" i="44"/>
  <c r="R542" i="44"/>
  <c r="Q542" i="44"/>
  <c r="P542" i="44"/>
  <c r="N542" i="44"/>
  <c r="M542" i="44"/>
  <c r="L542" i="44"/>
  <c r="K542" i="44"/>
  <c r="J542" i="44"/>
  <c r="X541" i="44"/>
  <c r="W541" i="44"/>
  <c r="V541" i="44"/>
  <c r="Y541" i="44" s="1"/>
  <c r="U541" i="44"/>
  <c r="R541" i="44"/>
  <c r="Q541" i="44"/>
  <c r="P541" i="44"/>
  <c r="N541" i="44"/>
  <c r="M541" i="44"/>
  <c r="L541" i="44"/>
  <c r="K541" i="44"/>
  <c r="J541" i="44"/>
  <c r="X540" i="44"/>
  <c r="W540" i="44"/>
  <c r="V540" i="44"/>
  <c r="Y540" i="44" s="1"/>
  <c r="U540" i="44"/>
  <c r="R540" i="44"/>
  <c r="Q540" i="44"/>
  <c r="P540" i="44"/>
  <c r="N540" i="44"/>
  <c r="M540" i="44"/>
  <c r="L540" i="44"/>
  <c r="K540" i="44"/>
  <c r="J540" i="44"/>
  <c r="X539" i="44"/>
  <c r="W539" i="44"/>
  <c r="V539" i="44"/>
  <c r="Y539" i="44" s="1"/>
  <c r="U539" i="44"/>
  <c r="R539" i="44"/>
  <c r="Q539" i="44"/>
  <c r="P539" i="44"/>
  <c r="N539" i="44"/>
  <c r="M539" i="44"/>
  <c r="L539" i="44"/>
  <c r="K539" i="44"/>
  <c r="J539" i="44"/>
  <c r="X538" i="44"/>
  <c r="W538" i="44"/>
  <c r="V538" i="44"/>
  <c r="Y538" i="44" s="1"/>
  <c r="U538" i="44"/>
  <c r="R538" i="44"/>
  <c r="Q538" i="44"/>
  <c r="P538" i="44"/>
  <c r="N538" i="44"/>
  <c r="M538" i="44"/>
  <c r="L538" i="44"/>
  <c r="K538" i="44"/>
  <c r="J538" i="44"/>
  <c r="X537" i="44"/>
  <c r="W537" i="44"/>
  <c r="V537" i="44"/>
  <c r="Y537" i="44" s="1"/>
  <c r="U537" i="44"/>
  <c r="R537" i="44"/>
  <c r="Q537" i="44"/>
  <c r="P537" i="44"/>
  <c r="N537" i="44"/>
  <c r="M537" i="44"/>
  <c r="L537" i="44"/>
  <c r="K537" i="44"/>
  <c r="J537" i="44"/>
  <c r="X536" i="44"/>
  <c r="W536" i="44"/>
  <c r="V536" i="44"/>
  <c r="Y536" i="44" s="1"/>
  <c r="U536" i="44"/>
  <c r="R536" i="44"/>
  <c r="Q536" i="44"/>
  <c r="P536" i="44"/>
  <c r="N536" i="44"/>
  <c r="M536" i="44"/>
  <c r="L536" i="44"/>
  <c r="K536" i="44"/>
  <c r="J536" i="44"/>
  <c r="X535" i="44"/>
  <c r="W535" i="44"/>
  <c r="V535" i="44"/>
  <c r="Y535" i="44" s="1"/>
  <c r="U535" i="44"/>
  <c r="R535" i="44"/>
  <c r="Q535" i="44"/>
  <c r="P535" i="44"/>
  <c r="N535" i="44"/>
  <c r="M535" i="44"/>
  <c r="L535" i="44"/>
  <c r="K535" i="44"/>
  <c r="J535" i="44"/>
  <c r="X534" i="44"/>
  <c r="W534" i="44"/>
  <c r="V534" i="44"/>
  <c r="U534" i="44"/>
  <c r="R534" i="44"/>
  <c r="Q534" i="44"/>
  <c r="P534" i="44"/>
  <c r="N534" i="44"/>
  <c r="M534" i="44"/>
  <c r="L534" i="44"/>
  <c r="K534" i="44"/>
  <c r="J534" i="44"/>
  <c r="X533" i="44"/>
  <c r="W533" i="44"/>
  <c r="V533" i="44"/>
  <c r="Y533" i="44" s="1"/>
  <c r="U533" i="44"/>
  <c r="R533" i="44"/>
  <c r="Q533" i="44"/>
  <c r="P533" i="44"/>
  <c r="N533" i="44"/>
  <c r="M533" i="44"/>
  <c r="L533" i="44"/>
  <c r="K533" i="44"/>
  <c r="J533" i="44"/>
  <c r="X532" i="44"/>
  <c r="W532" i="44"/>
  <c r="V532" i="44"/>
  <c r="U532" i="44"/>
  <c r="R532" i="44"/>
  <c r="Q532" i="44"/>
  <c r="P532" i="44"/>
  <c r="N532" i="44"/>
  <c r="M532" i="44"/>
  <c r="L532" i="44"/>
  <c r="K532" i="44"/>
  <c r="J532" i="44"/>
  <c r="X531" i="44"/>
  <c r="W531" i="44"/>
  <c r="V531" i="44"/>
  <c r="Y531" i="44" s="1"/>
  <c r="U531" i="44"/>
  <c r="R531" i="44"/>
  <c r="Q531" i="44"/>
  <c r="P531" i="44"/>
  <c r="N531" i="44"/>
  <c r="M531" i="44"/>
  <c r="L531" i="44"/>
  <c r="K531" i="44"/>
  <c r="J531" i="44"/>
  <c r="X530" i="44"/>
  <c r="W530" i="44"/>
  <c r="V530" i="44"/>
  <c r="U530" i="44"/>
  <c r="R530" i="44"/>
  <c r="Q530" i="44"/>
  <c r="P530" i="44"/>
  <c r="N530" i="44"/>
  <c r="M530" i="44"/>
  <c r="L530" i="44"/>
  <c r="K530" i="44"/>
  <c r="J530" i="44"/>
  <c r="X529" i="44"/>
  <c r="W529" i="44"/>
  <c r="V529" i="44"/>
  <c r="U529" i="44"/>
  <c r="R529" i="44"/>
  <c r="Q529" i="44"/>
  <c r="P529" i="44"/>
  <c r="N529" i="44"/>
  <c r="M529" i="44"/>
  <c r="L529" i="44"/>
  <c r="K529" i="44"/>
  <c r="J529" i="44"/>
  <c r="X528" i="44"/>
  <c r="W528" i="44"/>
  <c r="V528" i="44"/>
  <c r="U528" i="44"/>
  <c r="R528" i="44"/>
  <c r="Q528" i="44"/>
  <c r="P528" i="44"/>
  <c r="N528" i="44"/>
  <c r="M528" i="44"/>
  <c r="L528" i="44"/>
  <c r="K528" i="44"/>
  <c r="J528" i="44"/>
  <c r="X527" i="44"/>
  <c r="W527" i="44"/>
  <c r="V527" i="44"/>
  <c r="U527" i="44"/>
  <c r="R527" i="44"/>
  <c r="Q527" i="44"/>
  <c r="P527" i="44"/>
  <c r="N527" i="44"/>
  <c r="M527" i="44"/>
  <c r="L527" i="44"/>
  <c r="K527" i="44"/>
  <c r="J527" i="44"/>
  <c r="X526" i="44"/>
  <c r="W526" i="44"/>
  <c r="V526" i="44"/>
  <c r="U526" i="44"/>
  <c r="R526" i="44"/>
  <c r="Q526" i="44"/>
  <c r="P526" i="44"/>
  <c r="N526" i="44"/>
  <c r="M526" i="44"/>
  <c r="L526" i="44"/>
  <c r="K526" i="44"/>
  <c r="J526" i="44"/>
  <c r="X525" i="44"/>
  <c r="W525" i="44"/>
  <c r="V525" i="44"/>
  <c r="U525" i="44"/>
  <c r="R525" i="44"/>
  <c r="Q525" i="44"/>
  <c r="P525" i="44"/>
  <c r="N525" i="44"/>
  <c r="M525" i="44"/>
  <c r="L525" i="44"/>
  <c r="K525" i="44"/>
  <c r="J525" i="44"/>
  <c r="X524" i="44"/>
  <c r="W524" i="44"/>
  <c r="V524" i="44"/>
  <c r="U524" i="44"/>
  <c r="R524" i="44"/>
  <c r="Q524" i="44"/>
  <c r="P524" i="44"/>
  <c r="N524" i="44"/>
  <c r="M524" i="44"/>
  <c r="L524" i="44"/>
  <c r="K524" i="44"/>
  <c r="J524" i="44"/>
  <c r="X523" i="44"/>
  <c r="W523" i="44"/>
  <c r="V523" i="44"/>
  <c r="U523" i="44"/>
  <c r="R523" i="44"/>
  <c r="Q523" i="44"/>
  <c r="P523" i="44"/>
  <c r="N523" i="44"/>
  <c r="M523" i="44"/>
  <c r="L523" i="44"/>
  <c r="K523" i="44"/>
  <c r="J523" i="44"/>
  <c r="X522" i="44"/>
  <c r="W522" i="44"/>
  <c r="V522" i="44"/>
  <c r="U522" i="44"/>
  <c r="R522" i="44"/>
  <c r="Q522" i="44"/>
  <c r="P522" i="44"/>
  <c r="N522" i="44"/>
  <c r="M522" i="44"/>
  <c r="L522" i="44"/>
  <c r="K522" i="44"/>
  <c r="J522" i="44"/>
  <c r="X521" i="44"/>
  <c r="W521" i="44"/>
  <c r="V521" i="44"/>
  <c r="U521" i="44"/>
  <c r="R521" i="44"/>
  <c r="Q521" i="44"/>
  <c r="P521" i="44"/>
  <c r="N521" i="44"/>
  <c r="M521" i="44"/>
  <c r="L521" i="44"/>
  <c r="K521" i="44"/>
  <c r="J521" i="44"/>
  <c r="X520" i="44"/>
  <c r="W520" i="44"/>
  <c r="V520" i="44"/>
  <c r="U520" i="44"/>
  <c r="R520" i="44"/>
  <c r="Q520" i="44"/>
  <c r="P520" i="44"/>
  <c r="N520" i="44"/>
  <c r="M520" i="44"/>
  <c r="L520" i="44"/>
  <c r="K520" i="44"/>
  <c r="J520" i="44"/>
  <c r="X519" i="44"/>
  <c r="W519" i="44"/>
  <c r="V519" i="44"/>
  <c r="U519" i="44"/>
  <c r="R519" i="44"/>
  <c r="Q519" i="44"/>
  <c r="P519" i="44"/>
  <c r="N519" i="44"/>
  <c r="M519" i="44"/>
  <c r="L519" i="44"/>
  <c r="K519" i="44"/>
  <c r="J519" i="44"/>
  <c r="X518" i="44"/>
  <c r="W518" i="44"/>
  <c r="V518" i="44"/>
  <c r="U518" i="44"/>
  <c r="R518" i="44"/>
  <c r="Q518" i="44"/>
  <c r="P518" i="44"/>
  <c r="N518" i="44"/>
  <c r="M518" i="44"/>
  <c r="L518" i="44"/>
  <c r="K518" i="44"/>
  <c r="J518" i="44"/>
  <c r="X517" i="44"/>
  <c r="W517" i="44"/>
  <c r="V517" i="44"/>
  <c r="U517" i="44"/>
  <c r="R517" i="44"/>
  <c r="Q517" i="44"/>
  <c r="P517" i="44"/>
  <c r="N517" i="44"/>
  <c r="M517" i="44"/>
  <c r="L517" i="44"/>
  <c r="K517" i="44"/>
  <c r="J517" i="44"/>
  <c r="X516" i="44"/>
  <c r="W516" i="44"/>
  <c r="V516" i="44"/>
  <c r="U516" i="44"/>
  <c r="R516" i="44"/>
  <c r="Q516" i="44"/>
  <c r="P516" i="44"/>
  <c r="N516" i="44"/>
  <c r="M516" i="44"/>
  <c r="L516" i="44"/>
  <c r="K516" i="44"/>
  <c r="J516" i="44"/>
  <c r="X515" i="44"/>
  <c r="W515" i="44"/>
  <c r="V515" i="44"/>
  <c r="U515" i="44"/>
  <c r="R515" i="44"/>
  <c r="Q515" i="44"/>
  <c r="P515" i="44"/>
  <c r="N515" i="44"/>
  <c r="M515" i="44"/>
  <c r="L515" i="44"/>
  <c r="K515" i="44"/>
  <c r="J515" i="44"/>
  <c r="X514" i="44"/>
  <c r="W514" i="44"/>
  <c r="V514" i="44"/>
  <c r="U514" i="44"/>
  <c r="R514" i="44"/>
  <c r="Q514" i="44"/>
  <c r="P514" i="44"/>
  <c r="N514" i="44"/>
  <c r="M514" i="44"/>
  <c r="L514" i="44"/>
  <c r="K514" i="44"/>
  <c r="J514" i="44"/>
  <c r="X513" i="44"/>
  <c r="W513" i="44"/>
  <c r="V513" i="44"/>
  <c r="U513" i="44"/>
  <c r="R513" i="44"/>
  <c r="Q513" i="44"/>
  <c r="P513" i="44"/>
  <c r="N513" i="44"/>
  <c r="M513" i="44"/>
  <c r="L513" i="44"/>
  <c r="K513" i="44"/>
  <c r="J513" i="44"/>
  <c r="X512" i="44"/>
  <c r="W512" i="44"/>
  <c r="V512" i="44"/>
  <c r="U512" i="44"/>
  <c r="R512" i="44"/>
  <c r="Q512" i="44"/>
  <c r="P512" i="44"/>
  <c r="N512" i="44"/>
  <c r="M512" i="44"/>
  <c r="L512" i="44"/>
  <c r="K512" i="44"/>
  <c r="J512" i="44"/>
  <c r="X511" i="44"/>
  <c r="W511" i="44"/>
  <c r="V511" i="44"/>
  <c r="U511" i="44"/>
  <c r="T511" i="44"/>
  <c r="R511" i="44"/>
  <c r="S511" i="44" s="1"/>
  <c r="Q511" i="44"/>
  <c r="P511" i="44"/>
  <c r="N511" i="44"/>
  <c r="M511" i="44"/>
  <c r="L511" i="44"/>
  <c r="K511" i="44"/>
  <c r="J511" i="44"/>
  <c r="X510" i="44"/>
  <c r="W510" i="44"/>
  <c r="V510" i="44"/>
  <c r="Y510" i="44" s="1"/>
  <c r="U510" i="44"/>
  <c r="R510" i="44"/>
  <c r="S510" i="44" s="1"/>
  <c r="Q510" i="44"/>
  <c r="P510" i="44"/>
  <c r="N510" i="44"/>
  <c r="M510" i="44"/>
  <c r="L510" i="44"/>
  <c r="K510" i="44"/>
  <c r="J510" i="44"/>
  <c r="X509" i="44"/>
  <c r="W509" i="44"/>
  <c r="V509" i="44"/>
  <c r="Y509" i="44" s="1"/>
  <c r="U509" i="44"/>
  <c r="T509" i="44"/>
  <c r="R509" i="44"/>
  <c r="S509" i="44" s="1"/>
  <c r="Q509" i="44"/>
  <c r="P509" i="44"/>
  <c r="N509" i="44"/>
  <c r="M509" i="44"/>
  <c r="L509" i="44"/>
  <c r="K509" i="44"/>
  <c r="J509" i="44"/>
  <c r="X508" i="44"/>
  <c r="W508" i="44"/>
  <c r="V508" i="44"/>
  <c r="U508" i="44"/>
  <c r="T508" i="44"/>
  <c r="R508" i="44"/>
  <c r="S508" i="44" s="1"/>
  <c r="Q508" i="44"/>
  <c r="P508" i="44"/>
  <c r="N508" i="44"/>
  <c r="M508" i="44"/>
  <c r="L508" i="44"/>
  <c r="K508" i="44"/>
  <c r="J508" i="44"/>
  <c r="X507" i="44"/>
  <c r="W507" i="44"/>
  <c r="V507" i="44"/>
  <c r="U507" i="44"/>
  <c r="T507" i="44"/>
  <c r="R507" i="44"/>
  <c r="S507" i="44" s="1"/>
  <c r="Q507" i="44"/>
  <c r="P507" i="44"/>
  <c r="N507" i="44"/>
  <c r="M507" i="44"/>
  <c r="L507" i="44"/>
  <c r="K507" i="44"/>
  <c r="J507" i="44"/>
  <c r="X506" i="44"/>
  <c r="W506" i="44"/>
  <c r="V506" i="44"/>
  <c r="Y506" i="44" s="1"/>
  <c r="U506" i="44"/>
  <c r="R506" i="44"/>
  <c r="S506" i="44" s="1"/>
  <c r="Q506" i="44"/>
  <c r="P506" i="44"/>
  <c r="N506" i="44"/>
  <c r="M506" i="44"/>
  <c r="L506" i="44"/>
  <c r="K506" i="44"/>
  <c r="J506" i="44"/>
  <c r="X505" i="44"/>
  <c r="W505" i="44"/>
  <c r="V505" i="44"/>
  <c r="Y505" i="44" s="1"/>
  <c r="U505" i="44"/>
  <c r="R505" i="44"/>
  <c r="Q505" i="44"/>
  <c r="P505" i="44"/>
  <c r="N505" i="44"/>
  <c r="M505" i="44"/>
  <c r="L505" i="44"/>
  <c r="K505" i="44"/>
  <c r="J505" i="44"/>
  <c r="X504" i="44"/>
  <c r="W504" i="44"/>
  <c r="V504" i="44"/>
  <c r="U504" i="44"/>
  <c r="R504" i="44"/>
  <c r="S504" i="44" s="1"/>
  <c r="Q504" i="44"/>
  <c r="P504" i="44"/>
  <c r="N504" i="44"/>
  <c r="M504" i="44"/>
  <c r="L504" i="44"/>
  <c r="K504" i="44"/>
  <c r="J504" i="44"/>
  <c r="X503" i="44"/>
  <c r="W503" i="44"/>
  <c r="V503" i="44"/>
  <c r="U503" i="44"/>
  <c r="T503" i="44"/>
  <c r="R503" i="44"/>
  <c r="S503" i="44" s="1"/>
  <c r="Q503" i="44"/>
  <c r="P503" i="44"/>
  <c r="N503" i="44"/>
  <c r="M503" i="44"/>
  <c r="L503" i="44"/>
  <c r="K503" i="44"/>
  <c r="J503" i="44"/>
  <c r="X502" i="44"/>
  <c r="W502" i="44"/>
  <c r="V502" i="44"/>
  <c r="Y502" i="44" s="1"/>
  <c r="U502" i="44"/>
  <c r="R502" i="44"/>
  <c r="S502" i="44" s="1"/>
  <c r="Q502" i="44"/>
  <c r="P502" i="44"/>
  <c r="N502" i="44"/>
  <c r="M502" i="44"/>
  <c r="L502" i="44"/>
  <c r="K502" i="44"/>
  <c r="J502" i="44"/>
  <c r="X501" i="44"/>
  <c r="W501" i="44"/>
  <c r="V501" i="44"/>
  <c r="Y501" i="44" s="1"/>
  <c r="U501" i="44"/>
  <c r="T501" i="44"/>
  <c r="R501" i="44"/>
  <c r="S501" i="44" s="1"/>
  <c r="Q501" i="44"/>
  <c r="P501" i="44"/>
  <c r="N501" i="44"/>
  <c r="M501" i="44"/>
  <c r="L501" i="44"/>
  <c r="K501" i="44"/>
  <c r="J501" i="44"/>
  <c r="X500" i="44"/>
  <c r="W500" i="44"/>
  <c r="V500" i="44"/>
  <c r="U500" i="44"/>
  <c r="T500" i="44"/>
  <c r="R500" i="44"/>
  <c r="S500" i="44" s="1"/>
  <c r="Q500" i="44"/>
  <c r="P500" i="44"/>
  <c r="N500" i="44"/>
  <c r="M500" i="44"/>
  <c r="L500" i="44"/>
  <c r="K500" i="44"/>
  <c r="J500" i="44"/>
  <c r="X499" i="44"/>
  <c r="W499" i="44"/>
  <c r="V499" i="44"/>
  <c r="U499" i="44"/>
  <c r="T499" i="44"/>
  <c r="R499" i="44"/>
  <c r="S499" i="44" s="1"/>
  <c r="Q499" i="44"/>
  <c r="P499" i="44"/>
  <c r="N499" i="44"/>
  <c r="M499" i="44"/>
  <c r="L499" i="44"/>
  <c r="K499" i="44"/>
  <c r="J499" i="44"/>
  <c r="X498" i="44"/>
  <c r="W498" i="44"/>
  <c r="V498" i="44"/>
  <c r="Y498" i="44" s="1"/>
  <c r="U498" i="44"/>
  <c r="R498" i="44"/>
  <c r="S498" i="44" s="1"/>
  <c r="Q498" i="44"/>
  <c r="P498" i="44"/>
  <c r="N498" i="44"/>
  <c r="M498" i="44"/>
  <c r="L498" i="44"/>
  <c r="K498" i="44"/>
  <c r="J498" i="44"/>
  <c r="X497" i="44"/>
  <c r="W497" i="44"/>
  <c r="V497" i="44"/>
  <c r="Y497" i="44" s="1"/>
  <c r="U497" i="44"/>
  <c r="R497" i="44"/>
  <c r="Q497" i="44"/>
  <c r="P497" i="44"/>
  <c r="N497" i="44"/>
  <c r="M497" i="44"/>
  <c r="L497" i="44"/>
  <c r="K497" i="44"/>
  <c r="J497" i="44"/>
  <c r="X496" i="44"/>
  <c r="W496" i="44"/>
  <c r="V496" i="44"/>
  <c r="U496" i="44"/>
  <c r="R496" i="44"/>
  <c r="S496" i="44" s="1"/>
  <c r="Q496" i="44"/>
  <c r="P496" i="44"/>
  <c r="N496" i="44"/>
  <c r="M496" i="44"/>
  <c r="L496" i="44"/>
  <c r="K496" i="44"/>
  <c r="J496" i="44"/>
  <c r="X495" i="44"/>
  <c r="W495" i="44"/>
  <c r="V495" i="44"/>
  <c r="U495" i="44"/>
  <c r="T495" i="44"/>
  <c r="R495" i="44"/>
  <c r="S495" i="44" s="1"/>
  <c r="Q495" i="44"/>
  <c r="P495" i="44"/>
  <c r="N495" i="44"/>
  <c r="M495" i="44"/>
  <c r="L495" i="44"/>
  <c r="K495" i="44"/>
  <c r="J495" i="44"/>
  <c r="X494" i="44"/>
  <c r="W494" i="44"/>
  <c r="V494" i="44"/>
  <c r="Y494" i="44" s="1"/>
  <c r="U494" i="44"/>
  <c r="R494" i="44"/>
  <c r="S494" i="44" s="1"/>
  <c r="Q494" i="44"/>
  <c r="P494" i="44"/>
  <c r="N494" i="44"/>
  <c r="M494" i="44"/>
  <c r="L494" i="44"/>
  <c r="K494" i="44"/>
  <c r="J494" i="44"/>
  <c r="X493" i="44"/>
  <c r="W493" i="44"/>
  <c r="V493" i="44"/>
  <c r="Y493" i="44" s="1"/>
  <c r="U493" i="44"/>
  <c r="T493" i="44"/>
  <c r="R493" i="44"/>
  <c r="S493" i="44" s="1"/>
  <c r="Q493" i="44"/>
  <c r="P493" i="44"/>
  <c r="N493" i="44"/>
  <c r="M493" i="44"/>
  <c r="L493" i="44"/>
  <c r="K493" i="44"/>
  <c r="J493" i="44"/>
  <c r="X492" i="44"/>
  <c r="W492" i="44"/>
  <c r="V492" i="44"/>
  <c r="U492" i="44"/>
  <c r="T492" i="44"/>
  <c r="R492" i="44"/>
  <c r="S492" i="44" s="1"/>
  <c r="Q492" i="44"/>
  <c r="P492" i="44"/>
  <c r="N492" i="44"/>
  <c r="M492" i="44"/>
  <c r="L492" i="44"/>
  <c r="K492" i="44"/>
  <c r="J492" i="44"/>
  <c r="X491" i="44"/>
  <c r="W491" i="44"/>
  <c r="V491" i="44"/>
  <c r="U491" i="44"/>
  <c r="T491" i="44"/>
  <c r="R491" i="44"/>
  <c r="S491" i="44" s="1"/>
  <c r="Q491" i="44"/>
  <c r="P491" i="44"/>
  <c r="N491" i="44"/>
  <c r="M491" i="44"/>
  <c r="L491" i="44"/>
  <c r="K491" i="44"/>
  <c r="J491" i="44"/>
  <c r="X490" i="44"/>
  <c r="W490" i="44"/>
  <c r="V490" i="44"/>
  <c r="Y490" i="44" s="1"/>
  <c r="U490" i="44"/>
  <c r="R490" i="44"/>
  <c r="S490" i="44" s="1"/>
  <c r="Q490" i="44"/>
  <c r="P490" i="44"/>
  <c r="N490" i="44"/>
  <c r="M490" i="44"/>
  <c r="L490" i="44"/>
  <c r="K490" i="44"/>
  <c r="J490" i="44"/>
  <c r="X489" i="44"/>
  <c r="W489" i="44"/>
  <c r="V489" i="44"/>
  <c r="Y489" i="44" s="1"/>
  <c r="U489" i="44"/>
  <c r="R489" i="44"/>
  <c r="Q489" i="44"/>
  <c r="P489" i="44"/>
  <c r="N489" i="44"/>
  <c r="M489" i="44"/>
  <c r="L489" i="44"/>
  <c r="K489" i="44"/>
  <c r="J489" i="44"/>
  <c r="X488" i="44"/>
  <c r="W488" i="44"/>
  <c r="V488" i="44"/>
  <c r="U488" i="44"/>
  <c r="R488" i="44"/>
  <c r="S488" i="44" s="1"/>
  <c r="Q488" i="44"/>
  <c r="P488" i="44"/>
  <c r="N488" i="44"/>
  <c r="M488" i="44"/>
  <c r="L488" i="44"/>
  <c r="K488" i="44"/>
  <c r="J488" i="44"/>
  <c r="X487" i="44"/>
  <c r="W487" i="44"/>
  <c r="V487" i="44"/>
  <c r="U487" i="44"/>
  <c r="T487" i="44"/>
  <c r="R487" i="44"/>
  <c r="S487" i="44" s="1"/>
  <c r="Q487" i="44"/>
  <c r="P487" i="44"/>
  <c r="N487" i="44"/>
  <c r="M487" i="44"/>
  <c r="L487" i="44"/>
  <c r="K487" i="44"/>
  <c r="J487" i="44"/>
  <c r="X486" i="44"/>
  <c r="W486" i="44"/>
  <c r="V486" i="44"/>
  <c r="Y486" i="44" s="1"/>
  <c r="U486" i="44"/>
  <c r="R486" i="44"/>
  <c r="S486" i="44" s="1"/>
  <c r="Q486" i="44"/>
  <c r="P486" i="44"/>
  <c r="N486" i="44"/>
  <c r="M486" i="44"/>
  <c r="L486" i="44"/>
  <c r="K486" i="44"/>
  <c r="J486" i="44"/>
  <c r="X485" i="44"/>
  <c r="W485" i="44"/>
  <c r="V485" i="44"/>
  <c r="Y485" i="44" s="1"/>
  <c r="U485" i="44"/>
  <c r="T485" i="44"/>
  <c r="R485" i="44"/>
  <c r="S485" i="44" s="1"/>
  <c r="Q485" i="44"/>
  <c r="P485" i="44"/>
  <c r="N485" i="44"/>
  <c r="M485" i="44"/>
  <c r="L485" i="44"/>
  <c r="K485" i="44"/>
  <c r="J485" i="44"/>
  <c r="X484" i="44"/>
  <c r="W484" i="44"/>
  <c r="V484" i="44"/>
  <c r="U484" i="44"/>
  <c r="T484" i="44"/>
  <c r="R484" i="44"/>
  <c r="S484" i="44" s="1"/>
  <c r="Q484" i="44"/>
  <c r="P484" i="44"/>
  <c r="N484" i="44"/>
  <c r="M484" i="44"/>
  <c r="L484" i="44"/>
  <c r="K484" i="44"/>
  <c r="J484" i="44"/>
  <c r="X483" i="44"/>
  <c r="W483" i="44"/>
  <c r="V483" i="44"/>
  <c r="U483" i="44"/>
  <c r="T483" i="44"/>
  <c r="R483" i="44"/>
  <c r="S483" i="44" s="1"/>
  <c r="Q483" i="44"/>
  <c r="P483" i="44"/>
  <c r="N483" i="44"/>
  <c r="M483" i="44"/>
  <c r="L483" i="44"/>
  <c r="K483" i="44"/>
  <c r="J483" i="44"/>
  <c r="X482" i="44"/>
  <c r="W482" i="44"/>
  <c r="V482" i="44"/>
  <c r="Y482" i="44" s="1"/>
  <c r="U482" i="44"/>
  <c r="R482" i="44"/>
  <c r="S482" i="44" s="1"/>
  <c r="Q482" i="44"/>
  <c r="P482" i="44"/>
  <c r="N482" i="44"/>
  <c r="M482" i="44"/>
  <c r="L482" i="44"/>
  <c r="K482" i="44"/>
  <c r="J482" i="44"/>
  <c r="X481" i="44"/>
  <c r="W481" i="44"/>
  <c r="V481" i="44"/>
  <c r="Y481" i="44" s="1"/>
  <c r="U481" i="44"/>
  <c r="R481" i="44"/>
  <c r="Q481" i="44"/>
  <c r="P481" i="44"/>
  <c r="N481" i="44"/>
  <c r="M481" i="44"/>
  <c r="L481" i="44"/>
  <c r="K481" i="44"/>
  <c r="J481" i="44"/>
  <c r="X480" i="44"/>
  <c r="W480" i="44"/>
  <c r="V480" i="44"/>
  <c r="U480" i="44"/>
  <c r="R480" i="44"/>
  <c r="S480" i="44" s="1"/>
  <c r="Q480" i="44"/>
  <c r="P480" i="44"/>
  <c r="N480" i="44"/>
  <c r="M480" i="44"/>
  <c r="L480" i="44"/>
  <c r="K480" i="44"/>
  <c r="J480" i="44"/>
  <c r="X479" i="44"/>
  <c r="W479" i="44"/>
  <c r="V479" i="44"/>
  <c r="U479" i="44"/>
  <c r="T479" i="44"/>
  <c r="R479" i="44"/>
  <c r="S479" i="44" s="1"/>
  <c r="Q479" i="44"/>
  <c r="P479" i="44"/>
  <c r="N479" i="44"/>
  <c r="M479" i="44"/>
  <c r="L479" i="44"/>
  <c r="K479" i="44"/>
  <c r="J479" i="44"/>
  <c r="X478" i="44"/>
  <c r="W478" i="44"/>
  <c r="V478" i="44"/>
  <c r="Y478" i="44" s="1"/>
  <c r="U478" i="44"/>
  <c r="R478" i="44"/>
  <c r="S478" i="44" s="1"/>
  <c r="Q478" i="44"/>
  <c r="P478" i="44"/>
  <c r="N478" i="44"/>
  <c r="M478" i="44"/>
  <c r="L478" i="44"/>
  <c r="K478" i="44"/>
  <c r="J478" i="44"/>
  <c r="X477" i="44"/>
  <c r="W477" i="44"/>
  <c r="V477" i="44"/>
  <c r="Y477" i="44" s="1"/>
  <c r="U477" i="44"/>
  <c r="T477" i="44"/>
  <c r="R477" i="44"/>
  <c r="S477" i="44" s="1"/>
  <c r="Q477" i="44"/>
  <c r="P477" i="44"/>
  <c r="N477" i="44"/>
  <c r="M477" i="44"/>
  <c r="L477" i="44"/>
  <c r="K477" i="44"/>
  <c r="J477" i="44"/>
  <c r="X476" i="44"/>
  <c r="W476" i="44"/>
  <c r="V476" i="44"/>
  <c r="U476" i="44"/>
  <c r="T476" i="44"/>
  <c r="R476" i="44"/>
  <c r="S476" i="44" s="1"/>
  <c r="Q476" i="44"/>
  <c r="P476" i="44"/>
  <c r="N476" i="44"/>
  <c r="M476" i="44"/>
  <c r="L476" i="44"/>
  <c r="K476" i="44"/>
  <c r="J476" i="44"/>
  <c r="X475" i="44"/>
  <c r="W475" i="44"/>
  <c r="V475" i="44"/>
  <c r="U475" i="44"/>
  <c r="T475" i="44"/>
  <c r="R475" i="44"/>
  <c r="S475" i="44" s="1"/>
  <c r="Q475" i="44"/>
  <c r="P475" i="44"/>
  <c r="N475" i="44"/>
  <c r="M475" i="44"/>
  <c r="L475" i="44"/>
  <c r="K475" i="44"/>
  <c r="J475" i="44"/>
  <c r="X474" i="44"/>
  <c r="W474" i="44"/>
  <c r="V474" i="44"/>
  <c r="Y474" i="44" s="1"/>
  <c r="U474" i="44"/>
  <c r="R474" i="44"/>
  <c r="S474" i="44" s="1"/>
  <c r="Q474" i="44"/>
  <c r="P474" i="44"/>
  <c r="N474" i="44"/>
  <c r="M474" i="44"/>
  <c r="L474" i="44"/>
  <c r="K474" i="44"/>
  <c r="J474" i="44"/>
  <c r="X473" i="44"/>
  <c r="W473" i="44"/>
  <c r="V473" i="44"/>
  <c r="Y473" i="44" s="1"/>
  <c r="U473" i="44"/>
  <c r="R473" i="44"/>
  <c r="Q473" i="44"/>
  <c r="P473" i="44"/>
  <c r="N473" i="44"/>
  <c r="M473" i="44"/>
  <c r="L473" i="44"/>
  <c r="K473" i="44"/>
  <c r="J473" i="44"/>
  <c r="X472" i="44"/>
  <c r="W472" i="44"/>
  <c r="V472" i="44"/>
  <c r="U472" i="44"/>
  <c r="R472" i="44"/>
  <c r="S472" i="44" s="1"/>
  <c r="Q472" i="44"/>
  <c r="P472" i="44"/>
  <c r="N472" i="44"/>
  <c r="M472" i="44"/>
  <c r="L472" i="44"/>
  <c r="K472" i="44"/>
  <c r="J472" i="44"/>
  <c r="X471" i="44"/>
  <c r="W471" i="44"/>
  <c r="V471" i="44"/>
  <c r="U471" i="44"/>
  <c r="T471" i="44"/>
  <c r="R471" i="44"/>
  <c r="S471" i="44" s="1"/>
  <c r="Q471" i="44"/>
  <c r="P471" i="44"/>
  <c r="N471" i="44"/>
  <c r="M471" i="44"/>
  <c r="L471" i="44"/>
  <c r="K471" i="44"/>
  <c r="J471" i="44"/>
  <c r="X470" i="44"/>
  <c r="W470" i="44"/>
  <c r="V470" i="44"/>
  <c r="Y470" i="44" s="1"/>
  <c r="U470" i="44"/>
  <c r="R470" i="44"/>
  <c r="S470" i="44" s="1"/>
  <c r="Q470" i="44"/>
  <c r="P470" i="44"/>
  <c r="N470" i="44"/>
  <c r="M470" i="44"/>
  <c r="L470" i="44"/>
  <c r="K470" i="44"/>
  <c r="J470" i="44"/>
  <c r="X469" i="44"/>
  <c r="W469" i="44"/>
  <c r="V469" i="44"/>
  <c r="Y469" i="44" s="1"/>
  <c r="U469" i="44"/>
  <c r="T469" i="44"/>
  <c r="R469" i="44"/>
  <c r="S469" i="44" s="1"/>
  <c r="Q469" i="44"/>
  <c r="P469" i="44"/>
  <c r="N469" i="44"/>
  <c r="M469" i="44"/>
  <c r="L469" i="44"/>
  <c r="K469" i="44"/>
  <c r="J469" i="44"/>
  <c r="X468" i="44"/>
  <c r="W468" i="44"/>
  <c r="V468" i="44"/>
  <c r="U468" i="44"/>
  <c r="T468" i="44"/>
  <c r="R468" i="44"/>
  <c r="S468" i="44" s="1"/>
  <c r="Q468" i="44"/>
  <c r="P468" i="44"/>
  <c r="N468" i="44"/>
  <c r="M468" i="44"/>
  <c r="L468" i="44"/>
  <c r="K468" i="44"/>
  <c r="J468" i="44"/>
  <c r="X467" i="44"/>
  <c r="W467" i="44"/>
  <c r="V467" i="44"/>
  <c r="U467" i="44"/>
  <c r="T467" i="44"/>
  <c r="R467" i="44"/>
  <c r="S467" i="44" s="1"/>
  <c r="Q467" i="44"/>
  <c r="P467" i="44"/>
  <c r="N467" i="44"/>
  <c r="M467" i="44"/>
  <c r="L467" i="44"/>
  <c r="K467" i="44"/>
  <c r="J467" i="44"/>
  <c r="X466" i="44"/>
  <c r="W466" i="44"/>
  <c r="V466" i="44"/>
  <c r="Y466" i="44" s="1"/>
  <c r="U466" i="44"/>
  <c r="R466" i="44"/>
  <c r="S466" i="44" s="1"/>
  <c r="Q466" i="44"/>
  <c r="P466" i="44"/>
  <c r="N466" i="44"/>
  <c r="M466" i="44"/>
  <c r="L466" i="44"/>
  <c r="K466" i="44"/>
  <c r="J466" i="44"/>
  <c r="X465" i="44"/>
  <c r="W465" i="44"/>
  <c r="V465" i="44"/>
  <c r="Y465" i="44" s="1"/>
  <c r="U465" i="44"/>
  <c r="R465" i="44"/>
  <c r="Q465" i="44"/>
  <c r="P465" i="44"/>
  <c r="N465" i="44"/>
  <c r="M465" i="44"/>
  <c r="L465" i="44"/>
  <c r="K465" i="44"/>
  <c r="J465" i="44"/>
  <c r="X464" i="44"/>
  <c r="W464" i="44"/>
  <c r="V464" i="44"/>
  <c r="U464" i="44"/>
  <c r="R464" i="44"/>
  <c r="S464" i="44" s="1"/>
  <c r="Q464" i="44"/>
  <c r="P464" i="44"/>
  <c r="N464" i="44"/>
  <c r="M464" i="44"/>
  <c r="L464" i="44"/>
  <c r="K464" i="44"/>
  <c r="J464" i="44"/>
  <c r="X463" i="44"/>
  <c r="W463" i="44"/>
  <c r="V463" i="44"/>
  <c r="U463" i="44"/>
  <c r="T463" i="44"/>
  <c r="R463" i="44"/>
  <c r="S463" i="44" s="1"/>
  <c r="Q463" i="44"/>
  <c r="P463" i="44"/>
  <c r="N463" i="44"/>
  <c r="M463" i="44"/>
  <c r="L463" i="44"/>
  <c r="K463" i="44"/>
  <c r="J463" i="44"/>
  <c r="X462" i="44"/>
  <c r="W462" i="44"/>
  <c r="V462" i="44"/>
  <c r="Y462" i="44" s="1"/>
  <c r="U462" i="44"/>
  <c r="R462" i="44"/>
  <c r="S462" i="44" s="1"/>
  <c r="Q462" i="44"/>
  <c r="P462" i="44"/>
  <c r="N462" i="44"/>
  <c r="M462" i="44"/>
  <c r="L462" i="44"/>
  <c r="K462" i="44"/>
  <c r="J462" i="44"/>
  <c r="X461" i="44"/>
  <c r="W461" i="44"/>
  <c r="V461" i="44"/>
  <c r="Y461" i="44" s="1"/>
  <c r="U461" i="44"/>
  <c r="T461" i="44"/>
  <c r="R461" i="44"/>
  <c r="S461" i="44" s="1"/>
  <c r="Q461" i="44"/>
  <c r="P461" i="44"/>
  <c r="N461" i="44"/>
  <c r="M461" i="44"/>
  <c r="L461" i="44"/>
  <c r="K461" i="44"/>
  <c r="J461" i="44"/>
  <c r="X460" i="44"/>
  <c r="W460" i="44"/>
  <c r="V460" i="44"/>
  <c r="U460" i="44"/>
  <c r="T460" i="44"/>
  <c r="R460" i="44"/>
  <c r="S460" i="44" s="1"/>
  <c r="Q460" i="44"/>
  <c r="P460" i="44"/>
  <c r="N460" i="44"/>
  <c r="M460" i="44"/>
  <c r="L460" i="44"/>
  <c r="K460" i="44"/>
  <c r="J460" i="44"/>
  <c r="X459" i="44"/>
  <c r="W459" i="44"/>
  <c r="V459" i="44"/>
  <c r="U459" i="44"/>
  <c r="T459" i="44"/>
  <c r="R459" i="44"/>
  <c r="S459" i="44" s="1"/>
  <c r="Q459" i="44"/>
  <c r="P459" i="44"/>
  <c r="N459" i="44"/>
  <c r="M459" i="44"/>
  <c r="L459" i="44"/>
  <c r="K459" i="44"/>
  <c r="J459" i="44"/>
  <c r="X458" i="44"/>
  <c r="W458" i="44"/>
  <c r="V458" i="44"/>
  <c r="Y458" i="44" s="1"/>
  <c r="U458" i="44"/>
  <c r="R458" i="44"/>
  <c r="S458" i="44" s="1"/>
  <c r="Q458" i="44"/>
  <c r="P458" i="44"/>
  <c r="N458" i="44"/>
  <c r="M458" i="44"/>
  <c r="L458" i="44"/>
  <c r="K458" i="44"/>
  <c r="J458" i="44"/>
  <c r="X457" i="44"/>
  <c r="W457" i="44"/>
  <c r="V457" i="44"/>
  <c r="Y457" i="44" s="1"/>
  <c r="U457" i="44"/>
  <c r="R457" i="44"/>
  <c r="Q457" i="44"/>
  <c r="P457" i="44"/>
  <c r="N457" i="44"/>
  <c r="M457" i="44"/>
  <c r="L457" i="44"/>
  <c r="K457" i="44"/>
  <c r="J457" i="44"/>
  <c r="X456" i="44"/>
  <c r="W456" i="44"/>
  <c r="V456" i="44"/>
  <c r="U456" i="44"/>
  <c r="R456" i="44"/>
  <c r="S456" i="44" s="1"/>
  <c r="Q456" i="44"/>
  <c r="P456" i="44"/>
  <c r="N456" i="44"/>
  <c r="M456" i="44"/>
  <c r="L456" i="44"/>
  <c r="K456" i="44"/>
  <c r="J456" i="44"/>
  <c r="X455" i="44"/>
  <c r="W455" i="44"/>
  <c r="V455" i="44"/>
  <c r="U455" i="44"/>
  <c r="T455" i="44"/>
  <c r="R455" i="44"/>
  <c r="S455" i="44" s="1"/>
  <c r="Q455" i="44"/>
  <c r="P455" i="44"/>
  <c r="N455" i="44"/>
  <c r="M455" i="44"/>
  <c r="L455" i="44"/>
  <c r="K455" i="44"/>
  <c r="J455" i="44"/>
  <c r="X454" i="44"/>
  <c r="W454" i="44"/>
  <c r="V454" i="44"/>
  <c r="Y454" i="44" s="1"/>
  <c r="U454" i="44"/>
  <c r="R454" i="44"/>
  <c r="S454" i="44" s="1"/>
  <c r="Q454" i="44"/>
  <c r="P454" i="44"/>
  <c r="N454" i="44"/>
  <c r="M454" i="44"/>
  <c r="L454" i="44"/>
  <c r="K454" i="44"/>
  <c r="J454" i="44"/>
  <c r="X453" i="44"/>
  <c r="W453" i="44"/>
  <c r="V453" i="44"/>
  <c r="Y453" i="44" s="1"/>
  <c r="U453" i="44"/>
  <c r="T453" i="44"/>
  <c r="R453" i="44"/>
  <c r="S453" i="44" s="1"/>
  <c r="Q453" i="44"/>
  <c r="P453" i="44"/>
  <c r="N453" i="44"/>
  <c r="M453" i="44"/>
  <c r="L453" i="44"/>
  <c r="K453" i="44"/>
  <c r="J453" i="44"/>
  <c r="X452" i="44"/>
  <c r="W452" i="44"/>
  <c r="V452" i="44"/>
  <c r="U452" i="44"/>
  <c r="T452" i="44"/>
  <c r="R452" i="44"/>
  <c r="S452" i="44" s="1"/>
  <c r="Q452" i="44"/>
  <c r="P452" i="44"/>
  <c r="N452" i="44"/>
  <c r="M452" i="44"/>
  <c r="L452" i="44"/>
  <c r="K452" i="44"/>
  <c r="J452" i="44"/>
  <c r="X451" i="44"/>
  <c r="W451" i="44"/>
  <c r="V451" i="44"/>
  <c r="U451" i="44"/>
  <c r="T451" i="44"/>
  <c r="R451" i="44"/>
  <c r="S451" i="44" s="1"/>
  <c r="Q451" i="44"/>
  <c r="P451" i="44"/>
  <c r="N451" i="44"/>
  <c r="M451" i="44"/>
  <c r="L451" i="44"/>
  <c r="K451" i="44"/>
  <c r="J451" i="44"/>
  <c r="X450" i="44"/>
  <c r="W450" i="44"/>
  <c r="V450" i="44"/>
  <c r="Y450" i="44" s="1"/>
  <c r="U450" i="44"/>
  <c r="R450" i="44"/>
  <c r="S450" i="44" s="1"/>
  <c r="Q450" i="44"/>
  <c r="P450" i="44"/>
  <c r="N450" i="44"/>
  <c r="M450" i="44"/>
  <c r="L450" i="44"/>
  <c r="K450" i="44"/>
  <c r="J450" i="44"/>
  <c r="X449" i="44"/>
  <c r="W449" i="44"/>
  <c r="V449" i="44"/>
  <c r="Y449" i="44" s="1"/>
  <c r="U449" i="44"/>
  <c r="R449" i="44"/>
  <c r="Q449" i="44"/>
  <c r="P449" i="44"/>
  <c r="N449" i="44"/>
  <c r="M449" i="44"/>
  <c r="L449" i="44"/>
  <c r="K449" i="44"/>
  <c r="J449" i="44"/>
  <c r="X448" i="44"/>
  <c r="W448" i="44"/>
  <c r="V448" i="44"/>
  <c r="U448" i="44"/>
  <c r="R448" i="44"/>
  <c r="S448" i="44" s="1"/>
  <c r="Q448" i="44"/>
  <c r="P448" i="44"/>
  <c r="N448" i="44"/>
  <c r="M448" i="44"/>
  <c r="L448" i="44"/>
  <c r="K448" i="44"/>
  <c r="J448" i="44"/>
  <c r="X447" i="44"/>
  <c r="W447" i="44"/>
  <c r="V447" i="44"/>
  <c r="U447" i="44"/>
  <c r="T447" i="44"/>
  <c r="R447" i="44"/>
  <c r="S447" i="44" s="1"/>
  <c r="Q447" i="44"/>
  <c r="P447" i="44"/>
  <c r="N447" i="44"/>
  <c r="M447" i="44"/>
  <c r="L447" i="44"/>
  <c r="K447" i="44"/>
  <c r="J447" i="44"/>
  <c r="X446" i="44"/>
  <c r="W446" i="44"/>
  <c r="V446" i="44"/>
  <c r="Y446" i="44" s="1"/>
  <c r="U446" i="44"/>
  <c r="R446" i="44"/>
  <c r="S446" i="44" s="1"/>
  <c r="Q446" i="44"/>
  <c r="P446" i="44"/>
  <c r="N446" i="44"/>
  <c r="M446" i="44"/>
  <c r="L446" i="44"/>
  <c r="K446" i="44"/>
  <c r="J446" i="44"/>
  <c r="X445" i="44"/>
  <c r="W445" i="44"/>
  <c r="V445" i="44"/>
  <c r="U445" i="44"/>
  <c r="R445" i="44"/>
  <c r="S445" i="44" s="1"/>
  <c r="Q445" i="44"/>
  <c r="P445" i="44"/>
  <c r="N445" i="44"/>
  <c r="M445" i="44"/>
  <c r="L445" i="44"/>
  <c r="K445" i="44"/>
  <c r="J445" i="44"/>
  <c r="X444" i="44"/>
  <c r="W444" i="44"/>
  <c r="V444" i="44"/>
  <c r="Y444" i="44" s="1"/>
  <c r="U444" i="44"/>
  <c r="R444" i="44"/>
  <c r="S444" i="44" s="1"/>
  <c r="Q444" i="44"/>
  <c r="P444" i="44"/>
  <c r="N444" i="44"/>
  <c r="M444" i="44"/>
  <c r="L444" i="44"/>
  <c r="K444" i="44"/>
  <c r="J444" i="44"/>
  <c r="X443" i="44"/>
  <c r="W443" i="44"/>
  <c r="V443" i="44"/>
  <c r="U443" i="44"/>
  <c r="T443" i="44"/>
  <c r="R443" i="44"/>
  <c r="S443" i="44" s="1"/>
  <c r="Q443" i="44"/>
  <c r="P443" i="44"/>
  <c r="N443" i="44"/>
  <c r="M443" i="44"/>
  <c r="L443" i="44"/>
  <c r="K443" i="44"/>
  <c r="J443" i="44"/>
  <c r="X442" i="44"/>
  <c r="W442" i="44"/>
  <c r="V442" i="44"/>
  <c r="U442" i="44"/>
  <c r="R442" i="44"/>
  <c r="S442" i="44" s="1"/>
  <c r="Q442" i="44"/>
  <c r="P442" i="44"/>
  <c r="N442" i="44"/>
  <c r="M442" i="44"/>
  <c r="L442" i="44"/>
  <c r="K442" i="44"/>
  <c r="J442" i="44"/>
  <c r="X441" i="44"/>
  <c r="W441" i="44"/>
  <c r="V441" i="44"/>
  <c r="U441" i="44"/>
  <c r="R441" i="44"/>
  <c r="S441" i="44" s="1"/>
  <c r="Q441" i="44"/>
  <c r="P441" i="44"/>
  <c r="N441" i="44"/>
  <c r="M441" i="44"/>
  <c r="L441" i="44"/>
  <c r="K441" i="44"/>
  <c r="J441" i="44"/>
  <c r="X440" i="44"/>
  <c r="W440" i="44"/>
  <c r="V440" i="44"/>
  <c r="Y440" i="44" s="1"/>
  <c r="U440" i="44"/>
  <c r="R440" i="44"/>
  <c r="S440" i="44" s="1"/>
  <c r="Q440" i="44"/>
  <c r="P440" i="44"/>
  <c r="N440" i="44"/>
  <c r="M440" i="44"/>
  <c r="L440" i="44"/>
  <c r="K440" i="44"/>
  <c r="J440" i="44"/>
  <c r="X439" i="44"/>
  <c r="W439" i="44"/>
  <c r="V439" i="44"/>
  <c r="U439" i="44"/>
  <c r="T439" i="44"/>
  <c r="R439" i="44"/>
  <c r="S439" i="44" s="1"/>
  <c r="Q439" i="44"/>
  <c r="P439" i="44"/>
  <c r="N439" i="44"/>
  <c r="M439" i="44"/>
  <c r="L439" i="44"/>
  <c r="K439" i="44"/>
  <c r="J439" i="44"/>
  <c r="X438" i="44"/>
  <c r="W438" i="44"/>
  <c r="V438" i="44"/>
  <c r="U438" i="44"/>
  <c r="R438" i="44"/>
  <c r="S438" i="44" s="1"/>
  <c r="Q438" i="44"/>
  <c r="P438" i="44"/>
  <c r="N438" i="44"/>
  <c r="M438" i="44"/>
  <c r="L438" i="44"/>
  <c r="K438" i="44"/>
  <c r="J438" i="44"/>
  <c r="X437" i="44"/>
  <c r="W437" i="44"/>
  <c r="V437" i="44"/>
  <c r="U437" i="44"/>
  <c r="R437" i="44"/>
  <c r="S437" i="44" s="1"/>
  <c r="Q437" i="44"/>
  <c r="P437" i="44"/>
  <c r="N437" i="44"/>
  <c r="M437" i="44"/>
  <c r="L437" i="44"/>
  <c r="K437" i="44"/>
  <c r="J437" i="44"/>
  <c r="X436" i="44"/>
  <c r="W436" i="44"/>
  <c r="V436" i="44"/>
  <c r="Y436" i="44" s="1"/>
  <c r="U436" i="44"/>
  <c r="R436" i="44"/>
  <c r="S436" i="44" s="1"/>
  <c r="Q436" i="44"/>
  <c r="P436" i="44"/>
  <c r="N436" i="44"/>
  <c r="M436" i="44"/>
  <c r="L436" i="44"/>
  <c r="K436" i="44"/>
  <c r="J436" i="44"/>
  <c r="X435" i="44"/>
  <c r="W435" i="44"/>
  <c r="V435" i="44"/>
  <c r="U435" i="44"/>
  <c r="T435" i="44"/>
  <c r="R435" i="44"/>
  <c r="S435" i="44" s="1"/>
  <c r="Q435" i="44"/>
  <c r="P435" i="44"/>
  <c r="N435" i="44"/>
  <c r="M435" i="44"/>
  <c r="L435" i="44"/>
  <c r="K435" i="44"/>
  <c r="J435" i="44"/>
  <c r="X434" i="44"/>
  <c r="W434" i="44"/>
  <c r="V434" i="44"/>
  <c r="U434" i="44"/>
  <c r="R434" i="44"/>
  <c r="S434" i="44" s="1"/>
  <c r="Q434" i="44"/>
  <c r="P434" i="44"/>
  <c r="N434" i="44"/>
  <c r="M434" i="44"/>
  <c r="L434" i="44"/>
  <c r="K434" i="44"/>
  <c r="J434" i="44"/>
  <c r="X433" i="44"/>
  <c r="W433" i="44"/>
  <c r="V433" i="44"/>
  <c r="U433" i="44"/>
  <c r="R433" i="44"/>
  <c r="S433" i="44" s="1"/>
  <c r="Q433" i="44"/>
  <c r="P433" i="44"/>
  <c r="N433" i="44"/>
  <c r="M433" i="44"/>
  <c r="L433" i="44"/>
  <c r="K433" i="44"/>
  <c r="J433" i="44"/>
  <c r="X432" i="44"/>
  <c r="W432" i="44"/>
  <c r="V432" i="44"/>
  <c r="Y432" i="44" s="1"/>
  <c r="U432" i="44"/>
  <c r="R432" i="44"/>
  <c r="S432" i="44" s="1"/>
  <c r="Q432" i="44"/>
  <c r="P432" i="44"/>
  <c r="N432" i="44"/>
  <c r="M432" i="44"/>
  <c r="L432" i="44"/>
  <c r="K432" i="44"/>
  <c r="J432" i="44"/>
  <c r="X431" i="44"/>
  <c r="W431" i="44"/>
  <c r="V431" i="44"/>
  <c r="U431" i="44"/>
  <c r="T431" i="44"/>
  <c r="R431" i="44"/>
  <c r="S431" i="44" s="1"/>
  <c r="Q431" i="44"/>
  <c r="P431" i="44"/>
  <c r="N431" i="44"/>
  <c r="M431" i="44"/>
  <c r="L431" i="44"/>
  <c r="K431" i="44"/>
  <c r="J431" i="44"/>
  <c r="X430" i="44"/>
  <c r="W430" i="44"/>
  <c r="V430" i="44"/>
  <c r="U430" i="44"/>
  <c r="R430" i="44"/>
  <c r="S430" i="44" s="1"/>
  <c r="Q430" i="44"/>
  <c r="P430" i="44"/>
  <c r="N430" i="44"/>
  <c r="M430" i="44"/>
  <c r="L430" i="44"/>
  <c r="K430" i="44"/>
  <c r="J430" i="44"/>
  <c r="X429" i="44"/>
  <c r="W429" i="44"/>
  <c r="V429" i="44"/>
  <c r="U429" i="44"/>
  <c r="R429" i="44"/>
  <c r="S429" i="44" s="1"/>
  <c r="Q429" i="44"/>
  <c r="P429" i="44"/>
  <c r="N429" i="44"/>
  <c r="M429" i="44"/>
  <c r="L429" i="44"/>
  <c r="K429" i="44"/>
  <c r="J429" i="44"/>
  <c r="X428" i="44"/>
  <c r="W428" i="44"/>
  <c r="V428" i="44"/>
  <c r="Y428" i="44" s="1"/>
  <c r="U428" i="44"/>
  <c r="R428" i="44"/>
  <c r="S428" i="44" s="1"/>
  <c r="Q428" i="44"/>
  <c r="P428" i="44"/>
  <c r="N428" i="44"/>
  <c r="M428" i="44"/>
  <c r="L428" i="44"/>
  <c r="K428" i="44"/>
  <c r="J428" i="44"/>
  <c r="X427" i="44"/>
  <c r="W427" i="44"/>
  <c r="V427" i="44"/>
  <c r="U427" i="44"/>
  <c r="T427" i="44"/>
  <c r="R427" i="44"/>
  <c r="S427" i="44" s="1"/>
  <c r="Q427" i="44"/>
  <c r="P427" i="44"/>
  <c r="N427" i="44"/>
  <c r="M427" i="44"/>
  <c r="L427" i="44"/>
  <c r="K427" i="44"/>
  <c r="J427" i="44"/>
  <c r="X426" i="44"/>
  <c r="W426" i="44"/>
  <c r="V426" i="44"/>
  <c r="U426" i="44"/>
  <c r="R426" i="44"/>
  <c r="S426" i="44" s="1"/>
  <c r="Q426" i="44"/>
  <c r="P426" i="44"/>
  <c r="N426" i="44"/>
  <c r="M426" i="44"/>
  <c r="L426" i="44"/>
  <c r="K426" i="44"/>
  <c r="J426" i="44"/>
  <c r="X425" i="44"/>
  <c r="W425" i="44"/>
  <c r="V425" i="44"/>
  <c r="U425" i="44"/>
  <c r="R425" i="44"/>
  <c r="S425" i="44" s="1"/>
  <c r="Q425" i="44"/>
  <c r="P425" i="44"/>
  <c r="N425" i="44"/>
  <c r="M425" i="44"/>
  <c r="L425" i="44"/>
  <c r="K425" i="44"/>
  <c r="J425" i="44"/>
  <c r="X424" i="44"/>
  <c r="W424" i="44"/>
  <c r="V424" i="44"/>
  <c r="Y424" i="44" s="1"/>
  <c r="U424" i="44"/>
  <c r="R424" i="44"/>
  <c r="S424" i="44" s="1"/>
  <c r="Q424" i="44"/>
  <c r="P424" i="44"/>
  <c r="N424" i="44"/>
  <c r="M424" i="44"/>
  <c r="L424" i="44"/>
  <c r="K424" i="44"/>
  <c r="J424" i="44"/>
  <c r="X423" i="44"/>
  <c r="W423" i="44"/>
  <c r="V423" i="44"/>
  <c r="U423" i="44"/>
  <c r="T423" i="44"/>
  <c r="R423" i="44"/>
  <c r="S423" i="44" s="1"/>
  <c r="Q423" i="44"/>
  <c r="P423" i="44"/>
  <c r="N423" i="44"/>
  <c r="M423" i="44"/>
  <c r="L423" i="44"/>
  <c r="K423" i="44"/>
  <c r="J423" i="44"/>
  <c r="X422" i="44"/>
  <c r="W422" i="44"/>
  <c r="V422" i="44"/>
  <c r="U422" i="44"/>
  <c r="R422" i="44"/>
  <c r="S422" i="44" s="1"/>
  <c r="Q422" i="44"/>
  <c r="P422" i="44"/>
  <c r="N422" i="44"/>
  <c r="M422" i="44"/>
  <c r="L422" i="44"/>
  <c r="K422" i="44"/>
  <c r="J422" i="44"/>
  <c r="X421" i="44"/>
  <c r="W421" i="44"/>
  <c r="V421" i="44"/>
  <c r="U421" i="44"/>
  <c r="R421" i="44"/>
  <c r="S421" i="44" s="1"/>
  <c r="Q421" i="44"/>
  <c r="P421" i="44"/>
  <c r="N421" i="44"/>
  <c r="M421" i="44"/>
  <c r="L421" i="44"/>
  <c r="K421" i="44"/>
  <c r="J421" i="44"/>
  <c r="X420" i="44"/>
  <c r="W420" i="44"/>
  <c r="V420" i="44"/>
  <c r="Y420" i="44" s="1"/>
  <c r="U420" i="44"/>
  <c r="T420" i="44"/>
  <c r="R420" i="44"/>
  <c r="S420" i="44" s="1"/>
  <c r="Q420" i="44"/>
  <c r="P420" i="44"/>
  <c r="N420" i="44"/>
  <c r="M420" i="44"/>
  <c r="L420" i="44"/>
  <c r="K420" i="44"/>
  <c r="J420" i="44"/>
  <c r="X419" i="44"/>
  <c r="W419" i="44"/>
  <c r="V419" i="44"/>
  <c r="U419" i="44"/>
  <c r="T419" i="44"/>
  <c r="S419" i="44"/>
  <c r="R419" i="44"/>
  <c r="Q419" i="44"/>
  <c r="P419" i="44"/>
  <c r="N419" i="44"/>
  <c r="M419" i="44"/>
  <c r="L419" i="44"/>
  <c r="K419" i="44"/>
  <c r="J419" i="44"/>
  <c r="X418" i="44"/>
  <c r="W418" i="44"/>
  <c r="V418" i="44"/>
  <c r="Y418" i="44" s="1"/>
  <c r="U418" i="44"/>
  <c r="S418" i="44"/>
  <c r="R418" i="44"/>
  <c r="T418" i="44" s="1"/>
  <c r="Q418" i="44"/>
  <c r="P418" i="44"/>
  <c r="N418" i="44"/>
  <c r="M418" i="44"/>
  <c r="L418" i="44"/>
  <c r="K418" i="44"/>
  <c r="J418" i="44"/>
  <c r="X417" i="44"/>
  <c r="W417" i="44"/>
  <c r="V417" i="44"/>
  <c r="U417" i="44"/>
  <c r="R417" i="44"/>
  <c r="Q417" i="44"/>
  <c r="P417" i="44"/>
  <c r="N417" i="44"/>
  <c r="M417" i="44"/>
  <c r="L417" i="44"/>
  <c r="K417" i="44"/>
  <c r="J417" i="44"/>
  <c r="X416" i="44"/>
  <c r="W416" i="44"/>
  <c r="V416" i="44"/>
  <c r="U416" i="44"/>
  <c r="R416" i="44"/>
  <c r="S416" i="44" s="1"/>
  <c r="T416" i="44" s="1"/>
  <c r="Q416" i="44"/>
  <c r="P416" i="44"/>
  <c r="N416" i="44"/>
  <c r="M416" i="44"/>
  <c r="L416" i="44"/>
  <c r="K416" i="44"/>
  <c r="J416" i="44"/>
  <c r="X415" i="44"/>
  <c r="W415" i="44"/>
  <c r="V415" i="44"/>
  <c r="U415" i="44"/>
  <c r="S415" i="44"/>
  <c r="T415" i="44" s="1"/>
  <c r="R415" i="44"/>
  <c r="Q415" i="44"/>
  <c r="P415" i="44"/>
  <c r="N415" i="44"/>
  <c r="M415" i="44"/>
  <c r="L415" i="44"/>
  <c r="K415" i="44"/>
  <c r="J415" i="44"/>
  <c r="X414" i="44"/>
  <c r="W414" i="44"/>
  <c r="V414" i="44"/>
  <c r="U414" i="44"/>
  <c r="R414" i="44"/>
  <c r="Q414" i="44"/>
  <c r="P414" i="44"/>
  <c r="N414" i="44"/>
  <c r="M414" i="44"/>
  <c r="L414" i="44"/>
  <c r="K414" i="44"/>
  <c r="J414" i="44"/>
  <c r="X413" i="44"/>
  <c r="W413" i="44"/>
  <c r="V413" i="44"/>
  <c r="Y413" i="44" s="1"/>
  <c r="U413" i="44"/>
  <c r="T413" i="44"/>
  <c r="S413" i="44"/>
  <c r="R413" i="44"/>
  <c r="Q413" i="44"/>
  <c r="P413" i="44"/>
  <c r="N413" i="44"/>
  <c r="M413" i="44"/>
  <c r="L413" i="44"/>
  <c r="K413" i="44"/>
  <c r="J413" i="44"/>
  <c r="X412" i="44"/>
  <c r="W412" i="44"/>
  <c r="V412" i="44"/>
  <c r="U412" i="44"/>
  <c r="T412" i="44"/>
  <c r="S412" i="44"/>
  <c r="R412" i="44"/>
  <c r="Q412" i="44"/>
  <c r="P412" i="44"/>
  <c r="N412" i="44"/>
  <c r="M412" i="44"/>
  <c r="L412" i="44"/>
  <c r="K412" i="44"/>
  <c r="J412" i="44"/>
  <c r="X411" i="44"/>
  <c r="W411" i="44"/>
  <c r="V411" i="44"/>
  <c r="U411" i="44"/>
  <c r="T411" i="44"/>
  <c r="S411" i="44"/>
  <c r="R411" i="44"/>
  <c r="Q411" i="44"/>
  <c r="P411" i="44"/>
  <c r="N411" i="44"/>
  <c r="M411" i="44"/>
  <c r="L411" i="44"/>
  <c r="K411" i="44"/>
  <c r="J411" i="44"/>
  <c r="X410" i="44"/>
  <c r="W410" i="44"/>
  <c r="V410" i="44"/>
  <c r="Y410" i="44" s="1"/>
  <c r="U410" i="44"/>
  <c r="S410" i="44"/>
  <c r="R410" i="44"/>
  <c r="T410" i="44" s="1"/>
  <c r="Q410" i="44"/>
  <c r="P410" i="44"/>
  <c r="N410" i="44"/>
  <c r="M410" i="44"/>
  <c r="L410" i="44"/>
  <c r="K410" i="44"/>
  <c r="J410" i="44"/>
  <c r="X409" i="44"/>
  <c r="W409" i="44"/>
  <c r="V409" i="44"/>
  <c r="U409" i="44"/>
  <c r="R409" i="44"/>
  <c r="Q409" i="44"/>
  <c r="P409" i="44"/>
  <c r="N409" i="44"/>
  <c r="M409" i="44"/>
  <c r="L409" i="44"/>
  <c r="K409" i="44"/>
  <c r="J409" i="44"/>
  <c r="X408" i="44"/>
  <c r="W408" i="44"/>
  <c r="V408" i="44"/>
  <c r="U408" i="44"/>
  <c r="R408" i="44"/>
  <c r="S408" i="44" s="1"/>
  <c r="T408" i="44" s="1"/>
  <c r="Q408" i="44"/>
  <c r="P408" i="44"/>
  <c r="N408" i="44"/>
  <c r="M408" i="44"/>
  <c r="L408" i="44"/>
  <c r="K408" i="44"/>
  <c r="J408" i="44"/>
  <c r="X407" i="44"/>
  <c r="W407" i="44"/>
  <c r="V407" i="44"/>
  <c r="U407" i="44"/>
  <c r="S407" i="44"/>
  <c r="T407" i="44" s="1"/>
  <c r="R407" i="44"/>
  <c r="Q407" i="44"/>
  <c r="P407" i="44"/>
  <c r="N407" i="44"/>
  <c r="M407" i="44"/>
  <c r="L407" i="44"/>
  <c r="K407" i="44"/>
  <c r="J407" i="44"/>
  <c r="X406" i="44"/>
  <c r="W406" i="44"/>
  <c r="V406" i="44"/>
  <c r="U406" i="44"/>
  <c r="R406" i="44"/>
  <c r="Q406" i="44"/>
  <c r="P406" i="44"/>
  <c r="N406" i="44"/>
  <c r="M406" i="44"/>
  <c r="L406" i="44"/>
  <c r="K406" i="44"/>
  <c r="J406" i="44"/>
  <c r="X405" i="44"/>
  <c r="W405" i="44"/>
  <c r="V405" i="44"/>
  <c r="Y405" i="44" s="1"/>
  <c r="U405" i="44"/>
  <c r="T405" i="44"/>
  <c r="S405" i="44"/>
  <c r="R405" i="44"/>
  <c r="Q405" i="44"/>
  <c r="P405" i="44"/>
  <c r="N405" i="44"/>
  <c r="M405" i="44"/>
  <c r="L405" i="44"/>
  <c r="K405" i="44"/>
  <c r="J405" i="44"/>
  <c r="X404" i="44"/>
  <c r="W404" i="44"/>
  <c r="V404" i="44"/>
  <c r="U404" i="44"/>
  <c r="T404" i="44"/>
  <c r="S404" i="44"/>
  <c r="R404" i="44"/>
  <c r="Q404" i="44"/>
  <c r="P404" i="44"/>
  <c r="N404" i="44"/>
  <c r="M404" i="44"/>
  <c r="L404" i="44"/>
  <c r="K404" i="44"/>
  <c r="J404" i="44"/>
  <c r="X403" i="44"/>
  <c r="W403" i="44"/>
  <c r="V403" i="44"/>
  <c r="U403" i="44"/>
  <c r="T403" i="44"/>
  <c r="S403" i="44"/>
  <c r="R403" i="44"/>
  <c r="Q403" i="44"/>
  <c r="P403" i="44"/>
  <c r="N403" i="44"/>
  <c r="M403" i="44"/>
  <c r="L403" i="44"/>
  <c r="K403" i="44"/>
  <c r="J403" i="44"/>
  <c r="X402" i="44"/>
  <c r="W402" i="44"/>
  <c r="V402" i="44"/>
  <c r="Y402" i="44" s="1"/>
  <c r="U402" i="44"/>
  <c r="S402" i="44"/>
  <c r="R402" i="44"/>
  <c r="T402" i="44" s="1"/>
  <c r="Q402" i="44"/>
  <c r="P402" i="44"/>
  <c r="N402" i="44"/>
  <c r="M402" i="44"/>
  <c r="L402" i="44"/>
  <c r="K402" i="44"/>
  <c r="J402" i="44"/>
  <c r="X401" i="44"/>
  <c r="W401" i="44"/>
  <c r="V401" i="44"/>
  <c r="U401" i="44"/>
  <c r="R401" i="44"/>
  <c r="Q401" i="44"/>
  <c r="P401" i="44"/>
  <c r="N401" i="44"/>
  <c r="M401" i="44"/>
  <c r="L401" i="44"/>
  <c r="K401" i="44"/>
  <c r="J401" i="44"/>
  <c r="X400" i="44"/>
  <c r="W400" i="44"/>
  <c r="V400" i="44"/>
  <c r="U400" i="44"/>
  <c r="R400" i="44"/>
  <c r="S400" i="44" s="1"/>
  <c r="T400" i="44" s="1"/>
  <c r="Q400" i="44"/>
  <c r="P400" i="44"/>
  <c r="N400" i="44"/>
  <c r="M400" i="44"/>
  <c r="L400" i="44"/>
  <c r="K400" i="44"/>
  <c r="J400" i="44"/>
  <c r="X399" i="44"/>
  <c r="W399" i="44"/>
  <c r="V399" i="44"/>
  <c r="U399" i="44"/>
  <c r="S399" i="44"/>
  <c r="T399" i="44" s="1"/>
  <c r="R399" i="44"/>
  <c r="Q399" i="44"/>
  <c r="P399" i="44"/>
  <c r="N399" i="44"/>
  <c r="M399" i="44"/>
  <c r="L399" i="44"/>
  <c r="K399" i="44"/>
  <c r="J399" i="44"/>
  <c r="X398" i="44"/>
  <c r="W398" i="44"/>
  <c r="V398" i="44"/>
  <c r="U398" i="44"/>
  <c r="R398" i="44"/>
  <c r="Q398" i="44"/>
  <c r="P398" i="44"/>
  <c r="N398" i="44"/>
  <c r="M398" i="44"/>
  <c r="L398" i="44"/>
  <c r="K398" i="44"/>
  <c r="J398" i="44"/>
  <c r="X397" i="44"/>
  <c r="W397" i="44"/>
  <c r="V397" i="44"/>
  <c r="Y397" i="44" s="1"/>
  <c r="U397" i="44"/>
  <c r="T397" i="44"/>
  <c r="S397" i="44"/>
  <c r="R397" i="44"/>
  <c r="Q397" i="44"/>
  <c r="P397" i="44"/>
  <c r="N397" i="44"/>
  <c r="M397" i="44"/>
  <c r="L397" i="44"/>
  <c r="K397" i="44"/>
  <c r="J397" i="44"/>
  <c r="X396" i="44"/>
  <c r="W396" i="44"/>
  <c r="V396" i="44"/>
  <c r="U396" i="44"/>
  <c r="T396" i="44"/>
  <c r="S396" i="44"/>
  <c r="R396" i="44"/>
  <c r="Q396" i="44"/>
  <c r="P396" i="44"/>
  <c r="N396" i="44"/>
  <c r="M396" i="44"/>
  <c r="L396" i="44"/>
  <c r="K396" i="44"/>
  <c r="J396" i="44"/>
  <c r="X395" i="44"/>
  <c r="W395" i="44"/>
  <c r="V395" i="44"/>
  <c r="U395" i="44"/>
  <c r="T395" i="44"/>
  <c r="S395" i="44"/>
  <c r="R395" i="44"/>
  <c r="Q395" i="44"/>
  <c r="P395" i="44"/>
  <c r="N395" i="44"/>
  <c r="M395" i="44"/>
  <c r="L395" i="44"/>
  <c r="K395" i="44"/>
  <c r="J395" i="44"/>
  <c r="X394" i="44"/>
  <c r="W394" i="44"/>
  <c r="V394" i="44"/>
  <c r="Y394" i="44" s="1"/>
  <c r="U394" i="44"/>
  <c r="S394" i="44"/>
  <c r="R394" i="44"/>
  <c r="T394" i="44" s="1"/>
  <c r="Q394" i="44"/>
  <c r="P394" i="44"/>
  <c r="N394" i="44"/>
  <c r="M394" i="44"/>
  <c r="L394" i="44"/>
  <c r="K394" i="44"/>
  <c r="J394" i="44"/>
  <c r="X393" i="44"/>
  <c r="W393" i="44"/>
  <c r="V393" i="44"/>
  <c r="U393" i="44"/>
  <c r="R393" i="44"/>
  <c r="Q393" i="44"/>
  <c r="P393" i="44"/>
  <c r="N393" i="44"/>
  <c r="M393" i="44"/>
  <c r="L393" i="44"/>
  <c r="K393" i="44"/>
  <c r="J393" i="44"/>
  <c r="X392" i="44"/>
  <c r="W392" i="44"/>
  <c r="V392" i="44"/>
  <c r="U392" i="44"/>
  <c r="R392" i="44"/>
  <c r="S392" i="44" s="1"/>
  <c r="T392" i="44" s="1"/>
  <c r="Q392" i="44"/>
  <c r="P392" i="44"/>
  <c r="N392" i="44"/>
  <c r="M392" i="44"/>
  <c r="L392" i="44"/>
  <c r="K392" i="44"/>
  <c r="J392" i="44"/>
  <c r="X391" i="44"/>
  <c r="W391" i="44"/>
  <c r="V391" i="44"/>
  <c r="U391" i="44"/>
  <c r="S391" i="44"/>
  <c r="T391" i="44" s="1"/>
  <c r="R391" i="44"/>
  <c r="Q391" i="44"/>
  <c r="P391" i="44"/>
  <c r="N391" i="44"/>
  <c r="M391" i="44"/>
  <c r="L391" i="44"/>
  <c r="K391" i="44"/>
  <c r="J391" i="44"/>
  <c r="X390" i="44"/>
  <c r="W390" i="44"/>
  <c r="V390" i="44"/>
  <c r="U390" i="44"/>
  <c r="R390" i="44"/>
  <c r="Q390" i="44"/>
  <c r="P390" i="44"/>
  <c r="N390" i="44"/>
  <c r="M390" i="44"/>
  <c r="L390" i="44"/>
  <c r="K390" i="44"/>
  <c r="J390" i="44"/>
  <c r="X389" i="44"/>
  <c r="W389" i="44"/>
  <c r="V389" i="44"/>
  <c r="Y389" i="44" s="1"/>
  <c r="U389" i="44"/>
  <c r="T389" i="44"/>
  <c r="S389" i="44"/>
  <c r="R389" i="44"/>
  <c r="Q389" i="44"/>
  <c r="P389" i="44"/>
  <c r="N389" i="44"/>
  <c r="M389" i="44"/>
  <c r="L389" i="44"/>
  <c r="K389" i="44"/>
  <c r="J389" i="44"/>
  <c r="X388" i="44"/>
  <c r="W388" i="44"/>
  <c r="V388" i="44"/>
  <c r="U388" i="44"/>
  <c r="T388" i="44"/>
  <c r="S388" i="44"/>
  <c r="R388" i="44"/>
  <c r="Q388" i="44"/>
  <c r="P388" i="44"/>
  <c r="N388" i="44"/>
  <c r="M388" i="44"/>
  <c r="L388" i="44"/>
  <c r="K388" i="44"/>
  <c r="J388" i="44"/>
  <c r="X387" i="44"/>
  <c r="W387" i="44"/>
  <c r="V387" i="44"/>
  <c r="U387" i="44"/>
  <c r="T387" i="44"/>
  <c r="S387" i="44"/>
  <c r="R387" i="44"/>
  <c r="Q387" i="44"/>
  <c r="P387" i="44"/>
  <c r="N387" i="44"/>
  <c r="M387" i="44"/>
  <c r="L387" i="44"/>
  <c r="K387" i="44"/>
  <c r="J387" i="44"/>
  <c r="X386" i="44"/>
  <c r="W386" i="44"/>
  <c r="V386" i="44"/>
  <c r="Y386" i="44" s="1"/>
  <c r="U386" i="44"/>
  <c r="S386" i="44"/>
  <c r="R386" i="44"/>
  <c r="T386" i="44" s="1"/>
  <c r="Q386" i="44"/>
  <c r="P386" i="44"/>
  <c r="N386" i="44"/>
  <c r="M386" i="44"/>
  <c r="L386" i="44"/>
  <c r="K386" i="44"/>
  <c r="J386" i="44"/>
  <c r="X385" i="44"/>
  <c r="W385" i="44"/>
  <c r="V385" i="44"/>
  <c r="U385" i="44"/>
  <c r="R385" i="44"/>
  <c r="Q385" i="44"/>
  <c r="P385" i="44"/>
  <c r="N385" i="44"/>
  <c r="M385" i="44"/>
  <c r="L385" i="44"/>
  <c r="K385" i="44"/>
  <c r="J385" i="44"/>
  <c r="X384" i="44"/>
  <c r="W384" i="44"/>
  <c r="V384" i="44"/>
  <c r="U384" i="44"/>
  <c r="R384" i="44"/>
  <c r="S384" i="44" s="1"/>
  <c r="T384" i="44" s="1"/>
  <c r="Q384" i="44"/>
  <c r="P384" i="44"/>
  <c r="N384" i="44"/>
  <c r="M384" i="44"/>
  <c r="L384" i="44"/>
  <c r="K384" i="44"/>
  <c r="J384" i="44"/>
  <c r="X383" i="44"/>
  <c r="W383" i="44"/>
  <c r="V383" i="44"/>
  <c r="U383" i="44"/>
  <c r="S383" i="44"/>
  <c r="T383" i="44" s="1"/>
  <c r="R383" i="44"/>
  <c r="Q383" i="44"/>
  <c r="P383" i="44"/>
  <c r="N383" i="44"/>
  <c r="M383" i="44"/>
  <c r="L383" i="44"/>
  <c r="K383" i="44"/>
  <c r="J383" i="44"/>
  <c r="X382" i="44"/>
  <c r="W382" i="44"/>
  <c r="V382" i="44"/>
  <c r="U382" i="44"/>
  <c r="R382" i="44"/>
  <c r="Q382" i="44"/>
  <c r="P382" i="44"/>
  <c r="N382" i="44"/>
  <c r="M382" i="44"/>
  <c r="L382" i="44"/>
  <c r="K382" i="44"/>
  <c r="J382" i="44"/>
  <c r="X381" i="44"/>
  <c r="W381" i="44"/>
  <c r="V381" i="44"/>
  <c r="Y381" i="44" s="1"/>
  <c r="U381" i="44"/>
  <c r="T381" i="44"/>
  <c r="S381" i="44"/>
  <c r="R381" i="44"/>
  <c r="Q381" i="44"/>
  <c r="P381" i="44"/>
  <c r="N381" i="44"/>
  <c r="M381" i="44"/>
  <c r="L381" i="44"/>
  <c r="K381" i="44"/>
  <c r="J381" i="44"/>
  <c r="X380" i="44"/>
  <c r="W380" i="44"/>
  <c r="V380" i="44"/>
  <c r="U380" i="44"/>
  <c r="T380" i="44"/>
  <c r="S380" i="44"/>
  <c r="R380" i="44"/>
  <c r="Q380" i="44"/>
  <c r="P380" i="44"/>
  <c r="N380" i="44"/>
  <c r="M380" i="44"/>
  <c r="L380" i="44"/>
  <c r="K380" i="44"/>
  <c r="J380" i="44"/>
  <c r="X379" i="44"/>
  <c r="W379" i="44"/>
  <c r="V379" i="44"/>
  <c r="U379" i="44"/>
  <c r="T379" i="44"/>
  <c r="S379" i="44"/>
  <c r="R379" i="44"/>
  <c r="Q379" i="44"/>
  <c r="P379" i="44"/>
  <c r="N379" i="44"/>
  <c r="M379" i="44"/>
  <c r="L379" i="44"/>
  <c r="K379" i="44"/>
  <c r="J379" i="44"/>
  <c r="X378" i="44"/>
  <c r="W378" i="44"/>
  <c r="V378" i="44"/>
  <c r="Y378" i="44" s="1"/>
  <c r="U378" i="44"/>
  <c r="S378" i="44"/>
  <c r="R378" i="44"/>
  <c r="T378" i="44" s="1"/>
  <c r="Q378" i="44"/>
  <c r="P378" i="44"/>
  <c r="N378" i="44"/>
  <c r="M378" i="44"/>
  <c r="L378" i="44"/>
  <c r="K378" i="44"/>
  <c r="J378" i="44"/>
  <c r="X377" i="44"/>
  <c r="W377" i="44"/>
  <c r="V377" i="44"/>
  <c r="U377" i="44"/>
  <c r="R377" i="44"/>
  <c r="Q377" i="44"/>
  <c r="P377" i="44"/>
  <c r="N377" i="44"/>
  <c r="M377" i="44"/>
  <c r="L377" i="44"/>
  <c r="K377" i="44"/>
  <c r="J377" i="44"/>
  <c r="X376" i="44"/>
  <c r="W376" i="44"/>
  <c r="V376" i="44"/>
  <c r="U376" i="44"/>
  <c r="R376" i="44"/>
  <c r="S376" i="44" s="1"/>
  <c r="T376" i="44" s="1"/>
  <c r="Q376" i="44"/>
  <c r="P376" i="44"/>
  <c r="N376" i="44"/>
  <c r="M376" i="44"/>
  <c r="L376" i="44"/>
  <c r="K376" i="44"/>
  <c r="J376" i="44"/>
  <c r="X375" i="44"/>
  <c r="W375" i="44"/>
  <c r="V375" i="44"/>
  <c r="U375" i="44"/>
  <c r="S375" i="44"/>
  <c r="T375" i="44" s="1"/>
  <c r="R375" i="44"/>
  <c r="Q375" i="44"/>
  <c r="P375" i="44"/>
  <c r="N375" i="44"/>
  <c r="M375" i="44"/>
  <c r="L375" i="44"/>
  <c r="K375" i="44"/>
  <c r="J375" i="44"/>
  <c r="X374" i="44"/>
  <c r="W374" i="44"/>
  <c r="V374" i="44"/>
  <c r="U374" i="44"/>
  <c r="R374" i="44"/>
  <c r="Q374" i="44"/>
  <c r="P374" i="44"/>
  <c r="N374" i="44"/>
  <c r="M374" i="44"/>
  <c r="L374" i="44"/>
  <c r="K374" i="44"/>
  <c r="J374" i="44"/>
  <c r="X373" i="44"/>
  <c r="W373" i="44"/>
  <c r="V373" i="44"/>
  <c r="Y373" i="44" s="1"/>
  <c r="U373" i="44"/>
  <c r="T373" i="44"/>
  <c r="S373" i="44"/>
  <c r="R373" i="44"/>
  <c r="Q373" i="44"/>
  <c r="P373" i="44"/>
  <c r="N373" i="44"/>
  <c r="M373" i="44"/>
  <c r="L373" i="44"/>
  <c r="K373" i="44"/>
  <c r="J373" i="44"/>
  <c r="X372" i="44"/>
  <c r="W372" i="44"/>
  <c r="V372" i="44"/>
  <c r="U372" i="44"/>
  <c r="T372" i="44"/>
  <c r="S372" i="44"/>
  <c r="R372" i="44"/>
  <c r="Q372" i="44"/>
  <c r="P372" i="44"/>
  <c r="N372" i="44"/>
  <c r="M372" i="44"/>
  <c r="L372" i="44"/>
  <c r="K372" i="44"/>
  <c r="J372" i="44"/>
  <c r="X371" i="44"/>
  <c r="W371" i="44"/>
  <c r="V371" i="44"/>
  <c r="U371" i="44"/>
  <c r="T371" i="44"/>
  <c r="S371" i="44"/>
  <c r="R371" i="44"/>
  <c r="Q371" i="44"/>
  <c r="P371" i="44"/>
  <c r="N371" i="44"/>
  <c r="M371" i="44"/>
  <c r="L371" i="44"/>
  <c r="K371" i="44"/>
  <c r="J371" i="44"/>
  <c r="X370" i="44"/>
  <c r="W370" i="44"/>
  <c r="V370" i="44"/>
  <c r="Y370" i="44" s="1"/>
  <c r="U370" i="44"/>
  <c r="S370" i="44"/>
  <c r="R370" i="44"/>
  <c r="T370" i="44" s="1"/>
  <c r="Q370" i="44"/>
  <c r="P370" i="44"/>
  <c r="N370" i="44"/>
  <c r="M370" i="44"/>
  <c r="L370" i="44"/>
  <c r="K370" i="44"/>
  <c r="J370" i="44"/>
  <c r="X369" i="44"/>
  <c r="W369" i="44"/>
  <c r="V369" i="44"/>
  <c r="U369" i="44"/>
  <c r="R369" i="44"/>
  <c r="Q369" i="44"/>
  <c r="P369" i="44"/>
  <c r="N369" i="44"/>
  <c r="M369" i="44"/>
  <c r="L369" i="44"/>
  <c r="K369" i="44"/>
  <c r="J369" i="44"/>
  <c r="X368" i="44"/>
  <c r="W368" i="44"/>
  <c r="V368" i="44"/>
  <c r="U368" i="44"/>
  <c r="R368" i="44"/>
  <c r="S368" i="44" s="1"/>
  <c r="T368" i="44" s="1"/>
  <c r="Q368" i="44"/>
  <c r="P368" i="44"/>
  <c r="N368" i="44"/>
  <c r="M368" i="44"/>
  <c r="L368" i="44"/>
  <c r="K368" i="44"/>
  <c r="J368" i="44"/>
  <c r="X367" i="44"/>
  <c r="W367" i="44"/>
  <c r="V367" i="44"/>
  <c r="U367" i="44"/>
  <c r="S367" i="44"/>
  <c r="T367" i="44" s="1"/>
  <c r="R367" i="44"/>
  <c r="Q367" i="44"/>
  <c r="P367" i="44"/>
  <c r="N367" i="44"/>
  <c r="M367" i="44"/>
  <c r="L367" i="44"/>
  <c r="K367" i="44"/>
  <c r="J367" i="44"/>
  <c r="X366" i="44"/>
  <c r="W366" i="44"/>
  <c r="V366" i="44"/>
  <c r="U366" i="44"/>
  <c r="R366" i="44"/>
  <c r="Q366" i="44"/>
  <c r="P366" i="44"/>
  <c r="N366" i="44"/>
  <c r="M366" i="44"/>
  <c r="L366" i="44"/>
  <c r="K366" i="44"/>
  <c r="J366" i="44"/>
  <c r="X365" i="44"/>
  <c r="W365" i="44"/>
  <c r="V365" i="44"/>
  <c r="Y365" i="44" s="1"/>
  <c r="U365" i="44"/>
  <c r="T365" i="44"/>
  <c r="S365" i="44"/>
  <c r="R365" i="44"/>
  <c r="Q365" i="44"/>
  <c r="P365" i="44"/>
  <c r="N365" i="44"/>
  <c r="M365" i="44"/>
  <c r="L365" i="44"/>
  <c r="K365" i="44"/>
  <c r="J365" i="44"/>
  <c r="X364" i="44"/>
  <c r="W364" i="44"/>
  <c r="V364" i="44"/>
  <c r="U364" i="44"/>
  <c r="T364" i="44"/>
  <c r="S364" i="44"/>
  <c r="R364" i="44"/>
  <c r="Q364" i="44"/>
  <c r="P364" i="44"/>
  <c r="N364" i="44"/>
  <c r="M364" i="44"/>
  <c r="L364" i="44"/>
  <c r="K364" i="44"/>
  <c r="J364" i="44"/>
  <c r="X363" i="44"/>
  <c r="W363" i="44"/>
  <c r="V363" i="44"/>
  <c r="U363" i="44"/>
  <c r="T363" i="44"/>
  <c r="S363" i="44"/>
  <c r="R363" i="44"/>
  <c r="Q363" i="44"/>
  <c r="P363" i="44"/>
  <c r="N363" i="44"/>
  <c r="M363" i="44"/>
  <c r="L363" i="44"/>
  <c r="K363" i="44"/>
  <c r="J363" i="44"/>
  <c r="X362" i="44"/>
  <c r="W362" i="44"/>
  <c r="V362" i="44"/>
  <c r="Y362" i="44" s="1"/>
  <c r="U362" i="44"/>
  <c r="S362" i="44"/>
  <c r="R362" i="44"/>
  <c r="T362" i="44" s="1"/>
  <c r="Q362" i="44"/>
  <c r="P362" i="44"/>
  <c r="N362" i="44"/>
  <c r="M362" i="44"/>
  <c r="L362" i="44"/>
  <c r="K362" i="44"/>
  <c r="J362" i="44"/>
  <c r="X361" i="44"/>
  <c r="W361" i="44"/>
  <c r="V361" i="44"/>
  <c r="U361" i="44"/>
  <c r="R361" i="44"/>
  <c r="Q361" i="44"/>
  <c r="P361" i="44"/>
  <c r="N361" i="44"/>
  <c r="M361" i="44"/>
  <c r="L361" i="44"/>
  <c r="K361" i="44"/>
  <c r="J361" i="44"/>
  <c r="X360" i="44"/>
  <c r="W360" i="44"/>
  <c r="V360" i="44"/>
  <c r="U360" i="44"/>
  <c r="R360" i="44"/>
  <c r="S360" i="44" s="1"/>
  <c r="T360" i="44" s="1"/>
  <c r="Q360" i="44"/>
  <c r="P360" i="44"/>
  <c r="N360" i="44"/>
  <c r="M360" i="44"/>
  <c r="L360" i="44"/>
  <c r="K360" i="44"/>
  <c r="J360" i="44"/>
  <c r="X359" i="44"/>
  <c r="W359" i="44"/>
  <c r="V359" i="44"/>
  <c r="U359" i="44"/>
  <c r="S359" i="44"/>
  <c r="T359" i="44" s="1"/>
  <c r="R359" i="44"/>
  <c r="Q359" i="44"/>
  <c r="P359" i="44"/>
  <c r="N359" i="44"/>
  <c r="M359" i="44"/>
  <c r="L359" i="44"/>
  <c r="K359" i="44"/>
  <c r="J359" i="44"/>
  <c r="X358" i="44"/>
  <c r="W358" i="44"/>
  <c r="V358" i="44"/>
  <c r="U358" i="44"/>
  <c r="R358" i="44"/>
  <c r="Q358" i="44"/>
  <c r="P358" i="44"/>
  <c r="N358" i="44"/>
  <c r="M358" i="44"/>
  <c r="L358" i="44"/>
  <c r="K358" i="44"/>
  <c r="J358" i="44"/>
  <c r="X357" i="44"/>
  <c r="W357" i="44"/>
  <c r="V357" i="44"/>
  <c r="Y357" i="44" s="1"/>
  <c r="U357" i="44"/>
  <c r="T357" i="44"/>
  <c r="S357" i="44"/>
  <c r="R357" i="44"/>
  <c r="Q357" i="44"/>
  <c r="P357" i="44"/>
  <c r="N357" i="44"/>
  <c r="M357" i="44"/>
  <c r="L357" i="44"/>
  <c r="K357" i="44"/>
  <c r="J357" i="44"/>
  <c r="X356" i="44"/>
  <c r="W356" i="44"/>
  <c r="V356" i="44"/>
  <c r="U356" i="44"/>
  <c r="T356" i="44"/>
  <c r="S356" i="44"/>
  <c r="R356" i="44"/>
  <c r="Q356" i="44"/>
  <c r="P356" i="44"/>
  <c r="N356" i="44"/>
  <c r="M356" i="44"/>
  <c r="L356" i="44"/>
  <c r="K356" i="44"/>
  <c r="J356" i="44"/>
  <c r="X355" i="44"/>
  <c r="W355" i="44"/>
  <c r="V355" i="44"/>
  <c r="U355" i="44"/>
  <c r="T355" i="44"/>
  <c r="S355" i="44"/>
  <c r="R355" i="44"/>
  <c r="Q355" i="44"/>
  <c r="P355" i="44"/>
  <c r="N355" i="44"/>
  <c r="M355" i="44"/>
  <c r="L355" i="44"/>
  <c r="K355" i="44"/>
  <c r="J355" i="44"/>
  <c r="X354" i="44"/>
  <c r="W354" i="44"/>
  <c r="V354" i="44"/>
  <c r="Y354" i="44" s="1"/>
  <c r="U354" i="44"/>
  <c r="S354" i="44"/>
  <c r="R354" i="44"/>
  <c r="T354" i="44" s="1"/>
  <c r="Q354" i="44"/>
  <c r="P354" i="44"/>
  <c r="N354" i="44"/>
  <c r="M354" i="44"/>
  <c r="L354" i="44"/>
  <c r="K354" i="44"/>
  <c r="J354" i="44"/>
  <c r="X353" i="44"/>
  <c r="W353" i="44"/>
  <c r="V353" i="44"/>
  <c r="U353" i="44"/>
  <c r="R353" i="44"/>
  <c r="Q353" i="44"/>
  <c r="P353" i="44"/>
  <c r="N353" i="44"/>
  <c r="M353" i="44"/>
  <c r="L353" i="44"/>
  <c r="K353" i="44"/>
  <c r="J353" i="44"/>
  <c r="X352" i="44"/>
  <c r="W352" i="44"/>
  <c r="V352" i="44"/>
  <c r="U352" i="44"/>
  <c r="R352" i="44"/>
  <c r="S352" i="44" s="1"/>
  <c r="T352" i="44" s="1"/>
  <c r="Q352" i="44"/>
  <c r="P352" i="44"/>
  <c r="N352" i="44"/>
  <c r="M352" i="44"/>
  <c r="L352" i="44"/>
  <c r="K352" i="44"/>
  <c r="J352" i="44"/>
  <c r="X351" i="44"/>
  <c r="W351" i="44"/>
  <c r="V351" i="44"/>
  <c r="U351" i="44"/>
  <c r="S351" i="44"/>
  <c r="T351" i="44" s="1"/>
  <c r="R351" i="44"/>
  <c r="Q351" i="44"/>
  <c r="P351" i="44"/>
  <c r="N351" i="44"/>
  <c r="M351" i="44"/>
  <c r="L351" i="44"/>
  <c r="K351" i="44"/>
  <c r="J351" i="44"/>
  <c r="X350" i="44"/>
  <c r="W350" i="44"/>
  <c r="V350" i="44"/>
  <c r="U350" i="44"/>
  <c r="R350" i="44"/>
  <c r="Q350" i="44"/>
  <c r="P350" i="44"/>
  <c r="N350" i="44"/>
  <c r="M350" i="44"/>
  <c r="L350" i="44"/>
  <c r="K350" i="44"/>
  <c r="J350" i="44"/>
  <c r="X349" i="44"/>
  <c r="W349" i="44"/>
  <c r="V349" i="44"/>
  <c r="Y349" i="44" s="1"/>
  <c r="U349" i="44"/>
  <c r="T349" i="44"/>
  <c r="S349" i="44"/>
  <c r="R349" i="44"/>
  <c r="Q349" i="44"/>
  <c r="P349" i="44"/>
  <c r="N349" i="44"/>
  <c r="M349" i="44"/>
  <c r="L349" i="44"/>
  <c r="K349" i="44"/>
  <c r="J349" i="44"/>
  <c r="X348" i="44"/>
  <c r="W348" i="44"/>
  <c r="V348" i="44"/>
  <c r="U348" i="44"/>
  <c r="T348" i="44"/>
  <c r="S348" i="44"/>
  <c r="R348" i="44"/>
  <c r="Q348" i="44"/>
  <c r="P348" i="44"/>
  <c r="N348" i="44"/>
  <c r="M348" i="44"/>
  <c r="L348" i="44"/>
  <c r="K348" i="44"/>
  <c r="J348" i="44"/>
  <c r="X347" i="44"/>
  <c r="W347" i="44"/>
  <c r="V347" i="44"/>
  <c r="U347" i="44"/>
  <c r="T347" i="44"/>
  <c r="S347" i="44"/>
  <c r="R347" i="44"/>
  <c r="Q347" i="44"/>
  <c r="P347" i="44"/>
  <c r="N347" i="44"/>
  <c r="M347" i="44"/>
  <c r="L347" i="44"/>
  <c r="K347" i="44"/>
  <c r="J347" i="44"/>
  <c r="X346" i="44"/>
  <c r="W346" i="44"/>
  <c r="V346" i="44"/>
  <c r="Y346" i="44" s="1"/>
  <c r="U346" i="44"/>
  <c r="S346" i="44"/>
  <c r="R346" i="44"/>
  <c r="T346" i="44" s="1"/>
  <c r="Q346" i="44"/>
  <c r="P346" i="44"/>
  <c r="N346" i="44"/>
  <c r="M346" i="44"/>
  <c r="L346" i="44"/>
  <c r="K346" i="44"/>
  <c r="J346" i="44"/>
  <c r="X345" i="44"/>
  <c r="W345" i="44"/>
  <c r="V345" i="44"/>
  <c r="U345" i="44"/>
  <c r="R345" i="44"/>
  <c r="Q345" i="44"/>
  <c r="P345" i="44"/>
  <c r="N345" i="44"/>
  <c r="M345" i="44"/>
  <c r="L345" i="44"/>
  <c r="K345" i="44"/>
  <c r="J345" i="44"/>
  <c r="X344" i="44"/>
  <c r="W344" i="44"/>
  <c r="V344" i="44"/>
  <c r="U344" i="44"/>
  <c r="R344" i="44"/>
  <c r="S344" i="44" s="1"/>
  <c r="T344" i="44" s="1"/>
  <c r="Q344" i="44"/>
  <c r="P344" i="44"/>
  <c r="N344" i="44"/>
  <c r="M344" i="44"/>
  <c r="L344" i="44"/>
  <c r="K344" i="44"/>
  <c r="J344" i="44"/>
  <c r="X343" i="44"/>
  <c r="W343" i="44"/>
  <c r="V343" i="44"/>
  <c r="U343" i="44"/>
  <c r="S343" i="44"/>
  <c r="T343" i="44" s="1"/>
  <c r="R343" i="44"/>
  <c r="Q343" i="44"/>
  <c r="P343" i="44"/>
  <c r="N343" i="44"/>
  <c r="M343" i="44"/>
  <c r="L343" i="44"/>
  <c r="K343" i="44"/>
  <c r="J343" i="44"/>
  <c r="X342" i="44"/>
  <c r="W342" i="44"/>
  <c r="V342" i="44"/>
  <c r="U342" i="44"/>
  <c r="R342" i="44"/>
  <c r="Q342" i="44"/>
  <c r="P342" i="44"/>
  <c r="N342" i="44"/>
  <c r="M342" i="44"/>
  <c r="L342" i="44"/>
  <c r="K342" i="44"/>
  <c r="J342" i="44"/>
  <c r="X341" i="44"/>
  <c r="W341" i="44"/>
  <c r="V341" i="44"/>
  <c r="Y341" i="44" s="1"/>
  <c r="U341" i="44"/>
  <c r="T341" i="44"/>
  <c r="S341" i="44"/>
  <c r="R341" i="44"/>
  <c r="Q341" i="44"/>
  <c r="P341" i="44"/>
  <c r="N341" i="44"/>
  <c r="M341" i="44"/>
  <c r="L341" i="44"/>
  <c r="K341" i="44"/>
  <c r="J341" i="44"/>
  <c r="X340" i="44"/>
  <c r="W340" i="44"/>
  <c r="V340" i="44"/>
  <c r="U340" i="44"/>
  <c r="T340" i="44"/>
  <c r="S340" i="44"/>
  <c r="R340" i="44"/>
  <c r="Q340" i="44"/>
  <c r="P340" i="44"/>
  <c r="N340" i="44"/>
  <c r="M340" i="44"/>
  <c r="L340" i="44"/>
  <c r="K340" i="44"/>
  <c r="J340" i="44"/>
  <c r="X339" i="44"/>
  <c r="W339" i="44"/>
  <c r="V339" i="44"/>
  <c r="U339" i="44"/>
  <c r="T339" i="44"/>
  <c r="S339" i="44"/>
  <c r="R339" i="44"/>
  <c r="Q339" i="44"/>
  <c r="P339" i="44"/>
  <c r="N339" i="44"/>
  <c r="M339" i="44"/>
  <c r="L339" i="44"/>
  <c r="K339" i="44"/>
  <c r="J339" i="44"/>
  <c r="X338" i="44"/>
  <c r="W338" i="44"/>
  <c r="V338" i="44"/>
  <c r="Y338" i="44" s="1"/>
  <c r="U338" i="44"/>
  <c r="S338" i="44"/>
  <c r="R338" i="44"/>
  <c r="T338" i="44" s="1"/>
  <c r="Q338" i="44"/>
  <c r="P338" i="44"/>
  <c r="N338" i="44"/>
  <c r="M338" i="44"/>
  <c r="L338" i="44"/>
  <c r="K338" i="44"/>
  <c r="J338" i="44"/>
  <c r="X337" i="44"/>
  <c r="W337" i="44"/>
  <c r="V337" i="44"/>
  <c r="U337" i="44"/>
  <c r="R337" i="44"/>
  <c r="Q337" i="44"/>
  <c r="P337" i="44"/>
  <c r="N337" i="44"/>
  <c r="M337" i="44"/>
  <c r="L337" i="44"/>
  <c r="K337" i="44"/>
  <c r="J337" i="44"/>
  <c r="Y336" i="44"/>
  <c r="X336" i="44"/>
  <c r="W336" i="44"/>
  <c r="V336" i="44"/>
  <c r="U336" i="44"/>
  <c r="R336" i="44"/>
  <c r="Q336" i="44"/>
  <c r="P336" i="44"/>
  <c r="N336" i="44"/>
  <c r="M336" i="44"/>
  <c r="L336" i="44"/>
  <c r="K336" i="44"/>
  <c r="J336" i="44"/>
  <c r="Y335" i="44"/>
  <c r="X335" i="44"/>
  <c r="W335" i="44"/>
  <c r="V335" i="44"/>
  <c r="U335" i="44"/>
  <c r="R335" i="44"/>
  <c r="Q335" i="44"/>
  <c r="P335" i="44"/>
  <c r="N335" i="44"/>
  <c r="M335" i="44"/>
  <c r="L335" i="44"/>
  <c r="K335" i="44"/>
  <c r="J335" i="44"/>
  <c r="Y334" i="44"/>
  <c r="X334" i="44"/>
  <c r="W334" i="44"/>
  <c r="V334" i="44"/>
  <c r="U334" i="44"/>
  <c r="R334" i="44"/>
  <c r="Q334" i="44"/>
  <c r="P334" i="44"/>
  <c r="N334" i="44"/>
  <c r="M334" i="44"/>
  <c r="L334" i="44"/>
  <c r="K334" i="44"/>
  <c r="J334" i="44"/>
  <c r="Y333" i="44"/>
  <c r="X333" i="44"/>
  <c r="W333" i="44"/>
  <c r="V333" i="44"/>
  <c r="U333" i="44"/>
  <c r="R333" i="44"/>
  <c r="Q333" i="44"/>
  <c r="P333" i="44"/>
  <c r="N333" i="44"/>
  <c r="M333" i="44"/>
  <c r="L333" i="44"/>
  <c r="K333" i="44"/>
  <c r="J333" i="44"/>
  <c r="Y332" i="44"/>
  <c r="X332" i="44"/>
  <c r="W332" i="44"/>
  <c r="V332" i="44"/>
  <c r="U332" i="44"/>
  <c r="R332" i="44"/>
  <c r="Q332" i="44"/>
  <c r="P332" i="44"/>
  <c r="N332" i="44"/>
  <c r="M332" i="44"/>
  <c r="L332" i="44"/>
  <c r="K332" i="44"/>
  <c r="J332" i="44"/>
  <c r="Y331" i="44"/>
  <c r="X331" i="44"/>
  <c r="W331" i="44"/>
  <c r="V331" i="44"/>
  <c r="U331" i="44"/>
  <c r="R331" i="44"/>
  <c r="Q331" i="44"/>
  <c r="P331" i="44"/>
  <c r="N331" i="44"/>
  <c r="M331" i="44"/>
  <c r="L331" i="44"/>
  <c r="K331" i="44"/>
  <c r="J331" i="44"/>
  <c r="Y330" i="44"/>
  <c r="X330" i="44"/>
  <c r="W330" i="44"/>
  <c r="V330" i="44"/>
  <c r="U330" i="44"/>
  <c r="R330" i="44"/>
  <c r="Q330" i="44"/>
  <c r="P330" i="44"/>
  <c r="N330" i="44"/>
  <c r="M330" i="44"/>
  <c r="L330" i="44"/>
  <c r="K330" i="44"/>
  <c r="J330" i="44"/>
  <c r="Y329" i="44"/>
  <c r="X329" i="44"/>
  <c r="W329" i="44"/>
  <c r="V329" i="44"/>
  <c r="U329" i="44"/>
  <c r="R329" i="44"/>
  <c r="Q329" i="44"/>
  <c r="P329" i="44"/>
  <c r="N329" i="44"/>
  <c r="M329" i="44"/>
  <c r="L329" i="44"/>
  <c r="K329" i="44"/>
  <c r="J329" i="44"/>
  <c r="Y328" i="44"/>
  <c r="X328" i="44"/>
  <c r="W328" i="44"/>
  <c r="V328" i="44"/>
  <c r="U328" i="44"/>
  <c r="R328" i="44"/>
  <c r="Q328" i="44"/>
  <c r="P328" i="44"/>
  <c r="N328" i="44"/>
  <c r="M328" i="44"/>
  <c r="L328" i="44"/>
  <c r="K328" i="44"/>
  <c r="J328" i="44"/>
  <c r="Y327" i="44"/>
  <c r="X327" i="44"/>
  <c r="W327" i="44"/>
  <c r="V327" i="44"/>
  <c r="U327" i="44"/>
  <c r="R327" i="44"/>
  <c r="Q327" i="44"/>
  <c r="P327" i="44"/>
  <c r="N327" i="44"/>
  <c r="M327" i="44"/>
  <c r="L327" i="44"/>
  <c r="K327" i="44"/>
  <c r="J327" i="44"/>
  <c r="Y326" i="44"/>
  <c r="X326" i="44"/>
  <c r="W326" i="44"/>
  <c r="V326" i="44"/>
  <c r="U326" i="44"/>
  <c r="R326" i="44"/>
  <c r="Q326" i="44"/>
  <c r="P326" i="44"/>
  <c r="N326" i="44"/>
  <c r="M326" i="44"/>
  <c r="L326" i="44"/>
  <c r="K326" i="44"/>
  <c r="J326" i="44"/>
  <c r="Y325" i="44"/>
  <c r="X325" i="44"/>
  <c r="W325" i="44"/>
  <c r="V325" i="44"/>
  <c r="U325" i="44"/>
  <c r="R325" i="44"/>
  <c r="Q325" i="44"/>
  <c r="P325" i="44"/>
  <c r="N325" i="44"/>
  <c r="M325" i="44"/>
  <c r="L325" i="44"/>
  <c r="K325" i="44"/>
  <c r="J325" i="44"/>
  <c r="Y324" i="44"/>
  <c r="X324" i="44"/>
  <c r="W324" i="44"/>
  <c r="V324" i="44"/>
  <c r="U324" i="44"/>
  <c r="R324" i="44"/>
  <c r="Q324" i="44"/>
  <c r="P324" i="44"/>
  <c r="N324" i="44"/>
  <c r="M324" i="44"/>
  <c r="L324" i="44"/>
  <c r="K324" i="44"/>
  <c r="J324" i="44"/>
  <c r="Y323" i="44"/>
  <c r="X323" i="44"/>
  <c r="W323" i="44"/>
  <c r="V323" i="44"/>
  <c r="U323" i="44"/>
  <c r="R323" i="44"/>
  <c r="Q323" i="44"/>
  <c r="P323" i="44"/>
  <c r="N323" i="44"/>
  <c r="M323" i="44"/>
  <c r="L323" i="44"/>
  <c r="K323" i="44"/>
  <c r="J323" i="44"/>
  <c r="Y322" i="44"/>
  <c r="X322" i="44"/>
  <c r="W322" i="44"/>
  <c r="V322" i="44"/>
  <c r="U322" i="44"/>
  <c r="R322" i="44"/>
  <c r="Q322" i="44"/>
  <c r="P322" i="44"/>
  <c r="N322" i="44"/>
  <c r="M322" i="44"/>
  <c r="L322" i="44"/>
  <c r="K322" i="44"/>
  <c r="J322" i="44"/>
  <c r="Y321" i="44"/>
  <c r="X321" i="44"/>
  <c r="W321" i="44"/>
  <c r="V321" i="44"/>
  <c r="U321" i="44"/>
  <c r="R321" i="44"/>
  <c r="Q321" i="44"/>
  <c r="P321" i="44"/>
  <c r="N321" i="44"/>
  <c r="M321" i="44"/>
  <c r="L321" i="44"/>
  <c r="K321" i="44"/>
  <c r="J321" i="44"/>
  <c r="Y320" i="44"/>
  <c r="X320" i="44"/>
  <c r="W320" i="44"/>
  <c r="V320" i="44"/>
  <c r="U320" i="44"/>
  <c r="R320" i="44"/>
  <c r="Q320" i="44"/>
  <c r="P320" i="44"/>
  <c r="N320" i="44"/>
  <c r="M320" i="44"/>
  <c r="L320" i="44"/>
  <c r="K320" i="44"/>
  <c r="J320" i="44"/>
  <c r="Y319" i="44"/>
  <c r="X319" i="44"/>
  <c r="W319" i="44"/>
  <c r="V319" i="44"/>
  <c r="U319" i="44"/>
  <c r="R319" i="44"/>
  <c r="Q319" i="44"/>
  <c r="P319" i="44"/>
  <c r="N319" i="44"/>
  <c r="M319" i="44"/>
  <c r="L319" i="44"/>
  <c r="K319" i="44"/>
  <c r="J319" i="44"/>
  <c r="Y318" i="44"/>
  <c r="X318" i="44"/>
  <c r="W318" i="44"/>
  <c r="V318" i="44"/>
  <c r="U318" i="44"/>
  <c r="R318" i="44"/>
  <c r="Q318" i="44"/>
  <c r="P318" i="44"/>
  <c r="N318" i="44"/>
  <c r="M318" i="44"/>
  <c r="L318" i="44"/>
  <c r="K318" i="44"/>
  <c r="J318" i="44"/>
  <c r="Y317" i="44"/>
  <c r="X317" i="44"/>
  <c r="W317" i="44"/>
  <c r="V317" i="44"/>
  <c r="U317" i="44"/>
  <c r="R317" i="44"/>
  <c r="Q317" i="44"/>
  <c r="P317" i="44"/>
  <c r="N317" i="44"/>
  <c r="M317" i="44"/>
  <c r="L317" i="44"/>
  <c r="K317" i="44"/>
  <c r="J317" i="44"/>
  <c r="Y316" i="44"/>
  <c r="X316" i="44"/>
  <c r="W316" i="44"/>
  <c r="V316" i="44"/>
  <c r="U316" i="44"/>
  <c r="R316" i="44"/>
  <c r="Q316" i="44"/>
  <c r="P316" i="44"/>
  <c r="N316" i="44"/>
  <c r="M316" i="44"/>
  <c r="L316" i="44"/>
  <c r="K316" i="44"/>
  <c r="J316" i="44"/>
  <c r="Y315" i="44"/>
  <c r="X315" i="44"/>
  <c r="W315" i="44"/>
  <c r="V315" i="44"/>
  <c r="U315" i="44"/>
  <c r="R315" i="44"/>
  <c r="Q315" i="44"/>
  <c r="P315" i="44"/>
  <c r="N315" i="44"/>
  <c r="M315" i="44"/>
  <c r="L315" i="44"/>
  <c r="K315" i="44"/>
  <c r="J315" i="44"/>
  <c r="Y314" i="44"/>
  <c r="X314" i="44"/>
  <c r="W314" i="44"/>
  <c r="V314" i="44"/>
  <c r="U314" i="44"/>
  <c r="R314" i="44"/>
  <c r="Q314" i="44"/>
  <c r="P314" i="44"/>
  <c r="N314" i="44"/>
  <c r="M314" i="44"/>
  <c r="L314" i="44"/>
  <c r="K314" i="44"/>
  <c r="J314" i="44"/>
  <c r="Y313" i="44"/>
  <c r="X313" i="44"/>
  <c r="W313" i="44"/>
  <c r="V313" i="44"/>
  <c r="U313" i="44"/>
  <c r="R313" i="44"/>
  <c r="Q313" i="44"/>
  <c r="P313" i="44"/>
  <c r="N313" i="44"/>
  <c r="M313" i="44"/>
  <c r="L313" i="44"/>
  <c r="K313" i="44"/>
  <c r="J313" i="44"/>
  <c r="Y312" i="44"/>
  <c r="X312" i="44"/>
  <c r="W312" i="44"/>
  <c r="V312" i="44"/>
  <c r="U312" i="44"/>
  <c r="R312" i="44"/>
  <c r="Q312" i="44"/>
  <c r="P312" i="44"/>
  <c r="N312" i="44"/>
  <c r="M312" i="44"/>
  <c r="L312" i="44"/>
  <c r="K312" i="44"/>
  <c r="J312" i="44"/>
  <c r="Y311" i="44"/>
  <c r="X311" i="44"/>
  <c r="W311" i="44"/>
  <c r="V311" i="44"/>
  <c r="U311" i="44"/>
  <c r="R311" i="44"/>
  <c r="Q311" i="44"/>
  <c r="P311" i="44"/>
  <c r="N311" i="44"/>
  <c r="M311" i="44"/>
  <c r="L311" i="44"/>
  <c r="K311" i="44"/>
  <c r="J311" i="44"/>
  <c r="Y310" i="44"/>
  <c r="X310" i="44"/>
  <c r="W310" i="44"/>
  <c r="V310" i="44"/>
  <c r="U310" i="44"/>
  <c r="R310" i="44"/>
  <c r="Q310" i="44"/>
  <c r="P310" i="44"/>
  <c r="N310" i="44"/>
  <c r="M310" i="44"/>
  <c r="L310" i="44"/>
  <c r="K310" i="44"/>
  <c r="J310" i="44"/>
  <c r="Y309" i="44"/>
  <c r="X309" i="44"/>
  <c r="W309" i="44"/>
  <c r="V309" i="44"/>
  <c r="U309" i="44"/>
  <c r="R309" i="44"/>
  <c r="Q309" i="44"/>
  <c r="P309" i="44"/>
  <c r="N309" i="44"/>
  <c r="M309" i="44"/>
  <c r="L309" i="44"/>
  <c r="K309" i="44"/>
  <c r="J309" i="44"/>
  <c r="Y308" i="44"/>
  <c r="X308" i="44"/>
  <c r="W308" i="44"/>
  <c r="V308" i="44"/>
  <c r="U308" i="44"/>
  <c r="R308" i="44"/>
  <c r="Q308" i="44"/>
  <c r="P308" i="44"/>
  <c r="N308" i="44"/>
  <c r="M308" i="44"/>
  <c r="L308" i="44"/>
  <c r="K308" i="44"/>
  <c r="J308" i="44"/>
  <c r="Y307" i="44"/>
  <c r="X307" i="44"/>
  <c r="W307" i="44"/>
  <c r="V307" i="44"/>
  <c r="U307" i="44"/>
  <c r="R307" i="44"/>
  <c r="Q307" i="44"/>
  <c r="P307" i="44"/>
  <c r="N307" i="44"/>
  <c r="M307" i="44"/>
  <c r="L307" i="44"/>
  <c r="K307" i="44"/>
  <c r="J307" i="44"/>
  <c r="Y306" i="44"/>
  <c r="X306" i="44"/>
  <c r="W306" i="44"/>
  <c r="V306" i="44"/>
  <c r="U306" i="44"/>
  <c r="R306" i="44"/>
  <c r="Q306" i="44"/>
  <c r="P306" i="44"/>
  <c r="N306" i="44"/>
  <c r="M306" i="44"/>
  <c r="L306" i="44"/>
  <c r="K306" i="44"/>
  <c r="J306" i="44"/>
  <c r="Y305" i="44"/>
  <c r="X305" i="44"/>
  <c r="W305" i="44"/>
  <c r="V305" i="44"/>
  <c r="U305" i="44"/>
  <c r="R305" i="44"/>
  <c r="Q305" i="44"/>
  <c r="P305" i="44"/>
  <c r="N305" i="44"/>
  <c r="M305" i="44"/>
  <c r="L305" i="44"/>
  <c r="K305" i="44"/>
  <c r="J305" i="44"/>
  <c r="Y304" i="44"/>
  <c r="X304" i="44"/>
  <c r="W304" i="44"/>
  <c r="V304" i="44"/>
  <c r="U304" i="44"/>
  <c r="R304" i="44"/>
  <c r="Q304" i="44"/>
  <c r="P304" i="44"/>
  <c r="N304" i="44"/>
  <c r="M304" i="44"/>
  <c r="L304" i="44"/>
  <c r="K304" i="44"/>
  <c r="J304" i="44"/>
  <c r="Y303" i="44"/>
  <c r="X303" i="44"/>
  <c r="W303" i="44"/>
  <c r="V303" i="44"/>
  <c r="U303" i="44"/>
  <c r="R303" i="44"/>
  <c r="Q303" i="44"/>
  <c r="P303" i="44"/>
  <c r="N303" i="44"/>
  <c r="M303" i="44"/>
  <c r="L303" i="44"/>
  <c r="K303" i="44"/>
  <c r="J303" i="44"/>
  <c r="Y302" i="44"/>
  <c r="X302" i="44"/>
  <c r="W302" i="44"/>
  <c r="V302" i="44"/>
  <c r="U302" i="44"/>
  <c r="R302" i="44"/>
  <c r="Q302" i="44"/>
  <c r="P302" i="44"/>
  <c r="N302" i="44"/>
  <c r="M302" i="44"/>
  <c r="L302" i="44"/>
  <c r="K302" i="44"/>
  <c r="J302" i="44"/>
  <c r="Y301" i="44"/>
  <c r="X301" i="44"/>
  <c r="W301" i="44"/>
  <c r="V301" i="44"/>
  <c r="U301" i="44"/>
  <c r="R301" i="44"/>
  <c r="Q301" i="44"/>
  <c r="P301" i="44"/>
  <c r="N301" i="44"/>
  <c r="M301" i="44"/>
  <c r="L301" i="44"/>
  <c r="K301" i="44"/>
  <c r="J301" i="44"/>
  <c r="Y300" i="44"/>
  <c r="X300" i="44"/>
  <c r="W300" i="44"/>
  <c r="V300" i="44"/>
  <c r="U300" i="44"/>
  <c r="R300" i="44"/>
  <c r="Q300" i="44"/>
  <c r="P300" i="44"/>
  <c r="N300" i="44"/>
  <c r="M300" i="44"/>
  <c r="L300" i="44"/>
  <c r="K300" i="44"/>
  <c r="J300" i="44"/>
  <c r="Y299" i="44"/>
  <c r="X299" i="44"/>
  <c r="W299" i="44"/>
  <c r="V299" i="44"/>
  <c r="U299" i="44"/>
  <c r="R299" i="44"/>
  <c r="Q299" i="44"/>
  <c r="P299" i="44"/>
  <c r="N299" i="44"/>
  <c r="M299" i="44"/>
  <c r="L299" i="44"/>
  <c r="K299" i="44"/>
  <c r="J299" i="44"/>
  <c r="Y298" i="44"/>
  <c r="X298" i="44"/>
  <c r="W298" i="44"/>
  <c r="V298" i="44"/>
  <c r="U298" i="44"/>
  <c r="R298" i="44"/>
  <c r="Q298" i="44"/>
  <c r="P298" i="44"/>
  <c r="N298" i="44"/>
  <c r="M298" i="44"/>
  <c r="L298" i="44"/>
  <c r="K298" i="44"/>
  <c r="J298" i="44"/>
  <c r="Y297" i="44"/>
  <c r="X297" i="44"/>
  <c r="W297" i="44"/>
  <c r="V297" i="44"/>
  <c r="U297" i="44"/>
  <c r="R297" i="44"/>
  <c r="Q297" i="44"/>
  <c r="P297" i="44"/>
  <c r="N297" i="44"/>
  <c r="M297" i="44"/>
  <c r="L297" i="44"/>
  <c r="K297" i="44"/>
  <c r="J297" i="44"/>
  <c r="Y296" i="44"/>
  <c r="X296" i="44"/>
  <c r="W296" i="44"/>
  <c r="V296" i="44"/>
  <c r="U296" i="44"/>
  <c r="R296" i="44"/>
  <c r="Q296" i="44"/>
  <c r="P296" i="44"/>
  <c r="N296" i="44"/>
  <c r="M296" i="44"/>
  <c r="L296" i="44"/>
  <c r="K296" i="44"/>
  <c r="J296" i="44"/>
  <c r="Y295" i="44"/>
  <c r="X295" i="44"/>
  <c r="W295" i="44"/>
  <c r="V295" i="44"/>
  <c r="U295" i="44"/>
  <c r="R295" i="44"/>
  <c r="Q295" i="44"/>
  <c r="P295" i="44"/>
  <c r="N295" i="44"/>
  <c r="M295" i="44"/>
  <c r="L295" i="44"/>
  <c r="K295" i="44"/>
  <c r="J295" i="44"/>
  <c r="Y294" i="44"/>
  <c r="X294" i="44"/>
  <c r="W294" i="44"/>
  <c r="V294" i="44"/>
  <c r="U294" i="44"/>
  <c r="R294" i="44"/>
  <c r="Q294" i="44"/>
  <c r="P294" i="44"/>
  <c r="N294" i="44"/>
  <c r="M294" i="44"/>
  <c r="L294" i="44"/>
  <c r="K294" i="44"/>
  <c r="J294" i="44"/>
  <c r="Y293" i="44"/>
  <c r="X293" i="44"/>
  <c r="W293" i="44"/>
  <c r="V293" i="44"/>
  <c r="U293" i="44"/>
  <c r="R293" i="44"/>
  <c r="Q293" i="44"/>
  <c r="P293" i="44"/>
  <c r="N293" i="44"/>
  <c r="M293" i="44"/>
  <c r="L293" i="44"/>
  <c r="K293" i="44"/>
  <c r="J293" i="44"/>
  <c r="Y292" i="44"/>
  <c r="X292" i="44"/>
  <c r="W292" i="44"/>
  <c r="V292" i="44"/>
  <c r="U292" i="44"/>
  <c r="R292" i="44"/>
  <c r="Q292" i="44"/>
  <c r="P292" i="44"/>
  <c r="N292" i="44"/>
  <c r="M292" i="44"/>
  <c r="L292" i="44"/>
  <c r="K292" i="44"/>
  <c r="J292" i="44"/>
  <c r="Y291" i="44"/>
  <c r="X291" i="44"/>
  <c r="W291" i="44"/>
  <c r="V291" i="44"/>
  <c r="U291" i="44"/>
  <c r="R291" i="44"/>
  <c r="Q291" i="44"/>
  <c r="P291" i="44"/>
  <c r="N291" i="44"/>
  <c r="M291" i="44"/>
  <c r="L291" i="44"/>
  <c r="K291" i="44"/>
  <c r="J291" i="44"/>
  <c r="Y290" i="44"/>
  <c r="X290" i="44"/>
  <c r="W290" i="44"/>
  <c r="V290" i="44"/>
  <c r="U290" i="44"/>
  <c r="R290" i="44"/>
  <c r="Q290" i="44"/>
  <c r="P290" i="44"/>
  <c r="N290" i="44"/>
  <c r="M290" i="44"/>
  <c r="L290" i="44"/>
  <c r="K290" i="44"/>
  <c r="J290" i="44"/>
  <c r="Y289" i="44"/>
  <c r="X289" i="44"/>
  <c r="W289" i="44"/>
  <c r="V289" i="44"/>
  <c r="U289" i="44"/>
  <c r="R289" i="44"/>
  <c r="Q289" i="44"/>
  <c r="P289" i="44"/>
  <c r="N289" i="44"/>
  <c r="M289" i="44"/>
  <c r="L289" i="44"/>
  <c r="K289" i="44"/>
  <c r="J289" i="44"/>
  <c r="X288" i="44"/>
  <c r="Y288" i="44" s="1"/>
  <c r="W288" i="44"/>
  <c r="V288" i="44"/>
  <c r="U288" i="44"/>
  <c r="R288" i="44"/>
  <c r="Q288" i="44"/>
  <c r="P288" i="44"/>
  <c r="N288" i="44"/>
  <c r="M288" i="44"/>
  <c r="L288" i="44"/>
  <c r="K288" i="44"/>
  <c r="J288" i="44"/>
  <c r="X287" i="44"/>
  <c r="Y287" i="44" s="1"/>
  <c r="W287" i="44"/>
  <c r="V287" i="44"/>
  <c r="U287" i="44"/>
  <c r="R287" i="44"/>
  <c r="Q287" i="44"/>
  <c r="P287" i="44"/>
  <c r="N287" i="44"/>
  <c r="M287" i="44"/>
  <c r="L287" i="44"/>
  <c r="K287" i="44"/>
  <c r="J287" i="44"/>
  <c r="X286" i="44"/>
  <c r="Y286" i="44" s="1"/>
  <c r="W286" i="44"/>
  <c r="V286" i="44"/>
  <c r="U286" i="44"/>
  <c r="R286" i="44"/>
  <c r="Q286" i="44"/>
  <c r="P286" i="44"/>
  <c r="N286" i="44"/>
  <c r="M286" i="44"/>
  <c r="L286" i="44"/>
  <c r="K286" i="44"/>
  <c r="J286" i="44"/>
  <c r="X285" i="44"/>
  <c r="Y285" i="44" s="1"/>
  <c r="W285" i="44"/>
  <c r="V285" i="44"/>
  <c r="U285" i="44"/>
  <c r="R285" i="44"/>
  <c r="Q285" i="44"/>
  <c r="P285" i="44"/>
  <c r="N285" i="44"/>
  <c r="M285" i="44"/>
  <c r="L285" i="44"/>
  <c r="K285" i="44"/>
  <c r="J285" i="44"/>
  <c r="X284" i="44"/>
  <c r="Y284" i="44" s="1"/>
  <c r="W284" i="44"/>
  <c r="V284" i="44"/>
  <c r="U284" i="44"/>
  <c r="R284" i="44"/>
  <c r="Q284" i="44"/>
  <c r="P284" i="44"/>
  <c r="N284" i="44"/>
  <c r="M284" i="44"/>
  <c r="L284" i="44"/>
  <c r="K284" i="44"/>
  <c r="J284" i="44"/>
  <c r="X283" i="44"/>
  <c r="Y283" i="44" s="1"/>
  <c r="W283" i="44"/>
  <c r="V283" i="44"/>
  <c r="U283" i="44"/>
  <c r="R283" i="44"/>
  <c r="Q283" i="44"/>
  <c r="P283" i="44"/>
  <c r="N283" i="44"/>
  <c r="M283" i="44"/>
  <c r="L283" i="44"/>
  <c r="K283" i="44"/>
  <c r="J283" i="44"/>
  <c r="X282" i="44"/>
  <c r="Y282" i="44" s="1"/>
  <c r="W282" i="44"/>
  <c r="V282" i="44"/>
  <c r="U282" i="44"/>
  <c r="R282" i="44"/>
  <c r="Q282" i="44"/>
  <c r="P282" i="44"/>
  <c r="N282" i="44"/>
  <c r="M282" i="44"/>
  <c r="L282" i="44"/>
  <c r="K282" i="44"/>
  <c r="J282" i="44"/>
  <c r="X281" i="44"/>
  <c r="Y281" i="44" s="1"/>
  <c r="W281" i="44"/>
  <c r="V281" i="44"/>
  <c r="U281" i="44"/>
  <c r="R281" i="44"/>
  <c r="Q281" i="44"/>
  <c r="P281" i="44"/>
  <c r="N281" i="44"/>
  <c r="M281" i="44"/>
  <c r="L281" i="44"/>
  <c r="K281" i="44"/>
  <c r="J281" i="44"/>
  <c r="X280" i="44"/>
  <c r="Y280" i="44" s="1"/>
  <c r="W280" i="44"/>
  <c r="V280" i="44"/>
  <c r="U280" i="44"/>
  <c r="R280" i="44"/>
  <c r="Q280" i="44"/>
  <c r="P280" i="44"/>
  <c r="N280" i="44"/>
  <c r="M280" i="44"/>
  <c r="L280" i="44"/>
  <c r="K280" i="44"/>
  <c r="J280" i="44"/>
  <c r="X279" i="44"/>
  <c r="Y279" i="44" s="1"/>
  <c r="W279" i="44"/>
  <c r="V279" i="44"/>
  <c r="U279" i="44"/>
  <c r="R279" i="44"/>
  <c r="Q279" i="44"/>
  <c r="P279" i="44"/>
  <c r="N279" i="44"/>
  <c r="M279" i="44"/>
  <c r="L279" i="44"/>
  <c r="K279" i="44"/>
  <c r="J279" i="44"/>
  <c r="X278" i="44"/>
  <c r="Y278" i="44" s="1"/>
  <c r="W278" i="44"/>
  <c r="V278" i="44"/>
  <c r="U278" i="44"/>
  <c r="R278" i="44"/>
  <c r="Q278" i="44"/>
  <c r="P278" i="44"/>
  <c r="N278" i="44"/>
  <c r="M278" i="44"/>
  <c r="L278" i="44"/>
  <c r="K278" i="44"/>
  <c r="J278" i="44"/>
  <c r="X277" i="44"/>
  <c r="Y277" i="44" s="1"/>
  <c r="W277" i="44"/>
  <c r="V277" i="44"/>
  <c r="U277" i="44"/>
  <c r="R277" i="44"/>
  <c r="Q277" i="44"/>
  <c r="P277" i="44"/>
  <c r="N277" i="44"/>
  <c r="M277" i="44"/>
  <c r="L277" i="44"/>
  <c r="K277" i="44"/>
  <c r="J277" i="44"/>
  <c r="X276" i="44"/>
  <c r="Y276" i="44" s="1"/>
  <c r="W276" i="44"/>
  <c r="V276" i="44"/>
  <c r="U276" i="44"/>
  <c r="R276" i="44"/>
  <c r="Q276" i="44"/>
  <c r="P276" i="44"/>
  <c r="N276" i="44"/>
  <c r="M276" i="44"/>
  <c r="L276" i="44"/>
  <c r="K276" i="44"/>
  <c r="J276" i="44"/>
  <c r="X275" i="44"/>
  <c r="Y275" i="44" s="1"/>
  <c r="W275" i="44"/>
  <c r="V275" i="44"/>
  <c r="U275" i="44"/>
  <c r="R275" i="44"/>
  <c r="Q275" i="44"/>
  <c r="P275" i="44"/>
  <c r="N275" i="44"/>
  <c r="M275" i="44"/>
  <c r="L275" i="44"/>
  <c r="K275" i="44"/>
  <c r="J275" i="44"/>
  <c r="X274" i="44"/>
  <c r="Y274" i="44" s="1"/>
  <c r="W274" i="44"/>
  <c r="V274" i="44"/>
  <c r="U274" i="44"/>
  <c r="R274" i="44"/>
  <c r="Q274" i="44"/>
  <c r="P274" i="44"/>
  <c r="N274" i="44"/>
  <c r="M274" i="44"/>
  <c r="L274" i="44"/>
  <c r="K274" i="44"/>
  <c r="J274" i="44"/>
  <c r="X273" i="44"/>
  <c r="Y273" i="44" s="1"/>
  <c r="W273" i="44"/>
  <c r="V273" i="44"/>
  <c r="U273" i="44"/>
  <c r="R273" i="44"/>
  <c r="Q273" i="44"/>
  <c r="P273" i="44"/>
  <c r="N273" i="44"/>
  <c r="M273" i="44"/>
  <c r="L273" i="44"/>
  <c r="K273" i="44"/>
  <c r="J273" i="44"/>
  <c r="X272" i="44"/>
  <c r="Y272" i="44" s="1"/>
  <c r="W272" i="44"/>
  <c r="V272" i="44"/>
  <c r="U272" i="44"/>
  <c r="R272" i="44"/>
  <c r="Q272" i="44"/>
  <c r="P272" i="44"/>
  <c r="N272" i="44"/>
  <c r="M272" i="44"/>
  <c r="L272" i="44"/>
  <c r="K272" i="44"/>
  <c r="J272" i="44"/>
  <c r="Y271" i="44"/>
  <c r="X271" i="44"/>
  <c r="W271" i="44"/>
  <c r="V271" i="44"/>
  <c r="U271" i="44"/>
  <c r="Q271" i="44"/>
  <c r="R271" i="44" s="1"/>
  <c r="P271" i="44"/>
  <c r="N271" i="44"/>
  <c r="M271" i="44"/>
  <c r="L271" i="44"/>
  <c r="K271" i="44"/>
  <c r="J271" i="44"/>
  <c r="X270" i="44"/>
  <c r="Y270" i="44" s="1"/>
  <c r="W270" i="44"/>
  <c r="V270" i="44"/>
  <c r="U270" i="44"/>
  <c r="R270" i="44"/>
  <c r="Q270" i="44"/>
  <c r="P270" i="44"/>
  <c r="N270" i="44"/>
  <c r="M270" i="44"/>
  <c r="L270" i="44"/>
  <c r="K270" i="44"/>
  <c r="J270" i="44"/>
  <c r="Y269" i="44"/>
  <c r="X269" i="44"/>
  <c r="W269" i="44"/>
  <c r="V269" i="44"/>
  <c r="U269" i="44"/>
  <c r="Q269" i="44"/>
  <c r="R269" i="44" s="1"/>
  <c r="P269" i="44"/>
  <c r="N269" i="44"/>
  <c r="M269" i="44"/>
  <c r="L269" i="44"/>
  <c r="K269" i="44"/>
  <c r="J269" i="44"/>
  <c r="X268" i="44"/>
  <c r="Y268" i="44" s="1"/>
  <c r="W268" i="44"/>
  <c r="V268" i="44"/>
  <c r="U268" i="44"/>
  <c r="Q268" i="44"/>
  <c r="R268" i="44" s="1"/>
  <c r="P268" i="44"/>
  <c r="N268" i="44"/>
  <c r="M268" i="44"/>
  <c r="L268" i="44"/>
  <c r="K268" i="44"/>
  <c r="J268" i="44"/>
  <c r="X267" i="44"/>
  <c r="Y267" i="44" s="1"/>
  <c r="W267" i="44"/>
  <c r="V267" i="44"/>
  <c r="U267" i="44"/>
  <c r="Q267" i="44"/>
  <c r="R267" i="44" s="1"/>
  <c r="P267" i="44"/>
  <c r="N267" i="44"/>
  <c r="M267" i="44"/>
  <c r="L267" i="44"/>
  <c r="K267" i="44"/>
  <c r="J267" i="44"/>
  <c r="X266" i="44"/>
  <c r="Y266" i="44" s="1"/>
  <c r="W266" i="44"/>
  <c r="V266" i="44"/>
  <c r="U266" i="44"/>
  <c r="R266" i="44"/>
  <c r="Q266" i="44"/>
  <c r="P266" i="44"/>
  <c r="N266" i="44"/>
  <c r="M266" i="44"/>
  <c r="L266" i="44"/>
  <c r="K266" i="44"/>
  <c r="J266" i="44"/>
  <c r="Y265" i="44"/>
  <c r="X265" i="44"/>
  <c r="W265" i="44"/>
  <c r="V265" i="44"/>
  <c r="U265" i="44"/>
  <c r="Q265" i="44"/>
  <c r="R265" i="44" s="1"/>
  <c r="P265" i="44"/>
  <c r="N265" i="44"/>
  <c r="M265" i="44"/>
  <c r="L265" i="44"/>
  <c r="K265" i="44"/>
  <c r="J265" i="44"/>
  <c r="X264" i="44"/>
  <c r="Y264" i="44" s="1"/>
  <c r="W264" i="44"/>
  <c r="V264" i="44"/>
  <c r="U264" i="44"/>
  <c r="Q264" i="44"/>
  <c r="R264" i="44" s="1"/>
  <c r="P264" i="44"/>
  <c r="N264" i="44"/>
  <c r="M264" i="44"/>
  <c r="L264" i="44"/>
  <c r="K264" i="44"/>
  <c r="J264" i="44"/>
  <c r="X263" i="44"/>
  <c r="W263" i="44"/>
  <c r="Y263" i="44" s="1"/>
  <c r="V263" i="44"/>
  <c r="U263" i="44"/>
  <c r="Q263" i="44"/>
  <c r="R263" i="44" s="1"/>
  <c r="P263" i="44"/>
  <c r="N263" i="44"/>
  <c r="M263" i="44"/>
  <c r="L263" i="44"/>
  <c r="K263" i="44"/>
  <c r="J263" i="44"/>
  <c r="Y262" i="44"/>
  <c r="X262" i="44"/>
  <c r="W262" i="44"/>
  <c r="V262" i="44"/>
  <c r="U262" i="44"/>
  <c r="Q262" i="44"/>
  <c r="R262" i="44" s="1"/>
  <c r="P262" i="44"/>
  <c r="N262" i="44"/>
  <c r="M262" i="44"/>
  <c r="L262" i="44"/>
  <c r="K262" i="44"/>
  <c r="J262" i="44"/>
  <c r="Y261" i="44"/>
  <c r="X261" i="44"/>
  <c r="W261" i="44"/>
  <c r="V261" i="44"/>
  <c r="U261" i="44"/>
  <c r="Q261" i="44"/>
  <c r="R261" i="44" s="1"/>
  <c r="P261" i="44"/>
  <c r="N261" i="44"/>
  <c r="M261" i="44"/>
  <c r="L261" i="44"/>
  <c r="K261" i="44"/>
  <c r="J261" i="44"/>
  <c r="X260" i="44"/>
  <c r="Y260" i="44" s="1"/>
  <c r="W260" i="44"/>
  <c r="V260" i="44"/>
  <c r="U260" i="44"/>
  <c r="Q260" i="44"/>
  <c r="R260" i="44" s="1"/>
  <c r="P260" i="44"/>
  <c r="N260" i="44"/>
  <c r="M260" i="44"/>
  <c r="L260" i="44"/>
  <c r="K260" i="44"/>
  <c r="J260" i="44"/>
  <c r="X259" i="44"/>
  <c r="W259" i="44"/>
  <c r="Y259" i="44" s="1"/>
  <c r="V259" i="44"/>
  <c r="U259" i="44"/>
  <c r="Q259" i="44"/>
  <c r="R259" i="44" s="1"/>
  <c r="P259" i="44"/>
  <c r="N259" i="44"/>
  <c r="M259" i="44"/>
  <c r="L259" i="44"/>
  <c r="K259" i="44"/>
  <c r="J259" i="44"/>
  <c r="Y258" i="44"/>
  <c r="X258" i="44"/>
  <c r="W258" i="44"/>
  <c r="V258" i="44"/>
  <c r="U258" i="44"/>
  <c r="Q258" i="44"/>
  <c r="R258" i="44" s="1"/>
  <c r="P258" i="44"/>
  <c r="N258" i="44"/>
  <c r="M258" i="44"/>
  <c r="L258" i="44"/>
  <c r="K258" i="44"/>
  <c r="J258" i="44"/>
  <c r="Y257" i="44"/>
  <c r="X257" i="44"/>
  <c r="W257" i="44"/>
  <c r="V257" i="44"/>
  <c r="U257" i="44"/>
  <c r="Q257" i="44"/>
  <c r="R257" i="44" s="1"/>
  <c r="P257" i="44"/>
  <c r="N257" i="44"/>
  <c r="M257" i="44"/>
  <c r="L257" i="44"/>
  <c r="K257" i="44"/>
  <c r="J257" i="44"/>
  <c r="X256" i="44"/>
  <c r="Y256" i="44" s="1"/>
  <c r="W256" i="44"/>
  <c r="V256" i="44"/>
  <c r="U256" i="44"/>
  <c r="Q256" i="44"/>
  <c r="R256" i="44" s="1"/>
  <c r="P256" i="44"/>
  <c r="N256" i="44"/>
  <c r="M256" i="44"/>
  <c r="L256" i="44"/>
  <c r="K256" i="44"/>
  <c r="J256" i="44"/>
  <c r="X255" i="44"/>
  <c r="W255" i="44"/>
  <c r="V255" i="44"/>
  <c r="Y255" i="44" s="1"/>
  <c r="U255" i="44"/>
  <c r="Q255" i="44"/>
  <c r="R255" i="44" s="1"/>
  <c r="P255" i="44"/>
  <c r="N255" i="44"/>
  <c r="M255" i="44"/>
  <c r="L255" i="44"/>
  <c r="K255" i="44"/>
  <c r="J255" i="44"/>
  <c r="Y254" i="44"/>
  <c r="X254" i="44"/>
  <c r="W254" i="44"/>
  <c r="V254" i="44"/>
  <c r="U254" i="44"/>
  <c r="Q254" i="44"/>
  <c r="R254" i="44" s="1"/>
  <c r="P254" i="44"/>
  <c r="N254" i="44"/>
  <c r="M254" i="44"/>
  <c r="L254" i="44"/>
  <c r="K254" i="44"/>
  <c r="J254" i="44"/>
  <c r="Y253" i="44"/>
  <c r="X253" i="44"/>
  <c r="W253" i="44"/>
  <c r="V253" i="44"/>
  <c r="U253" i="44"/>
  <c r="Q253" i="44"/>
  <c r="R253" i="44" s="1"/>
  <c r="P253" i="44"/>
  <c r="N253" i="44"/>
  <c r="M253" i="44"/>
  <c r="L253" i="44"/>
  <c r="K253" i="44"/>
  <c r="J253" i="44"/>
  <c r="X252" i="44"/>
  <c r="Y252" i="44" s="1"/>
  <c r="W252" i="44"/>
  <c r="V252" i="44"/>
  <c r="U252" i="44"/>
  <c r="Q252" i="44"/>
  <c r="R252" i="44" s="1"/>
  <c r="P252" i="44"/>
  <c r="N252" i="44"/>
  <c r="M252" i="44"/>
  <c r="L252" i="44"/>
  <c r="K252" i="44"/>
  <c r="J252" i="44"/>
  <c r="X251" i="44"/>
  <c r="W251" i="44"/>
  <c r="V251" i="44"/>
  <c r="Y251" i="44" s="1"/>
  <c r="U251" i="44"/>
  <c r="Q251" i="44"/>
  <c r="R251" i="44" s="1"/>
  <c r="P251" i="44"/>
  <c r="N251" i="44"/>
  <c r="M251" i="44"/>
  <c r="L251" i="44"/>
  <c r="K251" i="44"/>
  <c r="J251" i="44"/>
  <c r="Y250" i="44"/>
  <c r="X250" i="44"/>
  <c r="W250" i="44"/>
  <c r="V250" i="44"/>
  <c r="U250" i="44"/>
  <c r="Q250" i="44"/>
  <c r="R250" i="44" s="1"/>
  <c r="P250" i="44"/>
  <c r="N250" i="44"/>
  <c r="M250" i="44"/>
  <c r="L250" i="44"/>
  <c r="K250" i="44"/>
  <c r="J250" i="44"/>
  <c r="Y249" i="44"/>
  <c r="X249" i="44"/>
  <c r="W249" i="44"/>
  <c r="V249" i="44"/>
  <c r="U249" i="44"/>
  <c r="Q249" i="44"/>
  <c r="R249" i="44" s="1"/>
  <c r="P249" i="44"/>
  <c r="N249" i="44"/>
  <c r="M249" i="44"/>
  <c r="L249" i="44"/>
  <c r="K249" i="44"/>
  <c r="J249" i="44"/>
  <c r="X248" i="44"/>
  <c r="Y248" i="44" s="1"/>
  <c r="W248" i="44"/>
  <c r="V248" i="44"/>
  <c r="U248" i="44"/>
  <c r="Q248" i="44"/>
  <c r="R248" i="44" s="1"/>
  <c r="P248" i="44"/>
  <c r="N248" i="44"/>
  <c r="M248" i="44"/>
  <c r="L248" i="44"/>
  <c r="K248" i="44"/>
  <c r="J248" i="44"/>
  <c r="X247" i="44"/>
  <c r="W247" i="44"/>
  <c r="V247" i="44"/>
  <c r="Y247" i="44" s="1"/>
  <c r="U247" i="44"/>
  <c r="Q247" i="44"/>
  <c r="R247" i="44" s="1"/>
  <c r="P247" i="44"/>
  <c r="N247" i="44"/>
  <c r="M247" i="44"/>
  <c r="L247" i="44"/>
  <c r="K247" i="44"/>
  <c r="J247" i="44"/>
  <c r="Y246" i="44"/>
  <c r="X246" i="44"/>
  <c r="W246" i="44"/>
  <c r="V246" i="44"/>
  <c r="U246" i="44"/>
  <c r="Q246" i="44"/>
  <c r="R246" i="44" s="1"/>
  <c r="P246" i="44"/>
  <c r="N246" i="44"/>
  <c r="M246" i="44"/>
  <c r="L246" i="44"/>
  <c r="K246" i="44"/>
  <c r="J246" i="44"/>
  <c r="Y245" i="44"/>
  <c r="X245" i="44"/>
  <c r="W245" i="44"/>
  <c r="V245" i="44"/>
  <c r="U245" i="44"/>
  <c r="Q245" i="44"/>
  <c r="R245" i="44" s="1"/>
  <c r="P245" i="44"/>
  <c r="N245" i="44"/>
  <c r="M245" i="44"/>
  <c r="L245" i="44"/>
  <c r="K245" i="44"/>
  <c r="J245" i="44"/>
  <c r="X244" i="44"/>
  <c r="Y244" i="44" s="1"/>
  <c r="W244" i="44"/>
  <c r="V244" i="44"/>
  <c r="U244" i="44"/>
  <c r="Q244" i="44"/>
  <c r="R244" i="44" s="1"/>
  <c r="P244" i="44"/>
  <c r="N244" i="44"/>
  <c r="M244" i="44"/>
  <c r="L244" i="44"/>
  <c r="K244" i="44"/>
  <c r="J244" i="44"/>
  <c r="X243" i="44"/>
  <c r="W243" i="44"/>
  <c r="V243" i="44"/>
  <c r="Y243" i="44" s="1"/>
  <c r="U243" i="44"/>
  <c r="Q243" i="44"/>
  <c r="R243" i="44" s="1"/>
  <c r="P243" i="44"/>
  <c r="N243" i="44"/>
  <c r="M243" i="44"/>
  <c r="L243" i="44"/>
  <c r="K243" i="44"/>
  <c r="J243" i="44"/>
  <c r="Y242" i="44"/>
  <c r="X242" i="44"/>
  <c r="W242" i="44"/>
  <c r="V242" i="44"/>
  <c r="U242" i="44"/>
  <c r="Q242" i="44"/>
  <c r="R242" i="44" s="1"/>
  <c r="P242" i="44"/>
  <c r="N242" i="44"/>
  <c r="M242" i="44"/>
  <c r="L242" i="44"/>
  <c r="K242" i="44"/>
  <c r="J242" i="44"/>
  <c r="Y241" i="44"/>
  <c r="X241" i="44"/>
  <c r="W241" i="44"/>
  <c r="V241" i="44"/>
  <c r="U241" i="44"/>
  <c r="Q241" i="44"/>
  <c r="R241" i="44" s="1"/>
  <c r="P241" i="44"/>
  <c r="N241" i="44"/>
  <c r="M241" i="44"/>
  <c r="L241" i="44"/>
  <c r="K241" i="44"/>
  <c r="J241" i="44"/>
  <c r="X240" i="44"/>
  <c r="Y240" i="44" s="1"/>
  <c r="W240" i="44"/>
  <c r="V240" i="44"/>
  <c r="U240" i="44"/>
  <c r="Q240" i="44"/>
  <c r="R240" i="44" s="1"/>
  <c r="P240" i="44"/>
  <c r="N240" i="44"/>
  <c r="M240" i="44"/>
  <c r="L240" i="44"/>
  <c r="K240" i="44"/>
  <c r="J240" i="44"/>
  <c r="X239" i="44"/>
  <c r="W239" i="44"/>
  <c r="V239" i="44"/>
  <c r="Y239" i="44" s="1"/>
  <c r="U239" i="44"/>
  <c r="Q239" i="44"/>
  <c r="R239" i="44" s="1"/>
  <c r="P239" i="44"/>
  <c r="N239" i="44"/>
  <c r="M239" i="44"/>
  <c r="L239" i="44"/>
  <c r="K239" i="44"/>
  <c r="J239" i="44"/>
  <c r="Y238" i="44"/>
  <c r="X238" i="44"/>
  <c r="W238" i="44"/>
  <c r="V238" i="44"/>
  <c r="U238" i="44"/>
  <c r="Q238" i="44"/>
  <c r="R238" i="44" s="1"/>
  <c r="P238" i="44"/>
  <c r="N238" i="44"/>
  <c r="M238" i="44"/>
  <c r="L238" i="44"/>
  <c r="K238" i="44"/>
  <c r="J238" i="44"/>
  <c r="Y237" i="44"/>
  <c r="X237" i="44"/>
  <c r="W237" i="44"/>
  <c r="V237" i="44"/>
  <c r="U237" i="44"/>
  <c r="Q237" i="44"/>
  <c r="R237" i="44" s="1"/>
  <c r="P237" i="44"/>
  <c r="N237" i="44"/>
  <c r="M237" i="44"/>
  <c r="L237" i="44"/>
  <c r="K237" i="44"/>
  <c r="J237" i="44"/>
  <c r="X236" i="44"/>
  <c r="Y236" i="44" s="1"/>
  <c r="W236" i="44"/>
  <c r="V236" i="44"/>
  <c r="U236" i="44"/>
  <c r="Q236" i="44"/>
  <c r="R236" i="44" s="1"/>
  <c r="P236" i="44"/>
  <c r="N236" i="44"/>
  <c r="M236" i="44"/>
  <c r="L236" i="44"/>
  <c r="K236" i="44"/>
  <c r="J236" i="44"/>
  <c r="X235" i="44"/>
  <c r="W235" i="44"/>
  <c r="V235" i="44"/>
  <c r="Y235" i="44" s="1"/>
  <c r="U235" i="44"/>
  <c r="Q235" i="44"/>
  <c r="R235" i="44" s="1"/>
  <c r="P235" i="44"/>
  <c r="N235" i="44"/>
  <c r="M235" i="44"/>
  <c r="L235" i="44"/>
  <c r="K235" i="44"/>
  <c r="J235" i="44"/>
  <c r="Y234" i="44"/>
  <c r="X234" i="44"/>
  <c r="W234" i="44"/>
  <c r="V234" i="44"/>
  <c r="U234" i="44"/>
  <c r="Q234" i="44"/>
  <c r="R234" i="44" s="1"/>
  <c r="P234" i="44"/>
  <c r="N234" i="44"/>
  <c r="M234" i="44"/>
  <c r="L234" i="44"/>
  <c r="K234" i="44"/>
  <c r="J234" i="44"/>
  <c r="Y233" i="44"/>
  <c r="X233" i="44"/>
  <c r="W233" i="44"/>
  <c r="V233" i="44"/>
  <c r="U233" i="44"/>
  <c r="Q233" i="44"/>
  <c r="R233" i="44" s="1"/>
  <c r="P233" i="44"/>
  <c r="N233" i="44"/>
  <c r="M233" i="44"/>
  <c r="L233" i="44"/>
  <c r="K233" i="44"/>
  <c r="J233" i="44"/>
  <c r="X232" i="44"/>
  <c r="Y232" i="44" s="1"/>
  <c r="W232" i="44"/>
  <c r="V232" i="44"/>
  <c r="U232" i="44"/>
  <c r="Q232" i="44"/>
  <c r="R232" i="44" s="1"/>
  <c r="P232" i="44"/>
  <c r="N232" i="44"/>
  <c r="M232" i="44"/>
  <c r="L232" i="44"/>
  <c r="K232" i="44"/>
  <c r="J232" i="44"/>
  <c r="X231" i="44"/>
  <c r="W231" i="44"/>
  <c r="V231" i="44"/>
  <c r="Y231" i="44" s="1"/>
  <c r="U231" i="44"/>
  <c r="Q231" i="44"/>
  <c r="R231" i="44" s="1"/>
  <c r="P231" i="44"/>
  <c r="N231" i="44"/>
  <c r="M231" i="44"/>
  <c r="L231" i="44"/>
  <c r="K231" i="44"/>
  <c r="J231" i="44"/>
  <c r="Y230" i="44"/>
  <c r="X230" i="44"/>
  <c r="W230" i="44"/>
  <c r="V230" i="44"/>
  <c r="U230" i="44"/>
  <c r="Q230" i="44"/>
  <c r="R230" i="44" s="1"/>
  <c r="P230" i="44"/>
  <c r="N230" i="44"/>
  <c r="M230" i="44"/>
  <c r="L230" i="44"/>
  <c r="K230" i="44"/>
  <c r="J230" i="44"/>
  <c r="Y229" i="44"/>
  <c r="X229" i="44"/>
  <c r="W229" i="44"/>
  <c r="V229" i="44"/>
  <c r="U229" i="44"/>
  <c r="Q229" i="44"/>
  <c r="R229" i="44" s="1"/>
  <c r="P229" i="44"/>
  <c r="N229" i="44"/>
  <c r="M229" i="44"/>
  <c r="L229" i="44"/>
  <c r="K229" i="44"/>
  <c r="J229" i="44"/>
  <c r="X228" i="44"/>
  <c r="Y228" i="44" s="1"/>
  <c r="W228" i="44"/>
  <c r="V228" i="44"/>
  <c r="U228" i="44"/>
  <c r="Q228" i="44"/>
  <c r="R228" i="44" s="1"/>
  <c r="P228" i="44"/>
  <c r="N228" i="44"/>
  <c r="M228" i="44"/>
  <c r="L228" i="44"/>
  <c r="K228" i="44"/>
  <c r="J228" i="44"/>
  <c r="X227" i="44"/>
  <c r="W227" i="44"/>
  <c r="V227" i="44"/>
  <c r="Y227" i="44" s="1"/>
  <c r="U227" i="44"/>
  <c r="Q227" i="44"/>
  <c r="R227" i="44" s="1"/>
  <c r="P227" i="44"/>
  <c r="N227" i="44"/>
  <c r="M227" i="44"/>
  <c r="L227" i="44"/>
  <c r="K227" i="44"/>
  <c r="J227" i="44"/>
  <c r="Y226" i="44"/>
  <c r="X226" i="44"/>
  <c r="W226" i="44"/>
  <c r="V226" i="44"/>
  <c r="U226" i="44"/>
  <c r="Q226" i="44"/>
  <c r="R226" i="44" s="1"/>
  <c r="P226" i="44"/>
  <c r="N226" i="44"/>
  <c r="M226" i="44"/>
  <c r="L226" i="44"/>
  <c r="K226" i="44"/>
  <c r="J226" i="44"/>
  <c r="Y225" i="44"/>
  <c r="X225" i="44"/>
  <c r="W225" i="44"/>
  <c r="V225" i="44"/>
  <c r="U225" i="44"/>
  <c r="Q225" i="44"/>
  <c r="R225" i="44" s="1"/>
  <c r="P225" i="44"/>
  <c r="N225" i="44"/>
  <c r="M225" i="44"/>
  <c r="L225" i="44"/>
  <c r="K225" i="44"/>
  <c r="J225" i="44"/>
  <c r="X224" i="44"/>
  <c r="Y224" i="44" s="1"/>
  <c r="W224" i="44"/>
  <c r="V224" i="44"/>
  <c r="U224" i="44"/>
  <c r="Q224" i="44"/>
  <c r="R224" i="44" s="1"/>
  <c r="P224" i="44"/>
  <c r="N224" i="44"/>
  <c r="M224" i="44"/>
  <c r="L224" i="44"/>
  <c r="K224" i="44"/>
  <c r="J224" i="44"/>
  <c r="X223" i="44"/>
  <c r="W223" i="44"/>
  <c r="V223" i="44"/>
  <c r="Y223" i="44" s="1"/>
  <c r="U223" i="44"/>
  <c r="Q223" i="44"/>
  <c r="R223" i="44" s="1"/>
  <c r="P223" i="44"/>
  <c r="N223" i="44"/>
  <c r="M223" i="44"/>
  <c r="L223" i="44"/>
  <c r="K223" i="44"/>
  <c r="J223" i="44"/>
  <c r="Y222" i="44"/>
  <c r="X222" i="44"/>
  <c r="W222" i="44"/>
  <c r="V222" i="44"/>
  <c r="U222" i="44"/>
  <c r="Q222" i="44"/>
  <c r="R222" i="44" s="1"/>
  <c r="P222" i="44"/>
  <c r="N222" i="44"/>
  <c r="M222" i="44"/>
  <c r="L222" i="44"/>
  <c r="K222" i="44"/>
  <c r="J222" i="44"/>
  <c r="Y221" i="44"/>
  <c r="X221" i="44"/>
  <c r="W221" i="44"/>
  <c r="V221" i="44"/>
  <c r="U221" i="44"/>
  <c r="Q221" i="44"/>
  <c r="R221" i="44" s="1"/>
  <c r="P221" i="44"/>
  <c r="N221" i="44"/>
  <c r="M221" i="44"/>
  <c r="L221" i="44"/>
  <c r="K221" i="44"/>
  <c r="J221" i="44"/>
  <c r="X220" i="44"/>
  <c r="Y220" i="44" s="1"/>
  <c r="W220" i="44"/>
  <c r="V220" i="44"/>
  <c r="U220" i="44"/>
  <c r="Q220" i="44"/>
  <c r="R220" i="44" s="1"/>
  <c r="P220" i="44"/>
  <c r="N220" i="44"/>
  <c r="M220" i="44"/>
  <c r="L220" i="44"/>
  <c r="K220" i="44"/>
  <c r="J220" i="44"/>
  <c r="X219" i="44"/>
  <c r="W219" i="44"/>
  <c r="V219" i="44"/>
  <c r="Y219" i="44" s="1"/>
  <c r="U219" i="44"/>
  <c r="Q219" i="44"/>
  <c r="R219" i="44" s="1"/>
  <c r="P219" i="44"/>
  <c r="N219" i="44"/>
  <c r="M219" i="44"/>
  <c r="L219" i="44"/>
  <c r="K219" i="44"/>
  <c r="J219" i="44"/>
  <c r="Y218" i="44"/>
  <c r="X218" i="44"/>
  <c r="W218" i="44"/>
  <c r="V218" i="44"/>
  <c r="U218" i="44"/>
  <c r="Q218" i="44"/>
  <c r="R218" i="44" s="1"/>
  <c r="P218" i="44"/>
  <c r="N218" i="44"/>
  <c r="M218" i="44"/>
  <c r="L218" i="44"/>
  <c r="K218" i="44"/>
  <c r="J218" i="44"/>
  <c r="Y217" i="44"/>
  <c r="X217" i="44"/>
  <c r="W217" i="44"/>
  <c r="V217" i="44"/>
  <c r="U217" i="44"/>
  <c r="Q217" i="44"/>
  <c r="R217" i="44" s="1"/>
  <c r="P217" i="44"/>
  <c r="N217" i="44"/>
  <c r="M217" i="44"/>
  <c r="L217" i="44"/>
  <c r="K217" i="44"/>
  <c r="J217" i="44"/>
  <c r="X216" i="44"/>
  <c r="Y216" i="44" s="1"/>
  <c r="W216" i="44"/>
  <c r="V216" i="44"/>
  <c r="U216" i="44"/>
  <c r="Q216" i="44"/>
  <c r="R216" i="44" s="1"/>
  <c r="P216" i="44"/>
  <c r="N216" i="44"/>
  <c r="M216" i="44"/>
  <c r="L216" i="44"/>
  <c r="K216" i="44"/>
  <c r="J216" i="44"/>
  <c r="X215" i="44"/>
  <c r="W215" i="44"/>
  <c r="V215" i="44"/>
  <c r="Y215" i="44" s="1"/>
  <c r="U215" i="44"/>
  <c r="Q215" i="44"/>
  <c r="R215" i="44" s="1"/>
  <c r="P215" i="44"/>
  <c r="N215" i="44"/>
  <c r="M215" i="44"/>
  <c r="L215" i="44"/>
  <c r="K215" i="44"/>
  <c r="J215" i="44"/>
  <c r="Y214" i="44"/>
  <c r="X214" i="44"/>
  <c r="W214" i="44"/>
  <c r="V214" i="44"/>
  <c r="U214" i="44"/>
  <c r="Q214" i="44"/>
  <c r="R214" i="44" s="1"/>
  <c r="P214" i="44"/>
  <c r="N214" i="44"/>
  <c r="M214" i="44"/>
  <c r="L214" i="44"/>
  <c r="K214" i="44"/>
  <c r="J214" i="44"/>
  <c r="Y213" i="44"/>
  <c r="X213" i="44"/>
  <c r="W213" i="44"/>
  <c r="V213" i="44"/>
  <c r="U213" i="44"/>
  <c r="Q213" i="44"/>
  <c r="R213" i="44" s="1"/>
  <c r="P213" i="44"/>
  <c r="N213" i="44"/>
  <c r="M213" i="44"/>
  <c r="L213" i="44"/>
  <c r="K213" i="44"/>
  <c r="J213" i="44"/>
  <c r="X212" i="44"/>
  <c r="Y212" i="44" s="1"/>
  <c r="W212" i="44"/>
  <c r="V212" i="44"/>
  <c r="U212" i="44"/>
  <c r="Q212" i="44"/>
  <c r="R212" i="44" s="1"/>
  <c r="P212" i="44"/>
  <c r="N212" i="44"/>
  <c r="M212" i="44"/>
  <c r="L212" i="44"/>
  <c r="K212" i="44"/>
  <c r="J212" i="44"/>
  <c r="X211" i="44"/>
  <c r="Y211" i="44" s="1"/>
  <c r="W211" i="44"/>
  <c r="V211" i="44"/>
  <c r="U211" i="44"/>
  <c r="R211" i="44"/>
  <c r="Q211" i="44"/>
  <c r="P211" i="44"/>
  <c r="N211" i="44"/>
  <c r="M211" i="44"/>
  <c r="L211" i="44"/>
  <c r="K211" i="44"/>
  <c r="J211" i="44"/>
  <c r="X210" i="44"/>
  <c r="W210" i="44"/>
  <c r="V210" i="44"/>
  <c r="Y210" i="44" s="1"/>
  <c r="U210" i="44"/>
  <c r="Q210" i="44"/>
  <c r="R210" i="44" s="1"/>
  <c r="P210" i="44"/>
  <c r="N210" i="44"/>
  <c r="M210" i="44"/>
  <c r="L210" i="44"/>
  <c r="K210" i="44"/>
  <c r="J210" i="44"/>
  <c r="X209" i="44"/>
  <c r="W209" i="44"/>
  <c r="V209" i="44"/>
  <c r="Y209" i="44" s="1"/>
  <c r="U209" i="44"/>
  <c r="R209" i="44"/>
  <c r="Q209" i="44"/>
  <c r="P209" i="44"/>
  <c r="N209" i="44"/>
  <c r="M209" i="44"/>
  <c r="L209" i="44"/>
  <c r="K209" i="44"/>
  <c r="J209" i="44"/>
  <c r="X208" i="44"/>
  <c r="W208" i="44"/>
  <c r="V208" i="44"/>
  <c r="Y208" i="44" s="1"/>
  <c r="U208" i="44"/>
  <c r="Q208" i="44"/>
  <c r="R208" i="44" s="1"/>
  <c r="P208" i="44"/>
  <c r="N208" i="44"/>
  <c r="M208" i="44"/>
  <c r="L208" i="44"/>
  <c r="K208" i="44"/>
  <c r="J208" i="44"/>
  <c r="Y207" i="44"/>
  <c r="X207" i="44"/>
  <c r="W207" i="44"/>
  <c r="V207" i="44"/>
  <c r="U207" i="44"/>
  <c r="R207" i="44"/>
  <c r="Q207" i="44"/>
  <c r="P207" i="44"/>
  <c r="N207" i="44"/>
  <c r="M207" i="44"/>
  <c r="L207" i="44"/>
  <c r="K207" i="44"/>
  <c r="J207" i="44"/>
  <c r="X206" i="44"/>
  <c r="W206" i="44"/>
  <c r="V206" i="44"/>
  <c r="Y206" i="44" s="1"/>
  <c r="U206" i="44"/>
  <c r="Q206" i="44"/>
  <c r="R206" i="44" s="1"/>
  <c r="P206" i="44"/>
  <c r="N206" i="44"/>
  <c r="M206" i="44"/>
  <c r="L206" i="44"/>
  <c r="K206" i="44"/>
  <c r="J206" i="44"/>
  <c r="Y205" i="44"/>
  <c r="X205" i="44"/>
  <c r="W205" i="44"/>
  <c r="V205" i="44"/>
  <c r="U205" i="44"/>
  <c r="Q205" i="44"/>
  <c r="R205" i="44" s="1"/>
  <c r="P205" i="44"/>
  <c r="N205" i="44"/>
  <c r="M205" i="44"/>
  <c r="L205" i="44"/>
  <c r="K205" i="44"/>
  <c r="J205" i="44"/>
  <c r="X204" i="44"/>
  <c r="Y204" i="44" s="1"/>
  <c r="W204" i="44"/>
  <c r="V204" i="44"/>
  <c r="U204" i="44"/>
  <c r="Q204" i="44"/>
  <c r="R204" i="44" s="1"/>
  <c r="P204" i="44"/>
  <c r="N204" i="44"/>
  <c r="M204" i="44"/>
  <c r="L204" i="44"/>
  <c r="K204" i="44"/>
  <c r="J204" i="44"/>
  <c r="X203" i="44"/>
  <c r="Y203" i="44" s="1"/>
  <c r="W203" i="44"/>
  <c r="V203" i="44"/>
  <c r="U203" i="44"/>
  <c r="R203" i="44"/>
  <c r="Q203" i="44"/>
  <c r="P203" i="44"/>
  <c r="N203" i="44"/>
  <c r="M203" i="44"/>
  <c r="L203" i="44"/>
  <c r="K203" i="44"/>
  <c r="J203" i="44"/>
  <c r="X202" i="44"/>
  <c r="W202" i="44"/>
  <c r="V202" i="44"/>
  <c r="Y202" i="44" s="1"/>
  <c r="U202" i="44"/>
  <c r="Q202" i="44"/>
  <c r="R202" i="44" s="1"/>
  <c r="P202" i="44"/>
  <c r="N202" i="44"/>
  <c r="M202" i="44"/>
  <c r="L202" i="44"/>
  <c r="K202" i="44"/>
  <c r="J202" i="44"/>
  <c r="X201" i="44"/>
  <c r="W201" i="44"/>
  <c r="V201" i="44"/>
  <c r="Y201" i="44" s="1"/>
  <c r="U201" i="44"/>
  <c r="R201" i="44"/>
  <c r="Q201" i="44"/>
  <c r="P201" i="44"/>
  <c r="N201" i="44"/>
  <c r="M201" i="44"/>
  <c r="L201" i="44"/>
  <c r="K201" i="44"/>
  <c r="J201" i="44"/>
  <c r="X200" i="44"/>
  <c r="W200" i="44"/>
  <c r="V200" i="44"/>
  <c r="Y200" i="44" s="1"/>
  <c r="U200" i="44"/>
  <c r="Q200" i="44"/>
  <c r="R200" i="44" s="1"/>
  <c r="P200" i="44"/>
  <c r="N200" i="44"/>
  <c r="M200" i="44"/>
  <c r="L200" i="44"/>
  <c r="K200" i="44"/>
  <c r="J200" i="44"/>
  <c r="Y199" i="44"/>
  <c r="X199" i="44"/>
  <c r="W199" i="44"/>
  <c r="V199" i="44"/>
  <c r="U199" i="44"/>
  <c r="R199" i="44"/>
  <c r="Q199" i="44"/>
  <c r="P199" i="44"/>
  <c r="N199" i="44"/>
  <c r="M199" i="44"/>
  <c r="L199" i="44"/>
  <c r="K199" i="44"/>
  <c r="J199" i="44"/>
  <c r="X198" i="44"/>
  <c r="W198" i="44"/>
  <c r="V198" i="44"/>
  <c r="Y198" i="44" s="1"/>
  <c r="U198" i="44"/>
  <c r="Q198" i="44"/>
  <c r="R198" i="44" s="1"/>
  <c r="P198" i="44"/>
  <c r="N198" i="44"/>
  <c r="M198" i="44"/>
  <c r="L198" i="44"/>
  <c r="K198" i="44"/>
  <c r="J198" i="44"/>
  <c r="Y197" i="44"/>
  <c r="X197" i="44"/>
  <c r="W197" i="44"/>
  <c r="V197" i="44"/>
  <c r="U197" i="44"/>
  <c r="Q197" i="44"/>
  <c r="R197" i="44" s="1"/>
  <c r="P197" i="44"/>
  <c r="N197" i="44"/>
  <c r="M197" i="44"/>
  <c r="L197" i="44"/>
  <c r="K197" i="44"/>
  <c r="J197" i="44"/>
  <c r="X196" i="44"/>
  <c r="Y196" i="44" s="1"/>
  <c r="W196" i="44"/>
  <c r="V196" i="44"/>
  <c r="U196" i="44"/>
  <c r="Q196" i="44"/>
  <c r="R196" i="44" s="1"/>
  <c r="P196" i="44"/>
  <c r="N196" i="44"/>
  <c r="M196" i="44"/>
  <c r="L196" i="44"/>
  <c r="K196" i="44"/>
  <c r="J196" i="44"/>
  <c r="X195" i="44"/>
  <c r="Y195" i="44" s="1"/>
  <c r="W195" i="44"/>
  <c r="V195" i="44"/>
  <c r="U195" i="44"/>
  <c r="R195" i="44"/>
  <c r="Q195" i="44"/>
  <c r="P195" i="44"/>
  <c r="N195" i="44"/>
  <c r="M195" i="44"/>
  <c r="L195" i="44"/>
  <c r="K195" i="44"/>
  <c r="J195" i="44"/>
  <c r="X194" i="44"/>
  <c r="W194" i="44"/>
  <c r="V194" i="44"/>
  <c r="Y194" i="44" s="1"/>
  <c r="U194" i="44"/>
  <c r="Q194" i="44"/>
  <c r="R194" i="44" s="1"/>
  <c r="P194" i="44"/>
  <c r="N194" i="44"/>
  <c r="M194" i="44"/>
  <c r="L194" i="44"/>
  <c r="K194" i="44"/>
  <c r="J194" i="44"/>
  <c r="X193" i="44"/>
  <c r="W193" i="44"/>
  <c r="V193" i="44"/>
  <c r="Y193" i="44" s="1"/>
  <c r="U193" i="44"/>
  <c r="R193" i="44"/>
  <c r="Q193" i="44"/>
  <c r="P193" i="44"/>
  <c r="N193" i="44"/>
  <c r="M193" i="44"/>
  <c r="L193" i="44"/>
  <c r="K193" i="44"/>
  <c r="J193" i="44"/>
  <c r="X192" i="44"/>
  <c r="W192" i="44"/>
  <c r="V192" i="44"/>
  <c r="Y192" i="44" s="1"/>
  <c r="U192" i="44"/>
  <c r="Q192" i="44"/>
  <c r="R192" i="44" s="1"/>
  <c r="P192" i="44"/>
  <c r="N192" i="44"/>
  <c r="M192" i="44"/>
  <c r="L192" i="44"/>
  <c r="K192" i="44"/>
  <c r="J192" i="44"/>
  <c r="Y191" i="44"/>
  <c r="X191" i="44"/>
  <c r="W191" i="44"/>
  <c r="V191" i="44"/>
  <c r="U191" i="44"/>
  <c r="R191" i="44"/>
  <c r="Q191" i="44"/>
  <c r="P191" i="44"/>
  <c r="N191" i="44"/>
  <c r="M191" i="44"/>
  <c r="L191" i="44"/>
  <c r="K191" i="44"/>
  <c r="J191" i="44"/>
  <c r="X190" i="44"/>
  <c r="W190" i="44"/>
  <c r="V190" i="44"/>
  <c r="Y190" i="44" s="1"/>
  <c r="U190" i="44"/>
  <c r="Q190" i="44"/>
  <c r="R190" i="44" s="1"/>
  <c r="P190" i="44"/>
  <c r="N190" i="44"/>
  <c r="M190" i="44"/>
  <c r="L190" i="44"/>
  <c r="K190" i="44"/>
  <c r="J190" i="44"/>
  <c r="Y189" i="44"/>
  <c r="X189" i="44"/>
  <c r="W189" i="44"/>
  <c r="V189" i="44"/>
  <c r="U189" i="44"/>
  <c r="Q189" i="44"/>
  <c r="R189" i="44" s="1"/>
  <c r="P189" i="44"/>
  <c r="N189" i="44"/>
  <c r="M189" i="44"/>
  <c r="L189" i="44"/>
  <c r="K189" i="44"/>
  <c r="J189" i="44"/>
  <c r="X188" i="44"/>
  <c r="W188" i="44"/>
  <c r="V188" i="44"/>
  <c r="Y188" i="44" s="1"/>
  <c r="U188" i="44"/>
  <c r="Q188" i="44"/>
  <c r="R188" i="44" s="1"/>
  <c r="P188" i="44"/>
  <c r="N188" i="44"/>
  <c r="M188" i="44"/>
  <c r="L188" i="44"/>
  <c r="K188" i="44"/>
  <c r="J188" i="44"/>
  <c r="X187" i="44"/>
  <c r="Y187" i="44" s="1"/>
  <c r="W187" i="44"/>
  <c r="V187" i="44"/>
  <c r="U187" i="44"/>
  <c r="R187" i="44"/>
  <c r="Q187" i="44"/>
  <c r="P187" i="44"/>
  <c r="N187" i="44"/>
  <c r="M187" i="44"/>
  <c r="L187" i="44"/>
  <c r="K187" i="44"/>
  <c r="J187" i="44"/>
  <c r="X186" i="44"/>
  <c r="W186" i="44"/>
  <c r="V186" i="44"/>
  <c r="Y186" i="44" s="1"/>
  <c r="U186" i="44"/>
  <c r="Q186" i="44"/>
  <c r="R186" i="44" s="1"/>
  <c r="P186" i="44"/>
  <c r="N186" i="44"/>
  <c r="M186" i="44"/>
  <c r="L186" i="44"/>
  <c r="K186" i="44"/>
  <c r="J186" i="44"/>
  <c r="X185" i="44"/>
  <c r="W185" i="44"/>
  <c r="V185" i="44"/>
  <c r="Y185" i="44" s="1"/>
  <c r="U185" i="44"/>
  <c r="R185" i="44"/>
  <c r="Q185" i="44"/>
  <c r="P185" i="44"/>
  <c r="N185" i="44"/>
  <c r="M185" i="44"/>
  <c r="L185" i="44"/>
  <c r="K185" i="44"/>
  <c r="J185" i="44"/>
  <c r="X184" i="44"/>
  <c r="W184" i="44"/>
  <c r="V184" i="44"/>
  <c r="Y184" i="44" s="1"/>
  <c r="U184" i="44"/>
  <c r="Q184" i="44"/>
  <c r="R184" i="44" s="1"/>
  <c r="P184" i="44"/>
  <c r="N184" i="44"/>
  <c r="M184" i="44"/>
  <c r="L184" i="44"/>
  <c r="K184" i="44"/>
  <c r="J184" i="44"/>
  <c r="Y183" i="44"/>
  <c r="X183" i="44"/>
  <c r="W183" i="44"/>
  <c r="V183" i="44"/>
  <c r="U183" i="44"/>
  <c r="R183" i="44"/>
  <c r="Q183" i="44"/>
  <c r="P183" i="44"/>
  <c r="N183" i="44"/>
  <c r="M183" i="44"/>
  <c r="L183" i="44"/>
  <c r="K183" i="44"/>
  <c r="J183" i="44"/>
  <c r="X182" i="44"/>
  <c r="W182" i="44"/>
  <c r="V182" i="44"/>
  <c r="Y182" i="44" s="1"/>
  <c r="U182" i="44"/>
  <c r="Q182" i="44"/>
  <c r="R182" i="44" s="1"/>
  <c r="P182" i="44"/>
  <c r="N182" i="44"/>
  <c r="M182" i="44"/>
  <c r="L182" i="44"/>
  <c r="K182" i="44"/>
  <c r="J182" i="44"/>
  <c r="Y181" i="44"/>
  <c r="X181" i="44"/>
  <c r="W181" i="44"/>
  <c r="V181" i="44"/>
  <c r="U181" i="44"/>
  <c r="Q181" i="44"/>
  <c r="R181" i="44" s="1"/>
  <c r="P181" i="44"/>
  <c r="N181" i="44"/>
  <c r="M181" i="44"/>
  <c r="L181" i="44"/>
  <c r="K181" i="44"/>
  <c r="J181" i="44"/>
  <c r="X180" i="44"/>
  <c r="W180" i="44"/>
  <c r="V180" i="44"/>
  <c r="Y180" i="44" s="1"/>
  <c r="U180" i="44"/>
  <c r="Q180" i="44"/>
  <c r="R180" i="44" s="1"/>
  <c r="P180" i="44"/>
  <c r="N180" i="44"/>
  <c r="M180" i="44"/>
  <c r="L180" i="44"/>
  <c r="K180" i="44"/>
  <c r="J180" i="44"/>
  <c r="X179" i="44"/>
  <c r="Y179" i="44" s="1"/>
  <c r="W179" i="44"/>
  <c r="V179" i="44"/>
  <c r="U179" i="44"/>
  <c r="R179" i="44"/>
  <c r="Q179" i="44"/>
  <c r="P179" i="44"/>
  <c r="N179" i="44"/>
  <c r="M179" i="44"/>
  <c r="L179" i="44"/>
  <c r="K179" i="44"/>
  <c r="J179" i="44"/>
  <c r="X178" i="44"/>
  <c r="W178" i="44"/>
  <c r="V178" i="44"/>
  <c r="Y178" i="44" s="1"/>
  <c r="U178" i="44"/>
  <c r="Q178" i="44"/>
  <c r="R178" i="44" s="1"/>
  <c r="P178" i="44"/>
  <c r="N178" i="44"/>
  <c r="M178" i="44"/>
  <c r="L178" i="44"/>
  <c r="K178" i="44"/>
  <c r="J178" i="44"/>
  <c r="X177" i="44"/>
  <c r="W177" i="44"/>
  <c r="V177" i="44"/>
  <c r="Y177" i="44" s="1"/>
  <c r="U177" i="44"/>
  <c r="R177" i="44"/>
  <c r="Q177" i="44"/>
  <c r="P177" i="44"/>
  <c r="N177" i="44"/>
  <c r="M177" i="44"/>
  <c r="L177" i="44"/>
  <c r="K177" i="44"/>
  <c r="J177" i="44"/>
  <c r="X176" i="44"/>
  <c r="W176" i="44"/>
  <c r="V176" i="44"/>
  <c r="Y176" i="44" s="1"/>
  <c r="U176" i="44"/>
  <c r="Q176" i="44"/>
  <c r="R176" i="44" s="1"/>
  <c r="P176" i="44"/>
  <c r="N176" i="44"/>
  <c r="M176" i="44"/>
  <c r="L176" i="44"/>
  <c r="K176" i="44"/>
  <c r="J176" i="44"/>
  <c r="Y175" i="44"/>
  <c r="X175" i="44"/>
  <c r="W175" i="44"/>
  <c r="V175" i="44"/>
  <c r="U175" i="44"/>
  <c r="R175" i="44"/>
  <c r="Q175" i="44"/>
  <c r="P175" i="44"/>
  <c r="N175" i="44"/>
  <c r="M175" i="44"/>
  <c r="L175" i="44"/>
  <c r="K175" i="44"/>
  <c r="J175" i="44"/>
  <c r="X174" i="44"/>
  <c r="W174" i="44"/>
  <c r="V174" i="44"/>
  <c r="Y174" i="44" s="1"/>
  <c r="U174" i="44"/>
  <c r="Q174" i="44"/>
  <c r="R174" i="44" s="1"/>
  <c r="P174" i="44"/>
  <c r="N174" i="44"/>
  <c r="M174" i="44"/>
  <c r="L174" i="44"/>
  <c r="K174" i="44"/>
  <c r="J174" i="44"/>
  <c r="Y173" i="44"/>
  <c r="X173" i="44"/>
  <c r="W173" i="44"/>
  <c r="V173" i="44"/>
  <c r="U173" i="44"/>
  <c r="Q173" i="44"/>
  <c r="R173" i="44" s="1"/>
  <c r="P173" i="44"/>
  <c r="N173" i="44"/>
  <c r="M173" i="44"/>
  <c r="L173" i="44"/>
  <c r="K173" i="44"/>
  <c r="J173" i="44"/>
  <c r="X172" i="44"/>
  <c r="W172" i="44"/>
  <c r="V172" i="44"/>
  <c r="Y172" i="44" s="1"/>
  <c r="U172" i="44"/>
  <c r="Q172" i="44"/>
  <c r="R172" i="44" s="1"/>
  <c r="P172" i="44"/>
  <c r="N172" i="44"/>
  <c r="M172" i="44"/>
  <c r="L172" i="44"/>
  <c r="K172" i="44"/>
  <c r="J172" i="44"/>
  <c r="X171" i="44"/>
  <c r="Y171" i="44" s="1"/>
  <c r="W171" i="44"/>
  <c r="V171" i="44"/>
  <c r="U171" i="44"/>
  <c r="R171" i="44"/>
  <c r="Q171" i="44"/>
  <c r="P171" i="44"/>
  <c r="N171" i="44"/>
  <c r="M171" i="44"/>
  <c r="L171" i="44"/>
  <c r="K171" i="44"/>
  <c r="J171" i="44"/>
  <c r="X170" i="44"/>
  <c r="W170" i="44"/>
  <c r="V170" i="44"/>
  <c r="Y170" i="44" s="1"/>
  <c r="U170" i="44"/>
  <c r="Q170" i="44"/>
  <c r="R170" i="44" s="1"/>
  <c r="P170" i="44"/>
  <c r="N170" i="44"/>
  <c r="M170" i="44"/>
  <c r="L170" i="44"/>
  <c r="K170" i="44"/>
  <c r="J170" i="44"/>
  <c r="X169" i="44"/>
  <c r="W169" i="44"/>
  <c r="V169" i="44"/>
  <c r="Y169" i="44" s="1"/>
  <c r="U169" i="44"/>
  <c r="R169" i="44"/>
  <c r="Q169" i="44"/>
  <c r="P169" i="44"/>
  <c r="N169" i="44"/>
  <c r="M169" i="44"/>
  <c r="L169" i="44"/>
  <c r="K169" i="44"/>
  <c r="J169" i="44"/>
  <c r="X168" i="44"/>
  <c r="W168" i="44"/>
  <c r="V168" i="44"/>
  <c r="Y168" i="44" s="1"/>
  <c r="U168" i="44"/>
  <c r="Q168" i="44"/>
  <c r="R168" i="44" s="1"/>
  <c r="P168" i="44"/>
  <c r="N168" i="44"/>
  <c r="M168" i="44"/>
  <c r="L168" i="44"/>
  <c r="K168" i="44"/>
  <c r="J168" i="44"/>
  <c r="Y167" i="44"/>
  <c r="X167" i="44"/>
  <c r="W167" i="44"/>
  <c r="V167" i="44"/>
  <c r="U167" i="44"/>
  <c r="R167" i="44"/>
  <c r="Q167" i="44"/>
  <c r="P167" i="44"/>
  <c r="N167" i="44"/>
  <c r="M167" i="44"/>
  <c r="L167" i="44"/>
  <c r="K167" i="44"/>
  <c r="J167" i="44"/>
  <c r="X166" i="44"/>
  <c r="W166" i="44"/>
  <c r="V166" i="44"/>
  <c r="Y166" i="44" s="1"/>
  <c r="U166" i="44"/>
  <c r="Q166" i="44"/>
  <c r="R166" i="44" s="1"/>
  <c r="P166" i="44"/>
  <c r="N166" i="44"/>
  <c r="M166" i="44"/>
  <c r="L166" i="44"/>
  <c r="K166" i="44"/>
  <c r="J166" i="44"/>
  <c r="Y165" i="44"/>
  <c r="X165" i="44"/>
  <c r="W165" i="44"/>
  <c r="V165" i="44"/>
  <c r="U165" i="44"/>
  <c r="Q165" i="44"/>
  <c r="R165" i="44" s="1"/>
  <c r="P165" i="44"/>
  <c r="N165" i="44"/>
  <c r="M165" i="44"/>
  <c r="L165" i="44"/>
  <c r="K165" i="44"/>
  <c r="J165" i="44"/>
  <c r="X164" i="44"/>
  <c r="W164" i="44"/>
  <c r="V164" i="44"/>
  <c r="Y164" i="44" s="1"/>
  <c r="U164" i="44"/>
  <c r="Q164" i="44"/>
  <c r="R164" i="44" s="1"/>
  <c r="P164" i="44"/>
  <c r="N164" i="44"/>
  <c r="M164" i="44"/>
  <c r="L164" i="44"/>
  <c r="K164" i="44"/>
  <c r="J164" i="44"/>
  <c r="X163" i="44"/>
  <c r="Y163" i="44" s="1"/>
  <c r="W163" i="44"/>
  <c r="V163" i="44"/>
  <c r="U163" i="44"/>
  <c r="R163" i="44"/>
  <c r="Q163" i="44"/>
  <c r="P163" i="44"/>
  <c r="N163" i="44"/>
  <c r="M163" i="44"/>
  <c r="L163" i="44"/>
  <c r="K163" i="44"/>
  <c r="J163" i="44"/>
  <c r="X162" i="44"/>
  <c r="W162" i="44"/>
  <c r="V162" i="44"/>
  <c r="Y162" i="44" s="1"/>
  <c r="U162" i="44"/>
  <c r="Q162" i="44"/>
  <c r="R162" i="44" s="1"/>
  <c r="P162" i="44"/>
  <c r="N162" i="44"/>
  <c r="M162" i="44"/>
  <c r="L162" i="44"/>
  <c r="K162" i="44"/>
  <c r="J162" i="44"/>
  <c r="X161" i="44"/>
  <c r="W161" i="44"/>
  <c r="V161" i="44"/>
  <c r="Y161" i="44" s="1"/>
  <c r="U161" i="44"/>
  <c r="R161" i="44"/>
  <c r="Q161" i="44"/>
  <c r="P161" i="44"/>
  <c r="N161" i="44"/>
  <c r="M161" i="44"/>
  <c r="L161" i="44"/>
  <c r="K161" i="44"/>
  <c r="J161" i="44"/>
  <c r="X160" i="44"/>
  <c r="W160" i="44"/>
  <c r="V160" i="44"/>
  <c r="Y160" i="44" s="1"/>
  <c r="U160" i="44"/>
  <c r="Q160" i="44"/>
  <c r="R160" i="44" s="1"/>
  <c r="P160" i="44"/>
  <c r="N160" i="44"/>
  <c r="M160" i="44"/>
  <c r="L160" i="44"/>
  <c r="K160" i="44"/>
  <c r="J160" i="44"/>
  <c r="Y159" i="44"/>
  <c r="X159" i="44"/>
  <c r="W159" i="44"/>
  <c r="V159" i="44"/>
  <c r="U159" i="44"/>
  <c r="R159" i="44"/>
  <c r="Q159" i="44"/>
  <c r="P159" i="44"/>
  <c r="N159" i="44"/>
  <c r="M159" i="44"/>
  <c r="L159" i="44"/>
  <c r="K159" i="44"/>
  <c r="J159" i="44"/>
  <c r="X158" i="44"/>
  <c r="W158" i="44"/>
  <c r="V158" i="44"/>
  <c r="Y158" i="44" s="1"/>
  <c r="U158" i="44"/>
  <c r="Q158" i="44"/>
  <c r="R158" i="44" s="1"/>
  <c r="P158" i="44"/>
  <c r="N158" i="44"/>
  <c r="M158" i="44"/>
  <c r="L158" i="44"/>
  <c r="K158" i="44"/>
  <c r="J158" i="44"/>
  <c r="Y157" i="44"/>
  <c r="X157" i="44"/>
  <c r="W157" i="44"/>
  <c r="V157" i="44"/>
  <c r="U157" i="44"/>
  <c r="Q157" i="44"/>
  <c r="R157" i="44" s="1"/>
  <c r="P157" i="44"/>
  <c r="N157" i="44"/>
  <c r="M157" i="44"/>
  <c r="L157" i="44"/>
  <c r="K157" i="44"/>
  <c r="J157" i="44"/>
  <c r="X156" i="44"/>
  <c r="W156" i="44"/>
  <c r="V156" i="44"/>
  <c r="Y156" i="44" s="1"/>
  <c r="U156" i="44"/>
  <c r="Q156" i="44"/>
  <c r="R156" i="44" s="1"/>
  <c r="P156" i="44"/>
  <c r="N156" i="44"/>
  <c r="M156" i="44"/>
  <c r="L156" i="44"/>
  <c r="K156" i="44"/>
  <c r="J156" i="44"/>
  <c r="X155" i="44"/>
  <c r="Y155" i="44" s="1"/>
  <c r="W155" i="44"/>
  <c r="V155" i="44"/>
  <c r="U155" i="44"/>
  <c r="R155" i="44"/>
  <c r="Q155" i="44"/>
  <c r="P155" i="44"/>
  <c r="N155" i="44"/>
  <c r="M155" i="44"/>
  <c r="L155" i="44"/>
  <c r="K155" i="44"/>
  <c r="J155" i="44"/>
  <c r="X154" i="44"/>
  <c r="W154" i="44"/>
  <c r="V154" i="44"/>
  <c r="Y154" i="44" s="1"/>
  <c r="U154" i="44"/>
  <c r="Q154" i="44"/>
  <c r="R154" i="44" s="1"/>
  <c r="P154" i="44"/>
  <c r="N154" i="44"/>
  <c r="M154" i="44"/>
  <c r="L154" i="44"/>
  <c r="K154" i="44"/>
  <c r="J154" i="44"/>
  <c r="X153" i="44"/>
  <c r="W153" i="44"/>
  <c r="V153" i="44"/>
  <c r="Y153" i="44" s="1"/>
  <c r="U153" i="44"/>
  <c r="R153" i="44"/>
  <c r="Q153" i="44"/>
  <c r="P153" i="44"/>
  <c r="N153" i="44"/>
  <c r="M153" i="44"/>
  <c r="L153" i="44"/>
  <c r="K153" i="44"/>
  <c r="J153" i="44"/>
  <c r="X152" i="44"/>
  <c r="W152" i="44"/>
  <c r="V152" i="44"/>
  <c r="Y152" i="44" s="1"/>
  <c r="U152" i="44"/>
  <c r="Q152" i="44"/>
  <c r="R152" i="44" s="1"/>
  <c r="P152" i="44"/>
  <c r="N152" i="44"/>
  <c r="M152" i="44"/>
  <c r="L152" i="44"/>
  <c r="K152" i="44"/>
  <c r="J152" i="44"/>
  <c r="Y151" i="44"/>
  <c r="X151" i="44"/>
  <c r="W151" i="44"/>
  <c r="V151" i="44"/>
  <c r="U151" i="44"/>
  <c r="R151" i="44"/>
  <c r="Q151" i="44"/>
  <c r="P151" i="44"/>
  <c r="N151" i="44"/>
  <c r="M151" i="44"/>
  <c r="L151" i="44"/>
  <c r="K151" i="44"/>
  <c r="J151" i="44"/>
  <c r="X150" i="44"/>
  <c r="W150" i="44"/>
  <c r="V150" i="44"/>
  <c r="Y150" i="44" s="1"/>
  <c r="U150" i="44"/>
  <c r="Q150" i="44"/>
  <c r="R150" i="44" s="1"/>
  <c r="P150" i="44"/>
  <c r="N150" i="44"/>
  <c r="M150" i="44"/>
  <c r="L150" i="44"/>
  <c r="K150" i="44"/>
  <c r="J150" i="44"/>
  <c r="Y149" i="44"/>
  <c r="X149" i="44"/>
  <c r="W149" i="44"/>
  <c r="V149" i="44"/>
  <c r="U149" i="44"/>
  <c r="Q149" i="44"/>
  <c r="R149" i="44" s="1"/>
  <c r="P149" i="44"/>
  <c r="N149" i="44"/>
  <c r="M149" i="44"/>
  <c r="L149" i="44"/>
  <c r="K149" i="44"/>
  <c r="J149" i="44"/>
  <c r="X148" i="44"/>
  <c r="W148" i="44"/>
  <c r="V148" i="44"/>
  <c r="Y148" i="44" s="1"/>
  <c r="U148" i="44"/>
  <c r="Q148" i="44"/>
  <c r="R148" i="44" s="1"/>
  <c r="P148" i="44"/>
  <c r="N148" i="44"/>
  <c r="M148" i="44"/>
  <c r="L148" i="44"/>
  <c r="K148" i="44"/>
  <c r="J148" i="44"/>
  <c r="X147" i="44"/>
  <c r="Y147" i="44" s="1"/>
  <c r="W147" i="44"/>
  <c r="V147" i="44"/>
  <c r="U147" i="44"/>
  <c r="R147" i="44"/>
  <c r="Q147" i="44"/>
  <c r="P147" i="44"/>
  <c r="N147" i="44"/>
  <c r="M147" i="44"/>
  <c r="L147" i="44"/>
  <c r="K147" i="44"/>
  <c r="J147" i="44"/>
  <c r="X146" i="44"/>
  <c r="W146" i="44"/>
  <c r="V146" i="44"/>
  <c r="Y146" i="44" s="1"/>
  <c r="U146" i="44"/>
  <c r="Q146" i="44"/>
  <c r="R146" i="44" s="1"/>
  <c r="P146" i="44"/>
  <c r="N146" i="44"/>
  <c r="M146" i="44"/>
  <c r="L146" i="44"/>
  <c r="K146" i="44"/>
  <c r="J146" i="44"/>
  <c r="X145" i="44"/>
  <c r="W145" i="44"/>
  <c r="V145" i="44"/>
  <c r="Y145" i="44" s="1"/>
  <c r="U145" i="44"/>
  <c r="R145" i="44"/>
  <c r="Q145" i="44"/>
  <c r="P145" i="44"/>
  <c r="N145" i="44"/>
  <c r="M145" i="44"/>
  <c r="L145" i="44"/>
  <c r="K145" i="44"/>
  <c r="J145" i="44"/>
  <c r="X144" i="44"/>
  <c r="W144" i="44"/>
  <c r="V144" i="44"/>
  <c r="Y144" i="44" s="1"/>
  <c r="U144" i="44"/>
  <c r="Q144" i="44"/>
  <c r="R144" i="44" s="1"/>
  <c r="P144" i="44"/>
  <c r="N144" i="44"/>
  <c r="M144" i="44"/>
  <c r="L144" i="44"/>
  <c r="K144" i="44"/>
  <c r="J144" i="44"/>
  <c r="Y143" i="44"/>
  <c r="X143" i="44"/>
  <c r="W143" i="44"/>
  <c r="V143" i="44"/>
  <c r="U143" i="44"/>
  <c r="R143" i="44"/>
  <c r="Q143" i="44"/>
  <c r="P143" i="44"/>
  <c r="N143" i="44"/>
  <c r="M143" i="44"/>
  <c r="L143" i="44"/>
  <c r="K143" i="44"/>
  <c r="J143" i="44"/>
  <c r="X142" i="44"/>
  <c r="W142" i="44"/>
  <c r="V142" i="44"/>
  <c r="Y142" i="44" s="1"/>
  <c r="U142" i="44"/>
  <c r="Q142" i="44"/>
  <c r="R142" i="44" s="1"/>
  <c r="P142" i="44"/>
  <c r="N142" i="44"/>
  <c r="M142" i="44"/>
  <c r="L142" i="44"/>
  <c r="K142" i="44"/>
  <c r="J142" i="44"/>
  <c r="Y141" i="44"/>
  <c r="X141" i="44"/>
  <c r="W141" i="44"/>
  <c r="V141" i="44"/>
  <c r="U141" i="44"/>
  <c r="Q141" i="44"/>
  <c r="R141" i="44" s="1"/>
  <c r="P141" i="44"/>
  <c r="N141" i="44"/>
  <c r="M141" i="44"/>
  <c r="L141" i="44"/>
  <c r="K141" i="44"/>
  <c r="J141" i="44"/>
  <c r="X140" i="44"/>
  <c r="W140" i="44"/>
  <c r="V140" i="44"/>
  <c r="Y140" i="44" s="1"/>
  <c r="U140" i="44"/>
  <c r="Q140" i="44"/>
  <c r="R140" i="44" s="1"/>
  <c r="P140" i="44"/>
  <c r="N140" i="44"/>
  <c r="M140" i="44"/>
  <c r="L140" i="44"/>
  <c r="K140" i="44"/>
  <c r="J140" i="44"/>
  <c r="X139" i="44"/>
  <c r="Y139" i="44" s="1"/>
  <c r="W139" i="44"/>
  <c r="V139" i="44"/>
  <c r="U139" i="44"/>
  <c r="R139" i="44"/>
  <c r="Q139" i="44"/>
  <c r="P139" i="44"/>
  <c r="N139" i="44"/>
  <c r="M139" i="44"/>
  <c r="L139" i="44"/>
  <c r="K139" i="44"/>
  <c r="J139" i="44"/>
  <c r="X138" i="44"/>
  <c r="W138" i="44"/>
  <c r="V138" i="44"/>
  <c r="Y138" i="44" s="1"/>
  <c r="U138" i="44"/>
  <c r="Q138" i="44"/>
  <c r="R138" i="44" s="1"/>
  <c r="P138" i="44"/>
  <c r="N138" i="44"/>
  <c r="M138" i="44"/>
  <c r="L138" i="44"/>
  <c r="K138" i="44"/>
  <c r="J138" i="44"/>
  <c r="X137" i="44"/>
  <c r="W137" i="44"/>
  <c r="V137" i="44"/>
  <c r="Y137" i="44" s="1"/>
  <c r="U137" i="44"/>
  <c r="R137" i="44"/>
  <c r="Q137" i="44"/>
  <c r="P137" i="44"/>
  <c r="N137" i="44"/>
  <c r="M137" i="44"/>
  <c r="L137" i="44"/>
  <c r="K137" i="44"/>
  <c r="J137" i="44"/>
  <c r="X136" i="44"/>
  <c r="W136" i="44"/>
  <c r="V136" i="44"/>
  <c r="Y136" i="44" s="1"/>
  <c r="U136" i="44"/>
  <c r="Q136" i="44"/>
  <c r="R136" i="44" s="1"/>
  <c r="P136" i="44"/>
  <c r="N136" i="44"/>
  <c r="M136" i="44"/>
  <c r="L136" i="44"/>
  <c r="K136" i="44"/>
  <c r="J136" i="44"/>
  <c r="Y135" i="44"/>
  <c r="X135" i="44"/>
  <c r="W135" i="44"/>
  <c r="V135" i="44"/>
  <c r="U135" i="44"/>
  <c r="R135" i="44"/>
  <c r="Q135" i="44"/>
  <c r="P135" i="44"/>
  <c r="N135" i="44"/>
  <c r="M135" i="44"/>
  <c r="L135" i="44"/>
  <c r="K135" i="44"/>
  <c r="J135" i="44"/>
  <c r="X134" i="44"/>
  <c r="W134" i="44"/>
  <c r="V134" i="44"/>
  <c r="Y134" i="44" s="1"/>
  <c r="U134" i="44"/>
  <c r="Q134" i="44"/>
  <c r="R134" i="44" s="1"/>
  <c r="P134" i="44"/>
  <c r="N134" i="44"/>
  <c r="M134" i="44"/>
  <c r="L134" i="44"/>
  <c r="K134" i="44"/>
  <c r="J134" i="44"/>
  <c r="Y133" i="44"/>
  <c r="X133" i="44"/>
  <c r="W133" i="44"/>
  <c r="V133" i="44"/>
  <c r="U133" i="44"/>
  <c r="Q133" i="44"/>
  <c r="R133" i="44" s="1"/>
  <c r="P133" i="44"/>
  <c r="N133" i="44"/>
  <c r="M133" i="44"/>
  <c r="L133" i="44"/>
  <c r="K133" i="44"/>
  <c r="J133" i="44"/>
  <c r="X132" i="44"/>
  <c r="W132" i="44"/>
  <c r="V132" i="44"/>
  <c r="Y132" i="44" s="1"/>
  <c r="U132" i="44"/>
  <c r="Q132" i="44"/>
  <c r="R132" i="44" s="1"/>
  <c r="P132" i="44"/>
  <c r="N132" i="44"/>
  <c r="M132" i="44"/>
  <c r="L132" i="44"/>
  <c r="K132" i="44"/>
  <c r="J132" i="44"/>
  <c r="X131" i="44"/>
  <c r="Y131" i="44" s="1"/>
  <c r="W131" i="44"/>
  <c r="V131" i="44"/>
  <c r="U131" i="44"/>
  <c r="R131" i="44"/>
  <c r="Q131" i="44"/>
  <c r="P131" i="44"/>
  <c r="N131" i="44"/>
  <c r="M131" i="44"/>
  <c r="L131" i="44"/>
  <c r="K131" i="44"/>
  <c r="J131" i="44"/>
  <c r="X130" i="44"/>
  <c r="W130" i="44"/>
  <c r="V130" i="44"/>
  <c r="Y130" i="44" s="1"/>
  <c r="U130" i="44"/>
  <c r="Q130" i="44"/>
  <c r="R130" i="44" s="1"/>
  <c r="P130" i="44"/>
  <c r="N130" i="44"/>
  <c r="M130" i="44"/>
  <c r="L130" i="44"/>
  <c r="K130" i="44"/>
  <c r="J130" i="44"/>
  <c r="X129" i="44"/>
  <c r="W129" i="44"/>
  <c r="V129" i="44"/>
  <c r="Y129" i="44" s="1"/>
  <c r="U129" i="44"/>
  <c r="R129" i="44"/>
  <c r="Q129" i="44"/>
  <c r="P129" i="44"/>
  <c r="N129" i="44"/>
  <c r="M129" i="44"/>
  <c r="L129" i="44"/>
  <c r="K129" i="44"/>
  <c r="J129" i="44"/>
  <c r="X128" i="44"/>
  <c r="W128" i="44"/>
  <c r="V128" i="44"/>
  <c r="Y128" i="44" s="1"/>
  <c r="U128" i="44"/>
  <c r="Q128" i="44"/>
  <c r="R128" i="44" s="1"/>
  <c r="P128" i="44"/>
  <c r="N128" i="44"/>
  <c r="M128" i="44"/>
  <c r="L128" i="44"/>
  <c r="K128" i="44"/>
  <c r="J128" i="44"/>
  <c r="Y127" i="44"/>
  <c r="X127" i="44"/>
  <c r="W127" i="44"/>
  <c r="V127" i="44"/>
  <c r="U127" i="44"/>
  <c r="R127" i="44"/>
  <c r="Q127" i="44"/>
  <c r="P127" i="44"/>
  <c r="N127" i="44"/>
  <c r="M127" i="44"/>
  <c r="L127" i="44"/>
  <c r="K127" i="44"/>
  <c r="J127" i="44"/>
  <c r="X126" i="44"/>
  <c r="W126" i="44"/>
  <c r="V126" i="44"/>
  <c r="Y126" i="44" s="1"/>
  <c r="U126" i="44"/>
  <c r="Q126" i="44"/>
  <c r="R126" i="44" s="1"/>
  <c r="P126" i="44"/>
  <c r="N126" i="44"/>
  <c r="M126" i="44"/>
  <c r="L126" i="44"/>
  <c r="K126" i="44"/>
  <c r="J126" i="44"/>
  <c r="Y125" i="44"/>
  <c r="X125" i="44"/>
  <c r="W125" i="44"/>
  <c r="V125" i="44"/>
  <c r="U125" i="44"/>
  <c r="Q125" i="44"/>
  <c r="R125" i="44" s="1"/>
  <c r="P125" i="44"/>
  <c r="N125" i="44"/>
  <c r="M125" i="44"/>
  <c r="L125" i="44"/>
  <c r="K125" i="44"/>
  <c r="J125" i="44"/>
  <c r="X124" i="44"/>
  <c r="W124" i="44"/>
  <c r="V124" i="44"/>
  <c r="Y124" i="44" s="1"/>
  <c r="U124" i="44"/>
  <c r="Q124" i="44"/>
  <c r="R124" i="44" s="1"/>
  <c r="P124" i="44"/>
  <c r="N124" i="44"/>
  <c r="M124" i="44"/>
  <c r="L124" i="44"/>
  <c r="K124" i="44"/>
  <c r="J124" i="44"/>
  <c r="X123" i="44"/>
  <c r="Y123" i="44" s="1"/>
  <c r="W123" i="44"/>
  <c r="V123" i="44"/>
  <c r="U123" i="44"/>
  <c r="R123" i="44"/>
  <c r="Q123" i="44"/>
  <c r="P123" i="44"/>
  <c r="N123" i="44"/>
  <c r="M123" i="44"/>
  <c r="L123" i="44"/>
  <c r="K123" i="44"/>
  <c r="J123" i="44"/>
  <c r="X122" i="44"/>
  <c r="W122" i="44"/>
  <c r="V122" i="44"/>
  <c r="Y122" i="44" s="1"/>
  <c r="U122" i="44"/>
  <c r="Q122" i="44"/>
  <c r="R122" i="44" s="1"/>
  <c r="P122" i="44"/>
  <c r="N122" i="44"/>
  <c r="M122" i="44"/>
  <c r="L122" i="44"/>
  <c r="K122" i="44"/>
  <c r="J122" i="44"/>
  <c r="X121" i="44"/>
  <c r="W121" i="44"/>
  <c r="V121" i="44"/>
  <c r="Y121" i="44" s="1"/>
  <c r="U121" i="44"/>
  <c r="R121" i="44"/>
  <c r="Q121" i="44"/>
  <c r="P121" i="44"/>
  <c r="N121" i="44"/>
  <c r="M121" i="44"/>
  <c r="L121" i="44"/>
  <c r="K121" i="44"/>
  <c r="J121" i="44"/>
  <c r="X120" i="44"/>
  <c r="W120" i="44"/>
  <c r="V120" i="44"/>
  <c r="Y120" i="44" s="1"/>
  <c r="U120" i="44"/>
  <c r="Q120" i="44"/>
  <c r="R120" i="44" s="1"/>
  <c r="P120" i="44"/>
  <c r="N120" i="44"/>
  <c r="M120" i="44"/>
  <c r="L120" i="44"/>
  <c r="K120" i="44"/>
  <c r="J120" i="44"/>
  <c r="Y119" i="44"/>
  <c r="X119" i="44"/>
  <c r="W119" i="44"/>
  <c r="V119" i="44"/>
  <c r="U119" i="44"/>
  <c r="R119" i="44"/>
  <c r="Q119" i="44"/>
  <c r="P119" i="44"/>
  <c r="N119" i="44"/>
  <c r="M119" i="44"/>
  <c r="L119" i="44"/>
  <c r="K119" i="44"/>
  <c r="J119" i="44"/>
  <c r="X118" i="44"/>
  <c r="W118" i="44"/>
  <c r="V118" i="44"/>
  <c r="Y118" i="44" s="1"/>
  <c r="U118" i="44"/>
  <c r="Q118" i="44"/>
  <c r="R118" i="44" s="1"/>
  <c r="P118" i="44"/>
  <c r="N118" i="44"/>
  <c r="M118" i="44"/>
  <c r="L118" i="44"/>
  <c r="K118" i="44"/>
  <c r="J118" i="44"/>
  <c r="Y117" i="44"/>
  <c r="X117" i="44"/>
  <c r="W117" i="44"/>
  <c r="V117" i="44"/>
  <c r="U117" i="44"/>
  <c r="Q117" i="44"/>
  <c r="R117" i="44" s="1"/>
  <c r="P117" i="44"/>
  <c r="N117" i="44"/>
  <c r="M117" i="44"/>
  <c r="L117" i="44"/>
  <c r="K117" i="44"/>
  <c r="J117" i="44"/>
  <c r="X116" i="44"/>
  <c r="W116" i="44"/>
  <c r="V116" i="44"/>
  <c r="Y116" i="44" s="1"/>
  <c r="U116" i="44"/>
  <c r="Q116" i="44"/>
  <c r="R116" i="44" s="1"/>
  <c r="P116" i="44"/>
  <c r="N116" i="44"/>
  <c r="M116" i="44"/>
  <c r="L116" i="44"/>
  <c r="K116" i="44"/>
  <c r="J116" i="44"/>
  <c r="X115" i="44"/>
  <c r="Y115" i="44" s="1"/>
  <c r="W115" i="44"/>
  <c r="V115" i="44"/>
  <c r="U115" i="44"/>
  <c r="R115" i="44"/>
  <c r="Q115" i="44"/>
  <c r="P115" i="44"/>
  <c r="N115" i="44"/>
  <c r="M115" i="44"/>
  <c r="L115" i="44"/>
  <c r="K115" i="44"/>
  <c r="J115" i="44"/>
  <c r="X114" i="44"/>
  <c r="W114" i="44"/>
  <c r="V114" i="44"/>
  <c r="Y114" i="44" s="1"/>
  <c r="U114" i="44"/>
  <c r="Q114" i="44"/>
  <c r="R114" i="44" s="1"/>
  <c r="P114" i="44"/>
  <c r="N114" i="44"/>
  <c r="M114" i="44"/>
  <c r="L114" i="44"/>
  <c r="K114" i="44"/>
  <c r="J114" i="44"/>
  <c r="X113" i="44"/>
  <c r="W113" i="44"/>
  <c r="V113" i="44"/>
  <c r="Y113" i="44" s="1"/>
  <c r="U113" i="44"/>
  <c r="R113" i="44"/>
  <c r="Q113" i="44"/>
  <c r="P113" i="44"/>
  <c r="N113" i="44"/>
  <c r="M113" i="44"/>
  <c r="L113" i="44"/>
  <c r="K113" i="44"/>
  <c r="J113" i="44"/>
  <c r="X112" i="44"/>
  <c r="W112" i="44"/>
  <c r="V112" i="44"/>
  <c r="Y112" i="44" s="1"/>
  <c r="U112" i="44"/>
  <c r="Q112" i="44"/>
  <c r="R112" i="44" s="1"/>
  <c r="P112" i="44"/>
  <c r="N112" i="44"/>
  <c r="M112" i="44"/>
  <c r="L112" i="44"/>
  <c r="K112" i="44"/>
  <c r="J112" i="44"/>
  <c r="Y111" i="44"/>
  <c r="X111" i="44"/>
  <c r="W111" i="44"/>
  <c r="V111" i="44"/>
  <c r="U111" i="44"/>
  <c r="R111" i="44"/>
  <c r="Q111" i="44"/>
  <c r="P111" i="44"/>
  <c r="N111" i="44"/>
  <c r="M111" i="44"/>
  <c r="L111" i="44"/>
  <c r="K111" i="44"/>
  <c r="J111" i="44"/>
  <c r="X110" i="44"/>
  <c r="W110" i="44"/>
  <c r="V110" i="44"/>
  <c r="Y110" i="44" s="1"/>
  <c r="U110" i="44"/>
  <c r="Q110" i="44"/>
  <c r="R110" i="44" s="1"/>
  <c r="P110" i="44"/>
  <c r="N110" i="44"/>
  <c r="M110" i="44"/>
  <c r="L110" i="44"/>
  <c r="K110" i="44"/>
  <c r="J110" i="44"/>
  <c r="Y109" i="44"/>
  <c r="X109" i="44"/>
  <c r="W109" i="44"/>
  <c r="V109" i="44"/>
  <c r="U109" i="44"/>
  <c r="Q109" i="44"/>
  <c r="R109" i="44" s="1"/>
  <c r="P109" i="44"/>
  <c r="N109" i="44"/>
  <c r="M109" i="44"/>
  <c r="L109" i="44"/>
  <c r="K109" i="44"/>
  <c r="J109" i="44"/>
  <c r="X108" i="44"/>
  <c r="W108" i="44"/>
  <c r="V108" i="44"/>
  <c r="Y108" i="44" s="1"/>
  <c r="U108" i="44"/>
  <c r="Q108" i="44"/>
  <c r="R108" i="44" s="1"/>
  <c r="P108" i="44"/>
  <c r="N108" i="44"/>
  <c r="M108" i="44"/>
  <c r="L108" i="44"/>
  <c r="K108" i="44"/>
  <c r="J108" i="44"/>
  <c r="X107" i="44"/>
  <c r="Y107" i="44" s="1"/>
  <c r="W107" i="44"/>
  <c r="V107" i="44"/>
  <c r="U107" i="44"/>
  <c r="R107" i="44"/>
  <c r="Q107" i="44"/>
  <c r="P107" i="44"/>
  <c r="N107" i="44"/>
  <c r="M107" i="44"/>
  <c r="L107" i="44"/>
  <c r="K107" i="44"/>
  <c r="J107" i="44"/>
  <c r="X106" i="44"/>
  <c r="W106" i="44"/>
  <c r="V106" i="44"/>
  <c r="Y106" i="44" s="1"/>
  <c r="U106" i="44"/>
  <c r="Q106" i="44"/>
  <c r="R106" i="44" s="1"/>
  <c r="P106" i="44"/>
  <c r="N106" i="44"/>
  <c r="M106" i="44"/>
  <c r="L106" i="44"/>
  <c r="K106" i="44"/>
  <c r="J106" i="44"/>
  <c r="X105" i="44"/>
  <c r="W105" i="44"/>
  <c r="V105" i="44"/>
  <c r="Y105" i="44" s="1"/>
  <c r="U105" i="44"/>
  <c r="R105" i="44"/>
  <c r="Q105" i="44"/>
  <c r="P105" i="44"/>
  <c r="N105" i="44"/>
  <c r="M105" i="44"/>
  <c r="L105" i="44"/>
  <c r="K105" i="44"/>
  <c r="J105" i="44"/>
  <c r="X104" i="44"/>
  <c r="W104" i="44"/>
  <c r="V104" i="44"/>
  <c r="Y104" i="44" s="1"/>
  <c r="U104" i="44"/>
  <c r="Q104" i="44"/>
  <c r="R104" i="44" s="1"/>
  <c r="P104" i="44"/>
  <c r="N104" i="44"/>
  <c r="M104" i="44"/>
  <c r="L104" i="44"/>
  <c r="K104" i="44"/>
  <c r="J104" i="44"/>
  <c r="Y103" i="44"/>
  <c r="X103" i="44"/>
  <c r="W103" i="44"/>
  <c r="V103" i="44"/>
  <c r="U103" i="44"/>
  <c r="R103" i="44"/>
  <c r="Q103" i="44"/>
  <c r="P103" i="44"/>
  <c r="N103" i="44"/>
  <c r="M103" i="44"/>
  <c r="L103" i="44"/>
  <c r="K103" i="44"/>
  <c r="J103" i="44"/>
  <c r="X102" i="44"/>
  <c r="W102" i="44"/>
  <c r="V102" i="44"/>
  <c r="Y102" i="44" s="1"/>
  <c r="U102" i="44"/>
  <c r="Q102" i="44"/>
  <c r="R102" i="44" s="1"/>
  <c r="P102" i="44"/>
  <c r="N102" i="44"/>
  <c r="M102" i="44"/>
  <c r="L102" i="44"/>
  <c r="K102" i="44"/>
  <c r="J102" i="44"/>
  <c r="Y101" i="44"/>
  <c r="X101" i="44"/>
  <c r="W101" i="44"/>
  <c r="V101" i="44"/>
  <c r="U101" i="44"/>
  <c r="Q101" i="44"/>
  <c r="R101" i="44" s="1"/>
  <c r="P101" i="44"/>
  <c r="N101" i="44"/>
  <c r="M101" i="44"/>
  <c r="L101" i="44"/>
  <c r="K101" i="44"/>
  <c r="J101" i="44"/>
  <c r="X100" i="44"/>
  <c r="W100" i="44"/>
  <c r="V100" i="44"/>
  <c r="Y100" i="44" s="1"/>
  <c r="U100" i="44"/>
  <c r="Q100" i="44"/>
  <c r="R100" i="44" s="1"/>
  <c r="P100" i="44"/>
  <c r="N100" i="44"/>
  <c r="M100" i="44"/>
  <c r="L100" i="44"/>
  <c r="K100" i="44"/>
  <c r="J100" i="44"/>
  <c r="X99" i="44"/>
  <c r="Y99" i="44" s="1"/>
  <c r="W99" i="44"/>
  <c r="V99" i="44"/>
  <c r="U99" i="44"/>
  <c r="R99" i="44"/>
  <c r="Q99" i="44"/>
  <c r="P99" i="44"/>
  <c r="N99" i="44"/>
  <c r="M99" i="44"/>
  <c r="L99" i="44"/>
  <c r="K99" i="44"/>
  <c r="J99" i="44"/>
  <c r="X98" i="44"/>
  <c r="W98" i="44"/>
  <c r="V98" i="44"/>
  <c r="Y98" i="44" s="1"/>
  <c r="U98" i="44"/>
  <c r="Q98" i="44"/>
  <c r="R98" i="44" s="1"/>
  <c r="P98" i="44"/>
  <c r="N98" i="44"/>
  <c r="M98" i="44"/>
  <c r="L98" i="44"/>
  <c r="K98" i="44"/>
  <c r="J98" i="44"/>
  <c r="X97" i="44"/>
  <c r="W97" i="44"/>
  <c r="V97" i="44"/>
  <c r="Y97" i="44" s="1"/>
  <c r="U97" i="44"/>
  <c r="R97" i="44"/>
  <c r="Q97" i="44"/>
  <c r="P97" i="44"/>
  <c r="N97" i="44"/>
  <c r="M97" i="44"/>
  <c r="L97" i="44"/>
  <c r="K97" i="44"/>
  <c r="J97" i="44"/>
  <c r="X96" i="44"/>
  <c r="W96" i="44"/>
  <c r="V96" i="44"/>
  <c r="Y96" i="44" s="1"/>
  <c r="U96" i="44"/>
  <c r="Q96" i="44"/>
  <c r="R96" i="44" s="1"/>
  <c r="P96" i="44"/>
  <c r="N96" i="44"/>
  <c r="M96" i="44"/>
  <c r="L96" i="44"/>
  <c r="K96" i="44"/>
  <c r="J96" i="44"/>
  <c r="Y95" i="44"/>
  <c r="X95" i="44"/>
  <c r="W95" i="44"/>
  <c r="V95" i="44"/>
  <c r="U95" i="44"/>
  <c r="R95" i="44"/>
  <c r="Q95" i="44"/>
  <c r="P95" i="44"/>
  <c r="N95" i="44"/>
  <c r="M95" i="44"/>
  <c r="L95" i="44"/>
  <c r="K95" i="44"/>
  <c r="J95" i="44"/>
  <c r="X94" i="44"/>
  <c r="W94" i="44"/>
  <c r="V94" i="44"/>
  <c r="Y94" i="44" s="1"/>
  <c r="U94" i="44"/>
  <c r="Q94" i="44"/>
  <c r="R94" i="44" s="1"/>
  <c r="P94" i="44"/>
  <c r="N94" i="44"/>
  <c r="M94" i="44"/>
  <c r="L94" i="44"/>
  <c r="K94" i="44"/>
  <c r="J94" i="44"/>
  <c r="Y93" i="44"/>
  <c r="X93" i="44"/>
  <c r="W93" i="44"/>
  <c r="V93" i="44"/>
  <c r="U93" i="44"/>
  <c r="Q93" i="44"/>
  <c r="R93" i="44" s="1"/>
  <c r="P93" i="44"/>
  <c r="N93" i="44"/>
  <c r="M93" i="44"/>
  <c r="L93" i="44"/>
  <c r="K93" i="44"/>
  <c r="J93" i="44"/>
  <c r="X92" i="44"/>
  <c r="W92" i="44"/>
  <c r="V92" i="44"/>
  <c r="Y92" i="44" s="1"/>
  <c r="U92" i="44"/>
  <c r="Q92" i="44"/>
  <c r="R92" i="44" s="1"/>
  <c r="P92" i="44"/>
  <c r="N92" i="44"/>
  <c r="M92" i="44"/>
  <c r="L92" i="44"/>
  <c r="K92" i="44"/>
  <c r="J92" i="44"/>
  <c r="X91" i="44"/>
  <c r="Y91" i="44" s="1"/>
  <c r="W91" i="44"/>
  <c r="V91" i="44"/>
  <c r="U91" i="44"/>
  <c r="R91" i="44"/>
  <c r="Q91" i="44"/>
  <c r="P91" i="44"/>
  <c r="N91" i="44"/>
  <c r="M91" i="44"/>
  <c r="L91" i="44"/>
  <c r="K91" i="44"/>
  <c r="J91" i="44"/>
  <c r="X90" i="44"/>
  <c r="W90" i="44"/>
  <c r="V90" i="44"/>
  <c r="Y90" i="44" s="1"/>
  <c r="U90" i="44"/>
  <c r="Q90" i="44"/>
  <c r="R90" i="44" s="1"/>
  <c r="P90" i="44"/>
  <c r="N90" i="44"/>
  <c r="M90" i="44"/>
  <c r="L90" i="44"/>
  <c r="K90" i="44"/>
  <c r="J90" i="44"/>
  <c r="X89" i="44"/>
  <c r="W89" i="44"/>
  <c r="V89" i="44"/>
  <c r="Y89" i="44" s="1"/>
  <c r="U89" i="44"/>
  <c r="R89" i="44"/>
  <c r="Q89" i="44"/>
  <c r="P89" i="44"/>
  <c r="N89" i="44"/>
  <c r="M89" i="44"/>
  <c r="L89" i="44"/>
  <c r="K89" i="44"/>
  <c r="J89" i="44"/>
  <c r="X88" i="44"/>
  <c r="W88" i="44"/>
  <c r="V88" i="44"/>
  <c r="Y88" i="44" s="1"/>
  <c r="U88" i="44"/>
  <c r="Q88" i="44"/>
  <c r="R88" i="44" s="1"/>
  <c r="P88" i="44"/>
  <c r="N88" i="44"/>
  <c r="M88" i="44"/>
  <c r="L88" i="44"/>
  <c r="K88" i="44"/>
  <c r="J88" i="44"/>
  <c r="Y87" i="44"/>
  <c r="X87" i="44"/>
  <c r="W87" i="44"/>
  <c r="V87" i="44"/>
  <c r="U87" i="44"/>
  <c r="R87" i="44"/>
  <c r="Q87" i="44"/>
  <c r="P87" i="44"/>
  <c r="N87" i="44"/>
  <c r="M87" i="44"/>
  <c r="L87" i="44"/>
  <c r="K87" i="44"/>
  <c r="J87" i="44"/>
  <c r="X86" i="44"/>
  <c r="W86" i="44"/>
  <c r="V86" i="44"/>
  <c r="Y86" i="44" s="1"/>
  <c r="U86" i="44"/>
  <c r="Q86" i="44"/>
  <c r="R86" i="44" s="1"/>
  <c r="P86" i="44"/>
  <c r="N86" i="44"/>
  <c r="M86" i="44"/>
  <c r="L86" i="44"/>
  <c r="K86" i="44"/>
  <c r="J86" i="44"/>
  <c r="Y85" i="44"/>
  <c r="X85" i="44"/>
  <c r="W85" i="44"/>
  <c r="V85" i="44"/>
  <c r="U85" i="44"/>
  <c r="Q85" i="44"/>
  <c r="R85" i="44" s="1"/>
  <c r="P85" i="44"/>
  <c r="N85" i="44"/>
  <c r="M85" i="44"/>
  <c r="L85" i="44"/>
  <c r="K85" i="44"/>
  <c r="J85" i="44"/>
  <c r="X84" i="44"/>
  <c r="W84" i="44"/>
  <c r="V84" i="44"/>
  <c r="Y84" i="44" s="1"/>
  <c r="U84" i="44"/>
  <c r="Q84" i="44"/>
  <c r="R84" i="44" s="1"/>
  <c r="P84" i="44"/>
  <c r="N84" i="44"/>
  <c r="M84" i="44"/>
  <c r="L84" i="44"/>
  <c r="K84" i="44"/>
  <c r="J84" i="44"/>
  <c r="X83" i="44"/>
  <c r="Y83" i="44" s="1"/>
  <c r="W83" i="44"/>
  <c r="V83" i="44"/>
  <c r="U83" i="44"/>
  <c r="R83" i="44"/>
  <c r="Q83" i="44"/>
  <c r="P83" i="44"/>
  <c r="N83" i="44"/>
  <c r="M83" i="44"/>
  <c r="L83" i="44"/>
  <c r="K83" i="44"/>
  <c r="J83" i="44"/>
  <c r="X82" i="44"/>
  <c r="W82" i="44"/>
  <c r="V82" i="44"/>
  <c r="Y82" i="44" s="1"/>
  <c r="U82" i="44"/>
  <c r="R82" i="44"/>
  <c r="S82" i="44" s="1"/>
  <c r="T82" i="44" s="1"/>
  <c r="Q82" i="44"/>
  <c r="P82" i="44"/>
  <c r="N82" i="44"/>
  <c r="M82" i="44"/>
  <c r="L82" i="44"/>
  <c r="K82" i="44"/>
  <c r="J82" i="44"/>
  <c r="X81" i="44"/>
  <c r="W81" i="44"/>
  <c r="V81" i="44"/>
  <c r="Y81" i="44" s="1"/>
  <c r="U81" i="44"/>
  <c r="R81" i="44"/>
  <c r="S81" i="44" s="1"/>
  <c r="T81" i="44" s="1"/>
  <c r="Q81" i="44"/>
  <c r="P81" i="44"/>
  <c r="N81" i="44"/>
  <c r="M81" i="44"/>
  <c r="L81" i="44"/>
  <c r="K81" i="44"/>
  <c r="J81" i="44"/>
  <c r="X80" i="44"/>
  <c r="W80" i="44"/>
  <c r="V80" i="44"/>
  <c r="Y80" i="44" s="1"/>
  <c r="U80" i="44"/>
  <c r="R80" i="44"/>
  <c r="S80" i="44" s="1"/>
  <c r="T80" i="44" s="1"/>
  <c r="Q80" i="44"/>
  <c r="P80" i="44"/>
  <c r="N80" i="44"/>
  <c r="M80" i="44"/>
  <c r="L80" i="44"/>
  <c r="K80" i="44"/>
  <c r="J80" i="44"/>
  <c r="X79" i="44"/>
  <c r="W79" i="44"/>
  <c r="V79" i="44"/>
  <c r="Y79" i="44" s="1"/>
  <c r="U79" i="44"/>
  <c r="R79" i="44"/>
  <c r="S79" i="44" s="1"/>
  <c r="T79" i="44" s="1"/>
  <c r="Q79" i="44"/>
  <c r="P79" i="44"/>
  <c r="N79" i="44"/>
  <c r="M79" i="44"/>
  <c r="L79" i="44"/>
  <c r="K79" i="44"/>
  <c r="J79" i="44"/>
  <c r="X78" i="44"/>
  <c r="W78" i="44"/>
  <c r="V78" i="44"/>
  <c r="Y78" i="44" s="1"/>
  <c r="U78" i="44"/>
  <c r="R78" i="44"/>
  <c r="S78" i="44" s="1"/>
  <c r="T78" i="44" s="1"/>
  <c r="Q78" i="44"/>
  <c r="P78" i="44"/>
  <c r="N78" i="44"/>
  <c r="M78" i="44"/>
  <c r="L78" i="44"/>
  <c r="K78" i="44"/>
  <c r="J78" i="44"/>
  <c r="X77" i="44"/>
  <c r="W77" i="44"/>
  <c r="V77" i="44"/>
  <c r="Y77" i="44" s="1"/>
  <c r="U77" i="44"/>
  <c r="R77" i="44"/>
  <c r="S77" i="44" s="1"/>
  <c r="T77" i="44" s="1"/>
  <c r="Q77" i="44"/>
  <c r="P77" i="44"/>
  <c r="N77" i="44"/>
  <c r="M77" i="44"/>
  <c r="L77" i="44"/>
  <c r="K77" i="44"/>
  <c r="J77" i="44"/>
  <c r="X76" i="44"/>
  <c r="W76" i="44"/>
  <c r="V76" i="44"/>
  <c r="Y76" i="44" s="1"/>
  <c r="U76" i="44"/>
  <c r="R76" i="44"/>
  <c r="S76" i="44" s="1"/>
  <c r="T76" i="44" s="1"/>
  <c r="Q76" i="44"/>
  <c r="P76" i="44"/>
  <c r="N76" i="44"/>
  <c r="M76" i="44"/>
  <c r="L76" i="44"/>
  <c r="K76" i="44"/>
  <c r="J76" i="44"/>
  <c r="X75" i="44"/>
  <c r="W75" i="44"/>
  <c r="V75" i="44"/>
  <c r="Y75" i="44" s="1"/>
  <c r="U75" i="44"/>
  <c r="R75" i="44"/>
  <c r="S75" i="44" s="1"/>
  <c r="T75" i="44" s="1"/>
  <c r="Q75" i="44"/>
  <c r="P75" i="44"/>
  <c r="N75" i="44"/>
  <c r="M75" i="44"/>
  <c r="L75" i="44"/>
  <c r="K75" i="44"/>
  <c r="J75" i="44"/>
  <c r="X74" i="44"/>
  <c r="W74" i="44"/>
  <c r="V74" i="44"/>
  <c r="Y74" i="44" s="1"/>
  <c r="U74" i="44"/>
  <c r="R74" i="44"/>
  <c r="S74" i="44" s="1"/>
  <c r="T74" i="44" s="1"/>
  <c r="Q74" i="44"/>
  <c r="P74" i="44"/>
  <c r="N74" i="44"/>
  <c r="M74" i="44"/>
  <c r="L74" i="44"/>
  <c r="K74" i="44"/>
  <c r="J74" i="44"/>
  <c r="X73" i="44"/>
  <c r="W73" i="44"/>
  <c r="V73" i="44"/>
  <c r="Y73" i="44" s="1"/>
  <c r="U73" i="44"/>
  <c r="R73" i="44"/>
  <c r="S73" i="44" s="1"/>
  <c r="T73" i="44" s="1"/>
  <c r="Q73" i="44"/>
  <c r="P73" i="44"/>
  <c r="N73" i="44"/>
  <c r="M73" i="44"/>
  <c r="L73" i="44"/>
  <c r="K73" i="44"/>
  <c r="J73" i="44"/>
  <c r="X72" i="44"/>
  <c r="W72" i="44"/>
  <c r="V72" i="44"/>
  <c r="Y72" i="44" s="1"/>
  <c r="U72" i="44"/>
  <c r="R72" i="44"/>
  <c r="S72" i="44" s="1"/>
  <c r="T72" i="44" s="1"/>
  <c r="Q72" i="44"/>
  <c r="P72" i="44"/>
  <c r="N72" i="44"/>
  <c r="M72" i="44"/>
  <c r="L72" i="44"/>
  <c r="K72" i="44"/>
  <c r="J72" i="44"/>
  <c r="X71" i="44"/>
  <c r="W71" i="44"/>
  <c r="V71" i="44"/>
  <c r="Y71" i="44" s="1"/>
  <c r="U71" i="44"/>
  <c r="R71" i="44"/>
  <c r="S71" i="44" s="1"/>
  <c r="T71" i="44" s="1"/>
  <c r="Q71" i="44"/>
  <c r="P71" i="44"/>
  <c r="N71" i="44"/>
  <c r="M71" i="44"/>
  <c r="L71" i="44"/>
  <c r="K71" i="44"/>
  <c r="J71" i="44"/>
  <c r="X70" i="44"/>
  <c r="W70" i="44"/>
  <c r="V70" i="44"/>
  <c r="Y70" i="44" s="1"/>
  <c r="U70" i="44"/>
  <c r="R70" i="44"/>
  <c r="S70" i="44" s="1"/>
  <c r="T70" i="44" s="1"/>
  <c r="Q70" i="44"/>
  <c r="P70" i="44"/>
  <c r="N70" i="44"/>
  <c r="M70" i="44"/>
  <c r="L70" i="44"/>
  <c r="K70" i="44"/>
  <c r="J70" i="44"/>
  <c r="X69" i="44"/>
  <c r="W69" i="44"/>
  <c r="V69" i="44"/>
  <c r="Y69" i="44" s="1"/>
  <c r="U69" i="44"/>
  <c r="R69" i="44"/>
  <c r="S69" i="44" s="1"/>
  <c r="T69" i="44" s="1"/>
  <c r="Q69" i="44"/>
  <c r="P69" i="44"/>
  <c r="N69" i="44"/>
  <c r="M69" i="44"/>
  <c r="L69" i="44"/>
  <c r="K69" i="44"/>
  <c r="J69" i="44"/>
  <c r="X68" i="44"/>
  <c r="W68" i="44"/>
  <c r="V68" i="44"/>
  <c r="Y68" i="44" s="1"/>
  <c r="U68" i="44"/>
  <c r="R68" i="44"/>
  <c r="S68" i="44" s="1"/>
  <c r="T68" i="44" s="1"/>
  <c r="Q68" i="44"/>
  <c r="P68" i="44"/>
  <c r="N68" i="44"/>
  <c r="M68" i="44"/>
  <c r="L68" i="44"/>
  <c r="K68" i="44"/>
  <c r="J68" i="44"/>
  <c r="X67" i="44"/>
  <c r="W67" i="44"/>
  <c r="V67" i="44"/>
  <c r="Y67" i="44" s="1"/>
  <c r="U67" i="44"/>
  <c r="R67" i="44"/>
  <c r="S67" i="44" s="1"/>
  <c r="T67" i="44" s="1"/>
  <c r="Q67" i="44"/>
  <c r="P67" i="44"/>
  <c r="N67" i="44"/>
  <c r="M67" i="44"/>
  <c r="L67" i="44"/>
  <c r="K67" i="44"/>
  <c r="J67" i="44"/>
  <c r="X66" i="44"/>
  <c r="W66" i="44"/>
  <c r="V66" i="44"/>
  <c r="Y66" i="44" s="1"/>
  <c r="U66" i="44"/>
  <c r="R66" i="44"/>
  <c r="S66" i="44" s="1"/>
  <c r="T66" i="44" s="1"/>
  <c r="Q66" i="44"/>
  <c r="P66" i="44"/>
  <c r="N66" i="44"/>
  <c r="M66" i="44"/>
  <c r="L66" i="44"/>
  <c r="K66" i="44"/>
  <c r="J66" i="44"/>
  <c r="X65" i="44"/>
  <c r="W65" i="44"/>
  <c r="V65" i="44"/>
  <c r="Y65" i="44" s="1"/>
  <c r="U65" i="44"/>
  <c r="R65" i="44"/>
  <c r="S65" i="44" s="1"/>
  <c r="T65" i="44" s="1"/>
  <c r="Q65" i="44"/>
  <c r="P65" i="44"/>
  <c r="N65" i="44"/>
  <c r="M65" i="44"/>
  <c r="L65" i="44"/>
  <c r="K65" i="44"/>
  <c r="J65" i="44"/>
  <c r="X64" i="44"/>
  <c r="W64" i="44"/>
  <c r="V64" i="44"/>
  <c r="Y64" i="44" s="1"/>
  <c r="U64" i="44"/>
  <c r="R64" i="44"/>
  <c r="S64" i="44" s="1"/>
  <c r="T64" i="44" s="1"/>
  <c r="Q64" i="44"/>
  <c r="P64" i="44"/>
  <c r="N64" i="44"/>
  <c r="M64" i="44"/>
  <c r="L64" i="44"/>
  <c r="K64" i="44"/>
  <c r="J64" i="44"/>
  <c r="X63" i="44"/>
  <c r="W63" i="44"/>
  <c r="V63" i="44"/>
  <c r="Y63" i="44" s="1"/>
  <c r="U63" i="44"/>
  <c r="R63" i="44"/>
  <c r="S63" i="44" s="1"/>
  <c r="T63" i="44" s="1"/>
  <c r="Q63" i="44"/>
  <c r="P63" i="44"/>
  <c r="N63" i="44"/>
  <c r="M63" i="44"/>
  <c r="L63" i="44"/>
  <c r="K63" i="44"/>
  <c r="J63" i="44"/>
  <c r="X62" i="44"/>
  <c r="W62" i="44"/>
  <c r="V62" i="44"/>
  <c r="Y62" i="44" s="1"/>
  <c r="U62" i="44"/>
  <c r="R62" i="44"/>
  <c r="S62" i="44" s="1"/>
  <c r="T62" i="44" s="1"/>
  <c r="Q62" i="44"/>
  <c r="P62" i="44"/>
  <c r="N62" i="44"/>
  <c r="M62" i="44"/>
  <c r="L62" i="44"/>
  <c r="K62" i="44"/>
  <c r="J62" i="44"/>
  <c r="X61" i="44"/>
  <c r="W61" i="44"/>
  <c r="V61" i="44"/>
  <c r="Y61" i="44" s="1"/>
  <c r="U61" i="44"/>
  <c r="R61" i="44"/>
  <c r="S61" i="44" s="1"/>
  <c r="T61" i="44" s="1"/>
  <c r="Q61" i="44"/>
  <c r="P61" i="44"/>
  <c r="N61" i="44"/>
  <c r="M61" i="44"/>
  <c r="L61" i="44"/>
  <c r="K61" i="44"/>
  <c r="J61" i="44"/>
  <c r="X60" i="44"/>
  <c r="W60" i="44"/>
  <c r="V60" i="44"/>
  <c r="Y60" i="44" s="1"/>
  <c r="U60" i="44"/>
  <c r="R60" i="44"/>
  <c r="S60" i="44" s="1"/>
  <c r="T60" i="44" s="1"/>
  <c r="Q60" i="44"/>
  <c r="P60" i="44"/>
  <c r="N60" i="44"/>
  <c r="M60" i="44"/>
  <c r="L60" i="44"/>
  <c r="K60" i="44"/>
  <c r="J60" i="44"/>
  <c r="X59" i="44"/>
  <c r="W59" i="44"/>
  <c r="V59" i="44"/>
  <c r="Y59" i="44" s="1"/>
  <c r="U59" i="44"/>
  <c r="R59" i="44"/>
  <c r="S59" i="44" s="1"/>
  <c r="T59" i="44" s="1"/>
  <c r="Q59" i="44"/>
  <c r="P59" i="44"/>
  <c r="N59" i="44"/>
  <c r="M59" i="44"/>
  <c r="L59" i="44"/>
  <c r="K59" i="44"/>
  <c r="J59" i="44"/>
  <c r="X58" i="44"/>
  <c r="W58" i="44"/>
  <c r="V58" i="44"/>
  <c r="Y58" i="44" s="1"/>
  <c r="U58" i="44"/>
  <c r="R58" i="44"/>
  <c r="Q58" i="44"/>
  <c r="P58" i="44"/>
  <c r="N58" i="44"/>
  <c r="M58" i="44"/>
  <c r="L58" i="44"/>
  <c r="K58" i="44"/>
  <c r="J58" i="44"/>
  <c r="X57" i="44"/>
  <c r="W57" i="44"/>
  <c r="V57" i="44"/>
  <c r="Y57" i="44" s="1"/>
  <c r="U57" i="44"/>
  <c r="R57" i="44"/>
  <c r="Q57" i="44"/>
  <c r="P57" i="44"/>
  <c r="N57" i="44"/>
  <c r="M57" i="44"/>
  <c r="L57" i="44"/>
  <c r="K57" i="44"/>
  <c r="J57" i="44"/>
  <c r="X56" i="44"/>
  <c r="W56" i="44"/>
  <c r="V56" i="44"/>
  <c r="Y56" i="44" s="1"/>
  <c r="U56" i="44"/>
  <c r="R56" i="44"/>
  <c r="Q56" i="44"/>
  <c r="P56" i="44"/>
  <c r="N56" i="44"/>
  <c r="M56" i="44"/>
  <c r="L56" i="44"/>
  <c r="K56" i="44"/>
  <c r="J56" i="44"/>
  <c r="X55" i="44"/>
  <c r="W55" i="44"/>
  <c r="V55" i="44"/>
  <c r="Y55" i="44" s="1"/>
  <c r="U55" i="44"/>
  <c r="R55" i="44"/>
  <c r="Q55" i="44"/>
  <c r="P55" i="44"/>
  <c r="N55" i="44"/>
  <c r="M55" i="44"/>
  <c r="L55" i="44"/>
  <c r="K55" i="44"/>
  <c r="J55" i="44"/>
  <c r="X54" i="44"/>
  <c r="W54" i="44"/>
  <c r="V54" i="44"/>
  <c r="Y54" i="44" s="1"/>
  <c r="U54" i="44"/>
  <c r="R54" i="44"/>
  <c r="Q54" i="44"/>
  <c r="P54" i="44"/>
  <c r="N54" i="44"/>
  <c r="M54" i="44"/>
  <c r="L54" i="44"/>
  <c r="K54" i="44"/>
  <c r="J54" i="44"/>
  <c r="X53" i="44"/>
  <c r="W53" i="44"/>
  <c r="V53" i="44"/>
  <c r="Y53" i="44" s="1"/>
  <c r="U53" i="44"/>
  <c r="R53" i="44"/>
  <c r="Q53" i="44"/>
  <c r="P53" i="44"/>
  <c r="N53" i="44"/>
  <c r="M53" i="44"/>
  <c r="L53" i="44"/>
  <c r="K53" i="44"/>
  <c r="J53" i="44"/>
  <c r="X52" i="44"/>
  <c r="W52" i="44"/>
  <c r="V52" i="44"/>
  <c r="Y52" i="44" s="1"/>
  <c r="U52" i="44"/>
  <c r="R52" i="44"/>
  <c r="Q52" i="44"/>
  <c r="P52" i="44"/>
  <c r="N52" i="44"/>
  <c r="M52" i="44"/>
  <c r="L52" i="44"/>
  <c r="K52" i="44"/>
  <c r="J52" i="44"/>
  <c r="X51" i="44"/>
  <c r="W51" i="44"/>
  <c r="V51" i="44"/>
  <c r="Y51" i="44" s="1"/>
  <c r="U51" i="44"/>
  <c r="R51" i="44"/>
  <c r="Q51" i="44"/>
  <c r="P51" i="44"/>
  <c r="N51" i="44"/>
  <c r="M51" i="44"/>
  <c r="L51" i="44"/>
  <c r="K51" i="44"/>
  <c r="J51" i="44"/>
  <c r="X50" i="44"/>
  <c r="W50" i="44"/>
  <c r="V50" i="44"/>
  <c r="Y50" i="44" s="1"/>
  <c r="U50" i="44"/>
  <c r="R50" i="44"/>
  <c r="Q50" i="44"/>
  <c r="P50" i="44"/>
  <c r="N50" i="44"/>
  <c r="M50" i="44"/>
  <c r="L50" i="44"/>
  <c r="K50" i="44"/>
  <c r="J50" i="44"/>
  <c r="X49" i="44"/>
  <c r="W49" i="44"/>
  <c r="V49" i="44"/>
  <c r="Y49" i="44" s="1"/>
  <c r="U49" i="44"/>
  <c r="R49" i="44"/>
  <c r="Q49" i="44"/>
  <c r="P49" i="44"/>
  <c r="N49" i="44"/>
  <c r="M49" i="44"/>
  <c r="L49" i="44"/>
  <c r="K49" i="44"/>
  <c r="J49" i="44"/>
  <c r="X48" i="44"/>
  <c r="W48" i="44"/>
  <c r="V48" i="44"/>
  <c r="Y48" i="44" s="1"/>
  <c r="U48" i="44"/>
  <c r="R48" i="44"/>
  <c r="Q48" i="44"/>
  <c r="P48" i="44"/>
  <c r="N48" i="44"/>
  <c r="M48" i="44"/>
  <c r="L48" i="44"/>
  <c r="K48" i="44"/>
  <c r="J48" i="44"/>
  <c r="X47" i="44"/>
  <c r="W47" i="44"/>
  <c r="V47" i="44"/>
  <c r="Y47" i="44" s="1"/>
  <c r="U47" i="44"/>
  <c r="R47" i="44"/>
  <c r="Q47" i="44"/>
  <c r="P47" i="44"/>
  <c r="N47" i="44"/>
  <c r="M47" i="44"/>
  <c r="L47" i="44"/>
  <c r="K47" i="44"/>
  <c r="J47" i="44"/>
  <c r="X46" i="44"/>
  <c r="W46" i="44"/>
  <c r="V46" i="44"/>
  <c r="Y46" i="44" s="1"/>
  <c r="U46" i="44"/>
  <c r="R46" i="44"/>
  <c r="Q46" i="44"/>
  <c r="P46" i="44"/>
  <c r="N46" i="44"/>
  <c r="M46" i="44"/>
  <c r="L46" i="44"/>
  <c r="K46" i="44"/>
  <c r="J46" i="44"/>
  <c r="X45" i="44"/>
  <c r="W45" i="44"/>
  <c r="V45" i="44"/>
  <c r="Y45" i="44" s="1"/>
  <c r="U45" i="44"/>
  <c r="R45" i="44"/>
  <c r="Q45" i="44"/>
  <c r="P45" i="44"/>
  <c r="N45" i="44"/>
  <c r="M45" i="44"/>
  <c r="L45" i="44"/>
  <c r="K45" i="44"/>
  <c r="J45" i="44"/>
  <c r="X44" i="44"/>
  <c r="W44" i="44"/>
  <c r="V44" i="44"/>
  <c r="Y44" i="44" s="1"/>
  <c r="U44" i="44"/>
  <c r="R44" i="44"/>
  <c r="Q44" i="44"/>
  <c r="P44" i="44"/>
  <c r="N44" i="44"/>
  <c r="M44" i="44"/>
  <c r="L44" i="44"/>
  <c r="K44" i="44"/>
  <c r="J44" i="44"/>
  <c r="X43" i="44"/>
  <c r="W43" i="44"/>
  <c r="V43" i="44"/>
  <c r="Y43" i="44" s="1"/>
  <c r="U43" i="44"/>
  <c r="R43" i="44"/>
  <c r="Q43" i="44"/>
  <c r="P43" i="44"/>
  <c r="N43" i="44"/>
  <c r="M43" i="44"/>
  <c r="L43" i="44"/>
  <c r="K43" i="44"/>
  <c r="J43" i="44"/>
  <c r="X42" i="44"/>
  <c r="W42" i="44"/>
  <c r="V42" i="44"/>
  <c r="Y42" i="44" s="1"/>
  <c r="U42" i="44"/>
  <c r="R42" i="44"/>
  <c r="Q42" i="44"/>
  <c r="P42" i="44"/>
  <c r="N42" i="44"/>
  <c r="M42" i="44"/>
  <c r="L42" i="44"/>
  <c r="K42" i="44"/>
  <c r="J42" i="44"/>
  <c r="X41" i="44"/>
  <c r="W41" i="44"/>
  <c r="V41" i="44"/>
  <c r="Y41" i="44" s="1"/>
  <c r="U41" i="44"/>
  <c r="R41" i="44"/>
  <c r="Q41" i="44"/>
  <c r="P41" i="44"/>
  <c r="N41" i="44"/>
  <c r="M41" i="44"/>
  <c r="L41" i="44"/>
  <c r="K41" i="44"/>
  <c r="J41" i="44"/>
  <c r="X40" i="44"/>
  <c r="W40" i="44"/>
  <c r="V40" i="44"/>
  <c r="Y40" i="44" s="1"/>
  <c r="U40" i="44"/>
  <c r="R40" i="44"/>
  <c r="Q40" i="44"/>
  <c r="P40" i="44"/>
  <c r="N40" i="44"/>
  <c r="M40" i="44"/>
  <c r="L40" i="44"/>
  <c r="K40" i="44"/>
  <c r="J40" i="44"/>
  <c r="X39" i="44"/>
  <c r="W39" i="44"/>
  <c r="V39" i="44"/>
  <c r="Y39" i="44" s="1"/>
  <c r="U39" i="44"/>
  <c r="R39" i="44"/>
  <c r="Q39" i="44"/>
  <c r="P39" i="44"/>
  <c r="N39" i="44"/>
  <c r="M39" i="44"/>
  <c r="L39" i="44"/>
  <c r="K39" i="44"/>
  <c r="J39" i="44"/>
  <c r="X38" i="44"/>
  <c r="W38" i="44"/>
  <c r="V38" i="44"/>
  <c r="Y38" i="44" s="1"/>
  <c r="U38" i="44"/>
  <c r="R38" i="44"/>
  <c r="Q38" i="44"/>
  <c r="P38" i="44"/>
  <c r="N38" i="44"/>
  <c r="M38" i="44"/>
  <c r="L38" i="44"/>
  <c r="K38" i="44"/>
  <c r="J38" i="44"/>
  <c r="X37" i="44"/>
  <c r="W37" i="44"/>
  <c r="V37" i="44"/>
  <c r="Y37" i="44" s="1"/>
  <c r="U37" i="44"/>
  <c r="R37" i="44"/>
  <c r="Q37" i="44"/>
  <c r="P37" i="44"/>
  <c r="N37" i="44"/>
  <c r="M37" i="44"/>
  <c r="L37" i="44"/>
  <c r="K37" i="44"/>
  <c r="J37" i="44"/>
  <c r="X36" i="44"/>
  <c r="W36" i="44"/>
  <c r="V36" i="44"/>
  <c r="Y36" i="44" s="1"/>
  <c r="U36" i="44"/>
  <c r="R36" i="44"/>
  <c r="Q36" i="44"/>
  <c r="P36" i="44"/>
  <c r="N36" i="44"/>
  <c r="M36" i="44"/>
  <c r="L36" i="44"/>
  <c r="K36" i="44"/>
  <c r="J36" i="44"/>
  <c r="X35" i="44"/>
  <c r="W35" i="44"/>
  <c r="V35" i="44"/>
  <c r="Y35" i="44" s="1"/>
  <c r="U35" i="44"/>
  <c r="R35" i="44"/>
  <c r="Q35" i="44"/>
  <c r="P35" i="44"/>
  <c r="N35" i="44"/>
  <c r="M35" i="44"/>
  <c r="L35" i="44"/>
  <c r="K35" i="44"/>
  <c r="J35" i="44"/>
  <c r="X34" i="44"/>
  <c r="W34" i="44"/>
  <c r="V34" i="44"/>
  <c r="Y34" i="44" s="1"/>
  <c r="U34" i="44"/>
  <c r="R34" i="44"/>
  <c r="Q34" i="44"/>
  <c r="P34" i="44"/>
  <c r="N34" i="44"/>
  <c r="M34" i="44"/>
  <c r="L34" i="44"/>
  <c r="K34" i="44"/>
  <c r="J34" i="44"/>
  <c r="X33" i="44"/>
  <c r="W33" i="44"/>
  <c r="V33" i="44"/>
  <c r="Y33" i="44" s="1"/>
  <c r="U33" i="44"/>
  <c r="R33" i="44"/>
  <c r="Q33" i="44"/>
  <c r="P33" i="44"/>
  <c r="N33" i="44"/>
  <c r="M33" i="44"/>
  <c r="L33" i="44"/>
  <c r="K33" i="44"/>
  <c r="J33" i="44"/>
  <c r="X32" i="44"/>
  <c r="W32" i="44"/>
  <c r="V32" i="44"/>
  <c r="Y32" i="44" s="1"/>
  <c r="U32" i="44"/>
  <c r="R32" i="44"/>
  <c r="Q32" i="44"/>
  <c r="P32" i="44"/>
  <c r="N32" i="44"/>
  <c r="M32" i="44"/>
  <c r="L32" i="44"/>
  <c r="K32" i="44"/>
  <c r="J32" i="44"/>
  <c r="X31" i="44"/>
  <c r="W31" i="44"/>
  <c r="V31" i="44"/>
  <c r="Y31" i="44" s="1"/>
  <c r="U31" i="44"/>
  <c r="R31" i="44"/>
  <c r="Q31" i="44"/>
  <c r="P31" i="44"/>
  <c r="N31" i="44"/>
  <c r="M31" i="44"/>
  <c r="L31" i="44"/>
  <c r="K31" i="44"/>
  <c r="J31" i="44"/>
  <c r="X30" i="44"/>
  <c r="W30" i="44"/>
  <c r="V30" i="44"/>
  <c r="Y30" i="44" s="1"/>
  <c r="U30" i="44"/>
  <c r="R30" i="44"/>
  <c r="Q30" i="44"/>
  <c r="P30" i="44"/>
  <c r="N30" i="44"/>
  <c r="M30" i="44"/>
  <c r="L30" i="44"/>
  <c r="K30" i="44"/>
  <c r="J30" i="44"/>
  <c r="X29" i="44"/>
  <c r="W29" i="44"/>
  <c r="V29" i="44"/>
  <c r="Y29" i="44" s="1"/>
  <c r="U29" i="44"/>
  <c r="R29" i="44"/>
  <c r="Q29" i="44"/>
  <c r="P29" i="44"/>
  <c r="N29" i="44"/>
  <c r="M29" i="44"/>
  <c r="L29" i="44"/>
  <c r="K29" i="44"/>
  <c r="J29" i="44"/>
  <c r="X28" i="44"/>
  <c r="W28" i="44"/>
  <c r="V28" i="44"/>
  <c r="Y28" i="44" s="1"/>
  <c r="U28" i="44"/>
  <c r="R28" i="44"/>
  <c r="Q28" i="44"/>
  <c r="P28" i="44"/>
  <c r="N28" i="44"/>
  <c r="M28" i="44"/>
  <c r="L28" i="44"/>
  <c r="K28" i="44"/>
  <c r="J28" i="44"/>
  <c r="X27" i="44"/>
  <c r="W27" i="44"/>
  <c r="V27" i="44"/>
  <c r="Y27" i="44" s="1"/>
  <c r="U27" i="44"/>
  <c r="R27" i="44"/>
  <c r="Q27" i="44"/>
  <c r="P27" i="44"/>
  <c r="N27" i="44"/>
  <c r="M27" i="44"/>
  <c r="L27" i="44"/>
  <c r="K27" i="44"/>
  <c r="J27" i="44"/>
  <c r="X26" i="44"/>
  <c r="W26" i="44"/>
  <c r="V26" i="44"/>
  <c r="Y26" i="44" s="1"/>
  <c r="U26" i="44"/>
  <c r="R26" i="44"/>
  <c r="Q26" i="44"/>
  <c r="P26" i="44"/>
  <c r="N26" i="44"/>
  <c r="M26" i="44"/>
  <c r="L26" i="44"/>
  <c r="K26" i="44"/>
  <c r="J26" i="44"/>
  <c r="X25" i="44"/>
  <c r="W25" i="44"/>
  <c r="V25" i="44"/>
  <c r="Y25" i="44" s="1"/>
  <c r="U25" i="44"/>
  <c r="R25" i="44"/>
  <c r="Q25" i="44"/>
  <c r="P25" i="44"/>
  <c r="N25" i="44"/>
  <c r="M25" i="44"/>
  <c r="L25" i="44"/>
  <c r="K25" i="44"/>
  <c r="J25" i="44"/>
  <c r="X24" i="44"/>
  <c r="W24" i="44"/>
  <c r="V24" i="44"/>
  <c r="Y24" i="44" s="1"/>
  <c r="U24" i="44"/>
  <c r="R24" i="44"/>
  <c r="Q24" i="44"/>
  <c r="P24" i="44"/>
  <c r="N24" i="44"/>
  <c r="M24" i="44"/>
  <c r="L24" i="44"/>
  <c r="K24" i="44"/>
  <c r="J24" i="44"/>
  <c r="X23" i="44"/>
  <c r="W23" i="44"/>
  <c r="V23" i="44"/>
  <c r="Y23" i="44" s="1"/>
  <c r="U23" i="44"/>
  <c r="R23" i="44"/>
  <c r="Q23" i="44"/>
  <c r="P23" i="44"/>
  <c r="N23" i="44"/>
  <c r="M23" i="44"/>
  <c r="L23" i="44"/>
  <c r="K23" i="44"/>
  <c r="J23" i="44"/>
  <c r="X22" i="44"/>
  <c r="W22" i="44"/>
  <c r="V22" i="44"/>
  <c r="Y22" i="44" s="1"/>
  <c r="U22" i="44"/>
  <c r="R22" i="44"/>
  <c r="Q22" i="44"/>
  <c r="P22" i="44"/>
  <c r="N22" i="44"/>
  <c r="M22" i="44"/>
  <c r="L22" i="44"/>
  <c r="K22" i="44"/>
  <c r="J22" i="44"/>
  <c r="X21" i="44"/>
  <c r="W21" i="44"/>
  <c r="V21" i="44"/>
  <c r="Y21" i="44" s="1"/>
  <c r="U21" i="44"/>
  <c r="R21" i="44"/>
  <c r="Q21" i="44"/>
  <c r="P21" i="44"/>
  <c r="N21" i="44"/>
  <c r="M21" i="44"/>
  <c r="L21" i="44"/>
  <c r="K21" i="44"/>
  <c r="J21" i="44"/>
  <c r="X20" i="44"/>
  <c r="W20" i="44"/>
  <c r="V20" i="44"/>
  <c r="Y20" i="44" s="1"/>
  <c r="U20" i="44"/>
  <c r="R20" i="44"/>
  <c r="Q20" i="44"/>
  <c r="P20" i="44"/>
  <c r="N20" i="44"/>
  <c r="M20" i="44"/>
  <c r="L20" i="44"/>
  <c r="K20" i="44"/>
  <c r="J20" i="44"/>
  <c r="X19" i="44"/>
  <c r="W19" i="44"/>
  <c r="V19" i="44"/>
  <c r="Y19" i="44" s="1"/>
  <c r="U19" i="44"/>
  <c r="R19" i="44"/>
  <c r="Q19" i="44"/>
  <c r="P19" i="44"/>
  <c r="N19" i="44"/>
  <c r="M19" i="44"/>
  <c r="L19" i="44"/>
  <c r="K19" i="44"/>
  <c r="J19" i="44"/>
  <c r="X18" i="44"/>
  <c r="W18" i="44"/>
  <c r="V18" i="44"/>
  <c r="Y18" i="44" s="1"/>
  <c r="U18" i="44"/>
  <c r="R18" i="44"/>
  <c r="Q18" i="44"/>
  <c r="P18" i="44"/>
  <c r="N18" i="44"/>
  <c r="M18" i="44"/>
  <c r="L18" i="44"/>
  <c r="K18" i="44"/>
  <c r="J18" i="44"/>
  <c r="X17" i="44"/>
  <c r="W17" i="44"/>
  <c r="V17" i="44"/>
  <c r="Y17" i="44" s="1"/>
  <c r="U17" i="44"/>
  <c r="R17" i="44"/>
  <c r="Q17" i="44"/>
  <c r="P17" i="44"/>
  <c r="N17" i="44"/>
  <c r="M17" i="44"/>
  <c r="L17" i="44"/>
  <c r="K17" i="44"/>
  <c r="J17" i="44"/>
  <c r="X16" i="44"/>
  <c r="W16" i="44"/>
  <c r="V16" i="44"/>
  <c r="Y16" i="44" s="1"/>
  <c r="U16" i="44"/>
  <c r="R16" i="44"/>
  <c r="Q16" i="44"/>
  <c r="P16" i="44"/>
  <c r="N16" i="44"/>
  <c r="M16" i="44"/>
  <c r="L16" i="44"/>
  <c r="K16" i="44"/>
  <c r="J16" i="44"/>
  <c r="X15" i="44"/>
  <c r="W15" i="44"/>
  <c r="V15" i="44"/>
  <c r="Y15" i="44" s="1"/>
  <c r="U15" i="44"/>
  <c r="R15" i="44"/>
  <c r="Q15" i="44"/>
  <c r="P15" i="44"/>
  <c r="N15" i="44"/>
  <c r="M15" i="44"/>
  <c r="L15" i="44"/>
  <c r="K15" i="44"/>
  <c r="J15" i="44"/>
  <c r="X14" i="44"/>
  <c r="W14" i="44"/>
  <c r="V14" i="44"/>
  <c r="Y14" i="44" s="1"/>
  <c r="U14" i="44"/>
  <c r="R14" i="44"/>
  <c r="Q14" i="44"/>
  <c r="P14" i="44"/>
  <c r="N14" i="44"/>
  <c r="M14" i="44"/>
  <c r="L14" i="44"/>
  <c r="K14" i="44"/>
  <c r="J14" i="44"/>
  <c r="X13" i="44"/>
  <c r="W13" i="44"/>
  <c r="V13" i="44"/>
  <c r="Y13" i="44" s="1"/>
  <c r="U13" i="44"/>
  <c r="R13" i="44"/>
  <c r="Q13" i="44"/>
  <c r="P13" i="44"/>
  <c r="N13" i="44"/>
  <c r="M13" i="44"/>
  <c r="L13" i="44"/>
  <c r="K13" i="44"/>
  <c r="J13" i="44"/>
  <c r="X12" i="44"/>
  <c r="W12" i="44"/>
  <c r="V12" i="44"/>
  <c r="Y12" i="44" s="1"/>
  <c r="U12" i="44"/>
  <c r="R12" i="44"/>
  <c r="Q12" i="44"/>
  <c r="P12" i="44"/>
  <c r="N12" i="44"/>
  <c r="M12" i="44"/>
  <c r="L12" i="44"/>
  <c r="K12" i="44"/>
  <c r="J12" i="44"/>
  <c r="X11" i="44"/>
  <c r="W11" i="44"/>
  <c r="V11" i="44"/>
  <c r="Y11" i="44" s="1"/>
  <c r="U11" i="44"/>
  <c r="R11" i="44"/>
  <c r="Q11" i="44"/>
  <c r="P11" i="44"/>
  <c r="N11" i="44"/>
  <c r="M11" i="44"/>
  <c r="L11" i="44"/>
  <c r="K11" i="44"/>
  <c r="J11" i="44"/>
  <c r="X10" i="44"/>
  <c r="W10" i="44"/>
  <c r="V10" i="44"/>
  <c r="Y10" i="44" s="1"/>
  <c r="U10" i="44"/>
  <c r="R10" i="44"/>
  <c r="Q10" i="44"/>
  <c r="P10" i="44"/>
  <c r="N10" i="44"/>
  <c r="M10" i="44"/>
  <c r="L10" i="44"/>
  <c r="K10" i="44"/>
  <c r="J10" i="44"/>
  <c r="X9" i="44"/>
  <c r="W9" i="44"/>
  <c r="V9" i="44"/>
  <c r="Y9" i="44" s="1"/>
  <c r="U9" i="44"/>
  <c r="R9" i="44"/>
  <c r="Q9" i="44"/>
  <c r="P9" i="44"/>
  <c r="N9" i="44"/>
  <c r="M9" i="44"/>
  <c r="L9" i="44"/>
  <c r="K9" i="44"/>
  <c r="J9" i="44"/>
  <c r="X8" i="44"/>
  <c r="W8" i="44"/>
  <c r="V8" i="44"/>
  <c r="Y8" i="44" s="1"/>
  <c r="U8" i="44"/>
  <c r="R8" i="44"/>
  <c r="Q8" i="44"/>
  <c r="P8" i="44"/>
  <c r="N8" i="44"/>
  <c r="M8" i="44"/>
  <c r="L8" i="44"/>
  <c r="K8" i="44"/>
  <c r="J8" i="44"/>
  <c r="X7" i="44"/>
  <c r="W7" i="44"/>
  <c r="V7" i="44"/>
  <c r="Y7" i="44" s="1"/>
  <c r="U7" i="44"/>
  <c r="R7" i="44"/>
  <c r="Q7" i="44"/>
  <c r="P7" i="44"/>
  <c r="N7" i="44"/>
  <c r="M7" i="44"/>
  <c r="L7" i="44"/>
  <c r="K7" i="44"/>
  <c r="J7" i="44"/>
  <c r="X6" i="44"/>
  <c r="W6" i="44"/>
  <c r="V6" i="44"/>
  <c r="Y6" i="44" s="1"/>
  <c r="U6" i="44"/>
  <c r="R6" i="44"/>
  <c r="Q6" i="44"/>
  <c r="P6" i="44"/>
  <c r="N6" i="44"/>
  <c r="M6" i="44"/>
  <c r="L6" i="44"/>
  <c r="K6" i="44"/>
  <c r="J6" i="44"/>
  <c r="X5" i="44"/>
  <c r="W5" i="44"/>
  <c r="V5" i="44"/>
  <c r="Y5" i="44" s="1"/>
  <c r="U5" i="44"/>
  <c r="R5" i="44"/>
  <c r="Q5" i="44"/>
  <c r="P5" i="44"/>
  <c r="N5" i="44"/>
  <c r="M5" i="44"/>
  <c r="L5" i="44"/>
  <c r="K5" i="44"/>
  <c r="J5" i="44"/>
  <c r="X4" i="44"/>
  <c r="W4" i="44"/>
  <c r="V4" i="44"/>
  <c r="Y4" i="44" s="1"/>
  <c r="U4" i="44"/>
  <c r="R4" i="44"/>
  <c r="Q4" i="44"/>
  <c r="P4" i="44"/>
  <c r="N4" i="44"/>
  <c r="M4" i="44"/>
  <c r="L4" i="44"/>
  <c r="K4" i="44"/>
  <c r="J4" i="44"/>
  <c r="X3" i="44"/>
  <c r="W3" i="44"/>
  <c r="V3" i="44"/>
  <c r="Y3" i="44" s="1"/>
  <c r="U3" i="44"/>
  <c r="R3" i="44"/>
  <c r="Q3" i="44"/>
  <c r="P3" i="44"/>
  <c r="N3" i="44"/>
  <c r="M3" i="44"/>
  <c r="L3" i="44"/>
  <c r="K3" i="44"/>
  <c r="J3" i="44"/>
  <c r="X2" i="44"/>
  <c r="W2" i="44"/>
  <c r="V2" i="44"/>
  <c r="Y2" i="44" s="1"/>
  <c r="U2" i="44"/>
  <c r="R2" i="44"/>
  <c r="Q2" i="44"/>
  <c r="P2" i="44"/>
  <c r="N2" i="44"/>
  <c r="M2" i="44"/>
  <c r="L2" i="44"/>
  <c r="K2" i="44"/>
  <c r="J2" i="44"/>
  <c r="N2" i="6"/>
  <c r="N3" i="6"/>
  <c r="N4" i="6"/>
  <c r="N5" i="6"/>
  <c r="N6" i="6"/>
  <c r="N7" i="6"/>
  <c r="M2" i="6"/>
  <c r="M3" i="6"/>
  <c r="M4" i="6"/>
  <c r="M5" i="6"/>
  <c r="M6" i="6"/>
  <c r="M7" i="6"/>
  <c r="L3" i="6"/>
  <c r="L4" i="6"/>
  <c r="L5" i="6"/>
  <c r="L6" i="6"/>
  <c r="L7" i="6"/>
  <c r="L2" i="6"/>
  <c r="K2" i="6"/>
  <c r="K3" i="6"/>
  <c r="K4" i="6"/>
  <c r="K5" i="6"/>
  <c r="K6" i="6"/>
  <c r="K7" i="6"/>
  <c r="J3" i="6"/>
  <c r="F99" i="19"/>
  <c r="G99" i="19"/>
  <c r="H99" i="19" s="1"/>
  <c r="K99" i="19"/>
  <c r="F98" i="19"/>
  <c r="G98" i="19"/>
  <c r="H98" i="19" s="1"/>
  <c r="I98" i="19" s="1"/>
  <c r="K98" i="19"/>
  <c r="F97" i="19"/>
  <c r="G97" i="19"/>
  <c r="H97" i="19" s="1"/>
  <c r="K97" i="19"/>
  <c r="F96" i="19"/>
  <c r="G96" i="19"/>
  <c r="H96" i="19" s="1"/>
  <c r="K96" i="19"/>
  <c r="F95" i="19"/>
  <c r="G95" i="19"/>
  <c r="H95" i="19" s="1"/>
  <c r="K95" i="19"/>
  <c r="F94" i="19"/>
  <c r="G94" i="19"/>
  <c r="H94" i="19" s="1"/>
  <c r="K94" i="19"/>
  <c r="F93" i="19"/>
  <c r="G93" i="19"/>
  <c r="H93" i="19" s="1"/>
  <c r="K93" i="19"/>
  <c r="F92" i="19"/>
  <c r="G92" i="19"/>
  <c r="H92" i="19" s="1"/>
  <c r="K92" i="19"/>
  <c r="F91" i="19"/>
  <c r="G91" i="19"/>
  <c r="H91" i="19" s="1"/>
  <c r="I91" i="19" s="1"/>
  <c r="K91" i="19"/>
  <c r="F90" i="19"/>
  <c r="G90" i="19"/>
  <c r="H90" i="19" s="1"/>
  <c r="K90" i="19"/>
  <c r="F89" i="19"/>
  <c r="G89" i="19"/>
  <c r="H89" i="19" s="1"/>
  <c r="I89" i="19" s="1"/>
  <c r="K89" i="19"/>
  <c r="F88" i="19"/>
  <c r="G88" i="19"/>
  <c r="H88" i="19" s="1"/>
  <c r="K88" i="19"/>
  <c r="F87" i="19"/>
  <c r="G87" i="19"/>
  <c r="H87" i="19" s="1"/>
  <c r="K87" i="19"/>
  <c r="F86" i="19"/>
  <c r="G86" i="19"/>
  <c r="H86" i="19" s="1"/>
  <c r="K86" i="19"/>
  <c r="F85" i="19"/>
  <c r="G85" i="19"/>
  <c r="H85" i="19" s="1"/>
  <c r="K85" i="19"/>
  <c r="F84" i="19"/>
  <c r="G84" i="19"/>
  <c r="H84" i="19" s="1"/>
  <c r="K84" i="19"/>
  <c r="F83" i="19"/>
  <c r="G83" i="19"/>
  <c r="H83" i="19" s="1"/>
  <c r="K83" i="19"/>
  <c r="F82" i="19"/>
  <c r="G82" i="19"/>
  <c r="H82" i="19" s="1"/>
  <c r="I82" i="19" s="1"/>
  <c r="K82" i="19"/>
  <c r="F81" i="19"/>
  <c r="G81" i="19"/>
  <c r="H81" i="19" s="1"/>
  <c r="K81" i="19"/>
  <c r="F80" i="19"/>
  <c r="G80" i="19"/>
  <c r="H80" i="19" s="1"/>
  <c r="K80" i="19"/>
  <c r="F79" i="19"/>
  <c r="G79" i="19"/>
  <c r="H79" i="19" s="1"/>
  <c r="I79" i="19" s="1"/>
  <c r="K79" i="19"/>
  <c r="F78" i="19"/>
  <c r="G78" i="19"/>
  <c r="H78" i="19" s="1"/>
  <c r="K78" i="19"/>
  <c r="F77" i="19"/>
  <c r="G77" i="19"/>
  <c r="H77" i="19" s="1"/>
  <c r="I77" i="19" s="1"/>
  <c r="K77" i="19"/>
  <c r="F76" i="19"/>
  <c r="G76" i="19"/>
  <c r="H76" i="19" s="1"/>
  <c r="K76" i="19"/>
  <c r="F75" i="19"/>
  <c r="G75" i="19"/>
  <c r="H75" i="19" s="1"/>
  <c r="I75" i="19" s="1"/>
  <c r="K75" i="19"/>
  <c r="F74" i="19"/>
  <c r="G74" i="19"/>
  <c r="H74" i="19" s="1"/>
  <c r="K74" i="19"/>
  <c r="F73" i="19"/>
  <c r="G73" i="19"/>
  <c r="H73" i="19" s="1"/>
  <c r="K73" i="19"/>
  <c r="F72" i="19"/>
  <c r="G72" i="19"/>
  <c r="H72" i="19" s="1"/>
  <c r="K72" i="19"/>
  <c r="F71" i="19"/>
  <c r="G71" i="19"/>
  <c r="H71" i="19" s="1"/>
  <c r="K71" i="19"/>
  <c r="F70" i="19"/>
  <c r="G70" i="19"/>
  <c r="H70" i="19" s="1"/>
  <c r="K70" i="19"/>
  <c r="F69" i="19"/>
  <c r="G69" i="19"/>
  <c r="H69" i="19" s="1"/>
  <c r="K69" i="19"/>
  <c r="F68" i="19"/>
  <c r="G68" i="19"/>
  <c r="H68" i="19" s="1"/>
  <c r="K68" i="19"/>
  <c r="F67" i="19"/>
  <c r="G67" i="19"/>
  <c r="H67" i="19" s="1"/>
  <c r="K67" i="19"/>
  <c r="X3" i="6"/>
  <c r="X4" i="6"/>
  <c r="X2" i="6"/>
  <c r="X5" i="6"/>
  <c r="X6" i="6"/>
  <c r="X7" i="6"/>
  <c r="W3" i="6"/>
  <c r="W4" i="6"/>
  <c r="W2" i="6"/>
  <c r="W5" i="6"/>
  <c r="W6" i="6"/>
  <c r="W7" i="6"/>
  <c r="V3" i="6"/>
  <c r="V4" i="6"/>
  <c r="V2" i="6"/>
  <c r="V5" i="6"/>
  <c r="V6" i="6"/>
  <c r="V7" i="6"/>
  <c r="P3" i="6"/>
  <c r="Q3" i="6"/>
  <c r="J4" i="6"/>
  <c r="P4" i="6"/>
  <c r="Q4" i="6"/>
  <c r="J2" i="6"/>
  <c r="P2" i="6"/>
  <c r="Q2" i="6"/>
  <c r="J5" i="6"/>
  <c r="P5" i="6"/>
  <c r="Q5" i="6"/>
  <c r="J6" i="6"/>
  <c r="P6" i="6"/>
  <c r="Q6" i="6"/>
  <c r="J7" i="6"/>
  <c r="P7" i="6"/>
  <c r="Q7" i="6"/>
  <c r="I100" i="19" l="1"/>
  <c r="J100" i="19"/>
  <c r="S8" i="6"/>
  <c r="T8" i="6" s="1"/>
  <c r="O482" i="45"/>
  <c r="O1590" i="45"/>
  <c r="O261" i="44"/>
  <c r="O874" i="44"/>
  <c r="O876" i="44"/>
  <c r="O983" i="44"/>
  <c r="O1186" i="44"/>
  <c r="O1245" i="44"/>
  <c r="O1793" i="44"/>
  <c r="O237" i="44"/>
  <c r="O830" i="44"/>
  <c r="O1549" i="45"/>
  <c r="O94" i="44"/>
  <c r="O1240" i="44"/>
  <c r="O1254" i="44"/>
  <c r="O1731" i="44"/>
  <c r="O1789" i="44"/>
  <c r="O1847" i="44"/>
  <c r="O299" i="45"/>
  <c r="O443" i="45"/>
  <c r="O883" i="45"/>
  <c r="O1296" i="45"/>
  <c r="O140" i="44"/>
  <c r="O247" i="44"/>
  <c r="O382" i="44"/>
  <c r="O301" i="45"/>
  <c r="O379" i="45"/>
  <c r="O427" i="45"/>
  <c r="O481" i="45"/>
  <c r="O483" i="45"/>
  <c r="O561" i="45"/>
  <c r="O624" i="45"/>
  <c r="O1770" i="45"/>
  <c r="O1786" i="45"/>
  <c r="O1859" i="45"/>
  <c r="O92" i="44"/>
  <c r="O158" i="44"/>
  <c r="O306" i="45"/>
  <c r="O312" i="45"/>
  <c r="O337" i="45"/>
  <c r="O420" i="45"/>
  <c r="O514" i="45"/>
  <c r="O717" i="45"/>
  <c r="O757" i="45"/>
  <c r="O1314" i="45"/>
  <c r="O1791" i="45"/>
  <c r="O429" i="44"/>
  <c r="O1688" i="44"/>
  <c r="O395" i="45"/>
  <c r="O448" i="45"/>
  <c r="O1191" i="45"/>
  <c r="O1199" i="45"/>
  <c r="O1207" i="45"/>
  <c r="O1215" i="45"/>
  <c r="O1272" i="45"/>
  <c r="O367" i="44"/>
  <c r="O375" i="44"/>
  <c r="O858" i="44"/>
  <c r="O1530" i="44"/>
  <c r="O1588" i="44"/>
  <c r="O1590" i="44"/>
  <c r="O1601" i="44"/>
  <c r="O1856" i="44"/>
  <c r="O106" i="45"/>
  <c r="O135" i="45"/>
  <c r="O153" i="45"/>
  <c r="O184" i="45"/>
  <c r="O283" i="45"/>
  <c r="O287" i="45"/>
  <c r="O298" i="45"/>
  <c r="O393" i="45"/>
  <c r="O626" i="45"/>
  <c r="O651" i="45"/>
  <c r="O660" i="45"/>
  <c r="O662" i="45"/>
  <c r="O679" i="45"/>
  <c r="O692" i="45"/>
  <c r="O694" i="45"/>
  <c r="O698" i="45"/>
  <c r="O716" i="45"/>
  <c r="O718" i="45"/>
  <c r="O735" i="45"/>
  <c r="O751" i="45"/>
  <c r="O1685" i="45"/>
  <c r="O1713" i="45"/>
  <c r="O343" i="44"/>
  <c r="O611" i="44"/>
  <c r="O894" i="44"/>
  <c r="O898" i="44"/>
  <c r="O1260" i="44"/>
  <c r="O1277" i="44"/>
  <c r="O1663" i="44"/>
  <c r="O383" i="45"/>
  <c r="O401" i="45"/>
  <c r="O417" i="45"/>
  <c r="O618" i="45"/>
  <c r="O1774" i="45"/>
  <c r="O839" i="44"/>
  <c r="O361" i="45"/>
  <c r="O521" i="45"/>
  <c r="O142" i="44"/>
  <c r="O399" i="44"/>
  <c r="O599" i="44"/>
  <c r="O315" i="45"/>
  <c r="O488" i="45"/>
  <c r="O515" i="45"/>
  <c r="O643" i="45"/>
  <c r="O665" i="45"/>
  <c r="O1819" i="45"/>
  <c r="O1266" i="44"/>
  <c r="O1332" i="44"/>
  <c r="O1751" i="44"/>
  <c r="O179" i="44"/>
  <c r="O182" i="44"/>
  <c r="O184" i="44"/>
  <c r="O251" i="44"/>
  <c r="O342" i="44"/>
  <c r="O407" i="44"/>
  <c r="O604" i="44"/>
  <c r="O631" i="44"/>
  <c r="O847" i="44"/>
  <c r="O904" i="44"/>
  <c r="O959" i="44"/>
  <c r="O1252" i="44"/>
  <c r="O1307" i="44"/>
  <c r="O1359" i="44"/>
  <c r="O1520" i="44"/>
  <c r="O1603" i="44"/>
  <c r="O1606" i="44"/>
  <c r="O1647" i="44"/>
  <c r="O1752" i="44"/>
  <c r="O1811" i="44"/>
  <c r="O1872" i="44"/>
  <c r="O98" i="45"/>
  <c r="O119" i="45"/>
  <c r="O204" i="45"/>
  <c r="O216" i="45"/>
  <c r="O235" i="45"/>
  <c r="O259" i="45"/>
  <c r="O275" i="45"/>
  <c r="O317" i="45"/>
  <c r="O425" i="45"/>
  <c r="O431" i="45"/>
  <c r="O433" i="45"/>
  <c r="O474" i="45"/>
  <c r="O490" i="45"/>
  <c r="O586" i="45"/>
  <c r="O603" i="45"/>
  <c r="O746" i="45"/>
  <c r="O1797" i="45"/>
  <c r="O1827" i="45"/>
  <c r="O1831" i="45"/>
  <c r="O1835" i="45"/>
  <c r="O1843" i="45"/>
  <c r="O84" i="44"/>
  <c r="O108" i="44"/>
  <c r="O132" i="44"/>
  <c r="O135" i="44"/>
  <c r="O137" i="44"/>
  <c r="O156" i="44"/>
  <c r="O215" i="44"/>
  <c r="O241" i="44"/>
  <c r="O414" i="44"/>
  <c r="O576" i="44"/>
  <c r="O812" i="44"/>
  <c r="O875" i="44"/>
  <c r="O879" i="44"/>
  <c r="O886" i="44"/>
  <c r="O890" i="44"/>
  <c r="O965" i="44"/>
  <c r="O977" i="44"/>
  <c r="O1070" i="44"/>
  <c r="O1085" i="44"/>
  <c r="O1117" i="44"/>
  <c r="O1192" i="44"/>
  <c r="O1200" i="44"/>
  <c r="O1208" i="44"/>
  <c r="O1216" i="44"/>
  <c r="O1219" i="44"/>
  <c r="O1235" i="44"/>
  <c r="O1602" i="44"/>
  <c r="O1660" i="44"/>
  <c r="O1662" i="44"/>
  <c r="O1667" i="44"/>
  <c r="O1679" i="44"/>
  <c r="O1743" i="44"/>
  <c r="O1836" i="44"/>
  <c r="O87" i="45"/>
  <c r="O351" i="45"/>
  <c r="O421" i="45"/>
  <c r="O423" i="45"/>
  <c r="O432" i="45"/>
  <c r="O469" i="45"/>
  <c r="O591" i="45"/>
  <c r="O601" i="45"/>
  <c r="O609" i="45"/>
  <c r="O658" i="45"/>
  <c r="O690" i="45"/>
  <c r="O706" i="45"/>
  <c r="O714" i="45"/>
  <c r="O773" i="45"/>
  <c r="O1102" i="45"/>
  <c r="O1503" i="45"/>
  <c r="O1779" i="45"/>
  <c r="O1800" i="45"/>
  <c r="O204" i="44"/>
  <c r="O568" i="44"/>
  <c r="O804" i="44"/>
  <c r="O867" i="44"/>
  <c r="O871" i="44"/>
  <c r="O917" i="44"/>
  <c r="O919" i="44"/>
  <c r="O921" i="44"/>
  <c r="O923" i="44"/>
  <c r="O925" i="44"/>
  <c r="O927" i="44"/>
  <c r="O929" i="44"/>
  <c r="O931" i="44"/>
  <c r="O933" i="44"/>
  <c r="O935" i="44"/>
  <c r="O937" i="44"/>
  <c r="O939" i="44"/>
  <c r="O941" i="44"/>
  <c r="O943" i="44"/>
  <c r="O945" i="44"/>
  <c r="O947" i="44"/>
  <c r="O949" i="44"/>
  <c r="O1178" i="44"/>
  <c r="O1287" i="44"/>
  <c r="O1289" i="44"/>
  <c r="O1312" i="44"/>
  <c r="O1354" i="44"/>
  <c r="O1370" i="44"/>
  <c r="O1402" i="44"/>
  <c r="O1404" i="44"/>
  <c r="O1422" i="44"/>
  <c r="O1428" i="44"/>
  <c r="O1436" i="44"/>
  <c r="O1462" i="44"/>
  <c r="O1492" i="44"/>
  <c r="O1502" i="44"/>
  <c r="O1511" i="44"/>
  <c r="O1616" i="44"/>
  <c r="O1753" i="44"/>
  <c r="O1824" i="44"/>
  <c r="O125" i="45"/>
  <c r="O325" i="45"/>
  <c r="O403" i="45"/>
  <c r="O452" i="45"/>
  <c r="O633" i="45"/>
  <c r="O649" i="45"/>
  <c r="O650" i="45"/>
  <c r="O652" i="45"/>
  <c r="O656" i="45"/>
  <c r="O673" i="45"/>
  <c r="O795" i="45"/>
  <c r="O800" i="45"/>
  <c r="O1167" i="45"/>
  <c r="O1197" i="45"/>
  <c r="O1205" i="45"/>
  <c r="O1213" i="45"/>
  <c r="O1256" i="45"/>
  <c r="O1661" i="45"/>
  <c r="O1676" i="45"/>
  <c r="O1700" i="45"/>
  <c r="O1702" i="45"/>
  <c r="O1705" i="45"/>
  <c r="O1737" i="45"/>
  <c r="O1750" i="45"/>
  <c r="O172" i="44"/>
  <c r="O196" i="44"/>
  <c r="O264" i="44"/>
  <c r="O350" i="44"/>
  <c r="O618" i="44"/>
  <c r="O647" i="44"/>
  <c r="O798" i="44"/>
  <c r="O863" i="44"/>
  <c r="O865" i="44"/>
  <c r="O895" i="44"/>
  <c r="O897" i="44"/>
  <c r="O899" i="44"/>
  <c r="O1065" i="44"/>
  <c r="O1071" i="44"/>
  <c r="O1080" i="44"/>
  <c r="O1109" i="44"/>
  <c r="O1118" i="44"/>
  <c r="O1122" i="44"/>
  <c r="O1136" i="44"/>
  <c r="O1144" i="44"/>
  <c r="O1168" i="44"/>
  <c r="O1176" i="44"/>
  <c r="O1372" i="44"/>
  <c r="O1400" i="44"/>
  <c r="O1580" i="44"/>
  <c r="O1720" i="44"/>
  <c r="O1744" i="44"/>
  <c r="O207" i="45"/>
  <c r="O381" i="45"/>
  <c r="O459" i="45"/>
  <c r="O499" i="45"/>
  <c r="O540" i="45"/>
  <c r="O577" i="45"/>
  <c r="O725" i="45"/>
  <c r="O741" i="45"/>
  <c r="O861" i="45"/>
  <c r="O1519" i="45"/>
  <c r="O1521" i="45"/>
  <c r="O1522" i="45"/>
  <c r="O1523" i="45"/>
  <c r="O1535" i="45"/>
  <c r="O1537" i="45"/>
  <c r="O1538" i="45"/>
  <c r="O1539" i="45"/>
  <c r="O1543" i="45"/>
  <c r="O1545" i="45"/>
  <c r="O1547" i="45"/>
  <c r="O1844" i="45"/>
  <c r="O1852" i="45"/>
  <c r="O396" i="44"/>
  <c r="O1512" i="44"/>
  <c r="O1719" i="44"/>
  <c r="O1737" i="44"/>
  <c r="O1805" i="44"/>
  <c r="O1832" i="44"/>
  <c r="O189" i="45"/>
  <c r="O270" i="45"/>
  <c r="O278" i="45"/>
  <c r="O376" i="45"/>
  <c r="O413" i="45"/>
  <c r="O455" i="45"/>
  <c r="O497" i="45"/>
  <c r="O580" i="45"/>
  <c r="O659" i="45"/>
  <c r="O699" i="45"/>
  <c r="O707" i="45"/>
  <c r="O711" i="45"/>
  <c r="O713" i="45"/>
  <c r="O715" i="45"/>
  <c r="O791" i="45"/>
  <c r="O807" i="45"/>
  <c r="O1322" i="45"/>
  <c r="O1408" i="45"/>
  <c r="O1782" i="45"/>
  <c r="O81" i="44"/>
  <c r="O83" i="44"/>
  <c r="O115" i="44"/>
  <c r="O118" i="44"/>
  <c r="O120" i="44"/>
  <c r="O148" i="44"/>
  <c r="O210" i="44"/>
  <c r="O217" i="44"/>
  <c r="O259" i="44"/>
  <c r="O415" i="44"/>
  <c r="O421" i="44"/>
  <c r="O433" i="44"/>
  <c r="O584" i="44"/>
  <c r="O838" i="44"/>
  <c r="O903" i="44"/>
  <c r="O981" i="44"/>
  <c r="O1333" i="44"/>
  <c r="O1341" i="44"/>
  <c r="O1424" i="44"/>
  <c r="O1461" i="44"/>
  <c r="O1623" i="44"/>
  <c r="O1646" i="44"/>
  <c r="O1683" i="44"/>
  <c r="O1781" i="44"/>
  <c r="O241" i="45"/>
  <c r="O290" i="45"/>
  <c r="O349" i="45"/>
  <c r="O355" i="45"/>
  <c r="O367" i="45"/>
  <c r="O451" i="45"/>
  <c r="O466" i="45"/>
  <c r="O491" i="45"/>
  <c r="O612" i="45"/>
  <c r="O654" i="45"/>
  <c r="O860" i="45"/>
  <c r="O1111" i="45"/>
  <c r="O1152" i="45"/>
  <c r="O1159" i="45"/>
  <c r="O1186" i="45"/>
  <c r="O1196" i="45"/>
  <c r="O1204" i="45"/>
  <c r="O1212" i="45"/>
  <c r="O1228" i="45"/>
  <c r="O1232" i="45"/>
  <c r="O1255" i="45"/>
  <c r="O1309" i="45"/>
  <c r="O1313" i="45"/>
  <c r="O1647" i="45"/>
  <c r="O1696" i="45"/>
  <c r="O1767" i="45"/>
  <c r="O1778" i="45"/>
  <c r="O1801" i="45"/>
  <c r="O1808" i="45"/>
  <c r="O1811" i="45"/>
  <c r="O253" i="44"/>
  <c r="O255" i="44"/>
  <c r="O413" i="44"/>
  <c r="O437" i="44"/>
  <c r="O558" i="44"/>
  <c r="O559" i="44"/>
  <c r="O851" i="44"/>
  <c r="O866" i="44"/>
  <c r="O991" i="44"/>
  <c r="O1032" i="44"/>
  <c r="O1040" i="44"/>
  <c r="O1048" i="44"/>
  <c r="O1056" i="44"/>
  <c r="O1097" i="44"/>
  <c r="O1140" i="44"/>
  <c r="O1152" i="44"/>
  <c r="O1323" i="44"/>
  <c r="O1401" i="44"/>
  <c r="O1676" i="44"/>
  <c r="O1678" i="44"/>
  <c r="O1745" i="44"/>
  <c r="O1814" i="44"/>
  <c r="O1840" i="44"/>
  <c r="O68" i="45"/>
  <c r="O72" i="45"/>
  <c r="O75" i="45"/>
  <c r="O126" i="45"/>
  <c r="O141" i="45"/>
  <c r="O158" i="45"/>
  <c r="O178" i="45"/>
  <c r="O182" i="45"/>
  <c r="O239" i="45"/>
  <c r="O331" i="45"/>
  <c r="O338" i="45"/>
  <c r="O347" i="45"/>
  <c r="O385" i="45"/>
  <c r="O436" i="45"/>
  <c r="O500" i="45"/>
  <c r="O504" i="45"/>
  <c r="O539" i="45"/>
  <c r="O541" i="45"/>
  <c r="O632" i="45"/>
  <c r="O641" i="45"/>
  <c r="O661" i="45"/>
  <c r="O691" i="45"/>
  <c r="O701" i="45"/>
  <c r="O779" i="45"/>
  <c r="O1088" i="45"/>
  <c r="O1600" i="45"/>
  <c r="O106" i="44"/>
  <c r="O133" i="44"/>
  <c r="O180" i="44"/>
  <c r="O208" i="44"/>
  <c r="O233" i="44"/>
  <c r="O239" i="44"/>
  <c r="O242" i="44"/>
  <c r="O263" i="44"/>
  <c r="O268" i="44"/>
  <c r="O290" i="44"/>
  <c r="O298" i="44"/>
  <c r="O306" i="44"/>
  <c r="O314" i="44"/>
  <c r="O322" i="44"/>
  <c r="O330" i="44"/>
  <c r="O381" i="44"/>
  <c r="O383" i="44"/>
  <c r="O391" i="44"/>
  <c r="O441" i="44"/>
  <c r="O447" i="44"/>
  <c r="O603" i="44"/>
  <c r="O414" i="45"/>
  <c r="O465" i="45"/>
  <c r="O467" i="45"/>
  <c r="O594" i="45"/>
  <c r="O13" i="44"/>
  <c r="O15" i="44"/>
  <c r="O17" i="44"/>
  <c r="O19" i="44"/>
  <c r="O21" i="44"/>
  <c r="O23" i="44"/>
  <c r="O25" i="44"/>
  <c r="O27" i="44"/>
  <c r="O29" i="44"/>
  <c r="O31" i="44"/>
  <c r="O33" i="44"/>
  <c r="O35" i="44"/>
  <c r="O37" i="44"/>
  <c r="O39" i="44"/>
  <c r="O41" i="44"/>
  <c r="O43" i="44"/>
  <c r="O45" i="44"/>
  <c r="O47" i="44"/>
  <c r="O50" i="44"/>
  <c r="O52" i="44"/>
  <c r="O54" i="44"/>
  <c r="O56" i="44"/>
  <c r="O58" i="44"/>
  <c r="O60" i="44"/>
  <c r="O62" i="44"/>
  <c r="O64" i="44"/>
  <c r="O66" i="44"/>
  <c r="O68" i="44"/>
  <c r="O70" i="44"/>
  <c r="O72" i="44"/>
  <c r="O99" i="44"/>
  <c r="O102" i="44"/>
  <c r="O124" i="44"/>
  <c r="O178" i="44"/>
  <c r="O228" i="44"/>
  <c r="O238" i="44"/>
  <c r="O266" i="44"/>
  <c r="O366" i="44"/>
  <c r="O389" i="44"/>
  <c r="O445" i="44"/>
  <c r="O639" i="44"/>
  <c r="O836" i="44"/>
  <c r="O1777" i="44"/>
  <c r="O243" i="45"/>
  <c r="O100" i="44"/>
  <c r="O127" i="44"/>
  <c r="O129" i="44"/>
  <c r="O150" i="44"/>
  <c r="O174" i="44"/>
  <c r="O176" i="44"/>
  <c r="O229" i="44"/>
  <c r="O257" i="44"/>
  <c r="O358" i="44"/>
  <c r="O374" i="44"/>
  <c r="O425" i="44"/>
  <c r="O431" i="44"/>
  <c r="O438" i="44"/>
  <c r="O610" i="44"/>
  <c r="O615" i="44"/>
  <c r="O635" i="44"/>
  <c r="O814" i="44"/>
  <c r="O822" i="44"/>
  <c r="O961" i="44"/>
  <c r="O213" i="45"/>
  <c r="O314" i="45"/>
  <c r="O419" i="45"/>
  <c r="O125" i="44"/>
  <c r="O262" i="44"/>
  <c r="O116" i="44"/>
  <c r="O225" i="44"/>
  <c r="O249" i="44"/>
  <c r="O260" i="44"/>
  <c r="O364" i="44"/>
  <c r="O398" i="44"/>
  <c r="O422" i="44"/>
  <c r="O560" i="44"/>
  <c r="O574" i="44"/>
  <c r="O627" i="44"/>
  <c r="O659" i="44"/>
  <c r="O1727" i="44"/>
  <c r="O114" i="44"/>
  <c r="O163" i="44"/>
  <c r="O166" i="44"/>
  <c r="O188" i="44"/>
  <c r="O220" i="44"/>
  <c r="O245" i="44"/>
  <c r="O351" i="44"/>
  <c r="O359" i="44"/>
  <c r="O390" i="44"/>
  <c r="O406" i="44"/>
  <c r="O607" i="44"/>
  <c r="O655" i="44"/>
  <c r="O663" i="44"/>
  <c r="O665" i="44"/>
  <c r="O667" i="44"/>
  <c r="O669" i="44"/>
  <c r="O671" i="44"/>
  <c r="O673" i="44"/>
  <c r="O675" i="44"/>
  <c r="O677" i="44"/>
  <c r="O679" i="44"/>
  <c r="O681" i="44"/>
  <c r="O683" i="44"/>
  <c r="O685" i="44"/>
  <c r="O687" i="44"/>
  <c r="O689" i="44"/>
  <c r="O86" i="44"/>
  <c r="O110" i="44"/>
  <c r="O112" i="44"/>
  <c r="O164" i="44"/>
  <c r="O191" i="44"/>
  <c r="O193" i="44"/>
  <c r="O212" i="44"/>
  <c r="O221" i="44"/>
  <c r="O265" i="44"/>
  <c r="O552" i="44"/>
  <c r="O561" i="44"/>
  <c r="O563" i="44"/>
  <c r="O565" i="44"/>
  <c r="O592" i="44"/>
  <c r="O623" i="44"/>
  <c r="O651" i="44"/>
  <c r="O1723" i="44"/>
  <c r="O833" i="44"/>
  <c r="O854" i="44"/>
  <c r="O885" i="44"/>
  <c r="O905" i="44"/>
  <c r="O909" i="44"/>
  <c r="O975" i="44"/>
  <c r="O1089" i="44"/>
  <c r="O1121" i="44"/>
  <c r="O1229" i="44"/>
  <c r="O1232" i="44"/>
  <c r="O1241" i="44"/>
  <c r="O1282" i="44"/>
  <c r="O1295" i="44"/>
  <c r="O1297" i="44"/>
  <c r="O1316" i="44"/>
  <c r="O1328" i="44"/>
  <c r="O1344" i="44"/>
  <c r="O1352" i="44"/>
  <c r="O1411" i="44"/>
  <c r="O1413" i="44"/>
  <c r="O1417" i="44"/>
  <c r="O1419" i="44"/>
  <c r="O1443" i="44"/>
  <c r="O1445" i="44"/>
  <c r="O1450" i="44"/>
  <c r="O1453" i="44"/>
  <c r="O1516" i="44"/>
  <c r="O1594" i="44"/>
  <c r="O1609" i="44"/>
  <c r="O1710" i="44"/>
  <c r="O1732" i="44"/>
  <c r="O1797" i="44"/>
  <c r="O1834" i="44"/>
  <c r="O1852" i="44"/>
  <c r="O1863" i="44"/>
  <c r="O1864" i="44"/>
  <c r="O1880" i="44"/>
  <c r="O58" i="45"/>
  <c r="O74" i="45"/>
  <c r="O99" i="45"/>
  <c r="O105" i="45"/>
  <c r="O110" i="45"/>
  <c r="O150" i="45"/>
  <c r="O168" i="45"/>
  <c r="O172" i="45"/>
  <c r="O203" i="45"/>
  <c r="O206" i="45"/>
  <c r="O222" i="45"/>
  <c r="O238" i="45"/>
  <c r="O240" i="45"/>
  <c r="O253" i="45"/>
  <c r="O318" i="45"/>
  <c r="O326" i="45"/>
  <c r="O329" i="45"/>
  <c r="O343" i="45"/>
  <c r="O434" i="45"/>
  <c r="O475" i="45"/>
  <c r="O1802" i="45"/>
  <c r="O825" i="44"/>
  <c r="O846" i="44"/>
  <c r="O850" i="44"/>
  <c r="O950" i="44"/>
  <c r="O952" i="44"/>
  <c r="O970" i="44"/>
  <c r="O973" i="44"/>
  <c r="O1092" i="44"/>
  <c r="O1148" i="44"/>
  <c r="O1182" i="44"/>
  <c r="O1255" i="44"/>
  <c r="O1257" i="44"/>
  <c r="O1269" i="44"/>
  <c r="O1273" i="44"/>
  <c r="O1284" i="44"/>
  <c r="O1286" i="44"/>
  <c r="O1299" i="44"/>
  <c r="O1313" i="44"/>
  <c r="O1321" i="44"/>
  <c r="O1340" i="44"/>
  <c r="O1348" i="44"/>
  <c r="O1362" i="44"/>
  <c r="O1364" i="44"/>
  <c r="O1368" i="44"/>
  <c r="O1427" i="44"/>
  <c r="O1435" i="44"/>
  <c r="O1470" i="44"/>
  <c r="O1522" i="44"/>
  <c r="O1528" i="44"/>
  <c r="O1568" i="44"/>
  <c r="O1570" i="44"/>
  <c r="O1572" i="44"/>
  <c r="O1610" i="44"/>
  <c r="O1626" i="44"/>
  <c r="O1644" i="44"/>
  <c r="O1651" i="44"/>
  <c r="O1689" i="44"/>
  <c r="O1728" i="44"/>
  <c r="O1773" i="44"/>
  <c r="O1801" i="44"/>
  <c r="O1873" i="44"/>
  <c r="O1876" i="44"/>
  <c r="O1888" i="44"/>
  <c r="O90" i="45"/>
  <c r="O108" i="45"/>
  <c r="O146" i="45"/>
  <c r="O167" i="45"/>
  <c r="O169" i="45"/>
  <c r="O177" i="45"/>
  <c r="O179" i="45"/>
  <c r="O181" i="45"/>
  <c r="O192" i="45"/>
  <c r="O194" i="45"/>
  <c r="O224" i="45"/>
  <c r="O412" i="45"/>
  <c r="O587" i="45"/>
  <c r="O844" i="44"/>
  <c r="O848" i="44"/>
  <c r="O902" i="44"/>
  <c r="O910" i="44"/>
  <c r="O912" i="44"/>
  <c r="O985" i="44"/>
  <c r="O1075" i="44"/>
  <c r="O1077" i="44"/>
  <c r="O1088" i="44"/>
  <c r="O1113" i="44"/>
  <c r="O1124" i="44"/>
  <c r="O1156" i="44"/>
  <c r="O1170" i="44"/>
  <c r="O1180" i="44"/>
  <c r="O1228" i="44"/>
  <c r="O1237" i="44"/>
  <c r="O1271" i="44"/>
  <c r="O1315" i="44"/>
  <c r="O1360" i="44"/>
  <c r="O1465" i="44"/>
  <c r="O1507" i="44"/>
  <c r="O1526" i="44"/>
  <c r="O1532" i="44"/>
  <c r="O1659" i="44"/>
  <c r="O1671" i="44"/>
  <c r="O1685" i="44"/>
  <c r="O1687" i="44"/>
  <c r="O1724" i="44"/>
  <c r="O1747" i="44"/>
  <c r="O1749" i="44"/>
  <c r="O1756" i="44"/>
  <c r="O1757" i="44"/>
  <c r="O1760" i="44"/>
  <c r="O1761" i="44"/>
  <c r="O1764" i="44"/>
  <c r="O1765" i="44"/>
  <c r="O1768" i="44"/>
  <c r="O1817" i="44"/>
  <c r="O1825" i="44"/>
  <c r="O1828" i="44"/>
  <c r="O1866" i="44"/>
  <c r="O1890" i="44"/>
  <c r="O77" i="45"/>
  <c r="O79" i="45"/>
  <c r="O86" i="45"/>
  <c r="O129" i="45"/>
  <c r="O142" i="45"/>
  <c r="O161" i="45"/>
  <c r="O165" i="45"/>
  <c r="O285" i="45"/>
  <c r="O289" i="45"/>
  <c r="O457" i="45"/>
  <c r="O592" i="45"/>
  <c r="O669" i="45"/>
  <c r="O664" i="45"/>
  <c r="O691" i="44"/>
  <c r="O693" i="44"/>
  <c r="O695" i="44"/>
  <c r="O697" i="44"/>
  <c r="O699" i="44"/>
  <c r="O701" i="44"/>
  <c r="O703" i="44"/>
  <c r="O705" i="44"/>
  <c r="O707" i="44"/>
  <c r="O709" i="44"/>
  <c r="O711" i="44"/>
  <c r="O713" i="44"/>
  <c r="O715" i="44"/>
  <c r="O717" i="44"/>
  <c r="O719" i="44"/>
  <c r="O721" i="44"/>
  <c r="O743" i="44"/>
  <c r="O790" i="44"/>
  <c r="O806" i="44"/>
  <c r="O855" i="44"/>
  <c r="O859" i="44"/>
  <c r="O861" i="44"/>
  <c r="O882" i="44"/>
  <c r="O992" i="44"/>
  <c r="O999" i="44"/>
  <c r="O1006" i="44"/>
  <c r="O1014" i="44"/>
  <c r="O1022" i="44"/>
  <c r="O1026" i="44"/>
  <c r="O1034" i="44"/>
  <c r="O1042" i="44"/>
  <c r="O1050" i="44"/>
  <c r="O1084" i="44"/>
  <c r="O1105" i="44"/>
  <c r="O1114" i="44"/>
  <c r="O1166" i="44"/>
  <c r="O1220" i="44"/>
  <c r="O1224" i="44"/>
  <c r="O1244" i="44"/>
  <c r="O1249" i="44"/>
  <c r="O1302" i="44"/>
  <c r="O1310" i="44"/>
  <c r="O1331" i="44"/>
  <c r="O1355" i="44"/>
  <c r="O1361" i="44"/>
  <c r="O1420" i="44"/>
  <c r="O1454" i="44"/>
  <c r="O1459" i="44"/>
  <c r="O1467" i="44"/>
  <c r="O1477" i="44"/>
  <c r="O1521" i="44"/>
  <c r="O1527" i="44"/>
  <c r="O1586" i="44"/>
  <c r="O1620" i="44"/>
  <c r="O1622" i="44"/>
  <c r="O1741" i="44"/>
  <c r="O1750" i="44"/>
  <c r="O1785" i="44"/>
  <c r="O1800" i="44"/>
  <c r="O1857" i="44"/>
  <c r="O1860" i="44"/>
  <c r="O1881" i="44"/>
  <c r="O1883" i="44"/>
  <c r="O1884" i="44"/>
  <c r="O66" i="45"/>
  <c r="O132" i="45"/>
  <c r="O133" i="45"/>
  <c r="O149" i="45"/>
  <c r="O214" i="45"/>
  <c r="O221" i="45"/>
  <c r="O223" i="45"/>
  <c r="O246" i="45"/>
  <c r="O263" i="45"/>
  <c r="O274" i="45"/>
  <c r="O281" i="45"/>
  <c r="O377" i="45"/>
  <c r="O555" i="45"/>
  <c r="O571" i="45"/>
  <c r="O660" i="44"/>
  <c r="O661" i="44"/>
  <c r="O820" i="44"/>
  <c r="O828" i="44"/>
  <c r="O834" i="44"/>
  <c r="O880" i="44"/>
  <c r="O967" i="44"/>
  <c r="O990" i="44"/>
  <c r="O1072" i="44"/>
  <c r="O1082" i="44"/>
  <c r="O1101" i="44"/>
  <c r="O1132" i="44"/>
  <c r="O1164" i="44"/>
  <c r="O1256" i="44"/>
  <c r="O1258" i="44"/>
  <c r="O1300" i="44"/>
  <c r="O1304" i="44"/>
  <c r="O1308" i="44"/>
  <c r="O1327" i="44"/>
  <c r="O1339" i="44"/>
  <c r="O1371" i="44"/>
  <c r="O1434" i="44"/>
  <c r="O1469" i="44"/>
  <c r="O1618" i="44"/>
  <c r="O1643" i="44"/>
  <c r="O1655" i="44"/>
  <c r="O1715" i="44"/>
  <c r="O1748" i="44"/>
  <c r="O1850" i="44"/>
  <c r="O1868" i="44"/>
  <c r="O1879" i="44"/>
  <c r="O104" i="45"/>
  <c r="O113" i="45"/>
  <c r="O145" i="45"/>
  <c r="O209" i="45"/>
  <c r="O212" i="45"/>
  <c r="O242" i="45"/>
  <c r="O266" i="45"/>
  <c r="O277" i="45"/>
  <c r="O279" i="45"/>
  <c r="O440" i="45"/>
  <c r="O545" i="45"/>
  <c r="O547" i="45"/>
  <c r="O549" i="45"/>
  <c r="O964" i="44"/>
  <c r="O1736" i="44"/>
  <c r="O1831" i="44"/>
  <c r="O1886" i="44"/>
  <c r="O272" i="45"/>
  <c r="O1799" i="45"/>
  <c r="O619" i="44"/>
  <c r="O621" i="44"/>
  <c r="O643" i="44"/>
  <c r="O835" i="44"/>
  <c r="O893" i="44"/>
  <c r="O989" i="44"/>
  <c r="O1064" i="44"/>
  <c r="O1093" i="44"/>
  <c r="O1123" i="44"/>
  <c r="O1128" i="44"/>
  <c r="O1160" i="44"/>
  <c r="O1174" i="44"/>
  <c r="O1184" i="44"/>
  <c r="O1234" i="44"/>
  <c r="O1236" i="44"/>
  <c r="O1243" i="44"/>
  <c r="O1278" i="44"/>
  <c r="O1280" i="44"/>
  <c r="O1320" i="44"/>
  <c r="O1324" i="44"/>
  <c r="O1399" i="44"/>
  <c r="O1407" i="44"/>
  <c r="O1439" i="44"/>
  <c r="O1481" i="44"/>
  <c r="O1503" i="44"/>
  <c r="O1505" i="44"/>
  <c r="O1518" i="44"/>
  <c r="O1598" i="44"/>
  <c r="O1611" i="44"/>
  <c r="O1614" i="44"/>
  <c r="O1641" i="44"/>
  <c r="O1675" i="44"/>
  <c r="O1712" i="44"/>
  <c r="O1734" i="44"/>
  <c r="O1742" i="44"/>
  <c r="O1784" i="44"/>
  <c r="O1841" i="44"/>
  <c r="O1844" i="44"/>
  <c r="O80" i="45"/>
  <c r="O82" i="45"/>
  <c r="O116" i="45"/>
  <c r="O117" i="45"/>
  <c r="O154" i="45"/>
  <c r="O208" i="45"/>
  <c r="O244" i="45"/>
  <c r="O255" i="45"/>
  <c r="O353" i="45"/>
  <c r="O438" i="45"/>
  <c r="O611" i="45"/>
  <c r="O787" i="45"/>
  <c r="O683" i="45"/>
  <c r="O727" i="45"/>
  <c r="O736" i="45"/>
  <c r="O738" i="45"/>
  <c r="O749" i="45"/>
  <c r="O775" i="45"/>
  <c r="O784" i="45"/>
  <c r="O792" i="45"/>
  <c r="O812" i="45"/>
  <c r="O820" i="45"/>
  <c r="O822" i="45"/>
  <c r="O892" i="45"/>
  <c r="O1113" i="45"/>
  <c r="O1120" i="45"/>
  <c r="O1136" i="45"/>
  <c r="O1145" i="45"/>
  <c r="O1161" i="45"/>
  <c r="O1168" i="45"/>
  <c r="O1195" i="45"/>
  <c r="O1203" i="45"/>
  <c r="O1211" i="45"/>
  <c r="O1234" i="45"/>
  <c r="O1240" i="45"/>
  <c r="O1263" i="45"/>
  <c r="O1273" i="45"/>
  <c r="O1277" i="45"/>
  <c r="O1593" i="45"/>
  <c r="O1596" i="45"/>
  <c r="O1598" i="45"/>
  <c r="O1601" i="45"/>
  <c r="O1607" i="45"/>
  <c r="O1709" i="45"/>
  <c r="O1715" i="45"/>
  <c r="O1726" i="45"/>
  <c r="O1735" i="45"/>
  <c r="O1754" i="45"/>
  <c r="O1783" i="45"/>
  <c r="O1790" i="45"/>
  <c r="O1794" i="45"/>
  <c r="O1810" i="45"/>
  <c r="O1836" i="45"/>
  <c r="O257" i="45"/>
  <c r="O296" i="45"/>
  <c r="O336" i="45"/>
  <c r="O339" i="45"/>
  <c r="O348" i="45"/>
  <c r="O360" i="45"/>
  <c r="O363" i="45"/>
  <c r="O365" i="45"/>
  <c r="O392" i="45"/>
  <c r="O394" i="45"/>
  <c r="O399" i="45"/>
  <c r="O409" i="45"/>
  <c r="O426" i="45"/>
  <c r="O449" i="45"/>
  <c r="O460" i="45"/>
  <c r="O462" i="45"/>
  <c r="O477" i="45"/>
  <c r="O527" i="45"/>
  <c r="O529" i="45"/>
  <c r="O569" i="45"/>
  <c r="O578" i="45"/>
  <c r="O619" i="45"/>
  <c r="O623" i="45"/>
  <c r="O642" i="45"/>
  <c r="O657" i="45"/>
  <c r="O682" i="45"/>
  <c r="O684" i="45"/>
  <c r="O696" i="45"/>
  <c r="O719" i="45"/>
  <c r="O760" i="45"/>
  <c r="O762" i="45"/>
  <c r="O780" i="45"/>
  <c r="O862" i="45"/>
  <c r="O871" i="45"/>
  <c r="O874" i="45"/>
  <c r="O884" i="45"/>
  <c r="O901" i="45"/>
  <c r="O903" i="45"/>
  <c r="O906" i="45"/>
  <c r="O1070" i="45"/>
  <c r="O1107" i="45"/>
  <c r="O1143" i="45"/>
  <c r="O1184" i="45"/>
  <c r="O1193" i="45"/>
  <c r="O1201" i="45"/>
  <c r="O1209" i="45"/>
  <c r="O1219" i="45"/>
  <c r="O1247" i="45"/>
  <c r="O1253" i="45"/>
  <c r="O1284" i="45"/>
  <c r="O1288" i="45"/>
  <c r="O1356" i="45"/>
  <c r="O1358" i="45"/>
  <c r="O1363" i="45"/>
  <c r="O1372" i="45"/>
  <c r="O1374" i="45"/>
  <c r="O1379" i="45"/>
  <c r="O1388" i="45"/>
  <c r="O1390" i="45"/>
  <c r="O1395" i="45"/>
  <c r="O1406" i="45"/>
  <c r="O1411" i="45"/>
  <c r="O1514" i="45"/>
  <c r="O1517" i="45"/>
  <c r="O1533" i="45"/>
  <c r="O1541" i="45"/>
  <c r="O1775" i="45"/>
  <c r="O1795" i="45"/>
  <c r="O1813" i="45"/>
  <c r="O1830" i="45"/>
  <c r="O282" i="45"/>
  <c r="O334" i="45"/>
  <c r="O358" i="45"/>
  <c r="O371" i="45"/>
  <c r="O390" i="45"/>
  <c r="O441" i="45"/>
  <c r="O470" i="45"/>
  <c r="O487" i="45"/>
  <c r="O513" i="45"/>
  <c r="O563" i="45"/>
  <c r="O574" i="45"/>
  <c r="O590" i="45"/>
  <c r="O600" i="45"/>
  <c r="O616" i="45"/>
  <c r="O671" i="45"/>
  <c r="O674" i="45"/>
  <c r="O686" i="45"/>
  <c r="O688" i="45"/>
  <c r="O702" i="45"/>
  <c r="O709" i="45"/>
  <c r="O765" i="45"/>
  <c r="O774" i="45"/>
  <c r="O830" i="45"/>
  <c r="O913" i="45"/>
  <c r="O921" i="45"/>
  <c r="O1090" i="45"/>
  <c r="O1094" i="45"/>
  <c r="O1098" i="45"/>
  <c r="O1194" i="45"/>
  <c r="O1202" i="45"/>
  <c r="O1210" i="45"/>
  <c r="O1239" i="45"/>
  <c r="O1245" i="45"/>
  <c r="O1278" i="45"/>
  <c r="O1280" i="45"/>
  <c r="O1312" i="45"/>
  <c r="O1525" i="45"/>
  <c r="O1649" i="45"/>
  <c r="O1665" i="45"/>
  <c r="O1682" i="45"/>
  <c r="O1708" i="45"/>
  <c r="O1771" i="45"/>
  <c r="O1793" i="45"/>
  <c r="O1815" i="45"/>
  <c r="O227" i="45"/>
  <c r="O247" i="45"/>
  <c r="O269" i="45"/>
  <c r="O297" i="45"/>
  <c r="O311" i="45"/>
  <c r="O321" i="45"/>
  <c r="O332" i="45"/>
  <c r="O356" i="45"/>
  <c r="O418" i="45"/>
  <c r="O424" i="45"/>
  <c r="O439" i="45"/>
  <c r="O445" i="45"/>
  <c r="O456" i="45"/>
  <c r="O485" i="45"/>
  <c r="O507" i="45"/>
  <c r="O550" i="45"/>
  <c r="O676" i="45"/>
  <c r="O678" i="45"/>
  <c r="O704" i="45"/>
  <c r="O724" i="45"/>
  <c r="O748" i="45"/>
  <c r="O811" i="45"/>
  <c r="O1074" i="45"/>
  <c r="O1085" i="45"/>
  <c r="O1087" i="45"/>
  <c r="O1121" i="45"/>
  <c r="O1128" i="45"/>
  <c r="O1144" i="45"/>
  <c r="O1224" i="45"/>
  <c r="O1237" i="45"/>
  <c r="O1270" i="45"/>
  <c r="O1304" i="45"/>
  <c r="O1359" i="45"/>
  <c r="O1375" i="45"/>
  <c r="O1391" i="45"/>
  <c r="O1407" i="45"/>
  <c r="O1462" i="45"/>
  <c r="O1464" i="45"/>
  <c r="O1479" i="45"/>
  <c r="O1481" i="45"/>
  <c r="O1507" i="45"/>
  <c r="O1509" i="45"/>
  <c r="O1658" i="45"/>
  <c r="O1674" i="45"/>
  <c r="O1699" i="45"/>
  <c r="O188" i="45"/>
  <c r="O202" i="45"/>
  <c r="O220" i="45"/>
  <c r="O245" i="45"/>
  <c r="O267" i="45"/>
  <c r="O295" i="45"/>
  <c r="O366" i="45"/>
  <c r="O368" i="45"/>
  <c r="O369" i="45"/>
  <c r="O404" i="45"/>
  <c r="O416" i="45"/>
  <c r="O422" i="45"/>
  <c r="O454" i="45"/>
  <c r="O472" i="45"/>
  <c r="O478" i="45"/>
  <c r="O564" i="45"/>
  <c r="O568" i="45"/>
  <c r="O583" i="45"/>
  <c r="O585" i="45"/>
  <c r="O605" i="45"/>
  <c r="O608" i="45"/>
  <c r="O628" i="45"/>
  <c r="O668" i="45"/>
  <c r="O670" i="45"/>
  <c r="O672" i="45"/>
  <c r="O689" i="45"/>
  <c r="O695" i="45"/>
  <c r="O697" i="45"/>
  <c r="O710" i="45"/>
  <c r="O742" i="45"/>
  <c r="O767" i="45"/>
  <c r="O781" i="45"/>
  <c r="O796" i="45"/>
  <c r="O801" i="45"/>
  <c r="O803" i="45"/>
  <c r="O815" i="45"/>
  <c r="O873" i="45"/>
  <c r="O1069" i="45"/>
  <c r="O1119" i="45"/>
  <c r="O1160" i="45"/>
  <c r="O1176" i="45"/>
  <c r="O1192" i="45"/>
  <c r="O1200" i="45"/>
  <c r="O1208" i="45"/>
  <c r="O1216" i="45"/>
  <c r="O1222" i="45"/>
  <c r="O1231" i="45"/>
  <c r="O1258" i="45"/>
  <c r="O1264" i="45"/>
  <c r="O1321" i="45"/>
  <c r="O1328" i="45"/>
  <c r="O1336" i="45"/>
  <c r="O1493" i="45"/>
  <c r="O1505" i="45"/>
  <c r="O1516" i="45"/>
  <c r="O1753" i="45"/>
  <c r="O1757" i="45"/>
  <c r="O1766" i="45"/>
  <c r="O1853" i="45"/>
  <c r="O1860" i="45"/>
  <c r="O799" i="45"/>
  <c r="O998" i="45"/>
  <c r="O1000" i="45"/>
  <c r="O1002" i="45"/>
  <c r="O1004" i="45"/>
  <c r="O1006" i="45"/>
  <c r="O1008" i="45"/>
  <c r="O1010" i="45"/>
  <c r="O1012" i="45"/>
  <c r="O1014" i="45"/>
  <c r="O1016" i="45"/>
  <c r="O1018" i="45"/>
  <c r="O1020" i="45"/>
  <c r="O1022" i="45"/>
  <c r="O1024" i="45"/>
  <c r="O1026" i="45"/>
  <c r="O1028" i="45"/>
  <c r="O1030" i="45"/>
  <c r="O1032" i="45"/>
  <c r="O1034" i="45"/>
  <c r="O1036" i="45"/>
  <c r="O1038" i="45"/>
  <c r="O1140" i="45"/>
  <c r="O1142" i="45"/>
  <c r="O1156" i="45"/>
  <c r="O1158" i="45"/>
  <c r="O1172" i="45"/>
  <c r="O1174" i="45"/>
  <c r="O1250" i="45"/>
  <c r="O1279" i="45"/>
  <c r="O1295" i="45"/>
  <c r="O1550" i="45"/>
  <c r="O1560" i="45"/>
  <c r="O1562" i="45"/>
  <c r="O1564" i="45"/>
  <c r="O1566" i="45"/>
  <c r="O1568" i="45"/>
  <c r="O1570" i="45"/>
  <c r="O1572" i="45"/>
  <c r="O1574" i="45"/>
  <c r="O1576" i="45"/>
  <c r="O1578" i="45"/>
  <c r="O1580" i="45"/>
  <c r="O1582" i="45"/>
  <c r="O1584" i="45"/>
  <c r="O1651" i="45"/>
  <c r="O1667" i="45"/>
  <c r="O1686" i="45"/>
  <c r="O1690" i="45"/>
  <c r="O1759" i="45"/>
  <c r="O1762" i="45"/>
  <c r="O1789" i="45"/>
  <c r="O1851" i="45"/>
  <c r="O1855" i="45"/>
  <c r="O303" i="45"/>
  <c r="O322" i="45"/>
  <c r="O345" i="45"/>
  <c r="O374" i="45"/>
  <c r="O387" i="45"/>
  <c r="O410" i="45"/>
  <c r="O429" i="45"/>
  <c r="O446" i="45"/>
  <c r="O471" i="45"/>
  <c r="O473" i="45"/>
  <c r="O480" i="45"/>
  <c r="O484" i="45"/>
  <c r="O486" i="45"/>
  <c r="O510" i="45"/>
  <c r="O512" i="45"/>
  <c r="O551" i="45"/>
  <c r="O553" i="45"/>
  <c r="O559" i="45"/>
  <c r="O579" i="45"/>
  <c r="O622" i="45"/>
  <c r="O627" i="45"/>
  <c r="O634" i="45"/>
  <c r="O647" i="45"/>
  <c r="O666" i="45"/>
  <c r="O693" i="45"/>
  <c r="O703" i="45"/>
  <c r="O705" i="45"/>
  <c r="O729" i="45"/>
  <c r="O759" i="45"/>
  <c r="O826" i="45"/>
  <c r="O897" i="45"/>
  <c r="O994" i="45"/>
  <c r="O996" i="45"/>
  <c r="O1071" i="45"/>
  <c r="O1095" i="45"/>
  <c r="O1131" i="45"/>
  <c r="O1163" i="45"/>
  <c r="O1190" i="45"/>
  <c r="O1198" i="45"/>
  <c r="O1206" i="45"/>
  <c r="O1214" i="45"/>
  <c r="O1242" i="45"/>
  <c r="O1248" i="45"/>
  <c r="O1269" i="45"/>
  <c r="O1289" i="45"/>
  <c r="O1303" i="45"/>
  <c r="O1623" i="45"/>
  <c r="O1684" i="45"/>
  <c r="O1688" i="45"/>
  <c r="O1758" i="45"/>
  <c r="O1787" i="45"/>
  <c r="O1805" i="45"/>
  <c r="O1820" i="45"/>
  <c r="O1826" i="45"/>
  <c r="O3" i="44"/>
  <c r="O5" i="44"/>
  <c r="O7" i="44"/>
  <c r="O9" i="44"/>
  <c r="O11" i="44"/>
  <c r="O2" i="44"/>
  <c r="O4" i="44"/>
  <c r="O6" i="44"/>
  <c r="O8" i="44"/>
  <c r="O10" i="44"/>
  <c r="O12" i="44"/>
  <c r="O14" i="44"/>
  <c r="O16" i="44"/>
  <c r="O18" i="44"/>
  <c r="O20" i="44"/>
  <c r="O22" i="44"/>
  <c r="O24" i="44"/>
  <c r="O26" i="44"/>
  <c r="O28" i="44"/>
  <c r="O30" i="44"/>
  <c r="O32" i="44"/>
  <c r="O34" i="44"/>
  <c r="O36" i="44"/>
  <c r="O38" i="44"/>
  <c r="O134" i="44"/>
  <c r="O126" i="44"/>
  <c r="O91" i="44"/>
  <c r="O155" i="44"/>
  <c r="O170" i="44"/>
  <c r="O189" i="44"/>
  <c r="O203" i="44"/>
  <c r="O206" i="44"/>
  <c r="O216" i="44"/>
  <c r="O235" i="44"/>
  <c r="O295" i="44"/>
  <c r="O303" i="44"/>
  <c r="O311" i="44"/>
  <c r="O319" i="44"/>
  <c r="O327" i="44"/>
  <c r="O335" i="44"/>
  <c r="O346" i="44"/>
  <c r="O355" i="44"/>
  <c r="O361" i="44"/>
  <c r="O376" i="44"/>
  <c r="O378" i="44"/>
  <c r="O387" i="44"/>
  <c r="O393" i="44"/>
  <c r="O408" i="44"/>
  <c r="O410" i="44"/>
  <c r="O419" i="44"/>
  <c r="O424" i="44"/>
  <c r="O440" i="44"/>
  <c r="O483" i="44"/>
  <c r="O513" i="44"/>
  <c r="O515" i="44"/>
  <c r="O517" i="44"/>
  <c r="O519" i="44"/>
  <c r="O521" i="44"/>
  <c r="O523" i="44"/>
  <c r="O525" i="44"/>
  <c r="O527" i="44"/>
  <c r="O529" i="44"/>
  <c r="O531" i="44"/>
  <c r="O533" i="44"/>
  <c r="O535" i="44"/>
  <c r="O537" i="44"/>
  <c r="O539" i="44"/>
  <c r="O541" i="44"/>
  <c r="O543" i="44"/>
  <c r="O545" i="44"/>
  <c r="O547" i="44"/>
  <c r="O549" i="44"/>
  <c r="O551" i="44"/>
  <c r="O553" i="44"/>
  <c r="O555" i="44"/>
  <c r="O557" i="44"/>
  <c r="O600" i="44"/>
  <c r="O606" i="44"/>
  <c r="O617" i="44"/>
  <c r="O792" i="44"/>
  <c r="O842" i="44"/>
  <c r="O883" i="44"/>
  <c r="O913" i="44"/>
  <c r="O1403" i="44"/>
  <c r="O40" i="44"/>
  <c r="O42" i="44"/>
  <c r="O44" i="44"/>
  <c r="O46" i="44"/>
  <c r="O48" i="44"/>
  <c r="O49" i="44"/>
  <c r="O51" i="44"/>
  <c r="O53" i="44"/>
  <c r="O55" i="44"/>
  <c r="O57" i="44"/>
  <c r="O59" i="44"/>
  <c r="O61" i="44"/>
  <c r="O63" i="44"/>
  <c r="O65" i="44"/>
  <c r="O67" i="44"/>
  <c r="O69" i="44"/>
  <c r="O71" i="44"/>
  <c r="O73" i="44"/>
  <c r="O74" i="44"/>
  <c r="O76" i="44"/>
  <c r="O78" i="44"/>
  <c r="O80" i="44"/>
  <c r="O98" i="44"/>
  <c r="O104" i="44"/>
  <c r="O117" i="44"/>
  <c r="O119" i="44"/>
  <c r="O121" i="44"/>
  <c r="O147" i="44"/>
  <c r="O162" i="44"/>
  <c r="O168" i="44"/>
  <c r="O181" i="44"/>
  <c r="O183" i="44"/>
  <c r="O185" i="44"/>
  <c r="O231" i="44"/>
  <c r="O234" i="44"/>
  <c r="O244" i="44"/>
  <c r="O292" i="44"/>
  <c r="O300" i="44"/>
  <c r="O308" i="44"/>
  <c r="O316" i="44"/>
  <c r="O324" i="44"/>
  <c r="O332" i="44"/>
  <c r="O340" i="44"/>
  <c r="O365" i="44"/>
  <c r="O372" i="44"/>
  <c r="O397" i="44"/>
  <c r="O404" i="44"/>
  <c r="O426" i="44"/>
  <c r="O435" i="44"/>
  <c r="O442" i="44"/>
  <c r="O460" i="44"/>
  <c r="O476" i="44"/>
  <c r="O492" i="44"/>
  <c r="O508" i="44"/>
  <c r="O594" i="44"/>
  <c r="O596" i="44"/>
  <c r="O602" i="44"/>
  <c r="O613" i="44"/>
  <c r="O628" i="44"/>
  <c r="O632" i="44"/>
  <c r="O636" i="44"/>
  <c r="O640" i="44"/>
  <c r="O644" i="44"/>
  <c r="O648" i="44"/>
  <c r="O652" i="44"/>
  <c r="O656" i="44"/>
  <c r="O727" i="44"/>
  <c r="O738" i="44"/>
  <c r="O794" i="44"/>
  <c r="O800" i="44"/>
  <c r="O802" i="44"/>
  <c r="O955" i="44"/>
  <c r="O986" i="44"/>
  <c r="O1172" i="44"/>
  <c r="O90" i="44"/>
  <c r="O96" i="44"/>
  <c r="O109" i="44"/>
  <c r="O111" i="44"/>
  <c r="O113" i="44"/>
  <c r="O139" i="44"/>
  <c r="O154" i="44"/>
  <c r="O160" i="44"/>
  <c r="O173" i="44"/>
  <c r="O175" i="44"/>
  <c r="O177" i="44"/>
  <c r="O195" i="44"/>
  <c r="O198" i="44"/>
  <c r="O202" i="44"/>
  <c r="O213" i="44"/>
  <c r="O227" i="44"/>
  <c r="O230" i="44"/>
  <c r="O240" i="44"/>
  <c r="O248" i="44"/>
  <c r="O252" i="44"/>
  <c r="O256" i="44"/>
  <c r="O269" i="44"/>
  <c r="O271" i="44"/>
  <c r="O273" i="44"/>
  <c r="O275" i="44"/>
  <c r="O277" i="44"/>
  <c r="O279" i="44"/>
  <c r="O281" i="44"/>
  <c r="O283" i="44"/>
  <c r="O285" i="44"/>
  <c r="O287" i="44"/>
  <c r="O289" i="44"/>
  <c r="O297" i="44"/>
  <c r="O305" i="44"/>
  <c r="O313" i="44"/>
  <c r="O321" i="44"/>
  <c r="O329" i="44"/>
  <c r="O337" i="44"/>
  <c r="O344" i="44"/>
  <c r="O369" i="44"/>
  <c r="O384" i="44"/>
  <c r="O401" i="44"/>
  <c r="O416" i="44"/>
  <c r="O428" i="44"/>
  <c r="O444" i="44"/>
  <c r="O586" i="44"/>
  <c r="O588" i="44"/>
  <c r="O598" i="44"/>
  <c r="O609" i="44"/>
  <c r="O624" i="44"/>
  <c r="O630" i="44"/>
  <c r="O634" i="44"/>
  <c r="O638" i="44"/>
  <c r="O642" i="44"/>
  <c r="O646" i="44"/>
  <c r="O650" i="44"/>
  <c r="O654" i="44"/>
  <c r="O658" i="44"/>
  <c r="O1524" i="44"/>
  <c r="O82" i="44"/>
  <c r="O88" i="44"/>
  <c r="O101" i="44"/>
  <c r="O103" i="44"/>
  <c r="O105" i="44"/>
  <c r="O131" i="44"/>
  <c r="O146" i="44"/>
  <c r="O152" i="44"/>
  <c r="O165" i="44"/>
  <c r="O167" i="44"/>
  <c r="O169" i="44"/>
  <c r="O200" i="44"/>
  <c r="O207" i="44"/>
  <c r="O209" i="44"/>
  <c r="O223" i="44"/>
  <c r="O226" i="44"/>
  <c r="O236" i="44"/>
  <c r="O294" i="44"/>
  <c r="O302" i="44"/>
  <c r="O310" i="44"/>
  <c r="O318" i="44"/>
  <c r="O326" i="44"/>
  <c r="O334" i="44"/>
  <c r="O348" i="44"/>
  <c r="O373" i="44"/>
  <c r="O380" i="44"/>
  <c r="O405" i="44"/>
  <c r="O412" i="44"/>
  <c r="O423" i="44"/>
  <c r="O430" i="44"/>
  <c r="O439" i="44"/>
  <c r="O446" i="44"/>
  <c r="O455" i="44"/>
  <c r="O471" i="44"/>
  <c r="O578" i="44"/>
  <c r="O580" i="44"/>
  <c r="O590" i="44"/>
  <c r="O591" i="44"/>
  <c r="O593" i="44"/>
  <c r="O595" i="44"/>
  <c r="O597" i="44"/>
  <c r="O605" i="44"/>
  <c r="O620" i="44"/>
  <c r="O626" i="44"/>
  <c r="O706" i="44"/>
  <c r="O710" i="44"/>
  <c r="O714" i="44"/>
  <c r="O718" i="44"/>
  <c r="O722" i="44"/>
  <c r="O815" i="44"/>
  <c r="O817" i="44"/>
  <c r="O878" i="44"/>
  <c r="O1248" i="44"/>
  <c r="O1336" i="44"/>
  <c r="O93" i="44"/>
  <c r="O95" i="44"/>
  <c r="O97" i="44"/>
  <c r="O123" i="44"/>
  <c r="O138" i="44"/>
  <c r="O144" i="44"/>
  <c r="O157" i="44"/>
  <c r="O159" i="44"/>
  <c r="O161" i="44"/>
  <c r="O187" i="44"/>
  <c r="O190" i="44"/>
  <c r="O194" i="44"/>
  <c r="O205" i="44"/>
  <c r="O219" i="44"/>
  <c r="O222" i="44"/>
  <c r="O232" i="44"/>
  <c r="O267" i="44"/>
  <c r="O291" i="44"/>
  <c r="O299" i="44"/>
  <c r="O307" i="44"/>
  <c r="O315" i="44"/>
  <c r="O323" i="44"/>
  <c r="O331" i="44"/>
  <c r="O345" i="44"/>
  <c r="O352" i="44"/>
  <c r="O360" i="44"/>
  <c r="O377" i="44"/>
  <c r="O392" i="44"/>
  <c r="O409" i="44"/>
  <c r="O432" i="44"/>
  <c r="O491" i="44"/>
  <c r="O546" i="44"/>
  <c r="O548" i="44"/>
  <c r="O550" i="44"/>
  <c r="O570" i="44"/>
  <c r="O572" i="44"/>
  <c r="O582" i="44"/>
  <c r="O583" i="44"/>
  <c r="O585" i="44"/>
  <c r="O587" i="44"/>
  <c r="O589" i="44"/>
  <c r="O601" i="44"/>
  <c r="O616" i="44"/>
  <c r="O622" i="44"/>
  <c r="O735" i="44"/>
  <c r="O746" i="44"/>
  <c r="O791" i="44"/>
  <c r="O803" i="44"/>
  <c r="O807" i="44"/>
  <c r="O969" i="44"/>
  <c r="O1356" i="44"/>
  <c r="O75" i="44"/>
  <c r="O77" i="44"/>
  <c r="O79" i="44"/>
  <c r="O85" i="44"/>
  <c r="O87" i="44"/>
  <c r="O89" i="44"/>
  <c r="O130" i="44"/>
  <c r="O136" i="44"/>
  <c r="O149" i="44"/>
  <c r="O151" i="44"/>
  <c r="O153" i="44"/>
  <c r="O192" i="44"/>
  <c r="O199" i="44"/>
  <c r="O201" i="44"/>
  <c r="O218" i="44"/>
  <c r="O296" i="44"/>
  <c r="O304" i="44"/>
  <c r="O312" i="44"/>
  <c r="O320" i="44"/>
  <c r="O328" i="44"/>
  <c r="O336" i="44"/>
  <c r="O356" i="44"/>
  <c r="O388" i="44"/>
  <c r="O420" i="44"/>
  <c r="O427" i="44"/>
  <c r="O434" i="44"/>
  <c r="O443" i="44"/>
  <c r="O452" i="44"/>
  <c r="O468" i="44"/>
  <c r="O484" i="44"/>
  <c r="O500" i="44"/>
  <c r="O562" i="44"/>
  <c r="O564" i="44"/>
  <c r="O575" i="44"/>
  <c r="O577" i="44"/>
  <c r="O579" i="44"/>
  <c r="O581" i="44"/>
  <c r="O612" i="44"/>
  <c r="O629" i="44"/>
  <c r="O633" i="44"/>
  <c r="O637" i="44"/>
  <c r="O641" i="44"/>
  <c r="O645" i="44"/>
  <c r="O649" i="44"/>
  <c r="O653" i="44"/>
  <c r="O657" i="44"/>
  <c r="O793" i="44"/>
  <c r="O799" i="44"/>
  <c r="O801" i="44"/>
  <c r="O809" i="44"/>
  <c r="O843" i="44"/>
  <c r="O868" i="44"/>
  <c r="O870" i="44"/>
  <c r="O957" i="44"/>
  <c r="O1412" i="44"/>
  <c r="O1444" i="44"/>
  <c r="O1515" i="44"/>
  <c r="O107" i="44"/>
  <c r="O122" i="44"/>
  <c r="O128" i="44"/>
  <c r="O141" i="44"/>
  <c r="O143" i="44"/>
  <c r="O145" i="44"/>
  <c r="O171" i="44"/>
  <c r="O186" i="44"/>
  <c r="O197" i="44"/>
  <c r="O211" i="44"/>
  <c r="O214" i="44"/>
  <c r="O224" i="44"/>
  <c r="O243" i="44"/>
  <c r="O246" i="44"/>
  <c r="O250" i="44"/>
  <c r="O254" i="44"/>
  <c r="O258" i="44"/>
  <c r="O270" i="44"/>
  <c r="O272" i="44"/>
  <c r="O274" i="44"/>
  <c r="O276" i="44"/>
  <c r="O278" i="44"/>
  <c r="O280" i="44"/>
  <c r="O282" i="44"/>
  <c r="O284" i="44"/>
  <c r="O286" i="44"/>
  <c r="O288" i="44"/>
  <c r="O293" i="44"/>
  <c r="O301" i="44"/>
  <c r="O309" i="44"/>
  <c r="O317" i="44"/>
  <c r="O325" i="44"/>
  <c r="O333" i="44"/>
  <c r="O353" i="44"/>
  <c r="O368" i="44"/>
  <c r="O385" i="44"/>
  <c r="O400" i="44"/>
  <c r="O417" i="44"/>
  <c r="O436" i="44"/>
  <c r="O554" i="44"/>
  <c r="O556" i="44"/>
  <c r="O566" i="44"/>
  <c r="O567" i="44"/>
  <c r="O569" i="44"/>
  <c r="O571" i="44"/>
  <c r="O573" i="44"/>
  <c r="O608" i="44"/>
  <c r="O614" i="44"/>
  <c r="O625" i="44"/>
  <c r="O730" i="44"/>
  <c r="O862" i="44"/>
  <c r="O887" i="44"/>
  <c r="O891" i="44"/>
  <c r="O1281" i="44"/>
  <c r="O1347" i="44"/>
  <c r="O1367" i="44"/>
  <c r="O823" i="44"/>
  <c r="O827" i="44"/>
  <c r="O829" i="44"/>
  <c r="O840" i="44"/>
  <c r="O857" i="44"/>
  <c r="O872" i="44"/>
  <c r="O889" i="44"/>
  <c r="O900" i="44"/>
  <c r="O966" i="44"/>
  <c r="O968" i="44"/>
  <c r="O979" i="44"/>
  <c r="O988" i="44"/>
  <c r="O997" i="44"/>
  <c r="O1004" i="44"/>
  <c r="O1009" i="44"/>
  <c r="O1017" i="44"/>
  <c r="O1045" i="44"/>
  <c r="O1053" i="44"/>
  <c r="O1061" i="44"/>
  <c r="O1067" i="44"/>
  <c r="O1069" i="44"/>
  <c r="O1127" i="44"/>
  <c r="O1134" i="44"/>
  <c r="O1143" i="44"/>
  <c r="O1150" i="44"/>
  <c r="O1159" i="44"/>
  <c r="O1185" i="44"/>
  <c r="O1187" i="44"/>
  <c r="O1195" i="44"/>
  <c r="O1203" i="44"/>
  <c r="O1211" i="44"/>
  <c r="O1226" i="44"/>
  <c r="O1230" i="44"/>
  <c r="O1253" i="44"/>
  <c r="O1262" i="44"/>
  <c r="O1291" i="44"/>
  <c r="O1293" i="44"/>
  <c r="O1298" i="44"/>
  <c r="O1326" i="44"/>
  <c r="O1337" i="44"/>
  <c r="O1338" i="44"/>
  <c r="O1357" i="44"/>
  <c r="O1366" i="44"/>
  <c r="O1373" i="44"/>
  <c r="O1375" i="44"/>
  <c r="O1377" i="44"/>
  <c r="O1379" i="44"/>
  <c r="O1381" i="44"/>
  <c r="O1383" i="44"/>
  <c r="O1385" i="44"/>
  <c r="O1387" i="44"/>
  <c r="O1389" i="44"/>
  <c r="O1391" i="44"/>
  <c r="O1393" i="44"/>
  <c r="O1395" i="44"/>
  <c r="O1397" i="44"/>
  <c r="O1405" i="44"/>
  <c r="O1416" i="44"/>
  <c r="O1437" i="44"/>
  <c r="O1441" i="44"/>
  <c r="O1478" i="44"/>
  <c r="O1483" i="44"/>
  <c r="O1495" i="44"/>
  <c r="O1500" i="44"/>
  <c r="O1514" i="44"/>
  <c r="O1523" i="44"/>
  <c r="O1584" i="44"/>
  <c r="O1607" i="44"/>
  <c r="O1612" i="44"/>
  <c r="O1627" i="44"/>
  <c r="O1769" i="44"/>
  <c r="O995" i="44"/>
  <c r="O1002" i="44"/>
  <c r="O1012" i="44"/>
  <c r="O1020" i="44"/>
  <c r="O1125" i="44"/>
  <c r="O1139" i="44"/>
  <c r="O1141" i="44"/>
  <c r="O1155" i="44"/>
  <c r="O1157" i="44"/>
  <c r="O1181" i="44"/>
  <c r="O1183" i="44"/>
  <c r="O1190" i="44"/>
  <c r="O1198" i="44"/>
  <c r="O1206" i="44"/>
  <c r="O1214" i="44"/>
  <c r="O1311" i="44"/>
  <c r="O1317" i="44"/>
  <c r="O1322" i="44"/>
  <c r="O1350" i="44"/>
  <c r="O1351" i="44"/>
  <c r="O1426" i="44"/>
  <c r="O1430" i="44"/>
  <c r="O1451" i="44"/>
  <c r="O1458" i="44"/>
  <c r="O1472" i="44"/>
  <c r="O1475" i="44"/>
  <c r="O1497" i="44"/>
  <c r="O1509" i="44"/>
  <c r="O1525" i="44"/>
  <c r="O1534" i="44"/>
  <c r="O1536" i="44"/>
  <c r="O1538" i="44"/>
  <c r="O1540" i="44"/>
  <c r="O1542" i="44"/>
  <c r="O1544" i="44"/>
  <c r="O1546" i="44"/>
  <c r="O1548" i="44"/>
  <c r="O1550" i="44"/>
  <c r="O1552" i="44"/>
  <c r="O1554" i="44"/>
  <c r="O1556" i="44"/>
  <c r="O1558" i="44"/>
  <c r="O1560" i="44"/>
  <c r="O1562" i="44"/>
  <c r="O1564" i="44"/>
  <c r="O1566" i="44"/>
  <c r="O1576" i="44"/>
  <c r="O1578" i="44"/>
  <c r="O1605" i="44"/>
  <c r="O1625" i="44"/>
  <c r="O1735" i="44"/>
  <c r="O831" i="44"/>
  <c r="O907" i="44"/>
  <c r="O911" i="44"/>
  <c r="O962" i="44"/>
  <c r="O982" i="44"/>
  <c r="O984" i="44"/>
  <c r="O993" i="44"/>
  <c r="O1000" i="44"/>
  <c r="O1007" i="44"/>
  <c r="O1015" i="44"/>
  <c r="O1023" i="44"/>
  <c r="O1130" i="44"/>
  <c r="O1137" i="44"/>
  <c r="O1146" i="44"/>
  <c r="O1153" i="44"/>
  <c r="O1162" i="44"/>
  <c r="O1177" i="44"/>
  <c r="O1179" i="44"/>
  <c r="O1193" i="44"/>
  <c r="O1201" i="44"/>
  <c r="O1209" i="44"/>
  <c r="O1217" i="44"/>
  <c r="O1222" i="44"/>
  <c r="O1267" i="44"/>
  <c r="O808" i="44"/>
  <c r="O816" i="44"/>
  <c r="O818" i="44"/>
  <c r="O852" i="44"/>
  <c r="O869" i="44"/>
  <c r="O884" i="44"/>
  <c r="O914" i="44"/>
  <c r="O915" i="44"/>
  <c r="O916" i="44"/>
  <c r="O920" i="44"/>
  <c r="O924" i="44"/>
  <c r="O928" i="44"/>
  <c r="O932" i="44"/>
  <c r="O936" i="44"/>
  <c r="O938" i="44"/>
  <c r="O940" i="44"/>
  <c r="O942" i="44"/>
  <c r="O944" i="44"/>
  <c r="O946" i="44"/>
  <c r="O948" i="44"/>
  <c r="O958" i="44"/>
  <c r="O960" i="44"/>
  <c r="O971" i="44"/>
  <c r="O980" i="44"/>
  <c r="O998" i="44"/>
  <c r="O1010" i="44"/>
  <c r="O1018" i="44"/>
  <c r="O1076" i="44"/>
  <c r="O1096" i="44"/>
  <c r="O1100" i="44"/>
  <c r="O1104" i="44"/>
  <c r="O1108" i="44"/>
  <c r="O1112" i="44"/>
  <c r="O1116" i="44"/>
  <c r="O1173" i="44"/>
  <c r="O1175" i="44"/>
  <c r="O1188" i="44"/>
  <c r="O1196" i="44"/>
  <c r="O1204" i="44"/>
  <c r="O1212" i="44"/>
  <c r="O1251" i="44"/>
  <c r="O1270" i="44"/>
  <c r="O1272" i="44"/>
  <c r="O1288" i="44"/>
  <c r="O1290" i="44"/>
  <c r="O1301" i="44"/>
  <c r="O1306" i="44"/>
  <c r="O1314" i="44"/>
  <c r="O1334" i="44"/>
  <c r="O1335" i="44"/>
  <c r="O1345" i="44"/>
  <c r="O1346" i="44"/>
  <c r="O1363" i="44"/>
  <c r="O1406" i="44"/>
  <c r="O1423" i="44"/>
  <c r="O1438" i="44"/>
  <c r="O1489" i="44"/>
  <c r="O1494" i="44"/>
  <c r="O1504" i="44"/>
  <c r="O1513" i="44"/>
  <c r="O1529" i="44"/>
  <c r="O1582" i="44"/>
  <c r="O1621" i="44"/>
  <c r="O751" i="44"/>
  <c r="O753" i="44"/>
  <c r="O755" i="44"/>
  <c r="O757" i="44"/>
  <c r="O759" i="44"/>
  <c r="O761" i="44"/>
  <c r="O763" i="44"/>
  <c r="O765" i="44"/>
  <c r="O767" i="44"/>
  <c r="O769" i="44"/>
  <c r="O771" i="44"/>
  <c r="O773" i="44"/>
  <c r="O775" i="44"/>
  <c r="O777" i="44"/>
  <c r="O779" i="44"/>
  <c r="O781" i="44"/>
  <c r="O783" i="44"/>
  <c r="O785" i="44"/>
  <c r="O787" i="44"/>
  <c r="O789" i="44"/>
  <c r="O796" i="44"/>
  <c r="O824" i="44"/>
  <c r="O841" i="44"/>
  <c r="O856" i="44"/>
  <c r="O873" i="44"/>
  <c r="O888" i="44"/>
  <c r="O901" i="44"/>
  <c r="O956" i="44"/>
  <c r="O978" i="44"/>
  <c r="O996" i="44"/>
  <c r="O1005" i="44"/>
  <c r="O1013" i="44"/>
  <c r="O1021" i="44"/>
  <c r="O1068" i="44"/>
  <c r="O1074" i="44"/>
  <c r="O1078" i="44"/>
  <c r="O1120" i="44"/>
  <c r="O1126" i="44"/>
  <c r="O1135" i="44"/>
  <c r="O1142" i="44"/>
  <c r="O1151" i="44"/>
  <c r="O1158" i="44"/>
  <c r="O1169" i="44"/>
  <c r="O1171" i="44"/>
  <c r="O1191" i="44"/>
  <c r="O1199" i="44"/>
  <c r="O1207" i="44"/>
  <c r="O1215" i="44"/>
  <c r="O1227" i="44"/>
  <c r="O1231" i="44"/>
  <c r="O1239" i="44"/>
  <c r="O1247" i="44"/>
  <c r="O1250" i="44"/>
  <c r="O1292" i="44"/>
  <c r="O1294" i="44"/>
  <c r="O1305" i="44"/>
  <c r="O1319" i="44"/>
  <c r="O1325" i="44"/>
  <c r="O1330" i="44"/>
  <c r="O1358" i="44"/>
  <c r="O1365" i="44"/>
  <c r="O1374" i="44"/>
  <c r="O1376" i="44"/>
  <c r="O1378" i="44"/>
  <c r="O1380" i="44"/>
  <c r="O1382" i="44"/>
  <c r="O1384" i="44"/>
  <c r="O1386" i="44"/>
  <c r="O1388" i="44"/>
  <c r="O1390" i="44"/>
  <c r="O1392" i="44"/>
  <c r="O1394" i="44"/>
  <c r="O1396" i="44"/>
  <c r="O1398" i="44"/>
  <c r="O1421" i="44"/>
  <c r="O1425" i="44"/>
  <c r="O1432" i="44"/>
  <c r="O1463" i="44"/>
  <c r="O1484" i="44"/>
  <c r="O1496" i="44"/>
  <c r="O1499" i="44"/>
  <c r="O1506" i="44"/>
  <c r="O1531" i="44"/>
  <c r="O1574" i="44"/>
  <c r="O1577" i="44"/>
  <c r="O1583" i="44"/>
  <c r="O1593" i="44"/>
  <c r="O1595" i="44"/>
  <c r="O1600" i="44"/>
  <c r="O1848" i="44"/>
  <c r="O826" i="44"/>
  <c r="O845" i="44"/>
  <c r="O860" i="44"/>
  <c r="O877" i="44"/>
  <c r="O892" i="44"/>
  <c r="O954" i="44"/>
  <c r="O974" i="44"/>
  <c r="O976" i="44"/>
  <c r="O987" i="44"/>
  <c r="O994" i="44"/>
  <c r="O1003" i="44"/>
  <c r="O1008" i="44"/>
  <c r="O1016" i="44"/>
  <c r="O1024" i="44"/>
  <c r="O1066" i="44"/>
  <c r="O1081" i="44"/>
  <c r="O1086" i="44"/>
  <c r="O1087" i="44"/>
  <c r="O1090" i="44"/>
  <c r="O1091" i="44"/>
  <c r="O1094" i="44"/>
  <c r="O1095" i="44"/>
  <c r="O1098" i="44"/>
  <c r="O1099" i="44"/>
  <c r="O1103" i="44"/>
  <c r="O1107" i="44"/>
  <c r="O1111" i="44"/>
  <c r="O1115" i="44"/>
  <c r="O1131" i="44"/>
  <c r="O1133" i="44"/>
  <c r="O1147" i="44"/>
  <c r="O1149" i="44"/>
  <c r="O1165" i="44"/>
  <c r="O1167" i="44"/>
  <c r="O1194" i="44"/>
  <c r="O1202" i="44"/>
  <c r="O1210" i="44"/>
  <c r="O1221" i="44"/>
  <c r="O1223" i="44"/>
  <c r="O1242" i="44"/>
  <c r="O1246" i="44"/>
  <c r="O1261" i="44"/>
  <c r="O1265" i="44"/>
  <c r="O1274" i="44"/>
  <c r="O1279" i="44"/>
  <c r="O1296" i="44"/>
  <c r="O1318" i="44"/>
  <c r="O1329" i="44"/>
  <c r="O1349" i="44"/>
  <c r="O1410" i="44"/>
  <c r="O1414" i="44"/>
  <c r="O1431" i="44"/>
  <c r="O1442" i="44"/>
  <c r="O1446" i="44"/>
  <c r="O1449" i="44"/>
  <c r="O1452" i="44"/>
  <c r="O1457" i="44"/>
  <c r="O1460" i="44"/>
  <c r="O1476" i="44"/>
  <c r="O1486" i="44"/>
  <c r="O1508" i="44"/>
  <c r="O1533" i="44"/>
  <c r="O1553" i="44"/>
  <c r="O1555" i="44"/>
  <c r="O1557" i="44"/>
  <c r="O1559" i="44"/>
  <c r="O1561" i="44"/>
  <c r="O1563" i="44"/>
  <c r="O1565" i="44"/>
  <c r="O1567" i="44"/>
  <c r="O1569" i="44"/>
  <c r="O1575" i="44"/>
  <c r="O1579" i="44"/>
  <c r="O1581" i="44"/>
  <c r="O1589" i="44"/>
  <c r="O1591" i="44"/>
  <c r="O1596" i="44"/>
  <c r="O121" i="45"/>
  <c r="O805" i="44"/>
  <c r="O832" i="44"/>
  <c r="O864" i="44"/>
  <c r="O881" i="44"/>
  <c r="O896" i="44"/>
  <c r="O951" i="44"/>
  <c r="O953" i="44"/>
  <c r="O963" i="44"/>
  <c r="O972" i="44"/>
  <c r="O1001" i="44"/>
  <c r="O1011" i="44"/>
  <c r="O1019" i="44"/>
  <c r="O1031" i="44"/>
  <c r="O1039" i="44"/>
  <c r="O1047" i="44"/>
  <c r="O1055" i="44"/>
  <c r="O1063" i="44"/>
  <c r="O1073" i="44"/>
  <c r="O1079" i="44"/>
  <c r="O1083" i="44"/>
  <c r="O1119" i="44"/>
  <c r="O1129" i="44"/>
  <c r="O1138" i="44"/>
  <c r="O1145" i="44"/>
  <c r="O1154" i="44"/>
  <c r="O1161" i="44"/>
  <c r="O1163" i="44"/>
  <c r="O1189" i="44"/>
  <c r="O1197" i="44"/>
  <c r="O1205" i="44"/>
  <c r="O1213" i="44"/>
  <c r="O1233" i="44"/>
  <c r="O1238" i="44"/>
  <c r="O1259" i="44"/>
  <c r="O1263" i="44"/>
  <c r="O1275" i="44"/>
  <c r="O1276" i="44"/>
  <c r="O1285" i="44"/>
  <c r="O1303" i="44"/>
  <c r="O1309" i="44"/>
  <c r="O1342" i="44"/>
  <c r="O1343" i="44"/>
  <c r="O1353" i="44"/>
  <c r="O1369" i="44"/>
  <c r="O1408" i="44"/>
  <c r="O1429" i="44"/>
  <c r="O1433" i="44"/>
  <c r="O1440" i="44"/>
  <c r="O1468" i="44"/>
  <c r="O1473" i="44"/>
  <c r="O1488" i="44"/>
  <c r="O1491" i="44"/>
  <c r="O1510" i="44"/>
  <c r="O1517" i="44"/>
  <c r="O1519" i="44"/>
  <c r="O1571" i="44"/>
  <c r="O1573" i="44"/>
  <c r="O1585" i="44"/>
  <c r="O1587" i="44"/>
  <c r="O1592" i="44"/>
  <c r="O1613" i="44"/>
  <c r="O1615" i="44"/>
  <c r="O1634" i="44"/>
  <c r="O1640" i="44"/>
  <c r="O1649" i="44"/>
  <c r="O1665" i="44"/>
  <c r="O1681" i="44"/>
  <c r="O1716" i="44"/>
  <c r="O1779" i="44"/>
  <c r="O1795" i="44"/>
  <c r="O1802" i="44"/>
  <c r="O1815" i="44"/>
  <c r="O1823" i="44"/>
  <c r="O1839" i="44"/>
  <c r="O1855" i="44"/>
  <c r="O1871" i="44"/>
  <c r="O1882" i="44"/>
  <c r="O1891" i="44"/>
  <c r="O81" i="45"/>
  <c r="O1629" i="44"/>
  <c r="O1638" i="44"/>
  <c r="O1642" i="44"/>
  <c r="O1656" i="44"/>
  <c r="O1658" i="44"/>
  <c r="O1672" i="44"/>
  <c r="O1674" i="44"/>
  <c r="O1691" i="44"/>
  <c r="O1692" i="44"/>
  <c r="O1700" i="44"/>
  <c r="O1708" i="44"/>
  <c r="O1740" i="44"/>
  <c r="O1746" i="44"/>
  <c r="O1772" i="44"/>
  <c r="O1788" i="44"/>
  <c r="O1804" i="44"/>
  <c r="O1821" i="44"/>
  <c r="O1830" i="44"/>
  <c r="O1837" i="44"/>
  <c r="O1846" i="44"/>
  <c r="O1853" i="44"/>
  <c r="O1862" i="44"/>
  <c r="O1869" i="44"/>
  <c r="O1878" i="44"/>
  <c r="O1889" i="44"/>
  <c r="O2" i="45"/>
  <c r="O4" i="45"/>
  <c r="O6" i="45"/>
  <c r="O8" i="45"/>
  <c r="O10" i="45"/>
  <c r="O12" i="45"/>
  <c r="O14" i="45"/>
  <c r="O16" i="45"/>
  <c r="O18" i="45"/>
  <c r="O20" i="45"/>
  <c r="O22" i="45"/>
  <c r="O24" i="45"/>
  <c r="O26" i="45"/>
  <c r="O28" i="45"/>
  <c r="O30" i="45"/>
  <c r="O32" i="45"/>
  <c r="O34" i="45"/>
  <c r="O36" i="45"/>
  <c r="O38" i="45"/>
  <c r="O40" i="45"/>
  <c r="O42" i="45"/>
  <c r="O44" i="45"/>
  <c r="O46" i="45"/>
  <c r="O47" i="45"/>
  <c r="O49" i="45"/>
  <c r="O51" i="45"/>
  <c r="O53" i="45"/>
  <c r="O55" i="45"/>
  <c r="O57" i="45"/>
  <c r="O62" i="45"/>
  <c r="O84" i="45"/>
  <c r="O88" i="45"/>
  <c r="O93" i="45"/>
  <c r="O95" i="45"/>
  <c r="O112" i="45"/>
  <c r="O115" i="45"/>
  <c r="O128" i="45"/>
  <c r="O131" i="45"/>
  <c r="O196" i="45"/>
  <c r="O234" i="45"/>
  <c r="O273" i="45"/>
  <c r="O447" i="45"/>
  <c r="O479" i="45"/>
  <c r="O625" i="45"/>
  <c r="O1608" i="44"/>
  <c r="O1631" i="44"/>
  <c r="O1645" i="44"/>
  <c r="O1661" i="44"/>
  <c r="O1677" i="44"/>
  <c r="O1695" i="44"/>
  <c r="O1703" i="44"/>
  <c r="O1713" i="44"/>
  <c r="O1718" i="44"/>
  <c r="O1722" i="44"/>
  <c r="O1726" i="44"/>
  <c r="O1730" i="44"/>
  <c r="O1755" i="44"/>
  <c r="O1774" i="44"/>
  <c r="O1783" i="44"/>
  <c r="O1799" i="44"/>
  <c r="O1819" i="44"/>
  <c r="O1835" i="44"/>
  <c r="O1851" i="44"/>
  <c r="O1867" i="44"/>
  <c r="O1887" i="44"/>
  <c r="O1894" i="44"/>
  <c r="O60" i="45"/>
  <c r="O64" i="45"/>
  <c r="O69" i="45"/>
  <c r="O71" i="45"/>
  <c r="O91" i="45"/>
  <c r="O97" i="45"/>
  <c r="O140" i="45"/>
  <c r="O143" i="45"/>
  <c r="O147" i="45"/>
  <c r="O151" i="45"/>
  <c r="O155" i="45"/>
  <c r="O157" i="45"/>
  <c r="O173" i="45"/>
  <c r="O197" i="45"/>
  <c r="O226" i="45"/>
  <c r="O230" i="45"/>
  <c r="O232" i="45"/>
  <c r="O262" i="45"/>
  <c r="O271" i="45"/>
  <c r="O302" i="45"/>
  <c r="O310" i="45"/>
  <c r="O375" i="45"/>
  <c r="O435" i="45"/>
  <c r="O437" i="45"/>
  <c r="O537" i="45"/>
  <c r="O629" i="45"/>
  <c r="O648" i="45"/>
  <c r="O680" i="45"/>
  <c r="O1597" i="44"/>
  <c r="O1599" i="44"/>
  <c r="O1604" i="44"/>
  <c r="O1652" i="44"/>
  <c r="O1654" i="44"/>
  <c r="O1668" i="44"/>
  <c r="O1670" i="44"/>
  <c r="O1738" i="44"/>
  <c r="O1763" i="44"/>
  <c r="O1767" i="44"/>
  <c r="O1776" i="44"/>
  <c r="O1792" i="44"/>
  <c r="O1810" i="44"/>
  <c r="O1818" i="44"/>
  <c r="O1826" i="44"/>
  <c r="O1833" i="44"/>
  <c r="O1842" i="44"/>
  <c r="O1849" i="44"/>
  <c r="O1858" i="44"/>
  <c r="O1865" i="44"/>
  <c r="O1874" i="44"/>
  <c r="O1885" i="44"/>
  <c r="O1892" i="44"/>
  <c r="O67" i="45"/>
  <c r="O73" i="45"/>
  <c r="O78" i="45"/>
  <c r="O100" i="45"/>
  <c r="O109" i="45"/>
  <c r="O111" i="45"/>
  <c r="O124" i="45"/>
  <c r="O127" i="45"/>
  <c r="O190" i="45"/>
  <c r="O251" i="45"/>
  <c r="O286" i="45"/>
  <c r="O294" i="45"/>
  <c r="O313" i="45"/>
  <c r="O327" i="45"/>
  <c r="O382" i="45"/>
  <c r="O384" i="45"/>
  <c r="O411" i="45"/>
  <c r="O458" i="45"/>
  <c r="O464" i="45"/>
  <c r="O468" i="45"/>
  <c r="O489" i="45"/>
  <c r="O531" i="45"/>
  <c r="O602" i="45"/>
  <c r="O667" i="45"/>
  <c r="O700" i="45"/>
  <c r="O743" i="45"/>
  <c r="O1657" i="44"/>
  <c r="O1673" i="44"/>
  <c r="O1684" i="44"/>
  <c r="O1693" i="44"/>
  <c r="O1701" i="44"/>
  <c r="O1709" i="44"/>
  <c r="O1711" i="44"/>
  <c r="O1771" i="44"/>
  <c r="O1778" i="44"/>
  <c r="O1787" i="44"/>
  <c r="O1794" i="44"/>
  <c r="O1803" i="44"/>
  <c r="O76" i="45"/>
  <c r="O85" i="45"/>
  <c r="O107" i="45"/>
  <c r="O118" i="45"/>
  <c r="O134" i="45"/>
  <c r="O139" i="45"/>
  <c r="O309" i="45"/>
  <c r="O323" i="45"/>
  <c r="O517" i="45"/>
  <c r="O523" i="45"/>
  <c r="O554" i="45"/>
  <c r="O595" i="45"/>
  <c r="O653" i="45"/>
  <c r="O655" i="45"/>
  <c r="O675" i="45"/>
  <c r="O677" i="45"/>
  <c r="O685" i="45"/>
  <c r="O687" i="45"/>
  <c r="O1628" i="44"/>
  <c r="O1639" i="44"/>
  <c r="O1648" i="44"/>
  <c r="O1650" i="44"/>
  <c r="O1664" i="44"/>
  <c r="O1666" i="44"/>
  <c r="O1680" i="44"/>
  <c r="O1686" i="44"/>
  <c r="O1696" i="44"/>
  <c r="O1704" i="44"/>
  <c r="O1780" i="44"/>
  <c r="O1796" i="44"/>
  <c r="O1812" i="44"/>
  <c r="O1822" i="44"/>
  <c r="O1829" i="44"/>
  <c r="O1838" i="44"/>
  <c r="O1845" i="44"/>
  <c r="O1854" i="44"/>
  <c r="O1861" i="44"/>
  <c r="O1870" i="44"/>
  <c r="O1877" i="44"/>
  <c r="O3" i="45"/>
  <c r="O5" i="45"/>
  <c r="O7" i="45"/>
  <c r="O9" i="45"/>
  <c r="O11" i="45"/>
  <c r="O13" i="45"/>
  <c r="O15" i="45"/>
  <c r="O17" i="45"/>
  <c r="O19" i="45"/>
  <c r="O21" i="45"/>
  <c r="O23" i="45"/>
  <c r="O25" i="45"/>
  <c r="O27" i="45"/>
  <c r="O29" i="45"/>
  <c r="O31" i="45"/>
  <c r="O33" i="45"/>
  <c r="O35" i="45"/>
  <c r="O37" i="45"/>
  <c r="O39" i="45"/>
  <c r="O41" i="45"/>
  <c r="O43" i="45"/>
  <c r="O45" i="45"/>
  <c r="O48" i="45"/>
  <c r="O50" i="45"/>
  <c r="O52" i="45"/>
  <c r="O54" i="45"/>
  <c r="O56" i="45"/>
  <c r="O61" i="45"/>
  <c r="O63" i="45"/>
  <c r="O83" i="45"/>
  <c r="O89" i="45"/>
  <c r="O94" i="45"/>
  <c r="O120" i="45"/>
  <c r="O123" i="45"/>
  <c r="O136" i="45"/>
  <c r="O137" i="45"/>
  <c r="O200" i="45"/>
  <c r="O293" i="45"/>
  <c r="O307" i="45"/>
  <c r="O335" i="45"/>
  <c r="O442" i="45"/>
  <c r="O444" i="45"/>
  <c r="O463" i="45"/>
  <c r="O476" i="45"/>
  <c r="O552" i="45"/>
  <c r="O593" i="45"/>
  <c r="O635" i="45"/>
  <c r="O663" i="45"/>
  <c r="O708" i="45"/>
  <c r="O733" i="45"/>
  <c r="O1617" i="44"/>
  <c r="O1619" i="44"/>
  <c r="O1624" i="44"/>
  <c r="O1630" i="44"/>
  <c r="O1653" i="44"/>
  <c r="O1669" i="44"/>
  <c r="O1682" i="44"/>
  <c r="O1690" i="44"/>
  <c r="O1714" i="44"/>
  <c r="O1739" i="44"/>
  <c r="O1775" i="44"/>
  <c r="O1782" i="44"/>
  <c r="O1791" i="44"/>
  <c r="O1798" i="44"/>
  <c r="O1809" i="44"/>
  <c r="O1816" i="44"/>
  <c r="O1820" i="44"/>
  <c r="O1827" i="44"/>
  <c r="O1843" i="44"/>
  <c r="O1859" i="44"/>
  <c r="O1875" i="44"/>
  <c r="O1893" i="44"/>
  <c r="O59" i="45"/>
  <c r="O65" i="45"/>
  <c r="O70" i="45"/>
  <c r="O92" i="45"/>
  <c r="O96" i="45"/>
  <c r="O101" i="45"/>
  <c r="O103" i="45"/>
  <c r="O114" i="45"/>
  <c r="O130" i="45"/>
  <c r="O198" i="45"/>
  <c r="O205" i="45"/>
  <c r="O225" i="45"/>
  <c r="O250" i="45"/>
  <c r="O265" i="45"/>
  <c r="O291" i="45"/>
  <c r="O305" i="45"/>
  <c r="O319" i="45"/>
  <c r="O330" i="45"/>
  <c r="O359" i="45"/>
  <c r="O391" i="45"/>
  <c r="O407" i="45"/>
  <c r="O415" i="45"/>
  <c r="O428" i="45"/>
  <c r="O430" i="45"/>
  <c r="O450" i="45"/>
  <c r="O453" i="45"/>
  <c r="O461" i="45"/>
  <c r="O505" i="45"/>
  <c r="O610" i="45"/>
  <c r="O617" i="45"/>
  <c r="O640" i="45"/>
  <c r="O681" i="45"/>
  <c r="O712" i="45"/>
  <c r="O171" i="45"/>
  <c r="O176" i="45"/>
  <c r="O186" i="45"/>
  <c r="O219" i="45"/>
  <c r="O280" i="45"/>
  <c r="O328" i="45"/>
  <c r="O354" i="45"/>
  <c r="O372" i="45"/>
  <c r="O388" i="45"/>
  <c r="O397" i="45"/>
  <c r="O406" i="45"/>
  <c r="O408" i="45"/>
  <c r="O494" i="45"/>
  <c r="O496" i="45"/>
  <c r="O498" i="45"/>
  <c r="O525" i="45"/>
  <c r="O535" i="45"/>
  <c r="O548" i="45"/>
  <c r="O558" i="45"/>
  <c r="O562" i="45"/>
  <c r="O581" i="45"/>
  <c r="O588" i="45"/>
  <c r="O599" i="45"/>
  <c r="O620" i="45"/>
  <c r="O639" i="45"/>
  <c r="O645" i="45"/>
  <c r="O721" i="45"/>
  <c r="O734" i="45"/>
  <c r="O740" i="45"/>
  <c r="O752" i="45"/>
  <c r="O754" i="45"/>
  <c r="O869" i="45"/>
  <c r="O889" i="45"/>
  <c r="O894" i="45"/>
  <c r="O175" i="45"/>
  <c r="O180" i="45"/>
  <c r="O211" i="45"/>
  <c r="O215" i="45"/>
  <c r="O217" i="45"/>
  <c r="O236" i="45"/>
  <c r="O276" i="45"/>
  <c r="O284" i="45"/>
  <c r="O300" i="45"/>
  <c r="O316" i="45"/>
  <c r="O341" i="45"/>
  <c r="O350" i="45"/>
  <c r="O352" i="45"/>
  <c r="O370" i="45"/>
  <c r="O386" i="45"/>
  <c r="O492" i="45"/>
  <c r="O502" i="45"/>
  <c r="O506" i="45"/>
  <c r="O533" i="45"/>
  <c r="O543" i="45"/>
  <c r="O556" i="45"/>
  <c r="O560" i="45"/>
  <c r="O566" i="45"/>
  <c r="O570" i="45"/>
  <c r="O572" i="45"/>
  <c r="O597" i="45"/>
  <c r="O614" i="45"/>
  <c r="O631" i="45"/>
  <c r="O637" i="45"/>
  <c r="O726" i="45"/>
  <c r="O732" i="45"/>
  <c r="O744" i="45"/>
  <c r="O819" i="45"/>
  <c r="O821" i="45"/>
  <c r="O823" i="45"/>
  <c r="O162" i="45"/>
  <c r="O195" i="45"/>
  <c r="O199" i="45"/>
  <c r="O201" i="45"/>
  <c r="O248" i="45"/>
  <c r="O254" i="45"/>
  <c r="O258" i="45"/>
  <c r="O260" i="45"/>
  <c r="O288" i="45"/>
  <c r="O304" i="45"/>
  <c r="O320" i="45"/>
  <c r="O333" i="45"/>
  <c r="O346" i="45"/>
  <c r="O357" i="45"/>
  <c r="O373" i="45"/>
  <c r="O389" i="45"/>
  <c r="O398" i="45"/>
  <c r="O400" i="45"/>
  <c r="O402" i="45"/>
  <c r="O495" i="45"/>
  <c r="O508" i="45"/>
  <c r="O518" i="45"/>
  <c r="O520" i="45"/>
  <c r="O522" i="45"/>
  <c r="O576" i="45"/>
  <c r="O589" i="45"/>
  <c r="O606" i="45"/>
  <c r="O621" i="45"/>
  <c r="O728" i="45"/>
  <c r="O730" i="45"/>
  <c r="O761" i="45"/>
  <c r="O785" i="45"/>
  <c r="O810" i="45"/>
  <c r="O917" i="45"/>
  <c r="O102" i="45"/>
  <c r="O122" i="45"/>
  <c r="O138" i="45"/>
  <c r="O144" i="45"/>
  <c r="O148" i="45"/>
  <c r="O152" i="45"/>
  <c r="O156" i="45"/>
  <c r="O160" i="45"/>
  <c r="O166" i="45"/>
  <c r="O187" i="45"/>
  <c r="O191" i="45"/>
  <c r="O193" i="45"/>
  <c r="O218" i="45"/>
  <c r="O229" i="45"/>
  <c r="O252" i="45"/>
  <c r="O256" i="45"/>
  <c r="O264" i="45"/>
  <c r="O342" i="45"/>
  <c r="O344" i="45"/>
  <c r="O364" i="45"/>
  <c r="O380" i="45"/>
  <c r="O493" i="45"/>
  <c r="O503" i="45"/>
  <c r="O516" i="45"/>
  <c r="O526" i="45"/>
  <c r="O528" i="45"/>
  <c r="O530" i="45"/>
  <c r="O557" i="45"/>
  <c r="O567" i="45"/>
  <c r="O582" i="45"/>
  <c r="O604" i="45"/>
  <c r="O615" i="45"/>
  <c r="O646" i="45"/>
  <c r="O720" i="45"/>
  <c r="O722" i="45"/>
  <c r="O753" i="45"/>
  <c r="O783" i="45"/>
  <c r="O802" i="45"/>
  <c r="O808" i="45"/>
  <c r="O908" i="45"/>
  <c r="O919" i="45"/>
  <c r="O1110" i="45"/>
  <c r="O159" i="45"/>
  <c r="O164" i="45"/>
  <c r="O170" i="45"/>
  <c r="O183" i="45"/>
  <c r="O185" i="45"/>
  <c r="O210" i="45"/>
  <c r="O268" i="45"/>
  <c r="O292" i="45"/>
  <c r="O308" i="45"/>
  <c r="O324" i="45"/>
  <c r="O340" i="45"/>
  <c r="O362" i="45"/>
  <c r="O378" i="45"/>
  <c r="O396" i="45"/>
  <c r="O405" i="45"/>
  <c r="O501" i="45"/>
  <c r="O511" i="45"/>
  <c r="O524" i="45"/>
  <c r="O534" i="45"/>
  <c r="O536" i="45"/>
  <c r="O538" i="45"/>
  <c r="O565" i="45"/>
  <c r="O575" i="45"/>
  <c r="O584" i="45"/>
  <c r="O598" i="45"/>
  <c r="O613" i="45"/>
  <c r="O638" i="45"/>
  <c r="O644" i="45"/>
  <c r="O745" i="45"/>
  <c r="O758" i="45"/>
  <c r="O764" i="45"/>
  <c r="O768" i="45"/>
  <c r="O770" i="45"/>
  <c r="O788" i="45"/>
  <c r="O804" i="45"/>
  <c r="O1151" i="45"/>
  <c r="O1183" i="45"/>
  <c r="O163" i="45"/>
  <c r="O174" i="45"/>
  <c r="O228" i="45"/>
  <c r="O237" i="45"/>
  <c r="O249" i="45"/>
  <c r="O261" i="45"/>
  <c r="O509" i="45"/>
  <c r="O519" i="45"/>
  <c r="O532" i="45"/>
  <c r="O542" i="45"/>
  <c r="O544" i="45"/>
  <c r="O546" i="45"/>
  <c r="O573" i="45"/>
  <c r="O596" i="45"/>
  <c r="O607" i="45"/>
  <c r="O630" i="45"/>
  <c r="O636" i="45"/>
  <c r="O737" i="45"/>
  <c r="O750" i="45"/>
  <c r="O756" i="45"/>
  <c r="O900" i="45"/>
  <c r="O902" i="45"/>
  <c r="O904" i="45"/>
  <c r="O1181" i="45"/>
  <c r="O766" i="45"/>
  <c r="O772" i="45"/>
  <c r="O789" i="45"/>
  <c r="O798" i="45"/>
  <c r="O813" i="45"/>
  <c r="O817" i="45"/>
  <c r="O824" i="45"/>
  <c r="O829" i="45"/>
  <c r="O865" i="45"/>
  <c r="O893" i="45"/>
  <c r="O895" i="45"/>
  <c r="O907" i="45"/>
  <c r="O922" i="45"/>
  <c r="O924" i="45"/>
  <c r="O926" i="45"/>
  <c r="O928" i="45"/>
  <c r="O930" i="45"/>
  <c r="O932" i="45"/>
  <c r="O934" i="45"/>
  <c r="O936" i="45"/>
  <c r="O938" i="45"/>
  <c r="O940" i="45"/>
  <c r="O942" i="45"/>
  <c r="O944" i="45"/>
  <c r="O946" i="45"/>
  <c r="O948" i="45"/>
  <c r="O950" i="45"/>
  <c r="O952" i="45"/>
  <c r="O954" i="45"/>
  <c r="O956" i="45"/>
  <c r="O958" i="45"/>
  <c r="O960" i="45"/>
  <c r="O962" i="45"/>
  <c r="O964" i="45"/>
  <c r="O966" i="45"/>
  <c r="O968" i="45"/>
  <c r="O970" i="45"/>
  <c r="O972" i="45"/>
  <c r="O974" i="45"/>
  <c r="O976" i="45"/>
  <c r="O978" i="45"/>
  <c r="O980" i="45"/>
  <c r="O982" i="45"/>
  <c r="O984" i="45"/>
  <c r="O986" i="45"/>
  <c r="O988" i="45"/>
  <c r="O990" i="45"/>
  <c r="O992" i="45"/>
  <c r="O1077" i="45"/>
  <c r="O1079" i="45"/>
  <c r="O1091" i="45"/>
  <c r="O1105" i="45"/>
  <c r="O1114" i="45"/>
  <c r="O1125" i="45"/>
  <c r="O1138" i="45"/>
  <c r="O1139" i="45"/>
  <c r="O1149" i="45"/>
  <c r="O1170" i="45"/>
  <c r="O1171" i="45"/>
  <c r="O1180" i="45"/>
  <c r="O1294" i="45"/>
  <c r="O1315" i="45"/>
  <c r="O1450" i="45"/>
  <c r="O1454" i="45"/>
  <c r="O1456" i="45"/>
  <c r="O1471" i="45"/>
  <c r="O1473" i="45"/>
  <c r="O1496" i="45"/>
  <c r="O1638" i="45"/>
  <c r="O1803" i="45"/>
  <c r="O1828" i="45"/>
  <c r="O776" i="45"/>
  <c r="O870" i="45"/>
  <c r="O885" i="45"/>
  <c r="O887" i="45"/>
  <c r="O898" i="45"/>
  <c r="O899" i="45"/>
  <c r="O1072" i="45"/>
  <c r="O1081" i="45"/>
  <c r="O1083" i="45"/>
  <c r="O1099" i="45"/>
  <c r="O1115" i="45"/>
  <c r="O1124" i="45"/>
  <c r="O1126" i="45"/>
  <c r="O1135" i="45"/>
  <c r="O1137" i="45"/>
  <c r="O1148" i="45"/>
  <c r="O1150" i="45"/>
  <c r="O1169" i="45"/>
  <c r="O1218" i="45"/>
  <c r="O1230" i="45"/>
  <c r="O1271" i="45"/>
  <c r="O1282" i="45"/>
  <c r="O1290" i="45"/>
  <c r="O1302" i="45"/>
  <c r="O1306" i="45"/>
  <c r="O1310" i="45"/>
  <c r="O1318" i="45"/>
  <c r="O1330" i="45"/>
  <c r="O1338" i="45"/>
  <c r="O877" i="45"/>
  <c r="O879" i="45"/>
  <c r="O882" i="45"/>
  <c r="O890" i="45"/>
  <c r="O891" i="45"/>
  <c r="O905" i="45"/>
  <c r="O1141" i="45"/>
  <c r="O1162" i="45"/>
  <c r="O1173" i="45"/>
  <c r="O1308" i="45"/>
  <c r="O1368" i="45"/>
  <c r="O1370" i="45"/>
  <c r="O1384" i="45"/>
  <c r="O1386" i="45"/>
  <c r="O1400" i="45"/>
  <c r="O1402" i="45"/>
  <c r="O1418" i="45"/>
  <c r="O1420" i="45"/>
  <c r="O1510" i="45"/>
  <c r="O1641" i="45"/>
  <c r="O1765" i="45"/>
  <c r="O1076" i="45"/>
  <c r="O1089" i="45"/>
  <c r="O1109" i="45"/>
  <c r="O1117" i="45"/>
  <c r="O1130" i="45"/>
  <c r="O1241" i="45"/>
  <c r="O1249" i="45"/>
  <c r="O1257" i="45"/>
  <c r="O1357" i="45"/>
  <c r="O1373" i="45"/>
  <c r="O1389" i="45"/>
  <c r="O1405" i="45"/>
  <c r="O1416" i="45"/>
  <c r="O1425" i="45"/>
  <c r="O1429" i="45"/>
  <c r="O1433" i="45"/>
  <c r="O1437" i="45"/>
  <c r="O1441" i="45"/>
  <c r="O1445" i="45"/>
  <c r="O1453" i="45"/>
  <c r="O1633" i="45"/>
  <c r="O989" i="45"/>
  <c r="O993" i="45"/>
  <c r="O1078" i="45"/>
  <c r="O1096" i="45"/>
  <c r="O1106" i="45"/>
  <c r="O1116" i="45"/>
  <c r="O1118" i="45"/>
  <c r="O1127" i="45"/>
  <c r="O1129" i="45"/>
  <c r="O1154" i="45"/>
  <c r="O1155" i="45"/>
  <c r="O1165" i="45"/>
  <c r="O1223" i="45"/>
  <c r="O1229" i="45"/>
  <c r="O1233" i="45"/>
  <c r="O1267" i="45"/>
  <c r="O1281" i="45"/>
  <c r="O1323" i="45"/>
  <c r="O1331" i="45"/>
  <c r="O1339" i="45"/>
  <c r="O1351" i="45"/>
  <c r="O1681" i="45"/>
  <c r="O1839" i="45"/>
  <c r="O777" i="45"/>
  <c r="O786" i="45"/>
  <c r="O797" i="45"/>
  <c r="O805" i="45"/>
  <c r="O825" i="45"/>
  <c r="O828" i="45"/>
  <c r="O875" i="45"/>
  <c r="O876" i="45"/>
  <c r="O881" i="45"/>
  <c r="O886" i="45"/>
  <c r="O888" i="45"/>
  <c r="O914" i="45"/>
  <c r="O915" i="45"/>
  <c r="O995" i="45"/>
  <c r="O1082" i="45"/>
  <c r="O1112" i="45"/>
  <c r="O1133" i="45"/>
  <c r="O1153" i="45"/>
  <c r="O1164" i="45"/>
  <c r="O1166" i="45"/>
  <c r="O1178" i="45"/>
  <c r="O1179" i="45"/>
  <c r="O1189" i="45"/>
  <c r="O1221" i="45"/>
  <c r="O1225" i="45"/>
  <c r="O1235" i="45"/>
  <c r="O1243" i="45"/>
  <c r="O1251" i="45"/>
  <c r="O1259" i="45"/>
  <c r="O1268" i="45"/>
  <c r="O1275" i="45"/>
  <c r="O1285" i="45"/>
  <c r="O1317" i="45"/>
  <c r="O1729" i="45"/>
  <c r="O1742" i="45"/>
  <c r="O1751" i="45"/>
  <c r="O1798" i="45"/>
  <c r="O1823" i="45"/>
  <c r="O1847" i="45"/>
  <c r="O769" i="45"/>
  <c r="O793" i="45"/>
  <c r="O809" i="45"/>
  <c r="O816" i="45"/>
  <c r="O863" i="45"/>
  <c r="O868" i="45"/>
  <c r="O909" i="45"/>
  <c r="O1023" i="45"/>
  <c r="O1039" i="45"/>
  <c r="O1041" i="45"/>
  <c r="O1047" i="45"/>
  <c r="O1049" i="45"/>
  <c r="O1051" i="45"/>
  <c r="O1053" i="45"/>
  <c r="O1055" i="45"/>
  <c r="O1057" i="45"/>
  <c r="O1059" i="45"/>
  <c r="O1061" i="45"/>
  <c r="O1063" i="45"/>
  <c r="O1065" i="45"/>
  <c r="O1067" i="45"/>
  <c r="O1073" i="45"/>
  <c r="O1086" i="45"/>
  <c r="O1108" i="45"/>
  <c r="O1122" i="45"/>
  <c r="O1123" i="45"/>
  <c r="O1132" i="45"/>
  <c r="O1134" i="45"/>
  <c r="O1146" i="45"/>
  <c r="O1147" i="45"/>
  <c r="O1157" i="45"/>
  <c r="O1175" i="45"/>
  <c r="O1177" i="45"/>
  <c r="O1185" i="45"/>
  <c r="O1187" i="45"/>
  <c r="O1217" i="45"/>
  <c r="O1227" i="45"/>
  <c r="O1236" i="45"/>
  <c r="O1244" i="45"/>
  <c r="O1252" i="45"/>
  <c r="O1260" i="45"/>
  <c r="O1266" i="45"/>
  <c r="O1276" i="45"/>
  <c r="O1283" i="45"/>
  <c r="O1291" i="45"/>
  <c r="O1319" i="45"/>
  <c r="O1354" i="45"/>
  <c r="O1646" i="45"/>
  <c r="O1695" i="45"/>
  <c r="O1711" i="45"/>
  <c r="O1300" i="45"/>
  <c r="O1307" i="45"/>
  <c r="O1327" i="45"/>
  <c r="O1335" i="45"/>
  <c r="O1348" i="45"/>
  <c r="O1365" i="45"/>
  <c r="O1381" i="45"/>
  <c r="O1397" i="45"/>
  <c r="O1413" i="45"/>
  <c r="O1440" i="45"/>
  <c r="O1444" i="45"/>
  <c r="O1446" i="45"/>
  <c r="O1467" i="45"/>
  <c r="O1469" i="45"/>
  <c r="O1482" i="45"/>
  <c r="O1484" i="45"/>
  <c r="O1492" i="45"/>
  <c r="O1504" i="45"/>
  <c r="O1515" i="45"/>
  <c r="O1542" i="45"/>
  <c r="O1544" i="45"/>
  <c r="O1548" i="45"/>
  <c r="O1587" i="45"/>
  <c r="O1589" i="45"/>
  <c r="O1597" i="45"/>
  <c r="O1650" i="45"/>
  <c r="O1652" i="45"/>
  <c r="O1655" i="45"/>
  <c r="O1660" i="45"/>
  <c r="O1666" i="45"/>
  <c r="O1671" i="45"/>
  <c r="O1698" i="45"/>
  <c r="O1716" i="45"/>
  <c r="O1718" i="45"/>
  <c r="O1727" i="45"/>
  <c r="O1796" i="45"/>
  <c r="O1845" i="45"/>
  <c r="O1856" i="45"/>
  <c r="O1858" i="45"/>
  <c r="O1261" i="45"/>
  <c r="O1265" i="45"/>
  <c r="O1287" i="45"/>
  <c r="O1298" i="45"/>
  <c r="O1311" i="45"/>
  <c r="O1325" i="45"/>
  <c r="O1333" i="45"/>
  <c r="O1349" i="45"/>
  <c r="O1361" i="45"/>
  <c r="O1377" i="45"/>
  <c r="O1393" i="45"/>
  <c r="O1404" i="45"/>
  <c r="O1409" i="45"/>
  <c r="O1422" i="45"/>
  <c r="O1424" i="45"/>
  <c r="O1426" i="45"/>
  <c r="O1428" i="45"/>
  <c r="O1430" i="45"/>
  <c r="O1432" i="45"/>
  <c r="O1434" i="45"/>
  <c r="O1436" i="45"/>
  <c r="O1438" i="45"/>
  <c r="O1442" i="45"/>
  <c r="O1458" i="45"/>
  <c r="O1460" i="45"/>
  <c r="O1475" i="45"/>
  <c r="O1477" i="45"/>
  <c r="O1485" i="45"/>
  <c r="O1500" i="45"/>
  <c r="O1511" i="45"/>
  <c r="O1513" i="45"/>
  <c r="O1527" i="45"/>
  <c r="O1529" i="45"/>
  <c r="O1530" i="45"/>
  <c r="O1531" i="45"/>
  <c r="O1586" i="45"/>
  <c r="O1591" i="45"/>
  <c r="O1594" i="45"/>
  <c r="O1621" i="45"/>
  <c r="O1654" i="45"/>
  <c r="O1659" i="45"/>
  <c r="O1664" i="45"/>
  <c r="O1670" i="45"/>
  <c r="O1675" i="45"/>
  <c r="O1677" i="45"/>
  <c r="O1683" i="45"/>
  <c r="O1704" i="45"/>
  <c r="O1755" i="45"/>
  <c r="O1761" i="45"/>
  <c r="O1763" i="45"/>
  <c r="O1769" i="45"/>
  <c r="O1773" i="45"/>
  <c r="O1777" i="45"/>
  <c r="O1781" i="45"/>
  <c r="O1785" i="45"/>
  <c r="O1804" i="45"/>
  <c r="O1806" i="45"/>
  <c r="O1816" i="45"/>
  <c r="O1818" i="45"/>
  <c r="O1829" i="45"/>
  <c r="O1840" i="45"/>
  <c r="O1842" i="45"/>
  <c r="O1894" i="45"/>
  <c r="O1466" i="45"/>
  <c r="O1468" i="45"/>
  <c r="O1483" i="45"/>
  <c r="O1546" i="45"/>
  <c r="O1599" i="45"/>
  <c r="O1639" i="45"/>
  <c r="O1663" i="45"/>
  <c r="O1668" i="45"/>
  <c r="O1680" i="45"/>
  <c r="O1838" i="45"/>
  <c r="O1849" i="45"/>
  <c r="O1293" i="45"/>
  <c r="O1297" i="45"/>
  <c r="O1326" i="45"/>
  <c r="O1334" i="45"/>
  <c r="O1353" i="45"/>
  <c r="O1355" i="45"/>
  <c r="O1364" i="45"/>
  <c r="O1366" i="45"/>
  <c r="O1371" i="45"/>
  <c r="O1380" i="45"/>
  <c r="O1382" i="45"/>
  <c r="O1387" i="45"/>
  <c r="O1396" i="45"/>
  <c r="O1398" i="45"/>
  <c r="O1403" i="45"/>
  <c r="O1414" i="45"/>
  <c r="O1421" i="45"/>
  <c r="O1423" i="45"/>
  <c r="O1427" i="45"/>
  <c r="O1431" i="45"/>
  <c r="O1435" i="45"/>
  <c r="O1439" i="45"/>
  <c r="O1443" i="45"/>
  <c r="O1447" i="45"/>
  <c r="O1451" i="45"/>
  <c r="O1455" i="45"/>
  <c r="O1457" i="45"/>
  <c r="O1470" i="45"/>
  <c r="O1472" i="45"/>
  <c r="O1502" i="45"/>
  <c r="O1512" i="45"/>
  <c r="O1518" i="45"/>
  <c r="O1520" i="45"/>
  <c r="O1524" i="45"/>
  <c r="O1551" i="45"/>
  <c r="O1553" i="45"/>
  <c r="O1555" i="45"/>
  <c r="O1557" i="45"/>
  <c r="O1559" i="45"/>
  <c r="O1561" i="45"/>
  <c r="O1563" i="45"/>
  <c r="O1565" i="45"/>
  <c r="O1567" i="45"/>
  <c r="O1569" i="45"/>
  <c r="O1571" i="45"/>
  <c r="O1573" i="45"/>
  <c r="O1575" i="45"/>
  <c r="O1577" i="45"/>
  <c r="O1579" i="45"/>
  <c r="O1581" i="45"/>
  <c r="O1583" i="45"/>
  <c r="O1585" i="45"/>
  <c r="O1595" i="45"/>
  <c r="O1625" i="45"/>
  <c r="O1635" i="45"/>
  <c r="O1637" i="45"/>
  <c r="O1640" i="45"/>
  <c r="O1642" i="45"/>
  <c r="O1643" i="45"/>
  <c r="O1653" i="45"/>
  <c r="O1669" i="45"/>
  <c r="O1679" i="45"/>
  <c r="O1692" i="45"/>
  <c r="O1703" i="45"/>
  <c r="O1719" i="45"/>
  <c r="O1760" i="45"/>
  <c r="O1807" i="45"/>
  <c r="O1809" i="45"/>
  <c r="O1837" i="45"/>
  <c r="O1848" i="45"/>
  <c r="O1850" i="45"/>
  <c r="O1301" i="45"/>
  <c r="O1329" i="45"/>
  <c r="O1337" i="45"/>
  <c r="O1350" i="45"/>
  <c r="O1369" i="45"/>
  <c r="O1385" i="45"/>
  <c r="O1401" i="45"/>
  <c r="O1412" i="45"/>
  <c r="O1417" i="45"/>
  <c r="O1419" i="45"/>
  <c r="O1459" i="45"/>
  <c r="O1461" i="45"/>
  <c r="O1474" i="45"/>
  <c r="O1476" i="45"/>
  <c r="O1526" i="45"/>
  <c r="O1528" i="45"/>
  <c r="O1532" i="45"/>
  <c r="O1592" i="45"/>
  <c r="O1609" i="45"/>
  <c r="O1629" i="45"/>
  <c r="O1644" i="45"/>
  <c r="O1645" i="45"/>
  <c r="O1648" i="45"/>
  <c r="O1656" i="45"/>
  <c r="O1662" i="45"/>
  <c r="O1672" i="45"/>
  <c r="O1689" i="45"/>
  <c r="O1691" i="45"/>
  <c r="O1693" i="45"/>
  <c r="O1694" i="45"/>
  <c r="O1712" i="45"/>
  <c r="O1721" i="45"/>
  <c r="O1734" i="45"/>
  <c r="O1743" i="45"/>
  <c r="O1768" i="45"/>
  <c r="O1772" i="45"/>
  <c r="O1776" i="45"/>
  <c r="O1780" i="45"/>
  <c r="O1784" i="45"/>
  <c r="O1788" i="45"/>
  <c r="O1822" i="45"/>
  <c r="O1833" i="45"/>
  <c r="O1861" i="45"/>
  <c r="O1863" i="45"/>
  <c r="O1865" i="45"/>
  <c r="O1867" i="45"/>
  <c r="O1869" i="45"/>
  <c r="O1871" i="45"/>
  <c r="O1873" i="45"/>
  <c r="O1875" i="45"/>
  <c r="O1877" i="45"/>
  <c r="O1879" i="45"/>
  <c r="O1881" i="45"/>
  <c r="O1883" i="45"/>
  <c r="O1885" i="45"/>
  <c r="O1887" i="45"/>
  <c r="O1889" i="45"/>
  <c r="O1891" i="45"/>
  <c r="O1893" i="45"/>
  <c r="O1182" i="45"/>
  <c r="O1188" i="45"/>
  <c r="O1220" i="45"/>
  <c r="O1226" i="45"/>
  <c r="O1238" i="45"/>
  <c r="O1246" i="45"/>
  <c r="O1254" i="45"/>
  <c r="O1262" i="45"/>
  <c r="O1274" i="45"/>
  <c r="O1286" i="45"/>
  <c r="O1292" i="45"/>
  <c r="O1299" i="45"/>
  <c r="O1305" i="45"/>
  <c r="O1316" i="45"/>
  <c r="O1320" i="45"/>
  <c r="O1324" i="45"/>
  <c r="O1332" i="45"/>
  <c r="O1340" i="45"/>
  <c r="O1352" i="45"/>
  <c r="O1360" i="45"/>
  <c r="O1362" i="45"/>
  <c r="O1367" i="45"/>
  <c r="O1376" i="45"/>
  <c r="O1378" i="45"/>
  <c r="O1383" i="45"/>
  <c r="O1392" i="45"/>
  <c r="O1394" i="45"/>
  <c r="O1399" i="45"/>
  <c r="O1410" i="45"/>
  <c r="O1415" i="45"/>
  <c r="O1463" i="45"/>
  <c r="O1465" i="45"/>
  <c r="O1478" i="45"/>
  <c r="O1480" i="45"/>
  <c r="O1488" i="45"/>
  <c r="O1506" i="45"/>
  <c r="O1534" i="45"/>
  <c r="O1536" i="45"/>
  <c r="O1540" i="45"/>
  <c r="O1588" i="45"/>
  <c r="O1615" i="45"/>
  <c r="O1631" i="45"/>
  <c r="O1657" i="45"/>
  <c r="O1673" i="45"/>
  <c r="O1678" i="45"/>
  <c r="O1687" i="45"/>
  <c r="O1701" i="45"/>
  <c r="O1707" i="45"/>
  <c r="O1714" i="45"/>
  <c r="O1745" i="45"/>
  <c r="O1792" i="45"/>
  <c r="O1812" i="45"/>
  <c r="O1821" i="45"/>
  <c r="O1832" i="45"/>
  <c r="O1834" i="45"/>
  <c r="O1846" i="45"/>
  <c r="O1854" i="45"/>
  <c r="O1857" i="45"/>
  <c r="T60" i="45"/>
  <c r="T100" i="45"/>
  <c r="S187" i="45"/>
  <c r="T187" i="45" s="1"/>
  <c r="S195" i="45"/>
  <c r="T195" i="45" s="1"/>
  <c r="T203" i="45"/>
  <c r="S203" i="45"/>
  <c r="S211" i="45"/>
  <c r="T211" i="45" s="1"/>
  <c r="S219" i="45"/>
  <c r="T219" i="45" s="1"/>
  <c r="S236" i="45"/>
  <c r="T236" i="45"/>
  <c r="S251" i="45"/>
  <c r="T251" i="45" s="1"/>
  <c r="S431" i="45"/>
  <c r="T431" i="45" s="1"/>
  <c r="S60" i="45"/>
  <c r="S68" i="45"/>
  <c r="T68" i="45" s="1"/>
  <c r="S76" i="45"/>
  <c r="T76" i="45" s="1"/>
  <c r="S84" i="45"/>
  <c r="T84" i="45" s="1"/>
  <c r="S92" i="45"/>
  <c r="T92" i="45" s="1"/>
  <c r="S100" i="45"/>
  <c r="S108" i="45"/>
  <c r="T108" i="45" s="1"/>
  <c r="S114" i="45"/>
  <c r="T114" i="45" s="1"/>
  <c r="S118" i="45"/>
  <c r="T118" i="45" s="1"/>
  <c r="S122" i="45"/>
  <c r="T122" i="45" s="1"/>
  <c r="S126" i="45"/>
  <c r="T126" i="45" s="1"/>
  <c r="S130" i="45"/>
  <c r="T130" i="45" s="1"/>
  <c r="S134" i="45"/>
  <c r="T134" i="45" s="1"/>
  <c r="S138" i="45"/>
  <c r="T138" i="45" s="1"/>
  <c r="S142" i="45"/>
  <c r="T142" i="45" s="1"/>
  <c r="S146" i="45"/>
  <c r="T146" i="45" s="1"/>
  <c r="S150" i="45"/>
  <c r="T150" i="45" s="1"/>
  <c r="S154" i="45"/>
  <c r="T154" i="45" s="1"/>
  <c r="S158" i="45"/>
  <c r="T158" i="45" s="1"/>
  <c r="S162" i="45"/>
  <c r="T162" i="45" s="1"/>
  <c r="S166" i="45"/>
  <c r="T166" i="45" s="1"/>
  <c r="S170" i="45"/>
  <c r="T170" i="45" s="1"/>
  <c r="S174" i="45"/>
  <c r="T174" i="45" s="1"/>
  <c r="S178" i="45"/>
  <c r="T178" i="45" s="1"/>
  <c r="S184" i="45"/>
  <c r="T184" i="45" s="1"/>
  <c r="S192" i="45"/>
  <c r="T192" i="45" s="1"/>
  <c r="T200" i="45"/>
  <c r="S200" i="45"/>
  <c r="S208" i="45"/>
  <c r="T208" i="45" s="1"/>
  <c r="S216" i="45"/>
  <c r="T216" i="45" s="1"/>
  <c r="S224" i="45"/>
  <c r="T224" i="45" s="1"/>
  <c r="S240" i="45"/>
  <c r="T240" i="45" s="1"/>
  <c r="S255" i="45"/>
  <c r="T255" i="45"/>
  <c r="S268" i="45"/>
  <c r="T268" i="45"/>
  <c r="S275" i="45"/>
  <c r="T275" i="45"/>
  <c r="S284" i="45"/>
  <c r="T284" i="45" s="1"/>
  <c r="S291" i="45"/>
  <c r="T291" i="45"/>
  <c r="S307" i="45"/>
  <c r="T307" i="45"/>
  <c r="S323" i="45"/>
  <c r="T323" i="45"/>
  <c r="T335" i="45"/>
  <c r="S335" i="45"/>
  <c r="S359" i="45"/>
  <c r="T359" i="45" s="1"/>
  <c r="S375" i="45"/>
  <c r="T375" i="45" s="1"/>
  <c r="S391" i="45"/>
  <c r="T391" i="45" s="1"/>
  <c r="T447" i="45"/>
  <c r="S447" i="45"/>
  <c r="S463" i="45"/>
  <c r="T463" i="45" s="1"/>
  <c r="S471" i="45"/>
  <c r="T471" i="45" s="1"/>
  <c r="S479" i="45"/>
  <c r="T479" i="45" s="1"/>
  <c r="T487" i="45"/>
  <c r="S487" i="45"/>
  <c r="S59" i="45"/>
  <c r="T59" i="45" s="1"/>
  <c r="S67" i="45"/>
  <c r="T67" i="45" s="1"/>
  <c r="S75" i="45"/>
  <c r="T75" i="45" s="1"/>
  <c r="S83" i="45"/>
  <c r="T83" i="45" s="1"/>
  <c r="S91" i="45"/>
  <c r="T91" i="45" s="1"/>
  <c r="S99" i="45"/>
  <c r="T99" i="45" s="1"/>
  <c r="S107" i="45"/>
  <c r="T107" i="45" s="1"/>
  <c r="T125" i="45"/>
  <c r="T129" i="45"/>
  <c r="T145" i="45"/>
  <c r="T149" i="45"/>
  <c r="T153" i="45"/>
  <c r="T157" i="45"/>
  <c r="T161" i="45"/>
  <c r="T165" i="45"/>
  <c r="T169" i="45"/>
  <c r="T173" i="45"/>
  <c r="T177" i="45"/>
  <c r="T181" i="45"/>
  <c r="S181" i="45"/>
  <c r="T189" i="45"/>
  <c r="S189" i="45"/>
  <c r="S197" i="45"/>
  <c r="T197" i="45" s="1"/>
  <c r="T205" i="45"/>
  <c r="S205" i="45"/>
  <c r="T213" i="45"/>
  <c r="S213" i="45"/>
  <c r="T221" i="45"/>
  <c r="S221" i="45"/>
  <c r="S244" i="45"/>
  <c r="T244" i="45"/>
  <c r="S259" i="45"/>
  <c r="T259" i="45" s="1"/>
  <c r="Y339" i="45"/>
  <c r="S113" i="45"/>
  <c r="T113" i="45" s="1"/>
  <c r="S117" i="45"/>
  <c r="T117" i="45" s="1"/>
  <c r="S121" i="45"/>
  <c r="T121" i="45" s="1"/>
  <c r="S125" i="45"/>
  <c r="S129" i="45"/>
  <c r="S133" i="45"/>
  <c r="T133" i="45" s="1"/>
  <c r="S137" i="45"/>
  <c r="T137" i="45" s="1"/>
  <c r="S141" i="45"/>
  <c r="T141" i="45" s="1"/>
  <c r="S186" i="45"/>
  <c r="T186" i="45" s="1"/>
  <c r="T194" i="45"/>
  <c r="S194" i="45"/>
  <c r="S202" i="45"/>
  <c r="T202" i="45" s="1"/>
  <c r="S210" i="45"/>
  <c r="T210" i="45" s="1"/>
  <c r="S218" i="45"/>
  <c r="T218" i="45" s="1"/>
  <c r="T226" i="45"/>
  <c r="S226" i="45"/>
  <c r="S248" i="45"/>
  <c r="T248" i="45"/>
  <c r="S263" i="45"/>
  <c r="T263" i="45"/>
  <c r="S272" i="45"/>
  <c r="T272" i="45"/>
  <c r="S279" i="45"/>
  <c r="T279" i="45" s="1"/>
  <c r="S288" i="45"/>
  <c r="T288" i="45"/>
  <c r="S295" i="45"/>
  <c r="T295" i="45"/>
  <c r="S311" i="45"/>
  <c r="T311" i="45"/>
  <c r="T327" i="45"/>
  <c r="S327" i="45"/>
  <c r="S407" i="45"/>
  <c r="T407" i="45" s="1"/>
  <c r="T116" i="45"/>
  <c r="T124" i="45"/>
  <c r="T128" i="45"/>
  <c r="T136" i="45"/>
  <c r="T148" i="45"/>
  <c r="T156" i="45"/>
  <c r="T160" i="45"/>
  <c r="T164" i="45"/>
  <c r="T168" i="45"/>
  <c r="T172" i="45"/>
  <c r="T176" i="45"/>
  <c r="T180" i="45"/>
  <c r="S183" i="45"/>
  <c r="T183" i="45" s="1"/>
  <c r="T191" i="45"/>
  <c r="S191" i="45"/>
  <c r="S199" i="45"/>
  <c r="T199" i="45" s="1"/>
  <c r="S207" i="45"/>
  <c r="T207" i="45" s="1"/>
  <c r="S215" i="45"/>
  <c r="T215" i="45" s="1"/>
  <c r="T223" i="45"/>
  <c r="S223" i="45"/>
  <c r="O233" i="45"/>
  <c r="S252" i="45"/>
  <c r="T252" i="45" s="1"/>
  <c r="T351" i="45"/>
  <c r="S351" i="45"/>
  <c r="T423" i="45"/>
  <c r="S423" i="45"/>
  <c r="S439" i="45"/>
  <c r="T439" i="45" s="1"/>
  <c r="S2" i="45"/>
  <c r="T2" i="45" s="1"/>
  <c r="S3" i="45"/>
  <c r="T3" i="45" s="1"/>
  <c r="S4" i="45"/>
  <c r="T4" i="45" s="1"/>
  <c r="S5" i="45"/>
  <c r="T5" i="45" s="1"/>
  <c r="S6" i="45"/>
  <c r="T6" i="45" s="1"/>
  <c r="S7" i="45"/>
  <c r="T7" i="45" s="1"/>
  <c r="S8" i="45"/>
  <c r="T8" i="45" s="1"/>
  <c r="S9" i="45"/>
  <c r="T9" i="45" s="1"/>
  <c r="S10" i="45"/>
  <c r="T10" i="45" s="1"/>
  <c r="S11" i="45"/>
  <c r="T11" i="45" s="1"/>
  <c r="S12" i="45"/>
  <c r="T12" i="45" s="1"/>
  <c r="S13" i="45"/>
  <c r="T13" i="45" s="1"/>
  <c r="S14" i="45"/>
  <c r="T14" i="45" s="1"/>
  <c r="S15" i="45"/>
  <c r="T15" i="45" s="1"/>
  <c r="S16" i="45"/>
  <c r="T16" i="45" s="1"/>
  <c r="S17" i="45"/>
  <c r="T17" i="45" s="1"/>
  <c r="S18" i="45"/>
  <c r="T18" i="45" s="1"/>
  <c r="S19" i="45"/>
  <c r="T19" i="45" s="1"/>
  <c r="S20" i="45"/>
  <c r="T20" i="45" s="1"/>
  <c r="S21" i="45"/>
  <c r="T21" i="45" s="1"/>
  <c r="S22" i="45"/>
  <c r="T22" i="45" s="1"/>
  <c r="S23" i="45"/>
  <c r="T23" i="45" s="1"/>
  <c r="S24" i="45"/>
  <c r="T24" i="45" s="1"/>
  <c r="S25" i="45"/>
  <c r="T25" i="45" s="1"/>
  <c r="S26" i="45"/>
  <c r="T26" i="45" s="1"/>
  <c r="S27" i="45"/>
  <c r="T27" i="45" s="1"/>
  <c r="S28" i="45"/>
  <c r="T28" i="45" s="1"/>
  <c r="S29" i="45"/>
  <c r="T29" i="45" s="1"/>
  <c r="S30" i="45"/>
  <c r="T30" i="45" s="1"/>
  <c r="S31" i="45"/>
  <c r="T31" i="45" s="1"/>
  <c r="S32" i="45"/>
  <c r="T32" i="45" s="1"/>
  <c r="S33" i="45"/>
  <c r="T33" i="45" s="1"/>
  <c r="S34" i="45"/>
  <c r="T34" i="45" s="1"/>
  <c r="S35" i="45"/>
  <c r="T35" i="45" s="1"/>
  <c r="S36" i="45"/>
  <c r="T36" i="45" s="1"/>
  <c r="S37" i="45"/>
  <c r="T37" i="45" s="1"/>
  <c r="S38" i="45"/>
  <c r="T38" i="45" s="1"/>
  <c r="S39" i="45"/>
  <c r="T39" i="45" s="1"/>
  <c r="S40" i="45"/>
  <c r="T40" i="45" s="1"/>
  <c r="S41" i="45"/>
  <c r="T41" i="45" s="1"/>
  <c r="S42" i="45"/>
  <c r="T42" i="45" s="1"/>
  <c r="S43" i="45"/>
  <c r="T43" i="45" s="1"/>
  <c r="S44" i="45"/>
  <c r="T44" i="45" s="1"/>
  <c r="S45" i="45"/>
  <c r="T45" i="45" s="1"/>
  <c r="S46" i="45"/>
  <c r="T46" i="45" s="1"/>
  <c r="S47" i="45"/>
  <c r="T47" i="45" s="1"/>
  <c r="S48" i="45"/>
  <c r="T48" i="45" s="1"/>
  <c r="S49" i="45"/>
  <c r="T49" i="45" s="1"/>
  <c r="S50" i="45"/>
  <c r="T50" i="45" s="1"/>
  <c r="S51" i="45"/>
  <c r="T51" i="45" s="1"/>
  <c r="S52" i="45"/>
  <c r="T52" i="45" s="1"/>
  <c r="S53" i="45"/>
  <c r="T53" i="45" s="1"/>
  <c r="S54" i="45"/>
  <c r="T54" i="45" s="1"/>
  <c r="S55" i="45"/>
  <c r="T55" i="45" s="1"/>
  <c r="S56" i="45"/>
  <c r="T56" i="45" s="1"/>
  <c r="S64" i="45"/>
  <c r="T64" i="45" s="1"/>
  <c r="S72" i="45"/>
  <c r="T72" i="45" s="1"/>
  <c r="S80" i="45"/>
  <c r="T80" i="45" s="1"/>
  <c r="S88" i="45"/>
  <c r="T88" i="45" s="1"/>
  <c r="S96" i="45"/>
  <c r="T96" i="45" s="1"/>
  <c r="S104" i="45"/>
  <c r="T104" i="45" s="1"/>
  <c r="S112" i="45"/>
  <c r="T112" i="45" s="1"/>
  <c r="S116" i="45"/>
  <c r="S120" i="45"/>
  <c r="T120" i="45" s="1"/>
  <c r="S124" i="45"/>
  <c r="S128" i="45"/>
  <c r="S132" i="45"/>
  <c r="T132" i="45" s="1"/>
  <c r="S136" i="45"/>
  <c r="S140" i="45"/>
  <c r="T140" i="45" s="1"/>
  <c r="S144" i="45"/>
  <c r="T144" i="45" s="1"/>
  <c r="S148" i="45"/>
  <c r="S152" i="45"/>
  <c r="T152" i="45" s="1"/>
  <c r="S156" i="45"/>
  <c r="S188" i="45"/>
  <c r="T188" i="45" s="1"/>
  <c r="S196" i="45"/>
  <c r="T196" i="45" s="1"/>
  <c r="T204" i="45"/>
  <c r="S204" i="45"/>
  <c r="S212" i="45"/>
  <c r="T212" i="45" s="1"/>
  <c r="S220" i="45"/>
  <c r="T220" i="45" s="1"/>
  <c r="O231" i="45"/>
  <c r="S239" i="45"/>
  <c r="T239" i="45" s="1"/>
  <c r="S256" i="45"/>
  <c r="T256" i="45"/>
  <c r="S267" i="45"/>
  <c r="T267" i="45" s="1"/>
  <c r="S276" i="45"/>
  <c r="T276" i="45" s="1"/>
  <c r="S283" i="45"/>
  <c r="T283" i="45" s="1"/>
  <c r="S299" i="45"/>
  <c r="T299" i="45"/>
  <c r="S315" i="45"/>
  <c r="T315" i="45" s="1"/>
  <c r="T367" i="45"/>
  <c r="S367" i="45"/>
  <c r="Y371" i="45"/>
  <c r="T383" i="45"/>
  <c r="S383" i="45"/>
  <c r="S455" i="45"/>
  <c r="T455" i="45" s="1"/>
  <c r="T119" i="45"/>
  <c r="T127" i="45"/>
  <c r="T131" i="45"/>
  <c r="T139" i="45"/>
  <c r="T143" i="45"/>
  <c r="T147" i="45"/>
  <c r="T151" i="45"/>
  <c r="T155" i="45"/>
  <c r="T159" i="45"/>
  <c r="T163" i="45"/>
  <c r="T167" i="45"/>
  <c r="T171" i="45"/>
  <c r="T175" i="45"/>
  <c r="T179" i="45"/>
  <c r="T185" i="45"/>
  <c r="S185" i="45"/>
  <c r="T193" i="45"/>
  <c r="S193" i="45"/>
  <c r="S201" i="45"/>
  <c r="T201" i="45" s="1"/>
  <c r="T209" i="45"/>
  <c r="S209" i="45"/>
  <c r="T217" i="45"/>
  <c r="S217" i="45"/>
  <c r="T225" i="45"/>
  <c r="S225" i="45"/>
  <c r="S243" i="45"/>
  <c r="T243" i="45"/>
  <c r="S260" i="45"/>
  <c r="T260" i="45"/>
  <c r="S399" i="45"/>
  <c r="T399" i="45" s="1"/>
  <c r="S115" i="45"/>
  <c r="T115" i="45" s="1"/>
  <c r="S119" i="45"/>
  <c r="S123" i="45"/>
  <c r="T123" i="45" s="1"/>
  <c r="S127" i="45"/>
  <c r="S131" i="45"/>
  <c r="S135" i="45"/>
  <c r="T135" i="45" s="1"/>
  <c r="S139" i="45"/>
  <c r="T182" i="45"/>
  <c r="S182" i="45"/>
  <c r="S190" i="45"/>
  <c r="T190" i="45" s="1"/>
  <c r="T198" i="45"/>
  <c r="S198" i="45"/>
  <c r="T206" i="45"/>
  <c r="S206" i="45"/>
  <c r="T214" i="45"/>
  <c r="S214" i="45"/>
  <c r="S222" i="45"/>
  <c r="T222" i="45" s="1"/>
  <c r="T234" i="45"/>
  <c r="S234" i="45"/>
  <c r="S247" i="45"/>
  <c r="T247" i="45" s="1"/>
  <c r="S264" i="45"/>
  <c r="T264" i="45" s="1"/>
  <c r="S271" i="45"/>
  <c r="T271" i="45"/>
  <c r="S280" i="45"/>
  <c r="T280" i="45" s="1"/>
  <c r="S287" i="45"/>
  <c r="T287" i="45" s="1"/>
  <c r="S303" i="45"/>
  <c r="T303" i="45" s="1"/>
  <c r="S319" i="45"/>
  <c r="T319" i="45"/>
  <c r="T343" i="45"/>
  <c r="S343" i="45"/>
  <c r="Y347" i="45"/>
  <c r="S415" i="45"/>
  <c r="T415" i="45" s="1"/>
  <c r="T292" i="45"/>
  <c r="T296" i="45"/>
  <c r="T300" i="45"/>
  <c r="T304" i="45"/>
  <c r="T308" i="45"/>
  <c r="T312" i="45"/>
  <c r="T316" i="45"/>
  <c r="T320" i="45"/>
  <c r="T324" i="45"/>
  <c r="S330" i="45"/>
  <c r="T330" i="45" s="1"/>
  <c r="T338" i="45"/>
  <c r="S338" i="45"/>
  <c r="T346" i="45"/>
  <c r="S346" i="45"/>
  <c r="T354" i="45"/>
  <c r="S354" i="45"/>
  <c r="S362" i="45"/>
  <c r="T362" i="45" s="1"/>
  <c r="T370" i="45"/>
  <c r="S370" i="45"/>
  <c r="T378" i="45"/>
  <c r="S378" i="45"/>
  <c r="T386" i="45"/>
  <c r="S386" i="45"/>
  <c r="S394" i="45"/>
  <c r="T394" i="45" s="1"/>
  <c r="T402" i="45"/>
  <c r="S402" i="45"/>
  <c r="T410" i="45"/>
  <c r="S410" i="45"/>
  <c r="T418" i="45"/>
  <c r="S418" i="45"/>
  <c r="S426" i="45"/>
  <c r="T426" i="45" s="1"/>
  <c r="T434" i="45"/>
  <c r="S434" i="45"/>
  <c r="T442" i="45"/>
  <c r="S442" i="45"/>
  <c r="T450" i="45"/>
  <c r="S450" i="45"/>
  <c r="S458" i="45"/>
  <c r="T458" i="45" s="1"/>
  <c r="T466" i="45"/>
  <c r="S466" i="45"/>
  <c r="T474" i="45"/>
  <c r="S474" i="45"/>
  <c r="T482" i="45"/>
  <c r="S482" i="45"/>
  <c r="S490" i="45"/>
  <c r="T490" i="45" s="1"/>
  <c r="T515" i="45"/>
  <c r="T579" i="45"/>
  <c r="S332" i="45"/>
  <c r="T332" i="45" s="1"/>
  <c r="T340" i="45"/>
  <c r="S340" i="45"/>
  <c r="S348" i="45"/>
  <c r="T348" i="45" s="1"/>
  <c r="S356" i="45"/>
  <c r="T356" i="45" s="1"/>
  <c r="S364" i="45"/>
  <c r="T364" i="45" s="1"/>
  <c r="T372" i="45"/>
  <c r="S372" i="45"/>
  <c r="S380" i="45"/>
  <c r="T380" i="45" s="1"/>
  <c r="S388" i="45"/>
  <c r="T388" i="45" s="1"/>
  <c r="S396" i="45"/>
  <c r="T396" i="45" s="1"/>
  <c r="T404" i="45"/>
  <c r="S404" i="45"/>
  <c r="S412" i="45"/>
  <c r="T412" i="45" s="1"/>
  <c r="S420" i="45"/>
  <c r="T420" i="45" s="1"/>
  <c r="S428" i="45"/>
  <c r="T428" i="45" s="1"/>
  <c r="T436" i="45"/>
  <c r="S436" i="45"/>
  <c r="S444" i="45"/>
  <c r="T444" i="45" s="1"/>
  <c r="S452" i="45"/>
  <c r="T452" i="45" s="1"/>
  <c r="S460" i="45"/>
  <c r="T460" i="45" s="1"/>
  <c r="T468" i="45"/>
  <c r="S468" i="45"/>
  <c r="S476" i="45"/>
  <c r="T476" i="45" s="1"/>
  <c r="S484" i="45"/>
  <c r="T484" i="45" s="1"/>
  <c r="T531" i="45"/>
  <c r="T568" i="45"/>
  <c r="S329" i="45"/>
  <c r="T329" i="45" s="1"/>
  <c r="T337" i="45"/>
  <c r="S337" i="45"/>
  <c r="T345" i="45"/>
  <c r="S345" i="45"/>
  <c r="T353" i="45"/>
  <c r="S353" i="45"/>
  <c r="S361" i="45"/>
  <c r="T361" i="45" s="1"/>
  <c r="T369" i="45"/>
  <c r="S369" i="45"/>
  <c r="T377" i="45"/>
  <c r="S377" i="45"/>
  <c r="T385" i="45"/>
  <c r="S385" i="45"/>
  <c r="S393" i="45"/>
  <c r="T393" i="45" s="1"/>
  <c r="T401" i="45"/>
  <c r="S401" i="45"/>
  <c r="T409" i="45"/>
  <c r="S409" i="45"/>
  <c r="T417" i="45"/>
  <c r="S417" i="45"/>
  <c r="S425" i="45"/>
  <c r="T425" i="45" s="1"/>
  <c r="T433" i="45"/>
  <c r="S433" i="45"/>
  <c r="T441" i="45"/>
  <c r="S441" i="45"/>
  <c r="T449" i="45"/>
  <c r="S449" i="45"/>
  <c r="S457" i="45"/>
  <c r="T457" i="45" s="1"/>
  <c r="T465" i="45"/>
  <c r="S465" i="45"/>
  <c r="T473" i="45"/>
  <c r="S473" i="45"/>
  <c r="T481" i="45"/>
  <c r="S481" i="45"/>
  <c r="S489" i="45"/>
  <c r="T489" i="45" s="1"/>
  <c r="S232" i="45"/>
  <c r="T232" i="45" s="1"/>
  <c r="T238" i="45"/>
  <c r="T242" i="45"/>
  <c r="T246" i="45"/>
  <c r="T250" i="45"/>
  <c r="T254" i="45"/>
  <c r="T258" i="45"/>
  <c r="T262" i="45"/>
  <c r="T266" i="45"/>
  <c r="T270" i="45"/>
  <c r="T274" i="45"/>
  <c r="T278" i="45"/>
  <c r="T282" i="45"/>
  <c r="T286" i="45"/>
  <c r="T290" i="45"/>
  <c r="T294" i="45"/>
  <c r="T298" i="45"/>
  <c r="T302" i="45"/>
  <c r="T306" i="45"/>
  <c r="T310" i="45"/>
  <c r="T314" i="45"/>
  <c r="T318" i="45"/>
  <c r="T322" i="45"/>
  <c r="T326" i="45"/>
  <c r="S334" i="45"/>
  <c r="T334" i="45" s="1"/>
  <c r="T342" i="45"/>
  <c r="S342" i="45"/>
  <c r="S350" i="45"/>
  <c r="T350" i="45" s="1"/>
  <c r="S358" i="45"/>
  <c r="T358" i="45" s="1"/>
  <c r="S366" i="45"/>
  <c r="T366" i="45" s="1"/>
  <c r="T374" i="45"/>
  <c r="S374" i="45"/>
  <c r="S382" i="45"/>
  <c r="T382" i="45" s="1"/>
  <c r="S390" i="45"/>
  <c r="T390" i="45" s="1"/>
  <c r="S398" i="45"/>
  <c r="T398" i="45" s="1"/>
  <c r="T406" i="45"/>
  <c r="S406" i="45"/>
  <c r="S414" i="45"/>
  <c r="T414" i="45" s="1"/>
  <c r="S422" i="45"/>
  <c r="T422" i="45" s="1"/>
  <c r="S430" i="45"/>
  <c r="T430" i="45" s="1"/>
  <c r="T438" i="45"/>
  <c r="S438" i="45"/>
  <c r="S446" i="45"/>
  <c r="T446" i="45" s="1"/>
  <c r="S454" i="45"/>
  <c r="T454" i="45" s="1"/>
  <c r="S462" i="45"/>
  <c r="T462" i="45" s="1"/>
  <c r="T470" i="45"/>
  <c r="S470" i="45"/>
  <c r="S478" i="45"/>
  <c r="T478" i="45" s="1"/>
  <c r="S486" i="45"/>
  <c r="T486" i="45" s="1"/>
  <c r="T331" i="45"/>
  <c r="S331" i="45"/>
  <c r="S339" i="45"/>
  <c r="T339" i="45" s="1"/>
  <c r="S347" i="45"/>
  <c r="T347" i="45" s="1"/>
  <c r="S355" i="45"/>
  <c r="T355" i="45" s="1"/>
  <c r="T363" i="45"/>
  <c r="S363" i="45"/>
  <c r="S371" i="45"/>
  <c r="T371" i="45" s="1"/>
  <c r="S379" i="45"/>
  <c r="T379" i="45" s="1"/>
  <c r="S387" i="45"/>
  <c r="T387" i="45" s="1"/>
  <c r="T395" i="45"/>
  <c r="S395" i="45"/>
  <c r="S403" i="45"/>
  <c r="T403" i="45" s="1"/>
  <c r="S411" i="45"/>
  <c r="T411" i="45" s="1"/>
  <c r="S419" i="45"/>
  <c r="T419" i="45" s="1"/>
  <c r="T427" i="45"/>
  <c r="S427" i="45"/>
  <c r="S435" i="45"/>
  <c r="T435" i="45" s="1"/>
  <c r="S443" i="45"/>
  <c r="T443" i="45" s="1"/>
  <c r="S451" i="45"/>
  <c r="T451" i="45" s="1"/>
  <c r="T459" i="45"/>
  <c r="S459" i="45"/>
  <c r="S467" i="45"/>
  <c r="T467" i="45" s="1"/>
  <c r="S475" i="45"/>
  <c r="T475" i="45" s="1"/>
  <c r="S483" i="45"/>
  <c r="T483" i="45" s="1"/>
  <c r="T491" i="45"/>
  <c r="T555" i="45"/>
  <c r="S328" i="45"/>
  <c r="T328" i="45" s="1"/>
  <c r="S336" i="45"/>
  <c r="T336" i="45" s="1"/>
  <c r="T344" i="45"/>
  <c r="S344" i="45"/>
  <c r="S352" i="45"/>
  <c r="T352" i="45" s="1"/>
  <c r="S360" i="45"/>
  <c r="T360" i="45" s="1"/>
  <c r="S368" i="45"/>
  <c r="T368" i="45" s="1"/>
  <c r="T376" i="45"/>
  <c r="S376" i="45"/>
  <c r="S384" i="45"/>
  <c r="T384" i="45" s="1"/>
  <c r="S392" i="45"/>
  <c r="T392" i="45" s="1"/>
  <c r="S400" i="45"/>
  <c r="T400" i="45" s="1"/>
  <c r="T408" i="45"/>
  <c r="S408" i="45"/>
  <c r="S416" i="45"/>
  <c r="T416" i="45" s="1"/>
  <c r="S424" i="45"/>
  <c r="T424" i="45" s="1"/>
  <c r="S432" i="45"/>
  <c r="T432" i="45" s="1"/>
  <c r="T440" i="45"/>
  <c r="S440" i="45"/>
  <c r="S448" i="45"/>
  <c r="T448" i="45" s="1"/>
  <c r="S456" i="45"/>
  <c r="T456" i="45" s="1"/>
  <c r="S464" i="45"/>
  <c r="T464" i="45" s="1"/>
  <c r="T472" i="45"/>
  <c r="S472" i="45"/>
  <c r="S480" i="45"/>
  <c r="T480" i="45" s="1"/>
  <c r="S488" i="45"/>
  <c r="T488" i="45" s="1"/>
  <c r="T536" i="45"/>
  <c r="T563" i="45"/>
  <c r="S333" i="45"/>
  <c r="T333" i="45" s="1"/>
  <c r="T341" i="45"/>
  <c r="S341" i="45"/>
  <c r="T349" i="45"/>
  <c r="S349" i="45"/>
  <c r="S357" i="45"/>
  <c r="T357" i="45" s="1"/>
  <c r="S365" i="45"/>
  <c r="T365" i="45" s="1"/>
  <c r="T373" i="45"/>
  <c r="S373" i="45"/>
  <c r="T381" i="45"/>
  <c r="S381" i="45"/>
  <c r="S389" i="45"/>
  <c r="T389" i="45" s="1"/>
  <c r="S397" i="45"/>
  <c r="T397" i="45" s="1"/>
  <c r="T405" i="45"/>
  <c r="S405" i="45"/>
  <c r="T413" i="45"/>
  <c r="S413" i="45"/>
  <c r="S421" i="45"/>
  <c r="T421" i="45" s="1"/>
  <c r="S429" i="45"/>
  <c r="T429" i="45" s="1"/>
  <c r="T437" i="45"/>
  <c r="S437" i="45"/>
  <c r="T445" i="45"/>
  <c r="S445" i="45"/>
  <c r="S453" i="45"/>
  <c r="T453" i="45" s="1"/>
  <c r="S461" i="45"/>
  <c r="T461" i="45" s="1"/>
  <c r="T469" i="45"/>
  <c r="S469" i="45"/>
  <c r="T477" i="45"/>
  <c r="S477" i="45"/>
  <c r="S485" i="45"/>
  <c r="T485" i="45" s="1"/>
  <c r="T592" i="45"/>
  <c r="S592" i="45"/>
  <c r="S600" i="45"/>
  <c r="T600" i="45" s="1"/>
  <c r="S608" i="45"/>
  <c r="T608" i="45" s="1"/>
  <c r="T616" i="45"/>
  <c r="S616" i="45"/>
  <c r="T624" i="45"/>
  <c r="S624" i="45"/>
  <c r="S632" i="45"/>
  <c r="T632" i="45" s="1"/>
  <c r="S640" i="45"/>
  <c r="T640" i="45" s="1"/>
  <c r="T648" i="45"/>
  <c r="S648" i="45"/>
  <c r="T656" i="45"/>
  <c r="S656" i="45"/>
  <c r="S664" i="45"/>
  <c r="T664" i="45" s="1"/>
  <c r="S672" i="45"/>
  <c r="T672" i="45" s="1"/>
  <c r="T680" i="45"/>
  <c r="S680" i="45"/>
  <c r="T688" i="45"/>
  <c r="S688" i="45"/>
  <c r="S696" i="45"/>
  <c r="T696" i="45" s="1"/>
  <c r="S704" i="45"/>
  <c r="T704" i="45" s="1"/>
  <c r="T712" i="45"/>
  <c r="S712" i="45"/>
  <c r="S887" i="45"/>
  <c r="T887" i="45" s="1"/>
  <c r="S491" i="45"/>
  <c r="S499" i="45"/>
  <c r="T499" i="45" s="1"/>
  <c r="S507" i="45"/>
  <c r="T507" i="45" s="1"/>
  <c r="S515" i="45"/>
  <c r="S523" i="45"/>
  <c r="T523" i="45" s="1"/>
  <c r="S531" i="45"/>
  <c r="S539" i="45"/>
  <c r="T539" i="45" s="1"/>
  <c r="S547" i="45"/>
  <c r="T547" i="45" s="1"/>
  <c r="S555" i="45"/>
  <c r="S563" i="45"/>
  <c r="S571" i="45"/>
  <c r="T571" i="45" s="1"/>
  <c r="S579" i="45"/>
  <c r="S586" i="45"/>
  <c r="T586" i="45" s="1"/>
  <c r="S589" i="45"/>
  <c r="T589" i="45" s="1"/>
  <c r="T597" i="45"/>
  <c r="S597" i="45"/>
  <c r="S605" i="45"/>
  <c r="T605" i="45" s="1"/>
  <c r="S613" i="45"/>
  <c r="T613" i="45" s="1"/>
  <c r="S621" i="45"/>
  <c r="T621" i="45" s="1"/>
  <c r="T629" i="45"/>
  <c r="S629" i="45"/>
  <c r="S637" i="45"/>
  <c r="T637" i="45" s="1"/>
  <c r="S645" i="45"/>
  <c r="T645" i="45" s="1"/>
  <c r="S653" i="45"/>
  <c r="T653" i="45" s="1"/>
  <c r="T661" i="45"/>
  <c r="S661" i="45"/>
  <c r="S669" i="45"/>
  <c r="T669" i="45" s="1"/>
  <c r="S677" i="45"/>
  <c r="T677" i="45" s="1"/>
  <c r="S685" i="45"/>
  <c r="T685" i="45" s="1"/>
  <c r="T693" i="45"/>
  <c r="S693" i="45"/>
  <c r="S701" i="45"/>
  <c r="T701" i="45" s="1"/>
  <c r="S709" i="45"/>
  <c r="T709" i="45" s="1"/>
  <c r="S717" i="45"/>
  <c r="T717" i="45" s="1"/>
  <c r="O782" i="45"/>
  <c r="S812" i="45"/>
  <c r="T812" i="45" s="1"/>
  <c r="S828" i="45"/>
  <c r="T828" i="45"/>
  <c r="S879" i="45"/>
  <c r="T879" i="45" s="1"/>
  <c r="T585" i="45"/>
  <c r="S594" i="45"/>
  <c r="T594" i="45" s="1"/>
  <c r="T602" i="45"/>
  <c r="S602" i="45"/>
  <c r="T610" i="45"/>
  <c r="S610" i="45"/>
  <c r="S618" i="45"/>
  <c r="T618" i="45" s="1"/>
  <c r="S626" i="45"/>
  <c r="T626" i="45" s="1"/>
  <c r="T634" i="45"/>
  <c r="S634" i="45"/>
  <c r="T642" i="45"/>
  <c r="S642" i="45"/>
  <c r="S650" i="45"/>
  <c r="T650" i="45" s="1"/>
  <c r="S658" i="45"/>
  <c r="T658" i="45" s="1"/>
  <c r="T666" i="45"/>
  <c r="S666" i="45"/>
  <c r="T674" i="45"/>
  <c r="S674" i="45"/>
  <c r="S682" i="45"/>
  <c r="T682" i="45" s="1"/>
  <c r="S690" i="45"/>
  <c r="T690" i="45" s="1"/>
  <c r="T698" i="45"/>
  <c r="S698" i="45"/>
  <c r="T706" i="45"/>
  <c r="S706" i="45"/>
  <c r="S714" i="45"/>
  <c r="T714" i="45" s="1"/>
  <c r="T757" i="45"/>
  <c r="T773" i="45"/>
  <c r="O778" i="45"/>
  <c r="S816" i="45"/>
  <c r="T816" i="45" s="1"/>
  <c r="O827" i="45"/>
  <c r="T591" i="45"/>
  <c r="S591" i="45"/>
  <c r="S599" i="45"/>
  <c r="T599" i="45" s="1"/>
  <c r="S607" i="45"/>
  <c r="T607" i="45" s="1"/>
  <c r="T615" i="45"/>
  <c r="S615" i="45"/>
  <c r="T623" i="45"/>
  <c r="S623" i="45"/>
  <c r="S631" i="45"/>
  <c r="T631" i="45" s="1"/>
  <c r="S639" i="45"/>
  <c r="T639" i="45" s="1"/>
  <c r="T647" i="45"/>
  <c r="S647" i="45"/>
  <c r="T655" i="45"/>
  <c r="S655" i="45"/>
  <c r="S663" i="45"/>
  <c r="T663" i="45" s="1"/>
  <c r="S671" i="45"/>
  <c r="T671" i="45" s="1"/>
  <c r="T679" i="45"/>
  <c r="S679" i="45"/>
  <c r="T687" i="45"/>
  <c r="S687" i="45"/>
  <c r="S695" i="45"/>
  <c r="T695" i="45" s="1"/>
  <c r="S703" i="45"/>
  <c r="T703" i="45" s="1"/>
  <c r="T711" i="45"/>
  <c r="S711" i="45"/>
  <c r="T719" i="45"/>
  <c r="S719" i="45"/>
  <c r="S727" i="45"/>
  <c r="T727" i="45" s="1"/>
  <c r="S735" i="45"/>
  <c r="T735" i="45" s="1"/>
  <c r="T743" i="45"/>
  <c r="S743" i="45"/>
  <c r="T751" i="45"/>
  <c r="S751" i="45"/>
  <c r="S759" i="45"/>
  <c r="T759" i="45" s="1"/>
  <c r="S767" i="45"/>
  <c r="T767" i="45" s="1"/>
  <c r="T775" i="45"/>
  <c r="S775" i="45"/>
  <c r="S796" i="45"/>
  <c r="T796" i="45" s="1"/>
  <c r="T800" i="45"/>
  <c r="S800" i="45"/>
  <c r="O814" i="45"/>
  <c r="S820" i="45"/>
  <c r="T820" i="45" s="1"/>
  <c r="S496" i="45"/>
  <c r="T496" i="45" s="1"/>
  <c r="S504" i="45"/>
  <c r="T504" i="45" s="1"/>
  <c r="S512" i="45"/>
  <c r="T512" i="45" s="1"/>
  <c r="S520" i="45"/>
  <c r="T520" i="45" s="1"/>
  <c r="S528" i="45"/>
  <c r="T528" i="45" s="1"/>
  <c r="S536" i="45"/>
  <c r="S544" i="45"/>
  <c r="T544" i="45" s="1"/>
  <c r="S552" i="45"/>
  <c r="T552" i="45" s="1"/>
  <c r="S560" i="45"/>
  <c r="T560" i="45" s="1"/>
  <c r="S568" i="45"/>
  <c r="S576" i="45"/>
  <c r="T576" i="45" s="1"/>
  <c r="S584" i="45"/>
  <c r="T584" i="45" s="1"/>
  <c r="S588" i="45"/>
  <c r="T588" i="45" s="1"/>
  <c r="T596" i="45"/>
  <c r="S596" i="45"/>
  <c r="T604" i="45"/>
  <c r="S604" i="45"/>
  <c r="S612" i="45"/>
  <c r="T612" i="45" s="1"/>
  <c r="S620" i="45"/>
  <c r="T620" i="45" s="1"/>
  <c r="T628" i="45"/>
  <c r="S628" i="45"/>
  <c r="T636" i="45"/>
  <c r="S636" i="45"/>
  <c r="S644" i="45"/>
  <c r="T644" i="45" s="1"/>
  <c r="S652" i="45"/>
  <c r="T652" i="45" s="1"/>
  <c r="T660" i="45"/>
  <c r="S660" i="45"/>
  <c r="T668" i="45"/>
  <c r="S668" i="45"/>
  <c r="S676" i="45"/>
  <c r="T676" i="45" s="1"/>
  <c r="S684" i="45"/>
  <c r="T684" i="45" s="1"/>
  <c r="T692" i="45"/>
  <c r="S692" i="45"/>
  <c r="T700" i="45"/>
  <c r="S700" i="45"/>
  <c r="S708" i="45"/>
  <c r="T708" i="45" s="1"/>
  <c r="S716" i="45"/>
  <c r="T716" i="45" s="1"/>
  <c r="Y725" i="45"/>
  <c r="Y733" i="45"/>
  <c r="Y741" i="45"/>
  <c r="Y749" i="45"/>
  <c r="Y757" i="45"/>
  <c r="Y765" i="45"/>
  <c r="Y773" i="45"/>
  <c r="S792" i="45"/>
  <c r="T792" i="45" s="1"/>
  <c r="O818" i="45"/>
  <c r="T593" i="45"/>
  <c r="S593" i="45"/>
  <c r="S601" i="45"/>
  <c r="T601" i="45" s="1"/>
  <c r="S609" i="45"/>
  <c r="T609" i="45" s="1"/>
  <c r="T617" i="45"/>
  <c r="S617" i="45"/>
  <c r="T625" i="45"/>
  <c r="S625" i="45"/>
  <c r="S633" i="45"/>
  <c r="T633" i="45" s="1"/>
  <c r="S641" i="45"/>
  <c r="T641" i="45" s="1"/>
  <c r="T649" i="45"/>
  <c r="S649" i="45"/>
  <c r="T657" i="45"/>
  <c r="S657" i="45"/>
  <c r="S665" i="45"/>
  <c r="T665" i="45" s="1"/>
  <c r="S673" i="45"/>
  <c r="T673" i="45" s="1"/>
  <c r="T681" i="45"/>
  <c r="S681" i="45"/>
  <c r="T689" i="45"/>
  <c r="S689" i="45"/>
  <c r="S697" i="45"/>
  <c r="T697" i="45" s="1"/>
  <c r="S705" i="45"/>
  <c r="T705" i="45" s="1"/>
  <c r="T713" i="45"/>
  <c r="S713" i="45"/>
  <c r="T788" i="45"/>
  <c r="S788" i="45"/>
  <c r="S804" i="45"/>
  <c r="T804" i="45" s="1"/>
  <c r="S868" i="45"/>
  <c r="T868" i="45" s="1"/>
  <c r="T587" i="45"/>
  <c r="S590" i="45"/>
  <c r="T590" i="45" s="1"/>
  <c r="S598" i="45"/>
  <c r="T598" i="45" s="1"/>
  <c r="T606" i="45"/>
  <c r="S606" i="45"/>
  <c r="S614" i="45"/>
  <c r="T614" i="45" s="1"/>
  <c r="S622" i="45"/>
  <c r="T622" i="45" s="1"/>
  <c r="S630" i="45"/>
  <c r="T630" i="45" s="1"/>
  <c r="T638" i="45"/>
  <c r="S638" i="45"/>
  <c r="S646" i="45"/>
  <c r="T646" i="45" s="1"/>
  <c r="S654" i="45"/>
  <c r="T654" i="45" s="1"/>
  <c r="S662" i="45"/>
  <c r="T662" i="45" s="1"/>
  <c r="T670" i="45"/>
  <c r="S670" i="45"/>
  <c r="S678" i="45"/>
  <c r="T678" i="45" s="1"/>
  <c r="S686" i="45"/>
  <c r="T686" i="45" s="1"/>
  <c r="S694" i="45"/>
  <c r="T694" i="45" s="1"/>
  <c r="T702" i="45"/>
  <c r="S702" i="45"/>
  <c r="S710" i="45"/>
  <c r="T710" i="45" s="1"/>
  <c r="S718" i="45"/>
  <c r="T718" i="45" s="1"/>
  <c r="O723" i="45"/>
  <c r="O731" i="45"/>
  <c r="O739" i="45"/>
  <c r="O747" i="45"/>
  <c r="T748" i="45"/>
  <c r="O755" i="45"/>
  <c r="O763" i="45"/>
  <c r="O771" i="45"/>
  <c r="T772" i="45"/>
  <c r="S784" i="45"/>
  <c r="T784" i="45" s="1"/>
  <c r="O794" i="45"/>
  <c r="S587" i="45"/>
  <c r="T595" i="45"/>
  <c r="S595" i="45"/>
  <c r="S603" i="45"/>
  <c r="T603" i="45" s="1"/>
  <c r="S611" i="45"/>
  <c r="T611" i="45" s="1"/>
  <c r="S619" i="45"/>
  <c r="T619" i="45" s="1"/>
  <c r="T627" i="45"/>
  <c r="S627" i="45"/>
  <c r="S635" i="45"/>
  <c r="T635" i="45" s="1"/>
  <c r="S643" i="45"/>
  <c r="T643" i="45" s="1"/>
  <c r="S651" i="45"/>
  <c r="T651" i="45" s="1"/>
  <c r="T659" i="45"/>
  <c r="S659" i="45"/>
  <c r="S667" i="45"/>
  <c r="T667" i="45" s="1"/>
  <c r="S675" i="45"/>
  <c r="T675" i="45" s="1"/>
  <c r="S683" i="45"/>
  <c r="T683" i="45" s="1"/>
  <c r="T691" i="45"/>
  <c r="S691" i="45"/>
  <c r="S699" i="45"/>
  <c r="T699" i="45" s="1"/>
  <c r="S707" i="45"/>
  <c r="T707" i="45" s="1"/>
  <c r="S715" i="45"/>
  <c r="T715" i="45" s="1"/>
  <c r="T780" i="45"/>
  <c r="S780" i="45"/>
  <c r="O790" i="45"/>
  <c r="T795" i="45"/>
  <c r="O806" i="45"/>
  <c r="T808" i="45"/>
  <c r="S808" i="45"/>
  <c r="Y826" i="45"/>
  <c r="Y831" i="45"/>
  <c r="Y833" i="45"/>
  <c r="Y835" i="45"/>
  <c r="O837" i="45"/>
  <c r="Y837" i="45"/>
  <c r="O839" i="45"/>
  <c r="Y839" i="45"/>
  <c r="O841" i="45"/>
  <c r="Y841" i="45"/>
  <c r="O843" i="45"/>
  <c r="Y843" i="45"/>
  <c r="O845" i="45"/>
  <c r="Y845" i="45"/>
  <c r="O847" i="45"/>
  <c r="Y847" i="45"/>
  <c r="O849" i="45"/>
  <c r="Y849" i="45"/>
  <c r="O851" i="45"/>
  <c r="Y851" i="45"/>
  <c r="O853" i="45"/>
  <c r="Y853" i="45"/>
  <c r="O855" i="45"/>
  <c r="Y855" i="45"/>
  <c r="O857" i="45"/>
  <c r="Y857" i="45"/>
  <c r="T864" i="45"/>
  <c r="T900" i="45"/>
  <c r="T910" i="45"/>
  <c r="S910" i="45"/>
  <c r="Y797" i="45"/>
  <c r="Y801" i="45"/>
  <c r="Y805" i="45"/>
  <c r="Y809" i="45"/>
  <c r="Y813" i="45"/>
  <c r="Y817" i="45"/>
  <c r="Y823" i="45"/>
  <c r="O831" i="45"/>
  <c r="O833" i="45"/>
  <c r="O835" i="45"/>
  <c r="O864" i="45"/>
  <c r="Y868" i="45"/>
  <c r="S876" i="45"/>
  <c r="T876" i="45" s="1"/>
  <c r="T892" i="45"/>
  <c r="S919" i="45"/>
  <c r="T919" i="45"/>
  <c r="S725" i="45"/>
  <c r="T725" i="45" s="1"/>
  <c r="S733" i="45"/>
  <c r="T733" i="45" s="1"/>
  <c r="S741" i="45"/>
  <c r="T741" i="45" s="1"/>
  <c r="S749" i="45"/>
  <c r="T749" i="45" s="1"/>
  <c r="S757" i="45"/>
  <c r="S765" i="45"/>
  <c r="T765" i="45" s="1"/>
  <c r="S773" i="45"/>
  <c r="S779" i="45"/>
  <c r="T779" i="45" s="1"/>
  <c r="S783" i="45"/>
  <c r="T783" i="45" s="1"/>
  <c r="S787" i="45"/>
  <c r="T787" i="45" s="1"/>
  <c r="S791" i="45"/>
  <c r="T791" i="45" s="1"/>
  <c r="S795" i="45"/>
  <c r="S724" i="45"/>
  <c r="T724" i="45" s="1"/>
  <c r="S732" i="45"/>
  <c r="T732" i="45" s="1"/>
  <c r="S740" i="45"/>
  <c r="T740" i="45" s="1"/>
  <c r="S748" i="45"/>
  <c r="S756" i="45"/>
  <c r="T756" i="45" s="1"/>
  <c r="S764" i="45"/>
  <c r="T764" i="45" s="1"/>
  <c r="S772" i="45"/>
  <c r="Y780" i="45"/>
  <c r="Y784" i="45"/>
  <c r="Y788" i="45"/>
  <c r="Y792" i="45"/>
  <c r="Y796" i="45"/>
  <c r="Y800" i="45"/>
  <c r="Y804" i="45"/>
  <c r="Y808" i="45"/>
  <c r="Y812" i="45"/>
  <c r="Y816" i="45"/>
  <c r="Y825" i="45"/>
  <c r="T827" i="45"/>
  <c r="O859" i="45"/>
  <c r="O872" i="45"/>
  <c r="O878" i="45"/>
  <c r="O896" i="45"/>
  <c r="Y822" i="45"/>
  <c r="Y830" i="45"/>
  <c r="Y832" i="45"/>
  <c r="Y834" i="45"/>
  <c r="Y836" i="45"/>
  <c r="O838" i="45"/>
  <c r="Y838" i="45"/>
  <c r="Y840" i="45"/>
  <c r="O842" i="45"/>
  <c r="Y842" i="45"/>
  <c r="O844" i="45"/>
  <c r="Y844" i="45"/>
  <c r="O846" i="45"/>
  <c r="Y846" i="45"/>
  <c r="O848" i="45"/>
  <c r="Y848" i="45"/>
  <c r="O850" i="45"/>
  <c r="O852" i="45"/>
  <c r="O854" i="45"/>
  <c r="O856" i="45"/>
  <c r="O858" i="45"/>
  <c r="S863" i="45"/>
  <c r="T863" i="45" s="1"/>
  <c r="T869" i="45"/>
  <c r="O880" i="45"/>
  <c r="Y779" i="45"/>
  <c r="Y783" i="45"/>
  <c r="Y787" i="45"/>
  <c r="Y791" i="45"/>
  <c r="Y795" i="45"/>
  <c r="Y799" i="45"/>
  <c r="Y803" i="45"/>
  <c r="Y807" i="45"/>
  <c r="Y811" i="45"/>
  <c r="Y815" i="45"/>
  <c r="Y819" i="45"/>
  <c r="Y827" i="45"/>
  <c r="O832" i="45"/>
  <c r="O834" i="45"/>
  <c r="O836" i="45"/>
  <c r="O840" i="45"/>
  <c r="T860" i="45"/>
  <c r="S860" i="45"/>
  <c r="O867" i="45"/>
  <c r="S903" i="45"/>
  <c r="T903" i="45" s="1"/>
  <c r="Y824" i="45"/>
  <c r="T826" i="45"/>
  <c r="T831" i="45"/>
  <c r="T833" i="45"/>
  <c r="T835" i="45"/>
  <c r="T837" i="45"/>
  <c r="T839" i="45"/>
  <c r="T841" i="45"/>
  <c r="T843" i="45"/>
  <c r="T845" i="45"/>
  <c r="T847" i="45"/>
  <c r="T849" i="45"/>
  <c r="T851" i="45"/>
  <c r="T853" i="45"/>
  <c r="T855" i="45"/>
  <c r="T857" i="45"/>
  <c r="O866" i="45"/>
  <c r="S871" i="45"/>
  <c r="T871" i="45" s="1"/>
  <c r="T895" i="45"/>
  <c r="S895" i="45"/>
  <c r="Y858" i="45"/>
  <c r="Y866" i="45"/>
  <c r="Y874" i="45"/>
  <c r="Y882" i="45"/>
  <c r="Y890" i="45"/>
  <c r="Y898" i="45"/>
  <c r="Y906" i="45"/>
  <c r="O910" i="45"/>
  <c r="S916" i="45"/>
  <c r="T916" i="45" s="1"/>
  <c r="Y917" i="45"/>
  <c r="T998" i="45"/>
  <c r="S998" i="45"/>
  <c r="S1000" i="45"/>
  <c r="T1000" i="45" s="1"/>
  <c r="S1002" i="45"/>
  <c r="T1002" i="45" s="1"/>
  <c r="S1004" i="45"/>
  <c r="T1004" i="45" s="1"/>
  <c r="T1006" i="45"/>
  <c r="S1006" i="45"/>
  <c r="S1008" i="45"/>
  <c r="T1008" i="45" s="1"/>
  <c r="S1010" i="45"/>
  <c r="T1010" i="45" s="1"/>
  <c r="S1012" i="45"/>
  <c r="T1012" i="45" s="1"/>
  <c r="T1014" i="45"/>
  <c r="S1014" i="45"/>
  <c r="S1016" i="45"/>
  <c r="T1016" i="45" s="1"/>
  <c r="S1018" i="45"/>
  <c r="T1018" i="45" s="1"/>
  <c r="S1020" i="45"/>
  <c r="T1020" i="45" s="1"/>
  <c r="T1022" i="45"/>
  <c r="S1022" i="45"/>
  <c r="S1024" i="45"/>
  <c r="T1024" i="45" s="1"/>
  <c r="S1026" i="45"/>
  <c r="T1026" i="45" s="1"/>
  <c r="S1028" i="45"/>
  <c r="T1028" i="45" s="1"/>
  <c r="T1030" i="45"/>
  <c r="S1030" i="45"/>
  <c r="S1032" i="45"/>
  <c r="T1032" i="45" s="1"/>
  <c r="S1034" i="45"/>
  <c r="T1034" i="45" s="1"/>
  <c r="S1036" i="45"/>
  <c r="T1036" i="45" s="1"/>
  <c r="T1038" i="45"/>
  <c r="S1038" i="45"/>
  <c r="S1040" i="45"/>
  <c r="T1040" i="45" s="1"/>
  <c r="T1050" i="45"/>
  <c r="Y865" i="45"/>
  <c r="Y873" i="45"/>
  <c r="Y881" i="45"/>
  <c r="Y889" i="45"/>
  <c r="Y897" i="45"/>
  <c r="Y905" i="45"/>
  <c r="O916" i="45"/>
  <c r="S918" i="45"/>
  <c r="T918" i="45"/>
  <c r="S923" i="45"/>
  <c r="T923" i="45" s="1"/>
  <c r="S925" i="45"/>
  <c r="T925" i="45" s="1"/>
  <c r="S927" i="45"/>
  <c r="T927" i="45"/>
  <c r="S929" i="45"/>
  <c r="T929" i="45"/>
  <c r="S931" i="45"/>
  <c r="T931" i="45" s="1"/>
  <c r="S933" i="45"/>
  <c r="T933" i="45" s="1"/>
  <c r="S935" i="45"/>
  <c r="T935" i="45"/>
  <c r="S937" i="45"/>
  <c r="T937" i="45"/>
  <c r="S939" i="45"/>
  <c r="T939" i="45" s="1"/>
  <c r="S941" i="45"/>
  <c r="T941" i="45" s="1"/>
  <c r="S943" i="45"/>
  <c r="T943" i="45"/>
  <c r="S945" i="45"/>
  <c r="T945" i="45"/>
  <c r="S947" i="45"/>
  <c r="T947" i="45" s="1"/>
  <c r="S949" i="45"/>
  <c r="T949" i="45" s="1"/>
  <c r="S951" i="45"/>
  <c r="T951" i="45"/>
  <c r="S953" i="45"/>
  <c r="T953" i="45"/>
  <c r="S955" i="45"/>
  <c r="T955" i="45" s="1"/>
  <c r="S957" i="45"/>
  <c r="T957" i="45" s="1"/>
  <c r="S959" i="45"/>
  <c r="T959" i="45"/>
  <c r="S961" i="45"/>
  <c r="T961" i="45"/>
  <c r="S963" i="45"/>
  <c r="T963" i="45" s="1"/>
  <c r="S965" i="45"/>
  <c r="T965" i="45" s="1"/>
  <c r="S967" i="45"/>
  <c r="T967" i="45"/>
  <c r="S969" i="45"/>
  <c r="T969" i="45"/>
  <c r="S971" i="45"/>
  <c r="T971" i="45" s="1"/>
  <c r="S973" i="45"/>
  <c r="T973" i="45" s="1"/>
  <c r="S975" i="45"/>
  <c r="T975" i="45"/>
  <c r="S977" i="45"/>
  <c r="T977" i="45"/>
  <c r="S979" i="45"/>
  <c r="T979" i="45" s="1"/>
  <c r="S981" i="45"/>
  <c r="T981" i="45" s="1"/>
  <c r="S983" i="45"/>
  <c r="T983" i="45"/>
  <c r="S985" i="45"/>
  <c r="T985" i="45"/>
  <c r="S989" i="45"/>
  <c r="T989" i="45" s="1"/>
  <c r="T993" i="45"/>
  <c r="S993" i="45"/>
  <c r="Y863" i="45"/>
  <c r="Y871" i="45"/>
  <c r="Y879" i="45"/>
  <c r="S884" i="45"/>
  <c r="T884" i="45" s="1"/>
  <c r="Y887" i="45"/>
  <c r="S892" i="45"/>
  <c r="Y895" i="45"/>
  <c r="S900" i="45"/>
  <c r="Y903" i="45"/>
  <c r="S908" i="45"/>
  <c r="T908" i="45" s="1"/>
  <c r="Y910" i="45"/>
  <c r="O918" i="45"/>
  <c r="O923" i="45"/>
  <c r="O925" i="45"/>
  <c r="O927" i="45"/>
  <c r="O929" i="45"/>
  <c r="O931" i="45"/>
  <c r="O933" i="45"/>
  <c r="O935" i="45"/>
  <c r="O937" i="45"/>
  <c r="O939" i="45"/>
  <c r="O941" i="45"/>
  <c r="O943" i="45"/>
  <c r="O945" i="45"/>
  <c r="O947" i="45"/>
  <c r="O949" i="45"/>
  <c r="O951" i="45"/>
  <c r="O953" i="45"/>
  <c r="O955" i="45"/>
  <c r="O957" i="45"/>
  <c r="O959" i="45"/>
  <c r="O961" i="45"/>
  <c r="O963" i="45"/>
  <c r="O965" i="45"/>
  <c r="O967" i="45"/>
  <c r="O969" i="45"/>
  <c r="O971" i="45"/>
  <c r="O973" i="45"/>
  <c r="O975" i="45"/>
  <c r="O977" i="45"/>
  <c r="O979" i="45"/>
  <c r="O981" i="45"/>
  <c r="O983" i="45"/>
  <c r="O985" i="45"/>
  <c r="O987" i="45"/>
  <c r="O991" i="45"/>
  <c r="Y862" i="45"/>
  <c r="Y870" i="45"/>
  <c r="Y878" i="45"/>
  <c r="Y886" i="45"/>
  <c r="Y894" i="45"/>
  <c r="Y902" i="45"/>
  <c r="O912" i="45"/>
  <c r="T912" i="45"/>
  <c r="Y913" i="45"/>
  <c r="T915" i="45"/>
  <c r="S920" i="45"/>
  <c r="T920" i="45"/>
  <c r="Y921" i="45"/>
  <c r="Y861" i="45"/>
  <c r="Y869" i="45"/>
  <c r="Y877" i="45"/>
  <c r="Y885" i="45"/>
  <c r="Y893" i="45"/>
  <c r="Y901" i="45"/>
  <c r="Y909" i="45"/>
  <c r="O920" i="45"/>
  <c r="O997" i="45"/>
  <c r="Y876" i="45"/>
  <c r="Y884" i="45"/>
  <c r="Y892" i="45"/>
  <c r="Y900" i="45"/>
  <c r="Y908" i="45"/>
  <c r="O911" i="45"/>
  <c r="S914" i="45"/>
  <c r="T914" i="45"/>
  <c r="Y915" i="45"/>
  <c r="S922" i="45"/>
  <c r="T922" i="45"/>
  <c r="S924" i="45"/>
  <c r="T924" i="45"/>
  <c r="S926" i="45"/>
  <c r="T926" i="45" s="1"/>
  <c r="S928" i="45"/>
  <c r="T928" i="45"/>
  <c r="S930" i="45"/>
  <c r="T930" i="45"/>
  <c r="S932" i="45"/>
  <c r="T932" i="45"/>
  <c r="S934" i="45"/>
  <c r="T934" i="45" s="1"/>
  <c r="S936" i="45"/>
  <c r="T936" i="45"/>
  <c r="S938" i="45"/>
  <c r="T938" i="45"/>
  <c r="S940" i="45"/>
  <c r="T940" i="45"/>
  <c r="S942" i="45"/>
  <c r="T942" i="45" s="1"/>
  <c r="S944" i="45"/>
  <c r="T944" i="45"/>
  <c r="S946" i="45"/>
  <c r="T946" i="45"/>
  <c r="S948" i="45"/>
  <c r="T948" i="45"/>
  <c r="S950" i="45"/>
  <c r="T950" i="45" s="1"/>
  <c r="S952" i="45"/>
  <c r="T952" i="45"/>
  <c r="S954" i="45"/>
  <c r="T954" i="45"/>
  <c r="S956" i="45"/>
  <c r="T956" i="45"/>
  <c r="S958" i="45"/>
  <c r="T958" i="45" s="1"/>
  <c r="S960" i="45"/>
  <c r="T960" i="45"/>
  <c r="S962" i="45"/>
  <c r="T962" i="45"/>
  <c r="S964" i="45"/>
  <c r="T964" i="45"/>
  <c r="Y922" i="45"/>
  <c r="Y926" i="45"/>
  <c r="Y930" i="45"/>
  <c r="Y934" i="45"/>
  <c r="Y938" i="45"/>
  <c r="Y942" i="45"/>
  <c r="Y946" i="45"/>
  <c r="Y950" i="45"/>
  <c r="Y954" i="45"/>
  <c r="Y958" i="45"/>
  <c r="Y962" i="45"/>
  <c r="Y966" i="45"/>
  <c r="Y970" i="45"/>
  <c r="Y974" i="45"/>
  <c r="Y978" i="45"/>
  <c r="Y982" i="45"/>
  <c r="Y986" i="45"/>
  <c r="Y990" i="45"/>
  <c r="Y996" i="45"/>
  <c r="O1040" i="45"/>
  <c r="O1042" i="45"/>
  <c r="O1044" i="45"/>
  <c r="O1046" i="45"/>
  <c r="O1048" i="45"/>
  <c r="O1050" i="45"/>
  <c r="O1052" i="45"/>
  <c r="O1054" i="45"/>
  <c r="O1056" i="45"/>
  <c r="O1058" i="45"/>
  <c r="O1060" i="45"/>
  <c r="O1062" i="45"/>
  <c r="O1064" i="45"/>
  <c r="O1066" i="45"/>
  <c r="O1068" i="45"/>
  <c r="Y993" i="45"/>
  <c r="T995" i="45"/>
  <c r="S995" i="45"/>
  <c r="Y925" i="45"/>
  <c r="Y929" i="45"/>
  <c r="Y933" i="45"/>
  <c r="Y937" i="45"/>
  <c r="Y941" i="45"/>
  <c r="Y945" i="45"/>
  <c r="Y949" i="45"/>
  <c r="Y953" i="45"/>
  <c r="Y957" i="45"/>
  <c r="Y961" i="45"/>
  <c r="Y965" i="45"/>
  <c r="T968" i="45"/>
  <c r="Y969" i="45"/>
  <c r="T972" i="45"/>
  <c r="Y973" i="45"/>
  <c r="T976" i="45"/>
  <c r="Y977" i="45"/>
  <c r="T980" i="45"/>
  <c r="Y981" i="45"/>
  <c r="T984" i="45"/>
  <c r="Y985" i="45"/>
  <c r="T988" i="45"/>
  <c r="Y989" i="45"/>
  <c r="T992" i="45"/>
  <c r="T1078" i="45"/>
  <c r="S1078" i="45"/>
  <c r="S997" i="45"/>
  <c r="T997" i="45" s="1"/>
  <c r="S999" i="45"/>
  <c r="T999" i="45" s="1"/>
  <c r="T1001" i="45"/>
  <c r="S1001" i="45"/>
  <c r="T1003" i="45"/>
  <c r="S1003" i="45"/>
  <c r="S1005" i="45"/>
  <c r="T1005" i="45" s="1"/>
  <c r="S1007" i="45"/>
  <c r="T1007" i="45" s="1"/>
  <c r="T1009" i="45"/>
  <c r="S1009" i="45"/>
  <c r="T1011" i="45"/>
  <c r="S1011" i="45"/>
  <c r="S1013" i="45"/>
  <c r="T1013" i="45" s="1"/>
  <c r="S1015" i="45"/>
  <c r="T1015" i="45" s="1"/>
  <c r="T1017" i="45"/>
  <c r="S1017" i="45"/>
  <c r="T1019" i="45"/>
  <c r="S1019" i="45"/>
  <c r="S1021" i="45"/>
  <c r="T1021" i="45" s="1"/>
  <c r="S1023" i="45"/>
  <c r="T1023" i="45" s="1"/>
  <c r="T1025" i="45"/>
  <c r="S1025" i="45"/>
  <c r="T1027" i="45"/>
  <c r="S1027" i="45"/>
  <c r="S1029" i="45"/>
  <c r="T1029" i="45" s="1"/>
  <c r="S1031" i="45"/>
  <c r="T1031" i="45" s="1"/>
  <c r="T1033" i="45"/>
  <c r="S1033" i="45"/>
  <c r="T1035" i="45"/>
  <c r="S1035" i="45"/>
  <c r="S1037" i="45"/>
  <c r="T1037" i="45" s="1"/>
  <c r="S1039" i="45"/>
  <c r="T1039" i="45" s="1"/>
  <c r="T1045" i="45"/>
  <c r="T1051" i="45"/>
  <c r="O1080" i="45"/>
  <c r="S1082" i="45"/>
  <c r="T1082" i="45" s="1"/>
  <c r="Y924" i="45"/>
  <c r="Y928" i="45"/>
  <c r="Y932" i="45"/>
  <c r="Y936" i="45"/>
  <c r="Y940" i="45"/>
  <c r="Y944" i="45"/>
  <c r="Y948" i="45"/>
  <c r="Y952" i="45"/>
  <c r="Y956" i="45"/>
  <c r="Y960" i="45"/>
  <c r="Y964" i="45"/>
  <c r="Y968" i="45"/>
  <c r="Y972" i="45"/>
  <c r="Y976" i="45"/>
  <c r="Y980" i="45"/>
  <c r="Y984" i="45"/>
  <c r="T987" i="45"/>
  <c r="Y988" i="45"/>
  <c r="T991" i="45"/>
  <c r="Y992" i="45"/>
  <c r="T994" i="45"/>
  <c r="S994" i="45"/>
  <c r="O999" i="45"/>
  <c r="O1001" i="45"/>
  <c r="O1003" i="45"/>
  <c r="O1005" i="45"/>
  <c r="O1007" i="45"/>
  <c r="O1009" i="45"/>
  <c r="O1011" i="45"/>
  <c r="O1013" i="45"/>
  <c r="O1015" i="45"/>
  <c r="O1017" i="45"/>
  <c r="O1019" i="45"/>
  <c r="O1021" i="45"/>
  <c r="O1025" i="45"/>
  <c r="O1027" i="45"/>
  <c r="O1029" i="45"/>
  <c r="O1031" i="45"/>
  <c r="O1033" i="45"/>
  <c r="O1035" i="45"/>
  <c r="O1037" i="45"/>
  <c r="O1043" i="45"/>
  <c r="O1045" i="45"/>
  <c r="O1084" i="45"/>
  <c r="T1086" i="45"/>
  <c r="O1075" i="45"/>
  <c r="Y923" i="45"/>
  <c r="Y927" i="45"/>
  <c r="Y931" i="45"/>
  <c r="Y935" i="45"/>
  <c r="Y939" i="45"/>
  <c r="Y943" i="45"/>
  <c r="Y947" i="45"/>
  <c r="Y951" i="45"/>
  <c r="Y955" i="45"/>
  <c r="Y959" i="45"/>
  <c r="Y963" i="45"/>
  <c r="T966" i="45"/>
  <c r="Y967" i="45"/>
  <c r="T970" i="45"/>
  <c r="Y971" i="45"/>
  <c r="T974" i="45"/>
  <c r="Y975" i="45"/>
  <c r="T978" i="45"/>
  <c r="Y979" i="45"/>
  <c r="T982" i="45"/>
  <c r="Y983" i="45"/>
  <c r="T986" i="45"/>
  <c r="Y987" i="45"/>
  <c r="T990" i="45"/>
  <c r="Y991" i="45"/>
  <c r="Y994" i="45"/>
  <c r="S996" i="45"/>
  <c r="T996" i="45" s="1"/>
  <c r="S1072" i="45"/>
  <c r="T1072" i="45" s="1"/>
  <c r="S1041" i="45"/>
  <c r="T1041" i="45" s="1"/>
  <c r="S1042" i="45"/>
  <c r="T1042" i="45" s="1"/>
  <c r="S1043" i="45"/>
  <c r="T1043" i="45" s="1"/>
  <c r="S1044" i="45"/>
  <c r="T1044" i="45" s="1"/>
  <c r="S1045" i="45"/>
  <c r="S1046" i="45"/>
  <c r="T1046" i="45" s="1"/>
  <c r="S1047" i="45"/>
  <c r="T1047" i="45" s="1"/>
  <c r="S1048" i="45"/>
  <c r="T1048" i="45" s="1"/>
  <c r="S1049" i="45"/>
  <c r="T1049" i="45" s="1"/>
  <c r="S1050" i="45"/>
  <c r="S1051" i="45"/>
  <c r="S1052" i="45"/>
  <c r="T1052" i="45" s="1"/>
  <c r="Y1071" i="45"/>
  <c r="Y1077" i="45"/>
  <c r="Y1081" i="45"/>
  <c r="Y1085" i="45"/>
  <c r="Y1089" i="45"/>
  <c r="O1092" i="45"/>
  <c r="T1093" i="45"/>
  <c r="T1100" i="45"/>
  <c r="S1100" i="45"/>
  <c r="O1101" i="45"/>
  <c r="O1103" i="45"/>
  <c r="Y1109" i="45"/>
  <c r="Y1070" i="45"/>
  <c r="T1087" i="45"/>
  <c r="S1104" i="45"/>
  <c r="T1104" i="45" s="1"/>
  <c r="Y1069" i="45"/>
  <c r="Y1076" i="45"/>
  <c r="S1079" i="45"/>
  <c r="T1079" i="45" s="1"/>
  <c r="Y1080" i="45"/>
  <c r="S1083" i="45"/>
  <c r="T1083" i="45" s="1"/>
  <c r="Y1084" i="45"/>
  <c r="S1087" i="45"/>
  <c r="Y1088" i="45"/>
  <c r="T1097" i="45"/>
  <c r="Y1075" i="45"/>
  <c r="Y1079" i="45"/>
  <c r="S1086" i="45"/>
  <c r="T1092" i="45"/>
  <c r="S1092" i="45"/>
  <c r="O1100" i="45"/>
  <c r="O1104" i="45"/>
  <c r="T1105" i="45"/>
  <c r="Y1074" i="45"/>
  <c r="T1089" i="45"/>
  <c r="O1093" i="45"/>
  <c r="O1097" i="45"/>
  <c r="Y1097" i="45"/>
  <c r="Y1073" i="45"/>
  <c r="S1077" i="45"/>
  <c r="T1077" i="45" s="1"/>
  <c r="Y1078" i="45"/>
  <c r="S1081" i="45"/>
  <c r="T1081" i="45" s="1"/>
  <c r="Y1082" i="45"/>
  <c r="S1085" i="45"/>
  <c r="T1085" i="45" s="1"/>
  <c r="Y1086" i="45"/>
  <c r="Y1090" i="45"/>
  <c r="Y1072" i="45"/>
  <c r="T1076" i="45"/>
  <c r="T1080" i="45"/>
  <c r="T1084" i="45"/>
  <c r="T1088" i="45"/>
  <c r="T1096" i="45"/>
  <c r="S1096" i="45"/>
  <c r="Y1105" i="45"/>
  <c r="T1118" i="45"/>
  <c r="T1142" i="45"/>
  <c r="T1158" i="45"/>
  <c r="T1182" i="45"/>
  <c r="S1190" i="45"/>
  <c r="T1190" i="45" s="1"/>
  <c r="T1192" i="45"/>
  <c r="S1192" i="45"/>
  <c r="T1194" i="45"/>
  <c r="S1194" i="45"/>
  <c r="S1196" i="45"/>
  <c r="T1196" i="45" s="1"/>
  <c r="S1198" i="45"/>
  <c r="T1198" i="45" s="1"/>
  <c r="T1200" i="45"/>
  <c r="S1200" i="45"/>
  <c r="T1202" i="45"/>
  <c r="S1202" i="45"/>
  <c r="S1204" i="45"/>
  <c r="T1204" i="45" s="1"/>
  <c r="S1206" i="45"/>
  <c r="T1206" i="45" s="1"/>
  <c r="T1208" i="45"/>
  <c r="S1208" i="45"/>
  <c r="T1210" i="45"/>
  <c r="S1210" i="45"/>
  <c r="S1212" i="45"/>
  <c r="T1212" i="45" s="1"/>
  <c r="S1214" i="45"/>
  <c r="T1214" i="45" s="1"/>
  <c r="T1265" i="45"/>
  <c r="T1302" i="45"/>
  <c r="T1115" i="45"/>
  <c r="Y1116" i="45"/>
  <c r="S1118" i="45"/>
  <c r="T1123" i="45"/>
  <c r="Y1124" i="45"/>
  <c r="S1126" i="45"/>
  <c r="T1126" i="45" s="1"/>
  <c r="T1131" i="45"/>
  <c r="Y1132" i="45"/>
  <c r="S1134" i="45"/>
  <c r="T1134" i="45" s="1"/>
  <c r="T1139" i="45"/>
  <c r="Y1140" i="45"/>
  <c r="S1142" i="45"/>
  <c r="Y1148" i="45"/>
  <c r="S1150" i="45"/>
  <c r="T1150" i="45" s="1"/>
  <c r="Y1156" i="45"/>
  <c r="S1158" i="45"/>
  <c r="Y1164" i="45"/>
  <c r="S1166" i="45"/>
  <c r="T1166" i="45" s="1"/>
  <c r="T1171" i="45"/>
  <c r="S1174" i="45"/>
  <c r="T1174" i="45" s="1"/>
  <c r="S1182" i="45"/>
  <c r="T1187" i="45"/>
  <c r="T1245" i="45"/>
  <c r="T1277" i="45"/>
  <c r="S1111" i="45"/>
  <c r="T1111" i="45" s="1"/>
  <c r="S1115" i="45"/>
  <c r="T1120" i="45"/>
  <c r="Y1121" i="45"/>
  <c r="S1123" i="45"/>
  <c r="T1128" i="45"/>
  <c r="Y1129" i="45"/>
  <c r="S1131" i="45"/>
  <c r="T1136" i="45"/>
  <c r="Y1137" i="45"/>
  <c r="S1139" i="45"/>
  <c r="T1144" i="45"/>
  <c r="Y1145" i="45"/>
  <c r="S1147" i="45"/>
  <c r="T1147" i="45" s="1"/>
  <c r="T1152" i="45"/>
  <c r="Y1153" i="45"/>
  <c r="S1155" i="45"/>
  <c r="T1155" i="45" s="1"/>
  <c r="T1160" i="45"/>
  <c r="Y1161" i="45"/>
  <c r="S1163" i="45"/>
  <c r="T1163" i="45" s="1"/>
  <c r="T1168" i="45"/>
  <c r="Y1169" i="45"/>
  <c r="S1171" i="45"/>
  <c r="T1176" i="45"/>
  <c r="Y1177" i="45"/>
  <c r="S1179" i="45"/>
  <c r="T1179" i="45" s="1"/>
  <c r="T1184" i="45"/>
  <c r="Y1185" i="45"/>
  <c r="S1187" i="45"/>
  <c r="Y1190" i="45"/>
  <c r="Y1192" i="45"/>
  <c r="Y1194" i="45"/>
  <c r="Y1196" i="45"/>
  <c r="Y1198" i="45"/>
  <c r="Y1200" i="45"/>
  <c r="Y1202" i="45"/>
  <c r="Y1204" i="45"/>
  <c r="Y1206" i="45"/>
  <c r="Y1208" i="45"/>
  <c r="Y1210" i="45"/>
  <c r="Y1212" i="45"/>
  <c r="Y1214" i="45"/>
  <c r="T1219" i="45"/>
  <c r="T1114" i="45"/>
  <c r="T1117" i="45"/>
  <c r="Y1118" i="45"/>
  <c r="T1125" i="45"/>
  <c r="Y1126" i="45"/>
  <c r="T1133" i="45"/>
  <c r="Y1134" i="45"/>
  <c r="T1141" i="45"/>
  <c r="Y1142" i="45"/>
  <c r="T1149" i="45"/>
  <c r="Y1150" i="45"/>
  <c r="T1157" i="45"/>
  <c r="Y1158" i="45"/>
  <c r="T1165" i="45"/>
  <c r="Y1166" i="45"/>
  <c r="T1173" i="45"/>
  <c r="Y1174" i="45"/>
  <c r="T1181" i="45"/>
  <c r="Y1182" i="45"/>
  <c r="T1189" i="45"/>
  <c r="T1217" i="45"/>
  <c r="T1289" i="45"/>
  <c r="T1122" i="45"/>
  <c r="T1130" i="45"/>
  <c r="T1170" i="45"/>
  <c r="T1186" i="45"/>
  <c r="T1191" i="45"/>
  <c r="S1191" i="45"/>
  <c r="S1193" i="45"/>
  <c r="T1193" i="45" s="1"/>
  <c r="S1195" i="45"/>
  <c r="T1195" i="45" s="1"/>
  <c r="S1197" i="45"/>
  <c r="T1197" i="45" s="1"/>
  <c r="T1199" i="45"/>
  <c r="S1199" i="45"/>
  <c r="S1201" i="45"/>
  <c r="T1201" i="45" s="1"/>
  <c r="S1203" i="45"/>
  <c r="T1203" i="45" s="1"/>
  <c r="S1205" i="45"/>
  <c r="T1205" i="45" s="1"/>
  <c r="T1207" i="45"/>
  <c r="S1207" i="45"/>
  <c r="S1209" i="45"/>
  <c r="T1209" i="45" s="1"/>
  <c r="S1211" i="45"/>
  <c r="T1211" i="45" s="1"/>
  <c r="S1213" i="45"/>
  <c r="T1213" i="45" s="1"/>
  <c r="T1215" i="45"/>
  <c r="S1215" i="45"/>
  <c r="T1270" i="45"/>
  <c r="T1297" i="45"/>
  <c r="S1108" i="45"/>
  <c r="T1108" i="45" s="1"/>
  <c r="Y1120" i="45"/>
  <c r="S1122" i="45"/>
  <c r="Y1128" i="45"/>
  <c r="S1130" i="45"/>
  <c r="Y1136" i="45"/>
  <c r="S1138" i="45"/>
  <c r="T1138" i="45" s="1"/>
  <c r="Y1144" i="45"/>
  <c r="S1146" i="45"/>
  <c r="T1146" i="45" s="1"/>
  <c r="Y1152" i="45"/>
  <c r="S1154" i="45"/>
  <c r="T1154" i="45" s="1"/>
  <c r="Y1160" i="45"/>
  <c r="S1162" i="45"/>
  <c r="T1162" i="45" s="1"/>
  <c r="S1170" i="45"/>
  <c r="T1175" i="45"/>
  <c r="S1178" i="45"/>
  <c r="T1178" i="45" s="1"/>
  <c r="Y1184" i="45"/>
  <c r="S1186" i="45"/>
  <c r="T1238" i="45"/>
  <c r="T1278" i="45"/>
  <c r="S1113" i="45"/>
  <c r="T1113" i="45" s="1"/>
  <c r="T1116" i="45"/>
  <c r="Y1117" i="45"/>
  <c r="S1119" i="45"/>
  <c r="T1119" i="45" s="1"/>
  <c r="T1124" i="45"/>
  <c r="Y1125" i="45"/>
  <c r="S1127" i="45"/>
  <c r="T1127" i="45" s="1"/>
  <c r="T1132" i="45"/>
  <c r="Y1133" i="45"/>
  <c r="S1135" i="45"/>
  <c r="T1135" i="45" s="1"/>
  <c r="T1140" i="45"/>
  <c r="Y1141" i="45"/>
  <c r="S1143" i="45"/>
  <c r="T1143" i="45" s="1"/>
  <c r="T1148" i="45"/>
  <c r="Y1149" i="45"/>
  <c r="S1151" i="45"/>
  <c r="T1151" i="45" s="1"/>
  <c r="T1156" i="45"/>
  <c r="Y1157" i="45"/>
  <c r="S1159" i="45"/>
  <c r="T1159" i="45" s="1"/>
  <c r="T1164" i="45"/>
  <c r="Y1165" i="45"/>
  <c r="S1167" i="45"/>
  <c r="T1167" i="45" s="1"/>
  <c r="T1172" i="45"/>
  <c r="Y1173" i="45"/>
  <c r="S1175" i="45"/>
  <c r="T1180" i="45"/>
  <c r="Y1181" i="45"/>
  <c r="T1188" i="45"/>
  <c r="Y1189" i="45"/>
  <c r="Y1191" i="45"/>
  <c r="Y1193" i="45"/>
  <c r="Y1195" i="45"/>
  <c r="Y1197" i="45"/>
  <c r="Y1199" i="45"/>
  <c r="Y1201" i="45"/>
  <c r="Y1203" i="45"/>
  <c r="Y1205" i="45"/>
  <c r="Y1207" i="45"/>
  <c r="Y1209" i="45"/>
  <c r="Y1211" i="45"/>
  <c r="Y1213" i="45"/>
  <c r="Y1215" i="45"/>
  <c r="T1112" i="45"/>
  <c r="T1121" i="45"/>
  <c r="Y1122" i="45"/>
  <c r="T1129" i="45"/>
  <c r="Y1130" i="45"/>
  <c r="T1137" i="45"/>
  <c r="Y1138" i="45"/>
  <c r="T1145" i="45"/>
  <c r="Y1146" i="45"/>
  <c r="T1153" i="45"/>
  <c r="Y1154" i="45"/>
  <c r="T1161" i="45"/>
  <c r="Y1162" i="45"/>
  <c r="T1169" i="45"/>
  <c r="Y1170" i="45"/>
  <c r="T1177" i="45"/>
  <c r="Y1178" i="45"/>
  <c r="T1185" i="45"/>
  <c r="Y1186" i="45"/>
  <c r="S1218" i="45"/>
  <c r="T1218" i="45" s="1"/>
  <c r="T1222" i="45"/>
  <c r="S1217" i="45"/>
  <c r="S1225" i="45"/>
  <c r="T1225" i="45" s="1"/>
  <c r="T1226" i="45"/>
  <c r="S1233" i="45"/>
  <c r="T1233" i="45" s="1"/>
  <c r="T1234" i="45"/>
  <c r="T1242" i="45"/>
  <c r="T1250" i="45"/>
  <c r="T1258" i="45"/>
  <c r="S1265" i="45"/>
  <c r="T1266" i="45"/>
  <c r="S1273" i="45"/>
  <c r="T1273" i="45" s="1"/>
  <c r="T1274" i="45"/>
  <c r="S1281" i="45"/>
  <c r="T1281" i="45" s="1"/>
  <c r="T1282" i="45"/>
  <c r="S1289" i="45"/>
  <c r="T1290" i="45"/>
  <c r="S1297" i="45"/>
  <c r="T1298" i="45"/>
  <c r="T1316" i="45"/>
  <c r="Y1320" i="45"/>
  <c r="O1342" i="45"/>
  <c r="O1344" i="45"/>
  <c r="O1346" i="45"/>
  <c r="S1222" i="45"/>
  <c r="S1230" i="45"/>
  <c r="T1230" i="45" s="1"/>
  <c r="S1238" i="45"/>
  <c r="S1246" i="45"/>
  <c r="T1246" i="45" s="1"/>
  <c r="S1254" i="45"/>
  <c r="T1254" i="45" s="1"/>
  <c r="S1262" i="45"/>
  <c r="T1262" i="45" s="1"/>
  <c r="S1270" i="45"/>
  <c r="S1278" i="45"/>
  <c r="S1286" i="45"/>
  <c r="T1286" i="45" s="1"/>
  <c r="S1294" i="45"/>
  <c r="T1294" i="45" s="1"/>
  <c r="S1302" i="45"/>
  <c r="T1307" i="45"/>
  <c r="T1311" i="45"/>
  <c r="T1315" i="45"/>
  <c r="Y1319" i="45"/>
  <c r="T1323" i="45"/>
  <c r="T1325" i="45"/>
  <c r="T1327" i="45"/>
  <c r="T1329" i="45"/>
  <c r="T1331" i="45"/>
  <c r="T1333" i="45"/>
  <c r="T1335" i="45"/>
  <c r="T1337" i="45"/>
  <c r="T1339" i="45"/>
  <c r="T1341" i="45"/>
  <c r="T1343" i="45"/>
  <c r="T1345" i="45"/>
  <c r="S1221" i="45"/>
  <c r="T1221" i="45" s="1"/>
  <c r="S1229" i="45"/>
  <c r="T1229" i="45" s="1"/>
  <c r="S1237" i="45"/>
  <c r="T1237" i="45" s="1"/>
  <c r="S1245" i="45"/>
  <c r="S1253" i="45"/>
  <c r="T1253" i="45" s="1"/>
  <c r="S1261" i="45"/>
  <c r="T1261" i="45" s="1"/>
  <c r="S1269" i="45"/>
  <c r="T1269" i="45" s="1"/>
  <c r="S1277" i="45"/>
  <c r="S1285" i="45"/>
  <c r="T1285" i="45" s="1"/>
  <c r="S1293" i="45"/>
  <c r="T1293" i="45" s="1"/>
  <c r="S1301" i="45"/>
  <c r="T1301" i="45" s="1"/>
  <c r="Y1316" i="45"/>
  <c r="T1320" i="45"/>
  <c r="Y1353" i="45"/>
  <c r="O1341" i="45"/>
  <c r="O1343" i="45"/>
  <c r="O1345" i="45"/>
  <c r="O1347" i="45"/>
  <c r="T1348" i="45"/>
  <c r="S1348" i="45"/>
  <c r="T1352" i="45"/>
  <c r="T1305" i="45"/>
  <c r="T1309" i="45"/>
  <c r="T1313" i="45"/>
  <c r="Y1315" i="45"/>
  <c r="T1319" i="45"/>
  <c r="T1324" i="45"/>
  <c r="T1326" i="45"/>
  <c r="T1328" i="45"/>
  <c r="T1330" i="45"/>
  <c r="T1332" i="45"/>
  <c r="T1334" i="45"/>
  <c r="T1336" i="45"/>
  <c r="T1338" i="45"/>
  <c r="T1340" i="45"/>
  <c r="T1342" i="45"/>
  <c r="T1344" i="45"/>
  <c r="T1346" i="45"/>
  <c r="S1504" i="45"/>
  <c r="T1504" i="45"/>
  <c r="S1506" i="45"/>
  <c r="T1506" i="45" s="1"/>
  <c r="S1508" i="45"/>
  <c r="T1508" i="45" s="1"/>
  <c r="S1534" i="45"/>
  <c r="T1534" i="45" s="1"/>
  <c r="T1450" i="45"/>
  <c r="T1458" i="45"/>
  <c r="T1466" i="45"/>
  <c r="T1474" i="45"/>
  <c r="T1482" i="45"/>
  <c r="T1490" i="45"/>
  <c r="T1498" i="45"/>
  <c r="S1502" i="45"/>
  <c r="T1502" i="45" s="1"/>
  <c r="S1542" i="45"/>
  <c r="T1542" i="45" s="1"/>
  <c r="S1347" i="45"/>
  <c r="T1347" i="45" s="1"/>
  <c r="T1355" i="45"/>
  <c r="T1359" i="45"/>
  <c r="T1363" i="45"/>
  <c r="T1367" i="45"/>
  <c r="T1371" i="45"/>
  <c r="T1375" i="45"/>
  <c r="T1379" i="45"/>
  <c r="T1383" i="45"/>
  <c r="T1387" i="45"/>
  <c r="T1391" i="45"/>
  <c r="T1395" i="45"/>
  <c r="T1399" i="45"/>
  <c r="T1403" i="45"/>
  <c r="T1407" i="45"/>
  <c r="T1411" i="45"/>
  <c r="T1415" i="45"/>
  <c r="T1419" i="45"/>
  <c r="T1423" i="45"/>
  <c r="T1427" i="45"/>
  <c r="T1431" i="45"/>
  <c r="T1435" i="45"/>
  <c r="T1439" i="45"/>
  <c r="T1443" i="45"/>
  <c r="T1447" i="45"/>
  <c r="O1448" i="45"/>
  <c r="T1455" i="45"/>
  <c r="T1463" i="45"/>
  <c r="T1471" i="45"/>
  <c r="T1479" i="45"/>
  <c r="T1487" i="45"/>
  <c r="O1490" i="45"/>
  <c r="T1495" i="45"/>
  <c r="O1498" i="45"/>
  <c r="S1500" i="45"/>
  <c r="T1500" i="45"/>
  <c r="O1508" i="45"/>
  <c r="S1511" i="45"/>
  <c r="T1511" i="45" s="1"/>
  <c r="S1513" i="45"/>
  <c r="T1513" i="45" s="1"/>
  <c r="S1550" i="45"/>
  <c r="T1550" i="45" s="1"/>
  <c r="T1452" i="45"/>
  <c r="T1460" i="45"/>
  <c r="T1468" i="45"/>
  <c r="T1476" i="45"/>
  <c r="T1484" i="45"/>
  <c r="O1487" i="45"/>
  <c r="T1492" i="45"/>
  <c r="O1495" i="45"/>
  <c r="S1505" i="45"/>
  <c r="T1505" i="45" s="1"/>
  <c r="S1352" i="45"/>
  <c r="T1454" i="45"/>
  <c r="T1462" i="45"/>
  <c r="T1470" i="45"/>
  <c r="T1478" i="45"/>
  <c r="T1486" i="45"/>
  <c r="O1489" i="45"/>
  <c r="T1494" i="45"/>
  <c r="O1497" i="45"/>
  <c r="Y1502" i="45"/>
  <c r="S1503" i="45"/>
  <c r="T1503" i="45"/>
  <c r="S1514" i="45"/>
  <c r="T1514" i="45" s="1"/>
  <c r="S1351" i="45"/>
  <c r="T1351" i="45" s="1"/>
  <c r="T1357" i="45"/>
  <c r="T1361" i="45"/>
  <c r="T1365" i="45"/>
  <c r="T1369" i="45"/>
  <c r="T1373" i="45"/>
  <c r="T1377" i="45"/>
  <c r="T1381" i="45"/>
  <c r="T1385" i="45"/>
  <c r="T1389" i="45"/>
  <c r="T1393" i="45"/>
  <c r="T1397" i="45"/>
  <c r="T1401" i="45"/>
  <c r="T1405" i="45"/>
  <c r="T1409" i="45"/>
  <c r="T1413" i="45"/>
  <c r="T1417" i="45"/>
  <c r="T1451" i="45"/>
  <c r="O1452" i="45"/>
  <c r="T1459" i="45"/>
  <c r="T1467" i="45"/>
  <c r="T1475" i="45"/>
  <c r="T1483" i="45"/>
  <c r="O1486" i="45"/>
  <c r="T1491" i="45"/>
  <c r="O1494" i="45"/>
  <c r="T1499" i="45"/>
  <c r="T1512" i="45"/>
  <c r="S1512" i="45"/>
  <c r="T1518" i="45"/>
  <c r="S1518" i="45"/>
  <c r="T1448" i="45"/>
  <c r="O1449" i="45"/>
  <c r="T1456" i="45"/>
  <c r="T1464" i="45"/>
  <c r="T1472" i="45"/>
  <c r="T1480" i="45"/>
  <c r="T1488" i="45"/>
  <c r="O1491" i="45"/>
  <c r="T1496" i="45"/>
  <c r="O1499" i="45"/>
  <c r="O1501" i="45"/>
  <c r="S1510" i="45"/>
  <c r="T1510" i="45" s="1"/>
  <c r="S1526" i="45"/>
  <c r="T1526" i="45" s="1"/>
  <c r="Y1519" i="45"/>
  <c r="S1521" i="45"/>
  <c r="T1521" i="45" s="1"/>
  <c r="Y1527" i="45"/>
  <c r="S1529" i="45"/>
  <c r="T1529" i="45" s="1"/>
  <c r="Y1535" i="45"/>
  <c r="T1537" i="45"/>
  <c r="S1537" i="45"/>
  <c r="Y1543" i="45"/>
  <c r="T1545" i="45"/>
  <c r="S1545" i="45"/>
  <c r="S1515" i="45"/>
  <c r="T1515" i="45" s="1"/>
  <c r="S1523" i="45"/>
  <c r="T1523" i="45" s="1"/>
  <c r="S1531" i="45"/>
  <c r="T1531" i="45" s="1"/>
  <c r="T1539" i="45"/>
  <c r="S1539" i="45"/>
  <c r="S1547" i="45"/>
  <c r="T1547" i="45" s="1"/>
  <c r="S1552" i="45"/>
  <c r="T1552" i="45" s="1"/>
  <c r="S1554" i="45"/>
  <c r="T1554" i="45" s="1"/>
  <c r="T1556" i="45"/>
  <c r="S1556" i="45"/>
  <c r="S1558" i="45"/>
  <c r="T1558" i="45" s="1"/>
  <c r="S1560" i="45"/>
  <c r="T1560" i="45" s="1"/>
  <c r="S1562" i="45"/>
  <c r="T1562" i="45" s="1"/>
  <c r="T1564" i="45"/>
  <c r="S1564" i="45"/>
  <c r="S1566" i="45"/>
  <c r="T1566" i="45" s="1"/>
  <c r="S1568" i="45"/>
  <c r="T1568" i="45" s="1"/>
  <c r="S1570" i="45"/>
  <c r="T1570" i="45" s="1"/>
  <c r="T1572" i="45"/>
  <c r="T1578" i="45"/>
  <c r="T1580" i="45"/>
  <c r="S1520" i="45"/>
  <c r="T1520" i="45" s="1"/>
  <c r="S1528" i="45"/>
  <c r="T1528" i="45" s="1"/>
  <c r="T1536" i="45"/>
  <c r="S1536" i="45"/>
  <c r="T1544" i="45"/>
  <c r="S1544" i="45"/>
  <c r="O1552" i="45"/>
  <c r="O1554" i="45"/>
  <c r="O1556" i="45"/>
  <c r="O1558" i="45"/>
  <c r="Y1515" i="45"/>
  <c r="T1517" i="45"/>
  <c r="S1517" i="45"/>
  <c r="Y1523" i="45"/>
  <c r="T1525" i="45"/>
  <c r="S1525" i="45"/>
  <c r="Y1531" i="45"/>
  <c r="T1533" i="45"/>
  <c r="S1533" i="45"/>
  <c r="Y1539" i="45"/>
  <c r="S1541" i="45"/>
  <c r="T1541" i="45" s="1"/>
  <c r="T1549" i="45"/>
  <c r="S1549" i="45"/>
  <c r="Y1520" i="45"/>
  <c r="S1522" i="45"/>
  <c r="T1522" i="45" s="1"/>
  <c r="Y1528" i="45"/>
  <c r="S1530" i="45"/>
  <c r="T1530" i="45" s="1"/>
  <c r="Y1536" i="45"/>
  <c r="S1538" i="45"/>
  <c r="T1538" i="45" s="1"/>
  <c r="Y1544" i="45"/>
  <c r="T1546" i="45"/>
  <c r="S1546" i="45"/>
  <c r="S1519" i="45"/>
  <c r="T1519" i="45" s="1"/>
  <c r="S1527" i="45"/>
  <c r="T1527" i="45" s="1"/>
  <c r="T1535" i="45"/>
  <c r="S1535" i="45"/>
  <c r="T1543" i="45"/>
  <c r="S1543" i="45"/>
  <c r="S1551" i="45"/>
  <c r="T1551" i="45" s="1"/>
  <c r="S1553" i="45"/>
  <c r="T1553" i="45" s="1"/>
  <c r="T1555" i="45"/>
  <c r="S1555" i="45"/>
  <c r="T1557" i="45"/>
  <c r="S1557" i="45"/>
  <c r="S1559" i="45"/>
  <c r="T1559" i="45" s="1"/>
  <c r="S1561" i="45"/>
  <c r="T1561" i="45" s="1"/>
  <c r="T1563" i="45"/>
  <c r="S1563" i="45"/>
  <c r="T1565" i="45"/>
  <c r="S1565" i="45"/>
  <c r="S1567" i="45"/>
  <c r="T1567" i="45" s="1"/>
  <c r="S1569" i="45"/>
  <c r="T1569" i="45" s="1"/>
  <c r="T1571" i="45"/>
  <c r="S1571" i="45"/>
  <c r="T1573" i="45"/>
  <c r="T1583" i="45"/>
  <c r="T1501" i="45"/>
  <c r="T1509" i="45"/>
  <c r="Y1514" i="45"/>
  <c r="S1516" i="45"/>
  <c r="T1516" i="45" s="1"/>
  <c r="Y1522" i="45"/>
  <c r="S1524" i="45"/>
  <c r="T1524" i="45" s="1"/>
  <c r="Y1530" i="45"/>
  <c r="T1532" i="45"/>
  <c r="S1532" i="45"/>
  <c r="Y1538" i="45"/>
  <c r="T1540" i="45"/>
  <c r="S1540" i="45"/>
  <c r="S1548" i="45"/>
  <c r="T1548" i="45" s="1"/>
  <c r="T1588" i="45"/>
  <c r="Y1590" i="45"/>
  <c r="T1599" i="45"/>
  <c r="O1608" i="45"/>
  <c r="O1616" i="45"/>
  <c r="T1621" i="45"/>
  <c r="Y1622" i="45"/>
  <c r="O1624" i="45"/>
  <c r="T1629" i="45"/>
  <c r="Y1630" i="45"/>
  <c r="O1632" i="45"/>
  <c r="S1641" i="45"/>
  <c r="T1641" i="45"/>
  <c r="Y1596" i="45"/>
  <c r="Y1600" i="45"/>
  <c r="T1602" i="45"/>
  <c r="Y1603" i="45"/>
  <c r="O1605" i="45"/>
  <c r="S1605" i="45"/>
  <c r="T1605" i="45" s="1"/>
  <c r="Y1611" i="45"/>
  <c r="O1613" i="45"/>
  <c r="S1613" i="45"/>
  <c r="T1613" i="45" s="1"/>
  <c r="T1618" i="45"/>
  <c r="Y1619" i="45"/>
  <c r="T1626" i="45"/>
  <c r="Y1627" i="45"/>
  <c r="S1643" i="45"/>
  <c r="T1643" i="45"/>
  <c r="T1645" i="45"/>
  <c r="S1650" i="45"/>
  <c r="T1650" i="45"/>
  <c r="S1572" i="45"/>
  <c r="S1573" i="45"/>
  <c r="S1574" i="45"/>
  <c r="T1574" i="45" s="1"/>
  <c r="S1575" i="45"/>
  <c r="T1575" i="45" s="1"/>
  <c r="S1576" i="45"/>
  <c r="T1576" i="45" s="1"/>
  <c r="S1577" i="45"/>
  <c r="T1577" i="45" s="1"/>
  <c r="S1578" i="45"/>
  <c r="S1579" i="45"/>
  <c r="T1579" i="45" s="1"/>
  <c r="S1580" i="45"/>
  <c r="S1581" i="45"/>
  <c r="T1581" i="45" s="1"/>
  <c r="S1582" i="45"/>
  <c r="T1582" i="45" s="1"/>
  <c r="S1583" i="45"/>
  <c r="S1584" i="45"/>
  <c r="T1584" i="45" s="1"/>
  <c r="S1585" i="45"/>
  <c r="T1585" i="45" s="1"/>
  <c r="Y1588" i="45"/>
  <c r="S1593" i="45"/>
  <c r="T1593" i="45" s="1"/>
  <c r="T1598" i="45"/>
  <c r="O1602" i="45"/>
  <c r="S1602" i="45"/>
  <c r="T1607" i="45"/>
  <c r="Y1608" i="45"/>
  <c r="O1610" i="45"/>
  <c r="S1610" i="45"/>
  <c r="T1610" i="45" s="1"/>
  <c r="T1615" i="45"/>
  <c r="Y1616" i="45"/>
  <c r="O1618" i="45"/>
  <c r="S1618" i="45"/>
  <c r="T1623" i="45"/>
  <c r="Y1624" i="45"/>
  <c r="O1626" i="45"/>
  <c r="S1626" i="45"/>
  <c r="T1631" i="45"/>
  <c r="Y1632" i="45"/>
  <c r="O1634" i="45"/>
  <c r="T1634" i="45"/>
  <c r="Y1641" i="45"/>
  <c r="Y1605" i="45"/>
  <c r="Y1613" i="45"/>
  <c r="Y1621" i="45"/>
  <c r="T1628" i="45"/>
  <c r="Y1629" i="45"/>
  <c r="S1636" i="45"/>
  <c r="T1636" i="45"/>
  <c r="S1638" i="45"/>
  <c r="T1638" i="45"/>
  <c r="S1640" i="45"/>
  <c r="T1640" i="45"/>
  <c r="S1654" i="45"/>
  <c r="T1654" i="45" s="1"/>
  <c r="S1690" i="45"/>
  <c r="T1690" i="45"/>
  <c r="Y1586" i="45"/>
  <c r="S1591" i="45"/>
  <c r="T1591" i="45" s="1"/>
  <c r="Y1594" i="45"/>
  <c r="T1597" i="45"/>
  <c r="T1601" i="45"/>
  <c r="Y1602" i="45"/>
  <c r="O1604" i="45"/>
  <c r="S1604" i="45"/>
  <c r="T1604" i="45" s="1"/>
  <c r="T1609" i="45"/>
  <c r="Y1610" i="45"/>
  <c r="O1612" i="45"/>
  <c r="S1612" i="45"/>
  <c r="T1612" i="45" s="1"/>
  <c r="T1617" i="45"/>
  <c r="Y1618" i="45"/>
  <c r="O1620" i="45"/>
  <c r="S1620" i="45"/>
  <c r="T1620" i="45" s="1"/>
  <c r="T1625" i="45"/>
  <c r="Y1626" i="45"/>
  <c r="O1628" i="45"/>
  <c r="S1628" i="45"/>
  <c r="T1633" i="45"/>
  <c r="O1636" i="45"/>
  <c r="T1614" i="45"/>
  <c r="O1617" i="45"/>
  <c r="T1622" i="45"/>
  <c r="S1644" i="45"/>
  <c r="T1644" i="45"/>
  <c r="S1646" i="45"/>
  <c r="T1646" i="45"/>
  <c r="S1658" i="45"/>
  <c r="T1658" i="45" s="1"/>
  <c r="S1589" i="45"/>
  <c r="T1589" i="45" s="1"/>
  <c r="T1603" i="45"/>
  <c r="Y1604" i="45"/>
  <c r="O1606" i="45"/>
  <c r="S1606" i="45"/>
  <c r="T1606" i="45" s="1"/>
  <c r="Y1612" i="45"/>
  <c r="O1614" i="45"/>
  <c r="S1614" i="45"/>
  <c r="T1619" i="45"/>
  <c r="Y1620" i="45"/>
  <c r="O1622" i="45"/>
  <c r="S1622" i="45"/>
  <c r="Y1628" i="45"/>
  <c r="O1630" i="45"/>
  <c r="S1630" i="45"/>
  <c r="T1630" i="45" s="1"/>
  <c r="Y1591" i="45"/>
  <c r="S1596" i="45"/>
  <c r="T1596" i="45" s="1"/>
  <c r="Y1597" i="45"/>
  <c r="S1600" i="45"/>
  <c r="T1600" i="45" s="1"/>
  <c r="Y1601" i="45"/>
  <c r="O1603" i="45"/>
  <c r="S1603" i="45"/>
  <c r="T1608" i="45"/>
  <c r="Y1609" i="45"/>
  <c r="O1611" i="45"/>
  <c r="S1611" i="45"/>
  <c r="T1611" i="45" s="1"/>
  <c r="T1616" i="45"/>
  <c r="Y1617" i="45"/>
  <c r="O1619" i="45"/>
  <c r="S1619" i="45"/>
  <c r="T1624" i="45"/>
  <c r="Y1625" i="45"/>
  <c r="O1627" i="45"/>
  <c r="S1627" i="45"/>
  <c r="T1627" i="45" s="1"/>
  <c r="T1632" i="45"/>
  <c r="Y1633" i="45"/>
  <c r="T1635" i="45"/>
  <c r="T1637" i="45"/>
  <c r="S1698" i="45"/>
  <c r="T1698" i="45"/>
  <c r="S1723" i="45"/>
  <c r="T1723" i="45"/>
  <c r="T1821" i="45"/>
  <c r="S1821" i="45"/>
  <c r="Y1651" i="45"/>
  <c r="Y1655" i="45"/>
  <c r="Y1659" i="45"/>
  <c r="T1662" i="45"/>
  <c r="Y1663" i="45"/>
  <c r="T1666" i="45"/>
  <c r="Y1667" i="45"/>
  <c r="T1670" i="45"/>
  <c r="Y1671" i="45"/>
  <c r="T1674" i="45"/>
  <c r="Y1675" i="45"/>
  <c r="T1678" i="45"/>
  <c r="T1691" i="45"/>
  <c r="S1700" i="45"/>
  <c r="T1700" i="45"/>
  <c r="S1716" i="45"/>
  <c r="T1716" i="45"/>
  <c r="S1747" i="45"/>
  <c r="T1747" i="45"/>
  <c r="T1755" i="45"/>
  <c r="S1755" i="45"/>
  <c r="S1757" i="45"/>
  <c r="T1757" i="45" s="1"/>
  <c r="S1761" i="45"/>
  <c r="T1761" i="45" s="1"/>
  <c r="Y1687" i="45"/>
  <c r="S1688" i="45"/>
  <c r="T1688" i="45"/>
  <c r="S1693" i="45"/>
  <c r="T1693" i="45"/>
  <c r="S1695" i="45"/>
  <c r="T1695" i="45" s="1"/>
  <c r="S1697" i="45"/>
  <c r="T1697" i="45" s="1"/>
  <c r="S1740" i="45"/>
  <c r="T1740" i="45"/>
  <c r="S1704" i="45"/>
  <c r="T1704" i="45"/>
  <c r="S1731" i="45"/>
  <c r="T1731" i="45" s="1"/>
  <c r="T1791" i="45"/>
  <c r="S1791" i="45"/>
  <c r="O1697" i="45"/>
  <c r="S1724" i="45"/>
  <c r="T1724" i="45" s="1"/>
  <c r="O1706" i="45"/>
  <c r="S1708" i="45"/>
  <c r="T1708" i="45" s="1"/>
  <c r="S1748" i="45"/>
  <c r="T1748" i="45" s="1"/>
  <c r="S1752" i="45"/>
  <c r="T1752" i="45" s="1"/>
  <c r="T1639" i="45"/>
  <c r="T1647" i="45"/>
  <c r="S1689" i="45"/>
  <c r="T1689" i="45" s="1"/>
  <c r="Y1690" i="45"/>
  <c r="T1692" i="45"/>
  <c r="T1694" i="45"/>
  <c r="Y1695" i="45"/>
  <c r="S1696" i="45"/>
  <c r="T1696" i="45"/>
  <c r="S1739" i="45"/>
  <c r="T1739" i="45" s="1"/>
  <c r="Y1648" i="45"/>
  <c r="T1651" i="45"/>
  <c r="Y1652" i="45"/>
  <c r="T1655" i="45"/>
  <c r="Y1656" i="45"/>
  <c r="T1659" i="45"/>
  <c r="Y1660" i="45"/>
  <c r="T1663" i="45"/>
  <c r="Y1664" i="45"/>
  <c r="T1667" i="45"/>
  <c r="Y1668" i="45"/>
  <c r="T1671" i="45"/>
  <c r="Y1672" i="45"/>
  <c r="Y1676" i="45"/>
  <c r="Y1680" i="45"/>
  <c r="Y1684" i="45"/>
  <c r="O1710" i="45"/>
  <c r="S1712" i="45"/>
  <c r="T1712" i="45"/>
  <c r="S1732" i="45"/>
  <c r="T1732" i="45" s="1"/>
  <c r="Y1701" i="45"/>
  <c r="Y1705" i="45"/>
  <c r="Y1709" i="45"/>
  <c r="Y1713" i="45"/>
  <c r="Y1722" i="45"/>
  <c r="O1724" i="45"/>
  <c r="Y1730" i="45"/>
  <c r="O1732" i="45"/>
  <c r="Y1738" i="45"/>
  <c r="O1740" i="45"/>
  <c r="Y1746" i="45"/>
  <c r="O1748" i="45"/>
  <c r="S1759" i="45"/>
  <c r="T1759" i="45" s="1"/>
  <c r="T1763" i="45"/>
  <c r="S1763" i="45"/>
  <c r="S1765" i="45"/>
  <c r="T1765" i="45" s="1"/>
  <c r="Y1801" i="45"/>
  <c r="T1767" i="45"/>
  <c r="S1767" i="45"/>
  <c r="S1771" i="45"/>
  <c r="T1771" i="45" s="1"/>
  <c r="S1775" i="45"/>
  <c r="T1775" i="45" s="1"/>
  <c r="T1779" i="45"/>
  <c r="S1779" i="45"/>
  <c r="T1783" i="45"/>
  <c r="S1783" i="45"/>
  <c r="S1787" i="45"/>
  <c r="T1787" i="45" s="1"/>
  <c r="O1723" i="45"/>
  <c r="O1731" i="45"/>
  <c r="O1739" i="45"/>
  <c r="O1747" i="45"/>
  <c r="O1752" i="45"/>
  <c r="S1795" i="45"/>
  <c r="T1795" i="45" s="1"/>
  <c r="S1809" i="45"/>
  <c r="T1809" i="45" s="1"/>
  <c r="T1702" i="45"/>
  <c r="T1706" i="45"/>
  <c r="T1710" i="45"/>
  <c r="T1714" i="45"/>
  <c r="O1720" i="45"/>
  <c r="T1720" i="45"/>
  <c r="O1728" i="45"/>
  <c r="T1728" i="45"/>
  <c r="O1736" i="45"/>
  <c r="T1736" i="45"/>
  <c r="O1744" i="45"/>
  <c r="T1744" i="45"/>
  <c r="O1756" i="45"/>
  <c r="T1760" i="45"/>
  <c r="S1760" i="45"/>
  <c r="S1799" i="45"/>
  <c r="T1799" i="45" s="1"/>
  <c r="O1717" i="45"/>
  <c r="T1717" i="45"/>
  <c r="Y1723" i="45"/>
  <c r="O1725" i="45"/>
  <c r="T1725" i="45"/>
  <c r="Y1731" i="45"/>
  <c r="O1733" i="45"/>
  <c r="T1733" i="45"/>
  <c r="Y1739" i="45"/>
  <c r="O1741" i="45"/>
  <c r="T1741" i="45"/>
  <c r="Y1747" i="45"/>
  <c r="O1749" i="45"/>
  <c r="O1764" i="45"/>
  <c r="S1803" i="45"/>
  <c r="T1803" i="45" s="1"/>
  <c r="T1687" i="45"/>
  <c r="T1701" i="45"/>
  <c r="Y1702" i="45"/>
  <c r="T1705" i="45"/>
  <c r="Y1706" i="45"/>
  <c r="T1709" i="45"/>
  <c r="Y1710" i="45"/>
  <c r="T1713" i="45"/>
  <c r="Y1714" i="45"/>
  <c r="Y1720" i="45"/>
  <c r="O1722" i="45"/>
  <c r="T1722" i="45"/>
  <c r="Y1728" i="45"/>
  <c r="O1730" i="45"/>
  <c r="T1730" i="45"/>
  <c r="Y1736" i="45"/>
  <c r="O1738" i="45"/>
  <c r="T1738" i="45"/>
  <c r="Y1744" i="45"/>
  <c r="O1746" i="45"/>
  <c r="T1746" i="45"/>
  <c r="S1751" i="45"/>
  <c r="T1751" i="45" s="1"/>
  <c r="T1753" i="45"/>
  <c r="Y1805" i="45"/>
  <c r="T1806" i="45"/>
  <c r="S1845" i="45"/>
  <c r="T1845" i="45" s="1"/>
  <c r="S1806" i="45"/>
  <c r="T1811" i="45"/>
  <c r="S1811" i="45"/>
  <c r="O1817" i="45"/>
  <c r="S1750" i="45"/>
  <c r="T1750" i="45" s="1"/>
  <c r="S1758" i="45"/>
  <c r="T1758" i="45" s="1"/>
  <c r="S1766" i="45"/>
  <c r="T1766" i="45" s="1"/>
  <c r="S1770" i="45"/>
  <c r="T1770" i="45" s="1"/>
  <c r="S1774" i="45"/>
  <c r="T1774" i="45" s="1"/>
  <c r="S1778" i="45"/>
  <c r="T1778" i="45" s="1"/>
  <c r="S1782" i="45"/>
  <c r="T1782" i="45" s="1"/>
  <c r="S1786" i="45"/>
  <c r="T1786" i="45" s="1"/>
  <c r="S1790" i="45"/>
  <c r="T1790" i="45" s="1"/>
  <c r="S1794" i="45"/>
  <c r="T1794" i="45" s="1"/>
  <c r="S1798" i="45"/>
  <c r="T1798" i="45" s="1"/>
  <c r="S1802" i="45"/>
  <c r="T1802" i="45" s="1"/>
  <c r="T1808" i="45"/>
  <c r="Y1814" i="45"/>
  <c r="S1829" i="45"/>
  <c r="T1829" i="45" s="1"/>
  <c r="O1841" i="45"/>
  <c r="S1820" i="45"/>
  <c r="T1820" i="45" s="1"/>
  <c r="S1853" i="45"/>
  <c r="T1853" i="45" s="1"/>
  <c r="S1756" i="45"/>
  <c r="T1756" i="45" s="1"/>
  <c r="S1764" i="45"/>
  <c r="T1764" i="45" s="1"/>
  <c r="S1769" i="45"/>
  <c r="T1769" i="45" s="1"/>
  <c r="S1773" i="45"/>
  <c r="T1773" i="45" s="1"/>
  <c r="S1777" i="45"/>
  <c r="T1777" i="45" s="1"/>
  <c r="S1781" i="45"/>
  <c r="T1781" i="45" s="1"/>
  <c r="S1785" i="45"/>
  <c r="T1785" i="45" s="1"/>
  <c r="S1789" i="45"/>
  <c r="T1789" i="45" s="1"/>
  <c r="S1793" i="45"/>
  <c r="T1793" i="45" s="1"/>
  <c r="S1797" i="45"/>
  <c r="T1797" i="45" s="1"/>
  <c r="S1801" i="45"/>
  <c r="T1801" i="45" s="1"/>
  <c r="S1805" i="45"/>
  <c r="T1805" i="45" s="1"/>
  <c r="Y1809" i="45"/>
  <c r="T1810" i="45"/>
  <c r="O1814" i="45"/>
  <c r="O1825" i="45"/>
  <c r="T1754" i="45"/>
  <c r="T1768" i="45"/>
  <c r="T1776" i="45"/>
  <c r="T1780" i="45"/>
  <c r="T1788" i="45"/>
  <c r="T1792" i="45"/>
  <c r="T1800" i="45"/>
  <c r="Y1806" i="45"/>
  <c r="T1807" i="45"/>
  <c r="S1810" i="45"/>
  <c r="O1824" i="45"/>
  <c r="T1837" i="45"/>
  <c r="S1837" i="45"/>
  <c r="S1754" i="45"/>
  <c r="S1762" i="45"/>
  <c r="T1762" i="45" s="1"/>
  <c r="S1768" i="45"/>
  <c r="S1772" i="45"/>
  <c r="T1772" i="45" s="1"/>
  <c r="S1776" i="45"/>
  <c r="S1780" i="45"/>
  <c r="S1784" i="45"/>
  <c r="T1784" i="45" s="1"/>
  <c r="S1788" i="45"/>
  <c r="S1792" i="45"/>
  <c r="S1796" i="45"/>
  <c r="T1796" i="45" s="1"/>
  <c r="S1800" i="45"/>
  <c r="S1804" i="45"/>
  <c r="T1804" i="45" s="1"/>
  <c r="S1807" i="45"/>
  <c r="S1812" i="45"/>
  <c r="T1812" i="45" s="1"/>
  <c r="Y1813" i="45"/>
  <c r="Y1816" i="45"/>
  <c r="T1818" i="45"/>
  <c r="S1818" i="45"/>
  <c r="Y1824" i="45"/>
  <c r="S1826" i="45"/>
  <c r="T1826" i="45" s="1"/>
  <c r="Y1832" i="45"/>
  <c r="S1834" i="45"/>
  <c r="T1834" i="45" s="1"/>
  <c r="Y1840" i="45"/>
  <c r="S1842" i="45"/>
  <c r="T1842" i="45" s="1"/>
  <c r="Y1848" i="45"/>
  <c r="S1850" i="45"/>
  <c r="T1850" i="45" s="1"/>
  <c r="Y1856" i="45"/>
  <c r="S1858" i="45"/>
  <c r="T1858" i="45" s="1"/>
  <c r="Y1861" i="45"/>
  <c r="Y1863" i="45"/>
  <c r="Y1865" i="45"/>
  <c r="Y1867" i="45"/>
  <c r="Y1869" i="45"/>
  <c r="Y1871" i="45"/>
  <c r="Y1873" i="45"/>
  <c r="Y1875" i="45"/>
  <c r="Y1877" i="45"/>
  <c r="Y1879" i="45"/>
  <c r="Y1881" i="45"/>
  <c r="Y1883" i="45"/>
  <c r="Y1885" i="45"/>
  <c r="Y1887" i="45"/>
  <c r="Y1889" i="45"/>
  <c r="Y1891" i="45"/>
  <c r="Y1893" i="45"/>
  <c r="T1815" i="45"/>
  <c r="S1815" i="45"/>
  <c r="Y1821" i="45"/>
  <c r="T1823" i="45"/>
  <c r="S1823" i="45"/>
  <c r="Y1829" i="45"/>
  <c r="T1831" i="45"/>
  <c r="S1831" i="45"/>
  <c r="Y1837" i="45"/>
  <c r="S1839" i="45"/>
  <c r="T1839" i="45" s="1"/>
  <c r="Y1845" i="45"/>
  <c r="S1847" i="45"/>
  <c r="T1847" i="45" s="1"/>
  <c r="Y1853" i="45"/>
  <c r="S1855" i="45"/>
  <c r="T1855" i="45" s="1"/>
  <c r="S1828" i="45"/>
  <c r="T1828" i="45" s="1"/>
  <c r="T1836" i="45"/>
  <c r="S1836" i="45"/>
  <c r="S1844" i="45"/>
  <c r="T1844" i="45" s="1"/>
  <c r="S1852" i="45"/>
  <c r="T1852" i="45" s="1"/>
  <c r="S1860" i="45"/>
  <c r="T1860" i="45" s="1"/>
  <c r="T1862" i="45"/>
  <c r="S1862" i="45"/>
  <c r="S1864" i="45"/>
  <c r="T1864" i="45" s="1"/>
  <c r="S1866" i="45"/>
  <c r="T1866" i="45" s="1"/>
  <c r="S1868" i="45"/>
  <c r="T1868" i="45" s="1"/>
  <c r="T1870" i="45"/>
  <c r="S1870" i="45"/>
  <c r="S1872" i="45"/>
  <c r="T1872" i="45" s="1"/>
  <c r="S1874" i="45"/>
  <c r="T1874" i="45" s="1"/>
  <c r="S1876" i="45"/>
  <c r="T1876" i="45" s="1"/>
  <c r="T1878" i="45"/>
  <c r="S1878" i="45"/>
  <c r="S1880" i="45"/>
  <c r="T1880" i="45" s="1"/>
  <c r="S1882" i="45"/>
  <c r="T1882" i="45" s="1"/>
  <c r="S1884" i="45"/>
  <c r="T1884" i="45" s="1"/>
  <c r="T1886" i="45"/>
  <c r="S1886" i="45"/>
  <c r="S1888" i="45"/>
  <c r="T1888" i="45" s="1"/>
  <c r="S1890" i="45"/>
  <c r="T1890" i="45" s="1"/>
  <c r="S1892" i="45"/>
  <c r="T1892" i="45" s="1"/>
  <c r="T1894" i="45"/>
  <c r="S1894" i="45"/>
  <c r="T1817" i="45"/>
  <c r="S1817" i="45"/>
  <c r="T1825" i="45"/>
  <c r="S1825" i="45"/>
  <c r="S1833" i="45"/>
  <c r="T1833" i="45" s="1"/>
  <c r="S1841" i="45"/>
  <c r="T1841" i="45" s="1"/>
  <c r="T1849" i="45"/>
  <c r="S1849" i="45"/>
  <c r="T1857" i="45"/>
  <c r="S1857" i="45"/>
  <c r="O1862" i="45"/>
  <c r="O1864" i="45"/>
  <c r="O1866" i="45"/>
  <c r="O1868" i="45"/>
  <c r="O1870" i="45"/>
  <c r="O1872" i="45"/>
  <c r="O1874" i="45"/>
  <c r="O1876" i="45"/>
  <c r="O1878" i="45"/>
  <c r="O1880" i="45"/>
  <c r="O1882" i="45"/>
  <c r="O1884" i="45"/>
  <c r="O1886" i="45"/>
  <c r="O1888" i="45"/>
  <c r="O1890" i="45"/>
  <c r="O1892" i="45"/>
  <c r="S1814" i="45"/>
  <c r="T1814" i="45" s="1"/>
  <c r="Y1820" i="45"/>
  <c r="S1822" i="45"/>
  <c r="T1822" i="45" s="1"/>
  <c r="Y1828" i="45"/>
  <c r="S1830" i="45"/>
  <c r="T1830" i="45" s="1"/>
  <c r="Y1836" i="45"/>
  <c r="S1838" i="45"/>
  <c r="T1838" i="45" s="1"/>
  <c r="Y1844" i="45"/>
  <c r="S1846" i="45"/>
  <c r="T1846" i="45" s="1"/>
  <c r="Y1852" i="45"/>
  <c r="T1854" i="45"/>
  <c r="S1854" i="45"/>
  <c r="Y1860" i="45"/>
  <c r="Y1862" i="45"/>
  <c r="Y1864" i="45"/>
  <c r="Y1866" i="45"/>
  <c r="Y1868" i="45"/>
  <c r="Y1870" i="45"/>
  <c r="Y1872" i="45"/>
  <c r="Y1874" i="45"/>
  <c r="Y1876" i="45"/>
  <c r="Y1878" i="45"/>
  <c r="Y1880" i="45"/>
  <c r="Y1882" i="45"/>
  <c r="Y1884" i="45"/>
  <c r="Y1886" i="45"/>
  <c r="Y1888" i="45"/>
  <c r="Y1890" i="45"/>
  <c r="Y1892" i="45"/>
  <c r="T1813" i="45"/>
  <c r="Y1817" i="45"/>
  <c r="S1819" i="45"/>
  <c r="T1819" i="45" s="1"/>
  <c r="Y1825" i="45"/>
  <c r="T1827" i="45"/>
  <c r="S1827" i="45"/>
  <c r="Y1833" i="45"/>
  <c r="T1835" i="45"/>
  <c r="S1835" i="45"/>
  <c r="Y1841" i="45"/>
  <c r="T1843" i="45"/>
  <c r="S1843" i="45"/>
  <c r="Y1849" i="45"/>
  <c r="S1851" i="45"/>
  <c r="T1851" i="45" s="1"/>
  <c r="Y1857" i="45"/>
  <c r="S1859" i="45"/>
  <c r="T1859" i="45" s="1"/>
  <c r="T1816" i="45"/>
  <c r="S1816" i="45"/>
  <c r="Y1822" i="45"/>
  <c r="S1824" i="45"/>
  <c r="T1824" i="45" s="1"/>
  <c r="Y1830" i="45"/>
  <c r="S1832" i="45"/>
  <c r="T1832" i="45" s="1"/>
  <c r="Y1838" i="45"/>
  <c r="S1840" i="45"/>
  <c r="T1840" i="45" s="1"/>
  <c r="Y1846" i="45"/>
  <c r="S1848" i="45"/>
  <c r="T1848" i="45" s="1"/>
  <c r="Y1854" i="45"/>
  <c r="S1856" i="45"/>
  <c r="T1856" i="45" s="1"/>
  <c r="S1861" i="45"/>
  <c r="T1861" i="45" s="1"/>
  <c r="S1863" i="45"/>
  <c r="T1863" i="45" s="1"/>
  <c r="T1865" i="45"/>
  <c r="S1865" i="45"/>
  <c r="S1867" i="45"/>
  <c r="T1867" i="45" s="1"/>
  <c r="S1869" i="45"/>
  <c r="T1869" i="45" s="1"/>
  <c r="S1871" i="45"/>
  <c r="T1871" i="45" s="1"/>
  <c r="T1873" i="45"/>
  <c r="S1873" i="45"/>
  <c r="S1875" i="45"/>
  <c r="T1875" i="45" s="1"/>
  <c r="S1877" i="45"/>
  <c r="T1877" i="45" s="1"/>
  <c r="S1879" i="45"/>
  <c r="T1879" i="45" s="1"/>
  <c r="T1881" i="45"/>
  <c r="S1881" i="45"/>
  <c r="S1883" i="45"/>
  <c r="T1883" i="45" s="1"/>
  <c r="S1885" i="45"/>
  <c r="T1885" i="45" s="1"/>
  <c r="S1887" i="45"/>
  <c r="T1887" i="45" s="1"/>
  <c r="T1889" i="45"/>
  <c r="S1889" i="45"/>
  <c r="S1891" i="45"/>
  <c r="T1891" i="45" s="1"/>
  <c r="S1893" i="45"/>
  <c r="T1893" i="45" s="1"/>
  <c r="S90" i="44"/>
  <c r="T90" i="44" s="1"/>
  <c r="S92" i="44"/>
  <c r="T92" i="44" s="1"/>
  <c r="S94" i="44"/>
  <c r="T94" i="44" s="1"/>
  <c r="S96" i="44"/>
  <c r="T96" i="44" s="1"/>
  <c r="S117" i="44"/>
  <c r="T117" i="44" s="1"/>
  <c r="S154" i="44"/>
  <c r="T154" i="44" s="1"/>
  <c r="S156" i="44"/>
  <c r="T156" i="44" s="1"/>
  <c r="S158" i="44"/>
  <c r="T158" i="44" s="1"/>
  <c r="S160" i="44"/>
  <c r="T160" i="44" s="1"/>
  <c r="S181" i="44"/>
  <c r="T181" i="44" s="1"/>
  <c r="S202" i="44"/>
  <c r="T202" i="44" s="1"/>
  <c r="S204" i="44"/>
  <c r="T204" i="44" s="1"/>
  <c r="S217" i="44"/>
  <c r="T217" i="44" s="1"/>
  <c r="S219" i="44"/>
  <c r="T219" i="44" s="1"/>
  <c r="S232" i="44"/>
  <c r="T232" i="44" s="1"/>
  <c r="S234" i="44"/>
  <c r="T234" i="44" s="1"/>
  <c r="T16" i="44"/>
  <c r="T32" i="44"/>
  <c r="T48" i="44"/>
  <c r="S84" i="44"/>
  <c r="T84" i="44" s="1"/>
  <c r="T86" i="44"/>
  <c r="S86" i="44"/>
  <c r="S88" i="44"/>
  <c r="T88" i="44" s="1"/>
  <c r="S109" i="44"/>
  <c r="T109" i="44" s="1"/>
  <c r="S146" i="44"/>
  <c r="T146" i="44" s="1"/>
  <c r="T148" i="44"/>
  <c r="S148" i="44"/>
  <c r="S150" i="44"/>
  <c r="T150" i="44" s="1"/>
  <c r="S152" i="44"/>
  <c r="T152" i="44" s="1"/>
  <c r="S173" i="44"/>
  <c r="T173" i="44" s="1"/>
  <c r="T198" i="44"/>
  <c r="S198" i="44"/>
  <c r="S200" i="44"/>
  <c r="T200" i="44" s="1"/>
  <c r="S213" i="44"/>
  <c r="T213" i="44" s="1"/>
  <c r="S215" i="44"/>
  <c r="T215" i="44" s="1"/>
  <c r="T228" i="44"/>
  <c r="S228" i="44"/>
  <c r="S230" i="44"/>
  <c r="T230" i="44" s="1"/>
  <c r="S245" i="44"/>
  <c r="T245" i="44" s="1"/>
  <c r="S249" i="44"/>
  <c r="T249" i="44" s="1"/>
  <c r="T253" i="44"/>
  <c r="S253" i="44"/>
  <c r="S257" i="44"/>
  <c r="T257" i="44" s="1"/>
  <c r="S269" i="44"/>
  <c r="T269" i="44" s="1"/>
  <c r="S271" i="44"/>
  <c r="T271" i="44" s="1"/>
  <c r="T101" i="44"/>
  <c r="S101" i="44"/>
  <c r="S138" i="44"/>
  <c r="T138" i="44" s="1"/>
  <c r="S140" i="44"/>
  <c r="T140" i="44" s="1"/>
  <c r="S142" i="44"/>
  <c r="T142" i="44" s="1"/>
  <c r="T144" i="44"/>
  <c r="S144" i="44"/>
  <c r="S165" i="44"/>
  <c r="T165" i="44" s="1"/>
  <c r="S194" i="44"/>
  <c r="T194" i="44" s="1"/>
  <c r="S196" i="44"/>
  <c r="T196" i="44" s="1"/>
  <c r="T224" i="44"/>
  <c r="S224" i="44"/>
  <c r="S226" i="44"/>
  <c r="T226" i="44" s="1"/>
  <c r="S241" i="44"/>
  <c r="T241" i="44" s="1"/>
  <c r="S243" i="44"/>
  <c r="T243" i="44" s="1"/>
  <c r="T247" i="44"/>
  <c r="S247" i="44"/>
  <c r="S251" i="44"/>
  <c r="T251" i="44" s="1"/>
  <c r="S255" i="44"/>
  <c r="T255" i="44" s="1"/>
  <c r="S259" i="44"/>
  <c r="T259" i="44" s="1"/>
  <c r="T261" i="44"/>
  <c r="S261" i="44"/>
  <c r="S93" i="44"/>
  <c r="T93" i="44" s="1"/>
  <c r="S130" i="44"/>
  <c r="T130" i="44" s="1"/>
  <c r="S132" i="44"/>
  <c r="T132" i="44" s="1"/>
  <c r="T134" i="44"/>
  <c r="S134" i="44"/>
  <c r="S136" i="44"/>
  <c r="T136" i="44" s="1"/>
  <c r="S157" i="44"/>
  <c r="T157" i="44" s="1"/>
  <c r="S190" i="44"/>
  <c r="T190" i="44" s="1"/>
  <c r="T192" i="44"/>
  <c r="S192" i="44"/>
  <c r="S205" i="44"/>
  <c r="T205" i="44" s="1"/>
  <c r="S220" i="44"/>
  <c r="T220" i="44" s="1"/>
  <c r="S222" i="44"/>
  <c r="T222" i="44" s="1"/>
  <c r="T237" i="44"/>
  <c r="S237" i="44"/>
  <c r="S239" i="44"/>
  <c r="T239" i="44" s="1"/>
  <c r="S263" i="44"/>
  <c r="T263" i="44" s="1"/>
  <c r="S265" i="44"/>
  <c r="T265" i="44" s="1"/>
  <c r="T267" i="44"/>
  <c r="S267" i="44"/>
  <c r="S85" i="44"/>
  <c r="T85" i="44" s="1"/>
  <c r="S122" i="44"/>
  <c r="T122" i="44" s="1"/>
  <c r="S124" i="44"/>
  <c r="T124" i="44" s="1"/>
  <c r="T126" i="44"/>
  <c r="S126" i="44"/>
  <c r="S128" i="44"/>
  <c r="T128" i="44" s="1"/>
  <c r="S149" i="44"/>
  <c r="T149" i="44" s="1"/>
  <c r="S186" i="44"/>
  <c r="T186" i="44" s="1"/>
  <c r="T188" i="44"/>
  <c r="S188" i="44"/>
  <c r="S216" i="44"/>
  <c r="T216" i="44" s="1"/>
  <c r="S218" i="44"/>
  <c r="T218" i="44" s="1"/>
  <c r="S233" i="44"/>
  <c r="T233" i="44" s="1"/>
  <c r="T235" i="44"/>
  <c r="S235" i="44"/>
  <c r="T7" i="44"/>
  <c r="T15" i="44"/>
  <c r="T23" i="44"/>
  <c r="T31" i="44"/>
  <c r="T39" i="44"/>
  <c r="T47" i="44"/>
  <c r="T55" i="44"/>
  <c r="S114" i="44"/>
  <c r="T114" i="44" s="1"/>
  <c r="T116" i="44"/>
  <c r="S116" i="44"/>
  <c r="S118" i="44"/>
  <c r="T118" i="44" s="1"/>
  <c r="T120" i="44"/>
  <c r="S120" i="44"/>
  <c r="S141" i="44"/>
  <c r="T141" i="44" s="1"/>
  <c r="T178" i="44"/>
  <c r="S178" i="44"/>
  <c r="S180" i="44"/>
  <c r="T180" i="44" s="1"/>
  <c r="T182" i="44"/>
  <c r="S182" i="44"/>
  <c r="S184" i="44"/>
  <c r="T184" i="44" s="1"/>
  <c r="T197" i="44"/>
  <c r="S197" i="44"/>
  <c r="S214" i="44"/>
  <c r="T214" i="44" s="1"/>
  <c r="T229" i="44"/>
  <c r="S229" i="44"/>
  <c r="S231" i="44"/>
  <c r="T231" i="44" s="1"/>
  <c r="T244" i="44"/>
  <c r="S244" i="44"/>
  <c r="S246" i="44"/>
  <c r="T246" i="44" s="1"/>
  <c r="T248" i="44"/>
  <c r="S248" i="44"/>
  <c r="S250" i="44"/>
  <c r="T250" i="44" s="1"/>
  <c r="T252" i="44"/>
  <c r="S252" i="44"/>
  <c r="S254" i="44"/>
  <c r="T254" i="44" s="1"/>
  <c r="T256" i="44"/>
  <c r="S256" i="44"/>
  <c r="S258" i="44"/>
  <c r="T258" i="44" s="1"/>
  <c r="T106" i="44"/>
  <c r="S106" i="44"/>
  <c r="S108" i="44"/>
  <c r="T108" i="44" s="1"/>
  <c r="T110" i="44"/>
  <c r="S110" i="44"/>
  <c r="S112" i="44"/>
  <c r="T112" i="44" s="1"/>
  <c r="T133" i="44"/>
  <c r="S133" i="44"/>
  <c r="S170" i="44"/>
  <c r="T170" i="44" s="1"/>
  <c r="T172" i="44"/>
  <c r="S172" i="44"/>
  <c r="S174" i="44"/>
  <c r="T174" i="44" s="1"/>
  <c r="T176" i="44"/>
  <c r="S176" i="44"/>
  <c r="S210" i="44"/>
  <c r="T210" i="44" s="1"/>
  <c r="T212" i="44"/>
  <c r="S212" i="44"/>
  <c r="S225" i="44"/>
  <c r="T225" i="44" s="1"/>
  <c r="T227" i="44"/>
  <c r="S227" i="44"/>
  <c r="S240" i="44"/>
  <c r="T240" i="44" s="1"/>
  <c r="T242" i="44"/>
  <c r="S242" i="44"/>
  <c r="S260" i="44"/>
  <c r="T260" i="44" s="1"/>
  <c r="T262" i="44"/>
  <c r="S262" i="44"/>
  <c r="S268" i="44"/>
  <c r="T268" i="44" s="1"/>
  <c r="T98" i="44"/>
  <c r="S98" i="44"/>
  <c r="S100" i="44"/>
  <c r="T100" i="44" s="1"/>
  <c r="T102" i="44"/>
  <c r="S102" i="44"/>
  <c r="S104" i="44"/>
  <c r="T104" i="44" s="1"/>
  <c r="T125" i="44"/>
  <c r="S125" i="44"/>
  <c r="S162" i="44"/>
  <c r="T162" i="44" s="1"/>
  <c r="T164" i="44"/>
  <c r="S164" i="44"/>
  <c r="S166" i="44"/>
  <c r="T166" i="44" s="1"/>
  <c r="T168" i="44"/>
  <c r="S168" i="44"/>
  <c r="S189" i="44"/>
  <c r="T189" i="44" s="1"/>
  <c r="T206" i="44"/>
  <c r="S206" i="44"/>
  <c r="S208" i="44"/>
  <c r="T208" i="44" s="1"/>
  <c r="T221" i="44"/>
  <c r="S221" i="44"/>
  <c r="S223" i="44"/>
  <c r="T223" i="44" s="1"/>
  <c r="T236" i="44"/>
  <c r="S236" i="44"/>
  <c r="S238" i="44"/>
  <c r="T238" i="44" s="1"/>
  <c r="T264" i="44"/>
  <c r="S264" i="44"/>
  <c r="T87" i="44"/>
  <c r="T103" i="44"/>
  <c r="T135" i="44"/>
  <c r="T143" i="44"/>
  <c r="T151" i="44"/>
  <c r="T167" i="44"/>
  <c r="T199" i="44"/>
  <c r="T207" i="44"/>
  <c r="T266" i="44"/>
  <c r="S266" i="44"/>
  <c r="T295" i="44"/>
  <c r="S295" i="44"/>
  <c r="S303" i="44"/>
  <c r="T303" i="44" s="1"/>
  <c r="T311" i="44"/>
  <c r="S311" i="44"/>
  <c r="T319" i="44"/>
  <c r="S319" i="44"/>
  <c r="T327" i="44"/>
  <c r="S327" i="44"/>
  <c r="S335" i="44"/>
  <c r="T335" i="44" s="1"/>
  <c r="T361" i="44"/>
  <c r="S361" i="44"/>
  <c r="T393" i="44"/>
  <c r="S393" i="44"/>
  <c r="S449" i="44"/>
  <c r="T449" i="44"/>
  <c r="S465" i="44"/>
  <c r="T465" i="44" s="1"/>
  <c r="S481" i="44"/>
  <c r="T481" i="44"/>
  <c r="S497" i="44"/>
  <c r="T497" i="44" s="1"/>
  <c r="S87" i="44"/>
  <c r="S95" i="44"/>
  <c r="T95" i="44" s="1"/>
  <c r="S103" i="44"/>
  <c r="S111" i="44"/>
  <c r="T111" i="44" s="1"/>
  <c r="S119" i="44"/>
  <c r="T119" i="44" s="1"/>
  <c r="S127" i="44"/>
  <c r="T127" i="44" s="1"/>
  <c r="S135" i="44"/>
  <c r="S143" i="44"/>
  <c r="S151" i="44"/>
  <c r="S159" i="44"/>
  <c r="T159" i="44" s="1"/>
  <c r="S167" i="44"/>
  <c r="S175" i="44"/>
  <c r="T175" i="44" s="1"/>
  <c r="S183" i="44"/>
  <c r="T183" i="44" s="1"/>
  <c r="S191" i="44"/>
  <c r="T191" i="44" s="1"/>
  <c r="S199" i="44"/>
  <c r="S207" i="44"/>
  <c r="S292" i="44"/>
  <c r="T292" i="44" s="1"/>
  <c r="T300" i="44"/>
  <c r="S300" i="44"/>
  <c r="S308" i="44"/>
  <c r="T308" i="44" s="1"/>
  <c r="T316" i="44"/>
  <c r="S316" i="44"/>
  <c r="S324" i="44"/>
  <c r="T324" i="44" s="1"/>
  <c r="T332" i="44"/>
  <c r="S332" i="44"/>
  <c r="S574" i="44"/>
  <c r="T574" i="44" s="1"/>
  <c r="T576" i="44"/>
  <c r="S576" i="44"/>
  <c r="S578" i="44"/>
  <c r="T578" i="44" s="1"/>
  <c r="T580" i="44"/>
  <c r="S580" i="44"/>
  <c r="S273" i="44"/>
  <c r="T273" i="44" s="1"/>
  <c r="T275" i="44"/>
  <c r="S275" i="44"/>
  <c r="S277" i="44"/>
  <c r="T277" i="44" s="1"/>
  <c r="T279" i="44"/>
  <c r="S279" i="44"/>
  <c r="S281" i="44"/>
  <c r="T281" i="44" s="1"/>
  <c r="T283" i="44"/>
  <c r="S283" i="44"/>
  <c r="S285" i="44"/>
  <c r="T285" i="44" s="1"/>
  <c r="T287" i="44"/>
  <c r="S287" i="44"/>
  <c r="S289" i="44"/>
  <c r="T289" i="44" s="1"/>
  <c r="T297" i="44"/>
  <c r="S297" i="44"/>
  <c r="S305" i="44"/>
  <c r="T305" i="44" s="1"/>
  <c r="T313" i="44"/>
  <c r="S313" i="44"/>
  <c r="S321" i="44"/>
  <c r="T321" i="44" s="1"/>
  <c r="T329" i="44"/>
  <c r="S329" i="44"/>
  <c r="S337" i="44"/>
  <c r="T337" i="44" s="1"/>
  <c r="O341" i="44"/>
  <c r="S369" i="44"/>
  <c r="T369" i="44" s="1"/>
  <c r="S401" i="44"/>
  <c r="T401" i="44" s="1"/>
  <c r="T294" i="44"/>
  <c r="S294" i="44"/>
  <c r="T302" i="44"/>
  <c r="S302" i="44"/>
  <c r="T310" i="44"/>
  <c r="S310" i="44"/>
  <c r="S318" i="44"/>
  <c r="T318" i="44" s="1"/>
  <c r="T326" i="44"/>
  <c r="S326" i="44"/>
  <c r="T334" i="44"/>
  <c r="S334" i="44"/>
  <c r="O354" i="44"/>
  <c r="O363" i="44"/>
  <c r="O386" i="44"/>
  <c r="O395" i="44"/>
  <c r="O418" i="44"/>
  <c r="T83" i="44"/>
  <c r="T91" i="44"/>
  <c r="T107" i="44"/>
  <c r="T115" i="44"/>
  <c r="T139" i="44"/>
  <c r="T147" i="44"/>
  <c r="T155" i="44"/>
  <c r="T171" i="44"/>
  <c r="T179" i="44"/>
  <c r="T203" i="44"/>
  <c r="T211" i="44"/>
  <c r="T270" i="44"/>
  <c r="S270" i="44"/>
  <c r="T291" i="44"/>
  <c r="S291" i="44"/>
  <c r="S299" i="44"/>
  <c r="T299" i="44" s="1"/>
  <c r="T307" i="44"/>
  <c r="S307" i="44"/>
  <c r="T315" i="44"/>
  <c r="S315" i="44"/>
  <c r="T323" i="44"/>
  <c r="S323" i="44"/>
  <c r="S331" i="44"/>
  <c r="T331" i="44" s="1"/>
  <c r="T345" i="44"/>
  <c r="S345" i="44"/>
  <c r="O349" i="44"/>
  <c r="T377" i="44"/>
  <c r="S377" i="44"/>
  <c r="S409" i="44"/>
  <c r="T409" i="44" s="1"/>
  <c r="S457" i="44"/>
  <c r="T457" i="44" s="1"/>
  <c r="S473" i="44"/>
  <c r="T473" i="44"/>
  <c r="S489" i="44"/>
  <c r="T489" i="44" s="1"/>
  <c r="S505" i="44"/>
  <c r="T505" i="44"/>
  <c r="S2" i="44"/>
  <c r="T2" i="44" s="1"/>
  <c r="S3" i="44"/>
  <c r="T3" i="44" s="1"/>
  <c r="S4" i="44"/>
  <c r="T4" i="44" s="1"/>
  <c r="S5" i="44"/>
  <c r="T5" i="44" s="1"/>
  <c r="S6" i="44"/>
  <c r="T6" i="44" s="1"/>
  <c r="S7" i="44"/>
  <c r="S8" i="44"/>
  <c r="T8" i="44" s="1"/>
  <c r="S9" i="44"/>
  <c r="T9" i="44" s="1"/>
  <c r="S10" i="44"/>
  <c r="T10" i="44" s="1"/>
  <c r="S11" i="44"/>
  <c r="T11" i="44" s="1"/>
  <c r="S12" i="44"/>
  <c r="T12" i="44" s="1"/>
  <c r="S13" i="44"/>
  <c r="T13" i="44" s="1"/>
  <c r="S14" i="44"/>
  <c r="T14" i="44" s="1"/>
  <c r="S15" i="44"/>
  <c r="S16" i="44"/>
  <c r="S17" i="44"/>
  <c r="T17" i="44" s="1"/>
  <c r="S18" i="44"/>
  <c r="T18" i="44" s="1"/>
  <c r="S19" i="44"/>
  <c r="T19" i="44" s="1"/>
  <c r="S20" i="44"/>
  <c r="T20" i="44" s="1"/>
  <c r="S21" i="44"/>
  <c r="T21" i="44" s="1"/>
  <c r="S22" i="44"/>
  <c r="T22" i="44" s="1"/>
  <c r="S23" i="44"/>
  <c r="S24" i="44"/>
  <c r="T24" i="44" s="1"/>
  <c r="S25" i="44"/>
  <c r="T25" i="44" s="1"/>
  <c r="S26" i="44"/>
  <c r="T26" i="44" s="1"/>
  <c r="S27" i="44"/>
  <c r="T27" i="44" s="1"/>
  <c r="S28" i="44"/>
  <c r="T28" i="44" s="1"/>
  <c r="S29" i="44"/>
  <c r="T29" i="44" s="1"/>
  <c r="S30" i="44"/>
  <c r="T30" i="44" s="1"/>
  <c r="S31" i="44"/>
  <c r="S32" i="44"/>
  <c r="S33" i="44"/>
  <c r="T33" i="44" s="1"/>
  <c r="S34" i="44"/>
  <c r="T34" i="44" s="1"/>
  <c r="S35" i="44"/>
  <c r="T35" i="44" s="1"/>
  <c r="S36" i="44"/>
  <c r="T36" i="44" s="1"/>
  <c r="S37" i="44"/>
  <c r="T37" i="44" s="1"/>
  <c r="S38" i="44"/>
  <c r="T38" i="44" s="1"/>
  <c r="S39" i="44"/>
  <c r="S40" i="44"/>
  <c r="T40" i="44" s="1"/>
  <c r="S41" i="44"/>
  <c r="T41" i="44" s="1"/>
  <c r="S42" i="44"/>
  <c r="T42" i="44" s="1"/>
  <c r="S43" i="44"/>
  <c r="T43" i="44" s="1"/>
  <c r="S44" i="44"/>
  <c r="T44" i="44" s="1"/>
  <c r="S45" i="44"/>
  <c r="T45" i="44" s="1"/>
  <c r="S46" i="44"/>
  <c r="T46" i="44" s="1"/>
  <c r="S47" i="44"/>
  <c r="S48" i="44"/>
  <c r="S49" i="44"/>
  <c r="T49" i="44" s="1"/>
  <c r="S50" i="44"/>
  <c r="T50" i="44" s="1"/>
  <c r="S51" i="44"/>
  <c r="T51" i="44" s="1"/>
  <c r="S52" i="44"/>
  <c r="T52" i="44" s="1"/>
  <c r="S53" i="44"/>
  <c r="T53" i="44" s="1"/>
  <c r="S54" i="44"/>
  <c r="T54" i="44" s="1"/>
  <c r="S55" i="44"/>
  <c r="S56" i="44"/>
  <c r="T56" i="44" s="1"/>
  <c r="S57" i="44"/>
  <c r="T57" i="44" s="1"/>
  <c r="S58" i="44"/>
  <c r="T58" i="44" s="1"/>
  <c r="S83" i="44"/>
  <c r="S91" i="44"/>
  <c r="S99" i="44"/>
  <c r="T99" i="44" s="1"/>
  <c r="S107" i="44"/>
  <c r="S115" i="44"/>
  <c r="S123" i="44"/>
  <c r="T123" i="44" s="1"/>
  <c r="S131" i="44"/>
  <c r="T131" i="44" s="1"/>
  <c r="S139" i="44"/>
  <c r="S147" i="44"/>
  <c r="S155" i="44"/>
  <c r="S163" i="44"/>
  <c r="T163" i="44" s="1"/>
  <c r="S171" i="44"/>
  <c r="S179" i="44"/>
  <c r="S187" i="44"/>
  <c r="T187" i="44" s="1"/>
  <c r="S195" i="44"/>
  <c r="T195" i="44" s="1"/>
  <c r="S203" i="44"/>
  <c r="S211" i="44"/>
  <c r="S296" i="44"/>
  <c r="T296" i="44" s="1"/>
  <c r="T304" i="44"/>
  <c r="S304" i="44"/>
  <c r="S312" i="44"/>
  <c r="T312" i="44" s="1"/>
  <c r="T320" i="44"/>
  <c r="S320" i="44"/>
  <c r="S328" i="44"/>
  <c r="T328" i="44" s="1"/>
  <c r="T336" i="44"/>
  <c r="S336" i="44"/>
  <c r="O339" i="44"/>
  <c r="O362" i="44"/>
  <c r="O371" i="44"/>
  <c r="O394" i="44"/>
  <c r="O403" i="44"/>
  <c r="T272" i="44"/>
  <c r="S272" i="44"/>
  <c r="S274" i="44"/>
  <c r="T274" i="44" s="1"/>
  <c r="T276" i="44"/>
  <c r="S276" i="44"/>
  <c r="T278" i="44"/>
  <c r="S278" i="44"/>
  <c r="T280" i="44"/>
  <c r="S280" i="44"/>
  <c r="S282" i="44"/>
  <c r="T282" i="44" s="1"/>
  <c r="T284" i="44"/>
  <c r="S284" i="44"/>
  <c r="T286" i="44"/>
  <c r="S286" i="44"/>
  <c r="T288" i="44"/>
  <c r="S288" i="44"/>
  <c r="S293" i="44"/>
  <c r="T293" i="44" s="1"/>
  <c r="T301" i="44"/>
  <c r="S301" i="44"/>
  <c r="T309" i="44"/>
  <c r="S309" i="44"/>
  <c r="T317" i="44"/>
  <c r="S317" i="44"/>
  <c r="S325" i="44"/>
  <c r="T325" i="44" s="1"/>
  <c r="T333" i="44"/>
  <c r="S333" i="44"/>
  <c r="T342" i="44"/>
  <c r="S353" i="44"/>
  <c r="T353" i="44" s="1"/>
  <c r="O357" i="44"/>
  <c r="S385" i="44"/>
  <c r="T385" i="44" s="1"/>
  <c r="T406" i="44"/>
  <c r="T417" i="44"/>
  <c r="S417" i="44"/>
  <c r="S89" i="44"/>
  <c r="T89" i="44" s="1"/>
  <c r="S97" i="44"/>
  <c r="T97" i="44" s="1"/>
  <c r="S105" i="44"/>
  <c r="T105" i="44" s="1"/>
  <c r="S113" i="44"/>
  <c r="T113" i="44" s="1"/>
  <c r="S121" i="44"/>
  <c r="T121" i="44" s="1"/>
  <c r="S129" i="44"/>
  <c r="T129" i="44" s="1"/>
  <c r="S137" i="44"/>
  <c r="T137" i="44" s="1"/>
  <c r="S145" i="44"/>
  <c r="T145" i="44" s="1"/>
  <c r="S153" i="44"/>
  <c r="T153" i="44" s="1"/>
  <c r="S161" i="44"/>
  <c r="T161" i="44" s="1"/>
  <c r="S169" i="44"/>
  <c r="T169" i="44" s="1"/>
  <c r="S177" i="44"/>
  <c r="T177" i="44" s="1"/>
  <c r="S185" i="44"/>
  <c r="T185" i="44" s="1"/>
  <c r="S193" i="44"/>
  <c r="T193" i="44" s="1"/>
  <c r="S201" i="44"/>
  <c r="T201" i="44" s="1"/>
  <c r="S209" i="44"/>
  <c r="T209" i="44" s="1"/>
  <c r="T290" i="44"/>
  <c r="S290" i="44"/>
  <c r="S298" i="44"/>
  <c r="T298" i="44" s="1"/>
  <c r="T306" i="44"/>
  <c r="S306" i="44"/>
  <c r="T314" i="44"/>
  <c r="S314" i="44"/>
  <c r="T322" i="44"/>
  <c r="S322" i="44"/>
  <c r="S330" i="44"/>
  <c r="T330" i="44" s="1"/>
  <c r="O338" i="44"/>
  <c r="O347" i="44"/>
  <c r="O370" i="44"/>
  <c r="O379" i="44"/>
  <c r="O402" i="44"/>
  <c r="O411" i="44"/>
  <c r="Y342" i="44"/>
  <c r="Y350" i="44"/>
  <c r="Y358" i="44"/>
  <c r="Y366" i="44"/>
  <c r="Y374" i="44"/>
  <c r="Y382" i="44"/>
  <c r="Y390" i="44"/>
  <c r="Y398" i="44"/>
  <c r="Y406" i="44"/>
  <c r="Y414" i="44"/>
  <c r="O463" i="44"/>
  <c r="O479" i="44"/>
  <c r="O487" i="44"/>
  <c r="O495" i="44"/>
  <c r="O503" i="44"/>
  <c r="O511" i="44"/>
  <c r="S513" i="44"/>
  <c r="T513" i="44" s="1"/>
  <c r="T515" i="44"/>
  <c r="S515" i="44"/>
  <c r="T517" i="44"/>
  <c r="S517" i="44"/>
  <c r="T519" i="44"/>
  <c r="S519" i="44"/>
  <c r="S521" i="44"/>
  <c r="T521" i="44" s="1"/>
  <c r="T523" i="44"/>
  <c r="S523" i="44"/>
  <c r="T525" i="44"/>
  <c r="S525" i="44"/>
  <c r="T527" i="44"/>
  <c r="S527" i="44"/>
  <c r="S529" i="44"/>
  <c r="T529" i="44" s="1"/>
  <c r="T531" i="44"/>
  <c r="S531" i="44"/>
  <c r="T533" i="44"/>
  <c r="S533" i="44"/>
  <c r="T535" i="44"/>
  <c r="S535" i="44"/>
  <c r="T537" i="44"/>
  <c r="S537" i="44"/>
  <c r="T539" i="44"/>
  <c r="S539" i="44"/>
  <c r="T545" i="44"/>
  <c r="T582" i="44"/>
  <c r="S582" i="44"/>
  <c r="S584" i="44"/>
  <c r="T584" i="44" s="1"/>
  <c r="T586" i="44"/>
  <c r="S586" i="44"/>
  <c r="S588" i="44"/>
  <c r="T588" i="44" s="1"/>
  <c r="Y340" i="44"/>
  <c r="Y348" i="44"/>
  <c r="Y356" i="44"/>
  <c r="Y364" i="44"/>
  <c r="Y372" i="44"/>
  <c r="Y380" i="44"/>
  <c r="Y388" i="44"/>
  <c r="Y396" i="44"/>
  <c r="Y404" i="44"/>
  <c r="Y412" i="44"/>
  <c r="Y447" i="44"/>
  <c r="O449" i="44"/>
  <c r="Y455" i="44"/>
  <c r="O457" i="44"/>
  <c r="Y463" i="44"/>
  <c r="O465" i="44"/>
  <c r="Y471" i="44"/>
  <c r="O473" i="44"/>
  <c r="Y479" i="44"/>
  <c r="O481" i="44"/>
  <c r="Y487" i="44"/>
  <c r="O489" i="44"/>
  <c r="Y495" i="44"/>
  <c r="O497" i="44"/>
  <c r="Y503" i="44"/>
  <c r="O505" i="44"/>
  <c r="Y511" i="44"/>
  <c r="Y513" i="44"/>
  <c r="Y515" i="44"/>
  <c r="Y517" i="44"/>
  <c r="Y519" i="44"/>
  <c r="Y521" i="44"/>
  <c r="Y523" i="44"/>
  <c r="Y525" i="44"/>
  <c r="Y527" i="44"/>
  <c r="Y529" i="44"/>
  <c r="T566" i="44"/>
  <c r="S566" i="44"/>
  <c r="S568" i="44"/>
  <c r="T568" i="44" s="1"/>
  <c r="T570" i="44"/>
  <c r="S570" i="44"/>
  <c r="S572" i="44"/>
  <c r="T572" i="44" s="1"/>
  <c r="Y339" i="44"/>
  <c r="Y347" i="44"/>
  <c r="Y355" i="44"/>
  <c r="Y363" i="44"/>
  <c r="Y371" i="44"/>
  <c r="Y379" i="44"/>
  <c r="Y387" i="44"/>
  <c r="Y395" i="44"/>
  <c r="Y403" i="44"/>
  <c r="Y411" i="44"/>
  <c r="Y419" i="44"/>
  <c r="T422" i="44"/>
  <c r="Y423" i="44"/>
  <c r="T426" i="44"/>
  <c r="Y427" i="44"/>
  <c r="T430" i="44"/>
  <c r="Y431" i="44"/>
  <c r="T434" i="44"/>
  <c r="Y435" i="44"/>
  <c r="T438" i="44"/>
  <c r="Y439" i="44"/>
  <c r="T442" i="44"/>
  <c r="Y443" i="44"/>
  <c r="T446" i="44"/>
  <c r="Y452" i="44"/>
  <c r="O454" i="44"/>
  <c r="T454" i="44"/>
  <c r="Y460" i="44"/>
  <c r="O462" i="44"/>
  <c r="T462" i="44"/>
  <c r="Y468" i="44"/>
  <c r="O470" i="44"/>
  <c r="T470" i="44"/>
  <c r="Y476" i="44"/>
  <c r="O478" i="44"/>
  <c r="T478" i="44"/>
  <c r="Y484" i="44"/>
  <c r="O486" i="44"/>
  <c r="T486" i="44"/>
  <c r="Y492" i="44"/>
  <c r="O494" i="44"/>
  <c r="T494" i="44"/>
  <c r="Y500" i="44"/>
  <c r="O502" i="44"/>
  <c r="T502" i="44"/>
  <c r="Y508" i="44"/>
  <c r="O510" i="44"/>
  <c r="T510" i="44"/>
  <c r="T558" i="44"/>
  <c r="S558" i="44"/>
  <c r="S560" i="44"/>
  <c r="T560" i="44" s="1"/>
  <c r="T562" i="44"/>
  <c r="S562" i="44"/>
  <c r="S564" i="44"/>
  <c r="T564" i="44" s="1"/>
  <c r="O451" i="44"/>
  <c r="O459" i="44"/>
  <c r="O467" i="44"/>
  <c r="O475" i="44"/>
  <c r="O499" i="44"/>
  <c r="O507" i="44"/>
  <c r="S512" i="44"/>
  <c r="T512" i="44" s="1"/>
  <c r="T514" i="44"/>
  <c r="S514" i="44"/>
  <c r="S516" i="44"/>
  <c r="T516" i="44" s="1"/>
  <c r="T518" i="44"/>
  <c r="S518" i="44"/>
  <c r="S520" i="44"/>
  <c r="T520" i="44" s="1"/>
  <c r="T522" i="44"/>
  <c r="S522" i="44"/>
  <c r="S524" i="44"/>
  <c r="T524" i="44" s="1"/>
  <c r="T526" i="44"/>
  <c r="S526" i="44"/>
  <c r="S528" i="44"/>
  <c r="T528" i="44" s="1"/>
  <c r="T530" i="44"/>
  <c r="S530" i="44"/>
  <c r="S532" i="44"/>
  <c r="T532" i="44" s="1"/>
  <c r="T534" i="44"/>
  <c r="S534" i="44"/>
  <c r="S536" i="44"/>
  <c r="T536" i="44" s="1"/>
  <c r="T538" i="44"/>
  <c r="S538" i="44"/>
  <c r="T542" i="44"/>
  <c r="T544" i="44"/>
  <c r="S552" i="44"/>
  <c r="T552" i="44" s="1"/>
  <c r="T554" i="44"/>
  <c r="S554" i="44"/>
  <c r="S556" i="44"/>
  <c r="T556" i="44" s="1"/>
  <c r="Y337" i="44"/>
  <c r="S342" i="44"/>
  <c r="Y345" i="44"/>
  <c r="S350" i="44"/>
  <c r="T350" i="44" s="1"/>
  <c r="Y353" i="44"/>
  <c r="S358" i="44"/>
  <c r="T358" i="44" s="1"/>
  <c r="Y361" i="44"/>
  <c r="S366" i="44"/>
  <c r="T366" i="44" s="1"/>
  <c r="Y369" i="44"/>
  <c r="S374" i="44"/>
  <c r="T374" i="44" s="1"/>
  <c r="Y377" i="44"/>
  <c r="S382" i="44"/>
  <c r="T382" i="44" s="1"/>
  <c r="Y385" i="44"/>
  <c r="S390" i="44"/>
  <c r="T390" i="44" s="1"/>
  <c r="Y393" i="44"/>
  <c r="S398" i="44"/>
  <c r="T398" i="44" s="1"/>
  <c r="Y401" i="44"/>
  <c r="S406" i="44"/>
  <c r="Y409" i="44"/>
  <c r="S414" i="44"/>
  <c r="T414" i="44" s="1"/>
  <c r="Y417" i="44"/>
  <c r="T421" i="44"/>
  <c r="Y422" i="44"/>
  <c r="T425" i="44"/>
  <c r="Y426" i="44"/>
  <c r="T429" i="44"/>
  <c r="Y430" i="44"/>
  <c r="T433" i="44"/>
  <c r="Y434" i="44"/>
  <c r="T437" i="44"/>
  <c r="Y438" i="44"/>
  <c r="T441" i="44"/>
  <c r="Y442" i="44"/>
  <c r="T445" i="44"/>
  <c r="O448" i="44"/>
  <c r="T448" i="44"/>
  <c r="O456" i="44"/>
  <c r="T456" i="44"/>
  <c r="O464" i="44"/>
  <c r="T464" i="44"/>
  <c r="O472" i="44"/>
  <c r="T472" i="44"/>
  <c r="O480" i="44"/>
  <c r="T480" i="44"/>
  <c r="O488" i="44"/>
  <c r="T488" i="44"/>
  <c r="O496" i="44"/>
  <c r="T496" i="44"/>
  <c r="O504" i="44"/>
  <c r="T504" i="44"/>
  <c r="O512" i="44"/>
  <c r="O514" i="44"/>
  <c r="O516" i="44"/>
  <c r="O518" i="44"/>
  <c r="O520" i="44"/>
  <c r="O522" i="44"/>
  <c r="O524" i="44"/>
  <c r="O526" i="44"/>
  <c r="O528" i="44"/>
  <c r="O530" i="44"/>
  <c r="O532" i="44"/>
  <c r="O534" i="44"/>
  <c r="O536" i="44"/>
  <c r="O538" i="44"/>
  <c r="O540" i="44"/>
  <c r="O542" i="44"/>
  <c r="O544" i="44"/>
  <c r="Y344" i="44"/>
  <c r="Y352" i="44"/>
  <c r="Y360" i="44"/>
  <c r="Y368" i="44"/>
  <c r="Y376" i="44"/>
  <c r="Y384" i="44"/>
  <c r="Y392" i="44"/>
  <c r="Y400" i="44"/>
  <c r="Y408" i="44"/>
  <c r="Y416" i="44"/>
  <c r="Y451" i="44"/>
  <c r="O453" i="44"/>
  <c r="Y459" i="44"/>
  <c r="O461" i="44"/>
  <c r="Y467" i="44"/>
  <c r="O469" i="44"/>
  <c r="Y475" i="44"/>
  <c r="O477" i="44"/>
  <c r="Y483" i="44"/>
  <c r="O485" i="44"/>
  <c r="Y491" i="44"/>
  <c r="O493" i="44"/>
  <c r="Y499" i="44"/>
  <c r="O501" i="44"/>
  <c r="Y507" i="44"/>
  <c r="O509" i="44"/>
  <c r="Y512" i="44"/>
  <c r="Y514" i="44"/>
  <c r="Y516" i="44"/>
  <c r="Y518" i="44"/>
  <c r="Y520" i="44"/>
  <c r="Y522" i="44"/>
  <c r="Y524" i="44"/>
  <c r="Y526" i="44"/>
  <c r="Y528" i="44"/>
  <c r="Y530" i="44"/>
  <c r="Y532" i="44"/>
  <c r="Y534" i="44"/>
  <c r="Y343" i="44"/>
  <c r="Y351" i="44"/>
  <c r="Y359" i="44"/>
  <c r="Y367" i="44"/>
  <c r="Y375" i="44"/>
  <c r="Y383" i="44"/>
  <c r="Y391" i="44"/>
  <c r="Y399" i="44"/>
  <c r="Y407" i="44"/>
  <c r="Y415" i="44"/>
  <c r="Y421" i="44"/>
  <c r="T424" i="44"/>
  <c r="Y425" i="44"/>
  <c r="T428" i="44"/>
  <c r="Y429" i="44"/>
  <c r="T432" i="44"/>
  <c r="Y433" i="44"/>
  <c r="T436" i="44"/>
  <c r="Y437" i="44"/>
  <c r="T440" i="44"/>
  <c r="Y441" i="44"/>
  <c r="T444" i="44"/>
  <c r="Y445" i="44"/>
  <c r="Y448" i="44"/>
  <c r="O450" i="44"/>
  <c r="T450" i="44"/>
  <c r="Y456" i="44"/>
  <c r="O458" i="44"/>
  <c r="T458" i="44"/>
  <c r="Y464" i="44"/>
  <c r="O466" i="44"/>
  <c r="T466" i="44"/>
  <c r="Y472" i="44"/>
  <c r="O474" i="44"/>
  <c r="T474" i="44"/>
  <c r="Y480" i="44"/>
  <c r="O482" i="44"/>
  <c r="T482" i="44"/>
  <c r="Y488" i="44"/>
  <c r="O490" i="44"/>
  <c r="T490" i="44"/>
  <c r="Y496" i="44"/>
  <c r="O498" i="44"/>
  <c r="T498" i="44"/>
  <c r="Y504" i="44"/>
  <c r="O506" i="44"/>
  <c r="T506" i="44"/>
  <c r="T590" i="44"/>
  <c r="S590" i="44"/>
  <c r="S592" i="44"/>
  <c r="T592" i="44" s="1"/>
  <c r="T594" i="44"/>
  <c r="S594" i="44"/>
  <c r="S596" i="44"/>
  <c r="T596" i="44" s="1"/>
  <c r="T553" i="44"/>
  <c r="T577" i="44"/>
  <c r="T585" i="44"/>
  <c r="T603" i="44"/>
  <c r="T607" i="44"/>
  <c r="T619" i="44"/>
  <c r="T623" i="44"/>
  <c r="T635" i="44"/>
  <c r="T639" i="44"/>
  <c r="T651" i="44"/>
  <c r="T655" i="44"/>
  <c r="S553" i="44"/>
  <c r="S561" i="44"/>
  <c r="T561" i="44" s="1"/>
  <c r="S569" i="44"/>
  <c r="T569" i="44" s="1"/>
  <c r="S577" i="44"/>
  <c r="S585" i="44"/>
  <c r="S593" i="44"/>
  <c r="T593" i="44" s="1"/>
  <c r="S599" i="44"/>
  <c r="T599" i="44" s="1"/>
  <c r="S603" i="44"/>
  <c r="S607" i="44"/>
  <c r="S611" i="44"/>
  <c r="T611" i="44" s="1"/>
  <c r="S615" i="44"/>
  <c r="T615" i="44" s="1"/>
  <c r="S619" i="44"/>
  <c r="S623" i="44"/>
  <c r="S627" i="44"/>
  <c r="T627" i="44" s="1"/>
  <c r="S631" i="44"/>
  <c r="T631" i="44" s="1"/>
  <c r="S635" i="44"/>
  <c r="S639" i="44"/>
  <c r="S643" i="44"/>
  <c r="T643" i="44" s="1"/>
  <c r="S647" i="44"/>
  <c r="T647" i="44" s="1"/>
  <c r="S651" i="44"/>
  <c r="S655" i="44"/>
  <c r="S659" i="44"/>
  <c r="T659" i="44" s="1"/>
  <c r="O662" i="44"/>
  <c r="T662" i="44"/>
  <c r="S727" i="44"/>
  <c r="T727" i="44"/>
  <c r="T575" i="44"/>
  <c r="T583" i="44"/>
  <c r="T591" i="44"/>
  <c r="T602" i="44"/>
  <c r="T618" i="44"/>
  <c r="T622" i="44"/>
  <c r="T626" i="44"/>
  <c r="T630" i="44"/>
  <c r="T634" i="44"/>
  <c r="T638" i="44"/>
  <c r="T642" i="44"/>
  <c r="T646" i="44"/>
  <c r="T650" i="44"/>
  <c r="T654" i="44"/>
  <c r="T658" i="44"/>
  <c r="S540" i="44"/>
  <c r="T540" i="44" s="1"/>
  <c r="S541" i="44"/>
  <c r="T541" i="44" s="1"/>
  <c r="S542" i="44"/>
  <c r="S543" i="44"/>
  <c r="T543" i="44" s="1"/>
  <c r="S544" i="44"/>
  <c r="S545" i="44"/>
  <c r="S546" i="44"/>
  <c r="T546" i="44" s="1"/>
  <c r="S551" i="44"/>
  <c r="T551" i="44" s="1"/>
  <c r="S559" i="44"/>
  <c r="T559" i="44" s="1"/>
  <c r="S567" i="44"/>
  <c r="T567" i="44" s="1"/>
  <c r="S575" i="44"/>
  <c r="S583" i="44"/>
  <c r="S591" i="44"/>
  <c r="S598" i="44"/>
  <c r="T598" i="44" s="1"/>
  <c r="S602" i="44"/>
  <c r="S606" i="44"/>
  <c r="T606" i="44" s="1"/>
  <c r="S610" i="44"/>
  <c r="T610" i="44" s="1"/>
  <c r="S614" i="44"/>
  <c r="T614" i="44" s="1"/>
  <c r="S618" i="44"/>
  <c r="S622" i="44"/>
  <c r="S626" i="44"/>
  <c r="S664" i="44"/>
  <c r="T664" i="44" s="1"/>
  <c r="S666" i="44"/>
  <c r="T666" i="44" s="1"/>
  <c r="S668" i="44"/>
  <c r="T668" i="44" s="1"/>
  <c r="S670" i="44"/>
  <c r="T670" i="44" s="1"/>
  <c r="S672" i="44"/>
  <c r="T672" i="44" s="1"/>
  <c r="S674" i="44"/>
  <c r="T674" i="44" s="1"/>
  <c r="S676" i="44"/>
  <c r="T676" i="44" s="1"/>
  <c r="S678" i="44"/>
  <c r="T678" i="44" s="1"/>
  <c r="S680" i="44"/>
  <c r="T680" i="44" s="1"/>
  <c r="S682" i="44"/>
  <c r="T682" i="44" s="1"/>
  <c r="S684" i="44"/>
  <c r="T684" i="44" s="1"/>
  <c r="S686" i="44"/>
  <c r="T686" i="44" s="1"/>
  <c r="S688" i="44"/>
  <c r="T688" i="44" s="1"/>
  <c r="S690" i="44"/>
  <c r="T690" i="44" s="1"/>
  <c r="S692" i="44"/>
  <c r="T692" i="44" s="1"/>
  <c r="S694" i="44"/>
  <c r="T694" i="44" s="1"/>
  <c r="S696" i="44"/>
  <c r="T696" i="44" s="1"/>
  <c r="S698" i="44"/>
  <c r="T698" i="44" s="1"/>
  <c r="S700" i="44"/>
  <c r="T700" i="44" s="1"/>
  <c r="S702" i="44"/>
  <c r="T702" i="44" s="1"/>
  <c r="S706" i="44"/>
  <c r="T706" i="44" s="1"/>
  <c r="S710" i="44"/>
  <c r="T710" i="44" s="1"/>
  <c r="S714" i="44"/>
  <c r="T714" i="44" s="1"/>
  <c r="S718" i="44"/>
  <c r="T718" i="44" s="1"/>
  <c r="T557" i="44"/>
  <c r="T565" i="44"/>
  <c r="T589" i="44"/>
  <c r="T597" i="44"/>
  <c r="T609" i="44"/>
  <c r="T613" i="44"/>
  <c r="T625" i="44"/>
  <c r="T629" i="44"/>
  <c r="T641" i="44"/>
  <c r="T645" i="44"/>
  <c r="T657" i="44"/>
  <c r="O664" i="44"/>
  <c r="O666" i="44"/>
  <c r="O668" i="44"/>
  <c r="O670" i="44"/>
  <c r="O672" i="44"/>
  <c r="O674" i="44"/>
  <c r="O676" i="44"/>
  <c r="O678" i="44"/>
  <c r="O680" i="44"/>
  <c r="O682" i="44"/>
  <c r="O684" i="44"/>
  <c r="O686" i="44"/>
  <c r="O688" i="44"/>
  <c r="O690" i="44"/>
  <c r="O692" i="44"/>
  <c r="O694" i="44"/>
  <c r="O696" i="44"/>
  <c r="O698" i="44"/>
  <c r="O700" i="44"/>
  <c r="O702" i="44"/>
  <c r="O704" i="44"/>
  <c r="O708" i="44"/>
  <c r="O712" i="44"/>
  <c r="O716" i="44"/>
  <c r="O720" i="44"/>
  <c r="S557" i="44"/>
  <c r="S565" i="44"/>
  <c r="S573" i="44"/>
  <c r="T573" i="44" s="1"/>
  <c r="S581" i="44"/>
  <c r="T581" i="44" s="1"/>
  <c r="S589" i="44"/>
  <c r="S597" i="44"/>
  <c r="S601" i="44"/>
  <c r="T601" i="44" s="1"/>
  <c r="S605" i="44"/>
  <c r="T605" i="44" s="1"/>
  <c r="S609" i="44"/>
  <c r="S613" i="44"/>
  <c r="S617" i="44"/>
  <c r="T617" i="44" s="1"/>
  <c r="S621" i="44"/>
  <c r="T621" i="44" s="1"/>
  <c r="S625" i="44"/>
  <c r="S629" i="44"/>
  <c r="S633" i="44"/>
  <c r="T633" i="44" s="1"/>
  <c r="S637" i="44"/>
  <c r="T637" i="44" s="1"/>
  <c r="S641" i="44"/>
  <c r="S645" i="44"/>
  <c r="S649" i="44"/>
  <c r="T649" i="44" s="1"/>
  <c r="S653" i="44"/>
  <c r="T653" i="44" s="1"/>
  <c r="S657" i="44"/>
  <c r="T563" i="44"/>
  <c r="T595" i="44"/>
  <c r="T600" i="44"/>
  <c r="T604" i="44"/>
  <c r="T612" i="44"/>
  <c r="T628" i="44"/>
  <c r="T632" i="44"/>
  <c r="T636" i="44"/>
  <c r="T644" i="44"/>
  <c r="S555" i="44"/>
  <c r="T555" i="44" s="1"/>
  <c r="S563" i="44"/>
  <c r="S571" i="44"/>
  <c r="T571" i="44" s="1"/>
  <c r="S579" i="44"/>
  <c r="T579" i="44" s="1"/>
  <c r="S587" i="44"/>
  <c r="T587" i="44" s="1"/>
  <c r="S595" i="44"/>
  <c r="S600" i="44"/>
  <c r="S604" i="44"/>
  <c r="S608" i="44"/>
  <c r="T608" i="44" s="1"/>
  <c r="S612" i="44"/>
  <c r="S616" i="44"/>
  <c r="T616" i="44" s="1"/>
  <c r="S620" i="44"/>
  <c r="T620" i="44" s="1"/>
  <c r="S624" i="44"/>
  <c r="T624" i="44" s="1"/>
  <c r="S628" i="44"/>
  <c r="S632" i="44"/>
  <c r="S636" i="44"/>
  <c r="S640" i="44"/>
  <c r="T640" i="44" s="1"/>
  <c r="S644" i="44"/>
  <c r="S648" i="44"/>
  <c r="T648" i="44" s="1"/>
  <c r="S652" i="44"/>
  <c r="T652" i="44" s="1"/>
  <c r="S656" i="44"/>
  <c r="T656" i="44" s="1"/>
  <c r="S665" i="44"/>
  <c r="T665" i="44" s="1"/>
  <c r="S669" i="44"/>
  <c r="T669" i="44"/>
  <c r="Y663" i="44"/>
  <c r="Y667" i="44"/>
  <c r="Y671" i="44"/>
  <c r="Y675" i="44"/>
  <c r="Y679" i="44"/>
  <c r="Y683" i="44"/>
  <c r="Y687" i="44"/>
  <c r="Y691" i="44"/>
  <c r="Y695" i="44"/>
  <c r="Y699" i="44"/>
  <c r="Y703" i="44"/>
  <c r="Y707" i="44"/>
  <c r="T735" i="44"/>
  <c r="T743" i="44"/>
  <c r="T800" i="44"/>
  <c r="S822" i="44"/>
  <c r="T822" i="44" s="1"/>
  <c r="T839" i="44"/>
  <c r="S839" i="44"/>
  <c r="Y722" i="44"/>
  <c r="O724" i="44"/>
  <c r="T724" i="44"/>
  <c r="Y730" i="44"/>
  <c r="O732" i="44"/>
  <c r="T732" i="44"/>
  <c r="Y738" i="44"/>
  <c r="O740" i="44"/>
  <c r="T740" i="44"/>
  <c r="Y746" i="44"/>
  <c r="O748" i="44"/>
  <c r="T748" i="44"/>
  <c r="Y751" i="44"/>
  <c r="Y753" i="44"/>
  <c r="Y755" i="44"/>
  <c r="Y757" i="44"/>
  <c r="Y759" i="44"/>
  <c r="Y761" i="44"/>
  <c r="Y763" i="44"/>
  <c r="Y765" i="44"/>
  <c r="Y767" i="44"/>
  <c r="Y769" i="44"/>
  <c r="Y771" i="44"/>
  <c r="Y773" i="44"/>
  <c r="Y775" i="44"/>
  <c r="Y777" i="44"/>
  <c r="Y779" i="44"/>
  <c r="Y781" i="44"/>
  <c r="Y783" i="44"/>
  <c r="Y785" i="44"/>
  <c r="Y787" i="44"/>
  <c r="Y798" i="44"/>
  <c r="T843" i="44"/>
  <c r="S843" i="44"/>
  <c r="Y661" i="44"/>
  <c r="Y666" i="44"/>
  <c r="Y670" i="44"/>
  <c r="T673" i="44"/>
  <c r="Y674" i="44"/>
  <c r="T677" i="44"/>
  <c r="Y678" i="44"/>
  <c r="T681" i="44"/>
  <c r="Y682" i="44"/>
  <c r="T685" i="44"/>
  <c r="Y686" i="44"/>
  <c r="T689" i="44"/>
  <c r="Y690" i="44"/>
  <c r="T693" i="44"/>
  <c r="Y694" i="44"/>
  <c r="T697" i="44"/>
  <c r="Y698" i="44"/>
  <c r="T701" i="44"/>
  <c r="Y702" i="44"/>
  <c r="T705" i="44"/>
  <c r="Y706" i="44"/>
  <c r="T709" i="44"/>
  <c r="Y710" i="44"/>
  <c r="T713" i="44"/>
  <c r="Y714" i="44"/>
  <c r="T717" i="44"/>
  <c r="Y718" i="44"/>
  <c r="T721" i="44"/>
  <c r="Y727" i="44"/>
  <c r="O729" i="44"/>
  <c r="T729" i="44"/>
  <c r="Y735" i="44"/>
  <c r="O737" i="44"/>
  <c r="T737" i="44"/>
  <c r="Y743" i="44"/>
  <c r="O745" i="44"/>
  <c r="T745" i="44"/>
  <c r="S806" i="44"/>
  <c r="T806" i="44"/>
  <c r="O811" i="44"/>
  <c r="O813" i="44"/>
  <c r="Y822" i="44"/>
  <c r="S830" i="44"/>
  <c r="T830" i="44" s="1"/>
  <c r="O837" i="44"/>
  <c r="S847" i="44"/>
  <c r="T847" i="44" s="1"/>
  <c r="O726" i="44"/>
  <c r="O734" i="44"/>
  <c r="O742" i="44"/>
  <c r="O750" i="44"/>
  <c r="T752" i="44"/>
  <c r="S752" i="44"/>
  <c r="S754" i="44"/>
  <c r="T754" i="44" s="1"/>
  <c r="T756" i="44"/>
  <c r="S756" i="44"/>
  <c r="S758" i="44"/>
  <c r="T758" i="44" s="1"/>
  <c r="T760" i="44"/>
  <c r="S760" i="44"/>
  <c r="S762" i="44"/>
  <c r="T762" i="44" s="1"/>
  <c r="T764" i="44"/>
  <c r="S764" i="44"/>
  <c r="S766" i="44"/>
  <c r="T766" i="44" s="1"/>
  <c r="T768" i="44"/>
  <c r="S768" i="44"/>
  <c r="S770" i="44"/>
  <c r="T770" i="44" s="1"/>
  <c r="T772" i="44"/>
  <c r="S772" i="44"/>
  <c r="S774" i="44"/>
  <c r="T774" i="44" s="1"/>
  <c r="T776" i="44"/>
  <c r="S776" i="44"/>
  <c r="S778" i="44"/>
  <c r="T778" i="44" s="1"/>
  <c r="T851" i="44"/>
  <c r="S851" i="44"/>
  <c r="Y659" i="44"/>
  <c r="Y665" i="44"/>
  <c r="Y669" i="44"/>
  <c r="Y673" i="44"/>
  <c r="Y677" i="44"/>
  <c r="Y681" i="44"/>
  <c r="Y685" i="44"/>
  <c r="Y689" i="44"/>
  <c r="Y693" i="44"/>
  <c r="Y697" i="44"/>
  <c r="Y701" i="44"/>
  <c r="T704" i="44"/>
  <c r="Y705" i="44"/>
  <c r="T708" i="44"/>
  <c r="Y709" i="44"/>
  <c r="T712" i="44"/>
  <c r="Y713" i="44"/>
  <c r="T716" i="44"/>
  <c r="Y717" i="44"/>
  <c r="T720" i="44"/>
  <c r="O723" i="44"/>
  <c r="T723" i="44"/>
  <c r="O731" i="44"/>
  <c r="T731" i="44"/>
  <c r="O739" i="44"/>
  <c r="T739" i="44"/>
  <c r="O747" i="44"/>
  <c r="T747" i="44"/>
  <c r="O752" i="44"/>
  <c r="O754" i="44"/>
  <c r="O756" i="44"/>
  <c r="O758" i="44"/>
  <c r="O760" i="44"/>
  <c r="O762" i="44"/>
  <c r="O764" i="44"/>
  <c r="O766" i="44"/>
  <c r="O768" i="44"/>
  <c r="O770" i="44"/>
  <c r="O772" i="44"/>
  <c r="O774" i="44"/>
  <c r="O776" i="44"/>
  <c r="O778" i="44"/>
  <c r="O780" i="44"/>
  <c r="O782" i="44"/>
  <c r="O784" i="44"/>
  <c r="O786" i="44"/>
  <c r="O788" i="44"/>
  <c r="S790" i="44"/>
  <c r="T790" i="44" s="1"/>
  <c r="O795" i="44"/>
  <c r="O797" i="44"/>
  <c r="Y806" i="44"/>
  <c r="S855" i="44"/>
  <c r="T855" i="44" s="1"/>
  <c r="Y726" i="44"/>
  <c r="O728" i="44"/>
  <c r="Y734" i="44"/>
  <c r="O736" i="44"/>
  <c r="Y742" i="44"/>
  <c r="O744" i="44"/>
  <c r="Y750" i="44"/>
  <c r="Y752" i="44"/>
  <c r="Y754" i="44"/>
  <c r="Y756" i="44"/>
  <c r="Y758" i="44"/>
  <c r="Y760" i="44"/>
  <c r="Y762" i="44"/>
  <c r="Y764" i="44"/>
  <c r="Y766" i="44"/>
  <c r="Y768" i="44"/>
  <c r="Y770" i="44"/>
  <c r="Y772" i="44"/>
  <c r="Y774" i="44"/>
  <c r="Y776" i="44"/>
  <c r="Y778" i="44"/>
  <c r="Y780" i="44"/>
  <c r="Y782" i="44"/>
  <c r="Y784" i="44"/>
  <c r="Y786" i="44"/>
  <c r="Y788" i="44"/>
  <c r="S814" i="44"/>
  <c r="T814" i="44" s="1"/>
  <c r="O819" i="44"/>
  <c r="O821" i="44"/>
  <c r="O849" i="44"/>
  <c r="Y664" i="44"/>
  <c r="T667" i="44"/>
  <c r="Y668" i="44"/>
  <c r="T671" i="44"/>
  <c r="Y672" i="44"/>
  <c r="T675" i="44"/>
  <c r="Y676" i="44"/>
  <c r="T679" i="44"/>
  <c r="Y680" i="44"/>
  <c r="T683" i="44"/>
  <c r="Y684" i="44"/>
  <c r="T687" i="44"/>
  <c r="Y688" i="44"/>
  <c r="T691" i="44"/>
  <c r="Y692" i="44"/>
  <c r="T695" i="44"/>
  <c r="Y696" i="44"/>
  <c r="T699" i="44"/>
  <c r="Y700" i="44"/>
  <c r="T703" i="44"/>
  <c r="Y704" i="44"/>
  <c r="T707" i="44"/>
  <c r="Y708" i="44"/>
  <c r="T711" i="44"/>
  <c r="Y712" i="44"/>
  <c r="T715" i="44"/>
  <c r="Y716" i="44"/>
  <c r="T719" i="44"/>
  <c r="Y720" i="44"/>
  <c r="Y723" i="44"/>
  <c r="O725" i="44"/>
  <c r="T725" i="44"/>
  <c r="Y731" i="44"/>
  <c r="O733" i="44"/>
  <c r="T733" i="44"/>
  <c r="Y739" i="44"/>
  <c r="O741" i="44"/>
  <c r="T741" i="44"/>
  <c r="Y747" i="44"/>
  <c r="O749" i="44"/>
  <c r="T749" i="44"/>
  <c r="Y790" i="44"/>
  <c r="T809" i="44"/>
  <c r="O810" i="44"/>
  <c r="Y812" i="44"/>
  <c r="T816" i="44"/>
  <c r="O853" i="44"/>
  <c r="S751" i="44"/>
  <c r="T751" i="44" s="1"/>
  <c r="T753" i="44"/>
  <c r="S753" i="44"/>
  <c r="S755" i="44"/>
  <c r="T755" i="44" s="1"/>
  <c r="T757" i="44"/>
  <c r="S757" i="44"/>
  <c r="S759" i="44"/>
  <c r="T759" i="44" s="1"/>
  <c r="T761" i="44"/>
  <c r="S761" i="44"/>
  <c r="S763" i="44"/>
  <c r="T763" i="44" s="1"/>
  <c r="T765" i="44"/>
  <c r="S765" i="44"/>
  <c r="S767" i="44"/>
  <c r="T767" i="44" s="1"/>
  <c r="T769" i="44"/>
  <c r="S769" i="44"/>
  <c r="S771" i="44"/>
  <c r="T771" i="44" s="1"/>
  <c r="T773" i="44"/>
  <c r="S773" i="44"/>
  <c r="S775" i="44"/>
  <c r="T775" i="44" s="1"/>
  <c r="T777" i="44"/>
  <c r="S777" i="44"/>
  <c r="T781" i="44"/>
  <c r="S798" i="44"/>
  <c r="T798" i="44"/>
  <c r="T835" i="44"/>
  <c r="S835" i="44"/>
  <c r="T834" i="44"/>
  <c r="T838" i="44"/>
  <c r="T858" i="44"/>
  <c r="T862" i="44"/>
  <c r="T866" i="44"/>
  <c r="T870" i="44"/>
  <c r="T890" i="44"/>
  <c r="T894" i="44"/>
  <c r="T898" i="44"/>
  <c r="T902" i="44"/>
  <c r="O908" i="44"/>
  <c r="S912" i="44"/>
  <c r="T912" i="44"/>
  <c r="S779" i="44"/>
  <c r="T779" i="44" s="1"/>
  <c r="S780" i="44"/>
  <c r="T780" i="44" s="1"/>
  <c r="S781" i="44"/>
  <c r="S782" i="44"/>
  <c r="T782" i="44" s="1"/>
  <c r="S783" i="44"/>
  <c r="T783" i="44" s="1"/>
  <c r="S784" i="44"/>
  <c r="T784" i="44" s="1"/>
  <c r="S785" i="44"/>
  <c r="T785" i="44" s="1"/>
  <c r="S834" i="44"/>
  <c r="S838" i="44"/>
  <c r="S842" i="44"/>
  <c r="T842" i="44" s="1"/>
  <c r="S846" i="44"/>
  <c r="T846" i="44" s="1"/>
  <c r="S850" i="44"/>
  <c r="T850" i="44" s="1"/>
  <c r="S854" i="44"/>
  <c r="T854" i="44" s="1"/>
  <c r="S858" i="44"/>
  <c r="S862" i="44"/>
  <c r="S866" i="44"/>
  <c r="S870" i="44"/>
  <c r="S874" i="44"/>
  <c r="T874" i="44" s="1"/>
  <c r="S878" i="44"/>
  <c r="T878" i="44" s="1"/>
  <c r="S882" i="44"/>
  <c r="T882" i="44" s="1"/>
  <c r="S886" i="44"/>
  <c r="T886" i="44" s="1"/>
  <c r="S890" i="44"/>
  <c r="S894" i="44"/>
  <c r="S916" i="44"/>
  <c r="T916" i="44" s="1"/>
  <c r="T920" i="44"/>
  <c r="S920" i="44"/>
  <c r="S924" i="44"/>
  <c r="T924" i="44" s="1"/>
  <c r="T928" i="44"/>
  <c r="S928" i="44"/>
  <c r="S932" i="44"/>
  <c r="T932" i="44" s="1"/>
  <c r="T833" i="44"/>
  <c r="T837" i="44"/>
  <c r="T845" i="44"/>
  <c r="T849" i="44"/>
  <c r="T865" i="44"/>
  <c r="T869" i="44"/>
  <c r="T877" i="44"/>
  <c r="T881" i="44"/>
  <c r="T897" i="44"/>
  <c r="T901" i="44"/>
  <c r="T905" i="44"/>
  <c r="O906" i="44"/>
  <c r="O918" i="44"/>
  <c r="O922" i="44"/>
  <c r="O926" i="44"/>
  <c r="O930" i="44"/>
  <c r="O934" i="44"/>
  <c r="S833" i="44"/>
  <c r="S837" i="44"/>
  <c r="S841" i="44"/>
  <c r="T841" i="44" s="1"/>
  <c r="S845" i="44"/>
  <c r="S849" i="44"/>
  <c r="S853" i="44"/>
  <c r="T853" i="44" s="1"/>
  <c r="S857" i="44"/>
  <c r="T857" i="44" s="1"/>
  <c r="S861" i="44"/>
  <c r="T861" i="44" s="1"/>
  <c r="S865" i="44"/>
  <c r="S869" i="44"/>
  <c r="S873" i="44"/>
  <c r="T873" i="44" s="1"/>
  <c r="S877" i="44"/>
  <c r="S881" i="44"/>
  <c r="S885" i="44"/>
  <c r="T885" i="44" s="1"/>
  <c r="S889" i="44"/>
  <c r="T889" i="44" s="1"/>
  <c r="S893" i="44"/>
  <c r="T893" i="44" s="1"/>
  <c r="S897" i="44"/>
  <c r="S901" i="44"/>
  <c r="S907" i="44"/>
  <c r="T907" i="44" s="1"/>
  <c r="S953" i="44"/>
  <c r="T953" i="44" s="1"/>
  <c r="T904" i="44"/>
  <c r="T909" i="44"/>
  <c r="S911" i="44"/>
  <c r="T911" i="44" s="1"/>
  <c r="S949" i="44"/>
  <c r="T949" i="44" s="1"/>
  <c r="S832" i="44"/>
  <c r="T832" i="44" s="1"/>
  <c r="S836" i="44"/>
  <c r="T836" i="44" s="1"/>
  <c r="S840" i="44"/>
  <c r="T840" i="44" s="1"/>
  <c r="S844" i="44"/>
  <c r="T844" i="44" s="1"/>
  <c r="S848" i="44"/>
  <c r="T848" i="44" s="1"/>
  <c r="S852" i="44"/>
  <c r="T852" i="44" s="1"/>
  <c r="S856" i="44"/>
  <c r="T856" i="44" s="1"/>
  <c r="S860" i="44"/>
  <c r="T860" i="44" s="1"/>
  <c r="S864" i="44"/>
  <c r="T864" i="44" s="1"/>
  <c r="S868" i="44"/>
  <c r="T868" i="44" s="1"/>
  <c r="S872" i="44"/>
  <c r="T872" i="44" s="1"/>
  <c r="S876" i="44"/>
  <c r="T876" i="44" s="1"/>
  <c r="S880" i="44"/>
  <c r="T880" i="44" s="1"/>
  <c r="S884" i="44"/>
  <c r="T884" i="44" s="1"/>
  <c r="S888" i="44"/>
  <c r="T888" i="44" s="1"/>
  <c r="S892" i="44"/>
  <c r="T892" i="44" s="1"/>
  <c r="S896" i="44"/>
  <c r="T896" i="44" s="1"/>
  <c r="S900" i="44"/>
  <c r="T900" i="44" s="1"/>
  <c r="S915" i="44"/>
  <c r="T915" i="44" s="1"/>
  <c r="T863" i="44"/>
  <c r="T883" i="44"/>
  <c r="T887" i="44"/>
  <c r="T891" i="44"/>
  <c r="T895" i="44"/>
  <c r="S859" i="44"/>
  <c r="T859" i="44" s="1"/>
  <c r="S863" i="44"/>
  <c r="S867" i="44"/>
  <c r="T867" i="44" s="1"/>
  <c r="S871" i="44"/>
  <c r="T871" i="44" s="1"/>
  <c r="S875" i="44"/>
  <c r="T875" i="44" s="1"/>
  <c r="S879" i="44"/>
  <c r="T879" i="44" s="1"/>
  <c r="S883" i="44"/>
  <c r="S887" i="44"/>
  <c r="S891" i="44"/>
  <c r="S895" i="44"/>
  <c r="S899" i="44"/>
  <c r="T899" i="44" s="1"/>
  <c r="S903" i="44"/>
  <c r="T903" i="44" s="1"/>
  <c r="S906" i="44"/>
  <c r="T906" i="44"/>
  <c r="S908" i="44"/>
  <c r="T908" i="44" s="1"/>
  <c r="T914" i="44"/>
  <c r="S954" i="44"/>
  <c r="T954" i="44" s="1"/>
  <c r="T962" i="44"/>
  <c r="S962" i="44"/>
  <c r="T970" i="44"/>
  <c r="S970" i="44"/>
  <c r="S978" i="44"/>
  <c r="T978" i="44" s="1"/>
  <c r="S986" i="44"/>
  <c r="T986" i="44" s="1"/>
  <c r="T1007" i="44"/>
  <c r="S1007" i="44"/>
  <c r="T1015" i="44"/>
  <c r="S1015" i="44"/>
  <c r="S1023" i="44"/>
  <c r="T1023" i="44" s="1"/>
  <c r="O1025" i="44"/>
  <c r="T1031" i="44"/>
  <c r="S1031" i="44"/>
  <c r="O1033" i="44"/>
  <c r="T1039" i="44"/>
  <c r="S1039" i="44"/>
  <c r="O1041" i="44"/>
  <c r="S1047" i="44"/>
  <c r="T1047" i="44" s="1"/>
  <c r="O1049" i="44"/>
  <c r="T1055" i="44"/>
  <c r="S1055" i="44"/>
  <c r="O1057" i="44"/>
  <c r="Y1086" i="44"/>
  <c r="Y1090" i="44"/>
  <c r="Y1094" i="44"/>
  <c r="Y1098" i="44"/>
  <c r="Y1102" i="44"/>
  <c r="T918" i="44"/>
  <c r="S918" i="44"/>
  <c r="S922" i="44"/>
  <c r="T922" i="44" s="1"/>
  <c r="T926" i="44"/>
  <c r="S926" i="44"/>
  <c r="S930" i="44"/>
  <c r="T930" i="44" s="1"/>
  <c r="T934" i="44"/>
  <c r="S934" i="44"/>
  <c r="S938" i="44"/>
  <c r="T938" i="44" s="1"/>
  <c r="T942" i="44"/>
  <c r="S942" i="44"/>
  <c r="S946" i="44"/>
  <c r="T946" i="44" s="1"/>
  <c r="T950" i="44"/>
  <c r="S950" i="44"/>
  <c r="S959" i="44"/>
  <c r="T959" i="44" s="1"/>
  <c r="T967" i="44"/>
  <c r="S967" i="44"/>
  <c r="S975" i="44"/>
  <c r="T975" i="44" s="1"/>
  <c r="T983" i="44"/>
  <c r="S983" i="44"/>
  <c r="S991" i="44"/>
  <c r="T991" i="44" s="1"/>
  <c r="T993" i="44"/>
  <c r="S993" i="44"/>
  <c r="S995" i="44"/>
  <c r="T995" i="44" s="1"/>
  <c r="T997" i="44"/>
  <c r="S997" i="44"/>
  <c r="S999" i="44"/>
  <c r="T999" i="44" s="1"/>
  <c r="T1001" i="44"/>
  <c r="S1001" i="44"/>
  <c r="S1003" i="44"/>
  <c r="T1003" i="44" s="1"/>
  <c r="T1005" i="44"/>
  <c r="S1005" i="44"/>
  <c r="S1010" i="44"/>
  <c r="T1010" i="44" s="1"/>
  <c r="T1018" i="44"/>
  <c r="S1018" i="44"/>
  <c r="S1026" i="44"/>
  <c r="T1026" i="44" s="1"/>
  <c r="O1028" i="44"/>
  <c r="S1034" i="44"/>
  <c r="T1034" i="44" s="1"/>
  <c r="O1036" i="44"/>
  <c r="T1042" i="44"/>
  <c r="S1042" i="44"/>
  <c r="O1044" i="44"/>
  <c r="T1050" i="44"/>
  <c r="S1050" i="44"/>
  <c r="O1052" i="44"/>
  <c r="S1058" i="44"/>
  <c r="T1058" i="44" s="1"/>
  <c r="O1060" i="44"/>
  <c r="T1067" i="44"/>
  <c r="O1102" i="44"/>
  <c r="O1106" i="44"/>
  <c r="O1110" i="44"/>
  <c r="S956" i="44"/>
  <c r="T956" i="44" s="1"/>
  <c r="S964" i="44"/>
  <c r="T964" i="44" s="1"/>
  <c r="T972" i="44"/>
  <c r="S972" i="44"/>
  <c r="T980" i="44"/>
  <c r="S980" i="44"/>
  <c r="S988" i="44"/>
  <c r="T988" i="44" s="1"/>
  <c r="S1013" i="44"/>
  <c r="T1013" i="44" s="1"/>
  <c r="T1021" i="44"/>
  <c r="S1021" i="44"/>
  <c r="T1029" i="44"/>
  <c r="S1029" i="44"/>
  <c r="S1037" i="44"/>
  <c r="T1037" i="44" s="1"/>
  <c r="S1045" i="44"/>
  <c r="T1045" i="44" s="1"/>
  <c r="T1053" i="44"/>
  <c r="S1053" i="44"/>
  <c r="T1061" i="44"/>
  <c r="S1061" i="44"/>
  <c r="S917" i="44"/>
  <c r="T917" i="44" s="1"/>
  <c r="S921" i="44"/>
  <c r="T921" i="44" s="1"/>
  <c r="T925" i="44"/>
  <c r="S925" i="44"/>
  <c r="T929" i="44"/>
  <c r="S929" i="44"/>
  <c r="S933" i="44"/>
  <c r="T933" i="44" s="1"/>
  <c r="S937" i="44"/>
  <c r="T937" i="44" s="1"/>
  <c r="T941" i="44"/>
  <c r="S941" i="44"/>
  <c r="T945" i="44"/>
  <c r="S945" i="44"/>
  <c r="S961" i="44"/>
  <c r="T961" i="44" s="1"/>
  <c r="S969" i="44"/>
  <c r="T969" i="44" s="1"/>
  <c r="T977" i="44"/>
  <c r="S977" i="44"/>
  <c r="T985" i="44"/>
  <c r="S985" i="44"/>
  <c r="S1008" i="44"/>
  <c r="T1008" i="44" s="1"/>
  <c r="S1016" i="44"/>
  <c r="T1016" i="44" s="1"/>
  <c r="T1024" i="44"/>
  <c r="S1024" i="44"/>
  <c r="T1032" i="44"/>
  <c r="S1032" i="44"/>
  <c r="S1040" i="44"/>
  <c r="T1040" i="44" s="1"/>
  <c r="S1048" i="44"/>
  <c r="T1048" i="44" s="1"/>
  <c r="T1056" i="44"/>
  <c r="S1056" i="44"/>
  <c r="O1058" i="44"/>
  <c r="T910" i="44"/>
  <c r="S958" i="44"/>
  <c r="T958" i="44" s="1"/>
  <c r="S966" i="44"/>
  <c r="T966" i="44" s="1"/>
  <c r="T974" i="44"/>
  <c r="S974" i="44"/>
  <c r="T982" i="44"/>
  <c r="S982" i="44"/>
  <c r="S990" i="44"/>
  <c r="T990" i="44" s="1"/>
  <c r="S1011" i="44"/>
  <c r="T1011" i="44" s="1"/>
  <c r="T1019" i="44"/>
  <c r="S1019" i="44"/>
  <c r="T1027" i="44"/>
  <c r="S1027" i="44"/>
  <c r="O1029" i="44"/>
  <c r="S1035" i="44"/>
  <c r="T1035" i="44" s="1"/>
  <c r="O1037" i="44"/>
  <c r="T1043" i="44"/>
  <c r="S1043" i="44"/>
  <c r="T1051" i="44"/>
  <c r="S1051" i="44"/>
  <c r="S1059" i="44"/>
  <c r="T1059" i="44" s="1"/>
  <c r="S936" i="44"/>
  <c r="T936" i="44" s="1"/>
  <c r="T940" i="44"/>
  <c r="S940" i="44"/>
  <c r="T944" i="44"/>
  <c r="S944" i="44"/>
  <c r="S948" i="44"/>
  <c r="T948" i="44" s="1"/>
  <c r="S952" i="44"/>
  <c r="T952" i="44" s="1"/>
  <c r="T955" i="44"/>
  <c r="S955" i="44"/>
  <c r="T963" i="44"/>
  <c r="S963" i="44"/>
  <c r="S971" i="44"/>
  <c r="T971" i="44" s="1"/>
  <c r="S979" i="44"/>
  <c r="T979" i="44" s="1"/>
  <c r="T987" i="44"/>
  <c r="S987" i="44"/>
  <c r="T992" i="44"/>
  <c r="S992" i="44"/>
  <c r="S994" i="44"/>
  <c r="T994" i="44" s="1"/>
  <c r="S996" i="44"/>
  <c r="T996" i="44" s="1"/>
  <c r="T998" i="44"/>
  <c r="S998" i="44"/>
  <c r="T1000" i="44"/>
  <c r="S1000" i="44"/>
  <c r="S1002" i="44"/>
  <c r="T1002" i="44" s="1"/>
  <c r="S1004" i="44"/>
  <c r="T1004" i="44" s="1"/>
  <c r="T1006" i="44"/>
  <c r="S1006" i="44"/>
  <c r="T1014" i="44"/>
  <c r="S1014" i="44"/>
  <c r="S1022" i="44"/>
  <c r="T1022" i="44" s="1"/>
  <c r="S1030" i="44"/>
  <c r="T1030" i="44" s="1"/>
  <c r="T1038" i="44"/>
  <c r="S1038" i="44"/>
  <c r="T1046" i="44"/>
  <c r="S1046" i="44"/>
  <c r="S1054" i="44"/>
  <c r="T1054" i="44" s="1"/>
  <c r="S1062" i="44"/>
  <c r="T1062" i="44" s="1"/>
  <c r="T960" i="44"/>
  <c r="S960" i="44"/>
  <c r="S968" i="44"/>
  <c r="T968" i="44" s="1"/>
  <c r="S976" i="44"/>
  <c r="T976" i="44" s="1"/>
  <c r="T984" i="44"/>
  <c r="S984" i="44"/>
  <c r="T1009" i="44"/>
  <c r="S1009" i="44"/>
  <c r="S1017" i="44"/>
  <c r="T1017" i="44" s="1"/>
  <c r="S1025" i="44"/>
  <c r="T1025" i="44" s="1"/>
  <c r="O1027" i="44"/>
  <c r="S1033" i="44"/>
  <c r="T1033" i="44" s="1"/>
  <c r="O1035" i="44"/>
  <c r="S1041" i="44"/>
  <c r="T1041" i="44" s="1"/>
  <c r="O1043" i="44"/>
  <c r="T1049" i="44"/>
  <c r="S1049" i="44"/>
  <c r="O1051" i="44"/>
  <c r="T1057" i="44"/>
  <c r="S1057" i="44"/>
  <c r="O1059" i="44"/>
  <c r="S1066" i="44"/>
  <c r="T1066" i="44" s="1"/>
  <c r="T1074" i="44"/>
  <c r="S1074" i="44"/>
  <c r="S1082" i="44"/>
  <c r="T1082" i="44" s="1"/>
  <c r="T919" i="44"/>
  <c r="S919" i="44"/>
  <c r="S923" i="44"/>
  <c r="T923" i="44" s="1"/>
  <c r="T927" i="44"/>
  <c r="S927" i="44"/>
  <c r="S931" i="44"/>
  <c r="T931" i="44" s="1"/>
  <c r="T935" i="44"/>
  <c r="S935" i="44"/>
  <c r="S939" i="44"/>
  <c r="T939" i="44" s="1"/>
  <c r="T943" i="44"/>
  <c r="S943" i="44"/>
  <c r="S947" i="44"/>
  <c r="T947" i="44" s="1"/>
  <c r="T951" i="44"/>
  <c r="S951" i="44"/>
  <c r="S957" i="44"/>
  <c r="T957" i="44" s="1"/>
  <c r="T965" i="44"/>
  <c r="S965" i="44"/>
  <c r="S973" i="44"/>
  <c r="T973" i="44" s="1"/>
  <c r="T981" i="44"/>
  <c r="S981" i="44"/>
  <c r="S989" i="44"/>
  <c r="T989" i="44" s="1"/>
  <c r="T1012" i="44"/>
  <c r="S1012" i="44"/>
  <c r="S1020" i="44"/>
  <c r="T1020" i="44" s="1"/>
  <c r="T1028" i="44"/>
  <c r="S1028" i="44"/>
  <c r="O1030" i="44"/>
  <c r="S1036" i="44"/>
  <c r="T1036" i="44" s="1"/>
  <c r="O1038" i="44"/>
  <c r="S1044" i="44"/>
  <c r="T1044" i="44" s="1"/>
  <c r="O1046" i="44"/>
  <c r="S1052" i="44"/>
  <c r="T1052" i="44" s="1"/>
  <c r="O1054" i="44"/>
  <c r="T1060" i="44"/>
  <c r="S1060" i="44"/>
  <c r="O1062" i="44"/>
  <c r="Y1064" i="44"/>
  <c r="Y1072" i="44"/>
  <c r="Y1080" i="44"/>
  <c r="T1087" i="44"/>
  <c r="T1091" i="44"/>
  <c r="T1095" i="44"/>
  <c r="T1099" i="44"/>
  <c r="T1103" i="44"/>
  <c r="T1107" i="44"/>
  <c r="T1111" i="44"/>
  <c r="T1115" i="44"/>
  <c r="T1119" i="44"/>
  <c r="S1123" i="44"/>
  <c r="T1123" i="44" s="1"/>
  <c r="T1131" i="44"/>
  <c r="S1131" i="44"/>
  <c r="T1139" i="44"/>
  <c r="S1139" i="44"/>
  <c r="S1147" i="44"/>
  <c r="T1147" i="44" s="1"/>
  <c r="S1155" i="44"/>
  <c r="T1155" i="44" s="1"/>
  <c r="T1163" i="44"/>
  <c r="S1163" i="44"/>
  <c r="T1171" i="44"/>
  <c r="S1171" i="44"/>
  <c r="S1179" i="44"/>
  <c r="T1179" i="44" s="1"/>
  <c r="O1218" i="44"/>
  <c r="T1233" i="44"/>
  <c r="S1233" i="44"/>
  <c r="S1128" i="44"/>
  <c r="T1128" i="44" s="1"/>
  <c r="T1136" i="44"/>
  <c r="S1136" i="44"/>
  <c r="S1144" i="44"/>
  <c r="T1144" i="44" s="1"/>
  <c r="T1152" i="44"/>
  <c r="S1152" i="44"/>
  <c r="S1160" i="44"/>
  <c r="T1160" i="44" s="1"/>
  <c r="T1168" i="44"/>
  <c r="S1168" i="44"/>
  <c r="S1176" i="44"/>
  <c r="T1176" i="44" s="1"/>
  <c r="T1184" i="44"/>
  <c r="S1184" i="44"/>
  <c r="S1225" i="44"/>
  <c r="T1225" i="44" s="1"/>
  <c r="T1229" i="44"/>
  <c r="S1229" i="44"/>
  <c r="T1090" i="44"/>
  <c r="T1094" i="44"/>
  <c r="T1098" i="44"/>
  <c r="T1106" i="44"/>
  <c r="T1118" i="44"/>
  <c r="T1122" i="44"/>
  <c r="T1125" i="44"/>
  <c r="S1125" i="44"/>
  <c r="S1133" i="44"/>
  <c r="T1133" i="44" s="1"/>
  <c r="T1141" i="44"/>
  <c r="S1141" i="44"/>
  <c r="S1149" i="44"/>
  <c r="T1149" i="44" s="1"/>
  <c r="T1157" i="44"/>
  <c r="S1157" i="44"/>
  <c r="S1165" i="44"/>
  <c r="T1165" i="44" s="1"/>
  <c r="T1173" i="44"/>
  <c r="S1173" i="44"/>
  <c r="S1181" i="44"/>
  <c r="T1181" i="44" s="1"/>
  <c r="S1063" i="44"/>
  <c r="T1063" i="44" s="1"/>
  <c r="S1071" i="44"/>
  <c r="T1071" i="44" s="1"/>
  <c r="S1079" i="44"/>
  <c r="T1079" i="44" s="1"/>
  <c r="S1086" i="44"/>
  <c r="T1086" i="44" s="1"/>
  <c r="S1090" i="44"/>
  <c r="S1094" i="44"/>
  <c r="S1098" i="44"/>
  <c r="S1102" i="44"/>
  <c r="T1102" i="44" s="1"/>
  <c r="S1106" i="44"/>
  <c r="S1110" i="44"/>
  <c r="T1110" i="44" s="1"/>
  <c r="S1114" i="44"/>
  <c r="T1114" i="44" s="1"/>
  <c r="T1130" i="44"/>
  <c r="S1130" i="44"/>
  <c r="S1138" i="44"/>
  <c r="T1138" i="44" s="1"/>
  <c r="S1146" i="44"/>
  <c r="T1146" i="44" s="1"/>
  <c r="T1154" i="44"/>
  <c r="S1154" i="44"/>
  <c r="T1162" i="44"/>
  <c r="S1162" i="44"/>
  <c r="S1170" i="44"/>
  <c r="T1170" i="44" s="1"/>
  <c r="S1178" i="44"/>
  <c r="T1178" i="44" s="1"/>
  <c r="T1186" i="44"/>
  <c r="S1186" i="44"/>
  <c r="T1188" i="44"/>
  <c r="S1188" i="44"/>
  <c r="S1190" i="44"/>
  <c r="T1190" i="44" s="1"/>
  <c r="S1192" i="44"/>
  <c r="T1192" i="44" s="1"/>
  <c r="T1194" i="44"/>
  <c r="S1194" i="44"/>
  <c r="T1196" i="44"/>
  <c r="S1196" i="44"/>
  <c r="S1198" i="44"/>
  <c r="T1198" i="44" s="1"/>
  <c r="S1200" i="44"/>
  <c r="T1200" i="44" s="1"/>
  <c r="T1202" i="44"/>
  <c r="S1202" i="44"/>
  <c r="T1204" i="44"/>
  <c r="S1204" i="44"/>
  <c r="S1206" i="44"/>
  <c r="T1206" i="44" s="1"/>
  <c r="S1208" i="44"/>
  <c r="T1208" i="44" s="1"/>
  <c r="T1210" i="44"/>
  <c r="S1210" i="44"/>
  <c r="T1212" i="44"/>
  <c r="S1212" i="44"/>
  <c r="S1214" i="44"/>
  <c r="T1214" i="44" s="1"/>
  <c r="S1216" i="44"/>
  <c r="T1216" i="44" s="1"/>
  <c r="T1218" i="44"/>
  <c r="S1218" i="44"/>
  <c r="S1070" i="44"/>
  <c r="T1070" i="44" s="1"/>
  <c r="S1078" i="44"/>
  <c r="T1078" i="44" s="1"/>
  <c r="T1085" i="44"/>
  <c r="T1089" i="44"/>
  <c r="T1093" i="44"/>
  <c r="T1097" i="44"/>
  <c r="T1101" i="44"/>
  <c r="T1105" i="44"/>
  <c r="T1109" i="44"/>
  <c r="T1113" i="44"/>
  <c r="T1117" i="44"/>
  <c r="T1121" i="44"/>
  <c r="S1127" i="44"/>
  <c r="T1127" i="44" s="1"/>
  <c r="T1135" i="44"/>
  <c r="S1135" i="44"/>
  <c r="T1143" i="44"/>
  <c r="S1143" i="44"/>
  <c r="S1151" i="44"/>
  <c r="T1151" i="44" s="1"/>
  <c r="S1159" i="44"/>
  <c r="T1159" i="44" s="1"/>
  <c r="T1167" i="44"/>
  <c r="S1167" i="44"/>
  <c r="T1175" i="44"/>
  <c r="S1175" i="44"/>
  <c r="S1183" i="44"/>
  <c r="T1183" i="44" s="1"/>
  <c r="S1222" i="44"/>
  <c r="T1222" i="44" s="1"/>
  <c r="T1124" i="44"/>
  <c r="S1124" i="44"/>
  <c r="T1132" i="44"/>
  <c r="S1132" i="44"/>
  <c r="S1140" i="44"/>
  <c r="T1140" i="44" s="1"/>
  <c r="S1148" i="44"/>
  <c r="T1148" i="44" s="1"/>
  <c r="T1156" i="44"/>
  <c r="S1156" i="44"/>
  <c r="T1164" i="44"/>
  <c r="S1164" i="44"/>
  <c r="S1172" i="44"/>
  <c r="T1172" i="44" s="1"/>
  <c r="S1180" i="44"/>
  <c r="T1180" i="44" s="1"/>
  <c r="T1088" i="44"/>
  <c r="T1092" i="44"/>
  <c r="T1096" i="44"/>
  <c r="T1100" i="44"/>
  <c r="T1104" i="44"/>
  <c r="T1108" i="44"/>
  <c r="T1112" i="44"/>
  <c r="T1116" i="44"/>
  <c r="T1120" i="44"/>
  <c r="S1129" i="44"/>
  <c r="T1129" i="44" s="1"/>
  <c r="T1137" i="44"/>
  <c r="S1137" i="44"/>
  <c r="S1145" i="44"/>
  <c r="T1145" i="44" s="1"/>
  <c r="T1153" i="44"/>
  <c r="S1153" i="44"/>
  <c r="S1161" i="44"/>
  <c r="T1161" i="44" s="1"/>
  <c r="T1169" i="44"/>
  <c r="S1169" i="44"/>
  <c r="S1177" i="44"/>
  <c r="T1177" i="44" s="1"/>
  <c r="T1185" i="44"/>
  <c r="S1185" i="44"/>
  <c r="O1225" i="44"/>
  <c r="T1126" i="44"/>
  <c r="S1126" i="44"/>
  <c r="S1134" i="44"/>
  <c r="T1134" i="44" s="1"/>
  <c r="S1142" i="44"/>
  <c r="T1142" i="44" s="1"/>
  <c r="T1150" i="44"/>
  <c r="S1150" i="44"/>
  <c r="T1158" i="44"/>
  <c r="S1158" i="44"/>
  <c r="S1166" i="44"/>
  <c r="T1166" i="44" s="1"/>
  <c r="S1174" i="44"/>
  <c r="T1174" i="44" s="1"/>
  <c r="T1182" i="44"/>
  <c r="S1182" i="44"/>
  <c r="T1187" i="44"/>
  <c r="S1187" i="44"/>
  <c r="S1189" i="44"/>
  <c r="T1189" i="44" s="1"/>
  <c r="S1191" i="44"/>
  <c r="T1191" i="44" s="1"/>
  <c r="T1193" i="44"/>
  <c r="S1193" i="44"/>
  <c r="T1195" i="44"/>
  <c r="S1195" i="44"/>
  <c r="S1197" i="44"/>
  <c r="T1197" i="44" s="1"/>
  <c r="S1199" i="44"/>
  <c r="T1199" i="44" s="1"/>
  <c r="T1201" i="44"/>
  <c r="S1201" i="44"/>
  <c r="T1203" i="44"/>
  <c r="S1203" i="44"/>
  <c r="S1205" i="44"/>
  <c r="T1205" i="44" s="1"/>
  <c r="S1207" i="44"/>
  <c r="T1207" i="44" s="1"/>
  <c r="T1209" i="44"/>
  <c r="S1209" i="44"/>
  <c r="T1211" i="44"/>
  <c r="S1211" i="44"/>
  <c r="S1213" i="44"/>
  <c r="T1213" i="44" s="1"/>
  <c r="S1215" i="44"/>
  <c r="T1215" i="44" s="1"/>
  <c r="T1217" i="44"/>
  <c r="S1217" i="44"/>
  <c r="T1219" i="44"/>
  <c r="S1219" i="44"/>
  <c r="S1237" i="44"/>
  <c r="T1237" i="44" s="1"/>
  <c r="T1241" i="44"/>
  <c r="T1249" i="44"/>
  <c r="T1253" i="44"/>
  <c r="Y1254" i="44"/>
  <c r="T1261" i="44"/>
  <c r="S1268" i="44"/>
  <c r="T1268" i="44" s="1"/>
  <c r="S1275" i="44"/>
  <c r="T1275" i="44" s="1"/>
  <c r="T1277" i="44"/>
  <c r="S1241" i="44"/>
  <c r="S1245" i="44"/>
  <c r="T1245" i="44" s="1"/>
  <c r="S1249" i="44"/>
  <c r="S1253" i="44"/>
  <c r="S1263" i="44"/>
  <c r="T1263" i="44" s="1"/>
  <c r="O1268" i="44"/>
  <c r="S1272" i="44"/>
  <c r="T1272" i="44" s="1"/>
  <c r="T1279" i="44"/>
  <c r="S1279" i="44"/>
  <c r="T1228" i="44"/>
  <c r="T1236" i="44"/>
  <c r="T1240" i="44"/>
  <c r="T1244" i="44"/>
  <c r="T1255" i="44"/>
  <c r="Y1256" i="44"/>
  <c r="S1258" i="44"/>
  <c r="T1258" i="44" s="1"/>
  <c r="S1224" i="44"/>
  <c r="T1224" i="44" s="1"/>
  <c r="S1228" i="44"/>
  <c r="S1232" i="44"/>
  <c r="T1232" i="44" s="1"/>
  <c r="S1236" i="44"/>
  <c r="S1240" i="44"/>
  <c r="S1244" i="44"/>
  <c r="S1248" i="44"/>
  <c r="T1248" i="44" s="1"/>
  <c r="S1252" i="44"/>
  <c r="T1252" i="44" s="1"/>
  <c r="Y1253" i="44"/>
  <c r="T1260" i="44"/>
  <c r="Y1261" i="44"/>
  <c r="Y1277" i="44"/>
  <c r="T1223" i="44"/>
  <c r="T1227" i="44"/>
  <c r="T1251" i="44"/>
  <c r="T1257" i="44"/>
  <c r="Y1258" i="44"/>
  <c r="S1267" i="44"/>
  <c r="T1267" i="44" s="1"/>
  <c r="T1269" i="44"/>
  <c r="S1276" i="44"/>
  <c r="T1276" i="44" s="1"/>
  <c r="T1283" i="44"/>
  <c r="S1283" i="44"/>
  <c r="S1231" i="44"/>
  <c r="T1231" i="44" s="1"/>
  <c r="S1235" i="44"/>
  <c r="T1235" i="44" s="1"/>
  <c r="S1239" i="44"/>
  <c r="T1239" i="44" s="1"/>
  <c r="S1243" i="44"/>
  <c r="T1243" i="44" s="1"/>
  <c r="S1247" i="44"/>
  <c r="T1247" i="44" s="1"/>
  <c r="S1264" i="44"/>
  <c r="T1264" i="44" s="1"/>
  <c r="S1271" i="44"/>
  <c r="T1271" i="44" s="1"/>
  <c r="T1280" i="44"/>
  <c r="S1280" i="44"/>
  <c r="Y1281" i="44"/>
  <c r="O1283" i="44"/>
  <c r="T1238" i="44"/>
  <c r="T1250" i="44"/>
  <c r="S1254" i="44"/>
  <c r="T1254" i="44" s="1"/>
  <c r="O1264" i="44"/>
  <c r="S1226" i="44"/>
  <c r="T1226" i="44" s="1"/>
  <c r="S1230" i="44"/>
  <c r="T1230" i="44" s="1"/>
  <c r="S1234" i="44"/>
  <c r="T1234" i="44" s="1"/>
  <c r="S1238" i="44"/>
  <c r="S1242" i="44"/>
  <c r="T1242" i="44" s="1"/>
  <c r="S1246" i="44"/>
  <c r="T1246" i="44" s="1"/>
  <c r="S1250" i="44"/>
  <c r="T1256" i="44"/>
  <c r="Y1257" i="44"/>
  <c r="S1259" i="44"/>
  <c r="T1259" i="44" s="1"/>
  <c r="Y1269" i="44"/>
  <c r="T1266" i="44"/>
  <c r="T1274" i="44"/>
  <c r="T1282" i="44"/>
  <c r="T1286" i="44"/>
  <c r="T1290" i="44"/>
  <c r="T1294" i="44"/>
  <c r="Y1301" i="44"/>
  <c r="T1303" i="44"/>
  <c r="S1303" i="44"/>
  <c r="Y1309" i="44"/>
  <c r="T1311" i="44"/>
  <c r="S1311" i="44"/>
  <c r="Y1317" i="44"/>
  <c r="S1319" i="44"/>
  <c r="T1319" i="44" s="1"/>
  <c r="Y1325" i="44"/>
  <c r="S1327" i="44"/>
  <c r="T1327" i="44" s="1"/>
  <c r="Y1333" i="44"/>
  <c r="S1335" i="44"/>
  <c r="T1335" i="44" s="1"/>
  <c r="Y1341" i="44"/>
  <c r="T1343" i="44"/>
  <c r="S1343" i="44"/>
  <c r="Y1349" i="44"/>
  <c r="T1351" i="44"/>
  <c r="S1351" i="44"/>
  <c r="Y1357" i="44"/>
  <c r="S1359" i="44"/>
  <c r="T1359" i="44" s="1"/>
  <c r="Y1365" i="44"/>
  <c r="T1367" i="44"/>
  <c r="S1367" i="44"/>
  <c r="Y1373" i="44"/>
  <c r="Y1375" i="44"/>
  <c r="Y1377" i="44"/>
  <c r="Y1379" i="44"/>
  <c r="Y1381" i="44"/>
  <c r="Y1383" i="44"/>
  <c r="Y1385" i="44"/>
  <c r="Y1387" i="44"/>
  <c r="Y1389" i="44"/>
  <c r="Y1391" i="44"/>
  <c r="Y1393" i="44"/>
  <c r="Y1395" i="44"/>
  <c r="Y1397" i="44"/>
  <c r="Y1402" i="44"/>
  <c r="O1415" i="44"/>
  <c r="S1421" i="44"/>
  <c r="T1421" i="44" s="1"/>
  <c r="T1432" i="44"/>
  <c r="S1432" i="44"/>
  <c r="T1265" i="44"/>
  <c r="T1273" i="44"/>
  <c r="T1281" i="44"/>
  <c r="Y1283" i="44"/>
  <c r="Y1287" i="44"/>
  <c r="Y1291" i="44"/>
  <c r="Y1295" i="44"/>
  <c r="Y1298" i="44"/>
  <c r="S1300" i="44"/>
  <c r="T1300" i="44" s="1"/>
  <c r="Y1306" i="44"/>
  <c r="T1308" i="44"/>
  <c r="S1308" i="44"/>
  <c r="Y1314" i="44"/>
  <c r="T1316" i="44"/>
  <c r="S1316" i="44"/>
  <c r="Y1322" i="44"/>
  <c r="S1324" i="44"/>
  <c r="T1324" i="44" s="1"/>
  <c r="Y1330" i="44"/>
  <c r="S1332" i="44"/>
  <c r="T1332" i="44" s="1"/>
  <c r="Y1338" i="44"/>
  <c r="S1340" i="44"/>
  <c r="T1340" i="44" s="1"/>
  <c r="Y1346" i="44"/>
  <c r="T1348" i="44"/>
  <c r="S1348" i="44"/>
  <c r="Y1354" i="44"/>
  <c r="T1356" i="44"/>
  <c r="S1356" i="44"/>
  <c r="Y1362" i="44"/>
  <c r="S1364" i="44"/>
  <c r="T1364" i="44" s="1"/>
  <c r="Y1370" i="44"/>
  <c r="T1372" i="44"/>
  <c r="S1372" i="44"/>
  <c r="T1401" i="44"/>
  <c r="T1406" i="44"/>
  <c r="S1406" i="44"/>
  <c r="S1410" i="44"/>
  <c r="T1410" i="44" s="1"/>
  <c r="T1427" i="44"/>
  <c r="S1427" i="44"/>
  <c r="S1442" i="44"/>
  <c r="T1442" i="44" s="1"/>
  <c r="S1297" i="44"/>
  <c r="T1297" i="44" s="1"/>
  <c r="T1305" i="44"/>
  <c r="S1305" i="44"/>
  <c r="S1313" i="44"/>
  <c r="T1313" i="44" s="1"/>
  <c r="T1321" i="44"/>
  <c r="S1321" i="44"/>
  <c r="S1329" i="44"/>
  <c r="T1329" i="44" s="1"/>
  <c r="T1337" i="44"/>
  <c r="S1337" i="44"/>
  <c r="S1345" i="44"/>
  <c r="T1345" i="44" s="1"/>
  <c r="T1353" i="44"/>
  <c r="S1353" i="44"/>
  <c r="S1361" i="44"/>
  <c r="T1361" i="44" s="1"/>
  <c r="T1369" i="44"/>
  <c r="S1369" i="44"/>
  <c r="S1374" i="44"/>
  <c r="T1374" i="44" s="1"/>
  <c r="T1376" i="44"/>
  <c r="S1376" i="44"/>
  <c r="S1378" i="44"/>
  <c r="T1378" i="44" s="1"/>
  <c r="T1380" i="44"/>
  <c r="S1380" i="44"/>
  <c r="S1382" i="44"/>
  <c r="T1382" i="44" s="1"/>
  <c r="T1384" i="44"/>
  <c r="S1384" i="44"/>
  <c r="S1386" i="44"/>
  <c r="T1386" i="44" s="1"/>
  <c r="T1388" i="44"/>
  <c r="S1388" i="44"/>
  <c r="T1392" i="44"/>
  <c r="T1394" i="44"/>
  <c r="S1408" i="44"/>
  <c r="T1408" i="44" s="1"/>
  <c r="T1429" i="44"/>
  <c r="S1429" i="44"/>
  <c r="T1440" i="44"/>
  <c r="S1440" i="44"/>
  <c r="Y1282" i="44"/>
  <c r="S1285" i="44"/>
  <c r="T1285" i="44" s="1"/>
  <c r="Y1286" i="44"/>
  <c r="S1289" i="44"/>
  <c r="T1289" i="44" s="1"/>
  <c r="Y1290" i="44"/>
  <c r="S1293" i="44"/>
  <c r="T1293" i="44" s="1"/>
  <c r="Y1294" i="44"/>
  <c r="T1302" i="44"/>
  <c r="S1302" i="44"/>
  <c r="S1310" i="44"/>
  <c r="T1310" i="44" s="1"/>
  <c r="T1318" i="44"/>
  <c r="S1318" i="44"/>
  <c r="S1326" i="44"/>
  <c r="T1326" i="44" s="1"/>
  <c r="T1334" i="44"/>
  <c r="S1334" i="44"/>
  <c r="S1342" i="44"/>
  <c r="T1342" i="44" s="1"/>
  <c r="T1350" i="44"/>
  <c r="S1350" i="44"/>
  <c r="S1358" i="44"/>
  <c r="T1358" i="44" s="1"/>
  <c r="Y1364" i="44"/>
  <c r="S1366" i="44"/>
  <c r="T1366" i="44" s="1"/>
  <c r="Y1372" i="44"/>
  <c r="Y1401" i="44"/>
  <c r="T1403" i="44"/>
  <c r="S1414" i="44"/>
  <c r="T1414" i="44" s="1"/>
  <c r="T1418" i="44"/>
  <c r="S1418" i="44"/>
  <c r="S1435" i="44"/>
  <c r="T1435" i="44" s="1"/>
  <c r="T1288" i="44"/>
  <c r="Y1297" i="44"/>
  <c r="T1299" i="44"/>
  <c r="S1299" i="44"/>
  <c r="Y1305" i="44"/>
  <c r="T1307" i="44"/>
  <c r="S1307" i="44"/>
  <c r="Y1313" i="44"/>
  <c r="S1315" i="44"/>
  <c r="T1315" i="44" s="1"/>
  <c r="Y1321" i="44"/>
  <c r="T1323" i="44"/>
  <c r="S1323" i="44"/>
  <c r="Y1329" i="44"/>
  <c r="T1331" i="44"/>
  <c r="S1331" i="44"/>
  <c r="Y1337" i="44"/>
  <c r="S1339" i="44"/>
  <c r="T1339" i="44" s="1"/>
  <c r="Y1345" i="44"/>
  <c r="S1347" i="44"/>
  <c r="T1347" i="44" s="1"/>
  <c r="Y1353" i="44"/>
  <c r="S1355" i="44"/>
  <c r="T1355" i="44" s="1"/>
  <c r="Y1361" i="44"/>
  <c r="T1363" i="44"/>
  <c r="S1363" i="44"/>
  <c r="Y1369" i="44"/>
  <c r="T1371" i="44"/>
  <c r="S1371" i="44"/>
  <c r="Y1374" i="44"/>
  <c r="Y1376" i="44"/>
  <c r="Y1378" i="44"/>
  <c r="Y1380" i="44"/>
  <c r="Y1382" i="44"/>
  <c r="Y1384" i="44"/>
  <c r="Y1386" i="44"/>
  <c r="Y1388" i="44"/>
  <c r="Y1390" i="44"/>
  <c r="Y1392" i="44"/>
  <c r="Y1394" i="44"/>
  <c r="Y1396" i="44"/>
  <c r="T1400" i="44"/>
  <c r="S1405" i="44"/>
  <c r="T1405" i="44" s="1"/>
  <c r="T1416" i="44"/>
  <c r="S1416" i="44"/>
  <c r="S1437" i="44"/>
  <c r="T1437" i="44" s="1"/>
  <c r="S1262" i="44"/>
  <c r="T1262" i="44" s="1"/>
  <c r="S1270" i="44"/>
  <c r="T1270" i="44" s="1"/>
  <c r="S1278" i="44"/>
  <c r="T1278" i="44" s="1"/>
  <c r="S1284" i="44"/>
  <c r="T1284" i="44" s="1"/>
  <c r="Y1285" i="44"/>
  <c r="S1288" i="44"/>
  <c r="Y1289" i="44"/>
  <c r="S1292" i="44"/>
  <c r="T1292" i="44" s="1"/>
  <c r="Y1293" i="44"/>
  <c r="S1296" i="44"/>
  <c r="T1296" i="44" s="1"/>
  <c r="Y1302" i="44"/>
  <c r="T1304" i="44"/>
  <c r="S1304" i="44"/>
  <c r="Y1310" i="44"/>
  <c r="S1312" i="44"/>
  <c r="T1312" i="44" s="1"/>
  <c r="Y1318" i="44"/>
  <c r="T1320" i="44"/>
  <c r="S1320" i="44"/>
  <c r="Y1326" i="44"/>
  <c r="T1328" i="44"/>
  <c r="S1328" i="44"/>
  <c r="Y1334" i="44"/>
  <c r="S1336" i="44"/>
  <c r="T1336" i="44" s="1"/>
  <c r="Y1342" i="44"/>
  <c r="S1344" i="44"/>
  <c r="T1344" i="44" s="1"/>
  <c r="Y1350" i="44"/>
  <c r="S1352" i="44"/>
  <c r="T1352" i="44" s="1"/>
  <c r="Y1358" i="44"/>
  <c r="T1360" i="44"/>
  <c r="S1360" i="44"/>
  <c r="Y1366" i="44"/>
  <c r="T1368" i="44"/>
  <c r="S1368" i="44"/>
  <c r="S1411" i="44"/>
  <c r="T1411" i="44" s="1"/>
  <c r="Y1418" i="44"/>
  <c r="T1422" i="44"/>
  <c r="T1426" i="44"/>
  <c r="S1426" i="44"/>
  <c r="T1443" i="44"/>
  <c r="S1443" i="44"/>
  <c r="T1301" i="44"/>
  <c r="S1301" i="44"/>
  <c r="S1309" i="44"/>
  <c r="T1309" i="44" s="1"/>
  <c r="T1317" i="44"/>
  <c r="S1317" i="44"/>
  <c r="S1325" i="44"/>
  <c r="T1325" i="44" s="1"/>
  <c r="T1333" i="44"/>
  <c r="S1333" i="44"/>
  <c r="S1341" i="44"/>
  <c r="T1341" i="44" s="1"/>
  <c r="T1349" i="44"/>
  <c r="S1349" i="44"/>
  <c r="S1357" i="44"/>
  <c r="T1357" i="44" s="1"/>
  <c r="T1365" i="44"/>
  <c r="S1365" i="44"/>
  <c r="S1373" i="44"/>
  <c r="T1373" i="44" s="1"/>
  <c r="T1375" i="44"/>
  <c r="S1375" i="44"/>
  <c r="S1377" i="44"/>
  <c r="T1377" i="44" s="1"/>
  <c r="T1379" i="44"/>
  <c r="S1379" i="44"/>
  <c r="S1381" i="44"/>
  <c r="T1381" i="44" s="1"/>
  <c r="T1383" i="44"/>
  <c r="S1383" i="44"/>
  <c r="S1385" i="44"/>
  <c r="T1385" i="44" s="1"/>
  <c r="T1387" i="44"/>
  <c r="S1387" i="44"/>
  <c r="T1393" i="44"/>
  <c r="T1402" i="44"/>
  <c r="T1413" i="44"/>
  <c r="S1413" i="44"/>
  <c r="O1418" i="44"/>
  <c r="T1424" i="44"/>
  <c r="S1424" i="44"/>
  <c r="S1445" i="44"/>
  <c r="T1445" i="44" s="1"/>
  <c r="Y1284" i="44"/>
  <c r="S1287" i="44"/>
  <c r="T1287" i="44" s="1"/>
  <c r="Y1288" i="44"/>
  <c r="S1291" i="44"/>
  <c r="T1291" i="44" s="1"/>
  <c r="Y1292" i="44"/>
  <c r="S1295" i="44"/>
  <c r="T1295" i="44" s="1"/>
  <c r="Y1296" i="44"/>
  <c r="S1298" i="44"/>
  <c r="T1298" i="44" s="1"/>
  <c r="Y1304" i="44"/>
  <c r="T1306" i="44"/>
  <c r="S1306" i="44"/>
  <c r="Y1312" i="44"/>
  <c r="T1314" i="44"/>
  <c r="S1314" i="44"/>
  <c r="Y1320" i="44"/>
  <c r="S1322" i="44"/>
  <c r="T1322" i="44" s="1"/>
  <c r="Y1328" i="44"/>
  <c r="S1330" i="44"/>
  <c r="T1330" i="44" s="1"/>
  <c r="Y1336" i="44"/>
  <c r="S1338" i="44"/>
  <c r="T1338" i="44" s="1"/>
  <c r="Y1344" i="44"/>
  <c r="T1346" i="44"/>
  <c r="S1346" i="44"/>
  <c r="Y1352" i="44"/>
  <c r="T1354" i="44"/>
  <c r="S1354" i="44"/>
  <c r="Y1360" i="44"/>
  <c r="S1362" i="44"/>
  <c r="T1362" i="44" s="1"/>
  <c r="Y1368" i="44"/>
  <c r="T1370" i="44"/>
  <c r="S1370" i="44"/>
  <c r="O1409" i="44"/>
  <c r="Y1411" i="44"/>
  <c r="S1419" i="44"/>
  <c r="T1419" i="44" s="1"/>
  <c r="T1434" i="44"/>
  <c r="S1434" i="44"/>
  <c r="T1430" i="44"/>
  <c r="T1438" i="44"/>
  <c r="S1457" i="44"/>
  <c r="T1457" i="44" s="1"/>
  <c r="S1460" i="44"/>
  <c r="T1460" i="44" s="1"/>
  <c r="T1486" i="44"/>
  <c r="S1486" i="44"/>
  <c r="S1494" i="44"/>
  <c r="T1494" i="44" s="1"/>
  <c r="S1422" i="44"/>
  <c r="S1430" i="44"/>
  <c r="S1438" i="44"/>
  <c r="T1454" i="44"/>
  <c r="Y1466" i="44"/>
  <c r="T1471" i="44"/>
  <c r="O1474" i="44"/>
  <c r="O1480" i="44"/>
  <c r="T1420" i="44"/>
  <c r="T1436" i="44"/>
  <c r="T1444" i="44"/>
  <c r="Y1451" i="44"/>
  <c r="S1465" i="44"/>
  <c r="T1465" i="44" s="1"/>
  <c r="S1468" i="44"/>
  <c r="T1468" i="44" s="1"/>
  <c r="O1471" i="44"/>
  <c r="S1389" i="44"/>
  <c r="T1389" i="44" s="1"/>
  <c r="S1390" i="44"/>
  <c r="T1390" i="44" s="1"/>
  <c r="S1391" i="44"/>
  <c r="T1391" i="44" s="1"/>
  <c r="S1392" i="44"/>
  <c r="S1393" i="44"/>
  <c r="S1394" i="44"/>
  <c r="S1395" i="44"/>
  <c r="T1395" i="44" s="1"/>
  <c r="S1396" i="44"/>
  <c r="T1396" i="44" s="1"/>
  <c r="S1397" i="44"/>
  <c r="T1397" i="44" s="1"/>
  <c r="S1398" i="44"/>
  <c r="T1398" i="44" s="1"/>
  <c r="S1399" i="44"/>
  <c r="T1399" i="44" s="1"/>
  <c r="S1400" i="44"/>
  <c r="S1401" i="44"/>
  <c r="S1402" i="44"/>
  <c r="S1403" i="44"/>
  <c r="S1404" i="44"/>
  <c r="T1404" i="44" s="1"/>
  <c r="S1412" i="44"/>
  <c r="T1412" i="44" s="1"/>
  <c r="S1420" i="44"/>
  <c r="S1428" i="44"/>
  <c r="T1428" i="44" s="1"/>
  <c r="S1436" i="44"/>
  <c r="S1444" i="44"/>
  <c r="O1448" i="44"/>
  <c r="Y1450" i="44"/>
  <c r="O1456" i="44"/>
  <c r="O1482" i="44"/>
  <c r="O1490" i="44"/>
  <c r="O1498" i="44"/>
  <c r="S1473" i="44"/>
  <c r="T1473" i="44" s="1"/>
  <c r="S1476" i="44"/>
  <c r="T1476" i="44" s="1"/>
  <c r="O1479" i="44"/>
  <c r="O1485" i="44"/>
  <c r="T1487" i="44"/>
  <c r="O1493" i="44"/>
  <c r="T1495" i="44"/>
  <c r="O1501" i="44"/>
  <c r="T1417" i="44"/>
  <c r="T1433" i="44"/>
  <c r="T1441" i="44"/>
  <c r="T1447" i="44"/>
  <c r="T1452" i="44"/>
  <c r="S1452" i="44"/>
  <c r="O1464" i="44"/>
  <c r="Y1482" i="44"/>
  <c r="O1487" i="44"/>
  <c r="S1409" i="44"/>
  <c r="T1409" i="44" s="1"/>
  <c r="S1417" i="44"/>
  <c r="S1425" i="44"/>
  <c r="T1425" i="44" s="1"/>
  <c r="S1433" i="44"/>
  <c r="S1441" i="44"/>
  <c r="O1447" i="44"/>
  <c r="S1447" i="44"/>
  <c r="O1455" i="44"/>
  <c r="S1481" i="44"/>
  <c r="T1481" i="44" s="1"/>
  <c r="T1484" i="44"/>
  <c r="S1489" i="44"/>
  <c r="T1489" i="44" s="1"/>
  <c r="S1497" i="44"/>
  <c r="T1497" i="44"/>
  <c r="T1500" i="44"/>
  <c r="T1407" i="44"/>
  <c r="T1415" i="44"/>
  <c r="T1423" i="44"/>
  <c r="T1431" i="44"/>
  <c r="T1439" i="44"/>
  <c r="T1446" i="44"/>
  <c r="T1463" i="44"/>
  <c r="O1466" i="44"/>
  <c r="Y1459" i="44"/>
  <c r="Y1467" i="44"/>
  <c r="Y1475" i="44"/>
  <c r="Y1483" i="44"/>
  <c r="Y1491" i="44"/>
  <c r="Y1499" i="44"/>
  <c r="T1504" i="44"/>
  <c r="Y1505" i="44"/>
  <c r="T1508" i="44"/>
  <c r="Y1509" i="44"/>
  <c r="T1512" i="44"/>
  <c r="Y1513" i="44"/>
  <c r="Y1516" i="44"/>
  <c r="S1518" i="44"/>
  <c r="T1518" i="44" s="1"/>
  <c r="Y1524" i="44"/>
  <c r="S1526" i="44"/>
  <c r="T1526" i="44" s="1"/>
  <c r="Y1532" i="44"/>
  <c r="S1515" i="44"/>
  <c r="T1515" i="44" s="1"/>
  <c r="S1523" i="44"/>
  <c r="T1523" i="44" s="1"/>
  <c r="T1531" i="44"/>
  <c r="S1531" i="44"/>
  <c r="Y1542" i="44"/>
  <c r="Y1449" i="44"/>
  <c r="Y1457" i="44"/>
  <c r="Y1465" i="44"/>
  <c r="Y1473" i="44"/>
  <c r="Y1481" i="44"/>
  <c r="Y1489" i="44"/>
  <c r="Y1497" i="44"/>
  <c r="S1502" i="44"/>
  <c r="T1502" i="44" s="1"/>
  <c r="Y1504" i="44"/>
  <c r="T1507" i="44"/>
  <c r="Y1508" i="44"/>
  <c r="T1511" i="44"/>
  <c r="Y1512" i="44"/>
  <c r="Y1518" i="44"/>
  <c r="S1520" i="44"/>
  <c r="T1520" i="44" s="1"/>
  <c r="Y1526" i="44"/>
  <c r="S1528" i="44"/>
  <c r="T1528" i="44" s="1"/>
  <c r="S1517" i="44"/>
  <c r="T1517" i="44" s="1"/>
  <c r="T1525" i="44"/>
  <c r="S1525" i="44"/>
  <c r="T1533" i="44"/>
  <c r="S1533" i="44"/>
  <c r="S1535" i="44"/>
  <c r="T1535" i="44" s="1"/>
  <c r="S1537" i="44"/>
  <c r="T1537" i="44" s="1"/>
  <c r="T1539" i="44"/>
  <c r="S1539" i="44"/>
  <c r="T1541" i="44"/>
  <c r="S1541" i="44"/>
  <c r="S1543" i="44"/>
  <c r="T1543" i="44" s="1"/>
  <c r="S1545" i="44"/>
  <c r="T1545" i="44" s="1"/>
  <c r="T1547" i="44"/>
  <c r="S1547" i="44"/>
  <c r="T1549" i="44"/>
  <c r="S1549" i="44"/>
  <c r="S1551" i="44"/>
  <c r="T1551" i="44" s="1"/>
  <c r="S1553" i="44"/>
  <c r="T1553" i="44" s="1"/>
  <c r="T1555" i="44"/>
  <c r="S1555" i="44"/>
  <c r="T1557" i="44"/>
  <c r="S1557" i="44"/>
  <c r="T1561" i="44"/>
  <c r="Y1447" i="44"/>
  <c r="Y1455" i="44"/>
  <c r="Y1463" i="44"/>
  <c r="Y1471" i="44"/>
  <c r="Y1479" i="44"/>
  <c r="S1484" i="44"/>
  <c r="Y1487" i="44"/>
  <c r="S1492" i="44"/>
  <c r="T1492" i="44" s="1"/>
  <c r="Y1495" i="44"/>
  <c r="S1500" i="44"/>
  <c r="Y1503" i="44"/>
  <c r="T1506" i="44"/>
  <c r="Y1507" i="44"/>
  <c r="T1510" i="44"/>
  <c r="Y1511" i="44"/>
  <c r="T1514" i="44"/>
  <c r="Y1520" i="44"/>
  <c r="S1522" i="44"/>
  <c r="T1522" i="44" s="1"/>
  <c r="Y1528" i="44"/>
  <c r="S1530" i="44"/>
  <c r="T1530" i="44" s="1"/>
  <c r="O1535" i="44"/>
  <c r="O1537" i="44"/>
  <c r="O1539" i="44"/>
  <c r="O1541" i="44"/>
  <c r="O1543" i="44"/>
  <c r="O1545" i="44"/>
  <c r="O1547" i="44"/>
  <c r="O1549" i="44"/>
  <c r="O1551" i="44"/>
  <c r="Y1454" i="44"/>
  <c r="Y1462" i="44"/>
  <c r="Y1470" i="44"/>
  <c r="Y1478" i="44"/>
  <c r="Y1486" i="44"/>
  <c r="Y1494" i="44"/>
  <c r="Y1502" i="44"/>
  <c r="Y1517" i="44"/>
  <c r="T1519" i="44"/>
  <c r="S1519" i="44"/>
  <c r="Y1525" i="44"/>
  <c r="T1527" i="44"/>
  <c r="S1527" i="44"/>
  <c r="Y1533" i="44"/>
  <c r="Y1535" i="44"/>
  <c r="Y1537" i="44"/>
  <c r="Y1539" i="44"/>
  <c r="Y1541" i="44"/>
  <c r="Y1543" i="44"/>
  <c r="T1582" i="44"/>
  <c r="T1516" i="44"/>
  <c r="S1516" i="44"/>
  <c r="Y1522" i="44"/>
  <c r="S1524" i="44"/>
  <c r="T1524" i="44" s="1"/>
  <c r="Y1530" i="44"/>
  <c r="S1532" i="44"/>
  <c r="T1532" i="44" s="1"/>
  <c r="Y1460" i="44"/>
  <c r="Y1468" i="44"/>
  <c r="Y1476" i="44"/>
  <c r="Y1484" i="44"/>
  <c r="Y1492" i="44"/>
  <c r="Y1500" i="44"/>
  <c r="Y1519" i="44"/>
  <c r="T1521" i="44"/>
  <c r="S1521" i="44"/>
  <c r="Y1527" i="44"/>
  <c r="S1529" i="44"/>
  <c r="T1529" i="44" s="1"/>
  <c r="T1534" i="44"/>
  <c r="S1534" i="44"/>
  <c r="T1536" i="44"/>
  <c r="S1536" i="44"/>
  <c r="S1538" i="44"/>
  <c r="T1538" i="44" s="1"/>
  <c r="S1540" i="44"/>
  <c r="T1540" i="44" s="1"/>
  <c r="T1542" i="44"/>
  <c r="S1542" i="44"/>
  <c r="T1544" i="44"/>
  <c r="S1544" i="44"/>
  <c r="S1546" i="44"/>
  <c r="T1546" i="44" s="1"/>
  <c r="S1548" i="44"/>
  <c r="T1548" i="44" s="1"/>
  <c r="T1550" i="44"/>
  <c r="S1550" i="44"/>
  <c r="T1552" i="44"/>
  <c r="S1552" i="44"/>
  <c r="S1554" i="44"/>
  <c r="T1554" i="44" s="1"/>
  <c r="S1556" i="44"/>
  <c r="T1556" i="44" s="1"/>
  <c r="T1558" i="44"/>
  <c r="S1558" i="44"/>
  <c r="T1560" i="44"/>
  <c r="T1562" i="44"/>
  <c r="T1570" i="44"/>
  <c r="T1578" i="44"/>
  <c r="T1584" i="44"/>
  <c r="T1592" i="44"/>
  <c r="T1596" i="44"/>
  <c r="T1608" i="44"/>
  <c r="T1612" i="44"/>
  <c r="T1616" i="44"/>
  <c r="T1624" i="44"/>
  <c r="T1628" i="44"/>
  <c r="T1631" i="44"/>
  <c r="O1632" i="44"/>
  <c r="S1584" i="44"/>
  <c r="S1588" i="44"/>
  <c r="T1588" i="44" s="1"/>
  <c r="S1592" i="44"/>
  <c r="S1596" i="44"/>
  <c r="S1600" i="44"/>
  <c r="T1600" i="44" s="1"/>
  <c r="S1604" i="44"/>
  <c r="T1604" i="44" s="1"/>
  <c r="S1608" i="44"/>
  <c r="S1612" i="44"/>
  <c r="S1616" i="44"/>
  <c r="S1620" i="44"/>
  <c r="T1620" i="44" s="1"/>
  <c r="S1624" i="44"/>
  <c r="S1628" i="44"/>
  <c r="T1636" i="44"/>
  <c r="O1637" i="44"/>
  <c r="S1648" i="44"/>
  <c r="T1648" i="44" s="1"/>
  <c r="T1587" i="44"/>
  <c r="T1591" i="44"/>
  <c r="T1595" i="44"/>
  <c r="T1603" i="44"/>
  <c r="T1607" i="44"/>
  <c r="T1619" i="44"/>
  <c r="T1623" i="44"/>
  <c r="T1627" i="44"/>
  <c r="S1559" i="44"/>
  <c r="T1559" i="44" s="1"/>
  <c r="S1560" i="44"/>
  <c r="S1561" i="44"/>
  <c r="S1562" i="44"/>
  <c r="S1563" i="44"/>
  <c r="T1563" i="44" s="1"/>
  <c r="S1564" i="44"/>
  <c r="T1564" i="44" s="1"/>
  <c r="S1565" i="44"/>
  <c r="T1565" i="44" s="1"/>
  <c r="S1566" i="44"/>
  <c r="T1566" i="44" s="1"/>
  <c r="S1574" i="44"/>
  <c r="T1574" i="44" s="1"/>
  <c r="S1582" i="44"/>
  <c r="S1587" i="44"/>
  <c r="S1591" i="44"/>
  <c r="S1595" i="44"/>
  <c r="S1599" i="44"/>
  <c r="T1599" i="44" s="1"/>
  <c r="S1603" i="44"/>
  <c r="S1607" i="44"/>
  <c r="S1611" i="44"/>
  <c r="T1611" i="44" s="1"/>
  <c r="S1615" i="44"/>
  <c r="T1615" i="44" s="1"/>
  <c r="S1619" i="44"/>
  <c r="S1623" i="44"/>
  <c r="S1627" i="44"/>
  <c r="T1630" i="44"/>
  <c r="S1633" i="44"/>
  <c r="T1633" i="44" s="1"/>
  <c r="S1644" i="44"/>
  <c r="T1644" i="44" s="1"/>
  <c r="T1594" i="44"/>
  <c r="T1598" i="44"/>
  <c r="T1602" i="44"/>
  <c r="T1606" i="44"/>
  <c r="T1614" i="44"/>
  <c r="T1626" i="44"/>
  <c r="S1630" i="44"/>
  <c r="O1636" i="44"/>
  <c r="T1638" i="44"/>
  <c r="S1586" i="44"/>
  <c r="T1586" i="44" s="1"/>
  <c r="S1590" i="44"/>
  <c r="T1590" i="44" s="1"/>
  <c r="S1594" i="44"/>
  <c r="S1598" i="44"/>
  <c r="S1602" i="44"/>
  <c r="S1606" i="44"/>
  <c r="S1610" i="44"/>
  <c r="T1610" i="44" s="1"/>
  <c r="S1614" i="44"/>
  <c r="S1618" i="44"/>
  <c r="T1618" i="44" s="1"/>
  <c r="S1622" i="44"/>
  <c r="T1622" i="44" s="1"/>
  <c r="S1626" i="44"/>
  <c r="T1632" i="44"/>
  <c r="O1633" i="44"/>
  <c r="S1635" i="44"/>
  <c r="T1635" i="44" s="1"/>
  <c r="T1585" i="44"/>
  <c r="T1593" i="44"/>
  <c r="T1613" i="44"/>
  <c r="T1617" i="44"/>
  <c r="T1625" i="44"/>
  <c r="T1629" i="44"/>
  <c r="S1585" i="44"/>
  <c r="S1589" i="44"/>
  <c r="T1589" i="44" s="1"/>
  <c r="S1593" i="44"/>
  <c r="S1597" i="44"/>
  <c r="T1597" i="44" s="1"/>
  <c r="S1601" i="44"/>
  <c r="T1601" i="44" s="1"/>
  <c r="S1605" i="44"/>
  <c r="T1605" i="44" s="1"/>
  <c r="S1609" i="44"/>
  <c r="T1609" i="44" s="1"/>
  <c r="S1613" i="44"/>
  <c r="S1617" i="44"/>
  <c r="S1621" i="44"/>
  <c r="T1621" i="44" s="1"/>
  <c r="S1625" i="44"/>
  <c r="T1634" i="44"/>
  <c r="O1635" i="44"/>
  <c r="S1637" i="44"/>
  <c r="T1637" i="44" s="1"/>
  <c r="T1652" i="44"/>
  <c r="S1652" i="44"/>
  <c r="T1660" i="44"/>
  <c r="T1668" i="44"/>
  <c r="T1672" i="44"/>
  <c r="T1676" i="44"/>
  <c r="T1680" i="44"/>
  <c r="S1693" i="44"/>
  <c r="T1693" i="44" s="1"/>
  <c r="S1701" i="44"/>
  <c r="T1701" i="44" s="1"/>
  <c r="S1709" i="44"/>
  <c r="T1709" i="44" s="1"/>
  <c r="T1711" i="44"/>
  <c r="S1711" i="44"/>
  <c r="S1713" i="44"/>
  <c r="T1713" i="44" s="1"/>
  <c r="T1816" i="44"/>
  <c r="S1656" i="44"/>
  <c r="T1656" i="44" s="1"/>
  <c r="S1660" i="44"/>
  <c r="S1664" i="44"/>
  <c r="T1664" i="44" s="1"/>
  <c r="S1668" i="44"/>
  <c r="S1672" i="44"/>
  <c r="S1676" i="44"/>
  <c r="S1680" i="44"/>
  <c r="S1684" i="44"/>
  <c r="T1684" i="44" s="1"/>
  <c r="T1696" i="44"/>
  <c r="S1696" i="44"/>
  <c r="T1704" i="44"/>
  <c r="S1704" i="44"/>
  <c r="S1687" i="44"/>
  <c r="T1687" i="44" s="1"/>
  <c r="S1691" i="44"/>
  <c r="T1691" i="44" s="1"/>
  <c r="O1698" i="44"/>
  <c r="S1699" i="44"/>
  <c r="T1699" i="44" s="1"/>
  <c r="O1706" i="44"/>
  <c r="S1707" i="44"/>
  <c r="T1707" i="44" s="1"/>
  <c r="Y1709" i="44"/>
  <c r="T1715" i="44"/>
  <c r="S1715" i="44"/>
  <c r="S1643" i="44"/>
  <c r="T1643" i="44" s="1"/>
  <c r="S1647" i="44"/>
  <c r="T1647" i="44" s="1"/>
  <c r="S1651" i="44"/>
  <c r="T1651" i="44" s="1"/>
  <c r="S1655" i="44"/>
  <c r="T1655" i="44" s="1"/>
  <c r="S1659" i="44"/>
  <c r="T1659" i="44" s="1"/>
  <c r="S1663" i="44"/>
  <c r="T1663" i="44" s="1"/>
  <c r="S1667" i="44"/>
  <c r="T1667" i="44" s="1"/>
  <c r="S1671" i="44"/>
  <c r="T1671" i="44" s="1"/>
  <c r="S1675" i="44"/>
  <c r="T1675" i="44" s="1"/>
  <c r="S1679" i="44"/>
  <c r="T1679" i="44" s="1"/>
  <c r="S1683" i="44"/>
  <c r="T1683" i="44" s="1"/>
  <c r="S1694" i="44"/>
  <c r="T1694" i="44" s="1"/>
  <c r="S1702" i="44"/>
  <c r="T1702" i="44" s="1"/>
  <c r="T1742" i="44"/>
  <c r="S1742" i="44"/>
  <c r="S1750" i="44"/>
  <c r="T1750" i="44" s="1"/>
  <c r="T1646" i="44"/>
  <c r="T1654" i="44"/>
  <c r="T1658" i="44"/>
  <c r="T1678" i="44"/>
  <c r="T1686" i="44"/>
  <c r="T1689" i="44"/>
  <c r="S1689" i="44"/>
  <c r="S1697" i="44"/>
  <c r="T1697" i="44" s="1"/>
  <c r="S1705" i="44"/>
  <c r="T1705" i="44" s="1"/>
  <c r="S1712" i="44"/>
  <c r="T1712" i="44" s="1"/>
  <c r="O1717" i="44"/>
  <c r="O1721" i="44"/>
  <c r="O1725" i="44"/>
  <c r="O1729" i="44"/>
  <c r="Y1735" i="44"/>
  <c r="S1642" i="44"/>
  <c r="T1642" i="44" s="1"/>
  <c r="S1646" i="44"/>
  <c r="S1650" i="44"/>
  <c r="T1650" i="44" s="1"/>
  <c r="S1654" i="44"/>
  <c r="S1658" i="44"/>
  <c r="S1662" i="44"/>
  <c r="T1662" i="44" s="1"/>
  <c r="S1666" i="44"/>
  <c r="T1666" i="44" s="1"/>
  <c r="S1670" i="44"/>
  <c r="T1670" i="44" s="1"/>
  <c r="S1674" i="44"/>
  <c r="T1674" i="44" s="1"/>
  <c r="S1678" i="44"/>
  <c r="S1682" i="44"/>
  <c r="T1682" i="44" s="1"/>
  <c r="T1692" i="44"/>
  <c r="S1692" i="44"/>
  <c r="O1699" i="44"/>
  <c r="S1700" i="44"/>
  <c r="T1700" i="44" s="1"/>
  <c r="O1707" i="44"/>
  <c r="S1708" i="44"/>
  <c r="T1708" i="44" s="1"/>
  <c r="T1734" i="44"/>
  <c r="S1734" i="44"/>
  <c r="T1653" i="44"/>
  <c r="T1665" i="44"/>
  <c r="T1669" i="44"/>
  <c r="T1681" i="44"/>
  <c r="T1685" i="44"/>
  <c r="O1694" i="44"/>
  <c r="S1695" i="44"/>
  <c r="T1695" i="44" s="1"/>
  <c r="O1702" i="44"/>
  <c r="S1703" i="44"/>
  <c r="T1703" i="44" s="1"/>
  <c r="O1733" i="44"/>
  <c r="S1645" i="44"/>
  <c r="T1645" i="44" s="1"/>
  <c r="S1649" i="44"/>
  <c r="T1649" i="44" s="1"/>
  <c r="S1653" i="44"/>
  <c r="S1657" i="44"/>
  <c r="T1657" i="44" s="1"/>
  <c r="S1661" i="44"/>
  <c r="T1661" i="44" s="1"/>
  <c r="S1665" i="44"/>
  <c r="S1669" i="44"/>
  <c r="S1673" i="44"/>
  <c r="T1673" i="44" s="1"/>
  <c r="S1677" i="44"/>
  <c r="T1677" i="44" s="1"/>
  <c r="T1688" i="44"/>
  <c r="S1688" i="44"/>
  <c r="T1690" i="44"/>
  <c r="S1690" i="44"/>
  <c r="O1697" i="44"/>
  <c r="S1698" i="44"/>
  <c r="T1698" i="44" s="1"/>
  <c r="O1705" i="44"/>
  <c r="T1706" i="44"/>
  <c r="S1706" i="44"/>
  <c r="T1718" i="44"/>
  <c r="T1722" i="44"/>
  <c r="S1739" i="44"/>
  <c r="T1739" i="44" s="1"/>
  <c r="T1747" i="44"/>
  <c r="S1747" i="44"/>
  <c r="T1776" i="44"/>
  <c r="S1776" i="44"/>
  <c r="O1790" i="44"/>
  <c r="S1792" i="44"/>
  <c r="T1792" i="44" s="1"/>
  <c r="T1812" i="44"/>
  <c r="S1718" i="44"/>
  <c r="S1722" i="44"/>
  <c r="S1726" i="44"/>
  <c r="T1726" i="44" s="1"/>
  <c r="S1730" i="44"/>
  <c r="T1730" i="44" s="1"/>
  <c r="S1736" i="44"/>
  <c r="T1736" i="44" s="1"/>
  <c r="S1744" i="44"/>
  <c r="T1744" i="44" s="1"/>
  <c r="T1752" i="44"/>
  <c r="S1752" i="44"/>
  <c r="O1759" i="44"/>
  <c r="T1710" i="44"/>
  <c r="T1733" i="44"/>
  <c r="S1733" i="44"/>
  <c r="T1741" i="44"/>
  <c r="S1741" i="44"/>
  <c r="S1749" i="44"/>
  <c r="T1749" i="44" s="1"/>
  <c r="S1754" i="44"/>
  <c r="T1754" i="44" s="1"/>
  <c r="T1780" i="44"/>
  <c r="S1780" i="44"/>
  <c r="T1796" i="44"/>
  <c r="S1796" i="44"/>
  <c r="S1710" i="44"/>
  <c r="S1717" i="44"/>
  <c r="T1717" i="44" s="1"/>
  <c r="S1721" i="44"/>
  <c r="T1721" i="44" s="1"/>
  <c r="S1725" i="44"/>
  <c r="T1725" i="44" s="1"/>
  <c r="S1729" i="44"/>
  <c r="T1729" i="44" s="1"/>
  <c r="S1738" i="44"/>
  <c r="T1738" i="44" s="1"/>
  <c r="T1746" i="44"/>
  <c r="S1746" i="44"/>
  <c r="O1754" i="44"/>
  <c r="S1756" i="44"/>
  <c r="T1756" i="44" s="1"/>
  <c r="T1807" i="44"/>
  <c r="S1807" i="44"/>
  <c r="T1716" i="44"/>
  <c r="S1735" i="44"/>
  <c r="T1735" i="44" s="1"/>
  <c r="S1743" i="44"/>
  <c r="T1743" i="44" s="1"/>
  <c r="T1751" i="44"/>
  <c r="S1751" i="44"/>
  <c r="S1760" i="44"/>
  <c r="T1760" i="44" s="1"/>
  <c r="S1764" i="44"/>
  <c r="T1764" i="44" s="1"/>
  <c r="S1768" i="44"/>
  <c r="T1768" i="44" s="1"/>
  <c r="T1784" i="44"/>
  <c r="S1784" i="44"/>
  <c r="S1800" i="44"/>
  <c r="T1800" i="44" s="1"/>
  <c r="S1716" i="44"/>
  <c r="S1720" i="44"/>
  <c r="T1720" i="44" s="1"/>
  <c r="S1724" i="44"/>
  <c r="T1724" i="44" s="1"/>
  <c r="S1728" i="44"/>
  <c r="T1728" i="44" s="1"/>
  <c r="S1732" i="44"/>
  <c r="T1732" i="44" s="1"/>
  <c r="S1740" i="44"/>
  <c r="T1740" i="44" s="1"/>
  <c r="S1748" i="44"/>
  <c r="T1748" i="44" s="1"/>
  <c r="Y1756" i="44"/>
  <c r="O1758" i="44"/>
  <c r="O1762" i="44"/>
  <c r="O1766" i="44"/>
  <c r="T1714" i="44"/>
  <c r="T1719" i="44"/>
  <c r="T1723" i="44"/>
  <c r="T1727" i="44"/>
  <c r="T1731" i="44"/>
  <c r="S1737" i="44"/>
  <c r="T1737" i="44" s="1"/>
  <c r="T1745" i="44"/>
  <c r="S1745" i="44"/>
  <c r="S1753" i="44"/>
  <c r="T1753" i="44" s="1"/>
  <c r="T1755" i="44"/>
  <c r="O1770" i="44"/>
  <c r="S1772" i="44"/>
  <c r="T1772" i="44" s="1"/>
  <c r="O1786" i="44"/>
  <c r="S1788" i="44"/>
  <c r="T1788" i="44" s="1"/>
  <c r="S1804" i="44"/>
  <c r="T1804" i="44" s="1"/>
  <c r="Y1753" i="44"/>
  <c r="Y1757" i="44"/>
  <c r="Y1761" i="44"/>
  <c r="Y1765" i="44"/>
  <c r="Y1769" i="44"/>
  <c r="Y1773" i="44"/>
  <c r="Y1777" i="44"/>
  <c r="Y1781" i="44"/>
  <c r="Y1785" i="44"/>
  <c r="Y1789" i="44"/>
  <c r="Y1793" i="44"/>
  <c r="Y1797" i="44"/>
  <c r="Y1801" i="44"/>
  <c r="Y1805" i="44"/>
  <c r="O1807" i="44"/>
  <c r="T1759" i="44"/>
  <c r="T1763" i="44"/>
  <c r="T1771" i="44"/>
  <c r="T1775" i="44"/>
  <c r="T1779" i="44"/>
  <c r="T1783" i="44"/>
  <c r="T1787" i="44"/>
  <c r="T1791" i="44"/>
  <c r="T1795" i="44"/>
  <c r="T1799" i="44"/>
  <c r="T1803" i="44"/>
  <c r="T1809" i="44"/>
  <c r="S1759" i="44"/>
  <c r="Y1760" i="44"/>
  <c r="S1763" i="44"/>
  <c r="Y1764" i="44"/>
  <c r="S1767" i="44"/>
  <c r="T1767" i="44" s="1"/>
  <c r="T1762" i="44"/>
  <c r="T1778" i="44"/>
  <c r="T1782" i="44"/>
  <c r="T1790" i="44"/>
  <c r="O1806" i="44"/>
  <c r="S1806" i="44"/>
  <c r="T1806" i="44" s="1"/>
  <c r="Y1755" i="44"/>
  <c r="S1758" i="44"/>
  <c r="T1758" i="44" s="1"/>
  <c r="Y1759" i="44"/>
  <c r="S1762" i="44"/>
  <c r="Y1763" i="44"/>
  <c r="S1766" i="44"/>
  <c r="T1766" i="44" s="1"/>
  <c r="Y1767" i="44"/>
  <c r="S1770" i="44"/>
  <c r="T1770" i="44" s="1"/>
  <c r="Y1771" i="44"/>
  <c r="S1774" i="44"/>
  <c r="T1774" i="44" s="1"/>
  <c r="Y1775" i="44"/>
  <c r="S1778" i="44"/>
  <c r="Y1779" i="44"/>
  <c r="S1782" i="44"/>
  <c r="Y1783" i="44"/>
  <c r="S1786" i="44"/>
  <c r="T1786" i="44" s="1"/>
  <c r="Y1787" i="44"/>
  <c r="S1790" i="44"/>
  <c r="S1794" i="44"/>
  <c r="T1794" i="44" s="1"/>
  <c r="S1798" i="44"/>
  <c r="T1798" i="44" s="1"/>
  <c r="S1802" i="44"/>
  <c r="T1802" i="44" s="1"/>
  <c r="T1808" i="44"/>
  <c r="T1765" i="44"/>
  <c r="T1769" i="44"/>
  <c r="T1781" i="44"/>
  <c r="T1797" i="44"/>
  <c r="T1801" i="44"/>
  <c r="O1808" i="44"/>
  <c r="S1808" i="44"/>
  <c r="Y1813" i="44"/>
  <c r="Y1754" i="44"/>
  <c r="S1757" i="44"/>
  <c r="T1757" i="44" s="1"/>
  <c r="Y1758" i="44"/>
  <c r="S1761" i="44"/>
  <c r="T1761" i="44" s="1"/>
  <c r="Y1762" i="44"/>
  <c r="S1765" i="44"/>
  <c r="Y1766" i="44"/>
  <c r="S1769" i="44"/>
  <c r="Y1770" i="44"/>
  <c r="S1773" i="44"/>
  <c r="T1773" i="44" s="1"/>
  <c r="Y1774" i="44"/>
  <c r="S1777" i="44"/>
  <c r="T1777" i="44" s="1"/>
  <c r="Y1778" i="44"/>
  <c r="S1781" i="44"/>
  <c r="Y1782" i="44"/>
  <c r="S1785" i="44"/>
  <c r="T1785" i="44" s="1"/>
  <c r="Y1786" i="44"/>
  <c r="S1789" i="44"/>
  <c r="T1789" i="44" s="1"/>
  <c r="Y1790" i="44"/>
  <c r="S1793" i="44"/>
  <c r="T1793" i="44" s="1"/>
  <c r="Y1794" i="44"/>
  <c r="S1797" i="44"/>
  <c r="Y1798" i="44"/>
  <c r="S1801" i="44"/>
  <c r="Y1802" i="44"/>
  <c r="S1805" i="44"/>
  <c r="T1805" i="44" s="1"/>
  <c r="O1813" i="44"/>
  <c r="T1820" i="44"/>
  <c r="T1823" i="44"/>
  <c r="S1823" i="44"/>
  <c r="S1831" i="44"/>
  <c r="T1831" i="44" s="1"/>
  <c r="S1839" i="44"/>
  <c r="T1839" i="44" s="1"/>
  <c r="S1847" i="44"/>
  <c r="T1847" i="44" s="1"/>
  <c r="T1855" i="44"/>
  <c r="S1855" i="44"/>
  <c r="S1863" i="44"/>
  <c r="T1863" i="44" s="1"/>
  <c r="S1871" i="44"/>
  <c r="T1871" i="44" s="1"/>
  <c r="S1879" i="44"/>
  <c r="T1879" i="44" s="1"/>
  <c r="T1887" i="44"/>
  <c r="S1887" i="44"/>
  <c r="S1816" i="44"/>
  <c r="S1820" i="44"/>
  <c r="S1828" i="44"/>
  <c r="T1828" i="44" s="1"/>
  <c r="S1836" i="44"/>
  <c r="T1836" i="44" s="1"/>
  <c r="T1844" i="44"/>
  <c r="S1844" i="44"/>
  <c r="S1852" i="44"/>
  <c r="T1852" i="44" s="1"/>
  <c r="S1860" i="44"/>
  <c r="T1860" i="44" s="1"/>
  <c r="S1868" i="44"/>
  <c r="T1868" i="44" s="1"/>
  <c r="T1876" i="44"/>
  <c r="S1876" i="44"/>
  <c r="S1884" i="44"/>
  <c r="T1884" i="44" s="1"/>
  <c r="S1892" i="44"/>
  <c r="T1892" i="44" s="1"/>
  <c r="T1819" i="44"/>
  <c r="T1825" i="44"/>
  <c r="S1825" i="44"/>
  <c r="S1833" i="44"/>
  <c r="T1833" i="44" s="1"/>
  <c r="S1841" i="44"/>
  <c r="T1841" i="44" s="1"/>
  <c r="T1849" i="44"/>
  <c r="S1849" i="44"/>
  <c r="T1857" i="44"/>
  <c r="S1857" i="44"/>
  <c r="S1865" i="44"/>
  <c r="T1865" i="44" s="1"/>
  <c r="S1873" i="44"/>
  <c r="T1873" i="44" s="1"/>
  <c r="T1881" i="44"/>
  <c r="S1881" i="44"/>
  <c r="T1889" i="44"/>
  <c r="S1889" i="44"/>
  <c r="S1822" i="44"/>
  <c r="T1822" i="44" s="1"/>
  <c r="S1830" i="44"/>
  <c r="T1830" i="44" s="1"/>
  <c r="T1838" i="44"/>
  <c r="S1838" i="44"/>
  <c r="T1846" i="44"/>
  <c r="S1846" i="44"/>
  <c r="S1854" i="44"/>
  <c r="T1854" i="44" s="1"/>
  <c r="S1862" i="44"/>
  <c r="T1862" i="44" s="1"/>
  <c r="T1870" i="44"/>
  <c r="S1870" i="44"/>
  <c r="T1878" i="44"/>
  <c r="S1878" i="44"/>
  <c r="S1886" i="44"/>
  <c r="T1886" i="44" s="1"/>
  <c r="S1894" i="44"/>
  <c r="T1894" i="44" s="1"/>
  <c r="S1813" i="44"/>
  <c r="T1813" i="44" s="1"/>
  <c r="T1818" i="44"/>
  <c r="T1827" i="44"/>
  <c r="S1827" i="44"/>
  <c r="S1835" i="44"/>
  <c r="T1835" i="44" s="1"/>
  <c r="S1843" i="44"/>
  <c r="T1843" i="44" s="1"/>
  <c r="T1851" i="44"/>
  <c r="S1851" i="44"/>
  <c r="T1859" i="44"/>
  <c r="S1859" i="44"/>
  <c r="S1867" i="44"/>
  <c r="T1867" i="44" s="1"/>
  <c r="S1875" i="44"/>
  <c r="T1875" i="44" s="1"/>
  <c r="T1883" i="44"/>
  <c r="S1883" i="44"/>
  <c r="T1891" i="44"/>
  <c r="S1891" i="44"/>
  <c r="S1812" i="44"/>
  <c r="S1824" i="44"/>
  <c r="T1824" i="44" s="1"/>
  <c r="S1832" i="44"/>
  <c r="T1832" i="44" s="1"/>
  <c r="S1840" i="44"/>
  <c r="T1840" i="44" s="1"/>
  <c r="T1848" i="44"/>
  <c r="S1848" i="44"/>
  <c r="S1856" i="44"/>
  <c r="T1856" i="44" s="1"/>
  <c r="S1864" i="44"/>
  <c r="T1864" i="44" s="1"/>
  <c r="S1872" i="44"/>
  <c r="T1872" i="44" s="1"/>
  <c r="T1880" i="44"/>
  <c r="S1880" i="44"/>
  <c r="S1888" i="44"/>
  <c r="T1888" i="44" s="1"/>
  <c r="T1817" i="44"/>
  <c r="T1821" i="44"/>
  <c r="S1821" i="44"/>
  <c r="T1829" i="44"/>
  <c r="S1829" i="44"/>
  <c r="S1837" i="44"/>
  <c r="T1837" i="44" s="1"/>
  <c r="S1845" i="44"/>
  <c r="T1845" i="44" s="1"/>
  <c r="T1853" i="44"/>
  <c r="S1853" i="44"/>
  <c r="T1861" i="44"/>
  <c r="S1861" i="44"/>
  <c r="S1869" i="44"/>
  <c r="T1869" i="44" s="1"/>
  <c r="S1877" i="44"/>
  <c r="T1877" i="44" s="1"/>
  <c r="T1885" i="44"/>
  <c r="S1885" i="44"/>
  <c r="T1893" i="44"/>
  <c r="S1893" i="44"/>
  <c r="S1826" i="44"/>
  <c r="T1826" i="44" s="1"/>
  <c r="S1834" i="44"/>
  <c r="T1834" i="44" s="1"/>
  <c r="T1842" i="44"/>
  <c r="S1842" i="44"/>
  <c r="T1850" i="44"/>
  <c r="S1850" i="44"/>
  <c r="S1858" i="44"/>
  <c r="T1858" i="44" s="1"/>
  <c r="S1866" i="44"/>
  <c r="T1866" i="44" s="1"/>
  <c r="T1874" i="44"/>
  <c r="S1874" i="44"/>
  <c r="T1882" i="44"/>
  <c r="S1882" i="44"/>
  <c r="S1890" i="44"/>
  <c r="T1890" i="44" s="1"/>
  <c r="O7" i="6"/>
  <c r="O4" i="6"/>
  <c r="O5" i="6"/>
  <c r="O2" i="6"/>
  <c r="O6" i="6"/>
  <c r="O3" i="6"/>
  <c r="I99" i="19"/>
  <c r="J99" i="19"/>
  <c r="J98" i="19"/>
  <c r="I97" i="19"/>
  <c r="J97" i="19" s="1"/>
  <c r="I96" i="19"/>
  <c r="J96" i="19" s="1"/>
  <c r="I95" i="19"/>
  <c r="J95" i="19" s="1"/>
  <c r="I94" i="19"/>
  <c r="J94" i="19" s="1"/>
  <c r="I93" i="19"/>
  <c r="J93" i="19" s="1"/>
  <c r="I92" i="19"/>
  <c r="J92" i="19" s="1"/>
  <c r="J91" i="19"/>
  <c r="I90" i="19"/>
  <c r="J90" i="19" s="1"/>
  <c r="J89" i="19"/>
  <c r="I88" i="19"/>
  <c r="J88" i="19" s="1"/>
  <c r="I87" i="19"/>
  <c r="J87" i="19" s="1"/>
  <c r="I86" i="19"/>
  <c r="J86" i="19" s="1"/>
  <c r="I85" i="19"/>
  <c r="J85" i="19" s="1"/>
  <c r="I84" i="19"/>
  <c r="J84" i="19" s="1"/>
  <c r="I83" i="19"/>
  <c r="J83" i="19" s="1"/>
  <c r="J82" i="19"/>
  <c r="I81" i="19"/>
  <c r="J81" i="19" s="1"/>
  <c r="I80" i="19"/>
  <c r="J80" i="19" s="1"/>
  <c r="J79" i="19"/>
  <c r="I78" i="19"/>
  <c r="J78" i="19" s="1"/>
  <c r="J77" i="19"/>
  <c r="I76" i="19"/>
  <c r="J76" i="19" s="1"/>
  <c r="J75" i="19"/>
  <c r="I74" i="19"/>
  <c r="J74" i="19" s="1"/>
  <c r="I73" i="19"/>
  <c r="J73" i="19" s="1"/>
  <c r="I72" i="19"/>
  <c r="J72" i="19" s="1"/>
  <c r="I71" i="19"/>
  <c r="J71" i="19" s="1"/>
  <c r="I70" i="19"/>
  <c r="J70" i="19" s="1"/>
  <c r="I69" i="19"/>
  <c r="J69" i="19" s="1"/>
  <c r="I68" i="19"/>
  <c r="J68" i="19" s="1"/>
  <c r="I67" i="19"/>
  <c r="J67" i="19" s="1"/>
  <c r="Y6" i="6"/>
  <c r="Y3" i="6"/>
  <c r="Y2" i="6"/>
  <c r="Y5" i="6"/>
  <c r="Y7" i="6"/>
  <c r="Y4" i="6"/>
  <c r="U7" i="6" l="1"/>
  <c r="R7" i="6"/>
  <c r="S7" i="6" s="1"/>
  <c r="U6" i="6"/>
  <c r="R6" i="6"/>
  <c r="S6" i="6" s="1"/>
  <c r="U5" i="6"/>
  <c r="R5" i="6"/>
  <c r="S5" i="6" s="1"/>
  <c r="U2" i="6"/>
  <c r="R2" i="6"/>
  <c r="S2" i="6" s="1"/>
  <c r="U4" i="6"/>
  <c r="R4" i="6"/>
  <c r="S4" i="6" s="1"/>
  <c r="U3" i="6"/>
  <c r="R3" i="6"/>
  <c r="S3" i="6" s="1"/>
  <c r="T3" i="6" l="1"/>
  <c r="T4" i="6"/>
  <c r="T6" i="6"/>
  <c r="T5" i="6"/>
  <c r="T7" i="6"/>
  <c r="T2" i="6"/>
  <c r="G3" i="19"/>
  <c r="H3" i="19" s="1"/>
  <c r="G4" i="19"/>
  <c r="G5" i="19"/>
  <c r="G6" i="19"/>
  <c r="G7" i="19"/>
  <c r="G8" i="19"/>
  <c r="G9" i="19"/>
  <c r="G10" i="19"/>
  <c r="G11" i="19"/>
  <c r="G12" i="19"/>
  <c r="G13" i="19"/>
  <c r="G14" i="19"/>
  <c r="G15" i="19"/>
  <c r="G16" i="19"/>
  <c r="G17" i="19"/>
  <c r="G18" i="19"/>
  <c r="G19" i="19"/>
  <c r="G20" i="19"/>
  <c r="G21" i="19"/>
  <c r="G22" i="19"/>
  <c r="G23" i="19"/>
  <c r="G24" i="19"/>
  <c r="G25" i="19"/>
  <c r="G26" i="19"/>
  <c r="G27" i="19"/>
  <c r="G28" i="19"/>
  <c r="G29" i="19"/>
  <c r="G30" i="19"/>
  <c r="G31" i="19"/>
  <c r="G32" i="19"/>
  <c r="G33" i="19"/>
  <c r="G34" i="19"/>
  <c r="G35" i="19"/>
  <c r="G36" i="19"/>
  <c r="G37" i="19"/>
  <c r="G38" i="19"/>
  <c r="G39" i="19"/>
  <c r="G40" i="19"/>
  <c r="G41" i="19"/>
  <c r="G42" i="19"/>
  <c r="G43" i="19"/>
  <c r="G44" i="19"/>
  <c r="G45" i="19"/>
  <c r="G46" i="19"/>
  <c r="G47" i="19"/>
  <c r="G48" i="19"/>
  <c r="G49" i="19"/>
  <c r="G50" i="19"/>
  <c r="G51" i="19"/>
  <c r="G52" i="19"/>
  <c r="G53" i="19"/>
  <c r="G54" i="19"/>
  <c r="G55" i="19"/>
  <c r="G56" i="19"/>
  <c r="G57" i="19"/>
  <c r="G58" i="19"/>
  <c r="G59" i="19"/>
  <c r="G60" i="19"/>
  <c r="G61" i="19"/>
  <c r="G62" i="19"/>
  <c r="G63" i="19"/>
  <c r="G64" i="19"/>
  <c r="G65" i="19"/>
  <c r="G66" i="19"/>
  <c r="G2" i="19"/>
  <c r="H2" i="19" s="1"/>
  <c r="F3" i="19"/>
  <c r="F4" i="19"/>
  <c r="F5" i="19"/>
  <c r="F6" i="19"/>
  <c r="F7" i="19"/>
  <c r="F8" i="19"/>
  <c r="F9" i="19"/>
  <c r="F10" i="19"/>
  <c r="F11" i="19"/>
  <c r="F12" i="19"/>
  <c r="F13" i="19"/>
  <c r="F14" i="19"/>
  <c r="F15" i="19"/>
  <c r="F16" i="19"/>
  <c r="F17" i="19"/>
  <c r="F18" i="19"/>
  <c r="F19" i="19"/>
  <c r="F20" i="19"/>
  <c r="F21" i="19"/>
  <c r="F22" i="19"/>
  <c r="F23" i="19"/>
  <c r="F24" i="19"/>
  <c r="F25" i="19"/>
  <c r="F26" i="19"/>
  <c r="F27" i="19"/>
  <c r="F28" i="19"/>
  <c r="F29" i="19"/>
  <c r="F30" i="19"/>
  <c r="F31" i="19"/>
  <c r="F32" i="19"/>
  <c r="F33" i="19"/>
  <c r="F34" i="19"/>
  <c r="F35" i="19"/>
  <c r="F36" i="19"/>
  <c r="F37" i="19"/>
  <c r="F38" i="19"/>
  <c r="F39" i="19"/>
  <c r="F40" i="19"/>
  <c r="F41" i="19"/>
  <c r="F42" i="19"/>
  <c r="F43" i="19"/>
  <c r="F44" i="19"/>
  <c r="F45" i="19"/>
  <c r="F46" i="19"/>
  <c r="F47" i="19"/>
  <c r="F48" i="19"/>
  <c r="F49" i="19"/>
  <c r="F50" i="19"/>
  <c r="F51" i="19"/>
  <c r="F52" i="19"/>
  <c r="F53" i="19"/>
  <c r="F54" i="19"/>
  <c r="F55" i="19"/>
  <c r="F56" i="19"/>
  <c r="F57" i="19"/>
  <c r="F58" i="19"/>
  <c r="F59" i="19"/>
  <c r="F60" i="19"/>
  <c r="F61" i="19"/>
  <c r="F62" i="19"/>
  <c r="F63" i="19"/>
  <c r="F64" i="19"/>
  <c r="F65" i="19"/>
  <c r="F66" i="19"/>
  <c r="F2" i="19"/>
  <c r="K2" i="19"/>
  <c r="K3" i="19"/>
  <c r="I2" i="19" l="1"/>
  <c r="J2" i="19" s="1"/>
  <c r="I3" i="19"/>
  <c r="J3" i="19" s="1"/>
  <c r="K66" i="19"/>
  <c r="H66" i="19"/>
  <c r="K65" i="19"/>
  <c r="H65" i="19"/>
  <c r="K64" i="19"/>
  <c r="H64" i="19"/>
  <c r="K63" i="19"/>
  <c r="H63" i="19"/>
  <c r="K62" i="19"/>
  <c r="H62" i="19"/>
  <c r="K61" i="19"/>
  <c r="H61" i="19"/>
  <c r="K60" i="19"/>
  <c r="H60" i="19"/>
  <c r="K59" i="19"/>
  <c r="H59" i="19"/>
  <c r="K58" i="19"/>
  <c r="H58" i="19"/>
  <c r="K57" i="19"/>
  <c r="H57" i="19"/>
  <c r="K56" i="19"/>
  <c r="H56" i="19"/>
  <c r="K55" i="19"/>
  <c r="H55" i="19"/>
  <c r="K54" i="19"/>
  <c r="H54" i="19"/>
  <c r="K53" i="19"/>
  <c r="H53" i="19"/>
  <c r="K52" i="19"/>
  <c r="H52" i="19"/>
  <c r="K51" i="19"/>
  <c r="H51" i="19"/>
  <c r="K50" i="19"/>
  <c r="H50" i="19"/>
  <c r="K49" i="19"/>
  <c r="H49" i="19"/>
  <c r="K48" i="19"/>
  <c r="H48" i="19"/>
  <c r="K47" i="19"/>
  <c r="H47" i="19"/>
  <c r="K46" i="19"/>
  <c r="H46" i="19"/>
  <c r="K45" i="19"/>
  <c r="H45" i="19"/>
  <c r="K44" i="19"/>
  <c r="H44" i="19"/>
  <c r="K43" i="19"/>
  <c r="H43" i="19"/>
  <c r="K42" i="19"/>
  <c r="H42" i="19"/>
  <c r="K41" i="19"/>
  <c r="H41" i="19"/>
  <c r="K40" i="19"/>
  <c r="H40" i="19"/>
  <c r="K39" i="19"/>
  <c r="H39" i="19"/>
  <c r="K38" i="19"/>
  <c r="H38" i="19"/>
  <c r="K37" i="19"/>
  <c r="H37" i="19"/>
  <c r="K36" i="19"/>
  <c r="H36" i="19"/>
  <c r="K35" i="19"/>
  <c r="H35" i="19"/>
  <c r="K34" i="19"/>
  <c r="H34" i="19"/>
  <c r="K33" i="19"/>
  <c r="H33" i="19"/>
  <c r="K32" i="19"/>
  <c r="H32" i="19"/>
  <c r="K31" i="19"/>
  <c r="H31" i="19"/>
  <c r="K30" i="19"/>
  <c r="H30" i="19"/>
  <c r="K29" i="19"/>
  <c r="H29" i="19"/>
  <c r="K28" i="19"/>
  <c r="H28" i="19"/>
  <c r="K27" i="19"/>
  <c r="H27" i="19"/>
  <c r="K26" i="19"/>
  <c r="H26" i="19"/>
  <c r="K25" i="19"/>
  <c r="H25" i="19"/>
  <c r="K24" i="19"/>
  <c r="H24" i="19"/>
  <c r="K23" i="19"/>
  <c r="H23" i="19"/>
  <c r="K22" i="19"/>
  <c r="H22" i="19"/>
  <c r="K21" i="19"/>
  <c r="H21" i="19"/>
  <c r="K20" i="19"/>
  <c r="H20" i="19"/>
  <c r="K19" i="19"/>
  <c r="H19" i="19"/>
  <c r="K18" i="19"/>
  <c r="H18" i="19"/>
  <c r="K17" i="19"/>
  <c r="H17" i="19"/>
  <c r="K16" i="19"/>
  <c r="H16" i="19"/>
  <c r="K15" i="19"/>
  <c r="H15" i="19"/>
  <c r="K14" i="19"/>
  <c r="H14" i="19"/>
  <c r="K13" i="19"/>
  <c r="H13" i="19"/>
  <c r="K12" i="19"/>
  <c r="H12" i="19"/>
  <c r="K11" i="19"/>
  <c r="H11" i="19"/>
  <c r="K10" i="19"/>
  <c r="H10" i="19"/>
  <c r="K9" i="19"/>
  <c r="H9" i="19"/>
  <c r="K8" i="19"/>
  <c r="H8" i="19"/>
  <c r="K7" i="19"/>
  <c r="H7" i="19"/>
  <c r="K6" i="19"/>
  <c r="H6" i="19"/>
  <c r="K5" i="19"/>
  <c r="H5" i="19"/>
  <c r="K4" i="19"/>
  <c r="H4" i="19"/>
  <c r="I5" i="19" l="1"/>
  <c r="J5" i="19" s="1"/>
  <c r="I9" i="19"/>
  <c r="J9" i="19" s="1"/>
  <c r="I13" i="19"/>
  <c r="J13" i="19" s="1"/>
  <c r="I17" i="19"/>
  <c r="J17" i="19" s="1"/>
  <c r="I21" i="19"/>
  <c r="J21" i="19" s="1"/>
  <c r="I25" i="19"/>
  <c r="J25" i="19" s="1"/>
  <c r="I29" i="19"/>
  <c r="J29" i="19" s="1"/>
  <c r="I33" i="19"/>
  <c r="J33" i="19" s="1"/>
  <c r="I37" i="19"/>
  <c r="J37" i="19" s="1"/>
  <c r="I41" i="19"/>
  <c r="J41" i="19" s="1"/>
  <c r="I45" i="19"/>
  <c r="J45" i="19" s="1"/>
  <c r="I49" i="19"/>
  <c r="J49" i="19" s="1"/>
  <c r="I53" i="19"/>
  <c r="J53" i="19" s="1"/>
  <c r="I57" i="19"/>
  <c r="J57" i="19" s="1"/>
  <c r="I61" i="19"/>
  <c r="J61" i="19" s="1"/>
  <c r="I65" i="19"/>
  <c r="J65" i="19" s="1"/>
  <c r="I7" i="19"/>
  <c r="J7" i="19" s="1"/>
  <c r="I11" i="19"/>
  <c r="J11" i="19" s="1"/>
  <c r="I15" i="19"/>
  <c r="J15" i="19" s="1"/>
  <c r="I19" i="19"/>
  <c r="J19" i="19" s="1"/>
  <c r="I23" i="19"/>
  <c r="J23" i="19" s="1"/>
  <c r="I27" i="19"/>
  <c r="J27" i="19" s="1"/>
  <c r="I31" i="19"/>
  <c r="J31" i="19" s="1"/>
  <c r="I35" i="19"/>
  <c r="J35" i="19" s="1"/>
  <c r="I39" i="19"/>
  <c r="J39" i="19" s="1"/>
  <c r="I43" i="19"/>
  <c r="J43" i="19" s="1"/>
  <c r="I47" i="19"/>
  <c r="J47" i="19" s="1"/>
  <c r="I51" i="19"/>
  <c r="J51" i="19" s="1"/>
  <c r="I55" i="19"/>
  <c r="J55" i="19" s="1"/>
  <c r="I59" i="19"/>
  <c r="J59" i="19" s="1"/>
  <c r="I63" i="19"/>
  <c r="J63" i="19" s="1"/>
  <c r="I8" i="19"/>
  <c r="J8" i="19" s="1"/>
  <c r="I12" i="19"/>
  <c r="J12" i="19" s="1"/>
  <c r="I16" i="19"/>
  <c r="J16" i="19" s="1"/>
  <c r="I20" i="19"/>
  <c r="J20" i="19" s="1"/>
  <c r="I24" i="19"/>
  <c r="J24" i="19" s="1"/>
  <c r="I28" i="19"/>
  <c r="J28" i="19" s="1"/>
  <c r="I32" i="19"/>
  <c r="J32" i="19" s="1"/>
  <c r="I36" i="19"/>
  <c r="J36" i="19" s="1"/>
  <c r="I40" i="19"/>
  <c r="J40" i="19" s="1"/>
  <c r="I44" i="19"/>
  <c r="J44" i="19" s="1"/>
  <c r="I48" i="19"/>
  <c r="J48" i="19" s="1"/>
  <c r="I52" i="19"/>
  <c r="J52" i="19" s="1"/>
  <c r="I54" i="19"/>
  <c r="J54" i="19" s="1"/>
  <c r="I56" i="19"/>
  <c r="J56" i="19" s="1"/>
  <c r="I60" i="19"/>
  <c r="J60" i="19" s="1"/>
  <c r="I62" i="19"/>
  <c r="J62" i="19" s="1"/>
  <c r="I64" i="19"/>
  <c r="J64" i="19" s="1"/>
  <c r="I66" i="19"/>
  <c r="J66" i="19" s="1"/>
  <c r="I4" i="19"/>
  <c r="J4" i="19" s="1"/>
  <c r="I6" i="19"/>
  <c r="J6" i="19" s="1"/>
  <c r="I10" i="19"/>
  <c r="J10" i="19" s="1"/>
  <c r="I14" i="19"/>
  <c r="J14" i="19" s="1"/>
  <c r="I18" i="19"/>
  <c r="J18" i="19" s="1"/>
  <c r="I22" i="19"/>
  <c r="J22" i="19" s="1"/>
  <c r="I26" i="19"/>
  <c r="J26" i="19" s="1"/>
  <c r="I30" i="19"/>
  <c r="J30" i="19" s="1"/>
  <c r="I34" i="19"/>
  <c r="J34" i="19" s="1"/>
  <c r="I38" i="19"/>
  <c r="J38" i="19" s="1"/>
  <c r="I42" i="19"/>
  <c r="J42" i="19" s="1"/>
  <c r="I46" i="19"/>
  <c r="J46" i="19" s="1"/>
  <c r="I50" i="19"/>
  <c r="J50" i="19" s="1"/>
  <c r="I58" i="19"/>
  <c r="J58" i="19" s="1"/>
  <c r="T12" i="3" l="1"/>
  <c r="T7" i="17" l="1"/>
  <c r="T8" i="17"/>
  <c r="T9" i="17"/>
  <c r="S9" i="17"/>
  <c r="T5" i="17"/>
  <c r="T6" i="17"/>
  <c r="S8" i="17"/>
  <c r="S7" i="17"/>
  <c r="S6" i="17"/>
  <c r="H2" i="18"/>
  <c r="H3" i="18"/>
  <c r="E13" i="18"/>
  <c r="E12" i="18"/>
  <c r="E11" i="18"/>
  <c r="E10" i="18"/>
  <c r="E9" i="18"/>
  <c r="E8" i="18"/>
  <c r="E7" i="18"/>
  <c r="E6" i="18"/>
  <c r="E5" i="18"/>
  <c r="E4" i="18"/>
  <c r="E3" i="18"/>
  <c r="E2" i="18"/>
  <c r="T6" i="3"/>
  <c r="H4" i="18" l="1"/>
  <c r="B2" i="18" s="1" a="1"/>
  <c r="B2" i="18" s="1"/>
  <c r="T11" i="3"/>
  <c r="T9" i="3"/>
  <c r="T8" i="3"/>
  <c r="T7" i="3"/>
  <c r="T5" i="3"/>
  <c r="H3" i="15"/>
  <c r="H2" i="15"/>
  <c r="E3" i="15"/>
  <c r="E4" i="15"/>
  <c r="E5" i="15"/>
  <c r="E6" i="15"/>
  <c r="E7" i="15"/>
  <c r="E8" i="15"/>
  <c r="E9" i="15"/>
  <c r="E10" i="15"/>
  <c r="E11" i="15"/>
  <c r="E12" i="15"/>
  <c r="E13" i="15"/>
  <c r="E2" i="15"/>
  <c r="F41" i="12"/>
  <c r="H4" i="15" l="1"/>
  <c r="B2" i="15" s="1" a="1"/>
  <c r="B2" i="15" s="1"/>
  <c r="T10" i="3"/>
  <c r="S11" i="3" l="1"/>
  <c r="S10" i="3"/>
  <c r="S9" i="3"/>
  <c r="S8" i="3"/>
  <c r="S7" i="3"/>
  <c r="S6" i="3"/>
  <c r="S5" i="3"/>
  <c r="T4" i="3"/>
  <c r="A3" i="5" a="1"/>
  <c r="A3" i="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Isaiah Gains</author>
  </authors>
  <commentList>
    <comment ref="K1" authorId="0" shapeId="0" xr:uid="{57F9D47E-8408-4897-B4CD-E68FB5F4366A}">
      <text>
        <r>
          <rPr>
            <b/>
            <sz val="9"/>
            <color indexed="81"/>
            <rFont val="Tahoma"/>
            <family val="2"/>
          </rPr>
          <t>Isaiah Gains:</t>
        </r>
        <r>
          <rPr>
            <sz val="9"/>
            <color indexed="81"/>
            <rFont val="Tahoma"/>
            <family val="2"/>
          </rPr>
          <t xml:space="preserve">
These are Rates</t>
        </r>
      </text>
    </comment>
    <comment ref="L1" authorId="0" shapeId="0" xr:uid="{85BF1DFE-DCB0-43B0-91C2-563BEB5A6320}">
      <text>
        <r>
          <rPr>
            <b/>
            <sz val="9"/>
            <color indexed="81"/>
            <rFont val="Tahoma"/>
            <family val="2"/>
          </rPr>
          <t>Isaiah Gains:</t>
        </r>
        <r>
          <rPr>
            <sz val="9"/>
            <color indexed="81"/>
            <rFont val="Tahoma"/>
            <family val="2"/>
          </rPr>
          <t xml:space="preserve">
These are Rates</t>
        </r>
      </text>
    </comment>
    <comment ref="M1" authorId="0" shapeId="0" xr:uid="{57078765-AC6A-4341-B81F-949FFE9CCD03}">
      <text>
        <r>
          <rPr>
            <b/>
            <sz val="9"/>
            <color indexed="81"/>
            <rFont val="Tahoma"/>
            <family val="2"/>
          </rPr>
          <t>Isaiah Gains:</t>
        </r>
        <r>
          <rPr>
            <sz val="9"/>
            <color indexed="81"/>
            <rFont val="Tahoma"/>
            <family val="2"/>
          </rPr>
          <t xml:space="preserve">
These are Rates</t>
        </r>
      </text>
    </comment>
    <comment ref="N1" authorId="0" shapeId="0" xr:uid="{231C5083-09E6-42F7-AE41-9F14FA189D51}">
      <text>
        <r>
          <rPr>
            <b/>
            <sz val="9"/>
            <color indexed="81"/>
            <rFont val="Tahoma"/>
            <family val="2"/>
          </rPr>
          <t>Isaiah Gains:</t>
        </r>
        <r>
          <rPr>
            <sz val="9"/>
            <color indexed="81"/>
            <rFont val="Tahoma"/>
            <family val="2"/>
          </rPr>
          <t xml:space="preserve">
These are Rates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Isaiah Gains</author>
  </authors>
  <commentList>
    <comment ref="K1" authorId="0" shapeId="0" xr:uid="{25F14353-E03D-4BDA-8B29-151840CB49F0}">
      <text>
        <r>
          <rPr>
            <b/>
            <sz val="9"/>
            <color indexed="81"/>
            <rFont val="Tahoma"/>
            <family val="2"/>
          </rPr>
          <t>Isaiah Gains:</t>
        </r>
        <r>
          <rPr>
            <sz val="9"/>
            <color indexed="81"/>
            <rFont val="Tahoma"/>
            <family val="2"/>
          </rPr>
          <t xml:space="preserve">
These are Rates</t>
        </r>
      </text>
    </comment>
    <comment ref="L1" authorId="0" shapeId="0" xr:uid="{8542C7A6-0537-4E20-B345-8CEF952069CD}">
      <text>
        <r>
          <rPr>
            <b/>
            <sz val="9"/>
            <color indexed="81"/>
            <rFont val="Tahoma"/>
            <family val="2"/>
          </rPr>
          <t>Isaiah Gains:</t>
        </r>
        <r>
          <rPr>
            <sz val="9"/>
            <color indexed="81"/>
            <rFont val="Tahoma"/>
            <family val="2"/>
          </rPr>
          <t xml:space="preserve">
These are Rates</t>
        </r>
      </text>
    </comment>
    <comment ref="M1" authorId="0" shapeId="0" xr:uid="{A031A457-850A-4C8F-B413-AD97991165C6}">
      <text>
        <r>
          <rPr>
            <b/>
            <sz val="9"/>
            <color indexed="81"/>
            <rFont val="Tahoma"/>
            <family val="2"/>
          </rPr>
          <t>Isaiah Gains:</t>
        </r>
        <r>
          <rPr>
            <sz val="9"/>
            <color indexed="81"/>
            <rFont val="Tahoma"/>
            <family val="2"/>
          </rPr>
          <t xml:space="preserve">
These are Rates</t>
        </r>
      </text>
    </comment>
    <comment ref="N1" authorId="0" shapeId="0" xr:uid="{BFC9443C-F314-4A0E-856E-06EF42A61B57}">
      <text>
        <r>
          <rPr>
            <b/>
            <sz val="9"/>
            <color indexed="81"/>
            <rFont val="Tahoma"/>
            <family val="2"/>
          </rPr>
          <t>Isaiah Gains:</t>
        </r>
        <r>
          <rPr>
            <sz val="9"/>
            <color indexed="81"/>
            <rFont val="Tahoma"/>
            <family val="2"/>
          </rPr>
          <t xml:space="preserve">
These are Rates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Isaiah Gains</author>
  </authors>
  <commentList>
    <comment ref="K1" authorId="0" shapeId="0" xr:uid="{1136664B-B766-4CDF-8AC3-B73828E8665A}">
      <text>
        <r>
          <rPr>
            <b/>
            <sz val="9"/>
            <color indexed="81"/>
            <rFont val="Tahoma"/>
            <family val="2"/>
          </rPr>
          <t>Isaiah Gains:</t>
        </r>
        <r>
          <rPr>
            <sz val="9"/>
            <color indexed="81"/>
            <rFont val="Tahoma"/>
            <family val="2"/>
          </rPr>
          <t xml:space="preserve">
These are Rates</t>
        </r>
      </text>
    </comment>
    <comment ref="L1" authorId="0" shapeId="0" xr:uid="{D1084503-09BF-4322-B979-2EB06DBCE6D8}">
      <text>
        <r>
          <rPr>
            <b/>
            <sz val="9"/>
            <color indexed="81"/>
            <rFont val="Tahoma"/>
            <family val="2"/>
          </rPr>
          <t>Isaiah Gains:</t>
        </r>
        <r>
          <rPr>
            <sz val="9"/>
            <color indexed="81"/>
            <rFont val="Tahoma"/>
            <family val="2"/>
          </rPr>
          <t xml:space="preserve">
These are Rates</t>
        </r>
      </text>
    </comment>
    <comment ref="M1" authorId="0" shapeId="0" xr:uid="{0488992F-B125-40AA-AD66-38BF633133DC}">
      <text>
        <r>
          <rPr>
            <b/>
            <sz val="9"/>
            <color indexed="81"/>
            <rFont val="Tahoma"/>
            <family val="2"/>
          </rPr>
          <t>Isaiah Gains:</t>
        </r>
        <r>
          <rPr>
            <sz val="9"/>
            <color indexed="81"/>
            <rFont val="Tahoma"/>
            <family val="2"/>
          </rPr>
          <t xml:space="preserve">
These are Rates</t>
        </r>
      </text>
    </comment>
    <comment ref="N1" authorId="0" shapeId="0" xr:uid="{CB66F3C7-437A-4633-AEF9-764433201DE8}">
      <text>
        <r>
          <rPr>
            <b/>
            <sz val="9"/>
            <color indexed="81"/>
            <rFont val="Tahoma"/>
            <family val="2"/>
          </rPr>
          <t>Isaiah Gains:</t>
        </r>
        <r>
          <rPr>
            <sz val="9"/>
            <color indexed="81"/>
            <rFont val="Tahoma"/>
            <family val="2"/>
          </rPr>
          <t xml:space="preserve">
These are Rates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F1D6E29-C41B-45EE-B3FE-34644127E47E}" keepAlive="1" name="Query - Append1" description="Connection to the 'Append1' query in the workbook." type="5" refreshedVersion="0" background="1">
    <dbPr connection="Provider=Microsoft.Mashup.OleDb.1;Data Source=$Workbook$;Location=Append1;Extended Properties=&quot;&quot;" command="SELECT * FROM [Append1]"/>
  </connection>
  <connection id="2" xr16:uid="{8A4E2E12-9DED-47CF-AED7-235FD51D6124}" keepAlive="1" name="Query - Append1 (2)" description="Connection to the 'Append1 (2)' query in the workbook." type="5" refreshedVersion="8" background="1">
    <dbPr connection="Provider=Microsoft.Mashup.OleDb.1;Data Source=$Workbook$;Location=&quot;Append1 (2)&quot;;Extended Properties=&quot;&quot;" command="SELECT * FROM [Append1 (2)]"/>
  </connection>
  <connection id="3" xr16:uid="{8034ED01-FE02-46B2-9A75-8F448ABBCD86}" keepAlive="1" name="Query - Data" description="Connection to the 'Data' query in the workbook." type="5" refreshedVersion="8" background="1" saveData="1">
    <dbPr connection="Provider=Microsoft.Mashup.OleDb.1;Data Source=$Workbook$;Location=Data;Extended Properties=&quot;&quot;" command="SELECT * FROM [Data]"/>
  </connection>
  <connection id="4" xr16:uid="{88359800-EE52-4996-9E35-7A0DC04A82E7}" keepAlive="1" name="Query - TableReceiptData" description="Connection to the 'TableReceiptData' query in the workbook." type="5" refreshedVersion="0" background="1">
    <dbPr connection="Provider=Microsoft.Mashup.OleDb.1;Data Source=$Workbook$;Location=TableReceiptData;Extended Properties=&quot;&quot;" command="SELECT * FROM [TableReceiptData]"/>
  </connection>
  <connection id="5" xr16:uid="{6FE90D21-CEAE-4DED-8BFC-F3FABADDD817}"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6" xr16:uid="{EE57AA56-B9BC-4D5D-AB65-5314034D1ACA}" name="WorksheetConnection_Employee Time Entry Sheet V6.xlsm!TableReceiptData" type="102" refreshedVersion="8" minRefreshableVersion="5">
    <extLst>
      <ext xmlns:x15="http://schemas.microsoft.com/office/spreadsheetml/2010/11/main" uri="{DE250136-89BD-433C-8126-D09CA5730AF9}">
        <x15:connection id="TableReceiptData" autoDelete="1">
          <x15:rangePr sourceName="_xlcn.WorksheetConnection_EmployeeTimeEntrySheetV6.xlsmTableReceiptData1"/>
        </x15:connection>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<sst xmlns="http://schemas.openxmlformats.org/spreadsheetml/2006/main" count="40780" uniqueCount="2272">
  <si>
    <t>Entry:</t>
  </si>
  <si>
    <t>:</t>
  </si>
  <si>
    <t>Data is entered and submitted here. Hit "Reset" to clear the form to be reused, hit "refresh" to see the updated view after entering new information</t>
  </si>
  <si>
    <t>Time Card</t>
  </si>
  <si>
    <t xml:space="preserve">New data entered in the "Entry" tab is automatically appended to the data table in this tab. </t>
  </si>
  <si>
    <t>From this data table, all the Green tabs are created</t>
  </si>
  <si>
    <t>Important: Do not delete/clear rows 1 and 2 in this tab. You can manually go in to delete any ofther rows from 3 onwards</t>
  </si>
  <si>
    <t>Entry2:</t>
  </si>
  <si>
    <t>Data is entered and submitted here. For receipts</t>
  </si>
  <si>
    <t>Receipt Data</t>
  </si>
  <si>
    <t>Data from Entry2 is stored here</t>
  </si>
  <si>
    <t>Important: Do not delete/clear rows 1 and 2 in this tab (similar to Time Card)</t>
  </si>
  <si>
    <t>Green Tabs</t>
  </si>
  <si>
    <t>Keystone Summary</t>
  </si>
  <si>
    <t>Weekly Summary</t>
  </si>
  <si>
    <t>Billing Summary</t>
  </si>
  <si>
    <t>Employee Info</t>
  </si>
  <si>
    <t xml:space="preserve">Employee names and hourly rates are entered here to automatically update dropdown list in "Entry" tab. </t>
  </si>
  <si>
    <t>The rates entered here also auto populate into the Time Card column and the green tabs created from it</t>
  </si>
  <si>
    <t>Note: The Entry tab and the Employee Info Tabs are the only two tabs where information will need to be entered. Other tabs just hold or display information</t>
  </si>
  <si>
    <t>Date:</t>
  </si>
  <si>
    <t>(All)</t>
  </si>
  <si>
    <t>Name:</t>
  </si>
  <si>
    <t>Gary Ebertowski</t>
  </si>
  <si>
    <t>Entry Time:</t>
  </si>
  <si>
    <t>Row Labels</t>
  </si>
  <si>
    <t>Sum of Hours:</t>
  </si>
  <si>
    <t>Year</t>
  </si>
  <si>
    <t>Month</t>
  </si>
  <si>
    <t>Jul</t>
  </si>
  <si>
    <t>Day</t>
  </si>
  <si>
    <t>Bill Broech</t>
  </si>
  <si>
    <t>Description:</t>
  </si>
  <si>
    <t>measure processing trench</t>
  </si>
  <si>
    <t>Daryl Lange</t>
  </si>
  <si>
    <t>Greg Spranger</t>
  </si>
  <si>
    <t>Hours:</t>
  </si>
  <si>
    <t>Grand Total</t>
  </si>
  <si>
    <t>WO#:</t>
  </si>
  <si>
    <t>Hours Type:</t>
  </si>
  <si>
    <t>GU check:</t>
  </si>
  <si>
    <t>Riley Job #:</t>
  </si>
  <si>
    <t>42412-800</t>
  </si>
  <si>
    <t>Gu check</t>
  </si>
  <si>
    <t>Reg</t>
  </si>
  <si>
    <t>OT</t>
  </si>
  <si>
    <t>DT</t>
  </si>
  <si>
    <t>Rate</t>
  </si>
  <si>
    <t>$</t>
  </si>
  <si>
    <t>Billing Summary By?</t>
  </si>
  <si>
    <t>Week</t>
  </si>
  <si>
    <t>Week Start</t>
  </si>
  <si>
    <t>Week End</t>
  </si>
  <si>
    <t>Current Week</t>
  </si>
  <si>
    <t>Type</t>
  </si>
  <si>
    <t>Date2</t>
  </si>
  <si>
    <t>patch cleanout cover</t>
  </si>
  <si>
    <t>42404-200</t>
  </si>
  <si>
    <t>concrete repair</t>
  </si>
  <si>
    <t>42407-600</t>
  </si>
  <si>
    <t>bld65 upgrades</t>
  </si>
  <si>
    <t>return wood for deck project</t>
  </si>
  <si>
    <t>42406-900</t>
  </si>
  <si>
    <t>tuckpoint</t>
  </si>
  <si>
    <t>42407-000</t>
  </si>
  <si>
    <t>Bob Blackwood</t>
  </si>
  <si>
    <t>Jeremiah Smith</t>
  </si>
  <si>
    <t>Bid Work/Time/</t>
  </si>
  <si>
    <t/>
  </si>
  <si>
    <t>12470-600</t>
  </si>
  <si>
    <t xml:space="preserve">B51 Office Scope Floor </t>
  </si>
  <si>
    <t>Riely Meeting/Admin</t>
  </si>
  <si>
    <t>1/10/2024</t>
  </si>
  <si>
    <t>fix tile floor in 69</t>
  </si>
  <si>
    <t>Mark Carothers</t>
  </si>
  <si>
    <t>B69 Fix Tile</t>
  </si>
  <si>
    <t>Tim Nelson</t>
  </si>
  <si>
    <t>Saftey</t>
  </si>
  <si>
    <t>B65 Clean Shop</t>
  </si>
  <si>
    <t>Use Up Hours</t>
  </si>
  <si>
    <t>42317-100</t>
  </si>
  <si>
    <t>1/11/2024</t>
  </si>
  <si>
    <t>1/12/2024</t>
  </si>
  <si>
    <t>1/13/2024</t>
  </si>
  <si>
    <t>Hours from 1/6/24</t>
  </si>
  <si>
    <t>1/15/2024</t>
  </si>
  <si>
    <t xml:space="preserve">Use Up Time </t>
  </si>
  <si>
    <t>repair floor in 69</t>
  </si>
  <si>
    <t>door project</t>
  </si>
  <si>
    <t>x</t>
  </si>
  <si>
    <t>clean lower dock 50</t>
  </si>
  <si>
    <t>hang white board</t>
  </si>
  <si>
    <t>42310-400</t>
  </si>
  <si>
    <t>1/16/2024</t>
  </si>
  <si>
    <t>epoxy blg 69</t>
  </si>
  <si>
    <t>Tile in Lab Project</t>
  </si>
  <si>
    <t>install locksets</t>
  </si>
  <si>
    <t>42403-300</t>
  </si>
  <si>
    <t>1/17/2024</t>
  </si>
  <si>
    <t>Use up Time</t>
  </si>
  <si>
    <t>door handle project</t>
  </si>
  <si>
    <t>1/18/2024</t>
  </si>
  <si>
    <t>door lock project</t>
  </si>
  <si>
    <t>Temp dust collectors</t>
  </si>
  <si>
    <t>Door handle Project</t>
  </si>
  <si>
    <t>move tile to storage sams east café</t>
  </si>
  <si>
    <t>Move tile to Attic stock</t>
  </si>
  <si>
    <t>1/19/2024</t>
  </si>
  <si>
    <t>Time/Waxie meeting/Help Waxie Guard Shack Door/Look for steps for Shanoon</t>
  </si>
  <si>
    <t>Lock Project</t>
  </si>
  <si>
    <t>1/2/2024</t>
  </si>
  <si>
    <t>depal fence</t>
  </si>
  <si>
    <t>42405-300</t>
  </si>
  <si>
    <t>Sams East Café Project</t>
  </si>
  <si>
    <t>1/22/2024</t>
  </si>
  <si>
    <t>Guard Shack Door Repair</t>
  </si>
  <si>
    <t>Waxie Meeting/ Door Handle Project</t>
  </si>
  <si>
    <t>X</t>
  </si>
  <si>
    <t>repair hole in wall shower blg69</t>
  </si>
  <si>
    <t>B69 Tile Repair</t>
  </si>
  <si>
    <t>repair turnstyle bus stop</t>
  </si>
  <si>
    <t>1/23/2024</t>
  </si>
  <si>
    <t>Door Handle Project</t>
  </si>
  <si>
    <t>repair tile in shower blg 69</t>
  </si>
  <si>
    <t>B65A Overhead Door Trim Repair</t>
  </si>
  <si>
    <t>1/24/2024</t>
  </si>
  <si>
    <t>clean shop</t>
  </si>
  <si>
    <t>tile shower</t>
  </si>
  <si>
    <t>garage door repair bld 65a</t>
  </si>
  <si>
    <t>maintenance on grinding equip.</t>
  </si>
  <si>
    <t>PM floor Grinding Equipment</t>
  </si>
  <si>
    <t>bld 50 remodel</t>
  </si>
  <si>
    <t>1/25/2024</t>
  </si>
  <si>
    <t>clean up remaining scaffold parts and put away</t>
  </si>
  <si>
    <t>move and pickup scaffolding</t>
  </si>
  <si>
    <t>Admin Work</t>
  </si>
  <si>
    <t>floor grinding machine maint.</t>
  </si>
  <si>
    <t>make bollard list for repair</t>
  </si>
  <si>
    <t xml:space="preserve">Site wide Dock Bollard </t>
  </si>
  <si>
    <t>door threshold replacement</t>
  </si>
  <si>
    <t xml:space="preserve">Door Threshold Replacement </t>
  </si>
  <si>
    <t>1/26/2024</t>
  </si>
  <si>
    <t>Admin Work/Time/SAP</t>
  </si>
  <si>
    <t>grout and hang soap dispenser</t>
  </si>
  <si>
    <t>reset bollards</t>
  </si>
  <si>
    <t>1/27/2024</t>
  </si>
  <si>
    <t xml:space="preserve">B50 IMM#19 Support Move </t>
  </si>
  <si>
    <t>1/29/2024</t>
  </si>
  <si>
    <t>replace hinges blg 69</t>
  </si>
  <si>
    <t>B69 replace Hinges</t>
  </si>
  <si>
    <t>replace locksets</t>
  </si>
  <si>
    <t>Help Waxies with WO/Waxie meeting/Door Handles/Clean Shop/</t>
  </si>
  <si>
    <t>1/3/2024</t>
  </si>
  <si>
    <t>bollards/tv bld50</t>
  </si>
  <si>
    <t>1/30/2024</t>
  </si>
  <si>
    <t>Remove Vac System Carpenter Shop/Meeting Shannon</t>
  </si>
  <si>
    <t>Safety</t>
  </si>
  <si>
    <t>repair threshold blg 65</t>
  </si>
  <si>
    <t>B52 fix stacker</t>
  </si>
  <si>
    <t>1/31/2024</t>
  </si>
  <si>
    <t xml:space="preserve">Fix Fencing </t>
  </si>
  <si>
    <t>Meeting Shannon/B65A threshold/Door handles</t>
  </si>
  <si>
    <t>1/4/2024</t>
  </si>
  <si>
    <t>remodel and battery charge station</t>
  </si>
  <si>
    <t>elevator upgrade</t>
  </si>
  <si>
    <t>42310-800</t>
  </si>
  <si>
    <t>1/5/2024</t>
  </si>
  <si>
    <t>remodel in 50</t>
  </si>
  <si>
    <t>café remodel</t>
  </si>
  <si>
    <t>1/8/2024</t>
  </si>
  <si>
    <t>bollard survey</t>
  </si>
  <si>
    <t xml:space="preserve">ISN Training </t>
  </si>
  <si>
    <t>1/9/2024</t>
  </si>
  <si>
    <t>b69 fix tile floor</t>
  </si>
  <si>
    <t>B50 Clean Lower Dock</t>
  </si>
  <si>
    <t>bld 50 qa lab</t>
  </si>
  <si>
    <t>2/1/2024</t>
  </si>
  <si>
    <t>Med center walkthru</t>
  </si>
  <si>
    <t>Clean shop/Door Handles/Admin work/Remove Vac system in Carpenter shop</t>
  </si>
  <si>
    <t>hang white boards and bulletin boards and demo</t>
  </si>
  <si>
    <t>24310-400</t>
  </si>
  <si>
    <t>2/12/2024</t>
  </si>
  <si>
    <t>demo blg 50</t>
  </si>
  <si>
    <t>2/13/2024</t>
  </si>
  <si>
    <t>2/14/2024</t>
  </si>
  <si>
    <t>2/15/2024</t>
  </si>
  <si>
    <t>fix receiver med center</t>
  </si>
  <si>
    <t>lock set project</t>
  </si>
  <si>
    <t>demo dust collector</t>
  </si>
  <si>
    <t>pm grinding eq</t>
  </si>
  <si>
    <t>2/16/2024</t>
  </si>
  <si>
    <t>core holes by transformer in components</t>
  </si>
  <si>
    <t>core hole</t>
  </si>
  <si>
    <t>2/19/2024</t>
  </si>
  <si>
    <t>set new clean out cover</t>
  </si>
  <si>
    <t>2/2/2024</t>
  </si>
  <si>
    <t>Clean Lower Dock 50/Time/SAP/Remove Vac system Carpenter shop</t>
  </si>
  <si>
    <t xml:space="preserve">build shipping palets 					</t>
  </si>
  <si>
    <t>42406-400</t>
  </si>
  <si>
    <t>2/20/2024</t>
  </si>
  <si>
    <t>chip concrete</t>
  </si>
  <si>
    <t>blg 56 security cage</t>
  </si>
  <si>
    <t>42308-900</t>
  </si>
  <si>
    <t xml:space="preserve">B50 Remodle </t>
  </si>
  <si>
    <t>2/21/2024</t>
  </si>
  <si>
    <t>lock set job</t>
  </si>
  <si>
    <t>install security cage</t>
  </si>
  <si>
    <t>2/22/2024</t>
  </si>
  <si>
    <t>cut and prep floor for pour</t>
  </si>
  <si>
    <t>tuckpoint 63</t>
  </si>
  <si>
    <t>tuckpoint 54 wing wall</t>
  </si>
  <si>
    <t>2/23/2024</t>
  </si>
  <si>
    <t>Clean Shop</t>
  </si>
  <si>
    <t>wood platform</t>
  </si>
  <si>
    <t>set and pour scale infill</t>
  </si>
  <si>
    <t>B50 clean up after pour, Pick up floor stripper, Demo Floor</t>
  </si>
  <si>
    <t>Clean up and look at locatio with Santos</t>
  </si>
  <si>
    <t>Tuckpointing Project</t>
  </si>
  <si>
    <t>B50 Q &amp; A Lab</t>
  </si>
  <si>
    <t>2/26/2024</t>
  </si>
  <si>
    <t xml:space="preserve">Shannon Meeting/Waxie Meeting/ </t>
  </si>
  <si>
    <t>12407-600</t>
  </si>
  <si>
    <t xml:space="preserve">Lean Bathroom Ceilling </t>
  </si>
  <si>
    <t>stage roof railings</t>
  </si>
  <si>
    <t>jared safety rail project</t>
  </si>
  <si>
    <t>floor tile removal</t>
  </si>
  <si>
    <t>clean up excess cage material</t>
  </si>
  <si>
    <t>replace drawer front</t>
  </si>
  <si>
    <t>tuck point monitor</t>
  </si>
  <si>
    <t>Convanece Trench</t>
  </si>
  <si>
    <t>B50 Q/A Lab</t>
  </si>
  <si>
    <t>Spring Tuckpointing</t>
  </si>
  <si>
    <t>B59 West Tuck Pointing</t>
  </si>
  <si>
    <t>B50 Q/A Lab Project</t>
  </si>
  <si>
    <t>2/27/2024</t>
  </si>
  <si>
    <t>Shannon Meeting/ Clean Shop/</t>
  </si>
  <si>
    <t>drop ceiling in blg 64</t>
  </si>
  <si>
    <t>qa lab and breakroom</t>
  </si>
  <si>
    <t>platform bld 63</t>
  </si>
  <si>
    <t>2/28/2024</t>
  </si>
  <si>
    <t>Fix Excel Sheet, ISN, Time</t>
  </si>
  <si>
    <t xml:space="preserve">Manpower Office Floor </t>
  </si>
  <si>
    <t xml:space="preserve">B63 Pallatizer Platform </t>
  </si>
  <si>
    <t>2/29/2024</t>
  </si>
  <si>
    <t>floor in manpower</t>
  </si>
  <si>
    <t>2/5/2024</t>
  </si>
  <si>
    <t>fix celing tile and grid in 69</t>
  </si>
  <si>
    <t>B69 Ceilling project</t>
  </si>
  <si>
    <t>Waxie meeting/Look at SAP work</t>
  </si>
  <si>
    <t>fix concrete for new battery changer</t>
  </si>
  <si>
    <t>build crates for shipping</t>
  </si>
  <si>
    <t>Build Shipping Crate</t>
  </si>
  <si>
    <t>2/6/2024</t>
  </si>
  <si>
    <t>celing tile in 69</t>
  </si>
  <si>
    <t>B69 Ceilling tile project</t>
  </si>
  <si>
    <t>replace door handles</t>
  </si>
  <si>
    <t>Door Handle/ Clean Shop/Med Center</t>
  </si>
  <si>
    <t>build shipping crate for bottles</t>
  </si>
  <si>
    <t>2/7/2024</t>
  </si>
  <si>
    <t>Door Handle/Med Center/Riley Meeting/B50 fix door</t>
  </si>
  <si>
    <t>install base bld 50</t>
  </si>
  <si>
    <t>dismantle dust collector</t>
  </si>
  <si>
    <t>core and fill holes draino</t>
  </si>
  <si>
    <t>caulk floor for battery charger</t>
  </si>
  <si>
    <t>2/8/2024</t>
  </si>
  <si>
    <t>Door Handle/Med Center</t>
  </si>
  <si>
    <t>B65A Dock Flashing Repair</t>
  </si>
  <si>
    <t>repair flashing on bld65a</t>
  </si>
  <si>
    <t>repair floor grinder pads</t>
  </si>
  <si>
    <t>2/9/2024</t>
  </si>
  <si>
    <t>Meeting with Shannon/Broken Sunbelt Lift/Time/SAP/Clean Shop/Door Handle Project</t>
  </si>
  <si>
    <t>3/1/2024</t>
  </si>
  <si>
    <t>build skid for tim</t>
  </si>
  <si>
    <t>ceiling tile</t>
  </si>
  <si>
    <t>3/11/2024</t>
  </si>
  <si>
    <t>Adin/Look at SAPs</t>
  </si>
  <si>
    <t>drywall blg 65</t>
  </si>
  <si>
    <t>form sidewalk solar farm</t>
  </si>
  <si>
    <t>42210-000</t>
  </si>
  <si>
    <t>bld 65 upgrades</t>
  </si>
  <si>
    <t>bld 50 upgrades</t>
  </si>
  <si>
    <t>65c tuckpoint</t>
  </si>
  <si>
    <t>B65C Instal Drywall</t>
  </si>
  <si>
    <t>B50 Help Bill with Floor</t>
  </si>
  <si>
    <t>3/12/2024</t>
  </si>
  <si>
    <t>Wiaxie meeting</t>
  </si>
  <si>
    <t>Clean Shop/Admin/Meeting with Dan</t>
  </si>
  <si>
    <t>bld 50 upgrade prep floor for grinding</t>
  </si>
  <si>
    <t>core hole for electrician</t>
  </si>
  <si>
    <t>set sidewalk and drain for pour</t>
  </si>
  <si>
    <t>floor prep and install rebar blg 50</t>
  </si>
  <si>
    <t>tuckpoint 65c outside</t>
  </si>
  <si>
    <t>3/13/2024</t>
  </si>
  <si>
    <t>Meeting B60 Scaffolding project</t>
  </si>
  <si>
    <t>B60 Scope Hot Room with Jon</t>
  </si>
  <si>
    <t>Temp Fix Broken Stop Sign</t>
  </si>
  <si>
    <t>Admin/Clean Shop/Other</t>
  </si>
  <si>
    <t>B68 Look at Lab Hood</t>
  </si>
  <si>
    <t>fix stop sign</t>
  </si>
  <si>
    <t>pour concrete</t>
  </si>
  <si>
    <t>make pallets for shipping</t>
  </si>
  <si>
    <t>bld 65upgrades</t>
  </si>
  <si>
    <t>Pour concrete Pad</t>
  </si>
  <si>
    <t>3/14/2024</t>
  </si>
  <si>
    <t>confined space watch</t>
  </si>
  <si>
    <t>B59 Support Otis</t>
  </si>
  <si>
    <t>drano depal shipping crates</t>
  </si>
  <si>
    <t>tuckpoint  wash 65c outside</t>
  </si>
  <si>
    <t>remove pipes   patch holes</t>
  </si>
  <si>
    <t>Draino Depal Shipping Crates</t>
  </si>
  <si>
    <t>3/15/2024</t>
  </si>
  <si>
    <t>B60 Scope Scaffolding project</t>
  </si>
  <si>
    <t>Billing/Time/Admin</t>
  </si>
  <si>
    <t>wash brick 65c</t>
  </si>
  <si>
    <t>drano crates</t>
  </si>
  <si>
    <t>bld 65c upgrades</t>
  </si>
  <si>
    <t>3/18/2024</t>
  </si>
  <si>
    <t>Waxie Meeting</t>
  </si>
  <si>
    <t>WAHW Tuckpointing</t>
  </si>
  <si>
    <t>3/19/2024</t>
  </si>
  <si>
    <t>ISN/Admin</t>
  </si>
  <si>
    <t>fix hood in 68</t>
  </si>
  <si>
    <t>B59 Trench Inspection</t>
  </si>
  <si>
    <t xml:space="preserve">tuckpoint </t>
  </si>
  <si>
    <t>blg 65 c repair concrete and ceiling</t>
  </si>
  <si>
    <t>WAH Watch Tuckpointing</t>
  </si>
  <si>
    <t>3/2/2024</t>
  </si>
  <si>
    <t>B63 Pallarizer Deck</t>
  </si>
  <si>
    <t>3/20/2024</t>
  </si>
  <si>
    <t>clean shop and repair floor by table saw</t>
  </si>
  <si>
    <t>Riley Meeting</t>
  </si>
  <si>
    <t>fix fan hood in 68</t>
  </si>
  <si>
    <t>B68 Fix Exhaust hood</t>
  </si>
  <si>
    <t xml:space="preserve">build scaffold </t>
  </si>
  <si>
    <t>B60 Scaffolding</t>
  </si>
  <si>
    <t>blg 65 upgrade</t>
  </si>
  <si>
    <t>install closer elevator cage</t>
  </si>
  <si>
    <t>set up floor grinder 1n 50</t>
  </si>
  <si>
    <t>B65C upgrade Project</t>
  </si>
  <si>
    <t>3/21/2024</t>
  </si>
  <si>
    <t>lock sets</t>
  </si>
  <si>
    <t>scaffolding in 60</t>
  </si>
  <si>
    <t>Joseph Olszewski</t>
  </si>
  <si>
    <t>B63 Build Scaffolding</t>
  </si>
  <si>
    <t>3/22/2024</t>
  </si>
  <si>
    <t>Time/Billing</t>
  </si>
  <si>
    <t>scaffolding bld 60</t>
  </si>
  <si>
    <t>build scaffold</t>
  </si>
  <si>
    <t>3/25/2024</t>
  </si>
  <si>
    <t xml:space="preserve">Waxie meeting </t>
  </si>
  <si>
    <t>B60 Schfolding Project</t>
  </si>
  <si>
    <t>bld65c upgrades</t>
  </si>
  <si>
    <t>Grind Floor</t>
  </si>
  <si>
    <t>3/26/2024</t>
  </si>
  <si>
    <t>Meeting with Shannon</t>
  </si>
  <si>
    <t>grind floor bld 50</t>
  </si>
  <si>
    <t>B50 Grind Floor</t>
  </si>
  <si>
    <t>3/27/2024</t>
  </si>
  <si>
    <t>Door Handle Project/Clean Shop/Help move Grinding equipment/Review SAPs</t>
  </si>
  <si>
    <t>install closer can crusher</t>
  </si>
  <si>
    <t>move tv from sams</t>
  </si>
  <si>
    <t>moniter for mason</t>
  </si>
  <si>
    <t>floor grinding</t>
  </si>
  <si>
    <t xml:space="preserve"> Tuckpoint Project</t>
  </si>
  <si>
    <t>3/28/2024</t>
  </si>
  <si>
    <t>respirator training</t>
  </si>
  <si>
    <t>Resperator Training/Pull Plan Training/Door handle Project</t>
  </si>
  <si>
    <t>take down scaffolding</t>
  </si>
  <si>
    <t>65c upgrades</t>
  </si>
  <si>
    <t>tuckpointing</t>
  </si>
  <si>
    <t>break down stair tower</t>
  </si>
  <si>
    <t>blg65 duct grill remove shelves</t>
  </si>
  <si>
    <t>Remove Stair Tower</t>
  </si>
  <si>
    <t>B65C Remove Shelving, Hand wall décor</t>
  </si>
  <si>
    <t>3/29/2024</t>
  </si>
  <si>
    <t>ISN for Tom/Trench Meeting/Admin Work</t>
  </si>
  <si>
    <t>Tuckpoint Project</t>
  </si>
  <si>
    <t>3/4/2024</t>
  </si>
  <si>
    <t>B63 Office Floor</t>
  </si>
  <si>
    <t>build scaffold blg 55</t>
  </si>
  <si>
    <t>42407-500</t>
  </si>
  <si>
    <t>take up carpet blg 65</t>
  </si>
  <si>
    <t>remove tile 65c</t>
  </si>
  <si>
    <t>B63 Pallatizer Platform</t>
  </si>
  <si>
    <t>3/5/2024</t>
  </si>
  <si>
    <t>Use up time</t>
  </si>
  <si>
    <t>tile floor in 63</t>
  </si>
  <si>
    <t>Jason Lopez</t>
  </si>
  <si>
    <t>Belzona Traning</t>
  </si>
  <si>
    <t>bld65 upgrade</t>
  </si>
  <si>
    <t>tuckpoint 59 west</t>
  </si>
  <si>
    <t>blg 55 scaffold</t>
  </si>
  <si>
    <t>42470-500</t>
  </si>
  <si>
    <t>b65 upgrade</t>
  </si>
  <si>
    <t>3/6/2024</t>
  </si>
  <si>
    <t>Door Lock Project</t>
  </si>
  <si>
    <t>floor in blg 63</t>
  </si>
  <si>
    <t>42470-000</t>
  </si>
  <si>
    <t>3/7/2024</t>
  </si>
  <si>
    <t>Billing Meeting with Collette</t>
  </si>
  <si>
    <t>Clean Lower Dock 50</t>
  </si>
  <si>
    <t>belzona demo</t>
  </si>
  <si>
    <t>epoxy training</t>
  </si>
  <si>
    <t xml:space="preserve">Belzona Trainng </t>
  </si>
  <si>
    <t>Belzona Demo</t>
  </si>
  <si>
    <t xml:space="preserve">blg 65 upgrade </t>
  </si>
  <si>
    <t>3/8/2024</t>
  </si>
  <si>
    <t>Time/L333 Bid/Clean Shop/Admin Work</t>
  </si>
  <si>
    <t>install base</t>
  </si>
  <si>
    <t>bld 50 move grinding eq</t>
  </si>
  <si>
    <t>b65c upgrades</t>
  </si>
  <si>
    <t>blg 65 upgrade build wall</t>
  </si>
  <si>
    <t>cage by can crusher</t>
  </si>
  <si>
    <t>4/1/2024</t>
  </si>
  <si>
    <t>clean up tools and cart</t>
  </si>
  <si>
    <t>Clean Shop/Waxie meeting/Door Handle Project/Admin work</t>
  </si>
  <si>
    <t xml:space="preserve">B63 Scaffold inspection </t>
  </si>
  <si>
    <t>remove dead man from 65 parking</t>
  </si>
  <si>
    <t>install door hardware blg 50</t>
  </si>
  <si>
    <t>clean up plate and area</t>
  </si>
  <si>
    <t>move handrail and straighteb cage</t>
  </si>
  <si>
    <t>4/10/2024</t>
  </si>
  <si>
    <t>Billing Meeting/Trench project/Door Handle project/Fis Door handle</t>
  </si>
  <si>
    <t xml:space="preserve">Rail Car Containment </t>
  </si>
  <si>
    <t>strip sidewalk</t>
  </si>
  <si>
    <t>4/11/2024</t>
  </si>
  <si>
    <t>move printer from 65 to 64 2nd floor</t>
  </si>
  <si>
    <t>Fix Closer/ISN work for Tom/Door handle Project/Meeting with Matt B50</t>
  </si>
  <si>
    <t>repair bollard holes and fill rest</t>
  </si>
  <si>
    <t>4/12/2024</t>
  </si>
  <si>
    <t>Door handle Project/B50 Grinding Bid/Billing</t>
  </si>
  <si>
    <t>new cables for hood in 68</t>
  </si>
  <si>
    <t>B68 Repair Lab Hood</t>
  </si>
  <si>
    <t>Clean and Fill Last Bollard Hole</t>
  </si>
  <si>
    <t>Investige Rail Contanment</t>
  </si>
  <si>
    <t>Move Stair tower pieces to Bldg. 60</t>
  </si>
  <si>
    <t>4/15/2024</t>
  </si>
  <si>
    <t>Door Handle Project/Clean Shop/ ISN Work/</t>
  </si>
  <si>
    <t>B63 Scaffolding Inspection</t>
  </si>
  <si>
    <t>build frames for window tint</t>
  </si>
  <si>
    <t>bldg 50 upgrades</t>
  </si>
  <si>
    <t>tuckpoint and clean up from stair tower solar project</t>
  </si>
  <si>
    <t xml:space="preserve">B50 Set up for Floor Grinding </t>
  </si>
  <si>
    <t>4/16/2024</t>
  </si>
  <si>
    <t>change out locksets</t>
  </si>
  <si>
    <t>B50 Travis Meeting</t>
  </si>
  <si>
    <t>hang window tint blg 56</t>
  </si>
  <si>
    <t>floor grind molding</t>
  </si>
  <si>
    <t xml:space="preserve">B50  Floor Grinding </t>
  </si>
  <si>
    <t>4/17/2024</t>
  </si>
  <si>
    <t>change locksets blg 63</t>
  </si>
  <si>
    <t>B69 CAPA Meeting</t>
  </si>
  <si>
    <t>Door Handle Project/Clean Shop/ Riley Meeting/Bid Work</t>
  </si>
  <si>
    <t>reframe window tint</t>
  </si>
  <si>
    <t xml:space="preserve">B56 Tint panels </t>
  </si>
  <si>
    <t>floor in molding</t>
  </si>
  <si>
    <t>4/18/2024</t>
  </si>
  <si>
    <t>change out lock sets</t>
  </si>
  <si>
    <t>Work on Bids</t>
  </si>
  <si>
    <t>parking lot bollards 65c</t>
  </si>
  <si>
    <t>42409-700</t>
  </si>
  <si>
    <t>pull bollards and dispose</t>
  </si>
  <si>
    <t>4/19/2024</t>
  </si>
  <si>
    <t>change lock sets</t>
  </si>
  <si>
    <t>reattach stop sign blg 52 parking lot</t>
  </si>
  <si>
    <t>B65C Bollord Project</t>
  </si>
  <si>
    <t>cut, chip and dispose of asphalt</t>
  </si>
  <si>
    <t>check grinder power and prep floor for grinding</t>
  </si>
  <si>
    <t>42406-300</t>
  </si>
  <si>
    <t>4/2/2024</t>
  </si>
  <si>
    <t>Riley meeting</t>
  </si>
  <si>
    <t>Door Handle Project/Admin work/Clean B52</t>
  </si>
  <si>
    <t>fix stop sign blg 52</t>
  </si>
  <si>
    <t>measure trenches and inspect</t>
  </si>
  <si>
    <t>Trench Project</t>
  </si>
  <si>
    <t>inspect scaffold and modify</t>
  </si>
  <si>
    <t>finish door hardware QA lab</t>
  </si>
  <si>
    <t>4/22/2024</t>
  </si>
  <si>
    <t>put up sun block panels blg 56</t>
  </si>
  <si>
    <t>ISN work/Admin/</t>
  </si>
  <si>
    <t>B60 Scaffold Inspection</t>
  </si>
  <si>
    <t>railroad containment</t>
  </si>
  <si>
    <t>demo concrete dhl</t>
  </si>
  <si>
    <t>42409-400</t>
  </si>
  <si>
    <t>tuckpoint 65b</t>
  </si>
  <si>
    <t>42409-600</t>
  </si>
  <si>
    <t xml:space="preserve">B65B Tuckpoint </t>
  </si>
  <si>
    <t>4/23/2024</t>
  </si>
  <si>
    <t>replace lockset</t>
  </si>
  <si>
    <t>operate lull for tuckpoint project</t>
  </si>
  <si>
    <t>move lumber for handrail</t>
  </si>
  <si>
    <t>42408-500</t>
  </si>
  <si>
    <t>Joe Gould</t>
  </si>
  <si>
    <t>4/24/2024</t>
  </si>
  <si>
    <t xml:space="preserve">Riley Computer Learning/ Admin/ </t>
  </si>
  <si>
    <t xml:space="preserve">Fix Med Center Door For Security Project </t>
  </si>
  <si>
    <t>run lull</t>
  </si>
  <si>
    <t>structual steel reinforcement</t>
  </si>
  <si>
    <t>set sidewalk dhl</t>
  </si>
  <si>
    <t>prep for belzona patch blg 59 3rd floor</t>
  </si>
  <si>
    <t>42408-700</t>
  </si>
  <si>
    <t>4/25/2024</t>
  </si>
  <si>
    <t>Computer Learning/Clean Shop/Meeting with Shannon</t>
  </si>
  <si>
    <t>belzona patch 59-3</t>
  </si>
  <si>
    <t>4/26/2024</t>
  </si>
  <si>
    <t>Time/Tools down from B65C/Shannon meeting with Servpro</t>
  </si>
  <si>
    <t>Truck Dock Bollards</t>
  </si>
  <si>
    <t>replace bollards</t>
  </si>
  <si>
    <t>Monitor Servpro</t>
  </si>
  <si>
    <t>B65C Truck Dock Lot C Bollards</t>
  </si>
  <si>
    <t>epoxy repair 59-3</t>
  </si>
  <si>
    <t>tuckpoint roof bldg 65</t>
  </si>
  <si>
    <t>4/27/2024</t>
  </si>
  <si>
    <t>Scaffold Inspection for  Servpro</t>
  </si>
  <si>
    <t>4/29/2024</t>
  </si>
  <si>
    <t>door handles</t>
  </si>
  <si>
    <t xml:space="preserve">RA Smith Survey Escort </t>
  </si>
  <si>
    <t>bollards bld 66</t>
  </si>
  <si>
    <t>42409-800</t>
  </si>
  <si>
    <t>set bollard blg 66</t>
  </si>
  <si>
    <t>set bollards blg 65</t>
  </si>
  <si>
    <t xml:space="preserve">B65B Tuckpointing </t>
  </si>
  <si>
    <t>B65C Lot C Bollards</t>
  </si>
  <si>
    <t>42406-700</t>
  </si>
  <si>
    <t>4/3/2024</t>
  </si>
  <si>
    <t>Door Handle Project/Admin work/Repair Threshold B65C/Unload Semi</t>
  </si>
  <si>
    <t>repair theshold blg 65a</t>
  </si>
  <si>
    <t>clean flag bld 50</t>
  </si>
  <si>
    <t>clean flag and rehang b50</t>
  </si>
  <si>
    <t>prep frame and door for replacement b56 terrace</t>
  </si>
  <si>
    <t>4/30/2024</t>
  </si>
  <si>
    <t>Riley Safety Meeting work on Bids</t>
  </si>
  <si>
    <t>rasmith drone topo</t>
  </si>
  <si>
    <t>ra smith escort</t>
  </si>
  <si>
    <t xml:space="preserve">RA Smith Escort </t>
  </si>
  <si>
    <t>roof 65b west wall</t>
  </si>
  <si>
    <t>42409-500</t>
  </si>
  <si>
    <t>bollards bld66</t>
  </si>
  <si>
    <t>set bollards blg 65 and 66</t>
  </si>
  <si>
    <t>pour bollards</t>
  </si>
  <si>
    <t xml:space="preserve">B65C Lot C Bollards and B66 </t>
  </si>
  <si>
    <t>4/4/2024</t>
  </si>
  <si>
    <t>tool inventory</t>
  </si>
  <si>
    <t>Door Handle Project/Admin work/Tool Inventory/Meeting B63 Dike</t>
  </si>
  <si>
    <t>tuckpoint 59 outside west</t>
  </si>
  <si>
    <t>4/5/2024</t>
  </si>
  <si>
    <t>Admin work</t>
  </si>
  <si>
    <t>tuckpoint 59</t>
  </si>
  <si>
    <t>B56 Install Bomb Shelter Door</t>
  </si>
  <si>
    <t>4/8/2024</t>
  </si>
  <si>
    <t>count material for fence project</t>
  </si>
  <si>
    <t>Meeting Shannon B59 Fence/Meeting Waxies/Admin/Door Handle Project</t>
  </si>
  <si>
    <t>fix holes bld 63</t>
  </si>
  <si>
    <t>4/9/2024</t>
  </si>
  <si>
    <t>Meeting Shannon</t>
  </si>
  <si>
    <t>replace door closer</t>
  </si>
  <si>
    <t>move aed and signs , bleed kit</t>
  </si>
  <si>
    <t>moniter for tuckpoint project</t>
  </si>
  <si>
    <t>Tuckpointing</t>
  </si>
  <si>
    <t>5/1/2024</t>
  </si>
  <si>
    <t>Riley Meeting/Bids/Meeting with Shannon/Help Waxies with Door</t>
  </si>
  <si>
    <t>clean up roof from tuckpoint</t>
  </si>
  <si>
    <t>move lumber onto roof for penthouse repairs</t>
  </si>
  <si>
    <t>tuckpointing bld 59/remove equip roof</t>
  </si>
  <si>
    <t>set and pour dhl</t>
  </si>
  <si>
    <t>clean up bollards</t>
  </si>
  <si>
    <t xml:space="preserve">Spring Tuckpointing </t>
  </si>
  <si>
    <t xml:space="preserve">Deliver wood to roof </t>
  </si>
  <si>
    <t>5/10/2024</t>
  </si>
  <si>
    <t>Admin/Bid work/ISN</t>
  </si>
  <si>
    <t>ra smith</t>
  </si>
  <si>
    <t>Escort For RA Smith</t>
  </si>
  <si>
    <t>B59 L252 Trench Cleaning</t>
  </si>
  <si>
    <t>42410-700</t>
  </si>
  <si>
    <t>tuckpoint 60 west</t>
  </si>
  <si>
    <t>Ron Fliess</t>
  </si>
  <si>
    <t xml:space="preserve">B50 Remove Pipes and Start Ceilling Insulation </t>
  </si>
  <si>
    <t>42409-200</t>
  </si>
  <si>
    <t>Move Funiture at Child Care</t>
  </si>
  <si>
    <t>42409-000</t>
  </si>
  <si>
    <t>5/13/2024</t>
  </si>
  <si>
    <t>Waxie Meeting/Shannon Meeting/Locksets</t>
  </si>
  <si>
    <t>Unload Fence Delivery</t>
  </si>
  <si>
    <t>RA Smith escort</t>
  </si>
  <si>
    <t>RA smith</t>
  </si>
  <si>
    <t>bld 65c tuckpoint</t>
  </si>
  <si>
    <t>insulation panels in ceiling</t>
  </si>
  <si>
    <t>B50 Install Insulation</t>
  </si>
  <si>
    <t>5/14/2024</t>
  </si>
  <si>
    <t>Lockset/Admin</t>
  </si>
  <si>
    <t>sort fence componets for mezz</t>
  </si>
  <si>
    <t xml:space="preserve">Separate Mez Fence </t>
  </si>
  <si>
    <t>bollards</t>
  </si>
  <si>
    <t xml:space="preserve">Fix Bollards throughout plant </t>
  </si>
  <si>
    <t>RA smith escort</t>
  </si>
  <si>
    <t>blg 52 awning leak scope</t>
  </si>
  <si>
    <t xml:space="preserve">B52 Fix Leak </t>
  </si>
  <si>
    <t>investigate floor repair in blg 51</t>
  </si>
  <si>
    <t>Child Care</t>
  </si>
  <si>
    <t>tuckpoint bldg 65 d</t>
  </si>
  <si>
    <t>measure for trench repair</t>
  </si>
  <si>
    <t>42410-400</t>
  </si>
  <si>
    <t>B59 L252 Trench</t>
  </si>
  <si>
    <t>5/15/2024</t>
  </si>
  <si>
    <t>patch roof blg 52</t>
  </si>
  <si>
    <t>bld 65C tuckpointing</t>
  </si>
  <si>
    <t>patch hole in siding blg 68</t>
  </si>
  <si>
    <t>42410-900</t>
  </si>
  <si>
    <t>fix security gates blg 55</t>
  </si>
  <si>
    <t xml:space="preserve">B55ish Fix Gates </t>
  </si>
  <si>
    <t>B68 Fix Hole</t>
  </si>
  <si>
    <t>5/16/2024</t>
  </si>
  <si>
    <t xml:space="preserve">Admin/Time/Computer Learning </t>
  </si>
  <si>
    <t>bld 65c west pointing</t>
  </si>
  <si>
    <t>68 repair fence and rolling gates</t>
  </si>
  <si>
    <t>drill holes for saw cutting</t>
  </si>
  <si>
    <t>42410-800</t>
  </si>
  <si>
    <t>change lockset elevator equipment room blg 60</t>
  </si>
  <si>
    <t>build handrail on penthouse</t>
  </si>
  <si>
    <t>finish panic device qa lab</t>
  </si>
  <si>
    <t>add door stop equipment cage blg 59</t>
  </si>
  <si>
    <t>5/17/2024</t>
  </si>
  <si>
    <t>fix door blg 50 second floor</t>
  </si>
  <si>
    <t>build handrail penthouse roof</t>
  </si>
  <si>
    <t>bld 65f tuckpoint</t>
  </si>
  <si>
    <t>working at height watch</t>
  </si>
  <si>
    <t>patch bld 60 elevator room\tuckpointing</t>
  </si>
  <si>
    <t>5/2/2024</t>
  </si>
  <si>
    <t>clean shop and fix baricades</t>
  </si>
  <si>
    <t>Riley Meeting/Bids/ISN</t>
  </si>
  <si>
    <t xml:space="preserve">Safety </t>
  </si>
  <si>
    <t>replace roton hinge and hardware</t>
  </si>
  <si>
    <t>clean up DHL</t>
  </si>
  <si>
    <t>components bld 50 project</t>
  </si>
  <si>
    <t>spring tuckpointing 59 west</t>
  </si>
  <si>
    <t>strip and saw cut sidewalk</t>
  </si>
  <si>
    <t>5/20/2024</t>
  </si>
  <si>
    <t>Bid projects /Admin</t>
  </si>
  <si>
    <t>B56 Fence Project</t>
  </si>
  <si>
    <t>insulation panels</t>
  </si>
  <si>
    <t>Entrance Sign Project</t>
  </si>
  <si>
    <t>42410-500</t>
  </si>
  <si>
    <t>5/21/2024</t>
  </si>
  <si>
    <t>prep for shutdown</t>
  </si>
  <si>
    <t>bld 51 fill floor holes and remove bollards</t>
  </si>
  <si>
    <t>unload scaffolding for components</t>
  </si>
  <si>
    <t>main entrance sign repair</t>
  </si>
  <si>
    <t>install insulation</t>
  </si>
  <si>
    <t>pipe bridge repair</t>
  </si>
  <si>
    <t>42408-600</t>
  </si>
  <si>
    <t>5/22/2024</t>
  </si>
  <si>
    <t>supplies for new sign</t>
  </si>
  <si>
    <t>patch pipe bridge</t>
  </si>
  <si>
    <t>65a tuckpoint</t>
  </si>
  <si>
    <t>Admin</t>
  </si>
  <si>
    <t>5/23/2024</t>
  </si>
  <si>
    <t xml:space="preserve"> door handle in medical center</t>
  </si>
  <si>
    <t>move fence in blg 56</t>
  </si>
  <si>
    <t>B59 Scaffolding Project</t>
  </si>
  <si>
    <t xml:space="preserve">JDR Stencil Project </t>
  </si>
  <si>
    <t>bld 59 fence project</t>
  </si>
  <si>
    <t>42410-600</t>
  </si>
  <si>
    <t>cut holes in wall</t>
  </si>
  <si>
    <t>fence project bld 59</t>
  </si>
  <si>
    <t>watch working at hieghts pipe bridge</t>
  </si>
  <si>
    <t>5/24/2024</t>
  </si>
  <si>
    <t>JD stencil</t>
  </si>
  <si>
    <t>set up scaffolding 55</t>
  </si>
  <si>
    <t>prep floor in 51</t>
  </si>
  <si>
    <t>B59 fencing</t>
  </si>
  <si>
    <t>penetrate holes in masonry/remove 5 high</t>
  </si>
  <si>
    <t>patch holes in fire wall</t>
  </si>
  <si>
    <t>patch floor with belzona</t>
  </si>
  <si>
    <t>5/25/2024</t>
  </si>
  <si>
    <t>B59 Build Scaffolding</t>
  </si>
  <si>
    <t>scaffold build</t>
  </si>
  <si>
    <t>65a concrete</t>
  </si>
  <si>
    <t>B65A Concrete project</t>
  </si>
  <si>
    <t>5/26/2024</t>
  </si>
  <si>
    <t>build fence</t>
  </si>
  <si>
    <t>grind floors</t>
  </si>
  <si>
    <t>demo communication closet</t>
  </si>
  <si>
    <t>concrete replace demo</t>
  </si>
  <si>
    <t>5/27/2024</t>
  </si>
  <si>
    <t>B65A Concrete floor demo</t>
  </si>
  <si>
    <t>5/28/2024</t>
  </si>
  <si>
    <t>tuckpoint 65a</t>
  </si>
  <si>
    <t>replace door and frame in gas house</t>
  </si>
  <si>
    <t>bld 65c pointing</t>
  </si>
  <si>
    <t>b65 a conc rete replace</t>
  </si>
  <si>
    <t>65 concrete prep</t>
  </si>
  <si>
    <t>drill anchor hole</t>
  </si>
  <si>
    <t>42405-600</t>
  </si>
  <si>
    <t>5/29/2024</t>
  </si>
  <si>
    <t>prep floor for grinding bld 51</t>
  </si>
  <si>
    <t>b63 tank replacement</t>
  </si>
  <si>
    <t>bld 50 scaffold</t>
  </si>
  <si>
    <t>42411-800</t>
  </si>
  <si>
    <t>pointing bld 65c</t>
  </si>
  <si>
    <t>65 concrete</t>
  </si>
  <si>
    <t>drill for anchors</t>
  </si>
  <si>
    <t>install door &amp; hardware</t>
  </si>
  <si>
    <t>42410-300</t>
  </si>
  <si>
    <t>floor crack grinding</t>
  </si>
  <si>
    <t>5/3/2024</t>
  </si>
  <si>
    <t>Admin Work/Clean Shop/Time/Bids</t>
  </si>
  <si>
    <t>shop for material</t>
  </si>
  <si>
    <t>Shannon meeting/Time</t>
  </si>
  <si>
    <t>measure for rail car containment</t>
  </si>
  <si>
    <t>special light door survey</t>
  </si>
  <si>
    <t>components layout</t>
  </si>
  <si>
    <t>tuckpoint bldg 59 west</t>
  </si>
  <si>
    <t>5/30/2024</t>
  </si>
  <si>
    <t>bld 50 dust collection</t>
  </si>
  <si>
    <t>bld 65c point</t>
  </si>
  <si>
    <t>grind floor bld 51</t>
  </si>
  <si>
    <t>drill plates to anchor tanks</t>
  </si>
  <si>
    <t>anchor tank</t>
  </si>
  <si>
    <t>shore bathroom ceiling</t>
  </si>
  <si>
    <t>Prep for Pour</t>
  </si>
  <si>
    <t>Demo Small building with Tim</t>
  </si>
  <si>
    <t>5/31/2024</t>
  </si>
  <si>
    <t>clean up tools and cords ,generator</t>
  </si>
  <si>
    <t>repair templates for jdr</t>
  </si>
  <si>
    <t>sand epoxy</t>
  </si>
  <si>
    <t>clean up from pour 65a</t>
  </si>
  <si>
    <t>move tools for project cut foam</t>
  </si>
  <si>
    <t>floor grind bldg 51</t>
  </si>
  <si>
    <t>floor grind bldg50</t>
  </si>
  <si>
    <t>5/6/2024</t>
  </si>
  <si>
    <t>Waxie meeting/Admin</t>
  </si>
  <si>
    <t>scaffolding bld60</t>
  </si>
  <si>
    <t>breakdown scaffold blg 60</t>
  </si>
  <si>
    <t xml:space="preserve">B60 Remove scaffolding </t>
  </si>
  <si>
    <t xml:space="preserve">  ra smith escort</t>
  </si>
  <si>
    <t>prep and cold patch bollards</t>
  </si>
  <si>
    <t xml:space="preserve">tuckpointing 56/59 </t>
  </si>
  <si>
    <t>bld 50 upgrades phase 2</t>
  </si>
  <si>
    <t>5/7/2024</t>
  </si>
  <si>
    <t>escort surveyor</t>
  </si>
  <si>
    <t>cold patch for bollards</t>
  </si>
  <si>
    <t>clean trench line 252</t>
  </si>
  <si>
    <t>move cubbies onto carpet</t>
  </si>
  <si>
    <t>5/8/2024</t>
  </si>
  <si>
    <t>band scaffolding from bld 60</t>
  </si>
  <si>
    <t>scaffolding</t>
  </si>
  <si>
    <t>escort rasmith</t>
  </si>
  <si>
    <t xml:space="preserve">RA SMITH </t>
  </si>
  <si>
    <t>components upgrade</t>
  </si>
  <si>
    <t>tuckpoint west 60 outside</t>
  </si>
  <si>
    <t>5/9/2024</t>
  </si>
  <si>
    <t>BUILDING 60 TUCKPOINT WEST OUTSIDE</t>
  </si>
  <si>
    <t>TRENCH WORK</t>
  </si>
  <si>
    <t>Clean and epoxy trench line 252</t>
  </si>
  <si>
    <t>6/10/2024</t>
  </si>
  <si>
    <t xml:space="preserve">Riley saftey meeting, Waxie Meeting, admin work, Work on FRP with Mike </t>
  </si>
  <si>
    <t>12570-600</t>
  </si>
  <si>
    <t>saw cut concrete</t>
  </si>
  <si>
    <t>42412-400</t>
  </si>
  <si>
    <t>safety stand down</t>
  </si>
  <si>
    <t>child care remodel</t>
  </si>
  <si>
    <t>bld 59 fence</t>
  </si>
  <si>
    <t>set up cones</t>
  </si>
  <si>
    <t>42412-300</t>
  </si>
  <si>
    <t>remove concrete and clean up mess</t>
  </si>
  <si>
    <t>safety meeting</t>
  </si>
  <si>
    <t>install cubbies at childcare</t>
  </si>
  <si>
    <t>sewer project phase II</t>
  </si>
  <si>
    <t>remove and replace concrete</t>
  </si>
  <si>
    <t>daycare replace cubbies</t>
  </si>
  <si>
    <t>safety standdown</t>
  </si>
  <si>
    <t>hotwork training</t>
  </si>
  <si>
    <t>59 fence</t>
  </si>
  <si>
    <t>424100-600</t>
  </si>
  <si>
    <t>Work on Ellinson Project</t>
  </si>
  <si>
    <t>6/11/2024</t>
  </si>
  <si>
    <t xml:space="preserve">General admin work </t>
  </si>
  <si>
    <t xml:space="preserve">Working at Heights for building 50 . Working at Heights for pipe bridge building 59 . Fence worked on all three locations  Work on the spinner north fence project  Work on Ellingson project at  General admin work  Meeting with John Bethel </t>
  </si>
  <si>
    <t>barricades for slab</t>
  </si>
  <si>
    <t>59 fence project</t>
  </si>
  <si>
    <t>barricades for wanesek</t>
  </si>
  <si>
    <t>sewer project barricades</t>
  </si>
  <si>
    <t>6/12/2024</t>
  </si>
  <si>
    <t>General admin work, Work on Ellington project, Work on outside fence project, Work with BPT on Computer , Meeting with Century about the outside fence project ,Work done putting a price together for building 65 a hole in mezzanine</t>
  </si>
  <si>
    <t>fence project 59</t>
  </si>
  <si>
    <t>6/13/2024</t>
  </si>
  <si>
    <t>General admin work , Work on Riley FRP ,  Work on building 65 holes in mezz, Work on computer with BPT  (estimated 2-3 hours). Shopping in Menards, Worked on building 59 fencing ,  Meeting with Matt about future work , One hour OT .</t>
  </si>
  <si>
    <t>reg</t>
  </si>
  <si>
    <t>dust room door 50</t>
  </si>
  <si>
    <t>6/14/2024</t>
  </si>
  <si>
    <t>tool collection</t>
  </si>
  <si>
    <t xml:space="preserve">General admin work,Working at hights B50,Meeting with Matt and Shannon, Work on time, Meeting with Matt on ISN Permit </t>
  </si>
  <si>
    <t>Safety Training</t>
  </si>
  <si>
    <t>remove scaffolding from 59</t>
  </si>
  <si>
    <t xml:space="preserve">Remove Scaffolding </t>
  </si>
  <si>
    <t>b55 remove scaffolding</t>
  </si>
  <si>
    <t xml:space="preserve">Working at Hights </t>
  </si>
  <si>
    <t>Remove Scaffolding</t>
  </si>
  <si>
    <t xml:space="preserve">B50 Door </t>
  </si>
  <si>
    <t>doors for dust room</t>
  </si>
  <si>
    <t>6/17/2024</t>
  </si>
  <si>
    <t xml:space="preserve">Admin use up funds </t>
  </si>
  <si>
    <t xml:space="preserve">Working at Hights for B50, Pipe Pridge,B55 scffolding,Meeting with Matt about ISN, Waxie Meeting </t>
  </si>
  <si>
    <t>59 fencing</t>
  </si>
  <si>
    <t>remove &amp; stack scaffolding for pickup</t>
  </si>
  <si>
    <t>remove stantions &amp; replace caution tape</t>
  </si>
  <si>
    <t>scj safety training</t>
  </si>
  <si>
    <t>Berm and Fence Project</t>
  </si>
  <si>
    <t>12570-800</t>
  </si>
  <si>
    <t>Penthouse project</t>
  </si>
  <si>
    <t>remove scaffolding 55</t>
  </si>
  <si>
    <t>68 sewer project</t>
  </si>
  <si>
    <t>pipe bridge repairs</t>
  </si>
  <si>
    <t>6/18/2024</t>
  </si>
  <si>
    <t>WAH Pipe bridge, Load shop truck, Clean Shop, Meeting with Mike Riley, Work on computer BPT,Admin Work</t>
  </si>
  <si>
    <t>fill bollard holes 59</t>
  </si>
  <si>
    <t>scaffolding removal</t>
  </si>
  <si>
    <t>Hotroom Bid</t>
  </si>
  <si>
    <t>invoice project</t>
  </si>
  <si>
    <t xml:space="preserve">berm and fence </t>
  </si>
  <si>
    <t>6/19/2024</t>
  </si>
  <si>
    <t>WAH Pipe bridge, Admin Work, Meeting about B63 Processing work, Riley Meeting</t>
  </si>
  <si>
    <t>remove fence by solar farm</t>
  </si>
  <si>
    <t>Brem and fence work</t>
  </si>
  <si>
    <t xml:space="preserve">Hot room Paperwork </t>
  </si>
  <si>
    <t>Safway ISN Help</t>
  </si>
  <si>
    <t>42412-500</t>
  </si>
  <si>
    <t>6/20/2024</t>
  </si>
  <si>
    <t>Work on end of Fiscal Billing, B51 Leak,work on Bids, Admin work</t>
  </si>
  <si>
    <t>open wall for fitters</t>
  </si>
  <si>
    <t>fence project</t>
  </si>
  <si>
    <t>repair pipe bridge</t>
  </si>
  <si>
    <t>WAH</t>
  </si>
  <si>
    <t>6/21/2024</t>
  </si>
  <si>
    <t xml:space="preserve">Admin Work, Billing, </t>
  </si>
  <si>
    <t>fire caulk 50</t>
  </si>
  <si>
    <t>finish fence</t>
  </si>
  <si>
    <t>fire caulk</t>
  </si>
  <si>
    <t>Confined space, other</t>
  </si>
  <si>
    <t>Set up Pour</t>
  </si>
  <si>
    <t>Fence and Brem Work</t>
  </si>
  <si>
    <t>Explore demo</t>
  </si>
  <si>
    <t>6/24/2024</t>
  </si>
  <si>
    <t xml:space="preserve">Admin Work, End of fiscal Billing, Meeting with Waxie on Ceiling tile project </t>
  </si>
  <si>
    <t>remove fence for burm</t>
  </si>
  <si>
    <t>disassemble hot room</t>
  </si>
  <si>
    <t>dust collector project</t>
  </si>
  <si>
    <t xml:space="preserve">Work on Berm and Fence Project </t>
  </si>
  <si>
    <t>Work on Hot Room Project</t>
  </si>
  <si>
    <t>6/25/2024</t>
  </si>
  <si>
    <t>Admin Work, End of fiscal Billing, Work on Bids</t>
  </si>
  <si>
    <t>remove hot room</t>
  </si>
  <si>
    <t>Work on Confined space</t>
  </si>
  <si>
    <t>6/26/2024</t>
  </si>
  <si>
    <t>Admin Work, End of fiscal Billing, Work on Bids, Meeting with Shannon</t>
  </si>
  <si>
    <t>6/27/2024</t>
  </si>
  <si>
    <t>make and install stainless panel and partition</t>
  </si>
  <si>
    <t>Make and install stainless panel and partition</t>
  </si>
  <si>
    <t>look for loose hatch blg 54 to secure</t>
  </si>
  <si>
    <t xml:space="preserve"> loose hatch blg 54 to secure</t>
  </si>
  <si>
    <t>repair patches from bollards removel</t>
  </si>
  <si>
    <t>clean up concrete from pour</t>
  </si>
  <si>
    <t>6/28/2024</t>
  </si>
  <si>
    <t>Admin Work, clean shop, Clean lower Dock  50, Clean lower Dock 56, Work on Bids</t>
  </si>
  <si>
    <t>clean dock 56</t>
  </si>
  <si>
    <t>Clean shop</t>
  </si>
  <si>
    <t>patch bollard holes</t>
  </si>
  <si>
    <t>sewer project</t>
  </si>
  <si>
    <t>hot room project</t>
  </si>
  <si>
    <t>6/3/2024</t>
  </si>
  <si>
    <t>Admin Work Use Funds</t>
  </si>
  <si>
    <t>Admin Work See email</t>
  </si>
  <si>
    <t xml:space="preserve">Patch Pipe Bridge </t>
  </si>
  <si>
    <t>B55t Install Door</t>
  </si>
  <si>
    <t>B59 Fence</t>
  </si>
  <si>
    <t>B65A concrete</t>
  </si>
  <si>
    <t>demo doors bld 55 /window bars bld 55t</t>
  </si>
  <si>
    <t>6/4/2024</t>
  </si>
  <si>
    <t>scaffold take down</t>
  </si>
  <si>
    <t>scaffold tear down</t>
  </si>
  <si>
    <t>door install 55t</t>
  </si>
  <si>
    <t>drywall and fire caulk</t>
  </si>
  <si>
    <t>6/5/2024</t>
  </si>
  <si>
    <t>Admin Work See Emails</t>
  </si>
  <si>
    <t>rasmith escort</t>
  </si>
  <si>
    <t>55t  door hardware / caulk</t>
  </si>
  <si>
    <t>demo roof door</t>
  </si>
  <si>
    <t>remove handrail and carry up door and frame</t>
  </si>
  <si>
    <t>firecaulk blg 50</t>
  </si>
  <si>
    <t>bld 55 scaffold</t>
  </si>
  <si>
    <t>spring tuckpoint 65c</t>
  </si>
  <si>
    <t>clean drain and mount rack</t>
  </si>
  <si>
    <t>mount racks and clean trench</t>
  </si>
  <si>
    <t>Work On Pipe Bridge Project</t>
  </si>
  <si>
    <t>Work On B55T Scaffolding Project</t>
  </si>
  <si>
    <t>6/6/2024</t>
  </si>
  <si>
    <t>Escort RA Smith</t>
  </si>
  <si>
    <t>spring tuck point 63</t>
  </si>
  <si>
    <t>entry sign</t>
  </si>
  <si>
    <t>dust collection room</t>
  </si>
  <si>
    <t>install door</t>
  </si>
  <si>
    <t>42408-50</t>
  </si>
  <si>
    <t>epoxy anchor bolts</t>
  </si>
  <si>
    <t>temp. fire wall</t>
  </si>
  <si>
    <t>6/7/2024</t>
  </si>
  <si>
    <t>Admin Task See Emails</t>
  </si>
  <si>
    <t>bollards bld 51</t>
  </si>
  <si>
    <t>penthouse repairs</t>
  </si>
  <si>
    <t>unload materials, reinforce walls</t>
  </si>
  <si>
    <t>tuckpoint bld 65b</t>
  </si>
  <si>
    <t>7/1/2024</t>
  </si>
  <si>
    <t>50 crib install</t>
  </si>
  <si>
    <t>42412-600</t>
  </si>
  <si>
    <t xml:space="preserve">WAH Permits, B50 Hotroom170,Components New Crib, Meeting with Riley Safety, Meeting wit Matt, B56 Contaminate project, Waxie Meeting, B64 Widen hallway project, </t>
  </si>
  <si>
    <t>7/2/2024</t>
  </si>
  <si>
    <t>processing</t>
  </si>
  <si>
    <t>take angle off floor</t>
  </si>
  <si>
    <t>B 63floor patch</t>
  </si>
  <si>
    <t>fill bollard holes</t>
  </si>
  <si>
    <t>grout columns</t>
  </si>
  <si>
    <t>map out trench line252</t>
  </si>
  <si>
    <t>7/3/2024</t>
  </si>
  <si>
    <t>42412-700</t>
  </si>
  <si>
    <t>repair steps blg 68</t>
  </si>
  <si>
    <t>42411-000</t>
  </si>
  <si>
    <t>clean out cover blg 69 investigate</t>
  </si>
  <si>
    <t>7/5/2024</t>
  </si>
  <si>
    <t>B60 Elevator Door, Admin Work, Meeting with Cory about B65 Carpeting, Meeting at Shop Pick up Epoxy, Meeting with Premier about Widening Fence, Work on B63 Processing bid,</t>
  </si>
  <si>
    <t>Building 50 Fence, B69 Drain Cover, Admin Work, Meeting with Matt about parking lot work, Trip to Hoenel, B63 Processing bid</t>
  </si>
  <si>
    <t xml:space="preserve">Main Isle repair, B63 Processing bid, Admin work </t>
  </si>
  <si>
    <t>Main Isle repair</t>
  </si>
  <si>
    <t xml:space="preserve">Meetting, Bid projects, </t>
  </si>
  <si>
    <t>7/9/2024</t>
  </si>
  <si>
    <t>crib fence project</t>
  </si>
  <si>
    <t>7/8/2024</t>
  </si>
  <si>
    <t>7/10/2024</t>
  </si>
  <si>
    <t>crib fencing</t>
  </si>
  <si>
    <t>install door knobs</t>
  </si>
  <si>
    <t>Receipts</t>
  </si>
  <si>
    <t>Amount:</t>
  </si>
  <si>
    <t>sample</t>
  </si>
  <si>
    <t>6/23/2023</t>
  </si>
  <si>
    <t>12370-600</t>
  </si>
  <si>
    <t>6/30/2023</t>
  </si>
  <si>
    <t>1237-600</t>
  </si>
  <si>
    <t>7/8/2023</t>
  </si>
  <si>
    <t>7/14/2023</t>
  </si>
  <si>
    <t>7/15/2023</t>
  </si>
  <si>
    <t>7/21/2023</t>
  </si>
  <si>
    <t>7/28/2023</t>
  </si>
  <si>
    <t>8/1/2023</t>
  </si>
  <si>
    <t>8/12/2023</t>
  </si>
  <si>
    <t>8/17/2023</t>
  </si>
  <si>
    <t>8/25/2023</t>
  </si>
  <si>
    <t>9/1/2023</t>
  </si>
  <si>
    <t>9/8/2023</t>
  </si>
  <si>
    <t>9/12/2023</t>
  </si>
  <si>
    <t>9/20/2023</t>
  </si>
  <si>
    <t>9/26/2023</t>
  </si>
  <si>
    <t>10/4/2023</t>
  </si>
  <si>
    <t>10/11/2023</t>
  </si>
  <si>
    <t>10/18/2023</t>
  </si>
  <si>
    <t>10/25/2023</t>
  </si>
  <si>
    <t>11/1/2023</t>
  </si>
  <si>
    <t>11/8/2023</t>
  </si>
  <si>
    <t>11/15/2023</t>
  </si>
  <si>
    <t>11/22/2023</t>
  </si>
  <si>
    <t>11/30/2023</t>
  </si>
  <si>
    <t>12/6/2023</t>
  </si>
  <si>
    <t>12/13/2023</t>
  </si>
  <si>
    <t>12/20/2023</t>
  </si>
  <si>
    <t>12/29/2023</t>
  </si>
  <si>
    <t>B63 check lock</t>
  </si>
  <si>
    <t>WO#</t>
  </si>
  <si>
    <t>6/18/2023 - 6/25/2023</t>
  </si>
  <si>
    <t>2023</t>
  </si>
  <si>
    <t>22</t>
  </si>
  <si>
    <t>06</t>
  </si>
  <si>
    <t>B52 Sort Skids</t>
  </si>
  <si>
    <t>B56 L363 Remove Concrete</t>
  </si>
  <si>
    <t>42313-900</t>
  </si>
  <si>
    <t>Riley #</t>
  </si>
  <si>
    <t>6/25/2023 - 7/2/2023</t>
  </si>
  <si>
    <t>30</t>
  </si>
  <si>
    <t>123470-600</t>
  </si>
  <si>
    <t>7/9/2023 - 7/16/2023</t>
  </si>
  <si>
    <t>14</t>
  </si>
  <si>
    <t>07</t>
  </si>
  <si>
    <t>Dan Schroeder</t>
  </si>
  <si>
    <t>42400-000</t>
  </si>
  <si>
    <t>15</t>
  </si>
  <si>
    <t>42316-300</t>
  </si>
  <si>
    <t>Meeting with Shanno/ISN work for Tom</t>
  </si>
  <si>
    <t>8/27/2023 - 9/3/2023</t>
  </si>
  <si>
    <t>08</t>
  </si>
  <si>
    <t>10/10/2023</t>
  </si>
  <si>
    <t>hang security tv bld50</t>
  </si>
  <si>
    <t>10/8/2023 - 10/15/2023</t>
  </si>
  <si>
    <t>10</t>
  </si>
  <si>
    <t>move lift,mount machine components,</t>
  </si>
  <si>
    <t>build truckers gate</t>
  </si>
  <si>
    <t>fix trench drains</t>
  </si>
  <si>
    <t>Move lift for repair</t>
  </si>
  <si>
    <t xml:space="preserve">Repair Trench Drain Project </t>
  </si>
  <si>
    <t>Install TV B50</t>
  </si>
  <si>
    <t xml:space="preserve">Replace Door Handle </t>
  </si>
  <si>
    <t xml:space="preserve">B50 Mount Machine </t>
  </si>
  <si>
    <t>11</t>
  </si>
  <si>
    <t>hang tv bld 50</t>
  </si>
  <si>
    <t>clean up window project bld56</t>
  </si>
  <si>
    <t>42401-200</t>
  </si>
  <si>
    <t>strip vaults</t>
  </si>
  <si>
    <t>42400-200</t>
  </si>
  <si>
    <t xml:space="preserve">install closer on trucker gate </t>
  </si>
  <si>
    <t xml:space="preserve">Clean up B56 Window project </t>
  </si>
  <si>
    <t>10/12/2023</t>
  </si>
  <si>
    <t>repair drain grates</t>
  </si>
  <si>
    <t>12</t>
  </si>
  <si>
    <t>replace window bld 69</t>
  </si>
  <si>
    <t>hang drywall b50</t>
  </si>
  <si>
    <t>grind and caulk crack solar pad a</t>
  </si>
  <si>
    <t>trench inspection and fill trip hazards b56</t>
  </si>
  <si>
    <t xml:space="preserve">B69 Replace window </t>
  </si>
  <si>
    <t>10/13/2023</t>
  </si>
  <si>
    <t>Time\Billing\ Clean Shop</t>
  </si>
  <si>
    <t>13</t>
  </si>
  <si>
    <t>window project 69</t>
  </si>
  <si>
    <t>thench drain repair</t>
  </si>
  <si>
    <t>patch floor</t>
  </si>
  <si>
    <t>insulate and drywall</t>
  </si>
  <si>
    <t>10/16/2023</t>
  </si>
  <si>
    <t>repair trench drains</t>
  </si>
  <si>
    <t>10/15/2023 - 10/22/2023</t>
  </si>
  <si>
    <t>16</t>
  </si>
  <si>
    <t xml:space="preserve">frame and drywall </t>
  </si>
  <si>
    <t>Trench Repair</t>
  </si>
  <si>
    <t>Fence Projects</t>
  </si>
  <si>
    <t>10/17/2023</t>
  </si>
  <si>
    <t>install frame and drywall</t>
  </si>
  <si>
    <t>17</t>
  </si>
  <si>
    <t>assemble specialite frames</t>
  </si>
  <si>
    <t>prep diamond steel for dhl guardhouse</t>
  </si>
  <si>
    <t>42403-600</t>
  </si>
  <si>
    <t>ISN Tom</t>
  </si>
  <si>
    <t>18</t>
  </si>
  <si>
    <t>replace door in 63</t>
  </si>
  <si>
    <t>Meeting with Shannon\Riley Meeting\ Clean Shop</t>
  </si>
  <si>
    <t>B63 Replace Special Lite Door</t>
  </si>
  <si>
    <t>10/19/2023</t>
  </si>
  <si>
    <t>take saefty rails out of 69</t>
  </si>
  <si>
    <t>19</t>
  </si>
  <si>
    <t>trench repair</t>
  </si>
  <si>
    <t>finish door 63-129 and start truckers cage blg 50</t>
  </si>
  <si>
    <t>10/2/2023</t>
  </si>
  <si>
    <t>fence demo</t>
  </si>
  <si>
    <t>10/1/2023 - 10/8/2023</t>
  </si>
  <si>
    <t>02</t>
  </si>
  <si>
    <t>B56 Install Window Project</t>
  </si>
  <si>
    <t>ISN for Tom</t>
  </si>
  <si>
    <t>10/20/2023</t>
  </si>
  <si>
    <t>20</t>
  </si>
  <si>
    <t>Time/Billing /Clean Shop</t>
  </si>
  <si>
    <t>build truckers cage blg 50 goodwill</t>
  </si>
  <si>
    <t>clean up hatches and cattle gates</t>
  </si>
  <si>
    <t>security project</t>
  </si>
  <si>
    <t>vault project</t>
  </si>
  <si>
    <t>10/23/2023</t>
  </si>
  <si>
    <t>drill hole for drain in transformer pad by pole barn</t>
  </si>
  <si>
    <t>10/22/2023 - 10/29/2023</t>
  </si>
  <si>
    <t>23</t>
  </si>
  <si>
    <t xml:space="preserve">move crossover to roof </t>
  </si>
  <si>
    <t>caulk  door 63-129 special lite</t>
  </si>
  <si>
    <t>install truckers cage blg 50</t>
  </si>
  <si>
    <t xml:space="preserve">Trench Repair </t>
  </si>
  <si>
    <t>Rio Fence Project</t>
  </si>
  <si>
    <t xml:space="preserve">Waxie Meeting </t>
  </si>
  <si>
    <t>10/24/2023</t>
  </si>
  <si>
    <t>24</t>
  </si>
  <si>
    <t>cut drywall and clean up</t>
  </si>
  <si>
    <t>caulk security trailer</t>
  </si>
  <si>
    <t>replace fire door 60 mezz</t>
  </si>
  <si>
    <t>25</t>
  </si>
  <si>
    <t>clen out tv and desks in 50</t>
  </si>
  <si>
    <t>return cones and pickup area behind 50</t>
  </si>
  <si>
    <t>trench drain repair</t>
  </si>
  <si>
    <t>Tool List and Clean Shop</t>
  </si>
  <si>
    <t>10/26/2023</t>
  </si>
  <si>
    <t>door install 60 west mezz</t>
  </si>
  <si>
    <t>26</t>
  </si>
  <si>
    <t>install floor plate dhl</t>
  </si>
  <si>
    <t>inspect scaffold and fill out inspection papers</t>
  </si>
  <si>
    <t>42309-800</t>
  </si>
  <si>
    <t xml:space="preserve">fill boullard holes by depal </t>
  </si>
  <si>
    <t>clean Shop</t>
  </si>
  <si>
    <t>door handle 56</t>
  </si>
  <si>
    <t>trench repairs</t>
  </si>
  <si>
    <t>Find lift for SunBelt/Admin work</t>
  </si>
  <si>
    <t>10/27/2023</t>
  </si>
  <si>
    <t>27</t>
  </si>
  <si>
    <t>Help Cory wth Door Closer/Time/ISN for Tom</t>
  </si>
  <si>
    <t>disassemble truckers cage 63 and move to blg 50</t>
  </si>
  <si>
    <t>patch drywall blg 50</t>
  </si>
  <si>
    <t>inspect scaffold and locate blankets</t>
  </si>
  <si>
    <t>assemble crossover on roof</t>
  </si>
  <si>
    <t>12370-900</t>
  </si>
  <si>
    <t>go to shop for blankets</t>
  </si>
  <si>
    <t>clean solar mess 65</t>
  </si>
  <si>
    <t>clean up garbage</t>
  </si>
  <si>
    <t>10/3/2023</t>
  </si>
  <si>
    <t>replace windows 56</t>
  </si>
  <si>
    <t>03</t>
  </si>
  <si>
    <t>10/30/2023</t>
  </si>
  <si>
    <t>Wazie meeting/Admin work</t>
  </si>
  <si>
    <t>10/29/2023 - 11/5/2023</t>
  </si>
  <si>
    <t>Work on Trench Project</t>
  </si>
  <si>
    <t>10/31/2023</t>
  </si>
  <si>
    <t>Move Lift</t>
  </si>
  <si>
    <t>31</t>
  </si>
  <si>
    <t>04</t>
  </si>
  <si>
    <t>10/5/2023</t>
  </si>
  <si>
    <t>05</t>
  </si>
  <si>
    <t>cut holes in roof</t>
  </si>
  <si>
    <t>42403-000</t>
  </si>
  <si>
    <t>Meeting B52</t>
  </si>
  <si>
    <t>10/6/2023</t>
  </si>
  <si>
    <t>repair fence bld 56</t>
  </si>
  <si>
    <t>10/9/2023</t>
  </si>
  <si>
    <t>window project 56</t>
  </si>
  <si>
    <t>09</t>
  </si>
  <si>
    <t>caulk tank</t>
  </si>
  <si>
    <t>Waxie Meeting/ISN work</t>
  </si>
  <si>
    <t>Move Lift/Riley Meeting/Unload semi</t>
  </si>
  <si>
    <t>01</t>
  </si>
  <si>
    <t>Help Tim With Blankets around Tank</t>
  </si>
  <si>
    <t>Meeting Work in B69</t>
  </si>
  <si>
    <t>11/10/2023</t>
  </si>
  <si>
    <t>grout tank</t>
  </si>
  <si>
    <t>11/5/2023 - 11/12/2023</t>
  </si>
  <si>
    <t>barricade set up</t>
  </si>
  <si>
    <t>Tank 150 Grout</t>
  </si>
  <si>
    <t xml:space="preserve">Clean Shop/Time </t>
  </si>
  <si>
    <t>11/13/2023</t>
  </si>
  <si>
    <t>Waxie Meeting/Clean Shop/Admin work</t>
  </si>
  <si>
    <t>11/12/2023 - 11/19/2023</t>
  </si>
  <si>
    <t>11/14/2023</t>
  </si>
  <si>
    <t>clean and caulk tank</t>
  </si>
  <si>
    <t>concrete repair on pipe bridge</t>
  </si>
  <si>
    <t>caulk pipes on pad b</t>
  </si>
  <si>
    <t>B50 Pick up and Install Refridge</t>
  </si>
  <si>
    <t>Adjust Fence in B63</t>
  </si>
  <si>
    <t>patch concrete on pipe bridge</t>
  </si>
  <si>
    <t>Riley Meeting/DHL Meeting/Work in ISN</t>
  </si>
  <si>
    <t>11/16/2023</t>
  </si>
  <si>
    <t>patch pipe bridge concrete</t>
  </si>
  <si>
    <t>fire watch</t>
  </si>
  <si>
    <t>replace well cover remediation</t>
  </si>
  <si>
    <t>B69 Lab Floor Tile</t>
  </si>
  <si>
    <t>11/17/2023</t>
  </si>
  <si>
    <t>Clean Shop/Time/Meeting with Shannon</t>
  </si>
  <si>
    <t>Collect and Store Barricades</t>
  </si>
  <si>
    <t>42404-100</t>
  </si>
  <si>
    <t>pick up barricades for sewer project</t>
  </si>
  <si>
    <t>install base and swing closet door for break room</t>
  </si>
  <si>
    <t>B69 Lab Tile</t>
  </si>
  <si>
    <t>11/2/2023</t>
  </si>
  <si>
    <t>move lift to 63</t>
  </si>
  <si>
    <t>new rack in 69</t>
  </si>
  <si>
    <t>clen out offices in 50</t>
  </si>
  <si>
    <t>Work in ISN</t>
  </si>
  <si>
    <t>Clean Everything out of room</t>
  </si>
  <si>
    <t xml:space="preserve">B63 Change Fencing </t>
  </si>
  <si>
    <t>11/20/2023</t>
  </si>
  <si>
    <t>finish ceiling tiles and move furniture</t>
  </si>
  <si>
    <t>11/19/2023 - 11/26/2023</t>
  </si>
  <si>
    <t>chip asphalt around well head covers</t>
  </si>
  <si>
    <t>chip concrete to prepare for trench fill</t>
  </si>
  <si>
    <t>Waxie Meeting/Clean Shop/Admin/Door Handle</t>
  </si>
  <si>
    <t>11/21/2023</t>
  </si>
  <si>
    <t xml:space="preserve">Help Waixe Move Cabinet </t>
  </si>
  <si>
    <t>21</t>
  </si>
  <si>
    <t>B56 Elevator</t>
  </si>
  <si>
    <t>Remove Fence B51</t>
  </si>
  <si>
    <t>hang blankets in 56 for demo</t>
  </si>
  <si>
    <t>pick up grinding supplies</t>
  </si>
  <si>
    <t>42402-800</t>
  </si>
  <si>
    <t>hang blankets in 56</t>
  </si>
  <si>
    <t>Help Waxie with Salt</t>
  </si>
  <si>
    <t>B69 Core hole/look at Racking</t>
  </si>
  <si>
    <t>11/24/2023</t>
  </si>
  <si>
    <t>B65A Patch Flooring</t>
  </si>
  <si>
    <t>11/27/2023</t>
  </si>
  <si>
    <t>prep floor for grinding</t>
  </si>
  <si>
    <t>11/26/2023 - 12/3/2023</t>
  </si>
  <si>
    <t>11/28/2023</t>
  </si>
  <si>
    <t>28</t>
  </si>
  <si>
    <t>cut out floor blg 50 for scale</t>
  </si>
  <si>
    <t>11/29/2023</t>
  </si>
  <si>
    <t>floor grinding 56</t>
  </si>
  <si>
    <t>29</t>
  </si>
  <si>
    <t>firewatch 50</t>
  </si>
  <si>
    <t>bld 69 install bumpers on racking</t>
  </si>
  <si>
    <t>Door handle project/Admin work/Clean Shop/Riley Meeting</t>
  </si>
  <si>
    <t>B56 Floor Grinding</t>
  </si>
  <si>
    <t>11/3/2023</t>
  </si>
  <si>
    <t>B69 Racking find and order</t>
  </si>
  <si>
    <t>floor in 50</t>
  </si>
  <si>
    <t xml:space="preserve">Fix Bus Stop Turnstile </t>
  </si>
  <si>
    <t>Work on Fence project B60</t>
  </si>
  <si>
    <t>Time/Billing/Clean Shop</t>
  </si>
  <si>
    <t>grind rack in 50 and install anchors</t>
  </si>
  <si>
    <t>11/6/2023</t>
  </si>
  <si>
    <t>work on turnstile at bus stop</t>
  </si>
  <si>
    <t>patch drop ceiling blg 50 breakroom</t>
  </si>
  <si>
    <t xml:space="preserve">Trench Project </t>
  </si>
  <si>
    <t>11/7/2023</t>
  </si>
  <si>
    <t>drop celind and floor in 50</t>
  </si>
  <si>
    <t>Tank 150 Prep</t>
  </si>
  <si>
    <t xml:space="preserve">B50 Breakroom Remodel </t>
  </si>
  <si>
    <t>11/9/2023</t>
  </si>
  <si>
    <t>breakroom remodel 50</t>
  </si>
  <si>
    <t xml:space="preserve"> tank grout</t>
  </si>
  <si>
    <t>mail slot in door 65a</t>
  </si>
  <si>
    <t>B65A Mail Slot Canada Door</t>
  </si>
  <si>
    <t>Fence Project</t>
  </si>
  <si>
    <t>12/1/2023</t>
  </si>
  <si>
    <t>Door Handle Project/Billing/Admin Work/</t>
  </si>
  <si>
    <t>remove concrete for scale in 50</t>
  </si>
  <si>
    <t>12/11/2023</t>
  </si>
  <si>
    <t>pour scale base</t>
  </si>
  <si>
    <t>12/10/2023 - 12/17/2023</t>
  </si>
  <si>
    <t>build racking in 69</t>
  </si>
  <si>
    <t>pour concrete for scale</t>
  </si>
  <si>
    <t>work on ice cube dispenser</t>
  </si>
  <si>
    <t>Work in ISN/Waxies Meeting/Clean Shop/Admin work</t>
  </si>
  <si>
    <t>B69 Racking</t>
  </si>
  <si>
    <t>12/12/2023</t>
  </si>
  <si>
    <t>safety rails b69</t>
  </si>
  <si>
    <t>concrete for scale in 50</t>
  </si>
  <si>
    <t>lokk project</t>
  </si>
  <si>
    <t>pour curb for scale</t>
  </si>
  <si>
    <t>Door handle project/Meeting with Jon/4</t>
  </si>
  <si>
    <t>strip curb , fix fridge, prep for counter top</t>
  </si>
  <si>
    <t>lock project</t>
  </si>
  <si>
    <t>safety gate in 69</t>
  </si>
  <si>
    <t>Riley Meeting/Billing</t>
  </si>
  <si>
    <t>B69 Saftey Rail Instal</t>
  </si>
  <si>
    <t>12/14/2023</t>
  </si>
  <si>
    <t>get materials for sams east</t>
  </si>
  <si>
    <t>remove fence for depal in 50</t>
  </si>
  <si>
    <t>survey for missing locksets</t>
  </si>
  <si>
    <t>load barricades</t>
  </si>
  <si>
    <t>Riley Meeting/Billing/Shannon Meeting/Clean Shop</t>
  </si>
  <si>
    <t>12/15/2023</t>
  </si>
  <si>
    <t>sams east café remodel</t>
  </si>
  <si>
    <t>Sams East café Remodel</t>
  </si>
  <si>
    <t>Time/Admin/Servpro Delivery</t>
  </si>
  <si>
    <t>12/16/2023</t>
  </si>
  <si>
    <t>12/18/2023</t>
  </si>
  <si>
    <t>12/17/2023 - 12/24/2023</t>
  </si>
  <si>
    <t>demo floor sam's campus</t>
  </si>
  <si>
    <t>saw cut floor for depal pad</t>
  </si>
  <si>
    <t>12/19/2023</t>
  </si>
  <si>
    <t>remove concrete and dig for depal pad</t>
  </si>
  <si>
    <t>pull concrete plugs for depal pad</t>
  </si>
  <si>
    <t>lay plastic and tie steel depal pad</t>
  </si>
  <si>
    <t xml:space="preserve">Sams Cafe Remodle </t>
  </si>
  <si>
    <t>12/21/2023</t>
  </si>
  <si>
    <t>pour floor depal blg 51</t>
  </si>
  <si>
    <t>change rotor turnstyle bus stop</t>
  </si>
  <si>
    <t>pour slab for depal blg 51</t>
  </si>
  <si>
    <t>sams café remodel</t>
  </si>
  <si>
    <t>Sams Café Remodel</t>
  </si>
  <si>
    <t>12/22/2023</t>
  </si>
  <si>
    <t>51 depal</t>
  </si>
  <si>
    <t xml:space="preserve">depal pad cleanup </t>
  </si>
  <si>
    <t>replace turnstyle spring</t>
  </si>
  <si>
    <t>fill in for old scale safety</t>
  </si>
  <si>
    <t>12/23/2023</t>
  </si>
  <si>
    <t>12/26/2023</t>
  </si>
  <si>
    <t>remodel office bld50</t>
  </si>
  <si>
    <t>12/24/2023 - 12/31/2023</t>
  </si>
  <si>
    <t xml:space="preserve">Sams East Café Remodel </t>
  </si>
  <si>
    <t>12/27/2023</t>
  </si>
  <si>
    <t>sams east café</t>
  </si>
  <si>
    <t>hang tv bracket, white board, do partitions</t>
  </si>
  <si>
    <t>43210-400</t>
  </si>
  <si>
    <t>12/28/2023</t>
  </si>
  <si>
    <t>hang tv bracket clean up and assemble countertop</t>
  </si>
  <si>
    <t>drill holes for deck reinforcement</t>
  </si>
  <si>
    <t xml:space="preserve">Drill Holes for deck reinforcement </t>
  </si>
  <si>
    <t>B50 Conter top</t>
  </si>
  <si>
    <t>Saftey Meeting</t>
  </si>
  <si>
    <t>12/30/2023</t>
  </si>
  <si>
    <t>12/4/2023</t>
  </si>
  <si>
    <t>12/3/2023 - 12/10/2023</t>
  </si>
  <si>
    <t>floor grinding patches</t>
  </si>
  <si>
    <t>move grinding eq. to 50 for sbm</t>
  </si>
  <si>
    <t xml:space="preserve">Door Lock Project/Run TO Hoernel/Waxie Meeting  </t>
  </si>
  <si>
    <t>B50 Grinding Eq for SBM</t>
  </si>
  <si>
    <t>12/5/2023</t>
  </si>
  <si>
    <t>measure for steel in 59</t>
  </si>
  <si>
    <t>order grinding supplies</t>
  </si>
  <si>
    <t>find lift and bring to shop</t>
  </si>
  <si>
    <t>remove racking in 69</t>
  </si>
  <si>
    <t>B69 Remove Racking</t>
  </si>
  <si>
    <t xml:space="preserve">Door Lock Project/Lift Exchange </t>
  </si>
  <si>
    <t>patch floor and grind</t>
  </si>
  <si>
    <t>Look for Corner B51/Sunbelt lift exchange/Door Project</t>
  </si>
  <si>
    <t>B51 Mailslot Door</t>
  </si>
  <si>
    <t>12/7/2023</t>
  </si>
  <si>
    <t>move grinding eq back to lock up</t>
  </si>
  <si>
    <t>dig out dirt for scale in 50</t>
  </si>
  <si>
    <t>B50 Move Griding Eqipment</t>
  </si>
  <si>
    <t>B50 Remove Dirt For Scale Pit</t>
  </si>
  <si>
    <t>Work In ISN other Admin</t>
  </si>
  <si>
    <t>12/8/2023</t>
  </si>
  <si>
    <t>get pit ready for concrete in 50</t>
  </si>
  <si>
    <t>chip out mon. wells and put new concrete in</t>
  </si>
  <si>
    <t>un crate rack for 69</t>
  </si>
  <si>
    <t>B50 Prep new lacation for scale</t>
  </si>
  <si>
    <t>Demo and pour monitoring wells</t>
  </si>
  <si>
    <t>Time/Unload Semi/Sunbelt Research</t>
  </si>
  <si>
    <t>6/19/2023</t>
  </si>
  <si>
    <t xml:space="preserve">Fence Project </t>
  </si>
  <si>
    <t>B63 Fence Project</t>
  </si>
  <si>
    <t xml:space="preserve">B59 Roof Tuckpinting </t>
  </si>
  <si>
    <t>42310-900</t>
  </si>
  <si>
    <t>B59 Roof Set Up Schafolding- Job monitoring, Caulk</t>
  </si>
  <si>
    <t>Repair Brick</t>
  </si>
  <si>
    <t>B52 Skid sorting</t>
  </si>
  <si>
    <t>CCC Kick Plates RM 104 and 124</t>
  </si>
  <si>
    <t>42316-200</t>
  </si>
  <si>
    <t>Dust Collection System</t>
  </si>
  <si>
    <t>Work In SAP</t>
  </si>
  <si>
    <t>BPT fix Computer</t>
  </si>
  <si>
    <t>Time Card Project</t>
  </si>
  <si>
    <t xml:space="preserve">B52 Pallet Project </t>
  </si>
  <si>
    <t xml:space="preserve">Rio Fence Project </t>
  </si>
  <si>
    <t>6/20/2023</t>
  </si>
  <si>
    <t xml:space="preserve"> B60 Fence Project </t>
  </si>
  <si>
    <t>B60 Fence Project</t>
  </si>
  <si>
    <t>B59-3 Tuckpointing Project</t>
  </si>
  <si>
    <t xml:space="preserve">Change Door Handle </t>
  </si>
  <si>
    <t>Break Room Cabinets</t>
  </si>
  <si>
    <t>Install NCCW Signs</t>
  </si>
  <si>
    <t>6/21/2023</t>
  </si>
  <si>
    <t>B59 and 60 Check Locks</t>
  </si>
  <si>
    <t>Instal Sign</t>
  </si>
  <si>
    <t xml:space="preserve">Instal Sign for outfall building </t>
  </si>
  <si>
    <t xml:space="preserve">Billing </t>
  </si>
  <si>
    <t>6/22/2023</t>
  </si>
  <si>
    <t xml:space="preserve">B63 Cabinet Project </t>
  </si>
  <si>
    <t xml:space="preserve">Scale concrete set up curb </t>
  </si>
  <si>
    <t>Billing/SAP</t>
  </si>
  <si>
    <t>Shannon Meeting</t>
  </si>
  <si>
    <t xml:space="preserve">B60 Pallatizer Remodel </t>
  </si>
  <si>
    <t>Council House Demo</t>
  </si>
  <si>
    <t>B63 Repair cabinets</t>
  </si>
  <si>
    <t>Move Sunbelt Lift</t>
  </si>
  <si>
    <t>Look at WO for next week</t>
  </si>
  <si>
    <t>B52 Pallet Project</t>
  </si>
  <si>
    <t>B59 Tuck Pointing</t>
  </si>
  <si>
    <t>B63 BreakRoom Cabinet</t>
  </si>
  <si>
    <t>B51 Help Greg with Dike</t>
  </si>
  <si>
    <t>6/24/2023</t>
  </si>
  <si>
    <t xml:space="preserve">Move IMM Down Main Aisle </t>
  </si>
  <si>
    <t>6/26/2023</t>
  </si>
  <si>
    <t>B59-3 Tuckpoint</t>
  </si>
  <si>
    <t>Move Grinding Eq</t>
  </si>
  <si>
    <t xml:space="preserve">Patch B51 Dike </t>
  </si>
  <si>
    <t>Ladders Tank 105-107</t>
  </si>
  <si>
    <t>Rio Fence Job</t>
  </si>
  <si>
    <t>Clean Shop/Work SAP/ISN/Safework Meeting</t>
  </si>
  <si>
    <t>Move Grinding EQ</t>
  </si>
  <si>
    <t xml:space="preserve">B65B concrete Project </t>
  </si>
  <si>
    <t>6/27/2023</t>
  </si>
  <si>
    <t>B63 Fix Cabinet</t>
  </si>
  <si>
    <t>Concrete curb By scale</t>
  </si>
  <si>
    <t>Work on Core Drill Setup</t>
  </si>
  <si>
    <t>Pour Curb By scale</t>
  </si>
  <si>
    <t>B65B Patch Concrete</t>
  </si>
  <si>
    <t>Waxie Meeting/</t>
  </si>
  <si>
    <t>B63 Cabinet project</t>
  </si>
  <si>
    <t>Scale Concrete project</t>
  </si>
  <si>
    <t>Core Dril Project</t>
  </si>
  <si>
    <t>6/28/2023</t>
  </si>
  <si>
    <t>B56 Plastic and fire blankets</t>
  </si>
  <si>
    <t>Scale Concrete Clean Up</t>
  </si>
  <si>
    <t>B63 Cabinets</t>
  </si>
  <si>
    <t>Anchor Machine B50</t>
  </si>
  <si>
    <t>TCH Soffit</t>
  </si>
  <si>
    <t>B50 Anchor Machine</t>
  </si>
  <si>
    <t>Draino Tank Ladder</t>
  </si>
  <si>
    <t>B56 Hang Plastic/Shannon meeting/</t>
  </si>
  <si>
    <t>6/29/2023</t>
  </si>
  <si>
    <t>Remove Bollards</t>
  </si>
  <si>
    <t>Cut Concrete For Machine Pad</t>
  </si>
  <si>
    <t>Pull Ballords</t>
  </si>
  <si>
    <t>Move watse to B68</t>
  </si>
  <si>
    <t>Assist Safeway with Forktruck</t>
  </si>
  <si>
    <t>Dust Collection/Clean Shop</t>
  </si>
  <si>
    <t>Side Wide Bollard Project</t>
  </si>
  <si>
    <t>B50 Drywall Repair</t>
  </si>
  <si>
    <t>B59-2 Carpet repair</t>
  </si>
  <si>
    <t>Remove Concrete</t>
  </si>
  <si>
    <t>Demo Drywall B50-2</t>
  </si>
  <si>
    <t>Clean UP B65B concrete</t>
  </si>
  <si>
    <t>Clean Shop/Meeting Shannon/SAP/Billing/Time</t>
  </si>
  <si>
    <t>Move Machine From Last week</t>
  </si>
  <si>
    <t>7/1/2023</t>
  </si>
  <si>
    <t>Move Machine down main Aisle</t>
  </si>
  <si>
    <t>7/10/2023</t>
  </si>
  <si>
    <t>B59-3 Tuckp[oint</t>
  </si>
  <si>
    <t>Core Drill Project</t>
  </si>
  <si>
    <t>Billing/Time Card/SAP</t>
  </si>
  <si>
    <t>7/11/2023</t>
  </si>
  <si>
    <t>demo floor</t>
  </si>
  <si>
    <t>Billing</t>
  </si>
  <si>
    <t>B50 Drywall</t>
  </si>
  <si>
    <t>council house</t>
  </si>
  <si>
    <t>7/12/2023</t>
  </si>
  <si>
    <t>clean shop and mount tv</t>
  </si>
  <si>
    <t>prep concrete patching around can crusher</t>
  </si>
  <si>
    <t>patch 51 dyke</t>
  </si>
  <si>
    <t>Clean Up Old SAP</t>
  </si>
  <si>
    <t>Clena shop Install TV</t>
  </si>
  <si>
    <t>Work on Billing</t>
  </si>
  <si>
    <t>Meeting with Amy</t>
  </si>
  <si>
    <t xml:space="preserve">B60 Breakroom remodel </t>
  </si>
  <si>
    <t>dem floor bldg 57</t>
  </si>
  <si>
    <t>break room demo</t>
  </si>
  <si>
    <t>7/13/2023</t>
  </si>
  <si>
    <t>Meeting with Margetsons</t>
  </si>
  <si>
    <t>Meeting with Jared</t>
  </si>
  <si>
    <t>fence 51</t>
  </si>
  <si>
    <t>tear up floor 60</t>
  </si>
  <si>
    <t>gutter clean up 60</t>
  </si>
  <si>
    <t>ancor machine 50</t>
  </si>
  <si>
    <t>Working on New Tech</t>
  </si>
  <si>
    <t>take down barriers</t>
  </si>
  <si>
    <t>Meeting With Shannon/ Billing/SAP/Meeting with Collette/Clean Shop</t>
  </si>
  <si>
    <t>B60 Palletizer Remodel</t>
  </si>
  <si>
    <t>Site Wide Bollard Replacment</t>
  </si>
  <si>
    <t>scrap floor</t>
  </si>
  <si>
    <t>B51 Fence Project</t>
  </si>
  <si>
    <t>B59-3 tuckpoint Time from 6/5/23</t>
  </si>
  <si>
    <t>7/17/2023</t>
  </si>
  <si>
    <t>7/16/2023 - 7/23/2023</t>
  </si>
  <si>
    <t>drilling holes</t>
  </si>
  <si>
    <t>clean up council house</t>
  </si>
  <si>
    <t>JDR Safework Permit</t>
  </si>
  <si>
    <t>Waxies Meeting</t>
  </si>
  <si>
    <t>B60 Pal Break Room</t>
  </si>
  <si>
    <t>B51 Fence Help with angle Iron</t>
  </si>
  <si>
    <t>Using up funds</t>
  </si>
  <si>
    <t>42312-900</t>
  </si>
  <si>
    <t>7/18/2023</t>
  </si>
  <si>
    <t>drill dowels for slab bld 56</t>
  </si>
  <si>
    <t>move fridge from 69 to 57</t>
  </si>
  <si>
    <t>42400-500</t>
  </si>
  <si>
    <t>anchor angle stop for pallets blg 51</t>
  </si>
  <si>
    <t>drill dowels for slab</t>
  </si>
  <si>
    <t>Move Refrig</t>
  </si>
  <si>
    <t>B52 Investigae Wall</t>
  </si>
  <si>
    <t xml:space="preserve">B59 Billing </t>
  </si>
  <si>
    <t xml:space="preserve">Install Fencing </t>
  </si>
  <si>
    <t>24200-200</t>
  </si>
  <si>
    <t>24200-000</t>
  </si>
  <si>
    <t>7/19/2023</t>
  </si>
  <si>
    <t>B65B Fix Hole in Floor</t>
  </si>
  <si>
    <t>tie rebar mat blg 56</t>
  </si>
  <si>
    <t>B69 Move Refig</t>
  </si>
  <si>
    <t>7/20/2023</t>
  </si>
  <si>
    <t>65b double exterior door</t>
  </si>
  <si>
    <t>tie rebar blg 56</t>
  </si>
  <si>
    <t>B65B replace Door</t>
  </si>
  <si>
    <t>Darren Kisting</t>
  </si>
  <si>
    <t>Hellp Greg with Angle Iron</t>
  </si>
  <si>
    <t>Meeting With Shannon/Billing/</t>
  </si>
  <si>
    <t>B59-2 Carpet</t>
  </si>
  <si>
    <t>Patch Concrete</t>
  </si>
  <si>
    <t>B60 Pal BreakRoom Remodle</t>
  </si>
  <si>
    <t>Change by Tim</t>
  </si>
  <si>
    <t>7/24/2023</t>
  </si>
  <si>
    <t>Seal Slab</t>
  </si>
  <si>
    <t>7/23/2023 - 7/30/2023</t>
  </si>
  <si>
    <t>floor prep</t>
  </si>
  <si>
    <t>clean up</t>
  </si>
  <si>
    <t>carpet</t>
  </si>
  <si>
    <t>B59-2 Replace Carpet</t>
  </si>
  <si>
    <t>clean up from pour</t>
  </si>
  <si>
    <t>run to lincoln for parts</t>
  </si>
  <si>
    <t>B60 Pal Breakroom</t>
  </si>
  <si>
    <t>7/25/2023</t>
  </si>
  <si>
    <t>patch stairs by can crusher</t>
  </si>
  <si>
    <t>B56 can crushe concrete repair</t>
  </si>
  <si>
    <t>b59 roof tuckpointing</t>
  </si>
  <si>
    <t xml:space="preserve">Council House Curtains </t>
  </si>
  <si>
    <t>carpet tile blg 59-2</t>
  </si>
  <si>
    <t xml:space="preserve">Concrete survey </t>
  </si>
  <si>
    <t>Paul Maerzke</t>
  </si>
  <si>
    <t>Council House</t>
  </si>
  <si>
    <t>7/26/2023</t>
  </si>
  <si>
    <t>patch concrete</t>
  </si>
  <si>
    <t>tuckpoint b59 roof</t>
  </si>
  <si>
    <t>B59 Carpet</t>
  </si>
  <si>
    <t xml:space="preserve">Pour Bollard </t>
  </si>
  <si>
    <t>Build Cart For Core Drill</t>
  </si>
  <si>
    <t>move sign outfall 4</t>
  </si>
  <si>
    <t>move cabinet and get flooring from dickow</t>
  </si>
  <si>
    <t>cabinet and plumbing</t>
  </si>
  <si>
    <t>Build Cart for Core Drill</t>
  </si>
  <si>
    <t>Install Bollards</t>
  </si>
  <si>
    <t>B56 Patch Concrete</t>
  </si>
  <si>
    <t>7/27/2023</t>
  </si>
  <si>
    <t>change locksets</t>
  </si>
  <si>
    <t>flooring in break room</t>
  </si>
  <si>
    <t>b59 tuckpoint</t>
  </si>
  <si>
    <t>Time/Clean Shop/Clean Lower B50</t>
  </si>
  <si>
    <t xml:space="preserve">B59-3 Tuck point </t>
  </si>
  <si>
    <t>B56Can Crusher Patch Concrete</t>
  </si>
  <si>
    <t>Replace Door Handle Project</t>
  </si>
  <si>
    <t>Build cart for Core drill</t>
  </si>
  <si>
    <t>Time/Billing/ SAP</t>
  </si>
  <si>
    <t>lvt tile install</t>
  </si>
  <si>
    <t>Unload Semi For SunPeak</t>
  </si>
  <si>
    <t>Clean Lower Dock</t>
  </si>
  <si>
    <t xml:space="preserve">Replace Bollards </t>
  </si>
  <si>
    <t xml:space="preserve">Replace Door Handles Bomb Shelter </t>
  </si>
  <si>
    <t xml:space="preserve">B56 Fix Cancrusher steps </t>
  </si>
  <si>
    <t>7/3/2023</t>
  </si>
  <si>
    <t>Patch holes for Rio Fence project</t>
  </si>
  <si>
    <t>7/2/2023 - 7/9/2023</t>
  </si>
  <si>
    <t>Core Drill/Time Card/CleanShop/</t>
  </si>
  <si>
    <t>7/31/2023</t>
  </si>
  <si>
    <t>7/30/2023 - 8/6/2023</t>
  </si>
  <si>
    <t>cabinet clean and base</t>
  </si>
  <si>
    <t>B52 Repair Wall Project</t>
  </si>
  <si>
    <t>B65C Repair Wall Project</t>
  </si>
  <si>
    <t>Core Drill For Fence Project</t>
  </si>
  <si>
    <t>B60 Palltizer Break Room</t>
  </si>
  <si>
    <t xml:space="preserve">Work on Core Drill For fence project </t>
  </si>
  <si>
    <t>Ot</t>
  </si>
  <si>
    <t>7/4/2023</t>
  </si>
  <si>
    <t>Fix Main Aisle</t>
  </si>
  <si>
    <t>7/5/2023</t>
  </si>
  <si>
    <t>Replace Bollards</t>
  </si>
  <si>
    <t>B59-3 Tuckpointing</t>
  </si>
  <si>
    <t>B51 Dike Repair</t>
  </si>
  <si>
    <t>Set up Bus stop curb</t>
  </si>
  <si>
    <t xml:space="preserve">Set Up Barricades </t>
  </si>
  <si>
    <t>Time Card/Waxie Meeting/Riley Meeting</t>
  </si>
  <si>
    <t xml:space="preserve">B59-3 </t>
  </si>
  <si>
    <t>B65B Concrete Repair</t>
  </si>
  <si>
    <t xml:space="preserve">B50 Change Door Handle </t>
  </si>
  <si>
    <t>7/6/2023</t>
  </si>
  <si>
    <t>Clean lower Dock B65A</t>
  </si>
  <si>
    <t>B51 Dyke Repair</t>
  </si>
  <si>
    <t>Time Card/SAP/Billing/Clean Shop/</t>
  </si>
  <si>
    <t>Bollard Project</t>
  </si>
  <si>
    <t>B63 Cabinet Project</t>
  </si>
  <si>
    <t>Fill holes for Rio Fence Project</t>
  </si>
  <si>
    <t>7/7/2023</t>
  </si>
  <si>
    <t>Move and Cover Furniture Council House</t>
  </si>
  <si>
    <t>Clean Lower Dock B65A</t>
  </si>
  <si>
    <t>Consil Houes Move funiture and Cover</t>
  </si>
  <si>
    <t xml:space="preserve">B56 Footing </t>
  </si>
  <si>
    <t xml:space="preserve">Shannon Meeting/CleanShop/SAP/Billing/Timecard </t>
  </si>
  <si>
    <t>TCH</t>
  </si>
  <si>
    <t>bld 52 concrete block wall</t>
  </si>
  <si>
    <t>caulk</t>
  </si>
  <si>
    <t>bldg 52 demo block wall</t>
  </si>
  <si>
    <t>counter top &amp;tables</t>
  </si>
  <si>
    <t>8/10/2023</t>
  </si>
  <si>
    <t>special lite doors</t>
  </si>
  <si>
    <t>8/6/2023 - 8/13/2023</t>
  </si>
  <si>
    <t>tank grout prep</t>
  </si>
  <si>
    <t>59 roof tuckpointing</t>
  </si>
  <si>
    <t xml:space="preserve">Bollard Project </t>
  </si>
  <si>
    <t xml:space="preserve">New Budget work </t>
  </si>
  <si>
    <t>Bollard Fence Prodget</t>
  </si>
  <si>
    <t xml:space="preserve">B59-3 Tuckpointing </t>
  </si>
  <si>
    <t>8/11/2023</t>
  </si>
  <si>
    <t xml:space="preserve">SAP/Time/Billing </t>
  </si>
  <si>
    <t>core holes for bollards</t>
  </si>
  <si>
    <t>core drill and crash rail</t>
  </si>
  <si>
    <t>8/14/2023</t>
  </si>
  <si>
    <t>ballard install bldg 63</t>
  </si>
  <si>
    <t>8/13/2023 - 8/20/2023</t>
  </si>
  <si>
    <t>floor grinding bld56</t>
  </si>
  <si>
    <t>42313-600</t>
  </si>
  <si>
    <t>tv attentna</t>
  </si>
  <si>
    <t>Waxie meeting</t>
  </si>
  <si>
    <t>Core Drill for Fence Project</t>
  </si>
  <si>
    <t>Inspection and Paperwork for Solar Project</t>
  </si>
  <si>
    <t>Special Lite Door Project</t>
  </si>
  <si>
    <t>8/15/2023</t>
  </si>
  <si>
    <t>ISN work</t>
  </si>
  <si>
    <t>grind floor 56</t>
  </si>
  <si>
    <t xml:space="preserve">Prep Tank for Grout </t>
  </si>
  <si>
    <t>8/16/2023</t>
  </si>
  <si>
    <t>retrieve equipment from warren ind.</t>
  </si>
  <si>
    <t>clean up from caulk and clear vents</t>
  </si>
  <si>
    <t>Pick upi and deliver Glue Pot</t>
  </si>
  <si>
    <t>Pick up DC-99 For Grinding project</t>
  </si>
  <si>
    <t>Dock Bollards</t>
  </si>
  <si>
    <t>clean up from masonary blg 52</t>
  </si>
  <si>
    <t>special lite door</t>
  </si>
  <si>
    <t>dried and grout forms</t>
  </si>
  <si>
    <t>remove drywall</t>
  </si>
  <si>
    <t>floor grind 56</t>
  </si>
  <si>
    <t>B50-2 Pick up and Install Dehumidifier</t>
  </si>
  <si>
    <t>8/18/2023</t>
  </si>
  <si>
    <t>tuck point b59</t>
  </si>
  <si>
    <t>Time/SAP/</t>
  </si>
  <si>
    <t>Work on B69 Window Bid</t>
  </si>
  <si>
    <t>8/2/2023</t>
  </si>
  <si>
    <t>core drill</t>
  </si>
  <si>
    <t>cut concrete</t>
  </si>
  <si>
    <t>door knob replacement</t>
  </si>
  <si>
    <t>drywall taping 63c</t>
  </si>
  <si>
    <t xml:space="preserve">B59-3 Tuckpoint </t>
  </si>
  <si>
    <t>Run to shop pick up computer</t>
  </si>
  <si>
    <t>8/21/2023</t>
  </si>
  <si>
    <t>tank grout</t>
  </si>
  <si>
    <t>8/20/2023 - 8/27/2023</t>
  </si>
  <si>
    <t>tuck point 59</t>
  </si>
  <si>
    <t xml:space="preserve">prep for grout </t>
  </si>
  <si>
    <t>grout drano tank</t>
  </si>
  <si>
    <t>b59 roof tuckpoint</t>
  </si>
  <si>
    <t xml:space="preserve">B59-3 Tuckpoint Project </t>
  </si>
  <si>
    <t xml:space="preserve">Special Lite Door Project </t>
  </si>
  <si>
    <t xml:space="preserve">Prep Grout Under Tank </t>
  </si>
  <si>
    <t>B69 Help Mike Brown with Billing</t>
  </si>
  <si>
    <t>8/22/2023</t>
  </si>
  <si>
    <t>grout tank and clean up</t>
  </si>
  <si>
    <t>prep for epoxy and caulk on new slab</t>
  </si>
  <si>
    <t xml:space="preserve">B52 Meeting with Jared </t>
  </si>
  <si>
    <t>Work On B69 window and Bollard Bid</t>
  </si>
  <si>
    <t>Grout under tank</t>
  </si>
  <si>
    <t xml:space="preserve">Fix Leak under Cabinet </t>
  </si>
  <si>
    <t>8/23/2023</t>
  </si>
  <si>
    <t>epoxy and caulk</t>
  </si>
  <si>
    <t>hot work and clean up door 60-115</t>
  </si>
  <si>
    <t>clean up grout forms</t>
  </si>
  <si>
    <t xml:space="preserve">Replace Dock Bollords </t>
  </si>
  <si>
    <t>Install Base In New Painted Areas</t>
  </si>
  <si>
    <t>8/24/2023</t>
  </si>
  <si>
    <t>patch drywall and remove garbage replace ceiling tile</t>
  </si>
  <si>
    <t>ISN/Time/SAP</t>
  </si>
  <si>
    <t>got tv for new conference room tape drywall patch startto mount tv</t>
  </si>
  <si>
    <t>dry under tank 150</t>
  </si>
  <si>
    <t>8/28/2023</t>
  </si>
  <si>
    <t xml:space="preserve">hang tv and clean up </t>
  </si>
  <si>
    <t>caulk retaining wall</t>
  </si>
  <si>
    <t>move lids and barricade</t>
  </si>
  <si>
    <t>tudk point 59</t>
  </si>
  <si>
    <t>buy osb for window project</t>
  </si>
  <si>
    <t xml:space="preserve">B59 Tuckpoint </t>
  </si>
  <si>
    <t xml:space="preserve">B50-2 Dehumidifier </t>
  </si>
  <si>
    <t>B69Quote/Admin work</t>
  </si>
  <si>
    <t xml:space="preserve">Specil Lite Door </t>
  </si>
  <si>
    <t>Install Special Lite door</t>
  </si>
  <si>
    <t>8/29/2023</t>
  </si>
  <si>
    <t>demo windows and cover opening</t>
  </si>
  <si>
    <t>B56 Window Project</t>
  </si>
  <si>
    <t>8/3/2023</t>
  </si>
  <si>
    <t>Core drill for Fence Project</t>
  </si>
  <si>
    <t>Patch Concrete Stoops</t>
  </si>
  <si>
    <t xml:space="preserve">Work On SAP Past and Future </t>
  </si>
  <si>
    <t>b59-tuckpointing-roof</t>
  </si>
  <si>
    <t>core drill for bollards bld 63</t>
  </si>
  <si>
    <t>65c mud &amp; tape old door opening</t>
  </si>
  <si>
    <t>8/30/2023</t>
  </si>
  <si>
    <t>demo windows blg 56</t>
  </si>
  <si>
    <t xml:space="preserve">Change door handles </t>
  </si>
  <si>
    <t>8/31/2023</t>
  </si>
  <si>
    <t>Prejob/safework For Shannon</t>
  </si>
  <si>
    <t>8/4/2023</t>
  </si>
  <si>
    <t>SAP/Time/Clean Shop</t>
  </si>
  <si>
    <t xml:space="preserve">Pallet Project </t>
  </si>
  <si>
    <t>B52 Rebuild wall</t>
  </si>
  <si>
    <t>B65C Fix Wall</t>
  </si>
  <si>
    <t>Meeting with Mike Brown</t>
  </si>
  <si>
    <t xml:space="preserve">Meeting with Wanasek </t>
  </si>
  <si>
    <t>b52-damaged block wall rebuild</t>
  </si>
  <si>
    <t>caulk breakroom countertop - clean up condensate buckets ect.</t>
  </si>
  <si>
    <t>california patch @ automatic door</t>
  </si>
  <si>
    <t>8/7/2023</t>
  </si>
  <si>
    <t>core holes for bollards 64 fence project</t>
  </si>
  <si>
    <t xml:space="preserve">Riley Replace Special Lite Doors Assemble Frames </t>
  </si>
  <si>
    <t xml:space="preserve">Install Bolloards for Fence Project </t>
  </si>
  <si>
    <t>SAP/Billing</t>
  </si>
  <si>
    <t>B52 Fix Damaged Wall</t>
  </si>
  <si>
    <t>b52 block wall</t>
  </si>
  <si>
    <t>grout test</t>
  </si>
  <si>
    <t>b-52 block wall</t>
  </si>
  <si>
    <t>grout test for tanks</t>
  </si>
  <si>
    <t>8/8/2023</t>
  </si>
  <si>
    <t>security project65a door</t>
  </si>
  <si>
    <t xml:space="preserve"> </t>
  </si>
  <si>
    <t>move fork lift from 52 to 65</t>
  </si>
  <si>
    <t>core for dock bollards</t>
  </si>
  <si>
    <t>pour grout</t>
  </si>
  <si>
    <t xml:space="preserve">Special Lite Door project </t>
  </si>
  <si>
    <t>SAP</t>
  </si>
  <si>
    <t>Fix on Monday</t>
  </si>
  <si>
    <t>8/9/2023</t>
  </si>
  <si>
    <t>bollards/guard rail bld.63 fence project</t>
  </si>
  <si>
    <t>door 65a</t>
  </si>
  <si>
    <t>b52 repair damaged wall (job complete 100 %</t>
  </si>
  <si>
    <t xml:space="preserve">Special Lite door project </t>
  </si>
  <si>
    <t>core for bollards</t>
  </si>
  <si>
    <t>grout sample for tank</t>
  </si>
  <si>
    <t>measure window openings blg 56</t>
  </si>
  <si>
    <t>move tables and chairs hdmi cable</t>
  </si>
  <si>
    <t>remove dehumdifiers</t>
  </si>
  <si>
    <t>Time SAP</t>
  </si>
  <si>
    <t>9/11/2023</t>
  </si>
  <si>
    <t>change door handles</t>
  </si>
  <si>
    <t>9/10/2023 - 9/17/2023</t>
  </si>
  <si>
    <t>bolards to protect rebuilt wall 52</t>
  </si>
  <si>
    <t>core drill 60 to protect fence</t>
  </si>
  <si>
    <t>tuckpoint 50</t>
  </si>
  <si>
    <t>Work on Bolloard in B2 Wall Repair</t>
  </si>
  <si>
    <t xml:space="preserve">B60 Pallatizer </t>
  </si>
  <si>
    <t>ISN For Tom</t>
  </si>
  <si>
    <t>Tuckpoint project</t>
  </si>
  <si>
    <t>bollards in 60 to protect new fence</t>
  </si>
  <si>
    <t>unload guardrail</t>
  </si>
  <si>
    <t>take down fence get hot work permits</t>
  </si>
  <si>
    <t>42314-000</t>
  </si>
  <si>
    <t>Fence Core Drill Project</t>
  </si>
  <si>
    <t>9/13/2023</t>
  </si>
  <si>
    <t>remediation project demo vault lids</t>
  </si>
  <si>
    <t>SAP/Time</t>
  </si>
  <si>
    <t>9/14/2023</t>
  </si>
  <si>
    <t>set vault lids</t>
  </si>
  <si>
    <t>Mode Meeting</t>
  </si>
  <si>
    <t>9/15/2023</t>
  </si>
  <si>
    <t>form up vault lids</t>
  </si>
  <si>
    <t>move whiteboard to new conference room</t>
  </si>
  <si>
    <t>Help Greg with Hatches</t>
  </si>
  <si>
    <t>tuckpoint 56</t>
  </si>
  <si>
    <t>9/18/2023</t>
  </si>
  <si>
    <t>9/17/2023 - 9/24/2023</t>
  </si>
  <si>
    <t xml:space="preserve">Door Handel Project </t>
  </si>
  <si>
    <t>9/19/2023</t>
  </si>
  <si>
    <t>tuckpoint bldg 56</t>
  </si>
  <si>
    <t>install guardrails bldg 52</t>
  </si>
  <si>
    <t>tuckpoint56</t>
  </si>
  <si>
    <t>vault drains</t>
  </si>
  <si>
    <t>vault repair</t>
  </si>
  <si>
    <t>move door to 60 mezz</t>
  </si>
  <si>
    <t>hang white boards conference room</t>
  </si>
  <si>
    <t>Clean Office</t>
  </si>
  <si>
    <t xml:space="preserve">Help Greg with Whiteboard </t>
  </si>
  <si>
    <t>pour concrete vault lids</t>
  </si>
  <si>
    <t>crash rail 52</t>
  </si>
  <si>
    <t>Clean Lowerdock 50</t>
  </si>
  <si>
    <t>9/21/2023</t>
  </si>
  <si>
    <t>install aluminum angle</t>
  </si>
  <si>
    <t>strip vault lids</t>
  </si>
  <si>
    <t xml:space="preserve">B69 Mockups </t>
  </si>
  <si>
    <t>9/22/2023</t>
  </si>
  <si>
    <t>breakroom tv 50</t>
  </si>
  <si>
    <t xml:space="preserve">Billing/ Time Office work </t>
  </si>
  <si>
    <t>safety gates 69</t>
  </si>
  <si>
    <t>lockset replacement</t>
  </si>
  <si>
    <t>9/25/2023</t>
  </si>
  <si>
    <t>safety rails 69</t>
  </si>
  <si>
    <t>9/24/2023 - 10/1/2023</t>
  </si>
  <si>
    <t>clean 50 lower dock</t>
  </si>
  <si>
    <t>windows blg 69</t>
  </si>
  <si>
    <t>tuckpoint blg 56</t>
  </si>
  <si>
    <t>caulk pipe</t>
  </si>
  <si>
    <t>hang tv blg 50</t>
  </si>
  <si>
    <t>Waxie Meetin/Riley truck oil</t>
  </si>
  <si>
    <t>B69 Window</t>
  </si>
  <si>
    <t>demo wall for breakroom</t>
  </si>
  <si>
    <t>B69 Demo Window Instal Block</t>
  </si>
  <si>
    <t>9/27/2023</t>
  </si>
  <si>
    <t xml:space="preserve"> demo wall for breakroom and clean up hang white board in new conference room</t>
  </si>
  <si>
    <t>ISN Training</t>
  </si>
  <si>
    <t>B69 Window project</t>
  </si>
  <si>
    <t>B63 Bollards</t>
  </si>
  <si>
    <t xml:space="preserve">Door Handle Project </t>
  </si>
  <si>
    <t>9/28/2023</t>
  </si>
  <si>
    <t>frame and lay out for new walls</t>
  </si>
  <si>
    <t>carpet 59-2</t>
  </si>
  <si>
    <t>training</t>
  </si>
  <si>
    <t>9/29/2023</t>
  </si>
  <si>
    <t>windows 56</t>
  </si>
  <si>
    <t>frame new break room set frame</t>
  </si>
  <si>
    <t>clean up end of day window project</t>
  </si>
  <si>
    <t>9/5/2023</t>
  </si>
  <si>
    <t>9/3/2023 - 9/10/2023</t>
  </si>
  <si>
    <t>move chairs</t>
  </si>
  <si>
    <t>core drill 60</t>
  </si>
  <si>
    <t xml:space="preserve">B50 Move Chairs </t>
  </si>
  <si>
    <t>Bollard quote,Meeting Shannon,Clean Shop</t>
  </si>
  <si>
    <t>9/6/2023</t>
  </si>
  <si>
    <t>core drill and fence project 63</t>
  </si>
  <si>
    <t>move chairs from 61 to blg 50</t>
  </si>
  <si>
    <t xml:space="preserve">demo drywall and start to repair </t>
  </si>
  <si>
    <t>Bollard Fence Project</t>
  </si>
  <si>
    <t>B50-2 Drywall</t>
  </si>
  <si>
    <t>9/7/2023</t>
  </si>
  <si>
    <t>drywall</t>
  </si>
  <si>
    <t>Computer work</t>
  </si>
  <si>
    <t>Move Boom lifts to new location</t>
  </si>
  <si>
    <t>Billing/Time/ISN Tom</t>
  </si>
  <si>
    <t xml:space="preserve">Patch hole in cabinet </t>
  </si>
  <si>
    <t>repair cabinet bottoms bug killer</t>
  </si>
  <si>
    <t>clean up cones and plywood</t>
  </si>
  <si>
    <t>repair base moulding</t>
  </si>
  <si>
    <t>Total</t>
  </si>
  <si>
    <t>Sum of $</t>
  </si>
  <si>
    <t>Enter employee names in column B (for dropdown in Entry tab), leave column A untouched</t>
  </si>
  <si>
    <t>#</t>
  </si>
  <si>
    <t>Employee</t>
  </si>
  <si>
    <t>Month Lookup</t>
  </si>
  <si>
    <t>There's nothing to modify in this tab, should be left untouched!</t>
  </si>
  <si>
    <t>Jan</t>
  </si>
  <si>
    <t>Feb</t>
  </si>
  <si>
    <t>Mar</t>
  </si>
  <si>
    <t># days</t>
  </si>
  <si>
    <t>Apr</t>
  </si>
  <si>
    <t>May</t>
  </si>
  <si>
    <t>Jun</t>
  </si>
  <si>
    <t>Aug</t>
  </si>
  <si>
    <t>Sep</t>
  </si>
  <si>
    <t>Oct</t>
  </si>
  <si>
    <t>Nov</t>
  </si>
  <si>
    <t>Dec</t>
  </si>
  <si>
    <t>Riley Construction Company, Inc.</t>
  </si>
  <si>
    <t>Invoice No.:</t>
  </si>
  <si>
    <t>123706-134</t>
  </si>
  <si>
    <t>5301 99th Avenue</t>
  </si>
  <si>
    <t>6/31/23</t>
  </si>
  <si>
    <t>Kenosha, WI 53144</t>
  </si>
  <si>
    <t>Job No.:</t>
  </si>
  <si>
    <t>P  (262) 658.4381</t>
  </si>
  <si>
    <t>INVOICE</t>
  </si>
  <si>
    <t>S.C. Johnson &amp; Son, Inc.</t>
  </si>
  <si>
    <t>8311 16th st.</t>
  </si>
  <si>
    <t>Sturtevant, WI. 53177</t>
  </si>
  <si>
    <t>Attn:</t>
  </si>
  <si>
    <t>Shannon Omark</t>
  </si>
  <si>
    <t>Re:  Maintenance Billing</t>
  </si>
  <si>
    <t>Date</t>
  </si>
  <si>
    <t>Description</t>
  </si>
  <si>
    <t>CC#/WO#</t>
  </si>
  <si>
    <t>Hrs</t>
  </si>
  <si>
    <t>Total Amount</t>
  </si>
  <si>
    <t>to</t>
  </si>
  <si>
    <t xml:space="preserve">B63\60 Fence Project </t>
  </si>
  <si>
    <t>AMOUNT DUE THIS INVOICE</t>
  </si>
  <si>
    <t>use up time</t>
  </si>
  <si>
    <t>7/11/2024</t>
  </si>
  <si>
    <t>patch steps blg 68</t>
  </si>
  <si>
    <t>50 crib project</t>
  </si>
  <si>
    <t>door project 72</t>
  </si>
  <si>
    <t>bridge pipe</t>
  </si>
  <si>
    <t>Robert Logan</t>
  </si>
  <si>
    <t xml:space="preserve">Spring Tuckpint </t>
  </si>
  <si>
    <t>Admin Work, B63 Processing Bid, B59 L252 Trench Repair, Meeting with Trevor about B63 Processing, Work on B50 170 hot room fence and blankets, Meeting with Justin about B63 Processing and entrance concrete.</t>
  </si>
  <si>
    <t>Bid for B55T siding, WAH for Pipe Bridge work,Meetin with Mike Riley, Meeting B63 Processing, Bid on B63 Processing</t>
  </si>
  <si>
    <t>B50 Fence Project, WAH Pipe Bridge, L374 Door Removal, B63 Processing Bid, B72 Doors, B50 contaminate trench, Meeting with Mike, Reeling Meeting, B56 containment, Work on Med center Door, Roof inspection B65A</t>
  </si>
  <si>
    <t>reenforce metal building @bottom of wall &amp; door jamb</t>
  </si>
  <si>
    <t>7/12/2024</t>
  </si>
  <si>
    <t>window tint</t>
  </si>
  <si>
    <t>bldg64 install locks trench inspect</t>
  </si>
  <si>
    <t>belzona patching</t>
  </si>
  <si>
    <t xml:space="preserve">WAH Permit, Working on multiple bids and projects, Waxie meeting, Meeting about guard shack parking lit, Meeting about B56 Can crusher, Meeting B50 Reclaim area </t>
  </si>
  <si>
    <t xml:space="preserve">Working on multiple bids and projects, Billing, Time </t>
  </si>
  <si>
    <t>7/13/2024</t>
  </si>
  <si>
    <t>Meeting with Matt</t>
  </si>
  <si>
    <t>can crusher project</t>
  </si>
  <si>
    <t>7/15/2024</t>
  </si>
  <si>
    <t>crib project 50</t>
  </si>
  <si>
    <t>pipe bridge</t>
  </si>
  <si>
    <t>belzona epoxy patches</t>
  </si>
  <si>
    <t>clean garage</t>
  </si>
  <si>
    <t>7/16/2024</t>
  </si>
  <si>
    <t>window shades</t>
  </si>
  <si>
    <t>7/17/2024</t>
  </si>
  <si>
    <t>hang tv with tom debrabander</t>
  </si>
  <si>
    <t xml:space="preserve"> Total</t>
  </si>
  <si>
    <t>prep trench for epoxy blg 50</t>
  </si>
  <si>
    <t>go to bliffert for composite pricing</t>
  </si>
  <si>
    <t>working at heights watch for sun shades</t>
  </si>
  <si>
    <t>working at heights for pipe bridge</t>
  </si>
  <si>
    <t>work on entry door blg 57</t>
  </si>
  <si>
    <t>7/18/2024</t>
  </si>
  <si>
    <t>organize and store sound blankets</t>
  </si>
  <si>
    <t>clean garage by spinner trailer</t>
  </si>
  <si>
    <t>can crusher containment</t>
  </si>
  <si>
    <t>7/19/2024</t>
  </si>
  <si>
    <t>door handle bldg 64</t>
  </si>
  <si>
    <t>went to get belzone</t>
  </si>
  <si>
    <t>7/14/2024 - 7/21/2024</t>
  </si>
  <si>
    <t>7/14/2024 - 7/21/2024 Total</t>
  </si>
  <si>
    <t>Clean Garage by Spinner trailer</t>
  </si>
  <si>
    <t>Look at B57 Door</t>
  </si>
  <si>
    <t xml:space="preserve">B50 Trench Epoxy </t>
  </si>
  <si>
    <t>Organize and store sound blankets</t>
  </si>
  <si>
    <t>WAH Permit</t>
  </si>
  <si>
    <t xml:space="preserve">Tank Containment Project </t>
  </si>
  <si>
    <t>Work On Billing, Work on Bids-B63 floor grind-B51 L374-Fencing, Meeting Shannon, Waxie Meeting,Billing Meeting</t>
  </si>
  <si>
    <t>B50 reclaim Meeting, Short Meeting with Tim, Prep Trench meeting for Amy and Ken, B51L374 Bid, Meeting with Matt about spoil hill, Work on B55T siding project</t>
  </si>
  <si>
    <t>B63 Bids, Meeting with Mike, Meeting with Trevor exterior lights, Admin Work</t>
  </si>
  <si>
    <t>Door handle project, admin work, Move skids out of Goodwill meeting, Clean Lowerdock,Waie Meeting, Communications hub removal meeting, Work ON Bids</t>
  </si>
  <si>
    <t xml:space="preserve">Meeting with Wanasak about spoil pile, Work on next weeks schedule, Menards Shopping, Meeting with Wanasak, Billing and time, Work on Multiple Bids, </t>
  </si>
  <si>
    <t>door 59-113 tank farm replace threshold</t>
  </si>
  <si>
    <t>7/22/2024</t>
  </si>
  <si>
    <t>adjust door 65-114</t>
  </si>
  <si>
    <t>sandblasting support</t>
  </si>
  <si>
    <t>move concrete barrier</t>
  </si>
  <si>
    <t>7/23/2024</t>
  </si>
  <si>
    <t>59 trench drawing</t>
  </si>
  <si>
    <t>7/24/2024</t>
  </si>
  <si>
    <t>concrete bollards 69</t>
  </si>
  <si>
    <t>can crusher sand blasting</t>
  </si>
  <si>
    <t>7/25/2024</t>
  </si>
  <si>
    <t>72 doors replace</t>
  </si>
  <si>
    <t>55t exterior siding</t>
  </si>
  <si>
    <t>12570-800-03</t>
  </si>
  <si>
    <t>remove asphalt spoils</t>
  </si>
  <si>
    <t>7/26/2024</t>
  </si>
  <si>
    <t xml:space="preserve">clean hill </t>
  </si>
  <si>
    <t>Clean Spoil Hill</t>
  </si>
  <si>
    <t xml:space="preserve">Set up Concrete stone containment </t>
  </si>
  <si>
    <t>Replace B72 Doors</t>
  </si>
  <si>
    <t>SandBlasting B56 can crusher</t>
  </si>
  <si>
    <t>Biding projects, Admin work</t>
  </si>
  <si>
    <t>Biding projects, Admin work,Meeting with Jeff about B63 safety</t>
  </si>
  <si>
    <t xml:space="preserve">Biding projects, Admin work, Work on Billing, Billing Meeting, Run to Menards, Work with BPT on Scanner, Meeting with Prime , </t>
  </si>
  <si>
    <t xml:space="preserve">Biding projects, Admin work, Work on Billing, Computer work </t>
  </si>
  <si>
    <t>Biding projects</t>
  </si>
  <si>
    <t xml:space="preserve">Security Project Walk Through </t>
  </si>
  <si>
    <t>42413-900</t>
  </si>
  <si>
    <t>new doors 72</t>
  </si>
  <si>
    <t>7/29/2024</t>
  </si>
  <si>
    <t>inventory sound blankets</t>
  </si>
  <si>
    <t>sand blasting</t>
  </si>
  <si>
    <t>7/30/2024</t>
  </si>
  <si>
    <t>patch containment areas</t>
  </si>
  <si>
    <t>42410-100</t>
  </si>
  <si>
    <t>mark and remove asphalt</t>
  </si>
  <si>
    <t>repair containment</t>
  </si>
  <si>
    <t>go to grainger</t>
  </si>
  <si>
    <t>fix sign post</t>
  </si>
  <si>
    <t>42480-600</t>
  </si>
  <si>
    <t>repair trench reclaim area</t>
  </si>
  <si>
    <t>7/31/2024</t>
  </si>
  <si>
    <t>repair concrete around call button blg 60</t>
  </si>
  <si>
    <t>move jersey barriers and concrete blocks</t>
  </si>
  <si>
    <t>clean up the hill by windmill</t>
  </si>
  <si>
    <t>train car containment</t>
  </si>
  <si>
    <t>42413-400</t>
  </si>
  <si>
    <t>72 new doors</t>
  </si>
  <si>
    <t>can crusher</t>
  </si>
  <si>
    <t>Draino drain</t>
  </si>
  <si>
    <t>drano dumping</t>
  </si>
  <si>
    <t>8/1/2024</t>
  </si>
  <si>
    <t>sandblast containment</t>
  </si>
  <si>
    <t>demo concrete blg 55</t>
  </si>
  <si>
    <t>repair call button box wall</t>
  </si>
  <si>
    <t>clean up from sealer</t>
  </si>
  <si>
    <t>unload delineaters for fork truck rodeo</t>
  </si>
  <si>
    <t>build gate for 374</t>
  </si>
  <si>
    <t>42414-000</t>
  </si>
  <si>
    <t>components crib 50</t>
  </si>
  <si>
    <t>fix concrete floor</t>
  </si>
  <si>
    <t>set up for sand blasting</t>
  </si>
  <si>
    <t>8/2/2024</t>
  </si>
  <si>
    <t>monitor WAH pipe bridge</t>
  </si>
  <si>
    <t>prep floor bld 55</t>
  </si>
  <si>
    <t>door handle 63</t>
  </si>
  <si>
    <t>dump drano</t>
  </si>
  <si>
    <t>assist with threshold blg 63</t>
  </si>
  <si>
    <t>move cones for rodeo</t>
  </si>
  <si>
    <t>fill holes with gravel for signs</t>
  </si>
  <si>
    <t xml:space="preserve">Meeting with Matt and Premier forklift charging area, Gemba walkthrough, Waxie meeting </t>
  </si>
  <si>
    <t>Unload TB in new spot, Work on multipule estimates, Meeting with Matt, Cleaned up and went through "new" scj hepa filter,</t>
  </si>
  <si>
    <t>Riley Meeting, Meeting with Mike, New Project Meeting, Meeting with Santos, Meeting with Shannon, Meeting with Beffel, Meeting with Chad</t>
  </si>
  <si>
    <t xml:space="preserve">Meeting with Ron on Well Heads, Meeting with Mike, Worked on multiple bids, </t>
  </si>
  <si>
    <t xml:space="preserve">Locate for multiple projects, Meeting with Stark Concrete, Meeting with Matt about Spinner garage, Work on multiple bids </t>
  </si>
  <si>
    <t xml:space="preserve">Replace Door threshold </t>
  </si>
  <si>
    <t>Replace Concrete</t>
  </si>
  <si>
    <t>Replace Doors</t>
  </si>
  <si>
    <t>Repair Contanment area</t>
  </si>
  <si>
    <t xml:space="preserve">Inventory Sound  Blankets </t>
  </si>
  <si>
    <t>Repair Wall Around Call Button</t>
  </si>
  <si>
    <t>Replace Sign</t>
  </si>
  <si>
    <t xml:space="preserve">Move Jersey barriers </t>
  </si>
  <si>
    <t>Move cones for Rodeo</t>
  </si>
  <si>
    <t>Meeting about Dranio project</t>
  </si>
  <si>
    <t>8/3/2024</t>
  </si>
  <si>
    <t xml:space="preserve">Time and Billing </t>
  </si>
  <si>
    <t xml:space="preserve">Work on Bids </t>
  </si>
  <si>
    <t>8/5/2024</t>
  </si>
  <si>
    <t>rodeo support</t>
  </si>
  <si>
    <t>patch holes in floor blg 55</t>
  </si>
  <si>
    <t>fix floor</t>
  </si>
  <si>
    <t>fix ballards</t>
  </si>
  <si>
    <t>8/6/2024</t>
  </si>
  <si>
    <t>crib fence bld 50</t>
  </si>
  <si>
    <t>repair bollards</t>
  </si>
  <si>
    <t>8/7/2024</t>
  </si>
  <si>
    <t>sand blast can crusher</t>
  </si>
  <si>
    <t>weld fence parts</t>
  </si>
  <si>
    <t xml:space="preserve"> (4)bldg.63 (4) bldg 60 ch point2</t>
  </si>
  <si>
    <t>can crusher sand blast</t>
  </si>
  <si>
    <t>8/8/2024</t>
  </si>
  <si>
    <t>light pole survey</t>
  </si>
  <si>
    <t>patch floor blg 55</t>
  </si>
  <si>
    <t>light post survey</t>
  </si>
  <si>
    <t>tuckpoint demo caulk bldg 60 checkpoint 2 area</t>
  </si>
  <si>
    <t>plumbing train spil</t>
  </si>
  <si>
    <t>working at heights moniter</t>
  </si>
  <si>
    <t>8/9/2024</t>
  </si>
  <si>
    <t>tuckpoint repair masonry bld 60 ch pt 11</t>
  </si>
  <si>
    <t>Can Crusher containment project</t>
  </si>
  <si>
    <t>B59 components Fence Project</t>
  </si>
  <si>
    <t>Rodeo Support</t>
  </si>
  <si>
    <t>B55 Patch Hole</t>
  </si>
  <si>
    <t xml:space="preserve">Repair Bollards </t>
  </si>
  <si>
    <t>Light pole survey</t>
  </si>
  <si>
    <t>Training with Mark Privet Lines, Meeting B63 Processing project, Pick up tools from Shop, Meeting with Mike, Work on Spinner garage project</t>
  </si>
  <si>
    <t>Lost Data</t>
  </si>
  <si>
    <t>Help Waxie with Door Handle B69, Meeting with Tom, Work on Light survey, Riley Meeting, Waxie meeting</t>
  </si>
  <si>
    <t xml:space="preserve">Admirn Work, Waxie Meeting, Meeting with Beffel, </t>
  </si>
  <si>
    <t xml:space="preserve">ISN Training, &lt;eetoimg with Riley safety, Meeting with Mike, Meeting with Aaron,Specil Lite door estimate, Time, </t>
  </si>
  <si>
    <t xml:space="preserve">Dump Draino </t>
  </si>
  <si>
    <t>8/10/2024</t>
  </si>
  <si>
    <t>Tuck pointing project</t>
  </si>
  <si>
    <t xml:space="preserve">B55 Patch floor </t>
  </si>
  <si>
    <t>clean up from sandblasting</t>
  </si>
  <si>
    <t>8/12/2024</t>
  </si>
  <si>
    <t>train containment</t>
  </si>
  <si>
    <t>tuckpoint 60 and 65c</t>
  </si>
  <si>
    <t>8/13/2024</t>
  </si>
  <si>
    <t>(blank)</t>
  </si>
  <si>
    <t>7/20/2024</t>
  </si>
  <si>
    <t>(blank) Total</t>
  </si>
  <si>
    <t>8/14/2024</t>
  </si>
  <si>
    <t>If this does not include a cost, please add it to Shahhon's account.</t>
  </si>
  <si>
    <r>
      <t>B54</t>
    </r>
    <r>
      <rPr>
        <sz val="11"/>
        <color theme="1"/>
        <rFont val="Calibri"/>
        <family val="2"/>
        <scheme val="minor"/>
      </rPr>
      <t>: Secure the roof hatch.</t>
    </r>
  </si>
  <si>
    <r>
      <t>Main Aisle</t>
    </r>
    <r>
      <rPr>
        <sz val="11"/>
        <color theme="1"/>
        <rFont val="Calibri"/>
        <family val="2"/>
        <scheme val="minor"/>
      </rPr>
      <t>: Execute repairs during the scheduled shutdown.</t>
    </r>
  </si>
  <si>
    <r>
      <t>B72</t>
    </r>
    <r>
      <rPr>
        <sz val="11"/>
        <color theme="1"/>
        <rFont val="Calibri"/>
        <family val="2"/>
        <scheme val="minor"/>
      </rPr>
      <t>: Replace the two entry doors.</t>
    </r>
  </si>
  <si>
    <r>
      <t>B50</t>
    </r>
    <r>
      <rPr>
        <sz val="11"/>
        <color theme="1"/>
        <rFont val="Calibri"/>
        <family val="2"/>
        <scheme val="minor"/>
      </rPr>
      <t>: Perform containment repair.</t>
    </r>
  </si>
  <si>
    <r>
      <t>B57</t>
    </r>
    <r>
      <rPr>
        <sz val="11"/>
        <color theme="1"/>
        <rFont val="Calibri"/>
        <family val="2"/>
        <scheme val="minor"/>
      </rPr>
      <t>: Repair the door.</t>
    </r>
  </si>
  <si>
    <r>
      <t>B50</t>
    </r>
    <r>
      <rPr>
        <sz val="11"/>
        <color theme="1"/>
        <rFont val="Calibri"/>
        <family val="2"/>
        <scheme val="minor"/>
      </rPr>
      <t>: Investigate and recover sound blankets.</t>
    </r>
  </si>
  <si>
    <r>
      <t>B59 Door 113</t>
    </r>
    <r>
      <rPr>
        <sz val="11"/>
        <color theme="1"/>
        <rFont val="Calibri"/>
        <family val="2"/>
        <scheme val="minor"/>
      </rPr>
      <t>: Repair the threshold.</t>
    </r>
  </si>
  <si>
    <r>
      <t>B65A Door 114z</t>
    </r>
    <r>
      <rPr>
        <sz val="11"/>
        <color theme="1"/>
        <rFont val="Calibri"/>
        <family val="2"/>
        <scheme val="minor"/>
      </rPr>
      <t>: Repair the door.</t>
    </r>
  </si>
  <si>
    <r>
      <t>B55T</t>
    </r>
    <r>
      <rPr>
        <sz val="11"/>
        <color theme="1"/>
        <rFont val="Calibri"/>
        <family val="2"/>
        <scheme val="minor"/>
      </rPr>
      <t>: Conduct a siding repair test.</t>
    </r>
  </si>
  <si>
    <r>
      <t>B60</t>
    </r>
    <r>
      <rPr>
        <sz val="11"/>
        <color theme="1"/>
        <rFont val="Calibri"/>
        <family val="2"/>
        <scheme val="minor"/>
      </rPr>
      <t>: Repair the elevator call button.</t>
    </r>
  </si>
  <si>
    <r>
      <t>B63</t>
    </r>
    <r>
      <rPr>
        <sz val="11"/>
        <color theme="1"/>
        <rFont val="Calibri"/>
        <family val="2"/>
        <scheme val="minor"/>
      </rPr>
      <t>: Remove the Jersey barrier and concrete block outside.</t>
    </r>
  </si>
  <si>
    <r>
      <t>B55</t>
    </r>
    <r>
      <rPr>
        <sz val="11"/>
        <color theme="1"/>
        <rFont val="Calibri"/>
        <family val="2"/>
        <scheme val="minor"/>
      </rPr>
      <t>: Repair the concrete floor.</t>
    </r>
  </si>
  <si>
    <r>
      <t>Same as above</t>
    </r>
    <r>
      <rPr>
        <sz val="11"/>
        <color theme="1"/>
        <rFont val="Calibri"/>
        <family val="2"/>
        <scheme val="minor"/>
      </rPr>
      <t>: Refer to the previous item for similar action.</t>
    </r>
  </si>
  <si>
    <r>
      <t>B63</t>
    </r>
    <r>
      <rPr>
        <sz val="11"/>
        <color theme="1"/>
        <rFont val="Calibri"/>
        <family val="2"/>
        <scheme val="minor"/>
      </rPr>
      <t>: Repair the door threshold with Jamie.</t>
    </r>
  </si>
  <si>
    <r>
      <t>MHG</t>
    </r>
    <r>
      <rPr>
        <sz val="11"/>
        <color theme="1"/>
        <rFont val="Calibri"/>
        <family val="2"/>
        <scheme val="minor"/>
      </rPr>
      <t>: Provide support for the rodeo event.</t>
    </r>
  </si>
  <si>
    <r>
      <t>Plant-Wide</t>
    </r>
    <r>
      <rPr>
        <sz val="11"/>
        <color theme="1"/>
        <rFont val="Calibri"/>
        <family val="2"/>
        <scheme val="minor"/>
      </rPr>
      <t>: Repair bollards and signs throughout the plant.</t>
    </r>
  </si>
  <si>
    <r>
      <t>B69</t>
    </r>
    <r>
      <rPr>
        <sz val="11"/>
        <color theme="1"/>
        <rFont val="Calibri"/>
        <family val="2"/>
        <scheme val="minor"/>
      </rPr>
      <t>: Replace the cleanout cover. Send invoice to Mike Brown (mwbrown@scj.com).</t>
    </r>
  </si>
  <si>
    <r>
      <t>B63</t>
    </r>
    <r>
      <rPr>
        <sz val="11"/>
        <color theme="1"/>
        <rFont val="Calibri"/>
        <family val="2"/>
        <scheme val="minor"/>
      </rPr>
      <t>: Repair the damaged floor following the removal of the bollards.</t>
    </r>
  </si>
  <si>
    <r>
      <t>B53 L502</t>
    </r>
    <r>
      <rPr>
        <sz val="11"/>
        <color theme="1"/>
        <rFont val="Calibri"/>
        <family val="2"/>
        <scheme val="minor"/>
      </rPr>
      <t>: Fill the bollard holes as directed by Tom Roth.</t>
    </r>
  </si>
  <si>
    <r>
      <t>Spinner Trailer Garage</t>
    </r>
    <r>
      <rPr>
        <sz val="11"/>
        <color theme="1"/>
        <rFont val="Calibri"/>
        <family val="2"/>
        <scheme val="minor"/>
      </rPr>
      <t>: Remove all debris and  clean the area.</t>
    </r>
  </si>
  <si>
    <r>
      <t>B69</t>
    </r>
    <r>
      <rPr>
        <sz val="11"/>
        <color theme="1"/>
        <rFont val="Calibri"/>
        <family val="2"/>
        <scheme val="minor"/>
      </rPr>
      <t xml:space="preserve">: Construct stone containment </t>
    </r>
  </si>
  <si>
    <t>Support QRD</t>
  </si>
  <si>
    <t xml:space="preserve">General Manitance and Repairs, Administraive Tasks, and Project Bidding </t>
  </si>
  <si>
    <t>can crusher epoxy</t>
  </si>
  <si>
    <t>tuckpoint bldg 60 east</t>
  </si>
  <si>
    <t>bld 50 fence</t>
  </si>
  <si>
    <t>8/15/2024</t>
  </si>
  <si>
    <t>repair trim 65a</t>
  </si>
  <si>
    <t>8/16/2024</t>
  </si>
  <si>
    <t>50 crib fence</t>
  </si>
  <si>
    <t xml:space="preserve">train car grounding </t>
  </si>
  <si>
    <t>tuckpoint 65c south</t>
  </si>
  <si>
    <t>Can Crusher Project</t>
  </si>
  <si>
    <t xml:space="preserve">B51 Train car containment </t>
  </si>
  <si>
    <t xml:space="preserve">B50 Train car Grounding </t>
  </si>
  <si>
    <t xml:space="preserve">B50 Components Fencing </t>
  </si>
  <si>
    <t>Drano Project</t>
  </si>
  <si>
    <t>Meetings, Estimates</t>
  </si>
  <si>
    <t>Estimates</t>
  </si>
  <si>
    <t>8/17/2024</t>
  </si>
  <si>
    <t>8/19/2024</t>
  </si>
  <si>
    <t>bldg 60 tuckpoint</t>
  </si>
  <si>
    <t>train grounding project</t>
  </si>
  <si>
    <t>tuckpoint moniter</t>
  </si>
  <si>
    <t>8/20/2024</t>
  </si>
  <si>
    <t>repair door for ess</t>
  </si>
  <si>
    <t>tuckpoint 60 east</t>
  </si>
  <si>
    <t>drano table</t>
  </si>
  <si>
    <t>42415-000</t>
  </si>
  <si>
    <t>8/21/2024</t>
  </si>
  <si>
    <t>train ground project</t>
  </si>
  <si>
    <t>tuck point</t>
  </si>
  <si>
    <t>train car ground project</t>
  </si>
  <si>
    <t>set bollard by fence</t>
  </si>
  <si>
    <t>shop for grommits for sound blankets</t>
  </si>
  <si>
    <t>pour pad around bollard by fence</t>
  </si>
  <si>
    <t>strip and rub columns for grounding beams</t>
  </si>
  <si>
    <t>8/22/2024</t>
  </si>
  <si>
    <t>cut siding off 72 and patch then test on 55t</t>
  </si>
  <si>
    <t>build drano table</t>
  </si>
  <si>
    <t>new door bld 60</t>
  </si>
  <si>
    <t>remove furniture room 247 bld64</t>
  </si>
  <si>
    <t>clean out office in 64-2</t>
  </si>
  <si>
    <t>8/23/2024</t>
  </si>
  <si>
    <t>From 8/17/24</t>
  </si>
  <si>
    <t>42415-300</t>
  </si>
  <si>
    <t>8/24/2024</t>
  </si>
  <si>
    <t>8/18/2024</t>
  </si>
  <si>
    <t xml:space="preserve">Tuckpointing project </t>
  </si>
  <si>
    <t xml:space="preserve">Train Car Grounding project </t>
  </si>
  <si>
    <t xml:space="preserve">Components Fence Project </t>
  </si>
  <si>
    <t>Drano Table Project</t>
  </si>
  <si>
    <t>Security project</t>
  </si>
  <si>
    <t>Menards Shopping</t>
  </si>
  <si>
    <t>Siding project</t>
  </si>
  <si>
    <t>B60 install Door</t>
  </si>
  <si>
    <t>Remove furniture from Office</t>
  </si>
  <si>
    <t>backfill and cold patch posts</t>
  </si>
  <si>
    <t>measure for siding blg 55t</t>
  </si>
  <si>
    <t>run to micor to replace stock</t>
  </si>
  <si>
    <t>Estimate, Admin, Waxie meeting, B74 resurfacing project meeting</t>
  </si>
  <si>
    <t>Estimate, Admin, Medical center meeting</t>
  </si>
  <si>
    <t xml:space="preserve">Estimate, Admin, Waxie meeting, Meeting with Mike W, Riley meeting </t>
  </si>
  <si>
    <t>Estimate, Admin, Time, Meeting with JeffHanson, Meeting with Matt, Meeting with Shannon</t>
  </si>
  <si>
    <t>Time</t>
  </si>
  <si>
    <t>8/26/2024</t>
  </si>
  <si>
    <t>tuckpoint acid wash , caulk bldg. 60 east</t>
  </si>
  <si>
    <t>8/27/2024</t>
  </si>
  <si>
    <t>hot room fence</t>
  </si>
  <si>
    <t>measure for siding</t>
  </si>
  <si>
    <t>resize sound blankets</t>
  </si>
  <si>
    <t>sign placement</t>
  </si>
  <si>
    <t>8/28/2024</t>
  </si>
  <si>
    <t>remove overhead door</t>
  </si>
  <si>
    <t>Todd Hauge</t>
  </si>
  <si>
    <t>train containment testing</t>
  </si>
  <si>
    <t>8/29/2024</t>
  </si>
  <si>
    <t>move material to blg 66</t>
  </si>
  <si>
    <t>spray bollards for removal</t>
  </si>
  <si>
    <t>42413-800</t>
  </si>
  <si>
    <t>drano depal</t>
  </si>
  <si>
    <t>sound panels</t>
  </si>
  <si>
    <t>check work orders</t>
  </si>
  <si>
    <t>8/30/2024</t>
  </si>
  <si>
    <t>run for soda and food</t>
  </si>
  <si>
    <t xml:space="preserve">move desks to dock </t>
  </si>
  <si>
    <t>42415-600</t>
  </si>
  <si>
    <t>rebuild grinder heads</t>
  </si>
  <si>
    <t>clean deet dock</t>
  </si>
  <si>
    <t>hot room fence and sound blankets</t>
  </si>
  <si>
    <t>4212-800</t>
  </si>
  <si>
    <t>filled ballards with stone</t>
  </si>
  <si>
    <t>clean out material from b65b dock</t>
  </si>
  <si>
    <t>clean out 65b</t>
  </si>
  <si>
    <t>install ballards</t>
  </si>
  <si>
    <t>organize move of platform</t>
  </si>
  <si>
    <t>move trailer</t>
  </si>
  <si>
    <t>Safety Trining</t>
  </si>
  <si>
    <t xml:space="preserve">Move Desks From Waxdale to Down town </t>
  </si>
  <si>
    <t>Hot room Fence</t>
  </si>
  <si>
    <t xml:space="preserve">Rebuild grinder heads </t>
  </si>
  <si>
    <t>Fill Ballard's with stone</t>
  </si>
  <si>
    <t>Clean Deet Dock</t>
  </si>
  <si>
    <t>Move matierals to B66</t>
  </si>
  <si>
    <t>B51 Train containment testing</t>
  </si>
  <si>
    <t>Platform Move</t>
  </si>
  <si>
    <t>Meeting and fence change</t>
  </si>
  <si>
    <t xml:space="preserve">Waxie Meeting, B55t siding, ISN work, B50 hot water heater, Admin Work, Sign for Metal dumpster, Spoil hill project, Clean Office, B65A trim pieces </t>
  </si>
  <si>
    <t>3d Scanning meeting,B55t Siding, ISN work, Admin work, Drano Transfer table, B51 Train Containment, B63 Process Sewer, B56 Bollard Demo</t>
  </si>
  <si>
    <t>Riley meeting, Meet with Kieth Mims, B55t Siding, ISN work, Admin work, Sign and chain for spoil hill, Wind turbine fence change, B57 mezz gates, B74 parking lot</t>
  </si>
  <si>
    <t xml:space="preserve">Waxie meeting, ISN Work, B51 train containment, Admin Work, Sign and chain for spoil hill, B57 mezz gates, B63 Process sewer project, B68 Barricades, </t>
  </si>
  <si>
    <t>Taylor Dune meeting, ISN work, B5a tarin containment, Admin Work, Wind turbine fence change, Consolidate all fencing, Special Lite door project, B63-2 Storage clean out, Clean Shop, B65A Shop remodel , Time</t>
  </si>
  <si>
    <t>Move platform</t>
  </si>
  <si>
    <t>8/31/2024</t>
  </si>
  <si>
    <t>clean out fence from blg65f</t>
  </si>
  <si>
    <t>9/3/2024</t>
  </si>
  <si>
    <t>stack support on blg 63</t>
  </si>
  <si>
    <t>clean up fence from 65f</t>
  </si>
  <si>
    <t xml:space="preserve">overhead door trim </t>
  </si>
  <si>
    <t>sound pannels</t>
  </si>
  <si>
    <t>dock door trim watch</t>
  </si>
  <si>
    <t>w.a.h watch</t>
  </si>
  <si>
    <t>9/4/2024</t>
  </si>
  <si>
    <t>repair garage header</t>
  </si>
  <si>
    <t>support for stand pipe</t>
  </si>
  <si>
    <t>Truck</t>
  </si>
  <si>
    <t>Phone</t>
  </si>
  <si>
    <t>Tech</t>
  </si>
  <si>
    <t>Other</t>
  </si>
  <si>
    <t xml:space="preserve">Saftey Rack Clips </t>
  </si>
  <si>
    <t>9/9/2024</t>
  </si>
  <si>
    <t xml:space="preserve">Sort Drano </t>
  </si>
  <si>
    <t>42416-000</t>
  </si>
  <si>
    <t>9/10/2024</t>
  </si>
  <si>
    <t>9/11/2024</t>
  </si>
  <si>
    <t>9/12/2024</t>
  </si>
  <si>
    <t>Set up Floor Grinding</t>
  </si>
  <si>
    <t>9/13/2024</t>
  </si>
  <si>
    <t xml:space="preserve">Tuckpointing </t>
  </si>
  <si>
    <t>Asses Security fence B56 and B51</t>
  </si>
  <si>
    <t>Infill Crock</t>
  </si>
  <si>
    <t>42415-900</t>
  </si>
  <si>
    <t>Help Tim Move Grates</t>
  </si>
  <si>
    <t>42414-700</t>
  </si>
  <si>
    <t>Clean Lower 50</t>
  </si>
  <si>
    <t>Lube Ballards</t>
  </si>
  <si>
    <t>Inspect Drano</t>
  </si>
  <si>
    <t>Kris Kitwan</t>
  </si>
  <si>
    <t>Remove Grates</t>
  </si>
  <si>
    <t>42415-500</t>
  </si>
  <si>
    <t>Mix Concrete</t>
  </si>
  <si>
    <t xml:space="preserve">Prep Fence Gate for United </t>
  </si>
  <si>
    <t xml:space="preserve">Install Fence </t>
  </si>
  <si>
    <t>Clean out lower 50</t>
  </si>
  <si>
    <t>Special Lite Door</t>
  </si>
  <si>
    <t>42416-400</t>
  </si>
  <si>
    <t>Gates For United</t>
  </si>
  <si>
    <t>Pour concrete and finish</t>
  </si>
  <si>
    <t>Clean up pour</t>
  </si>
  <si>
    <t>Cut Glass</t>
  </si>
  <si>
    <t>42416-200</t>
  </si>
  <si>
    <t>Use up fund</t>
  </si>
  <si>
    <t>Window Sill</t>
  </si>
  <si>
    <t>42416-100</t>
  </si>
  <si>
    <t>Prep and Fill</t>
  </si>
  <si>
    <t>42416-600</t>
  </si>
  <si>
    <t>Shop Renovation</t>
  </si>
  <si>
    <t>Drano Ispection</t>
  </si>
  <si>
    <t>Drano Inspection</t>
  </si>
  <si>
    <t>Saftey Clips</t>
  </si>
  <si>
    <t>Meeting and Fence</t>
  </si>
  <si>
    <t>Work on Sill</t>
  </si>
  <si>
    <t>Admin work, Waxie Meeting, Inspection Review,</t>
  </si>
  <si>
    <t xml:space="preserve">Admin work,L374 Door, B63 L515 Trench drain, B63 Process sewer project, B63 Cut Glass, Light pole base project, Dike repair, B65B mezz work, </t>
  </si>
  <si>
    <t>Admin work,L374 Door,  Dike repair, B65B mezz work, Move Jersey Barrier, B57 Veranda Gates, Billing Time</t>
  </si>
  <si>
    <t>Admin work, Taylor Dunn project,  Dike repair, ISN Work,  Billing Time, B74 Asphalt work, B63 Drano Grinding</t>
  </si>
  <si>
    <t>Admin work,  Billing Time,  B63 Drano Grinding, B65C trench replace</t>
  </si>
  <si>
    <t>Time Card (Backup)</t>
  </si>
  <si>
    <t>This is the backup of the Time Card set to run at 6pm everyday</t>
  </si>
  <si>
    <t>Everytime it runs daily, it automatically replaces the previous backup, so there's no need to ever delete a backup</t>
  </si>
  <si>
    <t>Steve Smith</t>
  </si>
  <si>
    <t>Jamal Mashburn</t>
  </si>
  <si>
    <t>Kobe Bryant</t>
  </si>
  <si>
    <t>Dwyane Wade</t>
  </si>
  <si>
    <t>Karl Malone</t>
  </si>
  <si>
    <t>Kevin Mchale</t>
  </si>
  <si>
    <t>Project A</t>
  </si>
  <si>
    <t>Project B</t>
  </si>
  <si>
    <t>Project C</t>
  </si>
  <si>
    <t>Project D</t>
  </si>
  <si>
    <t>Project E</t>
  </si>
  <si>
    <t>Project F</t>
  </si>
  <si>
    <t>42310-400 Total</t>
  </si>
  <si>
    <t>Dwyane Wade Total</t>
  </si>
  <si>
    <t>42405-300 Total</t>
  </si>
  <si>
    <t>Jamal Mashburn Total</t>
  </si>
  <si>
    <t>Karl Malone Total</t>
  </si>
  <si>
    <t>42317-100 Total</t>
  </si>
  <si>
    <t>Kevin Mchale Total</t>
  </si>
  <si>
    <t>Kobe Bryant Total</t>
  </si>
  <si>
    <t>Steve Smith Total</t>
  </si>
  <si>
    <t>Updates</t>
  </si>
  <si>
    <t>11/15/2024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</si>
</sst>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7" formatCode="&quot;$&quot;#,##0.00_);\(&quot;$&quot;#,##0.00\)"/>
    <numFmt numFmtId="8" formatCode="&quot;$&quot;#,##0.00_);[Red]\(&quot;$&quot;#,##0.00\)"/>
    <numFmt numFmtId="44" formatCode="_(&quot;$&quot;* #,##0.00_);_(&quot;$&quot;* \(#,##0.00\);_(&quot;$&quot;* &quot;-&quot;??_);_(@_)"/>
    <numFmt numFmtId="164" formatCode="&quot;$&quot;#,##0.00"/>
  </numFmts>
  <fonts count="23">
    <font>
      <sz val="11"/>
      <color theme="1"/>
      <name val="Calibri"/>
      <family val="2"/>
      <scheme val="minor"/>
    </font>
    <font>
      <b/>
      <sz val="11"/>
      <color theme="1"/>
      <name val="Calibri"/>
      <family val="2"/>
      <scheme val="minor"/>
    </font>
    <font>
      <b/>
      <sz val="11"/>
      <color rgb="FFFF0000"/>
      <name val="Calibri"/>
      <family val="2"/>
      <scheme val="minor"/>
    </font>
    <font>
      <sz val="11"/>
      <color theme="1"/>
      <name val="Calibri"/>
      <family val="2"/>
      <scheme val="minor"/>
    </font>
    <font>
      <u/>
      <sz val="11"/>
      <color theme="10"/>
      <name val="Calibri"/>
      <family val="2"/>
      <scheme val="minor"/>
    </font>
    <font>
      <b/>
      <u/>
      <sz val="11"/>
      <color theme="10"/>
      <name val="Calibri"/>
      <family val="2"/>
      <scheme val="minor"/>
    </font>
    <font>
      <sz val="10"/>
      <name val="Arial"/>
      <family val="2"/>
    </font>
    <font>
      <b/>
      <sz val="10"/>
      <name val="Arial"/>
      <family val="2"/>
    </font>
    <font>
      <b/>
      <sz val="12"/>
      <name val="Arial"/>
      <family val="2"/>
    </font>
    <font>
      <sz val="9"/>
      <name val="Arial"/>
      <family val="2"/>
    </font>
    <font>
      <sz val="12"/>
      <name val="Arial"/>
      <family val="2"/>
    </font>
    <font>
      <b/>
      <sz val="9"/>
      <name val="Arial"/>
      <family val="2"/>
    </font>
    <font>
      <b/>
      <sz val="11"/>
      <name val="Arial"/>
      <family val="2"/>
    </font>
    <font>
      <sz val="10"/>
      <name val="MS Sans Serif"/>
      <family val="2"/>
    </font>
    <font>
      <sz val="11"/>
      <name val="Calibri"/>
      <family val="2"/>
    </font>
    <font>
      <sz val="11"/>
      <color rgb="FFFF0000"/>
      <name val="Calibri"/>
      <family val="2"/>
      <scheme val="minor"/>
    </font>
    <font>
      <sz val="8"/>
      <name val="Calibri"/>
      <family val="2"/>
      <scheme val="minor"/>
    </font>
    <font>
      <b/>
      <i/>
      <sz val="11"/>
      <color theme="1"/>
      <name val="Calibri"/>
      <family val="2"/>
      <scheme val="minor"/>
    </font>
    <font>
      <b/>
      <sz val="11"/>
      <color theme="0"/>
      <name val="Calibri"/>
      <family val="2"/>
      <scheme val="minor"/>
    </font>
    <font>
      <sz val="8"/>
      <color rgb="FF000000"/>
      <name val="Segoe UI"/>
      <family val="2"/>
    </font>
    <font>
      <sz val="11"/>
      <color rgb="FF000000"/>
      <name val="Calibri"/>
      <family val="2"/>
      <scheme val="minor"/>
    </font>
    <font>
      <sz val="9"/>
      <color indexed="81"/>
      <name val="Tahoma"/>
      <family val="2"/>
    </font>
    <font>
      <b/>
      <sz val="9"/>
      <color indexed="81"/>
      <name val="Tahoma"/>
      <family val="2"/>
    </font>
  </fonts>
  <fills count="9">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7030A0"/>
        <bgColor indexed="64"/>
      </patternFill>
    </fill>
    <fill>
      <patternFill patternType="solid">
        <fgColor theme="5"/>
        <bgColor indexed="64"/>
      </patternFill>
    </fill>
    <fill>
      <patternFill patternType="solid">
        <fgColor rgb="FF002060"/>
        <bgColor indexed="64"/>
      </patternFill>
    </fill>
    <fill>
      <patternFill patternType="solid">
        <fgColor theme="1"/>
        <bgColor theme="1"/>
      </patternFill>
    </fill>
    <fill>
      <patternFill patternType="solid">
        <fgColor theme="0" tint="-0.14999847407452621"/>
        <bgColor theme="0" tint="-0.14999847407452621"/>
      </patternFill>
    </fill>
  </fills>
  <borders count="36">
    <border>
      <left/>
      <right/>
      <top/>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bottom style="double">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thin">
        <color indexed="64"/>
      </top>
      <bottom style="thin">
        <color indexed="64"/>
      </bottom>
      <diagonal/>
    </border>
    <border>
      <left/>
      <right style="thin">
        <color theme="1"/>
      </right>
      <top style="medium">
        <color indexed="64"/>
      </top>
      <bottom style="medium">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s>
  <cellStyleXfs count="168">
    <xf numFmtId="0" fontId="0" fillId="0" borderId="0"/>
    <xf numFmtId="44" fontId="3" fillId="0" borderId="0" applyFont="0" applyFill="0" applyBorder="0" applyAlignment="0" applyProtection="0"/>
    <xf numFmtId="0" fontId="4" fillId="0" borderId="0" applyNumberFormat="0" applyFill="0" applyBorder="0" applyAlignment="0" applyProtection="0"/>
    <xf numFmtId="0" fontId="6" fillId="0" borderId="0"/>
    <xf numFmtId="0" fontId="6" fillId="0" borderId="0"/>
    <xf numFmtId="44" fontId="6" fillId="0" borderId="0" applyFont="0" applyFill="0" applyBorder="0" applyAlignment="0" applyProtection="0"/>
    <xf numFmtId="0" fontId="13" fillId="0" borderId="0"/>
    <xf numFmtId="44" fontId="6" fillId="0" borderId="0" applyFont="0" applyFill="0" applyBorder="0" applyAlignment="0" applyProtection="0"/>
    <xf numFmtId="44" fontId="6" fillId="0" borderId="0" applyFont="0" applyFill="0" applyBorder="0" applyAlignment="0" applyProtection="0"/>
    <xf numFmtId="8" fontId="13"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cellStyleXfs>
  <cellXfs count="128">
    <xf numFmtId="0" fontId="0" fillId="0" borderId="0" xfId="0"/>
    <xf numFmtId="0" fontId="1" fillId="0" borderId="0" xfId="0" applyFont="1"/>
    <xf numFmtId="0" fontId="0" fillId="2" borderId="0" xfId="0" applyFill="1"/>
    <xf numFmtId="0" fontId="1" fillId="0" borderId="2" xfId="0" applyFont="1" applyBorder="1"/>
    <xf numFmtId="0" fontId="0" fillId="0" borderId="1" xfId="0" applyBorder="1" applyAlignment="1">
      <alignment horizontal="center"/>
    </xf>
    <xf numFmtId="22" fontId="0" fillId="0" borderId="0" xfId="0" applyNumberFormat="1" applyAlignment="1">
      <alignment horizontal="center"/>
    </xf>
    <xf numFmtId="14" fontId="0" fillId="0" borderId="0" xfId="0" applyNumberFormat="1" applyAlignment="1">
      <alignment horizontal="center"/>
    </xf>
    <xf numFmtId="0" fontId="0" fillId="0" borderId="0" xfId="0" applyAlignment="1">
      <alignment horizontal="center"/>
    </xf>
    <xf numFmtId="2" fontId="0" fillId="0" borderId="0" xfId="0" applyNumberFormat="1" applyAlignment="1">
      <alignment horizontal="center"/>
    </xf>
    <xf numFmtId="0" fontId="1" fillId="0" borderId="3" xfId="0" applyFont="1" applyBorder="1" applyAlignment="1">
      <alignment horizontal="center"/>
    </xf>
    <xf numFmtId="0" fontId="1" fillId="0" borderId="2" xfId="0" applyFont="1" applyBorder="1" applyAlignment="1">
      <alignment horizontal="center"/>
    </xf>
    <xf numFmtId="0" fontId="1" fillId="0" borderId="4" xfId="0" applyFont="1" applyBorder="1" applyAlignment="1">
      <alignment horizontal="center"/>
    </xf>
    <xf numFmtId="0" fontId="1" fillId="0" borderId="5" xfId="0" applyFont="1" applyBorder="1"/>
    <xf numFmtId="0" fontId="2" fillId="2" borderId="6" xfId="0" applyFont="1" applyFill="1" applyBorder="1"/>
    <xf numFmtId="0" fontId="0" fillId="0" borderId="7" xfId="0" applyBorder="1"/>
    <xf numFmtId="0" fontId="0" fillId="0" borderId="7" xfId="0" applyBorder="1" applyAlignment="1">
      <alignment horizontal="right"/>
    </xf>
    <xf numFmtId="21" fontId="0" fillId="0" borderId="0" xfId="0" applyNumberFormat="1" applyAlignment="1">
      <alignment horizontal="center"/>
    </xf>
    <xf numFmtId="0" fontId="0" fillId="0" borderId="0" xfId="0" pivotButton="1"/>
    <xf numFmtId="44" fontId="1" fillId="0" borderId="2" xfId="1" applyFont="1" applyBorder="1" applyAlignment="1">
      <alignment horizontal="center"/>
    </xf>
    <xf numFmtId="44" fontId="0" fillId="0" borderId="0" xfId="1" applyFont="1" applyAlignment="1">
      <alignment horizontal="center"/>
    </xf>
    <xf numFmtId="44" fontId="0" fillId="0" borderId="0" xfId="0" applyNumberFormat="1"/>
    <xf numFmtId="0" fontId="0" fillId="0" borderId="9" xfId="0" applyBorder="1"/>
    <xf numFmtId="0" fontId="0" fillId="0" borderId="10" xfId="0" applyBorder="1"/>
    <xf numFmtId="0" fontId="0" fillId="0" borderId="2" xfId="0" applyBorder="1"/>
    <xf numFmtId="0" fontId="1" fillId="0" borderId="1" xfId="0" applyFont="1" applyBorder="1"/>
    <xf numFmtId="0" fontId="5" fillId="2" borderId="1" xfId="2" applyFont="1" applyFill="1" applyBorder="1" applyAlignment="1">
      <alignment horizontal="center"/>
    </xf>
    <xf numFmtId="0" fontId="0" fillId="0" borderId="0" xfId="0" applyAlignment="1">
      <alignment horizontal="left"/>
    </xf>
    <xf numFmtId="14" fontId="0" fillId="0" borderId="0" xfId="0" applyNumberFormat="1"/>
    <xf numFmtId="0" fontId="0" fillId="0" borderId="6" xfId="0" applyBorder="1"/>
    <xf numFmtId="14" fontId="0" fillId="0" borderId="0" xfId="0" applyNumberFormat="1" applyAlignment="1">
      <alignment horizontal="left"/>
    </xf>
    <xf numFmtId="0" fontId="6" fillId="0" borderId="0" xfId="3"/>
    <xf numFmtId="44" fontId="6" fillId="0" borderId="0" xfId="3" applyNumberFormat="1"/>
    <xf numFmtId="0" fontId="7" fillId="0" borderId="0" xfId="3" applyFont="1"/>
    <xf numFmtId="164" fontId="8" fillId="0" borderId="0" xfId="3" applyNumberFormat="1" applyFont="1"/>
    <xf numFmtId="164" fontId="9" fillId="0" borderId="15" xfId="4" applyNumberFormat="1" applyFont="1" applyBorder="1"/>
    <xf numFmtId="0" fontId="9" fillId="0" borderId="16" xfId="4" applyFont="1" applyBorder="1" applyAlignment="1">
      <alignment horizontal="center" vertical="center"/>
    </xf>
    <xf numFmtId="0" fontId="9" fillId="0" borderId="16" xfId="4" applyFont="1" applyBorder="1"/>
    <xf numFmtId="14" fontId="9" fillId="0" borderId="17" xfId="4" quotePrefix="1" applyNumberFormat="1" applyFont="1" applyBorder="1" applyAlignment="1">
      <alignment horizontal="center"/>
    </xf>
    <xf numFmtId="0" fontId="10" fillId="0" borderId="0" xfId="3" applyFont="1"/>
    <xf numFmtId="164" fontId="9" fillId="0" borderId="18" xfId="4" applyNumberFormat="1" applyFont="1" applyBorder="1"/>
    <xf numFmtId="0" fontId="9" fillId="0" borderId="5" xfId="4" applyFont="1" applyBorder="1" applyAlignment="1">
      <alignment horizontal="center" vertical="center"/>
    </xf>
    <xf numFmtId="0" fontId="9" fillId="0" borderId="5" xfId="4" applyFont="1" applyBorder="1"/>
    <xf numFmtId="14" fontId="9" fillId="0" borderId="19" xfId="4" applyNumberFormat="1" applyFont="1" applyBorder="1" applyAlignment="1">
      <alignment horizontal="center"/>
    </xf>
    <xf numFmtId="4" fontId="11" fillId="0" borderId="5" xfId="5" applyNumberFormat="1" applyFont="1" applyBorder="1"/>
    <xf numFmtId="0" fontId="11" fillId="0" borderId="20" xfId="4" applyFont="1" applyBorder="1" applyAlignment="1">
      <alignment horizontal="center"/>
    </xf>
    <xf numFmtId="14" fontId="11" fillId="0" borderId="21" xfId="4" applyNumberFormat="1" applyFont="1" applyBorder="1" applyAlignment="1">
      <alignment horizontal="center"/>
    </xf>
    <xf numFmtId="4" fontId="9" fillId="0" borderId="5" xfId="5" applyNumberFormat="1" applyFont="1" applyBorder="1"/>
    <xf numFmtId="164" fontId="9" fillId="0" borderId="22" xfId="4" applyNumberFormat="1" applyFont="1" applyBorder="1"/>
    <xf numFmtId="0" fontId="9" fillId="0" borderId="23" xfId="4" applyFont="1" applyBorder="1" applyAlignment="1">
      <alignment horizontal="center" vertical="center"/>
    </xf>
    <xf numFmtId="0" fontId="9" fillId="0" borderId="24" xfId="4" applyFont="1" applyBorder="1"/>
    <xf numFmtId="4" fontId="9" fillId="0" borderId="5" xfId="5" applyNumberFormat="1" applyFont="1" applyBorder="1" applyAlignment="1">
      <alignment horizontal="center"/>
    </xf>
    <xf numFmtId="14" fontId="9" fillId="0" borderId="25" xfId="4" applyNumberFormat="1" applyFont="1" applyBorder="1" applyAlignment="1">
      <alignment horizontal="center"/>
    </xf>
    <xf numFmtId="164" fontId="11" fillId="0" borderId="7" xfId="4" applyNumberFormat="1" applyFont="1" applyBorder="1" applyAlignment="1">
      <alignment horizontal="center"/>
    </xf>
    <xf numFmtId="0" fontId="11" fillId="0" borderId="0" xfId="4" applyFont="1" applyAlignment="1">
      <alignment horizontal="center" vertical="center"/>
    </xf>
    <xf numFmtId="0" fontId="9" fillId="0" borderId="0" xfId="4" applyFont="1"/>
    <xf numFmtId="7" fontId="12" fillId="0" borderId="26" xfId="4" applyNumberFormat="1" applyFont="1" applyBorder="1"/>
    <xf numFmtId="0" fontId="14" fillId="0" borderId="0" xfId="6" applyFont="1"/>
    <xf numFmtId="0" fontId="6" fillId="0" borderId="27" xfId="3" applyBorder="1"/>
    <xf numFmtId="0" fontId="6" fillId="0" borderId="28" xfId="3" applyBorder="1"/>
    <xf numFmtId="0" fontId="6" fillId="0" borderId="29" xfId="3" applyBorder="1"/>
    <xf numFmtId="0" fontId="6" fillId="0" borderId="30" xfId="3" applyBorder="1"/>
    <xf numFmtId="0" fontId="7" fillId="0" borderId="0" xfId="3" applyFont="1" applyAlignment="1">
      <alignment horizontal="left"/>
    </xf>
    <xf numFmtId="0" fontId="6" fillId="0" borderId="0" xfId="3" applyAlignment="1">
      <alignment horizontal="right"/>
    </xf>
    <xf numFmtId="14" fontId="6" fillId="0" borderId="0" xfId="3" applyNumberFormat="1" applyAlignment="1">
      <alignment horizontal="right"/>
    </xf>
    <xf numFmtId="0" fontId="6" fillId="0" borderId="0" xfId="4" applyAlignment="1">
      <alignment horizontal="right"/>
    </xf>
    <xf numFmtId="0" fontId="1" fillId="0" borderId="0" xfId="0" applyFont="1" applyAlignment="1">
      <alignment horizontal="center"/>
    </xf>
    <xf numFmtId="0" fontId="17" fillId="0" borderId="0" xfId="0" applyFont="1" applyAlignment="1">
      <alignment horizontal="center"/>
    </xf>
    <xf numFmtId="0" fontId="0" fillId="2" borderId="0" xfId="0" applyFill="1" applyAlignment="1">
      <alignment horizontal="center"/>
    </xf>
    <xf numFmtId="0" fontId="0" fillId="0" borderId="31" xfId="0" applyBorder="1" applyAlignment="1">
      <alignment horizontal="center"/>
    </xf>
    <xf numFmtId="0" fontId="15" fillId="2" borderId="0" xfId="0" applyFont="1" applyFill="1"/>
    <xf numFmtId="0" fontId="2" fillId="2" borderId="0" xfId="0" applyFont="1" applyFill="1"/>
    <xf numFmtId="8" fontId="0" fillId="0" borderId="0" xfId="0" applyNumberFormat="1"/>
    <xf numFmtId="14" fontId="1" fillId="0" borderId="2" xfId="0" applyNumberFormat="1" applyFont="1" applyBorder="1" applyAlignment="1">
      <alignment horizontal="center"/>
    </xf>
    <xf numFmtId="44" fontId="0" fillId="0" borderId="0" xfId="0" applyNumberFormat="1" applyAlignment="1">
      <alignment horizontal="center"/>
    </xf>
    <xf numFmtId="0" fontId="1" fillId="0" borderId="0" xfId="0" applyFont="1" applyAlignment="1">
      <alignment horizontal="center" vertical="center"/>
    </xf>
    <xf numFmtId="0" fontId="5" fillId="6" borderId="1" xfId="2" applyFont="1" applyFill="1" applyBorder="1" applyAlignment="1">
      <alignment horizontal="center"/>
    </xf>
    <xf numFmtId="0" fontId="1" fillId="0" borderId="5" xfId="0" applyFont="1" applyBorder="1" applyAlignment="1">
      <alignment horizontal="center"/>
    </xf>
    <xf numFmtId="2" fontId="1" fillId="0" borderId="2" xfId="0" applyNumberFormat="1" applyFont="1" applyBorder="1" applyAlignment="1">
      <alignment horizontal="center"/>
    </xf>
    <xf numFmtId="2" fontId="0" fillId="0" borderId="0" xfId="0" applyNumberFormat="1"/>
    <xf numFmtId="0" fontId="18" fillId="7" borderId="8" xfId="0" applyFont="1" applyFill="1" applyBorder="1" applyAlignment="1">
      <alignment horizontal="center"/>
    </xf>
    <xf numFmtId="0" fontId="18" fillId="7" borderId="10" xfId="0" applyFont="1" applyFill="1" applyBorder="1" applyAlignment="1">
      <alignment horizontal="center"/>
    </xf>
    <xf numFmtId="14" fontId="18" fillId="7" borderId="10" xfId="0" applyNumberFormat="1" applyFont="1" applyFill="1" applyBorder="1" applyAlignment="1">
      <alignment horizontal="center"/>
    </xf>
    <xf numFmtId="0" fontId="18" fillId="7" borderId="11" xfId="0" applyFont="1" applyFill="1" applyBorder="1" applyAlignment="1">
      <alignment horizontal="center"/>
    </xf>
    <xf numFmtId="44" fontId="18" fillId="7" borderId="10" xfId="1" applyFont="1" applyFill="1" applyBorder="1" applyAlignment="1">
      <alignment horizontal="center"/>
    </xf>
    <xf numFmtId="2" fontId="18" fillId="7" borderId="10" xfId="0" applyNumberFormat="1" applyFont="1" applyFill="1" applyBorder="1" applyAlignment="1">
      <alignment horizontal="center"/>
    </xf>
    <xf numFmtId="0" fontId="18" fillId="7" borderId="32" xfId="0" applyFont="1" applyFill="1" applyBorder="1" applyAlignment="1">
      <alignment horizontal="center"/>
    </xf>
    <xf numFmtId="22" fontId="0" fillId="8" borderId="33" xfId="0" applyNumberFormat="1" applyFill="1" applyBorder="1" applyAlignment="1">
      <alignment horizontal="center"/>
    </xf>
    <xf numFmtId="0" fontId="0" fillId="8" borderId="34" xfId="0" applyFill="1" applyBorder="1" applyAlignment="1">
      <alignment horizontal="center"/>
    </xf>
    <xf numFmtId="14" fontId="0" fillId="8" borderId="34" xfId="0" applyNumberFormat="1" applyFill="1" applyBorder="1" applyAlignment="1">
      <alignment horizontal="center"/>
    </xf>
    <xf numFmtId="2" fontId="0" fillId="8" borderId="34" xfId="0" applyNumberFormat="1" applyFill="1" applyBorder="1" applyAlignment="1">
      <alignment horizontal="center"/>
    </xf>
    <xf numFmtId="44" fontId="0" fillId="8" borderId="34" xfId="1" applyFont="1" applyFill="1" applyBorder="1" applyAlignment="1">
      <alignment horizontal="center"/>
    </xf>
    <xf numFmtId="14" fontId="0" fillId="8" borderId="35" xfId="0" applyNumberFormat="1" applyFill="1" applyBorder="1" applyAlignment="1">
      <alignment horizontal="center"/>
    </xf>
    <xf numFmtId="22" fontId="0" fillId="0" borderId="33" xfId="0" applyNumberFormat="1" applyBorder="1" applyAlignment="1">
      <alignment horizontal="center"/>
    </xf>
    <xf numFmtId="0" fontId="0" fillId="0" borderId="34" xfId="0" applyBorder="1" applyAlignment="1">
      <alignment horizontal="center"/>
    </xf>
    <xf numFmtId="14" fontId="0" fillId="0" borderId="34" xfId="0" applyNumberFormat="1" applyBorder="1" applyAlignment="1">
      <alignment horizontal="center"/>
    </xf>
    <xf numFmtId="2" fontId="0" fillId="0" borderId="34" xfId="0" applyNumberFormat="1" applyBorder="1" applyAlignment="1">
      <alignment horizontal="center"/>
    </xf>
    <xf numFmtId="44" fontId="0" fillId="0" borderId="34" xfId="1" applyFont="1" applyBorder="1" applyAlignment="1">
      <alignment horizontal="center"/>
    </xf>
    <xf numFmtId="14" fontId="0" fillId="0" borderId="35" xfId="0" applyNumberFormat="1" applyBorder="1" applyAlignment="1">
      <alignment horizontal="center"/>
    </xf>
    <xf numFmtId="44" fontId="0" fillId="2" borderId="0" xfId="0" applyNumberFormat="1" applyFill="1"/>
    <xf numFmtId="0" fontId="1" fillId="2" borderId="0" xfId="0" applyFont="1" applyFill="1"/>
    <xf numFmtId="0" fontId="20" fillId="0" borderId="0" xfId="0" applyFont="1"/>
    <xf numFmtId="0" fontId="4" fillId="5" borderId="6" xfId="2" applyFill="1" applyBorder="1" applyAlignment="1">
      <alignment horizontal="center" vertical="center"/>
    </xf>
    <xf numFmtId="0" fontId="4" fillId="5" borderId="13" xfId="2" applyFill="1" applyBorder="1" applyAlignment="1">
      <alignment horizontal="center" vertical="center"/>
    </xf>
    <xf numFmtId="0" fontId="1" fillId="0" borderId="6" xfId="0" applyFont="1" applyBorder="1" applyAlignment="1">
      <alignment horizontal="center" vertical="center"/>
    </xf>
    <xf numFmtId="0" fontId="1" fillId="0" borderId="13" xfId="0" applyFont="1" applyBorder="1" applyAlignment="1">
      <alignment horizontal="center" vertical="center"/>
    </xf>
    <xf numFmtId="0" fontId="5" fillId="0" borderId="8" xfId="2" applyFont="1" applyBorder="1" applyAlignment="1">
      <alignment horizontal="center"/>
    </xf>
    <xf numFmtId="0" fontId="5" fillId="0" borderId="11" xfId="2" applyFont="1" applyBorder="1" applyAlignment="1">
      <alignment horizontal="center"/>
    </xf>
    <xf numFmtId="0" fontId="5" fillId="4" borderId="12" xfId="2" applyFont="1" applyFill="1" applyBorder="1" applyAlignment="1">
      <alignment horizontal="center" vertical="center"/>
    </xf>
    <xf numFmtId="0" fontId="5" fillId="4" borderId="3" xfId="2" applyFont="1" applyFill="1" applyBorder="1" applyAlignment="1">
      <alignment horizontal="center" vertical="center"/>
    </xf>
    <xf numFmtId="0" fontId="5" fillId="5" borderId="12" xfId="2" applyFont="1" applyFill="1" applyBorder="1" applyAlignment="1">
      <alignment horizontal="center" vertical="center"/>
    </xf>
    <xf numFmtId="0" fontId="5" fillId="5" borderId="14" xfId="2" applyFont="1" applyFill="1" applyBorder="1" applyAlignment="1">
      <alignment horizontal="center" vertical="center"/>
    </xf>
    <xf numFmtId="0" fontId="5" fillId="5" borderId="3" xfId="2" applyFont="1" applyFill="1" applyBorder="1" applyAlignment="1">
      <alignment horizontal="center" vertical="center"/>
    </xf>
    <xf numFmtId="0" fontId="1" fillId="0" borderId="7" xfId="0" applyFont="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0" fontId="1" fillId="3" borderId="13" xfId="0" applyFont="1" applyFill="1" applyBorder="1" applyAlignment="1">
      <alignment horizontal="center" vertical="center"/>
    </xf>
    <xf numFmtId="0" fontId="0" fillId="0" borderId="8"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8" xfId="0" applyBorder="1" applyAlignment="1">
      <alignment horizontal="center" wrapText="1"/>
    </xf>
    <xf numFmtId="44" fontId="0" fillId="0" borderId="8" xfId="1" applyFont="1" applyBorder="1" applyAlignment="1">
      <alignment horizontal="center"/>
    </xf>
    <xf numFmtId="44" fontId="0" fillId="0" borderId="11" xfId="1" applyFont="1" applyBorder="1" applyAlignment="1">
      <alignment horizontal="center"/>
    </xf>
    <xf numFmtId="0" fontId="6" fillId="0" borderId="0" xfId="3" applyAlignment="1">
      <alignment horizontal="right"/>
    </xf>
    <xf numFmtId="0" fontId="8" fillId="0" borderId="0" xfId="3" applyFont="1" applyAlignment="1">
      <alignment horizontal="center" vertical="center"/>
    </xf>
    <xf numFmtId="0" fontId="10" fillId="0" borderId="0" xfId="3" applyFont="1" applyAlignment="1">
      <alignment horizontal="center" vertical="center"/>
    </xf>
    <xf numFmtId="0" fontId="0" fillId="0" borderId="0" xfId="0" applyNumberFormat="1"/>
    <xf numFmtId="0" fontId="0" fillId="0" borderId="0" xfId="0" applyNumberFormat="1" applyAlignment="1">
      <alignment horizontal="center"/>
    </xf>
    <xf numFmtId="44" fontId="0" fillId="0" borderId="0" xfId="1" applyNumberFormat="1" applyFont="1" applyAlignment="1">
      <alignment horizontal="center"/>
    </xf>
  </cellXfs>
  <cellStyles count="168">
    <cellStyle name="Currency" xfId="1" builtinId="4"/>
    <cellStyle name="Currency 10" xfId="15" xr:uid="{E908DF19-88F6-4798-BE29-95770400B34E}"/>
    <cellStyle name="Currency 100" xfId="105" xr:uid="{E4BDCACD-ED96-45F5-B24D-21227572481A}"/>
    <cellStyle name="Currency 101" xfId="106" xr:uid="{02C4D13C-6A5B-44D6-94A1-B27A17C73D02}"/>
    <cellStyle name="Currency 102" xfId="107" xr:uid="{A538C231-A94E-4A65-83FB-D0A109A18415}"/>
    <cellStyle name="Currency 103" xfId="110" xr:uid="{6A5D419F-7B68-45F3-B28E-FB7EDD986AE3}"/>
    <cellStyle name="Currency 104" xfId="109" xr:uid="{DD392C08-953C-4819-9197-542FDB165048}"/>
    <cellStyle name="Currency 105" xfId="108" xr:uid="{27885B0B-31C8-46CE-AD72-943F0E7C3528}"/>
    <cellStyle name="Currency 106" xfId="111" xr:uid="{5447896E-0384-4271-93A7-B2D24007B0D3}"/>
    <cellStyle name="Currency 107" xfId="112" xr:uid="{B436BD61-F1D8-4620-9E6A-0C6908635244}"/>
    <cellStyle name="Currency 108" xfId="113" xr:uid="{7758F184-031B-4F9E-B2DD-C14D9BEDE714}"/>
    <cellStyle name="Currency 109" xfId="114" xr:uid="{87B2C1E5-0D08-4CFF-9EE2-62DF999386C6}"/>
    <cellStyle name="Currency 11" xfId="14" xr:uid="{FD7903E0-424C-4846-B4E3-401CD46E1A1F}"/>
    <cellStyle name="Currency 110" xfId="115" xr:uid="{64A7125B-378D-4877-AE3D-55C07EEAF720}"/>
    <cellStyle name="Currency 111" xfId="118" xr:uid="{4A94E414-149D-484D-9033-2B7FD8BACC88}"/>
    <cellStyle name="Currency 112" xfId="116" xr:uid="{CADBF9D8-8BFE-445E-BF9D-E7D84505D732}"/>
    <cellStyle name="Currency 113" xfId="120" xr:uid="{DD907D01-8187-4C13-BD5E-8F13E68EE56C}"/>
    <cellStyle name="Currency 114" xfId="117" xr:uid="{D3533A1B-2F34-477E-8500-C9617CFBA5F2}"/>
    <cellStyle name="Currency 115" xfId="119" xr:uid="{E33965D4-7144-4FA9-8809-030E24BA3280}"/>
    <cellStyle name="Currency 116" xfId="121" xr:uid="{675F5AF9-C204-4D56-ADB9-433AAD4A192A}"/>
    <cellStyle name="Currency 117" xfId="122" xr:uid="{90B76362-CE65-4708-9F7B-43A6D906B40D}"/>
    <cellStyle name="Currency 118" xfId="123" xr:uid="{56A41842-0D9B-492B-81D2-917C37A19767}"/>
    <cellStyle name="Currency 119" xfId="124" xr:uid="{E11E2FE4-2007-41E5-97D3-3995B3531E90}"/>
    <cellStyle name="Currency 12" xfId="17" xr:uid="{480221EE-5A8C-4830-B265-7D5531EA1BC4}"/>
    <cellStyle name="Currency 120" xfId="125" xr:uid="{C0690DD5-0EAA-422A-A078-02EE837D53DC}"/>
    <cellStyle name="Currency 121" xfId="126" xr:uid="{5A3A4C19-4BA1-44F6-906E-E793D709A7C6}"/>
    <cellStyle name="Currency 122" xfId="127" xr:uid="{EA831ED9-0AFE-49A7-9989-9F5F4725ABE7}"/>
    <cellStyle name="Currency 123" xfId="128" xr:uid="{23DC9379-FCD7-4701-BD9E-F085AC4BB92F}"/>
    <cellStyle name="Currency 124" xfId="129" xr:uid="{CF8752C2-41FB-4A6E-AA6E-E4102DFFA205}"/>
    <cellStyle name="Currency 125" xfId="130" xr:uid="{831C7FD1-436A-47A3-B394-450F40A0A8BF}"/>
    <cellStyle name="Currency 126" xfId="131" xr:uid="{FF306BC0-0AB6-49F7-B48F-9CF9A693C0CB}"/>
    <cellStyle name="Currency 127" xfId="132" xr:uid="{8F0F28B4-B74F-426C-99A9-28F849C217A1}"/>
    <cellStyle name="Currency 128" xfId="133" xr:uid="{95191FD7-935B-4D66-A7EE-7E04F5B6B285}"/>
    <cellStyle name="Currency 129" xfId="136" xr:uid="{65506AEC-C967-4C4C-AB06-76DE9C8BA946}"/>
    <cellStyle name="Currency 13" xfId="18" xr:uid="{B8E5F45B-B4D9-4464-A372-E28DE9B566CB}"/>
    <cellStyle name="Currency 130" xfId="135" xr:uid="{F03E9620-0E44-4E28-AE44-2EFA7CB22494}"/>
    <cellStyle name="Currency 131" xfId="134" xr:uid="{B6C6366C-492D-4C57-B071-C05E6BE199CF}"/>
    <cellStyle name="Currency 132" xfId="137" xr:uid="{206CF1D6-2394-4BB1-A105-81DD085413DD}"/>
    <cellStyle name="Currency 133" xfId="138" xr:uid="{0E586BF2-60DA-4D28-8FE7-E4ED90A33657}"/>
    <cellStyle name="Currency 134" xfId="139" xr:uid="{7DC2E2D1-DBC9-49E8-9947-960996CC9374}"/>
    <cellStyle name="Currency 135" xfId="140" xr:uid="{5052C37A-8466-4274-8498-D92C03D72563}"/>
    <cellStyle name="Currency 136" xfId="141" xr:uid="{A76797A8-B3A5-4349-8D98-19E293F86807}"/>
    <cellStyle name="Currency 137" xfId="142" xr:uid="{13BC7F73-F03F-4885-B269-086627AEEE6D}"/>
    <cellStyle name="Currency 138" xfId="143" xr:uid="{8BC664F1-FE27-4D7A-91DC-E245A3B61270}"/>
    <cellStyle name="Currency 139" xfId="144" xr:uid="{EE04CC57-08DA-4319-B313-142644532A98}"/>
    <cellStyle name="Currency 14" xfId="20" xr:uid="{9C3D4F27-F58F-4B6A-BE96-48DA8A255D9B}"/>
    <cellStyle name="Currency 140" xfId="147" xr:uid="{E47BFA55-E4E7-4F2D-BB7D-EC8CF3155A52}"/>
    <cellStyle name="Currency 141" xfId="146" xr:uid="{33340857-AF1A-49D5-B6E9-2AC60B0B3FC0}"/>
    <cellStyle name="Currency 142" xfId="145" xr:uid="{DB81E57B-1AC5-4FD2-9A64-AE3BE4AA906C}"/>
    <cellStyle name="Currency 143" xfId="148" xr:uid="{E1213E2F-7E21-4585-A0B0-216D63D328BA}"/>
    <cellStyle name="Currency 144" xfId="149" xr:uid="{AAED7F87-36BB-4FB8-B3C8-1354C4EF526F}"/>
    <cellStyle name="Currency 145" xfId="150" xr:uid="{F494CF14-4ABB-4DD3-BA40-F89A82FAD404}"/>
    <cellStyle name="Currency 146" xfId="151" xr:uid="{DE48F301-4036-4486-9FE6-9CD74B04E040}"/>
    <cellStyle name="Currency 147" xfId="152" xr:uid="{F063C42F-687F-4A61-B047-BB9F4B9C7C03}"/>
    <cellStyle name="Currency 148" xfId="153" xr:uid="{EEE11BC6-2132-47CB-8F5E-B2BB4FC68ABC}"/>
    <cellStyle name="Currency 149" xfId="154" xr:uid="{BAE63F18-83DD-439C-A7BC-2901AB023088}"/>
    <cellStyle name="Currency 15" xfId="19" xr:uid="{A69C0730-76C2-4C2F-B1F0-3EBA5FCC5AFB}"/>
    <cellStyle name="Currency 150" xfId="155" xr:uid="{1117317C-4641-44D0-9726-F0588C58ED6D}"/>
    <cellStyle name="Currency 151" xfId="156" xr:uid="{959289E2-3FF9-4755-AB9D-F6DA74D3B24B}"/>
    <cellStyle name="Currency 152" xfId="157" xr:uid="{CE6D82F9-8B7B-4D1C-93B9-CEE51C7169B3}"/>
    <cellStyle name="Currency 153" xfId="158" xr:uid="{DC6F0918-A4B6-4740-B2B2-9AE8EDE6A720}"/>
    <cellStyle name="Currency 154" xfId="159" xr:uid="{44EEB78E-2C4D-4787-BC58-F105A611AC45}"/>
    <cellStyle name="Currency 155" xfId="160" xr:uid="{48FCC311-4C32-4D1B-A12B-28C228432568}"/>
    <cellStyle name="Currency 156" xfId="161" xr:uid="{43B3AC13-601C-4808-998B-F6A12DB5340C}"/>
    <cellStyle name="Currency 157" xfId="162" xr:uid="{CD815EC1-4FDE-43B6-927C-9D237E898994}"/>
    <cellStyle name="Currency 158" xfId="163" xr:uid="{E1CF4B7F-ACA0-4852-A214-438C08349C90}"/>
    <cellStyle name="Currency 159" xfId="164" xr:uid="{E2E1E82E-B76D-475E-8057-CF8222735B46}"/>
    <cellStyle name="Currency 16" xfId="21" xr:uid="{F945A37C-EDD6-4FCB-82F4-AE349F8C0889}"/>
    <cellStyle name="Currency 160" xfId="165" xr:uid="{1FD0BD12-99E2-4143-BCB6-BDBD49A58A8F}"/>
    <cellStyle name="Currency 161" xfId="166" xr:uid="{977E472D-6BDA-455D-8A38-A58B71E0A2EA}"/>
    <cellStyle name="Currency 17" xfId="23" xr:uid="{5148A653-E3F4-4FF5-9796-457FC64CAD37}"/>
    <cellStyle name="Currency 18" xfId="22" xr:uid="{1819AD00-6D48-48F4-86DF-3ECE0DB6B933}"/>
    <cellStyle name="Currency 19" xfId="24" xr:uid="{44831ED7-9B33-4953-836D-80F39AD04EB3}"/>
    <cellStyle name="Currency 2" xfId="9" xr:uid="{A0BE092D-96CB-41BA-91CA-C284500E22F3}"/>
    <cellStyle name="Currency 2 2" xfId="167" xr:uid="{93B48BE8-5495-4101-B438-DBFB7037E62D}"/>
    <cellStyle name="Currency 20" xfId="25" xr:uid="{ABF3B63D-F69F-4B56-AB77-1E04DB390540}"/>
    <cellStyle name="Currency 21" xfId="26" xr:uid="{15AA03B7-C8CF-47CF-87AD-D475A47001EA}"/>
    <cellStyle name="Currency 22" xfId="29" xr:uid="{557FDC1A-7328-4B31-B38F-ED078C105FBA}"/>
    <cellStyle name="Currency 23" xfId="28" xr:uid="{05B44F67-341E-431C-BDE2-F63C4193FF18}"/>
    <cellStyle name="Currency 24" xfId="27" xr:uid="{FDAED2C8-918F-448D-81C7-9072EDC53DF5}"/>
    <cellStyle name="Currency 25" xfId="30" xr:uid="{97FE3940-5055-4B20-A248-25001EA4D5E1}"/>
    <cellStyle name="Currency 26" xfId="31" xr:uid="{F6E8E632-7C8A-416A-9A87-B33DB848B0B2}"/>
    <cellStyle name="Currency 27" xfId="32" xr:uid="{093C4333-3B76-46F3-9E1F-F4FC38B02E04}"/>
    <cellStyle name="Currency 28" xfId="33" xr:uid="{0E1C782E-ADFF-4767-B2F3-2E4B65D079C3}"/>
    <cellStyle name="Currency 29" xfId="34" xr:uid="{6609D1E0-5E39-4396-8F83-868B4B6694F2}"/>
    <cellStyle name="Currency 3" xfId="8" xr:uid="{34AC4492-0521-4B3D-9B4F-B0FE4DF686C4}"/>
    <cellStyle name="Currency 30" xfId="37" xr:uid="{E20A488B-70D0-4D20-BBAA-CA4CD828E130}"/>
    <cellStyle name="Currency 31" xfId="36" xr:uid="{EFF45383-9B15-43BC-A630-EA6CC8B84C2F}"/>
    <cellStyle name="Currency 32" xfId="35" xr:uid="{F2FEBFFD-D469-478D-9B9A-98ECC6FC6407}"/>
    <cellStyle name="Currency 33" xfId="38" xr:uid="{A55B4ECD-AD8C-449D-BBFF-0168227C4EF2}"/>
    <cellStyle name="Currency 34" xfId="43" xr:uid="{9FE5C7B4-3D16-4B54-8D92-1F60040558CF}"/>
    <cellStyle name="Currency 35" xfId="40" xr:uid="{DFE6FB95-9974-41E3-BF36-C9A350E41BDB}"/>
    <cellStyle name="Currency 36" xfId="39" xr:uid="{C60894CC-3B42-4F7B-9BEF-90AFB05DDA49}"/>
    <cellStyle name="Currency 37" xfId="42" xr:uid="{C060E95A-6092-4620-A4B5-9762D2860260}"/>
    <cellStyle name="Currency 38" xfId="41" xr:uid="{7D459186-7FEE-448B-8E0D-D1A6F2699E2B}"/>
    <cellStyle name="Currency 39" xfId="46" xr:uid="{5F72E5EB-5953-46DA-83D4-B23195105184}"/>
    <cellStyle name="Currency 4" xfId="10" xr:uid="{D3F5455D-EA47-432C-B384-6D5BD4D070F1}"/>
    <cellStyle name="Currency 40" xfId="44" xr:uid="{96F8333A-D35C-41D7-A79B-E558B63C7DEB}"/>
    <cellStyle name="Currency 41" xfId="45" xr:uid="{E69CF7DF-4368-4B56-BB61-14B7415802A9}"/>
    <cellStyle name="Currency 42" xfId="47" xr:uid="{A98CC463-FE39-47A5-B920-85F6FB76DA3A}"/>
    <cellStyle name="Currency 43" xfId="48" xr:uid="{39583B42-5F08-4A58-B773-30AA21C29974}"/>
    <cellStyle name="Currency 44" xfId="49" xr:uid="{BAA00187-9A3A-419D-BDF2-17E2A3E1DBAE}"/>
    <cellStyle name="Currency 45" xfId="50" xr:uid="{820F8839-ED3E-486D-AB6E-F142E9F6FDF7}"/>
    <cellStyle name="Currency 46" xfId="51" xr:uid="{5228B51E-6FAF-4F11-98B4-CAE8F75FBCA0}"/>
    <cellStyle name="Currency 47" xfId="52" xr:uid="{76D74BEC-EC9B-4968-B98B-C7A0F4043270}"/>
    <cellStyle name="Currency 48" xfId="53" xr:uid="{27BAFD5E-E181-4E6B-AD66-5F8FE85167C7}"/>
    <cellStyle name="Currency 49" xfId="54" xr:uid="{EBD2033D-4AD4-485C-825D-B44E444F994C}"/>
    <cellStyle name="Currency 5" xfId="11" xr:uid="{B06BB569-3559-4125-8306-A559D5292F40}"/>
    <cellStyle name="Currency 50" xfId="55" xr:uid="{7FE59646-1FC3-407D-861D-ADA409AE9F78}"/>
    <cellStyle name="Currency 51" xfId="56" xr:uid="{CE46C466-BB7D-4BC0-AEC9-4E30E6596586}"/>
    <cellStyle name="Currency 52" xfId="57" xr:uid="{191ED4FA-484B-4D00-8463-BEA9E07F060E}"/>
    <cellStyle name="Currency 53" xfId="58" xr:uid="{4FC3E9DF-34E2-41C5-AB64-31FB8973C6F0}"/>
    <cellStyle name="Currency 54" xfId="59" xr:uid="{9CFDFDAC-9E0C-48D3-8BFA-116219A0168F}"/>
    <cellStyle name="Currency 55" xfId="60" xr:uid="{A55843F8-46F2-4D99-A9C2-44B4D1C29AE7}"/>
    <cellStyle name="Currency 56" xfId="61" xr:uid="{06094050-1195-49D5-9D19-0697E1DE689B}"/>
    <cellStyle name="Currency 57" xfId="62" xr:uid="{38B4B74C-7329-453B-80F4-5F6DC80A7294}"/>
    <cellStyle name="Currency 58" xfId="63" xr:uid="{C311E0EF-C450-4A7E-BA70-5E7D92E9DEC9}"/>
    <cellStyle name="Currency 59" xfId="64" xr:uid="{C7102643-1A5F-4CC8-93AA-8DB94404C024}"/>
    <cellStyle name="Currency 6" xfId="7" xr:uid="{7144256C-8A4B-472B-A581-312B53578D3C}"/>
    <cellStyle name="Currency 60" xfId="68" xr:uid="{170A1AB4-F0B9-4377-9765-89CE6CDF222E}"/>
    <cellStyle name="Currency 61" xfId="65" xr:uid="{D5ED3AE8-16D8-4D5E-9A52-D44ED081C882}"/>
    <cellStyle name="Currency 62" xfId="67" xr:uid="{0B8B8E38-DD26-4075-8325-C12DCC7BAE4E}"/>
    <cellStyle name="Currency 63" xfId="71" xr:uid="{8BE1410D-15E4-44E7-86D0-801DF606D3BA}"/>
    <cellStyle name="Currency 64" xfId="66" xr:uid="{E5946D8B-68AD-4F63-9AF5-1ED940409B07}"/>
    <cellStyle name="Currency 65" xfId="70" xr:uid="{22D92D02-74D9-428E-A0AD-638DF2198803}"/>
    <cellStyle name="Currency 66" xfId="72" xr:uid="{3502D372-2D87-45CD-9610-5E6B0C1F54D9}"/>
    <cellStyle name="Currency 67" xfId="73" xr:uid="{725FEF38-D82D-4BED-91A0-1B3E616698C2}"/>
    <cellStyle name="Currency 68" xfId="74" xr:uid="{BAC0BD6D-6D91-4F2F-81F0-2945C392F9A2}"/>
    <cellStyle name="Currency 69" xfId="75" xr:uid="{2D851EFB-397F-4486-BB46-46FEA54A3E46}"/>
    <cellStyle name="Currency 7" xfId="13" xr:uid="{9CD14686-C02C-475C-B233-3F8401F7BD9D}"/>
    <cellStyle name="Currency 70" xfId="76" xr:uid="{DC0BB0B4-DB78-4064-B5D7-1D443AD52EDE}"/>
    <cellStyle name="Currency 71" xfId="77" xr:uid="{3E2930DE-3457-4C81-9675-5C1F45412F9F}"/>
    <cellStyle name="Currency 72" xfId="78" xr:uid="{1BFDBA19-0A9F-40E0-8780-643CFC41627E}"/>
    <cellStyle name="Currency 73" xfId="79" xr:uid="{1B365B16-E774-4F9E-B048-5DF2AE3011E0}"/>
    <cellStyle name="Currency 74" xfId="80" xr:uid="{DC6F2497-39D5-42EF-989A-4FA8F80E4888}"/>
    <cellStyle name="Currency 75" xfId="81" xr:uid="{B2F7B5C2-3025-4046-B93B-113DE0658A9F}"/>
    <cellStyle name="Currency 76" xfId="82" xr:uid="{0F8787B1-80C0-431F-851C-B99C72A68A39}"/>
    <cellStyle name="Currency 77" xfId="83" xr:uid="{1C6C6598-3F76-4BDA-B119-5352590452D1}"/>
    <cellStyle name="Currency 78" xfId="84" xr:uid="{9706B40A-445E-4D90-B31F-B0CA4CEC896D}"/>
    <cellStyle name="Currency 79" xfId="85" xr:uid="{81AE5D7A-A868-4788-B443-29BFECD10B4C}"/>
    <cellStyle name="Currency 8" xfId="12" xr:uid="{C3EFB752-42A3-4D85-AAA7-EE5A411E5A10}"/>
    <cellStyle name="Currency 80" xfId="86" xr:uid="{FB7602E0-0DF9-49A9-BFFF-624EC0A48874}"/>
    <cellStyle name="Currency 81" xfId="87" xr:uid="{27991847-DE36-4BD9-9CC4-2B5352E9EF5B}"/>
    <cellStyle name="Currency 82" xfId="69" xr:uid="{EBE680BF-BEF8-42BF-8447-82DD111FE291}"/>
    <cellStyle name="Currency 83" xfId="90" xr:uid="{630BB23C-EF67-4DE0-AFD3-7F3442960E98}"/>
    <cellStyle name="Currency 84" xfId="89" xr:uid="{13505B25-DF3C-4931-A0B0-A1AB3749944D}"/>
    <cellStyle name="Currency 85" xfId="88" xr:uid="{B3802FA4-EB10-44AC-9633-01DD90029FF9}"/>
    <cellStyle name="Currency 86" xfId="91" xr:uid="{74417E4F-706D-4F47-ADCD-6EA0F2DAF464}"/>
    <cellStyle name="Currency 87" xfId="92" xr:uid="{7C53C908-7F1F-4413-A328-61C54CE3396D}"/>
    <cellStyle name="Currency 88" xfId="93" xr:uid="{ABC6AB41-2CF8-4D96-A1CD-12942BC15BD8}"/>
    <cellStyle name="Currency 89" xfId="94" xr:uid="{9093189C-AAAF-4A04-8B08-B5778C767248}"/>
    <cellStyle name="Currency 9" xfId="16" xr:uid="{2801FC9F-DE2F-48AC-B105-0D62A41BA8DA}"/>
    <cellStyle name="Currency 90" xfId="95" xr:uid="{592BB9D8-032F-4015-8595-316795EAD206}"/>
    <cellStyle name="Currency 91" xfId="96" xr:uid="{D29C97BB-E1E7-4B87-A8D5-566AA2785979}"/>
    <cellStyle name="Currency 92" xfId="97" xr:uid="{A76D5C9F-7803-4729-9037-7FD306BBE4DB}"/>
    <cellStyle name="Currency 93" xfId="98" xr:uid="{0B2D541B-FC85-424D-9536-142E58398D31}"/>
    <cellStyle name="Currency 94" xfId="99" xr:uid="{F3D52AD8-FB15-4857-9121-3D351F9C983C}"/>
    <cellStyle name="Currency 95" xfId="100" xr:uid="{2985AD1A-F6EC-45E0-A25D-906AC28BD149}"/>
    <cellStyle name="Currency 96" xfId="103" xr:uid="{344041F4-469C-40CD-929F-DA78E8FE77EA}"/>
    <cellStyle name="Currency 97" xfId="102" xr:uid="{408FC017-B16D-4F68-AEFB-BF0E97E822D9}"/>
    <cellStyle name="Currency 98" xfId="101" xr:uid="{3765DEE4-6E88-4EFB-AB2F-FD4A0F4D8E95}"/>
    <cellStyle name="Currency 99" xfId="104" xr:uid="{B5EBA50D-6F67-4576-B057-5EDB2F86003A}"/>
    <cellStyle name="Currency_40022" xfId="5" xr:uid="{98C87A89-55A7-4346-BA6E-CC4B19FB1DF2}"/>
    <cellStyle name="Hyperlink" xfId="2" builtinId="8"/>
    <cellStyle name="Normal" xfId="0" builtinId="0"/>
    <cellStyle name="Normal 2" xfId="6" xr:uid="{B8898A8E-85F9-4F74-A6F3-FFF90433B5E1}"/>
    <cellStyle name="Normal 2 2" xfId="3" xr:uid="{C3B9F3C5-F0A6-4C3C-818B-EED299E52C20}"/>
    <cellStyle name="Normal_40022" xfId="4" xr:uid="{B9B165AE-154F-4A46-8B6D-930AEFE31719}"/>
  </cellStyles>
  <dxfs count="185">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numFmt numFmtId="19" formatCode="m/d/yyyy"/>
      <alignment horizontal="center" vertical="bottom" textRotation="0" wrapText="0" indent="0" justifyLastLine="0" shrinkToFit="0" readingOrder="0"/>
    </dxf>
    <dxf>
      <numFmt numFmtId="19" formatCode="m/d/yyyy"/>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9" formatCode="m/d/yyyy"/>
      <alignment horizontal="center" vertical="bottom" textRotation="0" wrapText="0" indent="0" justifyLastLine="0" shrinkToFit="0" readingOrder="0"/>
    </dxf>
    <dxf>
      <numFmt numFmtId="19" formatCode="m/d/yyyy"/>
      <alignment horizontal="center" vertical="bottom" textRotation="0" wrapText="0" indent="0" justifyLastLine="0" shrinkToFit="0" readingOrder="0"/>
    </dxf>
    <dxf>
      <numFmt numFmtId="19" formatCode="m/d/yyyy"/>
      <alignment horizontal="center" vertical="bottom" textRotation="0" wrapText="0" indent="0" justifyLastLine="0" shrinkToFit="0" readingOrder="0"/>
    </dxf>
    <dxf>
      <numFmt numFmtId="19" formatCode="m/d/yyyy"/>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4" formatCode="_(&quot;$&quot;* #,##0.00_);_(&quot;$&quot;* \(#,##0.00\);_(&quot;$&quot;* &quot;-&quot;??_);_(@_)"/>
      <alignment horizontal="center" vertical="bottom" textRotation="0" wrapText="0" indent="0" justifyLastLine="0" shrinkToFit="0" readingOrder="0"/>
    </dxf>
    <dxf>
      <numFmt numFmtId="34" formatCode="_(&quot;$&quot;* #,##0.00_);_(&quot;$&quot;* \(#,##0.00\);_(&quot;$&quot;*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4" formatCode="_(&quot;$&quot;* #,##0.00_);_(&quot;$&quot;* \(#,##0.00\);_(&quot;$&quot;*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4" formatCode="_(&quot;$&quot;* #,##0.00_);_(&quot;$&quot;* \(#,##0.00\);_(&quot;$&quot;*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4" formatCode="_(&quot;$&quot;* #,##0.00_);_(&quot;$&quot;* \(#,##0.00\);_(&quot;$&quot;*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4" formatCode="_(&quot;$&quot;* #,##0.00_);_(&quot;$&quot;* \(#,##0.00\);_(&quot;$&quot;*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4" formatCode="_(&quot;$&quot;* #,##0.00_);_(&quot;$&quot;* \(#,##0.00\);_(&quot;$&quot;*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4" formatCode="_(&quot;$&quot;* #,##0.00_);_(&quot;$&quot;* \(#,##0.00\);_(&quot;$&quot;*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4" formatCode="_(&quot;$&quot;* #,##0.00_);_(&quot;$&quot;* \(#,##0.00\);_(&quot;$&quot;*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4" formatCode="_(&quot;$&quot;* #,##0.00_);_(&quot;$&quot;* \(#,##0.00\);_(&quot;$&quot;*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4" formatCode="_(&quot;$&quot;* #,##0.00_);_(&quot;$&quot;* \(#,##0.00\);_(&quot;$&quot;* &quot;-&quot;??_);_(@_)"/>
      <alignment horizontal="center" vertical="bottom" textRotation="0" wrapText="0" indent="0" justifyLastLine="0" shrinkToFit="0" readingOrder="0"/>
    </dxf>
    <dxf>
      <numFmt numFmtId="34" formatCode="_(&quot;$&quot;* #,##0.00_);_(&quot;$&quot;* \(#,##0.00\);_(&quot;$&quot;* &quot;-&quot;??_);_(@_)"/>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9" formatCode="m/d/yyyy"/>
      <alignment horizontal="center" vertical="bottom" textRotation="0" wrapText="0" indent="0" justifyLastLine="0" shrinkToFit="0" readingOrder="0"/>
    </dxf>
    <dxf>
      <numFmt numFmtId="19" formatCode="m/d/yy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7" formatCode="m/d/yyyy\ h:mm"/>
      <alignment horizontal="center" vertical="bottom" textRotation="0" wrapText="0" indent="0" justifyLastLine="0" shrinkToFit="0" readingOrder="0"/>
    </dxf>
    <dxf>
      <numFmt numFmtId="27" formatCode="m/d/yyyy\ h:mm"/>
      <alignment horizontal="center" vertical="bottom" textRotation="0" wrapText="0" indent="0" justifyLastLine="0" shrinkToFit="0" readingOrder="0"/>
    </dxf>
    <dxf>
      <border outline="0">
        <top style="medium">
          <color rgb="FF000000"/>
        </top>
      </border>
    </dxf>
    <dxf>
      <alignment horizontal="center" vertical="bottom" textRotation="0" wrapText="0" indent="0" justifyLastLine="0" shrinkToFit="0" readingOrder="0"/>
    </dxf>
    <dxf>
      <border outline="0">
        <bottom style="medium">
          <color rgb="FF000000"/>
        </bottom>
      </border>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numFmt numFmtId="19" formatCode="m/d/yyyy"/>
      <alignment horizontal="center" vertical="bottom" textRotation="0" wrapText="0" indent="0" justifyLastLine="0" shrinkToFit="0" readingOrder="0"/>
    </dxf>
    <dxf>
      <numFmt numFmtId="19" formatCode="m/d/yyyy"/>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9" formatCode="m/d/yyyy"/>
      <alignment horizontal="center" vertical="bottom" textRotation="0" wrapText="0" indent="0" justifyLastLine="0" shrinkToFit="0" readingOrder="0"/>
    </dxf>
    <dxf>
      <numFmt numFmtId="19" formatCode="m/d/yyyy"/>
      <alignment horizontal="center" vertical="bottom" textRotation="0" wrapText="0" indent="0" justifyLastLine="0" shrinkToFit="0" readingOrder="0"/>
    </dxf>
    <dxf>
      <numFmt numFmtId="19" formatCode="m/d/yyyy"/>
      <alignment horizontal="center" vertical="bottom" textRotation="0" wrapText="0" indent="0" justifyLastLine="0" shrinkToFit="0" readingOrder="0"/>
    </dxf>
    <dxf>
      <numFmt numFmtId="19" formatCode="m/d/yyyy"/>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4" formatCode="_(&quot;$&quot;* #,##0.00_);_(&quot;$&quot;* \(#,##0.00\);_(&quot;$&quot;* &quot;-&quot;??_);_(@_)"/>
      <alignment horizontal="center" vertical="bottom" textRotation="0" wrapText="0" indent="0" justifyLastLine="0" shrinkToFit="0" readingOrder="0"/>
    </dxf>
    <dxf>
      <numFmt numFmtId="34" formatCode="_(&quot;$&quot;* #,##0.00_);_(&quot;$&quot;* \(#,##0.00\);_(&quot;$&quot;*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4" formatCode="_(&quot;$&quot;* #,##0.00_);_(&quot;$&quot;* \(#,##0.00\);_(&quot;$&quot;*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4" formatCode="_(&quot;$&quot;* #,##0.00_);_(&quot;$&quot;* \(#,##0.00\);_(&quot;$&quot;*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4" formatCode="_(&quot;$&quot;* #,##0.00_);_(&quot;$&quot;* \(#,##0.00\);_(&quot;$&quot;*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4" formatCode="_(&quot;$&quot;* #,##0.00_);_(&quot;$&quot;* \(#,##0.00\);_(&quot;$&quot;*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4" formatCode="_(&quot;$&quot;* #,##0.00_);_(&quot;$&quot;* \(#,##0.00\);_(&quot;$&quot;*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4" formatCode="_(&quot;$&quot;* #,##0.00_);_(&quot;$&quot;* \(#,##0.00\);_(&quot;$&quot;*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4" formatCode="_(&quot;$&quot;* #,##0.00_);_(&quot;$&quot;* \(#,##0.00\);_(&quot;$&quot;*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4" formatCode="_(&quot;$&quot;* #,##0.00_);_(&quot;$&quot;* \(#,##0.00\);_(&quot;$&quot;*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4" formatCode="_(&quot;$&quot;* #,##0.00_);_(&quot;$&quot;* \(#,##0.00\);_(&quot;$&quot;* &quot;-&quot;??_);_(@_)"/>
      <alignment horizontal="center" vertical="bottom" textRotation="0" wrapText="0" indent="0" justifyLastLine="0" shrinkToFit="0" readingOrder="0"/>
    </dxf>
    <dxf>
      <numFmt numFmtId="34" formatCode="_(&quot;$&quot;* #,##0.00_);_(&quot;$&quot;* \(#,##0.00\);_(&quot;$&quot;* &quot;-&quot;??_);_(@_)"/>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9" formatCode="m/d/yyyy"/>
      <alignment horizontal="center" vertical="bottom" textRotation="0" wrapText="0" indent="0" justifyLastLine="0" shrinkToFit="0" readingOrder="0"/>
    </dxf>
    <dxf>
      <numFmt numFmtId="19" formatCode="m/d/yy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7" formatCode="m/d/yyyy\ h:mm"/>
      <alignment horizontal="center" vertical="bottom" textRotation="0" wrapText="0" indent="0" justifyLastLine="0" shrinkToFit="0" readingOrder="0"/>
    </dxf>
    <dxf>
      <numFmt numFmtId="27" formatCode="m/d/yyyy\ h:mm"/>
      <alignment horizontal="center" vertical="bottom" textRotation="0" wrapText="0" indent="0" justifyLastLine="0" shrinkToFit="0" readingOrder="0"/>
    </dxf>
    <dxf>
      <border outline="0">
        <top style="medium">
          <color rgb="FF000000"/>
        </top>
      </border>
    </dxf>
    <dxf>
      <alignment horizontal="center" vertical="bottom" textRotation="0" wrapText="0" indent="0" justifyLastLine="0" shrinkToFit="0" readingOrder="0"/>
    </dxf>
    <dxf>
      <border outline="0">
        <bottom style="medium">
          <color rgb="FF000000"/>
        </bottom>
      </border>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numFmt numFmtId="34" formatCode="_(&quot;$&quot;* #,##0.00_);_(&quot;$&quot;* \(#,##0.00\);_(&quot;$&quot;* &quot;-&quot;??_);_(@_)"/>
    </dxf>
    <dxf>
      <fill>
        <patternFill patternType="solid">
          <bgColor rgb="FFFFFF00"/>
        </patternFill>
      </fill>
    </dxf>
    <dxf>
      <fill>
        <patternFill patternType="solid">
          <bgColor rgb="FFFFFF00"/>
        </patternFill>
      </fill>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0" formatCode="General"/>
    </dxf>
    <dxf>
      <numFmt numFmtId="0" formatCode="General"/>
      <alignment horizontal="center" vertical="bottom" textRotation="0" wrapText="0" indent="0" justifyLastLine="0" shrinkToFit="0" readingOrder="0"/>
    </dxf>
    <dxf>
      <numFmt numFmtId="19" formatCode="m/d/yyyy"/>
      <alignment horizontal="center" vertical="bottom" textRotation="0" wrapText="0" indent="0" justifyLastLine="0" shrinkToFit="0" readingOrder="0"/>
    </dxf>
    <dxf>
      <numFmt numFmtId="19" formatCode="m/d/yyyy"/>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alignment horizontal="center" vertical="bottom" textRotation="0" wrapText="0" indent="0" justifyLastLine="0" shrinkToFit="0" readingOrder="0"/>
    </dxf>
    <dxf>
      <numFmt numFmtId="26" formatCode="h:mm:ss"/>
      <alignment horizontal="center" vertical="bottom" textRotation="0" wrapText="0" indent="0" justifyLastLine="0" shrinkToFit="0" readingOrder="0"/>
    </dxf>
    <dxf>
      <alignment horizontal="center" vertical="bottom" textRotation="0" wrapText="0" indent="0" justifyLastLine="0" shrinkToFit="0" readingOrder="0"/>
    </dxf>
    <dxf>
      <numFmt numFmtId="19" formatCode="m/d/yyyy"/>
      <alignment horizontal="center" vertical="bottom" textRotation="0" wrapText="0" indent="0" justifyLastLine="0" shrinkToFit="0" readingOrder="0"/>
    </dxf>
    <dxf>
      <numFmt numFmtId="19" formatCode="m/d/yyyy"/>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9" formatCode="m/d/yyyy"/>
      <alignment horizontal="center" vertical="bottom" textRotation="0" wrapText="0" indent="0" justifyLastLine="0" shrinkToFit="0" readingOrder="0"/>
    </dxf>
    <dxf>
      <numFmt numFmtId="19" formatCode="m/d/yyyy"/>
      <alignment horizontal="center" vertical="bottom" textRotation="0" wrapText="0" indent="0" justifyLastLine="0" shrinkToFit="0" readingOrder="0"/>
    </dxf>
    <dxf>
      <numFmt numFmtId="19" formatCode="m/d/yyyy"/>
      <alignment horizontal="center" vertical="bottom" textRotation="0" wrapText="0" indent="0" justifyLastLine="0" shrinkToFit="0" readingOrder="0"/>
    </dxf>
    <dxf>
      <numFmt numFmtId="19" formatCode="m/d/yyyy"/>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4" formatCode="_(&quot;$&quot;* #,##0.00_);_(&quot;$&quot;* \(#,##0.00\);_(&quot;$&quot;* &quot;-&quot;??_);_(@_)"/>
      <alignment horizontal="center" vertical="bottom" textRotation="0" wrapText="0" indent="0" justifyLastLine="0" shrinkToFit="0" readingOrder="0"/>
    </dxf>
    <dxf>
      <numFmt numFmtId="34" formatCode="_(&quot;$&quot;* #,##0.00_);_(&quot;$&quot;* \(#,##0.00\);_(&quot;$&quot;*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4" formatCode="_(&quot;$&quot;* #,##0.00_);_(&quot;$&quot;* \(#,##0.00\);_(&quot;$&quot;*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4" formatCode="_(&quot;$&quot;* #,##0.00_);_(&quot;$&quot;* \(#,##0.00\);_(&quot;$&quot;*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4" formatCode="_(&quot;$&quot;* #,##0.00_);_(&quot;$&quot;* \(#,##0.00\);_(&quot;$&quot;*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4" formatCode="_(&quot;$&quot;* #,##0.00_);_(&quot;$&quot;* \(#,##0.00\);_(&quot;$&quot;*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4" formatCode="_(&quot;$&quot;* #,##0.00_);_(&quot;$&quot;* \(#,##0.00\);_(&quot;$&quot;*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4" formatCode="_(&quot;$&quot;* #,##0.00_);_(&quot;$&quot;* \(#,##0.00\);_(&quot;$&quot;*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4" formatCode="_(&quot;$&quot;* #,##0.00_);_(&quot;$&quot;* \(#,##0.00\);_(&quot;$&quot;*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4" formatCode="_(&quot;$&quot;* #,##0.00_);_(&quot;$&quot;* \(#,##0.00\);_(&quot;$&quot;*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4" formatCode="_(&quot;$&quot;* #,##0.00_);_(&quot;$&quot;* \(#,##0.00\);_(&quot;$&quot;* &quot;-&quot;??_);_(@_)"/>
      <alignment horizontal="center" vertical="bottom" textRotation="0" wrapText="0" indent="0" justifyLastLine="0" shrinkToFit="0" readingOrder="0"/>
    </dxf>
    <dxf>
      <numFmt numFmtId="34" formatCode="_(&quot;$&quot;* #,##0.00_);_(&quot;$&quot;* \(#,##0.00\);_(&quot;$&quot;* &quot;-&quot;??_);_(@_)"/>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9" formatCode="m/d/yyyy"/>
      <alignment horizontal="center" vertical="bottom" textRotation="0" wrapText="0" indent="0" justifyLastLine="0" shrinkToFit="0" readingOrder="0"/>
    </dxf>
    <dxf>
      <numFmt numFmtId="19" formatCode="m/d/yy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7" formatCode="m/d/yyyy\ h:mm"/>
      <alignment horizontal="center" vertical="bottom" textRotation="0" wrapText="0" indent="0" justifyLastLine="0" shrinkToFit="0" readingOrder="0"/>
    </dxf>
    <dxf>
      <numFmt numFmtId="27" formatCode="m/d/yyyy\ h:mm"/>
      <alignment horizontal="center" vertical="bottom" textRotation="0" wrapText="0" indent="0" justifyLastLine="0" shrinkToFit="0" readingOrder="0"/>
    </dxf>
    <dxf>
      <border outline="0">
        <top style="medium">
          <color indexed="64"/>
        </top>
      </border>
    </dxf>
    <dxf>
      <alignment horizontal="center" vertical="bottom" textRotation="0" wrapText="0" indent="0" justifyLastLine="0" shrinkToFit="0" readingOrder="0"/>
    </dxf>
    <dxf>
      <border outline="0">
        <bottom style="medium">
          <color indexed="64"/>
        </bottom>
      </border>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21" Type="http://schemas.openxmlformats.org/officeDocument/2006/relationships/pivotCacheDefinition" Target="pivotCache/pivotCacheDefinition3.xml"/><Relationship Id="rId34"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4.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2.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3.xml"/><Relationship Id="rId32" Type="http://schemas.openxmlformats.org/officeDocument/2006/relationships/calcChain" Target="calcChain.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2.xml"/><Relationship Id="rId28" Type="http://schemas.openxmlformats.org/officeDocument/2006/relationships/styles" Target="styles.xml"/><Relationship Id="rId36"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31" Type="http://schemas.openxmlformats.org/officeDocument/2006/relationships/powerPivotData" Target="model/item.data"/><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1.xml"/><Relationship Id="rId27" Type="http://schemas.openxmlformats.org/officeDocument/2006/relationships/connections" Target="connections.xml"/><Relationship Id="rId30" Type="http://schemas.openxmlformats.org/officeDocument/2006/relationships/sheetMetadata" Target="metadata.xml"/><Relationship Id="rId35"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CheckBox" checked="Checked" fmlaLink="$T$19" lockText="1" noThreeD="1"/>
</file>

<file path=xl/ctrlProps/ctrlProp2.xml><?xml version="1.0" encoding="utf-8"?>
<formControlPr xmlns="http://schemas.microsoft.com/office/spreadsheetml/2009/9/main" objectType="CheckBox" fmlaLink="T22" lockText="1" noThreeD="1"/>
</file>

<file path=xl/ctrlProps/ctrlProp3.xml><?xml version="1.0" encoding="utf-8"?>
<formControlPr xmlns="http://schemas.microsoft.com/office/spreadsheetml/2009/9/main" objectType="CheckBox" checked="Checked" fmlaLink="T21" lockText="1" noThreeD="1"/>
</file>

<file path=xl/ctrlProps/ctrlProp4.xml><?xml version="1.0" encoding="utf-8"?>
<formControlPr xmlns="http://schemas.microsoft.com/office/spreadsheetml/2009/9/main" objectType="CheckBox" fmlaLink="T20" lockText="1" noThreeD="1"/>
</file>

<file path=xl/drawings/_rels/vmlDrawing5.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12</xdr:row>
          <xdr:rowOff>175260</xdr:rowOff>
        </xdr:from>
        <xdr:to>
          <xdr:col>5</xdr:col>
          <xdr:colOff>289560</xdr:colOff>
          <xdr:row>14</xdr:row>
          <xdr:rowOff>22860</xdr:rowOff>
        </xdr:to>
        <xdr:sp macro="" textlink="">
          <xdr:nvSpPr>
            <xdr:cNvPr id="4099" name="Check Box 1"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Completed</a:t>
              </a:r>
            </a:p>
          </xdr:txBody>
        </xdr:sp>
        <xdr:clientData/>
      </xdr:twoCellAnchor>
    </mc:Choice>
    <mc:Fallback/>
  </mc:AlternateContent>
  <xdr:twoCellAnchor>
    <xdr:from>
      <xdr:col>3</xdr:col>
      <xdr:colOff>17389</xdr:colOff>
      <xdr:row>18</xdr:row>
      <xdr:rowOff>11138</xdr:rowOff>
    </xdr:from>
    <xdr:to>
      <xdr:col>4</xdr:col>
      <xdr:colOff>228599</xdr:colOff>
      <xdr:row>19</xdr:row>
      <xdr:rowOff>55685</xdr:rowOff>
    </xdr:to>
    <xdr:sp macro="[0]!Upload" textlink="">
      <xdr:nvSpPr>
        <xdr:cNvPr id="2" name="Rectangle: Rounded Corners 1">
          <a:extLst>
            <a:ext uri="{FF2B5EF4-FFF2-40B4-BE49-F238E27FC236}">
              <a16:creationId xmlns:a16="http://schemas.microsoft.com/office/drawing/2014/main" id="{00000000-0008-0000-0100-000002000000}"/>
            </a:ext>
          </a:extLst>
        </xdr:cNvPr>
        <xdr:cNvSpPr/>
      </xdr:nvSpPr>
      <xdr:spPr>
        <a:xfrm>
          <a:off x="1846189" y="3410830"/>
          <a:ext cx="674272" cy="226255"/>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US" sz="1100"/>
            <a:t>SUBMIT</a:t>
          </a:r>
        </a:p>
      </xdr:txBody>
    </xdr:sp>
    <xdr:clientData/>
  </xdr:twoCellAnchor>
  <xdr:twoCellAnchor>
    <xdr:from>
      <xdr:col>5</xdr:col>
      <xdr:colOff>21102</xdr:colOff>
      <xdr:row>18</xdr:row>
      <xdr:rowOff>8598</xdr:rowOff>
    </xdr:from>
    <xdr:to>
      <xdr:col>6</xdr:col>
      <xdr:colOff>234696</xdr:colOff>
      <xdr:row>19</xdr:row>
      <xdr:rowOff>53145</xdr:rowOff>
    </xdr:to>
    <xdr:sp macro="[0]!ClearForm" textlink="">
      <xdr:nvSpPr>
        <xdr:cNvPr id="3" name="Rectangle: Rounded Corners 2">
          <a:extLst>
            <a:ext uri="{FF2B5EF4-FFF2-40B4-BE49-F238E27FC236}">
              <a16:creationId xmlns:a16="http://schemas.microsoft.com/office/drawing/2014/main" id="{00000000-0008-0000-0100-000003000000}"/>
            </a:ext>
          </a:extLst>
        </xdr:cNvPr>
        <xdr:cNvSpPr/>
      </xdr:nvSpPr>
      <xdr:spPr>
        <a:xfrm flipH="1">
          <a:off x="2764302" y="3408290"/>
          <a:ext cx="676656" cy="226255"/>
        </a:xfrm>
        <a:prstGeom prst="roundRect">
          <a:avLst/>
        </a:prstGeom>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n-US" sz="1100"/>
            <a:t>RESET</a:t>
          </a:r>
        </a:p>
      </xdr:txBody>
    </xdr:sp>
    <xdr:clientData/>
  </xdr:twoCellAnchor>
  <xdr:twoCellAnchor>
    <xdr:from>
      <xdr:col>11</xdr:col>
      <xdr:colOff>279400</xdr:colOff>
      <xdr:row>0</xdr:row>
      <xdr:rowOff>116840</xdr:rowOff>
    </xdr:from>
    <xdr:to>
      <xdr:col>11</xdr:col>
      <xdr:colOff>711200</xdr:colOff>
      <xdr:row>1</xdr:row>
      <xdr:rowOff>50800</xdr:rowOff>
    </xdr:to>
    <xdr:sp macro="[0]!Refresh" textlink="">
      <xdr:nvSpPr>
        <xdr:cNvPr id="5" name="Rectangle: Rounded Corners 4">
          <a:extLst>
            <a:ext uri="{FF2B5EF4-FFF2-40B4-BE49-F238E27FC236}">
              <a16:creationId xmlns:a16="http://schemas.microsoft.com/office/drawing/2014/main" id="{00000000-0008-0000-0100-000005000000}"/>
            </a:ext>
          </a:extLst>
        </xdr:cNvPr>
        <xdr:cNvSpPr/>
      </xdr:nvSpPr>
      <xdr:spPr>
        <a:xfrm>
          <a:off x="6974840" y="116840"/>
          <a:ext cx="431800" cy="116840"/>
        </a:xfrm>
        <a:prstGeom prst="round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600"/>
            <a:t>Refresh</a:t>
          </a:r>
        </a:p>
      </xdr:txBody>
    </xdr:sp>
    <xdr:clientData/>
  </xdr:twoCellAnchor>
  <mc:AlternateContent xmlns:mc="http://schemas.openxmlformats.org/markup-compatibility/2006">
    <mc:Choice xmlns:a14="http://schemas.microsoft.com/office/drawing/2010/main" Requires="a14">
      <xdr:twoCellAnchor editAs="oneCell">
        <xdr:from>
          <xdr:col>4</xdr:col>
          <xdr:colOff>396240</xdr:colOff>
          <xdr:row>8</xdr:row>
          <xdr:rowOff>175260</xdr:rowOff>
        </xdr:from>
        <xdr:to>
          <xdr:col>5</xdr:col>
          <xdr:colOff>182880</xdr:colOff>
          <xdr:row>10</xdr:row>
          <xdr:rowOff>22860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1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DT</a:t>
              </a:r>
            </a:p>
          </xdr:txBody>
        </xdr:sp>
        <xdr:clientData/>
      </xdr:twoCellAnchor>
    </mc:Choice>
    <mc:Fallback/>
  </mc:AlternateContent>
  <xdr:twoCellAnchor editAs="oneCell">
    <xdr:from>
      <xdr:col>9</xdr:col>
      <xdr:colOff>7572</xdr:colOff>
      <xdr:row>2</xdr:row>
      <xdr:rowOff>47007</xdr:rowOff>
    </xdr:from>
    <xdr:to>
      <xdr:col>9</xdr:col>
      <xdr:colOff>1406005</xdr:colOff>
      <xdr:row>12</xdr:row>
      <xdr:rowOff>34111</xdr:rowOff>
    </xdr:to>
    <mc:AlternateContent xmlns:mc="http://schemas.openxmlformats.org/markup-compatibility/2006" xmlns:a14="http://schemas.microsoft.com/office/drawing/2010/main">
      <mc:Choice Requires="a14">
        <xdr:graphicFrame macro="">
          <xdr:nvGraphicFramePr>
            <xdr:cNvPr id="6" name="Date2">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microsoft.com/office/drawing/2010/slicer">
              <sle:slicer xmlns:sle="http://schemas.microsoft.com/office/drawing/2010/slicer" name="Date2"/>
            </a:graphicData>
          </a:graphic>
        </xdr:graphicFrame>
      </mc:Choice>
      <mc:Fallback xmlns="">
        <xdr:sp macro="" textlink="">
          <xdr:nvSpPr>
            <xdr:cNvPr id="0" name=""/>
            <xdr:cNvSpPr>
              <a:spLocks noTextEdit="1"/>
            </xdr:cNvSpPr>
          </xdr:nvSpPr>
          <xdr:spPr>
            <a:xfrm>
              <a:off x="4574280" y="422715"/>
              <a:ext cx="1413673" cy="188152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4</xdr:col>
          <xdr:colOff>0</xdr:colOff>
          <xdr:row>8</xdr:row>
          <xdr:rowOff>175260</xdr:rowOff>
        </xdr:from>
        <xdr:to>
          <xdr:col>4</xdr:col>
          <xdr:colOff>228600</xdr:colOff>
          <xdr:row>10</xdr:row>
          <xdr:rowOff>22860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OT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53340</xdr:colOff>
          <xdr:row>8</xdr:row>
          <xdr:rowOff>167640</xdr:rowOff>
        </xdr:from>
        <xdr:to>
          <xdr:col>3</xdr:col>
          <xdr:colOff>289560</xdr:colOff>
          <xdr:row>10</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Regular</a:t>
              </a:r>
            </a:p>
          </xdr:txBody>
        </xdr:sp>
        <xdr:clientData/>
      </xdr:twoCellAnchor>
    </mc:Choice>
    <mc:Fallback/>
  </mc:AlternateContent>
  <xdr:twoCellAnchor>
    <xdr:from>
      <xdr:col>8</xdr:col>
      <xdr:colOff>0</xdr:colOff>
      <xdr:row>18</xdr:row>
      <xdr:rowOff>0</xdr:rowOff>
    </xdr:from>
    <xdr:to>
      <xdr:col>9</xdr:col>
      <xdr:colOff>54844</xdr:colOff>
      <xdr:row>19</xdr:row>
      <xdr:rowOff>133350</xdr:rowOff>
    </xdr:to>
    <xdr:sp macro="[0]!TimeCardBackup" textlink="">
      <xdr:nvSpPr>
        <xdr:cNvPr id="4" name="Rectangle: Rounded Corners 3">
          <a:extLst>
            <a:ext uri="{FF2B5EF4-FFF2-40B4-BE49-F238E27FC236}">
              <a16:creationId xmlns:a16="http://schemas.microsoft.com/office/drawing/2014/main" id="{60E87844-0662-4A61-808B-35B8CD2A7EC7}"/>
            </a:ext>
          </a:extLst>
        </xdr:cNvPr>
        <xdr:cNvSpPr/>
      </xdr:nvSpPr>
      <xdr:spPr>
        <a:xfrm flipH="1">
          <a:off x="3924300" y="3384550"/>
          <a:ext cx="664444" cy="317500"/>
        </a:xfrm>
        <a:prstGeom prst="roundRect">
          <a:avLst/>
        </a:prstGeom>
        <a:solidFill>
          <a:schemeClr val="accent2"/>
        </a:solidFill>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n-US" sz="600"/>
            <a:t>Create</a:t>
          </a:r>
          <a:r>
            <a:rPr lang="en-US" sz="600" baseline="0"/>
            <a:t> Time Card Backup</a:t>
          </a:r>
          <a:endParaRPr lang="en-US" sz="6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872836</xdr:colOff>
      <xdr:row>12</xdr:row>
      <xdr:rowOff>159326</xdr:rowOff>
    </xdr:from>
    <xdr:to>
      <xdr:col>3</xdr:col>
      <xdr:colOff>327908</xdr:colOff>
      <xdr:row>14</xdr:row>
      <xdr:rowOff>25363</xdr:rowOff>
    </xdr:to>
    <xdr:sp macro="[0]!Upload2" textlink="">
      <xdr:nvSpPr>
        <xdr:cNvPr id="2" name="Rectangle: Rounded Corners 1">
          <a:extLst>
            <a:ext uri="{FF2B5EF4-FFF2-40B4-BE49-F238E27FC236}">
              <a16:creationId xmlns:a16="http://schemas.microsoft.com/office/drawing/2014/main" id="{00000000-0008-0000-0300-000002000000}"/>
            </a:ext>
          </a:extLst>
        </xdr:cNvPr>
        <xdr:cNvSpPr/>
      </xdr:nvSpPr>
      <xdr:spPr>
        <a:xfrm>
          <a:off x="1482436" y="2389908"/>
          <a:ext cx="674272" cy="226255"/>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US" sz="1100"/>
            <a:t>SUBMIT</a:t>
          </a:r>
        </a:p>
      </xdr:txBody>
    </xdr:sp>
    <xdr:clientData/>
  </xdr:twoCellAnchor>
  <xdr:twoCellAnchor>
    <xdr:from>
      <xdr:col>4</xdr:col>
      <xdr:colOff>284018</xdr:colOff>
      <xdr:row>12</xdr:row>
      <xdr:rowOff>166254</xdr:rowOff>
    </xdr:from>
    <xdr:to>
      <xdr:col>6</xdr:col>
      <xdr:colOff>46274</xdr:colOff>
      <xdr:row>14</xdr:row>
      <xdr:rowOff>32291</xdr:rowOff>
    </xdr:to>
    <xdr:sp macro="[0]!Reset2" textlink="">
      <xdr:nvSpPr>
        <xdr:cNvPr id="3" name="Rectangle: Rounded Corners 2">
          <a:extLst>
            <a:ext uri="{FF2B5EF4-FFF2-40B4-BE49-F238E27FC236}">
              <a16:creationId xmlns:a16="http://schemas.microsoft.com/office/drawing/2014/main" id="{00000000-0008-0000-0300-000003000000}"/>
            </a:ext>
          </a:extLst>
        </xdr:cNvPr>
        <xdr:cNvSpPr/>
      </xdr:nvSpPr>
      <xdr:spPr>
        <a:xfrm flipH="1">
          <a:off x="2576945" y="2396836"/>
          <a:ext cx="676656" cy="226255"/>
        </a:xfrm>
        <a:prstGeom prst="roundRect">
          <a:avLst/>
        </a:prstGeom>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n-US" sz="1100"/>
            <a:t>RESET</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0</xdr:colOff>
      <xdr:row>13</xdr:row>
      <xdr:rowOff>79375</xdr:rowOff>
    </xdr:to>
    <mc:AlternateContent xmlns:mc="http://schemas.openxmlformats.org/markup-compatibility/2006" xmlns:a14="http://schemas.microsoft.com/office/drawing/2010/main">
      <mc:Choice Requires="a14">
        <xdr:graphicFrame macro="">
          <xdr:nvGraphicFramePr>
            <xdr:cNvPr id="3" name="Current Week">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Current Week"/>
            </a:graphicData>
          </a:graphic>
        </xdr:graphicFrame>
      </mc:Choice>
      <mc:Fallback xmlns="">
        <xdr:sp macro="" textlink="">
          <xdr:nvSpPr>
            <xdr:cNvPr id="0" name=""/>
            <xdr:cNvSpPr>
              <a:spLocks noTextEdit="1"/>
            </xdr:cNvSpPr>
          </xdr:nvSpPr>
          <xdr:spPr>
            <a:xfrm>
              <a:off x="0" y="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0</xdr:colOff>
      <xdr:row>13</xdr:row>
      <xdr:rowOff>79375</xdr:rowOff>
    </xdr:to>
    <mc:AlternateContent xmlns:mc="http://schemas.openxmlformats.org/markup-compatibility/2006" xmlns:a14="http://schemas.microsoft.com/office/drawing/2010/main">
      <mc:Choice Requires="a14">
        <xdr:graphicFrame macro="">
          <xdr:nvGraphicFramePr>
            <xdr:cNvPr id="2" name="Current Week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microsoft.com/office/drawing/2010/slicer">
              <sle:slicer xmlns:sle="http://schemas.microsoft.com/office/drawing/2010/slicer" name="Current Week 1"/>
            </a:graphicData>
          </a:graphic>
        </xdr:graphicFrame>
      </mc:Choice>
      <mc:Fallback xmlns="">
        <xdr:sp macro="" textlink="">
          <xdr:nvSpPr>
            <xdr:cNvPr id="0" name=""/>
            <xdr:cNvSpPr>
              <a:spLocks noTextEdit="1"/>
            </xdr:cNvSpPr>
          </xdr:nvSpPr>
          <xdr:spPr>
            <a:xfrm>
              <a:off x="0" y="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7620</xdr:colOff>
      <xdr:row>12</xdr:row>
      <xdr:rowOff>91440</xdr:rowOff>
    </xdr:to>
    <mc:AlternateContent xmlns:mc="http://schemas.openxmlformats.org/markup-compatibility/2006" xmlns:a14="http://schemas.microsoft.com/office/drawing/2010/main">
      <mc:Choice Requires="a14">
        <xdr:graphicFrame macro="">
          <xdr:nvGraphicFramePr>
            <xdr:cNvPr id="2" name="Current Week 3">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microsoft.com/office/drawing/2010/slicer">
              <sle:slicer xmlns:sle="http://schemas.microsoft.com/office/drawing/2010/slicer" name="Current Week 3"/>
            </a:graphicData>
          </a:graphic>
        </xdr:graphicFrame>
      </mc:Choice>
      <mc:Fallback xmlns="">
        <xdr:sp macro="" textlink="">
          <xdr:nvSpPr>
            <xdr:cNvPr id="0" name=""/>
            <xdr:cNvSpPr>
              <a:spLocks noTextEdit="1"/>
            </xdr:cNvSpPr>
          </xdr:nvSpPr>
          <xdr:spPr>
            <a:xfrm>
              <a:off x="0" y="0"/>
              <a:ext cx="1828800" cy="13411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Isaiah Gains" refreshedDate="45550.355830439818" createdVersion="8" refreshedVersion="8" minRefreshableVersion="3" recordCount="7" xr:uid="{5F65FACC-024B-4FF3-AD69-548F285FA320}">
  <cacheSource type="worksheet">
    <worksheetSource name="Data"/>
  </cacheSource>
  <cacheFields count="25">
    <cacheField name="Entry Time:" numFmtId="22">
      <sharedItems containsSemiMixedTypes="0" containsNonDate="0" containsDate="1" containsString="0" minDate="2024-08-05T11:51:12" maxDate="2024-09-15T08:30:44"/>
    </cacheField>
    <cacheField name="Name:" numFmtId="0">
      <sharedItems count="32">
        <s v="Steve Smith"/>
        <s v="Jamal Mashburn"/>
        <s v="Kobe Bryant"/>
        <s v="Dwyane Wade"/>
        <s v="Karl Malone"/>
        <s v="Kevin Mchale"/>
        <s v="Jeremiah Smith" u="1"/>
        <s v="Bill Broech" u="1"/>
        <s v="Tim Nelson" u="1"/>
        <s v="Mark Carothers" u="1"/>
        <s v="Greg Spranger" u="1"/>
        <s v="Bob Blackwood" u="1"/>
        <s v="Jason Lopez" u="1"/>
        <s v="Joseph Olszewski" u="1"/>
        <s v="Joe Gould" u="1"/>
        <s v="Gary Ebertowski" u="1"/>
        <s v="Ron Fliess" u="1"/>
        <s v="Daryl Lange" u="1"/>
        <s v="Robert Logan" u="1"/>
        <s v="Todd Hauge" u="1"/>
        <s v="Kris Kitwan" u="1"/>
        <s v="Dan Schroeder" u="1"/>
        <s v="Darren Kisting" u="1"/>
        <s v="Paul Maerzke" u="1"/>
        <s v="." u="1"/>
        <s v="Sample" u="1"/>
        <s v="" u="1"/>
        <s v="Malika Andrews" u="1"/>
        <s v="Wade Smith" u="1"/>
        <s v="Test" u="1"/>
        <s v="Terri Johnson" u="1"/>
        <s v="Greg Spranner" u="1"/>
      </sharedItems>
    </cacheField>
    <cacheField name="Date:" numFmtId="14">
      <sharedItems containsNonDate="0" containsDate="1" containsMixedTypes="1" minDate="1992-06-06T00:00:00" maxDate="2024-09-07T00:00:00" count="23">
        <d v="2024-09-01T00:00:00"/>
        <d v="2024-09-02T00:00:00"/>
        <d v="2024-09-03T00:00:00"/>
        <d v="2024-09-04T00:00:00"/>
        <d v="2024-09-05T00:00:00"/>
        <d v="2024-09-06T00:00:00"/>
        <s v="11/15/2024"/>
        <d v="2024-03-18T00:00:00" u="1"/>
        <d v="2024-04-19T00:00:00" u="1"/>
        <d v="2024-05-14T00:00:00" u="1"/>
        <d v="2024-05-15T00:00:00" u="1"/>
        <d v="2023-06-22T00:00:00" u="1"/>
        <d v="2023-06-30T00:00:00" u="1"/>
        <d v="2023-07-14T00:00:00" u="1"/>
        <d v="2023-07-15T00:00:00" u="1"/>
        <d v="2023-08-30T00:00:00" u="1"/>
        <d v="2000-03-03T00:00:00" u="1"/>
        <d v="2000-02-02T00:00:00" u="1"/>
        <d v="1992-12-12T00:00:00" u="1"/>
        <d v="1992-06-14T00:00:00" u="1"/>
        <d v="1992-06-06T00:00:00" u="1"/>
        <d v="2023-07-07T00:00:00" u="1"/>
        <d v="2000-02-03T00:00:00" u="1"/>
      </sharedItems>
    </cacheField>
    <cacheField name="Description:" numFmtId="0">
      <sharedItems containsMixedTypes="1" containsNumber="1" containsInteger="1" minValue="0" maxValue="0" count="8">
        <s v="Project A"/>
        <s v="Project B"/>
        <s v="Project C"/>
        <s v="Project D"/>
        <s v="Project E"/>
        <s v="Project F"/>
        <s v="Updates"/>
        <n v="0" u="1"/>
      </sharedItems>
    </cacheField>
    <cacheField name="Hours:" numFmtId="2">
      <sharedItems containsSemiMixedTypes="0" containsString="0" containsNumber="1" containsInteger="1" minValue="1" maxValue="20"/>
    </cacheField>
    <cacheField name="WO#:" numFmtId="0">
      <sharedItems containsMixedTypes="1" containsNumber="1" containsInteger="1" minValue="0" maxValue="69711025" count="122">
        <s v=""/>
        <n v="29928" u="1"/>
        <n v="6984733" u="1"/>
        <n v="79024" u="1"/>
        <n v="20028" u="1"/>
        <n v="6999794" u="1"/>
        <n v="7050595" u="1"/>
        <n v="7052401" u="1"/>
        <n v="7053182" u="1"/>
        <n v="7053183" u="1"/>
        <n v="6958384" u="1"/>
        <n v="7056085" u="1"/>
        <n v="7075854" u="1"/>
        <n v="7049691" u="1"/>
        <n v="7050095" u="1"/>
        <n v="7051906" u="1"/>
        <n v="10005503" u="1"/>
        <n v="7053278" u="1"/>
        <n v="7049152" u="1"/>
        <n v="7074057" u="1"/>
        <n v="7065730" u="1"/>
        <n v="7075815" u="1"/>
        <n v="7054679" u="1"/>
        <n v="7066912" u="1"/>
        <n v="7078215" u="1"/>
        <n v="7087013" u="1"/>
        <n v="7030543" u="1"/>
        <n v="7086950" u="1"/>
        <n v="7088147" u="1"/>
        <n v="7097418" u="1"/>
        <n v="7075010" u="1"/>
        <n v="7095212" u="1"/>
        <n v="7094599" u="1"/>
        <n v="7098027" u="1"/>
        <n v="7056015" u="1"/>
        <n v="7098758" u="1"/>
        <n v="6994907" u="1"/>
        <n v="7103211" u="1"/>
        <n v="7103210" u="1"/>
        <n v="7107358" u="1"/>
        <n v="7107910" u="1"/>
        <n v="7109218" u="1"/>
        <n v="7118179" u="1"/>
        <n v="7118944" u="1"/>
        <n v="7122140" u="1"/>
        <n v="7122222" u="1"/>
        <n v="7122715" u="1"/>
        <n v="7126075" u="1"/>
        <n v="7128629" u="1"/>
        <n v="7129674" u="1"/>
        <n v="7130544" u="1"/>
        <n v="7130048" u="1"/>
        <n v="7130810" u="1"/>
        <n v="7129401" u="1"/>
        <n v="7130988" u="1"/>
        <n v="7131208" u="1"/>
        <n v="7134585" u="1"/>
        <n v="7128669" u="1"/>
        <n v="7136490" u="1"/>
        <n v="7137375" u="1"/>
        <n v="7134640" u="1"/>
        <n v="710743" u="1"/>
        <n v="7107423" u="1"/>
        <n v="7104571" u="1"/>
        <n v="7135769" u="1"/>
        <n v="710423" u="1"/>
        <n v="7139590" u="1"/>
        <n v="7142019" u="1"/>
        <n v="7144401" u="1"/>
        <n v="7145203" u="1"/>
        <n v="7148628" u="1"/>
        <n v="7148632" u="1"/>
        <n v="7147631" u="1"/>
        <n v="7148629" u="1"/>
        <n v="7144296" u="1"/>
        <n v="134585" u="1"/>
        <n v="7133348" u="1"/>
        <n v="6953938" u="1"/>
        <n v="6904723" u="1"/>
        <n v="6903612" u="1"/>
        <n v="6958577" u="1"/>
        <n v="7006251" u="1"/>
        <n v="7023915" u="1"/>
        <n v="7023094" u="1"/>
        <n v="6939172" u="1"/>
        <n v="6966341" u="1"/>
        <n v="6939174" u="1"/>
        <n v="6957694" u="1"/>
        <n v="6966874" u="1"/>
        <n v="6952640" u="1"/>
        <n v="6946197" u="1"/>
        <n v="6953453" u="1"/>
        <n v="6971797" u="1"/>
        <n v="6956197" u="1"/>
        <n v="6970673" u="1"/>
        <n v="6971105" u="1"/>
        <n v="6971021" u="1"/>
        <n v="6963490" u="1"/>
        <n v="6966129" u="1"/>
        <n v="6960721" u="1"/>
        <n v="6976710" u="1"/>
        <n v="6953808" u="1"/>
        <n v="6983683" u="1"/>
        <n v="6984668" u="1"/>
        <n v="6984669" u="1"/>
        <n v="6986775" u="1"/>
        <n v="6974486" u="1"/>
        <n v="6957912" u="1"/>
        <n v="6952019" u="1"/>
        <n v="6988041" u="1"/>
        <n v="6999354" u="1"/>
        <n v="9653453" u="1"/>
        <n v="123456" u="1"/>
        <n v="69711025" u="1"/>
        <n v="0" u="1"/>
        <n v="555" u="1"/>
        <n v="6944815" u="1"/>
        <n v="111" u="1"/>
        <n v="6952496" u="1"/>
        <n v="73502" u="1"/>
        <n v="693917" u="1"/>
        <n v="6970674" u="1"/>
      </sharedItems>
    </cacheField>
    <cacheField name="GU check:" numFmtId="0">
      <sharedItems containsBlank="1" count="3">
        <s v=""/>
        <s v="X"/>
        <m u="1"/>
      </sharedItems>
    </cacheField>
    <cacheField name="Riley Job #:" numFmtId="0">
      <sharedItems containsMixedTypes="1" containsNumber="1" containsInteger="1" minValue="0" maxValue="8675309" count="10">
        <s v="42317-100"/>
        <s v="42405-300"/>
        <s v="42310-400"/>
        <s v=""/>
        <n v="42410" u="1"/>
        <n v="0" u="1"/>
        <n v="222" u="1"/>
        <n v="13579" u="1"/>
        <n v="8675309" u="1"/>
        <n v="666" u="1"/>
      </sharedItems>
    </cacheField>
    <cacheField name="Hours Type:" numFmtId="0">
      <sharedItems/>
    </cacheField>
    <cacheField name="Rate" numFmtId="44">
      <sharedItems containsSemiMixedTypes="0" containsString="0" containsNumber="1" containsInteger="1" minValue="98" maxValue="148"/>
    </cacheField>
    <cacheField name="Truck" numFmtId="44">
      <sharedItems containsSemiMixedTypes="0" containsString="0" containsNumber="1" containsInteger="1" minValue="0" maxValue="0"/>
    </cacheField>
    <cacheField name="Phone" numFmtId="44">
      <sharedItems containsSemiMixedTypes="0" containsString="0" containsNumber="1" minValue="0" maxValue="1.2"/>
    </cacheField>
    <cacheField name="Tech" numFmtId="44">
      <sharedItems containsSemiMixedTypes="0" containsString="0" containsNumber="1" minValue="0" maxValue="3.99"/>
    </cacheField>
    <cacheField name="Other" numFmtId="44">
      <sharedItems containsSemiMixedTypes="0" containsString="0" containsNumber="1" minValue="0" maxValue="4.2"/>
    </cacheField>
    <cacheField name="$" numFmtId="44">
      <sharedItems containsSemiMixedTypes="0" containsString="0" containsNumber="1" minValue="141" maxValue="2960"/>
    </cacheField>
    <cacheField name="Billing Summary By?" numFmtId="0">
      <sharedItems containsBlank="1" count="3">
        <s v="Riley #"/>
        <s v="WO#" u="1"/>
        <m u="1"/>
      </sharedItems>
    </cacheField>
    <cacheField name="Week" numFmtId="0">
      <sharedItems containsSemiMixedTypes="0" containsString="0" containsNumber="1" containsInteger="1" minValue="36" maxValue="46"/>
    </cacheField>
    <cacheField name="Week Start" numFmtId="14">
      <sharedItems containsSemiMixedTypes="0" containsNonDate="0" containsDate="1" containsString="0" minDate="2024-09-01T00:00:00" maxDate="2024-11-11T00:00:00"/>
    </cacheField>
    <cacheField name="Week End" numFmtId="14">
      <sharedItems containsSemiMixedTypes="0" containsNonDate="0" containsDate="1" containsString="0" minDate="2024-09-08T00:00:00" maxDate="2024-11-18T00:00:00"/>
    </cacheField>
    <cacheField name="Current Week" numFmtId="0">
      <sharedItems count="72">
        <s v="9/1/2024 - 9/8/2024"/>
        <s v="11/10/2024 - 11/17/2024"/>
        <s v="12/31/2023 - 1/7/2024" u="1"/>
        <s v="1/7/2024 - 1/14/2024" u="1"/>
        <s v="1/14/2024 - 1/21/2024" u="1"/>
        <s v="1/21/2024 - 1/28/2024" u="1"/>
        <s v="1/28/2024 - 2/4/2024" u="1"/>
        <s v="2/4/2024 - 2/11/2024" u="1"/>
        <s v="2/11/2024 - 2/18/2024" u="1"/>
        <s v="2/18/2024 - 2/25/2024" u="1"/>
        <s v="2/25/2024 - 3/3/2024" u="1"/>
        <s v="3/3/2024 - 3/10/2024" u="1"/>
        <s v="3/10/2024 - 3/17/2024" u="1"/>
        <s v="3/17/2024 - 3/24/2024" u="1"/>
        <s v="3/24/2024 - 3/31/2024" u="1"/>
        <s v="3/31/2024 - 4/7/2024" u="1"/>
        <s v="4/7/2024 - 4/14/2024" u="1"/>
        <s v="4/14/2024 - 4/21/2024" u="1"/>
        <s v="4/21/2024 - 4/28/2024" u="1"/>
        <s v="4/28/2024 - 5/5/2024" u="1"/>
        <s v="5/5/2024 - 5/12/2024" u="1"/>
        <s v="5/12/2024 - 5/19/2024" u="1"/>
        <s v="5/19/2024 - 5/26/2024" u="1"/>
        <s v="5/26/2024 - 6/2/2024" u="1"/>
        <s v="6/2/2024 - 6/9/2024" u="1"/>
        <s v="6/9/2024 - 6/16/2024" u="1"/>
        <s v="6/16/2024 - 6/23/2024" u="1"/>
        <s v="6/23/2024 - 6/30/2024" u="1"/>
        <s v="6/30/2024 - 7/7/2024" u="1"/>
        <s v="7/7/2024 - 7/14/2024" u="1"/>
        <s v="7/14/2024 - 7/21/2024" u="1"/>
        <s v="7/21/2024 - 7/28/2024" u="1"/>
        <s v="7/28/2024 - 8/4/2024" u="1"/>
        <s v="8/4/2024 - 8/11/2024" u="1"/>
        <s v="8/11/2024 - 8/18/2024" u="1"/>
        <s v="8/18/2024 - 8/25/2024" u="1"/>
        <s v="8/25/2024 - 9/1/2024" u="1"/>
        <s v="9/8/2024 - 9/15/2024" u="1"/>
        <s v="6/18/2023 - 6/25/2023" u="1"/>
        <s v="6/25/2023 - 7/2/2023" u="1"/>
        <s v="7/9/2023 - 7/16/2023" u="1"/>
        <s v="8/27/2023 - 9/3/2023" u="1"/>
        <s v="10/8/2023 - 10/15/2023" u="1"/>
        <s v="10/15/2023 - 10/22/2023" u="1"/>
        <s v="10/1/2023 - 10/8/2023" u="1"/>
        <s v="10/22/2023 - 10/29/2023" u="1"/>
        <s v="10/29/2023 - 11/5/2023" u="1"/>
        <s v="11/5/2023 - 11/12/2023" u="1"/>
        <s v="11/12/2023 - 11/19/2023" u="1"/>
        <s v="11/19/2023 - 11/26/2023" u="1"/>
        <s v="11/26/2023 - 12/3/2023" u="1"/>
        <s v="12/10/2023 - 12/17/2023" u="1"/>
        <s v="12/17/2023 - 12/24/2023" u="1"/>
        <s v="12/24/2023 - 12/31/2023" u="1"/>
        <s v="12/3/2023 - 12/10/2023" u="1"/>
        <s v="7/16/2023 - 7/23/2023" u="1"/>
        <s v="7/23/2023 - 7/30/2023" u="1"/>
        <s v="7/2/2023 - 7/9/2023" u="1"/>
        <s v="7/30/2023 - 8/6/2023" u="1"/>
        <s v="8/6/2023 - 8/13/2023" u="1"/>
        <s v="8/13/2023 - 8/20/2023" u="1"/>
        <s v="8/20/2023 - 8/27/2023" u="1"/>
        <s v="9/10/2023 - 9/17/2023" u="1"/>
        <s v="9/17/2023 - 9/24/2023" u="1"/>
        <s v="9/24/2023 - 10/1/2023" u="1"/>
        <s v="9/3/2023 - 9/10/2023" u="1"/>
        <s v="12/24/2023 - 1/0/1900" u="1"/>
        <s v="" u="1"/>
        <s v="12/25/2022 - 1/0/1900" u="1"/>
        <s v="4/30/2023 - 5/7/2023" u="1"/>
        <s v="1/30/2000 - 2/6/2000" u="1"/>
        <s v="2/27/2000 - 3/5/2000" u="1"/>
      </sharedItems>
    </cacheField>
    <cacheField name="Type" numFmtId="0">
      <sharedItems/>
    </cacheField>
    <cacheField name="Year" numFmtId="2">
      <sharedItems/>
    </cacheField>
    <cacheField name="Day" numFmtId="2">
      <sharedItems/>
    </cacheField>
    <cacheField name="Month" numFmtId="2">
      <sharedItems/>
    </cacheField>
    <cacheField name="Date2" numFmtId="14">
      <sharedItems containsSemiMixedTypes="0" containsNonDate="0" containsDate="1" containsString="0" minDate="2023-06-19T00:00:00" maxDate="2024-11-16T00:00:00" count="342">
        <d v="2024-09-01T00:00:00"/>
        <d v="2024-09-02T00:00:00"/>
        <d v="2024-09-03T00:00:00"/>
        <d v="2024-09-04T00:00:00"/>
        <d v="2024-09-05T00:00:00"/>
        <d v="2024-09-06T00:00:00"/>
        <d v="2024-11-15T00:00:00"/>
        <d v="2024-01-02T00:00:00" u="1"/>
        <d v="2024-01-03T00:00:00" u="1"/>
        <d v="2024-01-04T00:00:00" u="1"/>
        <d v="2024-01-05T00:00:00" u="1"/>
        <d v="2024-01-08T00:00:00" u="1"/>
        <d v="2024-01-09T00:00:00" u="1"/>
        <d v="2024-01-10T00:00:00" u="1"/>
        <d v="2024-01-11T00:00:00" u="1"/>
        <d v="2024-01-12T00:00:00" u="1"/>
        <d v="2024-01-13T00:00:00" u="1"/>
        <d v="2024-01-15T00:00:00" u="1"/>
        <d v="2024-01-16T00:00:00" u="1"/>
        <d v="2024-01-17T00:00:00" u="1"/>
        <d v="2024-01-18T00:00:00" u="1"/>
        <d v="2024-01-19T00:00:00" u="1"/>
        <d v="2024-01-22T00:00:00" u="1"/>
        <d v="2024-01-23T00:00:00" u="1"/>
        <d v="2024-01-24T00:00:00" u="1"/>
        <d v="2024-01-25T00:00:00" u="1"/>
        <d v="2024-01-26T00:00:00" u="1"/>
        <d v="2024-01-27T00:00:00" u="1"/>
        <d v="2024-01-29T00:00:00" u="1"/>
        <d v="2024-01-30T00:00:00" u="1"/>
        <d v="2024-01-31T00:00:00" u="1"/>
        <d v="2024-02-01T00:00:00" u="1"/>
        <d v="2024-02-02T00:00:00" u="1"/>
        <d v="2024-02-05T00:00:00" u="1"/>
        <d v="2024-02-06T00:00:00" u="1"/>
        <d v="2024-02-07T00:00:00" u="1"/>
        <d v="2024-02-08T00:00:00" u="1"/>
        <d v="2024-02-09T00:00:00" u="1"/>
        <d v="2024-02-12T00:00:00" u="1"/>
        <d v="2024-02-13T00:00:00" u="1"/>
        <d v="2024-02-14T00:00:00" u="1"/>
        <d v="2024-02-15T00:00:00" u="1"/>
        <d v="2024-02-16T00:00:00" u="1"/>
        <d v="2024-02-19T00:00:00" u="1"/>
        <d v="2024-02-20T00:00:00" u="1"/>
        <d v="2024-02-21T00:00:00" u="1"/>
        <d v="2024-02-22T00:00:00" u="1"/>
        <d v="2024-02-23T00:00:00" u="1"/>
        <d v="2024-02-26T00:00:00" u="1"/>
        <d v="2024-02-27T00:00:00" u="1"/>
        <d v="2024-02-28T00:00:00" u="1"/>
        <d v="2024-02-29T00:00:00" u="1"/>
        <d v="2024-03-01T00:00:00" u="1"/>
        <d v="2024-03-02T00:00:00" u="1"/>
        <d v="2024-03-04T00:00:00" u="1"/>
        <d v="2024-03-05T00:00:00" u="1"/>
        <d v="2024-03-06T00:00:00" u="1"/>
        <d v="2024-03-07T00:00:00" u="1"/>
        <d v="2024-03-08T00:00:00" u="1"/>
        <d v="2024-03-11T00:00:00" u="1"/>
        <d v="2024-03-12T00:00:00" u="1"/>
        <d v="2024-03-13T00:00:00" u="1"/>
        <d v="2024-03-14T00:00:00" u="1"/>
        <d v="2024-03-15T00:00:00" u="1"/>
        <d v="2024-03-18T00:00:00" u="1"/>
        <d v="2024-03-19T00:00:00" u="1"/>
        <d v="2024-03-20T00:00:00" u="1"/>
        <d v="2024-03-21T00:00:00" u="1"/>
        <d v="2024-03-22T00:00:00" u="1"/>
        <d v="2024-03-25T00:00:00" u="1"/>
        <d v="2024-03-26T00:00:00" u="1"/>
        <d v="2024-03-27T00:00:00" u="1"/>
        <d v="2024-03-28T00:00:00" u="1"/>
        <d v="2024-03-29T00:00:00" u="1"/>
        <d v="2024-04-01T00:00:00" u="1"/>
        <d v="2024-04-02T00:00:00" u="1"/>
        <d v="2024-04-03T00:00:00" u="1"/>
        <d v="2024-04-04T00:00:00" u="1"/>
        <d v="2024-04-05T00:00:00" u="1"/>
        <d v="2024-04-08T00:00:00" u="1"/>
        <d v="2024-04-09T00:00:00" u="1"/>
        <d v="2024-04-10T00:00:00" u="1"/>
        <d v="2024-04-11T00:00:00" u="1"/>
        <d v="2024-04-12T00:00:00" u="1"/>
        <d v="2024-04-15T00:00:00" u="1"/>
        <d v="2024-04-16T00:00:00" u="1"/>
        <d v="2024-04-17T00:00:00" u="1"/>
        <d v="2024-04-18T00:00:00" u="1"/>
        <d v="2024-04-19T00:00:00" u="1"/>
        <d v="2024-04-22T00:00:00" u="1"/>
        <d v="2024-04-23T00:00:00" u="1"/>
        <d v="2024-04-24T00:00:00" u="1"/>
        <d v="2024-04-25T00:00:00" u="1"/>
        <d v="2024-04-26T00:00:00" u="1"/>
        <d v="2024-04-27T00:00:00" u="1"/>
        <d v="2024-04-29T00:00:00" u="1"/>
        <d v="2024-04-30T00:00:00" u="1"/>
        <d v="2024-05-01T00:00:00" u="1"/>
        <d v="2024-05-02T00:00:00" u="1"/>
        <d v="2024-05-03T00:00:00" u="1"/>
        <d v="2024-05-06T00:00:00" u="1"/>
        <d v="2024-05-07T00:00:00" u="1"/>
        <d v="2024-05-08T00:00:00" u="1"/>
        <d v="2024-05-09T00:00:00" u="1"/>
        <d v="2024-05-10T00:00:00" u="1"/>
        <d v="2024-05-13T00:00:00" u="1"/>
        <d v="2024-05-14T00:00:00" u="1"/>
        <d v="2024-05-15T00:00:00" u="1"/>
        <d v="2024-05-16T00:00:00" u="1"/>
        <d v="2024-05-17T00:00:00" u="1"/>
        <d v="2024-05-20T00:00:00" u="1"/>
        <d v="2024-05-21T00:00:00" u="1"/>
        <d v="2024-05-22T00:00:00" u="1"/>
        <d v="2024-05-23T00:00:00" u="1"/>
        <d v="2024-05-24T00:00:00" u="1"/>
        <d v="2024-05-25T00:00:00" u="1"/>
        <d v="2024-05-26T00:00:00" u="1"/>
        <d v="2024-05-27T00:00:00" u="1"/>
        <d v="2024-05-28T00:00:00" u="1"/>
        <d v="2024-05-29T00:00:00" u="1"/>
        <d v="2024-05-30T00:00:00" u="1"/>
        <d v="2024-05-31T00:00:00" u="1"/>
        <d v="2024-06-03T00:00:00" u="1"/>
        <d v="2024-06-04T00:00:00" u="1"/>
        <d v="2024-06-05T00:00:00" u="1"/>
        <d v="2024-06-06T00:00:00" u="1"/>
        <d v="2024-06-07T00:00:00" u="1"/>
        <d v="2024-06-10T00:00:00" u="1"/>
        <d v="2024-06-11T00:00:00" u="1"/>
        <d v="2024-06-12T00:00:00" u="1"/>
        <d v="2024-06-13T00:00:00" u="1"/>
        <d v="2024-06-14T00:00:00" u="1"/>
        <d v="2024-06-17T00:00:00" u="1"/>
        <d v="2024-06-18T00:00:00" u="1"/>
        <d v="2024-06-19T00:00:00" u="1"/>
        <d v="2024-06-20T00:00:00" u="1"/>
        <d v="2024-06-21T00:00:00" u="1"/>
        <d v="2024-06-24T00:00:00" u="1"/>
        <d v="2024-06-25T00:00:00" u="1"/>
        <d v="2024-06-26T00:00:00" u="1"/>
        <d v="2024-06-27T00:00:00" u="1"/>
        <d v="2024-06-28T00:00:00" u="1"/>
        <d v="2024-07-01T00:00:00" u="1"/>
        <d v="2024-07-02T00:00:00" u="1"/>
        <d v="2024-07-03T00:00:00" u="1"/>
        <d v="2024-07-05T00:00:00" u="1"/>
        <d v="2024-07-08T00:00:00" u="1"/>
        <d v="2024-07-09T00:00:00" u="1"/>
        <d v="2024-07-10T00:00:00" u="1"/>
        <d v="2024-07-11T00:00:00" u="1"/>
        <d v="2024-07-12T00:00:00" u="1"/>
        <d v="2024-07-13T00:00:00" u="1"/>
        <d v="2024-07-15T00:00:00" u="1"/>
        <d v="2024-07-16T00:00:00" u="1"/>
        <d v="2024-07-17T00:00:00" u="1"/>
        <d v="2024-07-18T00:00:00" u="1"/>
        <d v="2024-07-19T00:00:00" u="1"/>
        <d v="2024-07-22T00:00:00" u="1"/>
        <d v="2024-07-23T00:00:00" u="1"/>
        <d v="2024-07-24T00:00:00" u="1"/>
        <d v="2024-07-25T00:00:00" u="1"/>
        <d v="2024-07-26T00:00:00" u="1"/>
        <d v="2024-07-29T00:00:00" u="1"/>
        <d v="2024-07-30T00:00:00" u="1"/>
        <d v="2024-07-31T00:00:00" u="1"/>
        <d v="2024-08-01T00:00:00" u="1"/>
        <d v="2024-08-02T00:00:00" u="1"/>
        <d v="2024-08-03T00:00:00" u="1"/>
        <d v="2024-08-05T00:00:00" u="1"/>
        <d v="2024-08-06T00:00:00" u="1"/>
        <d v="2024-08-07T00:00:00" u="1"/>
        <d v="2024-08-08T00:00:00" u="1"/>
        <d v="2024-08-09T00:00:00" u="1"/>
        <d v="2024-08-10T00:00:00" u="1"/>
        <d v="2024-08-12T00:00:00" u="1"/>
        <d v="2024-08-13T00:00:00" u="1"/>
        <d v="2024-08-14T00:00:00" u="1"/>
        <d v="2024-08-15T00:00:00" u="1"/>
        <d v="2024-08-16T00:00:00" u="1"/>
        <d v="2024-08-17T00:00:00" u="1"/>
        <d v="2024-08-18T00:00:00" u="1"/>
        <d v="2024-08-19T00:00:00" u="1"/>
        <d v="2024-08-20T00:00:00" u="1"/>
        <d v="2024-08-21T00:00:00" u="1"/>
        <d v="2024-08-22T00:00:00" u="1"/>
        <d v="2024-08-23T00:00:00" u="1"/>
        <d v="2024-08-24T00:00:00" u="1"/>
        <d v="2024-08-26T00:00:00" u="1"/>
        <d v="2024-08-27T00:00:00" u="1"/>
        <d v="2024-08-28T00:00:00" u="1"/>
        <d v="2024-08-29T00:00:00" u="1"/>
        <d v="2024-08-30T00:00:00" u="1"/>
        <d v="2024-08-31T00:00:00" u="1"/>
        <d v="2024-09-09T00:00:00" u="1"/>
        <d v="2024-09-10T00:00:00" u="1"/>
        <d v="2024-09-11T00:00:00" u="1"/>
        <d v="2024-09-12T00:00:00" u="1"/>
        <d v="2024-09-13T00:00:00" u="1"/>
        <d v="2023-06-22T00:00:00" u="1"/>
        <d v="2023-06-30T00:00:00" u="1"/>
        <d v="2023-07-14T00:00:00" u="1"/>
        <d v="2023-07-15T00:00:00" u="1"/>
        <d v="2023-08-30T00:00:00" u="1"/>
        <d v="2023-10-10T00:00:00" u="1"/>
        <d v="2023-10-11T00:00:00" u="1"/>
        <d v="2023-10-12T00:00:00" u="1"/>
        <d v="2023-10-13T00:00:00" u="1"/>
        <d v="2023-10-16T00:00:00" u="1"/>
        <d v="2023-10-17T00:00:00" u="1"/>
        <d v="2023-10-18T00:00:00" u="1"/>
        <d v="2023-10-19T00:00:00" u="1"/>
        <d v="2023-10-02T00:00:00" u="1"/>
        <d v="2023-10-20T00:00:00" u="1"/>
        <d v="2023-10-23T00:00:00" u="1"/>
        <d v="2023-10-24T00:00:00" u="1"/>
        <d v="2023-10-25T00:00:00" u="1"/>
        <d v="2023-10-26T00:00:00" u="1"/>
        <d v="2023-10-27T00:00:00" u="1"/>
        <d v="2023-10-03T00:00:00" u="1"/>
        <d v="2023-10-30T00:00:00" u="1"/>
        <d v="2023-10-31T00:00:00" u="1"/>
        <d v="2023-10-04T00:00:00" u="1"/>
        <d v="2023-10-05T00:00:00" u="1"/>
        <d v="2023-10-06T00:00:00" u="1"/>
        <d v="2023-10-09T00:00:00" u="1"/>
        <d v="2023-11-01T00:00:00" u="1"/>
        <d v="2023-11-10T00:00:00" u="1"/>
        <d v="2023-11-13T00:00:00" u="1"/>
        <d v="2023-11-14T00:00:00" u="1"/>
        <d v="2023-11-15T00:00:00" u="1"/>
        <d v="2023-11-16T00:00:00" u="1"/>
        <d v="2023-11-17T00:00:00" u="1"/>
        <d v="2023-11-02T00:00:00" u="1"/>
        <d v="2023-11-20T00:00:00" u="1"/>
        <d v="2023-11-21T00:00:00" u="1"/>
        <d v="2023-11-22T00:00:00" u="1"/>
        <d v="2023-11-24T00:00:00" u="1"/>
        <d v="2023-11-27T00:00:00" u="1"/>
        <d v="2023-11-28T00:00:00" u="1"/>
        <d v="2023-11-29T00:00:00" u="1"/>
        <d v="2023-11-03T00:00:00" u="1"/>
        <d v="2023-11-30T00:00:00" u="1"/>
        <d v="2023-11-06T00:00:00" u="1"/>
        <d v="2023-11-07T00:00:00" u="1"/>
        <d v="2023-11-08T00:00:00" u="1"/>
        <d v="2023-11-09T00:00:00" u="1"/>
        <d v="2023-12-01T00:00:00" u="1"/>
        <d v="2023-12-11T00:00:00" u="1"/>
        <d v="2023-12-12T00:00:00" u="1"/>
        <d v="2023-12-13T00:00:00" u="1"/>
        <d v="2023-12-14T00:00:00" u="1"/>
        <d v="2023-12-15T00:00:00" u="1"/>
        <d v="2023-12-16T00:00:00" u="1"/>
        <d v="2023-12-18T00:00:00" u="1"/>
        <d v="2023-12-19T00:00:00" u="1"/>
        <d v="2023-12-20T00:00:00" u="1"/>
        <d v="2023-12-21T00:00:00" u="1"/>
        <d v="2023-12-22T00:00:00" u="1"/>
        <d v="2023-12-23T00:00:00" u="1"/>
        <d v="2023-12-26T00:00:00" u="1"/>
        <d v="2023-12-27T00:00:00" u="1"/>
        <d v="2023-12-28T00:00:00" u="1"/>
        <d v="2023-12-29T00:00:00" u="1"/>
        <d v="2023-12-30T00:00:00" u="1"/>
        <d v="2023-12-04T00:00:00" u="1"/>
        <d v="2023-12-05T00:00:00" u="1"/>
        <d v="2023-12-06T00:00:00" u="1"/>
        <d v="2023-12-07T00:00:00" u="1"/>
        <d v="2023-12-08T00:00:00" u="1"/>
        <d v="2023-06-19T00:00:00" u="1"/>
        <d v="2023-06-20T00:00:00" u="1"/>
        <d v="2023-06-21T00:00:00" u="1"/>
        <d v="2023-06-23T00:00:00" u="1"/>
        <d v="2023-06-24T00:00:00" u="1"/>
        <d v="2023-06-26T00:00:00" u="1"/>
        <d v="2023-06-27T00:00:00" u="1"/>
        <d v="2023-06-28T00:00:00" u="1"/>
        <d v="2023-06-29T00:00:00" u="1"/>
        <d v="2023-07-01T00:00:00" u="1"/>
        <d v="2023-07-10T00:00:00" u="1"/>
        <d v="2023-07-11T00:00:00" u="1"/>
        <d v="2023-07-12T00:00:00" u="1"/>
        <d v="2023-07-13T00:00:00" u="1"/>
        <d v="2023-07-17T00:00:00" u="1"/>
        <d v="2023-07-18T00:00:00" u="1"/>
        <d v="2023-07-19T00:00:00" u="1"/>
        <d v="2023-07-20T00:00:00" u="1"/>
        <d v="2023-07-21T00:00:00" u="1"/>
        <d v="2023-07-24T00:00:00" u="1"/>
        <d v="2023-07-25T00:00:00" u="1"/>
        <d v="2023-07-26T00:00:00" u="1"/>
        <d v="2023-07-27T00:00:00" u="1"/>
        <d v="2023-07-28T00:00:00" u="1"/>
        <d v="2023-07-03T00:00:00" u="1"/>
        <d v="2023-07-31T00:00:00" u="1"/>
        <d v="2023-07-04T00:00:00" u="1"/>
        <d v="2023-07-05T00:00:00" u="1"/>
        <d v="2023-07-06T00:00:00" u="1"/>
        <d v="2023-07-07T00:00:00" u="1"/>
        <d v="2023-07-08T00:00:00" u="1"/>
        <d v="2023-08-01T00:00:00" u="1"/>
        <d v="2023-08-10T00:00:00" u="1"/>
        <d v="2023-08-11T00:00:00" u="1"/>
        <d v="2023-08-14T00:00:00" u="1"/>
        <d v="2023-08-15T00:00:00" u="1"/>
        <d v="2023-08-16T00:00:00" u="1"/>
        <d v="2023-08-17T00:00:00" u="1"/>
        <d v="2023-08-18T00:00:00" u="1"/>
        <d v="2023-08-02T00:00:00" u="1"/>
        <d v="2023-08-21T00:00:00" u="1"/>
        <d v="2023-08-22T00:00:00" u="1"/>
        <d v="2023-08-23T00:00:00" u="1"/>
        <d v="2023-08-24T00:00:00" u="1"/>
        <d v="2023-08-25T00:00:00" u="1"/>
        <d v="2023-08-28T00:00:00" u="1"/>
        <d v="2023-08-29T00:00:00" u="1"/>
        <d v="2023-08-03T00:00:00" u="1"/>
        <d v="2023-08-31T00:00:00" u="1"/>
        <d v="2023-08-04T00:00:00" u="1"/>
        <d v="2023-08-07T00:00:00" u="1"/>
        <d v="2023-08-08T00:00:00" u="1"/>
        <d v="2023-08-09T00:00:00" u="1"/>
        <d v="2023-09-01T00:00:00" u="1"/>
        <d v="2023-09-11T00:00:00" u="1"/>
        <d v="2023-09-12T00:00:00" u="1"/>
        <d v="2023-09-13T00:00:00" u="1"/>
        <d v="2023-09-14T00:00:00" u="1"/>
        <d v="2023-09-15T00:00:00" u="1"/>
        <d v="2023-09-18T00:00:00" u="1"/>
        <d v="2023-09-19T00:00:00" u="1"/>
        <d v="2023-09-20T00:00:00" u="1"/>
        <d v="2023-09-21T00:00:00" u="1"/>
        <d v="2023-09-22T00:00:00" u="1"/>
        <d v="2023-09-25T00:00:00" u="1"/>
        <d v="2023-09-26T00:00:00" u="1"/>
        <d v="2023-09-27T00:00:00" u="1"/>
        <d v="2023-09-28T00:00:00" u="1"/>
        <d v="2023-09-29T00:00:00" u="1"/>
        <d v="2023-09-05T00:00:00" u="1"/>
        <d v="2023-09-06T00:00:00" u="1"/>
        <d v="2023-09-07T00:00:00" u="1"/>
        <d v="2023-09-08T00:00:00" u="1"/>
      </sharedItems>
    </cacheField>
  </cacheFields>
  <extLst>
    <ext xmlns:x14="http://schemas.microsoft.com/office/spreadsheetml/2009/9/main" uri="{725AE2AE-9491-48be-B2B4-4EB974FC3084}">
      <x14:pivotCacheDefinition pivotCacheId="145324986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Isaiah Gains" refreshedDate="45550.355832870373" backgroundQuery="1" createdVersion="8" refreshedVersion="8" minRefreshableVersion="3" recordCount="105" xr:uid="{B42D10B0-EEC7-45DD-9E4B-2DEF545C0C4A}">
  <cacheSource type="external" connectionId="2"/>
  <cacheFields count="25">
    <cacheField name="Entry Time:" numFmtId="0">
      <sharedItems containsSemiMixedTypes="0" containsNonDate="0" containsDate="1" containsString="0" minDate="1899-12-30T00:00:00" maxDate="2024-09-15T08:30:44"/>
    </cacheField>
    <cacheField name="Name:" numFmtId="0">
      <sharedItems containsBlank="1" count="7">
        <s v="Steve Smith"/>
        <s v="Jamal Mashburn"/>
        <s v="Kobe Bryant"/>
        <s v="Dwyane Wade"/>
        <s v="Karl Malone"/>
        <s v="Kevin Mchale"/>
        <m/>
      </sharedItems>
    </cacheField>
    <cacheField name="Date:" numFmtId="0">
      <sharedItems containsNonDate="0" containsDate="1" containsString="0" containsBlank="1" minDate="2023-06-23T00:00:00" maxDate="2024-11-16T00:00:00"/>
    </cacheField>
    <cacheField name="Description:" numFmtId="0">
      <sharedItems containsBlank="1" count="8">
        <s v="Project A"/>
        <s v="Project B"/>
        <s v="Project C"/>
        <s v="Project D"/>
        <s v="Project E"/>
        <s v="Project F"/>
        <s v="Updates"/>
        <m/>
      </sharedItems>
    </cacheField>
    <cacheField name="Hours:" numFmtId="0">
      <sharedItems containsString="0" containsBlank="1" containsNumber="1" containsInteger="1" minValue="1" maxValue="20" count="6">
        <n v="2"/>
        <n v="8"/>
        <n v="6"/>
        <n v="1"/>
        <n v="20"/>
        <m/>
      </sharedItems>
    </cacheField>
    <cacheField name="WO#:" numFmtId="0">
      <sharedItems containsBlank="1" containsMixedTypes="1" containsNumber="1" containsInteger="1" minValue="111" maxValue="71221403" count="124">
        <m/>
        <s v="sample"/>
        <n v="6904723"/>
        <n v="6956197"/>
        <n v="6966341"/>
        <n v="6953808"/>
        <n v="6984733"/>
        <n v="6952019"/>
        <n v="6988041"/>
        <n v="20028"/>
        <n v="7034846"/>
        <n v="7006251"/>
        <n v="79024"/>
        <n v="7107910"/>
        <n v="7098027"/>
        <n v="7107358"/>
        <n v="7118179"/>
        <n v="7118944"/>
        <n v="7122222"/>
        <n v="7122140"/>
        <n v="7128669"/>
        <n v="7122715"/>
        <n v="7126075"/>
        <n v="7128629"/>
        <n v="7129674"/>
        <n v="7130048"/>
        <n v="7130544"/>
        <n v="7130810"/>
        <n v="7129401"/>
        <n v="7131208"/>
        <n v="7130988"/>
        <n v="7134585"/>
        <n v="7134640"/>
        <n v="7136490"/>
        <n v="7107423"/>
        <n v="7104571"/>
        <n v="7135769"/>
        <n v="29928" u="1"/>
        <n v="6999794" u="1"/>
        <n v="7050595" u="1"/>
        <n v="7052401" u="1"/>
        <n v="7053182" u="1"/>
        <n v="7053183" u="1"/>
        <n v="6958384" u="1"/>
        <n v="7056085" u="1"/>
        <n v="7075854" u="1"/>
        <n v="7049691" u="1"/>
        <n v="7050095" u="1"/>
        <n v="7051906" u="1"/>
        <n v="10005503" u="1"/>
        <n v="7053278" u="1"/>
        <n v="7049152" u="1"/>
        <n v="7074057" u="1"/>
        <n v="7065730" u="1"/>
        <n v="7075815" u="1"/>
        <n v="7054679" u="1"/>
        <n v="7066912" u="1"/>
        <n v="7078215" u="1"/>
        <n v="7087013" u="1"/>
        <n v="7030543" u="1"/>
        <n v="7086950" u="1"/>
        <n v="7088147" u="1"/>
        <n v="7097418" u="1"/>
        <n v="7075010" u="1"/>
        <n v="7095212" u="1"/>
        <n v="7094599" u="1"/>
        <n v="7056015" u="1"/>
        <n v="7098758" u="1"/>
        <n v="6994907" u="1"/>
        <n v="7103211" u="1"/>
        <n v="7103210" u="1"/>
        <n v="7109218" u="1"/>
        <n v="7137375" u="1"/>
        <n v="710743" u="1"/>
        <n v="710423" u="1"/>
        <n v="7139590" u="1"/>
        <n v="7142019" u="1"/>
        <n v="7144401" u="1"/>
        <n v="7145203" u="1"/>
        <n v="7148628" u="1"/>
        <n v="7148632" u="1"/>
        <n v="7147631" u="1"/>
        <n v="7148629" u="1"/>
        <n v="7144296" u="1"/>
        <n v="134585" u="1"/>
        <n v="7133348" u="1"/>
        <n v="71221403" u="1"/>
        <n v="6953938" u="1"/>
        <n v="6903612" u="1"/>
        <n v="6958577" u="1"/>
        <n v="7023915" u="1"/>
        <n v="7023094" u="1"/>
        <n v="6939172" u="1"/>
        <n v="6939174" u="1"/>
        <n v="6957694" u="1"/>
        <n v="6966874" u="1"/>
        <n v="6952640" u="1"/>
        <n v="6946197" u="1"/>
        <n v="6953453" u="1"/>
        <n v="6971797" u="1"/>
        <n v="6970673" u="1"/>
        <n v="6971105" u="1"/>
        <n v="6971021" u="1"/>
        <n v="6963490" u="1"/>
        <n v="6966129" u="1"/>
        <n v="6960721" u="1"/>
        <n v="6976710" u="1"/>
        <n v="6983683" u="1"/>
        <n v="6984668" u="1"/>
        <n v="6984669" u="1"/>
        <n v="6986775" u="1"/>
        <n v="6974486" u="1"/>
        <n v="6957912" u="1"/>
        <n v="6999354" u="1"/>
        <n v="9653453" u="1"/>
        <n v="123456" u="1"/>
        <n v="69711025" u="1"/>
        <n v="555" u="1"/>
        <n v="6944815" u="1"/>
        <n v="111" u="1"/>
        <n v="6952496" u="1"/>
        <n v="73502" u="1"/>
        <n v="693917" u="1"/>
        <n v="6970674" u="1"/>
      </sharedItems>
    </cacheField>
    <cacheField name="GU check:" numFmtId="0">
      <sharedItems containsBlank="1" count="3">
        <s v=""/>
        <s v="X"/>
        <m/>
      </sharedItems>
    </cacheField>
    <cacheField name="Riley Job #:" numFmtId="0">
      <sharedItems count="9">
        <s v="42317-100"/>
        <s v="42405-300"/>
        <s v="42310-400"/>
        <s v=""/>
        <s v="sample"/>
        <s v="12370-600"/>
        <s v="1237-600"/>
        <s v="12470-600"/>
        <s v="12570-600"/>
      </sharedItems>
    </cacheField>
    <cacheField name="Hours Type:" numFmtId="0">
      <sharedItems containsBlank="1" count="3">
        <s v="OT"/>
        <s v="Reg"/>
        <m/>
      </sharedItems>
    </cacheField>
    <cacheField name="Rate" numFmtId="0">
      <sharedItems containsString="0" containsBlank="1" containsNumber="1" containsInteger="1" minValue="98" maxValue="148" count="7">
        <n v="146"/>
        <n v="98"/>
        <n v="102"/>
        <n v="117"/>
        <n v="141"/>
        <n v="148"/>
        <m/>
      </sharedItems>
    </cacheField>
    <cacheField name="Truck" numFmtId="0">
      <sharedItems containsString="0" containsBlank="1" containsNumber="1" containsInteger="1" minValue="0" maxValue="0" count="2">
        <n v="0"/>
        <m/>
      </sharedItems>
    </cacheField>
    <cacheField name="Phone" numFmtId="0">
      <sharedItems containsString="0" containsBlank="1" containsNumber="1" minValue="0" maxValue="1.2" count="3">
        <n v="0"/>
        <n v="1.2"/>
        <m/>
      </sharedItems>
    </cacheField>
    <cacheField name="Tech" numFmtId="0">
      <sharedItems containsString="0" containsBlank="1" containsNumber="1" minValue="0" maxValue="3.99" count="3">
        <n v="0"/>
        <n v="3.99"/>
        <m/>
      </sharedItems>
    </cacheField>
    <cacheField name="Other" numFmtId="0">
      <sharedItems containsString="0" containsBlank="1" containsNumber="1" minValue="0" maxValue="4.2" count="3">
        <n v="4.2"/>
        <n v="0"/>
        <m/>
      </sharedItems>
    </cacheField>
    <cacheField name="$" numFmtId="0">
      <sharedItems containsString="0" containsBlank="1" containsNumber="1" minValue="-3196.01" maxValue="3757.36"/>
    </cacheField>
    <cacheField name="Billing Summary By?" numFmtId="0">
      <sharedItems containsBlank="1" count="3">
        <s v="Riley #"/>
        <s v="WO#"/>
        <m u="1"/>
      </sharedItems>
    </cacheField>
    <cacheField name="Week" numFmtId="0">
      <sharedItems containsSemiMixedTypes="0" containsString="0" containsNumber="1" containsInteger="1" minValue="0" maxValue="52" count="30">
        <n v="36"/>
        <n v="46"/>
        <n v="0"/>
        <n v="25"/>
        <n v="26"/>
        <n v="27"/>
        <n v="28"/>
        <n v="29"/>
        <n v="30"/>
        <n v="31"/>
        <n v="32"/>
        <n v="33"/>
        <n v="34"/>
        <n v="35"/>
        <n v="37"/>
        <n v="38"/>
        <n v="39"/>
        <n v="40"/>
        <n v="41"/>
        <n v="42"/>
        <n v="43"/>
        <n v="44"/>
        <n v="45"/>
        <n v="47"/>
        <n v="48"/>
        <n v="49"/>
        <n v="50"/>
        <n v="51"/>
        <n v="52"/>
        <n v="23"/>
      </sharedItems>
    </cacheField>
    <cacheField name="Week Start" numFmtId="0">
      <sharedItems containsSemiMixedTypes="0" containsNonDate="0" containsDate="1" containsString="0" minDate="1899-12-31T00:00:00" maxDate="2024-11-11T00:00:00"/>
    </cacheField>
    <cacheField name="Week End" numFmtId="0">
      <sharedItems containsSemiMixedTypes="0" containsNonDate="0" containsDate="1" containsString="0" minDate="1899-12-30T00:00:00" maxDate="2024-11-18T00:00:00"/>
    </cacheField>
    <cacheField name="Current Week" numFmtId="0">
      <sharedItems count="73">
        <s v="9/1/2024 - 9/8/2024"/>
        <s v="11/10/2024 - 11/17/2024"/>
        <s v=""/>
        <s v="6/18/2023 - 6/25/2023"/>
        <s v="6/25/2023 - 7/2/2023"/>
        <s v="7/2/2023 - 7/9/2023"/>
        <s v="7/9/2023 - 7/16/2023"/>
        <s v="7/16/2023 - 7/23/2023"/>
        <s v="7/23/2023 - 7/30/2023"/>
        <s v="7/30/2023 - 8/6/2023"/>
        <s v="8/6/2023 - 8/13/2023"/>
        <s v="8/13/2023 - 8/20/2023"/>
        <s v="8/20/2023 - 8/27/2023"/>
        <s v="8/27/2023 - 9/3/2023"/>
        <s v="9/3/2023 - 9/10/2023"/>
        <s v="9/10/2023 - 9/17/2023"/>
        <s v="9/17/2023 - 9/24/2023"/>
        <s v="9/24/2023 - 10/1/2023"/>
        <s v="10/1/2023 - 10/8/2023"/>
        <s v="10/8/2023 - 10/15/2023"/>
        <s v="10/15/2023 - 10/22/2023"/>
        <s v="10/22/2023 - 10/29/2023"/>
        <s v="10/29/2023 - 11/5/2023"/>
        <s v="11/5/2023 - 11/12/2023"/>
        <s v="11/12/2023 - 11/19/2023"/>
        <s v="11/19/2023 - 11/26/2023"/>
        <s v="11/26/2023 - 12/3/2023"/>
        <s v="12/3/2023 - 12/10/2023"/>
        <s v="12/10/2023 - 12/17/2023"/>
        <s v="12/17/2023 - 12/24/2023"/>
        <s v="12/24/2023 - 12/31/2023"/>
        <s v="6/2/2024 - 6/9/2024"/>
        <s v="7/14/2024 - 7/21/2024"/>
        <s v="12/31/2023 - 1/7/2024" u="1"/>
        <s v="1/7/2024 - 1/14/2024" u="1"/>
        <s v="1/14/2024 - 1/21/2024" u="1"/>
        <s v="1/21/2024 - 1/28/2024" u="1"/>
        <s v="1/28/2024 - 2/4/2024" u="1"/>
        <s v="2/4/2024 - 2/11/2024" u="1"/>
        <s v="2/11/2024 - 2/18/2024" u="1"/>
        <s v="2/18/2024 - 2/25/2024" u="1"/>
        <s v="2/25/2024 - 3/3/2024" u="1"/>
        <s v="3/3/2024 - 3/10/2024" u="1"/>
        <s v="3/10/2024 - 3/17/2024" u="1"/>
        <s v="3/17/2024 - 3/24/2024" u="1"/>
        <s v="3/24/2024 - 3/31/2024" u="1"/>
        <s v="3/31/2024 - 4/7/2024" u="1"/>
        <s v="4/7/2024 - 4/14/2024" u="1"/>
        <s v="4/14/2024 - 4/21/2024" u="1"/>
        <s v="4/21/2024 - 4/28/2024" u="1"/>
        <s v="4/28/2024 - 5/5/2024" u="1"/>
        <s v="5/5/2024 - 5/12/2024" u="1"/>
        <s v="5/12/2024 - 5/19/2024" u="1"/>
        <s v="5/19/2024 - 5/26/2024" u="1"/>
        <s v="5/26/2024 - 6/2/2024" u="1"/>
        <s v="6/9/2024 - 6/16/2024" u="1"/>
        <s v="6/16/2024 - 6/23/2024" u="1"/>
        <s v="6/23/2024 - 6/30/2024" u="1"/>
        <s v="6/30/2024 - 7/7/2024" u="1"/>
        <s v="7/7/2024 - 7/14/2024" u="1"/>
        <s v="7/21/2024 - 7/28/2024" u="1"/>
        <s v="7/28/2024 - 8/4/2024" u="1"/>
        <s v="8/4/2024 - 8/11/2024" u="1"/>
        <s v="8/11/2024 - 8/18/2024" u="1"/>
        <s v="8/18/2024 - 8/25/2024" u="1"/>
        <s v="8/25/2024 - 9/1/2024" u="1"/>
        <s v="9/8/2024 - 9/15/2024" u="1"/>
        <s v="6/4/2023 - 6/11/2023" u="1"/>
        <s v="12/24/2023 - 1/0/1900" u="1"/>
        <s v="12/25/2022 - 1/0/1900" u="1"/>
        <s v="4/30/2023 - 5/7/2023" u="1"/>
        <s v="1/30/2000 - 2/6/2000" u="1"/>
        <s v="1/1/2023 - 1/8/2023" u="1"/>
      </sharedItems>
    </cacheField>
    <cacheField name="Type" numFmtId="0">
      <sharedItems count="2">
        <s v="Time Card"/>
        <s v="Receipt Data"/>
      </sharedItems>
    </cacheField>
    <cacheField name="Year" numFmtId="0">
      <sharedItems containsBlank="1" count="2">
        <s v="2024"/>
        <m/>
      </sharedItems>
    </cacheField>
    <cacheField name="Day" numFmtId="0">
      <sharedItems containsBlank="1" count="8">
        <s v="01"/>
        <s v="02"/>
        <s v="03"/>
        <s v="04"/>
        <s v="05"/>
        <s v="06"/>
        <s v="15"/>
        <m/>
      </sharedItems>
    </cacheField>
    <cacheField name="Month" numFmtId="0">
      <sharedItems containsBlank="1" count="3">
        <s v="09"/>
        <s v="11"/>
        <m/>
      </sharedItems>
    </cacheField>
    <cacheField name="Date2" numFmtId="0">
      <sharedItems containsDate="1" containsString="0" containsBlank="1" minDate="2024-09-01T00:00:00" maxDate="2024-11-16T00:00:00" count="8">
        <d v="2024-09-01T00:00:00"/>
        <d v="2024-09-02T00:00:00"/>
        <d v="2024-09-03T00:00:00"/>
        <d v="2024-09-04T00:00:00"/>
        <d v="2024-09-05T00:00:00"/>
        <d v="2024-09-06T00:00:00"/>
        <d v="2024-11-15T00:00:00"/>
        <m/>
      </sharedItems>
    </cacheField>
  </cacheFields>
  <extLst>
    <ext xmlns:x14="http://schemas.microsoft.com/office/spreadsheetml/2009/9/main" uri="{725AE2AE-9491-48be-B2B4-4EB974FC3084}">
      <x14:pivotCacheDefinition pivotCacheId="678478507"/>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Isaiah Gains" refreshedDate="45550.355833449074" backgroundQuery="1" createdVersion="8" refreshedVersion="8" minRefreshableVersion="3" recordCount="105" xr:uid="{15BDD62D-3A85-4495-8C34-5F5643225815}">
  <cacheSource type="external" connectionId="2"/>
  <cacheFields count="25">
    <cacheField name="Entry Time:" numFmtId="0">
      <sharedItems containsSemiMixedTypes="0" containsNonDate="0" containsDate="1" containsString="0" minDate="1899-12-30T00:00:00" maxDate="2024-09-15T08:30:44"/>
    </cacheField>
    <cacheField name="Name:" numFmtId="0">
      <sharedItems containsBlank="1" count="7">
        <s v="Steve Smith"/>
        <s v="Jamal Mashburn"/>
        <s v="Kobe Bryant"/>
        <s v="Dwyane Wade"/>
        <s v="Karl Malone"/>
        <s v="Kevin Mchale"/>
        <m/>
      </sharedItems>
    </cacheField>
    <cacheField name="Date:" numFmtId="0">
      <sharedItems containsNonDate="0" containsDate="1" containsString="0" containsBlank="1" minDate="2023-06-23T00:00:00" maxDate="2024-11-16T00:00:00"/>
    </cacheField>
    <cacheField name="Description:" numFmtId="0">
      <sharedItems containsBlank="1" count="1575">
        <s v="Project A"/>
        <s v="Project B"/>
        <s v="Project C"/>
        <s v="Project D"/>
        <s v="Project E"/>
        <s v="Project F"/>
        <s v="Updates"/>
        <m/>
        <s v="Sams East Café Project" u="1"/>
        <s v="depal fence" u="1"/>
        <s v="bollards/tv bld50" u="1"/>
        <s v="remodel and battery charge station" u="1"/>
        <s v="elevator upgrade" u="1"/>
        <s v="remodel in 50" u="1"/>
        <s v="café remodel" u="1"/>
        <s v="bollard survey" u="1"/>
        <s v="door handle project" u="1"/>
        <s v="Saftey" u="1"/>
        <s v="ISN Training " u="1"/>
        <s v="Use Up Hours" u="1"/>
        <s v="b69 fix tile floor" u="1"/>
        <s v="B69 Fix Tile" u="1"/>
        <s v="clean lower dock 50" u="1"/>
        <s v="B50 Clean Lower Dock" u="1"/>
        <s v="bld 50 qa lab" u="1"/>
        <s v="fix tile floor in 69" u="1"/>
        <s v="B65 Clean Shop" u="1"/>
        <s v="Hours from 1/6/24" u="1"/>
        <s v="Use Up Time " u="1"/>
        <s v="repair floor in 69" u="1"/>
        <s v="door project" u="1"/>
        <s v="hang white board" u="1"/>
        <s v="epoxy blg 69" u="1"/>
        <s v="Tile in Lab Project" u="1"/>
        <s v="install locksets" u="1"/>
        <s v="Use up Time" u="1"/>
        <s v="door lock project" u="1"/>
        <s v="Temp dust collectors" u="1"/>
        <s v="move tile to storage sams east café" u="1"/>
        <s v="Move tile to Attic stock" u="1"/>
        <s v="Time/Waxie meeting/Help Waxie Guard Shack Door/Look for steps for Shanoon" u="1"/>
        <s v="Lock Project" u="1"/>
        <s v="Guard Shack Door Repair" u="1"/>
        <s v="Waxie Meeting/ Door Handle Project" u="1"/>
        <s v="repair hole in wall shower blg69" u="1"/>
        <s v="B69 Tile Repair" u="1"/>
        <s v="repair turnstyle bus stop" u="1"/>
        <s v="repair tile in shower blg 69" u="1"/>
        <s v="B65A Overhead Door Trim Repair" u="1"/>
        <s v="clean shop" u="1"/>
        <s v="tile shower" u="1"/>
        <s v="garage door repair bld 65a" u="1"/>
        <s v="maintenance on grinding equip." u="1"/>
        <s v="PM floor Grinding Equipment" u="1"/>
        <s v="bld 50 remodel" u="1"/>
        <s v="clean up remaining scaffold parts and put away" u="1"/>
        <s v="move and pickup scaffolding" u="1"/>
        <s v="Admin Work" u="1"/>
        <s v="floor grinding machine maint." u="1"/>
        <s v="make bollard list for repair" u="1"/>
        <s v="Site wide Dock Bollard " u="1"/>
        <s v="door threshold replacement" u="1"/>
        <s v="Door Threshold Replacement " u="1"/>
        <s v="Admin Work/Time/SAP" u="1"/>
        <s v="grout and hang soap dispenser" u="1"/>
        <s v="reset bollards" u="1"/>
        <s v="B50 IMM#19 Support Move " u="1"/>
        <s v="replace hinges blg 69" u="1"/>
        <s v="B69 replace Hinges" u="1"/>
        <s v="replace locksets" u="1"/>
        <s v="Help Waxies with WO/Waxie meeting/Door Handles/Clean Shop/" u="1"/>
        <s v="Remove Vac System Carpenter Shop/Meeting Shannon" u="1"/>
        <s v="Safety" u="1"/>
        <s v="repair threshold blg 65" u="1"/>
        <s v="B52 fix stacker" u="1"/>
        <s v="Fix Fencing " u="1"/>
        <s v="Meeting Shannon/B65A threshold/Door handles" u="1"/>
        <s v="Med center walkthru" u="1"/>
        <s v="Clean shop/Door Handles/Admin work/Remove Vac system in Carpenter shop" u="1"/>
        <s v="hang white boards and bulletin boards and demo" u="1"/>
        <s v="Clean Lower Dock 50/Time/SAP/Remove Vac system Carpenter shop" u="1"/>
        <s v="build shipping palets _x0009__x0009__x0009__x0009__x0009_" u="1"/>
        <s v="fix celing tile and grid in 69" u="1"/>
        <s v="B69 Ceilling project" u="1"/>
        <s v="Waxie meeting/Look at SAP work" u="1"/>
        <s v="fix concrete for new battery changer" u="1"/>
        <s v="build crates for shipping" u="1"/>
        <s v="Build Shipping Crate" u="1"/>
        <s v="celing tile in 69" u="1"/>
        <s v="B69 Ceilling tile project" u="1"/>
        <s v="replace door handles" u="1"/>
        <s v="Door Handle/ Clean Shop/Med Center" u="1"/>
        <s v="build shipping crate for bottles" u="1"/>
        <s v="Door Handle/Med Center/Riley Meeting/B50 fix door" u="1"/>
        <s v="install base bld 50" u="1"/>
        <s v="dismantle dust collector" u="1"/>
        <s v="caulk floor for battery charger" u="1"/>
        <s v="core and fill holes draino" u="1"/>
        <s v="Door Handle/Med Center" u="1"/>
        <s v="B65A Dock Flashing Repair" u="1"/>
        <s v="repair flashing on bld65a" u="1"/>
        <s v="repair floor grinder pads" u="1"/>
        <s v="Meeting with Shannon/Broken Sunbelt Lift/Time/SAP/Clean Shop/Door Handle Project" u="1"/>
        <s v="demo blg 50" u="1"/>
        <s v="" u="1"/>
        <s v="fix receiver med center" u="1"/>
        <s v="lock set project" u="1"/>
        <s v="demo dust collector" u="1"/>
        <s v="pm grinding eq" u="1"/>
        <s v="core holes by transformer in components" u="1"/>
        <s v="core hole" u="1"/>
        <s v="set new clean out cover" u="1"/>
        <s v="blg 56 security cage" u="1"/>
        <s v="chip concrete" u="1"/>
        <s v="B50 Remodle " u="1"/>
        <s v="lock set job" u="1"/>
        <s v="install security cage" u="1"/>
        <s v="cut and prep floor for pour" u="1"/>
        <s v="tuckpoint 63" u="1"/>
        <s v="tuckpoint 54 wing wall" u="1"/>
        <s v="set and pour scale infill" u="1"/>
        <s v="B50 clean up after pour, Pick up floor stripper, Demo Floor" u="1"/>
        <s v="B50 Q &amp; A Lab" u="1"/>
        <s v="wood platform" u="1"/>
        <s v="Clean up and look at locatio with Santos" u="1"/>
        <s v="Tuckpointing Project" u="1"/>
        <s v="Shannon Meeting/Waxie Meeting/ " u="1"/>
        <s v="Lean Bathroom Ceilling " u="1"/>
        <s v="stage roof railings" u="1"/>
        <s v="jared safety rail project" u="1"/>
        <s v="replace drawer front" u="1"/>
        <s v="clean up excess cage material" u="1"/>
        <s v="floor tile removal" u="1"/>
        <s v="B50 Q/A Lab" u="1"/>
        <s v="B50 Q/A Lab Project" u="1"/>
        <s v="Convanece Trench" u="1"/>
        <s v="tuck point monitor" u="1"/>
        <s v="Spring Tuckpointing" u="1"/>
        <s v="B59 West Tuck Pointing" u="1"/>
        <s v="Shannon Meeting/ Clean Shop/" u="1"/>
        <s v="drop ceiling in blg 64" u="1"/>
        <s v="qa lab and breakroom" u="1"/>
        <s v="platform bld 63" u="1"/>
        <s v="Fix Excel Sheet, ISN, Time" u="1"/>
        <s v="Manpower Office Floor " u="1"/>
        <s v="B63 Pallatizer Platform " u="1"/>
        <s v="floor in manpower" u="1"/>
        <s v="build skid for tim" u="1"/>
        <s v="ceiling tile" u="1"/>
        <s v="B63 Pallarizer Deck" u="1"/>
        <s v="Waxie Meeting" u="1"/>
        <s v="B63 Office Floor" u="1"/>
        <s v="B63 Pallatizer Platform" u="1"/>
        <s v="build scaffold blg 55" u="1"/>
        <s v="take up carpet blg 65" u="1"/>
        <s v="remove tile 65c" u="1"/>
        <s v="tile floor in 63" u="1"/>
        <s v="Belzona Traning" u="1"/>
        <s v="tuckpoint 59 west" u="1"/>
        <s v="bld65 upgrade" u="1"/>
        <s v="b65 upgrade" u="1"/>
        <s v="blg 55 scaffold" u="1"/>
        <s v="floor in blg 63" u="1"/>
        <s v="tuckpoint" u="1"/>
        <s v="Billing Meeting with Collette" u="1"/>
        <s v="belzona demo" u="1"/>
        <s v="epoxy training" u="1"/>
        <s v="Belzona Trainng " u="1"/>
        <s v="blg 65 upgrade " u="1"/>
        <s v="Time/L333 Bid/Clean Shop/Admin Work" u="1"/>
        <s v="install base" u="1"/>
        <s v="cage by can crusher" u="1"/>
        <s v="bld 50 move grinding eq" u="1"/>
        <s v="b65c upgrades" u="1"/>
        <s v="blg 65 upgrade build wall" u="1"/>
        <s v="Adin/Look at SAPs" u="1"/>
        <s v="form sidewalk solar farm" u="1"/>
        <s v="bld 50 upgrades" u="1"/>
        <s v="B50 Help Bill with Floor" u="1"/>
        <s v="65c tuckpoint" u="1"/>
        <s v="drywall blg 65" u="1"/>
        <s v="bld 65 upgrades" u="1"/>
        <s v="B65C Instal Drywall" u="1"/>
        <s v="Wiaxie meeting" u="1"/>
        <s v="Clean Shop/Admin/Meeting with Dan" u="1"/>
        <s v="set sidewalk and drain for pour" u="1"/>
        <s v="bld 50 upgrade prep floor for grinding" u="1"/>
        <s v="floor prep and install rebar blg 50" u="1"/>
        <s v="core hole for electrician" u="1"/>
        <s v="tuckpoint 65c outside" u="1"/>
        <s v="Meeting B60 Scaffolding project" u="1"/>
        <s v="B60 Scope Hot Room with Jon" u="1"/>
        <s v="Temp Fix Broken Stop Sign" u="1"/>
        <s v="Admin/Clean Shop/Other" u="1"/>
        <s v="B68 Look at Lab Hood" u="1"/>
        <s v="fix stop sign" u="1"/>
        <s v="Pour concrete Pad" u="1"/>
        <s v="pour concrete" u="1"/>
        <s v="make pallets for shipping" u="1"/>
        <s v="bld 65upgrades" u="1"/>
        <s v="confined space watch" u="1"/>
        <s v="B59 Support Otis" u="1"/>
        <s v="remove pipes   patch holes" u="1"/>
        <s v="drano depal shipping crates" u="1"/>
        <s v="Draino Depal Shipping Crates" u="1"/>
        <s v="tuckpoint  wash 65c outside" u="1"/>
        <s v="B60 Scope Scaffolding project" u="1"/>
        <s v="Billing/Time/Admin" u="1"/>
        <s v="drano crates" u="1"/>
        <s v="wash brick 65c" u="1"/>
        <s v="bld 65c upgrades" u="1"/>
        <s v="patch cleanout cover" u="1"/>
        <s v="return wood for deck project" u="1"/>
        <s v="concrete repair" u="1"/>
        <s v="bld65 upgrades" u="1"/>
        <s v="WAHW Tuckpointing" u="1"/>
        <s v="ISN/Admin" u="1"/>
        <s v="fix hood in 68" u="1"/>
        <s v="B59 Trench Inspection" u="1"/>
        <s v="tuckpoint " u="1"/>
        <s v="WAH Watch Tuckpointing" u="1"/>
        <s v="blg 65 c repair concrete and ceiling" u="1"/>
        <s v="clean shop and repair floor by table saw" u="1"/>
        <s v="Riley Meeting" u="1"/>
        <s v="fix fan hood in 68" u="1"/>
        <s v="B68 Fix Exhaust hood" u="1"/>
        <s v="build scaffold " u="1"/>
        <s v="B60 Scaffolding" u="1"/>
        <s v="install closer elevator cage" u="1"/>
        <s v="set up floor grinder 1n 50" u="1"/>
        <s v="blg 65 upgrade" u="1"/>
        <s v="B65C upgrade Project" u="1"/>
        <s v="lock sets" u="1"/>
        <s v="scaffolding in 60" u="1"/>
        <s v="B63 Build Scaffolding" u="1"/>
        <s v="Time/Billing" u="1"/>
        <s v="scaffolding bld 60" u="1"/>
        <s v="build scaffold" u="1"/>
        <s v="Waxie meeting " u="1"/>
        <s v="B60 Schfolding Project" u="1"/>
        <s v="Grind Floor" u="1"/>
        <s v="bld65c upgrades" u="1"/>
        <s v="Meeting with Shannon" u="1"/>
        <s v="grind floor bld 50" u="1"/>
        <s v="B50 Grind Floor" u="1"/>
        <s v="Door Handle Project/Clean Shop/Help move Grinding equipment/Review SAPs" u="1"/>
        <s v="install closer can crusher" u="1"/>
        <s v="floor grinding" u="1"/>
        <s v="moniter for mason" u="1"/>
        <s v=" Tuckpoint Project" u="1"/>
        <s v="move tv from sams" u="1"/>
        <s v="respirator training" u="1"/>
        <s v="Resperator Training/Pull Plan Training/Door handle Project" u="1"/>
        <s v="take down scaffolding" u="1"/>
        <s v="break down stair tower" u="1"/>
        <s v="Remove Stair Tower" u="1"/>
        <s v="tuckpointing" u="1"/>
        <s v="65c upgrades" u="1"/>
        <s v="blg65 duct grill remove shelves" u="1"/>
        <s v="B65C Remove Shelving, Hand wall décor" u="1"/>
        <s v="ISN for Tom/Trench Meeting/Admin Work" u="1"/>
        <s v="Tuckpoint Project" u="1"/>
        <s v="clean up tools and cart" u="1"/>
        <s v="Clean Shop/Waxie meeting/Door Handle Project/Admin work" u="1"/>
        <s v="B63 Scaffold inspection " u="1"/>
        <s v="remove dead man from 65 parking" u="1"/>
        <s v="move handrail and straighteb cage" u="1"/>
        <s v="install door hardware blg 50" u="1"/>
        <s v="clean up plate and area" u="1"/>
        <s v="Door Handle Project/Admin work/Clean B52" u="1"/>
        <s v="fix stop sign blg 52" u="1"/>
        <s v="measure trenches and inspect" u="1"/>
        <s v="Trench Project" u="1"/>
        <s v="inspect scaffold and modify" u="1"/>
        <s v="finish door hardware QA lab" u="1"/>
        <s v="Door Handle Project/Admin work/Repair Threshold B65C/Unload Semi" u="1"/>
        <s v="repair theshold blg 65a" u="1"/>
        <s v="prep frame and door for replacement b56 terrace" u="1"/>
        <s v="clean flag bld 50" u="1"/>
        <s v="clean flag and rehang b50" u="1"/>
        <s v="tool inventory" u="1"/>
        <s v="Door Handle Project/Admin work/Tool Inventory/Meeting B63 Dike" u="1"/>
        <s v="tuckpoint 59 outside west" u="1"/>
        <s v="B56 Install Bomb Shelter Door" u="1"/>
        <s v="tuckpoint 59" u="1"/>
        <s v="count material for fence project" u="1"/>
        <s v="Meeting Shannon B59 Fence/Meeting Waxies/Admin/Door Handle Project" u="1"/>
        <s v="fix holes bld 63" u="1"/>
        <s v="Meeting Shannon" u="1"/>
        <s v="replace door closer" u="1"/>
        <s v="move aed and signs , bleed kit" u="1"/>
        <s v="moniter for tuckpoint project" u="1"/>
        <s v="Billing Meeting/Trench project/Door Handle project/Fis Door handle" u="1"/>
        <s v="Rail Car Containment " u="1"/>
        <s v="strip sidewalk" u="1"/>
        <s v="move printer from 65 to 64 2nd floor" u="1"/>
        <s v="Fix Closer/ISN work for Tom/Door handle Project/Meeting with Matt B50" u="1"/>
        <s v="repair bollard holes and fill rest" u="1"/>
        <s v="Door handle Project/B50 Grinding Bid/Billing" u="1"/>
        <s v="new cables for hood in 68" u="1"/>
        <s v="B68 Repair Lab Hood" u="1"/>
        <s v="Clean and Fill Last Bollard Hole" u="1"/>
        <s v="Investige Rail Contanment" u="1"/>
        <s v="Move Stair tower pieces to Bldg. 60" u="1"/>
        <s v="Door Handle Project/Clean Shop/ ISN Work/" u="1"/>
        <s v="B63 Scaffolding Inspection" u="1"/>
        <s v="build frames for window tint" u="1"/>
        <s v="tuckpoint and clean up from stair tower solar project" u="1"/>
        <s v="bldg 50 upgrades" u="1"/>
        <s v="B50 Set up for Floor Grinding " u="1"/>
        <s v="change out locksets" u="1"/>
        <s v="B50 Travis Meeting" u="1"/>
        <s v="hang window tint blg 56" u="1"/>
        <s v="floor grind molding" u="1"/>
        <s v="B50  Floor Grinding " u="1"/>
        <s v="change locksets blg 63" u="1"/>
        <s v="B69 CAPA Meeting" u="1"/>
        <s v="Door Handle Project/Clean Shop/ Riley Meeting/Bid Work" u="1"/>
        <s v="reframe window tint" u="1"/>
        <s v="B56 Tint panels " u="1"/>
        <s v="floor in molding" u="1"/>
        <s v="change out lock sets" u="1"/>
        <s v="Work on Bids" u="1"/>
        <s v="parking lot bollards 65c" u="1"/>
        <s v="pull bollards and dispose" u="1"/>
        <s v="Bid Work/Time/" u="1"/>
        <s v="change lock sets" u="1"/>
        <s v="reattach stop sign blg 52 parking lot" u="1"/>
        <s v="check grinder power and prep floor for grinding" u="1"/>
        <s v="B65C Bollord Project" u="1"/>
        <s v="cut, chip and dispose of asphalt" u="1"/>
        <s v="put up sun block panels blg 56" u="1"/>
        <s v="ISN work/Admin/" u="1"/>
        <s v="B60 Scaffold Inspection" u="1"/>
        <s v="railroad containment" u="1"/>
        <s v="demo concrete dhl" u="1"/>
        <s v="tuckpoint 65b" u="1"/>
        <s v="B65B Tuckpoint " u="1"/>
        <s v="replace lockset" u="1"/>
        <s v="move lumber for handrail" u="1"/>
        <s v="operate lull for tuckpoint project" u="1"/>
        <s v="Riley Computer Learning/ Admin/ " u="1"/>
        <s v="Fix Med Center Door For Security Project " u="1"/>
        <s v="structual steel reinforcement" u="1"/>
        <s v="prep for belzona patch blg 59 3rd floor" u="1"/>
        <s v="set sidewalk dhl" u="1"/>
        <s v="run lull" u="1"/>
        <s v="Computer Learning/Clean Shop/Meeting with Shannon" u="1"/>
        <s v="belzona patch 59-3" u="1"/>
        <s v="Time/Tools down from B65C/Shannon meeting with Servpro" u="1"/>
        <s v="Truck Dock Bollards" u="1"/>
        <s v="replace bollards" u="1"/>
        <s v="Monitor Servpro" u="1"/>
        <s v="epoxy repair 59-3" u="1"/>
        <s v="tuckpoint roof bldg 65" u="1"/>
        <s v="B65C Truck Dock Lot C Bollards" u="1"/>
        <s v="Scaffold Inspection for  Servpro" u="1"/>
        <s v="door handles" u="1"/>
        <s v="RA Smith Survey Escort " u="1"/>
        <s v="B65C Lot C Bollards" u="1"/>
        <s v="B65B Tuckpointing " u="1"/>
        <s v="set bollards blg 65" u="1"/>
        <s v="bollards bld 66" u="1"/>
        <s v="set bollard blg 66" u="1"/>
        <s v="Riley Safety Meeting work on Bids" u="1"/>
        <s v="rasmith drone topo" u="1"/>
        <s v="ra smith escort" u="1"/>
        <s v="RA Smith Escort " u="1"/>
        <s v="B65C Lot C Bollards and B66 " u="1"/>
        <s v="roof 65b west wall" u="1"/>
        <s v="pour bollards" u="1"/>
        <s v="bollards bld66" u="1"/>
        <s v="set bollards blg 65 and 66" u="1"/>
        <s v="Riley Meeting/Bids/Meeting with Shannon/Help Waxies with Door" u="1"/>
        <s v="tuckpointing bld 59/remove equip roof" u="1"/>
        <s v="Spring Tuckpointing " u="1"/>
        <s v="move lumber onto roof for penthouse repairs" u="1"/>
        <s v="Deliver wood to roof " u="1"/>
        <s v="set and pour dhl" u="1"/>
        <s v="clean up roof from tuckpoint" u="1"/>
        <s v="clean up bollards" u="1"/>
        <s v="clean shop and fix baricades" u="1"/>
        <s v="Riley Meeting/Bids/ISN" u="1"/>
        <s v="Safety " u="1"/>
        <s v="replace roton hinge and hardware" u="1"/>
        <s v="spring tuckpointing 59 west" u="1"/>
        <s v="components bld 50 project" u="1"/>
        <s v="clean up DHL" u="1"/>
        <s v="strip and saw cut sidewalk" u="1"/>
        <s v="Admin Work/Clean Shop/Time/Bids" u="1"/>
        <s v="shop for material" u="1"/>
        <s v="Shannon meeting/Time" u="1"/>
        <s v="measure for rail car containment" u="1"/>
        <s v="special light door survey" u="1"/>
        <s v="tuckpoint bldg 59 west" u="1"/>
        <s v="components layout" u="1"/>
        <s v="Waxie meeting/Admin" u="1"/>
        <s v="scaffolding bld60" u="1"/>
        <s v="breakdown scaffold blg 60" u="1"/>
        <s v="B60 Remove scaffolding " u="1"/>
        <s v="  ra smith escort" u="1"/>
        <s v="Escort For RA Smith" u="1"/>
        <s v="tuckpointing 56/59 " u="1"/>
        <s v="prep and cold patch bollards" u="1"/>
        <s v="B59 L252 Trench Cleaning" u="1"/>
        <s v="bld 50 upgrades phase 2" u="1"/>
        <s v="Admin/Bid work/ISN" u="1"/>
        <s v="escort surveyor" u="1"/>
        <s v="move cubbies onto carpet" u="1"/>
        <s v="cold patch for bollards" u="1"/>
        <s v="clean trench line 252" u="1"/>
        <s v="band scaffolding from bld 60" u="1"/>
        <s v="scaffolding" u="1"/>
        <s v="escort rasmith" u="1"/>
        <s v="RA SMITH " u="1"/>
        <s v="components upgrade" u="1"/>
        <s v="tuckpoint west 60 outside" u="1"/>
        <s v="BUILDING 60 TUCKPOINT WEST OUTSIDE" u="1"/>
        <s v="TRENCH WORK" u="1"/>
        <s v="Clean and epoxy trench line 252" u="1"/>
        <s v="ra smith" u="1"/>
        <s v="Move Funiture at Child Care" u="1"/>
        <s v="B50 Remove Pipes and Start Ceilling Insulation " u="1"/>
        <s v="tuckpoint 60 west" u="1"/>
        <s v="Waxie Meeting/Shannon Meeting/Locksets" u="1"/>
        <s v="Unload Fence Delivery" u="1"/>
        <s v="insulation panels in ceiling" u="1"/>
        <s v="B50 Install Insulation" u="1"/>
        <s v="bld 65c tuckpoint" u="1"/>
        <s v="B51 Office Scope Floor " u="1"/>
        <s v="Lockset/Admin" u="1"/>
        <s v="sort fence componets for mezz" u="1"/>
        <s v="Separate Mez Fence " u="1"/>
        <s v="bollards" u="1"/>
        <s v="Fix Bollards throughout plant " u="1"/>
        <s v="blg 52 awning leak scope" u="1"/>
        <s v="B52 Fix Leak " u="1"/>
        <s v="investigate floor repair in blg 51" u="1"/>
        <s v="Child Care" u="1"/>
        <s v="tuckpoint bldg 65 d" u="1"/>
        <s v="measure for trench repair" u="1"/>
        <s v="B59 L252 Trench" u="1"/>
        <s v="Riely Meeting/Admin" u="1"/>
        <s v="patch roof blg 52" u="1"/>
        <s v="fix security gates blg 55" u="1"/>
        <s v="B55ish Fix Gates " u="1"/>
        <s v="bld 65C tuckpointing" u="1"/>
        <s v="patch hole in siding blg 68" u="1"/>
        <s v="B68 Fix Hole" u="1"/>
        <s v="Admin/Time/Computer Learning " u="1"/>
        <s v="change lockset elevator equipment room blg 60" u="1"/>
        <s v="68 repair fence and rolling gates" u="1"/>
        <s v="finish panic device qa lab" u="1"/>
        <s v="add door stop equipment cage blg 59" u="1"/>
        <s v="build handrail on penthouse" u="1"/>
        <s v="bld 65c west pointing" u="1"/>
        <s v="drill holes for saw cutting" u="1"/>
        <s v="fix door blg 50 second floor" u="1"/>
        <s v="build handrail penthouse roof" u="1"/>
        <s v="working at height watch" u="1"/>
        <s v="bld 65f tuckpoint" u="1"/>
        <s v="patch bld 60 elevator room\tuckpointing" u="1"/>
        <s v="Bid projects /Admin" u="1"/>
        <s v="B56 Fence Project" u="1"/>
        <s v="insulation panels" u="1"/>
        <s v="Entrance Sign Project" u="1"/>
        <s v="prep for shutdown" u="1"/>
        <s v="bld 51 fill floor holes and remove bollards" u="1"/>
        <s v="pipe bridge repair" u="1"/>
        <s v="unload scaffolding for components" u="1"/>
        <s v="install insulation" u="1"/>
        <s v="main entrance sign repair" u="1"/>
        <s v="patch pipe bridge" u="1"/>
        <s v="65a tuckpoint" u="1"/>
        <s v="Admin" u="1"/>
        <s v="supplies for new sign" u="1"/>
        <s v=" door handle in medical center" u="1"/>
        <s v="move fence in blg 56" u="1"/>
        <s v="B59 Scaffolding Project" u="1"/>
        <s v="JDR Stencil Project " u="1"/>
        <s v="watch working at hieghts pipe bridge" u="1"/>
        <s v="cut holes in wall" u="1"/>
        <s v="bld 59 fence project" u="1"/>
        <s v="fence project bld 59" u="1"/>
        <s v="JD stencil" u="1"/>
        <s v="prep floor in 51" u="1"/>
        <s v="patch floor with belzona" u="1"/>
        <s v="set up scaffolding 55" u="1"/>
        <s v="penetrate holes in masonry/remove 5 high" u="1"/>
        <s v="patch holes in fire wall" u="1"/>
        <s v="B59 fencing" u="1"/>
        <s v="B59 Build Scaffolding" u="1"/>
        <s v="scaffold build" u="1"/>
        <s v="65a concrete" u="1"/>
        <s v="B65A Concrete project" u="1"/>
        <s v="build fence" u="1"/>
        <s v="grind floors" u="1"/>
        <s v="demo communication closet" u="1"/>
        <s v="concrete replace demo" u="1"/>
        <s v="B65A Concrete floor demo" u="1"/>
        <s v="tuckpoint 65a" u="1"/>
        <s v="replace door and frame in gas house" u="1"/>
        <s v="drill anchor hole" u="1"/>
        <s v="bld 65c pointing" u="1"/>
        <s v="b65 a conc rete replace" u="1"/>
        <s v="65 concrete prep" u="1"/>
        <s v="b63 tank replacement" u="1"/>
        <s v="drill for anchors" u="1"/>
        <s v="prep floor for grinding bld 51" u="1"/>
        <s v="pointing bld 65c" u="1"/>
        <s v="65 concrete" u="1"/>
        <s v="bld 50 scaffold" u="1"/>
        <s v="install door &amp; hardware" u="1"/>
        <s v="floor crack grinding" u="1"/>
        <s v="drill plates to anchor tanks" u="1"/>
        <s v="anchor tank" u="1"/>
        <s v="grind floor bld 51" u="1"/>
        <s v="Demo Small building with Tim" u="1"/>
        <s v="shore bathroom ceiling" u="1"/>
        <s v="bld 65c point" u="1"/>
        <s v="Prep for Pour" u="1"/>
        <s v="bld 50 dust collection" u="1"/>
        <s v="clean up tools and cords ,generator" u="1"/>
        <s v="repair templates for jdr" u="1"/>
        <s v="floor grind bldg 51" u="1"/>
        <s v="move tools for project cut foam" u="1"/>
        <s v="sand epoxy" u="1"/>
        <s v="floor grind bldg50" u="1"/>
        <s v="clean up from pour 65a" u="1"/>
        <s v="Admin Work Use Funds" u="1"/>
        <s v="Admin Work See email" u="1"/>
        <s v="B55t Install Door" u="1"/>
        <s v="demo doors bld 55 /window bars bld 55t" u="1"/>
        <s v="Patch Pipe Bridge " u="1"/>
        <s v="B59 Fence" u="1"/>
        <s v="B65A concrete" u="1"/>
        <s v="scaffold take down" u="1"/>
        <s v="scaffold tear down" u="1"/>
        <s v="door install 55t" u="1"/>
        <s v="repair pipe bridge" u="1"/>
        <s v="drywall and fire caulk" u="1"/>
        <s v="Admin Work See Emails" u="1"/>
        <s v="Spring Tuckpint " u="1"/>
        <s v="rasmith escort" u="1"/>
        <s v="55t  door hardware / caulk" u="1"/>
        <s v="mount racks and clean trench" u="1"/>
        <s v="clean drain and mount rack" u="1"/>
        <s v="bld 55 scaffold" u="1"/>
        <s v="Work On B55T Scaffolding Project" u="1"/>
        <s v="demo roof door" u="1"/>
        <s v="remove handrail and carry up door and frame" u="1"/>
        <s v="Work On Pipe Bridge Project" u="1"/>
        <s v="firecaulk blg 50" u="1"/>
        <s v="spring tuckpoint 65c" u="1"/>
        <s v="fire caulk 50" u="1"/>
        <s v="Escort RA Smith" u="1"/>
        <s v="install door" u="1"/>
        <s v="pipe bridge repairs" u="1"/>
        <s v="temp. fire wall" u="1"/>
        <s v="spring tuck point 63" u="1"/>
        <s v="entry sign" u="1"/>
        <s v="epoxy anchor bolts" u="1"/>
        <s v="dust collection room" u="1"/>
        <s v="Admin Task See Emails" u="1"/>
        <s v="bollards bld 51" u="1"/>
        <s v="penthouse repairs" u="1"/>
        <s v="unload materials, reinforce walls" u="1"/>
        <s v="tuckpoint bld 65b" u="1"/>
        <s v="Riley saftey meeting, Waxie Meeting, admin work, Work on FRP with Mike " u="1"/>
        <s v="safety stand down" u="1"/>
        <s v="safety meeting" u="1"/>
        <s v="safety standdown" u="1"/>
        <s v="hotwork training" u="1"/>
        <s v="child care remodel" u="1"/>
        <s v="install cubbies at childcare" u="1"/>
        <s v="daycare replace cubbies" u="1"/>
        <s v="59 fence" u="1"/>
        <s v="bld 59 fence" u="1"/>
        <s v="set up cones" u="1"/>
        <s v="sewer project phase II" u="1"/>
        <s v="saw cut concrete" u="1"/>
        <s v="remove concrete and clean up mess" u="1"/>
        <s v="remove and replace concrete" u="1"/>
        <s v="Work on Ellinson Project" u="1"/>
        <s v="General admin work " u="1"/>
        <s v="Working at Heights for building 50 . Working at Heights for pipe bridge building 59 . Fence worked on all three locations  Work on the spinner north fence project  Work on Ellingson project at  General admin work  Meeting with John Bethel " u="1"/>
        <s v="barricades for wanesek" u="1"/>
        <s v="59 fence project" u="1"/>
        <s v="sewer project barricades" u="1"/>
        <s v="barricades for slab" u="1"/>
        <s v="General admin work, Work on Ellington project, Work on outside fence project, Work with BPT on Computer , Meeting with Century about the outside fence project ,Work done putting a price together for building 65 a hole in mezzanine" u="1"/>
        <s v="fence project 59" u="1"/>
        <s v="General admin work , Work on Riley FRP ,  Work on building 65 holes in mezz, Work on computer with BPT  (estimated 2-3 hours). Shopping in Menards, Worked on building 59 fencing ,  Meeting with Matt about future work , One hour OT ." u="1"/>
        <s v="dust room door 50" u="1"/>
        <s v="tool collection" u="1"/>
        <s v="General admin work,Working at hights B50,Meeting with Matt and Shannon, Work on time, Meeting with Matt on ISN Permit " u="1"/>
        <s v="Safety Training" u="1"/>
        <s v="remove scaffolding from 59" u="1"/>
        <s v="Remove Scaffolding " u="1"/>
        <s v="b55 remove scaffolding" u="1"/>
        <s v="Remove Scaffolding" u="1"/>
        <s v="Working at Hights " u="1"/>
        <s v="B50 Door " u="1"/>
        <s v="doors for dust room" u="1"/>
        <s v="Admin use up funds " u="1"/>
        <s v="Working at Hights for B50, Pipe Pridge,B55 scffolding,Meeting with Matt about ISN, Waxie Meeting " u="1"/>
        <s v="scj safety training" u="1"/>
        <s v="Berm and Fence Project" u="1"/>
        <s v="remove &amp; stack scaffolding for pickup" u="1"/>
        <s v="remove stantions &amp; replace caution tape" u="1"/>
        <s v="Penthouse project" u="1"/>
        <s v="59 fencing" u="1"/>
        <s v="remove scaffolding 55" u="1"/>
        <s v="68 sewer project" u="1"/>
        <s v="WAH Pipe bridge, Load shop truck, Clean Shop, Meeting with Mike Riley, Work on computer BPT,Admin Work" u="1"/>
        <s v="fill bollard holes 59" u="1"/>
        <s v="berm and fence " u="1"/>
        <s v="scaffolding removal" u="1"/>
        <s v="invoice project" u="1"/>
        <s v="Hotroom Bid" u="1"/>
        <s v="WAH Pipe bridge, Admin Work, Meeting about B63 Processing work, Riley Meeting" u="1"/>
        <s v="remove fence by solar farm" u="1"/>
        <s v="Brem and fence work" u="1"/>
        <s v="Safway ISN Help" u="1"/>
        <s v="Hot room Paperwork " u="1"/>
        <s v="Work on end of Fiscal Billing, B51 Leak,work on Bids, Admin work" u="1"/>
        <s v="open wall for fitters" u="1"/>
        <s v="WAH" u="1"/>
        <s v="fence project" u="1"/>
        <s v="Admin Work, Billing, " u="1"/>
        <s v="Fence and Brem Work" u="1"/>
        <s v="finish fence" u="1"/>
        <s v="fire caulk" u="1"/>
        <s v="Set up Pour" u="1"/>
        <s v="Confined space, other" u="1"/>
        <s v="Explore demo" u="1"/>
        <s v="Admin Work, End of fiscal Billing, Meeting with Waxie on Ceiling tile project " u="1"/>
        <s v="remove fence for burm" u="1"/>
        <s v="Work on Berm and Fence Project " u="1"/>
        <s v="dust collector project" u="1"/>
        <s v="disassemble hot room" u="1"/>
        <s v="Work on Hot Room Project" u="1"/>
        <s v="Admin Work, End of fiscal Billing, Work on Bids" u="1"/>
        <s v="Work on Confined space" u="1"/>
        <s v="remove hot room" u="1"/>
        <s v="Admin Work, End of fiscal Billing, Work on Bids, Meeting with Shannon" u="1"/>
        <s v="make and install stainless panel and partition" u="1"/>
        <s v="look for loose hatch blg 54 to secure" u="1"/>
        <s v=" loose hatch blg 54 to secure" u="1"/>
        <s v="repair patches from bollards removel" u="1"/>
        <s v="clean up concrete from pour" u="1"/>
        <s v="Admin Work, clean shop, Clean lower Dock  50, Clean lower Dock 56, Work on Bids" u="1"/>
        <s v="clean dock 56" u="1"/>
        <s v="patch bollard holes" u="1"/>
        <s v="sewer project" u="1"/>
        <s v="hot room project" u="1"/>
        <s v="Meetting, Bid projects, " u="1"/>
        <s v="WAH Permits, B50 Hotroom170,Components New Crib, Meeting with Riley Safety, Meeting wit Matt, B56 Contaminate project, Waxie Meeting, B64 Widen hallway project, " u="1"/>
        <s v="50 crib install" u="1"/>
        <s v="processing" u="1"/>
        <s v="B60 Elevator Door, Admin Work, Meeting with Cory about B65 Carpeting, Meeting at Shop Pick up Epoxy, Meeting with Premier about Widening Fence, Work on B63 Processing bid," u="1"/>
        <s v="take angle off floor" u="1"/>
        <s v="B 63floor patch" u="1"/>
        <s v="fill bollard holes" u="1"/>
        <s v="grout columns" u="1"/>
        <s v="map out trench line252" u="1"/>
        <s v="clean out cover blg 69 investigate" u="1"/>
        <s v="Building 50 Fence, B69 Drain Cover, Admin Work, Meeting with Matt about parking lot work, Trip to Hoenel, B63 Processing bid" u="1"/>
        <s v="repair steps blg 68" u="1"/>
        <s v="Main Isle repair, B63 Processing bid, Admin work " u="1"/>
        <s v="Main Isle repair" u="1"/>
        <s v="Admin Work, B63 Processing Bid, B59 L252 Trench Repair, Meeting with Trevor about B63 Processing, Work on B50 170 hot room fence and blankets, Meeting with Justin about B63 Processing and entrance concrete." u="1"/>
        <s v="install door knobs" u="1"/>
        <s v="Meeting with Matt" u="1"/>
        <s v="Bid for B55T siding, WAH for Pipe Bridge work,Meetin with Mike Riley, Meeting B63 Processing, Bid on B63 Processing" u="1"/>
        <s v="crib fence project" u="1"/>
        <s v="B50 Fence Project, WAH Pipe Bridge, L374 Door Removal, B63 Processing Bid, B72 Doors, B50 contaminate trench, Meeting with Mike, Reeling Meeting, B56 containment, Work on Med center Door, Roof inspection B65A" u="1"/>
        <s v="crib fencing" u="1"/>
        <s v="measure processing trench" u="1"/>
        <s v="door project 72" u="1"/>
        <s v="bridge pipe" u="1"/>
        <s v="patch steps blg 68" u="1"/>
        <s v="50 crib project" u="1"/>
        <s v="WAH Permit, Working on multiple bids and projects, Waxie meeting, Meeting about guard shack parking lit, Meeting about B56 Can crusher, Meeting B50 Reclaim area " u="1"/>
        <s v="reenforce metal building @bottom of wall &amp; door jamb" u="1"/>
        <s v="belzona patching" u="1"/>
        <s v="window tint" u="1"/>
        <s v="bldg64 install locks trench inspect" u="1"/>
        <s v="Working on multiple bids and projects, Billing, Time " u="1"/>
        <s v="Work On Billing, Work on Bids-B63 floor grind-B51 L374-Fencing, Meeting Shannon, Waxie Meeting,Billing Meeting" u="1"/>
        <s v="Clean Garage by Spinner trailer" u="1"/>
        <s v="B50 Trench Epoxy " u="1"/>
        <s v="belzona epoxy patches" u="1"/>
        <s v="window shades" u="1"/>
        <s v="pipe bridge" u="1"/>
        <s v="can crusher project" u="1"/>
        <s v="Tank Containment Project " u="1"/>
        <s v="crib project 50" u="1"/>
        <s v="B50 reclaim Meeting, Short Meeting with Tim, Prep Trench meeting for Amy and Ken, B51L374 Bid, Meeting with Matt about spoil hill, Work on B55T siding project" u="1"/>
        <s v="clean garage" u="1"/>
        <s v="prep trench for epoxy blg 50" u="1"/>
        <s v="hang tv with tom debrabander" u="1"/>
        <s v="go to bliffert for composite pricing" u="1"/>
        <s v="B63 Bids, Meeting with Mike, Meeting with Trevor exterior lights, Admin Work" u="1"/>
        <s v="Organize and store sound blankets" u="1"/>
        <s v="working at heights watch for sun shades" u="1"/>
        <s v="working at heights for pipe bridge" u="1"/>
        <s v="Door handle project, admin work, Move skids out of Goodwill meeting, Clean Lowerdock,Waie Meeting, Communications hub removal meeting, Work ON Bids" u="1"/>
        <s v="work on entry door blg 57" u="1"/>
        <s v="door handle bldg 64" u="1"/>
        <s v="WAH Permit" u="1"/>
        <s v="went to get belzone" u="1"/>
        <s v="Meeting with Wanasak about spoil pile, Work on next weeks schedule, Menards Shopping, Meeting with Wanasak, Billing and time, Work on Multiple Bids, " u="1"/>
        <s v="Look at B57 Door" u="1"/>
        <s v="can crusher containment" u="1"/>
        <s v="Biding projects, Admin work" u="1"/>
        <s v="door 59-113 tank farm replace threshold" u="1"/>
        <s v="Clean Spoil Hill" u="1"/>
        <s v="concrete bollards 69" u="1"/>
        <s v="Set up Concrete stone containment " u="1"/>
        <s v="adjust door 65-114" u="1"/>
        <s v="sandblasting support" u="1"/>
        <s v="can crusher sand blasting" u="1"/>
        <s v="SandBlasting B56 can crusher" u="1"/>
        <s v="move concrete barrier" u="1"/>
        <s v="Biding projects" u="1"/>
        <s v="Biding projects, Admin work,Meeting with Jeff about B63 safety" u="1"/>
        <s v="Replace B72 Doors" u="1"/>
        <s v="55t exterior siding" u="1"/>
        <s v="59 trench drawing" u="1"/>
        <s v="Security Project Walk Through " u="1"/>
        <s v="Biding projects, Admin work, Work on Billing, Billing Meeting, Run to Menards, Work with BPT on Scanner, Meeting with Prime , " u="1"/>
        <s v="72 doors replace" u="1"/>
        <s v="Biding projects, Admin work, Work on Billing, Computer work " u="1"/>
        <s v="remove asphalt spoils" u="1"/>
        <s v="clean hill " u="1"/>
        <s v="Work on Bids " u="1"/>
        <s v="Meeting with Matt and Premier forklift charging area, Gemba walkthrough, Waxie meeting " u="1"/>
        <s v="new doors 72" u="1"/>
        <s v="Replace Doors" u="1"/>
        <s v="Meeting about Dranio project" u="1"/>
        <s v="patch containment areas" u="1"/>
        <s v="Repair Contanment area" u="1"/>
        <s v="inventory sound blankets" u="1"/>
        <s v="Inventory Sound  Blankets " u="1"/>
        <s v="sand blasting" u="1"/>
        <s v="Unload TB in new spot, Work on multipule estimates, Meeting with Matt, Cleaned up and went through &quot;new&quot; scj hepa filter," u="1"/>
        <s v="repair containment" u="1"/>
        <s v="Move Jersey barriers " u="1"/>
        <s v="Move cones for Rodeo" u="1"/>
        <s v="fix sign post" u="1"/>
        <s v="mark and remove asphalt" u="1"/>
        <s v="go to grainger" u="1"/>
        <s v="Riley Meeting, Meeting with Mike, New Project Meeting, Meeting with Santos, Meeting with Shannon, Meeting with Beffel, Meeting with Chad" u="1"/>
        <s v="72 new doors" u="1"/>
        <s v="Draino drain" u="1"/>
        <s v="repair trench reclaim area" u="1"/>
        <s v="clean up the hill by windmill" u="1"/>
        <s v="repair concrete around call button blg 60" u="1"/>
        <s v="Repair Wall Around Call Button" u="1"/>
        <s v="move jersey barriers and concrete blocks" u="1"/>
        <s v="can crusher" u="1"/>
        <s v="train car containment" u="1"/>
        <s v="fix concrete floor" u="1"/>
        <s v="Meeting with Ron on Well Heads, Meeting with Mike, Worked on multiple bids, " u="1"/>
        <s v="demo concrete blg 55" u="1"/>
        <s v="Replace Concrete" u="1"/>
        <s v="drano dumping" u="1"/>
        <s v="clean up from sealer" u="1"/>
        <s v="repair call button box wall" u="1"/>
        <s v="unload delineaters for fork truck rodeo" u="1"/>
        <s v="sandblast containment" u="1"/>
        <s v="set up for sand blasting" u="1"/>
        <s v="components crib 50" u="1"/>
        <s v="build gate for 374" u="1"/>
        <s v="door handle 63" u="1"/>
        <s v="Locate for multiple projects, Meeting with Stark Concrete, Meeting with Matt about Spinner garage, Work on multiple bids " u="1"/>
        <s v="assist with threshold blg 63" u="1"/>
        <s v="Replace Door threshold " u="1"/>
        <s v="prep floor bld 55" u="1"/>
        <s v="dump drano" u="1"/>
        <s v="fill holes with gravel for signs" u="1"/>
        <s v="Replace Sign" u="1"/>
        <s v="monitor WAH pipe bridge" u="1"/>
        <s v="Time and Billing " u="1"/>
        <s v="fix floor" u="1"/>
        <s v="fix ballards" u="1"/>
        <s v="Training with Mark Privet Lines, Meeting B63 Processing project, Pick up tools from Shop, Meeting with Mike, Work on Spinner garage project" u="1"/>
        <s v="patch holes in floor blg 55" u="1"/>
        <s v="Dump Draino " u="1"/>
        <s v="rodeo support" u="1"/>
        <s v="Light pole survey" u="1"/>
        <s v="Can Crusher containment project" u="1"/>
        <s v="B59 components Fence Project" u="1"/>
        <s v="Lost Data" u="1"/>
        <s v="repair bollards" u="1"/>
        <s v="crib fence bld 50" u="1"/>
        <s v="Help Waxie with Door Handle B69, Meeting with Tom, Work on Light survey, Riley Meeting, Waxie meeting" u="1"/>
        <s v="patch floor blg 55" u="1"/>
        <s v="B55 Patch Hole" u="1"/>
        <s v="Repair Bollards " u="1"/>
        <s v=" (4)bldg.63 (4) bldg 60 ch point2" u="1"/>
        <s v="sand blast can crusher" u="1"/>
        <s v="weld fence parts" u="1"/>
        <s v="Admirn Work, Waxie Meeting, Meeting with Beffel, " u="1"/>
        <s v="light post survey" u="1"/>
        <s v="tuckpoint demo caulk bldg 60 checkpoint 2 area" u="1"/>
        <s v="can crusher sand blast" u="1"/>
        <s v="plumbing train spil" u="1"/>
        <s v="ISN Training, &lt;eetoimg with Riley safety, Meeting with Mike, Meeting with Aaron,Specil Lite door estimate, Time, " u="1"/>
        <s v="working at heights moniter" u="1"/>
        <s v="tuckpoint repair masonry bld 60 ch pt 11" u="1"/>
        <s v="B55 Patch floor " u="1"/>
        <s v="Tuck pointing project" u="1"/>
        <s v="tuckpoint 60 and 65c" u="1"/>
        <s v="clean up from sandblasting" u="1"/>
        <s v="train containment" u="1"/>
        <s v="B51 Train car containment " u="1"/>
        <s v="B50 Components Fencing " u="1"/>
        <s v="Drano Project" u="1"/>
        <s v="Meetings, Estimates" u="1"/>
        <s v="tuckpoint bldg 60 east" u="1"/>
        <s v="can crusher epoxy" u="1"/>
        <s v="bld 50 fence" u="1"/>
        <s v="repair trim 65a" u="1"/>
        <s v="tuckpoint 65c south" u="1"/>
        <s v="B50 Train car Grounding " u="1"/>
        <s v="50 crib fence" u="1"/>
        <s v="train car grounding " u="1"/>
        <s v="Estimates" u="1"/>
        <s v="bldg 60 tuckpoint" u="1"/>
        <s v="train grounding project" u="1"/>
        <s v="set bollard by fence" u="1"/>
        <s v="shop for grommits for sound blankets" u="1"/>
        <s v="Tuckpointing project " u="1"/>
        <s v="Train Car Grounding project " u="1"/>
        <s v="Components Fence Project " u="1"/>
        <s v="Security project" u="1"/>
        <s v="Bollard Project" u="1"/>
        <s v="Estimate, Admin, Waxie meeting, B74 resurfacing project meeting" u="1"/>
        <s v="tuckpoint moniter" u="1"/>
        <s v="repair door for ess" u="1"/>
        <s v="tuckpoint 60 east" u="1"/>
        <s v="drano table" u="1"/>
        <s v="Drano Table Project" u="1"/>
        <s v="Menards Shopping" u="1"/>
        <s v="B60 install Door" u="1"/>
        <s v="Estimate, Admin, Medical center meeting" u="1"/>
        <s v="train ground project" u="1"/>
        <s v="tuck point" u="1"/>
        <s v="train car ground project" u="1"/>
        <s v="pour pad around bollard by fence" u="1"/>
        <s v="Remove furniture from Office" u="1"/>
        <s v="strip and rub columns for grounding beams" u="1"/>
        <s v="cut siding off 72 and patch then test on 55t" u="1"/>
        <s v="build drano table" u="1"/>
        <s v="new door bld 60" u="1"/>
        <s v="remove furniture room 247 bld64" u="1"/>
        <s v="Siding project" u="1"/>
        <s v="Estimate, Admin, Waxie meeting, Meeting with Mike W, Riley meeting " u="1"/>
        <s v="clean out office in 64-2" u="1"/>
        <s v="backfill and cold patch posts" u="1"/>
        <s v="measure for siding blg 55t" u="1"/>
        <s v="run to micor to replace stock" u="1"/>
        <s v="Estimate, Admin, Time, Meeting with JeffHanson, Meeting with Matt, Meeting with Shannon" u="1"/>
        <s v="From 8/17/24" u="1"/>
        <s v="Time" u="1"/>
        <s v="tuckpoint acid wash , caulk bldg. 60 east" u="1"/>
        <s v="measure for siding" u="1"/>
        <s v="resize sound blankets" u="1"/>
        <s v="Safety Trining" u="1"/>
        <s v="Hot room Fence" u="1"/>
        <s v="Clean Deet Dock" u="1"/>
        <s v="B51 Train containment testing" u="1"/>
        <s v="Platform Move" u="1"/>
        <s v="Meeting and fence change" u="1"/>
        <s v="Waxie Meeting, B55t siding, ISN work, B50 hot water heater, Admin Work, Sign for Metal dumpster, Spoil hill project, Clean Office, B65A trim pieces " u="1"/>
        <s v="sign placement" u="1"/>
        <s v="move desks to dock " u="1"/>
        <s v="Move Desks From Waxdale to Down town " u="1"/>
        <s v="3d Scanning meeting,B55t Siding, ISN work, Admin work, Drano Transfer table, B51 Train Containment, B63 Process Sewer, B56 Bollard Demo" u="1"/>
        <s v="remove overhead door" u="1"/>
        <s v="Riley meeting, Meet with Kieth Mims, B55t Siding, ISN work, Admin work, Sign and chain for spoil hill, Wind turbine fence change, B57 mezz gates, B74 parking lot" u="1"/>
        <s v="move material to blg 66" u="1"/>
        <s v="train containment testing" u="1"/>
        <s v="spray bollards for removal" u="1"/>
        <s v="sound panels" u="1"/>
        <s v="drano depal" u="1"/>
        <s v="Fill Ballard's with stone" u="1"/>
        <s v="Waxie meeting, ISN Work, B51 train containment, Admin Work, Sign and chain for spoil hill, B57 mezz gates, B63 Process sewer project, B68 Barricades, " u="1"/>
        <s v="run for soda and food" u="1"/>
        <s v="check work orders" u="1"/>
        <s v="rebuild grinder heads" u="1"/>
        <s v="hot room fence and sound blankets" u="1"/>
        <s v="clean out material from b65b dock" u="1"/>
        <s v="filled ballards with stone" u="1"/>
        <s v="clean out 65b" u="1"/>
        <s v="install ballards" u="1"/>
        <s v="organize move of platform" u="1"/>
        <s v="move trailer" u="1"/>
        <s v="Rebuild grinder heads " u="1"/>
        <s v="Move matierals to B66" u="1"/>
        <s v="Taylor Dune meeting, ISN work, B5a tarin containment, Admin Work, Wind turbine fence change, Consolidate all fencing, Special Lite door project, B63-2 Storage clean out, Clean Shop, B65A Shop remodel , Time" u="1"/>
        <s v="Move platform" u="1"/>
        <s v="clean out fence from blg65f" u="1"/>
        <s v="stack support on blg 63" u="1"/>
        <s v="clean up fence from 65f" u="1"/>
        <s v="overhead door trim " u="1"/>
        <s v="sound pannels" u="1"/>
        <s v="dock door trim watch" u="1"/>
        <s v="w.a.h watch" u="1"/>
        <s v="repair garage header" u="1"/>
        <s v="support for stand pipe" u="1"/>
        <s v="Saftey Rack Clips " u="1"/>
        <s v="Sort Drano " u="1"/>
        <s v="Set up Floor Grinding" u="1"/>
        <s v="Tuckpointing " u="1"/>
        <s v="Asses Security fence B56 and B51" u="1"/>
        <s v="Infill Crock" u="1"/>
        <s v="Help Tim Move Grates" u="1"/>
        <s v="Clean Lower 50" u="1"/>
        <s v="Lube Ballards" u="1"/>
        <s v="Inspect Drano" u="1"/>
        <s v="Remove Grates" u="1"/>
        <s v="Mix Concrete" u="1"/>
        <s v="Prep Fence Gate for United " u="1"/>
        <s v="Install Fence " u="1"/>
        <s v="Clean out lower 50" u="1"/>
        <s v="Special Lite Door" u="1"/>
        <s v="Gates For United" u="1"/>
        <s v="Pour concrete and finish" u="1"/>
        <s v="Clean up pour" u="1"/>
        <s v="Cut Glass" u="1"/>
        <s v="Use up fund" u="1"/>
        <s v="Window Sill" u="1"/>
        <s v="Prep and Fill" u="1"/>
        <s v="Shop Renovation" u="1"/>
        <s v="Drano Ispection" u="1"/>
        <s v="Drano Inspection" u="1"/>
        <s v="Saftey Clips" u="1"/>
        <s v="Special Lite door project " u="1"/>
        <s v="Meeting and Fence" u="1"/>
        <s v="Work on Sill" u="1"/>
        <s v="Admin work, Waxie Meeting, Inspection Review," u="1"/>
        <s v="Admin work,L374 Door, B63 L515 Trench drain, B63 Process sewer project, B63 Cut Glass, Light pole base project, Dike repair, B65B mezz work, " u="1"/>
        <s v="Admin work,L374 Door,  Dike repair, B65B mezz work, Move Jersey Barrier, B57 Veranda Gates, Billing Time" u="1"/>
        <s v="Admin work, Taylor Dunn project,  Dike repair, ISN Work,  Billing Time, B74 Asphalt work, B63 Drano Grinding" u="1"/>
        <s v="Admin work,  Billing Time,  B63 Drano Grinding, B65C trench replace" u="1"/>
        <s v="blg 68 stair repair" u="1"/>
        <s v="fix ballard" u="1"/>
        <s v="inspect guard shack sill,install locks #64" u="1"/>
        <s v="THIS IS A SECOND TEST" u="1"/>
        <s v="B63 check lock" u="1"/>
        <s v="B52 Sort Skids" u="1"/>
        <s v="B56 L363 Remove Concrete" u="1"/>
        <s v="Meeting with Shanno/ISN work for Tom" u="1"/>
        <s v="hang security tv bld50" u="1"/>
        <s v="move lift,mount machine components," u="1"/>
        <s v="build truckers gate" u="1"/>
        <s v="fix trench drains" u="1"/>
        <s v="Move lift for repair" u="1"/>
        <s v="Repair Trench Drain Project " u="1"/>
        <s v="Install TV B50" u="1"/>
        <s v="Replace Door Handle " u="1"/>
        <s v="B50 Mount Machine " u="1"/>
        <s v="hang tv bld 50" u="1"/>
        <s v="clean up window project bld56" u="1"/>
        <s v="strip vaults" u="1"/>
        <s v="install closer on trucker gate " u="1"/>
        <s v="Clean up B56 Window project " u="1"/>
        <s v="repair drain grates" u="1"/>
        <s v="replace window bld 69" u="1"/>
        <s v="hang drywall b50" u="1"/>
        <s v="grind and caulk crack solar pad a" u="1"/>
        <s v="trench inspection and fill trip hazards b56" u="1"/>
        <s v="B69 Replace window " u="1"/>
        <s v="Time\Billing\ Clean Shop" u="1"/>
        <s v="window project 69" u="1"/>
        <s v="thench drain repair" u="1"/>
        <s v="patch floor" u="1"/>
        <s v="insulate and drywall" u="1"/>
        <s v="repair trench drains" u="1"/>
        <s v="frame and drywall " u="1"/>
        <s v="Trench Repair" u="1"/>
        <s v="Fence Projects" u="1"/>
        <s v="install frame and drywall" u="1"/>
        <s v="assemble specialite frames" u="1"/>
        <s v="prep diamond steel for dhl guardhouse" u="1"/>
        <s v="ISN Tom" u="1"/>
        <s v="replace door in 63" u="1"/>
        <s v="Meeting with Shannon\Riley Meeting\ Clean Shop" u="1"/>
        <s v="B63 Replace Special Lite Door" u="1"/>
        <s v="take saefty rails out of 69" u="1"/>
        <s v="finish door 63-129 and start truckers cage blg 50" u="1"/>
        <s v="fence demo" u="1"/>
        <s v="B56 Install Window Project" u="1"/>
        <s v="ISN for Tom" u="1"/>
        <s v="Time/Billing /Clean Shop" u="1"/>
        <s v="build truckers cage blg 50 goodwill" u="1"/>
        <s v="clean up hatches and cattle gates" u="1"/>
        <s v="vault project" u="1"/>
        <s v="drill hole for drain in transformer pad by pole barn" u="1"/>
        <s v="move crossover to roof " u="1"/>
        <s v="caulk  door 63-129 special lite" u="1"/>
        <s v="install truckers cage blg 50" u="1"/>
        <s v="Trench Repair " u="1"/>
        <s v="Rio Fence Project" u="1"/>
        <s v="cut drywall and clean up" u="1"/>
        <s v="caulk security trailer" u="1"/>
        <s v="replace fire door 60 mezz" u="1"/>
        <s v="clen out tv and desks in 50" u="1"/>
        <s v="return cones and pickup area behind 50" u="1"/>
        <s v="trench drain repair" u="1"/>
        <s v="Tool List and Clean Shop" u="1"/>
        <s v="door install 60 west mezz" u="1"/>
        <s v="install floor plate dhl" u="1"/>
        <s v="inspect scaffold and fill out inspection papers" u="1"/>
        <s v="fill boullard holes by depal " u="1"/>
        <s v="door handle 56" u="1"/>
        <s v="trench repairs" u="1"/>
        <s v="Find lift for SunBelt/Admin work" u="1"/>
        <s v="Help Cory wth Door Closer/Time/ISN for Tom" u="1"/>
        <s v="disassemble truckers cage 63 and move to blg 50" u="1"/>
        <s v="patch drywall blg 50" u="1"/>
        <s v="inspect scaffold and locate blankets" u="1"/>
        <s v="assemble crossover on roof" u="1"/>
        <s v="go to shop for blankets" u="1"/>
        <s v="clean solar mess 65" u="1"/>
        <s v="clean up garbage" u="1"/>
        <s v="replace windows 56" u="1"/>
        <s v="Wazie meeting/Admin work" u="1"/>
        <s v="Work on Trench Project" u="1"/>
        <s v="Move Lift" u="1"/>
        <s v="cut holes in roof" u="1"/>
        <s v="Meeting B52" u="1"/>
        <s v="repair fence bld 56" u="1"/>
        <s v="window project 56" u="1"/>
        <s v="caulk tank" u="1"/>
        <s v="Waxie Meeting/ISN work" u="1"/>
        <s v="Move Lift/Riley Meeting/Unload semi" u="1"/>
        <s v="Help Tim With Blankets around Tank" u="1"/>
        <s v="Meeting Work in B69" u="1"/>
        <s v="grout tank" u="1"/>
        <s v="barricade set up" u="1"/>
        <s v="Tank 150 Grout" u="1"/>
        <s v="Clean Shop/Time " u="1"/>
        <s v="Waxie Meeting/Clean Shop/Admin work" u="1"/>
        <s v="clean and caulk tank" u="1"/>
        <s v="concrete repair on pipe bridge" u="1"/>
        <s v="caulk pipes on pad b" u="1"/>
        <s v="B50 Pick up and Install Refridge" u="1"/>
        <s v="Adjust Fence in B63" u="1"/>
        <s v="patch concrete on pipe bridge" u="1"/>
        <s v="Riley Meeting/DHL Meeting/Work in ISN" u="1"/>
        <s v="patch pipe bridge concrete" u="1"/>
        <s v="fire watch" u="1"/>
        <s v="replace well cover remediation" u="1"/>
        <s v="B69 Lab Floor Tile" u="1"/>
        <s v="Clean Shop/Time/Meeting with Shannon" u="1"/>
        <s v="Collect and Store Barricades" u="1"/>
        <s v="pick up barricades for sewer project" u="1"/>
        <s v="install base and swing closet door for break room" u="1"/>
        <s v="B69 Lab Tile" u="1"/>
        <s v="move lift to 63" u="1"/>
        <s v="new rack in 69" u="1"/>
        <s v="clen out offices in 50" u="1"/>
        <s v="Work in ISN" u="1"/>
        <s v="Clean Everything out of room" u="1"/>
        <s v="B63 Change Fencing " u="1"/>
        <s v="finish ceiling tiles and move furniture" u="1"/>
        <s v="chip asphalt around well head covers" u="1"/>
        <s v="chip concrete to prepare for trench fill" u="1"/>
        <s v="Waxie Meeting/Clean Shop/Admin/Door Handle" u="1"/>
        <s v="Help Waixe Move Cabinet " u="1"/>
        <s v="B56 Elevator" u="1"/>
        <s v="Remove Fence B51" u="1"/>
        <s v="hang blankets in 56 for demo" u="1"/>
        <s v="pick up grinding supplies" u="1"/>
        <s v="hang blankets in 56" u="1"/>
        <s v="Help Waxie with Salt" u="1"/>
        <s v="B69 Core hole/look at Racking" u="1"/>
        <s v="B65A Patch Flooring" u="1"/>
        <s v="prep floor for grinding" u="1"/>
        <s v="cut out floor blg 50 for scale" u="1"/>
        <s v="floor grinding 56" u="1"/>
        <s v="firewatch 50" u="1"/>
        <s v="bld 69 install bumpers on racking" u="1"/>
        <s v="Door handle project/Admin work/Clean Shop/Riley Meeting" u="1"/>
        <s v="B56 Floor Grinding" u="1"/>
        <s v="B69 Racking find and order" u="1"/>
        <s v="floor in 50" u="1"/>
        <s v="Fix Bus Stop Turnstile " u="1"/>
        <s v="Work on Fence project B60" u="1"/>
        <s v="Time/Billing/Clean Shop" u="1"/>
        <s v="grind rack in 50 and install anchors" u="1"/>
        <s v="work on turnstile at bus stop" u="1"/>
        <s v="patch drop ceiling blg 50 breakroom" u="1"/>
        <s v="Trench Project " u="1"/>
        <s v="drop celind and floor in 50" u="1"/>
        <s v="Tank 150 Prep" u="1"/>
        <s v="B50 Breakroom Remodel " u="1"/>
        <s v="breakroom remodel 50" u="1"/>
        <s v=" tank grout" u="1"/>
        <s v="mail slot in door 65a" u="1"/>
        <s v="B65A Mail Slot Canada Door" u="1"/>
        <s v="Door Handle Project/Billing/Admin Work/" u="1"/>
        <s v="remove concrete for scale in 50" u="1"/>
        <s v="pour scale base" u="1"/>
        <s v="build racking in 69" u="1"/>
        <s v="pour concrete for scale" u="1"/>
        <s v="work on ice cube dispenser" u="1"/>
        <s v="Work in ISN/Waxies Meeting/Clean Shop/Admin work" u="1"/>
        <s v="B69 Racking" u="1"/>
        <s v="safety rails b69" u="1"/>
        <s v="concrete for scale in 50" u="1"/>
        <s v="lokk project" u="1"/>
        <s v="pour curb for scale" u="1"/>
        <s v="Door handle project/Meeting with Jon/4" u="1"/>
        <s v="strip curb , fix fridge, prep for counter top" u="1"/>
        <s v="safety gate in 69" u="1"/>
        <s v="Riley Meeting/Billing" u="1"/>
        <s v="B69 Saftey Rail Instal" u="1"/>
        <s v="get materials for sams east" u="1"/>
        <s v="remove fence for depal in 50" u="1"/>
        <s v="survey for missing locksets" u="1"/>
        <s v="load barricades" u="1"/>
        <s v="Riley Meeting/Billing/Shannon Meeting/Clean Shop" u="1"/>
        <s v="sams east café remodel" u="1"/>
        <s v="Time/Admin/Servpro Delivery" u="1"/>
        <s v="demo floor sam's campus" u="1"/>
        <s v="saw cut floor for depal pad" u="1"/>
        <s v="remove concrete and dig for depal pad" u="1"/>
        <s v="pull concrete plugs for depal pad" u="1"/>
        <s v="lay plastic and tie steel depal pad" u="1"/>
        <s v="Sams Cafe Remodle " u="1"/>
        <s v="pour floor depal blg 51" u="1"/>
        <s v="change rotor turnstyle bus stop" u="1"/>
        <s v="pour slab for depal blg 51" u="1"/>
        <s v="sams café remodel" u="1"/>
        <s v="51 depal" u="1"/>
        <s v="depal pad cleanup " u="1"/>
        <s v="replace turnstyle spring" u="1"/>
        <s v="fill in for old scale safety" u="1"/>
        <s v="remodel office bld50" u="1"/>
        <s v="Sams East Café Remodel " u="1"/>
        <s v="sams east café" u="1"/>
        <s v="hang tv bracket, white board, do partitions" u="1"/>
        <s v="hang tv bracket clean up and assemble countertop" u="1"/>
        <s v="drill holes for deck reinforcement" u="1"/>
        <s v="Drill Holes for deck reinforcement " u="1"/>
        <s v="B50 Conter top" u="1"/>
        <s v="Saftey Meeting" u="1"/>
        <s v="floor grinding patches" u="1"/>
        <s v="move grinding eq. to 50 for sbm" u="1"/>
        <s v="Door Lock Project/Run TO Hoernel/Waxie Meeting  " u="1"/>
        <s v="B50 Grinding Eq for SBM" u="1"/>
        <s v="measure for steel in 59" u="1"/>
        <s v="order grinding supplies" u="1"/>
        <s v="find lift and bring to shop" u="1"/>
        <s v="remove racking in 69" u="1"/>
        <s v="B69 Remove Racking" u="1"/>
        <s v="Door Lock Project/Lift Exchange " u="1"/>
        <s v="patch floor and grind" u="1"/>
        <s v="Look for Corner B51/Sunbelt lift exchange/Door Project" u="1"/>
        <s v="B51 Mailslot Door" u="1"/>
        <s v="move grinding eq back to lock up" u="1"/>
        <s v="dig out dirt for scale in 50" u="1"/>
        <s v="B50 Move Griding Eqipment" u="1"/>
        <s v="B50 Remove Dirt For Scale Pit" u="1"/>
        <s v="Work In ISN other Admin" u="1"/>
        <s v="get pit ready for concrete in 50" u="1"/>
        <s v="chip out mon. wells and put new concrete in" u="1"/>
        <s v="un crate rack for 69" u="1"/>
        <s v="B50 Prep new lacation for scale" u="1"/>
        <s v="Demo and pour monitoring wells" u="1"/>
        <s v="Time/Unload Semi/Sunbelt Research" u="1"/>
        <s v="Fence Project " u="1"/>
        <s v="B63 Fence Project" u="1"/>
        <s v="B59 Roof Tuckpinting " u="1"/>
        <s v="B59 Roof Set Up Schafolding- Job monitoring, Caulk" u="1"/>
        <s v="Repair Brick" u="1"/>
        <s v="B52 Skid sorting" u="1"/>
        <s v="CCC Kick Plates RM 104 and 124" u="1"/>
        <s v="Dust Collection System" u="1"/>
        <s v="Work In SAP" u="1"/>
        <s v="BPT fix Computer" u="1"/>
        <s v="Time Card Project" u="1"/>
        <s v="B52 Pallet Project " u="1"/>
        <s v="Rio Fence Project " u="1"/>
        <s v=" B60 Fence Project " u="1"/>
        <s v="B60 Fence Project" u="1"/>
        <s v="B59-3 Tuckpointing Project" u="1"/>
        <s v="Change Door Handle " u="1"/>
        <s v="Break Room Cabinets" u="1"/>
        <s v="Install NCCW Signs" u="1"/>
        <s v="B59 and 60 Check Locks" u="1"/>
        <s v="Instal Sign" u="1"/>
        <s v="Instal Sign for outfall building " u="1"/>
        <s v="Billing " u="1"/>
        <s v="B63 Cabinet Project " u="1"/>
        <s v="Scale concrete set up curb " u="1"/>
        <s v="Billing/SAP" u="1"/>
        <s v="Shannon Meeting" u="1"/>
        <s v="B60 Pallatizer Remodel " u="1"/>
        <s v="Council House Demo" u="1"/>
        <s v="B63 Repair cabinets" u="1"/>
        <s v="Move Sunbelt Lift" u="1"/>
        <s v="Look at WO for next week" u="1"/>
        <s v="B52 Pallet Project" u="1"/>
        <s v="B59 Tuck Pointing" u="1"/>
        <s v="B63 BreakRoom Cabinet" u="1"/>
        <s v="B51 Help Greg with Dike" u="1"/>
        <s v="Move IMM Down Main Aisle " u="1"/>
        <s v="B59-3 Tuckpoint" u="1"/>
        <s v="Move Grinding Eq" u="1"/>
        <s v="Patch B51 Dike " u="1"/>
        <s v="Ladders Tank 105-107" u="1"/>
        <s v="Rio Fence Job" u="1"/>
        <s v="Clean Shop/Work SAP/ISN/Safework Meeting" u="1"/>
        <s v="B65B concrete Project " u="1"/>
        <s v="B63 Fix Cabinet" u="1"/>
        <s v="Concrete curb By scale" u="1"/>
        <s v="Work on Core Drill Setup" u="1"/>
        <s v="Pour Curb By scale" u="1"/>
        <s v="B65B Patch Concrete" u="1"/>
        <s v="Waxie Meeting/" u="1"/>
        <s v="B63 Cabinet project" u="1"/>
        <s v="Scale Concrete project" u="1"/>
        <s v="Core Dril Project" u="1"/>
        <s v="B56 Plastic and fire blankets" u="1"/>
        <s v="Scale Concrete Clean Up" u="1"/>
        <s v="B63 Cabinets" u="1"/>
        <s v="Anchor Machine B50" u="1"/>
        <s v="TCH Soffit" u="1"/>
        <s v="B50 Anchor Machine" u="1"/>
        <s v="Draino Tank Ladder" u="1"/>
        <s v="B56 Hang Plastic/Shannon meeting/" u="1"/>
        <s v="Remove Bollards" u="1"/>
        <s v="Cut Concrete For Machine Pad" u="1"/>
        <s v="Pull Ballords" u="1"/>
        <s v="Move watse to B68" u="1"/>
        <s v="Assist Safeway with Forktruck" u="1"/>
        <s v="Dust Collection/Clean Shop" u="1"/>
        <s v="Side Wide Bollard Project" u="1"/>
        <s v="B50 Drywall Repair" u="1"/>
        <s v="B59-2 Carpet repair" u="1"/>
        <s v="Remove Concrete" u="1"/>
        <s v="Demo Drywall B50-2" u="1"/>
        <s v="Clean UP B65B concrete" u="1"/>
        <s v="Clean Shop/Meeting Shannon/SAP/Billing/Time" u="1"/>
        <s v="Move Machine From Last week" u="1"/>
        <s v="Move Machine down main Aisle" u="1"/>
        <s v="B59-3 Tuckp[oint" u="1"/>
        <s v="Core Drill Project" u="1"/>
        <s v="Billing/Time Card/SAP" u="1"/>
        <s v="demo floor" u="1"/>
        <s v="Billing" u="1"/>
        <s v="B50 Drywall" u="1"/>
        <s v="council house" u="1"/>
        <s v="clean shop and mount tv" u="1"/>
        <s v="prep concrete patching around can crusher" u="1"/>
        <s v="patch 51 dyke" u="1"/>
        <s v="Clean Up Old SAP" u="1"/>
        <s v="Clena shop Install TV" u="1"/>
        <s v="Work on Billing" u="1"/>
        <s v="Meeting with Amy" u="1"/>
        <s v="B60 Breakroom remodel " u="1"/>
        <s v="dem floor bldg 57" u="1"/>
        <s v="break room demo" u="1"/>
        <s v="Meeting with Margetsons" u="1"/>
        <s v="Meeting with Jared" u="1"/>
        <s v="fence 51" u="1"/>
        <s v="tear up floor 60" u="1"/>
        <s v="gutter clean up 60" u="1"/>
        <s v="ancor machine 50" u="1"/>
        <s v="Working on New Tech" u="1"/>
        <s v="take down barriers" u="1"/>
        <s v="Meeting With Shannon/ Billing/SAP/Meeting with Collette/Clean Shop" u="1"/>
        <s v="B60 Palletizer Remodel" u="1"/>
        <s v="Site Wide Bollard Replacment" u="1"/>
        <s v="scrap floor" u="1"/>
        <s v="B51 Fence Project" u="1"/>
        <s v="B59-3 tuckpoint Time from 6/5/23" u="1"/>
        <s v="drilling holes" u="1"/>
        <s v="clean up council house" u="1"/>
        <s v="JDR Safework Permit" u="1"/>
        <s v="Waxies Meeting" u="1"/>
        <s v="B60 Pal Break Room" u="1"/>
        <s v="B51 Fence Help with angle Iron" u="1"/>
        <s v="Using up funds" u="1"/>
        <s v="drill dowels for slab bld 56" u="1"/>
        <s v="move fridge from 69 to 57" u="1"/>
        <s v="anchor angle stop for pallets blg 51" u="1"/>
        <s v="drill dowels for slab" u="1"/>
        <s v="Move Refrig" u="1"/>
        <s v="B52 Investigae Wall" u="1"/>
        <s v="B59 Billing " u="1"/>
        <s v="Install Fencing " u="1"/>
        <s v="B65B Fix Hole in Floor" u="1"/>
        <s v="tie rebar mat blg 56" u="1"/>
        <s v="B69 Move Refig" u="1"/>
        <s v="65b double exterior door" u="1"/>
        <s v="tie rebar blg 56" u="1"/>
        <s v="B65B replace Door" u="1"/>
        <s v="Hellp Greg with Angle Iron" u="1"/>
        <s v="Meeting With Shannon/Billing/" u="1"/>
        <s v="B59-2 Carpet" u="1"/>
        <s v="Patch Concrete" u="1"/>
        <s v="B60 Pal BreakRoom Remodle" u="1"/>
        <s v="Change by Tim" u="1"/>
        <s v="Seal Slab" u="1"/>
        <s v="floor prep" u="1"/>
        <s v="clean up" u="1"/>
        <s v="carpet" u="1"/>
        <s v="B59-2 Replace Carpet" u="1"/>
        <s v="clean up from pour" u="1"/>
        <s v="run to lincoln for parts" u="1"/>
        <s v="B60 Pal Breakroom" u="1"/>
        <s v="patch stairs by can crusher" u="1"/>
        <s v="B56 can crushe concrete repair" u="1"/>
        <s v="b59 roof tuckpointing" u="1"/>
        <s v="Council House Curtains " u="1"/>
        <s v="carpet tile blg 59-2" u="1"/>
        <s v="Concrete survey " u="1"/>
        <s v="tuckpoint b59 roof" u="1"/>
        <s v="B59 Carpet" u="1"/>
        <s v="Pour Bollard " u="1"/>
        <s v="Build Cart For Core Drill" u="1"/>
        <s v="move sign outfall 4" u="1"/>
        <s v="move cabinet and get flooring from dickow" u="1"/>
        <s v="cabinet and plumbing" u="1"/>
        <s v="Install Bollards" u="1"/>
        <s v="B56 Patch Concrete" u="1"/>
        <s v="change locksets" u="1"/>
        <s v="flooring in break room" u="1"/>
        <s v="b59 tuckpoint" u="1"/>
        <s v="Time/Clean Shop/Clean Lower B50" u="1"/>
        <s v="B59-3 Tuck point " u="1"/>
        <s v="B56Can Crusher Patch Concrete" u="1"/>
        <s v="Replace Door Handle Project" u="1"/>
        <s v="Time/Billing/ SAP" u="1"/>
        <s v="lvt tile install" u="1"/>
        <s v="Unload Semi For SunPeak" u="1"/>
        <s v="Clean Lower Dock" u="1"/>
        <s v="Replace Bollards " u="1"/>
        <s v="Replace Door Handles Bomb Shelter " u="1"/>
        <s v="B56 Fix Cancrusher steps " u="1"/>
        <s v="Patch holes for Rio Fence project" u="1"/>
        <s v="Core Drill/Time Card/CleanShop/" u="1"/>
        <s v="cabinet clean and base" u="1"/>
        <s v="B52 Repair Wall Project" u="1"/>
        <s v="B65C Repair Wall Project" u="1"/>
        <s v="Core Drill For Fence Project" u="1"/>
        <s v="B60 Palltizer Break Room" u="1"/>
        <s v="Work on Core Drill For fence project " u="1"/>
        <s v="Fix Main Aisle" u="1"/>
        <s v="B59-3 Tuckpointing" u="1"/>
        <s v="B51 Dike Repair" u="1"/>
        <s v="Set up Bus stop curb" u="1"/>
        <s v="Set Up Barricades " u="1"/>
        <s v="Time Card/Waxie Meeting/Riley Meeting" u="1"/>
        <s v="B59-3 " u="1"/>
        <s v="B65B Concrete Repair" u="1"/>
        <s v="B50 Change Door Handle " u="1"/>
        <s v="Clean lower Dock B65A" u="1"/>
        <s v="B51 Dyke Repair" u="1"/>
        <s v="Time Card/SAP/Billing/Clean Shop/" u="1"/>
        <s v="Fill holes for Rio Fence Project" u="1"/>
        <s v="Move and Cover Furniture Council House" u="1"/>
        <s v="Consil Houes Move funiture and Cover" u="1"/>
        <s v="B56 Footing " u="1"/>
        <s v="Shannon Meeting/CleanShop/SAP/Billing/Timecard " u="1"/>
        <s v="TCH" u="1"/>
        <s v="bld 52 concrete block wall" u="1"/>
        <s v="caulk" u="1"/>
        <s v="bldg 52 demo block wall" u="1"/>
        <s v="counter top &amp;tables" u="1"/>
        <s v="special lite doors" u="1"/>
        <s v="tank grout prep" u="1"/>
        <s v="59 roof tuckpointing" u="1"/>
        <s v="Bollard Project " u="1"/>
        <s v="New Budget work " u="1"/>
        <s v="Bollard Fence Prodget" u="1"/>
        <s v="B59-3 Tuckpointing " u="1"/>
        <s v="SAP/Time/Billing " u="1"/>
        <s v="core holes for bollards" u="1"/>
        <s v="core drill and crash rail" u="1"/>
        <s v="ballard install bldg 63" u="1"/>
        <s v="floor grinding bld56" u="1"/>
        <s v="tv attentna" u="1"/>
        <s v="Inspection and Paperwork for Solar Project" u="1"/>
        <s v="Special Lite Door Project" u="1"/>
        <s v="ISN work" u="1"/>
        <s v="grind floor 56" u="1"/>
        <s v="Prep Tank for Grout " u="1"/>
        <s v="retrieve equipment from warren ind." u="1"/>
        <s v="clean up from caulk and clear vents" u="1"/>
        <s v="Pick upi and deliver Glue Pot" u="1"/>
        <s v="Pick up DC-99 For Grinding project" u="1"/>
        <s v="Dock Bollards" u="1"/>
        <s v="clean up from masonary blg 52" u="1"/>
        <s v="dried and grout forms" u="1"/>
        <s v="remove drywall" u="1"/>
        <s v="floor grind 56" u="1"/>
        <s v="B50-2 Pick up and Install Dehumidifier" u="1"/>
        <s v="tuck point b59" u="1"/>
        <s v="Time/SAP/" u="1"/>
        <s v="Work on B69 Window Bid" u="1"/>
        <s v="core drill" u="1"/>
        <s v="cut concrete" u="1"/>
        <s v="door knob replacement" u="1"/>
        <s v="drywall taping 63c" u="1"/>
        <s v="B59-3 Tuckpoint " u="1"/>
        <s v="Run to shop pick up computer" u="1"/>
        <s v="tank grout" u="1"/>
        <s v="tuck point 59" u="1"/>
        <s v="prep for grout " u="1"/>
        <s v="grout drano tank" u="1"/>
        <s v="b59 roof tuckpoint" u="1"/>
        <s v="B59-3 Tuckpoint Project " u="1"/>
        <s v="Prep Grout Under Tank " u="1"/>
        <s v="B69 Help Mike Brown with Billing" u="1"/>
        <s v="grout tank and clean up" u="1"/>
        <s v="prep for epoxy and caulk on new slab" u="1"/>
        <s v="B52 Meeting with Jared " u="1"/>
        <s v="Work On B69 window and Bollard Bid" u="1"/>
        <s v="Grout under tank" u="1"/>
        <s v="Fix Leak under Cabinet " u="1"/>
        <s v="epoxy and caulk" u="1"/>
        <s v="hot work and clean up door 60-115" u="1"/>
        <s v="clean up grout forms" u="1"/>
        <s v="Replace Dock Bollords " u="1"/>
        <s v="Install Base In New Painted Areas" u="1"/>
        <s v="patch drywall and remove garbage replace ceiling tile" u="1"/>
        <s v="ISN/Time/SAP" u="1"/>
        <s v="got tv for new conference room tape drywall patch startto mount tv" u="1"/>
        <s v="dry under tank 150" u="1"/>
        <s v="hang tv and clean up " u="1"/>
        <s v="caulk retaining wall" u="1"/>
        <s v="move lids and barricade" u="1"/>
        <s v="tudk point 59" u="1"/>
        <s v="buy osb for window project" u="1"/>
        <s v="B59 Tuckpoint " u="1"/>
        <s v="B50-2 Dehumidifier " u="1"/>
        <s v="B69Quote/Admin work" u="1"/>
        <s v="Specil Lite Door " u="1"/>
        <s v="Install Special Lite door" u="1"/>
        <s v="demo windows and cover opening" u="1"/>
        <s v="B56 Window Project" u="1"/>
        <s v="Patch Concrete Stoops" u="1"/>
        <s v="Work On SAP Past and Future " u="1"/>
        <s v="b59-tuckpointing-roof" u="1"/>
        <s v="core drill for bollards bld 63" u="1"/>
        <s v="65c mud &amp; tape old door opening" u="1"/>
        <s v="demo windows blg 56" u="1"/>
        <s v="Change door handles " u="1"/>
        <s v="Prejob/safework For Shannon" u="1"/>
        <s v="SAP/Time/Clean Shop" u="1"/>
        <s v="Pallet Project " u="1"/>
        <s v="B52 Rebuild wall" u="1"/>
        <s v="B65C Fix Wall" u="1"/>
        <s v="Meeting with Mike Brown" u="1"/>
        <s v="Meeting with Wanasek " u="1"/>
        <s v="b52-damaged block wall rebuild" u="1"/>
        <s v="caulk breakroom countertop - clean up condensate buckets ect." u="1"/>
        <s v="california patch @ automatic door" u="1"/>
        <s v="core holes for bollards 64 fence project" u="1"/>
        <s v="Riley Replace Special Lite Doors Assemble Frames " u="1"/>
        <s v="Install Bolloards for Fence Project " u="1"/>
        <s v="SAP/Billing" u="1"/>
        <s v="B52 Fix Damaged Wall" u="1"/>
        <s v="b52 block wall" u="1"/>
        <s v="grout test" u="1"/>
        <s v="b-52 block wall" u="1"/>
        <s v="grout test for tanks" u="1"/>
        <s v="security project65a door" u="1"/>
        <s v="move fork lift from 52 to 65" u="1"/>
        <s v="core for dock bollards" u="1"/>
        <s v="pour grout" u="1"/>
        <s v="SAP" u="1"/>
        <s v="Fix on Monday" u="1"/>
        <s v="bollards/guard rail bld.63 fence project" u="1"/>
        <s v="door 65a" u="1"/>
        <s v="b52 repair damaged wall (job complete 100 %" u="1"/>
        <s v="core for bollards" u="1"/>
        <s v="grout sample for tank" u="1"/>
        <s v="measure window openings blg 56" u="1"/>
        <s v="move tables and chairs hdmi cable" u="1"/>
        <s v="remove dehumdifiers" u="1"/>
        <s v="Time SAP" u="1"/>
        <s v="change door handles" u="1"/>
        <s v="bolards to protect rebuilt wall 52" u="1"/>
        <s v="core drill 60 to protect fence" u="1"/>
        <s v="tuckpoint 50" u="1"/>
        <s v="Work on Bolloard in B2 Wall Repair" u="1"/>
        <s v="B60 Pallatizer " u="1"/>
        <s v="bollards in 60 to protect new fence" u="1"/>
        <s v="unload guardrail" u="1"/>
        <s v="take down fence get hot work permits" u="1"/>
        <s v="Fence Core Drill Project" u="1"/>
        <s v="remediation project demo vault lids" u="1"/>
        <s v="SAP/Time" u="1"/>
        <s v="set vault lids" u="1"/>
        <s v="Mode Meeting" u="1"/>
        <s v="form up vault lids" u="1"/>
        <s v="move whiteboard to new conference room" u="1"/>
        <s v="Help Greg with Hatches" u="1"/>
        <s v="tuckpoint 56" u="1"/>
        <s v="Door Handel Project " u="1"/>
        <s v="tuckpoint bldg 56" u="1"/>
        <s v="install guardrails bldg 52" u="1"/>
        <s v="tuckpoint56" u="1"/>
        <s v="vault drains" u="1"/>
        <s v="vault repair" u="1"/>
        <s v="move door to 60 mezz" u="1"/>
        <s v="hang white boards conference room" u="1"/>
        <s v="Clean Office" u="1"/>
        <s v="Help Greg with Whiteboard " u="1"/>
        <s v="pour concrete vault lids" u="1"/>
        <s v="crash rail 52" u="1"/>
        <s v="Clean Lowerdock 50" u="1"/>
        <s v="install aluminum angle" u="1"/>
        <s v="strip vault lids" u="1"/>
        <s v="B69 Mockups " u="1"/>
        <s v="breakroom tv 50" u="1"/>
        <s v="Billing/ Time Office work " u="1"/>
        <s v="safety gates 69" u="1"/>
        <s v="lockset replacement" u="1"/>
        <s v="safety rails 69" u="1"/>
        <s v="clean 50 lower dock" u="1"/>
        <s v="windows blg 69" u="1"/>
        <s v="tuckpoint blg 56" u="1"/>
        <s v="caulk pipe" u="1"/>
        <s v="hang tv blg 50" u="1"/>
        <s v="Waxie Meetin/Riley truck oil" u="1"/>
        <s v="B69 Window" u="1"/>
        <s v="demo wall for breakroom" u="1"/>
        <s v="B69 Demo Window Instal Block" u="1"/>
        <s v=" demo wall for breakroom and clean up hang white board in new conference room" u="1"/>
        <s v="ISN Training" u="1"/>
        <s v="B69 Window project" u="1"/>
        <s v="B63 Bollards" u="1"/>
        <s v="Door Handle Project " u="1"/>
        <s v="frame and lay out for new walls" u="1"/>
        <s v="carpet 59-2" u="1"/>
        <s v="training" u="1"/>
        <s v="windows 56" u="1"/>
        <s v="frame new break room set frame" u="1"/>
        <s v="clean up end of day window project" u="1"/>
        <s v="move chairs" u="1"/>
        <s v="core drill 60" u="1"/>
        <s v="B50 Move Chairs " u="1"/>
        <s v="Bollard quote,Meeting Shannon,Clean Shop" u="1"/>
        <s v="core drill and fence project 63" u="1"/>
        <s v="move chairs from 61 to blg 50" u="1"/>
        <s v="demo drywall and start to repair " u="1"/>
        <s v="Bollard Fence Project" u="1"/>
        <s v="B50-2 Drywall" u="1"/>
        <s v="drywall" u="1"/>
        <s v="Computer work" u="1"/>
        <s v="Move Boom lifts to new location" u="1"/>
        <s v="Billing/Time/ISN Tom" u="1"/>
        <s v="Patch hole in cabinet " u="1"/>
        <s v="repair cabinet bottoms bug killer" u="1"/>
        <s v="clean up cones and plywood" u="1"/>
        <s v="repair base moulding" u="1"/>
        <s v="Sample" u="1"/>
        <s v="Test" u="1"/>
        <s v="Test 2" u="1"/>
        <s v="mangekyo" u="1"/>
        <s v="Clean Lower Dock 65A" u="1"/>
        <s v="Time Card Project/clean Shop/Work in SAP" u="1"/>
        <s v="This is Jared" u="1"/>
        <s v="drill dowels for slab blg 56" u="1"/>
        <s v="worked on concreate dowels" u="1"/>
      </sharedItems>
    </cacheField>
    <cacheField name="Hours:" numFmtId="0">
      <sharedItems containsString="0" containsBlank="1" containsNumber="1" containsInteger="1" minValue="1" maxValue="20" count="6">
        <n v="2"/>
        <n v="8"/>
        <n v="6"/>
        <n v="1"/>
        <n v="20"/>
        <m/>
      </sharedItems>
    </cacheField>
    <cacheField name="WO#:" numFmtId="0">
      <sharedItems containsBlank="1" containsMixedTypes="1" containsNumber="1" containsInteger="1" minValue="20028" maxValue="71221403" count="118">
        <m/>
        <s v="sample"/>
        <n v="6904723"/>
        <n v="6956197"/>
        <n v="6966341"/>
        <n v="6953808"/>
        <n v="6984733"/>
        <n v="6952019"/>
        <n v="6988041"/>
        <n v="20028"/>
        <n v="7034846"/>
        <n v="7006251"/>
        <n v="79024"/>
        <n v="7107910"/>
        <n v="7098027"/>
        <n v="7107358"/>
        <n v="7118179"/>
        <n v="7118944"/>
        <n v="7122222"/>
        <n v="7122140"/>
        <n v="7128669"/>
        <n v="7122715"/>
        <n v="7126075"/>
        <n v="7128629"/>
        <n v="7129674"/>
        <n v="7130048"/>
        <n v="7130544"/>
        <n v="7130810"/>
        <n v="7129401"/>
        <n v="7131208"/>
        <n v="7130988"/>
        <n v="7134585"/>
        <n v="7134640"/>
        <n v="7136490"/>
        <n v="7107423"/>
        <n v="7104571"/>
        <n v="7135769"/>
        <n v="29928" u="1"/>
        <n v="6999794" u="1"/>
        <n v="7050595" u="1"/>
        <n v="7052401" u="1"/>
        <n v="7053182" u="1"/>
        <n v="7053183" u="1"/>
        <n v="6958384" u="1"/>
        <n v="7056085" u="1"/>
        <n v="7075854" u="1"/>
        <n v="7049691" u="1"/>
        <n v="7050095" u="1"/>
        <n v="7051906" u="1"/>
        <n v="10005503" u="1"/>
        <n v="7053278" u="1"/>
        <n v="7049152" u="1"/>
        <n v="7074057" u="1"/>
        <n v="7065730" u="1"/>
        <n v="7075815" u="1"/>
        <n v="7054679" u="1"/>
        <n v="7066912" u="1"/>
        <n v="7078215" u="1"/>
        <n v="7087013" u="1"/>
        <n v="7030543" u="1"/>
        <n v="7086950" u="1"/>
        <n v="7088147" u="1"/>
        <n v="7097418" u="1"/>
        <n v="7075010" u="1"/>
        <n v="7095212" u="1"/>
        <n v="7094599" u="1"/>
        <n v="7056015" u="1"/>
        <n v="7098758" u="1"/>
        <n v="6994907" u="1"/>
        <n v="7103211" u="1"/>
        <n v="7103210" u="1"/>
        <n v="7109218" u="1"/>
        <n v="7137375" u="1"/>
        <n v="710743" u="1"/>
        <n v="710423" u="1"/>
        <n v="7139590" u="1"/>
        <n v="7142019" u="1"/>
        <n v="7144401" u="1"/>
        <n v="7145203" u="1"/>
        <n v="7148628" u="1"/>
        <n v="7148632" u="1"/>
        <n v="7147631" u="1"/>
        <n v="7148629" u="1"/>
        <n v="7144296" u="1"/>
        <n v="134585" u="1"/>
        <n v="7133348" u="1"/>
        <n v="71221403" u="1"/>
        <n v="6953938" u="1"/>
        <n v="6903612" u="1"/>
        <n v="6958577" u="1"/>
        <n v="7023915" u="1"/>
        <n v="7023094" u="1"/>
        <n v="6939172" u="1"/>
        <n v="6939174" u="1"/>
        <n v="6957694" u="1"/>
        <n v="6966874" u="1"/>
        <n v="6952640" u="1"/>
        <n v="6946197" u="1"/>
        <n v="6953453" u="1"/>
        <n v="6971797" u="1"/>
        <n v="6970673" u="1"/>
        <n v="6971105" u="1"/>
        <n v="6971021" u="1"/>
        <n v="6963490" u="1"/>
        <n v="6966129" u="1"/>
        <n v="6960721" u="1"/>
        <n v="6976710" u="1"/>
        <n v="6983683" u="1"/>
        <n v="6984668" u="1"/>
        <n v="6984669" u="1"/>
        <n v="6986775" u="1"/>
        <n v="6974486" u="1"/>
        <n v="6957912" u="1"/>
        <n v="6999354" u="1"/>
        <n v="9653453" u="1"/>
        <n v="123456" u="1"/>
        <n v="69711025" u="1"/>
        <n v="73502" u="1"/>
      </sharedItems>
    </cacheField>
    <cacheField name="GU check:" numFmtId="0">
      <sharedItems containsBlank="1" count="3">
        <s v=""/>
        <s v="X"/>
        <m/>
      </sharedItems>
    </cacheField>
    <cacheField name="Riley Job #:" numFmtId="0">
      <sharedItems containsMixedTypes="1" containsNumber="1" containsInteger="1" minValue="42410" maxValue="8675309" count="11">
        <s v="42317-100"/>
        <s v="42405-300"/>
        <s v="42310-400"/>
        <s v=""/>
        <s v="sample"/>
        <s v="12370-600"/>
        <s v="1237-600"/>
        <s v="12470-600"/>
        <s v="12570-600"/>
        <n v="42410" u="1"/>
        <n v="8675309" u="1"/>
      </sharedItems>
    </cacheField>
    <cacheField name="Hours Type:" numFmtId="0">
      <sharedItems containsBlank="1" count="3">
        <s v="OT"/>
        <s v="Reg"/>
        <m/>
      </sharedItems>
    </cacheField>
    <cacheField name="Rate" numFmtId="0">
      <sharedItems containsString="0" containsBlank="1" containsNumber="1" containsInteger="1" minValue="98" maxValue="148" count="7">
        <n v="146"/>
        <n v="98"/>
        <n v="102"/>
        <n v="117"/>
        <n v="141"/>
        <n v="148"/>
        <m/>
      </sharedItems>
    </cacheField>
    <cacheField name="Truck" numFmtId="0">
      <sharedItems containsString="0" containsBlank="1" containsNumber="1" containsInteger="1" minValue="0" maxValue="0" count="2">
        <n v="0"/>
        <m/>
      </sharedItems>
    </cacheField>
    <cacheField name="Phone" numFmtId="0">
      <sharedItems containsString="0" containsBlank="1" containsNumber="1" minValue="0" maxValue="1.2" count="3">
        <n v="0"/>
        <n v="1.2"/>
        <m/>
      </sharedItems>
    </cacheField>
    <cacheField name="Tech" numFmtId="0">
      <sharedItems containsString="0" containsBlank="1" containsNumber="1" minValue="0" maxValue="3.99" count="3">
        <n v="0"/>
        <n v="3.99"/>
        <m/>
      </sharedItems>
    </cacheField>
    <cacheField name="Other" numFmtId="0">
      <sharedItems containsString="0" containsBlank="1" containsNumber="1" minValue="0" maxValue="4.2" count="3">
        <n v="4.2"/>
        <n v="0"/>
        <m/>
      </sharedItems>
    </cacheField>
    <cacheField name="$" numFmtId="0">
      <sharedItems containsString="0" containsBlank="1" containsNumber="1" minValue="-3196.01" maxValue="3757.36"/>
    </cacheField>
    <cacheField name="Billing Summary By?" numFmtId="0">
      <sharedItems containsBlank="1" count="3">
        <s v="Riley #"/>
        <s v="WO#"/>
        <m u="1"/>
      </sharedItems>
    </cacheField>
    <cacheField name="Week" numFmtId="0">
      <sharedItems containsSemiMixedTypes="0" containsString="0" containsNumber="1" containsInteger="1" minValue="0" maxValue="52" count="30">
        <n v="36"/>
        <n v="46"/>
        <n v="0"/>
        <n v="25"/>
        <n v="26"/>
        <n v="27"/>
        <n v="28"/>
        <n v="29"/>
        <n v="30"/>
        <n v="31"/>
        <n v="32"/>
        <n v="33"/>
        <n v="34"/>
        <n v="35"/>
        <n v="37"/>
        <n v="38"/>
        <n v="39"/>
        <n v="40"/>
        <n v="41"/>
        <n v="42"/>
        <n v="43"/>
        <n v="44"/>
        <n v="45"/>
        <n v="47"/>
        <n v="48"/>
        <n v="49"/>
        <n v="50"/>
        <n v="51"/>
        <n v="52"/>
        <n v="23"/>
      </sharedItems>
    </cacheField>
    <cacheField name="Week Start" numFmtId="0">
      <sharedItems containsSemiMixedTypes="0" containsNonDate="0" containsDate="1" containsString="0" minDate="1899-12-31T00:00:00" maxDate="2024-11-11T00:00:00"/>
    </cacheField>
    <cacheField name="Week End" numFmtId="0">
      <sharedItems containsSemiMixedTypes="0" containsNonDate="0" containsDate="1" containsString="0" minDate="1899-12-30T00:00:00" maxDate="2024-11-18T00:00:00"/>
    </cacheField>
    <cacheField name="Current Week" numFmtId="0">
      <sharedItems count="70">
        <s v="9/1/2024 - 9/8/2024"/>
        <s v="11/10/2024 - 11/17/2024"/>
        <s v=""/>
        <s v="6/18/2023 - 6/25/2023"/>
        <s v="6/25/2023 - 7/2/2023"/>
        <s v="7/2/2023 - 7/9/2023"/>
        <s v="7/9/2023 - 7/16/2023"/>
        <s v="7/16/2023 - 7/23/2023"/>
        <s v="7/23/2023 - 7/30/2023"/>
        <s v="7/30/2023 - 8/6/2023"/>
        <s v="8/6/2023 - 8/13/2023"/>
        <s v="8/13/2023 - 8/20/2023"/>
        <s v="8/20/2023 - 8/27/2023"/>
        <s v="8/27/2023 - 9/3/2023"/>
        <s v="9/3/2023 - 9/10/2023"/>
        <s v="9/10/2023 - 9/17/2023"/>
        <s v="9/17/2023 - 9/24/2023"/>
        <s v="9/24/2023 - 10/1/2023"/>
        <s v="10/1/2023 - 10/8/2023"/>
        <s v="10/8/2023 - 10/15/2023"/>
        <s v="10/15/2023 - 10/22/2023"/>
        <s v="10/22/2023 - 10/29/2023"/>
        <s v="10/29/2023 - 11/5/2023"/>
        <s v="11/5/2023 - 11/12/2023"/>
        <s v="11/12/2023 - 11/19/2023"/>
        <s v="11/19/2023 - 11/26/2023"/>
        <s v="11/26/2023 - 12/3/2023"/>
        <s v="12/3/2023 - 12/10/2023"/>
        <s v="12/10/2023 - 12/17/2023"/>
        <s v="12/17/2023 - 12/24/2023"/>
        <s v="12/24/2023 - 12/31/2023"/>
        <s v="6/2/2024 - 6/9/2024"/>
        <s v="7/14/2024 - 7/21/2024"/>
        <s v="12/31/2023 - 1/7/2024" u="1"/>
        <s v="1/7/2024 - 1/14/2024" u="1"/>
        <s v="1/14/2024 - 1/21/2024" u="1"/>
        <s v="1/21/2024 - 1/28/2024" u="1"/>
        <s v="1/28/2024 - 2/4/2024" u="1"/>
        <s v="2/4/2024 - 2/11/2024" u="1"/>
        <s v="2/11/2024 - 2/18/2024" u="1"/>
        <s v="2/18/2024 - 2/25/2024" u="1"/>
        <s v="2/25/2024 - 3/3/2024" u="1"/>
        <s v="3/3/2024 - 3/10/2024" u="1"/>
        <s v="3/10/2024 - 3/17/2024" u="1"/>
        <s v="3/17/2024 - 3/24/2024" u="1"/>
        <s v="3/24/2024 - 3/31/2024" u="1"/>
        <s v="3/31/2024 - 4/7/2024" u="1"/>
        <s v="4/7/2024 - 4/14/2024" u="1"/>
        <s v="4/14/2024 - 4/21/2024" u="1"/>
        <s v="4/21/2024 - 4/28/2024" u="1"/>
        <s v="4/28/2024 - 5/5/2024" u="1"/>
        <s v="5/5/2024 - 5/12/2024" u="1"/>
        <s v="5/12/2024 - 5/19/2024" u="1"/>
        <s v="5/19/2024 - 5/26/2024" u="1"/>
        <s v="5/26/2024 - 6/2/2024" u="1"/>
        <s v="6/9/2024 - 6/16/2024" u="1"/>
        <s v="6/16/2024 - 6/23/2024" u="1"/>
        <s v="6/23/2024 - 6/30/2024" u="1"/>
        <s v="6/30/2024 - 7/7/2024" u="1"/>
        <s v="7/7/2024 - 7/14/2024" u="1"/>
        <s v="7/21/2024 - 7/28/2024" u="1"/>
        <s v="7/28/2024 - 8/4/2024" u="1"/>
        <s v="8/4/2024 - 8/11/2024" u="1"/>
        <s v="8/11/2024 - 8/18/2024" u="1"/>
        <s v="8/18/2024 - 8/25/2024" u="1"/>
        <s v="8/25/2024 - 9/1/2024" u="1"/>
        <s v="9/8/2024 - 9/15/2024" u="1"/>
        <s v="6/4/2023 - 6/11/2023" u="1"/>
        <s v="12/24/2023 - 1/0/1900" u="1"/>
        <s v="12/25/2022 - 1/0/1900" u="1"/>
      </sharedItems>
    </cacheField>
    <cacheField name="Type" numFmtId="0">
      <sharedItems count="2">
        <s v="Time Card"/>
        <s v="Receipt Data"/>
      </sharedItems>
    </cacheField>
    <cacheField name="Year" numFmtId="0">
      <sharedItems containsBlank="1" count="2">
        <s v="2024"/>
        <m/>
      </sharedItems>
    </cacheField>
    <cacheField name="Day" numFmtId="0">
      <sharedItems containsBlank="1" count="8">
        <s v="01"/>
        <s v="02"/>
        <s v="03"/>
        <s v="04"/>
        <s v="05"/>
        <s v="06"/>
        <s v="15"/>
        <m/>
      </sharedItems>
    </cacheField>
    <cacheField name="Month" numFmtId="0">
      <sharedItems containsBlank="1" count="3">
        <s v="09"/>
        <s v="11"/>
        <m/>
      </sharedItems>
    </cacheField>
    <cacheField name="Date2" numFmtId="0">
      <sharedItems containsDate="1" containsString="0" containsBlank="1" minDate="2024-09-01T00:00:00" maxDate="2024-11-16T00:00:00" count="8">
        <d v="2024-09-01T00:00:00"/>
        <d v="2024-09-02T00:00:00"/>
        <d v="2024-09-03T00:00:00"/>
        <d v="2024-09-04T00:00:00"/>
        <d v="2024-09-05T00:00:00"/>
        <d v="2024-09-06T00:00:00"/>
        <d v="2024-11-15T00:00:00"/>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
  <r>
    <d v="2024-08-05T11:51:12"/>
    <x v="0"/>
    <x v="0"/>
    <x v="0"/>
    <n v="2"/>
    <x v="0"/>
    <x v="0"/>
    <x v="0"/>
    <s v="OT"/>
    <n v="146"/>
    <n v="0"/>
    <n v="0"/>
    <n v="0"/>
    <n v="4.2"/>
    <n v="300.39999999999998"/>
    <x v="0"/>
    <n v="36"/>
    <d v="2024-09-01T00:00:00"/>
    <d v="2024-09-08T00:00:00"/>
    <x v="0"/>
    <s v="Time Card"/>
    <s v="2024"/>
    <s v="01"/>
    <s v="09"/>
    <x v="0"/>
  </r>
  <r>
    <d v="2024-09-02T13:58:49"/>
    <x v="1"/>
    <x v="1"/>
    <x v="1"/>
    <n v="8"/>
    <x v="0"/>
    <x v="0"/>
    <x v="1"/>
    <s v="Reg"/>
    <n v="98"/>
    <n v="0"/>
    <n v="0"/>
    <n v="0"/>
    <n v="0"/>
    <n v="784"/>
    <x v="0"/>
    <n v="36"/>
    <d v="2024-09-01T00:00:00"/>
    <d v="2024-09-08T00:00:00"/>
    <x v="0"/>
    <s v="Time Card"/>
    <s v="2024"/>
    <s v="02"/>
    <s v="09"/>
    <x v="1"/>
  </r>
  <r>
    <d v="2024-09-02T13:59:17"/>
    <x v="2"/>
    <x v="2"/>
    <x v="2"/>
    <n v="8"/>
    <x v="0"/>
    <x v="0"/>
    <x v="1"/>
    <s v="Reg"/>
    <n v="102"/>
    <n v="0"/>
    <n v="0"/>
    <n v="0"/>
    <n v="0"/>
    <n v="816"/>
    <x v="0"/>
    <n v="36"/>
    <d v="2024-09-01T00:00:00"/>
    <d v="2024-09-08T00:00:00"/>
    <x v="0"/>
    <s v="Time Card"/>
    <s v="2024"/>
    <s v="03"/>
    <s v="09"/>
    <x v="2"/>
  </r>
  <r>
    <d v="2024-09-03T13:59:54"/>
    <x v="3"/>
    <x v="3"/>
    <x v="3"/>
    <n v="6"/>
    <x v="0"/>
    <x v="0"/>
    <x v="2"/>
    <s v="Reg"/>
    <n v="98"/>
    <n v="0"/>
    <n v="1.2"/>
    <n v="3.99"/>
    <n v="0"/>
    <n v="619.14"/>
    <x v="0"/>
    <n v="36"/>
    <d v="2024-09-01T00:00:00"/>
    <d v="2024-09-08T00:00:00"/>
    <x v="0"/>
    <s v="Time Card"/>
    <s v="2024"/>
    <s v="04"/>
    <s v="09"/>
    <x v="3"/>
  </r>
  <r>
    <d v="2024-09-03T14:00:06"/>
    <x v="4"/>
    <x v="4"/>
    <x v="4"/>
    <n v="6"/>
    <x v="0"/>
    <x v="0"/>
    <x v="2"/>
    <s v="Reg"/>
    <n v="117"/>
    <n v="0"/>
    <n v="0"/>
    <n v="0"/>
    <n v="0"/>
    <n v="702"/>
    <x v="0"/>
    <n v="36"/>
    <d v="2024-09-01T00:00:00"/>
    <d v="2024-09-08T00:00:00"/>
    <x v="0"/>
    <s v="Time Card"/>
    <s v="2024"/>
    <s v="05"/>
    <s v="09"/>
    <x v="4"/>
  </r>
  <r>
    <d v="2024-09-05T11:51:24"/>
    <x v="5"/>
    <x v="5"/>
    <x v="5"/>
    <n v="1"/>
    <x v="0"/>
    <x v="0"/>
    <x v="0"/>
    <s v="OT"/>
    <n v="141"/>
    <n v="0"/>
    <n v="0"/>
    <n v="0"/>
    <n v="0"/>
    <n v="141"/>
    <x v="0"/>
    <n v="36"/>
    <d v="2024-09-01T00:00:00"/>
    <d v="2024-09-08T00:00:00"/>
    <x v="0"/>
    <s v="Time Card"/>
    <s v="2024"/>
    <s v="06"/>
    <s v="09"/>
    <x v="5"/>
  </r>
  <r>
    <d v="2024-09-15T08:30:44"/>
    <x v="2"/>
    <x v="6"/>
    <x v="6"/>
    <n v="20"/>
    <x v="0"/>
    <x v="1"/>
    <x v="3"/>
    <s v="OT"/>
    <n v="148"/>
    <n v="0"/>
    <n v="0"/>
    <n v="0"/>
    <n v="0"/>
    <n v="2960"/>
    <x v="0"/>
    <n v="46"/>
    <d v="2024-11-10T00:00:00"/>
    <d v="2024-11-17T00:00:00"/>
    <x v="1"/>
    <s v="Time Card"/>
    <s v="2024"/>
    <s v="15"/>
    <s v="11"/>
    <x v="6"/>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5">
  <r>
    <d v="2024-08-05T11:51:12"/>
    <x v="0"/>
    <d v="2024-09-01T00:00:00"/>
    <x v="0"/>
    <x v="0"/>
    <x v="0"/>
    <x v="0"/>
    <x v="0"/>
    <x v="0"/>
    <x v="0"/>
    <x v="0"/>
    <x v="0"/>
    <x v="0"/>
    <x v="0"/>
    <n v="300.39999999999998"/>
    <x v="0"/>
    <x v="0"/>
    <d v="2024-09-01T00:00:00"/>
    <d v="2024-09-08T00:00:00"/>
    <x v="0"/>
    <x v="0"/>
    <x v="0"/>
    <x v="0"/>
    <x v="0"/>
    <x v="0"/>
  </r>
  <r>
    <d v="2024-09-02T13:58:49"/>
    <x v="1"/>
    <d v="2024-09-02T00:00:00"/>
    <x v="1"/>
    <x v="1"/>
    <x v="0"/>
    <x v="0"/>
    <x v="1"/>
    <x v="1"/>
    <x v="1"/>
    <x v="0"/>
    <x v="0"/>
    <x v="0"/>
    <x v="1"/>
    <n v="784"/>
    <x v="0"/>
    <x v="0"/>
    <d v="2024-09-01T00:00:00"/>
    <d v="2024-09-08T00:00:00"/>
    <x v="0"/>
    <x v="0"/>
    <x v="0"/>
    <x v="1"/>
    <x v="0"/>
    <x v="1"/>
  </r>
  <r>
    <d v="2024-09-02T13:59:17"/>
    <x v="2"/>
    <d v="2024-09-03T00:00:00"/>
    <x v="2"/>
    <x v="1"/>
    <x v="0"/>
    <x v="0"/>
    <x v="1"/>
    <x v="1"/>
    <x v="2"/>
    <x v="0"/>
    <x v="0"/>
    <x v="0"/>
    <x v="1"/>
    <n v="816"/>
    <x v="0"/>
    <x v="0"/>
    <d v="2024-09-01T00:00:00"/>
    <d v="2024-09-08T00:00:00"/>
    <x v="0"/>
    <x v="0"/>
    <x v="0"/>
    <x v="2"/>
    <x v="0"/>
    <x v="2"/>
  </r>
  <r>
    <d v="2024-09-03T13:59:54"/>
    <x v="3"/>
    <d v="2024-09-04T00:00:00"/>
    <x v="3"/>
    <x v="2"/>
    <x v="0"/>
    <x v="0"/>
    <x v="2"/>
    <x v="1"/>
    <x v="1"/>
    <x v="0"/>
    <x v="1"/>
    <x v="1"/>
    <x v="1"/>
    <n v="619.14"/>
    <x v="0"/>
    <x v="0"/>
    <d v="2024-09-01T00:00:00"/>
    <d v="2024-09-08T00:00:00"/>
    <x v="0"/>
    <x v="0"/>
    <x v="0"/>
    <x v="3"/>
    <x v="0"/>
    <x v="3"/>
  </r>
  <r>
    <d v="2024-09-03T14:00:06"/>
    <x v="4"/>
    <d v="2024-09-05T00:00:00"/>
    <x v="4"/>
    <x v="2"/>
    <x v="0"/>
    <x v="0"/>
    <x v="2"/>
    <x v="1"/>
    <x v="3"/>
    <x v="0"/>
    <x v="0"/>
    <x v="0"/>
    <x v="1"/>
    <n v="702"/>
    <x v="0"/>
    <x v="0"/>
    <d v="2024-09-01T00:00:00"/>
    <d v="2024-09-08T00:00:00"/>
    <x v="0"/>
    <x v="0"/>
    <x v="0"/>
    <x v="4"/>
    <x v="0"/>
    <x v="4"/>
  </r>
  <r>
    <d v="2024-09-05T11:51:24"/>
    <x v="5"/>
    <d v="2024-09-06T00:00:00"/>
    <x v="5"/>
    <x v="3"/>
    <x v="0"/>
    <x v="0"/>
    <x v="0"/>
    <x v="0"/>
    <x v="4"/>
    <x v="0"/>
    <x v="0"/>
    <x v="0"/>
    <x v="1"/>
    <n v="141"/>
    <x v="0"/>
    <x v="0"/>
    <d v="2024-09-01T00:00:00"/>
    <d v="2024-09-08T00:00:00"/>
    <x v="0"/>
    <x v="0"/>
    <x v="0"/>
    <x v="5"/>
    <x v="0"/>
    <x v="5"/>
  </r>
  <r>
    <d v="2024-09-15T08:30:44"/>
    <x v="2"/>
    <d v="2024-11-15T00:00:00"/>
    <x v="6"/>
    <x v="4"/>
    <x v="0"/>
    <x v="1"/>
    <x v="3"/>
    <x v="0"/>
    <x v="5"/>
    <x v="0"/>
    <x v="0"/>
    <x v="0"/>
    <x v="1"/>
    <n v="2960"/>
    <x v="0"/>
    <x v="1"/>
    <d v="2024-11-10T00:00:00"/>
    <d v="2024-11-17T00:00:00"/>
    <x v="1"/>
    <x v="0"/>
    <x v="0"/>
    <x v="6"/>
    <x v="1"/>
    <x v="6"/>
  </r>
  <r>
    <d v="1899-12-30T00:00:00"/>
    <x v="6"/>
    <m/>
    <x v="7"/>
    <x v="5"/>
    <x v="1"/>
    <x v="2"/>
    <x v="4"/>
    <x v="2"/>
    <x v="6"/>
    <x v="1"/>
    <x v="2"/>
    <x v="2"/>
    <x v="2"/>
    <m/>
    <x v="1"/>
    <x v="2"/>
    <d v="1899-12-31T00:00:00"/>
    <d v="1899-12-30T00:00:00"/>
    <x v="2"/>
    <x v="1"/>
    <x v="1"/>
    <x v="7"/>
    <x v="2"/>
    <x v="7"/>
  </r>
  <r>
    <d v="2023-07-10T08:03:03"/>
    <x v="6"/>
    <d v="2023-06-23T00:00:00"/>
    <x v="7"/>
    <x v="5"/>
    <x v="2"/>
    <x v="2"/>
    <x v="5"/>
    <x v="2"/>
    <x v="6"/>
    <x v="1"/>
    <x v="2"/>
    <x v="2"/>
    <x v="2"/>
    <n v="334"/>
    <x v="1"/>
    <x v="3"/>
    <d v="2023-06-18T00:00:00"/>
    <d v="2023-06-25T00:00:00"/>
    <x v="3"/>
    <x v="1"/>
    <x v="1"/>
    <x v="7"/>
    <x v="2"/>
    <x v="7"/>
  </r>
  <r>
    <d v="2023-07-10T08:04:36"/>
    <x v="6"/>
    <d v="2023-06-23T00:00:00"/>
    <x v="7"/>
    <x v="5"/>
    <x v="3"/>
    <x v="2"/>
    <x v="5"/>
    <x v="2"/>
    <x v="6"/>
    <x v="1"/>
    <x v="2"/>
    <x v="2"/>
    <x v="2"/>
    <n v="563.33000000000004"/>
    <x v="1"/>
    <x v="3"/>
    <d v="2023-06-18T00:00:00"/>
    <d v="2023-06-25T00:00:00"/>
    <x v="3"/>
    <x v="1"/>
    <x v="1"/>
    <x v="7"/>
    <x v="2"/>
    <x v="7"/>
  </r>
  <r>
    <d v="2023-07-10T08:06:09"/>
    <x v="6"/>
    <d v="2023-06-23T00:00:00"/>
    <x v="7"/>
    <x v="5"/>
    <x v="2"/>
    <x v="2"/>
    <x v="5"/>
    <x v="2"/>
    <x v="6"/>
    <x v="1"/>
    <x v="2"/>
    <x v="2"/>
    <x v="2"/>
    <n v="49.85"/>
    <x v="1"/>
    <x v="3"/>
    <d v="2023-06-18T00:00:00"/>
    <d v="2023-06-25T00:00:00"/>
    <x v="3"/>
    <x v="1"/>
    <x v="1"/>
    <x v="7"/>
    <x v="2"/>
    <x v="7"/>
  </r>
  <r>
    <d v="2023-07-10T08:06:21"/>
    <x v="6"/>
    <d v="2023-06-23T00:00:00"/>
    <x v="7"/>
    <x v="5"/>
    <x v="2"/>
    <x v="2"/>
    <x v="5"/>
    <x v="2"/>
    <x v="6"/>
    <x v="1"/>
    <x v="2"/>
    <x v="2"/>
    <x v="2"/>
    <n v="-549"/>
    <x v="1"/>
    <x v="3"/>
    <d v="2023-06-18T00:00:00"/>
    <d v="2023-06-25T00:00:00"/>
    <x v="3"/>
    <x v="1"/>
    <x v="1"/>
    <x v="7"/>
    <x v="2"/>
    <x v="7"/>
  </r>
  <r>
    <d v="2023-07-14T07:38:21"/>
    <x v="6"/>
    <d v="2023-06-30T00:00:00"/>
    <x v="7"/>
    <x v="5"/>
    <x v="2"/>
    <x v="2"/>
    <x v="6"/>
    <x v="2"/>
    <x v="6"/>
    <x v="1"/>
    <x v="2"/>
    <x v="2"/>
    <x v="2"/>
    <n v="167"/>
    <x v="1"/>
    <x v="4"/>
    <d v="2023-06-25T00:00:00"/>
    <d v="2023-07-02T00:00:00"/>
    <x v="4"/>
    <x v="1"/>
    <x v="1"/>
    <x v="7"/>
    <x v="2"/>
    <x v="7"/>
  </r>
  <r>
    <d v="2023-07-14T09:05:31"/>
    <x v="6"/>
    <d v="2023-07-08T00:00:00"/>
    <x v="7"/>
    <x v="5"/>
    <x v="2"/>
    <x v="2"/>
    <x v="7"/>
    <x v="2"/>
    <x v="6"/>
    <x v="1"/>
    <x v="2"/>
    <x v="2"/>
    <x v="2"/>
    <n v="332.8"/>
    <x v="1"/>
    <x v="5"/>
    <d v="2023-07-02T00:00:00"/>
    <d v="2023-07-09T00:00:00"/>
    <x v="5"/>
    <x v="1"/>
    <x v="1"/>
    <x v="7"/>
    <x v="2"/>
    <x v="7"/>
  </r>
  <r>
    <d v="2023-07-20T06:43:45"/>
    <x v="6"/>
    <d v="2023-07-14T00:00:00"/>
    <x v="7"/>
    <x v="5"/>
    <x v="4"/>
    <x v="2"/>
    <x v="7"/>
    <x v="2"/>
    <x v="6"/>
    <x v="1"/>
    <x v="2"/>
    <x v="2"/>
    <x v="2"/>
    <n v="1042.5"/>
    <x v="1"/>
    <x v="6"/>
    <d v="2023-07-09T00:00:00"/>
    <d v="2023-07-16T00:00:00"/>
    <x v="6"/>
    <x v="1"/>
    <x v="1"/>
    <x v="7"/>
    <x v="2"/>
    <x v="7"/>
  </r>
  <r>
    <d v="2023-07-20T06:54:24"/>
    <x v="6"/>
    <d v="2023-07-14T00:00:00"/>
    <x v="7"/>
    <x v="5"/>
    <x v="4"/>
    <x v="2"/>
    <x v="7"/>
    <x v="2"/>
    <x v="6"/>
    <x v="1"/>
    <x v="2"/>
    <x v="2"/>
    <x v="2"/>
    <n v="-7.58"/>
    <x v="1"/>
    <x v="6"/>
    <d v="2023-07-09T00:00:00"/>
    <d v="2023-07-16T00:00:00"/>
    <x v="6"/>
    <x v="1"/>
    <x v="1"/>
    <x v="7"/>
    <x v="2"/>
    <x v="7"/>
  </r>
  <r>
    <d v="2023-07-18T06:34:28"/>
    <x v="6"/>
    <d v="2023-07-15T00:00:00"/>
    <x v="7"/>
    <x v="5"/>
    <x v="2"/>
    <x v="2"/>
    <x v="7"/>
    <x v="2"/>
    <x v="6"/>
    <x v="1"/>
    <x v="2"/>
    <x v="2"/>
    <x v="2"/>
    <n v="181.7"/>
    <x v="1"/>
    <x v="6"/>
    <d v="2023-07-09T00:00:00"/>
    <d v="2023-07-16T00:00:00"/>
    <x v="6"/>
    <x v="1"/>
    <x v="1"/>
    <x v="7"/>
    <x v="2"/>
    <x v="7"/>
  </r>
  <r>
    <d v="2023-07-27T06:29:26"/>
    <x v="6"/>
    <d v="2023-07-21T00:00:00"/>
    <x v="7"/>
    <x v="5"/>
    <x v="2"/>
    <x v="2"/>
    <x v="7"/>
    <x v="2"/>
    <x v="6"/>
    <x v="1"/>
    <x v="2"/>
    <x v="2"/>
    <x v="2"/>
    <n v="123.88"/>
    <x v="1"/>
    <x v="7"/>
    <d v="2023-07-16T00:00:00"/>
    <d v="2023-07-23T00:00:00"/>
    <x v="7"/>
    <x v="1"/>
    <x v="1"/>
    <x v="7"/>
    <x v="2"/>
    <x v="7"/>
  </r>
  <r>
    <d v="2023-07-27T11:50:48"/>
    <x v="6"/>
    <d v="2023-07-21T00:00:00"/>
    <x v="7"/>
    <x v="5"/>
    <x v="5"/>
    <x v="2"/>
    <x v="7"/>
    <x v="2"/>
    <x v="6"/>
    <x v="1"/>
    <x v="2"/>
    <x v="2"/>
    <x v="2"/>
    <n v="553.45000000000005"/>
    <x v="1"/>
    <x v="7"/>
    <d v="2023-07-16T00:00:00"/>
    <d v="2023-07-23T00:00:00"/>
    <x v="7"/>
    <x v="1"/>
    <x v="1"/>
    <x v="7"/>
    <x v="2"/>
    <x v="7"/>
  </r>
  <r>
    <d v="2023-07-27T11:55:09"/>
    <x v="6"/>
    <d v="2023-07-21T00:00:00"/>
    <x v="7"/>
    <x v="5"/>
    <x v="2"/>
    <x v="2"/>
    <x v="7"/>
    <x v="2"/>
    <x v="6"/>
    <x v="1"/>
    <x v="2"/>
    <x v="2"/>
    <x v="2"/>
    <n v="233.62"/>
    <x v="1"/>
    <x v="7"/>
    <d v="2023-07-16T00:00:00"/>
    <d v="2023-07-23T00:00:00"/>
    <x v="7"/>
    <x v="1"/>
    <x v="1"/>
    <x v="7"/>
    <x v="2"/>
    <x v="7"/>
  </r>
  <r>
    <d v="2023-07-27T11:56:01"/>
    <x v="6"/>
    <d v="2023-07-21T00:00:00"/>
    <x v="7"/>
    <x v="5"/>
    <x v="5"/>
    <x v="2"/>
    <x v="7"/>
    <x v="2"/>
    <x v="6"/>
    <x v="1"/>
    <x v="2"/>
    <x v="2"/>
    <x v="2"/>
    <n v="125.93"/>
    <x v="1"/>
    <x v="7"/>
    <d v="2023-07-16T00:00:00"/>
    <d v="2023-07-23T00:00:00"/>
    <x v="7"/>
    <x v="1"/>
    <x v="1"/>
    <x v="7"/>
    <x v="2"/>
    <x v="7"/>
  </r>
  <r>
    <d v="2023-08-04T11:00:06"/>
    <x v="6"/>
    <d v="2023-07-28T00:00:00"/>
    <x v="7"/>
    <x v="5"/>
    <x v="2"/>
    <x v="2"/>
    <x v="7"/>
    <x v="2"/>
    <x v="6"/>
    <x v="1"/>
    <x v="2"/>
    <x v="2"/>
    <x v="2"/>
    <n v="89.3"/>
    <x v="1"/>
    <x v="8"/>
    <d v="2023-07-23T00:00:00"/>
    <d v="2023-07-30T00:00:00"/>
    <x v="8"/>
    <x v="1"/>
    <x v="1"/>
    <x v="7"/>
    <x v="2"/>
    <x v="7"/>
  </r>
  <r>
    <d v="2023-08-04T11:29:49"/>
    <x v="6"/>
    <d v="2023-07-28T00:00:00"/>
    <x v="7"/>
    <x v="5"/>
    <x v="2"/>
    <x v="2"/>
    <x v="7"/>
    <x v="2"/>
    <x v="6"/>
    <x v="1"/>
    <x v="2"/>
    <x v="2"/>
    <x v="2"/>
    <n v="-78.28"/>
    <x v="1"/>
    <x v="8"/>
    <d v="2023-07-23T00:00:00"/>
    <d v="2023-07-30T00:00:00"/>
    <x v="8"/>
    <x v="1"/>
    <x v="1"/>
    <x v="7"/>
    <x v="2"/>
    <x v="7"/>
  </r>
  <r>
    <d v="2023-09-15T09:45:35"/>
    <x v="6"/>
    <d v="2023-08-01T00:00:00"/>
    <x v="7"/>
    <x v="5"/>
    <x v="6"/>
    <x v="2"/>
    <x v="7"/>
    <x v="2"/>
    <x v="6"/>
    <x v="1"/>
    <x v="2"/>
    <x v="2"/>
    <x v="2"/>
    <n v="224.08"/>
    <x v="1"/>
    <x v="9"/>
    <d v="2023-07-30T00:00:00"/>
    <d v="2023-08-06T00:00:00"/>
    <x v="9"/>
    <x v="1"/>
    <x v="1"/>
    <x v="7"/>
    <x v="2"/>
    <x v="7"/>
  </r>
  <r>
    <d v="2023-09-08T10:16:22"/>
    <x v="6"/>
    <d v="2023-08-12T00:00:00"/>
    <x v="7"/>
    <x v="5"/>
    <x v="2"/>
    <x v="2"/>
    <x v="7"/>
    <x v="2"/>
    <x v="6"/>
    <x v="1"/>
    <x v="2"/>
    <x v="2"/>
    <x v="2"/>
    <n v="464.08"/>
    <x v="1"/>
    <x v="10"/>
    <d v="2023-08-06T00:00:00"/>
    <d v="2023-08-13T00:00:00"/>
    <x v="10"/>
    <x v="1"/>
    <x v="1"/>
    <x v="7"/>
    <x v="2"/>
    <x v="7"/>
  </r>
  <r>
    <d v="2023-09-15T07:07:25"/>
    <x v="6"/>
    <d v="2023-08-17T00:00:00"/>
    <x v="7"/>
    <x v="5"/>
    <x v="2"/>
    <x v="2"/>
    <x v="7"/>
    <x v="2"/>
    <x v="6"/>
    <x v="1"/>
    <x v="2"/>
    <x v="2"/>
    <x v="2"/>
    <n v="165.79"/>
    <x v="1"/>
    <x v="11"/>
    <d v="2023-08-13T00:00:00"/>
    <d v="2023-08-20T00:00:00"/>
    <x v="11"/>
    <x v="1"/>
    <x v="1"/>
    <x v="7"/>
    <x v="2"/>
    <x v="7"/>
  </r>
  <r>
    <d v="2023-09-15T07:12:25"/>
    <x v="6"/>
    <d v="2023-08-17T00:00:00"/>
    <x v="7"/>
    <x v="5"/>
    <x v="2"/>
    <x v="2"/>
    <x v="7"/>
    <x v="2"/>
    <x v="6"/>
    <x v="1"/>
    <x v="2"/>
    <x v="2"/>
    <x v="2"/>
    <n v="-165.79"/>
    <x v="1"/>
    <x v="11"/>
    <d v="2023-08-13T00:00:00"/>
    <d v="2023-08-20T00:00:00"/>
    <x v="11"/>
    <x v="1"/>
    <x v="1"/>
    <x v="7"/>
    <x v="2"/>
    <x v="7"/>
  </r>
  <r>
    <d v="2023-09-15T07:13:08"/>
    <x v="6"/>
    <d v="2023-08-17T00:00:00"/>
    <x v="7"/>
    <x v="5"/>
    <x v="6"/>
    <x v="2"/>
    <x v="7"/>
    <x v="2"/>
    <x v="6"/>
    <x v="1"/>
    <x v="2"/>
    <x v="2"/>
    <x v="2"/>
    <n v="165.79"/>
    <x v="1"/>
    <x v="11"/>
    <d v="2023-08-13T00:00:00"/>
    <d v="2023-08-20T00:00:00"/>
    <x v="11"/>
    <x v="1"/>
    <x v="1"/>
    <x v="7"/>
    <x v="2"/>
    <x v="7"/>
  </r>
  <r>
    <d v="2023-09-15T07:13:22"/>
    <x v="6"/>
    <d v="2023-08-17T00:00:00"/>
    <x v="7"/>
    <x v="5"/>
    <x v="6"/>
    <x v="2"/>
    <x v="7"/>
    <x v="2"/>
    <x v="6"/>
    <x v="1"/>
    <x v="2"/>
    <x v="2"/>
    <x v="2"/>
    <n v="426.08"/>
    <x v="1"/>
    <x v="11"/>
    <d v="2023-08-13T00:00:00"/>
    <d v="2023-08-20T00:00:00"/>
    <x v="11"/>
    <x v="1"/>
    <x v="1"/>
    <x v="7"/>
    <x v="2"/>
    <x v="7"/>
  </r>
  <r>
    <d v="2023-09-15T07:22:25"/>
    <x v="6"/>
    <d v="2023-08-25T00:00:00"/>
    <x v="7"/>
    <x v="5"/>
    <x v="6"/>
    <x v="2"/>
    <x v="7"/>
    <x v="2"/>
    <x v="6"/>
    <x v="1"/>
    <x v="2"/>
    <x v="2"/>
    <x v="2"/>
    <n v="133.6"/>
    <x v="1"/>
    <x v="12"/>
    <d v="2023-08-20T00:00:00"/>
    <d v="2023-08-27T00:00:00"/>
    <x v="12"/>
    <x v="1"/>
    <x v="1"/>
    <x v="7"/>
    <x v="2"/>
    <x v="7"/>
  </r>
  <r>
    <d v="2023-09-15T07:22:52"/>
    <x v="6"/>
    <d v="2023-08-25T00:00:00"/>
    <x v="7"/>
    <x v="5"/>
    <x v="6"/>
    <x v="2"/>
    <x v="7"/>
    <x v="2"/>
    <x v="6"/>
    <x v="1"/>
    <x v="2"/>
    <x v="2"/>
    <x v="2"/>
    <n v="28.88"/>
    <x v="1"/>
    <x v="12"/>
    <d v="2023-08-20T00:00:00"/>
    <d v="2023-08-27T00:00:00"/>
    <x v="12"/>
    <x v="1"/>
    <x v="1"/>
    <x v="7"/>
    <x v="2"/>
    <x v="7"/>
  </r>
  <r>
    <d v="2023-09-15T07:34:56"/>
    <x v="6"/>
    <d v="2023-08-25T00:00:00"/>
    <x v="7"/>
    <x v="5"/>
    <x v="7"/>
    <x v="2"/>
    <x v="7"/>
    <x v="2"/>
    <x v="6"/>
    <x v="1"/>
    <x v="2"/>
    <x v="2"/>
    <x v="2"/>
    <n v="1265.01"/>
    <x v="1"/>
    <x v="12"/>
    <d v="2023-08-20T00:00:00"/>
    <d v="2023-08-27T00:00:00"/>
    <x v="12"/>
    <x v="1"/>
    <x v="1"/>
    <x v="7"/>
    <x v="2"/>
    <x v="7"/>
  </r>
  <r>
    <d v="2023-09-15T07:57:14"/>
    <x v="6"/>
    <d v="2023-09-01T00:00:00"/>
    <x v="7"/>
    <x v="5"/>
    <x v="6"/>
    <x v="2"/>
    <x v="7"/>
    <x v="2"/>
    <x v="6"/>
    <x v="1"/>
    <x v="2"/>
    <x v="2"/>
    <x v="2"/>
    <n v="83.98"/>
    <x v="1"/>
    <x v="13"/>
    <d v="2023-08-27T00:00:00"/>
    <d v="2023-09-03T00:00:00"/>
    <x v="13"/>
    <x v="1"/>
    <x v="1"/>
    <x v="7"/>
    <x v="2"/>
    <x v="7"/>
  </r>
  <r>
    <d v="2023-10-20T08:32:35"/>
    <x v="6"/>
    <d v="2023-09-08T00:00:00"/>
    <x v="7"/>
    <x v="5"/>
    <x v="4"/>
    <x v="2"/>
    <x v="7"/>
    <x v="2"/>
    <x v="6"/>
    <x v="1"/>
    <x v="2"/>
    <x v="2"/>
    <x v="2"/>
    <n v="1102"/>
    <x v="1"/>
    <x v="0"/>
    <d v="2023-09-03T00:00:00"/>
    <d v="2023-09-10T00:00:00"/>
    <x v="14"/>
    <x v="1"/>
    <x v="1"/>
    <x v="7"/>
    <x v="2"/>
    <x v="7"/>
  </r>
  <r>
    <d v="2023-10-20T08:38:53"/>
    <x v="6"/>
    <d v="2023-09-08T00:00:00"/>
    <x v="7"/>
    <x v="5"/>
    <x v="6"/>
    <x v="2"/>
    <x v="7"/>
    <x v="2"/>
    <x v="6"/>
    <x v="1"/>
    <x v="2"/>
    <x v="2"/>
    <x v="2"/>
    <n v="125.32"/>
    <x v="1"/>
    <x v="0"/>
    <d v="2023-09-03T00:00:00"/>
    <d v="2023-09-10T00:00:00"/>
    <x v="14"/>
    <x v="1"/>
    <x v="1"/>
    <x v="7"/>
    <x v="2"/>
    <x v="7"/>
  </r>
  <r>
    <d v="2023-10-20T08:43:23"/>
    <x v="6"/>
    <d v="2023-09-08T00:00:00"/>
    <x v="7"/>
    <x v="5"/>
    <x v="4"/>
    <x v="2"/>
    <x v="7"/>
    <x v="2"/>
    <x v="6"/>
    <x v="1"/>
    <x v="2"/>
    <x v="2"/>
    <x v="2"/>
    <n v="493.21"/>
    <x v="1"/>
    <x v="0"/>
    <d v="2023-09-03T00:00:00"/>
    <d v="2023-09-10T00:00:00"/>
    <x v="14"/>
    <x v="1"/>
    <x v="1"/>
    <x v="7"/>
    <x v="2"/>
    <x v="7"/>
  </r>
  <r>
    <d v="2023-10-20T08:44:45"/>
    <x v="6"/>
    <d v="2023-09-08T00:00:00"/>
    <x v="7"/>
    <x v="5"/>
    <x v="6"/>
    <x v="2"/>
    <x v="7"/>
    <x v="2"/>
    <x v="6"/>
    <x v="1"/>
    <x v="2"/>
    <x v="2"/>
    <x v="2"/>
    <n v="83.98"/>
    <x v="1"/>
    <x v="0"/>
    <d v="2023-09-03T00:00:00"/>
    <d v="2023-09-10T00:00:00"/>
    <x v="14"/>
    <x v="1"/>
    <x v="1"/>
    <x v="7"/>
    <x v="2"/>
    <x v="7"/>
  </r>
  <r>
    <d v="2023-10-20T08:56:38"/>
    <x v="6"/>
    <d v="2023-09-12T00:00:00"/>
    <x v="7"/>
    <x v="5"/>
    <x v="6"/>
    <x v="2"/>
    <x v="7"/>
    <x v="2"/>
    <x v="6"/>
    <x v="1"/>
    <x v="2"/>
    <x v="2"/>
    <x v="2"/>
    <n v="150.78"/>
    <x v="1"/>
    <x v="14"/>
    <d v="2023-09-10T00:00:00"/>
    <d v="2023-09-17T00:00:00"/>
    <x v="15"/>
    <x v="1"/>
    <x v="1"/>
    <x v="7"/>
    <x v="2"/>
    <x v="7"/>
  </r>
  <r>
    <d v="2023-10-20T09:09:42"/>
    <x v="6"/>
    <d v="2023-09-20T00:00:00"/>
    <x v="7"/>
    <x v="5"/>
    <x v="8"/>
    <x v="2"/>
    <x v="7"/>
    <x v="2"/>
    <x v="6"/>
    <x v="1"/>
    <x v="2"/>
    <x v="2"/>
    <x v="2"/>
    <n v="3757.36"/>
    <x v="1"/>
    <x v="15"/>
    <d v="2023-09-17T00:00:00"/>
    <d v="2023-09-24T00:00:00"/>
    <x v="16"/>
    <x v="1"/>
    <x v="1"/>
    <x v="7"/>
    <x v="2"/>
    <x v="7"/>
  </r>
  <r>
    <d v="2023-10-20T09:11:19"/>
    <x v="6"/>
    <d v="2023-09-20T00:00:00"/>
    <x v="7"/>
    <x v="5"/>
    <x v="6"/>
    <x v="2"/>
    <x v="7"/>
    <x v="2"/>
    <x v="6"/>
    <x v="1"/>
    <x v="2"/>
    <x v="2"/>
    <x v="2"/>
    <n v="434.5"/>
    <x v="1"/>
    <x v="15"/>
    <d v="2023-09-17T00:00:00"/>
    <d v="2023-09-24T00:00:00"/>
    <x v="16"/>
    <x v="1"/>
    <x v="1"/>
    <x v="7"/>
    <x v="2"/>
    <x v="7"/>
  </r>
  <r>
    <d v="2023-10-20T09:17:01"/>
    <x v="6"/>
    <d v="2023-09-26T00:00:00"/>
    <x v="7"/>
    <x v="5"/>
    <x v="6"/>
    <x v="2"/>
    <x v="7"/>
    <x v="2"/>
    <x v="6"/>
    <x v="1"/>
    <x v="2"/>
    <x v="2"/>
    <x v="2"/>
    <n v="123.3"/>
    <x v="1"/>
    <x v="16"/>
    <d v="2023-09-24T00:00:00"/>
    <d v="2023-10-01T00:00:00"/>
    <x v="17"/>
    <x v="1"/>
    <x v="1"/>
    <x v="7"/>
    <x v="2"/>
    <x v="7"/>
  </r>
  <r>
    <d v="2023-11-16T07:07:37"/>
    <x v="6"/>
    <d v="2023-10-04T00:00:00"/>
    <x v="7"/>
    <x v="5"/>
    <x v="6"/>
    <x v="2"/>
    <x v="7"/>
    <x v="2"/>
    <x v="6"/>
    <x v="1"/>
    <x v="2"/>
    <x v="2"/>
    <x v="2"/>
    <n v="42.3"/>
    <x v="1"/>
    <x v="17"/>
    <d v="2023-10-01T00:00:00"/>
    <d v="2023-10-08T00:00:00"/>
    <x v="18"/>
    <x v="1"/>
    <x v="1"/>
    <x v="7"/>
    <x v="2"/>
    <x v="7"/>
  </r>
  <r>
    <d v="2023-11-16T07:09:20"/>
    <x v="6"/>
    <d v="2023-10-04T00:00:00"/>
    <x v="7"/>
    <x v="5"/>
    <x v="9"/>
    <x v="2"/>
    <x v="7"/>
    <x v="2"/>
    <x v="6"/>
    <x v="1"/>
    <x v="2"/>
    <x v="2"/>
    <x v="2"/>
    <n v="310.58999999999997"/>
    <x v="1"/>
    <x v="17"/>
    <d v="2023-10-01T00:00:00"/>
    <d v="2023-10-08T00:00:00"/>
    <x v="18"/>
    <x v="1"/>
    <x v="1"/>
    <x v="7"/>
    <x v="2"/>
    <x v="7"/>
  </r>
  <r>
    <d v="2023-11-16T07:17:32"/>
    <x v="6"/>
    <d v="2023-10-11T00:00:00"/>
    <x v="7"/>
    <x v="5"/>
    <x v="6"/>
    <x v="2"/>
    <x v="7"/>
    <x v="2"/>
    <x v="6"/>
    <x v="1"/>
    <x v="2"/>
    <x v="2"/>
    <x v="2"/>
    <n v="302.79000000000002"/>
    <x v="1"/>
    <x v="18"/>
    <d v="2023-10-08T00:00:00"/>
    <d v="2023-10-15T00:00:00"/>
    <x v="19"/>
    <x v="1"/>
    <x v="1"/>
    <x v="7"/>
    <x v="2"/>
    <x v="7"/>
  </r>
  <r>
    <d v="2023-11-16T07:18:51"/>
    <x v="6"/>
    <d v="2023-10-11T00:00:00"/>
    <x v="7"/>
    <x v="5"/>
    <x v="6"/>
    <x v="2"/>
    <x v="7"/>
    <x v="2"/>
    <x v="6"/>
    <x v="1"/>
    <x v="2"/>
    <x v="2"/>
    <x v="2"/>
    <n v="39.049999999999997"/>
    <x v="1"/>
    <x v="18"/>
    <d v="2023-10-08T00:00:00"/>
    <d v="2023-10-15T00:00:00"/>
    <x v="19"/>
    <x v="1"/>
    <x v="1"/>
    <x v="7"/>
    <x v="2"/>
    <x v="7"/>
  </r>
  <r>
    <d v="2023-11-16T07:26:25"/>
    <x v="6"/>
    <d v="2023-10-11T00:00:00"/>
    <x v="7"/>
    <x v="5"/>
    <x v="6"/>
    <x v="2"/>
    <x v="7"/>
    <x v="2"/>
    <x v="6"/>
    <x v="1"/>
    <x v="2"/>
    <x v="2"/>
    <x v="2"/>
    <n v="-272.26"/>
    <x v="1"/>
    <x v="18"/>
    <d v="2023-10-08T00:00:00"/>
    <d v="2023-10-15T00:00:00"/>
    <x v="19"/>
    <x v="1"/>
    <x v="1"/>
    <x v="7"/>
    <x v="2"/>
    <x v="7"/>
  </r>
  <r>
    <d v="2023-11-16T07:29:06"/>
    <x v="6"/>
    <d v="2023-10-18T00:00:00"/>
    <x v="7"/>
    <x v="5"/>
    <x v="6"/>
    <x v="2"/>
    <x v="7"/>
    <x v="2"/>
    <x v="6"/>
    <x v="1"/>
    <x v="2"/>
    <x v="2"/>
    <x v="2"/>
    <n v="194.2"/>
    <x v="1"/>
    <x v="19"/>
    <d v="2023-10-15T00:00:00"/>
    <d v="2023-10-22T00:00:00"/>
    <x v="20"/>
    <x v="1"/>
    <x v="1"/>
    <x v="7"/>
    <x v="2"/>
    <x v="7"/>
  </r>
  <r>
    <d v="2023-11-16T07:36:40"/>
    <x v="6"/>
    <d v="2023-10-18T00:00:00"/>
    <x v="7"/>
    <x v="5"/>
    <x v="9"/>
    <x v="2"/>
    <x v="7"/>
    <x v="2"/>
    <x v="6"/>
    <x v="1"/>
    <x v="2"/>
    <x v="2"/>
    <x v="2"/>
    <n v="160.71"/>
    <x v="1"/>
    <x v="19"/>
    <d v="2023-10-15T00:00:00"/>
    <d v="2023-10-22T00:00:00"/>
    <x v="20"/>
    <x v="1"/>
    <x v="1"/>
    <x v="7"/>
    <x v="2"/>
    <x v="7"/>
  </r>
  <r>
    <d v="2023-11-16T07:45:01"/>
    <x v="6"/>
    <d v="2023-10-25T00:00:00"/>
    <x v="7"/>
    <x v="5"/>
    <x v="8"/>
    <x v="2"/>
    <x v="7"/>
    <x v="2"/>
    <x v="6"/>
    <x v="1"/>
    <x v="2"/>
    <x v="2"/>
    <x v="2"/>
    <n v="3086.1"/>
    <x v="1"/>
    <x v="20"/>
    <d v="2023-10-22T00:00:00"/>
    <d v="2023-10-29T00:00:00"/>
    <x v="21"/>
    <x v="1"/>
    <x v="1"/>
    <x v="7"/>
    <x v="2"/>
    <x v="7"/>
  </r>
  <r>
    <d v="2023-11-16T07:55:17"/>
    <x v="6"/>
    <d v="2023-10-25T00:00:00"/>
    <x v="7"/>
    <x v="5"/>
    <x v="6"/>
    <x v="2"/>
    <x v="7"/>
    <x v="2"/>
    <x v="6"/>
    <x v="1"/>
    <x v="2"/>
    <x v="2"/>
    <x v="2"/>
    <n v="389.17"/>
    <x v="1"/>
    <x v="20"/>
    <d v="2023-10-22T00:00:00"/>
    <d v="2023-10-29T00:00:00"/>
    <x v="21"/>
    <x v="1"/>
    <x v="1"/>
    <x v="7"/>
    <x v="2"/>
    <x v="7"/>
  </r>
  <r>
    <d v="2023-11-16T08:01:32"/>
    <x v="6"/>
    <d v="2023-11-01T00:00:00"/>
    <x v="7"/>
    <x v="5"/>
    <x v="6"/>
    <x v="2"/>
    <x v="7"/>
    <x v="2"/>
    <x v="6"/>
    <x v="1"/>
    <x v="2"/>
    <x v="2"/>
    <x v="2"/>
    <n v="342.67"/>
    <x v="1"/>
    <x v="21"/>
    <d v="2023-10-29T00:00:00"/>
    <d v="2023-11-05T00:00:00"/>
    <x v="22"/>
    <x v="1"/>
    <x v="1"/>
    <x v="7"/>
    <x v="2"/>
    <x v="7"/>
  </r>
  <r>
    <d v="2023-12-13T07:09:15"/>
    <x v="6"/>
    <d v="2023-11-08T00:00:00"/>
    <x v="7"/>
    <x v="5"/>
    <x v="6"/>
    <x v="2"/>
    <x v="7"/>
    <x v="2"/>
    <x v="6"/>
    <x v="1"/>
    <x v="2"/>
    <x v="2"/>
    <x v="2"/>
    <n v="156.52000000000001"/>
    <x v="1"/>
    <x v="22"/>
    <d v="2023-11-05T00:00:00"/>
    <d v="2023-11-12T00:00:00"/>
    <x v="23"/>
    <x v="1"/>
    <x v="1"/>
    <x v="7"/>
    <x v="2"/>
    <x v="7"/>
  </r>
  <r>
    <d v="2023-12-13T10:17:30"/>
    <x v="6"/>
    <d v="2023-11-08T00:00:00"/>
    <x v="7"/>
    <x v="5"/>
    <x v="6"/>
    <x v="2"/>
    <x v="7"/>
    <x v="2"/>
    <x v="6"/>
    <x v="1"/>
    <x v="2"/>
    <x v="2"/>
    <x v="2"/>
    <n v="-112.96"/>
    <x v="1"/>
    <x v="22"/>
    <d v="2023-11-05T00:00:00"/>
    <d v="2023-11-12T00:00:00"/>
    <x v="23"/>
    <x v="1"/>
    <x v="1"/>
    <x v="7"/>
    <x v="2"/>
    <x v="7"/>
  </r>
  <r>
    <d v="2023-12-13T10:22:27"/>
    <x v="6"/>
    <d v="2023-11-15T00:00:00"/>
    <x v="7"/>
    <x v="5"/>
    <x v="6"/>
    <x v="2"/>
    <x v="7"/>
    <x v="2"/>
    <x v="6"/>
    <x v="1"/>
    <x v="2"/>
    <x v="2"/>
    <x v="2"/>
    <n v="257.88"/>
    <x v="1"/>
    <x v="1"/>
    <d v="2023-11-12T00:00:00"/>
    <d v="2023-11-19T00:00:00"/>
    <x v="24"/>
    <x v="1"/>
    <x v="1"/>
    <x v="7"/>
    <x v="2"/>
    <x v="7"/>
  </r>
  <r>
    <d v="2023-12-13T10:24:01"/>
    <x v="6"/>
    <d v="2023-11-15T00:00:00"/>
    <x v="7"/>
    <x v="5"/>
    <x v="9"/>
    <x v="2"/>
    <x v="7"/>
    <x v="2"/>
    <x v="6"/>
    <x v="1"/>
    <x v="2"/>
    <x v="2"/>
    <x v="2"/>
    <n v="221.1"/>
    <x v="1"/>
    <x v="1"/>
    <d v="2023-11-12T00:00:00"/>
    <d v="2023-11-19T00:00:00"/>
    <x v="24"/>
    <x v="1"/>
    <x v="1"/>
    <x v="7"/>
    <x v="2"/>
    <x v="7"/>
  </r>
  <r>
    <d v="2023-12-13T10:55:02"/>
    <x v="6"/>
    <d v="2023-11-22T00:00:00"/>
    <x v="7"/>
    <x v="5"/>
    <x v="10"/>
    <x v="2"/>
    <x v="7"/>
    <x v="2"/>
    <x v="6"/>
    <x v="1"/>
    <x v="2"/>
    <x v="2"/>
    <x v="2"/>
    <n v="1293.49"/>
    <x v="1"/>
    <x v="23"/>
    <d v="2023-11-19T00:00:00"/>
    <d v="2023-11-26T00:00:00"/>
    <x v="25"/>
    <x v="1"/>
    <x v="1"/>
    <x v="7"/>
    <x v="2"/>
    <x v="7"/>
  </r>
  <r>
    <d v="2023-12-13T10:59:07"/>
    <x v="6"/>
    <d v="2023-11-22T00:00:00"/>
    <x v="7"/>
    <x v="5"/>
    <x v="6"/>
    <x v="2"/>
    <x v="7"/>
    <x v="2"/>
    <x v="6"/>
    <x v="1"/>
    <x v="2"/>
    <x v="2"/>
    <x v="2"/>
    <n v="251.9"/>
    <x v="1"/>
    <x v="23"/>
    <d v="2023-11-19T00:00:00"/>
    <d v="2023-11-26T00:00:00"/>
    <x v="25"/>
    <x v="1"/>
    <x v="1"/>
    <x v="7"/>
    <x v="2"/>
    <x v="7"/>
  </r>
  <r>
    <d v="2023-12-13T11:18:12"/>
    <x v="6"/>
    <d v="2023-11-30T00:00:00"/>
    <x v="7"/>
    <x v="5"/>
    <x v="6"/>
    <x v="2"/>
    <x v="7"/>
    <x v="2"/>
    <x v="6"/>
    <x v="1"/>
    <x v="2"/>
    <x v="2"/>
    <x v="2"/>
    <n v="211.38"/>
    <x v="1"/>
    <x v="24"/>
    <d v="2023-11-26T00:00:00"/>
    <d v="2023-12-03T00:00:00"/>
    <x v="26"/>
    <x v="1"/>
    <x v="1"/>
    <x v="7"/>
    <x v="2"/>
    <x v="7"/>
  </r>
  <r>
    <d v="2023-12-13T11:19:05"/>
    <x v="6"/>
    <d v="2023-11-30T00:00:00"/>
    <x v="7"/>
    <x v="5"/>
    <x v="6"/>
    <x v="2"/>
    <x v="7"/>
    <x v="2"/>
    <x v="6"/>
    <x v="1"/>
    <x v="2"/>
    <x v="2"/>
    <x v="2"/>
    <n v="-3196.01"/>
    <x v="1"/>
    <x v="24"/>
    <d v="2023-11-26T00:00:00"/>
    <d v="2023-12-03T00:00:00"/>
    <x v="26"/>
    <x v="1"/>
    <x v="1"/>
    <x v="7"/>
    <x v="2"/>
    <x v="7"/>
  </r>
  <r>
    <d v="2023-12-13T11:20:09"/>
    <x v="6"/>
    <d v="2023-11-30T00:00:00"/>
    <x v="7"/>
    <x v="5"/>
    <x v="11"/>
    <x v="2"/>
    <x v="7"/>
    <x v="2"/>
    <x v="6"/>
    <x v="1"/>
    <x v="2"/>
    <x v="2"/>
    <x v="2"/>
    <n v="216.12"/>
    <x v="1"/>
    <x v="24"/>
    <d v="2023-11-26T00:00:00"/>
    <d v="2023-12-03T00:00:00"/>
    <x v="26"/>
    <x v="1"/>
    <x v="1"/>
    <x v="7"/>
    <x v="2"/>
    <x v="7"/>
  </r>
  <r>
    <d v="2024-01-12T11:04:06"/>
    <x v="6"/>
    <d v="2023-12-06T00:00:00"/>
    <x v="7"/>
    <x v="5"/>
    <x v="6"/>
    <x v="2"/>
    <x v="7"/>
    <x v="2"/>
    <x v="6"/>
    <x v="1"/>
    <x v="2"/>
    <x v="2"/>
    <x v="2"/>
    <n v="237.24"/>
    <x v="1"/>
    <x v="25"/>
    <d v="2023-12-03T00:00:00"/>
    <d v="2023-12-10T00:00:00"/>
    <x v="27"/>
    <x v="1"/>
    <x v="1"/>
    <x v="7"/>
    <x v="2"/>
    <x v="7"/>
  </r>
  <r>
    <d v="2024-01-12T11:04:40"/>
    <x v="6"/>
    <d v="2023-12-06T00:00:00"/>
    <x v="7"/>
    <x v="5"/>
    <x v="6"/>
    <x v="2"/>
    <x v="7"/>
    <x v="2"/>
    <x v="6"/>
    <x v="1"/>
    <x v="2"/>
    <x v="2"/>
    <x v="2"/>
    <n v="-455.25"/>
    <x v="1"/>
    <x v="25"/>
    <d v="2023-12-03T00:00:00"/>
    <d v="2023-12-10T00:00:00"/>
    <x v="27"/>
    <x v="1"/>
    <x v="1"/>
    <x v="7"/>
    <x v="2"/>
    <x v="7"/>
  </r>
  <r>
    <d v="2024-01-11T06:46:45"/>
    <x v="6"/>
    <d v="2023-12-13T00:00:00"/>
    <x v="7"/>
    <x v="5"/>
    <x v="6"/>
    <x v="2"/>
    <x v="7"/>
    <x v="2"/>
    <x v="6"/>
    <x v="1"/>
    <x v="2"/>
    <x v="2"/>
    <x v="2"/>
    <n v="106.98"/>
    <x v="1"/>
    <x v="26"/>
    <d v="2023-12-10T00:00:00"/>
    <d v="2023-12-17T00:00:00"/>
    <x v="28"/>
    <x v="1"/>
    <x v="1"/>
    <x v="7"/>
    <x v="2"/>
    <x v="7"/>
  </r>
  <r>
    <d v="2024-01-11T06:46:55"/>
    <x v="6"/>
    <d v="2023-12-13T00:00:00"/>
    <x v="7"/>
    <x v="5"/>
    <x v="6"/>
    <x v="2"/>
    <x v="7"/>
    <x v="2"/>
    <x v="6"/>
    <x v="1"/>
    <x v="2"/>
    <x v="2"/>
    <x v="2"/>
    <n v="118.5"/>
    <x v="1"/>
    <x v="26"/>
    <d v="2023-12-10T00:00:00"/>
    <d v="2023-12-17T00:00:00"/>
    <x v="28"/>
    <x v="1"/>
    <x v="1"/>
    <x v="7"/>
    <x v="2"/>
    <x v="7"/>
  </r>
  <r>
    <d v="2024-01-11T06:48:32"/>
    <x v="6"/>
    <d v="2023-12-13T00:00:00"/>
    <x v="7"/>
    <x v="5"/>
    <x v="12"/>
    <x v="2"/>
    <x v="7"/>
    <x v="2"/>
    <x v="6"/>
    <x v="1"/>
    <x v="2"/>
    <x v="2"/>
    <x v="2"/>
    <n v="1478.79"/>
    <x v="1"/>
    <x v="26"/>
    <d v="2023-12-10T00:00:00"/>
    <d v="2023-12-17T00:00:00"/>
    <x v="28"/>
    <x v="1"/>
    <x v="1"/>
    <x v="7"/>
    <x v="2"/>
    <x v="7"/>
  </r>
  <r>
    <d v="2024-01-11T06:49:29"/>
    <x v="6"/>
    <d v="2023-12-13T00:00:00"/>
    <x v="7"/>
    <x v="5"/>
    <x v="12"/>
    <x v="2"/>
    <x v="7"/>
    <x v="2"/>
    <x v="6"/>
    <x v="1"/>
    <x v="2"/>
    <x v="2"/>
    <x v="2"/>
    <n v="236.61"/>
    <x v="1"/>
    <x v="26"/>
    <d v="2023-12-10T00:00:00"/>
    <d v="2023-12-17T00:00:00"/>
    <x v="28"/>
    <x v="1"/>
    <x v="1"/>
    <x v="7"/>
    <x v="2"/>
    <x v="7"/>
  </r>
  <r>
    <d v="2024-01-11T06:50:04"/>
    <x v="6"/>
    <d v="2023-12-13T00:00:00"/>
    <x v="7"/>
    <x v="5"/>
    <x v="6"/>
    <x v="2"/>
    <x v="7"/>
    <x v="2"/>
    <x v="6"/>
    <x v="1"/>
    <x v="2"/>
    <x v="2"/>
    <x v="2"/>
    <n v="258.3"/>
    <x v="1"/>
    <x v="26"/>
    <d v="2023-12-10T00:00:00"/>
    <d v="2023-12-17T00:00:00"/>
    <x v="28"/>
    <x v="1"/>
    <x v="1"/>
    <x v="7"/>
    <x v="2"/>
    <x v="7"/>
  </r>
  <r>
    <d v="2024-01-11T06:53:53"/>
    <x v="6"/>
    <d v="2023-12-20T00:00:00"/>
    <x v="7"/>
    <x v="5"/>
    <x v="6"/>
    <x v="2"/>
    <x v="7"/>
    <x v="2"/>
    <x v="6"/>
    <x v="1"/>
    <x v="2"/>
    <x v="2"/>
    <x v="2"/>
    <n v="83.98"/>
    <x v="1"/>
    <x v="27"/>
    <d v="2023-12-17T00:00:00"/>
    <d v="2023-12-24T00:00:00"/>
    <x v="29"/>
    <x v="1"/>
    <x v="1"/>
    <x v="7"/>
    <x v="2"/>
    <x v="7"/>
  </r>
  <r>
    <d v="2024-01-11T07:06:39"/>
    <x v="6"/>
    <d v="2023-12-29T00:00:00"/>
    <x v="7"/>
    <x v="5"/>
    <x v="6"/>
    <x v="2"/>
    <x v="7"/>
    <x v="2"/>
    <x v="6"/>
    <x v="1"/>
    <x v="2"/>
    <x v="2"/>
    <x v="2"/>
    <n v="50.58"/>
    <x v="1"/>
    <x v="28"/>
    <d v="2023-12-24T00:00:00"/>
    <d v="2023-12-31T00:00:00"/>
    <x v="30"/>
    <x v="1"/>
    <x v="1"/>
    <x v="7"/>
    <x v="2"/>
    <x v="7"/>
  </r>
  <r>
    <d v="2024-01-11T07:07:38"/>
    <x v="6"/>
    <d v="2023-12-29T00:00:00"/>
    <x v="7"/>
    <x v="5"/>
    <x v="6"/>
    <x v="2"/>
    <x v="7"/>
    <x v="2"/>
    <x v="6"/>
    <x v="1"/>
    <x v="2"/>
    <x v="2"/>
    <x v="2"/>
    <n v="-18.05"/>
    <x v="1"/>
    <x v="28"/>
    <d v="2023-12-24T00:00:00"/>
    <d v="2023-12-31T00:00:00"/>
    <x v="30"/>
    <x v="1"/>
    <x v="1"/>
    <x v="7"/>
    <x v="2"/>
    <x v="7"/>
  </r>
  <r>
    <d v="2024-01-11T07:07:46"/>
    <x v="6"/>
    <d v="2023-12-29T00:00:00"/>
    <x v="7"/>
    <x v="5"/>
    <x v="6"/>
    <x v="2"/>
    <x v="7"/>
    <x v="2"/>
    <x v="6"/>
    <x v="1"/>
    <x v="2"/>
    <x v="2"/>
    <x v="2"/>
    <n v="-2.89"/>
    <x v="1"/>
    <x v="28"/>
    <d v="2023-12-24T00:00:00"/>
    <d v="2023-12-31T00:00:00"/>
    <x v="30"/>
    <x v="1"/>
    <x v="1"/>
    <x v="7"/>
    <x v="2"/>
    <x v="7"/>
  </r>
  <r>
    <d v="2024-01-12T11:15:44"/>
    <x v="6"/>
    <d v="2023-12-06T00:00:00"/>
    <x v="7"/>
    <x v="5"/>
    <x v="6"/>
    <x v="2"/>
    <x v="7"/>
    <x v="2"/>
    <x v="6"/>
    <x v="1"/>
    <x v="2"/>
    <x v="2"/>
    <x v="2"/>
    <n v="-169.44"/>
    <x v="1"/>
    <x v="25"/>
    <d v="2023-12-03T00:00:00"/>
    <d v="2023-12-10T00:00:00"/>
    <x v="27"/>
    <x v="1"/>
    <x v="1"/>
    <x v="7"/>
    <x v="2"/>
    <x v="7"/>
  </r>
  <r>
    <d v="2024-07-25T06:56:14"/>
    <x v="6"/>
    <d v="2024-06-05T00:00:00"/>
    <x v="7"/>
    <x v="5"/>
    <x v="13"/>
    <x v="2"/>
    <x v="8"/>
    <x v="2"/>
    <x v="6"/>
    <x v="1"/>
    <x v="2"/>
    <x v="2"/>
    <x v="2"/>
    <n v="150.01"/>
    <x v="1"/>
    <x v="29"/>
    <d v="2024-06-02T00:00:00"/>
    <d v="2024-06-09T00:00:00"/>
    <x v="31"/>
    <x v="1"/>
    <x v="1"/>
    <x v="7"/>
    <x v="2"/>
    <x v="7"/>
  </r>
  <r>
    <d v="2024-07-25T06:57:23"/>
    <x v="6"/>
    <d v="2024-06-05T00:00:00"/>
    <x v="7"/>
    <x v="5"/>
    <x v="14"/>
    <x v="2"/>
    <x v="8"/>
    <x v="2"/>
    <x v="6"/>
    <x v="1"/>
    <x v="2"/>
    <x v="2"/>
    <x v="2"/>
    <n v="150.01"/>
    <x v="1"/>
    <x v="29"/>
    <d v="2024-06-02T00:00:00"/>
    <d v="2024-06-09T00:00:00"/>
    <x v="31"/>
    <x v="1"/>
    <x v="1"/>
    <x v="7"/>
    <x v="2"/>
    <x v="7"/>
  </r>
  <r>
    <d v="2024-07-25T06:57:38"/>
    <x v="6"/>
    <d v="2024-06-05T00:00:00"/>
    <x v="7"/>
    <x v="5"/>
    <x v="15"/>
    <x v="2"/>
    <x v="8"/>
    <x v="2"/>
    <x v="6"/>
    <x v="1"/>
    <x v="2"/>
    <x v="2"/>
    <x v="2"/>
    <n v="150.01"/>
    <x v="1"/>
    <x v="29"/>
    <d v="2024-06-02T00:00:00"/>
    <d v="2024-06-09T00:00:00"/>
    <x v="31"/>
    <x v="1"/>
    <x v="1"/>
    <x v="7"/>
    <x v="2"/>
    <x v="7"/>
  </r>
  <r>
    <d v="2024-07-25T06:57:51"/>
    <x v="6"/>
    <d v="2024-06-05T00:00:00"/>
    <x v="7"/>
    <x v="5"/>
    <x v="16"/>
    <x v="2"/>
    <x v="8"/>
    <x v="2"/>
    <x v="6"/>
    <x v="1"/>
    <x v="2"/>
    <x v="2"/>
    <x v="2"/>
    <n v="150.01"/>
    <x v="1"/>
    <x v="29"/>
    <d v="2024-06-02T00:00:00"/>
    <d v="2024-06-09T00:00:00"/>
    <x v="31"/>
    <x v="1"/>
    <x v="1"/>
    <x v="7"/>
    <x v="2"/>
    <x v="7"/>
  </r>
  <r>
    <d v="2024-07-25T06:58:12"/>
    <x v="6"/>
    <d v="2024-06-05T00:00:00"/>
    <x v="7"/>
    <x v="5"/>
    <x v="17"/>
    <x v="2"/>
    <x v="8"/>
    <x v="2"/>
    <x v="6"/>
    <x v="1"/>
    <x v="2"/>
    <x v="2"/>
    <x v="2"/>
    <n v="150.01"/>
    <x v="1"/>
    <x v="29"/>
    <d v="2024-06-02T00:00:00"/>
    <d v="2024-06-09T00:00:00"/>
    <x v="31"/>
    <x v="1"/>
    <x v="1"/>
    <x v="7"/>
    <x v="2"/>
    <x v="7"/>
  </r>
  <r>
    <d v="2024-07-25T06:58:29"/>
    <x v="6"/>
    <d v="2024-06-05T00:00:00"/>
    <x v="7"/>
    <x v="5"/>
    <x v="18"/>
    <x v="2"/>
    <x v="8"/>
    <x v="2"/>
    <x v="6"/>
    <x v="1"/>
    <x v="2"/>
    <x v="2"/>
    <x v="2"/>
    <n v="150.01"/>
    <x v="1"/>
    <x v="29"/>
    <d v="2024-06-02T00:00:00"/>
    <d v="2024-06-09T00:00:00"/>
    <x v="31"/>
    <x v="1"/>
    <x v="1"/>
    <x v="7"/>
    <x v="2"/>
    <x v="7"/>
  </r>
  <r>
    <d v="2024-07-25T06:58:39"/>
    <x v="6"/>
    <d v="2024-06-05T00:00:00"/>
    <x v="7"/>
    <x v="5"/>
    <x v="19"/>
    <x v="2"/>
    <x v="8"/>
    <x v="2"/>
    <x v="6"/>
    <x v="1"/>
    <x v="2"/>
    <x v="2"/>
    <x v="2"/>
    <n v="150.01"/>
    <x v="1"/>
    <x v="29"/>
    <d v="2024-06-02T00:00:00"/>
    <d v="2024-06-09T00:00:00"/>
    <x v="31"/>
    <x v="1"/>
    <x v="1"/>
    <x v="7"/>
    <x v="2"/>
    <x v="7"/>
  </r>
  <r>
    <d v="2024-07-25T06:58:51"/>
    <x v="6"/>
    <d v="2024-06-05T00:00:00"/>
    <x v="7"/>
    <x v="5"/>
    <x v="6"/>
    <x v="2"/>
    <x v="8"/>
    <x v="2"/>
    <x v="6"/>
    <x v="1"/>
    <x v="2"/>
    <x v="2"/>
    <x v="2"/>
    <n v="150.01"/>
    <x v="1"/>
    <x v="29"/>
    <d v="2024-06-02T00:00:00"/>
    <d v="2024-06-09T00:00:00"/>
    <x v="31"/>
    <x v="1"/>
    <x v="1"/>
    <x v="7"/>
    <x v="2"/>
    <x v="7"/>
  </r>
  <r>
    <d v="2024-07-25T07:29:04"/>
    <x v="6"/>
    <d v="2024-06-05T00:00:00"/>
    <x v="7"/>
    <x v="5"/>
    <x v="13"/>
    <x v="2"/>
    <x v="8"/>
    <x v="2"/>
    <x v="6"/>
    <x v="1"/>
    <x v="2"/>
    <x v="2"/>
    <x v="2"/>
    <n v="546.79999999999995"/>
    <x v="1"/>
    <x v="29"/>
    <d v="2024-06-02T00:00:00"/>
    <d v="2024-06-09T00:00:00"/>
    <x v="31"/>
    <x v="1"/>
    <x v="1"/>
    <x v="7"/>
    <x v="2"/>
    <x v="7"/>
  </r>
  <r>
    <d v="2024-07-25T07:33:51"/>
    <x v="6"/>
    <d v="2024-06-05T00:00:00"/>
    <x v="7"/>
    <x v="5"/>
    <x v="6"/>
    <x v="2"/>
    <x v="8"/>
    <x v="2"/>
    <x v="6"/>
    <x v="1"/>
    <x v="2"/>
    <x v="2"/>
    <x v="2"/>
    <n v="557.41"/>
    <x v="1"/>
    <x v="29"/>
    <d v="2024-06-02T00:00:00"/>
    <d v="2024-06-09T00:00:00"/>
    <x v="31"/>
    <x v="1"/>
    <x v="1"/>
    <x v="7"/>
    <x v="2"/>
    <x v="7"/>
  </r>
  <r>
    <d v="2024-08-13T12:41:16"/>
    <x v="6"/>
    <d v="2024-07-20T00:00:00"/>
    <x v="7"/>
    <x v="5"/>
    <x v="20"/>
    <x v="2"/>
    <x v="8"/>
    <x v="2"/>
    <x v="6"/>
    <x v="1"/>
    <x v="2"/>
    <x v="2"/>
    <x v="2"/>
    <n v="106.9"/>
    <x v="1"/>
    <x v="7"/>
    <d v="2024-07-14T00:00:00"/>
    <d v="2024-07-21T00:00:00"/>
    <x v="32"/>
    <x v="1"/>
    <x v="1"/>
    <x v="7"/>
    <x v="2"/>
    <x v="7"/>
  </r>
  <r>
    <d v="2024-08-13T12:42:03"/>
    <x v="6"/>
    <d v="2024-07-20T00:00:00"/>
    <x v="7"/>
    <x v="5"/>
    <x v="19"/>
    <x v="2"/>
    <x v="8"/>
    <x v="2"/>
    <x v="6"/>
    <x v="1"/>
    <x v="2"/>
    <x v="2"/>
    <x v="2"/>
    <n v="106.9"/>
    <x v="1"/>
    <x v="7"/>
    <d v="2024-07-14T00:00:00"/>
    <d v="2024-07-21T00:00:00"/>
    <x v="32"/>
    <x v="1"/>
    <x v="1"/>
    <x v="7"/>
    <x v="2"/>
    <x v="7"/>
  </r>
  <r>
    <d v="2024-08-13T12:42:12"/>
    <x v="6"/>
    <d v="2024-07-20T00:00:00"/>
    <x v="7"/>
    <x v="5"/>
    <x v="21"/>
    <x v="2"/>
    <x v="8"/>
    <x v="2"/>
    <x v="6"/>
    <x v="1"/>
    <x v="2"/>
    <x v="2"/>
    <x v="2"/>
    <n v="106.9"/>
    <x v="1"/>
    <x v="7"/>
    <d v="2024-07-14T00:00:00"/>
    <d v="2024-07-21T00:00:00"/>
    <x v="32"/>
    <x v="1"/>
    <x v="1"/>
    <x v="7"/>
    <x v="2"/>
    <x v="7"/>
  </r>
  <r>
    <d v="2024-08-13T12:42:25"/>
    <x v="6"/>
    <d v="2024-07-20T00:00:00"/>
    <x v="7"/>
    <x v="5"/>
    <x v="18"/>
    <x v="2"/>
    <x v="8"/>
    <x v="2"/>
    <x v="6"/>
    <x v="1"/>
    <x v="2"/>
    <x v="2"/>
    <x v="2"/>
    <n v="106.9"/>
    <x v="1"/>
    <x v="7"/>
    <d v="2024-07-14T00:00:00"/>
    <d v="2024-07-21T00:00:00"/>
    <x v="32"/>
    <x v="1"/>
    <x v="1"/>
    <x v="7"/>
    <x v="2"/>
    <x v="7"/>
  </r>
  <r>
    <d v="2024-08-13T12:42:40"/>
    <x v="6"/>
    <d v="2024-07-20T00:00:00"/>
    <x v="7"/>
    <x v="5"/>
    <x v="12"/>
    <x v="2"/>
    <x v="8"/>
    <x v="2"/>
    <x v="6"/>
    <x v="1"/>
    <x v="2"/>
    <x v="2"/>
    <x v="2"/>
    <n v="106.9"/>
    <x v="1"/>
    <x v="7"/>
    <d v="2024-07-14T00:00:00"/>
    <d v="2024-07-21T00:00:00"/>
    <x v="32"/>
    <x v="1"/>
    <x v="1"/>
    <x v="7"/>
    <x v="2"/>
    <x v="7"/>
  </r>
  <r>
    <d v="2024-08-13T12:42:49"/>
    <x v="6"/>
    <d v="2024-07-20T00:00:00"/>
    <x v="7"/>
    <x v="5"/>
    <x v="22"/>
    <x v="2"/>
    <x v="8"/>
    <x v="2"/>
    <x v="6"/>
    <x v="1"/>
    <x v="2"/>
    <x v="2"/>
    <x v="2"/>
    <n v="106.9"/>
    <x v="1"/>
    <x v="7"/>
    <d v="2024-07-14T00:00:00"/>
    <d v="2024-07-21T00:00:00"/>
    <x v="32"/>
    <x v="1"/>
    <x v="1"/>
    <x v="7"/>
    <x v="2"/>
    <x v="7"/>
  </r>
  <r>
    <d v="2024-08-13T12:42:58"/>
    <x v="6"/>
    <d v="2024-07-20T00:00:00"/>
    <x v="7"/>
    <x v="5"/>
    <x v="23"/>
    <x v="2"/>
    <x v="8"/>
    <x v="2"/>
    <x v="6"/>
    <x v="1"/>
    <x v="2"/>
    <x v="2"/>
    <x v="2"/>
    <n v="106.9"/>
    <x v="1"/>
    <x v="7"/>
    <d v="2024-07-14T00:00:00"/>
    <d v="2024-07-21T00:00:00"/>
    <x v="32"/>
    <x v="1"/>
    <x v="1"/>
    <x v="7"/>
    <x v="2"/>
    <x v="7"/>
  </r>
  <r>
    <d v="2024-08-13T12:43:10"/>
    <x v="6"/>
    <d v="2024-07-20T00:00:00"/>
    <x v="7"/>
    <x v="5"/>
    <x v="24"/>
    <x v="2"/>
    <x v="8"/>
    <x v="2"/>
    <x v="6"/>
    <x v="1"/>
    <x v="2"/>
    <x v="2"/>
    <x v="2"/>
    <n v="106.9"/>
    <x v="1"/>
    <x v="7"/>
    <d v="2024-07-14T00:00:00"/>
    <d v="2024-07-21T00:00:00"/>
    <x v="32"/>
    <x v="1"/>
    <x v="1"/>
    <x v="7"/>
    <x v="2"/>
    <x v="7"/>
  </r>
  <r>
    <d v="2024-08-13T12:49:10"/>
    <x v="6"/>
    <d v="2024-07-20T00:00:00"/>
    <x v="7"/>
    <x v="5"/>
    <x v="25"/>
    <x v="2"/>
    <x v="8"/>
    <x v="2"/>
    <x v="6"/>
    <x v="1"/>
    <x v="2"/>
    <x v="2"/>
    <x v="2"/>
    <n v="106.9"/>
    <x v="1"/>
    <x v="7"/>
    <d v="2024-07-14T00:00:00"/>
    <d v="2024-07-21T00:00:00"/>
    <x v="32"/>
    <x v="1"/>
    <x v="1"/>
    <x v="7"/>
    <x v="2"/>
    <x v="7"/>
  </r>
  <r>
    <d v="2024-08-13T12:49:18"/>
    <x v="6"/>
    <d v="2024-07-20T00:00:00"/>
    <x v="7"/>
    <x v="5"/>
    <x v="26"/>
    <x v="2"/>
    <x v="8"/>
    <x v="2"/>
    <x v="6"/>
    <x v="1"/>
    <x v="2"/>
    <x v="2"/>
    <x v="2"/>
    <n v="106.9"/>
    <x v="1"/>
    <x v="7"/>
    <d v="2024-07-14T00:00:00"/>
    <d v="2024-07-21T00:00:00"/>
    <x v="32"/>
    <x v="1"/>
    <x v="1"/>
    <x v="7"/>
    <x v="2"/>
    <x v="7"/>
  </r>
  <r>
    <d v="2024-08-13T12:49:32"/>
    <x v="6"/>
    <d v="2024-07-20T00:00:00"/>
    <x v="7"/>
    <x v="5"/>
    <x v="27"/>
    <x v="2"/>
    <x v="8"/>
    <x v="2"/>
    <x v="6"/>
    <x v="1"/>
    <x v="2"/>
    <x v="2"/>
    <x v="2"/>
    <n v="106.9"/>
    <x v="1"/>
    <x v="7"/>
    <d v="2024-07-14T00:00:00"/>
    <d v="2024-07-21T00:00:00"/>
    <x v="32"/>
    <x v="1"/>
    <x v="1"/>
    <x v="7"/>
    <x v="2"/>
    <x v="7"/>
  </r>
  <r>
    <d v="2024-08-13T12:49:54"/>
    <x v="6"/>
    <d v="2024-07-20T00:00:00"/>
    <x v="7"/>
    <x v="5"/>
    <x v="28"/>
    <x v="2"/>
    <x v="8"/>
    <x v="2"/>
    <x v="6"/>
    <x v="1"/>
    <x v="2"/>
    <x v="2"/>
    <x v="2"/>
    <n v="106.9"/>
    <x v="1"/>
    <x v="7"/>
    <d v="2024-07-14T00:00:00"/>
    <d v="2024-07-21T00:00:00"/>
    <x v="32"/>
    <x v="1"/>
    <x v="1"/>
    <x v="7"/>
    <x v="2"/>
    <x v="7"/>
  </r>
  <r>
    <d v="2024-08-13T12:50:08"/>
    <x v="6"/>
    <d v="2024-07-20T00:00:00"/>
    <x v="7"/>
    <x v="5"/>
    <x v="29"/>
    <x v="2"/>
    <x v="8"/>
    <x v="2"/>
    <x v="6"/>
    <x v="1"/>
    <x v="2"/>
    <x v="2"/>
    <x v="2"/>
    <n v="106.9"/>
    <x v="1"/>
    <x v="7"/>
    <d v="2024-07-14T00:00:00"/>
    <d v="2024-07-21T00:00:00"/>
    <x v="32"/>
    <x v="1"/>
    <x v="1"/>
    <x v="7"/>
    <x v="2"/>
    <x v="7"/>
  </r>
  <r>
    <d v="2024-08-13T12:50:18"/>
    <x v="6"/>
    <d v="2024-07-20T00:00:00"/>
    <x v="7"/>
    <x v="5"/>
    <x v="30"/>
    <x v="2"/>
    <x v="8"/>
    <x v="2"/>
    <x v="6"/>
    <x v="1"/>
    <x v="2"/>
    <x v="2"/>
    <x v="2"/>
    <n v="106.9"/>
    <x v="1"/>
    <x v="7"/>
    <d v="2024-07-14T00:00:00"/>
    <d v="2024-07-21T00:00:00"/>
    <x v="32"/>
    <x v="1"/>
    <x v="1"/>
    <x v="7"/>
    <x v="2"/>
    <x v="7"/>
  </r>
  <r>
    <d v="2024-08-13T12:50:29"/>
    <x v="6"/>
    <d v="2024-07-20T00:00:00"/>
    <x v="7"/>
    <x v="5"/>
    <x v="31"/>
    <x v="2"/>
    <x v="8"/>
    <x v="2"/>
    <x v="6"/>
    <x v="1"/>
    <x v="2"/>
    <x v="2"/>
    <x v="2"/>
    <n v="106.9"/>
    <x v="1"/>
    <x v="7"/>
    <d v="2024-07-14T00:00:00"/>
    <d v="2024-07-21T00:00:00"/>
    <x v="32"/>
    <x v="1"/>
    <x v="1"/>
    <x v="7"/>
    <x v="2"/>
    <x v="7"/>
  </r>
  <r>
    <d v="2024-08-13T12:50:38"/>
    <x v="6"/>
    <d v="2024-07-20T00:00:00"/>
    <x v="7"/>
    <x v="5"/>
    <x v="32"/>
    <x v="2"/>
    <x v="8"/>
    <x v="2"/>
    <x v="6"/>
    <x v="1"/>
    <x v="2"/>
    <x v="2"/>
    <x v="2"/>
    <n v="106.9"/>
    <x v="1"/>
    <x v="7"/>
    <d v="2024-07-14T00:00:00"/>
    <d v="2024-07-21T00:00:00"/>
    <x v="32"/>
    <x v="1"/>
    <x v="1"/>
    <x v="7"/>
    <x v="2"/>
    <x v="7"/>
  </r>
  <r>
    <d v="2024-08-13T12:50:50"/>
    <x v="6"/>
    <d v="2024-07-20T00:00:00"/>
    <x v="7"/>
    <x v="5"/>
    <x v="33"/>
    <x v="2"/>
    <x v="8"/>
    <x v="2"/>
    <x v="6"/>
    <x v="1"/>
    <x v="2"/>
    <x v="2"/>
    <x v="2"/>
    <n v="106.9"/>
    <x v="1"/>
    <x v="7"/>
    <d v="2024-07-14T00:00:00"/>
    <d v="2024-07-21T00:00:00"/>
    <x v="32"/>
    <x v="1"/>
    <x v="1"/>
    <x v="7"/>
    <x v="2"/>
    <x v="7"/>
  </r>
  <r>
    <d v="2024-08-13T12:51:00"/>
    <x v="6"/>
    <d v="2024-07-20T00:00:00"/>
    <x v="7"/>
    <x v="5"/>
    <x v="34"/>
    <x v="2"/>
    <x v="8"/>
    <x v="2"/>
    <x v="6"/>
    <x v="1"/>
    <x v="2"/>
    <x v="2"/>
    <x v="2"/>
    <n v="106.9"/>
    <x v="1"/>
    <x v="7"/>
    <d v="2024-07-14T00:00:00"/>
    <d v="2024-07-21T00:00:00"/>
    <x v="32"/>
    <x v="1"/>
    <x v="1"/>
    <x v="7"/>
    <x v="2"/>
    <x v="7"/>
  </r>
  <r>
    <d v="2024-08-13T12:51:20"/>
    <x v="6"/>
    <d v="2024-07-20T00:00:00"/>
    <x v="7"/>
    <x v="5"/>
    <x v="35"/>
    <x v="2"/>
    <x v="8"/>
    <x v="2"/>
    <x v="6"/>
    <x v="1"/>
    <x v="2"/>
    <x v="2"/>
    <x v="2"/>
    <n v="106.9"/>
    <x v="1"/>
    <x v="7"/>
    <d v="2024-07-14T00:00:00"/>
    <d v="2024-07-21T00:00:00"/>
    <x v="32"/>
    <x v="1"/>
    <x v="1"/>
    <x v="7"/>
    <x v="2"/>
    <x v="7"/>
  </r>
  <r>
    <d v="2024-08-13T12:52:01"/>
    <x v="6"/>
    <d v="2024-07-20T00:00:00"/>
    <x v="7"/>
    <x v="5"/>
    <x v="36"/>
    <x v="2"/>
    <x v="8"/>
    <x v="2"/>
    <x v="6"/>
    <x v="1"/>
    <x v="2"/>
    <x v="2"/>
    <x v="2"/>
    <n v="106.9"/>
    <x v="1"/>
    <x v="7"/>
    <d v="2024-07-14T00:00:00"/>
    <d v="2024-07-21T00:00:00"/>
    <x v="32"/>
    <x v="1"/>
    <x v="1"/>
    <x v="7"/>
    <x v="2"/>
    <x v="7"/>
  </r>
  <r>
    <d v="2024-08-13T13:00:50"/>
    <x v="6"/>
    <d v="2024-07-20T00:00:00"/>
    <x v="7"/>
    <x v="5"/>
    <x v="6"/>
    <x v="2"/>
    <x v="8"/>
    <x v="2"/>
    <x v="6"/>
    <x v="1"/>
    <x v="2"/>
    <x v="2"/>
    <x v="2"/>
    <n v="106.9"/>
    <x v="1"/>
    <x v="7"/>
    <d v="2024-07-14T00:00:00"/>
    <d v="2024-07-21T00:00:00"/>
    <x v="32"/>
    <x v="1"/>
    <x v="1"/>
    <x v="7"/>
    <x v="2"/>
    <x v="7"/>
  </r>
  <r>
    <d v="2024-08-13T13:05:00"/>
    <x v="6"/>
    <d v="2024-07-20T00:00:00"/>
    <x v="7"/>
    <x v="5"/>
    <x v="6"/>
    <x v="2"/>
    <x v="8"/>
    <x v="2"/>
    <x v="6"/>
    <x v="1"/>
    <x v="2"/>
    <x v="2"/>
    <x v="2"/>
    <n v="1555.73"/>
    <x v="1"/>
    <x v="7"/>
    <d v="2024-07-14T00:00:00"/>
    <d v="2024-07-21T00:00:00"/>
    <x v="32"/>
    <x v="1"/>
    <x v="1"/>
    <x v="7"/>
    <x v="2"/>
    <x v="7"/>
  </r>
  <r>
    <d v="2024-08-13T13:07:57"/>
    <x v="6"/>
    <d v="2024-07-20T00:00:00"/>
    <x v="7"/>
    <x v="5"/>
    <x v="6"/>
    <x v="2"/>
    <x v="8"/>
    <x v="2"/>
    <x v="6"/>
    <x v="1"/>
    <x v="2"/>
    <x v="2"/>
    <x v="2"/>
    <n v="-228.21"/>
    <x v="1"/>
    <x v="7"/>
    <d v="2024-07-14T00:00:00"/>
    <d v="2024-07-21T00:00:00"/>
    <x v="32"/>
    <x v="1"/>
    <x v="1"/>
    <x v="7"/>
    <x v="2"/>
    <x v="7"/>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5">
  <r>
    <d v="2024-08-05T11:51:12"/>
    <x v="0"/>
    <d v="2024-09-01T00:00:00"/>
    <x v="0"/>
    <x v="0"/>
    <x v="0"/>
    <x v="0"/>
    <x v="0"/>
    <x v="0"/>
    <x v="0"/>
    <x v="0"/>
    <x v="0"/>
    <x v="0"/>
    <x v="0"/>
    <n v="300.39999999999998"/>
    <x v="0"/>
    <x v="0"/>
    <d v="2024-09-01T00:00:00"/>
    <d v="2024-09-08T00:00:00"/>
    <x v="0"/>
    <x v="0"/>
    <x v="0"/>
    <x v="0"/>
    <x v="0"/>
    <x v="0"/>
  </r>
  <r>
    <d v="2024-09-02T13:58:49"/>
    <x v="1"/>
    <d v="2024-09-02T00:00:00"/>
    <x v="1"/>
    <x v="1"/>
    <x v="0"/>
    <x v="0"/>
    <x v="1"/>
    <x v="1"/>
    <x v="1"/>
    <x v="0"/>
    <x v="0"/>
    <x v="0"/>
    <x v="1"/>
    <n v="784"/>
    <x v="0"/>
    <x v="0"/>
    <d v="2024-09-01T00:00:00"/>
    <d v="2024-09-08T00:00:00"/>
    <x v="0"/>
    <x v="0"/>
    <x v="0"/>
    <x v="1"/>
    <x v="0"/>
    <x v="1"/>
  </r>
  <r>
    <d v="2024-09-02T13:59:17"/>
    <x v="2"/>
    <d v="2024-09-03T00:00:00"/>
    <x v="2"/>
    <x v="1"/>
    <x v="0"/>
    <x v="0"/>
    <x v="1"/>
    <x v="1"/>
    <x v="2"/>
    <x v="0"/>
    <x v="0"/>
    <x v="0"/>
    <x v="1"/>
    <n v="816"/>
    <x v="0"/>
    <x v="0"/>
    <d v="2024-09-01T00:00:00"/>
    <d v="2024-09-08T00:00:00"/>
    <x v="0"/>
    <x v="0"/>
    <x v="0"/>
    <x v="2"/>
    <x v="0"/>
    <x v="2"/>
  </r>
  <r>
    <d v="2024-09-03T13:59:54"/>
    <x v="3"/>
    <d v="2024-09-04T00:00:00"/>
    <x v="3"/>
    <x v="2"/>
    <x v="0"/>
    <x v="0"/>
    <x v="2"/>
    <x v="1"/>
    <x v="1"/>
    <x v="0"/>
    <x v="1"/>
    <x v="1"/>
    <x v="1"/>
    <n v="619.14"/>
    <x v="0"/>
    <x v="0"/>
    <d v="2024-09-01T00:00:00"/>
    <d v="2024-09-08T00:00:00"/>
    <x v="0"/>
    <x v="0"/>
    <x v="0"/>
    <x v="3"/>
    <x v="0"/>
    <x v="3"/>
  </r>
  <r>
    <d v="2024-09-03T14:00:06"/>
    <x v="4"/>
    <d v="2024-09-05T00:00:00"/>
    <x v="4"/>
    <x v="2"/>
    <x v="0"/>
    <x v="0"/>
    <x v="2"/>
    <x v="1"/>
    <x v="3"/>
    <x v="0"/>
    <x v="0"/>
    <x v="0"/>
    <x v="1"/>
    <n v="702"/>
    <x v="0"/>
    <x v="0"/>
    <d v="2024-09-01T00:00:00"/>
    <d v="2024-09-08T00:00:00"/>
    <x v="0"/>
    <x v="0"/>
    <x v="0"/>
    <x v="4"/>
    <x v="0"/>
    <x v="4"/>
  </r>
  <r>
    <d v="2024-09-05T11:51:24"/>
    <x v="5"/>
    <d v="2024-09-06T00:00:00"/>
    <x v="5"/>
    <x v="3"/>
    <x v="0"/>
    <x v="0"/>
    <x v="0"/>
    <x v="0"/>
    <x v="4"/>
    <x v="0"/>
    <x v="0"/>
    <x v="0"/>
    <x v="1"/>
    <n v="141"/>
    <x v="0"/>
    <x v="0"/>
    <d v="2024-09-01T00:00:00"/>
    <d v="2024-09-08T00:00:00"/>
    <x v="0"/>
    <x v="0"/>
    <x v="0"/>
    <x v="5"/>
    <x v="0"/>
    <x v="5"/>
  </r>
  <r>
    <d v="2024-09-15T08:30:44"/>
    <x v="2"/>
    <d v="2024-11-15T00:00:00"/>
    <x v="6"/>
    <x v="4"/>
    <x v="0"/>
    <x v="1"/>
    <x v="3"/>
    <x v="0"/>
    <x v="5"/>
    <x v="0"/>
    <x v="0"/>
    <x v="0"/>
    <x v="1"/>
    <n v="2960"/>
    <x v="0"/>
    <x v="1"/>
    <d v="2024-11-10T00:00:00"/>
    <d v="2024-11-17T00:00:00"/>
    <x v="1"/>
    <x v="0"/>
    <x v="0"/>
    <x v="6"/>
    <x v="1"/>
    <x v="6"/>
  </r>
  <r>
    <d v="1899-12-30T00:00:00"/>
    <x v="6"/>
    <m/>
    <x v="7"/>
    <x v="5"/>
    <x v="1"/>
    <x v="2"/>
    <x v="4"/>
    <x v="2"/>
    <x v="6"/>
    <x v="1"/>
    <x v="2"/>
    <x v="2"/>
    <x v="2"/>
    <m/>
    <x v="1"/>
    <x v="2"/>
    <d v="1899-12-31T00:00:00"/>
    <d v="1899-12-30T00:00:00"/>
    <x v="2"/>
    <x v="1"/>
    <x v="1"/>
    <x v="7"/>
    <x v="2"/>
    <x v="7"/>
  </r>
  <r>
    <d v="2023-07-10T08:03:03"/>
    <x v="6"/>
    <d v="2023-06-23T00:00:00"/>
    <x v="7"/>
    <x v="5"/>
    <x v="2"/>
    <x v="2"/>
    <x v="5"/>
    <x v="2"/>
    <x v="6"/>
    <x v="1"/>
    <x v="2"/>
    <x v="2"/>
    <x v="2"/>
    <n v="334"/>
    <x v="1"/>
    <x v="3"/>
    <d v="2023-06-18T00:00:00"/>
    <d v="2023-06-25T00:00:00"/>
    <x v="3"/>
    <x v="1"/>
    <x v="1"/>
    <x v="7"/>
    <x v="2"/>
    <x v="7"/>
  </r>
  <r>
    <d v="2023-07-10T08:04:36"/>
    <x v="6"/>
    <d v="2023-06-23T00:00:00"/>
    <x v="7"/>
    <x v="5"/>
    <x v="3"/>
    <x v="2"/>
    <x v="5"/>
    <x v="2"/>
    <x v="6"/>
    <x v="1"/>
    <x v="2"/>
    <x v="2"/>
    <x v="2"/>
    <n v="563.33000000000004"/>
    <x v="1"/>
    <x v="3"/>
    <d v="2023-06-18T00:00:00"/>
    <d v="2023-06-25T00:00:00"/>
    <x v="3"/>
    <x v="1"/>
    <x v="1"/>
    <x v="7"/>
    <x v="2"/>
    <x v="7"/>
  </r>
  <r>
    <d v="2023-07-10T08:06:09"/>
    <x v="6"/>
    <d v="2023-06-23T00:00:00"/>
    <x v="7"/>
    <x v="5"/>
    <x v="2"/>
    <x v="2"/>
    <x v="5"/>
    <x v="2"/>
    <x v="6"/>
    <x v="1"/>
    <x v="2"/>
    <x v="2"/>
    <x v="2"/>
    <n v="49.85"/>
    <x v="1"/>
    <x v="3"/>
    <d v="2023-06-18T00:00:00"/>
    <d v="2023-06-25T00:00:00"/>
    <x v="3"/>
    <x v="1"/>
    <x v="1"/>
    <x v="7"/>
    <x v="2"/>
    <x v="7"/>
  </r>
  <r>
    <d v="2023-07-10T08:06:21"/>
    <x v="6"/>
    <d v="2023-06-23T00:00:00"/>
    <x v="7"/>
    <x v="5"/>
    <x v="2"/>
    <x v="2"/>
    <x v="5"/>
    <x v="2"/>
    <x v="6"/>
    <x v="1"/>
    <x v="2"/>
    <x v="2"/>
    <x v="2"/>
    <n v="-549"/>
    <x v="1"/>
    <x v="3"/>
    <d v="2023-06-18T00:00:00"/>
    <d v="2023-06-25T00:00:00"/>
    <x v="3"/>
    <x v="1"/>
    <x v="1"/>
    <x v="7"/>
    <x v="2"/>
    <x v="7"/>
  </r>
  <r>
    <d v="2023-07-14T07:38:21"/>
    <x v="6"/>
    <d v="2023-06-30T00:00:00"/>
    <x v="7"/>
    <x v="5"/>
    <x v="2"/>
    <x v="2"/>
    <x v="6"/>
    <x v="2"/>
    <x v="6"/>
    <x v="1"/>
    <x v="2"/>
    <x v="2"/>
    <x v="2"/>
    <n v="167"/>
    <x v="1"/>
    <x v="4"/>
    <d v="2023-06-25T00:00:00"/>
    <d v="2023-07-02T00:00:00"/>
    <x v="4"/>
    <x v="1"/>
    <x v="1"/>
    <x v="7"/>
    <x v="2"/>
    <x v="7"/>
  </r>
  <r>
    <d v="2023-07-14T09:05:31"/>
    <x v="6"/>
    <d v="2023-07-08T00:00:00"/>
    <x v="7"/>
    <x v="5"/>
    <x v="2"/>
    <x v="2"/>
    <x v="7"/>
    <x v="2"/>
    <x v="6"/>
    <x v="1"/>
    <x v="2"/>
    <x v="2"/>
    <x v="2"/>
    <n v="332.8"/>
    <x v="1"/>
    <x v="5"/>
    <d v="2023-07-02T00:00:00"/>
    <d v="2023-07-09T00:00:00"/>
    <x v="5"/>
    <x v="1"/>
    <x v="1"/>
    <x v="7"/>
    <x v="2"/>
    <x v="7"/>
  </r>
  <r>
    <d v="2023-07-20T06:43:45"/>
    <x v="6"/>
    <d v="2023-07-14T00:00:00"/>
    <x v="7"/>
    <x v="5"/>
    <x v="4"/>
    <x v="2"/>
    <x v="7"/>
    <x v="2"/>
    <x v="6"/>
    <x v="1"/>
    <x v="2"/>
    <x v="2"/>
    <x v="2"/>
    <n v="1042.5"/>
    <x v="1"/>
    <x v="6"/>
    <d v="2023-07-09T00:00:00"/>
    <d v="2023-07-16T00:00:00"/>
    <x v="6"/>
    <x v="1"/>
    <x v="1"/>
    <x v="7"/>
    <x v="2"/>
    <x v="7"/>
  </r>
  <r>
    <d v="2023-07-20T06:54:24"/>
    <x v="6"/>
    <d v="2023-07-14T00:00:00"/>
    <x v="7"/>
    <x v="5"/>
    <x v="4"/>
    <x v="2"/>
    <x v="7"/>
    <x v="2"/>
    <x v="6"/>
    <x v="1"/>
    <x v="2"/>
    <x v="2"/>
    <x v="2"/>
    <n v="-7.58"/>
    <x v="1"/>
    <x v="6"/>
    <d v="2023-07-09T00:00:00"/>
    <d v="2023-07-16T00:00:00"/>
    <x v="6"/>
    <x v="1"/>
    <x v="1"/>
    <x v="7"/>
    <x v="2"/>
    <x v="7"/>
  </r>
  <r>
    <d v="2023-07-18T06:34:28"/>
    <x v="6"/>
    <d v="2023-07-15T00:00:00"/>
    <x v="7"/>
    <x v="5"/>
    <x v="2"/>
    <x v="2"/>
    <x v="7"/>
    <x v="2"/>
    <x v="6"/>
    <x v="1"/>
    <x v="2"/>
    <x v="2"/>
    <x v="2"/>
    <n v="181.7"/>
    <x v="1"/>
    <x v="6"/>
    <d v="2023-07-09T00:00:00"/>
    <d v="2023-07-16T00:00:00"/>
    <x v="6"/>
    <x v="1"/>
    <x v="1"/>
    <x v="7"/>
    <x v="2"/>
    <x v="7"/>
  </r>
  <r>
    <d v="2023-07-27T06:29:26"/>
    <x v="6"/>
    <d v="2023-07-21T00:00:00"/>
    <x v="7"/>
    <x v="5"/>
    <x v="2"/>
    <x v="2"/>
    <x v="7"/>
    <x v="2"/>
    <x v="6"/>
    <x v="1"/>
    <x v="2"/>
    <x v="2"/>
    <x v="2"/>
    <n v="123.88"/>
    <x v="1"/>
    <x v="7"/>
    <d v="2023-07-16T00:00:00"/>
    <d v="2023-07-23T00:00:00"/>
    <x v="7"/>
    <x v="1"/>
    <x v="1"/>
    <x v="7"/>
    <x v="2"/>
    <x v="7"/>
  </r>
  <r>
    <d v="2023-07-27T11:50:48"/>
    <x v="6"/>
    <d v="2023-07-21T00:00:00"/>
    <x v="7"/>
    <x v="5"/>
    <x v="5"/>
    <x v="2"/>
    <x v="7"/>
    <x v="2"/>
    <x v="6"/>
    <x v="1"/>
    <x v="2"/>
    <x v="2"/>
    <x v="2"/>
    <n v="553.45000000000005"/>
    <x v="1"/>
    <x v="7"/>
    <d v="2023-07-16T00:00:00"/>
    <d v="2023-07-23T00:00:00"/>
    <x v="7"/>
    <x v="1"/>
    <x v="1"/>
    <x v="7"/>
    <x v="2"/>
    <x v="7"/>
  </r>
  <r>
    <d v="2023-07-27T11:55:09"/>
    <x v="6"/>
    <d v="2023-07-21T00:00:00"/>
    <x v="7"/>
    <x v="5"/>
    <x v="2"/>
    <x v="2"/>
    <x v="7"/>
    <x v="2"/>
    <x v="6"/>
    <x v="1"/>
    <x v="2"/>
    <x v="2"/>
    <x v="2"/>
    <n v="233.62"/>
    <x v="1"/>
    <x v="7"/>
    <d v="2023-07-16T00:00:00"/>
    <d v="2023-07-23T00:00:00"/>
    <x v="7"/>
    <x v="1"/>
    <x v="1"/>
    <x v="7"/>
    <x v="2"/>
    <x v="7"/>
  </r>
  <r>
    <d v="2023-07-27T11:56:01"/>
    <x v="6"/>
    <d v="2023-07-21T00:00:00"/>
    <x v="7"/>
    <x v="5"/>
    <x v="5"/>
    <x v="2"/>
    <x v="7"/>
    <x v="2"/>
    <x v="6"/>
    <x v="1"/>
    <x v="2"/>
    <x v="2"/>
    <x v="2"/>
    <n v="125.93"/>
    <x v="1"/>
    <x v="7"/>
    <d v="2023-07-16T00:00:00"/>
    <d v="2023-07-23T00:00:00"/>
    <x v="7"/>
    <x v="1"/>
    <x v="1"/>
    <x v="7"/>
    <x v="2"/>
    <x v="7"/>
  </r>
  <r>
    <d v="2023-08-04T11:00:06"/>
    <x v="6"/>
    <d v="2023-07-28T00:00:00"/>
    <x v="7"/>
    <x v="5"/>
    <x v="2"/>
    <x v="2"/>
    <x v="7"/>
    <x v="2"/>
    <x v="6"/>
    <x v="1"/>
    <x v="2"/>
    <x v="2"/>
    <x v="2"/>
    <n v="89.3"/>
    <x v="1"/>
    <x v="8"/>
    <d v="2023-07-23T00:00:00"/>
    <d v="2023-07-30T00:00:00"/>
    <x v="8"/>
    <x v="1"/>
    <x v="1"/>
    <x v="7"/>
    <x v="2"/>
    <x v="7"/>
  </r>
  <r>
    <d v="2023-08-04T11:29:49"/>
    <x v="6"/>
    <d v="2023-07-28T00:00:00"/>
    <x v="7"/>
    <x v="5"/>
    <x v="2"/>
    <x v="2"/>
    <x v="7"/>
    <x v="2"/>
    <x v="6"/>
    <x v="1"/>
    <x v="2"/>
    <x v="2"/>
    <x v="2"/>
    <n v="-78.28"/>
    <x v="1"/>
    <x v="8"/>
    <d v="2023-07-23T00:00:00"/>
    <d v="2023-07-30T00:00:00"/>
    <x v="8"/>
    <x v="1"/>
    <x v="1"/>
    <x v="7"/>
    <x v="2"/>
    <x v="7"/>
  </r>
  <r>
    <d v="2023-09-15T09:45:35"/>
    <x v="6"/>
    <d v="2023-08-01T00:00:00"/>
    <x v="7"/>
    <x v="5"/>
    <x v="6"/>
    <x v="2"/>
    <x v="7"/>
    <x v="2"/>
    <x v="6"/>
    <x v="1"/>
    <x v="2"/>
    <x v="2"/>
    <x v="2"/>
    <n v="224.08"/>
    <x v="1"/>
    <x v="9"/>
    <d v="2023-07-30T00:00:00"/>
    <d v="2023-08-06T00:00:00"/>
    <x v="9"/>
    <x v="1"/>
    <x v="1"/>
    <x v="7"/>
    <x v="2"/>
    <x v="7"/>
  </r>
  <r>
    <d v="2023-09-08T10:16:22"/>
    <x v="6"/>
    <d v="2023-08-12T00:00:00"/>
    <x v="7"/>
    <x v="5"/>
    <x v="2"/>
    <x v="2"/>
    <x v="7"/>
    <x v="2"/>
    <x v="6"/>
    <x v="1"/>
    <x v="2"/>
    <x v="2"/>
    <x v="2"/>
    <n v="464.08"/>
    <x v="1"/>
    <x v="10"/>
    <d v="2023-08-06T00:00:00"/>
    <d v="2023-08-13T00:00:00"/>
    <x v="10"/>
    <x v="1"/>
    <x v="1"/>
    <x v="7"/>
    <x v="2"/>
    <x v="7"/>
  </r>
  <r>
    <d v="2023-09-15T07:07:25"/>
    <x v="6"/>
    <d v="2023-08-17T00:00:00"/>
    <x v="7"/>
    <x v="5"/>
    <x v="2"/>
    <x v="2"/>
    <x v="7"/>
    <x v="2"/>
    <x v="6"/>
    <x v="1"/>
    <x v="2"/>
    <x v="2"/>
    <x v="2"/>
    <n v="165.79"/>
    <x v="1"/>
    <x v="11"/>
    <d v="2023-08-13T00:00:00"/>
    <d v="2023-08-20T00:00:00"/>
    <x v="11"/>
    <x v="1"/>
    <x v="1"/>
    <x v="7"/>
    <x v="2"/>
    <x v="7"/>
  </r>
  <r>
    <d v="2023-09-15T07:12:25"/>
    <x v="6"/>
    <d v="2023-08-17T00:00:00"/>
    <x v="7"/>
    <x v="5"/>
    <x v="2"/>
    <x v="2"/>
    <x v="7"/>
    <x v="2"/>
    <x v="6"/>
    <x v="1"/>
    <x v="2"/>
    <x v="2"/>
    <x v="2"/>
    <n v="-165.79"/>
    <x v="1"/>
    <x v="11"/>
    <d v="2023-08-13T00:00:00"/>
    <d v="2023-08-20T00:00:00"/>
    <x v="11"/>
    <x v="1"/>
    <x v="1"/>
    <x v="7"/>
    <x v="2"/>
    <x v="7"/>
  </r>
  <r>
    <d v="2023-09-15T07:13:08"/>
    <x v="6"/>
    <d v="2023-08-17T00:00:00"/>
    <x v="7"/>
    <x v="5"/>
    <x v="6"/>
    <x v="2"/>
    <x v="7"/>
    <x v="2"/>
    <x v="6"/>
    <x v="1"/>
    <x v="2"/>
    <x v="2"/>
    <x v="2"/>
    <n v="165.79"/>
    <x v="1"/>
    <x v="11"/>
    <d v="2023-08-13T00:00:00"/>
    <d v="2023-08-20T00:00:00"/>
    <x v="11"/>
    <x v="1"/>
    <x v="1"/>
    <x v="7"/>
    <x v="2"/>
    <x v="7"/>
  </r>
  <r>
    <d v="2023-09-15T07:13:22"/>
    <x v="6"/>
    <d v="2023-08-17T00:00:00"/>
    <x v="7"/>
    <x v="5"/>
    <x v="6"/>
    <x v="2"/>
    <x v="7"/>
    <x v="2"/>
    <x v="6"/>
    <x v="1"/>
    <x v="2"/>
    <x v="2"/>
    <x v="2"/>
    <n v="426.08"/>
    <x v="1"/>
    <x v="11"/>
    <d v="2023-08-13T00:00:00"/>
    <d v="2023-08-20T00:00:00"/>
    <x v="11"/>
    <x v="1"/>
    <x v="1"/>
    <x v="7"/>
    <x v="2"/>
    <x v="7"/>
  </r>
  <r>
    <d v="2023-09-15T07:22:25"/>
    <x v="6"/>
    <d v="2023-08-25T00:00:00"/>
    <x v="7"/>
    <x v="5"/>
    <x v="6"/>
    <x v="2"/>
    <x v="7"/>
    <x v="2"/>
    <x v="6"/>
    <x v="1"/>
    <x v="2"/>
    <x v="2"/>
    <x v="2"/>
    <n v="133.6"/>
    <x v="1"/>
    <x v="12"/>
    <d v="2023-08-20T00:00:00"/>
    <d v="2023-08-27T00:00:00"/>
    <x v="12"/>
    <x v="1"/>
    <x v="1"/>
    <x v="7"/>
    <x v="2"/>
    <x v="7"/>
  </r>
  <r>
    <d v="2023-09-15T07:22:52"/>
    <x v="6"/>
    <d v="2023-08-25T00:00:00"/>
    <x v="7"/>
    <x v="5"/>
    <x v="6"/>
    <x v="2"/>
    <x v="7"/>
    <x v="2"/>
    <x v="6"/>
    <x v="1"/>
    <x v="2"/>
    <x v="2"/>
    <x v="2"/>
    <n v="28.88"/>
    <x v="1"/>
    <x v="12"/>
    <d v="2023-08-20T00:00:00"/>
    <d v="2023-08-27T00:00:00"/>
    <x v="12"/>
    <x v="1"/>
    <x v="1"/>
    <x v="7"/>
    <x v="2"/>
    <x v="7"/>
  </r>
  <r>
    <d v="2023-09-15T07:34:56"/>
    <x v="6"/>
    <d v="2023-08-25T00:00:00"/>
    <x v="7"/>
    <x v="5"/>
    <x v="7"/>
    <x v="2"/>
    <x v="7"/>
    <x v="2"/>
    <x v="6"/>
    <x v="1"/>
    <x v="2"/>
    <x v="2"/>
    <x v="2"/>
    <n v="1265.01"/>
    <x v="1"/>
    <x v="12"/>
    <d v="2023-08-20T00:00:00"/>
    <d v="2023-08-27T00:00:00"/>
    <x v="12"/>
    <x v="1"/>
    <x v="1"/>
    <x v="7"/>
    <x v="2"/>
    <x v="7"/>
  </r>
  <r>
    <d v="2023-09-15T07:57:14"/>
    <x v="6"/>
    <d v="2023-09-01T00:00:00"/>
    <x v="7"/>
    <x v="5"/>
    <x v="6"/>
    <x v="2"/>
    <x v="7"/>
    <x v="2"/>
    <x v="6"/>
    <x v="1"/>
    <x v="2"/>
    <x v="2"/>
    <x v="2"/>
    <n v="83.98"/>
    <x v="1"/>
    <x v="13"/>
    <d v="2023-08-27T00:00:00"/>
    <d v="2023-09-03T00:00:00"/>
    <x v="13"/>
    <x v="1"/>
    <x v="1"/>
    <x v="7"/>
    <x v="2"/>
    <x v="7"/>
  </r>
  <r>
    <d v="2023-10-20T08:32:35"/>
    <x v="6"/>
    <d v="2023-09-08T00:00:00"/>
    <x v="7"/>
    <x v="5"/>
    <x v="4"/>
    <x v="2"/>
    <x v="7"/>
    <x v="2"/>
    <x v="6"/>
    <x v="1"/>
    <x v="2"/>
    <x v="2"/>
    <x v="2"/>
    <n v="1102"/>
    <x v="1"/>
    <x v="0"/>
    <d v="2023-09-03T00:00:00"/>
    <d v="2023-09-10T00:00:00"/>
    <x v="14"/>
    <x v="1"/>
    <x v="1"/>
    <x v="7"/>
    <x v="2"/>
    <x v="7"/>
  </r>
  <r>
    <d v="2023-10-20T08:38:53"/>
    <x v="6"/>
    <d v="2023-09-08T00:00:00"/>
    <x v="7"/>
    <x v="5"/>
    <x v="6"/>
    <x v="2"/>
    <x v="7"/>
    <x v="2"/>
    <x v="6"/>
    <x v="1"/>
    <x v="2"/>
    <x v="2"/>
    <x v="2"/>
    <n v="125.32"/>
    <x v="1"/>
    <x v="0"/>
    <d v="2023-09-03T00:00:00"/>
    <d v="2023-09-10T00:00:00"/>
    <x v="14"/>
    <x v="1"/>
    <x v="1"/>
    <x v="7"/>
    <x v="2"/>
    <x v="7"/>
  </r>
  <r>
    <d v="2023-10-20T08:43:23"/>
    <x v="6"/>
    <d v="2023-09-08T00:00:00"/>
    <x v="7"/>
    <x v="5"/>
    <x v="4"/>
    <x v="2"/>
    <x v="7"/>
    <x v="2"/>
    <x v="6"/>
    <x v="1"/>
    <x v="2"/>
    <x v="2"/>
    <x v="2"/>
    <n v="493.21"/>
    <x v="1"/>
    <x v="0"/>
    <d v="2023-09-03T00:00:00"/>
    <d v="2023-09-10T00:00:00"/>
    <x v="14"/>
    <x v="1"/>
    <x v="1"/>
    <x v="7"/>
    <x v="2"/>
    <x v="7"/>
  </r>
  <r>
    <d v="2023-10-20T08:44:45"/>
    <x v="6"/>
    <d v="2023-09-08T00:00:00"/>
    <x v="7"/>
    <x v="5"/>
    <x v="6"/>
    <x v="2"/>
    <x v="7"/>
    <x v="2"/>
    <x v="6"/>
    <x v="1"/>
    <x v="2"/>
    <x v="2"/>
    <x v="2"/>
    <n v="83.98"/>
    <x v="1"/>
    <x v="0"/>
    <d v="2023-09-03T00:00:00"/>
    <d v="2023-09-10T00:00:00"/>
    <x v="14"/>
    <x v="1"/>
    <x v="1"/>
    <x v="7"/>
    <x v="2"/>
    <x v="7"/>
  </r>
  <r>
    <d v="2023-10-20T08:56:38"/>
    <x v="6"/>
    <d v="2023-09-12T00:00:00"/>
    <x v="7"/>
    <x v="5"/>
    <x v="6"/>
    <x v="2"/>
    <x v="7"/>
    <x v="2"/>
    <x v="6"/>
    <x v="1"/>
    <x v="2"/>
    <x v="2"/>
    <x v="2"/>
    <n v="150.78"/>
    <x v="1"/>
    <x v="14"/>
    <d v="2023-09-10T00:00:00"/>
    <d v="2023-09-17T00:00:00"/>
    <x v="15"/>
    <x v="1"/>
    <x v="1"/>
    <x v="7"/>
    <x v="2"/>
    <x v="7"/>
  </r>
  <r>
    <d v="2023-10-20T09:09:42"/>
    <x v="6"/>
    <d v="2023-09-20T00:00:00"/>
    <x v="7"/>
    <x v="5"/>
    <x v="8"/>
    <x v="2"/>
    <x v="7"/>
    <x v="2"/>
    <x v="6"/>
    <x v="1"/>
    <x v="2"/>
    <x v="2"/>
    <x v="2"/>
    <n v="3757.36"/>
    <x v="1"/>
    <x v="15"/>
    <d v="2023-09-17T00:00:00"/>
    <d v="2023-09-24T00:00:00"/>
    <x v="16"/>
    <x v="1"/>
    <x v="1"/>
    <x v="7"/>
    <x v="2"/>
    <x v="7"/>
  </r>
  <r>
    <d v="2023-10-20T09:11:19"/>
    <x v="6"/>
    <d v="2023-09-20T00:00:00"/>
    <x v="7"/>
    <x v="5"/>
    <x v="6"/>
    <x v="2"/>
    <x v="7"/>
    <x v="2"/>
    <x v="6"/>
    <x v="1"/>
    <x v="2"/>
    <x v="2"/>
    <x v="2"/>
    <n v="434.5"/>
    <x v="1"/>
    <x v="15"/>
    <d v="2023-09-17T00:00:00"/>
    <d v="2023-09-24T00:00:00"/>
    <x v="16"/>
    <x v="1"/>
    <x v="1"/>
    <x v="7"/>
    <x v="2"/>
    <x v="7"/>
  </r>
  <r>
    <d v="2023-10-20T09:17:01"/>
    <x v="6"/>
    <d v="2023-09-26T00:00:00"/>
    <x v="7"/>
    <x v="5"/>
    <x v="6"/>
    <x v="2"/>
    <x v="7"/>
    <x v="2"/>
    <x v="6"/>
    <x v="1"/>
    <x v="2"/>
    <x v="2"/>
    <x v="2"/>
    <n v="123.3"/>
    <x v="1"/>
    <x v="16"/>
    <d v="2023-09-24T00:00:00"/>
    <d v="2023-10-01T00:00:00"/>
    <x v="17"/>
    <x v="1"/>
    <x v="1"/>
    <x v="7"/>
    <x v="2"/>
    <x v="7"/>
  </r>
  <r>
    <d v="2023-11-16T07:07:37"/>
    <x v="6"/>
    <d v="2023-10-04T00:00:00"/>
    <x v="7"/>
    <x v="5"/>
    <x v="6"/>
    <x v="2"/>
    <x v="7"/>
    <x v="2"/>
    <x v="6"/>
    <x v="1"/>
    <x v="2"/>
    <x v="2"/>
    <x v="2"/>
    <n v="42.3"/>
    <x v="1"/>
    <x v="17"/>
    <d v="2023-10-01T00:00:00"/>
    <d v="2023-10-08T00:00:00"/>
    <x v="18"/>
    <x v="1"/>
    <x v="1"/>
    <x v="7"/>
    <x v="2"/>
    <x v="7"/>
  </r>
  <r>
    <d v="2023-11-16T07:09:20"/>
    <x v="6"/>
    <d v="2023-10-04T00:00:00"/>
    <x v="7"/>
    <x v="5"/>
    <x v="9"/>
    <x v="2"/>
    <x v="7"/>
    <x v="2"/>
    <x v="6"/>
    <x v="1"/>
    <x v="2"/>
    <x v="2"/>
    <x v="2"/>
    <n v="310.58999999999997"/>
    <x v="1"/>
    <x v="17"/>
    <d v="2023-10-01T00:00:00"/>
    <d v="2023-10-08T00:00:00"/>
    <x v="18"/>
    <x v="1"/>
    <x v="1"/>
    <x v="7"/>
    <x v="2"/>
    <x v="7"/>
  </r>
  <r>
    <d v="2023-11-16T07:17:32"/>
    <x v="6"/>
    <d v="2023-10-11T00:00:00"/>
    <x v="7"/>
    <x v="5"/>
    <x v="6"/>
    <x v="2"/>
    <x v="7"/>
    <x v="2"/>
    <x v="6"/>
    <x v="1"/>
    <x v="2"/>
    <x v="2"/>
    <x v="2"/>
    <n v="302.79000000000002"/>
    <x v="1"/>
    <x v="18"/>
    <d v="2023-10-08T00:00:00"/>
    <d v="2023-10-15T00:00:00"/>
    <x v="19"/>
    <x v="1"/>
    <x v="1"/>
    <x v="7"/>
    <x v="2"/>
    <x v="7"/>
  </r>
  <r>
    <d v="2023-11-16T07:18:51"/>
    <x v="6"/>
    <d v="2023-10-11T00:00:00"/>
    <x v="7"/>
    <x v="5"/>
    <x v="6"/>
    <x v="2"/>
    <x v="7"/>
    <x v="2"/>
    <x v="6"/>
    <x v="1"/>
    <x v="2"/>
    <x v="2"/>
    <x v="2"/>
    <n v="39.049999999999997"/>
    <x v="1"/>
    <x v="18"/>
    <d v="2023-10-08T00:00:00"/>
    <d v="2023-10-15T00:00:00"/>
    <x v="19"/>
    <x v="1"/>
    <x v="1"/>
    <x v="7"/>
    <x v="2"/>
    <x v="7"/>
  </r>
  <r>
    <d v="2023-11-16T07:26:25"/>
    <x v="6"/>
    <d v="2023-10-11T00:00:00"/>
    <x v="7"/>
    <x v="5"/>
    <x v="6"/>
    <x v="2"/>
    <x v="7"/>
    <x v="2"/>
    <x v="6"/>
    <x v="1"/>
    <x v="2"/>
    <x v="2"/>
    <x v="2"/>
    <n v="-272.26"/>
    <x v="1"/>
    <x v="18"/>
    <d v="2023-10-08T00:00:00"/>
    <d v="2023-10-15T00:00:00"/>
    <x v="19"/>
    <x v="1"/>
    <x v="1"/>
    <x v="7"/>
    <x v="2"/>
    <x v="7"/>
  </r>
  <r>
    <d v="2023-11-16T07:29:06"/>
    <x v="6"/>
    <d v="2023-10-18T00:00:00"/>
    <x v="7"/>
    <x v="5"/>
    <x v="6"/>
    <x v="2"/>
    <x v="7"/>
    <x v="2"/>
    <x v="6"/>
    <x v="1"/>
    <x v="2"/>
    <x v="2"/>
    <x v="2"/>
    <n v="194.2"/>
    <x v="1"/>
    <x v="19"/>
    <d v="2023-10-15T00:00:00"/>
    <d v="2023-10-22T00:00:00"/>
    <x v="20"/>
    <x v="1"/>
    <x v="1"/>
    <x v="7"/>
    <x v="2"/>
    <x v="7"/>
  </r>
  <r>
    <d v="2023-11-16T07:36:40"/>
    <x v="6"/>
    <d v="2023-10-18T00:00:00"/>
    <x v="7"/>
    <x v="5"/>
    <x v="9"/>
    <x v="2"/>
    <x v="7"/>
    <x v="2"/>
    <x v="6"/>
    <x v="1"/>
    <x v="2"/>
    <x v="2"/>
    <x v="2"/>
    <n v="160.71"/>
    <x v="1"/>
    <x v="19"/>
    <d v="2023-10-15T00:00:00"/>
    <d v="2023-10-22T00:00:00"/>
    <x v="20"/>
    <x v="1"/>
    <x v="1"/>
    <x v="7"/>
    <x v="2"/>
    <x v="7"/>
  </r>
  <r>
    <d v="2023-11-16T07:45:01"/>
    <x v="6"/>
    <d v="2023-10-25T00:00:00"/>
    <x v="7"/>
    <x v="5"/>
    <x v="8"/>
    <x v="2"/>
    <x v="7"/>
    <x v="2"/>
    <x v="6"/>
    <x v="1"/>
    <x v="2"/>
    <x v="2"/>
    <x v="2"/>
    <n v="3086.1"/>
    <x v="1"/>
    <x v="20"/>
    <d v="2023-10-22T00:00:00"/>
    <d v="2023-10-29T00:00:00"/>
    <x v="21"/>
    <x v="1"/>
    <x v="1"/>
    <x v="7"/>
    <x v="2"/>
    <x v="7"/>
  </r>
  <r>
    <d v="2023-11-16T07:55:17"/>
    <x v="6"/>
    <d v="2023-10-25T00:00:00"/>
    <x v="7"/>
    <x v="5"/>
    <x v="6"/>
    <x v="2"/>
    <x v="7"/>
    <x v="2"/>
    <x v="6"/>
    <x v="1"/>
    <x v="2"/>
    <x v="2"/>
    <x v="2"/>
    <n v="389.17"/>
    <x v="1"/>
    <x v="20"/>
    <d v="2023-10-22T00:00:00"/>
    <d v="2023-10-29T00:00:00"/>
    <x v="21"/>
    <x v="1"/>
    <x v="1"/>
    <x v="7"/>
    <x v="2"/>
    <x v="7"/>
  </r>
  <r>
    <d v="2023-11-16T08:01:32"/>
    <x v="6"/>
    <d v="2023-11-01T00:00:00"/>
    <x v="7"/>
    <x v="5"/>
    <x v="6"/>
    <x v="2"/>
    <x v="7"/>
    <x v="2"/>
    <x v="6"/>
    <x v="1"/>
    <x v="2"/>
    <x v="2"/>
    <x v="2"/>
    <n v="342.67"/>
    <x v="1"/>
    <x v="21"/>
    <d v="2023-10-29T00:00:00"/>
    <d v="2023-11-05T00:00:00"/>
    <x v="22"/>
    <x v="1"/>
    <x v="1"/>
    <x v="7"/>
    <x v="2"/>
    <x v="7"/>
  </r>
  <r>
    <d v="2023-12-13T07:09:15"/>
    <x v="6"/>
    <d v="2023-11-08T00:00:00"/>
    <x v="7"/>
    <x v="5"/>
    <x v="6"/>
    <x v="2"/>
    <x v="7"/>
    <x v="2"/>
    <x v="6"/>
    <x v="1"/>
    <x v="2"/>
    <x v="2"/>
    <x v="2"/>
    <n v="156.52000000000001"/>
    <x v="1"/>
    <x v="22"/>
    <d v="2023-11-05T00:00:00"/>
    <d v="2023-11-12T00:00:00"/>
    <x v="23"/>
    <x v="1"/>
    <x v="1"/>
    <x v="7"/>
    <x v="2"/>
    <x v="7"/>
  </r>
  <r>
    <d v="2023-12-13T10:17:30"/>
    <x v="6"/>
    <d v="2023-11-08T00:00:00"/>
    <x v="7"/>
    <x v="5"/>
    <x v="6"/>
    <x v="2"/>
    <x v="7"/>
    <x v="2"/>
    <x v="6"/>
    <x v="1"/>
    <x v="2"/>
    <x v="2"/>
    <x v="2"/>
    <n v="-112.96"/>
    <x v="1"/>
    <x v="22"/>
    <d v="2023-11-05T00:00:00"/>
    <d v="2023-11-12T00:00:00"/>
    <x v="23"/>
    <x v="1"/>
    <x v="1"/>
    <x v="7"/>
    <x v="2"/>
    <x v="7"/>
  </r>
  <r>
    <d v="2023-12-13T10:22:27"/>
    <x v="6"/>
    <d v="2023-11-15T00:00:00"/>
    <x v="7"/>
    <x v="5"/>
    <x v="6"/>
    <x v="2"/>
    <x v="7"/>
    <x v="2"/>
    <x v="6"/>
    <x v="1"/>
    <x v="2"/>
    <x v="2"/>
    <x v="2"/>
    <n v="257.88"/>
    <x v="1"/>
    <x v="1"/>
    <d v="2023-11-12T00:00:00"/>
    <d v="2023-11-19T00:00:00"/>
    <x v="24"/>
    <x v="1"/>
    <x v="1"/>
    <x v="7"/>
    <x v="2"/>
    <x v="7"/>
  </r>
  <r>
    <d v="2023-12-13T10:24:01"/>
    <x v="6"/>
    <d v="2023-11-15T00:00:00"/>
    <x v="7"/>
    <x v="5"/>
    <x v="9"/>
    <x v="2"/>
    <x v="7"/>
    <x v="2"/>
    <x v="6"/>
    <x v="1"/>
    <x v="2"/>
    <x v="2"/>
    <x v="2"/>
    <n v="221.1"/>
    <x v="1"/>
    <x v="1"/>
    <d v="2023-11-12T00:00:00"/>
    <d v="2023-11-19T00:00:00"/>
    <x v="24"/>
    <x v="1"/>
    <x v="1"/>
    <x v="7"/>
    <x v="2"/>
    <x v="7"/>
  </r>
  <r>
    <d v="2023-12-13T10:55:02"/>
    <x v="6"/>
    <d v="2023-11-22T00:00:00"/>
    <x v="7"/>
    <x v="5"/>
    <x v="10"/>
    <x v="2"/>
    <x v="7"/>
    <x v="2"/>
    <x v="6"/>
    <x v="1"/>
    <x v="2"/>
    <x v="2"/>
    <x v="2"/>
    <n v="1293.49"/>
    <x v="1"/>
    <x v="23"/>
    <d v="2023-11-19T00:00:00"/>
    <d v="2023-11-26T00:00:00"/>
    <x v="25"/>
    <x v="1"/>
    <x v="1"/>
    <x v="7"/>
    <x v="2"/>
    <x v="7"/>
  </r>
  <r>
    <d v="2023-12-13T10:59:07"/>
    <x v="6"/>
    <d v="2023-11-22T00:00:00"/>
    <x v="7"/>
    <x v="5"/>
    <x v="6"/>
    <x v="2"/>
    <x v="7"/>
    <x v="2"/>
    <x v="6"/>
    <x v="1"/>
    <x v="2"/>
    <x v="2"/>
    <x v="2"/>
    <n v="251.9"/>
    <x v="1"/>
    <x v="23"/>
    <d v="2023-11-19T00:00:00"/>
    <d v="2023-11-26T00:00:00"/>
    <x v="25"/>
    <x v="1"/>
    <x v="1"/>
    <x v="7"/>
    <x v="2"/>
    <x v="7"/>
  </r>
  <r>
    <d v="2023-12-13T11:18:12"/>
    <x v="6"/>
    <d v="2023-11-30T00:00:00"/>
    <x v="7"/>
    <x v="5"/>
    <x v="6"/>
    <x v="2"/>
    <x v="7"/>
    <x v="2"/>
    <x v="6"/>
    <x v="1"/>
    <x v="2"/>
    <x v="2"/>
    <x v="2"/>
    <n v="211.38"/>
    <x v="1"/>
    <x v="24"/>
    <d v="2023-11-26T00:00:00"/>
    <d v="2023-12-03T00:00:00"/>
    <x v="26"/>
    <x v="1"/>
    <x v="1"/>
    <x v="7"/>
    <x v="2"/>
    <x v="7"/>
  </r>
  <r>
    <d v="2023-12-13T11:19:05"/>
    <x v="6"/>
    <d v="2023-11-30T00:00:00"/>
    <x v="7"/>
    <x v="5"/>
    <x v="6"/>
    <x v="2"/>
    <x v="7"/>
    <x v="2"/>
    <x v="6"/>
    <x v="1"/>
    <x v="2"/>
    <x v="2"/>
    <x v="2"/>
    <n v="-3196.01"/>
    <x v="1"/>
    <x v="24"/>
    <d v="2023-11-26T00:00:00"/>
    <d v="2023-12-03T00:00:00"/>
    <x v="26"/>
    <x v="1"/>
    <x v="1"/>
    <x v="7"/>
    <x v="2"/>
    <x v="7"/>
  </r>
  <r>
    <d v="2023-12-13T11:20:09"/>
    <x v="6"/>
    <d v="2023-11-30T00:00:00"/>
    <x v="7"/>
    <x v="5"/>
    <x v="11"/>
    <x v="2"/>
    <x v="7"/>
    <x v="2"/>
    <x v="6"/>
    <x v="1"/>
    <x v="2"/>
    <x v="2"/>
    <x v="2"/>
    <n v="216.12"/>
    <x v="1"/>
    <x v="24"/>
    <d v="2023-11-26T00:00:00"/>
    <d v="2023-12-03T00:00:00"/>
    <x v="26"/>
    <x v="1"/>
    <x v="1"/>
    <x v="7"/>
    <x v="2"/>
    <x v="7"/>
  </r>
  <r>
    <d v="2024-01-12T11:04:06"/>
    <x v="6"/>
    <d v="2023-12-06T00:00:00"/>
    <x v="7"/>
    <x v="5"/>
    <x v="6"/>
    <x v="2"/>
    <x v="7"/>
    <x v="2"/>
    <x v="6"/>
    <x v="1"/>
    <x v="2"/>
    <x v="2"/>
    <x v="2"/>
    <n v="237.24"/>
    <x v="1"/>
    <x v="25"/>
    <d v="2023-12-03T00:00:00"/>
    <d v="2023-12-10T00:00:00"/>
    <x v="27"/>
    <x v="1"/>
    <x v="1"/>
    <x v="7"/>
    <x v="2"/>
    <x v="7"/>
  </r>
  <r>
    <d v="2024-01-12T11:04:40"/>
    <x v="6"/>
    <d v="2023-12-06T00:00:00"/>
    <x v="7"/>
    <x v="5"/>
    <x v="6"/>
    <x v="2"/>
    <x v="7"/>
    <x v="2"/>
    <x v="6"/>
    <x v="1"/>
    <x v="2"/>
    <x v="2"/>
    <x v="2"/>
    <n v="-455.25"/>
    <x v="1"/>
    <x v="25"/>
    <d v="2023-12-03T00:00:00"/>
    <d v="2023-12-10T00:00:00"/>
    <x v="27"/>
    <x v="1"/>
    <x v="1"/>
    <x v="7"/>
    <x v="2"/>
    <x v="7"/>
  </r>
  <r>
    <d v="2024-01-11T06:46:45"/>
    <x v="6"/>
    <d v="2023-12-13T00:00:00"/>
    <x v="7"/>
    <x v="5"/>
    <x v="6"/>
    <x v="2"/>
    <x v="7"/>
    <x v="2"/>
    <x v="6"/>
    <x v="1"/>
    <x v="2"/>
    <x v="2"/>
    <x v="2"/>
    <n v="106.98"/>
    <x v="1"/>
    <x v="26"/>
    <d v="2023-12-10T00:00:00"/>
    <d v="2023-12-17T00:00:00"/>
    <x v="28"/>
    <x v="1"/>
    <x v="1"/>
    <x v="7"/>
    <x v="2"/>
    <x v="7"/>
  </r>
  <r>
    <d v="2024-01-11T06:46:55"/>
    <x v="6"/>
    <d v="2023-12-13T00:00:00"/>
    <x v="7"/>
    <x v="5"/>
    <x v="6"/>
    <x v="2"/>
    <x v="7"/>
    <x v="2"/>
    <x v="6"/>
    <x v="1"/>
    <x v="2"/>
    <x v="2"/>
    <x v="2"/>
    <n v="118.5"/>
    <x v="1"/>
    <x v="26"/>
    <d v="2023-12-10T00:00:00"/>
    <d v="2023-12-17T00:00:00"/>
    <x v="28"/>
    <x v="1"/>
    <x v="1"/>
    <x v="7"/>
    <x v="2"/>
    <x v="7"/>
  </r>
  <r>
    <d v="2024-01-11T06:48:32"/>
    <x v="6"/>
    <d v="2023-12-13T00:00:00"/>
    <x v="7"/>
    <x v="5"/>
    <x v="12"/>
    <x v="2"/>
    <x v="7"/>
    <x v="2"/>
    <x v="6"/>
    <x v="1"/>
    <x v="2"/>
    <x v="2"/>
    <x v="2"/>
    <n v="1478.79"/>
    <x v="1"/>
    <x v="26"/>
    <d v="2023-12-10T00:00:00"/>
    <d v="2023-12-17T00:00:00"/>
    <x v="28"/>
    <x v="1"/>
    <x v="1"/>
    <x v="7"/>
    <x v="2"/>
    <x v="7"/>
  </r>
  <r>
    <d v="2024-01-11T06:49:29"/>
    <x v="6"/>
    <d v="2023-12-13T00:00:00"/>
    <x v="7"/>
    <x v="5"/>
    <x v="12"/>
    <x v="2"/>
    <x v="7"/>
    <x v="2"/>
    <x v="6"/>
    <x v="1"/>
    <x v="2"/>
    <x v="2"/>
    <x v="2"/>
    <n v="236.61"/>
    <x v="1"/>
    <x v="26"/>
    <d v="2023-12-10T00:00:00"/>
    <d v="2023-12-17T00:00:00"/>
    <x v="28"/>
    <x v="1"/>
    <x v="1"/>
    <x v="7"/>
    <x v="2"/>
    <x v="7"/>
  </r>
  <r>
    <d v="2024-01-11T06:50:04"/>
    <x v="6"/>
    <d v="2023-12-13T00:00:00"/>
    <x v="7"/>
    <x v="5"/>
    <x v="6"/>
    <x v="2"/>
    <x v="7"/>
    <x v="2"/>
    <x v="6"/>
    <x v="1"/>
    <x v="2"/>
    <x v="2"/>
    <x v="2"/>
    <n v="258.3"/>
    <x v="1"/>
    <x v="26"/>
    <d v="2023-12-10T00:00:00"/>
    <d v="2023-12-17T00:00:00"/>
    <x v="28"/>
    <x v="1"/>
    <x v="1"/>
    <x v="7"/>
    <x v="2"/>
    <x v="7"/>
  </r>
  <r>
    <d v="2024-01-11T06:53:53"/>
    <x v="6"/>
    <d v="2023-12-20T00:00:00"/>
    <x v="7"/>
    <x v="5"/>
    <x v="6"/>
    <x v="2"/>
    <x v="7"/>
    <x v="2"/>
    <x v="6"/>
    <x v="1"/>
    <x v="2"/>
    <x v="2"/>
    <x v="2"/>
    <n v="83.98"/>
    <x v="1"/>
    <x v="27"/>
    <d v="2023-12-17T00:00:00"/>
    <d v="2023-12-24T00:00:00"/>
    <x v="29"/>
    <x v="1"/>
    <x v="1"/>
    <x v="7"/>
    <x v="2"/>
    <x v="7"/>
  </r>
  <r>
    <d v="2024-01-11T07:06:39"/>
    <x v="6"/>
    <d v="2023-12-29T00:00:00"/>
    <x v="7"/>
    <x v="5"/>
    <x v="6"/>
    <x v="2"/>
    <x v="7"/>
    <x v="2"/>
    <x v="6"/>
    <x v="1"/>
    <x v="2"/>
    <x v="2"/>
    <x v="2"/>
    <n v="50.58"/>
    <x v="1"/>
    <x v="28"/>
    <d v="2023-12-24T00:00:00"/>
    <d v="2023-12-31T00:00:00"/>
    <x v="30"/>
    <x v="1"/>
    <x v="1"/>
    <x v="7"/>
    <x v="2"/>
    <x v="7"/>
  </r>
  <r>
    <d v="2024-01-11T07:07:38"/>
    <x v="6"/>
    <d v="2023-12-29T00:00:00"/>
    <x v="7"/>
    <x v="5"/>
    <x v="6"/>
    <x v="2"/>
    <x v="7"/>
    <x v="2"/>
    <x v="6"/>
    <x v="1"/>
    <x v="2"/>
    <x v="2"/>
    <x v="2"/>
    <n v="-18.05"/>
    <x v="1"/>
    <x v="28"/>
    <d v="2023-12-24T00:00:00"/>
    <d v="2023-12-31T00:00:00"/>
    <x v="30"/>
    <x v="1"/>
    <x v="1"/>
    <x v="7"/>
    <x v="2"/>
    <x v="7"/>
  </r>
  <r>
    <d v="2024-01-11T07:07:46"/>
    <x v="6"/>
    <d v="2023-12-29T00:00:00"/>
    <x v="7"/>
    <x v="5"/>
    <x v="6"/>
    <x v="2"/>
    <x v="7"/>
    <x v="2"/>
    <x v="6"/>
    <x v="1"/>
    <x v="2"/>
    <x v="2"/>
    <x v="2"/>
    <n v="-2.89"/>
    <x v="1"/>
    <x v="28"/>
    <d v="2023-12-24T00:00:00"/>
    <d v="2023-12-31T00:00:00"/>
    <x v="30"/>
    <x v="1"/>
    <x v="1"/>
    <x v="7"/>
    <x v="2"/>
    <x v="7"/>
  </r>
  <r>
    <d v="2024-01-12T11:15:44"/>
    <x v="6"/>
    <d v="2023-12-06T00:00:00"/>
    <x v="7"/>
    <x v="5"/>
    <x v="6"/>
    <x v="2"/>
    <x v="7"/>
    <x v="2"/>
    <x v="6"/>
    <x v="1"/>
    <x v="2"/>
    <x v="2"/>
    <x v="2"/>
    <n v="-169.44"/>
    <x v="1"/>
    <x v="25"/>
    <d v="2023-12-03T00:00:00"/>
    <d v="2023-12-10T00:00:00"/>
    <x v="27"/>
    <x v="1"/>
    <x v="1"/>
    <x v="7"/>
    <x v="2"/>
    <x v="7"/>
  </r>
  <r>
    <d v="2024-07-25T06:56:14"/>
    <x v="6"/>
    <d v="2024-06-05T00:00:00"/>
    <x v="7"/>
    <x v="5"/>
    <x v="13"/>
    <x v="2"/>
    <x v="8"/>
    <x v="2"/>
    <x v="6"/>
    <x v="1"/>
    <x v="2"/>
    <x v="2"/>
    <x v="2"/>
    <n v="150.01"/>
    <x v="1"/>
    <x v="29"/>
    <d v="2024-06-02T00:00:00"/>
    <d v="2024-06-09T00:00:00"/>
    <x v="31"/>
    <x v="1"/>
    <x v="1"/>
    <x v="7"/>
    <x v="2"/>
    <x v="7"/>
  </r>
  <r>
    <d v="2024-07-25T06:57:23"/>
    <x v="6"/>
    <d v="2024-06-05T00:00:00"/>
    <x v="7"/>
    <x v="5"/>
    <x v="14"/>
    <x v="2"/>
    <x v="8"/>
    <x v="2"/>
    <x v="6"/>
    <x v="1"/>
    <x v="2"/>
    <x v="2"/>
    <x v="2"/>
    <n v="150.01"/>
    <x v="1"/>
    <x v="29"/>
    <d v="2024-06-02T00:00:00"/>
    <d v="2024-06-09T00:00:00"/>
    <x v="31"/>
    <x v="1"/>
    <x v="1"/>
    <x v="7"/>
    <x v="2"/>
    <x v="7"/>
  </r>
  <r>
    <d v="2024-07-25T06:57:38"/>
    <x v="6"/>
    <d v="2024-06-05T00:00:00"/>
    <x v="7"/>
    <x v="5"/>
    <x v="15"/>
    <x v="2"/>
    <x v="8"/>
    <x v="2"/>
    <x v="6"/>
    <x v="1"/>
    <x v="2"/>
    <x v="2"/>
    <x v="2"/>
    <n v="150.01"/>
    <x v="1"/>
    <x v="29"/>
    <d v="2024-06-02T00:00:00"/>
    <d v="2024-06-09T00:00:00"/>
    <x v="31"/>
    <x v="1"/>
    <x v="1"/>
    <x v="7"/>
    <x v="2"/>
    <x v="7"/>
  </r>
  <r>
    <d v="2024-07-25T06:57:51"/>
    <x v="6"/>
    <d v="2024-06-05T00:00:00"/>
    <x v="7"/>
    <x v="5"/>
    <x v="16"/>
    <x v="2"/>
    <x v="8"/>
    <x v="2"/>
    <x v="6"/>
    <x v="1"/>
    <x v="2"/>
    <x v="2"/>
    <x v="2"/>
    <n v="150.01"/>
    <x v="1"/>
    <x v="29"/>
    <d v="2024-06-02T00:00:00"/>
    <d v="2024-06-09T00:00:00"/>
    <x v="31"/>
    <x v="1"/>
    <x v="1"/>
    <x v="7"/>
    <x v="2"/>
    <x v="7"/>
  </r>
  <r>
    <d v="2024-07-25T06:58:12"/>
    <x v="6"/>
    <d v="2024-06-05T00:00:00"/>
    <x v="7"/>
    <x v="5"/>
    <x v="17"/>
    <x v="2"/>
    <x v="8"/>
    <x v="2"/>
    <x v="6"/>
    <x v="1"/>
    <x v="2"/>
    <x v="2"/>
    <x v="2"/>
    <n v="150.01"/>
    <x v="1"/>
    <x v="29"/>
    <d v="2024-06-02T00:00:00"/>
    <d v="2024-06-09T00:00:00"/>
    <x v="31"/>
    <x v="1"/>
    <x v="1"/>
    <x v="7"/>
    <x v="2"/>
    <x v="7"/>
  </r>
  <r>
    <d v="2024-07-25T06:58:29"/>
    <x v="6"/>
    <d v="2024-06-05T00:00:00"/>
    <x v="7"/>
    <x v="5"/>
    <x v="18"/>
    <x v="2"/>
    <x v="8"/>
    <x v="2"/>
    <x v="6"/>
    <x v="1"/>
    <x v="2"/>
    <x v="2"/>
    <x v="2"/>
    <n v="150.01"/>
    <x v="1"/>
    <x v="29"/>
    <d v="2024-06-02T00:00:00"/>
    <d v="2024-06-09T00:00:00"/>
    <x v="31"/>
    <x v="1"/>
    <x v="1"/>
    <x v="7"/>
    <x v="2"/>
    <x v="7"/>
  </r>
  <r>
    <d v="2024-07-25T06:58:39"/>
    <x v="6"/>
    <d v="2024-06-05T00:00:00"/>
    <x v="7"/>
    <x v="5"/>
    <x v="19"/>
    <x v="2"/>
    <x v="8"/>
    <x v="2"/>
    <x v="6"/>
    <x v="1"/>
    <x v="2"/>
    <x v="2"/>
    <x v="2"/>
    <n v="150.01"/>
    <x v="1"/>
    <x v="29"/>
    <d v="2024-06-02T00:00:00"/>
    <d v="2024-06-09T00:00:00"/>
    <x v="31"/>
    <x v="1"/>
    <x v="1"/>
    <x v="7"/>
    <x v="2"/>
    <x v="7"/>
  </r>
  <r>
    <d v="2024-07-25T06:58:51"/>
    <x v="6"/>
    <d v="2024-06-05T00:00:00"/>
    <x v="7"/>
    <x v="5"/>
    <x v="6"/>
    <x v="2"/>
    <x v="8"/>
    <x v="2"/>
    <x v="6"/>
    <x v="1"/>
    <x v="2"/>
    <x v="2"/>
    <x v="2"/>
    <n v="150.01"/>
    <x v="1"/>
    <x v="29"/>
    <d v="2024-06-02T00:00:00"/>
    <d v="2024-06-09T00:00:00"/>
    <x v="31"/>
    <x v="1"/>
    <x v="1"/>
    <x v="7"/>
    <x v="2"/>
    <x v="7"/>
  </r>
  <r>
    <d v="2024-07-25T07:29:04"/>
    <x v="6"/>
    <d v="2024-06-05T00:00:00"/>
    <x v="7"/>
    <x v="5"/>
    <x v="13"/>
    <x v="2"/>
    <x v="8"/>
    <x v="2"/>
    <x v="6"/>
    <x v="1"/>
    <x v="2"/>
    <x v="2"/>
    <x v="2"/>
    <n v="546.79999999999995"/>
    <x v="1"/>
    <x v="29"/>
    <d v="2024-06-02T00:00:00"/>
    <d v="2024-06-09T00:00:00"/>
    <x v="31"/>
    <x v="1"/>
    <x v="1"/>
    <x v="7"/>
    <x v="2"/>
    <x v="7"/>
  </r>
  <r>
    <d v="2024-07-25T07:33:51"/>
    <x v="6"/>
    <d v="2024-06-05T00:00:00"/>
    <x v="7"/>
    <x v="5"/>
    <x v="6"/>
    <x v="2"/>
    <x v="8"/>
    <x v="2"/>
    <x v="6"/>
    <x v="1"/>
    <x v="2"/>
    <x v="2"/>
    <x v="2"/>
    <n v="557.41"/>
    <x v="1"/>
    <x v="29"/>
    <d v="2024-06-02T00:00:00"/>
    <d v="2024-06-09T00:00:00"/>
    <x v="31"/>
    <x v="1"/>
    <x v="1"/>
    <x v="7"/>
    <x v="2"/>
    <x v="7"/>
  </r>
  <r>
    <d v="2024-08-13T12:41:16"/>
    <x v="6"/>
    <d v="2024-07-20T00:00:00"/>
    <x v="7"/>
    <x v="5"/>
    <x v="20"/>
    <x v="2"/>
    <x v="8"/>
    <x v="2"/>
    <x v="6"/>
    <x v="1"/>
    <x v="2"/>
    <x v="2"/>
    <x v="2"/>
    <n v="106.9"/>
    <x v="1"/>
    <x v="7"/>
    <d v="2024-07-14T00:00:00"/>
    <d v="2024-07-21T00:00:00"/>
    <x v="32"/>
    <x v="1"/>
    <x v="1"/>
    <x v="7"/>
    <x v="2"/>
    <x v="7"/>
  </r>
  <r>
    <d v="2024-08-13T12:42:03"/>
    <x v="6"/>
    <d v="2024-07-20T00:00:00"/>
    <x v="7"/>
    <x v="5"/>
    <x v="19"/>
    <x v="2"/>
    <x v="8"/>
    <x v="2"/>
    <x v="6"/>
    <x v="1"/>
    <x v="2"/>
    <x v="2"/>
    <x v="2"/>
    <n v="106.9"/>
    <x v="1"/>
    <x v="7"/>
    <d v="2024-07-14T00:00:00"/>
    <d v="2024-07-21T00:00:00"/>
    <x v="32"/>
    <x v="1"/>
    <x v="1"/>
    <x v="7"/>
    <x v="2"/>
    <x v="7"/>
  </r>
  <r>
    <d v="2024-08-13T12:42:12"/>
    <x v="6"/>
    <d v="2024-07-20T00:00:00"/>
    <x v="7"/>
    <x v="5"/>
    <x v="21"/>
    <x v="2"/>
    <x v="8"/>
    <x v="2"/>
    <x v="6"/>
    <x v="1"/>
    <x v="2"/>
    <x v="2"/>
    <x v="2"/>
    <n v="106.9"/>
    <x v="1"/>
    <x v="7"/>
    <d v="2024-07-14T00:00:00"/>
    <d v="2024-07-21T00:00:00"/>
    <x v="32"/>
    <x v="1"/>
    <x v="1"/>
    <x v="7"/>
    <x v="2"/>
    <x v="7"/>
  </r>
  <r>
    <d v="2024-08-13T12:42:25"/>
    <x v="6"/>
    <d v="2024-07-20T00:00:00"/>
    <x v="7"/>
    <x v="5"/>
    <x v="18"/>
    <x v="2"/>
    <x v="8"/>
    <x v="2"/>
    <x v="6"/>
    <x v="1"/>
    <x v="2"/>
    <x v="2"/>
    <x v="2"/>
    <n v="106.9"/>
    <x v="1"/>
    <x v="7"/>
    <d v="2024-07-14T00:00:00"/>
    <d v="2024-07-21T00:00:00"/>
    <x v="32"/>
    <x v="1"/>
    <x v="1"/>
    <x v="7"/>
    <x v="2"/>
    <x v="7"/>
  </r>
  <r>
    <d v="2024-08-13T12:42:40"/>
    <x v="6"/>
    <d v="2024-07-20T00:00:00"/>
    <x v="7"/>
    <x v="5"/>
    <x v="12"/>
    <x v="2"/>
    <x v="8"/>
    <x v="2"/>
    <x v="6"/>
    <x v="1"/>
    <x v="2"/>
    <x v="2"/>
    <x v="2"/>
    <n v="106.9"/>
    <x v="1"/>
    <x v="7"/>
    <d v="2024-07-14T00:00:00"/>
    <d v="2024-07-21T00:00:00"/>
    <x v="32"/>
    <x v="1"/>
    <x v="1"/>
    <x v="7"/>
    <x v="2"/>
    <x v="7"/>
  </r>
  <r>
    <d v="2024-08-13T12:42:49"/>
    <x v="6"/>
    <d v="2024-07-20T00:00:00"/>
    <x v="7"/>
    <x v="5"/>
    <x v="22"/>
    <x v="2"/>
    <x v="8"/>
    <x v="2"/>
    <x v="6"/>
    <x v="1"/>
    <x v="2"/>
    <x v="2"/>
    <x v="2"/>
    <n v="106.9"/>
    <x v="1"/>
    <x v="7"/>
    <d v="2024-07-14T00:00:00"/>
    <d v="2024-07-21T00:00:00"/>
    <x v="32"/>
    <x v="1"/>
    <x v="1"/>
    <x v="7"/>
    <x v="2"/>
    <x v="7"/>
  </r>
  <r>
    <d v="2024-08-13T12:42:58"/>
    <x v="6"/>
    <d v="2024-07-20T00:00:00"/>
    <x v="7"/>
    <x v="5"/>
    <x v="23"/>
    <x v="2"/>
    <x v="8"/>
    <x v="2"/>
    <x v="6"/>
    <x v="1"/>
    <x v="2"/>
    <x v="2"/>
    <x v="2"/>
    <n v="106.9"/>
    <x v="1"/>
    <x v="7"/>
    <d v="2024-07-14T00:00:00"/>
    <d v="2024-07-21T00:00:00"/>
    <x v="32"/>
    <x v="1"/>
    <x v="1"/>
    <x v="7"/>
    <x v="2"/>
    <x v="7"/>
  </r>
  <r>
    <d v="2024-08-13T12:43:10"/>
    <x v="6"/>
    <d v="2024-07-20T00:00:00"/>
    <x v="7"/>
    <x v="5"/>
    <x v="24"/>
    <x v="2"/>
    <x v="8"/>
    <x v="2"/>
    <x v="6"/>
    <x v="1"/>
    <x v="2"/>
    <x v="2"/>
    <x v="2"/>
    <n v="106.9"/>
    <x v="1"/>
    <x v="7"/>
    <d v="2024-07-14T00:00:00"/>
    <d v="2024-07-21T00:00:00"/>
    <x v="32"/>
    <x v="1"/>
    <x v="1"/>
    <x v="7"/>
    <x v="2"/>
    <x v="7"/>
  </r>
  <r>
    <d v="2024-08-13T12:49:10"/>
    <x v="6"/>
    <d v="2024-07-20T00:00:00"/>
    <x v="7"/>
    <x v="5"/>
    <x v="25"/>
    <x v="2"/>
    <x v="8"/>
    <x v="2"/>
    <x v="6"/>
    <x v="1"/>
    <x v="2"/>
    <x v="2"/>
    <x v="2"/>
    <n v="106.9"/>
    <x v="1"/>
    <x v="7"/>
    <d v="2024-07-14T00:00:00"/>
    <d v="2024-07-21T00:00:00"/>
    <x v="32"/>
    <x v="1"/>
    <x v="1"/>
    <x v="7"/>
    <x v="2"/>
    <x v="7"/>
  </r>
  <r>
    <d v="2024-08-13T12:49:18"/>
    <x v="6"/>
    <d v="2024-07-20T00:00:00"/>
    <x v="7"/>
    <x v="5"/>
    <x v="26"/>
    <x v="2"/>
    <x v="8"/>
    <x v="2"/>
    <x v="6"/>
    <x v="1"/>
    <x v="2"/>
    <x v="2"/>
    <x v="2"/>
    <n v="106.9"/>
    <x v="1"/>
    <x v="7"/>
    <d v="2024-07-14T00:00:00"/>
    <d v="2024-07-21T00:00:00"/>
    <x v="32"/>
    <x v="1"/>
    <x v="1"/>
    <x v="7"/>
    <x v="2"/>
    <x v="7"/>
  </r>
  <r>
    <d v="2024-08-13T12:49:32"/>
    <x v="6"/>
    <d v="2024-07-20T00:00:00"/>
    <x v="7"/>
    <x v="5"/>
    <x v="27"/>
    <x v="2"/>
    <x v="8"/>
    <x v="2"/>
    <x v="6"/>
    <x v="1"/>
    <x v="2"/>
    <x v="2"/>
    <x v="2"/>
    <n v="106.9"/>
    <x v="1"/>
    <x v="7"/>
    <d v="2024-07-14T00:00:00"/>
    <d v="2024-07-21T00:00:00"/>
    <x v="32"/>
    <x v="1"/>
    <x v="1"/>
    <x v="7"/>
    <x v="2"/>
    <x v="7"/>
  </r>
  <r>
    <d v="2024-08-13T12:49:54"/>
    <x v="6"/>
    <d v="2024-07-20T00:00:00"/>
    <x v="7"/>
    <x v="5"/>
    <x v="28"/>
    <x v="2"/>
    <x v="8"/>
    <x v="2"/>
    <x v="6"/>
    <x v="1"/>
    <x v="2"/>
    <x v="2"/>
    <x v="2"/>
    <n v="106.9"/>
    <x v="1"/>
    <x v="7"/>
    <d v="2024-07-14T00:00:00"/>
    <d v="2024-07-21T00:00:00"/>
    <x v="32"/>
    <x v="1"/>
    <x v="1"/>
    <x v="7"/>
    <x v="2"/>
    <x v="7"/>
  </r>
  <r>
    <d v="2024-08-13T12:50:08"/>
    <x v="6"/>
    <d v="2024-07-20T00:00:00"/>
    <x v="7"/>
    <x v="5"/>
    <x v="29"/>
    <x v="2"/>
    <x v="8"/>
    <x v="2"/>
    <x v="6"/>
    <x v="1"/>
    <x v="2"/>
    <x v="2"/>
    <x v="2"/>
    <n v="106.9"/>
    <x v="1"/>
    <x v="7"/>
    <d v="2024-07-14T00:00:00"/>
    <d v="2024-07-21T00:00:00"/>
    <x v="32"/>
    <x v="1"/>
    <x v="1"/>
    <x v="7"/>
    <x v="2"/>
    <x v="7"/>
  </r>
  <r>
    <d v="2024-08-13T12:50:18"/>
    <x v="6"/>
    <d v="2024-07-20T00:00:00"/>
    <x v="7"/>
    <x v="5"/>
    <x v="30"/>
    <x v="2"/>
    <x v="8"/>
    <x v="2"/>
    <x v="6"/>
    <x v="1"/>
    <x v="2"/>
    <x v="2"/>
    <x v="2"/>
    <n v="106.9"/>
    <x v="1"/>
    <x v="7"/>
    <d v="2024-07-14T00:00:00"/>
    <d v="2024-07-21T00:00:00"/>
    <x v="32"/>
    <x v="1"/>
    <x v="1"/>
    <x v="7"/>
    <x v="2"/>
    <x v="7"/>
  </r>
  <r>
    <d v="2024-08-13T12:50:29"/>
    <x v="6"/>
    <d v="2024-07-20T00:00:00"/>
    <x v="7"/>
    <x v="5"/>
    <x v="31"/>
    <x v="2"/>
    <x v="8"/>
    <x v="2"/>
    <x v="6"/>
    <x v="1"/>
    <x v="2"/>
    <x v="2"/>
    <x v="2"/>
    <n v="106.9"/>
    <x v="1"/>
    <x v="7"/>
    <d v="2024-07-14T00:00:00"/>
    <d v="2024-07-21T00:00:00"/>
    <x v="32"/>
    <x v="1"/>
    <x v="1"/>
    <x v="7"/>
    <x v="2"/>
    <x v="7"/>
  </r>
  <r>
    <d v="2024-08-13T12:50:38"/>
    <x v="6"/>
    <d v="2024-07-20T00:00:00"/>
    <x v="7"/>
    <x v="5"/>
    <x v="32"/>
    <x v="2"/>
    <x v="8"/>
    <x v="2"/>
    <x v="6"/>
    <x v="1"/>
    <x v="2"/>
    <x v="2"/>
    <x v="2"/>
    <n v="106.9"/>
    <x v="1"/>
    <x v="7"/>
    <d v="2024-07-14T00:00:00"/>
    <d v="2024-07-21T00:00:00"/>
    <x v="32"/>
    <x v="1"/>
    <x v="1"/>
    <x v="7"/>
    <x v="2"/>
    <x v="7"/>
  </r>
  <r>
    <d v="2024-08-13T12:50:50"/>
    <x v="6"/>
    <d v="2024-07-20T00:00:00"/>
    <x v="7"/>
    <x v="5"/>
    <x v="33"/>
    <x v="2"/>
    <x v="8"/>
    <x v="2"/>
    <x v="6"/>
    <x v="1"/>
    <x v="2"/>
    <x v="2"/>
    <x v="2"/>
    <n v="106.9"/>
    <x v="1"/>
    <x v="7"/>
    <d v="2024-07-14T00:00:00"/>
    <d v="2024-07-21T00:00:00"/>
    <x v="32"/>
    <x v="1"/>
    <x v="1"/>
    <x v="7"/>
    <x v="2"/>
    <x v="7"/>
  </r>
  <r>
    <d v="2024-08-13T12:51:00"/>
    <x v="6"/>
    <d v="2024-07-20T00:00:00"/>
    <x v="7"/>
    <x v="5"/>
    <x v="34"/>
    <x v="2"/>
    <x v="8"/>
    <x v="2"/>
    <x v="6"/>
    <x v="1"/>
    <x v="2"/>
    <x v="2"/>
    <x v="2"/>
    <n v="106.9"/>
    <x v="1"/>
    <x v="7"/>
    <d v="2024-07-14T00:00:00"/>
    <d v="2024-07-21T00:00:00"/>
    <x v="32"/>
    <x v="1"/>
    <x v="1"/>
    <x v="7"/>
    <x v="2"/>
    <x v="7"/>
  </r>
  <r>
    <d v="2024-08-13T12:51:20"/>
    <x v="6"/>
    <d v="2024-07-20T00:00:00"/>
    <x v="7"/>
    <x v="5"/>
    <x v="35"/>
    <x v="2"/>
    <x v="8"/>
    <x v="2"/>
    <x v="6"/>
    <x v="1"/>
    <x v="2"/>
    <x v="2"/>
    <x v="2"/>
    <n v="106.9"/>
    <x v="1"/>
    <x v="7"/>
    <d v="2024-07-14T00:00:00"/>
    <d v="2024-07-21T00:00:00"/>
    <x v="32"/>
    <x v="1"/>
    <x v="1"/>
    <x v="7"/>
    <x v="2"/>
    <x v="7"/>
  </r>
  <r>
    <d v="2024-08-13T12:52:01"/>
    <x v="6"/>
    <d v="2024-07-20T00:00:00"/>
    <x v="7"/>
    <x v="5"/>
    <x v="36"/>
    <x v="2"/>
    <x v="8"/>
    <x v="2"/>
    <x v="6"/>
    <x v="1"/>
    <x v="2"/>
    <x v="2"/>
    <x v="2"/>
    <n v="106.9"/>
    <x v="1"/>
    <x v="7"/>
    <d v="2024-07-14T00:00:00"/>
    <d v="2024-07-21T00:00:00"/>
    <x v="32"/>
    <x v="1"/>
    <x v="1"/>
    <x v="7"/>
    <x v="2"/>
    <x v="7"/>
  </r>
  <r>
    <d v="2024-08-13T13:00:50"/>
    <x v="6"/>
    <d v="2024-07-20T00:00:00"/>
    <x v="7"/>
    <x v="5"/>
    <x v="6"/>
    <x v="2"/>
    <x v="8"/>
    <x v="2"/>
    <x v="6"/>
    <x v="1"/>
    <x v="2"/>
    <x v="2"/>
    <x v="2"/>
    <n v="106.9"/>
    <x v="1"/>
    <x v="7"/>
    <d v="2024-07-14T00:00:00"/>
    <d v="2024-07-21T00:00:00"/>
    <x v="32"/>
    <x v="1"/>
    <x v="1"/>
    <x v="7"/>
    <x v="2"/>
    <x v="7"/>
  </r>
  <r>
    <d v="2024-08-13T13:05:00"/>
    <x v="6"/>
    <d v="2024-07-20T00:00:00"/>
    <x v="7"/>
    <x v="5"/>
    <x v="6"/>
    <x v="2"/>
    <x v="8"/>
    <x v="2"/>
    <x v="6"/>
    <x v="1"/>
    <x v="2"/>
    <x v="2"/>
    <x v="2"/>
    <n v="1555.73"/>
    <x v="1"/>
    <x v="7"/>
    <d v="2024-07-14T00:00:00"/>
    <d v="2024-07-21T00:00:00"/>
    <x v="32"/>
    <x v="1"/>
    <x v="1"/>
    <x v="7"/>
    <x v="2"/>
    <x v="7"/>
  </r>
  <r>
    <d v="2024-08-13T13:07:57"/>
    <x v="6"/>
    <d v="2024-07-20T00:00:00"/>
    <x v="7"/>
    <x v="5"/>
    <x v="6"/>
    <x v="2"/>
    <x v="8"/>
    <x v="2"/>
    <x v="6"/>
    <x v="1"/>
    <x v="2"/>
    <x v="2"/>
    <x v="2"/>
    <n v="-228.21"/>
    <x v="1"/>
    <x v="7"/>
    <d v="2024-07-14T00:00:00"/>
    <d v="2024-07-21T00:00:00"/>
    <x v="32"/>
    <x v="1"/>
    <x v="1"/>
    <x v="7"/>
    <x v="2"/>
    <x v="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E000009-4D8E-4CAF-9D89-EFE610F59077}" name="PivotTable1" cacheId="10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K5:L12" firstHeaderRow="1" firstDataRow="1" firstDataCol="1" rowPageCount="1" colPageCount="1"/>
  <pivotFields count="25">
    <pivotField showAll="0"/>
    <pivotField axis="axisRow" showAll="0">
      <items count="33">
        <item m="1" x="27"/>
        <item m="1" x="25"/>
        <item m="1" x="30"/>
        <item m="1" x="28"/>
        <item m="1" x="8"/>
        <item m="1" x="31"/>
        <item m="1" x="7"/>
        <item m="1" x="6"/>
        <item m="1" x="15"/>
        <item m="1" x="17"/>
        <item m="1" x="11"/>
        <item m="1" x="21"/>
        <item m="1" x="10"/>
        <item m="1" x="29"/>
        <item m="1" x="16"/>
        <item m="1" x="26"/>
        <item m="1" x="22"/>
        <item m="1" x="23"/>
        <item m="1" x="24"/>
        <item m="1" x="9"/>
        <item m="1" x="13"/>
        <item m="1" x="12"/>
        <item m="1" x="14"/>
        <item m="1" x="18"/>
        <item m="1" x="19"/>
        <item m="1" x="20"/>
        <item x="0"/>
        <item x="1"/>
        <item x="2"/>
        <item x="3"/>
        <item x="4"/>
        <item x="5"/>
        <item t="default"/>
      </items>
    </pivotField>
    <pivotField axis="axisPage" multipleItemSelectionAllowed="1" showAll="0">
      <items count="24">
        <item m="1" x="20"/>
        <item m="1" x="19"/>
        <item m="1" x="18"/>
        <item m="1" x="17"/>
        <item m="1" x="22"/>
        <item m="1" x="16"/>
        <item m="1" x="11"/>
        <item m="1" x="12"/>
        <item m="1" x="21"/>
        <item m="1" x="13"/>
        <item m="1" x="14"/>
        <item m="1" x="15"/>
        <item m="1" x="7"/>
        <item m="1" x="8"/>
        <item m="1" x="9"/>
        <item m="1" x="10"/>
        <item x="0"/>
        <item x="1"/>
        <item x="2"/>
        <item x="3"/>
        <item x="4"/>
        <item x="5"/>
        <item x="6"/>
        <item t="default"/>
      </items>
    </pivotField>
    <pivotField showAll="0"/>
    <pivotField dataField="1" numFmtId="2" showAll="0"/>
    <pivotField showAll="0"/>
    <pivotField showAll="0"/>
    <pivotField showAll="0"/>
    <pivotField showAll="0"/>
    <pivotField showAll="0"/>
    <pivotField numFmtId="44" showAll="0"/>
    <pivotField numFmtId="44" showAll="0"/>
    <pivotField numFmtId="44" showAll="0"/>
    <pivotField numFmtId="44" showAll="0"/>
    <pivotField showAll="0"/>
    <pivotField showAll="0"/>
    <pivotField showAll="0"/>
    <pivotField numFmtId="14" showAll="0"/>
    <pivotField numFmtId="14" showAll="0"/>
    <pivotField showAll="0"/>
    <pivotField showAll="0"/>
    <pivotField showAll="0"/>
    <pivotField showAll="0"/>
    <pivotField showAll="0"/>
    <pivotField numFmtId="14" showAll="0">
      <items count="343">
        <item m="1" x="269"/>
        <item m="1" x="270"/>
        <item m="1" x="271"/>
        <item m="1" x="198"/>
        <item m="1" x="272"/>
        <item m="1" x="273"/>
        <item m="1" x="274"/>
        <item m="1" x="275"/>
        <item m="1" x="276"/>
        <item m="1" x="277"/>
        <item m="1" x="199"/>
        <item m="1" x="278"/>
        <item m="1" x="293"/>
        <item m="1" x="295"/>
        <item m="1" x="296"/>
        <item m="1" x="297"/>
        <item m="1" x="298"/>
        <item m="1" x="299"/>
        <item m="1" x="279"/>
        <item m="1" x="280"/>
        <item m="1" x="281"/>
        <item m="1" x="282"/>
        <item m="1" x="200"/>
        <item m="1" x="201"/>
        <item m="1" x="283"/>
        <item m="1" x="284"/>
        <item m="1" x="285"/>
        <item m="1" x="286"/>
        <item m="1" x="287"/>
        <item m="1" x="288"/>
        <item m="1" x="289"/>
        <item m="1" x="290"/>
        <item m="1" x="291"/>
        <item m="1" x="292"/>
        <item m="1" x="294"/>
        <item m="1" x="300"/>
        <item m="1" x="308"/>
        <item m="1" x="316"/>
        <item m="1" x="318"/>
        <item m="1" x="319"/>
        <item m="1" x="320"/>
        <item m="1" x="321"/>
        <item m="1" x="301"/>
        <item m="1" x="302"/>
        <item m="1" x="303"/>
        <item m="1" x="304"/>
        <item m="1" x="305"/>
        <item m="1" x="306"/>
        <item m="1" x="307"/>
        <item m="1" x="309"/>
        <item m="1" x="310"/>
        <item m="1" x="311"/>
        <item m="1" x="312"/>
        <item m="1" x="313"/>
        <item m="1" x="314"/>
        <item m="1" x="315"/>
        <item m="1" x="202"/>
        <item m="1" x="317"/>
        <item m="1" x="322"/>
        <item m="1" x="338"/>
        <item m="1" x="339"/>
        <item m="1" x="340"/>
        <item m="1" x="341"/>
        <item m="1" x="323"/>
        <item m="1" x="324"/>
        <item m="1" x="325"/>
        <item m="1" x="326"/>
        <item m="1" x="327"/>
        <item m="1" x="328"/>
        <item m="1" x="329"/>
        <item m="1" x="330"/>
        <item m="1" x="331"/>
        <item m="1" x="332"/>
        <item m="1" x="333"/>
        <item m="1" x="334"/>
        <item m="1" x="335"/>
        <item m="1" x="336"/>
        <item m="1" x="337"/>
        <item m="1" x="211"/>
        <item m="1" x="218"/>
        <item m="1" x="221"/>
        <item m="1" x="222"/>
        <item m="1" x="223"/>
        <item m="1" x="224"/>
        <item m="1" x="203"/>
        <item m="1" x="204"/>
        <item m="1" x="205"/>
        <item m="1" x="206"/>
        <item m="1" x="207"/>
        <item m="1" x="208"/>
        <item m="1" x="209"/>
        <item m="1" x="210"/>
        <item m="1" x="212"/>
        <item m="1" x="213"/>
        <item m="1" x="214"/>
        <item m="1" x="215"/>
        <item m="1" x="216"/>
        <item m="1" x="217"/>
        <item m="1" x="219"/>
        <item m="1" x="220"/>
        <item m="1" x="225"/>
        <item m="1" x="232"/>
        <item m="1" x="240"/>
        <item m="1" x="242"/>
        <item m="1" x="243"/>
        <item m="1" x="244"/>
        <item m="1" x="245"/>
        <item m="1" x="226"/>
        <item m="1" x="227"/>
        <item m="1" x="228"/>
        <item m="1" x="229"/>
        <item m="1" x="230"/>
        <item m="1" x="231"/>
        <item m="1" x="233"/>
        <item m="1" x="234"/>
        <item m="1" x="235"/>
        <item m="1" x="236"/>
        <item m="1" x="237"/>
        <item m="1" x="238"/>
        <item m="1" x="239"/>
        <item m="1" x="241"/>
        <item m="1" x="246"/>
        <item m="1" x="264"/>
        <item m="1" x="265"/>
        <item m="1" x="266"/>
        <item m="1" x="267"/>
        <item m="1" x="268"/>
        <item m="1" x="247"/>
        <item m="1" x="248"/>
        <item m="1" x="249"/>
        <item m="1" x="250"/>
        <item m="1" x="251"/>
        <item m="1" x="252"/>
        <item m="1" x="253"/>
        <item m="1" x="254"/>
        <item m="1" x="255"/>
        <item m="1" x="256"/>
        <item m="1" x="257"/>
        <item m="1" x="258"/>
        <item m="1" x="259"/>
        <item m="1" x="260"/>
        <item m="1" x="261"/>
        <item m="1" x="262"/>
        <item m="1" x="263"/>
        <item m="1" x="7"/>
        <item m="1" x="8"/>
        <item m="1" x="9"/>
        <item m="1" x="10"/>
        <item m="1" x="11"/>
        <item m="1" x="12"/>
        <item m="1" x="13"/>
        <item m="1" x="14"/>
        <item m="1" x="15"/>
        <item m="1" x="16"/>
        <item m="1" x="17"/>
        <item m="1" x="18"/>
        <item m="1" x="19"/>
        <item m="1" x="20"/>
        <item m="1" x="21"/>
        <item m="1" x="22"/>
        <item m="1" x="23"/>
        <item m="1" x="24"/>
        <item m="1" x="25"/>
        <item m="1" x="26"/>
        <item m="1" x="27"/>
        <item m="1" x="28"/>
        <item m="1" x="29"/>
        <item m="1" x="30"/>
        <item m="1" x="31"/>
        <item m="1" x="32"/>
        <item m="1" x="33"/>
        <item m="1" x="34"/>
        <item m="1" x="35"/>
        <item m="1" x="36"/>
        <item m="1" x="37"/>
        <item m="1" x="38"/>
        <item m="1" x="39"/>
        <item m="1" x="40"/>
        <item m="1" x="41"/>
        <item m="1" x="42"/>
        <item m="1" x="43"/>
        <item m="1" x="44"/>
        <item m="1" x="45"/>
        <item m="1" x="46"/>
        <item m="1" x="47"/>
        <item m="1" x="48"/>
        <item m="1" x="49"/>
        <item m="1" x="50"/>
        <item m="1" x="51"/>
        <item m="1" x="52"/>
        <item m="1" x="53"/>
        <item m="1" x="54"/>
        <item m="1" x="55"/>
        <item m="1" x="56"/>
        <item m="1" x="57"/>
        <item m="1" x="58"/>
        <item m="1" x="59"/>
        <item m="1" x="60"/>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x="0"/>
        <item x="1"/>
        <item x="2"/>
        <item x="3"/>
        <item x="4"/>
        <item x="5"/>
        <item m="1" x="193"/>
        <item m="1" x="194"/>
        <item m="1" x="195"/>
        <item m="1" x="196"/>
        <item m="1" x="197"/>
        <item x="6"/>
        <item t="default"/>
      </items>
    </pivotField>
  </pivotFields>
  <rowFields count="1">
    <field x="1"/>
  </rowFields>
  <rowItems count="7">
    <i>
      <x v="26"/>
    </i>
    <i>
      <x v="27"/>
    </i>
    <i>
      <x v="28"/>
    </i>
    <i>
      <x v="29"/>
    </i>
    <i>
      <x v="30"/>
    </i>
    <i>
      <x v="31"/>
    </i>
    <i t="grand">
      <x/>
    </i>
  </rowItems>
  <colItems count="1">
    <i/>
  </colItems>
  <pageFields count="1">
    <pageField fld="2" hier="-1"/>
  </pageFields>
  <dataFields count="1">
    <dataField name="Sum of Hours:"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4BD9E8D-3085-491E-827D-D3F09F517689}" name="PivotTable1" cacheId="104" applyNumberFormats="0" applyBorderFormats="0" applyFontFormats="0" applyPatternFormats="0" applyAlignmentFormats="0" applyWidthHeightFormats="1" dataCaption="Values" updatedVersion="8" minRefreshableVersion="3" useAutoFormatting="1" itemPrintTitles="1" createdVersion="8" indent="0" compact="0" compactData="0" gridDropZones="1" multipleFieldFilters="0">
  <location ref="B3:E25" firstHeaderRow="2" firstDataRow="2" firstDataCol="3" rowPageCount="1" colPageCount="1"/>
  <pivotFields count="25">
    <pivotField compact="0" outline="0" showAll="0"/>
    <pivotField axis="axisRow" compact="0" outline="0" showAll="0" sortType="ascending">
      <items count="33">
        <item m="1" x="26"/>
        <item m="1" x="24"/>
        <item m="1" x="7"/>
        <item m="1" x="11"/>
        <item m="1" x="21"/>
        <item m="1" x="22"/>
        <item m="1" x="17"/>
        <item x="3"/>
        <item m="1" x="15"/>
        <item m="1" x="10"/>
        <item m="1" x="31"/>
        <item x="1"/>
        <item m="1" x="12"/>
        <item m="1" x="6"/>
        <item m="1" x="14"/>
        <item m="1" x="13"/>
        <item x="4"/>
        <item x="5"/>
        <item x="2"/>
        <item m="1" x="20"/>
        <item m="1" x="27"/>
        <item m="1" x="9"/>
        <item m="1" x="23"/>
        <item m="1" x="18"/>
        <item m="1" x="16"/>
        <item m="1" x="25"/>
        <item x="0"/>
        <item m="1" x="30"/>
        <item m="1" x="29"/>
        <item m="1" x="8"/>
        <item m="1" x="19"/>
        <item m="1" x="28"/>
        <item t="default"/>
      </items>
    </pivotField>
    <pivotField axis="axisRow" compact="0" outline="0" showAll="0" sortType="ascending">
      <items count="24">
        <item x="6"/>
        <item m="1" x="20"/>
        <item m="1" x="19"/>
        <item m="1" x="18"/>
        <item m="1" x="17"/>
        <item m="1" x="22"/>
        <item m="1" x="16"/>
        <item m="1" x="11"/>
        <item m="1" x="12"/>
        <item m="1" x="21"/>
        <item m="1" x="13"/>
        <item m="1" x="14"/>
        <item m="1" x="15"/>
        <item m="1" x="7"/>
        <item m="1" x="8"/>
        <item m="1" x="9"/>
        <item m="1" x="10"/>
        <item x="0"/>
        <item x="1"/>
        <item x="2"/>
        <item x="3"/>
        <item x="4"/>
        <item x="5"/>
        <item t="default"/>
      </items>
    </pivotField>
    <pivotField compact="0" outline="0" showAll="0"/>
    <pivotField dataField="1" compact="0" numFmtId="2" outline="0" showAll="0"/>
    <pivotField compact="0" outline="0" showAll="0"/>
    <pivotField compact="0" outline="0" showAll="0"/>
    <pivotField axis="axisRow" compact="0" outline="0" showAll="0">
      <items count="11">
        <item m="1" x="5"/>
        <item m="1" x="6"/>
        <item m="1" x="9"/>
        <item m="1" x="7"/>
        <item m="1" x="8"/>
        <item x="2"/>
        <item x="0"/>
        <item x="1"/>
        <item m="1" x="4"/>
        <item x="3"/>
        <item t="default"/>
      </items>
    </pivotField>
    <pivotField compact="0" outline="0" showAll="0"/>
    <pivotField compact="0" outline="0" showAll="0"/>
    <pivotField compact="0" numFmtId="44" outline="0" showAll="0"/>
    <pivotField compact="0" numFmtId="44" outline="0" showAll="0"/>
    <pivotField compact="0" numFmtId="44" outline="0" showAll="0"/>
    <pivotField compact="0" numFmtId="44" outline="0" showAll="0"/>
    <pivotField compact="0" outline="0" showAll="0"/>
    <pivotField compact="0" outline="0" showAll="0"/>
    <pivotField compact="0" outline="0" showAll="0"/>
    <pivotField compact="0" numFmtId="14" outline="0" showAll="0"/>
    <pivotField compact="0" numFmtId="14" outline="0" showAll="0"/>
    <pivotField axis="axisPage" compact="0" outline="0" showAll="0">
      <items count="73">
        <item m="1" x="67"/>
        <item m="1" x="70"/>
        <item m="1" x="71"/>
        <item m="1" x="69"/>
        <item m="1" x="38"/>
        <item m="1" x="39"/>
        <item m="1" x="40"/>
        <item m="1" x="57"/>
        <item m="1" x="55"/>
        <item m="1" x="56"/>
        <item m="1" x="58"/>
        <item m="1" x="59"/>
        <item m="1" x="60"/>
        <item m="1" x="61"/>
        <item m="1" x="41"/>
        <item m="1" x="65"/>
        <item m="1" x="62"/>
        <item m="1" x="63"/>
        <item m="1" x="64"/>
        <item m="1" x="44"/>
        <item m="1" x="42"/>
        <item m="1" x="43"/>
        <item m="1" x="45"/>
        <item m="1" x="46"/>
        <item m="1" x="47"/>
        <item m="1" x="48"/>
        <item m="1" x="49"/>
        <item m="1" x="50"/>
        <item m="1" x="54"/>
        <item m="1" x="51"/>
        <item m="1" x="52"/>
        <item m="1" x="53"/>
        <item m="1" x="2"/>
        <item m="1" x="3"/>
        <item m="1" x="4"/>
        <item m="1" x="5"/>
        <item m="1" x="6"/>
        <item m="1" x="7"/>
        <item m="1" x="8"/>
        <item m="1" x="9"/>
        <item m="1" x="68"/>
        <item m="1" x="66"/>
        <item m="1" x="10"/>
        <item m="1" x="13"/>
        <item m="1" x="17"/>
        <item m="1" x="21"/>
        <item m="1" x="12"/>
        <item m="1" x="14"/>
        <item m="1" x="11"/>
        <item m="1" x="15"/>
        <item m="1" x="16"/>
        <item m="1" x="18"/>
        <item m="1" x="19"/>
        <item m="1" x="20"/>
        <item m="1" x="22"/>
        <item m="1" x="23"/>
        <item m="1" x="24"/>
        <item m="1" x="25"/>
        <item m="1" x="26"/>
        <item m="1" x="27"/>
        <item m="1" x="28"/>
        <item m="1" x="29"/>
        <item m="1" x="30"/>
        <item m="1" x="31"/>
        <item m="1" x="32"/>
        <item m="1" x="33"/>
        <item m="1" x="34"/>
        <item m="1" x="35"/>
        <item m="1" x="36"/>
        <item x="0"/>
        <item m="1" x="37"/>
        <item x="1"/>
        <item t="default"/>
      </items>
    </pivotField>
    <pivotField compact="0" outline="0" showAll="0"/>
    <pivotField compact="0" outline="0" showAll="0"/>
    <pivotField compact="0" outline="0" showAll="0"/>
    <pivotField compact="0" outline="0" showAll="0"/>
    <pivotField compact="0" numFmtId="14" outline="0" showAll="0"/>
  </pivotFields>
  <rowFields count="3">
    <field x="1"/>
    <field x="7"/>
    <field x="2"/>
  </rowFields>
  <rowItems count="21">
    <i>
      <x v="7"/>
      <x v="5"/>
      <x v="20"/>
    </i>
    <i t="default" r="1">
      <x v="5"/>
    </i>
    <i t="default">
      <x v="7"/>
    </i>
    <i>
      <x v="11"/>
      <x v="7"/>
      <x v="18"/>
    </i>
    <i t="default" r="1">
      <x v="7"/>
    </i>
    <i t="default">
      <x v="11"/>
    </i>
    <i>
      <x v="16"/>
      <x v="5"/>
      <x v="21"/>
    </i>
    <i t="default" r="1">
      <x v="5"/>
    </i>
    <i t="default">
      <x v="16"/>
    </i>
    <i>
      <x v="17"/>
      <x v="6"/>
      <x v="22"/>
    </i>
    <i t="default" r="1">
      <x v="6"/>
    </i>
    <i t="default">
      <x v="17"/>
    </i>
    <i>
      <x v="18"/>
      <x v="7"/>
      <x v="19"/>
    </i>
    <i t="default" r="1">
      <x v="7"/>
    </i>
    <i r="1">
      <x v="9"/>
      <x/>
    </i>
    <i t="default" r="1">
      <x v="9"/>
    </i>
    <i t="default">
      <x v="18"/>
    </i>
    <i>
      <x v="26"/>
      <x v="6"/>
      <x v="17"/>
    </i>
    <i t="default" r="1">
      <x v="6"/>
    </i>
    <i t="default">
      <x v="26"/>
    </i>
    <i t="grand">
      <x/>
    </i>
  </rowItems>
  <colItems count="1">
    <i/>
  </colItems>
  <pageFields count="1">
    <pageField fld="19" hier="-1"/>
  </pageFields>
  <dataFields count="1">
    <dataField name="Sum of Hours:" fld="4" baseField="0" baseItem="0"/>
  </dataField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485DABF-C33E-4C4C-8A41-4FFE4D788DF7}" name="PivotTable2" cacheId="104" applyNumberFormats="0" applyBorderFormats="0" applyFontFormats="0" applyPatternFormats="0" applyAlignmentFormats="0" applyWidthHeightFormats="1" dataCaption="Values" updatedVersion="8" minRefreshableVersion="3" useAutoFormatting="1" itemPrintTitles="1" createdVersion="8" indent="0" compact="0" compactData="0" gridDropZones="1" multipleFieldFilters="0">
  <location ref="B3:F16" firstHeaderRow="2" firstDataRow="2" firstDataCol="4" rowPageCount="1" colPageCount="1"/>
  <pivotFields count="25">
    <pivotField compact="0" outline="0" showAll="0"/>
    <pivotField compact="0" outline="0" showAll="0"/>
    <pivotField compact="0" outline="0" showAll="0"/>
    <pivotField axis="axisRow" compact="0" outline="0" showAll="0" defaultSubtotal="0">
      <items count="8">
        <item m="1" x="7"/>
        <item x="0"/>
        <item x="1"/>
        <item x="2"/>
        <item x="3"/>
        <item x="4"/>
        <item x="5"/>
        <item x="6"/>
      </items>
    </pivotField>
    <pivotField dataField="1" compact="0" numFmtId="2" outline="0" showAll="0"/>
    <pivotField axis="axisRow" compact="0" outline="0" showAll="0" sortType="ascending" defaultSubtotal="0">
      <items count="122">
        <item m="1" x="114"/>
        <item m="1" x="117"/>
        <item m="1" x="115"/>
        <item m="1" x="4"/>
        <item m="1" x="1"/>
        <item m="1" x="119"/>
        <item m="1" x="3"/>
        <item m="1" x="112"/>
        <item m="1" x="75"/>
        <item m="1" x="120"/>
        <item m="1" x="65"/>
        <item m="1" x="61"/>
        <item m="1" x="79"/>
        <item m="1" x="78"/>
        <item m="1" x="84"/>
        <item m="1" x="86"/>
        <item m="1" x="116"/>
        <item m="1" x="90"/>
        <item m="1" x="108"/>
        <item m="1" x="118"/>
        <item m="1" x="89"/>
        <item m="1" x="91"/>
        <item m="1" x="101"/>
        <item m="1" x="77"/>
        <item m="1" x="93"/>
        <item m="1" x="87"/>
        <item m="1" x="107"/>
        <item m="1" x="10"/>
        <item m="1" x="80"/>
        <item m="1" x="99"/>
        <item m="1" x="97"/>
        <item m="1" x="98"/>
        <item m="1" x="85"/>
        <item m="1" x="88"/>
        <item m="1" x="94"/>
        <item m="1" x="121"/>
        <item m="1" x="96"/>
        <item m="1" x="95"/>
        <item m="1" x="92"/>
        <item m="1" x="106"/>
        <item m="1" x="100"/>
        <item m="1" x="102"/>
        <item m="1" x="103"/>
        <item m="1" x="104"/>
        <item m="1" x="2"/>
        <item m="1" x="105"/>
        <item m="1" x="109"/>
        <item m="1" x="36"/>
        <item m="1" x="110"/>
        <item m="1" x="5"/>
        <item m="1" x="81"/>
        <item m="1" x="83"/>
        <item m="1" x="82"/>
        <item m="1" x="26"/>
        <item m="1" x="18"/>
        <item m="1" x="13"/>
        <item m="1" x="14"/>
        <item m="1" x="6"/>
        <item m="1" x="15"/>
        <item m="1" x="7"/>
        <item m="1" x="8"/>
        <item m="1" x="9"/>
        <item m="1" x="17"/>
        <item m="1" x="22"/>
        <item m="1" x="34"/>
        <item m="1" x="11"/>
        <item m="1" x="20"/>
        <item m="1" x="23"/>
        <item m="1" x="19"/>
        <item m="1" x="30"/>
        <item m="1" x="21"/>
        <item m="1" x="12"/>
        <item m="1" x="24"/>
        <item m="1" x="27"/>
        <item m="1" x="25"/>
        <item m="1" x="28"/>
        <item m="1" x="32"/>
        <item m="1" x="31"/>
        <item m="1" x="29"/>
        <item m="1" x="33"/>
        <item m="1" x="35"/>
        <item m="1" x="38"/>
        <item m="1" x="37"/>
        <item m="1" x="63"/>
        <item m="1" x="39"/>
        <item m="1" x="62"/>
        <item m="1" x="40"/>
        <item m="1" x="41"/>
        <item m="1" x="42"/>
        <item m="1" x="43"/>
        <item m="1" x="44"/>
        <item m="1" x="45"/>
        <item m="1" x="46"/>
        <item m="1" x="47"/>
        <item m="1" x="48"/>
        <item m="1" x="57"/>
        <item m="1" x="53"/>
        <item m="1" x="49"/>
        <item m="1" x="51"/>
        <item m="1" x="50"/>
        <item m="1" x="52"/>
        <item m="1" x="54"/>
        <item m="1" x="55"/>
        <item m="1" x="76"/>
        <item m="1" x="56"/>
        <item m="1" x="60"/>
        <item m="1" x="64"/>
        <item m="1" x="58"/>
        <item m="1" x="59"/>
        <item m="1" x="66"/>
        <item m="1" x="67"/>
        <item m="1" x="74"/>
        <item m="1" x="68"/>
        <item m="1" x="69"/>
        <item m="1" x="72"/>
        <item m="1" x="70"/>
        <item m="1" x="73"/>
        <item m="1" x="71"/>
        <item m="1" x="111"/>
        <item m="1" x="16"/>
        <item m="1" x="113"/>
        <item x="0"/>
      </items>
    </pivotField>
    <pivotField axis="axisRow" compact="0" outline="0" showAll="0">
      <items count="4">
        <item x="0"/>
        <item x="1"/>
        <item m="1" x="2"/>
        <item t="default"/>
      </items>
    </pivotField>
    <pivotField axis="axisRow" compact="0" outline="0" showAll="0" sortType="ascending">
      <items count="11">
        <item m="1" x="5"/>
        <item m="1" x="6"/>
        <item m="1" x="9"/>
        <item m="1" x="7"/>
        <item m="1" x="4"/>
        <item m="1" x="8"/>
        <item x="3"/>
        <item x="2"/>
        <item x="0"/>
        <item x="1"/>
        <item t="default"/>
      </items>
    </pivotField>
    <pivotField compact="0" outline="0" showAll="0"/>
    <pivotField compact="0" outline="0" showAll="0"/>
    <pivotField compact="0" numFmtId="44" outline="0" showAll="0"/>
    <pivotField compact="0" numFmtId="44" outline="0" showAll="0"/>
    <pivotField compact="0" numFmtId="44" outline="0" showAll="0"/>
    <pivotField compact="0" numFmtId="44" outline="0" showAll="0"/>
    <pivotField compact="0" outline="0" showAll="0"/>
    <pivotField compact="0" outline="0" showAll="0"/>
    <pivotField compact="0" outline="0" showAll="0"/>
    <pivotField compact="0" numFmtId="14" outline="0" showAll="0"/>
    <pivotField compact="0" numFmtId="14" outline="0" showAll="0"/>
    <pivotField axis="axisPage" compact="0" outline="0" multipleItemSelectionAllowed="1" showAll="0">
      <items count="73">
        <item m="1" x="67"/>
        <item m="1" x="70"/>
        <item m="1" x="71"/>
        <item m="1" x="69"/>
        <item m="1" x="38"/>
        <item m="1" x="39"/>
        <item m="1" x="40"/>
        <item m="1" x="57"/>
        <item m="1" x="55"/>
        <item m="1" x="56"/>
        <item m="1" x="58"/>
        <item m="1" x="59"/>
        <item m="1" x="60"/>
        <item m="1" x="61"/>
        <item m="1" x="41"/>
        <item m="1" x="65"/>
        <item m="1" x="62"/>
        <item m="1" x="63"/>
        <item m="1" x="64"/>
        <item m="1" x="44"/>
        <item m="1" x="42"/>
        <item m="1" x="43"/>
        <item m="1" x="45"/>
        <item m="1" x="46"/>
        <item m="1" x="47"/>
        <item m="1" x="48"/>
        <item m="1" x="49"/>
        <item m="1" x="50"/>
        <item m="1" x="54"/>
        <item m="1" x="51"/>
        <item m="1" x="52"/>
        <item m="1" x="53"/>
        <item m="1" x="2"/>
        <item m="1" x="3"/>
        <item m="1" x="4"/>
        <item m="1" x="5"/>
        <item m="1" x="6"/>
        <item m="1" x="7"/>
        <item m="1" x="8"/>
        <item m="1" x="9"/>
        <item m="1" x="68"/>
        <item m="1" x="66"/>
        <item m="1" x="10"/>
        <item m="1" x="13"/>
        <item m="1" x="17"/>
        <item m="1" x="21"/>
        <item m="1" x="12"/>
        <item m="1" x="14"/>
        <item m="1" x="11"/>
        <item m="1" x="15"/>
        <item m="1" x="16"/>
        <item m="1" x="18"/>
        <item m="1" x="19"/>
        <item m="1" x="20"/>
        <item m="1" x="22"/>
        <item m="1" x="23"/>
        <item m="1" x="24"/>
        <item m="1" x="25"/>
        <item m="1" x="26"/>
        <item m="1" x="27"/>
        <item m="1" x="28"/>
        <item m="1" x="29"/>
        <item m="1" x="30"/>
        <item m="1" x="31"/>
        <item m="1" x="32"/>
        <item m="1" x="33"/>
        <item m="1" x="34"/>
        <item m="1" x="35"/>
        <item m="1" x="36"/>
        <item x="0"/>
        <item m="1" x="37"/>
        <item x="1"/>
        <item t="default"/>
      </items>
    </pivotField>
    <pivotField compact="0" outline="0" showAll="0"/>
    <pivotField compact="0" outline="0" showAll="0"/>
    <pivotField compact="0" outline="0" showAll="0"/>
    <pivotField compact="0" outline="0" showAll="0"/>
    <pivotField compact="0" numFmtId="14" outline="0" showAll="0"/>
  </pivotFields>
  <rowFields count="4">
    <field x="7"/>
    <field x="3"/>
    <field x="5"/>
    <field x="6"/>
  </rowFields>
  <rowItems count="12">
    <i>
      <x v="6"/>
      <x v="7"/>
      <x v="121"/>
      <x v="1"/>
    </i>
    <i t="default">
      <x v="6"/>
    </i>
    <i>
      <x v="7"/>
      <x v="4"/>
      <x v="121"/>
      <x/>
    </i>
    <i r="1">
      <x v="5"/>
      <x v="121"/>
      <x/>
    </i>
    <i t="default">
      <x v="7"/>
    </i>
    <i>
      <x v="8"/>
      <x v="1"/>
      <x v="121"/>
      <x/>
    </i>
    <i r="1">
      <x v="6"/>
      <x v="121"/>
      <x/>
    </i>
    <i t="default">
      <x v="8"/>
    </i>
    <i>
      <x v="9"/>
      <x v="2"/>
      <x v="121"/>
      <x/>
    </i>
    <i r="1">
      <x v="3"/>
      <x v="121"/>
      <x/>
    </i>
    <i t="default">
      <x v="9"/>
    </i>
    <i t="grand">
      <x/>
    </i>
  </rowItems>
  <colItems count="1">
    <i/>
  </colItems>
  <pageFields count="1">
    <pageField fld="19" hier="-1"/>
  </pageFields>
  <dataFields count="1">
    <dataField name="Sum of Hours:" fld="4" baseField="0" baseItem="0"/>
  </dataField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A19E1B0-5560-46F0-8AE2-D9C86C41B23F}" name="PivotTable4" cacheId="104" applyNumberFormats="0" applyBorderFormats="0" applyFontFormats="0" applyPatternFormats="0" applyAlignmentFormats="0" applyWidthHeightFormats="1" dataCaption="Values" updatedVersion="8" minRefreshableVersion="3" useAutoFormatting="1" itemPrintTitles="1" createdVersion="8" indent="0" compact="0" compactData="0" gridDropZones="1" multipleFieldFilters="0">
  <location ref="A3:D5" firstHeaderRow="2" firstDataRow="2" firstDataCol="3" rowPageCount="1" colPageCount="1"/>
  <pivotFields count="25">
    <pivotField compact="0" outline="0" showAll="0"/>
    <pivotField compact="0" outline="0" showAll="0" defaultSubtotal="0"/>
    <pivotField axis="axisRow" compact="0" outline="0" showAll="0">
      <items count="24">
        <item m="1" x="20"/>
        <item h="1" m="1" x="19"/>
        <item h="1" m="1" x="18"/>
        <item h="1" m="1" x="17"/>
        <item h="1" m="1" x="22"/>
        <item h="1" m="1" x="16"/>
        <item h="1" m="1" x="11"/>
        <item h="1" m="1" x="12"/>
        <item h="1" m="1" x="21"/>
        <item h="1" m="1" x="13"/>
        <item h="1" m="1" x="14"/>
        <item h="1" m="1" x="15"/>
        <item h="1" m="1" x="7"/>
        <item h="1" m="1" x="8"/>
        <item h="1" m="1" x="9"/>
        <item h="1" m="1" x="10"/>
        <item h="1" x="0"/>
        <item h="1" x="1"/>
        <item h="1" x="2"/>
        <item h="1" x="3"/>
        <item h="1" x="4"/>
        <item h="1" x="5"/>
        <item h="1" x="6"/>
        <item t="default"/>
      </items>
    </pivotField>
    <pivotField axis="axisRow" compact="0" outline="0" showAll="0">
      <items count="9">
        <item sd="0" m="1" x="7"/>
        <item x="0"/>
        <item x="1"/>
        <item x="2"/>
        <item x="3"/>
        <item x="4"/>
        <item x="5"/>
        <item x="6"/>
        <item t="default"/>
      </items>
    </pivotField>
    <pivotField compact="0" numFmtId="2" outline="0" showAll="0"/>
    <pivotField axis="axisRow" compact="0" outline="0" showAll="0" sortType="ascending">
      <items count="123">
        <item m="1" x="114"/>
        <item m="1" x="117"/>
        <item m="1" x="115"/>
        <item sd="0" m="1" x="4"/>
        <item m="1" x="1"/>
        <item m="1" x="119"/>
        <item m="1" x="3"/>
        <item m="1" x="112"/>
        <item m="1" x="75"/>
        <item sd="0" m="1" x="120"/>
        <item m="1" x="65"/>
        <item m="1" x="61"/>
        <item m="1" x="79"/>
        <item sd="0" m="1" x="78"/>
        <item m="1" x="84"/>
        <item m="1" x="86"/>
        <item m="1" x="116"/>
        <item m="1" x="90"/>
        <item m="1" x="108"/>
        <item m="1" x="118"/>
        <item m="1" x="89"/>
        <item sd="0" m="1" x="91"/>
        <item m="1" x="101"/>
        <item m="1" x="77"/>
        <item m="1" x="93"/>
        <item m="1" x="87"/>
        <item m="1" x="107"/>
        <item m="1" x="10"/>
        <item sd="0" m="1" x="80"/>
        <item sd="0" m="1" x="99"/>
        <item m="1" x="97"/>
        <item sd="0" m="1" x="98"/>
        <item sd="0" m="1" x="85"/>
        <item m="1" x="88"/>
        <item sd="0" m="1" x="94"/>
        <item m="1" x="121"/>
        <item m="1" x="96"/>
        <item sd="0" m="1" x="95"/>
        <item m="1" x="92"/>
        <item m="1" x="106"/>
        <item sd="0" m="1" x="100"/>
        <item m="1" x="102"/>
        <item m="1" x="103"/>
        <item m="1" x="104"/>
        <item m="1" x="2"/>
        <item m="1" x="105"/>
        <item m="1" x="109"/>
        <item m="1" x="36"/>
        <item m="1" x="110"/>
        <item m="1" x="5"/>
        <item m="1" x="81"/>
        <item m="1" x="83"/>
        <item m="1" x="82"/>
        <item m="1" x="26"/>
        <item m="1" x="18"/>
        <item m="1" x="13"/>
        <item m="1" x="14"/>
        <item m="1" x="6"/>
        <item m="1" x="15"/>
        <item m="1" x="7"/>
        <item m="1" x="8"/>
        <item m="1" x="9"/>
        <item m="1" x="17"/>
        <item m="1" x="22"/>
        <item m="1" x="34"/>
        <item m="1" x="11"/>
        <item m="1" x="20"/>
        <item m="1" x="23"/>
        <item m="1" x="19"/>
        <item m="1" x="30"/>
        <item m="1" x="21"/>
        <item m="1" x="12"/>
        <item m="1" x="24"/>
        <item m="1" x="27"/>
        <item m="1" x="25"/>
        <item m="1" x="28"/>
        <item m="1" x="32"/>
        <item m="1" x="31"/>
        <item m="1" x="29"/>
        <item m="1" x="33"/>
        <item m="1" x="35"/>
        <item m="1" x="38"/>
        <item m="1" x="37"/>
        <item m="1" x="63"/>
        <item m="1" x="39"/>
        <item m="1" x="62"/>
        <item m="1" x="40"/>
        <item m="1" x="41"/>
        <item m="1" x="42"/>
        <item m="1" x="43"/>
        <item m="1" x="44"/>
        <item m="1" x="45"/>
        <item m="1" x="46"/>
        <item m="1" x="47"/>
        <item m="1" x="48"/>
        <item m="1" x="57"/>
        <item m="1" x="53"/>
        <item m="1" x="49"/>
        <item m="1" x="51"/>
        <item m="1" x="50"/>
        <item m="1" x="52"/>
        <item m="1" x="54"/>
        <item m="1" x="55"/>
        <item m="1" x="76"/>
        <item m="1" x="56"/>
        <item m="1" x="60"/>
        <item m="1" x="64"/>
        <item m="1" x="58"/>
        <item m="1" x="59"/>
        <item m="1" x="66"/>
        <item m="1" x="67"/>
        <item m="1" x="74"/>
        <item m="1" x="68"/>
        <item m="1" x="69"/>
        <item m="1" x="72"/>
        <item m="1" x="70"/>
        <item m="1" x="73"/>
        <item m="1" x="71"/>
        <item sd="0" m="1" x="111"/>
        <item m="1" x="16"/>
        <item m="1" x="113"/>
        <item x="0"/>
        <item t="default"/>
      </items>
    </pivotField>
    <pivotField compact="0" outline="0" showAll="0"/>
    <pivotField compact="0" outline="0" showAll="0"/>
    <pivotField compact="0" outline="0" showAll="0"/>
    <pivotField compact="0" outline="0" showAll="0"/>
    <pivotField compact="0" numFmtId="44" outline="0" showAll="0"/>
    <pivotField compact="0" numFmtId="44" outline="0" showAll="0"/>
    <pivotField compact="0" numFmtId="44" outline="0" showAll="0"/>
    <pivotField compact="0" numFmtId="44" outline="0" showAll="0"/>
    <pivotField dataField="1" compact="0" outline="0" showAll="0"/>
    <pivotField axis="axisPage" compact="0" outline="0" showAll="0">
      <items count="4">
        <item x="0"/>
        <item m="1" x="1"/>
        <item m="1" x="2"/>
        <item t="default"/>
      </items>
    </pivotField>
    <pivotField compact="0" outline="0" showAll="0"/>
    <pivotField compact="0" numFmtId="14" outline="0" showAll="0"/>
    <pivotField compact="0" numFmtId="14" outline="0" showAll="0"/>
    <pivotField compact="0" outline="0" showAll="0"/>
    <pivotField compact="0" outline="0" showAll="0"/>
    <pivotField compact="0" outline="0" showAll="0"/>
    <pivotField compact="0" outline="0" showAll="0"/>
    <pivotField compact="0" outline="0" showAll="0"/>
    <pivotField compact="0" numFmtId="14" outline="0" showAll="0"/>
  </pivotFields>
  <rowFields count="3">
    <field x="5"/>
    <field x="3"/>
    <field x="2"/>
  </rowFields>
  <rowItems count="1">
    <i t="grand">
      <x/>
    </i>
  </rowItems>
  <colItems count="1">
    <i/>
  </colItems>
  <pageFields count="1">
    <pageField fld="15" item="0" hier="-1"/>
  </pageFields>
  <dataFields count="1">
    <dataField name="Sum of $" fld="14" baseField="5" baseItem="2" numFmtId="44"/>
  </dataFields>
  <formats count="1">
    <format dxfId="120">
      <pivotArea outline="0" collapsedLevelsAreSubtotals="1" fieldPosition="0"/>
    </format>
  </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A22C32F-E9C5-435C-BC01-145080AFBD4A}" name="PivotTable1" cacheId="104" applyNumberFormats="0" applyBorderFormats="0" applyFontFormats="0" applyPatternFormats="0" applyAlignmentFormats="0" applyWidthHeightFormats="1" dataCaption="Values" updatedVersion="8" minRefreshableVersion="3" useAutoFormatting="1" itemPrintTitles="1" createdVersion="8" indent="0" compact="0" compactData="0" gridDropZones="1" multipleFieldFilters="0">
  <location ref="G3:J5" firstHeaderRow="2" firstDataRow="2" firstDataCol="3" rowPageCount="1" colPageCount="1"/>
  <pivotFields count="25">
    <pivotField compact="0" outline="0" showAll="0"/>
    <pivotField compact="0" outline="0" showAll="0" defaultSubtotal="0"/>
    <pivotField axis="axisRow" compact="0" outline="0" showAll="0">
      <items count="24">
        <item m="1" x="20"/>
        <item h="1" m="1" x="19"/>
        <item h="1" m="1" x="18"/>
        <item h="1" m="1" x="17"/>
        <item h="1" m="1" x="22"/>
        <item h="1" m="1" x="16"/>
        <item h="1" m="1" x="11"/>
        <item h="1" m="1" x="12"/>
        <item h="1" m="1" x="21"/>
        <item h="1" m="1" x="13"/>
        <item h="1" m="1" x="14"/>
        <item h="1" m="1" x="15"/>
        <item h="1" m="1" x="7"/>
        <item h="1" m="1" x="8"/>
        <item h="1" m="1" x="9"/>
        <item h="1" m="1" x="10"/>
        <item h="1" x="0"/>
        <item h="1" x="1"/>
        <item h="1" x="2"/>
        <item h="1" x="3"/>
        <item h="1" x="4"/>
        <item h="1" x="5"/>
        <item h="1" x="6"/>
        <item t="default"/>
      </items>
    </pivotField>
    <pivotField axis="axisRow" compact="0" outline="0" showAll="0">
      <items count="9">
        <item sd="0" m="1" x="7"/>
        <item x="0"/>
        <item x="1"/>
        <item x="2"/>
        <item x="3"/>
        <item x="4"/>
        <item x="5"/>
        <item x="6"/>
        <item t="default" sd="0"/>
      </items>
    </pivotField>
    <pivotField compact="0" numFmtId="2" outline="0" showAll="0"/>
    <pivotField compact="0" outline="0" showAll="0"/>
    <pivotField compact="0" outline="0" showAll="0"/>
    <pivotField axis="axisRow" compact="0" outline="0" showAll="0" sortType="ascending">
      <items count="11">
        <item m="1" x="5"/>
        <item m="1" x="6"/>
        <item m="1" x="9"/>
        <item m="1" x="7"/>
        <item m="1" x="4"/>
        <item m="1" x="8"/>
        <item x="3"/>
        <item x="2"/>
        <item x="0"/>
        <item x="1"/>
        <item t="default"/>
      </items>
    </pivotField>
    <pivotField compact="0" outline="0" showAll="0"/>
    <pivotField compact="0" outline="0" showAll="0"/>
    <pivotField compact="0" numFmtId="44" outline="0" showAll="0"/>
    <pivotField compact="0" numFmtId="44" outline="0" showAll="0"/>
    <pivotField compact="0" numFmtId="44" outline="0" showAll="0"/>
    <pivotField compact="0" numFmtId="44" outline="0" showAll="0"/>
    <pivotField dataField="1" compact="0" outline="0" showAll="0"/>
    <pivotField axis="axisPage" compact="0" outline="0" showAll="0">
      <items count="4">
        <item x="0"/>
        <item m="1" x="1"/>
        <item m="1" x="2"/>
        <item t="default"/>
      </items>
    </pivotField>
    <pivotField compact="0" outline="0" showAll="0"/>
    <pivotField compact="0" numFmtId="14" outline="0" showAll="0"/>
    <pivotField compact="0" numFmtId="14" outline="0" showAll="0"/>
    <pivotField compact="0" outline="0" showAll="0"/>
    <pivotField compact="0" outline="0" showAll="0"/>
    <pivotField compact="0" outline="0" showAll="0"/>
    <pivotField compact="0" outline="0" showAll="0"/>
    <pivotField compact="0" outline="0" showAll="0"/>
    <pivotField compact="0" numFmtId="14" outline="0" showAll="0"/>
  </pivotFields>
  <rowFields count="3">
    <field x="7"/>
    <field x="3"/>
    <field x="2"/>
  </rowFields>
  <rowItems count="1">
    <i t="grand">
      <x/>
    </i>
  </rowItems>
  <colItems count="1">
    <i/>
  </colItems>
  <pageFields count="1">
    <pageField fld="15" item="0" hier="-1"/>
  </pageFields>
  <dataFields count="1">
    <dataField name="Sum of $" fld="14" baseField="5" baseItem="2" numFmtId="44"/>
  </dataFields>
  <formats count="1">
    <format dxfId="121">
      <pivotArea outline="0" collapsedLevelsAreSubtotals="1" fieldPosition="0"/>
    </format>
  </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6365A3C-2C87-4F91-B88C-CEA153272841}" name="PivotTable4" cacheId="104" applyNumberFormats="0" applyBorderFormats="0" applyFontFormats="0" applyPatternFormats="0" applyAlignmentFormats="0" applyWidthHeightFormats="1" dataCaption="Values" updatedVersion="8" minRefreshableVersion="3" useAutoFormatting="1" itemPrintTitles="1" createdVersion="8" indent="0" compact="0" compactData="0" gridDropZones="1" multipleFieldFilters="0">
  <location ref="A3:D5" firstHeaderRow="2" firstDataRow="2" firstDataCol="3" rowPageCount="1" colPageCount="1"/>
  <pivotFields count="25">
    <pivotField compact="0" outline="0" showAll="0"/>
    <pivotField compact="0" outline="0" showAll="0" defaultSubtotal="0"/>
    <pivotField compact="0" outline="0" showAll="0"/>
    <pivotField axis="axisRow" compact="0" outline="0" showAll="0">
      <items count="9">
        <item m="1" x="7"/>
        <item x="0"/>
        <item x="1"/>
        <item x="2"/>
        <item x="3"/>
        <item x="4"/>
        <item x="5"/>
        <item x="6"/>
        <item t="default"/>
      </items>
    </pivotField>
    <pivotField compact="0" numFmtId="2" outline="0" showAll="0"/>
    <pivotField axis="axisRow" compact="0" outline="0" showAll="0" sortType="ascending">
      <items count="123">
        <item m="1" x="114"/>
        <item m="1" x="117"/>
        <item m="1" x="115"/>
        <item m="1" x="4"/>
        <item m="1" x="1"/>
        <item m="1" x="119"/>
        <item m="1" x="3"/>
        <item m="1" x="112"/>
        <item m="1" x="75"/>
        <item m="1" x="120"/>
        <item m="1" x="65"/>
        <item m="1" x="61"/>
        <item m="1" x="79"/>
        <item m="1" x="78"/>
        <item m="1" x="84"/>
        <item m="1" x="86"/>
        <item m="1" x="116"/>
        <item m="1" x="90"/>
        <item m="1" x="108"/>
        <item m="1" x="118"/>
        <item m="1" x="89"/>
        <item m="1" x="91"/>
        <item m="1" x="101"/>
        <item m="1" x="77"/>
        <item m="1" x="93"/>
        <item m="1" x="87"/>
        <item m="1" x="107"/>
        <item m="1" x="10"/>
        <item m="1" x="80"/>
        <item m="1" x="99"/>
        <item m="1" x="97"/>
        <item m="1" x="98"/>
        <item m="1" x="85"/>
        <item m="1" x="88"/>
        <item m="1" x="94"/>
        <item m="1" x="121"/>
        <item m="1" x="96"/>
        <item m="1" x="95"/>
        <item m="1" x="92"/>
        <item m="1" x="106"/>
        <item m="1" x="100"/>
        <item m="1" x="102"/>
        <item m="1" x="103"/>
        <item m="1" x="104"/>
        <item m="1" x="2"/>
        <item m="1" x="105"/>
        <item m="1" x="109"/>
        <item m="1" x="36"/>
        <item m="1" x="110"/>
        <item m="1" x="5"/>
        <item m="1" x="81"/>
        <item m="1" x="83"/>
        <item m="1" x="82"/>
        <item m="1" x="26"/>
        <item m="1" x="18"/>
        <item m="1" x="13"/>
        <item m="1" x="14"/>
        <item m="1" x="6"/>
        <item m="1" x="15"/>
        <item m="1" x="7"/>
        <item m="1" x="8"/>
        <item m="1" x="9"/>
        <item m="1" x="17"/>
        <item m="1" x="22"/>
        <item m="1" x="34"/>
        <item m="1" x="11"/>
        <item m="1" x="20"/>
        <item m="1" x="23"/>
        <item m="1" x="19"/>
        <item m="1" x="30"/>
        <item m="1" x="21"/>
        <item m="1" x="12"/>
        <item m="1" x="24"/>
        <item m="1" x="27"/>
        <item m="1" x="25"/>
        <item m="1" x="28"/>
        <item m="1" x="32"/>
        <item m="1" x="31"/>
        <item m="1" x="29"/>
        <item m="1" x="33"/>
        <item m="1" x="35"/>
        <item m="1" x="38"/>
        <item m="1" x="37"/>
        <item m="1" x="63"/>
        <item m="1" x="39"/>
        <item m="1" x="62"/>
        <item m="1" x="40"/>
        <item m="1" x="41"/>
        <item m="1" x="42"/>
        <item m="1" x="43"/>
        <item m="1" x="44"/>
        <item m="1" x="45"/>
        <item m="1" x="46"/>
        <item m="1" x="47"/>
        <item m="1" x="48"/>
        <item m="1" x="57"/>
        <item m="1" x="53"/>
        <item m="1" x="49"/>
        <item m="1" x="51"/>
        <item m="1" x="50"/>
        <item m="1" x="52"/>
        <item m="1" x="54"/>
        <item m="1" x="55"/>
        <item m="1" x="76"/>
        <item m="1" x="56"/>
        <item m="1" x="60"/>
        <item m="1" x="64"/>
        <item m="1" x="58"/>
        <item m="1" x="59"/>
        <item m="1" x="66"/>
        <item m="1" x="67"/>
        <item m="1" x="74"/>
        <item m="1" x="68"/>
        <item m="1" x="69"/>
        <item m="1" x="72"/>
        <item m="1" x="70"/>
        <item m="1" x="73"/>
        <item m="1" x="71"/>
        <item m="1" x="111"/>
        <item m="1" x="16"/>
        <item m="1" x="113"/>
        <item x="0"/>
        <item t="default"/>
      </items>
    </pivotField>
    <pivotField compact="0" outline="0" showAll="0"/>
    <pivotField compact="0" outline="0" showAll="0"/>
    <pivotField compact="0" outline="0" showAll="0"/>
    <pivotField compact="0" outline="0" showAll="0"/>
    <pivotField compact="0" numFmtId="44" outline="0" showAll="0"/>
    <pivotField compact="0" numFmtId="44" outline="0" showAll="0"/>
    <pivotField compact="0" numFmtId="44" outline="0" showAll="0"/>
    <pivotField compact="0" numFmtId="44" outline="0" showAll="0"/>
    <pivotField dataField="1" compact="0" outline="0" showAll="0"/>
    <pivotField axis="axisPage" compact="0" outline="0" showAll="0">
      <items count="4">
        <item x="0"/>
        <item m="1" x="1"/>
        <item m="1" x="2"/>
        <item t="default"/>
      </items>
    </pivotField>
    <pivotField compact="0" outline="0" showAll="0"/>
    <pivotField compact="0" numFmtId="14" outline="0" showAll="0"/>
    <pivotField compact="0" numFmtId="14" outline="0" showAll="0"/>
    <pivotField axis="axisRow" compact="0" outline="0" showAll="0">
      <items count="73">
        <item h="1" m="1" x="67"/>
        <item h="1" m="1" x="70"/>
        <item h="1" m="1" x="71"/>
        <item h="1" m="1" x="69"/>
        <item h="1" m="1" x="38"/>
        <item h="1" m="1" x="39"/>
        <item h="1" m="1" x="40"/>
        <item h="1" m="1" x="57"/>
        <item h="1" m="1" x="55"/>
        <item h="1" m="1" x="56"/>
        <item h="1" m="1" x="58"/>
        <item h="1" m="1" x="59"/>
        <item h="1" m="1" x="60"/>
        <item h="1" m="1" x="61"/>
        <item h="1" m="1" x="41"/>
        <item h="1" m="1" x="65"/>
        <item h="1" m="1" x="62"/>
        <item h="1" m="1" x="63"/>
        <item h="1" m="1" x="64"/>
        <item h="1" m="1" x="44"/>
        <item h="1" m="1" x="42"/>
        <item h="1" m="1" x="43"/>
        <item h="1" m="1" x="45"/>
        <item h="1" m="1" x="46"/>
        <item h="1" m="1" x="47"/>
        <item h="1" m="1" x="48"/>
        <item h="1" m="1" x="49"/>
        <item h="1" m="1" x="50"/>
        <item h="1" m="1" x="54"/>
        <item h="1" m="1" x="51"/>
        <item h="1" m="1" x="52"/>
        <item h="1" m="1" x="53"/>
        <item h="1" m="1" x="2"/>
        <item h="1" m="1" x="3"/>
        <item h="1" m="1" x="4"/>
        <item h="1" m="1" x="5"/>
        <item h="1" m="1" x="6"/>
        <item h="1" m="1" x="7"/>
        <item h="1" m="1" x="8"/>
        <item h="1" m="1" x="9"/>
        <item h="1" m="1" x="68"/>
        <item h="1" m="1" x="66"/>
        <item h="1" m="1" x="10"/>
        <item h="1" m="1" x="13"/>
        <item h="1" m="1" x="17"/>
        <item h="1" m="1" x="21"/>
        <item h="1" m="1" x="12"/>
        <item h="1" m="1" x="14"/>
        <item h="1" m="1" x="11"/>
        <item h="1" m="1" x="15"/>
        <item h="1" m="1" x="16"/>
        <item h="1" m="1" x="18"/>
        <item h="1" m="1" x="19"/>
        <item h="1" m="1" x="20"/>
        <item h="1" m="1" x="22"/>
        <item h="1" m="1" x="23"/>
        <item h="1" m="1" x="24"/>
        <item h="1" m="1" x="25"/>
        <item h="1" m="1" x="26"/>
        <item h="1" m="1" x="27"/>
        <item h="1" m="1" x="28"/>
        <item h="1" m="1" x="29"/>
        <item h="1" m="1" x="30"/>
        <item h="1" m="1" x="31"/>
        <item h="1" m="1" x="32"/>
        <item h="1" m="1" x="33"/>
        <item h="1" m="1" x="34"/>
        <item h="1" m="1" x="35"/>
        <item m="1" x="36"/>
        <item h="1" x="0"/>
        <item h="1" m="1" x="37"/>
        <item h="1" x="1"/>
        <item t="default"/>
      </items>
    </pivotField>
    <pivotField compact="0" outline="0" showAll="0"/>
    <pivotField compact="0" outline="0" showAll="0"/>
    <pivotField compact="0" outline="0" showAll="0"/>
    <pivotField compact="0" outline="0" showAll="0"/>
    <pivotField compact="0" numFmtId="14" outline="0" showAll="0"/>
  </pivotFields>
  <rowFields count="3">
    <field x="19"/>
    <field x="3"/>
    <field x="5"/>
  </rowFields>
  <rowItems count="1">
    <i t="grand">
      <x/>
    </i>
  </rowItems>
  <colItems count="1">
    <i/>
  </colItems>
  <pageFields count="1">
    <pageField fld="15" item="0" hier="-1"/>
  </pageFields>
  <dataFields count="1">
    <dataField name="Sum of $" fld="14" baseField="5" baseItem="2" numFmtId="44"/>
  </dataFields>
  <formats count="1">
    <format dxfId="118">
      <pivotArea outline="0" collapsedLevelsAreSubtotals="1" fieldPosition="0"/>
    </format>
  </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B7B8E38-8BD0-435B-A3D4-BE159AF81596}" name="PivotTable1" cacheId="104" applyNumberFormats="0" applyBorderFormats="0" applyFontFormats="0" applyPatternFormats="0" applyAlignmentFormats="0" applyWidthHeightFormats="1" dataCaption="Values" updatedVersion="8" minRefreshableVersion="3" useAutoFormatting="1" itemPrintTitles="1" createdVersion="8" indent="0" compact="0" compactData="0" gridDropZones="1" multipleFieldFilters="0">
  <location ref="I3:L5" firstHeaderRow="2" firstDataRow="2" firstDataCol="3" rowPageCount="1" colPageCount="1"/>
  <pivotFields count="25">
    <pivotField compact="0" outline="0" showAll="0"/>
    <pivotField compact="0" outline="0" showAll="0" defaultSubtotal="0"/>
    <pivotField compact="0" outline="0" showAll="0"/>
    <pivotField axis="axisRow" compact="0" outline="0" showAll="0">
      <items count="9">
        <item sd="0" m="1" x="7"/>
        <item x="0"/>
        <item x="1"/>
        <item x="2"/>
        <item x="3"/>
        <item x="4"/>
        <item x="5"/>
        <item x="6"/>
        <item t="default" sd="0"/>
      </items>
    </pivotField>
    <pivotField compact="0" numFmtId="2" outline="0" showAll="0"/>
    <pivotField compact="0" outline="0" showAll="0"/>
    <pivotField compact="0" outline="0" showAll="0"/>
    <pivotField axis="axisRow" compact="0" outline="0" showAll="0" sortType="ascending">
      <items count="11">
        <item m="1" x="5"/>
        <item m="1" x="6"/>
        <item m="1" x="9"/>
        <item m="1" x="7"/>
        <item m="1" x="4"/>
        <item m="1" x="8"/>
        <item x="3"/>
        <item x="2"/>
        <item x="0"/>
        <item x="1"/>
        <item t="default"/>
      </items>
    </pivotField>
    <pivotField compact="0" outline="0" showAll="0"/>
    <pivotField compact="0" outline="0" showAll="0"/>
    <pivotField compact="0" numFmtId="44" outline="0" showAll="0"/>
    <pivotField compact="0" numFmtId="44" outline="0" showAll="0"/>
    <pivotField compact="0" numFmtId="44" outline="0" showAll="0"/>
    <pivotField compact="0" numFmtId="44" outline="0" showAll="0"/>
    <pivotField dataField="1" compact="0" outline="0" showAll="0"/>
    <pivotField axis="axisPage" compact="0" outline="0" showAll="0">
      <items count="4">
        <item x="0"/>
        <item m="1" x="1"/>
        <item m="1" x="2"/>
        <item t="default"/>
      </items>
    </pivotField>
    <pivotField compact="0" outline="0" showAll="0"/>
    <pivotField compact="0" numFmtId="14" outline="0" showAll="0"/>
    <pivotField compact="0" numFmtId="14" outline="0" showAll="0"/>
    <pivotField axis="axisRow" compact="0" outline="0" showAll="0">
      <items count="73">
        <item h="1" m="1" x="67"/>
        <item h="1" m="1" x="70"/>
        <item h="1" m="1" x="71"/>
        <item h="1" m="1" x="69"/>
        <item h="1" m="1" x="38"/>
        <item h="1" m="1" x="39"/>
        <item h="1" m="1" x="40"/>
        <item h="1" m="1" x="57"/>
        <item h="1" m="1" x="55"/>
        <item h="1" m="1" x="56"/>
        <item h="1" m="1" x="58"/>
        <item h="1" m="1" x="59"/>
        <item h="1" m="1" x="60"/>
        <item h="1" m="1" x="61"/>
        <item h="1" m="1" x="41"/>
        <item h="1" m="1" x="65"/>
        <item h="1" m="1" x="62"/>
        <item h="1" m="1" x="63"/>
        <item h="1" m="1" x="64"/>
        <item h="1" m="1" x="44"/>
        <item h="1" m="1" x="42"/>
        <item h="1" m="1" x="43"/>
        <item h="1" m="1" x="45"/>
        <item h="1" m="1" x="46"/>
        <item h="1" m="1" x="47"/>
        <item h="1" m="1" x="48"/>
        <item h="1" m="1" x="49"/>
        <item h="1" m="1" x="50"/>
        <item h="1" m="1" x="54"/>
        <item h="1" m="1" x="51"/>
        <item h="1" m="1" x="52"/>
        <item h="1" m="1" x="53"/>
        <item h="1" m="1" x="2"/>
        <item h="1" m="1" x="3"/>
        <item h="1" m="1" x="4"/>
        <item h="1" m="1" x="5"/>
        <item h="1" m="1" x="6"/>
        <item h="1" m="1" x="7"/>
        <item h="1" m="1" x="8"/>
        <item h="1" m="1" x="9"/>
        <item h="1" m="1" x="68"/>
        <item h="1" m="1" x="66"/>
        <item h="1" m="1" x="10"/>
        <item h="1" m="1" x="13"/>
        <item h="1" m="1" x="17"/>
        <item h="1" m="1" x="21"/>
        <item h="1" m="1" x="12"/>
        <item h="1" m="1" x="14"/>
        <item h="1" m="1" x="11"/>
        <item h="1" m="1" x="15"/>
        <item h="1" m="1" x="16"/>
        <item h="1" m="1" x="18"/>
        <item h="1" m="1" x="19"/>
        <item h="1" m="1" x="20"/>
        <item h="1" m="1" x="22"/>
        <item h="1" m="1" x="23"/>
        <item h="1" m="1" x="24"/>
        <item h="1" m="1" x="25"/>
        <item h="1" m="1" x="26"/>
        <item h="1" m="1" x="27"/>
        <item h="1" m="1" x="28"/>
        <item h="1" m="1" x="29"/>
        <item m="1" x="30"/>
        <item h="1" m="1" x="31"/>
        <item h="1" m="1" x="32"/>
        <item h="1" m="1" x="33"/>
        <item h="1" m="1" x="34"/>
        <item h="1" m="1" x="35"/>
        <item h="1" m="1" x="36"/>
        <item h="1" x="0"/>
        <item h="1" m="1" x="37"/>
        <item h="1" x="1"/>
        <item t="default"/>
      </items>
    </pivotField>
    <pivotField compact="0" outline="0" showAll="0"/>
    <pivotField compact="0" outline="0" showAll="0"/>
    <pivotField compact="0" outline="0" showAll="0"/>
    <pivotField compact="0" outline="0" showAll="0"/>
    <pivotField compact="0" numFmtId="14" outline="0" showAll="0"/>
  </pivotFields>
  <rowFields count="3">
    <field x="19"/>
    <field x="3"/>
    <field x="7"/>
  </rowFields>
  <rowItems count="1">
    <i t="grand">
      <x/>
    </i>
  </rowItems>
  <colItems count="1">
    <i/>
  </colItems>
  <pageFields count="1">
    <pageField fld="15" item="0" hier="-1"/>
  </pageFields>
  <dataFields count="1">
    <dataField name="Sum of $" fld="14" baseField="5" baseItem="2" numFmtId="44"/>
  </dataFields>
  <formats count="1">
    <format dxfId="119">
      <pivotArea outline="0" collapsedLevelsAreSubtotals="1" fieldPosition="0"/>
    </format>
  </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FE5EA8A-89D5-428A-B6BA-C438B3FDD738}" name="PivotTable1" cacheId="112" applyNumberFormats="0" applyBorderFormats="0" applyFontFormats="0" applyPatternFormats="0" applyAlignmentFormats="0" applyWidthHeightFormats="1" dataCaption="Values" updatedVersion="8" minRefreshableVersion="3" useAutoFormatting="1" itemPrintTitles="1" createdVersion="8" indent="0" compact="0" compactData="0" gridDropZones="1" multipleFieldFilters="0" fieldListSortAscending="1">
  <location ref="A3:D28" firstHeaderRow="2" firstDataRow="2" firstDataCol="3" rowPageCount="1" colPageCount="1"/>
  <pivotFields count="25">
    <pivotField compact="0" outline="0" showAll="0"/>
    <pivotField compact="0" outline="0" showAll="0"/>
    <pivotField compact="0" outline="0" showAll="0"/>
    <pivotField axis="axisRow" compact="0" outline="0" showAll="0">
      <items count="1576">
        <item m="1" x="104"/>
        <item sd="0" m="1" x="1189"/>
        <item m="1" x="1211"/>
        <item sd="0" m="1" x="1208"/>
        <item sd="0" m="1" x="1187"/>
        <item sd="0" m="1" x="1181"/>
        <item m="1" x="953"/>
        <item m="1" x="1195"/>
        <item m="1" x="1179"/>
        <item m="1" x="1178"/>
        <item m="1" x="1209"/>
        <item sd="0" m="1" x="1252"/>
        <item m="1" x="1191"/>
        <item m="1" x="1190"/>
        <item m="1" x="1203"/>
        <item m="1" x="1210"/>
        <item m="1" x="1199"/>
        <item m="1" x="952"/>
        <item m="1" x="1177"/>
        <item m="1" x="1205"/>
        <item m="1" x="1198"/>
        <item m="1" x="1201"/>
        <item sd="0" m="1" x="1254"/>
        <item m="1" x="1185"/>
        <item m="1" x="1193"/>
        <item m="1" x="1182"/>
        <item m="1" x="1192"/>
        <item m="1" x="49"/>
        <item sd="0" m="1" x="1253"/>
        <item m="1" x="1204"/>
        <item m="1" x="1183"/>
        <item m="1" x="1176"/>
        <item m="1" x="1196"/>
        <item m="1" x="1197"/>
        <item m="1" x="1194"/>
        <item m="1" x="1207"/>
        <item sd="0" m="1" x="242"/>
        <item m="1" x="1212"/>
        <item m="1" x="1206"/>
        <item m="1" x="1180"/>
        <item m="1" x="223"/>
        <item sd="0" m="1" x="1006"/>
        <item m="1" x="1188"/>
        <item m="1" x="1566"/>
        <item m="1" x="1200"/>
        <item m="1" x="1202"/>
        <item m="1" x="1186"/>
        <item sd="0" m="1" x="150"/>
        <item m="1" x="238"/>
        <item m="1" x="1184"/>
        <item x="7"/>
        <item sd="0" m="1" x="1255"/>
        <item sd="0" m="1" x="1256"/>
        <item m="1" x="1257"/>
        <item m="1" x="1213"/>
        <item m="1" x="1237"/>
        <item m="1" x="1246"/>
        <item m="1" x="628"/>
        <item m="1" x="1214"/>
        <item m="1" x="1220"/>
        <item m="1" x="1221"/>
        <item sd="0" m="1" x="1259"/>
        <item sd="0" m="1" x="1260"/>
        <item m="1" x="1261"/>
        <item sd="0" m="1" x="1262"/>
        <item sd="0" m="1" x="1263"/>
        <item sd="0" m="1" x="1264"/>
        <item sd="0" m="1" x="1265"/>
        <item sd="0" m="1" x="1266"/>
        <item sd="0" m="1" x="1267"/>
        <item sd="0" m="1" x="1268"/>
        <item sd="0" m="1" x="1269"/>
        <item sd="0" m="1" x="1270"/>
        <item m="1" x="1572"/>
        <item m="1" x="1222"/>
        <item m="1" x="1229"/>
        <item m="1" x="1230"/>
        <item m="1" x="1231"/>
        <item m="1" x="1238"/>
        <item m="1" x="1223"/>
        <item m="1" x="1224"/>
        <item m="1" x="1215"/>
        <item m="1" x="1216"/>
        <item m="1" x="1239"/>
        <item m="1" x="1240"/>
        <item m="1" x="1241"/>
        <item m="1" x="1247"/>
        <item m="1" x="1248"/>
        <item m="1" x="17"/>
        <item m="1" x="1232"/>
        <item m="1" x="1233"/>
        <item sd="0" m="1" x="1234"/>
        <item m="1" x="1235"/>
        <item m="1" x="1217"/>
        <item m="1" x="1271"/>
        <item m="1" x="1258"/>
        <item sd="0" m="1" x="1272"/>
        <item sd="0" m="1" x="1273"/>
        <item sd="0" m="1" x="1274"/>
        <item sd="0" m="1" x="1275"/>
        <item m="1" x="1276"/>
        <item m="1" x="1218"/>
        <item m="1" x="1225"/>
        <item m="1" x="1236"/>
        <item m="1" x="1242"/>
        <item m="1" x="1249"/>
        <item m="1" x="1226"/>
        <item m="1" x="1219"/>
        <item m="1" x="1227"/>
        <item m="1" x="1228"/>
        <item m="1" x="1243"/>
        <item m="1" x="1244"/>
        <item m="1" x="1245"/>
        <item m="1" x="954"/>
        <item m="1" x="1251"/>
        <item m="1" x="1250"/>
        <item m="1" x="351"/>
        <item m="1" x="1356"/>
        <item m="1" x="1570"/>
        <item m="1" x="1368"/>
        <item m="1" x="1364"/>
        <item m="1" x="1369"/>
        <item m="1" x="1357"/>
        <item m="1" x="1358"/>
        <item m="1" x="1365"/>
        <item m="1" x="1359"/>
        <item m="1" x="1370"/>
        <item m="1" x="1571"/>
        <item m="1" x="1348"/>
        <item m="1" x="1355"/>
        <item m="1" x="1360"/>
        <item m="1" x="1366"/>
        <item m="1" x="1371"/>
        <item m="1" x="1372"/>
        <item m="1" x="1361"/>
        <item sd="0" m="1" x="1277"/>
        <item sd="0" m="1" x="1278"/>
        <item sd="0" m="1" x="1279"/>
        <item m="1" x="1280"/>
        <item m="1" x="1362"/>
        <item m="1" x="1363"/>
        <item m="1" x="838"/>
        <item m="1" x="1281"/>
        <item m="1" x="1283"/>
        <item m="1" x="1284"/>
        <item m="1" x="1285"/>
        <item m="1" x="1286"/>
        <item m="1" x="1287"/>
        <item m="1" x="1288"/>
        <item m="1" x="1574"/>
        <item m="1" x="1573"/>
        <item m="1" x="1290"/>
        <item m="1" x="1291"/>
        <item m="1" x="1292"/>
        <item m="1" x="1293"/>
        <item m="1" x="18"/>
        <item m="1" x="1298"/>
        <item m="1" x="1294"/>
        <item m="1" x="1295"/>
        <item m="1" x="1296"/>
        <item m="1" x="1289"/>
        <item m="1" x="1299"/>
        <item m="1" x="1300"/>
        <item m="1" x="1282"/>
        <item m="1" x="1347"/>
        <item m="1" x="1367"/>
        <item m="1" x="1301"/>
        <item m="1" x="1302"/>
        <item m="1" x="1303"/>
        <item m="1" x="1304"/>
        <item m="1" x="1305"/>
        <item m="1" x="1306"/>
        <item m="1" x="1307"/>
        <item m="1" x="1308"/>
        <item m="1" x="1297"/>
        <item m="1" x="1310"/>
        <item m="1" x="1311"/>
        <item m="1" x="1312"/>
        <item m="1" x="1313"/>
        <item m="1" x="219"/>
        <item m="1" x="1314"/>
        <item m="1" x="1315"/>
        <item m="1" x="1316"/>
        <item m="1" x="1317"/>
        <item m="1" x="1318"/>
        <item m="1" x="1319"/>
        <item m="1" x="1320"/>
        <item m="1" x="1324"/>
        <item m="1" x="1321"/>
        <item m="1" x="1325"/>
        <item m="1" x="1326"/>
        <item m="1" x="1327"/>
        <item m="1" x="1328"/>
        <item m="1" x="1329"/>
        <item m="1" x="1330"/>
        <item m="1" x="1322"/>
        <item m="1" x="1309"/>
        <item m="1" x="1331"/>
        <item m="1" x="1332"/>
        <item m="1" x="1333"/>
        <item m="1" x="1334"/>
        <item m="1" x="1335"/>
        <item m="1" x="1323"/>
        <item m="1" x="1336"/>
        <item m="1" x="1337"/>
        <item m="1" x="1338"/>
        <item m="1" x="1339"/>
        <item m="1" x="1340"/>
        <item m="1" x="1341"/>
        <item m="1" x="1342"/>
        <item m="1" x="1343"/>
        <item m="1" x="1344"/>
        <item m="1" x="1345"/>
        <item m="1" x="1346"/>
        <item m="1" x="1349"/>
        <item m="1" x="69"/>
        <item m="1" x="1408"/>
        <item m="1" x="1373"/>
        <item m="1" x="1374"/>
        <item m="1" x="1375"/>
        <item m="1" x="1376"/>
        <item m="1" x="1350"/>
        <item m="1" x="1351"/>
        <item m="1" x="1352"/>
        <item m="1" x="1353"/>
        <item m="1" x="1409"/>
        <item m="1" x="1410"/>
        <item m="1" x="1411"/>
        <item m="1" x="1449"/>
        <item m="1" x="1569"/>
        <item m="1" x="1412"/>
        <item m="1" x="1457"/>
        <item m="1" x="1458"/>
        <item m="1" x="1459"/>
        <item m="1" x="1460"/>
        <item m="1" x="1461"/>
        <item m="1" x="1462"/>
        <item m="1" x="1450"/>
        <item m="1" x="1413"/>
        <item m="1" x="1451"/>
        <item m="1" x="1463"/>
        <item m="1" x="1354"/>
        <item m="1" x="1452"/>
        <item m="1" x="1453"/>
        <item m="1" x="1464"/>
        <item m="1" x="1465"/>
        <item m="1" x="72"/>
        <item m="1" x="1466"/>
        <item m="1" x="1467"/>
        <item m="1" x="1468"/>
        <item m="1" x="1469"/>
        <item m="1" x="1470"/>
        <item m="1" x="1471"/>
        <item m="1" x="1472"/>
        <item m="1" x="1473"/>
        <item m="1" x="1474"/>
        <item m="1" x="1475"/>
        <item m="1" x="1476"/>
        <item m="1" x="1477"/>
        <item m="1" x="1478"/>
        <item m="1" x="940"/>
        <item m="1" x="1479"/>
        <item m="1" x="1481"/>
        <item m="1" x="1482"/>
        <item m="1" x="1483"/>
        <item m="1" x="1484"/>
        <item m="1" x="1485"/>
        <item m="1" x="1377"/>
        <item m="1" x="1378"/>
        <item m="1" x="1379"/>
        <item m="1" x="1380"/>
        <item m="1" x="1384"/>
        <item m="1" x="1381"/>
        <item m="1" x="1382"/>
        <item m="1" x="1383"/>
        <item m="1" x="1480"/>
        <item m="1" x="1385"/>
        <item m="1" x="1386"/>
        <item m="1" x="1387"/>
        <item m="1" x="1388"/>
        <item m="1" x="1389"/>
        <item m="1" x="1392"/>
        <item m="1" x="1393"/>
        <item m="1" x="1037"/>
        <item m="1" x="1395"/>
        <item m="1" x="1396"/>
        <item m="1" x="1394"/>
        <item m="1" x="1397"/>
        <item m="1" x="1390"/>
        <item m="1" x="1084"/>
        <item m="1" x="1400"/>
        <item m="1" x="928"/>
        <item m="1" x="1401"/>
        <item m="1" x="1402"/>
        <item m="1" x="1403"/>
        <item m="1" x="1405"/>
        <item m="1" x="1391"/>
        <item m="1" x="1406"/>
        <item m="1" x="1398"/>
        <item m="1" x="1399"/>
        <item m="1" x="1407"/>
        <item m="1" x="1404"/>
        <item m="1" x="1414"/>
        <item m="1" x="1415"/>
        <item m="1" x="1416"/>
        <item m="1" x="1417"/>
        <item m="1" x="1418"/>
        <item m="1" x="1422"/>
        <item m="1" x="1423"/>
        <item m="1" x="1428"/>
        <item m="1" x="1429"/>
        <item m="1" x="1430"/>
        <item m="1" x="1433"/>
        <item m="1" x="1419"/>
        <item m="1" x="1420"/>
        <item m="1" x="1421"/>
        <item m="1" x="1424"/>
        <item m="1" x="1425"/>
        <item m="1" x="1426"/>
        <item m="1" x="1427"/>
        <item m="1" x="1431"/>
        <item m="1" x="1432"/>
        <item m="1" x="1434"/>
        <item m="1" x="1435"/>
        <item m="1" x="1436"/>
        <item m="1" x="1437"/>
        <item m="1" x="1438"/>
        <item m="1" x="1439"/>
        <item m="1" x="1440"/>
        <item m="1" x="1441"/>
        <item m="1" x="1447"/>
        <item m="1" x="284"/>
        <item m="1" x="1454"/>
        <item m="1" x="1442"/>
        <item m="1" x="1443"/>
        <item m="1" x="1444"/>
        <item m="1" x="1448"/>
        <item m="1" x="1486"/>
        <item m="1" x="1487"/>
        <item m="1" x="1488"/>
        <item m="1" x="1445"/>
        <item m="1" x="1455"/>
        <item m="1" x="955"/>
        <item m="1" x="1456"/>
        <item m="1" x="1489"/>
        <item m="1" x="1493"/>
        <item m="1" x="1549"/>
        <item m="1" x="1550"/>
        <item m="1" x="1553"/>
        <item m="1" x="1554"/>
        <item m="1" x="1555"/>
        <item m="1" x="1558"/>
        <item m="1" x="1551"/>
        <item m="1" x="125"/>
        <item m="1" x="1552"/>
        <item m="1" x="1559"/>
        <item m="1" x="1561"/>
        <item m="1" x="1556"/>
        <item m="1" x="1557"/>
        <item m="1" x="1560"/>
        <item m="1" x="1562"/>
        <item m="1" x="1563"/>
        <item m="1" x="1564"/>
        <item m="1" x="1565"/>
        <item m="1" x="1490"/>
        <item m="1" x="1491"/>
        <item m="1" x="1492"/>
        <item m="1" x="1496"/>
        <item m="1" x="1497"/>
        <item m="1" x="1498"/>
        <item m="1" x="1500"/>
        <item m="1" x="1502"/>
        <item m="1" x="1446"/>
        <item m="1" x="1494"/>
        <item m="1" x="1495"/>
        <item m="1" x="996"/>
        <item m="1" x="261"/>
        <item m="1" x="16"/>
        <item m="1" x="1499"/>
        <item m="1" x="1504"/>
        <item m="1" x="1505"/>
        <item m="1" x="1501"/>
        <item m="1" x="1503"/>
        <item m="1" x="1506"/>
        <item m="1" x="1507"/>
        <item m="1" x="1509"/>
        <item m="1" x="1510"/>
        <item m="1" x="1511"/>
        <item m="1" x="1512"/>
        <item m="1" x="1513"/>
        <item m="1" x="1514"/>
        <item m="1" x="1515"/>
        <item m="1" x="1518"/>
        <item m="1" x="1519"/>
        <item m="1" x="1521"/>
        <item m="1" x="1522"/>
        <item m="1" x="1524"/>
        <item m="1" x="1508"/>
        <item m="1" x="1516"/>
        <item m="1" x="1520"/>
        <item m="1" x="1517"/>
        <item m="1" x="1523"/>
        <item m="1" x="1525"/>
        <item m="1" x="1526"/>
        <item m="1" x="1527"/>
        <item m="1" x="1528"/>
        <item m="1" x="1529"/>
        <item m="1" x="1530"/>
        <item m="1" x="1531"/>
        <item m="1" x="1532"/>
        <item m="1" x="1533"/>
        <item m="1" x="1536"/>
        <item m="1" x="1538"/>
        <item m="1" x="1537"/>
        <item m="1" x="1543"/>
        <item m="1" x="1544"/>
        <item m="1" x="1545"/>
        <item m="1" x="1546"/>
        <item m="1" x="1547"/>
        <item m="1" x="1548"/>
        <item m="1" x="235"/>
        <item m="1" x="1534"/>
        <item m="1" x="1539"/>
        <item m="1" x="1535"/>
        <item m="1" x="1540"/>
        <item m="1" x="1541"/>
        <item m="1" x="1542"/>
        <item m="1" x="1029"/>
        <item m="1" x="994"/>
        <item m="1" x="1033"/>
        <item m="1" x="995"/>
        <item m="1" x="1035"/>
        <item m="1" x="1034"/>
        <item m="1" x="1036"/>
        <item m="1" x="956"/>
        <item m="1" x="957"/>
        <item m="1" x="958"/>
        <item m="1" x="959"/>
        <item m="1" x="965"/>
        <item m="1" x="966"/>
        <item m="1" x="967"/>
        <item m="1" x="968"/>
        <item m="1" x="970"/>
        <item m="1" x="971"/>
        <item m="1" x="972"/>
        <item m="1" x="973"/>
        <item m="1" x="974"/>
        <item m="1" x="1038"/>
        <item m="1" x="960"/>
        <item m="1" x="976"/>
        <item m="1" x="961"/>
        <item m="1" x="962"/>
        <item m="1" x="963"/>
        <item m="1" x="964"/>
        <item m="1" x="969"/>
        <item m="1" x="975"/>
        <item m="1" x="977"/>
        <item m="1" x="978"/>
        <item m="1" x="979"/>
        <item m="1" x="980"/>
        <item m="1" x="981"/>
        <item m="1" x="982"/>
        <item m="1" x="985"/>
        <item m="1" x="986"/>
        <item m="1" x="987"/>
        <item m="1" x="989"/>
        <item m="1" x="992"/>
        <item m="1" x="983"/>
        <item m="1" x="993"/>
        <item m="1" x="990"/>
        <item m="1" x="988"/>
        <item m="1" x="997"/>
        <item m="1" x="984"/>
        <item m="1" x="998"/>
        <item m="1" x="999"/>
        <item m="1" x="991"/>
        <item m="1" x="837"/>
        <item m="1" x="1000"/>
        <item m="1" x="1001"/>
        <item m="1" x="1002"/>
        <item m="1" x="1003"/>
        <item m="1" x="1004"/>
        <item m="1" x="1007"/>
        <item m="1" x="1008"/>
        <item m="1" x="1009"/>
        <item m="1" x="1010"/>
        <item m="1" x="1011"/>
        <item m="1" x="1012"/>
        <item m="1" x="280"/>
        <item m="1" x="1014"/>
        <item m="1" x="1015"/>
        <item m="1" x="1016"/>
        <item m="1" x="1017"/>
        <item m="1" x="1018"/>
        <item m="1" x="1019"/>
        <item m="1" x="1005"/>
        <item m="1" x="1021"/>
        <item m="1" x="1020"/>
        <item m="1" x="1013"/>
        <item m="1" x="1022"/>
        <item m="1" x="1023"/>
        <item m="1" x="1024"/>
        <item m="1" x="1025"/>
        <item m="1" x="1026"/>
        <item m="1" x="1027"/>
        <item m="1" x="1028"/>
        <item m="1" x="1063"/>
        <item m="1" x="1064"/>
        <item m="1" x="1065"/>
        <item m="1" x="1030"/>
        <item m="1" x="1032"/>
        <item m="1" x="1039"/>
        <item m="1" x="1066"/>
        <item m="1" x="1031"/>
        <item m="1" x="1067"/>
        <item m="1" x="1040"/>
        <item m="1" x="1041"/>
        <item m="1" x="1089"/>
        <item m="1" x="1068"/>
        <item m="1" x="1090"/>
        <item m="1" x="1091"/>
        <item m="1" x="272"/>
        <item m="1" x="1092"/>
        <item m="1" x="1093"/>
        <item m="1" x="1095"/>
        <item m="1" x="1096"/>
        <item m="1" x="1098"/>
        <item m="1" x="1101"/>
        <item m="1" x="1102"/>
        <item m="1" x="1103"/>
        <item m="1" x="1042"/>
        <item m="1" x="1043"/>
        <item m="1" x="1044"/>
        <item m="1" x="1099"/>
        <item m="1" x="1100"/>
        <item m="1" x="57"/>
        <item m="1" x="1104"/>
        <item m="1" x="1097"/>
        <item m="1" x="1045"/>
        <item m="1" x="1047"/>
        <item m="1" x="1048"/>
        <item m="1" x="1049"/>
        <item m="1" x="1052"/>
        <item m="1" x="383"/>
        <item m="1" x="1046"/>
        <item m="1" x="1054"/>
        <item m="1" x="1055"/>
        <item m="1" x="1056"/>
        <item m="1" x="1050"/>
        <item m="1" x="1051"/>
        <item m="1" x="1053"/>
        <item m="1" x="1058"/>
        <item m="1" x="1059"/>
        <item m="1" x="1057"/>
        <item m="1" x="1060"/>
        <item m="1" x="1061"/>
        <item m="1" x="1062"/>
        <item m="1" x="1069"/>
        <item m="1" x="1070"/>
        <item m="1" x="1071"/>
        <item m="1" x="1076"/>
        <item m="1" x="1077"/>
        <item m="1" x="1078"/>
        <item m="1" x="1072"/>
        <item m="1" x="1073"/>
        <item m="1" x="1074"/>
        <item m="1" x="1075"/>
        <item m="1" x="1079"/>
        <item m="1" x="1080"/>
        <item m="1" x="1081"/>
        <item m="1" x="1082"/>
        <item m="1" x="247"/>
        <item m="1" x="1083"/>
        <item m="1" x="1085"/>
        <item m="1" x="1086"/>
        <item m="1" x="1094"/>
        <item m="1" x="1087"/>
        <item m="1" x="1088"/>
        <item m="1" x="1105"/>
        <item m="1" x="1106"/>
        <item m="1" x="106"/>
        <item m="1" x="1152"/>
        <item m="1" x="1156"/>
        <item m="1" x="1157"/>
        <item m="1" x="1158"/>
        <item m="1" x="1159"/>
        <item m="1" x="1153"/>
        <item m="1" x="1162"/>
        <item m="1" x="1165"/>
        <item m="1" x="1166"/>
        <item m="1" x="1170"/>
        <item m="1" x="1171"/>
        <item m="1" x="1172"/>
        <item m="1" x="1173"/>
        <item m="1" x="1174"/>
        <item m="1" x="1175"/>
        <item m="1" x="1167"/>
        <item m="1" x="1168"/>
        <item m="1" x="1169"/>
        <item m="1" x="1163"/>
        <item m="1" x="1164"/>
        <item m="1" x="1160"/>
        <item m="1" x="1161"/>
        <item m="1" x="1154"/>
        <item m="1" x="1155"/>
        <item m="1" x="1107"/>
        <item m="1" x="1108"/>
        <item m="1" x="1109"/>
        <item m="1" x="1110"/>
        <item m="1" x="1113"/>
        <item m="1" x="1114"/>
        <item m="1" x="1115"/>
        <item m="1" x="1116"/>
        <item m="1" x="1118"/>
        <item m="1" x="41"/>
        <item m="1" x="1119"/>
        <item m="1" x="1122"/>
        <item m="1" x="1123"/>
        <item m="1" x="1124"/>
        <item m="1" x="1125"/>
        <item m="1" x="1127"/>
        <item m="1" x="1111"/>
        <item m="1" x="1117"/>
        <item m="1" x="1126"/>
        <item m="1" x="1120"/>
        <item m="1" x="1128"/>
        <item m="1" x="8"/>
        <item m="1" x="1112"/>
        <item m="1" x="1121"/>
        <item m="1" x="1129"/>
        <item m="1" x="1130"/>
        <item m="1" x="1131"/>
        <item m="1" x="1133"/>
        <item m="1" x="1135"/>
        <item m="1" x="1136"/>
        <item m="1" x="1137"/>
        <item m="1" x="1138"/>
        <item m="1" x="1134"/>
        <item m="1" x="22"/>
        <item m="1" x="1139"/>
        <item m="1" x="1140"/>
        <item m="1" x="1141"/>
        <item m="1" x="1142"/>
        <item m="1" x="1132"/>
        <item m="1" x="1143"/>
        <item m="1" x="1145"/>
        <item m="1" x="1146"/>
        <item m="1" x="1147"/>
        <item m="1" x="1148"/>
        <item m="1" x="1144"/>
        <item m="1" x="1149"/>
        <item m="1" x="1150"/>
        <item m="1" x="1151"/>
        <item m="1" x="9"/>
        <item m="1" x="10"/>
        <item m="1" x="11"/>
        <item m="1" x="12"/>
        <item m="1" x="13"/>
        <item m="1" x="14"/>
        <item m="1" x="15"/>
        <item m="1" x="20"/>
        <item m="1" x="24"/>
        <item m="1" x="25"/>
        <item m="1" x="19"/>
        <item m="1" x="27"/>
        <item m="1" x="29"/>
        <item m="1" x="30"/>
        <item m="1" x="31"/>
        <item m="1" x="34"/>
        <item m="1" x="32"/>
        <item m="1" x="38"/>
        <item m="1" x="36"/>
        <item m="1" x="39"/>
        <item m="1" x="33"/>
        <item m="1" x="28"/>
        <item m="1" x="37"/>
        <item m="1" x="40"/>
        <item m="1" x="35"/>
        <item m="1" x="46"/>
        <item m="1" x="44"/>
        <item m="1" x="47"/>
        <item m="1" x="54"/>
        <item m="1" x="51"/>
        <item m="1" x="52"/>
        <item m="1" x="50"/>
        <item m="1" x="55"/>
        <item m="1" x="61"/>
        <item m="1" x="59"/>
        <item m="1" x="58"/>
        <item m="1" x="56"/>
        <item m="1" x="42"/>
        <item m="1" x="45"/>
        <item m="1" x="48"/>
        <item m="1" x="60"/>
        <item m="1" x="53"/>
        <item m="1" x="62"/>
        <item m="1" x="43"/>
        <item m="1" x="63"/>
        <item m="1" x="64"/>
        <item m="1" x="65"/>
        <item m="1" x="67"/>
        <item m="1" x="73"/>
        <item m="1" x="79"/>
        <item m="1" x="77"/>
        <item m="1" x="78"/>
        <item m="1" x="80"/>
        <item m="1" x="76"/>
        <item m="1" x="75"/>
        <item m="1" x="74"/>
        <item m="1" x="71"/>
        <item m="1" x="70"/>
        <item m="1" x="68"/>
        <item m="1" x="81"/>
        <item m="1" x="85"/>
        <item m="1" x="82"/>
        <item m="1" x="86"/>
        <item m="1" x="88"/>
        <item m="1" x="90"/>
        <item m="1" x="92"/>
        <item m="1" x="97"/>
        <item m="1" x="96"/>
        <item m="1" x="101"/>
        <item m="1" x="100"/>
        <item m="1" x="83"/>
        <item m="1" x="84"/>
        <item m="1" x="87"/>
        <item m="1" x="89"/>
        <item m="1" x="91"/>
        <item m="1" x="93"/>
        <item m="1" x="98"/>
        <item m="1" x="99"/>
        <item m="1" x="102"/>
        <item m="1" x="95"/>
        <item m="1" x="94"/>
        <item m="1" x="103"/>
        <item m="1" x="107"/>
        <item m="1" x="105"/>
        <item m="1" x="108"/>
        <item m="1" x="109"/>
        <item m="1" x="110"/>
        <item m="1" x="111"/>
        <item m="1" x="113"/>
        <item m="1" x="112"/>
        <item m="1" x="115"/>
        <item m="1" x="114"/>
        <item m="1" x="116"/>
        <item m="1" x="117"/>
        <item m="1" x="118"/>
        <item m="1" x="119"/>
        <item m="1" x="123"/>
        <item m="1" x="120"/>
        <item m="1" x="121"/>
        <item m="1" x="124"/>
        <item m="1" x="122"/>
        <item m="1" x="1567"/>
        <item m="1" x="1568"/>
        <item m="1" x="132"/>
        <item m="1" x="131"/>
        <item m="1" x="128"/>
        <item m="1" x="130"/>
        <item m="1" x="211"/>
        <item m="1" x="213"/>
        <item m="1" x="214"/>
        <item m="1" x="212"/>
        <item m="1" x="163"/>
        <item m="1" x="325"/>
        <item m="1" x="429"/>
        <item m="1" x="442"/>
        <item m="1" x="26"/>
        <item m="1" x="21"/>
        <item m="1" x="66"/>
        <item m="1" x="23"/>
        <item m="1" x="129"/>
        <item m="1" x="136"/>
        <item m="1" x="127"/>
        <item m="1" x="126"/>
        <item m="1" x="135"/>
        <item m="1" x="133"/>
        <item m="1" x="137"/>
        <item m="1" x="138"/>
        <item m="1" x="134"/>
        <item m="1" x="140"/>
        <item m="1" x="141"/>
        <item m="1" x="142"/>
        <item m="1" x="139"/>
        <item m="1" x="145"/>
        <item m="1" x="144"/>
        <item m="1" x="143"/>
        <item m="1" x="146"/>
        <item m="1" x="148"/>
        <item m="1" x="147"/>
        <item m="1" x="180"/>
        <item m="1" x="176"/>
        <item m="1" x="181"/>
        <item m="1" x="177"/>
        <item m="1" x="179"/>
        <item m="1" x="182"/>
        <item m="1" x="178"/>
        <item m="1" x="175"/>
        <item m="1" x="186"/>
        <item m="1" x="188"/>
        <item m="1" x="185"/>
        <item m="1" x="187"/>
        <item m="1" x="189"/>
        <item m="1" x="183"/>
        <item m="1" x="184"/>
        <item m="1" x="197"/>
        <item m="1" x="198"/>
        <item m="1" x="195"/>
        <item m="1" x="199"/>
        <item m="1" x="190"/>
        <item m="1" x="191"/>
        <item m="1" x="194"/>
        <item m="1" x="192"/>
        <item m="1" x="193"/>
        <item m="1" x="196"/>
        <item m="1" x="203"/>
        <item m="1" x="200"/>
        <item m="1" x="205"/>
        <item m="1" x="202"/>
        <item m="1" x="204"/>
        <item m="1" x="201"/>
        <item m="1" x="209"/>
        <item m="1" x="206"/>
        <item m="1" x="207"/>
        <item m="1" x="208"/>
        <item m="1" x="210"/>
        <item m="1" x="215"/>
        <item m="1" x="217"/>
        <item m="1" x="221"/>
        <item m="1" x="220"/>
        <item m="1" x="218"/>
        <item m="1" x="216"/>
        <item m="1" x="149"/>
        <item m="1" x="230"/>
        <item m="1" x="226"/>
        <item m="1" x="228"/>
        <item m="1" x="222"/>
        <item m="1" x="224"/>
        <item m="1" x="229"/>
        <item m="1" x="231"/>
        <item m="1" x="225"/>
        <item m="1" x="227"/>
        <item m="1" x="232"/>
        <item m="1" x="233"/>
        <item m="1" x="234"/>
        <item m="1" x="236"/>
        <item m="1" x="237"/>
        <item m="1" x="241"/>
        <item m="1" x="239"/>
        <item m="1" x="240"/>
        <item m="1" x="243"/>
        <item m="1" x="244"/>
        <item m="1" x="246"/>
        <item m="1" x="250"/>
        <item m="1" x="248"/>
        <item m="1" x="249"/>
        <item m="1" x="245"/>
        <item m="1" x="253"/>
        <item m="1" x="257"/>
        <item m="1" x="256"/>
        <item m="1" x="251"/>
        <item m="1" x="254"/>
        <item m="1" x="258"/>
        <item m="1" x="255"/>
        <item m="1" x="259"/>
        <item m="1" x="252"/>
        <item m="1" x="260"/>
        <item m="1" x="153"/>
        <item m="1" x="154"/>
        <item m="1" x="155"/>
        <item m="1" x="151"/>
        <item m="1" x="152"/>
        <item m="1" x="159"/>
        <item m="1" x="156"/>
        <item m="1" x="158"/>
        <item m="1" x="161"/>
        <item m="1" x="160"/>
        <item m="1" x="157"/>
        <item m="1" x="162"/>
        <item m="1" x="165"/>
        <item m="1" x="168"/>
        <item m="1" x="166"/>
        <item m="1" x="167"/>
        <item m="1" x="164"/>
        <item m="1" x="169"/>
        <item m="1" x="172"/>
        <item m="1" x="173"/>
        <item m="1" x="174"/>
        <item m="1" x="171"/>
        <item m="1" x="170"/>
        <item m="1" x="265"/>
        <item m="1" x="267"/>
        <item m="1" x="268"/>
        <item m="1" x="266"/>
        <item m="1" x="262"/>
        <item m="1" x="264"/>
        <item m="1" x="263"/>
        <item m="1" x="294"/>
        <item m="1" x="292"/>
        <item m="1" x="293"/>
        <item m="1" x="295"/>
        <item m="1" x="297"/>
        <item m="1" x="296"/>
        <item m="1" x="299"/>
        <item m="1" x="302"/>
        <item m="1" x="301"/>
        <item m="1" x="303"/>
        <item m="1" x="300"/>
        <item m="1" x="298"/>
        <item m="1" x="308"/>
        <item m="1" x="307"/>
        <item m="1" x="306"/>
        <item m="1" x="305"/>
        <item m="1" x="309"/>
        <item m="1" x="304"/>
        <item m="1" x="313"/>
        <item m="1" x="312"/>
        <item m="1" x="310"/>
        <item m="1" x="314"/>
        <item m="1" x="311"/>
        <item m="1" x="320"/>
        <item m="1" x="315"/>
        <item m="1" x="318"/>
        <item m="1" x="316"/>
        <item m="1" x="317"/>
        <item m="1" x="319"/>
        <item m="1" x="321"/>
        <item m="1" x="323"/>
        <item m="1" x="322"/>
        <item m="1" x="324"/>
        <item m="1" x="329"/>
        <item m="1" x="330"/>
        <item m="1" x="327"/>
        <item m="1" x="328"/>
        <item m="1" x="326"/>
        <item m="1" x="271"/>
        <item m="1" x="274"/>
        <item m="1" x="270"/>
        <item m="1" x="273"/>
        <item m="1" x="269"/>
        <item m="1" x="335"/>
        <item m="1" x="331"/>
        <item m="1" x="336"/>
        <item m="1" x="334"/>
        <item m="1" x="337"/>
        <item m="1" x="333"/>
        <item m="1" x="332"/>
        <item m="1" x="340"/>
        <item m="1" x="339"/>
        <item m="1" x="338"/>
        <item m="1" x="346"/>
        <item m="1" x="343"/>
        <item m="1" x="345"/>
        <item m="1" x="344"/>
        <item m="1" x="341"/>
        <item m="1" x="342"/>
        <item m="1" x="348"/>
        <item m="1" x="347"/>
        <item m="1" x="350"/>
        <item m="1" x="355"/>
        <item m="1" x="352"/>
        <item m="1" x="349"/>
        <item m="1" x="353"/>
        <item m="1" x="354"/>
        <item m="1" x="356"/>
        <item m="1" x="362"/>
        <item m="1" x="357"/>
        <item m="1" x="363"/>
        <item m="1" x="361"/>
        <item m="1" x="360"/>
        <item m="1" x="358"/>
        <item m="1" x="359"/>
        <item m="1" x="278"/>
        <item m="1" x="279"/>
        <item m="1" x="276"/>
        <item m="1" x="277"/>
        <item m="1" x="275"/>
        <item m="1" x="369"/>
        <item m="1" x="371"/>
        <item m="1" x="365"/>
        <item m="1" x="372"/>
        <item m="1" x="370"/>
        <item m="1" x="366"/>
        <item m="1" x="368"/>
        <item m="1" x="364"/>
        <item m="1" x="367"/>
        <item m="1" x="282"/>
        <item m="1" x="281"/>
        <item m="1" x="283"/>
        <item m="1" x="287"/>
        <item m="1" x="285"/>
        <item m="1" x="286"/>
        <item m="1" x="290"/>
        <item m="1" x="289"/>
        <item m="1" x="291"/>
        <item m="1" x="288"/>
        <item m="1" x="379"/>
        <item m="1" x="376"/>
        <item m="1" x="374"/>
        <item m="1" x="378"/>
        <item m="1" x="380"/>
        <item m="1" x="375"/>
        <item m="1" x="377"/>
        <item m="1" x="373"/>
        <item m="1" x="420"/>
        <item m="1" x="404"/>
        <item m="1" x="401"/>
        <item m="1" x="406"/>
        <item m="1" x="423"/>
        <item m="1" x="422"/>
        <item m="1" x="421"/>
        <item m="1" x="428"/>
        <item m="1" x="426"/>
        <item m="1" x="427"/>
        <item m="1" x="425"/>
        <item m="1" x="424"/>
        <item m="1" x="438"/>
        <item m="1" x="439"/>
        <item m="1" x="431"/>
        <item m="1" x="435"/>
        <item m="1" x="440"/>
        <item m="1" x="437"/>
        <item m="1" x="433"/>
        <item m="1" x="432"/>
        <item m="1" x="441"/>
        <item m="1" x="436"/>
        <item m="1" x="434"/>
        <item m="1" x="430"/>
        <item m="1" x="446"/>
        <item m="1" x="443"/>
        <item m="1" x="447"/>
        <item m="1" x="444"/>
        <item m="1" x="445"/>
        <item m="1" x="448"/>
        <item m="1" x="449"/>
        <item m="1" x="455"/>
        <item m="1" x="451"/>
        <item m="1" x="456"/>
        <item m="1" x="450"/>
        <item m="1" x="454"/>
        <item m="1" x="452"/>
        <item m="1" x="453"/>
        <item m="1" x="458"/>
        <item m="1" x="457"/>
        <item m="1" x="460"/>
        <item m="1" x="459"/>
        <item m="1" x="461"/>
        <item m="1" x="387"/>
        <item m="1" x="386"/>
        <item m="1" x="381"/>
        <item m="1" x="385"/>
        <item m="1" x="388"/>
        <item m="1" x="384"/>
        <item m="1" x="382"/>
        <item m="1" x="464"/>
        <item m="1" x="463"/>
        <item m="1" x="465"/>
        <item m="1" x="462"/>
        <item m="1" x="466"/>
        <item m="1" x="467"/>
        <item m="1" x="469"/>
        <item m="1" x="471"/>
        <item m="1" x="470"/>
        <item m="1" x="468"/>
        <item m="1" x="475"/>
        <item m="1" x="472"/>
        <item m="1" x="473"/>
        <item m="1" x="474"/>
        <item m="1" x="476"/>
        <item m="1" x="482"/>
        <item m="1" x="481"/>
        <item m="1" x="477"/>
        <item m="1" x="483"/>
        <item m="1" x="480"/>
        <item m="1" x="478"/>
        <item m="1" x="479"/>
        <item m="1" x="487"/>
        <item m="1" x="485"/>
        <item m="1" x="490"/>
        <item m="1" x="484"/>
        <item m="1" x="488"/>
        <item m="1" x="489"/>
        <item m="1" x="486"/>
        <item m="1" x="491"/>
        <item m="1" x="493"/>
        <item m="1" x="492"/>
        <item m="1" x="494"/>
        <item m="1" x="496"/>
        <item m="1" x="495"/>
        <item m="1" x="497"/>
        <item m="1" x="498"/>
        <item m="1" x="499"/>
        <item m="1" x="501"/>
        <item m="1" x="503"/>
        <item m="1" x="504"/>
        <item m="1" x="505"/>
        <item m="1" x="502"/>
        <item m="1" x="508"/>
        <item m="1" x="506"/>
        <item m="1" x="512"/>
        <item m="1" x="513"/>
        <item m="1" x="511"/>
        <item m="1" x="509"/>
        <item m="1" x="510"/>
        <item m="1" x="507"/>
        <item m="1" x="395"/>
        <item m="1" x="389"/>
        <item m="1" x="390"/>
        <item m="1" x="392"/>
        <item m="1" x="393"/>
        <item m="1" x="394"/>
        <item m="1" x="391"/>
        <item m="1" x="521"/>
        <item m="1" x="519"/>
        <item m="1" x="516"/>
        <item m="1" x="397"/>
        <item m="1" x="405"/>
        <item m="1" x="398"/>
        <item m="1" x="403"/>
        <item m="1" x="402"/>
        <item m="1" x="400"/>
        <item m="1" x="399"/>
        <item m="1" x="396"/>
        <item m="1" x="409"/>
        <item m="1" x="407"/>
        <item m="1" x="410"/>
        <item m="1" x="408"/>
        <item m="1" x="411"/>
        <item m="1" x="412"/>
        <item m="1" x="413"/>
        <item m="1" x="415"/>
        <item m="1" x="416"/>
        <item m="1" x="414"/>
        <item m="1" x="417"/>
        <item m="1" x="418"/>
        <item m="1" x="419"/>
        <item m="1" x="514"/>
        <item m="1" x="526"/>
        <item m="1" x="515"/>
        <item m="1" x="518"/>
        <item m="1" x="528"/>
        <item m="1" x="525"/>
        <item m="1" x="522"/>
        <item m="1" x="524"/>
        <item m="1" x="527"/>
        <item m="1" x="500"/>
        <item m="1" x="520"/>
        <item m="1" x="517"/>
        <item m="1" x="523"/>
        <item m="1" x="951"/>
        <item m="1" x="533"/>
        <item m="1" x="531"/>
        <item m="1" x="534"/>
        <item m="1" x="535"/>
        <item m="1" x="532"/>
        <item m="1" x="538"/>
        <item m="1" x="536"/>
        <item m="1" x="539"/>
        <item m="1" x="540"/>
        <item m="1" x="537"/>
        <item m="1" x="544"/>
        <item m="1" x="549"/>
        <item m="1" x="550"/>
        <item m="1" x="552"/>
        <item m="1" x="547"/>
        <item m="1" x="553"/>
        <item m="1" x="554"/>
        <item m="1" x="546"/>
        <item m="1" x="543"/>
        <item m="1" x="545"/>
        <item m="1" x="559"/>
        <item m="1" x="560"/>
        <item m="1" x="557"/>
        <item m="1" x="562"/>
        <item m="1" x="556"/>
        <item m="1" x="564"/>
        <item m="1" x="565"/>
        <item m="1" x="561"/>
        <item m="1" x="558"/>
        <item m="1" x="566"/>
        <item m="1" x="567"/>
        <item m="1" x="563"/>
        <item m="1" x="555"/>
        <item m="1" x="541"/>
        <item m="1" x="551"/>
        <item m="1" x="548"/>
        <item m="1" x="530"/>
        <item m="1" x="529"/>
        <item m="1" x="580"/>
        <item m="1" x="569"/>
        <item m="1" x="573"/>
        <item m="1" x="577"/>
        <item m="1" x="578"/>
        <item m="1" x="581"/>
        <item m="1" x="589"/>
        <item m="1" x="587"/>
        <item m="1" x="570"/>
        <item m="1" x="574"/>
        <item m="1" x="579"/>
        <item m="1" x="582"/>
        <item m="1" x="575"/>
        <item m="1" x="571"/>
        <item m="1" x="572"/>
        <item m="1" x="576"/>
        <item m="1" x="586"/>
        <item m="1" x="588"/>
        <item m="1" x="591"/>
        <item m="1" x="593"/>
        <item m="1" x="583"/>
        <item m="1" x="568"/>
        <item m="1" x="585"/>
        <item m="1" x="597"/>
        <item m="1" x="603"/>
        <item m="1" x="594"/>
        <item m="1" x="599"/>
        <item m="1" x="590"/>
        <item m="1" x="592"/>
        <item m="1" x="584"/>
        <item m="1" x="595"/>
        <item m="1" x="601"/>
        <item m="1" x="600"/>
        <item m="1" x="596"/>
        <item m="1" x="598"/>
        <item m="1" x="602"/>
        <item m="1" x="612"/>
        <item m="1" x="613"/>
        <item m="1" x="611"/>
        <item m="1" x="608"/>
        <item m="1" x="609"/>
        <item m="1" x="606"/>
        <item m="1" x="615"/>
        <item m="1" x="617"/>
        <item m="1" x="621"/>
        <item m="1" x="626"/>
        <item m="1" x="607"/>
        <item m="1" x="610"/>
        <item m="1" x="605"/>
        <item m="1" x="614"/>
        <item m="1" x="620"/>
        <item m="1" x="625"/>
        <item m="1" x="631"/>
        <item m="1" x="632"/>
        <item m="1" x="629"/>
        <item m="1" x="634"/>
        <item m="1" x="633"/>
        <item m="1" x="630"/>
        <item m="1" x="635"/>
        <item m="1" x="627"/>
        <item m="1" x="622"/>
        <item m="1" x="624"/>
        <item m="1" x="623"/>
        <item m="1" x="619"/>
        <item m="1" x="618"/>
        <item m="1" x="616"/>
        <item m="1" x="604"/>
        <item m="1" x="637"/>
        <item m="1" x="640"/>
        <item m="1" x="639"/>
        <item m="1" x="644"/>
        <item m="1" x="646"/>
        <item m="1" x="649"/>
        <item m="1" x="647"/>
        <item m="1" x="650"/>
        <item m="1" x="653"/>
        <item m="1" x="638"/>
        <item m="1" x="641"/>
        <item m="1" x="643"/>
        <item m="1" x="648"/>
        <item m="1" x="636"/>
        <item m="1" x="642"/>
        <item m="1" x="645"/>
        <item m="1" x="651"/>
        <item m="1" x="652"/>
        <item m="1" x="654"/>
        <item m="1" x="655"/>
        <item m="1" x="658"/>
        <item m="1" x="663"/>
        <item m="1" x="661"/>
        <item m="1" x="662"/>
        <item m="1" x="659"/>
        <item m="1" x="664"/>
        <item m="1" x="665"/>
        <item m="1" x="668"/>
        <item m="1" x="666"/>
        <item m="1" x="657"/>
        <item m="1" x="660"/>
        <item m="1" x="667"/>
        <item m="1" x="669"/>
        <item m="1" x="670"/>
        <item m="1" x="656"/>
        <item m="1" x="675"/>
        <item m="1" x="948"/>
        <item m="1" x="677"/>
        <item m="1" x="672"/>
        <item m="1" x="678"/>
        <item m="1" x="697"/>
        <item m="1" x="681"/>
        <item m="1" x="682"/>
        <item m="1" x="679"/>
        <item m="1" x="680"/>
        <item m="1" x="542"/>
        <item m="1" x="671"/>
        <item m="1" x="674"/>
        <item m="1" x="676"/>
        <item m="1" x="684"/>
        <item m="1" x="686"/>
        <item m="1" x="950"/>
        <item m="1" x="687"/>
        <item m="1" x="685"/>
        <item m="1" x="683"/>
        <item m="1" x="688"/>
        <item m="1" x="673"/>
        <item m="1" x="695"/>
        <item m="1" x="694"/>
        <item m="1" x="692"/>
        <item m="1" x="699"/>
        <item m="1" x="693"/>
        <item m="1" x="701"/>
        <item m="1" x="700"/>
        <item m="1" x="702"/>
        <item m="1" x="705"/>
        <item m="1" x="706"/>
        <item m="1" x="708"/>
        <item m="1" x="704"/>
        <item m="1" x="690"/>
        <item m="1" x="714"/>
        <item m="1" x="709"/>
        <item m="1" x="711"/>
        <item m="1" x="713"/>
        <item m="1" x="691"/>
        <item m="1" x="710"/>
        <item m="1" x="696"/>
        <item m="1" x="689"/>
        <item m="1" x="698"/>
        <item m="1" x="703"/>
        <item m="1" x="707"/>
        <item m="1" x="712"/>
        <item m="1" x="716"/>
        <item m="1" x="720"/>
        <item m="1" x="721"/>
        <item m="1" x="724"/>
        <item m="1" x="729"/>
        <item m="1" x="718"/>
        <item m="1" x="722"/>
        <item m="1" x="732"/>
        <item m="1" x="728"/>
        <item m="1" x="734"/>
        <item m="1" x="735"/>
        <item m="1" x="717"/>
        <item m="1" x="719"/>
        <item m="1" x="727"/>
        <item m="1" x="723"/>
        <item m="1" x="715"/>
        <item m="1" x="726"/>
        <item m="1" x="731"/>
        <item m="1" x="733"/>
        <item m="1" x="725"/>
        <item m="1" x="730"/>
        <item m="1" x="738"/>
        <item m="1" x="743"/>
        <item m="1" x="745"/>
        <item m="1" x="741"/>
        <item m="1" x="751"/>
        <item m="1" x="747"/>
        <item m="1" x="752"/>
        <item m="1" x="750"/>
        <item m="1" x="756"/>
        <item m="1" x="758"/>
        <item m="1" x="760"/>
        <item m="1" x="757"/>
        <item m="1" x="762"/>
        <item m="1" x="754"/>
        <item m="1" x="761"/>
        <item m="1" x="755"/>
        <item m="1" x="767"/>
        <item m="1" x="771"/>
        <item m="1" x="765"/>
        <item m="1" x="769"/>
        <item m="1" x="768"/>
        <item m="1" x="770"/>
        <item m="1" x="774"/>
        <item m="1" x="773"/>
        <item m="1" x="763"/>
        <item m="1" x="772"/>
        <item m="1" x="783"/>
        <item m="1" x="779"/>
        <item m="1" x="775"/>
        <item m="1" x="780"/>
        <item m="1" x="777"/>
        <item m="1" x="749"/>
        <item m="1" x="781"/>
        <item m="1" x="737"/>
        <item m="1" x="746"/>
        <item m="1" x="753"/>
        <item m="1" x="764"/>
        <item m="1" x="776"/>
        <item m="1" x="778"/>
        <item m="1" x="766"/>
        <item m="1" x="739"/>
        <item m="1" x="742"/>
        <item m="1" x="744"/>
        <item m="1" x="759"/>
        <item m="1" x="782"/>
        <item m="1" x="748"/>
        <item m="1" x="740"/>
        <item m="1" x="784"/>
        <item m="1" x="736"/>
        <item m="1" x="790"/>
        <item m="1" x="788"/>
        <item m="1" x="949"/>
        <item m="1" x="785"/>
        <item m="1" x="786"/>
        <item m="1" x="796"/>
        <item m="1" x="795"/>
        <item m="1" x="802"/>
        <item m="1" x="803"/>
        <item m="1" x="801"/>
        <item m="1" x="807"/>
        <item m="1" x="791"/>
        <item m="1" x="798"/>
        <item m="1" x="805"/>
        <item m="1" x="806"/>
        <item m="1" x="808"/>
        <item m="1" x="810"/>
        <item m="1" x="811"/>
        <item m="1" x="792"/>
        <item m="1" x="793"/>
        <item m="1" x="799"/>
        <item m="1" x="800"/>
        <item m="1" x="787"/>
        <item m="1" x="794"/>
        <item m="1" x="797"/>
        <item m="1" x="804"/>
        <item m="1" x="809"/>
        <item m="1" x="789"/>
        <item m="1" x="813"/>
        <item m="1" x="812"/>
        <item m="1" x="815"/>
        <item m="1" x="816"/>
        <item m="1" x="814"/>
        <item m="1" x="822"/>
        <item m="1" x="821"/>
        <item m="1" x="823"/>
        <item m="1" x="824"/>
        <item m="1" x="827"/>
        <item m="1" x="828"/>
        <item m="1" x="825"/>
        <item m="1" x="817"/>
        <item m="1" x="826"/>
        <item m="1" x="818"/>
        <item m="1" x="819"/>
        <item m="1" x="820"/>
        <item m="1" x="829"/>
        <item m="1" x="830"/>
        <item m="1" x="831"/>
        <item m="1" x="840"/>
        <item m="1" x="841"/>
        <item m="1" x="842"/>
        <item m="1" x="843"/>
        <item m="1" x="848"/>
        <item m="1" x="849"/>
        <item m="1" x="850"/>
        <item m="1" x="832"/>
        <item m="1" x="833"/>
        <item m="1" x="851"/>
        <item m="1" x="853"/>
        <item m="1" x="854"/>
        <item m="1" x="855"/>
        <item m="1" x="856"/>
        <item m="1" x="857"/>
        <item m="1" x="860"/>
        <item m="1" x="865"/>
        <item m="1" x="834"/>
        <item m="1" x="835"/>
        <item m="1" x="836"/>
        <item m="1" x="844"/>
        <item m="1" x="845"/>
        <item m="1" x="858"/>
        <item m="1" x="846"/>
        <item m="1" x="852"/>
        <item m="1" x="861"/>
        <item m="1" x="862"/>
        <item m="1" x="863"/>
        <item m="1" x="839"/>
        <item m="1" x="847"/>
        <item m="1" x="859"/>
        <item m="1" x="864"/>
        <item m="1" x="866"/>
        <item m="1" x="867"/>
        <item m="1" x="871"/>
        <item m="1" x="868"/>
        <item m="1" x="869"/>
        <item m="1" x="877"/>
        <item m="1" x="881"/>
        <item m="1" x="884"/>
        <item m="1" x="883"/>
        <item m="1" x="885"/>
        <item m="1" x="887"/>
        <item m="1" x="886"/>
        <item m="1" x="891"/>
        <item m="1" x="890"/>
        <item m="1" x="878"/>
        <item m="1" x="892"/>
        <item m="1" x="872"/>
        <item m="1" x="893"/>
        <item m="1" x="894"/>
        <item m="1" x="895"/>
        <item m="1" x="896"/>
        <item m="1" x="897"/>
        <item m="1" x="898"/>
        <item m="1" x="899"/>
        <item m="1" x="870"/>
        <item m="1" x="879"/>
        <item m="1" x="900"/>
        <item m="1" x="888"/>
        <item m="1" x="901"/>
        <item m="1" x="873"/>
        <item m="1" x="874"/>
        <item m="1" x="875"/>
        <item m="1" x="876"/>
        <item m="1" x="880"/>
        <item m="1" x="882"/>
        <item m="1" x="889"/>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9"/>
        <item m="1" x="930"/>
        <item m="1" x="931"/>
        <item m="1" x="932"/>
        <item m="1" x="933"/>
        <item m="1" x="934"/>
        <item m="1" x="935"/>
        <item m="1" x="936"/>
        <item m="1" x="937"/>
        <item m="1" x="938"/>
        <item m="1" x="939"/>
        <item m="1" x="941"/>
        <item m="1" x="942"/>
        <item m="1" x="943"/>
        <item m="1" x="944"/>
        <item m="1" x="945"/>
        <item m="1" x="946"/>
        <item m="1" x="947"/>
        <item x="0"/>
        <item x="1"/>
        <item x="2"/>
        <item x="3"/>
        <item x="4"/>
        <item x="5"/>
        <item x="6"/>
        <item t="default"/>
      </items>
    </pivotField>
    <pivotField compact="0" outline="0" showAll="0"/>
    <pivotField axis="axisRow" compact="0" outline="0" showAll="0">
      <items count="119">
        <item x="9"/>
        <item m="1" x="88"/>
        <item x="2"/>
        <item m="1" x="93"/>
        <item m="1" x="97"/>
        <item m="1" x="96"/>
        <item m="1" x="98"/>
        <item m="1" x="87"/>
        <item x="3"/>
        <item m="1" x="94"/>
        <item m="1" x="89"/>
        <item x="4"/>
        <item m="1" x="95"/>
        <item m="1" x="100"/>
        <item x="1"/>
        <item x="0"/>
        <item m="1" x="105"/>
        <item m="1" x="101"/>
        <item m="1" x="104"/>
        <item m="1" x="114"/>
        <item m="1" x="117"/>
        <item m="1" x="99"/>
        <item m="1" x="102"/>
        <item m="1" x="106"/>
        <item m="1" x="103"/>
        <item m="1" x="111"/>
        <item x="5"/>
        <item m="1" x="116"/>
        <item m="1" x="107"/>
        <item m="1" x="108"/>
        <item m="1" x="109"/>
        <item m="1" x="110"/>
        <item m="1" x="112"/>
        <item x="6"/>
        <item x="7"/>
        <item m="1" x="113"/>
        <item x="8"/>
        <item x="12"/>
        <item m="1" x="92"/>
        <item x="11"/>
        <item m="1" x="90"/>
        <item m="1" x="91"/>
        <item m="1" x="43"/>
        <item m="1" x="37"/>
        <item m="1" x="38"/>
        <item m="1" x="39"/>
        <item m="1" x="40"/>
        <item m="1" x="42"/>
        <item m="1" x="41"/>
        <item m="1" x="44"/>
        <item m="1" x="47"/>
        <item m="1" x="46"/>
        <item x="10"/>
        <item m="1" x="49"/>
        <item m="1" x="115"/>
        <item m="1" x="69"/>
        <item m="1" x="48"/>
        <item m="1" x="50"/>
        <item m="1" x="45"/>
        <item m="1" x="54"/>
        <item m="1" x="53"/>
        <item m="1" x="55"/>
        <item m="1" x="56"/>
        <item m="1" x="57"/>
        <item m="1" x="51"/>
        <item m="1" x="52"/>
        <item m="1" x="61"/>
        <item m="1" x="58"/>
        <item m="1" x="62"/>
        <item m="1" x="63"/>
        <item m="1" x="64"/>
        <item m="1" x="65"/>
        <item x="14"/>
        <item m="1" x="60"/>
        <item m="1" x="59"/>
        <item m="1" x="68"/>
        <item m="1" x="70"/>
        <item m="1" x="66"/>
        <item x="15"/>
        <item x="13"/>
        <item m="1" x="71"/>
        <item m="1" x="67"/>
        <item x="16"/>
        <item x="17"/>
        <item x="18"/>
        <item x="19"/>
        <item x="21"/>
        <item x="22"/>
        <item x="23"/>
        <item x="24"/>
        <item x="25"/>
        <item x="26"/>
        <item x="27"/>
        <item x="28"/>
        <item x="29"/>
        <item x="30"/>
        <item m="1" x="86"/>
        <item x="31"/>
        <item x="32"/>
        <item x="33"/>
        <item x="20"/>
        <item x="34"/>
        <item m="1" x="73"/>
        <item x="35"/>
        <item m="1" x="72"/>
        <item x="36"/>
        <item m="1" x="85"/>
        <item m="1" x="74"/>
        <item m="1" x="75"/>
        <item m="1" x="76"/>
        <item m="1" x="77"/>
        <item m="1" x="78"/>
        <item m="1" x="84"/>
        <item m="1" x="81"/>
        <item m="1" x="82"/>
        <item m="1" x="79"/>
        <item m="1" x="80"/>
        <item m="1" x="8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axis="axisPage" compact="0" outline="0" showAll="0">
      <items count="4">
        <item x="0"/>
        <item x="1"/>
        <item m="1" x="2"/>
        <item t="default"/>
      </items>
    </pivotField>
    <pivotField compact="0" outline="0" showAll="0"/>
    <pivotField compact="0" outline="0" showAll="0"/>
    <pivotField compact="0" outline="0" showAll="0"/>
    <pivotField axis="axisRow" compact="0" outline="0" showAll="0">
      <items count="71">
        <item h="1" x="2"/>
        <item h="1" x="3"/>
        <item h="1" x="6"/>
        <item h="1" x="4"/>
        <item h="1" x="5"/>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m="1" x="33"/>
        <item h="1" m="1" x="34"/>
        <item h="1" m="1" x="35"/>
        <item h="1" m="1" x="36"/>
        <item h="1" m="1" x="37"/>
        <item h="1" m="1" x="38"/>
        <item h="1" m="1" x="39"/>
        <item h="1" m="1" x="40"/>
        <item h="1" m="1" x="69"/>
        <item h="1" m="1" x="68"/>
        <item h="1" m="1" x="41"/>
        <item h="1" m="1" x="44"/>
        <item h="1" m="1" x="48"/>
        <item h="1" m="1" x="52"/>
        <item h="1" m="1" x="43"/>
        <item h="1" m="1" x="45"/>
        <item h="1" m="1" x="42"/>
        <item h="1" m="1" x="46"/>
        <item h="1" m="1" x="47"/>
        <item h="1" m="1" x="49"/>
        <item h="1" m="1" x="50"/>
        <item h="1" m="1" x="51"/>
        <item h="1" m="1" x="53"/>
        <item h="1" m="1" x="54"/>
        <item h="1" x="31"/>
        <item h="1" m="1" x="55"/>
        <item h="1" m="1" x="56"/>
        <item h="1" m="1" x="57"/>
        <item h="1" m="1" x="58"/>
        <item h="1" m="1" x="59"/>
        <item h="1" m="1" x="67"/>
        <item x="32"/>
        <item h="1" m="1" x="60"/>
        <item h="1" m="1" x="61"/>
        <item h="1" m="1" x="62"/>
        <item h="1" m="1" x="63"/>
        <item h="1" m="1" x="64"/>
        <item h="1" m="1" x="65"/>
        <item h="1" x="0"/>
        <item h="1" m="1" x="66"/>
        <item h="1" x="1"/>
        <item t="default"/>
      </items>
    </pivotField>
    <pivotField compact="0" outline="0" showAll="0"/>
    <pivotField compact="0" outline="0" showAll="0"/>
    <pivotField compact="0" outline="0" showAll="0"/>
    <pivotField compact="0" outline="0" showAll="0"/>
    <pivotField compact="0" outline="0" showAll="0"/>
  </pivotFields>
  <rowFields count="3">
    <field x="19"/>
    <field x="3"/>
    <field x="5"/>
  </rowFields>
  <rowItems count="24">
    <i>
      <x v="60"/>
      <x v="50"/>
      <x v="33"/>
    </i>
    <i r="2">
      <x v="37"/>
    </i>
    <i r="2">
      <x v="84"/>
    </i>
    <i r="2">
      <x v="85"/>
    </i>
    <i r="2">
      <x v="86"/>
    </i>
    <i r="2">
      <x v="87"/>
    </i>
    <i r="2">
      <x v="88"/>
    </i>
    <i r="2">
      <x v="89"/>
    </i>
    <i r="2">
      <x v="90"/>
    </i>
    <i r="2">
      <x v="91"/>
    </i>
    <i r="2">
      <x v="92"/>
    </i>
    <i r="2">
      <x v="93"/>
    </i>
    <i r="2">
      <x v="94"/>
    </i>
    <i r="2">
      <x v="95"/>
    </i>
    <i r="2">
      <x v="97"/>
    </i>
    <i r="2">
      <x v="98"/>
    </i>
    <i r="2">
      <x v="99"/>
    </i>
    <i r="2">
      <x v="100"/>
    </i>
    <i r="2">
      <x v="101"/>
    </i>
    <i r="2">
      <x v="103"/>
    </i>
    <i r="2">
      <x v="105"/>
    </i>
    <i t="default" r="1">
      <x v="50"/>
    </i>
    <i t="default">
      <x v="60"/>
    </i>
    <i t="grand">
      <x/>
    </i>
  </rowItems>
  <colItems count="1">
    <i/>
  </colItems>
  <pageFields count="1">
    <pageField fld="15" item="1" hier="-1"/>
  </pageFields>
  <dataFields count="1">
    <dataField name="Sum of $" fld="1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7BE76CE2-96B9-4DFC-AE37-1615B58C00DB}" name="PivotTable2" cacheId="112" applyNumberFormats="0" applyBorderFormats="0" applyFontFormats="0" applyPatternFormats="0" applyAlignmentFormats="0" applyWidthHeightFormats="1" dataCaption="Values" updatedVersion="8" minRefreshableVersion="3" useAutoFormatting="1" itemPrintTitles="1" createdVersion="8" indent="0" compact="0" compactData="0" gridDropZones="1" multipleFieldFilters="0" fieldListSortAscending="1">
  <location ref="F3:I5" firstHeaderRow="2" firstDataRow="2" firstDataCol="3" rowPageCount="1" colPageCount="1"/>
  <pivotFields count="25">
    <pivotField compact="0" outline="0" showAll="0"/>
    <pivotField compact="0" outline="0" showAll="0"/>
    <pivotField compact="0" outline="0" showAll="0"/>
    <pivotField axis="axisRow" compact="0" outline="0" showAll="0">
      <items count="1576">
        <item m="1" x="104"/>
        <item m="1" x="1189"/>
        <item m="1" x="1211"/>
        <item m="1" x="1208"/>
        <item m="1" x="1187"/>
        <item m="1" x="1181"/>
        <item m="1" x="953"/>
        <item m="1" x="1195"/>
        <item m="1" x="1179"/>
        <item m="1" x="1178"/>
        <item m="1" x="1209"/>
        <item m="1" x="1252"/>
        <item m="1" x="1191"/>
        <item m="1" x="1190"/>
        <item m="1" x="1203"/>
        <item m="1" x="1210"/>
        <item m="1" x="1199"/>
        <item m="1" x="952"/>
        <item m="1" x="1177"/>
        <item m="1" x="1205"/>
        <item m="1" x="1198"/>
        <item m="1" x="1201"/>
        <item m="1" x="1254"/>
        <item m="1" x="1185"/>
        <item m="1" x="1193"/>
        <item m="1" x="1182"/>
        <item m="1" x="1192"/>
        <item m="1" x="49"/>
        <item m="1" x="1253"/>
        <item m="1" x="1204"/>
        <item m="1" x="1183"/>
        <item m="1" x="1176"/>
        <item m="1" x="1196"/>
        <item m="1" x="1197"/>
        <item m="1" x="1194"/>
        <item m="1" x="1207"/>
        <item m="1" x="242"/>
        <item m="1" x="1212"/>
        <item m="1" x="1206"/>
        <item m="1" x="1180"/>
        <item m="1" x="223"/>
        <item m="1" x="1006"/>
        <item m="1" x="1188"/>
        <item m="1" x="1566"/>
        <item m="1" x="1200"/>
        <item m="1" x="1202"/>
        <item m="1" x="1186"/>
        <item m="1" x="150"/>
        <item m="1" x="238"/>
        <item m="1" x="1184"/>
        <item x="7"/>
        <item m="1" x="1255"/>
        <item m="1" x="1256"/>
        <item sd="0" m="1" x="1257"/>
        <item m="1" x="1213"/>
        <item m="1" x="1237"/>
        <item m="1" x="1246"/>
        <item m="1" x="628"/>
        <item m="1" x="1214"/>
        <item m="1" x="1220"/>
        <item m="1" x="1221"/>
        <item m="1" x="1259"/>
        <item m="1" x="1260"/>
        <item sd="0" m="1" x="1261"/>
        <item m="1" x="1262"/>
        <item m="1" x="1263"/>
        <item m="1" x="1264"/>
        <item m="1" x="1265"/>
        <item m="1" x="1266"/>
        <item m="1" x="1267"/>
        <item m="1" x="1268"/>
        <item m="1" x="1269"/>
        <item m="1" x="1270"/>
        <item m="1" x="1572"/>
        <item m="1" x="1222"/>
        <item m="1" x="1229"/>
        <item m="1" x="1230"/>
        <item m="1" x="1231"/>
        <item m="1" x="1238"/>
        <item m="1" x="1223"/>
        <item m="1" x="1224"/>
        <item m="1" x="1215"/>
        <item m="1" x="1216"/>
        <item m="1" x="1239"/>
        <item m="1" x="1240"/>
        <item m="1" x="1241"/>
        <item m="1" x="1247"/>
        <item m="1" x="1248"/>
        <item m="1" x="17"/>
        <item m="1" x="1232"/>
        <item m="1" x="1233"/>
        <item m="1" x="1234"/>
        <item m="1" x="1235"/>
        <item m="1" x="1217"/>
        <item sd="0" m="1" x="1271"/>
        <item sd="0" m="1" x="1258"/>
        <item m="1" x="1272"/>
        <item m="1" x="1273"/>
        <item m="1" x="1274"/>
        <item m="1" x="1275"/>
        <item sd="0" m="1" x="1276"/>
        <item m="1" x="1218"/>
        <item m="1" x="1225"/>
        <item m="1" x="1236"/>
        <item m="1" x="1242"/>
        <item m="1" x="1249"/>
        <item m="1" x="1226"/>
        <item m="1" x="1219"/>
        <item m="1" x="1227"/>
        <item m="1" x="1228"/>
        <item m="1" x="1243"/>
        <item m="1" x="1244"/>
        <item m="1" x="1245"/>
        <item m="1" x="954"/>
        <item m="1" x="1251"/>
        <item m="1" x="1250"/>
        <item m="1" x="351"/>
        <item m="1" x="1356"/>
        <item m="1" x="1570"/>
        <item m="1" x="1368"/>
        <item m="1" x="1364"/>
        <item m="1" x="1369"/>
        <item m="1" x="1357"/>
        <item m="1" x="1358"/>
        <item m="1" x="1365"/>
        <item m="1" x="1359"/>
        <item m="1" x="1370"/>
        <item m="1" x="1571"/>
        <item m="1" x="1348"/>
        <item m="1" x="1355"/>
        <item m="1" x="1360"/>
        <item m="1" x="1366"/>
        <item m="1" x="1371"/>
        <item m="1" x="1372"/>
        <item m="1" x="1361"/>
        <item m="1" x="1277"/>
        <item m="1" x="1278"/>
        <item m="1" x="1279"/>
        <item m="1" x="1280"/>
        <item m="1" x="1362"/>
        <item m="1" x="1363"/>
        <item m="1" x="838"/>
        <item m="1" x="1281"/>
        <item m="1" x="1283"/>
        <item m="1" x="1284"/>
        <item m="1" x="1285"/>
        <item m="1" x="1286"/>
        <item m="1" x="1287"/>
        <item m="1" x="1288"/>
        <item m="1" x="1574"/>
        <item m="1" x="1573"/>
        <item m="1" x="1290"/>
        <item m="1" x="1291"/>
        <item m="1" x="1292"/>
        <item m="1" x="1293"/>
        <item m="1" x="18"/>
        <item m="1" x="1298"/>
        <item m="1" x="1294"/>
        <item m="1" x="1295"/>
        <item m="1" x="1296"/>
        <item m="1" x="1289"/>
        <item m="1" x="1299"/>
        <item m="1" x="1300"/>
        <item m="1" x="1282"/>
        <item m="1" x="1347"/>
        <item m="1" x="1367"/>
        <item m="1" x="1301"/>
        <item m="1" x="1302"/>
        <item m="1" x="1303"/>
        <item m="1" x="1304"/>
        <item m="1" x="1305"/>
        <item m="1" x="1306"/>
        <item m="1" x="1307"/>
        <item m="1" x="1308"/>
        <item m="1" x="1297"/>
        <item m="1" x="1310"/>
        <item m="1" x="1311"/>
        <item m="1" x="1312"/>
        <item m="1" x="1313"/>
        <item m="1" x="219"/>
        <item m="1" x="1314"/>
        <item m="1" x="1315"/>
        <item m="1" x="1316"/>
        <item m="1" x="1317"/>
        <item m="1" x="1318"/>
        <item m="1" x="1319"/>
        <item m="1" x="1320"/>
        <item m="1" x="1324"/>
        <item m="1" x="1321"/>
        <item m="1" x="1325"/>
        <item m="1" x="1326"/>
        <item m="1" x="1327"/>
        <item m="1" x="1328"/>
        <item m="1" x="1329"/>
        <item m="1" x="1330"/>
        <item m="1" x="1322"/>
        <item m="1" x="1309"/>
        <item m="1" x="1331"/>
        <item m="1" x="1332"/>
        <item m="1" x="1333"/>
        <item m="1" x="1334"/>
        <item m="1" x="1335"/>
        <item m="1" x="1323"/>
        <item m="1" x="1336"/>
        <item m="1" x="1337"/>
        <item m="1" x="1338"/>
        <item m="1" x="1339"/>
        <item m="1" x="1340"/>
        <item m="1" x="1341"/>
        <item m="1" x="1342"/>
        <item m="1" x="1343"/>
        <item m="1" x="1344"/>
        <item m="1" x="1345"/>
        <item m="1" x="1346"/>
        <item m="1" x="1349"/>
        <item m="1" x="69"/>
        <item m="1" x="1408"/>
        <item m="1" x="1373"/>
        <item m="1" x="1374"/>
        <item m="1" x="1375"/>
        <item m="1" x="1376"/>
        <item m="1" x="1350"/>
        <item m="1" x="1351"/>
        <item m="1" x="1352"/>
        <item m="1" x="1353"/>
        <item m="1" x="1409"/>
        <item m="1" x="1410"/>
        <item m="1" x="1411"/>
        <item m="1" x="1449"/>
        <item m="1" x="1569"/>
        <item m="1" x="1412"/>
        <item m="1" x="1457"/>
        <item m="1" x="1458"/>
        <item m="1" x="1459"/>
        <item m="1" x="1460"/>
        <item m="1" x="1461"/>
        <item m="1" x="1462"/>
        <item m="1" x="1450"/>
        <item m="1" x="1413"/>
        <item m="1" x="1451"/>
        <item m="1" x="1463"/>
        <item m="1" x="1354"/>
        <item m="1" x="1452"/>
        <item m="1" x="1453"/>
        <item m="1" x="1464"/>
        <item m="1" x="1465"/>
        <item m="1" x="72"/>
        <item m="1" x="1466"/>
        <item m="1" x="1467"/>
        <item m="1" x="1468"/>
        <item m="1" x="1469"/>
        <item m="1" x="1470"/>
        <item m="1" x="1471"/>
        <item m="1" x="1472"/>
        <item m="1" x="1473"/>
        <item m="1" x="1474"/>
        <item m="1" x="1475"/>
        <item m="1" x="1476"/>
        <item m="1" x="1477"/>
        <item m="1" x="1478"/>
        <item m="1" x="940"/>
        <item m="1" x="1479"/>
        <item m="1" x="1481"/>
        <item m="1" x="1482"/>
        <item m="1" x="1483"/>
        <item m="1" x="1484"/>
        <item m="1" x="1485"/>
        <item m="1" x="1377"/>
        <item m="1" x="1378"/>
        <item m="1" x="1379"/>
        <item m="1" x="1380"/>
        <item m="1" x="1384"/>
        <item m="1" x="1381"/>
        <item m="1" x="1382"/>
        <item m="1" x="1383"/>
        <item m="1" x="1480"/>
        <item m="1" x="1385"/>
        <item m="1" x="1386"/>
        <item m="1" x="1387"/>
        <item m="1" x="1388"/>
        <item m="1" x="1389"/>
        <item m="1" x="1392"/>
        <item m="1" x="1393"/>
        <item m="1" x="1037"/>
        <item m="1" x="1395"/>
        <item m="1" x="1396"/>
        <item m="1" x="1394"/>
        <item m="1" x="1397"/>
        <item m="1" x="1390"/>
        <item m="1" x="1084"/>
        <item m="1" x="1400"/>
        <item m="1" x="928"/>
        <item m="1" x="1401"/>
        <item m="1" x="1402"/>
        <item m="1" x="1403"/>
        <item m="1" x="1405"/>
        <item m="1" x="1391"/>
        <item m="1" x="1406"/>
        <item m="1" x="1398"/>
        <item m="1" x="1399"/>
        <item m="1" x="1407"/>
        <item m="1" x="1404"/>
        <item m="1" x="1414"/>
        <item m="1" x="1415"/>
        <item m="1" x="1416"/>
        <item m="1" x="1417"/>
        <item m="1" x="1418"/>
        <item m="1" x="1422"/>
        <item m="1" x="1423"/>
        <item m="1" x="1428"/>
        <item m="1" x="1429"/>
        <item m="1" x="1430"/>
        <item m="1" x="1433"/>
        <item m="1" x="1419"/>
        <item m="1" x="1420"/>
        <item m="1" x="1421"/>
        <item m="1" x="1424"/>
        <item m="1" x="1425"/>
        <item m="1" x="1426"/>
        <item m="1" x="1427"/>
        <item m="1" x="1431"/>
        <item m="1" x="1432"/>
        <item m="1" x="1434"/>
        <item m="1" x="1435"/>
        <item m="1" x="1436"/>
        <item m="1" x="1437"/>
        <item m="1" x="1438"/>
        <item m="1" x="1439"/>
        <item m="1" x="1440"/>
        <item m="1" x="1441"/>
        <item m="1" x="1447"/>
        <item m="1" x="284"/>
        <item m="1" x="1454"/>
        <item m="1" x="1442"/>
        <item m="1" x="1443"/>
        <item m="1" x="1444"/>
        <item m="1" x="1448"/>
        <item m="1" x="1486"/>
        <item m="1" x="1487"/>
        <item m="1" x="1488"/>
        <item m="1" x="1445"/>
        <item m="1" x="1455"/>
        <item m="1" x="955"/>
        <item m="1" x="1456"/>
        <item m="1" x="1489"/>
        <item m="1" x="1493"/>
        <item m="1" x="1549"/>
        <item m="1" x="1550"/>
        <item m="1" x="1553"/>
        <item m="1" x="1554"/>
        <item m="1" x="1555"/>
        <item m="1" x="1558"/>
        <item m="1" x="1551"/>
        <item m="1" x="125"/>
        <item m="1" x="1552"/>
        <item m="1" x="1559"/>
        <item m="1" x="1561"/>
        <item m="1" x="1556"/>
        <item m="1" x="1557"/>
        <item m="1" x="1560"/>
        <item m="1" x="1562"/>
        <item m="1" x="1563"/>
        <item m="1" x="1564"/>
        <item m="1" x="1565"/>
        <item m="1" x="1490"/>
        <item m="1" x="1491"/>
        <item m="1" x="1492"/>
        <item m="1" x="1496"/>
        <item m="1" x="1497"/>
        <item m="1" x="1498"/>
        <item m="1" x="1500"/>
        <item m="1" x="1502"/>
        <item m="1" x="1446"/>
        <item m="1" x="1494"/>
        <item m="1" x="1495"/>
        <item m="1" x="996"/>
        <item m="1" x="261"/>
        <item m="1" x="16"/>
        <item m="1" x="1499"/>
        <item m="1" x="1504"/>
        <item m="1" x="1505"/>
        <item m="1" x="1501"/>
        <item m="1" x="1503"/>
        <item m="1" x="1506"/>
        <item m="1" x="1507"/>
        <item m="1" x="1509"/>
        <item m="1" x="1510"/>
        <item m="1" x="1511"/>
        <item m="1" x="1512"/>
        <item m="1" x="1513"/>
        <item m="1" x="1514"/>
        <item m="1" x="1515"/>
        <item m="1" x="1518"/>
        <item m="1" x="1519"/>
        <item m="1" x="1521"/>
        <item m="1" x="1522"/>
        <item m="1" x="1524"/>
        <item m="1" x="1508"/>
        <item m="1" x="1516"/>
        <item m="1" x="1520"/>
        <item m="1" x="1517"/>
        <item m="1" x="1523"/>
        <item m="1" x="1525"/>
        <item m="1" x="1526"/>
        <item m="1" x="1527"/>
        <item m="1" x="1528"/>
        <item m="1" x="1529"/>
        <item m="1" x="1530"/>
        <item m="1" x="1531"/>
        <item m="1" x="1532"/>
        <item m="1" x="1533"/>
        <item m="1" x="1536"/>
        <item m="1" x="1538"/>
        <item m="1" x="1537"/>
        <item m="1" x="1543"/>
        <item m="1" x="1544"/>
        <item m="1" x="1545"/>
        <item m="1" x="1546"/>
        <item m="1" x="1547"/>
        <item m="1" x="1548"/>
        <item m="1" x="235"/>
        <item m="1" x="1534"/>
        <item m="1" x="1539"/>
        <item m="1" x="1535"/>
        <item m="1" x="1540"/>
        <item m="1" x="1541"/>
        <item m="1" x="1542"/>
        <item m="1" x="1029"/>
        <item m="1" x="994"/>
        <item m="1" x="1033"/>
        <item m="1" x="995"/>
        <item m="1" x="1035"/>
        <item m="1" x="1034"/>
        <item m="1" x="1036"/>
        <item m="1" x="956"/>
        <item m="1" x="957"/>
        <item m="1" x="958"/>
        <item m="1" x="959"/>
        <item m="1" x="965"/>
        <item m="1" x="966"/>
        <item m="1" x="967"/>
        <item m="1" x="968"/>
        <item m="1" x="970"/>
        <item m="1" x="971"/>
        <item m="1" x="972"/>
        <item m="1" x="973"/>
        <item m="1" x="974"/>
        <item m="1" x="1038"/>
        <item m="1" x="960"/>
        <item m="1" x="976"/>
        <item m="1" x="961"/>
        <item m="1" x="962"/>
        <item m="1" x="963"/>
        <item m="1" x="964"/>
        <item m="1" x="969"/>
        <item m="1" x="975"/>
        <item m="1" x="977"/>
        <item m="1" x="978"/>
        <item m="1" x="979"/>
        <item m="1" x="980"/>
        <item m="1" x="981"/>
        <item m="1" x="982"/>
        <item m="1" x="985"/>
        <item m="1" x="986"/>
        <item m="1" x="987"/>
        <item m="1" x="989"/>
        <item m="1" x="992"/>
        <item m="1" x="983"/>
        <item m="1" x="993"/>
        <item m="1" x="990"/>
        <item m="1" x="988"/>
        <item m="1" x="997"/>
        <item m="1" x="984"/>
        <item m="1" x="998"/>
        <item m="1" x="999"/>
        <item m="1" x="991"/>
        <item m="1" x="837"/>
        <item m="1" x="1000"/>
        <item m="1" x="1001"/>
        <item m="1" x="1002"/>
        <item m="1" x="1003"/>
        <item m="1" x="1004"/>
        <item m="1" x="1007"/>
        <item m="1" x="1008"/>
        <item m="1" x="1009"/>
        <item m="1" x="1010"/>
        <item m="1" x="1011"/>
        <item m="1" x="1012"/>
        <item m="1" x="280"/>
        <item m="1" x="1014"/>
        <item m="1" x="1015"/>
        <item m="1" x="1016"/>
        <item m="1" x="1017"/>
        <item m="1" x="1018"/>
        <item m="1" x="1019"/>
        <item m="1" x="1005"/>
        <item m="1" x="1021"/>
        <item m="1" x="1020"/>
        <item m="1" x="1013"/>
        <item m="1" x="1022"/>
        <item m="1" x="1023"/>
        <item m="1" x="1024"/>
        <item m="1" x="1025"/>
        <item m="1" x="1026"/>
        <item m="1" x="1027"/>
        <item m="1" x="1028"/>
        <item m="1" x="1063"/>
        <item m="1" x="1064"/>
        <item m="1" x="1065"/>
        <item m="1" x="1030"/>
        <item m="1" x="1032"/>
        <item m="1" x="1039"/>
        <item m="1" x="1066"/>
        <item m="1" x="1031"/>
        <item m="1" x="1067"/>
        <item m="1" x="1040"/>
        <item m="1" x="1041"/>
        <item m="1" x="1089"/>
        <item m="1" x="1068"/>
        <item m="1" x="1090"/>
        <item m="1" x="1091"/>
        <item m="1" x="272"/>
        <item m="1" x="1092"/>
        <item m="1" x="1093"/>
        <item m="1" x="1095"/>
        <item m="1" x="1096"/>
        <item m="1" x="1098"/>
        <item m="1" x="1101"/>
        <item m="1" x="1102"/>
        <item m="1" x="1103"/>
        <item m="1" x="1042"/>
        <item m="1" x="1043"/>
        <item m="1" x="1044"/>
        <item m="1" x="1099"/>
        <item m="1" x="1100"/>
        <item m="1" x="57"/>
        <item m="1" x="1104"/>
        <item m="1" x="1097"/>
        <item m="1" x="1045"/>
        <item m="1" x="1047"/>
        <item m="1" x="1048"/>
        <item m="1" x="1049"/>
        <item m="1" x="1052"/>
        <item m="1" x="383"/>
        <item m="1" x="1046"/>
        <item m="1" x="1054"/>
        <item m="1" x="1055"/>
        <item m="1" x="1056"/>
        <item m="1" x="1050"/>
        <item m="1" x="1051"/>
        <item m="1" x="1053"/>
        <item m="1" x="1058"/>
        <item m="1" x="1059"/>
        <item m="1" x="1057"/>
        <item m="1" x="1060"/>
        <item m="1" x="1061"/>
        <item m="1" x="1062"/>
        <item m="1" x="1069"/>
        <item m="1" x="1070"/>
        <item m="1" x="1071"/>
        <item m="1" x="1076"/>
        <item m="1" x="1077"/>
        <item m="1" x="1078"/>
        <item m="1" x="1072"/>
        <item m="1" x="1073"/>
        <item m="1" x="1074"/>
        <item m="1" x="1075"/>
        <item m="1" x="1079"/>
        <item m="1" x="1080"/>
        <item m="1" x="1081"/>
        <item m="1" x="1082"/>
        <item m="1" x="247"/>
        <item m="1" x="1083"/>
        <item m="1" x="1085"/>
        <item m="1" x="1086"/>
        <item m="1" x="1094"/>
        <item m="1" x="1087"/>
        <item m="1" x="1088"/>
        <item m="1" x="1105"/>
        <item m="1" x="1106"/>
        <item m="1" x="106"/>
        <item m="1" x="1152"/>
        <item m="1" x="1156"/>
        <item m="1" x="1157"/>
        <item m="1" x="1158"/>
        <item m="1" x="1159"/>
        <item m="1" x="1153"/>
        <item m="1" x="1162"/>
        <item m="1" x="1165"/>
        <item m="1" x="1166"/>
        <item m="1" x="1170"/>
        <item m="1" x="1171"/>
        <item m="1" x="1172"/>
        <item m="1" x="1173"/>
        <item m="1" x="1174"/>
        <item m="1" x="1175"/>
        <item m="1" x="1167"/>
        <item m="1" x="1168"/>
        <item m="1" x="1169"/>
        <item m="1" x="1163"/>
        <item m="1" x="1164"/>
        <item m="1" x="1160"/>
        <item m="1" x="1161"/>
        <item m="1" x="1154"/>
        <item m="1" x="1155"/>
        <item m="1" x="1107"/>
        <item m="1" x="1108"/>
        <item m="1" x="1109"/>
        <item m="1" x="1110"/>
        <item m="1" x="1113"/>
        <item m="1" x="1114"/>
        <item m="1" x="1115"/>
        <item m="1" x="1116"/>
        <item m="1" x="1118"/>
        <item m="1" x="41"/>
        <item m="1" x="1119"/>
        <item m="1" x="1122"/>
        <item m="1" x="1123"/>
        <item m="1" x="1124"/>
        <item m="1" x="1125"/>
        <item m="1" x="1127"/>
        <item m="1" x="1111"/>
        <item m="1" x="1117"/>
        <item m="1" x="1126"/>
        <item m="1" x="1120"/>
        <item m="1" x="1128"/>
        <item m="1" x="8"/>
        <item m="1" x="1112"/>
        <item m="1" x="1121"/>
        <item m="1" x="1129"/>
        <item m="1" x="1130"/>
        <item m="1" x="1131"/>
        <item m="1" x="1133"/>
        <item m="1" x="1135"/>
        <item m="1" x="1136"/>
        <item m="1" x="1137"/>
        <item m="1" x="1138"/>
        <item m="1" x="1134"/>
        <item m="1" x="22"/>
        <item m="1" x="1139"/>
        <item m="1" x="1140"/>
        <item m="1" x="1141"/>
        <item m="1" x="1142"/>
        <item m="1" x="1132"/>
        <item m="1" x="1143"/>
        <item m="1" x="1145"/>
        <item m="1" x="1146"/>
        <item m="1" x="1147"/>
        <item m="1" x="1148"/>
        <item m="1" x="1144"/>
        <item m="1" x="1149"/>
        <item m="1" x="1150"/>
        <item m="1" x="1151"/>
        <item m="1" x="9"/>
        <item m="1" x="10"/>
        <item m="1" x="11"/>
        <item m="1" x="12"/>
        <item m="1" x="13"/>
        <item m="1" x="14"/>
        <item m="1" x="15"/>
        <item m="1" x="20"/>
        <item m="1" x="24"/>
        <item m="1" x="25"/>
        <item m="1" x="19"/>
        <item m="1" x="27"/>
        <item m="1" x="29"/>
        <item m="1" x="30"/>
        <item m="1" x="31"/>
        <item m="1" x="34"/>
        <item m="1" x="32"/>
        <item m="1" x="38"/>
        <item m="1" x="36"/>
        <item m="1" x="39"/>
        <item m="1" x="33"/>
        <item m="1" x="28"/>
        <item m="1" x="37"/>
        <item m="1" x="40"/>
        <item m="1" x="35"/>
        <item m="1" x="46"/>
        <item m="1" x="44"/>
        <item m="1" x="47"/>
        <item m="1" x="54"/>
        <item m="1" x="51"/>
        <item m="1" x="52"/>
        <item m="1" x="50"/>
        <item m="1" x="55"/>
        <item m="1" x="61"/>
        <item m="1" x="59"/>
        <item m="1" x="58"/>
        <item m="1" x="56"/>
        <item m="1" x="42"/>
        <item m="1" x="45"/>
        <item m="1" x="48"/>
        <item m="1" x="60"/>
        <item m="1" x="53"/>
        <item m="1" x="62"/>
        <item m="1" x="43"/>
        <item m="1" x="63"/>
        <item m="1" x="64"/>
        <item m="1" x="65"/>
        <item m="1" x="67"/>
        <item m="1" x="73"/>
        <item m="1" x="79"/>
        <item m="1" x="77"/>
        <item m="1" x="78"/>
        <item m="1" x="80"/>
        <item m="1" x="76"/>
        <item m="1" x="75"/>
        <item m="1" x="74"/>
        <item m="1" x="71"/>
        <item m="1" x="70"/>
        <item m="1" x="68"/>
        <item m="1" x="81"/>
        <item m="1" x="85"/>
        <item m="1" x="82"/>
        <item m="1" x="86"/>
        <item m="1" x="88"/>
        <item m="1" x="90"/>
        <item m="1" x="92"/>
        <item m="1" x="97"/>
        <item m="1" x="96"/>
        <item m="1" x="101"/>
        <item m="1" x="100"/>
        <item m="1" x="83"/>
        <item m="1" x="84"/>
        <item m="1" x="87"/>
        <item m="1" x="89"/>
        <item m="1" x="91"/>
        <item m="1" x="93"/>
        <item m="1" x="98"/>
        <item m="1" x="99"/>
        <item m="1" x="102"/>
        <item m="1" x="95"/>
        <item m="1" x="94"/>
        <item m="1" x="103"/>
        <item m="1" x="107"/>
        <item m="1" x="105"/>
        <item m="1" x="108"/>
        <item m="1" x="109"/>
        <item m="1" x="110"/>
        <item m="1" x="111"/>
        <item m="1" x="113"/>
        <item m="1" x="112"/>
        <item m="1" x="115"/>
        <item m="1" x="114"/>
        <item m="1" x="116"/>
        <item m="1" x="117"/>
        <item m="1" x="118"/>
        <item m="1" x="119"/>
        <item m="1" x="123"/>
        <item m="1" x="120"/>
        <item m="1" x="121"/>
        <item m="1" x="124"/>
        <item m="1" x="122"/>
        <item m="1" x="1567"/>
        <item m="1" x="1568"/>
        <item m="1" x="132"/>
        <item m="1" x="131"/>
        <item m="1" x="128"/>
        <item m="1" x="130"/>
        <item m="1" x="211"/>
        <item m="1" x="213"/>
        <item m="1" x="214"/>
        <item m="1" x="212"/>
        <item m="1" x="163"/>
        <item m="1" x="325"/>
        <item m="1" x="429"/>
        <item m="1" x="442"/>
        <item m="1" x="26"/>
        <item m="1" x="21"/>
        <item m="1" x="66"/>
        <item m="1" x="23"/>
        <item m="1" x="129"/>
        <item m="1" x="136"/>
        <item m="1" x="127"/>
        <item m="1" x="126"/>
        <item m="1" x="135"/>
        <item m="1" x="133"/>
        <item m="1" x="137"/>
        <item m="1" x="138"/>
        <item m="1" x="134"/>
        <item m="1" x="140"/>
        <item m="1" x="141"/>
        <item m="1" x="142"/>
        <item m="1" x="139"/>
        <item m="1" x="145"/>
        <item m="1" x="144"/>
        <item m="1" x="143"/>
        <item m="1" x="146"/>
        <item m="1" x="148"/>
        <item m="1" x="147"/>
        <item m="1" x="180"/>
        <item m="1" x="176"/>
        <item m="1" x="181"/>
        <item m="1" x="177"/>
        <item m="1" x="179"/>
        <item m="1" x="182"/>
        <item m="1" x="178"/>
        <item m="1" x="175"/>
        <item m="1" x="186"/>
        <item m="1" x="188"/>
        <item m="1" x="185"/>
        <item m="1" x="187"/>
        <item m="1" x="189"/>
        <item m="1" x="183"/>
        <item m="1" x="184"/>
        <item m="1" x="197"/>
        <item m="1" x="198"/>
        <item m="1" x="195"/>
        <item m="1" x="199"/>
        <item m="1" x="190"/>
        <item m="1" x="191"/>
        <item m="1" x="194"/>
        <item m="1" x="192"/>
        <item m="1" x="193"/>
        <item m="1" x="196"/>
        <item m="1" x="203"/>
        <item m="1" x="200"/>
        <item m="1" x="205"/>
        <item m="1" x="202"/>
        <item m="1" x="204"/>
        <item m="1" x="201"/>
        <item m="1" x="209"/>
        <item m="1" x="206"/>
        <item m="1" x="207"/>
        <item m="1" x="208"/>
        <item m="1" x="210"/>
        <item m="1" x="215"/>
        <item m="1" x="217"/>
        <item m="1" x="221"/>
        <item m="1" x="220"/>
        <item m="1" x="218"/>
        <item m="1" x="216"/>
        <item m="1" x="149"/>
        <item m="1" x="230"/>
        <item m="1" x="226"/>
        <item m="1" x="228"/>
        <item m="1" x="222"/>
        <item m="1" x="224"/>
        <item m="1" x="229"/>
        <item m="1" x="231"/>
        <item m="1" x="225"/>
        <item m="1" x="227"/>
        <item m="1" x="232"/>
        <item m="1" x="233"/>
        <item m="1" x="234"/>
        <item m="1" x="236"/>
        <item m="1" x="237"/>
        <item m="1" x="241"/>
        <item m="1" x="239"/>
        <item m="1" x="240"/>
        <item m="1" x="243"/>
        <item m="1" x="244"/>
        <item m="1" x="246"/>
        <item m="1" x="250"/>
        <item m="1" x="248"/>
        <item m="1" x="249"/>
        <item m="1" x="245"/>
        <item m="1" x="253"/>
        <item m="1" x="257"/>
        <item m="1" x="256"/>
        <item m="1" x="251"/>
        <item m="1" x="254"/>
        <item m="1" x="258"/>
        <item m="1" x="255"/>
        <item m="1" x="259"/>
        <item m="1" x="252"/>
        <item m="1" x="260"/>
        <item m="1" x="153"/>
        <item m="1" x="154"/>
        <item m="1" x="155"/>
        <item m="1" x="151"/>
        <item m="1" x="152"/>
        <item m="1" x="159"/>
        <item m="1" x="156"/>
        <item m="1" x="158"/>
        <item m="1" x="161"/>
        <item m="1" x="160"/>
        <item m="1" x="157"/>
        <item m="1" x="162"/>
        <item m="1" x="165"/>
        <item m="1" x="168"/>
        <item m="1" x="166"/>
        <item m="1" x="167"/>
        <item m="1" x="164"/>
        <item m="1" x="169"/>
        <item m="1" x="172"/>
        <item m="1" x="173"/>
        <item m="1" x="174"/>
        <item m="1" x="171"/>
        <item m="1" x="170"/>
        <item m="1" x="265"/>
        <item m="1" x="267"/>
        <item m="1" x="268"/>
        <item m="1" x="266"/>
        <item m="1" x="262"/>
        <item m="1" x="264"/>
        <item m="1" x="263"/>
        <item m="1" x="294"/>
        <item m="1" x="292"/>
        <item m="1" x="293"/>
        <item m="1" x="295"/>
        <item m="1" x="297"/>
        <item m="1" x="296"/>
        <item m="1" x="299"/>
        <item m="1" x="302"/>
        <item m="1" x="301"/>
        <item m="1" x="303"/>
        <item m="1" x="300"/>
        <item m="1" x="298"/>
        <item m="1" x="308"/>
        <item m="1" x="307"/>
        <item m="1" x="306"/>
        <item m="1" x="305"/>
        <item m="1" x="309"/>
        <item m="1" x="304"/>
        <item m="1" x="313"/>
        <item m="1" x="312"/>
        <item m="1" x="310"/>
        <item m="1" x="314"/>
        <item m="1" x="311"/>
        <item m="1" x="320"/>
        <item m="1" x="315"/>
        <item m="1" x="318"/>
        <item m="1" x="316"/>
        <item m="1" x="317"/>
        <item m="1" x="319"/>
        <item m="1" x="321"/>
        <item m="1" x="323"/>
        <item m="1" x="322"/>
        <item m="1" x="324"/>
        <item m="1" x="329"/>
        <item m="1" x="330"/>
        <item m="1" x="327"/>
        <item m="1" x="328"/>
        <item m="1" x="326"/>
        <item m="1" x="271"/>
        <item m="1" x="274"/>
        <item m="1" x="270"/>
        <item m="1" x="273"/>
        <item m="1" x="269"/>
        <item m="1" x="335"/>
        <item m="1" x="331"/>
        <item m="1" x="336"/>
        <item m="1" x="334"/>
        <item m="1" x="337"/>
        <item m="1" x="333"/>
        <item m="1" x="332"/>
        <item m="1" x="340"/>
        <item m="1" x="339"/>
        <item m="1" x="338"/>
        <item m="1" x="346"/>
        <item m="1" x="343"/>
        <item m="1" x="345"/>
        <item m="1" x="344"/>
        <item m="1" x="341"/>
        <item m="1" x="342"/>
        <item m="1" x="348"/>
        <item m="1" x="347"/>
        <item m="1" x="350"/>
        <item m="1" x="355"/>
        <item m="1" x="352"/>
        <item m="1" x="349"/>
        <item m="1" x="353"/>
        <item m="1" x="354"/>
        <item m="1" x="356"/>
        <item m="1" x="362"/>
        <item m="1" x="357"/>
        <item m="1" x="363"/>
        <item m="1" x="361"/>
        <item m="1" x="360"/>
        <item m="1" x="358"/>
        <item m="1" x="359"/>
        <item m="1" x="278"/>
        <item m="1" x="279"/>
        <item m="1" x="276"/>
        <item m="1" x="277"/>
        <item m="1" x="275"/>
        <item m="1" x="369"/>
        <item m="1" x="371"/>
        <item m="1" x="365"/>
        <item m="1" x="372"/>
        <item m="1" x="370"/>
        <item m="1" x="366"/>
        <item m="1" x="368"/>
        <item m="1" x="364"/>
        <item m="1" x="367"/>
        <item m="1" x="282"/>
        <item m="1" x="281"/>
        <item m="1" x="283"/>
        <item m="1" x="287"/>
        <item m="1" x="285"/>
        <item m="1" x="286"/>
        <item m="1" x="290"/>
        <item m="1" x="289"/>
        <item m="1" x="291"/>
        <item m="1" x="288"/>
        <item m="1" x="379"/>
        <item m="1" x="376"/>
        <item m="1" x="374"/>
        <item m="1" x="378"/>
        <item m="1" x="380"/>
        <item m="1" x="375"/>
        <item m="1" x="377"/>
        <item m="1" x="373"/>
        <item m="1" x="420"/>
        <item m="1" x="404"/>
        <item m="1" x="401"/>
        <item m="1" x="406"/>
        <item m="1" x="423"/>
        <item m="1" x="422"/>
        <item m="1" x="421"/>
        <item m="1" x="428"/>
        <item m="1" x="426"/>
        <item m="1" x="427"/>
        <item m="1" x="425"/>
        <item m="1" x="424"/>
        <item m="1" x="438"/>
        <item m="1" x="439"/>
        <item m="1" x="431"/>
        <item m="1" x="435"/>
        <item m="1" x="440"/>
        <item m="1" x="437"/>
        <item m="1" x="433"/>
        <item m="1" x="432"/>
        <item m="1" x="441"/>
        <item m="1" x="436"/>
        <item m="1" x="434"/>
        <item m="1" x="430"/>
        <item m="1" x="446"/>
        <item m="1" x="443"/>
        <item m="1" x="447"/>
        <item m="1" x="444"/>
        <item m="1" x="445"/>
        <item m="1" x="448"/>
        <item m="1" x="449"/>
        <item m="1" x="455"/>
        <item m="1" x="451"/>
        <item m="1" x="456"/>
        <item m="1" x="450"/>
        <item m="1" x="454"/>
        <item m="1" x="452"/>
        <item m="1" x="453"/>
        <item m="1" x="458"/>
        <item m="1" x="457"/>
        <item m="1" x="460"/>
        <item m="1" x="459"/>
        <item m="1" x="461"/>
        <item m="1" x="387"/>
        <item m="1" x="386"/>
        <item m="1" x="381"/>
        <item m="1" x="385"/>
        <item m="1" x="388"/>
        <item m="1" x="384"/>
        <item m="1" x="382"/>
        <item m="1" x="464"/>
        <item m="1" x="463"/>
        <item m="1" x="465"/>
        <item m="1" x="462"/>
        <item m="1" x="466"/>
        <item m="1" x="467"/>
        <item m="1" x="469"/>
        <item m="1" x="471"/>
        <item m="1" x="470"/>
        <item m="1" x="468"/>
        <item m="1" x="475"/>
        <item m="1" x="472"/>
        <item m="1" x="473"/>
        <item m="1" x="474"/>
        <item m="1" x="476"/>
        <item m="1" x="482"/>
        <item m="1" x="481"/>
        <item m="1" x="477"/>
        <item m="1" x="483"/>
        <item m="1" x="480"/>
        <item m="1" x="478"/>
        <item m="1" x="479"/>
        <item m="1" x="487"/>
        <item m="1" x="485"/>
        <item m="1" x="490"/>
        <item m="1" x="484"/>
        <item m="1" x="488"/>
        <item m="1" x="489"/>
        <item m="1" x="486"/>
        <item m="1" x="491"/>
        <item m="1" x="493"/>
        <item m="1" x="492"/>
        <item m="1" x="494"/>
        <item m="1" x="496"/>
        <item m="1" x="495"/>
        <item m="1" x="497"/>
        <item m="1" x="498"/>
        <item m="1" x="499"/>
        <item m="1" x="501"/>
        <item m="1" x="503"/>
        <item m="1" x="504"/>
        <item m="1" x="505"/>
        <item m="1" x="502"/>
        <item m="1" x="508"/>
        <item m="1" x="506"/>
        <item m="1" x="512"/>
        <item m="1" x="513"/>
        <item m="1" x="511"/>
        <item m="1" x="509"/>
        <item m="1" x="510"/>
        <item m="1" x="507"/>
        <item m="1" x="395"/>
        <item m="1" x="389"/>
        <item m="1" x="390"/>
        <item m="1" x="392"/>
        <item m="1" x="393"/>
        <item m="1" x="394"/>
        <item m="1" x="391"/>
        <item m="1" x="521"/>
        <item m="1" x="519"/>
        <item m="1" x="516"/>
        <item m="1" x="397"/>
        <item m="1" x="405"/>
        <item m="1" x="398"/>
        <item m="1" x="403"/>
        <item m="1" x="402"/>
        <item m="1" x="400"/>
        <item m="1" x="399"/>
        <item m="1" x="396"/>
        <item m="1" x="409"/>
        <item m="1" x="407"/>
        <item m="1" x="410"/>
        <item m="1" x="408"/>
        <item m="1" x="411"/>
        <item m="1" x="412"/>
        <item m="1" x="413"/>
        <item m="1" x="415"/>
        <item m="1" x="416"/>
        <item m="1" x="414"/>
        <item m="1" x="417"/>
        <item m="1" x="418"/>
        <item m="1" x="419"/>
        <item m="1" x="514"/>
        <item m="1" x="526"/>
        <item m="1" x="515"/>
        <item m="1" x="518"/>
        <item m="1" x="528"/>
        <item m="1" x="525"/>
        <item m="1" x="522"/>
        <item m="1" x="524"/>
        <item m="1" x="527"/>
        <item m="1" x="500"/>
        <item m="1" x="520"/>
        <item m="1" x="517"/>
        <item m="1" x="523"/>
        <item m="1" x="951"/>
        <item m="1" x="533"/>
        <item m="1" x="531"/>
        <item m="1" x="534"/>
        <item m="1" x="535"/>
        <item m="1" x="532"/>
        <item m="1" x="538"/>
        <item m="1" x="536"/>
        <item m="1" x="539"/>
        <item m="1" x="540"/>
        <item m="1" x="537"/>
        <item m="1" x="544"/>
        <item m="1" x="549"/>
        <item m="1" x="550"/>
        <item m="1" x="552"/>
        <item m="1" x="547"/>
        <item m="1" x="553"/>
        <item m="1" x="554"/>
        <item m="1" x="546"/>
        <item m="1" x="543"/>
        <item m="1" x="545"/>
        <item m="1" x="559"/>
        <item m="1" x="560"/>
        <item m="1" x="557"/>
        <item m="1" x="562"/>
        <item m="1" x="556"/>
        <item m="1" x="564"/>
        <item m="1" x="565"/>
        <item m="1" x="561"/>
        <item m="1" x="558"/>
        <item m="1" x="566"/>
        <item m="1" x="567"/>
        <item m="1" x="563"/>
        <item m="1" x="555"/>
        <item m="1" x="541"/>
        <item m="1" x="551"/>
        <item m="1" x="548"/>
        <item m="1" x="530"/>
        <item m="1" x="529"/>
        <item m="1" x="580"/>
        <item m="1" x="569"/>
        <item m="1" x="573"/>
        <item m="1" x="577"/>
        <item m="1" x="578"/>
        <item m="1" x="581"/>
        <item m="1" x="589"/>
        <item m="1" x="587"/>
        <item m="1" x="570"/>
        <item m="1" x="574"/>
        <item m="1" x="579"/>
        <item m="1" x="582"/>
        <item m="1" x="575"/>
        <item m="1" x="571"/>
        <item m="1" x="572"/>
        <item m="1" x="576"/>
        <item m="1" x="586"/>
        <item m="1" x="588"/>
        <item m="1" x="591"/>
        <item m="1" x="593"/>
        <item m="1" x="583"/>
        <item m="1" x="568"/>
        <item m="1" x="585"/>
        <item m="1" x="597"/>
        <item m="1" x="603"/>
        <item m="1" x="594"/>
        <item m="1" x="599"/>
        <item m="1" x="590"/>
        <item m="1" x="592"/>
        <item m="1" x="584"/>
        <item m="1" x="595"/>
        <item m="1" x="601"/>
        <item m="1" x="600"/>
        <item m="1" x="596"/>
        <item m="1" x="598"/>
        <item m="1" x="602"/>
        <item m="1" x="612"/>
        <item m="1" x="613"/>
        <item m="1" x="611"/>
        <item m="1" x="608"/>
        <item m="1" x="609"/>
        <item m="1" x="606"/>
        <item m="1" x="615"/>
        <item m="1" x="617"/>
        <item m="1" x="621"/>
        <item m="1" x="626"/>
        <item m="1" x="607"/>
        <item m="1" x="610"/>
        <item m="1" x="605"/>
        <item m="1" x="614"/>
        <item m="1" x="620"/>
        <item m="1" x="625"/>
        <item m="1" x="631"/>
        <item m="1" x="632"/>
        <item m="1" x="629"/>
        <item m="1" x="634"/>
        <item m="1" x="633"/>
        <item m="1" x="630"/>
        <item m="1" x="635"/>
        <item m="1" x="627"/>
        <item m="1" x="622"/>
        <item m="1" x="624"/>
        <item m="1" x="623"/>
        <item m="1" x="619"/>
        <item m="1" x="618"/>
        <item m="1" x="616"/>
        <item m="1" x="604"/>
        <item m="1" x="637"/>
        <item m="1" x="640"/>
        <item m="1" x="639"/>
        <item m="1" x="644"/>
        <item m="1" x="646"/>
        <item m="1" x="649"/>
        <item m="1" x="647"/>
        <item m="1" x="650"/>
        <item m="1" x="653"/>
        <item m="1" x="638"/>
        <item m="1" x="641"/>
        <item m="1" x="643"/>
        <item m="1" x="648"/>
        <item m="1" x="636"/>
        <item m="1" x="642"/>
        <item m="1" x="645"/>
        <item m="1" x="651"/>
        <item m="1" x="652"/>
        <item m="1" x="654"/>
        <item m="1" x="655"/>
        <item m="1" x="658"/>
        <item m="1" x="663"/>
        <item m="1" x="661"/>
        <item m="1" x="662"/>
        <item m="1" x="659"/>
        <item m="1" x="664"/>
        <item m="1" x="665"/>
        <item m="1" x="668"/>
        <item m="1" x="666"/>
        <item m="1" x="657"/>
        <item m="1" x="660"/>
        <item m="1" x="667"/>
        <item m="1" x="669"/>
        <item m="1" x="670"/>
        <item m="1" x="656"/>
        <item m="1" x="675"/>
        <item m="1" x="948"/>
        <item m="1" x="677"/>
        <item m="1" x="672"/>
        <item m="1" x="678"/>
        <item m="1" x="697"/>
        <item m="1" x="681"/>
        <item m="1" x="682"/>
        <item m="1" x="679"/>
        <item m="1" x="680"/>
        <item m="1" x="542"/>
        <item m="1" x="671"/>
        <item m="1" x="674"/>
        <item m="1" x="676"/>
        <item m="1" x="684"/>
        <item m="1" x="686"/>
        <item m="1" x="950"/>
        <item m="1" x="687"/>
        <item m="1" x="685"/>
        <item m="1" x="683"/>
        <item m="1" x="688"/>
        <item m="1" x="673"/>
        <item m="1" x="695"/>
        <item m="1" x="694"/>
        <item m="1" x="692"/>
        <item m="1" x="699"/>
        <item m="1" x="693"/>
        <item m="1" x="701"/>
        <item m="1" x="700"/>
        <item m="1" x="702"/>
        <item m="1" x="705"/>
        <item m="1" x="706"/>
        <item m="1" x="708"/>
        <item m="1" x="704"/>
        <item m="1" x="690"/>
        <item m="1" x="714"/>
        <item m="1" x="709"/>
        <item m="1" x="711"/>
        <item m="1" x="713"/>
        <item m="1" x="691"/>
        <item m="1" x="710"/>
        <item m="1" x="696"/>
        <item m="1" x="689"/>
        <item m="1" x="698"/>
        <item m="1" x="703"/>
        <item m="1" x="707"/>
        <item m="1" x="712"/>
        <item m="1" x="716"/>
        <item m="1" x="720"/>
        <item m="1" x="721"/>
        <item m="1" x="724"/>
        <item m="1" x="729"/>
        <item m="1" x="718"/>
        <item m="1" x="722"/>
        <item m="1" x="732"/>
        <item m="1" x="728"/>
        <item m="1" x="734"/>
        <item m="1" x="735"/>
        <item m="1" x="717"/>
        <item m="1" x="719"/>
        <item m="1" x="727"/>
        <item m="1" x="723"/>
        <item m="1" x="715"/>
        <item m="1" x="726"/>
        <item m="1" x="731"/>
        <item m="1" x="733"/>
        <item m="1" x="725"/>
        <item m="1" x="730"/>
        <item m="1" x="738"/>
        <item m="1" x="743"/>
        <item m="1" x="745"/>
        <item m="1" x="741"/>
        <item m="1" x="751"/>
        <item m="1" x="747"/>
        <item m="1" x="752"/>
        <item m="1" x="750"/>
        <item m="1" x="756"/>
        <item m="1" x="758"/>
        <item m="1" x="760"/>
        <item m="1" x="757"/>
        <item m="1" x="762"/>
        <item m="1" x="754"/>
        <item m="1" x="761"/>
        <item m="1" x="755"/>
        <item m="1" x="767"/>
        <item m="1" x="771"/>
        <item m="1" x="765"/>
        <item m="1" x="769"/>
        <item m="1" x="768"/>
        <item m="1" x="770"/>
        <item m="1" x="774"/>
        <item m="1" x="773"/>
        <item m="1" x="763"/>
        <item m="1" x="772"/>
        <item m="1" x="783"/>
        <item m="1" x="779"/>
        <item m="1" x="775"/>
        <item m="1" x="780"/>
        <item m="1" x="777"/>
        <item m="1" x="749"/>
        <item m="1" x="781"/>
        <item m="1" x="737"/>
        <item m="1" x="746"/>
        <item m="1" x="753"/>
        <item m="1" x="764"/>
        <item m="1" x="776"/>
        <item m="1" x="778"/>
        <item m="1" x="766"/>
        <item m="1" x="739"/>
        <item m="1" x="742"/>
        <item m="1" x="744"/>
        <item m="1" x="759"/>
        <item m="1" x="782"/>
        <item m="1" x="748"/>
        <item m="1" x="740"/>
        <item m="1" x="784"/>
        <item m="1" x="736"/>
        <item m="1" x="790"/>
        <item m="1" x="788"/>
        <item m="1" x="949"/>
        <item m="1" x="785"/>
        <item m="1" x="786"/>
        <item m="1" x="796"/>
        <item m="1" x="795"/>
        <item m="1" x="802"/>
        <item m="1" x="803"/>
        <item m="1" x="801"/>
        <item m="1" x="807"/>
        <item m="1" x="791"/>
        <item m="1" x="798"/>
        <item m="1" x="805"/>
        <item m="1" x="806"/>
        <item m="1" x="808"/>
        <item m="1" x="810"/>
        <item m="1" x="811"/>
        <item m="1" x="792"/>
        <item m="1" x="793"/>
        <item m="1" x="799"/>
        <item m="1" x="800"/>
        <item m="1" x="787"/>
        <item m="1" x="794"/>
        <item m="1" x="797"/>
        <item m="1" x="804"/>
        <item m="1" x="809"/>
        <item m="1" x="789"/>
        <item m="1" x="813"/>
        <item m="1" x="812"/>
        <item m="1" x="815"/>
        <item m="1" x="816"/>
        <item m="1" x="814"/>
        <item m="1" x="822"/>
        <item m="1" x="821"/>
        <item m="1" x="823"/>
        <item m="1" x="824"/>
        <item m="1" x="827"/>
        <item m="1" x="828"/>
        <item m="1" x="825"/>
        <item m="1" x="817"/>
        <item m="1" x="826"/>
        <item m="1" x="818"/>
        <item m="1" x="819"/>
        <item m="1" x="820"/>
        <item m="1" x="829"/>
        <item m="1" x="830"/>
        <item m="1" x="831"/>
        <item m="1" x="840"/>
        <item m="1" x="841"/>
        <item m="1" x="842"/>
        <item m="1" x="843"/>
        <item m="1" x="848"/>
        <item m="1" x="849"/>
        <item m="1" x="850"/>
        <item m="1" x="832"/>
        <item m="1" x="833"/>
        <item m="1" x="851"/>
        <item m="1" x="853"/>
        <item m="1" x="854"/>
        <item m="1" x="855"/>
        <item m="1" x="856"/>
        <item m="1" x="857"/>
        <item m="1" x="860"/>
        <item m="1" x="865"/>
        <item m="1" x="834"/>
        <item m="1" x="835"/>
        <item m="1" x="836"/>
        <item m="1" x="844"/>
        <item m="1" x="845"/>
        <item m="1" x="858"/>
        <item m="1" x="846"/>
        <item m="1" x="852"/>
        <item m="1" x="861"/>
        <item m="1" x="862"/>
        <item m="1" x="863"/>
        <item m="1" x="839"/>
        <item m="1" x="847"/>
        <item m="1" x="859"/>
        <item m="1" x="864"/>
        <item m="1" x="866"/>
        <item m="1" x="867"/>
        <item m="1" x="871"/>
        <item m="1" x="868"/>
        <item m="1" x="869"/>
        <item m="1" x="877"/>
        <item m="1" x="881"/>
        <item m="1" x="884"/>
        <item m="1" x="883"/>
        <item m="1" x="885"/>
        <item m="1" x="887"/>
        <item m="1" x="886"/>
        <item m="1" x="891"/>
        <item m="1" x="890"/>
        <item m="1" x="878"/>
        <item m="1" x="892"/>
        <item m="1" x="872"/>
        <item m="1" x="893"/>
        <item m="1" x="894"/>
        <item m="1" x="895"/>
        <item m="1" x="896"/>
        <item m="1" x="897"/>
        <item m="1" x="898"/>
        <item m="1" x="899"/>
        <item m="1" x="870"/>
        <item m="1" x="879"/>
        <item m="1" x="900"/>
        <item m="1" x="888"/>
        <item m="1" x="901"/>
        <item m="1" x="873"/>
        <item m="1" x="874"/>
        <item m="1" x="875"/>
        <item m="1" x="876"/>
        <item m="1" x="880"/>
        <item m="1" x="882"/>
        <item m="1" x="889"/>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9"/>
        <item m="1" x="930"/>
        <item m="1" x="931"/>
        <item m="1" x="932"/>
        <item m="1" x="933"/>
        <item m="1" x="934"/>
        <item m="1" x="935"/>
        <item m="1" x="936"/>
        <item m="1" x="937"/>
        <item m="1" x="938"/>
        <item m="1" x="939"/>
        <item m="1" x="941"/>
        <item m="1" x="942"/>
        <item m="1" x="943"/>
        <item m="1" x="944"/>
        <item m="1" x="945"/>
        <item m="1" x="946"/>
        <item m="1" x="947"/>
        <item x="0"/>
        <item x="1"/>
        <item x="2"/>
        <item x="3"/>
        <item x="4"/>
        <item x="5"/>
        <item x="6"/>
        <item t="default"/>
      </items>
    </pivotField>
    <pivotField compact="0" outline="0" showAll="0"/>
    <pivotField compact="0" outline="0" showAll="0"/>
    <pivotField compact="0" outline="0" showAll="0"/>
    <pivotField axis="axisRow" compact="0" outline="0" showAll="0">
      <items count="12">
        <item x="5"/>
        <item x="4"/>
        <item x="7"/>
        <item m="1" x="10"/>
        <item x="6"/>
        <item x="2"/>
        <item x="0"/>
        <item x="1"/>
        <item x="8"/>
        <item m="1" x="9"/>
        <item x="3"/>
        <item t="default"/>
      </items>
    </pivotField>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axis="axisPage" compact="0" outline="0" showAll="0">
      <items count="4">
        <item x="0"/>
        <item x="1"/>
        <item m="1" x="2"/>
        <item t="default"/>
      </items>
    </pivotField>
    <pivotField compact="0" outline="0" showAll="0"/>
    <pivotField compact="0" outline="0" showAll="0"/>
    <pivotField compact="0" outline="0" showAll="0"/>
    <pivotField axis="axisRow" compact="0" outline="0" showAll="0">
      <items count="71">
        <item h="1" x="2"/>
        <item h="1" x="3"/>
        <item h="1" x="6"/>
        <item h="1" x="4"/>
        <item h="1" x="5"/>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m="1" x="33"/>
        <item h="1" m="1" x="34"/>
        <item h="1" m="1" x="35"/>
        <item h="1" m="1" x="36"/>
        <item h="1" m="1" x="37"/>
        <item h="1" m="1" x="38"/>
        <item h="1" m="1" x="39"/>
        <item h="1" m="1" x="40"/>
        <item h="1" m="1" x="69"/>
        <item h="1" m="1" x="68"/>
        <item h="1" m="1" x="41"/>
        <item h="1" m="1" x="44"/>
        <item h="1" m="1" x="48"/>
        <item h="1" m="1" x="52"/>
        <item h="1" m="1" x="43"/>
        <item h="1" m="1" x="45"/>
        <item h="1" m="1" x="42"/>
        <item h="1" m="1" x="46"/>
        <item h="1" m="1" x="47"/>
        <item h="1" m="1" x="49"/>
        <item h="1" m="1" x="50"/>
        <item h="1" m="1" x="51"/>
        <item h="1" m="1" x="53"/>
        <item h="1" m="1" x="54"/>
        <item h="1" x="31"/>
        <item h="1" m="1" x="55"/>
        <item h="1" m="1" x="56"/>
        <item h="1" m="1" x="57"/>
        <item h="1" m="1" x="58"/>
        <item h="1" m="1" x="59"/>
        <item h="1" m="1" x="67"/>
        <item x="32"/>
        <item h="1" m="1" x="60"/>
        <item h="1" m="1" x="61"/>
        <item h="1" m="1" x="62"/>
        <item h="1" m="1" x="63"/>
        <item h="1" m="1" x="64"/>
        <item h="1" m="1" x="65"/>
        <item h="1" x="0"/>
        <item h="1" m="1" x="66"/>
        <item h="1" x="1"/>
        <item t="default"/>
      </items>
    </pivotField>
    <pivotField compact="0" outline="0" showAll="0"/>
    <pivotField compact="0" outline="0" showAll="0"/>
    <pivotField compact="0" outline="0" showAll="0"/>
    <pivotField compact="0" outline="0" showAll="0"/>
    <pivotField compact="0" outline="0" showAll="0"/>
  </pivotFields>
  <rowFields count="3">
    <field x="19"/>
    <field x="3"/>
    <field x="7"/>
  </rowFields>
  <rowItems count="1">
    <i t="grand">
      <x/>
    </i>
  </rowItems>
  <colItems count="1">
    <i/>
  </colItems>
  <pageFields count="1">
    <pageField fld="15" item="0" hier="-1"/>
  </pageFields>
  <dataFields count="1">
    <dataField name="Sum of $" fld="1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92DFA532-0702-41C6-BC7E-2699BC567422}" name="PivotTable3" cacheId="108" applyNumberFormats="0" applyBorderFormats="0" applyFontFormats="0" applyPatternFormats="0" applyAlignmentFormats="0" applyWidthHeightFormats="1" dataCaption="Values" updatedVersion="8" minRefreshableVersion="3" useAutoFormatting="1" itemPrintTitles="1" createdVersion="8" indent="0" compact="0" compactData="0" gridDropZones="1" multipleFieldFilters="0" fieldListSortAscending="1">
  <location ref="G4:H6" firstHeaderRow="2" firstDataRow="2" firstDataCol="1" rowPageCount="2" colPageCount="1"/>
  <pivotFields count="25">
    <pivotField compact="0" outline="0" showAll="0"/>
    <pivotField compact="0" outline="0" showAll="0"/>
    <pivotField compact="0" outline="0" showAll="0"/>
    <pivotField compact="0" outline="0" showAll="0"/>
    <pivotField compact="0" outline="0" showAll="0"/>
    <pivotField axis="axisRow" compact="0" outline="0" showAll="0">
      <items count="125">
        <item m="1" x="119"/>
        <item m="1" x="117"/>
        <item x="2"/>
        <item m="1" x="118"/>
        <item m="1" x="120"/>
        <item m="1" x="104"/>
        <item m="1" x="123"/>
        <item m="1" x="99"/>
        <item x="1"/>
        <item x="0"/>
        <item x="9"/>
        <item m="1" x="95"/>
        <item x="4"/>
        <item m="1" x="96"/>
        <item m="1" x="94"/>
        <item m="1" x="93"/>
        <item m="1" x="87"/>
        <item m="1" x="97"/>
        <item m="1" x="122"/>
        <item m="1" x="88"/>
        <item m="1" x="98"/>
        <item m="1" x="89"/>
        <item x="3"/>
        <item m="1" x="100"/>
        <item m="1" x="105"/>
        <item m="1" x="101"/>
        <item m="1" x="114"/>
        <item m="1" x="121"/>
        <item m="1" x="102"/>
        <item m="1" x="106"/>
        <item m="1" x="103"/>
        <item m="1" x="111"/>
        <item x="5"/>
        <item m="1" x="116"/>
        <item m="1" x="107"/>
        <item m="1" x="108"/>
        <item m="1" x="109"/>
        <item m="1" x="110"/>
        <item m="1" x="112"/>
        <item x="6"/>
        <item x="7"/>
        <item m="1" x="113"/>
        <item x="8"/>
        <item x="12"/>
        <item m="1" x="92"/>
        <item x="11"/>
        <item m="1" x="90"/>
        <item m="1" x="91"/>
        <item m="1" x="43"/>
        <item m="1" x="37"/>
        <item m="1" x="38"/>
        <item m="1" x="39"/>
        <item m="1" x="40"/>
        <item m="1" x="42"/>
        <item m="1" x="41"/>
        <item m="1" x="44"/>
        <item m="1" x="47"/>
        <item m="1" x="46"/>
        <item x="10"/>
        <item m="1" x="49"/>
        <item m="1" x="115"/>
        <item m="1" x="69"/>
        <item m="1" x="48"/>
        <item m="1" x="50"/>
        <item m="1" x="45"/>
        <item m="1" x="54"/>
        <item m="1" x="53"/>
        <item m="1" x="55"/>
        <item m="1" x="56"/>
        <item m="1" x="57"/>
        <item m="1" x="51"/>
        <item m="1" x="52"/>
        <item m="1" x="61"/>
        <item m="1" x="58"/>
        <item m="1" x="62"/>
        <item m="1" x="63"/>
        <item m="1" x="64"/>
        <item m="1" x="65"/>
        <item x="14"/>
        <item m="1" x="60"/>
        <item m="1" x="59"/>
        <item m="1" x="68"/>
        <item m="1" x="70"/>
        <item m="1" x="66"/>
        <item x="15"/>
        <item x="13"/>
        <item m="1" x="71"/>
        <item m="1" x="67"/>
        <item x="16"/>
        <item x="17"/>
        <item x="18"/>
        <item x="19"/>
        <item x="21"/>
        <item x="22"/>
        <item x="23"/>
        <item x="24"/>
        <item x="25"/>
        <item x="26"/>
        <item x="27"/>
        <item x="28"/>
        <item x="29"/>
        <item x="30"/>
        <item m="1" x="86"/>
        <item x="31"/>
        <item x="32"/>
        <item x="33"/>
        <item x="20"/>
        <item x="34"/>
        <item m="1" x="73"/>
        <item x="35"/>
        <item m="1" x="72"/>
        <item x="36"/>
        <item m="1" x="85"/>
        <item m="1" x="74"/>
        <item m="1" x="75"/>
        <item m="1" x="76"/>
        <item m="1" x="77"/>
        <item m="1" x="78"/>
        <item m="1" x="84"/>
        <item m="1" x="81"/>
        <item m="1" x="82"/>
        <item m="1" x="79"/>
        <item m="1" x="80"/>
        <item m="1" x="8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axis="axisPage" compact="0" outline="0" showAll="0">
      <items count="4">
        <item x="0"/>
        <item x="1"/>
        <item m="1" x="2"/>
        <item t="default"/>
      </items>
    </pivotField>
    <pivotField compact="0" outline="0" showAll="0"/>
    <pivotField compact="0" outline="0" showAll="0"/>
    <pivotField compact="0" outline="0" showAll="0"/>
    <pivotField axis="axisPage" compact="0" outline="0" showAll="0">
      <items count="74">
        <item x="2"/>
        <item m="1" x="72"/>
        <item m="1" x="71"/>
        <item m="1" x="70"/>
        <item x="5"/>
        <item x="3"/>
        <item x="4"/>
        <item x="6"/>
        <item x="7"/>
        <item x="8"/>
        <item x="9"/>
        <item x="10"/>
        <item x="11"/>
        <item x="12"/>
        <item x="13"/>
        <item x="14"/>
        <item x="15"/>
        <item x="16"/>
        <item x="17"/>
        <item x="18"/>
        <item x="19"/>
        <item x="20"/>
        <item x="21"/>
        <item x="22"/>
        <item x="23"/>
        <item x="24"/>
        <item x="25"/>
        <item x="26"/>
        <item x="27"/>
        <item x="28"/>
        <item x="29"/>
        <item x="30"/>
        <item m="1" x="33"/>
        <item m="1" x="34"/>
        <item m="1" x="35"/>
        <item m="1" x="36"/>
        <item m="1" x="37"/>
        <item m="1" x="38"/>
        <item m="1" x="39"/>
        <item m="1" x="40"/>
        <item m="1" x="69"/>
        <item m="1" x="68"/>
        <item m="1" x="41"/>
        <item m="1" x="44"/>
        <item m="1" x="48"/>
        <item m="1" x="52"/>
        <item m="1" x="43"/>
        <item m="1" x="45"/>
        <item m="1" x="42"/>
        <item m="1" x="46"/>
        <item m="1" x="47"/>
        <item m="1" x="49"/>
        <item m="1" x="50"/>
        <item m="1" x="51"/>
        <item m="1" x="53"/>
        <item m="1" x="54"/>
        <item x="31"/>
        <item m="1" x="55"/>
        <item m="1" x="56"/>
        <item m="1" x="57"/>
        <item m="1" x="58"/>
        <item m="1" x="59"/>
        <item m="1" x="67"/>
        <item x="32"/>
        <item m="1" x="60"/>
        <item m="1" x="61"/>
        <item m="1" x="62"/>
        <item m="1" x="63"/>
        <item m="1" x="64"/>
        <item m="1" x="65"/>
        <item x="0"/>
        <item m="1" x="66"/>
        <item x="1"/>
        <item t="default"/>
      </items>
    </pivotField>
    <pivotField compact="0" outline="0" showAll="0"/>
    <pivotField compact="0" outline="0" showAll="0"/>
    <pivotField compact="0" outline="0" showAll="0"/>
    <pivotField compact="0" outline="0" showAll="0"/>
    <pivotField compact="0" outline="0" showAll="0"/>
  </pivotFields>
  <rowFields count="1">
    <field x="5"/>
  </rowFields>
  <rowItems count="1">
    <i t="grand">
      <x/>
    </i>
  </rowItems>
  <colItems count="1">
    <i/>
  </colItems>
  <pageFields count="2">
    <pageField fld="19" item="7" hier="-1"/>
    <pageField fld="15" item="0" hier="-1"/>
  </pageFields>
  <dataFields count="1">
    <dataField name="Sum of $" fld="14" baseField="0" baseItem="0" numFmtId="44"/>
  </dataFields>
  <formats count="1">
    <format dxfId="11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D1BF6B8-6DE2-414C-AE9D-6ADC5C100E38}" name="PivotTable2" cacheId="108" applyNumberFormats="0" applyBorderFormats="0" applyFontFormats="0" applyPatternFormats="0" applyAlignmentFormats="0" applyWidthHeightFormats="1" dataCaption="Values" updatedVersion="8" minRefreshableVersion="3" useAutoFormatting="1" itemPrintTitles="1" createdVersion="8" indent="0" compact="0" compactData="0" gridDropZones="1" multipleFieldFilters="0" fieldListSortAscending="1">
  <location ref="B4:C27" firstHeaderRow="2" firstDataRow="2" firstDataCol="1" rowPageCount="2" colPageCount="1"/>
  <pivotFields count="25">
    <pivotField compact="0" outline="0" showAll="0"/>
    <pivotField compact="0" outline="0" showAll="0"/>
    <pivotField compact="0" outline="0" showAll="0"/>
    <pivotField compact="0" outline="0" showAll="0"/>
    <pivotField compact="0" outline="0" showAll="0"/>
    <pivotField axis="axisRow" compact="0" outline="0" showAll="0">
      <items count="125">
        <item m="1" x="119"/>
        <item m="1" x="117"/>
        <item x="2"/>
        <item m="1" x="118"/>
        <item m="1" x="120"/>
        <item m="1" x="104"/>
        <item m="1" x="123"/>
        <item m="1" x="99"/>
        <item x="1"/>
        <item x="0"/>
        <item x="9"/>
        <item m="1" x="95"/>
        <item x="4"/>
        <item m="1" x="96"/>
        <item m="1" x="94"/>
        <item m="1" x="93"/>
        <item m="1" x="87"/>
        <item m="1" x="97"/>
        <item m="1" x="122"/>
        <item m="1" x="88"/>
        <item m="1" x="98"/>
        <item m="1" x="89"/>
        <item x="3"/>
        <item m="1" x="100"/>
        <item m="1" x="105"/>
        <item m="1" x="101"/>
        <item m="1" x="114"/>
        <item m="1" x="121"/>
        <item m="1" x="102"/>
        <item m="1" x="106"/>
        <item m="1" x="103"/>
        <item m="1" x="111"/>
        <item x="5"/>
        <item m="1" x="116"/>
        <item m="1" x="107"/>
        <item m="1" x="108"/>
        <item m="1" x="109"/>
        <item m="1" x="110"/>
        <item m="1" x="112"/>
        <item x="6"/>
        <item x="7"/>
        <item m="1" x="113"/>
        <item x="8"/>
        <item x="12"/>
        <item m="1" x="92"/>
        <item x="11"/>
        <item m="1" x="90"/>
        <item m="1" x="91"/>
        <item m="1" x="43"/>
        <item m="1" x="37"/>
        <item m="1" x="38"/>
        <item m="1" x="39"/>
        <item m="1" x="40"/>
        <item m="1" x="42"/>
        <item m="1" x="41"/>
        <item m="1" x="44"/>
        <item m="1" x="47"/>
        <item m="1" x="46"/>
        <item x="10"/>
        <item m="1" x="49"/>
        <item m="1" x="115"/>
        <item m="1" x="69"/>
        <item m="1" x="48"/>
        <item m="1" x="50"/>
        <item m="1" x="45"/>
        <item m="1" x="54"/>
        <item m="1" x="53"/>
        <item m="1" x="55"/>
        <item m="1" x="56"/>
        <item m="1" x="57"/>
        <item m="1" x="51"/>
        <item m="1" x="52"/>
        <item m="1" x="61"/>
        <item m="1" x="58"/>
        <item m="1" x="62"/>
        <item m="1" x="63"/>
        <item m="1" x="64"/>
        <item m="1" x="65"/>
        <item x="14"/>
        <item m="1" x="60"/>
        <item m="1" x="59"/>
        <item m="1" x="68"/>
        <item m="1" x="70"/>
        <item m="1" x="66"/>
        <item x="15"/>
        <item x="13"/>
        <item m="1" x="71"/>
        <item m="1" x="67"/>
        <item x="16"/>
        <item x="17"/>
        <item x="18"/>
        <item x="19"/>
        <item x="21"/>
        <item x="22"/>
        <item x="23"/>
        <item x="24"/>
        <item x="25"/>
        <item x="26"/>
        <item x="27"/>
        <item x="28"/>
        <item x="29"/>
        <item x="30"/>
        <item m="1" x="86"/>
        <item x="31"/>
        <item x="32"/>
        <item x="33"/>
        <item x="20"/>
        <item x="34"/>
        <item m="1" x="73"/>
        <item x="35"/>
        <item m="1" x="72"/>
        <item x="36"/>
        <item m="1" x="85"/>
        <item m="1" x="74"/>
        <item m="1" x="75"/>
        <item m="1" x="76"/>
        <item m="1" x="77"/>
        <item m="1" x="78"/>
        <item m="1" x="84"/>
        <item m="1" x="81"/>
        <item m="1" x="82"/>
        <item m="1" x="79"/>
        <item m="1" x="80"/>
        <item m="1" x="8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axis="axisPage" compact="0" outline="0" showAll="0">
      <items count="4">
        <item x="0"/>
        <item x="1"/>
        <item m="1" x="2"/>
        <item t="default"/>
      </items>
    </pivotField>
    <pivotField compact="0" outline="0" showAll="0"/>
    <pivotField compact="0" outline="0" showAll="0"/>
    <pivotField compact="0" outline="0" showAll="0"/>
    <pivotField axis="axisPage" compact="0" outline="0" multipleItemSelectionAllowed="1" showAll="0">
      <items count="74">
        <item h="1" x="2"/>
        <item h="1" m="1" x="72"/>
        <item h="1" m="1" x="71"/>
        <item h="1" m="1" x="70"/>
        <item h="1" x="5"/>
        <item h="1" x="3"/>
        <item h="1" x="4"/>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m="1" x="33"/>
        <item h="1" m="1" x="34"/>
        <item h="1" m="1" x="35"/>
        <item h="1" m="1" x="36"/>
        <item h="1" m="1" x="37"/>
        <item h="1" m="1" x="38"/>
        <item h="1" m="1" x="39"/>
        <item h="1" m="1" x="40"/>
        <item h="1" m="1" x="69"/>
        <item h="1" m="1" x="68"/>
        <item h="1" m="1" x="41"/>
        <item h="1" m="1" x="44"/>
        <item h="1" m="1" x="48"/>
        <item h="1" m="1" x="52"/>
        <item h="1" m="1" x="43"/>
        <item h="1" m="1" x="45"/>
        <item h="1" m="1" x="42"/>
        <item h="1" m="1" x="46"/>
        <item h="1" m="1" x="47"/>
        <item h="1" m="1" x="49"/>
        <item h="1" m="1" x="50"/>
        <item h="1" m="1" x="51"/>
        <item h="1" m="1" x="53"/>
        <item h="1" m="1" x="54"/>
        <item h="1" x="31"/>
        <item h="1" m="1" x="55"/>
        <item h="1" m="1" x="56"/>
        <item h="1" m="1" x="57"/>
        <item h="1" m="1" x="58"/>
        <item h="1" m="1" x="59"/>
        <item h="1" m="1" x="67"/>
        <item x="32"/>
        <item h="1" m="1" x="60"/>
        <item h="1" m="1" x="61"/>
        <item h="1" m="1" x="62"/>
        <item h="1" m="1" x="63"/>
        <item h="1" m="1" x="64"/>
        <item h="1" m="1" x="65"/>
        <item h="1" x="0"/>
        <item h="1" m="1" x="66"/>
        <item h="1" x="1"/>
        <item t="default"/>
      </items>
    </pivotField>
    <pivotField compact="0" outline="0" showAll="0"/>
    <pivotField compact="0" outline="0" showAll="0"/>
    <pivotField compact="0" outline="0" showAll="0"/>
    <pivotField compact="0" outline="0" showAll="0"/>
    <pivotField compact="0" outline="0" showAll="0"/>
  </pivotFields>
  <rowFields count="1">
    <field x="5"/>
  </rowFields>
  <rowItems count="22">
    <i>
      <x v="39"/>
    </i>
    <i>
      <x v="43"/>
    </i>
    <i>
      <x v="90"/>
    </i>
    <i>
      <x v="91"/>
    </i>
    <i>
      <x v="92"/>
    </i>
    <i>
      <x v="93"/>
    </i>
    <i>
      <x v="94"/>
    </i>
    <i>
      <x v="95"/>
    </i>
    <i>
      <x v="96"/>
    </i>
    <i>
      <x v="97"/>
    </i>
    <i>
      <x v="98"/>
    </i>
    <i>
      <x v="99"/>
    </i>
    <i>
      <x v="100"/>
    </i>
    <i>
      <x v="101"/>
    </i>
    <i>
      <x v="103"/>
    </i>
    <i>
      <x v="104"/>
    </i>
    <i>
      <x v="105"/>
    </i>
    <i>
      <x v="106"/>
    </i>
    <i>
      <x v="107"/>
    </i>
    <i>
      <x v="109"/>
    </i>
    <i>
      <x v="111"/>
    </i>
    <i t="grand">
      <x/>
    </i>
  </rowItems>
  <colItems count="1">
    <i/>
  </colItems>
  <pageFields count="2">
    <pageField fld="19" hier="-1"/>
    <pageField fld="15" item="1" hier="-1"/>
  </pageFields>
  <dataFields count="1">
    <dataField name="Sum of $" fld="14" baseField="0" baseItem="0" numFmtId="44"/>
  </dataFields>
  <formats count="3">
    <format dxfId="117">
      <pivotArea outline="0" collapsedLevelsAreSubtotals="1" fieldPosition="0"/>
    </format>
    <format dxfId="116">
      <pivotArea dataOnly="0" labelOnly="1" outline="0" fieldPosition="0">
        <references count="1">
          <reference field="5" count="2">
            <x v="107"/>
            <x v="108"/>
          </reference>
        </references>
      </pivotArea>
    </format>
    <format dxfId="115">
      <pivotArea outline="0" fieldPosition="0">
        <references count="1">
          <reference field="5" count="2" selected="0">
            <x v="107"/>
            <x v="108"/>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rrent_Week" xr10:uid="{D314035A-62FE-48FA-91FD-568A25D4AF7C}" sourceName="Current Week">
  <pivotTables>
    <pivotTable tabId="7" name="PivotTable1"/>
  </pivotTables>
  <data>
    <tabular pivotCacheId="1453249864">
      <items count="72">
        <i x="1" s="1"/>
        <i x="0" s="1"/>
        <i x="67" s="1" nd="1"/>
        <i x="4" s="1" nd="1"/>
        <i x="5" s="1" nd="1"/>
        <i x="6" s="1" nd="1"/>
        <i x="70" s="1" nd="1"/>
        <i x="3" s="1" nd="1"/>
        <i x="44" s="1" nd="1"/>
        <i x="43" s="1" nd="1"/>
        <i x="45" s="1" nd="1"/>
        <i x="46" s="1" nd="1"/>
        <i x="42" s="1" nd="1"/>
        <i x="48" s="1" nd="1"/>
        <i x="49" s="1" nd="1"/>
        <i x="50" s="1" nd="1"/>
        <i x="47" s="1" nd="1"/>
        <i x="51" s="1" nd="1"/>
        <i x="52" s="1" nd="1"/>
        <i x="66" s="1" nd="1"/>
        <i x="53" s="1" nd="1"/>
        <i x="68" s="1" nd="1"/>
        <i x="54" s="1" nd="1"/>
        <i x="2" s="1" nd="1"/>
        <i x="8" s="1" nd="1"/>
        <i x="9" s="1" nd="1"/>
        <i x="10" s="1" nd="1"/>
        <i x="71" s="1" nd="1"/>
        <i x="7" s="1" nd="1"/>
        <i x="12" s="1" nd="1"/>
        <i x="13" s="1" nd="1"/>
        <i x="14" s="1" nd="1"/>
        <i x="11" s="1" nd="1"/>
        <i x="15" s="1" nd="1"/>
        <i x="17" s="1" nd="1"/>
        <i x="18" s="1" nd="1"/>
        <i x="19" s="1" nd="1"/>
        <i x="69" s="1" nd="1"/>
        <i x="16" s="1" nd="1"/>
        <i x="21" s="1" nd="1"/>
        <i x="22" s="1" nd="1"/>
        <i x="23" s="1" nd="1"/>
        <i x="20" s="1" nd="1"/>
        <i x="26" s="1" nd="1"/>
        <i x="38" s="1" nd="1"/>
        <i x="24" s="1" nd="1"/>
        <i x="27" s="1" nd="1"/>
        <i x="39" s="1" nd="1"/>
        <i x="28" s="1" nd="1"/>
        <i x="25" s="1" nd="1"/>
        <i x="30" s="1" nd="1"/>
        <i x="55" s="1" nd="1"/>
        <i x="57" s="1" nd="1"/>
        <i x="31" s="1" nd="1"/>
        <i x="56" s="1" nd="1"/>
        <i x="32" s="1" nd="1"/>
        <i x="58" s="1" nd="1"/>
        <i x="29" s="1" nd="1"/>
        <i x="40" s="1" nd="1"/>
        <i x="34" s="1" nd="1"/>
        <i x="60" s="1" nd="1"/>
        <i x="35" s="1" nd="1"/>
        <i x="61" s="1" nd="1"/>
        <i x="36" s="1" nd="1"/>
        <i x="41" s="1" nd="1"/>
        <i x="33" s="1" nd="1"/>
        <i x="59" s="1" nd="1"/>
        <i x="62" s="1" nd="1"/>
        <i x="63" s="1" nd="1"/>
        <i x="64" s="1" nd="1"/>
        <i x="65" s="1" nd="1"/>
        <i x="37"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rrent_Week1" xr10:uid="{B5A06C4B-D918-46BE-AB50-E1325BEEDC92}" sourceName="Current Week">
  <pivotTables>
    <pivotTable tabId="8" name="PivotTable2"/>
  </pivotTables>
  <data>
    <tabular pivotCacheId="1453249864">
      <items count="72">
        <i x="1" s="1"/>
        <i x="0" s="1"/>
        <i x="67" s="1" nd="1"/>
        <i x="4" s="1" nd="1"/>
        <i x="5" s="1" nd="1"/>
        <i x="6" s="1" nd="1"/>
        <i x="70" s="1" nd="1"/>
        <i x="3" s="1" nd="1"/>
        <i x="44" s="1" nd="1"/>
        <i x="43" s="1" nd="1"/>
        <i x="45" s="1" nd="1"/>
        <i x="46" s="1" nd="1"/>
        <i x="42" s="1" nd="1"/>
        <i x="48" s="1" nd="1"/>
        <i x="49" s="1" nd="1"/>
        <i x="50" s="1" nd="1"/>
        <i x="47" s="1" nd="1"/>
        <i x="51" s="1" nd="1"/>
        <i x="52" s="1" nd="1"/>
        <i x="66" s="1" nd="1"/>
        <i x="53" s="1" nd="1"/>
        <i x="68" s="1" nd="1"/>
        <i x="54" s="1" nd="1"/>
        <i x="2" s="1" nd="1"/>
        <i x="8" s="1" nd="1"/>
        <i x="9" s="1" nd="1"/>
        <i x="10" s="1" nd="1"/>
        <i x="71" s="1" nd="1"/>
        <i x="7" s="1" nd="1"/>
        <i x="12" s="1" nd="1"/>
        <i x="13" s="1" nd="1"/>
        <i x="14" s="1" nd="1"/>
        <i x="11" s="1" nd="1"/>
        <i x="15" s="1" nd="1"/>
        <i x="17" s="1" nd="1"/>
        <i x="18" s="1" nd="1"/>
        <i x="19" s="1" nd="1"/>
        <i x="69" s="1" nd="1"/>
        <i x="16" s="1" nd="1"/>
        <i x="21" s="1" nd="1"/>
        <i x="22" s="1" nd="1"/>
        <i x="23" s="1" nd="1"/>
        <i x="20" s="1" nd="1"/>
        <i x="26" s="1" nd="1"/>
        <i x="38" s="1" nd="1"/>
        <i x="24" s="1" nd="1"/>
        <i x="27" s="1" nd="1"/>
        <i x="39" s="1" nd="1"/>
        <i x="28" s="1" nd="1"/>
        <i x="25" s="1" nd="1"/>
        <i x="30" s="1" nd="1"/>
        <i x="55" s="1" nd="1"/>
        <i x="57" s="1" nd="1"/>
        <i x="31" s="1" nd="1"/>
        <i x="56" s="1" nd="1"/>
        <i x="32" s="1" nd="1"/>
        <i x="58" s="1" nd="1"/>
        <i x="29" s="1" nd="1"/>
        <i x="40" s="1" nd="1"/>
        <i x="34" s="1" nd="1"/>
        <i x="60" s="1" nd="1"/>
        <i x="35" s="1" nd="1"/>
        <i x="61" s="1" nd="1"/>
        <i x="36" s="1" nd="1"/>
        <i x="41" s="1" nd="1"/>
        <i x="33" s="1" nd="1"/>
        <i x="59" s="1" nd="1"/>
        <i x="62" s="1" nd="1"/>
        <i x="63" s="1" nd="1"/>
        <i x="64" s="1" nd="1"/>
        <i x="65" s="1" nd="1"/>
        <i x="37"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rrent_Week21" xr10:uid="{534CBEA2-75E9-46BC-B008-16AFCB957B12}" sourceName="Current Week">
  <pivotTables>
    <pivotTable tabId="23" name="PivotTable2"/>
  </pivotTables>
  <data>
    <tabular pivotCacheId="678478507">
      <items count="73">
        <i x="18"/>
        <i x="20"/>
        <i x="21"/>
        <i x="22"/>
        <i x="19"/>
        <i x="24"/>
        <i x="25"/>
        <i x="26"/>
        <i x="23"/>
        <i x="28"/>
        <i x="29"/>
        <i x="30"/>
        <i x="27"/>
        <i x="3"/>
        <i x="31"/>
        <i x="4"/>
        <i x="32" s="1"/>
        <i x="7"/>
        <i x="5"/>
        <i x="8"/>
        <i x="9"/>
        <i x="6"/>
        <i x="11"/>
        <i x="12"/>
        <i x="13"/>
        <i x="10"/>
        <i x="15"/>
        <i x="16"/>
        <i x="17"/>
        <i x="14"/>
        <i x="2" nd="1"/>
        <i x="72" nd="1"/>
        <i x="35" nd="1"/>
        <i x="36" nd="1"/>
        <i x="37" nd="1"/>
        <i x="71" nd="1"/>
        <i x="34" nd="1"/>
        <i x="1" nd="1"/>
        <i x="68" nd="1"/>
        <i x="69" nd="1"/>
        <i x="33" nd="1"/>
        <i x="39" nd="1"/>
        <i x="40" nd="1"/>
        <i x="41" nd="1"/>
        <i x="38" nd="1"/>
        <i x="43" nd="1"/>
        <i x="44" nd="1"/>
        <i x="45" nd="1"/>
        <i x="42" nd="1"/>
        <i x="46" nd="1"/>
        <i x="48" nd="1"/>
        <i x="49" nd="1"/>
        <i x="50" nd="1"/>
        <i x="70" nd="1"/>
        <i x="47" nd="1"/>
        <i x="52" nd="1"/>
        <i x="53" nd="1"/>
        <i x="54" nd="1"/>
        <i x="51" nd="1"/>
        <i x="56" nd="1"/>
        <i x="57" nd="1"/>
        <i x="58" nd="1"/>
        <i x="67" nd="1"/>
        <i x="55" nd="1"/>
        <i x="60" nd="1"/>
        <i x="61" nd="1"/>
        <i x="59" nd="1"/>
        <i x="63" nd="1"/>
        <i x="64" nd="1"/>
        <i x="65" nd="1"/>
        <i x="62" nd="1"/>
        <i x="0" nd="1"/>
        <i x="66"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2" xr10:uid="{4ACB423C-6D45-4D62-B7E4-B89230EB2D42}" sourceName="Date2">
  <pivotTables>
    <pivotTable tabId="3" name="PivotTable1"/>
  </pivotTables>
  <data>
    <tabular pivotCacheId="1453249864">
      <items count="342">
        <i x="0" s="1"/>
        <i x="1" s="1"/>
        <i x="2" s="1"/>
        <i x="3" s="1"/>
        <i x="4" s="1"/>
        <i x="5" s="1"/>
        <i x="6" s="1"/>
        <i x="269" s="1" nd="1"/>
        <i x="270" s="1" nd="1"/>
        <i x="271" s="1" nd="1"/>
        <i x="198" s="1" nd="1"/>
        <i x="272" s="1" nd="1"/>
        <i x="273" s="1" nd="1"/>
        <i x="274" s="1" nd="1"/>
        <i x="275" s="1" nd="1"/>
        <i x="276" s="1" nd="1"/>
        <i x="277" s="1" nd="1"/>
        <i x="199" s="1" nd="1"/>
        <i x="278" s="1" nd="1"/>
        <i x="293" s="1" nd="1"/>
        <i x="295" s="1" nd="1"/>
        <i x="296" s="1" nd="1"/>
        <i x="297" s="1" nd="1"/>
        <i x="298" s="1" nd="1"/>
        <i x="299" s="1" nd="1"/>
        <i x="279" s="1" nd="1"/>
        <i x="280" s="1" nd="1"/>
        <i x="281" s="1" nd="1"/>
        <i x="282" s="1" nd="1"/>
        <i x="200" s="1" nd="1"/>
        <i x="201" s="1" nd="1"/>
        <i x="283" s="1" nd="1"/>
        <i x="284" s="1" nd="1"/>
        <i x="285" s="1" nd="1"/>
        <i x="286" s="1" nd="1"/>
        <i x="287" s="1" nd="1"/>
        <i x="288" s="1" nd="1"/>
        <i x="289" s="1" nd="1"/>
        <i x="290" s="1" nd="1"/>
        <i x="291" s="1" nd="1"/>
        <i x="292" s="1" nd="1"/>
        <i x="294" s="1" nd="1"/>
        <i x="300" s="1" nd="1"/>
        <i x="308" s="1" nd="1"/>
        <i x="316" s="1" nd="1"/>
        <i x="318" s="1" nd="1"/>
        <i x="319" s="1" nd="1"/>
        <i x="320" s="1" nd="1"/>
        <i x="321" s="1" nd="1"/>
        <i x="301" s="1" nd="1"/>
        <i x="302" s="1" nd="1"/>
        <i x="303" s="1" nd="1"/>
        <i x="304" s="1" nd="1"/>
        <i x="305" s="1" nd="1"/>
        <i x="306" s="1" nd="1"/>
        <i x="307" s="1" nd="1"/>
        <i x="309" s="1" nd="1"/>
        <i x="310" s="1" nd="1"/>
        <i x="311" s="1" nd="1"/>
        <i x="312" s="1" nd="1"/>
        <i x="313" s="1" nd="1"/>
        <i x="314" s="1" nd="1"/>
        <i x="315" s="1" nd="1"/>
        <i x="202" s="1" nd="1"/>
        <i x="317" s="1" nd="1"/>
        <i x="322" s="1" nd="1"/>
        <i x="338" s="1" nd="1"/>
        <i x="339" s="1" nd="1"/>
        <i x="340" s="1" nd="1"/>
        <i x="341" s="1" nd="1"/>
        <i x="323" s="1" nd="1"/>
        <i x="324" s="1" nd="1"/>
        <i x="325" s="1" nd="1"/>
        <i x="326" s="1" nd="1"/>
        <i x="327" s="1" nd="1"/>
        <i x="328" s="1" nd="1"/>
        <i x="329" s="1" nd="1"/>
        <i x="330" s="1" nd="1"/>
        <i x="331" s="1" nd="1"/>
        <i x="332" s="1" nd="1"/>
        <i x="333" s="1" nd="1"/>
        <i x="334" s="1" nd="1"/>
        <i x="335" s="1" nd="1"/>
        <i x="336" s="1" nd="1"/>
        <i x="337" s="1" nd="1"/>
        <i x="211" s="1" nd="1"/>
        <i x="218" s="1" nd="1"/>
        <i x="221" s="1" nd="1"/>
        <i x="222" s="1" nd="1"/>
        <i x="223" s="1" nd="1"/>
        <i x="224" s="1" nd="1"/>
        <i x="203" s="1" nd="1"/>
        <i x="204" s="1" nd="1"/>
        <i x="205" s="1" nd="1"/>
        <i x="206" s="1" nd="1"/>
        <i x="207" s="1" nd="1"/>
        <i x="208" s="1" nd="1"/>
        <i x="209" s="1" nd="1"/>
        <i x="210" s="1" nd="1"/>
        <i x="212" s="1" nd="1"/>
        <i x="213" s="1" nd="1"/>
        <i x="214" s="1" nd="1"/>
        <i x="215" s="1" nd="1"/>
        <i x="216" s="1" nd="1"/>
        <i x="217" s="1" nd="1"/>
        <i x="219" s="1" nd="1"/>
        <i x="220" s="1" nd="1"/>
        <i x="225" s="1" nd="1"/>
        <i x="232" s="1" nd="1"/>
        <i x="240" s="1" nd="1"/>
        <i x="242" s="1" nd="1"/>
        <i x="243" s="1" nd="1"/>
        <i x="244" s="1" nd="1"/>
        <i x="245" s="1" nd="1"/>
        <i x="226" s="1" nd="1"/>
        <i x="227" s="1" nd="1"/>
        <i x="228" s="1" nd="1"/>
        <i x="229" s="1" nd="1"/>
        <i x="230" s="1" nd="1"/>
        <i x="231" s="1" nd="1"/>
        <i x="233" s="1" nd="1"/>
        <i x="234" s="1" nd="1"/>
        <i x="235" s="1" nd="1"/>
        <i x="236" s="1" nd="1"/>
        <i x="237" s="1" nd="1"/>
        <i x="238" s="1" nd="1"/>
        <i x="239" s="1" nd="1"/>
        <i x="241" s="1" nd="1"/>
        <i x="246" s="1" nd="1"/>
        <i x="264" s="1" nd="1"/>
        <i x="265" s="1" nd="1"/>
        <i x="266" s="1" nd="1"/>
        <i x="267" s="1" nd="1"/>
        <i x="268" s="1" nd="1"/>
        <i x="247" s="1" nd="1"/>
        <i x="248" s="1" nd="1"/>
        <i x="249" s="1" nd="1"/>
        <i x="250" s="1" nd="1"/>
        <i x="251" s="1" nd="1"/>
        <i x="252" s="1" nd="1"/>
        <i x="253" s="1" nd="1"/>
        <i x="254" s="1" nd="1"/>
        <i x="255" s="1" nd="1"/>
        <i x="256" s="1" nd="1"/>
        <i x="257" s="1" nd="1"/>
        <i x="258" s="1" nd="1"/>
        <i x="259" s="1" nd="1"/>
        <i x="260" s="1" nd="1"/>
        <i x="261" s="1" nd="1"/>
        <i x="262" s="1" nd="1"/>
        <i x="263" s="1" nd="1"/>
        <i x="7" s="1" nd="1"/>
        <i x="8" s="1" nd="1"/>
        <i x="9" s="1" nd="1"/>
        <i x="10" s="1" nd="1"/>
        <i x="11" s="1" nd="1"/>
        <i x="12" s="1" nd="1"/>
        <i x="13" s="1" nd="1"/>
        <i x="14" s="1" nd="1"/>
        <i x="15" s="1" nd="1"/>
        <i x="16" s="1" nd="1"/>
        <i x="17" s="1" nd="1"/>
        <i x="18" s="1" nd="1"/>
        <i x="19" s="1" nd="1"/>
        <i x="20" s="1" nd="1"/>
        <i x="21" s="1" nd="1"/>
        <i x="22" s="1" nd="1"/>
        <i x="23" s="1" nd="1"/>
        <i x="24" s="1" nd="1"/>
        <i x="25" s="1" nd="1"/>
        <i x="26" s="1" nd="1"/>
        <i x="27" s="1" nd="1"/>
        <i x="28" s="1" nd="1"/>
        <i x="29" s="1" nd="1"/>
        <i x="30" s="1" nd="1"/>
        <i x="31" s="1" nd="1"/>
        <i x="32" s="1" nd="1"/>
        <i x="33" s="1" nd="1"/>
        <i x="34" s="1" nd="1"/>
        <i x="35" s="1" nd="1"/>
        <i x="36" s="1" nd="1"/>
        <i x="37" s="1" nd="1"/>
        <i x="38" s="1" nd="1"/>
        <i x="39" s="1" nd="1"/>
        <i x="40" s="1" nd="1"/>
        <i x="41" s="1" nd="1"/>
        <i x="42" s="1" nd="1"/>
        <i x="43" s="1" nd="1"/>
        <i x="44" s="1" nd="1"/>
        <i x="45" s="1" nd="1"/>
        <i x="46" s="1" nd="1"/>
        <i x="47" s="1" nd="1"/>
        <i x="48" s="1" nd="1"/>
        <i x="49" s="1" nd="1"/>
        <i x="50" s="1" nd="1"/>
        <i x="51" s="1" nd="1"/>
        <i x="52" s="1" nd="1"/>
        <i x="53" s="1" nd="1"/>
        <i x="54" s="1" nd="1"/>
        <i x="55" s="1" nd="1"/>
        <i x="56" s="1" nd="1"/>
        <i x="57" s="1" nd="1"/>
        <i x="58" s="1" nd="1"/>
        <i x="59" s="1" nd="1"/>
        <i x="60" s="1" nd="1"/>
        <i x="61" s="1" nd="1"/>
        <i x="62" s="1" nd="1"/>
        <i x="63" s="1" nd="1"/>
        <i x="64" s="1" nd="1"/>
        <i x="65" s="1" nd="1"/>
        <i x="66" s="1" nd="1"/>
        <i x="67" s="1" nd="1"/>
        <i x="68" s="1" nd="1"/>
        <i x="69" s="1" nd="1"/>
        <i x="70" s="1" nd="1"/>
        <i x="71" s="1" nd="1"/>
        <i x="72" s="1" nd="1"/>
        <i x="73" s="1" nd="1"/>
        <i x="74" s="1" nd="1"/>
        <i x="75" s="1" nd="1"/>
        <i x="76" s="1" nd="1"/>
        <i x="77" s="1" nd="1"/>
        <i x="78" s="1" nd="1"/>
        <i x="79" s="1" nd="1"/>
        <i x="80" s="1" nd="1"/>
        <i x="81" s="1" nd="1"/>
        <i x="82" s="1" nd="1"/>
        <i x="83" s="1" nd="1"/>
        <i x="84" s="1" nd="1"/>
        <i x="85" s="1" nd="1"/>
        <i x="86" s="1" nd="1"/>
        <i x="87" s="1" nd="1"/>
        <i x="88" s="1" nd="1"/>
        <i x="89" s="1" nd="1"/>
        <i x="90" s="1" nd="1"/>
        <i x="91" s="1" nd="1"/>
        <i x="92" s="1" nd="1"/>
        <i x="93" s="1" nd="1"/>
        <i x="94" s="1" nd="1"/>
        <i x="95" s="1" nd="1"/>
        <i x="96" s="1" nd="1"/>
        <i x="97" s="1" nd="1"/>
        <i x="98" s="1" nd="1"/>
        <i x="99" s="1" nd="1"/>
        <i x="100" s="1" nd="1"/>
        <i x="101" s="1" nd="1"/>
        <i x="102" s="1" nd="1"/>
        <i x="103" s="1" nd="1"/>
        <i x="104" s="1" nd="1"/>
        <i x="105" s="1" nd="1"/>
        <i x="106" s="1" nd="1"/>
        <i x="107" s="1" nd="1"/>
        <i x="108" s="1" nd="1"/>
        <i x="109" s="1" nd="1"/>
        <i x="110" s="1" nd="1"/>
        <i x="111" s="1" nd="1"/>
        <i x="112" s="1" nd="1"/>
        <i x="113" s="1" nd="1"/>
        <i x="114" s="1" nd="1"/>
        <i x="115" s="1" nd="1"/>
        <i x="116" s="1" nd="1"/>
        <i x="117" s="1" nd="1"/>
        <i x="118" s="1" nd="1"/>
        <i x="119" s="1" nd="1"/>
        <i x="120" s="1" nd="1"/>
        <i x="121" s="1" nd="1"/>
        <i x="122" s="1" nd="1"/>
        <i x="123" s="1" nd="1"/>
        <i x="124" s="1" nd="1"/>
        <i x="125" s="1" nd="1"/>
        <i x="126" s="1" nd="1"/>
        <i x="127" s="1" nd="1"/>
        <i x="128" s="1" nd="1"/>
        <i x="129" s="1" nd="1"/>
        <i x="130" s="1" nd="1"/>
        <i x="131" s="1" nd="1"/>
        <i x="132" s="1" nd="1"/>
        <i x="133" s="1" nd="1"/>
        <i x="134" s="1" nd="1"/>
        <i x="135" s="1" nd="1"/>
        <i x="136" s="1" nd="1"/>
        <i x="137" s="1" nd="1"/>
        <i x="138" s="1" nd="1"/>
        <i x="139" s="1" nd="1"/>
        <i x="140" s="1" nd="1"/>
        <i x="141" s="1" nd="1"/>
        <i x="142" s="1" nd="1"/>
        <i x="143" s="1" nd="1"/>
        <i x="144" s="1" nd="1"/>
        <i x="145" s="1" nd="1"/>
        <i x="146" s="1" nd="1"/>
        <i x="147" s="1" nd="1"/>
        <i x="148" s="1" nd="1"/>
        <i x="149" s="1" nd="1"/>
        <i x="150" s="1" nd="1"/>
        <i x="151" s="1" nd="1"/>
        <i x="152" s="1" nd="1"/>
        <i x="153" s="1" nd="1"/>
        <i x="154" s="1" nd="1"/>
        <i x="155" s="1" nd="1"/>
        <i x="156" s="1" nd="1"/>
        <i x="157" s="1" nd="1"/>
        <i x="158" s="1" nd="1"/>
        <i x="159" s="1" nd="1"/>
        <i x="160" s="1" nd="1"/>
        <i x="161" s="1" nd="1"/>
        <i x="162" s="1" nd="1"/>
        <i x="163" s="1" nd="1"/>
        <i x="164" s="1" nd="1"/>
        <i x="165" s="1" nd="1"/>
        <i x="166" s="1" nd="1"/>
        <i x="167" s="1" nd="1"/>
        <i x="168" s="1" nd="1"/>
        <i x="169" s="1" nd="1"/>
        <i x="170" s="1" nd="1"/>
        <i x="171" s="1" nd="1"/>
        <i x="172" s="1" nd="1"/>
        <i x="173" s="1" nd="1"/>
        <i x="174" s="1" nd="1"/>
        <i x="175" s="1" nd="1"/>
        <i x="176" s="1" nd="1"/>
        <i x="177" s="1" nd="1"/>
        <i x="178" s="1" nd="1"/>
        <i x="179" s="1" nd="1"/>
        <i x="180" s="1" nd="1"/>
        <i x="181" s="1" nd="1"/>
        <i x="182" s="1" nd="1"/>
        <i x="183" s="1" nd="1"/>
        <i x="184" s="1" nd="1"/>
        <i x="185" s="1" nd="1"/>
        <i x="186" s="1" nd="1"/>
        <i x="187" s="1" nd="1"/>
        <i x="188" s="1" nd="1"/>
        <i x="189" s="1" nd="1"/>
        <i x="190" s="1" nd="1"/>
        <i x="191" s="1" nd="1"/>
        <i x="192" s="1" nd="1"/>
        <i x="193" s="1" nd="1"/>
        <i x="194" s="1" nd="1"/>
        <i x="195" s="1" nd="1"/>
        <i x="196" s="1" nd="1"/>
        <i x="197"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2" xr10:uid="{90C33D65-DE99-4BE4-A01A-17218834AA01}" cache="Slicer_Date2" caption="Date2" startItem="187"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urrent Week" xr10:uid="{374D03E1-0CD4-4DDE-A319-970D5247BC4B}" cache="Slicer_Current_Week" caption="Current Week" startItem="30"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urrent Week 1" xr10:uid="{5F678546-2D62-423C-BD32-FD30F859CF0C}" cache="Slicer_Current_Week1" caption="Current Week" startItem="30"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urrent Week 3" xr10:uid="{A95D7456-9BC0-42D7-AF0B-B88D72A17361}" cache="Slicer_Current_Week21" caption="Current Week" startItem="35"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DFBAFA7-90E5-41DE-89F4-36AC535F359B}" name="Data" displayName="Data" ref="A1:Y8" totalsRowShown="0" headerRowDxfId="184" dataDxfId="182" headerRowBorderDxfId="183" tableBorderDxfId="181">
  <autoFilter ref="A1:Y8" xr:uid="{DDFBAFA7-90E5-41DE-89F4-36AC535F359B}"/>
  <sortState xmlns:xlrd2="http://schemas.microsoft.com/office/spreadsheetml/2017/richdata2" ref="A2:Y7">
    <sortCondition ref="Y1:Y7"/>
  </sortState>
  <tableColumns count="25">
    <tableColumn id="1" xr3:uid="{92FB2FCF-9D94-4D10-9FBA-AAE190BAE9BA}" name="Entry Time:" dataDxfId="180" totalsRowDxfId="179"/>
    <tableColumn id="2" xr3:uid="{DD235FD5-2EF3-49B8-BA01-CAA5597032F6}" name="Name:" dataDxfId="178" totalsRowDxfId="177"/>
    <tableColumn id="3" xr3:uid="{30A5FD0B-BE10-47D1-9766-1E2E55DDD6BC}" name="Date:" dataDxfId="176" totalsRowDxfId="175"/>
    <tableColumn id="4" xr3:uid="{6A0F6A01-A28C-4C93-8CDE-7469837907D1}" name="Description:" dataDxfId="174" totalsRowDxfId="173"/>
    <tableColumn id="5" xr3:uid="{7A627321-894A-45D4-B77F-B20848FCB29D}" name="Hours:" dataDxfId="172" totalsRowDxfId="171"/>
    <tableColumn id="6" xr3:uid="{98208A2C-3F0E-468B-9BC7-2F46CF5E329A}" name="WO#:" dataDxfId="170" totalsRowDxfId="169"/>
    <tableColumn id="7" xr3:uid="{E7733EE1-8AB7-4E71-AF5E-9678321A088C}" name="GU check:" dataDxfId="168" totalsRowDxfId="167"/>
    <tableColumn id="8" xr3:uid="{A1B56E7E-613E-4411-B167-CFF0DE7BC95B}" name="Riley Job #:" dataDxfId="166" totalsRowDxfId="165"/>
    <tableColumn id="17" xr3:uid="{37536A95-3FFC-465E-AD1F-695FB2B5CF69}" name="Hours Type:" dataDxfId="164" totalsRowDxfId="163"/>
    <tableColumn id="9" xr3:uid="{89BFC6E4-4589-4E4D-84B2-9405840210CD}" name="Rate" dataDxfId="162" totalsRowDxfId="161" dataCellStyle="Currency" totalsRowCellStyle="Currency">
      <calculatedColumnFormula>IFERROR(INDEX('Employee Info'!$C$3:$E$200,MATCH(Data[[#This Row],[Name:]],'Employee Info'!$B$3:$B$200,0),MATCH(Data[[#This Row],[Hours Type:]],'Employee Info'!$C$2:$E$2,0)),"")</calculatedColumnFormula>
    </tableColumn>
    <tableColumn id="22" xr3:uid="{604EE608-9A24-4A66-A4BB-A95E7BD40678}" name="Truck" dataDxfId="160" totalsRowDxfId="159" dataCellStyle="Currency" totalsRowCellStyle="Currency">
      <calculatedColumnFormula>IFERROR(INDEX('Employee Info'!$C$3:$J$200,MATCH(Data[[#This Row],[Name:]],'Employee Info'!$B$3:$B$200,0),MATCH(Data[[#Headers],[Truck]],'Employee Info'!$C$2:$J$2,0)),"")</calculatedColumnFormula>
    </tableColumn>
    <tableColumn id="23" xr3:uid="{0A70D142-F90D-49DA-BBA6-841BBDACC6E2}" name="Phone" dataDxfId="158" totalsRowDxfId="157" dataCellStyle="Currency" totalsRowCellStyle="Currency">
      <calculatedColumnFormula>IFERROR(INDEX('Employee Info'!$C$3:$J$200,MATCH(Data[[#This Row],[Name:]],'Employee Info'!$B$3:$B$200,0),MATCH(Data[[#Headers],[Phone]],'Employee Info'!$C$2:$J$2,0)),"")</calculatedColumnFormula>
    </tableColumn>
    <tableColumn id="24" xr3:uid="{4F5F66BD-64B2-4258-9426-455B46175FA0}" name="Tech" dataDxfId="156" totalsRowDxfId="155" dataCellStyle="Currency" totalsRowCellStyle="Currency">
      <calculatedColumnFormula>IFERROR(INDEX('Employee Info'!$C$3:$J$200,MATCH(Data[[#This Row],[Name:]],'Employee Info'!$B$3:$B$200,0),MATCH(Data[[#Headers],[Tech]],'Employee Info'!$C$2:$J$2,0)),"")</calculatedColumnFormula>
    </tableColumn>
    <tableColumn id="25" xr3:uid="{C751F714-74FC-4B7E-979F-389C0240E86F}" name="Other" dataDxfId="154" totalsRowDxfId="153" dataCellStyle="Currency" totalsRowCellStyle="Currency">
      <calculatedColumnFormula>IFERROR(INDEX('Employee Info'!$C$3:$J$200,MATCH(Data[[#This Row],[Name:]],'Employee Info'!$B$3:$B$200,0),MATCH(Data[[#Headers],[Other]],'Employee Info'!$C$2:$J$2,0)),"")</calculatedColumnFormula>
    </tableColumn>
    <tableColumn id="10" xr3:uid="{FC24E711-247C-4046-80DC-07DA4B013381}" name="$" dataDxfId="152" totalsRowDxfId="151" dataCellStyle="Currency" totalsRowCellStyle="Currency">
      <calculatedColumnFormula>IFERROR((Data[[#This Row],[Hours:]]*SUM(Data[[#This Row],[Rate]:[Other]])),"")</calculatedColumnFormula>
    </tableColumn>
    <tableColumn id="11" xr3:uid="{808DA852-67FE-401F-B8B9-943368436FA4}" name="Billing Summary By?" dataDxfId="150" totalsRowDxfId="149">
      <calculatedColumnFormula>IF(Data[[#This Row],[WO'#:]]="","Riley #","WO#")</calculatedColumnFormula>
    </tableColumn>
    <tableColumn id="12" xr3:uid="{9D7655B9-CDE1-44F5-A31B-D4664337421F}" name="Week" dataDxfId="148" totalsRowDxfId="147">
      <calculatedColumnFormula>IFERROR(WEEKNUM(Data[[#This Row],[Date:]]),"")</calculatedColumnFormula>
    </tableColumn>
    <tableColumn id="13" xr3:uid="{A3E326B5-DF02-4CAF-9F96-C9AD977ACA33}" name="Week Start" dataDxfId="146" totalsRowDxfId="145">
      <calculatedColumnFormula>DATE(RIGHT(TEXT(C2,"mm/dd/yyyy"),4),1,1)+(Q2-1)*7-(WEEKDAY(DATE(RIGHT(TEXT(C2,"mm/dd/yyyy"),4),1,1)))+1</calculatedColumnFormula>
    </tableColumn>
    <tableColumn id="14" xr3:uid="{A68CAAD6-F253-4AAD-8C05-5B50668C6010}" name="Week End" dataDxfId="144" totalsRowDxfId="143">
      <calculatedColumnFormula>Data[[#This Row],[Week Start]]+7</calculatedColumnFormula>
    </tableColumn>
    <tableColumn id="15" xr3:uid="{59A7797E-FDC3-44B3-9BD2-247B66486B0C}" name="Current Week" dataDxfId="142" totalsRowDxfId="141">
      <calculatedColumnFormula>IFERROR(TEXT(R2, "m/d/yyyy") &amp; " - " &amp; TEXT(S2, "m/d/yyyy"),"")</calculatedColumnFormula>
    </tableColumn>
    <tableColumn id="16" xr3:uid="{DA893936-39D5-449F-A8E2-D3CB52F37482}" name="Type" dataDxfId="140" totalsRowDxfId="139">
      <calculatedColumnFormula>"Time Card"</calculatedColumnFormula>
    </tableColumn>
    <tableColumn id="18" xr3:uid="{F9A60AFC-0614-40AF-9F81-2CCBF572162A}" name="Year" dataDxfId="138" totalsRowDxfId="137">
      <calculatedColumnFormula>RIGHT(TEXT(Data[[#This Row],[Date:]],"mmddyyyy"),4)</calculatedColumnFormula>
    </tableColumn>
    <tableColumn id="19" xr3:uid="{645DD111-10B0-45B6-BA8D-79D21BE7733C}" name="Day" dataDxfId="136" totalsRowDxfId="135">
      <calculatedColumnFormula>MID(TEXT(Data[[#This Row],[Date:]],"mmddyyyy"),3,2)</calculatedColumnFormula>
    </tableColumn>
    <tableColumn id="20" xr3:uid="{CDE01575-4561-4570-BBCF-B03BB2C1D916}" name="Month" dataDxfId="134" totalsRowDxfId="133">
      <calculatedColumnFormula>LEFT(TEXT(Data[[#This Row],[Date:]],"mmddyyyy"),2)</calculatedColumnFormula>
    </tableColumn>
    <tableColumn id="21" xr3:uid="{0B8CEDE7-39DB-4902-BEB1-BBB1A8477517}" name="Date2" dataDxfId="132" totalsRowDxfId="131">
      <calculatedColumnFormula>DATE(Data[[#This Row],[Year]],Data[[#This Row],[Month]],Data[[#This Row],[Day]])</calculatedColumnFormula>
    </tableColumn>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3881D60-EC80-4481-B388-0570C7DB07F0}" name="TableReceiptData" displayName="TableReceiptData" ref="A1:K100" totalsRowShown="0" dataDxfId="130">
  <autoFilter ref="A1:K100" xr:uid="{93881D60-EC80-4481-B388-0570C7DB07F0}"/>
  <tableColumns count="11">
    <tableColumn id="1" xr3:uid="{7379A260-F2F6-46A2-A676-DFBE2DCB6D54}" name="Entry Time:" dataDxfId="129"/>
    <tableColumn id="2" xr3:uid="{F0EFA9A1-720D-41E0-8AA7-616A9D8668F7}" name="Date:"/>
    <tableColumn id="3" xr3:uid="{F1907391-43BD-4854-9D0E-F12CB01982FE}" name="WO#:"/>
    <tableColumn id="4" xr3:uid="{42AD1C19-2261-47CB-8D22-668383AD4484}" name="Riley Job #:"/>
    <tableColumn id="5" xr3:uid="{CDD3D026-DA63-4A1B-B677-11F0E1C187D1}" name="$" dataDxfId="128" dataCellStyle="Currency"/>
    <tableColumn id="6" xr3:uid="{1D824FE6-AB5D-452B-88BF-4F6BFB30AEA7}" name="Billing Summary By?" dataDxfId="127">
      <calculatedColumnFormula>IF(TableReceiptData[[#This Row],[WO'#:]]="","Riley #","WO#")</calculatedColumnFormula>
    </tableColumn>
    <tableColumn id="7" xr3:uid="{C433D068-49C4-4912-802C-E1D357A61A88}" name="Week" dataDxfId="126">
      <calculatedColumnFormula>IFERROR(WEEKNUM(TableReceiptData[[#This Row],[Date:]]),"")</calculatedColumnFormula>
    </tableColumn>
    <tableColumn id="8" xr3:uid="{B5916834-C298-44A9-8863-38E2876E1D41}" name="Week Start" dataDxfId="125">
      <calculatedColumnFormula>DATE(RIGHT(TEXT(B2,"mm/dd/yyyy"),4),1,1)+(G2-1)*7-(WEEKDAY(DATE(RIGHT(TEXT(B2,"mm/dd/yyyy"),4),1,1)))+1</calculatedColumnFormula>
    </tableColumn>
    <tableColumn id="9" xr3:uid="{9D4DD5FA-5A80-4C5A-8DF9-661B936B34E8}" name="Week End" dataDxfId="124">
      <calculatedColumnFormula>TableReceiptData[[#This Row],[Week Start]]+7</calculatedColumnFormula>
    </tableColumn>
    <tableColumn id="10" xr3:uid="{4766192F-83E7-41BE-8D37-8EDF93792A11}" name="Current Week" dataDxfId="123">
      <calculatedColumnFormula>IFERROR(TEXT(H2, "m/d/yyyy") &amp; " - " &amp; TEXT(I2, "m/d/yyyy"),"")</calculatedColumnFormula>
    </tableColumn>
    <tableColumn id="11" xr3:uid="{4C867688-2271-427B-AC12-64C2F0D14016}" name="Type" dataDxfId="122">
      <calculatedColumnFormula>"Receipt Data"</calculatedColumnFormula>
    </tableColumn>
  </tableColumns>
  <tableStyleInfo name="TableStyleLight2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88583F3-AD81-4576-AC36-1C76FB3FA289}" name="Data7" displayName="Data7" ref="A1:Y1894" totalsRowShown="0" headerRowDxfId="113" dataDxfId="111" headerRowBorderDxfId="112" tableBorderDxfId="110">
  <autoFilter ref="A1:Y1894" xr:uid="{DDFBAFA7-90E5-41DE-89F4-36AC535F359B}"/>
  <sortState xmlns:xlrd2="http://schemas.microsoft.com/office/spreadsheetml/2017/richdata2" ref="A2:Y1815">
    <sortCondition ref="Y1:Y1815"/>
  </sortState>
  <tableColumns count="25">
    <tableColumn id="1" xr3:uid="{9E67B3F4-AF49-474A-87B9-8AB1745DF052}" name="Entry Time:" dataDxfId="109" totalsRowDxfId="108"/>
    <tableColumn id="2" xr3:uid="{4306667C-BCE0-463C-8E20-58E2110F3F34}" name="Name:" dataDxfId="107" totalsRowDxfId="106"/>
    <tableColumn id="3" xr3:uid="{DDEA1530-D735-43AA-9567-4F0E2FB536B0}" name="Date:" dataDxfId="105" totalsRowDxfId="104"/>
    <tableColumn id="4" xr3:uid="{4B16530C-22CC-4499-96DD-A11884B1512F}" name="Description:" dataDxfId="103" totalsRowDxfId="102"/>
    <tableColumn id="5" xr3:uid="{3D696046-A236-468C-88DD-5587523F8A90}" name="Hours:" dataDxfId="101" totalsRowDxfId="100"/>
    <tableColumn id="6" xr3:uid="{4D672951-7ED7-46EC-927C-FD195BF81158}" name="WO#:" dataDxfId="99" totalsRowDxfId="98"/>
    <tableColumn id="7" xr3:uid="{F57DBDBB-6C44-4B5C-87A5-216D177E2863}" name="GU check:" dataDxfId="97" totalsRowDxfId="96"/>
    <tableColumn id="8" xr3:uid="{D210E471-4D94-419C-8B9C-26DCBCC29391}" name="Riley Job #:" dataDxfId="95" totalsRowDxfId="94"/>
    <tableColumn id="17" xr3:uid="{7ED686F0-DDD7-4963-A5DC-CF802655398B}" name="Hours Type:" dataDxfId="93" totalsRowDxfId="92"/>
    <tableColumn id="9" xr3:uid="{32CE10A6-1066-42D6-A863-D8F086A4072D}" name="Rate" dataDxfId="91" totalsRowDxfId="90" dataCellStyle="Currency" totalsRowCellStyle="Currency">
      <calculatedColumnFormula>IFERROR(INDEX('Employee Info'!$C$3:$E$200,MATCH(Data7[[#This Row],[Name:]],'Employee Info'!$B$3:$B$200,0),MATCH(Data7[[#This Row],[Hours Type:]],'Employee Info'!$C$2:$E$2,0)),"")</calculatedColumnFormula>
    </tableColumn>
    <tableColumn id="22" xr3:uid="{D1D15118-2A27-40A2-8871-A52707A329F6}" name="Truck" dataDxfId="89" totalsRowDxfId="88" dataCellStyle="Currency" totalsRowCellStyle="Currency">
      <calculatedColumnFormula>IFERROR(INDEX('Employee Info'!$C$3:$J$200,MATCH(Data7[[#This Row],[Name:]],'Employee Info'!$B$3:$B$200,0),MATCH(Data7[[#Headers],[Truck]],'Employee Info'!$C$2:$J$2,0)),"")</calculatedColumnFormula>
    </tableColumn>
    <tableColumn id="23" xr3:uid="{C6F452F2-14E2-4F41-A21D-C457B04668AA}" name="Phone" dataDxfId="87" totalsRowDxfId="86" dataCellStyle="Currency" totalsRowCellStyle="Currency">
      <calculatedColumnFormula>IFERROR(INDEX('Employee Info'!$C$3:$J$200,MATCH(Data7[[#This Row],[Name:]],'Employee Info'!$B$3:$B$200,0),MATCH(Data7[[#Headers],[Phone]],'Employee Info'!$C$2:$J$2,0)),"")</calculatedColumnFormula>
    </tableColumn>
    <tableColumn id="24" xr3:uid="{96195FC9-F3D1-4433-90A3-A4EDDD33BC05}" name="Tech" dataDxfId="85" totalsRowDxfId="84" dataCellStyle="Currency" totalsRowCellStyle="Currency">
      <calculatedColumnFormula>IFERROR(INDEX('Employee Info'!$C$3:$J$200,MATCH(Data7[[#This Row],[Name:]],'Employee Info'!$B$3:$B$200,0),MATCH(Data7[[#Headers],[Tech]],'Employee Info'!$C$2:$J$2,0)),"")</calculatedColumnFormula>
    </tableColumn>
    <tableColumn id="25" xr3:uid="{89ECB2EF-58B9-4B03-A773-F4C97F9EF622}" name="Other" dataDxfId="83" totalsRowDxfId="82" dataCellStyle="Currency" totalsRowCellStyle="Currency">
      <calculatedColumnFormula>IFERROR(INDEX('Employee Info'!$C$3:$J$200,MATCH(Data7[[#This Row],[Name:]],'Employee Info'!$B$3:$B$200,0),MATCH(Data7[[#Headers],[Other]],'Employee Info'!$C$2:$J$2,0)),"")</calculatedColumnFormula>
    </tableColumn>
    <tableColumn id="10" xr3:uid="{BF3F0CD9-CAB7-4CED-B697-63C6AAB469D7}" name="$" dataDxfId="81" totalsRowDxfId="80" dataCellStyle="Currency" totalsRowCellStyle="Currency">
      <calculatedColumnFormula>IFERROR((Data7[[#This Row],[Hours:]]*SUM(Data7[[#This Row],[Rate]:[Other]])),"")</calculatedColumnFormula>
    </tableColumn>
    <tableColumn id="11" xr3:uid="{B4C0A8CC-BA42-4939-A339-C931A463EA56}" name="Billing Summary By?" dataDxfId="79" totalsRowDxfId="78">
      <calculatedColumnFormula>IF(Data7[[#This Row],[WO'#:]]="","Riley #","WO#")</calculatedColumnFormula>
    </tableColumn>
    <tableColumn id="12" xr3:uid="{FDA5D920-CCC4-4925-AA26-BE183DB8F806}" name="Week" dataDxfId="77" totalsRowDxfId="76">
      <calculatedColumnFormula>IFERROR(WEEKNUM(Data7[[#This Row],[Date:]]),"")</calculatedColumnFormula>
    </tableColumn>
    <tableColumn id="13" xr3:uid="{B54003A0-F62A-43EA-B2E1-5E3E94482190}" name="Week Start" dataDxfId="75" totalsRowDxfId="74">
      <calculatedColumnFormula>DATE(RIGHT(TEXT(C2,"mm/dd/yyyy"),4),1,1)+(Q2-1)*7-(WEEKDAY(DATE(RIGHT(TEXT(C2,"mm/dd/yyyy"),4),1,1)))+1</calculatedColumnFormula>
    </tableColumn>
    <tableColumn id="14" xr3:uid="{7D7D3635-23C4-4031-A211-0C217E46CE2E}" name="Week End" dataDxfId="73" totalsRowDxfId="72">
      <calculatedColumnFormula>Data7[[#This Row],[Week Start]]+7</calculatedColumnFormula>
    </tableColumn>
    <tableColumn id="15" xr3:uid="{68BBF336-4904-4563-A7C2-C23C3B59F1FE}" name="Current Week" dataDxfId="71" totalsRowDxfId="70">
      <calculatedColumnFormula>IFERROR(TEXT(R2, "m/d/yyyy") &amp; " - " &amp; TEXT(S2, "m/d/yyyy"),"")</calculatedColumnFormula>
    </tableColumn>
    <tableColumn id="16" xr3:uid="{D4C0CFAB-F718-4A77-BB66-082EE6C2F2E0}" name="Type" dataDxfId="69" totalsRowDxfId="68">
      <calculatedColumnFormula>"Time Card"</calculatedColumnFormula>
    </tableColumn>
    <tableColumn id="18" xr3:uid="{03072796-414B-4966-97CA-8FD7BD039CBE}" name="Year" dataDxfId="67" totalsRowDxfId="66">
      <calculatedColumnFormula>RIGHT(TEXT(Data7[[#This Row],[Date:]],"mmddyyyy"),4)</calculatedColumnFormula>
    </tableColumn>
    <tableColumn id="19" xr3:uid="{073F4083-BF0F-4CD9-8922-9FF333B7609C}" name="Day" dataDxfId="65" totalsRowDxfId="64">
      <calculatedColumnFormula>MID(TEXT(Data7[[#This Row],[Date:]],"mmddyyyy"),3,2)</calculatedColumnFormula>
    </tableColumn>
    <tableColumn id="20" xr3:uid="{F34DEF8C-7243-40AE-9F5C-D26B98CAE9CE}" name="Month" dataDxfId="63" totalsRowDxfId="62">
      <calculatedColumnFormula>LEFT(TEXT(Data7[[#This Row],[Date:]],"mmddyyyy"),2)</calculatedColumnFormula>
    </tableColumn>
    <tableColumn id="21" xr3:uid="{C769BC2B-EEC5-4C82-A388-9629DEE4EFE0}" name="Date2" dataDxfId="61" totalsRowDxfId="60">
      <calculatedColumnFormula>DATE(Data7[[#This Row],[Year]],Data7[[#This Row],[Month]],Data7[[#This Row],[Day]])</calculatedColumnFormula>
    </tableColumn>
  </tableColumns>
  <tableStyleInfo name="TableStyleMedium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1E6F926-F069-41DA-8BB8-4134FC2B103A}" name="Data6" displayName="Data6" ref="A1:Y1894" totalsRowShown="0" headerRowDxfId="59" dataDxfId="57" headerRowBorderDxfId="58" tableBorderDxfId="56">
  <autoFilter ref="A1:Y1894" xr:uid="{DDFBAFA7-90E5-41DE-89F4-36AC535F359B}"/>
  <sortState xmlns:xlrd2="http://schemas.microsoft.com/office/spreadsheetml/2017/richdata2" ref="A2:Y1815">
    <sortCondition ref="Y1:Y1815"/>
  </sortState>
  <tableColumns count="25">
    <tableColumn id="1" xr3:uid="{5586BB39-2EC1-4B88-A626-B9CE94369E2E}" name="Entry Time:" dataDxfId="55" totalsRowDxfId="54"/>
    <tableColumn id="2" xr3:uid="{8E0CE363-BA0C-4DD6-9CAB-65F0AA7F5691}" name="Name:" dataDxfId="53" totalsRowDxfId="52"/>
    <tableColumn id="3" xr3:uid="{451296C7-E158-41F5-9A96-C540E54D2A8B}" name="Date:" dataDxfId="51" totalsRowDxfId="50"/>
    <tableColumn id="4" xr3:uid="{50ACB2FD-B0CA-4785-8863-1AABAEEB37F6}" name="Description:" dataDxfId="49" totalsRowDxfId="48"/>
    <tableColumn id="5" xr3:uid="{D19ADE99-7F32-4881-9404-837BA299DD63}" name="Hours:" dataDxfId="47" totalsRowDxfId="46"/>
    <tableColumn id="6" xr3:uid="{71BD3FDF-130F-4E6F-83E6-6CE530CBF72A}" name="WO#:" dataDxfId="45" totalsRowDxfId="44"/>
    <tableColumn id="7" xr3:uid="{E336F2FB-EA0C-44B3-8680-2AE31DA16B90}" name="GU check:" dataDxfId="43" totalsRowDxfId="42"/>
    <tableColumn id="8" xr3:uid="{7EA97D3E-56EA-439B-AA28-8EF4C7A16309}" name="Riley Job #:" dataDxfId="41" totalsRowDxfId="40"/>
    <tableColumn id="17" xr3:uid="{2ACABD6F-5F94-4D5A-A231-209B0DC2AE9D}" name="Hours Type:" dataDxfId="39" totalsRowDxfId="38"/>
    <tableColumn id="9" xr3:uid="{969ADB33-B1B5-4EC1-8C9B-49BF26D2C993}" name="Rate" dataDxfId="37" totalsRowDxfId="36" dataCellStyle="Currency" totalsRowCellStyle="Currency">
      <calculatedColumnFormula>IFERROR(INDEX('Employee Info'!$C$3:$E$200,MATCH(Data6[[#This Row],[Name:]],'Employee Info'!$B$3:$B$200,0),MATCH(Data6[[#This Row],[Hours Type:]],'Employee Info'!$C$2:$E$2,0)),"")</calculatedColumnFormula>
    </tableColumn>
    <tableColumn id="22" xr3:uid="{872636F9-90A9-4E4E-B27F-001063FFDEB1}" name="Truck" dataDxfId="35" totalsRowDxfId="34" dataCellStyle="Currency" totalsRowCellStyle="Currency">
      <calculatedColumnFormula>IFERROR(INDEX('Employee Info'!$C$3:$J$200,MATCH(Data6[[#This Row],[Name:]],'Employee Info'!$B$3:$B$200,0),MATCH(Data6[[#Headers],[Truck]],'Employee Info'!$C$2:$J$2,0)),"")</calculatedColumnFormula>
    </tableColumn>
    <tableColumn id="23" xr3:uid="{1FC8A93D-D0B3-400D-B0E6-748B737B457C}" name="Phone" dataDxfId="33" totalsRowDxfId="32" dataCellStyle="Currency" totalsRowCellStyle="Currency">
      <calculatedColumnFormula>IFERROR(INDEX('Employee Info'!$C$3:$J$200,MATCH(Data6[[#This Row],[Name:]],'Employee Info'!$B$3:$B$200,0),MATCH(Data6[[#Headers],[Phone]],'Employee Info'!$C$2:$J$2,0)),"")</calculatedColumnFormula>
    </tableColumn>
    <tableColumn id="24" xr3:uid="{F3E59C71-9703-4734-9FAD-FDD495B5B1BC}" name="Tech" dataDxfId="31" totalsRowDxfId="30" dataCellStyle="Currency" totalsRowCellStyle="Currency">
      <calculatedColumnFormula>IFERROR(INDEX('Employee Info'!$C$3:$J$200,MATCH(Data6[[#This Row],[Name:]],'Employee Info'!$B$3:$B$200,0),MATCH(Data6[[#Headers],[Tech]],'Employee Info'!$C$2:$J$2,0)),"")</calculatedColumnFormula>
    </tableColumn>
    <tableColumn id="25" xr3:uid="{C0A589E4-0145-427E-88C3-2D90F7AD5E88}" name="Other" dataDxfId="29" totalsRowDxfId="28" dataCellStyle="Currency" totalsRowCellStyle="Currency">
      <calculatedColumnFormula>IFERROR(INDEX('Employee Info'!$C$3:$J$200,MATCH(Data6[[#This Row],[Name:]],'Employee Info'!$B$3:$B$200,0),MATCH(Data6[[#Headers],[Other]],'Employee Info'!$C$2:$J$2,0)),"")</calculatedColumnFormula>
    </tableColumn>
    <tableColumn id="10" xr3:uid="{3DD3FFEC-C886-4992-AD0B-D0FF04796175}" name="$" dataDxfId="27" totalsRowDxfId="26" dataCellStyle="Currency" totalsRowCellStyle="Currency">
      <calculatedColumnFormula>IFERROR((Data6[[#This Row],[Hours:]]*SUM(Data6[[#This Row],[Rate]:[Other]])),"")</calculatedColumnFormula>
    </tableColumn>
    <tableColumn id="11" xr3:uid="{C5591DC0-BE8F-46BA-9389-2BB1B2C4721F}" name="Billing Summary By?" dataDxfId="25" totalsRowDxfId="24">
      <calculatedColumnFormula>IF(Data6[[#This Row],[WO'#:]]="","Riley #","WO#")</calculatedColumnFormula>
    </tableColumn>
    <tableColumn id="12" xr3:uid="{39F1AC34-E31E-43E8-842E-722B4DDB09F2}" name="Week" dataDxfId="23" totalsRowDxfId="22">
      <calculatedColumnFormula>IFERROR(WEEKNUM(Data6[[#This Row],[Date:]]),"")</calculatedColumnFormula>
    </tableColumn>
    <tableColumn id="13" xr3:uid="{9D75875B-68AD-49C4-A65E-66BC3C60E5A0}" name="Week Start" dataDxfId="21" totalsRowDxfId="20">
      <calculatedColumnFormula>DATE(RIGHT(TEXT(C2,"mm/dd/yyyy"),4),1,1)+(Q2-1)*7-(WEEKDAY(DATE(RIGHT(TEXT(C2,"mm/dd/yyyy"),4),1,1)))+1</calculatedColumnFormula>
    </tableColumn>
    <tableColumn id="14" xr3:uid="{1715C9B2-8E92-4CAC-BE0A-84C23B0B3498}" name="Week End" dataDxfId="19" totalsRowDxfId="18">
      <calculatedColumnFormula>Data6[[#This Row],[Week Start]]+7</calculatedColumnFormula>
    </tableColumn>
    <tableColumn id="15" xr3:uid="{D3C25AE0-923F-4DA1-B6C4-463D0C5A1F23}" name="Current Week" dataDxfId="17" totalsRowDxfId="16">
      <calculatedColumnFormula>IFERROR(TEXT(R2, "m/d/yyyy") &amp; " - " &amp; TEXT(S2, "m/d/yyyy"),"")</calculatedColumnFormula>
    </tableColumn>
    <tableColumn id="16" xr3:uid="{EFA0CA49-495B-4CBF-BAC6-B3009C5E1884}" name="Type" dataDxfId="15" totalsRowDxfId="14">
      <calculatedColumnFormula>"Time Card"</calculatedColumnFormula>
    </tableColumn>
    <tableColumn id="18" xr3:uid="{939949EC-8B0F-4467-B6B4-A7E9976D6DEA}" name="Year" dataDxfId="13" totalsRowDxfId="12">
      <calculatedColumnFormula>RIGHT(TEXT(Data6[[#This Row],[Date:]],"mmddyyyy"),4)</calculatedColumnFormula>
    </tableColumn>
    <tableColumn id="19" xr3:uid="{AD1F2EA5-3190-49D7-AAED-59F6F6A94454}" name="Day" dataDxfId="11" totalsRowDxfId="10">
      <calculatedColumnFormula>MID(TEXT(Data6[[#This Row],[Date:]],"mmddyyyy"),3,2)</calculatedColumnFormula>
    </tableColumn>
    <tableColumn id="20" xr3:uid="{AA4F3168-63E1-436C-AE00-C3335808B00F}" name="Month" dataDxfId="9" totalsRowDxfId="8">
      <calculatedColumnFormula>LEFT(TEXT(Data6[[#This Row],[Date:]],"mmddyyyy"),2)</calculatedColumnFormula>
    </tableColumn>
    <tableColumn id="21" xr3:uid="{BF804BB0-7295-442F-83BE-B4C200394FB2}" name="Date2" dataDxfId="7" totalsRowDxfId="6">
      <calculatedColumnFormula>DATE(Data6[[#This Row],[Year]],Data6[[#This Row],[Month]],Data6[[#This Row],[Day]])</calculatedColumnFormula>
    </tableColumn>
  </tableColumns>
  <tableStyleInfo name="TableStyleMedium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0D833C8-9CFB-4412-B591-80C99EDDEA8C}" name="Year" displayName="Year" ref="C1:C13" totalsRowShown="0" headerRowDxfId="5" dataDxfId="4">
  <autoFilter ref="C1:C13" xr:uid="{B0D833C8-9CFB-4412-B591-80C99EDDEA8C}"/>
  <tableColumns count="1">
    <tableColumn id="1" xr3:uid="{452F4E8C-1572-4E93-949E-91E70592A279}" name="Year" dataDxfId="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FA99A35-714B-4399-BE79-DB55E0576F98}" name="Year3" displayName="Year3" ref="C1:C13" totalsRowShown="0" headerRowDxfId="2" dataDxfId="1">
  <autoFilter ref="C1:C13" xr:uid="{B0D833C8-9CFB-4412-B591-80C99EDDEA8C}"/>
  <tableColumns count="1">
    <tableColumn id="1" xr3:uid="{B4D35C6A-5985-4CD8-9953-3EB4C28F338C}" name="Year"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 Id="rId9" Type="http://schemas.microsoft.com/office/2007/relationships/slicer" Target="../slicers/slicer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ivotTable" Target="../pivotTables/pivotTable3.xml"/><Relationship Id="rId4" Type="http://schemas.microsoft.com/office/2007/relationships/slicer" Target="../slicers/slicer3.xm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10.xml.rels><?xml version="1.0" encoding="UTF-8" standalone="yes"?>
<Relationships xmlns="http://schemas.openxmlformats.org/package/2006/relationships"><Relationship Id="rId2" Type="http://schemas.openxmlformats.org/officeDocument/2006/relationships/pivotTable" Target="../pivotTables/pivotTable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pivotTable" Target="../pivotTables/pivotTable9.xml"/><Relationship Id="rId1" Type="http://schemas.openxmlformats.org/officeDocument/2006/relationships/pivotTable" Target="../pivotTables/pivotTable8.xml"/></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ivotTable" Target="../pivotTables/pivotTable11.xml"/><Relationship Id="rId1" Type="http://schemas.openxmlformats.org/officeDocument/2006/relationships/pivotTable" Target="../pivotTables/pivotTable10.xml"/><Relationship Id="rId5" Type="http://schemas.microsoft.com/office/2007/relationships/slicer" Target="../slicers/slicer4.xml"/><Relationship Id="rId4" Type="http://schemas.openxmlformats.org/officeDocument/2006/relationships/drawing" Target="../drawings/drawing5.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7.bin"/><Relationship Id="rId4" Type="http://schemas.openxmlformats.org/officeDocument/2006/relationships/comments" Target="../comments2.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printerSettings" Target="../printerSettings/printerSettings8.bin"/><Relationship Id="rId4" Type="http://schemas.openxmlformats.org/officeDocument/2006/relationships/comments" Target="../comments3.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756D02-F288-4D37-8FBA-4E3ADE76FDBA}">
  <sheetPr codeName="Sheet7"/>
  <dimension ref="A2:E24"/>
  <sheetViews>
    <sheetView showGridLines="0" tabSelected="1" workbookViewId="0">
      <selection activeCell="R3" sqref="R3"/>
    </sheetView>
  </sheetViews>
  <sheetFormatPr defaultRowHeight="14.4"/>
  <cols>
    <col min="1" max="1" width="19" style="1" customWidth="1"/>
    <col min="2" max="2" width="1.5546875" style="1" bestFit="1" customWidth="1"/>
    <col min="5" max="5" width="1.5546875" bestFit="1" customWidth="1"/>
  </cols>
  <sheetData>
    <row r="2" spans="1:5" ht="15" thickBot="1"/>
    <row r="3" spans="1:5" s="22" customFormat="1" ht="15" thickBot="1">
      <c r="A3" s="25" t="s">
        <v>0</v>
      </c>
      <c r="B3" s="24" t="s">
        <v>1</v>
      </c>
      <c r="C3" s="22" t="s">
        <v>2</v>
      </c>
    </row>
    <row r="4" spans="1:5" ht="15" thickBot="1"/>
    <row r="5" spans="1:5" s="21" customFormat="1">
      <c r="A5" s="109" t="s">
        <v>3</v>
      </c>
      <c r="B5" s="103" t="s">
        <v>1</v>
      </c>
      <c r="C5" s="21" t="s">
        <v>4</v>
      </c>
    </row>
    <row r="6" spans="1:5">
      <c r="A6" s="110"/>
      <c r="B6" s="112"/>
      <c r="C6" t="s">
        <v>5</v>
      </c>
    </row>
    <row r="7" spans="1:5" s="23" customFormat="1" ht="15" thickBot="1">
      <c r="A7" s="111"/>
      <c r="B7" s="104"/>
      <c r="C7" s="3" t="s">
        <v>6</v>
      </c>
    </row>
    <row r="8" spans="1:5" ht="15" thickBot="1">
      <c r="B8" s="74"/>
      <c r="C8" s="1"/>
    </row>
    <row r="9" spans="1:5" s="22" customFormat="1" ht="15" thickBot="1">
      <c r="A9" s="75" t="s">
        <v>7</v>
      </c>
      <c r="B9" s="24" t="s">
        <v>1</v>
      </c>
      <c r="C9" s="22" t="s">
        <v>8</v>
      </c>
    </row>
    <row r="10" spans="1:5" ht="15" thickBot="1"/>
    <row r="11" spans="1:5" s="21" customFormat="1">
      <c r="A11" s="109" t="s">
        <v>9</v>
      </c>
      <c r="B11" s="103" t="s">
        <v>1</v>
      </c>
      <c r="C11" s="21" t="s">
        <v>10</v>
      </c>
    </row>
    <row r="12" spans="1:5" s="23" customFormat="1" ht="15" thickBot="1">
      <c r="A12" s="111"/>
      <c r="B12" s="104"/>
      <c r="C12" s="3" t="s">
        <v>11</v>
      </c>
    </row>
    <row r="13" spans="1:5" ht="15" thickBot="1"/>
    <row r="14" spans="1:5" s="22" customFormat="1" ht="15" thickBot="1">
      <c r="A14" s="113" t="s">
        <v>12</v>
      </c>
      <c r="B14" s="103" t="s">
        <v>1</v>
      </c>
      <c r="C14" s="105" t="s">
        <v>13</v>
      </c>
      <c r="D14" s="106"/>
      <c r="E14" s="24" t="s">
        <v>1</v>
      </c>
    </row>
    <row r="15" spans="1:5" s="22" customFormat="1" ht="15" thickBot="1">
      <c r="A15" s="114"/>
      <c r="B15" s="112"/>
      <c r="C15" s="105" t="s">
        <v>14</v>
      </c>
      <c r="D15" s="106"/>
      <c r="E15" s="24" t="s">
        <v>1</v>
      </c>
    </row>
    <row r="16" spans="1:5" s="22" customFormat="1" ht="15" thickBot="1">
      <c r="A16" s="115"/>
      <c r="B16" s="104"/>
      <c r="C16" s="105" t="s">
        <v>15</v>
      </c>
      <c r="D16" s="106"/>
      <c r="E16" s="24" t="s">
        <v>1</v>
      </c>
    </row>
    <row r="17" spans="1:3" ht="15" thickBot="1"/>
    <row r="18" spans="1:3" s="21" customFormat="1">
      <c r="A18" s="107" t="s">
        <v>16</v>
      </c>
      <c r="B18" s="103" t="s">
        <v>1</v>
      </c>
      <c r="C18" s="21" t="s">
        <v>17</v>
      </c>
    </row>
    <row r="19" spans="1:3" s="23" customFormat="1" ht="15" thickBot="1">
      <c r="A19" s="108"/>
      <c r="B19" s="104"/>
      <c r="C19" s="23" t="s">
        <v>18</v>
      </c>
    </row>
    <row r="20" spans="1:3" ht="15" thickBot="1"/>
    <row r="21" spans="1:3" s="21" customFormat="1">
      <c r="A21" s="101" t="s">
        <v>2246</v>
      </c>
      <c r="B21" s="103" t="s">
        <v>1</v>
      </c>
      <c r="C21" s="21" t="s">
        <v>2247</v>
      </c>
    </row>
    <row r="22" spans="1:3" s="23" customFormat="1" ht="15" thickBot="1">
      <c r="A22" s="102"/>
      <c r="B22" s="104"/>
      <c r="C22" s="23" t="s">
        <v>2248</v>
      </c>
    </row>
    <row r="23" spans="1:3">
      <c r="B23" s="74"/>
    </row>
    <row r="24" spans="1:3">
      <c r="A24" s="1" t="s">
        <v>19</v>
      </c>
    </row>
  </sheetData>
  <mergeCells count="13">
    <mergeCell ref="A5:A7"/>
    <mergeCell ref="B5:B7"/>
    <mergeCell ref="B18:B19"/>
    <mergeCell ref="A14:A16"/>
    <mergeCell ref="B14:B16"/>
    <mergeCell ref="A11:A12"/>
    <mergeCell ref="B11:B12"/>
    <mergeCell ref="A21:A22"/>
    <mergeCell ref="B21:B22"/>
    <mergeCell ref="C14:D14"/>
    <mergeCell ref="C15:D15"/>
    <mergeCell ref="C16:D16"/>
    <mergeCell ref="A18:A19"/>
  </mergeCells>
  <hyperlinks>
    <hyperlink ref="A3" location="'Time Card'!A1" display="Entry:" xr:uid="{B2FD9EF7-ED51-42F9-81A7-8E38BC7455FA}"/>
    <hyperlink ref="A5:A7" location="'Time Card'!A1" display="Time Card" xr:uid="{904AFEEC-1041-4EEC-9FC1-8E60E79D25EF}"/>
    <hyperlink ref="A18:A19" location="'Employee Info'!A1" display="Employee Info" xr:uid="{CA953A84-DE45-4ECE-89A4-91BD48ABB4AE}"/>
    <hyperlink ref="C14:D14" location="'Keystone Summary'!A1" display="Keystone Summary" xr:uid="{43674856-505F-4BFD-BFB7-6503B6C92E9F}"/>
    <hyperlink ref="C15:D15" location="'Weekly Summary'!A1" display="Weekly Summary" xr:uid="{926309C9-50D8-4568-A0A3-C3EE0849E59A}"/>
    <hyperlink ref="C16:D16" location="'Billing Summary'!A1" display="Billing Summary" xr:uid="{B6E5FFAF-D34D-4A68-B050-A0BA0CF8A0A7}"/>
    <hyperlink ref="A9" location="Entry2!A1" display="Entry2:" xr:uid="{A646A711-AB61-4444-9DA1-0F28A43DE220}"/>
    <hyperlink ref="A11:A12" location="'Receipt Data'!A1" display="Receipt Data" xr:uid="{AACB4852-F9CE-4162-904C-B8CB96EDC9F0}"/>
    <hyperlink ref="A21:A22" location="'Time Card (Backup)'!A1" display="Time Card (Backup)" xr:uid="{006F7C6F-2B6F-465F-9160-AE7C5107EBFA}"/>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6028F-E1F6-4FEE-8D19-8DACD7377B39}">
  <sheetPr codeName="Sheet2">
    <tabColor rgb="FFFFFF00"/>
  </sheetPr>
  <dimension ref="B2:U22"/>
  <sheetViews>
    <sheetView showGridLines="0" zoomScale="120" zoomScaleNormal="120" workbookViewId="0">
      <selection activeCell="C4" sqref="C4:H4"/>
    </sheetView>
  </sheetViews>
  <sheetFormatPr defaultRowHeight="14.4"/>
  <cols>
    <col min="2" max="2" width="13.21875" customWidth="1"/>
    <col min="3" max="3" width="4.5546875" bestFit="1" customWidth="1"/>
    <col min="4" max="4" width="6.5546875" customWidth="1"/>
    <col min="5" max="5" width="6.5546875" bestFit="1" customWidth="1"/>
    <col min="6" max="6" width="6.5546875" customWidth="1"/>
    <col min="7" max="7" width="4.21875" bestFit="1" customWidth="1"/>
    <col min="8" max="8" width="6.5546875" customWidth="1"/>
    <col min="10" max="10" width="20.5546875" customWidth="1"/>
    <col min="11" max="11" width="15" bestFit="1" customWidth="1"/>
    <col min="12" max="12" width="12.88671875" bestFit="1" customWidth="1"/>
    <col min="13" max="16" width="12.77734375" customWidth="1"/>
    <col min="18" max="18" width="8.77734375" hidden="1" customWidth="1"/>
    <col min="19" max="19" width="10.5546875" hidden="1" customWidth="1"/>
    <col min="20" max="20" width="14.5546875" hidden="1" customWidth="1"/>
    <col min="21" max="21" width="8.77734375" hidden="1" customWidth="1"/>
  </cols>
  <sheetData>
    <row r="2" spans="2:20" ht="15" thickBot="1">
      <c r="B2" s="3" t="s">
        <v>3</v>
      </c>
    </row>
    <row r="3" spans="2:20" ht="15" thickBot="1">
      <c r="K3" s="17" t="s">
        <v>20</v>
      </c>
      <c r="L3" t="s">
        <v>21</v>
      </c>
      <c r="M3" s="29"/>
      <c r="N3" s="29"/>
      <c r="O3" s="29"/>
      <c r="P3" s="29"/>
    </row>
    <row r="4" spans="2:20" ht="15" thickBot="1">
      <c r="B4" s="1" t="s">
        <v>22</v>
      </c>
      <c r="C4" s="116" t="s">
        <v>2251</v>
      </c>
      <c r="D4" s="117"/>
      <c r="E4" s="117"/>
      <c r="F4" s="117"/>
      <c r="G4" s="117"/>
      <c r="H4" s="118"/>
      <c r="S4" t="s">
        <v>24</v>
      </c>
      <c r="T4" s="5">
        <f ca="1">NOW()</f>
        <v>45550.356192361112</v>
      </c>
    </row>
    <row r="5" spans="2:20">
      <c r="B5" s="1"/>
      <c r="K5" s="17" t="s">
        <v>25</v>
      </c>
      <c r="L5" t="s">
        <v>26</v>
      </c>
      <c r="S5" t="str">
        <f>B4</f>
        <v>Name:</v>
      </c>
      <c r="T5" s="7" t="str">
        <f>IF(C4="","",C4)</f>
        <v>Kobe Bryant</v>
      </c>
    </row>
    <row r="6" spans="2:20">
      <c r="B6" s="1" t="s">
        <v>20</v>
      </c>
      <c r="C6" s="66" t="s">
        <v>27</v>
      </c>
      <c r="D6" s="68">
        <v>2024</v>
      </c>
      <c r="E6" s="66" t="s">
        <v>28</v>
      </c>
      <c r="F6" s="68" t="s">
        <v>1833</v>
      </c>
      <c r="G6" s="66" t="s">
        <v>30</v>
      </c>
      <c r="H6" s="68">
        <v>15</v>
      </c>
      <c r="K6" s="26" t="s">
        <v>2249</v>
      </c>
      <c r="L6" s="125">
        <v>2</v>
      </c>
      <c r="S6" t="str">
        <f>B6</f>
        <v>Date:</v>
      </c>
      <c r="T6" s="6" t="str">
        <f>VLOOKUP(F6,Date!$A$2:$D$14,4,FALSE)&amp;"/"&amp;H6&amp;"/"&amp;D6</f>
        <v>11/15/2024</v>
      </c>
    </row>
    <row r="7" spans="2:20" ht="15" thickBot="1">
      <c r="B7" s="1"/>
      <c r="K7" s="26" t="s">
        <v>2250</v>
      </c>
      <c r="L7" s="125">
        <v>8</v>
      </c>
      <c r="S7" t="str">
        <f>B8</f>
        <v>Description:</v>
      </c>
      <c r="T7" s="7" t="str">
        <f>IF(C8="","",C8)</f>
        <v>Updates</v>
      </c>
    </row>
    <row r="8" spans="2:20" ht="15" thickBot="1">
      <c r="B8" s="1" t="s">
        <v>32</v>
      </c>
      <c r="C8" s="119" t="s">
        <v>2270</v>
      </c>
      <c r="D8" s="117"/>
      <c r="E8" s="117"/>
      <c r="F8" s="117"/>
      <c r="G8" s="117"/>
      <c r="H8" s="118"/>
      <c r="K8" s="26" t="s">
        <v>2251</v>
      </c>
      <c r="L8" s="125">
        <v>28</v>
      </c>
      <c r="S8" t="str">
        <f>B10</f>
        <v>Hours:</v>
      </c>
      <c r="T8" s="8">
        <f>IF(C10="","",C10)</f>
        <v>20</v>
      </c>
    </row>
    <row r="9" spans="2:20" ht="15" thickBot="1">
      <c r="B9" s="1"/>
      <c r="K9" s="26" t="s">
        <v>2252</v>
      </c>
      <c r="L9" s="125">
        <v>6</v>
      </c>
      <c r="S9" t="str">
        <f>B12</f>
        <v>WO#:</v>
      </c>
      <c r="T9" s="7" t="str">
        <f>IF(C12="","",C12)</f>
        <v/>
      </c>
    </row>
    <row r="10" spans="2:20" ht="15" thickBot="1">
      <c r="B10" s="1" t="s">
        <v>36</v>
      </c>
      <c r="C10" s="4">
        <v>20</v>
      </c>
      <c r="E10" s="7"/>
      <c r="F10" s="7"/>
      <c r="K10" s="26" t="s">
        <v>2253</v>
      </c>
      <c r="L10" s="125">
        <v>6</v>
      </c>
      <c r="S10" t="str">
        <f>B14</f>
        <v>GU check:</v>
      </c>
      <c r="T10" s="7" t="str">
        <f>IF(T19=TRUE,"X","")</f>
        <v>X</v>
      </c>
    </row>
    <row r="11" spans="2:20" ht="15" thickBot="1">
      <c r="B11" s="1"/>
      <c r="K11" s="26" t="s">
        <v>2254</v>
      </c>
      <c r="L11" s="125">
        <v>1</v>
      </c>
      <c r="S11" t="str">
        <f>B16</f>
        <v>Riley Job #:</v>
      </c>
      <c r="T11" s="7" t="str">
        <f>IF(C16="","",C16)</f>
        <v/>
      </c>
    </row>
    <row r="12" spans="2:20" ht="15" thickBot="1">
      <c r="B12" s="1" t="s">
        <v>38</v>
      </c>
      <c r="C12" s="116"/>
      <c r="D12" s="117"/>
      <c r="E12" s="118"/>
      <c r="F12" s="7"/>
      <c r="K12" s="26" t="s">
        <v>37</v>
      </c>
      <c r="L12" s="125">
        <v>51</v>
      </c>
      <c r="S12" t="s">
        <v>39</v>
      </c>
      <c r="T12" s="7" t="str">
        <f>IF(T20=TRUE,S20,IF(T21=TRUE,S21,IF(T22=TRUE,S22,"")))</f>
        <v>OT</v>
      </c>
    </row>
    <row r="13" spans="2:20">
      <c r="B13" s="1"/>
    </row>
    <row r="14" spans="2:20">
      <c r="B14" s="1" t="s">
        <v>40</v>
      </c>
    </row>
    <row r="15" spans="2:20" ht="15" thickBot="1">
      <c r="B15" s="1"/>
    </row>
    <row r="16" spans="2:20" ht="15" thickBot="1">
      <c r="B16" s="1" t="s">
        <v>41</v>
      </c>
      <c r="C16" s="116"/>
      <c r="D16" s="117"/>
      <c r="E16" s="118"/>
      <c r="F16" s="7"/>
    </row>
    <row r="19" spans="19:20">
      <c r="S19" t="s">
        <v>43</v>
      </c>
      <c r="T19" t="b">
        <v>1</v>
      </c>
    </row>
    <row r="20" spans="19:20">
      <c r="S20" t="s">
        <v>44</v>
      </c>
      <c r="T20" t="b">
        <v>0</v>
      </c>
    </row>
    <row r="21" spans="19:20">
      <c r="S21" t="s">
        <v>45</v>
      </c>
      <c r="T21" t="b">
        <v>1</v>
      </c>
    </row>
    <row r="22" spans="19:20">
      <c r="S22" t="s">
        <v>46</v>
      </c>
      <c r="T22" t="b">
        <v>0</v>
      </c>
    </row>
  </sheetData>
  <sheetProtection pivotTables="0"/>
  <mergeCells count="4">
    <mergeCell ref="C4:H4"/>
    <mergeCell ref="C8:H8"/>
    <mergeCell ref="C16:E16"/>
    <mergeCell ref="C12:E12"/>
  </mergeCells>
  <dataValidations count="3">
    <dataValidation type="list" allowBlank="1" showInputMessage="1" showErrorMessage="1" sqref="C4" xr:uid="{82C6BDE9-FC24-475D-B8F5-051682E835A7}">
      <formula1>Employee</formula1>
    </dataValidation>
    <dataValidation type="list" allowBlank="1" showInputMessage="1" showErrorMessage="1" sqref="D6" xr:uid="{D4FDA04D-91F0-40EC-8B4F-B0C92946D6CE}">
      <formula1>ListYear</formula1>
    </dataValidation>
    <dataValidation allowBlank="1" showInputMessage="1" showErrorMessage="1" prompt="Enter hours and select whether the hours are Reg, OT, or DT_x000a_(Only choose 1)" sqref="C10" xr:uid="{60B0F3D8-57CB-4F0C-A8B6-06DDB53F28AC}"/>
  </dataValidation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4099" r:id="rId5" name="Check Box 1">
              <controlPr defaultSize="0" autoFill="0" autoLine="0" autoPict="0">
                <anchor moveWithCells="1">
                  <from>
                    <xdr:col>2</xdr:col>
                    <xdr:colOff>38100</xdr:colOff>
                    <xdr:row>12</xdr:row>
                    <xdr:rowOff>175260</xdr:rowOff>
                  </from>
                  <to>
                    <xdr:col>5</xdr:col>
                    <xdr:colOff>289560</xdr:colOff>
                    <xdr:row>14</xdr:row>
                    <xdr:rowOff>22860</xdr:rowOff>
                  </to>
                </anchor>
              </controlPr>
            </control>
          </mc:Choice>
        </mc:AlternateContent>
        <mc:AlternateContent xmlns:mc="http://schemas.openxmlformats.org/markup-compatibility/2006">
          <mc:Choice Requires="x14">
            <control shapeId="4106" r:id="rId6" name="Check Box 10">
              <controlPr defaultSize="0" autoFill="0" autoLine="0" autoPict="0">
                <anchor moveWithCells="1">
                  <from>
                    <xdr:col>4</xdr:col>
                    <xdr:colOff>396240</xdr:colOff>
                    <xdr:row>8</xdr:row>
                    <xdr:rowOff>175260</xdr:rowOff>
                  </from>
                  <to>
                    <xdr:col>5</xdr:col>
                    <xdr:colOff>182880</xdr:colOff>
                    <xdr:row>10</xdr:row>
                    <xdr:rowOff>22860</xdr:rowOff>
                  </to>
                </anchor>
              </controlPr>
            </control>
          </mc:Choice>
        </mc:AlternateContent>
        <mc:AlternateContent xmlns:mc="http://schemas.openxmlformats.org/markup-compatibility/2006">
          <mc:Choice Requires="x14">
            <control shapeId="4113" r:id="rId7" name="Check Box 17">
              <controlPr defaultSize="0" autoFill="0" autoLine="0" autoPict="0">
                <anchor moveWithCells="1">
                  <from>
                    <xdr:col>4</xdr:col>
                    <xdr:colOff>0</xdr:colOff>
                    <xdr:row>8</xdr:row>
                    <xdr:rowOff>175260</xdr:rowOff>
                  </from>
                  <to>
                    <xdr:col>4</xdr:col>
                    <xdr:colOff>228600</xdr:colOff>
                    <xdr:row>10</xdr:row>
                    <xdr:rowOff>22860</xdr:rowOff>
                  </to>
                </anchor>
              </controlPr>
            </control>
          </mc:Choice>
        </mc:AlternateContent>
        <mc:AlternateContent xmlns:mc="http://schemas.openxmlformats.org/markup-compatibility/2006">
          <mc:Choice Requires="x14">
            <control shapeId="4115" r:id="rId8" name="Check Box 19">
              <controlPr defaultSize="0" autoFill="0" autoLine="0" autoPict="0">
                <anchor moveWithCells="1">
                  <from>
                    <xdr:col>3</xdr:col>
                    <xdr:colOff>53340</xdr:colOff>
                    <xdr:row>8</xdr:row>
                    <xdr:rowOff>167640</xdr:rowOff>
                  </from>
                  <to>
                    <xdr:col>3</xdr:col>
                    <xdr:colOff>289560</xdr:colOff>
                    <xdr:row>10</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8E364000-FDFE-44BD-900B-5AE17F0A977B}">
          <x14:formula1>
            <xm:f>Date!$A$2:$A$13</xm:f>
          </x14:formula1>
          <xm:sqref>F6</xm:sqref>
        </x14:dataValidation>
        <x14:dataValidation type="list" allowBlank="1" showInputMessage="1" showErrorMessage="1" xr:uid="{AF88E410-DA11-4FF1-A243-A87F1EF3A477}">
          <x14:formula1>
            <xm:f>Date!$B$2:$B$32</xm:f>
          </x14:formula1>
          <xm:sqref>H6</xm:sqref>
        </x14:dataValidation>
      </x14:dataValidations>
    </ext>
    <ext xmlns:x14="http://schemas.microsoft.com/office/spreadsheetml/2009/9/main" uri="{A8765BA9-456A-4dab-B4F3-ACF838C121DE}">
      <x14:slicerList>
        <x14:slicer r:id="rId9"/>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DBBA5C-0D1F-4AC1-AB1D-0468330450F6}">
  <sheetPr codeName="Sheet3">
    <tabColor theme="5"/>
  </sheetPr>
  <dimension ref="A1:Y8"/>
  <sheetViews>
    <sheetView showGridLines="0" zoomScale="70" zoomScaleNormal="70" workbookViewId="0">
      <pane ySplit="1" topLeftCell="A2" activePane="bottomLeft" state="frozen"/>
      <selection activeCell="B1" sqref="B1"/>
      <selection pane="bottomLeft" activeCell="A8" sqref="A8:I8"/>
    </sheetView>
  </sheetViews>
  <sheetFormatPr defaultRowHeight="14.4"/>
  <cols>
    <col min="1" max="1" width="17.44140625" bestFit="1" customWidth="1"/>
    <col min="2" max="2" width="16.44140625" style="7" bestFit="1" customWidth="1"/>
    <col min="3" max="3" width="15.21875" style="6" customWidth="1"/>
    <col min="4" max="4" width="24.44140625" style="7" customWidth="1"/>
    <col min="5" max="9" width="15.21875" style="7" customWidth="1"/>
    <col min="10" max="10" width="12.5546875" style="19" bestFit="1" customWidth="1"/>
    <col min="11" max="14" width="12.5546875" style="19" customWidth="1"/>
    <col min="15" max="15" width="13" style="19" customWidth="1"/>
    <col min="16" max="16" width="22.5546875" style="7" bestFit="1" customWidth="1"/>
    <col min="17" max="17" width="8.77734375" style="7"/>
    <col min="18" max="18" width="14.5546875" style="7" bestFit="1" customWidth="1"/>
    <col min="19" max="19" width="16.21875" style="7" bestFit="1" customWidth="1"/>
    <col min="20" max="20" width="24.21875" style="7" bestFit="1" customWidth="1"/>
    <col min="21" max="21" width="11.5546875" bestFit="1" customWidth="1"/>
    <col min="22" max="22" width="13.5546875" style="78" bestFit="1" customWidth="1"/>
    <col min="23" max="24" width="8.77734375" style="78"/>
    <col min="25" max="25" width="12.5546875" bestFit="1" customWidth="1"/>
  </cols>
  <sheetData>
    <row r="1" spans="1:25" s="7" customFormat="1" ht="15" thickBot="1">
      <c r="A1" s="9" t="s">
        <v>24</v>
      </c>
      <c r="B1" s="10" t="s">
        <v>22</v>
      </c>
      <c r="C1" s="72" t="s">
        <v>20</v>
      </c>
      <c r="D1" s="10" t="s">
        <v>32</v>
      </c>
      <c r="E1" s="10" t="s">
        <v>36</v>
      </c>
      <c r="F1" s="10" t="s">
        <v>38</v>
      </c>
      <c r="G1" s="10" t="s">
        <v>40</v>
      </c>
      <c r="H1" s="11" t="s">
        <v>41</v>
      </c>
      <c r="I1" s="10" t="s">
        <v>39</v>
      </c>
      <c r="J1" s="18" t="s">
        <v>47</v>
      </c>
      <c r="K1" s="65" t="s">
        <v>2194</v>
      </c>
      <c r="L1" s="65" t="s">
        <v>2195</v>
      </c>
      <c r="M1" s="65" t="s">
        <v>2196</v>
      </c>
      <c r="N1" s="65" t="s">
        <v>2197</v>
      </c>
      <c r="O1" s="18" t="s">
        <v>48</v>
      </c>
      <c r="P1" s="10" t="s">
        <v>49</v>
      </c>
      <c r="Q1" s="10" t="s">
        <v>50</v>
      </c>
      <c r="R1" s="10" t="s">
        <v>51</v>
      </c>
      <c r="S1" s="10" t="s">
        <v>52</v>
      </c>
      <c r="T1" s="10" t="s">
        <v>53</v>
      </c>
      <c r="U1" s="10" t="s">
        <v>54</v>
      </c>
      <c r="V1" s="77" t="s">
        <v>27</v>
      </c>
      <c r="W1" s="77" t="s">
        <v>30</v>
      </c>
      <c r="X1" s="77" t="s">
        <v>28</v>
      </c>
      <c r="Y1" s="10" t="s">
        <v>55</v>
      </c>
    </row>
    <row r="2" spans="1:25">
      <c r="A2" s="5">
        <v>45509.493888888886</v>
      </c>
      <c r="B2" t="s">
        <v>2249</v>
      </c>
      <c r="C2" s="6">
        <v>45536</v>
      </c>
      <c r="D2" s="7" t="s">
        <v>2255</v>
      </c>
      <c r="E2" s="8">
        <v>2</v>
      </c>
      <c r="F2" s="7" t="s">
        <v>68</v>
      </c>
      <c r="G2" s="7" t="s">
        <v>68</v>
      </c>
      <c r="H2" s="7" t="s">
        <v>80</v>
      </c>
      <c r="I2" s="7" t="s">
        <v>45</v>
      </c>
      <c r="J2" s="19">
        <f>IFERROR(INDEX('Employee Info'!$C$3:$E$200,MATCH(Data[[#This Row],[Name:]],'Employee Info'!$B$3:$B$200,0),MATCH(Data[[#This Row],[Hours Type:]],'Employee Info'!$C$2:$E$2,0)),"")</f>
        <v>146</v>
      </c>
      <c r="K2" s="19">
        <f>IFERROR(INDEX('Employee Info'!$C$3:$J$200,MATCH(Data[[#This Row],[Name:]],'Employee Info'!$B$3:$B$200,0),MATCH(Data[[#Headers],[Truck]],'Employee Info'!$C$2:$J$2,0)),"")</f>
        <v>0</v>
      </c>
      <c r="L2" s="19">
        <f>IFERROR(INDEX('Employee Info'!$C$3:$J$200,MATCH(Data[[#This Row],[Name:]],'Employee Info'!$B$3:$B$200,0),MATCH(Data[[#Headers],[Phone]],'Employee Info'!$C$2:$J$2,0)),"")</f>
        <v>0</v>
      </c>
      <c r="M2" s="19">
        <f>IFERROR(INDEX('Employee Info'!$C$3:$J$200,MATCH(Data[[#This Row],[Name:]],'Employee Info'!$B$3:$B$200,0),MATCH(Data[[#Headers],[Tech]],'Employee Info'!$C$2:$J$2,0)),"")</f>
        <v>0</v>
      </c>
      <c r="N2" s="19">
        <f>IFERROR(INDEX('Employee Info'!$C$3:$J$200,MATCH(Data[[#This Row],[Name:]],'Employee Info'!$B$3:$B$200,0),MATCH(Data[[#Headers],[Other]],'Employee Info'!$C$2:$J$2,0)),"")</f>
        <v>4.2</v>
      </c>
      <c r="O2" s="19">
        <f>IFERROR((Data[[#This Row],[Hours:]]*SUM(Data[[#This Row],[Rate]:[Other]])),"")</f>
        <v>300.39999999999998</v>
      </c>
      <c r="P2" s="7" t="str">
        <f>IF(Data[[#This Row],[WO'#:]]="","Riley #","WO#")</f>
        <v>Riley #</v>
      </c>
      <c r="Q2" s="7">
        <f>IFERROR(WEEKNUM(Data[[#This Row],[Date:]]),"")</f>
        <v>36</v>
      </c>
      <c r="R2" s="6">
        <f t="shared" ref="R2:R7" si="0">DATE(RIGHT(TEXT(C2,"mm/dd/yyyy"),4),1,1)+(Q2-1)*7-(WEEKDAY(DATE(RIGHT(TEXT(C2,"mm/dd/yyyy"),4),1,1)))+1</f>
        <v>45536</v>
      </c>
      <c r="S2" s="6">
        <f>Data[[#This Row],[Week Start]]+7</f>
        <v>45543</v>
      </c>
      <c r="T2" s="7" t="str">
        <f t="shared" ref="T2:T7" si="1">IFERROR(TEXT(R2, "m/d/yyyy") &amp; " - " &amp; TEXT(S2, "m/d/yyyy"),"")</f>
        <v>9/1/2024 - 9/8/2024</v>
      </c>
      <c r="U2" s="7" t="str">
        <f t="shared" ref="U2:U7" si="2">"Time Card"</f>
        <v>Time Card</v>
      </c>
      <c r="V2" s="8" t="str">
        <f>RIGHT(TEXT(Data[[#This Row],[Date:]],"mmddyyyy"),4)</f>
        <v>2024</v>
      </c>
      <c r="W2" s="8" t="str">
        <f>MID(TEXT(Data[[#This Row],[Date:]],"mmddyyyy"),3,2)</f>
        <v>01</v>
      </c>
      <c r="X2" s="8" t="str">
        <f>LEFT(TEXT(Data[[#This Row],[Date:]],"mmddyyyy"),2)</f>
        <v>09</v>
      </c>
      <c r="Y2" s="6">
        <f>DATE(Data[[#This Row],[Year]],Data[[#This Row],[Month]],Data[[#This Row],[Day]])</f>
        <v>45536</v>
      </c>
    </row>
    <row r="3" spans="1:25">
      <c r="A3" s="5">
        <v>45537.582511574074</v>
      </c>
      <c r="B3" t="s">
        <v>2250</v>
      </c>
      <c r="C3" s="6">
        <v>45537</v>
      </c>
      <c r="D3" s="7" t="s">
        <v>2256</v>
      </c>
      <c r="E3" s="8">
        <v>8</v>
      </c>
      <c r="F3" s="7" t="s">
        <v>68</v>
      </c>
      <c r="G3" s="7" t="s">
        <v>68</v>
      </c>
      <c r="H3" s="7" t="s">
        <v>112</v>
      </c>
      <c r="I3" s="7" t="s">
        <v>44</v>
      </c>
      <c r="J3" s="19">
        <f>IFERROR(INDEX('Employee Info'!$C$3:$E$200,MATCH(Data[[#This Row],[Name:]],'Employee Info'!$B$3:$B$200,0),MATCH(Data[[#This Row],[Hours Type:]],'Employee Info'!$C$2:$E$2,0)),"")</f>
        <v>98</v>
      </c>
      <c r="K3" s="19">
        <f>IFERROR(INDEX('Employee Info'!$C$3:$J$200,MATCH(Data[[#This Row],[Name:]],'Employee Info'!$B$3:$B$200,0),MATCH(Data[[#Headers],[Truck]],'Employee Info'!$C$2:$J$2,0)),"")</f>
        <v>0</v>
      </c>
      <c r="L3" s="19">
        <f>IFERROR(INDEX('Employee Info'!$C$3:$J$200,MATCH(Data[[#This Row],[Name:]],'Employee Info'!$B$3:$B$200,0),MATCH(Data[[#Headers],[Phone]],'Employee Info'!$C$2:$J$2,0)),"")</f>
        <v>0</v>
      </c>
      <c r="M3" s="19">
        <f>IFERROR(INDEX('Employee Info'!$C$3:$J$200,MATCH(Data[[#This Row],[Name:]],'Employee Info'!$B$3:$B$200,0),MATCH(Data[[#Headers],[Tech]],'Employee Info'!$C$2:$J$2,0)),"")</f>
        <v>0</v>
      </c>
      <c r="N3" s="19">
        <f>IFERROR(INDEX('Employee Info'!$C$3:$J$200,MATCH(Data[[#This Row],[Name:]],'Employee Info'!$B$3:$B$200,0),MATCH(Data[[#Headers],[Other]],'Employee Info'!$C$2:$J$2,0)),"")</f>
        <v>0</v>
      </c>
      <c r="O3" s="19">
        <f>IFERROR((Data[[#This Row],[Hours:]]*SUM(Data[[#This Row],[Rate]:[Other]])),"")</f>
        <v>784</v>
      </c>
      <c r="P3" s="7" t="str">
        <f>IF(Data[[#This Row],[WO'#:]]="","Riley #","WO#")</f>
        <v>Riley #</v>
      </c>
      <c r="Q3" s="7">
        <f>IFERROR(WEEKNUM(Data[[#This Row],[Date:]]),"")</f>
        <v>36</v>
      </c>
      <c r="R3" s="6">
        <f t="shared" si="0"/>
        <v>45536</v>
      </c>
      <c r="S3" s="6">
        <f>Data[[#This Row],[Week Start]]+7</f>
        <v>45543</v>
      </c>
      <c r="T3" s="7" t="str">
        <f t="shared" si="1"/>
        <v>9/1/2024 - 9/8/2024</v>
      </c>
      <c r="U3" s="7" t="str">
        <f t="shared" si="2"/>
        <v>Time Card</v>
      </c>
      <c r="V3" s="8" t="str">
        <f>RIGHT(TEXT(Data[[#This Row],[Date:]],"mmddyyyy"),4)</f>
        <v>2024</v>
      </c>
      <c r="W3" s="8" t="str">
        <f>MID(TEXT(Data[[#This Row],[Date:]],"mmddyyyy"),3,2)</f>
        <v>02</v>
      </c>
      <c r="X3" s="8" t="str">
        <f>LEFT(TEXT(Data[[#This Row],[Date:]],"mmddyyyy"),2)</f>
        <v>09</v>
      </c>
      <c r="Y3" s="6">
        <f>DATE(Data[[#This Row],[Year]],Data[[#This Row],[Month]],Data[[#This Row],[Day]])</f>
        <v>45537</v>
      </c>
    </row>
    <row r="4" spans="1:25">
      <c r="A4" s="5">
        <v>45537.582835648151</v>
      </c>
      <c r="B4" t="s">
        <v>2251</v>
      </c>
      <c r="C4" s="6">
        <v>45538</v>
      </c>
      <c r="D4" s="7" t="s">
        <v>2257</v>
      </c>
      <c r="E4" s="8">
        <v>8</v>
      </c>
      <c r="F4" s="7" t="s">
        <v>68</v>
      </c>
      <c r="G4" s="7" t="s">
        <v>68</v>
      </c>
      <c r="H4" s="7" t="s">
        <v>112</v>
      </c>
      <c r="I4" s="7" t="s">
        <v>44</v>
      </c>
      <c r="J4" s="19">
        <f>IFERROR(INDEX('Employee Info'!$C$3:$E$200,MATCH(Data[[#This Row],[Name:]],'Employee Info'!$B$3:$B$200,0),MATCH(Data[[#This Row],[Hours Type:]],'Employee Info'!$C$2:$E$2,0)),"")</f>
        <v>102</v>
      </c>
      <c r="K4" s="19">
        <f>IFERROR(INDEX('Employee Info'!$C$3:$J$200,MATCH(Data[[#This Row],[Name:]],'Employee Info'!$B$3:$B$200,0),MATCH(Data[[#Headers],[Truck]],'Employee Info'!$C$2:$J$2,0)),"")</f>
        <v>0</v>
      </c>
      <c r="L4" s="19">
        <f>IFERROR(INDEX('Employee Info'!$C$3:$J$200,MATCH(Data[[#This Row],[Name:]],'Employee Info'!$B$3:$B$200,0),MATCH(Data[[#Headers],[Phone]],'Employee Info'!$C$2:$J$2,0)),"")</f>
        <v>0</v>
      </c>
      <c r="M4" s="19">
        <f>IFERROR(INDEX('Employee Info'!$C$3:$J$200,MATCH(Data[[#This Row],[Name:]],'Employee Info'!$B$3:$B$200,0),MATCH(Data[[#Headers],[Tech]],'Employee Info'!$C$2:$J$2,0)),"")</f>
        <v>0</v>
      </c>
      <c r="N4" s="19">
        <f>IFERROR(INDEX('Employee Info'!$C$3:$J$200,MATCH(Data[[#This Row],[Name:]],'Employee Info'!$B$3:$B$200,0),MATCH(Data[[#Headers],[Other]],'Employee Info'!$C$2:$J$2,0)),"")</f>
        <v>0</v>
      </c>
      <c r="O4" s="19">
        <f>IFERROR((Data[[#This Row],[Hours:]]*SUM(Data[[#This Row],[Rate]:[Other]])),"")</f>
        <v>816</v>
      </c>
      <c r="P4" s="7" t="str">
        <f>IF(Data[[#This Row],[WO'#:]]="","Riley #","WO#")</f>
        <v>Riley #</v>
      </c>
      <c r="Q4" s="7">
        <f>IFERROR(WEEKNUM(Data[[#This Row],[Date:]]),"")</f>
        <v>36</v>
      </c>
      <c r="R4" s="6">
        <f t="shared" si="0"/>
        <v>45536</v>
      </c>
      <c r="S4" s="6">
        <f>Data[[#This Row],[Week Start]]+7</f>
        <v>45543</v>
      </c>
      <c r="T4" s="7" t="str">
        <f t="shared" si="1"/>
        <v>9/1/2024 - 9/8/2024</v>
      </c>
      <c r="U4" s="7" t="str">
        <f t="shared" si="2"/>
        <v>Time Card</v>
      </c>
      <c r="V4" s="8" t="str">
        <f>RIGHT(TEXT(Data[[#This Row],[Date:]],"mmddyyyy"),4)</f>
        <v>2024</v>
      </c>
      <c r="W4" s="8" t="str">
        <f>MID(TEXT(Data[[#This Row],[Date:]],"mmddyyyy"),3,2)</f>
        <v>03</v>
      </c>
      <c r="X4" s="8" t="str">
        <f>LEFT(TEXT(Data[[#This Row],[Date:]],"mmddyyyy"),2)</f>
        <v>09</v>
      </c>
      <c r="Y4" s="6">
        <f>DATE(Data[[#This Row],[Year]],Data[[#This Row],[Month]],Data[[#This Row],[Day]])</f>
        <v>45538</v>
      </c>
    </row>
    <row r="5" spans="1:25">
      <c r="A5" s="5">
        <v>45538.58326388889</v>
      </c>
      <c r="B5" t="s">
        <v>2252</v>
      </c>
      <c r="C5" s="6">
        <v>45539</v>
      </c>
      <c r="D5" s="7" t="s">
        <v>2258</v>
      </c>
      <c r="E5" s="8">
        <v>6</v>
      </c>
      <c r="F5" s="7" t="s">
        <v>68</v>
      </c>
      <c r="G5" s="7" t="s">
        <v>68</v>
      </c>
      <c r="H5" s="7" t="s">
        <v>92</v>
      </c>
      <c r="I5" s="7" t="s">
        <v>44</v>
      </c>
      <c r="J5" s="19">
        <f>IFERROR(INDEX('Employee Info'!$C$3:$E$200,MATCH(Data[[#This Row],[Name:]],'Employee Info'!$B$3:$B$200,0),MATCH(Data[[#This Row],[Hours Type:]],'Employee Info'!$C$2:$E$2,0)),"")</f>
        <v>98</v>
      </c>
      <c r="K5" s="19">
        <f>IFERROR(INDEX('Employee Info'!$C$3:$J$200,MATCH(Data[[#This Row],[Name:]],'Employee Info'!$B$3:$B$200,0),MATCH(Data[[#Headers],[Truck]],'Employee Info'!$C$2:$J$2,0)),"")</f>
        <v>0</v>
      </c>
      <c r="L5" s="19">
        <f>IFERROR(INDEX('Employee Info'!$C$3:$J$200,MATCH(Data[[#This Row],[Name:]],'Employee Info'!$B$3:$B$200,0),MATCH(Data[[#Headers],[Phone]],'Employee Info'!$C$2:$J$2,0)),"")</f>
        <v>1.2</v>
      </c>
      <c r="M5" s="19">
        <f>IFERROR(INDEX('Employee Info'!$C$3:$J$200,MATCH(Data[[#This Row],[Name:]],'Employee Info'!$B$3:$B$200,0),MATCH(Data[[#Headers],[Tech]],'Employee Info'!$C$2:$J$2,0)),"")</f>
        <v>3.99</v>
      </c>
      <c r="N5" s="19">
        <f>IFERROR(INDEX('Employee Info'!$C$3:$J$200,MATCH(Data[[#This Row],[Name:]],'Employee Info'!$B$3:$B$200,0),MATCH(Data[[#Headers],[Other]],'Employee Info'!$C$2:$J$2,0)),"")</f>
        <v>0</v>
      </c>
      <c r="O5" s="19">
        <f>IFERROR((Data[[#This Row],[Hours:]]*SUM(Data[[#This Row],[Rate]:[Other]])),"")</f>
        <v>619.14</v>
      </c>
      <c r="P5" s="7" t="str">
        <f>IF(Data[[#This Row],[WO'#:]]="","Riley #","WO#")</f>
        <v>Riley #</v>
      </c>
      <c r="Q5" s="7">
        <f>IFERROR(WEEKNUM(Data[[#This Row],[Date:]]),"")</f>
        <v>36</v>
      </c>
      <c r="R5" s="6">
        <f t="shared" si="0"/>
        <v>45536</v>
      </c>
      <c r="S5" s="6">
        <f>Data[[#This Row],[Week Start]]+7</f>
        <v>45543</v>
      </c>
      <c r="T5" s="7" t="str">
        <f t="shared" si="1"/>
        <v>9/1/2024 - 9/8/2024</v>
      </c>
      <c r="U5" s="7" t="str">
        <f t="shared" si="2"/>
        <v>Time Card</v>
      </c>
      <c r="V5" s="8" t="str">
        <f>RIGHT(TEXT(Data[[#This Row],[Date:]],"mmddyyyy"),4)</f>
        <v>2024</v>
      </c>
      <c r="W5" s="8" t="str">
        <f>MID(TEXT(Data[[#This Row],[Date:]],"mmddyyyy"),3,2)</f>
        <v>04</v>
      </c>
      <c r="X5" s="8" t="str">
        <f>LEFT(TEXT(Data[[#This Row],[Date:]],"mmddyyyy"),2)</f>
        <v>09</v>
      </c>
      <c r="Y5" s="6">
        <f>DATE(Data[[#This Row],[Year]],Data[[#This Row],[Month]],Data[[#This Row],[Day]])</f>
        <v>45539</v>
      </c>
    </row>
    <row r="6" spans="1:25">
      <c r="A6" s="5">
        <v>45538.583402777775</v>
      </c>
      <c r="B6" t="s">
        <v>2253</v>
      </c>
      <c r="C6" s="6">
        <v>45540</v>
      </c>
      <c r="D6" s="7" t="s">
        <v>2259</v>
      </c>
      <c r="E6" s="8">
        <v>6</v>
      </c>
      <c r="F6" s="7" t="s">
        <v>68</v>
      </c>
      <c r="G6" s="7" t="s">
        <v>68</v>
      </c>
      <c r="H6" s="7" t="s">
        <v>92</v>
      </c>
      <c r="I6" s="7" t="s">
        <v>44</v>
      </c>
      <c r="J6" s="19">
        <f>IFERROR(INDEX('Employee Info'!$C$3:$E$200,MATCH(Data[[#This Row],[Name:]],'Employee Info'!$B$3:$B$200,0),MATCH(Data[[#This Row],[Hours Type:]],'Employee Info'!$C$2:$E$2,0)),"")</f>
        <v>117</v>
      </c>
      <c r="K6" s="19">
        <f>IFERROR(INDEX('Employee Info'!$C$3:$J$200,MATCH(Data[[#This Row],[Name:]],'Employee Info'!$B$3:$B$200,0),MATCH(Data[[#Headers],[Truck]],'Employee Info'!$C$2:$J$2,0)),"")</f>
        <v>0</v>
      </c>
      <c r="L6" s="19">
        <f>IFERROR(INDEX('Employee Info'!$C$3:$J$200,MATCH(Data[[#This Row],[Name:]],'Employee Info'!$B$3:$B$200,0),MATCH(Data[[#Headers],[Phone]],'Employee Info'!$C$2:$J$2,0)),"")</f>
        <v>0</v>
      </c>
      <c r="M6" s="19">
        <f>IFERROR(INDEX('Employee Info'!$C$3:$J$200,MATCH(Data[[#This Row],[Name:]],'Employee Info'!$B$3:$B$200,0),MATCH(Data[[#Headers],[Tech]],'Employee Info'!$C$2:$J$2,0)),"")</f>
        <v>0</v>
      </c>
      <c r="N6" s="19">
        <f>IFERROR(INDEX('Employee Info'!$C$3:$J$200,MATCH(Data[[#This Row],[Name:]],'Employee Info'!$B$3:$B$200,0),MATCH(Data[[#Headers],[Other]],'Employee Info'!$C$2:$J$2,0)),"")</f>
        <v>0</v>
      </c>
      <c r="O6" s="19">
        <f>IFERROR((Data[[#This Row],[Hours:]]*SUM(Data[[#This Row],[Rate]:[Other]])),"")</f>
        <v>702</v>
      </c>
      <c r="P6" s="7" t="str">
        <f>IF(Data[[#This Row],[WO'#:]]="","Riley #","WO#")</f>
        <v>Riley #</v>
      </c>
      <c r="Q6" s="7">
        <f>IFERROR(WEEKNUM(Data[[#This Row],[Date:]]),"")</f>
        <v>36</v>
      </c>
      <c r="R6" s="6">
        <f t="shared" si="0"/>
        <v>45536</v>
      </c>
      <c r="S6" s="6">
        <f>Data[[#This Row],[Week Start]]+7</f>
        <v>45543</v>
      </c>
      <c r="T6" s="7" t="str">
        <f t="shared" si="1"/>
        <v>9/1/2024 - 9/8/2024</v>
      </c>
      <c r="U6" s="7" t="str">
        <f t="shared" si="2"/>
        <v>Time Card</v>
      </c>
      <c r="V6" s="8" t="str">
        <f>RIGHT(TEXT(Data[[#This Row],[Date:]],"mmddyyyy"),4)</f>
        <v>2024</v>
      </c>
      <c r="W6" s="8" t="str">
        <f>MID(TEXT(Data[[#This Row],[Date:]],"mmddyyyy"),3,2)</f>
        <v>05</v>
      </c>
      <c r="X6" s="8" t="str">
        <f>LEFT(TEXT(Data[[#This Row],[Date:]],"mmddyyyy"),2)</f>
        <v>09</v>
      </c>
      <c r="Y6" s="6">
        <f>DATE(Data[[#This Row],[Year]],Data[[#This Row],[Month]],Data[[#This Row],[Day]])</f>
        <v>45540</v>
      </c>
    </row>
    <row r="7" spans="1:25">
      <c r="A7" s="5">
        <v>45540.494027777779</v>
      </c>
      <c r="B7" t="s">
        <v>2254</v>
      </c>
      <c r="C7" s="6">
        <v>45541</v>
      </c>
      <c r="D7" s="7" t="s">
        <v>2260</v>
      </c>
      <c r="E7" s="8">
        <v>1</v>
      </c>
      <c r="F7" s="7" t="s">
        <v>68</v>
      </c>
      <c r="G7" s="7" t="s">
        <v>68</v>
      </c>
      <c r="H7" s="7" t="s">
        <v>80</v>
      </c>
      <c r="I7" s="7" t="s">
        <v>45</v>
      </c>
      <c r="J7" s="19">
        <f>IFERROR(INDEX('Employee Info'!$C$3:$E$200,MATCH(Data[[#This Row],[Name:]],'Employee Info'!$B$3:$B$200,0),MATCH(Data[[#This Row],[Hours Type:]],'Employee Info'!$C$2:$E$2,0)),"")</f>
        <v>141</v>
      </c>
      <c r="K7" s="19">
        <f>IFERROR(INDEX('Employee Info'!$C$3:$J$200,MATCH(Data[[#This Row],[Name:]],'Employee Info'!$B$3:$B$200,0),MATCH(Data[[#Headers],[Truck]],'Employee Info'!$C$2:$J$2,0)),"")</f>
        <v>0</v>
      </c>
      <c r="L7" s="19">
        <f>IFERROR(INDEX('Employee Info'!$C$3:$J$200,MATCH(Data[[#This Row],[Name:]],'Employee Info'!$B$3:$B$200,0),MATCH(Data[[#Headers],[Phone]],'Employee Info'!$C$2:$J$2,0)),"")</f>
        <v>0</v>
      </c>
      <c r="M7" s="19">
        <f>IFERROR(INDEX('Employee Info'!$C$3:$J$200,MATCH(Data[[#This Row],[Name:]],'Employee Info'!$B$3:$B$200,0),MATCH(Data[[#Headers],[Tech]],'Employee Info'!$C$2:$J$2,0)),"")</f>
        <v>0</v>
      </c>
      <c r="N7" s="19">
        <f>IFERROR(INDEX('Employee Info'!$C$3:$J$200,MATCH(Data[[#This Row],[Name:]],'Employee Info'!$B$3:$B$200,0),MATCH(Data[[#Headers],[Other]],'Employee Info'!$C$2:$J$2,0)),"")</f>
        <v>0</v>
      </c>
      <c r="O7" s="19">
        <f>IFERROR((Data[[#This Row],[Hours:]]*SUM(Data[[#This Row],[Rate]:[Other]])),"")</f>
        <v>141</v>
      </c>
      <c r="P7" s="7" t="str">
        <f>IF(Data[[#This Row],[WO'#:]]="","Riley #","WO#")</f>
        <v>Riley #</v>
      </c>
      <c r="Q7" s="7">
        <f>IFERROR(WEEKNUM(Data[[#This Row],[Date:]]),"")</f>
        <v>36</v>
      </c>
      <c r="R7" s="6">
        <f t="shared" si="0"/>
        <v>45536</v>
      </c>
      <c r="S7" s="6">
        <f>Data[[#This Row],[Week Start]]+7</f>
        <v>45543</v>
      </c>
      <c r="T7" s="7" t="str">
        <f t="shared" si="1"/>
        <v>9/1/2024 - 9/8/2024</v>
      </c>
      <c r="U7" s="7" t="str">
        <f t="shared" si="2"/>
        <v>Time Card</v>
      </c>
      <c r="V7" s="8" t="str">
        <f>RIGHT(TEXT(Data[[#This Row],[Date:]],"mmddyyyy"),4)</f>
        <v>2024</v>
      </c>
      <c r="W7" s="8" t="str">
        <f>MID(TEXT(Data[[#This Row],[Date:]],"mmddyyyy"),3,2)</f>
        <v>06</v>
      </c>
      <c r="X7" s="8" t="str">
        <f>LEFT(TEXT(Data[[#This Row],[Date:]],"mmddyyyy"),2)</f>
        <v>09</v>
      </c>
      <c r="Y7" s="6">
        <f>DATE(Data[[#This Row],[Year]],Data[[#This Row],[Month]],Data[[#This Row],[Day]])</f>
        <v>45541</v>
      </c>
    </row>
    <row r="8" spans="1:25">
      <c r="A8" s="5">
        <v>45550.354675810187</v>
      </c>
      <c r="B8" s="7" t="s">
        <v>2251</v>
      </c>
      <c r="C8" s="6" t="s">
        <v>2271</v>
      </c>
      <c r="D8" s="7" t="s">
        <v>2270</v>
      </c>
      <c r="E8" s="8">
        <v>20</v>
      </c>
      <c r="F8" s="126" t="s">
        <v>68</v>
      </c>
      <c r="G8" s="126" t="s">
        <v>117</v>
      </c>
      <c r="H8" s="126" t="s">
        <v>68</v>
      </c>
      <c r="I8" s="7" t="s">
        <v>45</v>
      </c>
      <c r="J8" s="127">
        <f>IFERROR(INDEX('Employee Info'!$C$3:$E$200,MATCH(Data[[#This Row],[Name:]],'Employee Info'!$B$3:$B$200,0),MATCH(Data[[#This Row],[Hours Type:]],'Employee Info'!$C$2:$E$2,0)),"")</f>
        <v>148</v>
      </c>
      <c r="K8" s="127">
        <f>IFERROR(INDEX('Employee Info'!$C$3:$J$200,MATCH(Data[[#This Row],[Name:]],'Employee Info'!$B$3:$B$200,0),MATCH(Data[[#Headers],[Truck]],'Employee Info'!$C$2:$J$2,0)),"")</f>
        <v>0</v>
      </c>
      <c r="L8" s="127">
        <f>IFERROR(INDEX('Employee Info'!$C$3:$J$200,MATCH(Data[[#This Row],[Name:]],'Employee Info'!$B$3:$B$200,0),MATCH(Data[[#Headers],[Phone]],'Employee Info'!$C$2:$J$2,0)),"")</f>
        <v>0</v>
      </c>
      <c r="M8" s="127">
        <f>IFERROR(INDEX('Employee Info'!$C$3:$J$200,MATCH(Data[[#This Row],[Name:]],'Employee Info'!$B$3:$B$200,0),MATCH(Data[[#Headers],[Tech]],'Employee Info'!$C$2:$J$2,0)),"")</f>
        <v>0</v>
      </c>
      <c r="N8" s="127">
        <f>IFERROR(INDEX('Employee Info'!$C$3:$J$200,MATCH(Data[[#This Row],[Name:]],'Employee Info'!$B$3:$B$200,0),MATCH(Data[[#Headers],[Other]],'Employee Info'!$C$2:$J$2,0)),"")</f>
        <v>0</v>
      </c>
      <c r="O8" s="127">
        <f>IFERROR((Data[[#This Row],[Hours:]]*SUM(Data[[#This Row],[Rate]:[Other]])),"")</f>
        <v>2960</v>
      </c>
      <c r="P8" s="126" t="str">
        <f>IF(Data[[#This Row],[WO'#:]]="","Riley #","WO#")</f>
        <v>Riley #</v>
      </c>
      <c r="Q8" s="126">
        <f>IFERROR(WEEKNUM(Data[[#This Row],[Date:]]),"")</f>
        <v>46</v>
      </c>
      <c r="R8" s="6">
        <f>DATE(RIGHT(TEXT(C8,"mm/dd/yyyy"),4),1,1)+(Q8-1)*7-(WEEKDAY(DATE(RIGHT(TEXT(C8,"mm/dd/yyyy"),4),1,1)))+1</f>
        <v>45606</v>
      </c>
      <c r="S8" s="6">
        <f>Data[[#This Row],[Week Start]]+7</f>
        <v>45613</v>
      </c>
      <c r="T8" s="126" t="str">
        <f>IFERROR(TEXT(R8, "m/d/yyyy") &amp; " - " &amp; TEXT(S8, "m/d/yyyy"),"")</f>
        <v>11/10/2024 - 11/17/2024</v>
      </c>
      <c r="U8" s="126" t="str">
        <f>"Time Card"</f>
        <v>Time Card</v>
      </c>
      <c r="V8" s="8" t="str">
        <f>RIGHT(TEXT(Data[[#This Row],[Date:]],"mmddyyyy"),4)</f>
        <v>2024</v>
      </c>
      <c r="W8" s="8" t="str">
        <f>MID(TEXT(Data[[#This Row],[Date:]],"mmddyyyy"),3,2)</f>
        <v>15</v>
      </c>
      <c r="X8" s="8" t="str">
        <f>LEFT(TEXT(Data[[#This Row],[Date:]],"mmddyyyy"),2)</f>
        <v>11</v>
      </c>
      <c r="Y8" s="6">
        <f>DATE(Data[[#This Row],[Year]],Data[[#This Row],[Month]],Data[[#This Row],[Day]])</f>
        <v>45611</v>
      </c>
    </row>
  </sheetData>
  <sheetProtection formatCells="0" formatColumns="0" formatRows="0" sort="0" pivotTables="0"/>
  <phoneticPr fontId="16" type="noConversion"/>
  <pageMargins left="0.7" right="0.7" top="0.75" bottom="0.75" header="0.3" footer="0.3"/>
  <pageSetup orientation="landscape"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8E15E3-D791-4A7F-886C-BB0DA98C7C96}">
  <sheetPr codeName="Sheet12">
    <tabColor rgb="FF002060"/>
  </sheetPr>
  <dimension ref="B2:T12"/>
  <sheetViews>
    <sheetView workbookViewId="0">
      <selection activeCell="F6" sqref="F6"/>
    </sheetView>
  </sheetViews>
  <sheetFormatPr defaultRowHeight="14.4"/>
  <cols>
    <col min="2" max="2" width="13.21875" customWidth="1"/>
    <col min="3" max="3" width="4.5546875" bestFit="1" customWidth="1"/>
    <col min="4" max="4" width="6.5546875" customWidth="1"/>
    <col min="5" max="5" width="6.5546875" bestFit="1" customWidth="1"/>
    <col min="6" max="6" width="6.5546875" customWidth="1"/>
    <col min="7" max="7" width="4.21875" bestFit="1" customWidth="1"/>
    <col min="8" max="8" width="6.5546875" customWidth="1"/>
    <col min="18" max="18" width="0" hidden="1" customWidth="1"/>
    <col min="19" max="19" width="10.5546875" hidden="1" customWidth="1"/>
    <col min="20" max="20" width="13.5546875" hidden="1" customWidth="1"/>
    <col min="21" max="21" width="0" hidden="1" customWidth="1"/>
  </cols>
  <sheetData>
    <row r="2" spans="2:20" ht="15" thickBot="1">
      <c r="B2" s="3" t="s">
        <v>938</v>
      </c>
    </row>
    <row r="5" spans="2:20">
      <c r="S5" t="s">
        <v>24</v>
      </c>
      <c r="T5" s="5">
        <f ca="1">NOW()</f>
        <v>45550.356192361112</v>
      </c>
    </row>
    <row r="6" spans="2:20">
      <c r="B6" s="1" t="s">
        <v>20</v>
      </c>
      <c r="C6" s="66" t="s">
        <v>27</v>
      </c>
      <c r="D6" s="68">
        <v>2024</v>
      </c>
      <c r="E6" s="66" t="s">
        <v>28</v>
      </c>
      <c r="F6" s="68" t="s">
        <v>29</v>
      </c>
      <c r="G6" s="66" t="s">
        <v>30</v>
      </c>
      <c r="H6" s="68">
        <v>20</v>
      </c>
      <c r="S6" t="str">
        <f>B6</f>
        <v>Date:</v>
      </c>
      <c r="T6" s="7" t="str">
        <f>VLOOKUP(F6,Date!$A$2:$D$14,4,FALSE)&amp;"/"&amp;H6&amp;"/"&amp;D6</f>
        <v>7/20/2024</v>
      </c>
    </row>
    <row r="7" spans="2:20" ht="15" thickBot="1">
      <c r="S7" t="str">
        <f>B8</f>
        <v>WO#:</v>
      </c>
      <c r="T7" s="7">
        <f>IF(C8="","",C8)</f>
        <v>6984733</v>
      </c>
    </row>
    <row r="8" spans="2:20" ht="15" thickBot="1">
      <c r="B8" s="1" t="s">
        <v>38</v>
      </c>
      <c r="C8" s="116">
        <v>6984733</v>
      </c>
      <c r="D8" s="117"/>
      <c r="E8" s="118"/>
      <c r="S8" t="str">
        <f>B10</f>
        <v>Riley Job #:</v>
      </c>
      <c r="T8" s="7" t="str">
        <f>IF(C10="","",C10)</f>
        <v>12570-600</v>
      </c>
    </row>
    <row r="9" spans="2:20" ht="15" thickBot="1">
      <c r="S9" t="str">
        <f>B12</f>
        <v>Amount:</v>
      </c>
      <c r="T9" s="73">
        <f>IF(C12="","",C12)</f>
        <v>-320.05</v>
      </c>
    </row>
    <row r="10" spans="2:20" ht="15" thickBot="1">
      <c r="B10" s="1" t="s">
        <v>41</v>
      </c>
      <c r="C10" s="116" t="s">
        <v>756</v>
      </c>
      <c r="D10" s="117"/>
      <c r="E10" s="118"/>
    </row>
    <row r="11" spans="2:20" ht="15" thickBot="1"/>
    <row r="12" spans="2:20" ht="15" thickBot="1">
      <c r="B12" s="1" t="s">
        <v>939</v>
      </c>
      <c r="C12" s="120">
        <v>-320.05</v>
      </c>
      <c r="D12" s="121"/>
    </row>
  </sheetData>
  <mergeCells count="3">
    <mergeCell ref="C8:E8"/>
    <mergeCell ref="C10:E10"/>
    <mergeCell ref="C12:D12"/>
  </mergeCells>
  <dataValidations count="1">
    <dataValidation type="list" allowBlank="1" showInputMessage="1" showErrorMessage="1" sqref="D6" xr:uid="{BD16DF84-6179-45E4-B9EE-1479F375ED13}">
      <formula1>ListYear3</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2">
        <x14:dataValidation type="list" allowBlank="1" showInputMessage="1" showErrorMessage="1" xr:uid="{0E97C812-076A-463A-BC62-9B22F1C8D797}">
          <x14:formula1>
            <xm:f>Date2!$B$2:$B$32</xm:f>
          </x14:formula1>
          <xm:sqref>H6</xm:sqref>
        </x14:dataValidation>
        <x14:dataValidation type="list" allowBlank="1" showInputMessage="1" showErrorMessage="1" xr:uid="{61FFFB35-C437-45FC-8F2C-6EEDF7CDA5E1}">
          <x14:formula1>
            <xm:f>Date!$A$2:$A$13</xm:f>
          </x14:formula1>
          <xm:sqref>F6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42988-1F84-4238-888C-9E02F2341861}">
  <sheetPr codeName="Sheet13">
    <tabColor theme="5"/>
  </sheetPr>
  <dimension ref="A1:K100"/>
  <sheetViews>
    <sheetView topLeftCell="A87" workbookViewId="0">
      <selection activeCell="A100" sqref="A100:E100"/>
    </sheetView>
  </sheetViews>
  <sheetFormatPr defaultRowHeight="14.4"/>
  <cols>
    <col min="1" max="1" width="12.44140625" customWidth="1"/>
    <col min="2" max="2" width="24.21875" customWidth="1"/>
    <col min="4" max="4" width="12.44140625" customWidth="1"/>
    <col min="5" max="5" width="14.44140625" style="7" customWidth="1"/>
    <col min="6" max="6" width="22.5546875" bestFit="1" customWidth="1"/>
    <col min="7" max="7" width="10.44140625" style="7" bestFit="1" customWidth="1"/>
    <col min="8" max="8" width="14.5546875" style="7" bestFit="1" customWidth="1"/>
    <col min="9" max="9" width="13.77734375" style="7" bestFit="1" customWidth="1"/>
    <col min="10" max="10" width="18.77734375" style="7" bestFit="1" customWidth="1"/>
    <col min="11" max="11" width="11.44140625" bestFit="1" customWidth="1"/>
  </cols>
  <sheetData>
    <row r="1" spans="1:11" ht="15" thickBot="1">
      <c r="A1" t="s">
        <v>24</v>
      </c>
      <c r="B1" t="s">
        <v>20</v>
      </c>
      <c r="C1" t="s">
        <v>38</v>
      </c>
      <c r="D1" t="s">
        <v>41</v>
      </c>
      <c r="E1" s="7" t="s">
        <v>48</v>
      </c>
      <c r="F1" s="10" t="s">
        <v>49</v>
      </c>
      <c r="G1" s="10" t="s">
        <v>50</v>
      </c>
      <c r="H1" s="10" t="s">
        <v>51</v>
      </c>
      <c r="I1" s="10" t="s">
        <v>52</v>
      </c>
      <c r="J1" s="10" t="s">
        <v>53</v>
      </c>
      <c r="K1" t="s">
        <v>54</v>
      </c>
    </row>
    <row r="2" spans="1:11">
      <c r="A2" s="16">
        <v>0</v>
      </c>
      <c r="C2" t="s">
        <v>940</v>
      </c>
      <c r="D2" t="s">
        <v>940</v>
      </c>
      <c r="E2" s="19"/>
      <c r="F2" t="str">
        <f>IF(TableReceiptData[[#This Row],[WO'#:]]="","Riley #","WO#")</f>
        <v>WO#</v>
      </c>
      <c r="G2" s="7">
        <f>IFERROR(WEEKNUM(TableReceiptData[[#This Row],[Date:]]),"")</f>
        <v>0</v>
      </c>
      <c r="H2" s="6">
        <f t="shared" ref="H2:H65" si="0">DATE(RIGHT(TEXT(B2,"mm/dd/yyyy"),4),1,1)+(G2-1)*7-(WEEKDAY(DATE(RIGHT(TEXT(B2,"mm/dd/yyyy"),4),1,1)))+1</f>
        <v>-6</v>
      </c>
      <c r="I2" s="6">
        <f>TableReceiptData[[#This Row],[Week Start]]+7</f>
        <v>1</v>
      </c>
      <c r="J2" s="7" t="str">
        <f t="shared" ref="J2:J65" si="1">IFERROR(TEXT(H2, "m/d/yyyy") &amp; " - " &amp; TEXT(I2, "m/d/yyyy"),"")</f>
        <v/>
      </c>
      <c r="K2" t="str">
        <f t="shared" ref="K2:K65" si="2">"Receipt Data"</f>
        <v>Receipt Data</v>
      </c>
    </row>
    <row r="3" spans="1:11">
      <c r="A3" s="16">
        <v>45117.335450925922</v>
      </c>
      <c r="B3" t="s">
        <v>941</v>
      </c>
      <c r="C3">
        <v>6904723</v>
      </c>
      <c r="D3" t="s">
        <v>942</v>
      </c>
      <c r="E3" s="19">
        <v>334</v>
      </c>
      <c r="F3" t="str">
        <f>IF(TableReceiptData[[#This Row],[WO'#:]]="","Riley #","WO#")</f>
        <v>WO#</v>
      </c>
      <c r="G3" s="7">
        <f>IFERROR(WEEKNUM(TableReceiptData[[#This Row],[Date:]]),"")</f>
        <v>25</v>
      </c>
      <c r="H3" s="6">
        <f t="shared" si="0"/>
        <v>45095</v>
      </c>
      <c r="I3" s="6">
        <f>TableReceiptData[[#This Row],[Week Start]]+7</f>
        <v>45102</v>
      </c>
      <c r="J3" s="7" t="str">
        <f t="shared" si="1"/>
        <v>6/18/2023 - 6/25/2023</v>
      </c>
      <c r="K3" t="str">
        <f t="shared" si="2"/>
        <v>Receipt Data</v>
      </c>
    </row>
    <row r="4" spans="1:11">
      <c r="A4" s="16">
        <v>45117.336532754627</v>
      </c>
      <c r="B4" t="s">
        <v>941</v>
      </c>
      <c r="C4">
        <v>6956197</v>
      </c>
      <c r="D4" t="s">
        <v>942</v>
      </c>
      <c r="E4" s="19">
        <v>563.33000000000004</v>
      </c>
      <c r="F4" t="str">
        <f>IF(TableReceiptData[[#This Row],[WO'#:]]="","Riley #","WO#")</f>
        <v>WO#</v>
      </c>
      <c r="G4" s="7">
        <f>IFERROR(WEEKNUM(TableReceiptData[[#This Row],[Date:]]),"")</f>
        <v>25</v>
      </c>
      <c r="H4" s="6">
        <f t="shared" si="0"/>
        <v>45095</v>
      </c>
      <c r="I4" s="6">
        <f>TableReceiptData[[#This Row],[Week Start]]+7</f>
        <v>45102</v>
      </c>
      <c r="J4" s="7" t="str">
        <f t="shared" si="1"/>
        <v>6/18/2023 - 6/25/2023</v>
      </c>
      <c r="K4" t="str">
        <f t="shared" si="2"/>
        <v>Receipt Data</v>
      </c>
    </row>
    <row r="5" spans="1:11">
      <c r="A5" s="16">
        <v>45117.337603356478</v>
      </c>
      <c r="B5" t="s">
        <v>941</v>
      </c>
      <c r="C5">
        <v>6904723</v>
      </c>
      <c r="D5" t="s">
        <v>942</v>
      </c>
      <c r="E5" s="19">
        <v>49.85</v>
      </c>
      <c r="F5" t="str">
        <f>IF(TableReceiptData[[#This Row],[WO'#:]]="","Riley #","WO#")</f>
        <v>WO#</v>
      </c>
      <c r="G5" s="7">
        <f>IFERROR(WEEKNUM(TableReceiptData[[#This Row],[Date:]]),"")</f>
        <v>25</v>
      </c>
      <c r="H5" s="6">
        <f t="shared" si="0"/>
        <v>45095</v>
      </c>
      <c r="I5" s="6">
        <f>TableReceiptData[[#This Row],[Week Start]]+7</f>
        <v>45102</v>
      </c>
      <c r="J5" s="7" t="str">
        <f t="shared" si="1"/>
        <v>6/18/2023 - 6/25/2023</v>
      </c>
      <c r="K5" t="str">
        <f t="shared" si="2"/>
        <v>Receipt Data</v>
      </c>
    </row>
    <row r="6" spans="1:11">
      <c r="A6" s="16">
        <v>45117.337741203701</v>
      </c>
      <c r="B6" t="s">
        <v>941</v>
      </c>
      <c r="C6">
        <v>6904723</v>
      </c>
      <c r="D6" t="s">
        <v>942</v>
      </c>
      <c r="E6" s="19">
        <v>-549</v>
      </c>
      <c r="F6" t="str">
        <f>IF(TableReceiptData[[#This Row],[WO'#:]]="","Riley #","WO#")</f>
        <v>WO#</v>
      </c>
      <c r="G6" s="7">
        <f>IFERROR(WEEKNUM(TableReceiptData[[#This Row],[Date:]]),"")</f>
        <v>25</v>
      </c>
      <c r="H6" s="6">
        <f t="shared" si="0"/>
        <v>45095</v>
      </c>
      <c r="I6" s="6">
        <f>TableReceiptData[[#This Row],[Week Start]]+7</f>
        <v>45102</v>
      </c>
      <c r="J6" s="7" t="str">
        <f t="shared" si="1"/>
        <v>6/18/2023 - 6/25/2023</v>
      </c>
      <c r="K6" t="str">
        <f t="shared" si="2"/>
        <v>Receipt Data</v>
      </c>
    </row>
    <row r="7" spans="1:11">
      <c r="A7" s="16">
        <v>45121.318295370373</v>
      </c>
      <c r="B7" t="s">
        <v>943</v>
      </c>
      <c r="C7">
        <v>6904723</v>
      </c>
      <c r="D7" t="s">
        <v>944</v>
      </c>
      <c r="E7" s="19">
        <v>167</v>
      </c>
      <c r="F7" t="str">
        <f>IF(TableReceiptData[[#This Row],[WO'#:]]="","Riley #","WO#")</f>
        <v>WO#</v>
      </c>
      <c r="G7" s="7">
        <f>IFERROR(WEEKNUM(TableReceiptData[[#This Row],[Date:]]),"")</f>
        <v>26</v>
      </c>
      <c r="H7" s="6">
        <f t="shared" si="0"/>
        <v>45102</v>
      </c>
      <c r="I7" s="6">
        <f>TableReceiptData[[#This Row],[Week Start]]+7</f>
        <v>45109</v>
      </c>
      <c r="J7" s="7" t="str">
        <f t="shared" si="1"/>
        <v>6/25/2023 - 7/2/2023</v>
      </c>
      <c r="K7" t="str">
        <f t="shared" si="2"/>
        <v>Receipt Data</v>
      </c>
    </row>
    <row r="8" spans="1:11">
      <c r="A8" s="16">
        <v>45121.378834374998</v>
      </c>
      <c r="B8" t="s">
        <v>945</v>
      </c>
      <c r="C8">
        <v>6904723</v>
      </c>
      <c r="D8" t="s">
        <v>69</v>
      </c>
      <c r="E8" s="19">
        <v>332.8</v>
      </c>
      <c r="F8" t="str">
        <f>IF(TableReceiptData[[#This Row],[WO'#:]]="","Riley #","WO#")</f>
        <v>WO#</v>
      </c>
      <c r="G8" s="7">
        <f>IFERROR(WEEKNUM(TableReceiptData[[#This Row],[Date:]]),"")</f>
        <v>27</v>
      </c>
      <c r="H8" s="6">
        <f t="shared" si="0"/>
        <v>45109</v>
      </c>
      <c r="I8" s="6">
        <f>TableReceiptData[[#This Row],[Week Start]]+7</f>
        <v>45116</v>
      </c>
      <c r="J8" s="7" t="str">
        <f t="shared" si="1"/>
        <v>7/2/2023 - 7/9/2023</v>
      </c>
      <c r="K8" t="str">
        <f t="shared" si="2"/>
        <v>Receipt Data</v>
      </c>
    </row>
    <row r="9" spans="1:11">
      <c r="A9" s="16">
        <v>45127.280386921295</v>
      </c>
      <c r="B9" t="s">
        <v>946</v>
      </c>
      <c r="C9">
        <v>6966341</v>
      </c>
      <c r="D9" t="s">
        <v>69</v>
      </c>
      <c r="E9" s="19">
        <v>1042.5</v>
      </c>
      <c r="F9" t="str">
        <f>IF(TableReceiptData[[#This Row],[WO'#:]]="","Riley #","WO#")</f>
        <v>WO#</v>
      </c>
      <c r="G9" s="7">
        <f>IFERROR(WEEKNUM(TableReceiptData[[#This Row],[Date:]]),"")</f>
        <v>28</v>
      </c>
      <c r="H9" s="6">
        <f t="shared" si="0"/>
        <v>45116</v>
      </c>
      <c r="I9" s="6">
        <f>TableReceiptData[[#This Row],[Week Start]]+7</f>
        <v>45123</v>
      </c>
      <c r="J9" s="7" t="str">
        <f t="shared" si="1"/>
        <v>7/9/2023 - 7/16/2023</v>
      </c>
      <c r="K9" t="str">
        <f t="shared" si="2"/>
        <v>Receipt Data</v>
      </c>
    </row>
    <row r="10" spans="1:11">
      <c r="A10" s="16">
        <v>45127.287779050923</v>
      </c>
      <c r="B10" t="s">
        <v>946</v>
      </c>
      <c r="C10">
        <v>6966341</v>
      </c>
      <c r="D10" t="s">
        <v>69</v>
      </c>
      <c r="E10" s="19">
        <v>-7.58</v>
      </c>
      <c r="F10" t="str">
        <f>IF(TableReceiptData[[#This Row],[WO'#:]]="","Riley #","WO#")</f>
        <v>WO#</v>
      </c>
      <c r="G10" s="7">
        <f>IFERROR(WEEKNUM(TableReceiptData[[#This Row],[Date:]]),"")</f>
        <v>28</v>
      </c>
      <c r="H10" s="6">
        <f t="shared" si="0"/>
        <v>45116</v>
      </c>
      <c r="I10" s="6">
        <f>TableReceiptData[[#This Row],[Week Start]]+7</f>
        <v>45123</v>
      </c>
      <c r="J10" s="7" t="str">
        <f t="shared" si="1"/>
        <v>7/9/2023 - 7/16/2023</v>
      </c>
      <c r="K10" t="str">
        <f t="shared" si="2"/>
        <v>Receipt Data</v>
      </c>
    </row>
    <row r="11" spans="1:11">
      <c r="A11" s="16">
        <v>45125.273937847225</v>
      </c>
      <c r="B11" t="s">
        <v>947</v>
      </c>
      <c r="C11">
        <v>6904723</v>
      </c>
      <c r="D11" t="s">
        <v>69</v>
      </c>
      <c r="E11" s="19">
        <v>181.7</v>
      </c>
      <c r="F11" t="str">
        <f>IF(TableReceiptData[[#This Row],[WO'#:]]="","Riley #","WO#")</f>
        <v>WO#</v>
      </c>
      <c r="G11" s="7">
        <f>IFERROR(WEEKNUM(TableReceiptData[[#This Row],[Date:]]),"")</f>
        <v>28</v>
      </c>
      <c r="H11" s="6">
        <f t="shared" si="0"/>
        <v>45116</v>
      </c>
      <c r="I11" s="6">
        <f>TableReceiptData[[#This Row],[Week Start]]+7</f>
        <v>45123</v>
      </c>
      <c r="J11" s="7" t="str">
        <f t="shared" si="1"/>
        <v>7/9/2023 - 7/16/2023</v>
      </c>
      <c r="K11" t="str">
        <f t="shared" si="2"/>
        <v>Receipt Data</v>
      </c>
    </row>
    <row r="12" spans="1:11">
      <c r="A12" s="16">
        <v>45134.27044108796</v>
      </c>
      <c r="B12" t="s">
        <v>948</v>
      </c>
      <c r="C12">
        <v>6904723</v>
      </c>
      <c r="D12" t="s">
        <v>69</v>
      </c>
      <c r="E12" s="19">
        <v>123.88</v>
      </c>
      <c r="F12" t="str">
        <f>IF(TableReceiptData[[#This Row],[WO'#:]]="","Riley #","WO#")</f>
        <v>WO#</v>
      </c>
      <c r="G12" s="7">
        <f>IFERROR(WEEKNUM(TableReceiptData[[#This Row],[Date:]]),"")</f>
        <v>29</v>
      </c>
      <c r="H12" s="6">
        <f t="shared" si="0"/>
        <v>45123</v>
      </c>
      <c r="I12" s="6">
        <f>TableReceiptData[[#This Row],[Week Start]]+7</f>
        <v>45130</v>
      </c>
      <c r="J12" s="7" t="str">
        <f t="shared" si="1"/>
        <v>7/16/2023 - 7/23/2023</v>
      </c>
      <c r="K12" t="str">
        <f t="shared" si="2"/>
        <v>Receipt Data</v>
      </c>
    </row>
    <row r="13" spans="1:11">
      <c r="A13" s="16">
        <v>45134.493615856481</v>
      </c>
      <c r="B13" t="s">
        <v>948</v>
      </c>
      <c r="C13">
        <v>6953808</v>
      </c>
      <c r="D13" t="s">
        <v>69</v>
      </c>
      <c r="E13" s="19">
        <v>553.45000000000005</v>
      </c>
      <c r="F13" t="str">
        <f>IF(TableReceiptData[[#This Row],[WO'#:]]="","Riley #","WO#")</f>
        <v>WO#</v>
      </c>
      <c r="G13" s="7">
        <f>IFERROR(WEEKNUM(TableReceiptData[[#This Row],[Date:]]),"")</f>
        <v>29</v>
      </c>
      <c r="H13" s="6">
        <f t="shared" si="0"/>
        <v>45123</v>
      </c>
      <c r="I13" s="6">
        <f>TableReceiptData[[#This Row],[Week Start]]+7</f>
        <v>45130</v>
      </c>
      <c r="J13" s="7" t="str">
        <f t="shared" si="1"/>
        <v>7/16/2023 - 7/23/2023</v>
      </c>
      <c r="K13" t="str">
        <f t="shared" si="2"/>
        <v>Receipt Data</v>
      </c>
    </row>
    <row r="14" spans="1:11">
      <c r="A14" s="16">
        <v>45134.496631249996</v>
      </c>
      <c r="B14" t="s">
        <v>948</v>
      </c>
      <c r="C14">
        <v>6904723</v>
      </c>
      <c r="D14" t="s">
        <v>69</v>
      </c>
      <c r="E14" s="19">
        <v>233.62</v>
      </c>
      <c r="F14" t="str">
        <f>IF(TableReceiptData[[#This Row],[WO'#:]]="","Riley #","WO#")</f>
        <v>WO#</v>
      </c>
      <c r="G14" s="7">
        <f>IFERROR(WEEKNUM(TableReceiptData[[#This Row],[Date:]]),"")</f>
        <v>29</v>
      </c>
      <c r="H14" s="6">
        <f t="shared" si="0"/>
        <v>45123</v>
      </c>
      <c r="I14" s="6">
        <f>TableReceiptData[[#This Row],[Week Start]]+7</f>
        <v>45130</v>
      </c>
      <c r="J14" s="7" t="str">
        <f t="shared" si="1"/>
        <v>7/16/2023 - 7/23/2023</v>
      </c>
      <c r="K14" t="str">
        <f t="shared" si="2"/>
        <v>Receipt Data</v>
      </c>
    </row>
    <row r="15" spans="1:11">
      <c r="A15" s="16">
        <v>45134.497232638889</v>
      </c>
      <c r="B15" t="s">
        <v>948</v>
      </c>
      <c r="C15">
        <v>6953808</v>
      </c>
      <c r="D15" t="s">
        <v>69</v>
      </c>
      <c r="E15" s="19">
        <v>125.93</v>
      </c>
      <c r="F15" t="str">
        <f>IF(TableReceiptData[[#This Row],[WO'#:]]="","Riley #","WO#")</f>
        <v>WO#</v>
      </c>
      <c r="G15" s="7">
        <f>IFERROR(WEEKNUM(TableReceiptData[[#This Row],[Date:]]),"")</f>
        <v>29</v>
      </c>
      <c r="H15" s="6">
        <f t="shared" si="0"/>
        <v>45123</v>
      </c>
      <c r="I15" s="6">
        <f>TableReceiptData[[#This Row],[Week Start]]+7</f>
        <v>45130</v>
      </c>
      <c r="J15" s="7" t="str">
        <f t="shared" si="1"/>
        <v>7/16/2023 - 7/23/2023</v>
      </c>
      <c r="K15" t="str">
        <f t="shared" si="2"/>
        <v>Receipt Data</v>
      </c>
    </row>
    <row r="16" spans="1:11">
      <c r="A16" s="16">
        <v>45142.458403124998</v>
      </c>
      <c r="B16" t="s">
        <v>949</v>
      </c>
      <c r="C16">
        <v>6904723</v>
      </c>
      <c r="D16" t="s">
        <v>69</v>
      </c>
      <c r="E16" s="19">
        <v>89.3</v>
      </c>
      <c r="F16" t="str">
        <f>IF(TableReceiptData[[#This Row],[WO'#:]]="","Riley #","WO#")</f>
        <v>WO#</v>
      </c>
      <c r="G16" s="7">
        <f>IFERROR(WEEKNUM(TableReceiptData[[#This Row],[Date:]]),"")</f>
        <v>30</v>
      </c>
      <c r="H16" s="6">
        <f t="shared" si="0"/>
        <v>45130</v>
      </c>
      <c r="I16" s="6">
        <f>TableReceiptData[[#This Row],[Week Start]]+7</f>
        <v>45137</v>
      </c>
      <c r="J16" s="7" t="str">
        <f t="shared" si="1"/>
        <v>7/23/2023 - 7/30/2023</v>
      </c>
      <c r="K16" t="str">
        <f t="shared" si="2"/>
        <v>Receipt Data</v>
      </c>
    </row>
    <row r="17" spans="1:11">
      <c r="A17" s="16">
        <v>45142.479041087965</v>
      </c>
      <c r="B17" t="s">
        <v>949</v>
      </c>
      <c r="C17">
        <v>6904723</v>
      </c>
      <c r="D17" t="s">
        <v>69</v>
      </c>
      <c r="E17" s="19">
        <v>-78.28</v>
      </c>
      <c r="F17" t="str">
        <f>IF(TableReceiptData[[#This Row],[WO'#:]]="","Riley #","WO#")</f>
        <v>WO#</v>
      </c>
      <c r="G17" s="7">
        <f>IFERROR(WEEKNUM(TableReceiptData[[#This Row],[Date:]]),"")</f>
        <v>30</v>
      </c>
      <c r="H17" s="6">
        <f t="shared" si="0"/>
        <v>45130</v>
      </c>
      <c r="I17" s="6">
        <f>TableReceiptData[[#This Row],[Week Start]]+7</f>
        <v>45137</v>
      </c>
      <c r="J17" s="7" t="str">
        <f t="shared" si="1"/>
        <v>7/23/2023 - 7/30/2023</v>
      </c>
      <c r="K17" t="str">
        <f t="shared" si="2"/>
        <v>Receipt Data</v>
      </c>
    </row>
    <row r="18" spans="1:11">
      <c r="A18" s="16">
        <v>45184.406651967591</v>
      </c>
      <c r="B18" t="s">
        <v>950</v>
      </c>
      <c r="C18">
        <v>6984733</v>
      </c>
      <c r="D18" t="s">
        <v>69</v>
      </c>
      <c r="E18" s="19">
        <v>224.08</v>
      </c>
      <c r="F18" t="str">
        <f>IF(TableReceiptData[[#This Row],[WO'#:]]="","Riley #","WO#")</f>
        <v>WO#</v>
      </c>
      <c r="G18" s="7">
        <f>IFERROR(WEEKNUM(TableReceiptData[[#This Row],[Date:]]),"")</f>
        <v>31</v>
      </c>
      <c r="H18" s="6">
        <f t="shared" si="0"/>
        <v>45137</v>
      </c>
      <c r="I18" s="6">
        <f>TableReceiptData[[#This Row],[Week Start]]+7</f>
        <v>45144</v>
      </c>
      <c r="J18" s="7" t="str">
        <f t="shared" si="1"/>
        <v>7/30/2023 - 8/6/2023</v>
      </c>
      <c r="K18" t="str">
        <f t="shared" si="2"/>
        <v>Receipt Data</v>
      </c>
    </row>
    <row r="19" spans="1:11">
      <c r="A19" s="16">
        <v>45177.428027314818</v>
      </c>
      <c r="B19" t="s">
        <v>951</v>
      </c>
      <c r="C19">
        <v>6904723</v>
      </c>
      <c r="D19" t="s">
        <v>69</v>
      </c>
      <c r="E19" s="19">
        <v>464.08</v>
      </c>
      <c r="F19" t="str">
        <f>IF(TableReceiptData[[#This Row],[WO'#:]]="","Riley #","WO#")</f>
        <v>WO#</v>
      </c>
      <c r="G19" s="7">
        <f>IFERROR(WEEKNUM(TableReceiptData[[#This Row],[Date:]]),"")</f>
        <v>32</v>
      </c>
      <c r="H19" s="6">
        <f t="shared" si="0"/>
        <v>45144</v>
      </c>
      <c r="I19" s="6">
        <f>TableReceiptData[[#This Row],[Week Start]]+7</f>
        <v>45151</v>
      </c>
      <c r="J19" s="7" t="str">
        <f t="shared" si="1"/>
        <v>8/6/2023 - 8/13/2023</v>
      </c>
      <c r="K19" t="str">
        <f t="shared" si="2"/>
        <v>Receipt Data</v>
      </c>
    </row>
    <row r="20" spans="1:11">
      <c r="A20" s="16">
        <v>45184.296814930553</v>
      </c>
      <c r="B20" t="s">
        <v>952</v>
      </c>
      <c r="C20">
        <v>6904723</v>
      </c>
      <c r="D20" t="s">
        <v>69</v>
      </c>
      <c r="E20" s="19">
        <v>165.79</v>
      </c>
      <c r="F20" t="str">
        <f>IF(TableReceiptData[[#This Row],[WO'#:]]="","Riley #","WO#")</f>
        <v>WO#</v>
      </c>
      <c r="G20" s="7">
        <f>IFERROR(WEEKNUM(TableReceiptData[[#This Row],[Date:]]),"")</f>
        <v>33</v>
      </c>
      <c r="H20" s="6">
        <f t="shared" si="0"/>
        <v>45151</v>
      </c>
      <c r="I20" s="6">
        <f>TableReceiptData[[#This Row],[Week Start]]+7</f>
        <v>45158</v>
      </c>
      <c r="J20" s="7" t="str">
        <f t="shared" si="1"/>
        <v>8/13/2023 - 8/20/2023</v>
      </c>
      <c r="K20" t="str">
        <f t="shared" si="2"/>
        <v>Receipt Data</v>
      </c>
    </row>
    <row r="21" spans="1:11">
      <c r="A21" s="16">
        <v>45184.300288888888</v>
      </c>
      <c r="B21" t="s">
        <v>952</v>
      </c>
      <c r="C21">
        <v>6904723</v>
      </c>
      <c r="D21" t="s">
        <v>69</v>
      </c>
      <c r="E21" s="19">
        <v>-165.79</v>
      </c>
      <c r="F21" t="str">
        <f>IF(TableReceiptData[[#This Row],[WO'#:]]="","Riley #","WO#")</f>
        <v>WO#</v>
      </c>
      <c r="G21" s="7">
        <f>IFERROR(WEEKNUM(TableReceiptData[[#This Row],[Date:]]),"")</f>
        <v>33</v>
      </c>
      <c r="H21" s="6">
        <f t="shared" si="0"/>
        <v>45151</v>
      </c>
      <c r="I21" s="6">
        <f>TableReceiptData[[#This Row],[Week Start]]+7</f>
        <v>45158</v>
      </c>
      <c r="J21" s="7" t="str">
        <f t="shared" si="1"/>
        <v>8/13/2023 - 8/20/2023</v>
      </c>
      <c r="K21" t="str">
        <f t="shared" si="2"/>
        <v>Receipt Data</v>
      </c>
    </row>
    <row r="22" spans="1:11">
      <c r="A22" s="16">
        <v>45184.300784259256</v>
      </c>
      <c r="B22" t="s">
        <v>952</v>
      </c>
      <c r="C22">
        <v>6984733</v>
      </c>
      <c r="D22" t="s">
        <v>69</v>
      </c>
      <c r="E22" s="19">
        <v>165.79</v>
      </c>
      <c r="F22" t="str">
        <f>IF(TableReceiptData[[#This Row],[WO'#:]]="","Riley #","WO#")</f>
        <v>WO#</v>
      </c>
      <c r="G22" s="7">
        <f>IFERROR(WEEKNUM(TableReceiptData[[#This Row],[Date:]]),"")</f>
        <v>33</v>
      </c>
      <c r="H22" s="6">
        <f t="shared" si="0"/>
        <v>45151</v>
      </c>
      <c r="I22" s="6">
        <f>TableReceiptData[[#This Row],[Week Start]]+7</f>
        <v>45158</v>
      </c>
      <c r="J22" s="7" t="str">
        <f t="shared" si="1"/>
        <v>8/13/2023 - 8/20/2023</v>
      </c>
      <c r="K22" t="str">
        <f t="shared" si="2"/>
        <v>Receipt Data</v>
      </c>
    </row>
    <row r="23" spans="1:11">
      <c r="A23" s="16">
        <v>45184.300945486109</v>
      </c>
      <c r="B23" t="s">
        <v>952</v>
      </c>
      <c r="C23">
        <v>6984733</v>
      </c>
      <c r="D23" t="s">
        <v>69</v>
      </c>
      <c r="E23" s="19">
        <v>426.08</v>
      </c>
      <c r="F23" t="str">
        <f>IF(TableReceiptData[[#This Row],[WO'#:]]="","Riley #","WO#")</f>
        <v>WO#</v>
      </c>
      <c r="G23" s="7">
        <f>IFERROR(WEEKNUM(TableReceiptData[[#This Row],[Date:]]),"")</f>
        <v>33</v>
      </c>
      <c r="H23" s="6">
        <f t="shared" si="0"/>
        <v>45151</v>
      </c>
      <c r="I23" s="6">
        <f>TableReceiptData[[#This Row],[Week Start]]+7</f>
        <v>45158</v>
      </c>
      <c r="J23" s="7" t="str">
        <f t="shared" si="1"/>
        <v>8/13/2023 - 8/20/2023</v>
      </c>
      <c r="K23" t="str">
        <f t="shared" si="2"/>
        <v>Receipt Data</v>
      </c>
    </row>
    <row r="24" spans="1:11">
      <c r="A24" s="16">
        <v>45184.307239467591</v>
      </c>
      <c r="B24" t="s">
        <v>953</v>
      </c>
      <c r="C24">
        <v>6984733</v>
      </c>
      <c r="D24" t="s">
        <v>69</v>
      </c>
      <c r="E24" s="19">
        <v>133.6</v>
      </c>
      <c r="F24" t="str">
        <f>IF(TableReceiptData[[#This Row],[WO'#:]]="","Riley #","WO#")</f>
        <v>WO#</v>
      </c>
      <c r="G24" s="7">
        <f>IFERROR(WEEKNUM(TableReceiptData[[#This Row],[Date:]]),"")</f>
        <v>34</v>
      </c>
      <c r="H24" s="6">
        <f t="shared" si="0"/>
        <v>45158</v>
      </c>
      <c r="I24" s="6">
        <f>TableReceiptData[[#This Row],[Week Start]]+7</f>
        <v>45165</v>
      </c>
      <c r="J24" s="7" t="str">
        <f t="shared" si="1"/>
        <v>8/20/2023 - 8/27/2023</v>
      </c>
      <c r="K24" t="str">
        <f t="shared" si="2"/>
        <v>Receipt Data</v>
      </c>
    </row>
    <row r="25" spans="1:11">
      <c r="A25" s="16">
        <v>45184.307543171293</v>
      </c>
      <c r="B25" t="s">
        <v>953</v>
      </c>
      <c r="C25">
        <v>6984733</v>
      </c>
      <c r="D25" t="s">
        <v>69</v>
      </c>
      <c r="E25" s="19">
        <v>28.88</v>
      </c>
      <c r="F25" t="str">
        <f>IF(TableReceiptData[[#This Row],[WO'#:]]="","Riley #","WO#")</f>
        <v>WO#</v>
      </c>
      <c r="G25" s="7">
        <f>IFERROR(WEEKNUM(TableReceiptData[[#This Row],[Date:]]),"")</f>
        <v>34</v>
      </c>
      <c r="H25" s="6">
        <f t="shared" si="0"/>
        <v>45158</v>
      </c>
      <c r="I25" s="6">
        <f>TableReceiptData[[#This Row],[Week Start]]+7</f>
        <v>45165</v>
      </c>
      <c r="J25" s="7" t="str">
        <f t="shared" si="1"/>
        <v>8/20/2023 - 8/27/2023</v>
      </c>
      <c r="K25" t="str">
        <f t="shared" si="2"/>
        <v>Receipt Data</v>
      </c>
    </row>
    <row r="26" spans="1:11">
      <c r="A26" s="16">
        <v>45184.315924652779</v>
      </c>
      <c r="B26" t="s">
        <v>953</v>
      </c>
      <c r="C26">
        <v>6952019</v>
      </c>
      <c r="D26" t="s">
        <v>69</v>
      </c>
      <c r="E26" s="19">
        <v>1265.01</v>
      </c>
      <c r="F26" t="str">
        <f>IF(TableReceiptData[[#This Row],[WO'#:]]="","Riley #","WO#")</f>
        <v>WO#</v>
      </c>
      <c r="G26" s="7">
        <f>IFERROR(WEEKNUM(TableReceiptData[[#This Row],[Date:]]),"")</f>
        <v>34</v>
      </c>
      <c r="H26" s="6">
        <f t="shared" si="0"/>
        <v>45158</v>
      </c>
      <c r="I26" s="6">
        <f>TableReceiptData[[#This Row],[Week Start]]+7</f>
        <v>45165</v>
      </c>
      <c r="J26" s="7" t="str">
        <f t="shared" si="1"/>
        <v>8/20/2023 - 8/27/2023</v>
      </c>
      <c r="K26" t="str">
        <f t="shared" si="2"/>
        <v>Receipt Data</v>
      </c>
    </row>
    <row r="27" spans="1:11">
      <c r="A27" s="16">
        <v>45184.331414351851</v>
      </c>
      <c r="B27" t="s">
        <v>954</v>
      </c>
      <c r="C27">
        <v>6984733</v>
      </c>
      <c r="D27" t="s">
        <v>69</v>
      </c>
      <c r="E27" s="19">
        <v>83.98</v>
      </c>
      <c r="F27" t="str">
        <f>IF(TableReceiptData[[#This Row],[WO'#:]]="","Riley #","WO#")</f>
        <v>WO#</v>
      </c>
      <c r="G27" s="7">
        <f>IFERROR(WEEKNUM(TableReceiptData[[#This Row],[Date:]]),"")</f>
        <v>35</v>
      </c>
      <c r="H27" s="6">
        <f t="shared" si="0"/>
        <v>45165</v>
      </c>
      <c r="I27" s="6">
        <f>TableReceiptData[[#This Row],[Week Start]]+7</f>
        <v>45172</v>
      </c>
      <c r="J27" s="7" t="str">
        <f t="shared" si="1"/>
        <v>8/27/2023 - 9/3/2023</v>
      </c>
      <c r="K27" t="str">
        <f t="shared" si="2"/>
        <v>Receipt Data</v>
      </c>
    </row>
    <row r="28" spans="1:11">
      <c r="A28" s="16">
        <v>45219.355959837965</v>
      </c>
      <c r="B28" t="s">
        <v>955</v>
      </c>
      <c r="C28">
        <v>6966341</v>
      </c>
      <c r="D28" t="s">
        <v>69</v>
      </c>
      <c r="E28" s="19">
        <v>1102</v>
      </c>
      <c r="F28" t="str">
        <f>IF(TableReceiptData[[#This Row],[WO'#:]]="","Riley #","WO#")</f>
        <v>WO#</v>
      </c>
      <c r="G28" s="7">
        <f>IFERROR(WEEKNUM(TableReceiptData[[#This Row],[Date:]]),"")</f>
        <v>36</v>
      </c>
      <c r="H28" s="6">
        <f t="shared" si="0"/>
        <v>45172</v>
      </c>
      <c r="I28" s="6">
        <f>TableReceiptData[[#This Row],[Week Start]]+7</f>
        <v>45179</v>
      </c>
      <c r="J28" s="7" t="str">
        <f t="shared" si="1"/>
        <v>9/3/2023 - 9/10/2023</v>
      </c>
      <c r="K28" t="str">
        <f t="shared" si="2"/>
        <v>Receipt Data</v>
      </c>
    </row>
    <row r="29" spans="1:11">
      <c r="A29" s="16">
        <v>45219.360338425926</v>
      </c>
      <c r="B29" t="s">
        <v>955</v>
      </c>
      <c r="C29">
        <v>6984733</v>
      </c>
      <c r="D29" t="s">
        <v>69</v>
      </c>
      <c r="E29" s="19">
        <v>125.32</v>
      </c>
      <c r="F29" t="str">
        <f>IF(TableReceiptData[[#This Row],[WO'#:]]="","Riley #","WO#")</f>
        <v>WO#</v>
      </c>
      <c r="G29" s="7">
        <f>IFERROR(WEEKNUM(TableReceiptData[[#This Row],[Date:]]),"")</f>
        <v>36</v>
      </c>
      <c r="H29" s="6">
        <f t="shared" si="0"/>
        <v>45172</v>
      </c>
      <c r="I29" s="6">
        <f>TableReceiptData[[#This Row],[Week Start]]+7</f>
        <v>45179</v>
      </c>
      <c r="J29" s="7" t="str">
        <f t="shared" si="1"/>
        <v>9/3/2023 - 9/10/2023</v>
      </c>
      <c r="K29" t="str">
        <f t="shared" si="2"/>
        <v>Receipt Data</v>
      </c>
    </row>
    <row r="30" spans="1:11">
      <c r="A30" s="16">
        <v>45219.363464351853</v>
      </c>
      <c r="B30" t="s">
        <v>955</v>
      </c>
      <c r="C30">
        <v>6966341</v>
      </c>
      <c r="D30" t="s">
        <v>69</v>
      </c>
      <c r="E30" s="19">
        <v>493.21</v>
      </c>
      <c r="F30" t="str">
        <f>IF(TableReceiptData[[#This Row],[WO'#:]]="","Riley #","WO#")</f>
        <v>WO#</v>
      </c>
      <c r="G30" s="7">
        <f>IFERROR(WEEKNUM(TableReceiptData[[#This Row],[Date:]]),"")</f>
        <v>36</v>
      </c>
      <c r="H30" s="6">
        <f t="shared" si="0"/>
        <v>45172</v>
      </c>
      <c r="I30" s="6">
        <f>TableReceiptData[[#This Row],[Week Start]]+7</f>
        <v>45179</v>
      </c>
      <c r="J30" s="7" t="str">
        <f t="shared" si="1"/>
        <v>9/3/2023 - 9/10/2023</v>
      </c>
      <c r="K30" t="str">
        <f t="shared" si="2"/>
        <v>Receipt Data</v>
      </c>
    </row>
    <row r="31" spans="1:11">
      <c r="A31" s="16">
        <v>45219.364406712964</v>
      </c>
      <c r="B31" t="s">
        <v>955</v>
      </c>
      <c r="C31">
        <v>6984733</v>
      </c>
      <c r="D31" t="s">
        <v>69</v>
      </c>
      <c r="E31" s="19">
        <v>83.98</v>
      </c>
      <c r="F31" t="str">
        <f>IF(TableReceiptData[[#This Row],[WO'#:]]="","Riley #","WO#")</f>
        <v>WO#</v>
      </c>
      <c r="G31" s="7">
        <f>IFERROR(WEEKNUM(TableReceiptData[[#This Row],[Date:]]),"")</f>
        <v>36</v>
      </c>
      <c r="H31" s="6">
        <f t="shared" si="0"/>
        <v>45172</v>
      </c>
      <c r="I31" s="6">
        <f>TableReceiptData[[#This Row],[Week Start]]+7</f>
        <v>45179</v>
      </c>
      <c r="J31" s="7" t="str">
        <f t="shared" si="1"/>
        <v>9/3/2023 - 9/10/2023</v>
      </c>
      <c r="K31" t="str">
        <f t="shared" si="2"/>
        <v>Receipt Data</v>
      </c>
    </row>
    <row r="32" spans="1:11">
      <c r="A32" s="16">
        <v>45219.372661805559</v>
      </c>
      <c r="B32" t="s">
        <v>956</v>
      </c>
      <c r="C32">
        <v>6984733</v>
      </c>
      <c r="D32" t="s">
        <v>69</v>
      </c>
      <c r="E32" s="19">
        <v>150.78</v>
      </c>
      <c r="F32" t="str">
        <f>IF(TableReceiptData[[#This Row],[WO'#:]]="","Riley #","WO#")</f>
        <v>WO#</v>
      </c>
      <c r="G32" s="7">
        <f>IFERROR(WEEKNUM(TableReceiptData[[#This Row],[Date:]]),"")</f>
        <v>37</v>
      </c>
      <c r="H32" s="6">
        <f t="shared" si="0"/>
        <v>45179</v>
      </c>
      <c r="I32" s="6">
        <f>TableReceiptData[[#This Row],[Week Start]]+7</f>
        <v>45186</v>
      </c>
      <c r="J32" s="7" t="str">
        <f t="shared" si="1"/>
        <v>9/10/2023 - 9/17/2023</v>
      </c>
      <c r="K32" t="str">
        <f t="shared" si="2"/>
        <v>Receipt Data</v>
      </c>
    </row>
    <row r="33" spans="1:11">
      <c r="A33" s="16">
        <v>45219.381741435187</v>
      </c>
      <c r="B33" t="s">
        <v>957</v>
      </c>
      <c r="C33">
        <v>6988041</v>
      </c>
      <c r="D33" t="s">
        <v>69</v>
      </c>
      <c r="E33" s="19">
        <v>3757.36</v>
      </c>
      <c r="F33" t="str">
        <f>IF(TableReceiptData[[#This Row],[WO'#:]]="","Riley #","WO#")</f>
        <v>WO#</v>
      </c>
      <c r="G33" s="7">
        <f>IFERROR(WEEKNUM(TableReceiptData[[#This Row],[Date:]]),"")</f>
        <v>38</v>
      </c>
      <c r="H33" s="6">
        <f t="shared" si="0"/>
        <v>45186</v>
      </c>
      <c r="I33" s="6">
        <f>TableReceiptData[[#This Row],[Week Start]]+7</f>
        <v>45193</v>
      </c>
      <c r="J33" s="7" t="str">
        <f t="shared" si="1"/>
        <v>9/17/2023 - 9/24/2023</v>
      </c>
      <c r="K33" t="str">
        <f t="shared" si="2"/>
        <v>Receipt Data</v>
      </c>
    </row>
    <row r="34" spans="1:11">
      <c r="A34" s="16">
        <v>45219.38285671296</v>
      </c>
      <c r="B34" t="s">
        <v>957</v>
      </c>
      <c r="C34">
        <v>6984733</v>
      </c>
      <c r="D34" t="s">
        <v>69</v>
      </c>
      <c r="E34" s="19">
        <v>434.5</v>
      </c>
      <c r="F34" t="str">
        <f>IF(TableReceiptData[[#This Row],[WO'#:]]="","Riley #","WO#")</f>
        <v>WO#</v>
      </c>
      <c r="G34" s="7">
        <f>IFERROR(WEEKNUM(TableReceiptData[[#This Row],[Date:]]),"")</f>
        <v>38</v>
      </c>
      <c r="H34" s="6">
        <f t="shared" si="0"/>
        <v>45186</v>
      </c>
      <c r="I34" s="6">
        <f>TableReceiptData[[#This Row],[Week Start]]+7</f>
        <v>45193</v>
      </c>
      <c r="J34" s="7" t="str">
        <f t="shared" si="1"/>
        <v>9/17/2023 - 9/24/2023</v>
      </c>
      <c r="K34" t="str">
        <f t="shared" si="2"/>
        <v>Receipt Data</v>
      </c>
    </row>
    <row r="35" spans="1:11">
      <c r="A35" s="16">
        <v>45219.38681585648</v>
      </c>
      <c r="B35" t="s">
        <v>958</v>
      </c>
      <c r="C35">
        <v>6984733</v>
      </c>
      <c r="D35" t="s">
        <v>69</v>
      </c>
      <c r="E35" s="19">
        <v>123.3</v>
      </c>
      <c r="F35" t="str">
        <f>IF(TableReceiptData[[#This Row],[WO'#:]]="","Riley #","WO#")</f>
        <v>WO#</v>
      </c>
      <c r="G35" s="7">
        <f>IFERROR(WEEKNUM(TableReceiptData[[#This Row],[Date:]]),"")</f>
        <v>39</v>
      </c>
      <c r="H35" s="6">
        <f t="shared" si="0"/>
        <v>45193</v>
      </c>
      <c r="I35" s="6">
        <f>TableReceiptData[[#This Row],[Week Start]]+7</f>
        <v>45200</v>
      </c>
      <c r="J35" s="7" t="str">
        <f t="shared" si="1"/>
        <v>9/24/2023 - 10/1/2023</v>
      </c>
      <c r="K35" t="str">
        <f t="shared" si="2"/>
        <v>Receipt Data</v>
      </c>
    </row>
    <row r="36" spans="1:11">
      <c r="A36" s="16">
        <v>45246.296953240744</v>
      </c>
      <c r="B36" t="s">
        <v>959</v>
      </c>
      <c r="C36">
        <v>6984733</v>
      </c>
      <c r="D36" t="s">
        <v>69</v>
      </c>
      <c r="E36" s="19">
        <v>42.3</v>
      </c>
      <c r="F36" t="str">
        <f>IF(TableReceiptData[[#This Row],[WO'#:]]="","Riley #","WO#")</f>
        <v>WO#</v>
      </c>
      <c r="G36" s="7">
        <f>IFERROR(WEEKNUM(TableReceiptData[[#This Row],[Date:]]),"")</f>
        <v>40</v>
      </c>
      <c r="H36" s="6">
        <f t="shared" si="0"/>
        <v>45200</v>
      </c>
      <c r="I36" s="6">
        <f>TableReceiptData[[#This Row],[Week Start]]+7</f>
        <v>45207</v>
      </c>
      <c r="J36" s="7" t="str">
        <f t="shared" si="1"/>
        <v>10/1/2023 - 10/8/2023</v>
      </c>
      <c r="K36" t="str">
        <f t="shared" si="2"/>
        <v>Receipt Data</v>
      </c>
    </row>
    <row r="37" spans="1:11">
      <c r="A37" s="16">
        <v>45246.298144328706</v>
      </c>
      <c r="B37" t="s">
        <v>959</v>
      </c>
      <c r="C37">
        <v>20028</v>
      </c>
      <c r="D37" t="s">
        <v>69</v>
      </c>
      <c r="E37" s="19">
        <v>310.58999999999997</v>
      </c>
      <c r="F37" t="str">
        <f>IF(TableReceiptData[[#This Row],[WO'#:]]="","Riley #","WO#")</f>
        <v>WO#</v>
      </c>
      <c r="G37" s="7">
        <f>IFERROR(WEEKNUM(TableReceiptData[[#This Row],[Date:]]),"")</f>
        <v>40</v>
      </c>
      <c r="H37" s="6">
        <f t="shared" si="0"/>
        <v>45200</v>
      </c>
      <c r="I37" s="6">
        <f>TableReceiptData[[#This Row],[Week Start]]+7</f>
        <v>45207</v>
      </c>
      <c r="J37" s="7" t="str">
        <f t="shared" si="1"/>
        <v>10/1/2023 - 10/8/2023</v>
      </c>
      <c r="K37" t="str">
        <f t="shared" si="2"/>
        <v>Receipt Data</v>
      </c>
    </row>
    <row r="38" spans="1:11">
      <c r="A38" s="16">
        <v>45246.303837962965</v>
      </c>
      <c r="B38" t="s">
        <v>960</v>
      </c>
      <c r="C38">
        <v>6984733</v>
      </c>
      <c r="D38" t="s">
        <v>69</v>
      </c>
      <c r="E38" s="19">
        <v>302.79000000000002</v>
      </c>
      <c r="F38" t="str">
        <f>IF(TableReceiptData[[#This Row],[WO'#:]]="","Riley #","WO#")</f>
        <v>WO#</v>
      </c>
      <c r="G38" s="7">
        <f>IFERROR(WEEKNUM(TableReceiptData[[#This Row],[Date:]]),"")</f>
        <v>41</v>
      </c>
      <c r="H38" s="6">
        <f t="shared" si="0"/>
        <v>45207</v>
      </c>
      <c r="I38" s="6">
        <f>TableReceiptData[[#This Row],[Week Start]]+7</f>
        <v>45214</v>
      </c>
      <c r="J38" s="7" t="str">
        <f t="shared" si="1"/>
        <v>10/8/2023 - 10/15/2023</v>
      </c>
      <c r="K38" t="str">
        <f t="shared" si="2"/>
        <v>Receipt Data</v>
      </c>
    </row>
    <row r="39" spans="1:11">
      <c r="A39" s="16">
        <v>45246.304761111111</v>
      </c>
      <c r="B39" t="s">
        <v>960</v>
      </c>
      <c r="C39">
        <v>6984733</v>
      </c>
      <c r="D39" t="s">
        <v>69</v>
      </c>
      <c r="E39" s="19">
        <v>39.049999999999997</v>
      </c>
      <c r="F39" t="str">
        <f>IF(TableReceiptData[[#This Row],[WO'#:]]="","Riley #","WO#")</f>
        <v>WO#</v>
      </c>
      <c r="G39" s="7">
        <f>IFERROR(WEEKNUM(TableReceiptData[[#This Row],[Date:]]),"")</f>
        <v>41</v>
      </c>
      <c r="H39" s="6">
        <f t="shared" si="0"/>
        <v>45207</v>
      </c>
      <c r="I39" s="6">
        <f>TableReceiptData[[#This Row],[Week Start]]+7</f>
        <v>45214</v>
      </c>
      <c r="J39" s="7" t="str">
        <f t="shared" si="1"/>
        <v>10/8/2023 - 10/15/2023</v>
      </c>
      <c r="K39" t="str">
        <f t="shared" si="2"/>
        <v>Receipt Data</v>
      </c>
    </row>
    <row r="40" spans="1:11">
      <c r="A40" s="16">
        <v>45246.310008217595</v>
      </c>
      <c r="B40" t="s">
        <v>960</v>
      </c>
      <c r="C40">
        <v>6984733</v>
      </c>
      <c r="D40" t="s">
        <v>69</v>
      </c>
      <c r="E40" s="19">
        <v>-272.26</v>
      </c>
      <c r="F40" t="str">
        <f>IF(TableReceiptData[[#This Row],[WO'#:]]="","Riley #","WO#")</f>
        <v>WO#</v>
      </c>
      <c r="G40" s="7">
        <f>IFERROR(WEEKNUM(TableReceiptData[[#This Row],[Date:]]),"")</f>
        <v>41</v>
      </c>
      <c r="H40" s="6">
        <f t="shared" si="0"/>
        <v>45207</v>
      </c>
      <c r="I40" s="6">
        <f>TableReceiptData[[#This Row],[Week Start]]+7</f>
        <v>45214</v>
      </c>
      <c r="J40" s="7" t="str">
        <f t="shared" si="1"/>
        <v>10/8/2023 - 10/15/2023</v>
      </c>
      <c r="K40" t="str">
        <f t="shared" si="2"/>
        <v>Receipt Data</v>
      </c>
    </row>
    <row r="41" spans="1:11">
      <c r="A41" s="16">
        <v>45246.311878819448</v>
      </c>
      <c r="B41" t="s">
        <v>961</v>
      </c>
      <c r="C41">
        <v>6984733</v>
      </c>
      <c r="D41" t="s">
        <v>69</v>
      </c>
      <c r="E41" s="19">
        <v>194.2</v>
      </c>
      <c r="F41" t="str">
        <f>IF(TableReceiptData[[#This Row],[WO'#:]]="","Riley #","WO#")</f>
        <v>WO#</v>
      </c>
      <c r="G41" s="7">
        <f>IFERROR(WEEKNUM(TableReceiptData[[#This Row],[Date:]]),"")</f>
        <v>42</v>
      </c>
      <c r="H41" s="6">
        <f t="shared" si="0"/>
        <v>45214</v>
      </c>
      <c r="I41" s="6">
        <f>TableReceiptData[[#This Row],[Week Start]]+7</f>
        <v>45221</v>
      </c>
      <c r="J41" s="7" t="str">
        <f t="shared" si="1"/>
        <v>10/15/2023 - 10/22/2023</v>
      </c>
      <c r="K41" t="str">
        <f t="shared" si="2"/>
        <v>Receipt Data</v>
      </c>
    </row>
    <row r="42" spans="1:11">
      <c r="A42" s="16">
        <v>45246.317135069447</v>
      </c>
      <c r="B42" t="s">
        <v>961</v>
      </c>
      <c r="C42">
        <v>20028</v>
      </c>
      <c r="D42" t="s">
        <v>69</v>
      </c>
      <c r="E42" s="19">
        <v>160.71</v>
      </c>
      <c r="F42" t="str">
        <f>IF(TableReceiptData[[#This Row],[WO'#:]]="","Riley #","WO#")</f>
        <v>WO#</v>
      </c>
      <c r="G42" s="7">
        <f>IFERROR(WEEKNUM(TableReceiptData[[#This Row],[Date:]]),"")</f>
        <v>42</v>
      </c>
      <c r="H42" s="6">
        <f t="shared" si="0"/>
        <v>45214</v>
      </c>
      <c r="I42" s="6">
        <f>TableReceiptData[[#This Row],[Week Start]]+7</f>
        <v>45221</v>
      </c>
      <c r="J42" s="7" t="str">
        <f t="shared" si="1"/>
        <v>10/15/2023 - 10/22/2023</v>
      </c>
      <c r="K42" t="str">
        <f t="shared" si="2"/>
        <v>Receipt Data</v>
      </c>
    </row>
    <row r="43" spans="1:11">
      <c r="A43" s="16">
        <v>45246.322928240741</v>
      </c>
      <c r="B43" t="s">
        <v>962</v>
      </c>
      <c r="C43">
        <v>6988041</v>
      </c>
      <c r="D43" t="s">
        <v>69</v>
      </c>
      <c r="E43" s="19">
        <v>3086.1</v>
      </c>
      <c r="F43" t="str">
        <f>IF(TableReceiptData[[#This Row],[WO'#:]]="","Riley #","WO#")</f>
        <v>WO#</v>
      </c>
      <c r="G43" s="7">
        <f>IFERROR(WEEKNUM(TableReceiptData[[#This Row],[Date:]]),"")</f>
        <v>43</v>
      </c>
      <c r="H43" s="6">
        <f t="shared" si="0"/>
        <v>45221</v>
      </c>
      <c r="I43" s="6">
        <f>TableReceiptData[[#This Row],[Week Start]]+7</f>
        <v>45228</v>
      </c>
      <c r="J43" s="7" t="str">
        <f t="shared" si="1"/>
        <v>10/22/2023 - 10/29/2023</v>
      </c>
      <c r="K43" t="str">
        <f t="shared" si="2"/>
        <v>Receipt Data</v>
      </c>
    </row>
    <row r="44" spans="1:11">
      <c r="A44" s="16">
        <v>45246.330054282407</v>
      </c>
      <c r="B44" t="s">
        <v>962</v>
      </c>
      <c r="C44">
        <v>6984733</v>
      </c>
      <c r="D44" t="s">
        <v>69</v>
      </c>
      <c r="E44" s="19">
        <v>389.17</v>
      </c>
      <c r="F44" t="str">
        <f>IF(TableReceiptData[[#This Row],[WO'#:]]="","Riley #","WO#")</f>
        <v>WO#</v>
      </c>
      <c r="G44" s="7">
        <f>IFERROR(WEEKNUM(TableReceiptData[[#This Row],[Date:]]),"")</f>
        <v>43</v>
      </c>
      <c r="H44" s="6">
        <f t="shared" si="0"/>
        <v>45221</v>
      </c>
      <c r="I44" s="6">
        <f>TableReceiptData[[#This Row],[Week Start]]+7</f>
        <v>45228</v>
      </c>
      <c r="J44" s="7" t="str">
        <f t="shared" si="1"/>
        <v>10/22/2023 - 10/29/2023</v>
      </c>
      <c r="K44" t="str">
        <f t="shared" si="2"/>
        <v>Receipt Data</v>
      </c>
    </row>
    <row r="45" spans="1:11">
      <c r="A45" s="16">
        <v>45246.334395949074</v>
      </c>
      <c r="B45" t="s">
        <v>963</v>
      </c>
      <c r="C45">
        <v>6984733</v>
      </c>
      <c r="D45" t="s">
        <v>69</v>
      </c>
      <c r="E45" s="19">
        <v>342.67</v>
      </c>
      <c r="F45" t="str">
        <f>IF(TableReceiptData[[#This Row],[WO'#:]]="","Riley #","WO#")</f>
        <v>WO#</v>
      </c>
      <c r="G45" s="7">
        <f>IFERROR(WEEKNUM(TableReceiptData[[#This Row],[Date:]]),"")</f>
        <v>44</v>
      </c>
      <c r="H45" s="6">
        <f t="shared" si="0"/>
        <v>45228</v>
      </c>
      <c r="I45" s="6">
        <f>TableReceiptData[[#This Row],[Week Start]]+7</f>
        <v>45235</v>
      </c>
      <c r="J45" s="7" t="str">
        <f t="shared" si="1"/>
        <v>10/29/2023 - 11/5/2023</v>
      </c>
      <c r="K45" t="str">
        <f t="shared" si="2"/>
        <v>Receipt Data</v>
      </c>
    </row>
    <row r="46" spans="1:11">
      <c r="A46" s="16">
        <v>45273.298090972225</v>
      </c>
      <c r="B46" t="s">
        <v>964</v>
      </c>
      <c r="C46">
        <v>6984733</v>
      </c>
      <c r="D46" t="s">
        <v>69</v>
      </c>
      <c r="E46" s="19">
        <v>156.52000000000001</v>
      </c>
      <c r="F46" t="str">
        <f>IF(TableReceiptData[[#This Row],[WO'#:]]="","Riley #","WO#")</f>
        <v>WO#</v>
      </c>
      <c r="G46" s="7">
        <f>IFERROR(WEEKNUM(TableReceiptData[[#This Row],[Date:]]),"")</f>
        <v>45</v>
      </c>
      <c r="H46" s="6">
        <f t="shared" si="0"/>
        <v>45235</v>
      </c>
      <c r="I46" s="6">
        <f>TableReceiptData[[#This Row],[Week Start]]+7</f>
        <v>45242</v>
      </c>
      <c r="J46" s="7" t="str">
        <f t="shared" si="1"/>
        <v>11/5/2023 - 11/12/2023</v>
      </c>
      <c r="K46" t="str">
        <f t="shared" si="2"/>
        <v>Receipt Data</v>
      </c>
    </row>
    <row r="47" spans="1:11">
      <c r="A47" s="16">
        <v>45273.428824652779</v>
      </c>
      <c r="B47" t="s">
        <v>964</v>
      </c>
      <c r="C47">
        <v>6984733</v>
      </c>
      <c r="D47" t="s">
        <v>69</v>
      </c>
      <c r="E47" s="19">
        <v>-112.96</v>
      </c>
      <c r="F47" t="str">
        <f>IF(TableReceiptData[[#This Row],[WO'#:]]="","Riley #","WO#")</f>
        <v>WO#</v>
      </c>
      <c r="G47" s="7">
        <f>IFERROR(WEEKNUM(TableReceiptData[[#This Row],[Date:]]),"")</f>
        <v>45</v>
      </c>
      <c r="H47" s="6">
        <f t="shared" si="0"/>
        <v>45235</v>
      </c>
      <c r="I47" s="6">
        <f>TableReceiptData[[#This Row],[Week Start]]+7</f>
        <v>45242</v>
      </c>
      <c r="J47" s="7" t="str">
        <f t="shared" si="1"/>
        <v>11/5/2023 - 11/12/2023</v>
      </c>
      <c r="K47" t="str">
        <f t="shared" si="2"/>
        <v>Receipt Data</v>
      </c>
    </row>
    <row r="48" spans="1:11">
      <c r="A48" s="16">
        <v>45273.432251851853</v>
      </c>
      <c r="B48" t="s">
        <v>965</v>
      </c>
      <c r="C48">
        <v>6984733</v>
      </c>
      <c r="D48" t="s">
        <v>69</v>
      </c>
      <c r="E48" s="19">
        <v>257.88</v>
      </c>
      <c r="F48" t="str">
        <f>IF(TableReceiptData[[#This Row],[WO'#:]]="","Riley #","WO#")</f>
        <v>WO#</v>
      </c>
      <c r="G48" s="7">
        <f>IFERROR(WEEKNUM(TableReceiptData[[#This Row],[Date:]]),"")</f>
        <v>46</v>
      </c>
      <c r="H48" s="6">
        <f t="shared" si="0"/>
        <v>45242</v>
      </c>
      <c r="I48" s="6">
        <f>TableReceiptData[[#This Row],[Week Start]]+7</f>
        <v>45249</v>
      </c>
      <c r="J48" s="7" t="str">
        <f t="shared" si="1"/>
        <v>11/12/2023 - 11/19/2023</v>
      </c>
      <c r="K48" t="str">
        <f t="shared" si="2"/>
        <v>Receipt Data</v>
      </c>
    </row>
    <row r="49" spans="1:11">
      <c r="A49" s="16">
        <v>45273.433348842591</v>
      </c>
      <c r="B49" t="s">
        <v>965</v>
      </c>
      <c r="C49">
        <v>20028</v>
      </c>
      <c r="D49" t="s">
        <v>69</v>
      </c>
      <c r="E49" s="19">
        <v>221.1</v>
      </c>
      <c r="F49" t="str">
        <f>IF(TableReceiptData[[#This Row],[WO'#:]]="","Riley #","WO#")</f>
        <v>WO#</v>
      </c>
      <c r="G49" s="7">
        <f>IFERROR(WEEKNUM(TableReceiptData[[#This Row],[Date:]]),"")</f>
        <v>46</v>
      </c>
      <c r="H49" s="6">
        <f t="shared" si="0"/>
        <v>45242</v>
      </c>
      <c r="I49" s="6">
        <f>TableReceiptData[[#This Row],[Week Start]]+7</f>
        <v>45249</v>
      </c>
      <c r="J49" s="7" t="str">
        <f t="shared" si="1"/>
        <v>11/12/2023 - 11/19/2023</v>
      </c>
      <c r="K49" t="str">
        <f t="shared" si="2"/>
        <v>Receipt Data</v>
      </c>
    </row>
    <row r="50" spans="1:11">
      <c r="A50" s="16">
        <v>45273.454888078704</v>
      </c>
      <c r="B50" t="s">
        <v>966</v>
      </c>
      <c r="C50">
        <v>7034846</v>
      </c>
      <c r="D50" t="s">
        <v>69</v>
      </c>
      <c r="E50" s="19">
        <v>1293.49</v>
      </c>
      <c r="F50" t="str">
        <f>IF(TableReceiptData[[#This Row],[WO'#:]]="","Riley #","WO#")</f>
        <v>WO#</v>
      </c>
      <c r="G50" s="7">
        <f>IFERROR(WEEKNUM(TableReceiptData[[#This Row],[Date:]]),"")</f>
        <v>47</v>
      </c>
      <c r="H50" s="6">
        <f t="shared" si="0"/>
        <v>45249</v>
      </c>
      <c r="I50" s="6">
        <f>TableReceiptData[[#This Row],[Week Start]]+7</f>
        <v>45256</v>
      </c>
      <c r="J50" s="7" t="str">
        <f t="shared" si="1"/>
        <v>11/19/2023 - 11/26/2023</v>
      </c>
      <c r="K50" t="str">
        <f t="shared" si="2"/>
        <v>Receipt Data</v>
      </c>
    </row>
    <row r="51" spans="1:11">
      <c r="A51" s="16">
        <v>45273.457715393517</v>
      </c>
      <c r="B51" t="s">
        <v>966</v>
      </c>
      <c r="C51">
        <v>6984733</v>
      </c>
      <c r="D51" t="s">
        <v>69</v>
      </c>
      <c r="E51" s="19">
        <v>251.9</v>
      </c>
      <c r="F51" t="str">
        <f>IF(TableReceiptData[[#This Row],[WO'#:]]="","Riley #","WO#")</f>
        <v>WO#</v>
      </c>
      <c r="G51" s="7">
        <f>IFERROR(WEEKNUM(TableReceiptData[[#This Row],[Date:]]),"")</f>
        <v>47</v>
      </c>
      <c r="H51" s="6">
        <f t="shared" si="0"/>
        <v>45249</v>
      </c>
      <c r="I51" s="6">
        <f>TableReceiptData[[#This Row],[Week Start]]+7</f>
        <v>45256</v>
      </c>
      <c r="J51" s="7" t="str">
        <f t="shared" si="1"/>
        <v>11/19/2023 - 11/26/2023</v>
      </c>
      <c r="K51" t="str">
        <f t="shared" si="2"/>
        <v>Receipt Data</v>
      </c>
    </row>
    <row r="52" spans="1:11">
      <c r="A52" s="16">
        <v>45273.470974537035</v>
      </c>
      <c r="B52" t="s">
        <v>967</v>
      </c>
      <c r="C52">
        <v>6984733</v>
      </c>
      <c r="D52" t="s">
        <v>69</v>
      </c>
      <c r="E52" s="19">
        <v>211.38</v>
      </c>
      <c r="F52" t="str">
        <f>IF(TableReceiptData[[#This Row],[WO'#:]]="","Riley #","WO#")</f>
        <v>WO#</v>
      </c>
      <c r="G52" s="7">
        <f>IFERROR(WEEKNUM(TableReceiptData[[#This Row],[Date:]]),"")</f>
        <v>48</v>
      </c>
      <c r="H52" s="6">
        <f t="shared" si="0"/>
        <v>45256</v>
      </c>
      <c r="I52" s="6">
        <f>TableReceiptData[[#This Row],[Week Start]]+7</f>
        <v>45263</v>
      </c>
      <c r="J52" s="7" t="str">
        <f t="shared" si="1"/>
        <v>11/26/2023 - 12/3/2023</v>
      </c>
      <c r="K52" t="str">
        <f t="shared" si="2"/>
        <v>Receipt Data</v>
      </c>
    </row>
    <row r="53" spans="1:11">
      <c r="A53" s="16">
        <v>45273.471584143517</v>
      </c>
      <c r="B53" t="s">
        <v>967</v>
      </c>
      <c r="C53">
        <v>6984733</v>
      </c>
      <c r="D53" t="s">
        <v>69</v>
      </c>
      <c r="E53" s="19">
        <v>-3196.01</v>
      </c>
      <c r="F53" t="str">
        <f>IF(TableReceiptData[[#This Row],[WO'#:]]="","Riley #","WO#")</f>
        <v>WO#</v>
      </c>
      <c r="G53" s="7">
        <f>IFERROR(WEEKNUM(TableReceiptData[[#This Row],[Date:]]),"")</f>
        <v>48</v>
      </c>
      <c r="H53" s="6">
        <f t="shared" si="0"/>
        <v>45256</v>
      </c>
      <c r="I53" s="6">
        <f>TableReceiptData[[#This Row],[Week Start]]+7</f>
        <v>45263</v>
      </c>
      <c r="J53" s="7" t="str">
        <f t="shared" si="1"/>
        <v>11/26/2023 - 12/3/2023</v>
      </c>
      <c r="K53" t="str">
        <f t="shared" si="2"/>
        <v>Receipt Data</v>
      </c>
    </row>
    <row r="54" spans="1:11">
      <c r="A54" s="16">
        <v>45273.47232523148</v>
      </c>
      <c r="B54" t="s">
        <v>967</v>
      </c>
      <c r="C54">
        <v>7006251</v>
      </c>
      <c r="D54" t="s">
        <v>69</v>
      </c>
      <c r="E54" s="19">
        <v>216.12</v>
      </c>
      <c r="F54" t="str">
        <f>IF(TableReceiptData[[#This Row],[WO'#:]]="","Riley #","WO#")</f>
        <v>WO#</v>
      </c>
      <c r="G54" s="7">
        <f>IFERROR(WEEKNUM(TableReceiptData[[#This Row],[Date:]]),"")</f>
        <v>48</v>
      </c>
      <c r="H54" s="6">
        <f t="shared" si="0"/>
        <v>45256</v>
      </c>
      <c r="I54" s="6">
        <f>TableReceiptData[[#This Row],[Week Start]]+7</f>
        <v>45263</v>
      </c>
      <c r="J54" s="7" t="str">
        <f t="shared" si="1"/>
        <v>11/26/2023 - 12/3/2023</v>
      </c>
      <c r="K54" t="str">
        <f t="shared" si="2"/>
        <v>Receipt Data</v>
      </c>
    </row>
    <row r="55" spans="1:11">
      <c r="A55" s="16">
        <v>45303.46118460648</v>
      </c>
      <c r="B55" t="s">
        <v>968</v>
      </c>
      <c r="C55">
        <v>6984733</v>
      </c>
      <c r="D55" t="s">
        <v>69</v>
      </c>
      <c r="E55" s="19">
        <v>237.24</v>
      </c>
      <c r="F55" t="str">
        <f>IF(TableReceiptData[[#This Row],[WO'#:]]="","Riley #","WO#")</f>
        <v>WO#</v>
      </c>
      <c r="G55" s="7">
        <f>IFERROR(WEEKNUM(TableReceiptData[[#This Row],[Date:]]),"")</f>
        <v>49</v>
      </c>
      <c r="H55" s="6">
        <f t="shared" si="0"/>
        <v>45263</v>
      </c>
      <c r="I55" s="6">
        <f>TableReceiptData[[#This Row],[Week Start]]+7</f>
        <v>45270</v>
      </c>
      <c r="J55" s="7" t="str">
        <f t="shared" si="1"/>
        <v>12/3/2023 - 12/10/2023</v>
      </c>
      <c r="K55" t="str">
        <f t="shared" si="2"/>
        <v>Receipt Data</v>
      </c>
    </row>
    <row r="56" spans="1:11">
      <c r="A56" s="16">
        <v>45303.461579050927</v>
      </c>
      <c r="B56" t="s">
        <v>968</v>
      </c>
      <c r="C56">
        <v>6984733</v>
      </c>
      <c r="D56" t="s">
        <v>69</v>
      </c>
      <c r="E56" s="19">
        <v>-455.25</v>
      </c>
      <c r="F56" t="str">
        <f>IF(TableReceiptData[[#This Row],[WO'#:]]="","Riley #","WO#")</f>
        <v>WO#</v>
      </c>
      <c r="G56" s="7">
        <f>IFERROR(WEEKNUM(TableReceiptData[[#This Row],[Date:]]),"")</f>
        <v>49</v>
      </c>
      <c r="H56" s="6">
        <f t="shared" si="0"/>
        <v>45263</v>
      </c>
      <c r="I56" s="6">
        <f>TableReceiptData[[#This Row],[Week Start]]+7</f>
        <v>45270</v>
      </c>
      <c r="J56" s="7" t="str">
        <f t="shared" si="1"/>
        <v>12/3/2023 - 12/10/2023</v>
      </c>
      <c r="K56" t="str">
        <f t="shared" si="2"/>
        <v>Receipt Data</v>
      </c>
    </row>
    <row r="57" spans="1:11">
      <c r="A57" s="16">
        <v>45302.282461458337</v>
      </c>
      <c r="B57" t="s">
        <v>969</v>
      </c>
      <c r="C57">
        <v>6984733</v>
      </c>
      <c r="D57" t="s">
        <v>69</v>
      </c>
      <c r="E57" s="19">
        <v>106.98</v>
      </c>
      <c r="F57" t="str">
        <f>IF(TableReceiptData[[#This Row],[WO'#:]]="","Riley #","WO#")</f>
        <v>WO#</v>
      </c>
      <c r="G57" s="7">
        <f>IFERROR(WEEKNUM(TableReceiptData[[#This Row],[Date:]]),"")</f>
        <v>50</v>
      </c>
      <c r="H57" s="6">
        <f t="shared" si="0"/>
        <v>45270</v>
      </c>
      <c r="I57" s="6">
        <f>TableReceiptData[[#This Row],[Week Start]]+7</f>
        <v>45277</v>
      </c>
      <c r="J57" s="7" t="str">
        <f t="shared" si="1"/>
        <v>12/10/2023 - 12/17/2023</v>
      </c>
      <c r="K57" t="str">
        <f t="shared" si="2"/>
        <v>Receipt Data</v>
      </c>
    </row>
    <row r="58" spans="1:11">
      <c r="A58" s="16">
        <v>45302.282586574074</v>
      </c>
      <c r="B58" t="s">
        <v>969</v>
      </c>
      <c r="C58">
        <v>6984733</v>
      </c>
      <c r="D58" t="s">
        <v>69</v>
      </c>
      <c r="E58" s="19">
        <v>118.5</v>
      </c>
      <c r="F58" t="str">
        <f>IF(TableReceiptData[[#This Row],[WO'#:]]="","Riley #","WO#")</f>
        <v>WO#</v>
      </c>
      <c r="G58" s="7">
        <f>IFERROR(WEEKNUM(TableReceiptData[[#This Row],[Date:]]),"")</f>
        <v>50</v>
      </c>
      <c r="H58" s="6">
        <f t="shared" si="0"/>
        <v>45270</v>
      </c>
      <c r="I58" s="6">
        <f>TableReceiptData[[#This Row],[Week Start]]+7</f>
        <v>45277</v>
      </c>
      <c r="J58" s="7" t="str">
        <f t="shared" si="1"/>
        <v>12/10/2023 - 12/17/2023</v>
      </c>
      <c r="K58" t="str">
        <f t="shared" si="2"/>
        <v>Receipt Data</v>
      </c>
    </row>
    <row r="59" spans="1:11">
      <c r="A59" s="16">
        <v>45302.283698726853</v>
      </c>
      <c r="B59" t="s">
        <v>969</v>
      </c>
      <c r="C59">
        <v>79024</v>
      </c>
      <c r="D59" t="s">
        <v>69</v>
      </c>
      <c r="E59" s="19">
        <v>1478.79</v>
      </c>
      <c r="F59" t="str">
        <f>IF(TableReceiptData[[#This Row],[WO'#:]]="","Riley #","WO#")</f>
        <v>WO#</v>
      </c>
      <c r="G59" s="7">
        <f>IFERROR(WEEKNUM(TableReceiptData[[#This Row],[Date:]]),"")</f>
        <v>50</v>
      </c>
      <c r="H59" s="6">
        <f t="shared" si="0"/>
        <v>45270</v>
      </c>
      <c r="I59" s="6">
        <f>TableReceiptData[[#This Row],[Week Start]]+7</f>
        <v>45277</v>
      </c>
      <c r="J59" s="7" t="str">
        <f t="shared" si="1"/>
        <v>12/10/2023 - 12/17/2023</v>
      </c>
      <c r="K59" t="str">
        <f t="shared" si="2"/>
        <v>Receipt Data</v>
      </c>
    </row>
    <row r="60" spans="1:11">
      <c r="A60" s="16">
        <v>45302.284363657411</v>
      </c>
      <c r="B60" t="s">
        <v>969</v>
      </c>
      <c r="C60">
        <v>79024</v>
      </c>
      <c r="D60" t="s">
        <v>69</v>
      </c>
      <c r="E60" s="19">
        <v>236.61</v>
      </c>
      <c r="F60" t="str">
        <f>IF(TableReceiptData[[#This Row],[WO'#:]]="","Riley #","WO#")</f>
        <v>WO#</v>
      </c>
      <c r="G60" s="7">
        <f>IFERROR(WEEKNUM(TableReceiptData[[#This Row],[Date:]]),"")</f>
        <v>50</v>
      </c>
      <c r="H60" s="6">
        <f t="shared" si="0"/>
        <v>45270</v>
      </c>
      <c r="I60" s="6">
        <f>TableReceiptData[[#This Row],[Week Start]]+7</f>
        <v>45277</v>
      </c>
      <c r="J60" s="7" t="str">
        <f t="shared" si="1"/>
        <v>12/10/2023 - 12/17/2023</v>
      </c>
      <c r="K60" t="str">
        <f t="shared" si="2"/>
        <v>Receipt Data</v>
      </c>
    </row>
    <row r="61" spans="1:11">
      <c r="A61" s="16">
        <v>45302.284769212965</v>
      </c>
      <c r="B61" t="s">
        <v>969</v>
      </c>
      <c r="C61">
        <v>6984733</v>
      </c>
      <c r="D61" t="s">
        <v>69</v>
      </c>
      <c r="E61" s="19">
        <v>258.3</v>
      </c>
      <c r="F61" t="str">
        <f>IF(TableReceiptData[[#This Row],[WO'#:]]="","Riley #","WO#")</f>
        <v>WO#</v>
      </c>
      <c r="G61" s="7">
        <f>IFERROR(WEEKNUM(TableReceiptData[[#This Row],[Date:]]),"")</f>
        <v>50</v>
      </c>
      <c r="H61" s="6">
        <f t="shared" si="0"/>
        <v>45270</v>
      </c>
      <c r="I61" s="6">
        <f>TableReceiptData[[#This Row],[Week Start]]+7</f>
        <v>45277</v>
      </c>
      <c r="J61" s="7" t="str">
        <f t="shared" si="1"/>
        <v>12/10/2023 - 12/17/2023</v>
      </c>
      <c r="K61" t="str">
        <f t="shared" si="2"/>
        <v>Receipt Data</v>
      </c>
    </row>
    <row r="62" spans="1:11">
      <c r="A62" s="16">
        <v>45302.287414004626</v>
      </c>
      <c r="B62" t="s">
        <v>970</v>
      </c>
      <c r="C62">
        <v>6984733</v>
      </c>
      <c r="D62" t="s">
        <v>69</v>
      </c>
      <c r="E62" s="19">
        <v>83.98</v>
      </c>
      <c r="F62" t="str">
        <f>IF(TableReceiptData[[#This Row],[WO'#:]]="","Riley #","WO#")</f>
        <v>WO#</v>
      </c>
      <c r="G62" s="7">
        <f>IFERROR(WEEKNUM(TableReceiptData[[#This Row],[Date:]]),"")</f>
        <v>51</v>
      </c>
      <c r="H62" s="6">
        <f t="shared" si="0"/>
        <v>45277</v>
      </c>
      <c r="I62" s="6">
        <f>TableReceiptData[[#This Row],[Week Start]]+7</f>
        <v>45284</v>
      </c>
      <c r="J62" s="7" t="str">
        <f t="shared" si="1"/>
        <v>12/17/2023 - 12/24/2023</v>
      </c>
      <c r="K62" t="str">
        <f t="shared" si="2"/>
        <v>Receipt Data</v>
      </c>
    </row>
    <row r="63" spans="1:11">
      <c r="A63" s="16">
        <v>45302.296285532408</v>
      </c>
      <c r="B63" t="s">
        <v>971</v>
      </c>
      <c r="C63">
        <v>6984733</v>
      </c>
      <c r="D63" t="s">
        <v>69</v>
      </c>
      <c r="E63" s="19">
        <v>50.58</v>
      </c>
      <c r="F63" t="str">
        <f>IF(TableReceiptData[[#This Row],[WO'#:]]="","Riley #","WO#")</f>
        <v>WO#</v>
      </c>
      <c r="G63" s="7">
        <f>IFERROR(WEEKNUM(TableReceiptData[[#This Row],[Date:]]),"")</f>
        <v>52</v>
      </c>
      <c r="H63" s="6">
        <f t="shared" si="0"/>
        <v>45284</v>
      </c>
      <c r="I63" s="6">
        <f>TableReceiptData[[#This Row],[Week Start]]+7</f>
        <v>45291</v>
      </c>
      <c r="J63" s="7" t="str">
        <f t="shared" si="1"/>
        <v>12/24/2023 - 12/31/2023</v>
      </c>
      <c r="K63" t="str">
        <f t="shared" si="2"/>
        <v>Receipt Data</v>
      </c>
    </row>
    <row r="64" spans="1:11">
      <c r="A64" s="16">
        <v>45302.296962962966</v>
      </c>
      <c r="B64" t="s">
        <v>971</v>
      </c>
      <c r="C64">
        <v>6984733</v>
      </c>
      <c r="D64" t="s">
        <v>69</v>
      </c>
      <c r="E64" s="19">
        <v>-18.05</v>
      </c>
      <c r="F64" t="str">
        <f>IF(TableReceiptData[[#This Row],[WO'#:]]="","Riley #","WO#")</f>
        <v>WO#</v>
      </c>
      <c r="G64" s="7">
        <f>IFERROR(WEEKNUM(TableReceiptData[[#This Row],[Date:]]),"")</f>
        <v>52</v>
      </c>
      <c r="H64" s="6">
        <f t="shared" si="0"/>
        <v>45284</v>
      </c>
      <c r="I64" s="6">
        <f>TableReceiptData[[#This Row],[Week Start]]+7</f>
        <v>45291</v>
      </c>
      <c r="J64" s="7" t="str">
        <f t="shared" si="1"/>
        <v>12/24/2023 - 12/31/2023</v>
      </c>
      <c r="K64" t="str">
        <f t="shared" si="2"/>
        <v>Receipt Data</v>
      </c>
    </row>
    <row r="65" spans="1:11">
      <c r="A65" s="16">
        <v>45302.297055439813</v>
      </c>
      <c r="B65" t="s">
        <v>971</v>
      </c>
      <c r="C65">
        <v>6984733</v>
      </c>
      <c r="D65" t="s">
        <v>69</v>
      </c>
      <c r="E65" s="19">
        <v>-2.89</v>
      </c>
      <c r="F65" t="str">
        <f>IF(TableReceiptData[[#This Row],[WO'#:]]="","Riley #","WO#")</f>
        <v>WO#</v>
      </c>
      <c r="G65" s="7">
        <f>IFERROR(WEEKNUM(TableReceiptData[[#This Row],[Date:]]),"")</f>
        <v>52</v>
      </c>
      <c r="H65" s="6">
        <f t="shared" si="0"/>
        <v>45284</v>
      </c>
      <c r="I65" s="6">
        <f>TableReceiptData[[#This Row],[Week Start]]+7</f>
        <v>45291</v>
      </c>
      <c r="J65" s="7" t="str">
        <f t="shared" si="1"/>
        <v>12/24/2023 - 12/31/2023</v>
      </c>
      <c r="K65" t="str">
        <f t="shared" si="2"/>
        <v>Receipt Data</v>
      </c>
    </row>
    <row r="66" spans="1:11">
      <c r="A66" s="16">
        <v>45303.469264236111</v>
      </c>
      <c r="B66" t="s">
        <v>968</v>
      </c>
      <c r="C66">
        <v>6984733</v>
      </c>
      <c r="D66" t="s">
        <v>69</v>
      </c>
      <c r="E66" s="19">
        <v>-169.44</v>
      </c>
      <c r="F66" t="str">
        <f>IF(TableReceiptData[[#This Row],[WO'#:]]="","Riley #","WO#")</f>
        <v>WO#</v>
      </c>
      <c r="G66" s="7">
        <f>IFERROR(WEEKNUM(TableReceiptData[[#This Row],[Date:]]),"")</f>
        <v>49</v>
      </c>
      <c r="H66" s="6">
        <f t="shared" ref="H66" si="3">DATE(RIGHT(TEXT(B66,"mm/dd/yyyy"),4),1,1)+(G66-1)*7-(WEEKDAY(DATE(RIGHT(TEXT(B66,"mm/dd/yyyy"),4),1,1)))+1</f>
        <v>45263</v>
      </c>
      <c r="I66" s="6">
        <f>TableReceiptData[[#This Row],[Week Start]]+7</f>
        <v>45270</v>
      </c>
      <c r="J66" s="7" t="str">
        <f t="shared" ref="J66" si="4">IFERROR(TEXT(H66, "m/d/yyyy") &amp; " - " &amp; TEXT(I66, "m/d/yyyy"),"")</f>
        <v>12/3/2023 - 12/10/2023</v>
      </c>
      <c r="K66" t="str">
        <f t="shared" ref="K66" si="5">"Receipt Data"</f>
        <v>Receipt Data</v>
      </c>
    </row>
    <row r="67" spans="1:11">
      <c r="A67" s="16">
        <v>45498.289049421299</v>
      </c>
      <c r="B67" t="s">
        <v>882</v>
      </c>
      <c r="C67">
        <v>7107910</v>
      </c>
      <c r="D67" t="s">
        <v>756</v>
      </c>
      <c r="E67" s="19">
        <v>150.01</v>
      </c>
      <c r="F67" t="str">
        <f>IF(TableReceiptData[[#This Row],[WO'#:]]="","Riley #","WO#")</f>
        <v>WO#</v>
      </c>
      <c r="G67" s="7">
        <f>IFERROR(WEEKNUM(TableReceiptData[[#This Row],[Date:]]),"")</f>
        <v>23</v>
      </c>
      <c r="H67" s="6">
        <f t="shared" ref="H67:H76" si="6">DATE(RIGHT(TEXT(B67,"mm/dd/yyyy"),4),1,1)+(G67-1)*7-(WEEKDAY(DATE(RIGHT(TEXT(B67,"mm/dd/yyyy"),4),1,1)))+1</f>
        <v>45445</v>
      </c>
      <c r="I67" s="6">
        <f>TableReceiptData[[#This Row],[Week Start]]+7</f>
        <v>45452</v>
      </c>
      <c r="J67" s="7" t="str">
        <f t="shared" ref="J67:J76" si="7">IFERROR(TEXT(H67, "m/d/yyyy") &amp; " - " &amp; TEXT(I67, "m/d/yyyy"),"")</f>
        <v>6/2/2024 - 6/9/2024</v>
      </c>
      <c r="K67" t="str">
        <f t="shared" ref="K67:K76" si="8">"Receipt Data"</f>
        <v>Receipt Data</v>
      </c>
    </row>
    <row r="68" spans="1:11">
      <c r="A68" s="16">
        <v>45498.289853703704</v>
      </c>
      <c r="B68" t="s">
        <v>882</v>
      </c>
      <c r="C68">
        <v>7098027</v>
      </c>
      <c r="D68" t="s">
        <v>756</v>
      </c>
      <c r="E68" s="19">
        <v>150.01</v>
      </c>
      <c r="F68" t="str">
        <f>IF(TableReceiptData[[#This Row],[WO'#:]]="","Riley #","WO#")</f>
        <v>WO#</v>
      </c>
      <c r="G68" s="7">
        <f>IFERROR(WEEKNUM(TableReceiptData[[#This Row],[Date:]]),"")</f>
        <v>23</v>
      </c>
      <c r="H68" s="6">
        <f t="shared" si="6"/>
        <v>45445</v>
      </c>
      <c r="I68" s="6">
        <f>TableReceiptData[[#This Row],[Week Start]]+7</f>
        <v>45452</v>
      </c>
      <c r="J68" s="7" t="str">
        <f t="shared" si="7"/>
        <v>6/2/2024 - 6/9/2024</v>
      </c>
      <c r="K68" t="str">
        <f t="shared" si="8"/>
        <v>Receipt Data</v>
      </c>
    </row>
    <row r="69" spans="1:11">
      <c r="A69" s="16">
        <v>45498.290018981483</v>
      </c>
      <c r="B69" t="s">
        <v>882</v>
      </c>
      <c r="C69">
        <v>7107358</v>
      </c>
      <c r="D69" t="s">
        <v>756</v>
      </c>
      <c r="E69" s="19">
        <v>150.01</v>
      </c>
      <c r="F69" t="str">
        <f>IF(TableReceiptData[[#This Row],[WO'#:]]="","Riley #","WO#")</f>
        <v>WO#</v>
      </c>
      <c r="G69" s="7">
        <f>IFERROR(WEEKNUM(TableReceiptData[[#This Row],[Date:]]),"")</f>
        <v>23</v>
      </c>
      <c r="H69" s="6">
        <f t="shared" si="6"/>
        <v>45445</v>
      </c>
      <c r="I69" s="6">
        <f>TableReceiptData[[#This Row],[Week Start]]+7</f>
        <v>45452</v>
      </c>
      <c r="J69" s="7" t="str">
        <f t="shared" si="7"/>
        <v>6/2/2024 - 6/9/2024</v>
      </c>
      <c r="K69" t="str">
        <f t="shared" si="8"/>
        <v>Receipt Data</v>
      </c>
    </row>
    <row r="70" spans="1:11">
      <c r="A70" s="16">
        <v>45498.290171990739</v>
      </c>
      <c r="B70" t="s">
        <v>882</v>
      </c>
      <c r="C70">
        <v>7118179</v>
      </c>
      <c r="D70" t="s">
        <v>756</v>
      </c>
      <c r="E70" s="19">
        <v>150.01</v>
      </c>
      <c r="F70" t="str">
        <f>IF(TableReceiptData[[#This Row],[WO'#:]]="","Riley #","WO#")</f>
        <v>WO#</v>
      </c>
      <c r="G70" s="7">
        <f>IFERROR(WEEKNUM(TableReceiptData[[#This Row],[Date:]]),"")</f>
        <v>23</v>
      </c>
      <c r="H70" s="6">
        <f t="shared" si="6"/>
        <v>45445</v>
      </c>
      <c r="I70" s="6">
        <f>TableReceiptData[[#This Row],[Week Start]]+7</f>
        <v>45452</v>
      </c>
      <c r="J70" s="7" t="str">
        <f t="shared" si="7"/>
        <v>6/2/2024 - 6/9/2024</v>
      </c>
      <c r="K70" t="str">
        <f t="shared" si="8"/>
        <v>Receipt Data</v>
      </c>
    </row>
    <row r="71" spans="1:11">
      <c r="A71" s="16">
        <v>45498.290418634257</v>
      </c>
      <c r="B71" t="s">
        <v>882</v>
      </c>
      <c r="C71">
        <v>7118944</v>
      </c>
      <c r="D71" t="s">
        <v>756</v>
      </c>
      <c r="E71" s="19">
        <v>150.01</v>
      </c>
      <c r="F71" t="str">
        <f>IF(TableReceiptData[[#This Row],[WO'#:]]="","Riley #","WO#")</f>
        <v>WO#</v>
      </c>
      <c r="G71" s="7">
        <f>IFERROR(WEEKNUM(TableReceiptData[[#This Row],[Date:]]),"")</f>
        <v>23</v>
      </c>
      <c r="H71" s="6">
        <f t="shared" si="6"/>
        <v>45445</v>
      </c>
      <c r="I71" s="6">
        <f>TableReceiptData[[#This Row],[Week Start]]+7</f>
        <v>45452</v>
      </c>
      <c r="J71" s="7" t="str">
        <f t="shared" si="7"/>
        <v>6/2/2024 - 6/9/2024</v>
      </c>
      <c r="K71" t="str">
        <f t="shared" si="8"/>
        <v>Receipt Data</v>
      </c>
    </row>
    <row r="72" spans="1:11">
      <c r="A72" s="16">
        <v>45498.290616550927</v>
      </c>
      <c r="B72" t="s">
        <v>882</v>
      </c>
      <c r="C72">
        <v>7122222</v>
      </c>
      <c r="D72" t="s">
        <v>756</v>
      </c>
      <c r="E72" s="19">
        <v>150.01</v>
      </c>
      <c r="F72" t="str">
        <f>IF(TableReceiptData[[#This Row],[WO'#:]]="","Riley #","WO#")</f>
        <v>WO#</v>
      </c>
      <c r="G72" s="7">
        <f>IFERROR(WEEKNUM(TableReceiptData[[#This Row],[Date:]]),"")</f>
        <v>23</v>
      </c>
      <c r="H72" s="6">
        <f t="shared" si="6"/>
        <v>45445</v>
      </c>
      <c r="I72" s="6">
        <f>TableReceiptData[[#This Row],[Week Start]]+7</f>
        <v>45452</v>
      </c>
      <c r="J72" s="7" t="str">
        <f t="shared" si="7"/>
        <v>6/2/2024 - 6/9/2024</v>
      </c>
      <c r="K72" t="str">
        <f t="shared" si="8"/>
        <v>Receipt Data</v>
      </c>
    </row>
    <row r="73" spans="1:11">
      <c r="A73" s="16">
        <v>45498.290734837959</v>
      </c>
      <c r="B73" t="s">
        <v>882</v>
      </c>
      <c r="C73">
        <v>7122140</v>
      </c>
      <c r="D73" t="s">
        <v>756</v>
      </c>
      <c r="E73" s="19">
        <v>150.01</v>
      </c>
      <c r="F73" t="str">
        <f>IF(TableReceiptData[[#This Row],[WO'#:]]="","Riley #","WO#")</f>
        <v>WO#</v>
      </c>
      <c r="G73" s="7">
        <f>IFERROR(WEEKNUM(TableReceiptData[[#This Row],[Date:]]),"")</f>
        <v>23</v>
      </c>
      <c r="H73" s="6">
        <f t="shared" si="6"/>
        <v>45445</v>
      </c>
      <c r="I73" s="6">
        <f>TableReceiptData[[#This Row],[Week Start]]+7</f>
        <v>45452</v>
      </c>
      <c r="J73" s="7" t="str">
        <f t="shared" si="7"/>
        <v>6/2/2024 - 6/9/2024</v>
      </c>
      <c r="K73" t="str">
        <f t="shared" si="8"/>
        <v>Receipt Data</v>
      </c>
    </row>
    <row r="74" spans="1:11">
      <c r="A74" s="16">
        <v>45498.29086458333</v>
      </c>
      <c r="B74" t="s">
        <v>882</v>
      </c>
      <c r="C74">
        <v>6984733</v>
      </c>
      <c r="D74" t="s">
        <v>756</v>
      </c>
      <c r="E74" s="19">
        <v>150.01</v>
      </c>
      <c r="F74" t="str">
        <f>IF(TableReceiptData[[#This Row],[WO'#:]]="","Riley #","WO#")</f>
        <v>WO#</v>
      </c>
      <c r="G74" s="7">
        <f>IFERROR(WEEKNUM(TableReceiptData[[#This Row],[Date:]]),"")</f>
        <v>23</v>
      </c>
      <c r="H74" s="6">
        <f t="shared" si="6"/>
        <v>45445</v>
      </c>
      <c r="I74" s="6">
        <f>TableReceiptData[[#This Row],[Week Start]]+7</f>
        <v>45452</v>
      </c>
      <c r="J74" s="7" t="str">
        <f t="shared" si="7"/>
        <v>6/2/2024 - 6/9/2024</v>
      </c>
      <c r="K74" t="str">
        <f t="shared" si="8"/>
        <v>Receipt Data</v>
      </c>
    </row>
    <row r="75" spans="1:11">
      <c r="A75" s="16">
        <v>45498.311853819447</v>
      </c>
      <c r="B75" t="s">
        <v>882</v>
      </c>
      <c r="C75">
        <v>7107910</v>
      </c>
      <c r="D75" t="s">
        <v>756</v>
      </c>
      <c r="E75" s="19">
        <v>546.79999999999995</v>
      </c>
      <c r="F75" t="str">
        <f>IF(TableReceiptData[[#This Row],[WO'#:]]="","Riley #","WO#")</f>
        <v>WO#</v>
      </c>
      <c r="G75" s="7">
        <f>IFERROR(WEEKNUM(TableReceiptData[[#This Row],[Date:]]),"")</f>
        <v>23</v>
      </c>
      <c r="H75" s="6">
        <f t="shared" si="6"/>
        <v>45445</v>
      </c>
      <c r="I75" s="6">
        <f>TableReceiptData[[#This Row],[Week Start]]+7</f>
        <v>45452</v>
      </c>
      <c r="J75" s="7" t="str">
        <f t="shared" si="7"/>
        <v>6/2/2024 - 6/9/2024</v>
      </c>
      <c r="K75" t="str">
        <f t="shared" si="8"/>
        <v>Receipt Data</v>
      </c>
    </row>
    <row r="76" spans="1:11">
      <c r="A76" s="16">
        <v>45498.315167939814</v>
      </c>
      <c r="B76" t="s">
        <v>882</v>
      </c>
      <c r="C76">
        <v>6984733</v>
      </c>
      <c r="D76" t="s">
        <v>756</v>
      </c>
      <c r="E76" s="19">
        <v>557.41</v>
      </c>
      <c r="F76" t="str">
        <f>IF(TableReceiptData[[#This Row],[WO'#:]]="","Riley #","WO#")</f>
        <v>WO#</v>
      </c>
      <c r="G76" s="7">
        <f>IFERROR(WEEKNUM(TableReceiptData[[#This Row],[Date:]]),"")</f>
        <v>23</v>
      </c>
      <c r="H76" s="6">
        <f t="shared" si="6"/>
        <v>45445</v>
      </c>
      <c r="I76" s="6">
        <f>TableReceiptData[[#This Row],[Week Start]]+7</f>
        <v>45452</v>
      </c>
      <c r="J76" s="7" t="str">
        <f t="shared" si="7"/>
        <v>6/2/2024 - 6/9/2024</v>
      </c>
      <c r="K76" t="str">
        <f t="shared" si="8"/>
        <v>Receipt Data</v>
      </c>
    </row>
    <row r="77" spans="1:11">
      <c r="A77" s="16">
        <v>45517.52865821759</v>
      </c>
      <c r="B77" t="s">
        <v>2045</v>
      </c>
      <c r="C77">
        <v>7128669</v>
      </c>
      <c r="D77" t="s">
        <v>756</v>
      </c>
      <c r="E77" s="19">
        <v>106.9</v>
      </c>
      <c r="F77" t="str">
        <f>IF(TableReceiptData[[#This Row],[WO'#:]]="","Riley #","WO#")</f>
        <v>WO#</v>
      </c>
      <c r="G77" s="7">
        <f>IFERROR(WEEKNUM(TableReceiptData[[#This Row],[Date:]]),"")</f>
        <v>29</v>
      </c>
      <c r="H77" s="6">
        <f t="shared" ref="H77:H99" si="9">DATE(RIGHT(TEXT(B77,"mm/dd/yyyy"),4),1,1)+(G77-1)*7-(WEEKDAY(DATE(RIGHT(TEXT(B77,"mm/dd/yyyy"),4),1,1)))+1</f>
        <v>45487</v>
      </c>
      <c r="I77" s="6">
        <f>TableReceiptData[[#This Row],[Week Start]]+7</f>
        <v>45494</v>
      </c>
      <c r="J77" s="7" t="str">
        <f t="shared" ref="J77:J99" si="10">IFERROR(TEXT(H77, "m/d/yyyy") &amp; " - " &amp; TEXT(I77, "m/d/yyyy"),"")</f>
        <v>7/14/2024 - 7/21/2024</v>
      </c>
      <c r="K77" t="str">
        <f t="shared" ref="K77:K99" si="11">"Receipt Data"</f>
        <v>Receipt Data</v>
      </c>
    </row>
    <row r="78" spans="1:11">
      <c r="A78" s="16">
        <v>45517.529200231482</v>
      </c>
      <c r="B78" t="s">
        <v>2045</v>
      </c>
      <c r="C78">
        <v>7122140</v>
      </c>
      <c r="D78" t="s">
        <v>756</v>
      </c>
      <c r="E78" s="19">
        <v>106.9</v>
      </c>
      <c r="F78" t="str">
        <f>IF(TableReceiptData[[#This Row],[WO'#:]]="","Riley #","WO#")</f>
        <v>WO#</v>
      </c>
      <c r="G78" s="7">
        <f>IFERROR(WEEKNUM(TableReceiptData[[#This Row],[Date:]]),"")</f>
        <v>29</v>
      </c>
      <c r="H78" s="6">
        <f t="shared" si="9"/>
        <v>45487</v>
      </c>
      <c r="I78" s="6">
        <f>TableReceiptData[[#This Row],[Week Start]]+7</f>
        <v>45494</v>
      </c>
      <c r="J78" s="7" t="str">
        <f t="shared" si="10"/>
        <v>7/14/2024 - 7/21/2024</v>
      </c>
      <c r="K78" t="str">
        <f t="shared" si="11"/>
        <v>Receipt Data</v>
      </c>
    </row>
    <row r="79" spans="1:11">
      <c r="A79" s="16">
        <v>45517.529309953701</v>
      </c>
      <c r="B79" t="s">
        <v>2045</v>
      </c>
      <c r="C79">
        <v>7122715</v>
      </c>
      <c r="D79" t="s">
        <v>756</v>
      </c>
      <c r="E79" s="19">
        <v>106.9</v>
      </c>
      <c r="F79" t="str">
        <f>IF(TableReceiptData[[#This Row],[WO'#:]]="","Riley #","WO#")</f>
        <v>WO#</v>
      </c>
      <c r="G79" s="7">
        <f>IFERROR(WEEKNUM(TableReceiptData[[#This Row],[Date:]]),"")</f>
        <v>29</v>
      </c>
      <c r="H79" s="6">
        <f t="shared" si="9"/>
        <v>45487</v>
      </c>
      <c r="I79" s="6">
        <f>TableReceiptData[[#This Row],[Week Start]]+7</f>
        <v>45494</v>
      </c>
      <c r="J79" s="7" t="str">
        <f t="shared" si="10"/>
        <v>7/14/2024 - 7/21/2024</v>
      </c>
      <c r="K79" t="str">
        <f t="shared" si="11"/>
        <v>Receipt Data</v>
      </c>
    </row>
    <row r="80" spans="1:11">
      <c r="A80" s="16">
        <v>45517.529460995371</v>
      </c>
      <c r="B80" t="s">
        <v>2045</v>
      </c>
      <c r="C80">
        <v>7122222</v>
      </c>
      <c r="D80" t="s">
        <v>756</v>
      </c>
      <c r="E80" s="19">
        <v>106.9</v>
      </c>
      <c r="F80" t="str">
        <f>IF(TableReceiptData[[#This Row],[WO'#:]]="","Riley #","WO#")</f>
        <v>WO#</v>
      </c>
      <c r="G80" s="7">
        <f>IFERROR(WEEKNUM(TableReceiptData[[#This Row],[Date:]]),"")</f>
        <v>29</v>
      </c>
      <c r="H80" s="6">
        <f t="shared" si="9"/>
        <v>45487</v>
      </c>
      <c r="I80" s="6">
        <f>TableReceiptData[[#This Row],[Week Start]]+7</f>
        <v>45494</v>
      </c>
      <c r="J80" s="7" t="str">
        <f t="shared" si="10"/>
        <v>7/14/2024 - 7/21/2024</v>
      </c>
      <c r="K80" t="str">
        <f t="shared" si="11"/>
        <v>Receipt Data</v>
      </c>
    </row>
    <row r="81" spans="1:11">
      <c r="A81" s="16">
        <v>45517.529633217593</v>
      </c>
      <c r="B81" t="s">
        <v>2045</v>
      </c>
      <c r="C81">
        <v>79024</v>
      </c>
      <c r="D81" t="s">
        <v>756</v>
      </c>
      <c r="E81" s="19">
        <v>106.9</v>
      </c>
      <c r="F81" t="str">
        <f>IF(TableReceiptData[[#This Row],[WO'#:]]="","Riley #","WO#")</f>
        <v>WO#</v>
      </c>
      <c r="G81" s="7">
        <f>IFERROR(WEEKNUM(TableReceiptData[[#This Row],[Date:]]),"")</f>
        <v>29</v>
      </c>
      <c r="H81" s="6">
        <f t="shared" si="9"/>
        <v>45487</v>
      </c>
      <c r="I81" s="6">
        <f>TableReceiptData[[#This Row],[Week Start]]+7</f>
        <v>45494</v>
      </c>
      <c r="J81" s="7" t="str">
        <f t="shared" si="10"/>
        <v>7/14/2024 - 7/21/2024</v>
      </c>
      <c r="K81" t="str">
        <f t="shared" si="11"/>
        <v>Receipt Data</v>
      </c>
    </row>
    <row r="82" spans="1:11">
      <c r="A82" s="16">
        <v>45517.529729282411</v>
      </c>
      <c r="B82" t="s">
        <v>2045</v>
      </c>
      <c r="C82">
        <v>7126075</v>
      </c>
      <c r="D82" t="s">
        <v>756</v>
      </c>
      <c r="E82" s="19">
        <v>106.9</v>
      </c>
      <c r="F82" t="str">
        <f>IF(TableReceiptData[[#This Row],[WO'#:]]="","Riley #","WO#")</f>
        <v>WO#</v>
      </c>
      <c r="G82" s="7">
        <f>IFERROR(WEEKNUM(TableReceiptData[[#This Row],[Date:]]),"")</f>
        <v>29</v>
      </c>
      <c r="H82" s="6">
        <f t="shared" si="9"/>
        <v>45487</v>
      </c>
      <c r="I82" s="6">
        <f>TableReceiptData[[#This Row],[Week Start]]+7</f>
        <v>45494</v>
      </c>
      <c r="J82" s="7" t="str">
        <f t="shared" si="10"/>
        <v>7/14/2024 - 7/21/2024</v>
      </c>
      <c r="K82" t="str">
        <f t="shared" si="11"/>
        <v>Receipt Data</v>
      </c>
    </row>
    <row r="83" spans="1:11">
      <c r="A83" s="16">
        <v>45517.529835300928</v>
      </c>
      <c r="B83" t="s">
        <v>2045</v>
      </c>
      <c r="C83">
        <v>7128629</v>
      </c>
      <c r="D83" t="s">
        <v>756</v>
      </c>
      <c r="E83" s="19">
        <v>106.9</v>
      </c>
      <c r="F83" t="str">
        <f>IF(TableReceiptData[[#This Row],[WO'#:]]="","Riley #","WO#")</f>
        <v>WO#</v>
      </c>
      <c r="G83" s="7">
        <f>IFERROR(WEEKNUM(TableReceiptData[[#This Row],[Date:]]),"")</f>
        <v>29</v>
      </c>
      <c r="H83" s="6">
        <f t="shared" si="9"/>
        <v>45487</v>
      </c>
      <c r="I83" s="6">
        <f>TableReceiptData[[#This Row],[Week Start]]+7</f>
        <v>45494</v>
      </c>
      <c r="J83" s="7" t="str">
        <f t="shared" si="10"/>
        <v>7/14/2024 - 7/21/2024</v>
      </c>
      <c r="K83" t="str">
        <f t="shared" si="11"/>
        <v>Receipt Data</v>
      </c>
    </row>
    <row r="84" spans="1:11">
      <c r="A84" s="16">
        <v>45517.529971064818</v>
      </c>
      <c r="B84" t="s">
        <v>2045</v>
      </c>
      <c r="C84">
        <v>7129674</v>
      </c>
      <c r="D84" t="s">
        <v>756</v>
      </c>
      <c r="E84" s="19">
        <v>106.9</v>
      </c>
      <c r="F84" t="str">
        <f>IF(TableReceiptData[[#This Row],[WO'#:]]="","Riley #","WO#")</f>
        <v>WO#</v>
      </c>
      <c r="G84" s="7">
        <f>IFERROR(WEEKNUM(TableReceiptData[[#This Row],[Date:]]),"")</f>
        <v>29</v>
      </c>
      <c r="H84" s="6">
        <f t="shared" si="9"/>
        <v>45487</v>
      </c>
      <c r="I84" s="6">
        <f>TableReceiptData[[#This Row],[Week Start]]+7</f>
        <v>45494</v>
      </c>
      <c r="J84" s="7" t="str">
        <f t="shared" si="10"/>
        <v>7/14/2024 - 7/21/2024</v>
      </c>
      <c r="K84" t="str">
        <f t="shared" si="11"/>
        <v>Receipt Data</v>
      </c>
    </row>
    <row r="85" spans="1:11">
      <c r="A85" s="16">
        <v>45517.534141550925</v>
      </c>
      <c r="B85" t="s">
        <v>2045</v>
      </c>
      <c r="C85">
        <v>7130048</v>
      </c>
      <c r="D85" t="s">
        <v>756</v>
      </c>
      <c r="E85" s="19">
        <v>106.9</v>
      </c>
      <c r="F85" t="str">
        <f>IF(TableReceiptData[[#This Row],[WO'#:]]="","Riley #","WO#")</f>
        <v>WO#</v>
      </c>
      <c r="G85" s="7">
        <f>IFERROR(WEEKNUM(TableReceiptData[[#This Row],[Date:]]),"")</f>
        <v>29</v>
      </c>
      <c r="H85" s="6">
        <f t="shared" si="9"/>
        <v>45487</v>
      </c>
      <c r="I85" s="6">
        <f>TableReceiptData[[#This Row],[Week Start]]+7</f>
        <v>45494</v>
      </c>
      <c r="J85" s="7" t="str">
        <f t="shared" si="10"/>
        <v>7/14/2024 - 7/21/2024</v>
      </c>
      <c r="K85" t="str">
        <f t="shared" si="11"/>
        <v>Receipt Data</v>
      </c>
    </row>
    <row r="86" spans="1:11">
      <c r="A86" s="16">
        <v>45517.534233796294</v>
      </c>
      <c r="B86" t="s">
        <v>2045</v>
      </c>
      <c r="C86">
        <v>7130544</v>
      </c>
      <c r="D86" t="s">
        <v>756</v>
      </c>
      <c r="E86" s="19">
        <v>106.9</v>
      </c>
      <c r="F86" t="str">
        <f>IF(TableReceiptData[[#This Row],[WO'#:]]="","Riley #","WO#")</f>
        <v>WO#</v>
      </c>
      <c r="G86" s="7">
        <f>IFERROR(WEEKNUM(TableReceiptData[[#This Row],[Date:]]),"")</f>
        <v>29</v>
      </c>
      <c r="H86" s="6">
        <f t="shared" si="9"/>
        <v>45487</v>
      </c>
      <c r="I86" s="6">
        <f>TableReceiptData[[#This Row],[Week Start]]+7</f>
        <v>45494</v>
      </c>
      <c r="J86" s="7" t="str">
        <f t="shared" si="10"/>
        <v>7/14/2024 - 7/21/2024</v>
      </c>
      <c r="K86" t="str">
        <f t="shared" si="11"/>
        <v>Receipt Data</v>
      </c>
    </row>
    <row r="87" spans="1:11">
      <c r="A87" s="16">
        <v>45517.534395486109</v>
      </c>
      <c r="B87" t="s">
        <v>2045</v>
      </c>
      <c r="C87">
        <v>7130810</v>
      </c>
      <c r="D87" t="s">
        <v>756</v>
      </c>
      <c r="E87" s="19">
        <v>106.9</v>
      </c>
      <c r="F87" t="str">
        <f>IF(TableReceiptData[[#This Row],[WO'#:]]="","Riley #","WO#")</f>
        <v>WO#</v>
      </c>
      <c r="G87" s="7">
        <f>IFERROR(WEEKNUM(TableReceiptData[[#This Row],[Date:]]),"")</f>
        <v>29</v>
      </c>
      <c r="H87" s="6">
        <f t="shared" si="9"/>
        <v>45487</v>
      </c>
      <c r="I87" s="6">
        <f>TableReceiptData[[#This Row],[Week Start]]+7</f>
        <v>45494</v>
      </c>
      <c r="J87" s="7" t="str">
        <f t="shared" si="10"/>
        <v>7/14/2024 - 7/21/2024</v>
      </c>
      <c r="K87" t="str">
        <f t="shared" si="11"/>
        <v>Receipt Data</v>
      </c>
    </row>
    <row r="88" spans="1:11">
      <c r="A88" s="16">
        <v>45517.534656597221</v>
      </c>
      <c r="B88" t="s">
        <v>2045</v>
      </c>
      <c r="C88">
        <v>7129401</v>
      </c>
      <c r="D88" t="s">
        <v>756</v>
      </c>
      <c r="E88" s="19">
        <v>106.9</v>
      </c>
      <c r="F88" t="str">
        <f>IF(TableReceiptData[[#This Row],[WO'#:]]="","Riley #","WO#")</f>
        <v>WO#</v>
      </c>
      <c r="G88" s="7">
        <f>IFERROR(WEEKNUM(TableReceiptData[[#This Row],[Date:]]),"")</f>
        <v>29</v>
      </c>
      <c r="H88" s="6">
        <f t="shared" si="9"/>
        <v>45487</v>
      </c>
      <c r="I88" s="6">
        <f>TableReceiptData[[#This Row],[Week Start]]+7</f>
        <v>45494</v>
      </c>
      <c r="J88" s="7" t="str">
        <f t="shared" si="10"/>
        <v>7/14/2024 - 7/21/2024</v>
      </c>
      <c r="K88" t="str">
        <f t="shared" si="11"/>
        <v>Receipt Data</v>
      </c>
    </row>
    <row r="89" spans="1:11">
      <c r="A89" s="16">
        <v>45517.534815509258</v>
      </c>
      <c r="B89" t="s">
        <v>2045</v>
      </c>
      <c r="C89">
        <v>7131208</v>
      </c>
      <c r="D89" t="s">
        <v>756</v>
      </c>
      <c r="E89" s="19">
        <v>106.9</v>
      </c>
      <c r="F89" t="str">
        <f>IF(TableReceiptData[[#This Row],[WO'#:]]="","Riley #","WO#")</f>
        <v>WO#</v>
      </c>
      <c r="G89" s="7">
        <f>IFERROR(WEEKNUM(TableReceiptData[[#This Row],[Date:]]),"")</f>
        <v>29</v>
      </c>
      <c r="H89" s="6">
        <f t="shared" si="9"/>
        <v>45487</v>
      </c>
      <c r="I89" s="6">
        <f>TableReceiptData[[#This Row],[Week Start]]+7</f>
        <v>45494</v>
      </c>
      <c r="J89" s="7" t="str">
        <f t="shared" si="10"/>
        <v>7/14/2024 - 7/21/2024</v>
      </c>
      <c r="K89" t="str">
        <f t="shared" si="11"/>
        <v>Receipt Data</v>
      </c>
    </row>
    <row r="90" spans="1:11">
      <c r="A90" s="16">
        <v>45517.534929513888</v>
      </c>
      <c r="B90" t="s">
        <v>2045</v>
      </c>
      <c r="C90">
        <v>7130988</v>
      </c>
      <c r="D90" t="s">
        <v>756</v>
      </c>
      <c r="E90" s="19">
        <v>106.9</v>
      </c>
      <c r="F90" t="str">
        <f>IF(TableReceiptData[[#This Row],[WO'#:]]="","Riley #","WO#")</f>
        <v>WO#</v>
      </c>
      <c r="G90" s="7">
        <f>IFERROR(WEEKNUM(TableReceiptData[[#This Row],[Date:]]),"")</f>
        <v>29</v>
      </c>
      <c r="H90" s="6">
        <f t="shared" si="9"/>
        <v>45487</v>
      </c>
      <c r="I90" s="6">
        <f>TableReceiptData[[#This Row],[Week Start]]+7</f>
        <v>45494</v>
      </c>
      <c r="J90" s="7" t="str">
        <f t="shared" si="10"/>
        <v>7/14/2024 - 7/21/2024</v>
      </c>
      <c r="K90" t="str">
        <f t="shared" si="11"/>
        <v>Receipt Data</v>
      </c>
    </row>
    <row r="91" spans="1:11">
      <c r="A91" s="16">
        <v>45517.535057175926</v>
      </c>
      <c r="B91" t="s">
        <v>2045</v>
      </c>
      <c r="C91">
        <v>7134585</v>
      </c>
      <c r="D91" t="s">
        <v>756</v>
      </c>
      <c r="E91" s="19">
        <v>106.9</v>
      </c>
      <c r="F91" t="str">
        <f>IF(TableReceiptData[[#This Row],[WO'#:]]="","Riley #","WO#")</f>
        <v>WO#</v>
      </c>
      <c r="G91" s="7">
        <f>IFERROR(WEEKNUM(TableReceiptData[[#This Row],[Date:]]),"")</f>
        <v>29</v>
      </c>
      <c r="H91" s="6">
        <f t="shared" si="9"/>
        <v>45487</v>
      </c>
      <c r="I91" s="6">
        <f>TableReceiptData[[#This Row],[Week Start]]+7</f>
        <v>45494</v>
      </c>
      <c r="J91" s="7" t="str">
        <f t="shared" si="10"/>
        <v>7/14/2024 - 7/21/2024</v>
      </c>
      <c r="K91" t="str">
        <f t="shared" si="11"/>
        <v>Receipt Data</v>
      </c>
    </row>
    <row r="92" spans="1:11">
      <c r="A92" s="16">
        <v>45517.535162615743</v>
      </c>
      <c r="B92" t="s">
        <v>2045</v>
      </c>
      <c r="C92">
        <v>7134640</v>
      </c>
      <c r="D92" t="s">
        <v>756</v>
      </c>
      <c r="E92" s="19">
        <v>106.9</v>
      </c>
      <c r="F92" t="str">
        <f>IF(TableReceiptData[[#This Row],[WO'#:]]="","Riley #","WO#")</f>
        <v>WO#</v>
      </c>
      <c r="G92" s="7">
        <f>IFERROR(WEEKNUM(TableReceiptData[[#This Row],[Date:]]),"")</f>
        <v>29</v>
      </c>
      <c r="H92" s="6">
        <f t="shared" si="9"/>
        <v>45487</v>
      </c>
      <c r="I92" s="6">
        <f>TableReceiptData[[#This Row],[Week Start]]+7</f>
        <v>45494</v>
      </c>
      <c r="J92" s="7" t="str">
        <f t="shared" si="10"/>
        <v>7/14/2024 - 7/21/2024</v>
      </c>
      <c r="K92" t="str">
        <f t="shared" si="11"/>
        <v>Receipt Data</v>
      </c>
    </row>
    <row r="93" spans="1:11">
      <c r="A93" s="16">
        <v>45517.535296643517</v>
      </c>
      <c r="B93" t="s">
        <v>2045</v>
      </c>
      <c r="C93">
        <v>7136490</v>
      </c>
      <c r="D93" t="s">
        <v>756</v>
      </c>
      <c r="E93" s="19">
        <v>106.9</v>
      </c>
      <c r="F93" t="str">
        <f>IF(TableReceiptData[[#This Row],[WO'#:]]="","Riley #","WO#")</f>
        <v>WO#</v>
      </c>
      <c r="G93" s="7">
        <f>IFERROR(WEEKNUM(TableReceiptData[[#This Row],[Date:]]),"")</f>
        <v>29</v>
      </c>
      <c r="H93" s="6">
        <f t="shared" si="9"/>
        <v>45487</v>
      </c>
      <c r="I93" s="6">
        <f>TableReceiptData[[#This Row],[Week Start]]+7</f>
        <v>45494</v>
      </c>
      <c r="J93" s="7" t="str">
        <f t="shared" si="10"/>
        <v>7/14/2024 - 7/21/2024</v>
      </c>
      <c r="K93" t="str">
        <f t="shared" si="11"/>
        <v>Receipt Data</v>
      </c>
    </row>
    <row r="94" spans="1:11">
      <c r="A94" s="16">
        <v>45517.53541689815</v>
      </c>
      <c r="B94" t="s">
        <v>2045</v>
      </c>
      <c r="C94">
        <v>7107423</v>
      </c>
      <c r="D94" t="s">
        <v>756</v>
      </c>
      <c r="E94" s="19">
        <v>106.9</v>
      </c>
      <c r="F94" t="str">
        <f>IF(TableReceiptData[[#This Row],[WO'#:]]="","Riley #","WO#")</f>
        <v>WO#</v>
      </c>
      <c r="G94" s="7">
        <f>IFERROR(WEEKNUM(TableReceiptData[[#This Row],[Date:]]),"")</f>
        <v>29</v>
      </c>
      <c r="H94" s="6">
        <f t="shared" si="9"/>
        <v>45487</v>
      </c>
      <c r="I94" s="6">
        <f>TableReceiptData[[#This Row],[Week Start]]+7</f>
        <v>45494</v>
      </c>
      <c r="J94" s="7" t="str">
        <f t="shared" si="10"/>
        <v>7/14/2024 - 7/21/2024</v>
      </c>
      <c r="K94" t="str">
        <f t="shared" si="11"/>
        <v>Receipt Data</v>
      </c>
    </row>
    <row r="95" spans="1:11">
      <c r="A95" s="16">
        <v>45517.53565150463</v>
      </c>
      <c r="B95" t="s">
        <v>2045</v>
      </c>
      <c r="C95">
        <v>7104571</v>
      </c>
      <c r="D95" t="s">
        <v>756</v>
      </c>
      <c r="E95" s="19">
        <v>106.9</v>
      </c>
      <c r="F95" t="str">
        <f>IF(TableReceiptData[[#This Row],[WO'#:]]="","Riley #","WO#")</f>
        <v>WO#</v>
      </c>
      <c r="G95" s="7">
        <f>IFERROR(WEEKNUM(TableReceiptData[[#This Row],[Date:]]),"")</f>
        <v>29</v>
      </c>
      <c r="H95" s="6">
        <f t="shared" si="9"/>
        <v>45487</v>
      </c>
      <c r="I95" s="6">
        <f>TableReceiptData[[#This Row],[Week Start]]+7</f>
        <v>45494</v>
      </c>
      <c r="J95" s="7" t="str">
        <f t="shared" si="10"/>
        <v>7/14/2024 - 7/21/2024</v>
      </c>
      <c r="K95" t="str">
        <f t="shared" si="11"/>
        <v>Receipt Data</v>
      </c>
    </row>
    <row r="96" spans="1:11">
      <c r="A96" s="16">
        <v>45517.536121874997</v>
      </c>
      <c r="B96" t="s">
        <v>2045</v>
      </c>
      <c r="C96">
        <v>7135769</v>
      </c>
      <c r="D96" t="s">
        <v>756</v>
      </c>
      <c r="E96" s="19">
        <v>106.9</v>
      </c>
      <c r="F96" t="str">
        <f>IF(TableReceiptData[[#This Row],[WO'#:]]="","Riley #","WO#")</f>
        <v>WO#</v>
      </c>
      <c r="G96" s="7">
        <f>IFERROR(WEEKNUM(TableReceiptData[[#This Row],[Date:]]),"")</f>
        <v>29</v>
      </c>
      <c r="H96" s="6">
        <f t="shared" si="9"/>
        <v>45487</v>
      </c>
      <c r="I96" s="6">
        <f>TableReceiptData[[#This Row],[Week Start]]+7</f>
        <v>45494</v>
      </c>
      <c r="J96" s="7" t="str">
        <f t="shared" si="10"/>
        <v>7/14/2024 - 7/21/2024</v>
      </c>
      <c r="K96" t="str">
        <f t="shared" si="11"/>
        <v>Receipt Data</v>
      </c>
    </row>
    <row r="97" spans="1:11">
      <c r="A97" s="16">
        <v>45517.542249768521</v>
      </c>
      <c r="B97" t="s">
        <v>2045</v>
      </c>
      <c r="C97">
        <v>6984733</v>
      </c>
      <c r="D97" t="s">
        <v>756</v>
      </c>
      <c r="E97" s="19">
        <v>106.9</v>
      </c>
      <c r="F97" t="str">
        <f>IF(TableReceiptData[[#This Row],[WO'#:]]="","Riley #","WO#")</f>
        <v>WO#</v>
      </c>
      <c r="G97" s="7">
        <f>IFERROR(WEEKNUM(TableReceiptData[[#This Row],[Date:]]),"")</f>
        <v>29</v>
      </c>
      <c r="H97" s="6">
        <f t="shared" si="9"/>
        <v>45487</v>
      </c>
      <c r="I97" s="6">
        <f>TableReceiptData[[#This Row],[Week Start]]+7</f>
        <v>45494</v>
      </c>
      <c r="J97" s="7" t="str">
        <f t="shared" si="10"/>
        <v>7/14/2024 - 7/21/2024</v>
      </c>
      <c r="K97" t="str">
        <f t="shared" si="11"/>
        <v>Receipt Data</v>
      </c>
    </row>
    <row r="98" spans="1:11">
      <c r="A98" s="16">
        <v>45517.545142476854</v>
      </c>
      <c r="B98" t="s">
        <v>2045</v>
      </c>
      <c r="C98">
        <v>6984733</v>
      </c>
      <c r="D98" t="s">
        <v>756</v>
      </c>
      <c r="E98" s="19">
        <v>1555.73</v>
      </c>
      <c r="F98" t="str">
        <f>IF(TableReceiptData[[#This Row],[WO'#:]]="","Riley #","WO#")</f>
        <v>WO#</v>
      </c>
      <c r="G98" s="7">
        <f>IFERROR(WEEKNUM(TableReceiptData[[#This Row],[Date:]]),"")</f>
        <v>29</v>
      </c>
      <c r="H98" s="6">
        <f t="shared" si="9"/>
        <v>45487</v>
      </c>
      <c r="I98" s="6">
        <f>TableReceiptData[[#This Row],[Week Start]]+7</f>
        <v>45494</v>
      </c>
      <c r="J98" s="7" t="str">
        <f t="shared" si="10"/>
        <v>7/14/2024 - 7/21/2024</v>
      </c>
      <c r="K98" t="str">
        <f t="shared" si="11"/>
        <v>Receipt Data</v>
      </c>
    </row>
    <row r="99" spans="1:11">
      <c r="A99" s="16">
        <v>45517.547181828704</v>
      </c>
      <c r="B99" t="s">
        <v>2045</v>
      </c>
      <c r="C99">
        <v>6984733</v>
      </c>
      <c r="D99" t="s">
        <v>756</v>
      </c>
      <c r="E99" s="19">
        <v>-228.21</v>
      </c>
      <c r="F99" t="str">
        <f>IF(TableReceiptData[[#This Row],[WO'#:]]="","Riley #","WO#")</f>
        <v>WO#</v>
      </c>
      <c r="G99" s="7">
        <f>IFERROR(WEEKNUM(TableReceiptData[[#This Row],[Date:]]),"")</f>
        <v>29</v>
      </c>
      <c r="H99" s="6">
        <f t="shared" si="9"/>
        <v>45487</v>
      </c>
      <c r="I99" s="6">
        <f>TableReceiptData[[#This Row],[Week Start]]+7</f>
        <v>45494</v>
      </c>
      <c r="J99" s="7" t="str">
        <f t="shared" si="10"/>
        <v>7/14/2024 - 7/21/2024</v>
      </c>
      <c r="K99" t="str">
        <f t="shared" si="11"/>
        <v>Receipt Data</v>
      </c>
    </row>
    <row r="100" spans="1:11">
      <c r="A100" s="16">
        <v>45550.355833680558</v>
      </c>
      <c r="B100" t="s">
        <v>2045</v>
      </c>
      <c r="C100">
        <v>6984733</v>
      </c>
      <c r="D100" t="s">
        <v>756</v>
      </c>
      <c r="E100" s="19">
        <v>-320.05</v>
      </c>
      <c r="F100" s="125" t="str">
        <f>IF(TableReceiptData[[#This Row],[WO'#:]]="","Riley #","WO#")</f>
        <v>WO#</v>
      </c>
      <c r="G100" s="126">
        <f>IFERROR(WEEKNUM(TableReceiptData[[#This Row],[Date:]]),"")</f>
        <v>29</v>
      </c>
      <c r="H100" s="6">
        <f>DATE(RIGHT(TEXT(B100,"mm/dd/yyyy"),4),1,1)+(G100-1)*7-(WEEKDAY(DATE(RIGHT(TEXT(B100,"mm/dd/yyyy"),4),1,1)))+1</f>
        <v>45487</v>
      </c>
      <c r="I100" s="6">
        <f>TableReceiptData[[#This Row],[Week Start]]+7</f>
        <v>45494</v>
      </c>
      <c r="J100" s="126" t="str">
        <f>IFERROR(TEXT(H100, "m/d/yyyy") &amp; " - " &amp; TEXT(I100, "m/d/yyyy"),"")</f>
        <v>7/14/2024 - 7/21/2024</v>
      </c>
      <c r="K100" s="125" t="str">
        <f>"Receipt Data"</f>
        <v>Receipt Data</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CF37D1-0F1B-491E-9441-92EA227D05CF}">
  <sheetPr codeName="Sheet16"/>
  <dimension ref="A1:U1269"/>
  <sheetViews>
    <sheetView showGridLines="0" zoomScale="80" zoomScaleNormal="80" workbookViewId="0">
      <pane ySplit="1" topLeftCell="A1234" activePane="bottomLeft" state="frozen"/>
      <selection pane="bottomLeft" activeCell="A1273" sqref="A1273"/>
    </sheetView>
  </sheetViews>
  <sheetFormatPr defaultRowHeight="14.4"/>
  <cols>
    <col min="1" max="1" width="15.5546875" bestFit="1" customWidth="1"/>
    <col min="2" max="2" width="15" bestFit="1" customWidth="1"/>
    <col min="3" max="3" width="10.5546875" bestFit="1" customWidth="1"/>
    <col min="4" max="4" width="26.44140625" customWidth="1"/>
    <col min="5" max="5" width="6.5546875" bestFit="1" customWidth="1"/>
    <col min="14" max="15" width="10.5546875" bestFit="1" customWidth="1"/>
    <col min="16" max="16" width="22" bestFit="1" customWidth="1"/>
    <col min="17" max="17" width="9.5546875" bestFit="1" customWidth="1"/>
    <col min="18" max="18" width="5" bestFit="1" customWidth="1"/>
    <col min="19" max="19" width="4.21875" bestFit="1" customWidth="1"/>
    <col min="20" max="20" width="6.77734375" bestFit="1" customWidth="1"/>
    <col min="21" max="21" width="10.5546875" bestFit="1" customWidth="1"/>
  </cols>
  <sheetData>
    <row r="1" spans="1:21" ht="15" thickBot="1">
      <c r="A1" s="79" t="s">
        <v>24</v>
      </c>
      <c r="B1" s="80" t="s">
        <v>22</v>
      </c>
      <c r="C1" s="81" t="s">
        <v>20</v>
      </c>
      <c r="D1" s="80" t="s">
        <v>32</v>
      </c>
      <c r="E1" s="80" t="s">
        <v>36</v>
      </c>
      <c r="F1" s="80" t="s">
        <v>38</v>
      </c>
      <c r="G1" s="80" t="s">
        <v>40</v>
      </c>
      <c r="H1" s="82" t="s">
        <v>41</v>
      </c>
      <c r="I1" s="80" t="s">
        <v>39</v>
      </c>
      <c r="J1" s="83" t="s">
        <v>47</v>
      </c>
      <c r="K1" s="83" t="s">
        <v>48</v>
      </c>
      <c r="L1" s="80" t="s">
        <v>49</v>
      </c>
      <c r="M1" s="80" t="s">
        <v>50</v>
      </c>
      <c r="N1" s="80" t="s">
        <v>51</v>
      </c>
      <c r="O1" s="80" t="s">
        <v>52</v>
      </c>
      <c r="P1" s="80" t="s">
        <v>53</v>
      </c>
      <c r="Q1" s="80" t="s">
        <v>54</v>
      </c>
      <c r="R1" s="84" t="s">
        <v>27</v>
      </c>
      <c r="S1" s="84" t="s">
        <v>30</v>
      </c>
      <c r="T1" s="84" t="s">
        <v>28</v>
      </c>
      <c r="U1" s="85" t="s">
        <v>55</v>
      </c>
    </row>
    <row r="2" spans="1:21">
      <c r="A2" s="86">
        <v>45114.582198611111</v>
      </c>
      <c r="B2" s="87" t="s">
        <v>31</v>
      </c>
      <c r="C2" s="88">
        <v>45099</v>
      </c>
      <c r="D2" s="87" t="s">
        <v>972</v>
      </c>
      <c r="E2" s="89">
        <v>0.5</v>
      </c>
      <c r="F2" s="87">
        <v>6953938</v>
      </c>
      <c r="G2" s="87" t="s">
        <v>68</v>
      </c>
      <c r="H2" s="87" t="s">
        <v>942</v>
      </c>
      <c r="I2" s="87" t="s">
        <v>44</v>
      </c>
      <c r="J2" s="90">
        <v>90.75</v>
      </c>
      <c r="K2" s="90">
        <v>45.375</v>
      </c>
      <c r="L2" s="87" t="s">
        <v>973</v>
      </c>
      <c r="M2" s="87">
        <v>25</v>
      </c>
      <c r="N2" s="88">
        <v>45095</v>
      </c>
      <c r="O2" s="88">
        <v>45102</v>
      </c>
      <c r="P2" s="87" t="s">
        <v>974</v>
      </c>
      <c r="Q2" s="87" t="s">
        <v>3</v>
      </c>
      <c r="R2" s="89" t="s">
        <v>975</v>
      </c>
      <c r="S2" s="89" t="s">
        <v>976</v>
      </c>
      <c r="T2" s="89" t="s">
        <v>977</v>
      </c>
      <c r="U2" s="91">
        <v>45099</v>
      </c>
    </row>
    <row r="3" spans="1:21">
      <c r="A3" s="92">
        <v>45114.582469212961</v>
      </c>
      <c r="B3" s="93" t="s">
        <v>31</v>
      </c>
      <c r="C3" s="94">
        <v>45099</v>
      </c>
      <c r="D3" s="93" t="s">
        <v>978</v>
      </c>
      <c r="E3" s="95">
        <v>1</v>
      </c>
      <c r="F3" s="93">
        <v>20028</v>
      </c>
      <c r="G3" s="93" t="s">
        <v>68</v>
      </c>
      <c r="H3" s="93" t="s">
        <v>942</v>
      </c>
      <c r="I3" s="93" t="s">
        <v>44</v>
      </c>
      <c r="J3" s="96">
        <v>90.75</v>
      </c>
      <c r="K3" s="96">
        <v>90.75</v>
      </c>
      <c r="L3" s="93" t="s">
        <v>973</v>
      </c>
      <c r="M3" s="93">
        <v>25</v>
      </c>
      <c r="N3" s="94">
        <v>45095</v>
      </c>
      <c r="O3" s="94">
        <v>45102</v>
      </c>
      <c r="P3" s="93" t="s">
        <v>974</v>
      </c>
      <c r="Q3" s="93" t="s">
        <v>3</v>
      </c>
      <c r="R3" s="95" t="s">
        <v>975</v>
      </c>
      <c r="S3" s="95" t="s">
        <v>976</v>
      </c>
      <c r="T3" s="95" t="s">
        <v>977</v>
      </c>
      <c r="U3" s="97">
        <v>45099</v>
      </c>
    </row>
    <row r="4" spans="1:21">
      <c r="A4" s="86">
        <v>45121.313583564814</v>
      </c>
      <c r="B4" s="87" t="s">
        <v>66</v>
      </c>
      <c r="C4" s="88">
        <v>45107</v>
      </c>
      <c r="D4" s="87" t="s">
        <v>979</v>
      </c>
      <c r="E4" s="89">
        <v>1</v>
      </c>
      <c r="F4" s="87" t="s">
        <v>68</v>
      </c>
      <c r="G4" s="87" t="s">
        <v>68</v>
      </c>
      <c r="H4" s="87" t="s">
        <v>980</v>
      </c>
      <c r="I4" s="87" t="s">
        <v>44</v>
      </c>
      <c r="J4" s="90">
        <v>112.96</v>
      </c>
      <c r="K4" s="90">
        <v>112.96</v>
      </c>
      <c r="L4" s="87" t="s">
        <v>981</v>
      </c>
      <c r="M4" s="87">
        <v>26</v>
      </c>
      <c r="N4" s="88">
        <v>45102</v>
      </c>
      <c r="O4" s="88">
        <v>45109</v>
      </c>
      <c r="P4" s="87" t="s">
        <v>982</v>
      </c>
      <c r="Q4" s="87" t="s">
        <v>3</v>
      </c>
      <c r="R4" s="89" t="s">
        <v>975</v>
      </c>
      <c r="S4" s="89" t="s">
        <v>983</v>
      </c>
      <c r="T4" s="89" t="s">
        <v>977</v>
      </c>
      <c r="U4" s="91">
        <v>45107</v>
      </c>
    </row>
    <row r="5" spans="1:21">
      <c r="A5" s="92">
        <v>45124.314052314818</v>
      </c>
      <c r="B5" s="93" t="s">
        <v>76</v>
      </c>
      <c r="C5" s="94">
        <v>45121</v>
      </c>
      <c r="D5" s="93" t="s">
        <v>77</v>
      </c>
      <c r="E5" s="95">
        <v>2</v>
      </c>
      <c r="F5" s="93">
        <v>6904723</v>
      </c>
      <c r="G5" s="93" t="s">
        <v>117</v>
      </c>
      <c r="H5" s="93" t="s">
        <v>984</v>
      </c>
      <c r="I5" s="93" t="s">
        <v>44</v>
      </c>
      <c r="J5" s="96">
        <v>116.75</v>
      </c>
      <c r="K5" s="96">
        <v>233.5</v>
      </c>
      <c r="L5" s="93" t="s">
        <v>973</v>
      </c>
      <c r="M5" s="93">
        <v>28</v>
      </c>
      <c r="N5" s="94">
        <v>45116</v>
      </c>
      <c r="O5" s="94">
        <v>45123</v>
      </c>
      <c r="P5" s="93" t="s">
        <v>985</v>
      </c>
      <c r="Q5" s="93" t="s">
        <v>3</v>
      </c>
      <c r="R5" s="95" t="s">
        <v>975</v>
      </c>
      <c r="S5" s="95" t="s">
        <v>986</v>
      </c>
      <c r="T5" s="95" t="s">
        <v>987</v>
      </c>
      <c r="U5" s="97">
        <v>45121</v>
      </c>
    </row>
    <row r="6" spans="1:21">
      <c r="A6" s="86">
        <v>45124.314805787035</v>
      </c>
      <c r="B6" s="87" t="s">
        <v>988</v>
      </c>
      <c r="C6" s="88">
        <v>45122</v>
      </c>
      <c r="D6" s="87" t="s">
        <v>68</v>
      </c>
      <c r="E6" s="89">
        <v>4</v>
      </c>
      <c r="F6" s="87" t="s">
        <v>68</v>
      </c>
      <c r="G6" s="87" t="s">
        <v>68</v>
      </c>
      <c r="H6" s="87" t="s">
        <v>989</v>
      </c>
      <c r="I6" s="87" t="s">
        <v>45</v>
      </c>
      <c r="J6" s="90">
        <v>163.79</v>
      </c>
      <c r="K6" s="90">
        <v>655.16</v>
      </c>
      <c r="L6" s="87" t="s">
        <v>981</v>
      </c>
      <c r="M6" s="87">
        <v>28</v>
      </c>
      <c r="N6" s="88">
        <v>45116</v>
      </c>
      <c r="O6" s="88">
        <v>45123</v>
      </c>
      <c r="P6" s="87" t="s">
        <v>985</v>
      </c>
      <c r="Q6" s="87" t="s">
        <v>3</v>
      </c>
      <c r="R6" s="89" t="s">
        <v>975</v>
      </c>
      <c r="S6" s="89" t="s">
        <v>990</v>
      </c>
      <c r="T6" s="89" t="s">
        <v>987</v>
      </c>
      <c r="U6" s="91">
        <v>45122</v>
      </c>
    </row>
    <row r="7" spans="1:21">
      <c r="A7" s="92">
        <v>45124.31599328704</v>
      </c>
      <c r="B7" s="93" t="s">
        <v>23</v>
      </c>
      <c r="C7" s="94">
        <v>45122</v>
      </c>
      <c r="D7" s="93" t="s">
        <v>68</v>
      </c>
      <c r="E7" s="95">
        <v>5</v>
      </c>
      <c r="F7" s="93" t="s">
        <v>68</v>
      </c>
      <c r="G7" s="93" t="s">
        <v>68</v>
      </c>
      <c r="H7" s="93" t="s">
        <v>991</v>
      </c>
      <c r="I7" s="93" t="s">
        <v>45</v>
      </c>
      <c r="J7" s="96">
        <v>163.79</v>
      </c>
      <c r="K7" s="96">
        <v>818.94999999999993</v>
      </c>
      <c r="L7" s="93" t="s">
        <v>981</v>
      </c>
      <c r="M7" s="93">
        <v>28</v>
      </c>
      <c r="N7" s="94">
        <v>45116</v>
      </c>
      <c r="O7" s="94">
        <v>45123</v>
      </c>
      <c r="P7" s="93" t="s">
        <v>985</v>
      </c>
      <c r="Q7" s="93" t="s">
        <v>3</v>
      </c>
      <c r="R7" s="95" t="s">
        <v>975</v>
      </c>
      <c r="S7" s="95" t="s">
        <v>990</v>
      </c>
      <c r="T7" s="95" t="s">
        <v>987</v>
      </c>
      <c r="U7" s="97">
        <v>45122</v>
      </c>
    </row>
    <row r="8" spans="1:21">
      <c r="A8" s="86">
        <v>45124.3163375</v>
      </c>
      <c r="B8" s="87" t="s">
        <v>35</v>
      </c>
      <c r="C8" s="88">
        <v>45122</v>
      </c>
      <c r="D8" s="87" t="s">
        <v>68</v>
      </c>
      <c r="E8" s="89">
        <v>5</v>
      </c>
      <c r="F8" s="87" t="s">
        <v>68</v>
      </c>
      <c r="G8" s="87" t="s">
        <v>68</v>
      </c>
      <c r="H8" s="87" t="s">
        <v>989</v>
      </c>
      <c r="I8" s="87" t="s">
        <v>45</v>
      </c>
      <c r="J8" s="90">
        <v>163.79</v>
      </c>
      <c r="K8" s="90">
        <v>818.94999999999993</v>
      </c>
      <c r="L8" s="87" t="s">
        <v>981</v>
      </c>
      <c r="M8" s="87">
        <v>28</v>
      </c>
      <c r="N8" s="88">
        <v>45116</v>
      </c>
      <c r="O8" s="88">
        <v>45123</v>
      </c>
      <c r="P8" s="87" t="s">
        <v>985</v>
      </c>
      <c r="Q8" s="87" t="s">
        <v>3</v>
      </c>
      <c r="R8" s="89" t="s">
        <v>975</v>
      </c>
      <c r="S8" s="89" t="s">
        <v>990</v>
      </c>
      <c r="T8" s="89" t="s">
        <v>987</v>
      </c>
      <c r="U8" s="91">
        <v>45122</v>
      </c>
    </row>
    <row r="9" spans="1:21">
      <c r="A9" s="92">
        <v>45124.31673726852</v>
      </c>
      <c r="B9" s="93" t="s">
        <v>66</v>
      </c>
      <c r="C9" s="94">
        <v>45122</v>
      </c>
      <c r="D9" s="93" t="s">
        <v>68</v>
      </c>
      <c r="E9" s="95">
        <v>4</v>
      </c>
      <c r="F9" s="93" t="s">
        <v>68</v>
      </c>
      <c r="G9" s="93" t="s">
        <v>68</v>
      </c>
      <c r="H9" s="93" t="s">
        <v>991</v>
      </c>
      <c r="I9" s="93" t="s">
        <v>45</v>
      </c>
      <c r="J9" s="96">
        <v>169.44</v>
      </c>
      <c r="K9" s="96">
        <v>677.76</v>
      </c>
      <c r="L9" s="93" t="s">
        <v>981</v>
      </c>
      <c r="M9" s="93">
        <v>28</v>
      </c>
      <c r="N9" s="94">
        <v>45116</v>
      </c>
      <c r="O9" s="94">
        <v>45123</v>
      </c>
      <c r="P9" s="93" t="s">
        <v>985</v>
      </c>
      <c r="Q9" s="93" t="s">
        <v>3</v>
      </c>
      <c r="R9" s="95" t="s">
        <v>975</v>
      </c>
      <c r="S9" s="95" t="s">
        <v>990</v>
      </c>
      <c r="T9" s="95" t="s">
        <v>987</v>
      </c>
      <c r="U9" s="97">
        <v>45122</v>
      </c>
    </row>
    <row r="10" spans="1:21">
      <c r="A10" s="86">
        <v>45170.586864930556</v>
      </c>
      <c r="B10" s="87" t="s">
        <v>66</v>
      </c>
      <c r="C10" s="88">
        <v>45168</v>
      </c>
      <c r="D10" s="87" t="s">
        <v>992</v>
      </c>
      <c r="E10" s="89">
        <v>2</v>
      </c>
      <c r="F10" s="87">
        <v>6984733</v>
      </c>
      <c r="G10" s="87" t="s">
        <v>117</v>
      </c>
      <c r="H10" s="87" t="s">
        <v>69</v>
      </c>
      <c r="I10" s="87" t="s">
        <v>44</v>
      </c>
      <c r="J10" s="90">
        <v>112.96</v>
      </c>
      <c r="K10" s="90">
        <v>225.92</v>
      </c>
      <c r="L10" s="87" t="s">
        <v>973</v>
      </c>
      <c r="M10" s="87">
        <v>35</v>
      </c>
      <c r="N10" s="88">
        <v>45165</v>
      </c>
      <c r="O10" s="88">
        <v>45172</v>
      </c>
      <c r="P10" s="87" t="s">
        <v>993</v>
      </c>
      <c r="Q10" s="87" t="s">
        <v>3</v>
      </c>
      <c r="R10" s="89" t="s">
        <v>975</v>
      </c>
      <c r="S10" s="89" t="s">
        <v>983</v>
      </c>
      <c r="T10" s="89" t="s">
        <v>994</v>
      </c>
      <c r="U10" s="91">
        <v>45168</v>
      </c>
    </row>
    <row r="11" spans="1:21">
      <c r="A11" s="92">
        <v>45209.577991782404</v>
      </c>
      <c r="B11" s="93" t="s">
        <v>31</v>
      </c>
      <c r="C11" s="94" t="s">
        <v>995</v>
      </c>
      <c r="D11" s="93" t="s">
        <v>996</v>
      </c>
      <c r="E11" s="95">
        <v>4</v>
      </c>
      <c r="F11" s="93" t="s">
        <v>68</v>
      </c>
      <c r="G11" s="93" t="s">
        <v>68</v>
      </c>
      <c r="H11" s="93" t="s">
        <v>202</v>
      </c>
      <c r="I11" s="93" t="s">
        <v>44</v>
      </c>
      <c r="J11" s="96">
        <v>90.75</v>
      </c>
      <c r="K11" s="96">
        <v>363</v>
      </c>
      <c r="L11" s="93" t="s">
        <v>981</v>
      </c>
      <c r="M11" s="93">
        <v>41</v>
      </c>
      <c r="N11" s="94">
        <v>45207</v>
      </c>
      <c r="O11" s="94">
        <v>45214</v>
      </c>
      <c r="P11" s="93" t="s">
        <v>997</v>
      </c>
      <c r="Q11" s="93" t="s">
        <v>3</v>
      </c>
      <c r="R11" s="95" t="s">
        <v>975</v>
      </c>
      <c r="S11" s="95" t="s">
        <v>998</v>
      </c>
      <c r="T11" s="95" t="s">
        <v>998</v>
      </c>
      <c r="U11" s="97">
        <v>45209</v>
      </c>
    </row>
    <row r="12" spans="1:21">
      <c r="A12" s="86">
        <v>45209.579413194442</v>
      </c>
      <c r="B12" s="87" t="s">
        <v>31</v>
      </c>
      <c r="C12" s="88" t="s">
        <v>995</v>
      </c>
      <c r="D12" s="87" t="s">
        <v>999</v>
      </c>
      <c r="E12" s="89">
        <v>3</v>
      </c>
      <c r="F12" s="87">
        <v>6984733</v>
      </c>
      <c r="G12" s="87" t="s">
        <v>68</v>
      </c>
      <c r="H12" s="87" t="s">
        <v>202</v>
      </c>
      <c r="I12" s="87" t="s">
        <v>44</v>
      </c>
      <c r="J12" s="90">
        <v>90.75</v>
      </c>
      <c r="K12" s="90">
        <v>272.25</v>
      </c>
      <c r="L12" s="87" t="s">
        <v>973</v>
      </c>
      <c r="M12" s="87">
        <v>41</v>
      </c>
      <c r="N12" s="88">
        <v>45207</v>
      </c>
      <c r="O12" s="88">
        <v>45214</v>
      </c>
      <c r="P12" s="87" t="s">
        <v>997</v>
      </c>
      <c r="Q12" s="87" t="s">
        <v>3</v>
      </c>
      <c r="R12" s="89" t="s">
        <v>975</v>
      </c>
      <c r="S12" s="89" t="s">
        <v>998</v>
      </c>
      <c r="T12" s="89" t="s">
        <v>998</v>
      </c>
      <c r="U12" s="91">
        <v>45209</v>
      </c>
    </row>
    <row r="13" spans="1:21">
      <c r="A13" s="92">
        <v>45209.580323379632</v>
      </c>
      <c r="B13" s="93" t="s">
        <v>35</v>
      </c>
      <c r="C13" s="94" t="s">
        <v>995</v>
      </c>
      <c r="D13" s="93" t="s">
        <v>1000</v>
      </c>
      <c r="E13" s="95">
        <v>8</v>
      </c>
      <c r="F13" s="93" t="s">
        <v>68</v>
      </c>
      <c r="G13" s="93" t="s">
        <v>68</v>
      </c>
      <c r="H13" s="93" t="s">
        <v>202</v>
      </c>
      <c r="I13" s="93" t="s">
        <v>44</v>
      </c>
      <c r="J13" s="96">
        <v>109.19</v>
      </c>
      <c r="K13" s="96">
        <v>873.52</v>
      </c>
      <c r="L13" s="93" t="s">
        <v>981</v>
      </c>
      <c r="M13" s="93">
        <v>41</v>
      </c>
      <c r="N13" s="94">
        <v>45207</v>
      </c>
      <c r="O13" s="94">
        <v>45214</v>
      </c>
      <c r="P13" s="93" t="s">
        <v>997</v>
      </c>
      <c r="Q13" s="93" t="s">
        <v>3</v>
      </c>
      <c r="R13" s="95" t="s">
        <v>975</v>
      </c>
      <c r="S13" s="95" t="s">
        <v>998</v>
      </c>
      <c r="T13" s="95" t="s">
        <v>998</v>
      </c>
      <c r="U13" s="97">
        <v>45209</v>
      </c>
    </row>
    <row r="14" spans="1:21">
      <c r="A14" s="86">
        <v>45210.510002083334</v>
      </c>
      <c r="B14" s="87" t="s">
        <v>31</v>
      </c>
      <c r="C14" s="88" t="s">
        <v>995</v>
      </c>
      <c r="D14" s="87" t="s">
        <v>1001</v>
      </c>
      <c r="E14" s="89">
        <v>1</v>
      </c>
      <c r="F14" s="87" t="s">
        <v>68</v>
      </c>
      <c r="G14" s="87" t="s">
        <v>68</v>
      </c>
      <c r="H14" s="87" t="s">
        <v>97</v>
      </c>
      <c r="I14" s="87" t="s">
        <v>44</v>
      </c>
      <c r="J14" s="90">
        <v>90.75</v>
      </c>
      <c r="K14" s="90">
        <v>90.75</v>
      </c>
      <c r="L14" s="87" t="s">
        <v>981</v>
      </c>
      <c r="M14" s="87">
        <v>41</v>
      </c>
      <c r="N14" s="88">
        <v>45207</v>
      </c>
      <c r="O14" s="88">
        <v>45214</v>
      </c>
      <c r="P14" s="87" t="s">
        <v>997</v>
      </c>
      <c r="Q14" s="87" t="s">
        <v>3</v>
      </c>
      <c r="R14" s="89" t="s">
        <v>975</v>
      </c>
      <c r="S14" s="89" t="s">
        <v>998</v>
      </c>
      <c r="T14" s="89" t="s">
        <v>998</v>
      </c>
      <c r="U14" s="91">
        <v>45209</v>
      </c>
    </row>
    <row r="15" spans="1:21">
      <c r="A15" s="92">
        <v>45212.313040393521</v>
      </c>
      <c r="B15" s="93" t="s">
        <v>66</v>
      </c>
      <c r="C15" s="94" t="s">
        <v>995</v>
      </c>
      <c r="D15" s="93" t="s">
        <v>1002</v>
      </c>
      <c r="E15" s="95">
        <v>1</v>
      </c>
      <c r="F15" s="93">
        <v>6984733</v>
      </c>
      <c r="G15" s="93" t="s">
        <v>117</v>
      </c>
      <c r="H15" s="93" t="s">
        <v>69</v>
      </c>
      <c r="I15" s="93" t="s">
        <v>44</v>
      </c>
      <c r="J15" s="96">
        <v>112.96</v>
      </c>
      <c r="K15" s="96">
        <v>112.96</v>
      </c>
      <c r="L15" s="93" t="s">
        <v>973</v>
      </c>
      <c r="M15" s="93">
        <v>41</v>
      </c>
      <c r="N15" s="94">
        <v>45207</v>
      </c>
      <c r="O15" s="94">
        <v>45214</v>
      </c>
      <c r="P15" s="93" t="s">
        <v>997</v>
      </c>
      <c r="Q15" s="93" t="s">
        <v>3</v>
      </c>
      <c r="R15" s="95" t="s">
        <v>975</v>
      </c>
      <c r="S15" s="95" t="s">
        <v>998</v>
      </c>
      <c r="T15" s="95" t="s">
        <v>998</v>
      </c>
      <c r="U15" s="97">
        <v>45209</v>
      </c>
    </row>
    <row r="16" spans="1:21">
      <c r="A16" s="86">
        <v>45212.314693402775</v>
      </c>
      <c r="B16" s="87" t="s">
        <v>66</v>
      </c>
      <c r="C16" s="88" t="s">
        <v>995</v>
      </c>
      <c r="D16" s="87" t="s">
        <v>1003</v>
      </c>
      <c r="E16" s="89">
        <v>1</v>
      </c>
      <c r="F16" s="87" t="s">
        <v>68</v>
      </c>
      <c r="G16" s="87" t="s">
        <v>68</v>
      </c>
      <c r="H16" s="87" t="s">
        <v>97</v>
      </c>
      <c r="I16" s="87" t="s">
        <v>44</v>
      </c>
      <c r="J16" s="90">
        <v>112.96</v>
      </c>
      <c r="K16" s="90">
        <v>112.96</v>
      </c>
      <c r="L16" s="87" t="s">
        <v>981</v>
      </c>
      <c r="M16" s="87">
        <v>41</v>
      </c>
      <c r="N16" s="88">
        <v>45207</v>
      </c>
      <c r="O16" s="88">
        <v>45214</v>
      </c>
      <c r="P16" s="87" t="s">
        <v>997</v>
      </c>
      <c r="Q16" s="87" t="s">
        <v>3</v>
      </c>
      <c r="R16" s="89" t="s">
        <v>975</v>
      </c>
      <c r="S16" s="89" t="s">
        <v>998</v>
      </c>
      <c r="T16" s="89" t="s">
        <v>998</v>
      </c>
      <c r="U16" s="91">
        <v>45209</v>
      </c>
    </row>
    <row r="17" spans="1:21">
      <c r="A17" s="92">
        <v>45212.316537152779</v>
      </c>
      <c r="B17" s="93" t="s">
        <v>66</v>
      </c>
      <c r="C17" s="94" t="s">
        <v>995</v>
      </c>
      <c r="D17" s="93" t="s">
        <v>1004</v>
      </c>
      <c r="E17" s="95">
        <v>1</v>
      </c>
      <c r="F17" s="93" t="s">
        <v>68</v>
      </c>
      <c r="G17" s="93" t="s">
        <v>68</v>
      </c>
      <c r="H17" s="93" t="s">
        <v>202</v>
      </c>
      <c r="I17" s="93" t="s">
        <v>44</v>
      </c>
      <c r="J17" s="96">
        <v>112.96</v>
      </c>
      <c r="K17" s="96">
        <v>112.96</v>
      </c>
      <c r="L17" s="93" t="s">
        <v>981</v>
      </c>
      <c r="M17" s="93">
        <v>41</v>
      </c>
      <c r="N17" s="94">
        <v>45207</v>
      </c>
      <c r="O17" s="94">
        <v>45214</v>
      </c>
      <c r="P17" s="93" t="s">
        <v>997</v>
      </c>
      <c r="Q17" s="93" t="s">
        <v>3</v>
      </c>
      <c r="R17" s="95" t="s">
        <v>975</v>
      </c>
      <c r="S17" s="95" t="s">
        <v>998</v>
      </c>
      <c r="T17" s="95" t="s">
        <v>998</v>
      </c>
      <c r="U17" s="97">
        <v>45209</v>
      </c>
    </row>
    <row r="18" spans="1:21">
      <c r="A18" s="86">
        <v>45212.318422569442</v>
      </c>
      <c r="B18" s="87" t="s">
        <v>66</v>
      </c>
      <c r="C18" s="88" t="s">
        <v>995</v>
      </c>
      <c r="D18" s="87" t="s">
        <v>1005</v>
      </c>
      <c r="E18" s="89">
        <v>1</v>
      </c>
      <c r="F18" s="87">
        <v>6903612</v>
      </c>
      <c r="G18" s="87" t="s">
        <v>68</v>
      </c>
      <c r="H18" s="87" t="s">
        <v>69</v>
      </c>
      <c r="I18" s="87" t="s">
        <v>44</v>
      </c>
      <c r="J18" s="90">
        <v>112.96</v>
      </c>
      <c r="K18" s="90">
        <v>112.96</v>
      </c>
      <c r="L18" s="87" t="s">
        <v>973</v>
      </c>
      <c r="M18" s="87">
        <v>41</v>
      </c>
      <c r="N18" s="88">
        <v>45207</v>
      </c>
      <c r="O18" s="88">
        <v>45214</v>
      </c>
      <c r="P18" s="87" t="s">
        <v>997</v>
      </c>
      <c r="Q18" s="87" t="s">
        <v>3</v>
      </c>
      <c r="R18" s="89" t="s">
        <v>975</v>
      </c>
      <c r="S18" s="89" t="s">
        <v>998</v>
      </c>
      <c r="T18" s="89" t="s">
        <v>998</v>
      </c>
      <c r="U18" s="91">
        <v>45209</v>
      </c>
    </row>
    <row r="19" spans="1:21">
      <c r="A19" s="92">
        <v>45212.323961111113</v>
      </c>
      <c r="B19" s="93" t="s">
        <v>66</v>
      </c>
      <c r="C19" s="94" t="s">
        <v>995</v>
      </c>
      <c r="D19" s="93" t="s">
        <v>1006</v>
      </c>
      <c r="E19" s="95">
        <v>4</v>
      </c>
      <c r="F19" s="93">
        <v>6958577</v>
      </c>
      <c r="G19" s="93" t="s">
        <v>68</v>
      </c>
      <c r="H19" s="93" t="s">
        <v>69</v>
      </c>
      <c r="I19" s="93" t="s">
        <v>44</v>
      </c>
      <c r="J19" s="96">
        <v>112.96</v>
      </c>
      <c r="K19" s="96">
        <v>451.84</v>
      </c>
      <c r="L19" s="93" t="s">
        <v>973</v>
      </c>
      <c r="M19" s="93">
        <v>41</v>
      </c>
      <c r="N19" s="94">
        <v>45207</v>
      </c>
      <c r="O19" s="94">
        <v>45214</v>
      </c>
      <c r="P19" s="93" t="s">
        <v>997</v>
      </c>
      <c r="Q19" s="93" t="s">
        <v>3</v>
      </c>
      <c r="R19" s="95" t="s">
        <v>975</v>
      </c>
      <c r="S19" s="95" t="s">
        <v>998</v>
      </c>
      <c r="T19" s="95" t="s">
        <v>998</v>
      </c>
      <c r="U19" s="97">
        <v>45209</v>
      </c>
    </row>
    <row r="20" spans="1:21">
      <c r="A20" s="86">
        <v>45246.305047800925</v>
      </c>
      <c r="B20" s="87" t="s">
        <v>76</v>
      </c>
      <c r="C20" s="88" t="s">
        <v>995</v>
      </c>
      <c r="D20" s="87" t="s">
        <v>630</v>
      </c>
      <c r="E20" s="89">
        <v>1</v>
      </c>
      <c r="F20" s="87">
        <v>6984733</v>
      </c>
      <c r="G20" s="87" t="s">
        <v>117</v>
      </c>
      <c r="H20" s="87" t="s">
        <v>69</v>
      </c>
      <c r="I20" s="87" t="s">
        <v>44</v>
      </c>
      <c r="J20" s="90">
        <v>116.75</v>
      </c>
      <c r="K20" s="90">
        <v>116.75</v>
      </c>
      <c r="L20" s="87" t="s">
        <v>973</v>
      </c>
      <c r="M20" s="87">
        <v>41</v>
      </c>
      <c r="N20" s="88">
        <v>45207</v>
      </c>
      <c r="O20" s="88">
        <v>45214</v>
      </c>
      <c r="P20" s="87" t="s">
        <v>997</v>
      </c>
      <c r="Q20" s="87" t="s">
        <v>3</v>
      </c>
      <c r="R20" s="89" t="s">
        <v>975</v>
      </c>
      <c r="S20" s="89" t="s">
        <v>998</v>
      </c>
      <c r="T20" s="89" t="s">
        <v>998</v>
      </c>
      <c r="U20" s="91">
        <v>45209</v>
      </c>
    </row>
    <row r="21" spans="1:21">
      <c r="A21" s="92">
        <v>45210.51322789352</v>
      </c>
      <c r="B21" s="93" t="s">
        <v>31</v>
      </c>
      <c r="C21" s="94" t="s">
        <v>960</v>
      </c>
      <c r="D21" s="93" t="s">
        <v>1001</v>
      </c>
      <c r="E21" s="95">
        <v>6</v>
      </c>
      <c r="F21" s="93" t="s">
        <v>68</v>
      </c>
      <c r="G21" s="93" t="s">
        <v>68</v>
      </c>
      <c r="H21" s="93" t="s">
        <v>97</v>
      </c>
      <c r="I21" s="93" t="s">
        <v>44</v>
      </c>
      <c r="J21" s="96">
        <v>90.75</v>
      </c>
      <c r="K21" s="96">
        <v>544.5</v>
      </c>
      <c r="L21" s="93" t="s">
        <v>981</v>
      </c>
      <c r="M21" s="93">
        <v>41</v>
      </c>
      <c r="N21" s="94">
        <v>45207</v>
      </c>
      <c r="O21" s="94">
        <v>45214</v>
      </c>
      <c r="P21" s="93" t="s">
        <v>997</v>
      </c>
      <c r="Q21" s="93" t="s">
        <v>3</v>
      </c>
      <c r="R21" s="95" t="s">
        <v>975</v>
      </c>
      <c r="S21" s="95" t="s">
        <v>1007</v>
      </c>
      <c r="T21" s="95" t="s">
        <v>998</v>
      </c>
      <c r="U21" s="97">
        <v>45210</v>
      </c>
    </row>
    <row r="22" spans="1:21">
      <c r="A22" s="86">
        <v>45210.514487499997</v>
      </c>
      <c r="B22" s="87" t="s">
        <v>31</v>
      </c>
      <c r="C22" s="88" t="s">
        <v>960</v>
      </c>
      <c r="D22" s="87" t="s">
        <v>1008</v>
      </c>
      <c r="E22" s="89">
        <v>1</v>
      </c>
      <c r="F22" s="87" t="s">
        <v>68</v>
      </c>
      <c r="G22" s="87" t="s">
        <v>68</v>
      </c>
      <c r="H22" s="87" t="s">
        <v>202</v>
      </c>
      <c r="I22" s="87" t="s">
        <v>44</v>
      </c>
      <c r="J22" s="90">
        <v>90.75</v>
      </c>
      <c r="K22" s="90">
        <v>90.75</v>
      </c>
      <c r="L22" s="87" t="s">
        <v>981</v>
      </c>
      <c r="M22" s="87">
        <v>41</v>
      </c>
      <c r="N22" s="88">
        <v>45207</v>
      </c>
      <c r="O22" s="88">
        <v>45214</v>
      </c>
      <c r="P22" s="87" t="s">
        <v>997</v>
      </c>
      <c r="Q22" s="87" t="s">
        <v>3</v>
      </c>
      <c r="R22" s="89" t="s">
        <v>975</v>
      </c>
      <c r="S22" s="89" t="s">
        <v>1007</v>
      </c>
      <c r="T22" s="89" t="s">
        <v>998</v>
      </c>
      <c r="U22" s="91">
        <v>45210</v>
      </c>
    </row>
    <row r="23" spans="1:21">
      <c r="A23" s="92">
        <v>45210.51570196759</v>
      </c>
      <c r="B23" s="93" t="s">
        <v>31</v>
      </c>
      <c r="C23" s="94" t="s">
        <v>960</v>
      </c>
      <c r="D23" s="93" t="s">
        <v>1009</v>
      </c>
      <c r="E23" s="95">
        <v>1</v>
      </c>
      <c r="F23" s="93" t="s">
        <v>68</v>
      </c>
      <c r="G23" s="93" t="s">
        <v>68</v>
      </c>
      <c r="H23" s="93" t="s">
        <v>1010</v>
      </c>
      <c r="I23" s="93" t="s">
        <v>44</v>
      </c>
      <c r="J23" s="96">
        <v>90.75</v>
      </c>
      <c r="K23" s="96">
        <v>90.75</v>
      </c>
      <c r="L23" s="93" t="s">
        <v>981</v>
      </c>
      <c r="M23" s="93">
        <v>41</v>
      </c>
      <c r="N23" s="94">
        <v>45207</v>
      </c>
      <c r="O23" s="94">
        <v>45214</v>
      </c>
      <c r="P23" s="93" t="s">
        <v>997</v>
      </c>
      <c r="Q23" s="93" t="s">
        <v>3</v>
      </c>
      <c r="R23" s="95" t="s">
        <v>975</v>
      </c>
      <c r="S23" s="95" t="s">
        <v>1007</v>
      </c>
      <c r="T23" s="95" t="s">
        <v>998</v>
      </c>
      <c r="U23" s="97">
        <v>45210</v>
      </c>
    </row>
    <row r="24" spans="1:21">
      <c r="A24" s="86">
        <v>45210.580818171293</v>
      </c>
      <c r="B24" s="87" t="s">
        <v>35</v>
      </c>
      <c r="C24" s="88" t="s">
        <v>960</v>
      </c>
      <c r="D24" s="87" t="s">
        <v>1011</v>
      </c>
      <c r="E24" s="89">
        <v>4</v>
      </c>
      <c r="F24" s="87" t="s">
        <v>68</v>
      </c>
      <c r="G24" s="87" t="s">
        <v>68</v>
      </c>
      <c r="H24" s="87" t="s">
        <v>1012</v>
      </c>
      <c r="I24" s="87" t="s">
        <v>44</v>
      </c>
      <c r="J24" s="90">
        <v>109.19</v>
      </c>
      <c r="K24" s="90">
        <v>436.76</v>
      </c>
      <c r="L24" s="87" t="s">
        <v>981</v>
      </c>
      <c r="M24" s="87">
        <v>41</v>
      </c>
      <c r="N24" s="88">
        <v>45207</v>
      </c>
      <c r="O24" s="88">
        <v>45214</v>
      </c>
      <c r="P24" s="87" t="s">
        <v>997</v>
      </c>
      <c r="Q24" s="87" t="s">
        <v>3</v>
      </c>
      <c r="R24" s="89" t="s">
        <v>975</v>
      </c>
      <c r="S24" s="89" t="s">
        <v>1007</v>
      </c>
      <c r="T24" s="89" t="s">
        <v>998</v>
      </c>
      <c r="U24" s="91">
        <v>45210</v>
      </c>
    </row>
    <row r="25" spans="1:21">
      <c r="A25" s="92">
        <v>45210.581381249998</v>
      </c>
      <c r="B25" s="93" t="s">
        <v>35</v>
      </c>
      <c r="C25" s="94" t="s">
        <v>960</v>
      </c>
      <c r="D25" s="93" t="s">
        <v>1013</v>
      </c>
      <c r="E25" s="95">
        <v>4</v>
      </c>
      <c r="F25" s="93" t="s">
        <v>68</v>
      </c>
      <c r="G25" s="93" t="s">
        <v>68</v>
      </c>
      <c r="H25" s="93" t="s">
        <v>202</v>
      </c>
      <c r="I25" s="93" t="s">
        <v>44</v>
      </c>
      <c r="J25" s="96">
        <v>109.19</v>
      </c>
      <c r="K25" s="96">
        <v>436.76</v>
      </c>
      <c r="L25" s="93" t="s">
        <v>981</v>
      </c>
      <c r="M25" s="93">
        <v>41</v>
      </c>
      <c r="N25" s="94">
        <v>45207</v>
      </c>
      <c r="O25" s="94">
        <v>45214</v>
      </c>
      <c r="P25" s="93" t="s">
        <v>997</v>
      </c>
      <c r="Q25" s="93" t="s">
        <v>3</v>
      </c>
      <c r="R25" s="95" t="s">
        <v>975</v>
      </c>
      <c r="S25" s="95" t="s">
        <v>1007</v>
      </c>
      <c r="T25" s="95" t="s">
        <v>998</v>
      </c>
      <c r="U25" s="97">
        <v>45210</v>
      </c>
    </row>
    <row r="26" spans="1:21">
      <c r="A26" s="86">
        <v>45212.314864930559</v>
      </c>
      <c r="B26" s="87" t="s">
        <v>66</v>
      </c>
      <c r="C26" s="88" t="s">
        <v>960</v>
      </c>
      <c r="D26" s="87" t="s">
        <v>1003</v>
      </c>
      <c r="E26" s="89">
        <v>5</v>
      </c>
      <c r="F26" s="87" t="s">
        <v>68</v>
      </c>
      <c r="G26" s="87" t="s">
        <v>68</v>
      </c>
      <c r="H26" s="87" t="s">
        <v>97</v>
      </c>
      <c r="I26" s="87" t="s">
        <v>44</v>
      </c>
      <c r="J26" s="90">
        <v>112.96</v>
      </c>
      <c r="K26" s="90">
        <v>564.79999999999995</v>
      </c>
      <c r="L26" s="87" t="s">
        <v>981</v>
      </c>
      <c r="M26" s="87">
        <v>41</v>
      </c>
      <c r="N26" s="88">
        <v>45207</v>
      </c>
      <c r="O26" s="88">
        <v>45214</v>
      </c>
      <c r="P26" s="87" t="s">
        <v>997</v>
      </c>
      <c r="Q26" s="87" t="s">
        <v>3</v>
      </c>
      <c r="R26" s="89" t="s">
        <v>975</v>
      </c>
      <c r="S26" s="89" t="s">
        <v>1007</v>
      </c>
      <c r="T26" s="89" t="s">
        <v>998</v>
      </c>
      <c r="U26" s="91">
        <v>45210</v>
      </c>
    </row>
    <row r="27" spans="1:21">
      <c r="A27" s="92">
        <v>45212.316689236111</v>
      </c>
      <c r="B27" s="93" t="s">
        <v>66</v>
      </c>
      <c r="C27" s="94" t="s">
        <v>960</v>
      </c>
      <c r="D27" s="93" t="s">
        <v>1004</v>
      </c>
      <c r="E27" s="95">
        <v>1</v>
      </c>
      <c r="F27" s="93" t="s">
        <v>68</v>
      </c>
      <c r="G27" s="93" t="s">
        <v>68</v>
      </c>
      <c r="H27" s="93" t="s">
        <v>202</v>
      </c>
      <c r="I27" s="93" t="s">
        <v>44</v>
      </c>
      <c r="J27" s="96">
        <v>112.96</v>
      </c>
      <c r="K27" s="96">
        <v>112.96</v>
      </c>
      <c r="L27" s="93" t="s">
        <v>981</v>
      </c>
      <c r="M27" s="93">
        <v>41</v>
      </c>
      <c r="N27" s="94">
        <v>45207</v>
      </c>
      <c r="O27" s="94">
        <v>45214</v>
      </c>
      <c r="P27" s="93" t="s">
        <v>997</v>
      </c>
      <c r="Q27" s="93" t="s">
        <v>3</v>
      </c>
      <c r="R27" s="95" t="s">
        <v>975</v>
      </c>
      <c r="S27" s="95" t="s">
        <v>1007</v>
      </c>
      <c r="T27" s="95" t="s">
        <v>998</v>
      </c>
      <c r="U27" s="97">
        <v>45210</v>
      </c>
    </row>
    <row r="28" spans="1:21">
      <c r="A28" s="86">
        <v>45212.31863263889</v>
      </c>
      <c r="B28" s="87" t="s">
        <v>66</v>
      </c>
      <c r="C28" s="88" t="s">
        <v>960</v>
      </c>
      <c r="D28" s="87" t="s">
        <v>1005</v>
      </c>
      <c r="E28" s="89">
        <v>1</v>
      </c>
      <c r="F28" s="87">
        <v>6903612</v>
      </c>
      <c r="G28" s="87" t="s">
        <v>68</v>
      </c>
      <c r="H28" s="87" t="s">
        <v>69</v>
      </c>
      <c r="I28" s="87" t="s">
        <v>44</v>
      </c>
      <c r="J28" s="90">
        <v>112.96</v>
      </c>
      <c r="K28" s="90">
        <v>112.96</v>
      </c>
      <c r="L28" s="87" t="s">
        <v>973</v>
      </c>
      <c r="M28" s="87">
        <v>41</v>
      </c>
      <c r="N28" s="88">
        <v>45207</v>
      </c>
      <c r="O28" s="88">
        <v>45214</v>
      </c>
      <c r="P28" s="87" t="s">
        <v>997</v>
      </c>
      <c r="Q28" s="87" t="s">
        <v>3</v>
      </c>
      <c r="R28" s="89" t="s">
        <v>975</v>
      </c>
      <c r="S28" s="89" t="s">
        <v>1007</v>
      </c>
      <c r="T28" s="89" t="s">
        <v>998</v>
      </c>
      <c r="U28" s="91">
        <v>45210</v>
      </c>
    </row>
    <row r="29" spans="1:21">
      <c r="A29" s="92">
        <v>45212.326566319447</v>
      </c>
      <c r="B29" s="93" t="s">
        <v>66</v>
      </c>
      <c r="C29" s="94" t="s">
        <v>960</v>
      </c>
      <c r="D29" s="93" t="s">
        <v>1014</v>
      </c>
      <c r="E29" s="95">
        <v>1</v>
      </c>
      <c r="F29" s="93">
        <v>6984733</v>
      </c>
      <c r="G29" s="93" t="s">
        <v>68</v>
      </c>
      <c r="H29" s="93" t="s">
        <v>69</v>
      </c>
      <c r="I29" s="93" t="s">
        <v>44</v>
      </c>
      <c r="J29" s="96">
        <v>112.96</v>
      </c>
      <c r="K29" s="96">
        <v>112.96</v>
      </c>
      <c r="L29" s="93" t="s">
        <v>973</v>
      </c>
      <c r="M29" s="93">
        <v>41</v>
      </c>
      <c r="N29" s="94">
        <v>45207</v>
      </c>
      <c r="O29" s="94">
        <v>45214</v>
      </c>
      <c r="P29" s="93" t="s">
        <v>997</v>
      </c>
      <c r="Q29" s="93" t="s">
        <v>3</v>
      </c>
      <c r="R29" s="95" t="s">
        <v>975</v>
      </c>
      <c r="S29" s="95" t="s">
        <v>1007</v>
      </c>
      <c r="T29" s="95" t="s">
        <v>998</v>
      </c>
      <c r="U29" s="97">
        <v>45210</v>
      </c>
    </row>
    <row r="30" spans="1:21">
      <c r="A30" s="86">
        <v>45246.30514016204</v>
      </c>
      <c r="B30" s="87" t="s">
        <v>76</v>
      </c>
      <c r="C30" s="88" t="s">
        <v>960</v>
      </c>
      <c r="D30" s="87" t="s">
        <v>630</v>
      </c>
      <c r="E30" s="89">
        <v>1</v>
      </c>
      <c r="F30" s="87">
        <v>6984733</v>
      </c>
      <c r="G30" s="87" t="s">
        <v>117</v>
      </c>
      <c r="H30" s="87" t="s">
        <v>69</v>
      </c>
      <c r="I30" s="87" t="s">
        <v>44</v>
      </c>
      <c r="J30" s="90">
        <v>116.75</v>
      </c>
      <c r="K30" s="90">
        <v>116.75</v>
      </c>
      <c r="L30" s="87" t="s">
        <v>973</v>
      </c>
      <c r="M30" s="87">
        <v>41</v>
      </c>
      <c r="N30" s="88">
        <v>45207</v>
      </c>
      <c r="O30" s="88">
        <v>45214</v>
      </c>
      <c r="P30" s="87" t="s">
        <v>997</v>
      </c>
      <c r="Q30" s="87" t="s">
        <v>3</v>
      </c>
      <c r="R30" s="89" t="s">
        <v>975</v>
      </c>
      <c r="S30" s="89" t="s">
        <v>1007</v>
      </c>
      <c r="T30" s="89" t="s">
        <v>998</v>
      </c>
      <c r="U30" s="91">
        <v>45210</v>
      </c>
    </row>
    <row r="31" spans="1:21">
      <c r="A31" s="92">
        <v>45211.579105555553</v>
      </c>
      <c r="B31" s="93" t="s">
        <v>31</v>
      </c>
      <c r="C31" s="94" t="s">
        <v>1015</v>
      </c>
      <c r="D31" s="93" t="s">
        <v>1016</v>
      </c>
      <c r="E31" s="95">
        <v>6</v>
      </c>
      <c r="F31" s="93" t="s">
        <v>68</v>
      </c>
      <c r="G31" s="93" t="s">
        <v>68</v>
      </c>
      <c r="H31" s="93" t="s">
        <v>97</v>
      </c>
      <c r="I31" s="93" t="s">
        <v>44</v>
      </c>
      <c r="J31" s="96">
        <v>90.75</v>
      </c>
      <c r="K31" s="96">
        <v>544.5</v>
      </c>
      <c r="L31" s="93" t="s">
        <v>981</v>
      </c>
      <c r="M31" s="93">
        <v>41</v>
      </c>
      <c r="N31" s="94">
        <v>45207</v>
      </c>
      <c r="O31" s="94">
        <v>45214</v>
      </c>
      <c r="P31" s="93" t="s">
        <v>997</v>
      </c>
      <c r="Q31" s="93" t="s">
        <v>3</v>
      </c>
      <c r="R31" s="95" t="s">
        <v>975</v>
      </c>
      <c r="S31" s="95" t="s">
        <v>1017</v>
      </c>
      <c r="T31" s="95" t="s">
        <v>998</v>
      </c>
      <c r="U31" s="97">
        <v>45211</v>
      </c>
    </row>
    <row r="32" spans="1:21">
      <c r="A32" s="86">
        <v>45211.580180787038</v>
      </c>
      <c r="B32" s="87" t="s">
        <v>31</v>
      </c>
      <c r="C32" s="88" t="s">
        <v>1015</v>
      </c>
      <c r="D32" s="87" t="s">
        <v>1018</v>
      </c>
      <c r="E32" s="89">
        <v>2</v>
      </c>
      <c r="F32" s="87">
        <v>79024</v>
      </c>
      <c r="G32" s="87" t="s">
        <v>68</v>
      </c>
      <c r="H32" s="87" t="s">
        <v>69</v>
      </c>
      <c r="I32" s="87" t="s">
        <v>44</v>
      </c>
      <c r="J32" s="90">
        <v>90.75</v>
      </c>
      <c r="K32" s="90">
        <v>181.5</v>
      </c>
      <c r="L32" s="87" t="s">
        <v>973</v>
      </c>
      <c r="M32" s="87">
        <v>41</v>
      </c>
      <c r="N32" s="88">
        <v>45207</v>
      </c>
      <c r="O32" s="88">
        <v>45214</v>
      </c>
      <c r="P32" s="87" t="s">
        <v>997</v>
      </c>
      <c r="Q32" s="87" t="s">
        <v>3</v>
      </c>
      <c r="R32" s="89" t="s">
        <v>975</v>
      </c>
      <c r="S32" s="89" t="s">
        <v>1017</v>
      </c>
      <c r="T32" s="89" t="s">
        <v>998</v>
      </c>
      <c r="U32" s="91">
        <v>45211</v>
      </c>
    </row>
    <row r="33" spans="1:21">
      <c r="A33" s="92">
        <v>45211.581461574075</v>
      </c>
      <c r="B33" s="93" t="s">
        <v>35</v>
      </c>
      <c r="C33" s="94" t="s">
        <v>1015</v>
      </c>
      <c r="D33" s="93" t="s">
        <v>1019</v>
      </c>
      <c r="E33" s="95">
        <v>2</v>
      </c>
      <c r="F33" s="93" t="s">
        <v>68</v>
      </c>
      <c r="G33" s="93" t="s">
        <v>68</v>
      </c>
      <c r="H33" s="93" t="s">
        <v>92</v>
      </c>
      <c r="I33" s="93" t="s">
        <v>44</v>
      </c>
      <c r="J33" s="96">
        <v>109.19</v>
      </c>
      <c r="K33" s="96">
        <v>218.38</v>
      </c>
      <c r="L33" s="93" t="s">
        <v>981</v>
      </c>
      <c r="M33" s="93">
        <v>41</v>
      </c>
      <c r="N33" s="94">
        <v>45207</v>
      </c>
      <c r="O33" s="94">
        <v>45214</v>
      </c>
      <c r="P33" s="93" t="s">
        <v>997</v>
      </c>
      <c r="Q33" s="93" t="s">
        <v>3</v>
      </c>
      <c r="R33" s="95" t="s">
        <v>975</v>
      </c>
      <c r="S33" s="95" t="s">
        <v>1017</v>
      </c>
      <c r="T33" s="95" t="s">
        <v>998</v>
      </c>
      <c r="U33" s="97">
        <v>45211</v>
      </c>
    </row>
    <row r="34" spans="1:21">
      <c r="A34" s="86">
        <v>45211.582658796295</v>
      </c>
      <c r="B34" s="87" t="s">
        <v>35</v>
      </c>
      <c r="C34" s="88" t="s">
        <v>1015</v>
      </c>
      <c r="D34" s="87" t="s">
        <v>1020</v>
      </c>
      <c r="E34" s="89">
        <v>2</v>
      </c>
      <c r="F34" s="87" t="s">
        <v>68</v>
      </c>
      <c r="G34" s="87" t="s">
        <v>68</v>
      </c>
      <c r="H34" s="87" t="s">
        <v>278</v>
      </c>
      <c r="I34" s="87" t="s">
        <v>44</v>
      </c>
      <c r="J34" s="90">
        <v>109.19</v>
      </c>
      <c r="K34" s="90">
        <v>218.38</v>
      </c>
      <c r="L34" s="87" t="s">
        <v>981</v>
      </c>
      <c r="M34" s="87">
        <v>41</v>
      </c>
      <c r="N34" s="88">
        <v>45207</v>
      </c>
      <c r="O34" s="88">
        <v>45214</v>
      </c>
      <c r="P34" s="87" t="s">
        <v>997</v>
      </c>
      <c r="Q34" s="87" t="s">
        <v>3</v>
      </c>
      <c r="R34" s="89" t="s">
        <v>975</v>
      </c>
      <c r="S34" s="89" t="s">
        <v>1017</v>
      </c>
      <c r="T34" s="89" t="s">
        <v>998</v>
      </c>
      <c r="U34" s="91">
        <v>45211</v>
      </c>
    </row>
    <row r="35" spans="1:21">
      <c r="A35" s="92">
        <v>45211.58344722222</v>
      </c>
      <c r="B35" s="93" t="s">
        <v>35</v>
      </c>
      <c r="C35" s="94" t="s">
        <v>1015</v>
      </c>
      <c r="D35" s="93" t="s">
        <v>1021</v>
      </c>
      <c r="E35" s="95">
        <v>4</v>
      </c>
      <c r="F35" s="93" t="s">
        <v>68</v>
      </c>
      <c r="G35" s="93" t="s">
        <v>68</v>
      </c>
      <c r="H35" s="93" t="s">
        <v>980</v>
      </c>
      <c r="I35" s="93" t="s">
        <v>44</v>
      </c>
      <c r="J35" s="96">
        <v>109.19</v>
      </c>
      <c r="K35" s="96">
        <v>436.76</v>
      </c>
      <c r="L35" s="93" t="s">
        <v>981</v>
      </c>
      <c r="M35" s="93">
        <v>41</v>
      </c>
      <c r="N35" s="94">
        <v>45207</v>
      </c>
      <c r="O35" s="94">
        <v>45214</v>
      </c>
      <c r="P35" s="93" t="s">
        <v>997</v>
      </c>
      <c r="Q35" s="93" t="s">
        <v>3</v>
      </c>
      <c r="R35" s="95" t="s">
        <v>975</v>
      </c>
      <c r="S35" s="95" t="s">
        <v>1017</v>
      </c>
      <c r="T35" s="95" t="s">
        <v>998</v>
      </c>
      <c r="U35" s="97">
        <v>45211</v>
      </c>
    </row>
    <row r="36" spans="1:21">
      <c r="A36" s="86">
        <v>45212.314939467593</v>
      </c>
      <c r="B36" s="87" t="s">
        <v>66</v>
      </c>
      <c r="C36" s="88" t="s">
        <v>1015</v>
      </c>
      <c r="D36" s="87" t="s">
        <v>1003</v>
      </c>
      <c r="E36" s="89">
        <v>5</v>
      </c>
      <c r="F36" s="87" t="s">
        <v>68</v>
      </c>
      <c r="G36" s="87" t="s">
        <v>68</v>
      </c>
      <c r="H36" s="87" t="s">
        <v>97</v>
      </c>
      <c r="I36" s="87" t="s">
        <v>44</v>
      </c>
      <c r="J36" s="90">
        <v>112.96</v>
      </c>
      <c r="K36" s="90">
        <v>564.79999999999995</v>
      </c>
      <c r="L36" s="87" t="s">
        <v>981</v>
      </c>
      <c r="M36" s="87">
        <v>41</v>
      </c>
      <c r="N36" s="88">
        <v>45207</v>
      </c>
      <c r="O36" s="88">
        <v>45214</v>
      </c>
      <c r="P36" s="87" t="s">
        <v>997</v>
      </c>
      <c r="Q36" s="87" t="s">
        <v>3</v>
      </c>
      <c r="R36" s="89" t="s">
        <v>975</v>
      </c>
      <c r="S36" s="89" t="s">
        <v>1017</v>
      </c>
      <c r="T36" s="89" t="s">
        <v>998</v>
      </c>
      <c r="U36" s="91">
        <v>45211</v>
      </c>
    </row>
    <row r="37" spans="1:21">
      <c r="A37" s="92">
        <v>45212.318767939818</v>
      </c>
      <c r="B37" s="93" t="s">
        <v>66</v>
      </c>
      <c r="C37" s="94" t="s">
        <v>1015</v>
      </c>
      <c r="D37" s="93" t="s">
        <v>1005</v>
      </c>
      <c r="E37" s="95">
        <v>2</v>
      </c>
      <c r="F37" s="93">
        <v>6903612</v>
      </c>
      <c r="G37" s="93" t="s">
        <v>68</v>
      </c>
      <c r="H37" s="93" t="s">
        <v>69</v>
      </c>
      <c r="I37" s="93" t="s">
        <v>44</v>
      </c>
      <c r="J37" s="96">
        <v>112.96</v>
      </c>
      <c r="K37" s="96">
        <v>225.92</v>
      </c>
      <c r="L37" s="93" t="s">
        <v>973</v>
      </c>
      <c r="M37" s="93">
        <v>41</v>
      </c>
      <c r="N37" s="94">
        <v>45207</v>
      </c>
      <c r="O37" s="94">
        <v>45214</v>
      </c>
      <c r="P37" s="93" t="s">
        <v>997</v>
      </c>
      <c r="Q37" s="93" t="s">
        <v>3</v>
      </c>
      <c r="R37" s="95" t="s">
        <v>975</v>
      </c>
      <c r="S37" s="95" t="s">
        <v>1017</v>
      </c>
      <c r="T37" s="95" t="s">
        <v>998</v>
      </c>
      <c r="U37" s="97">
        <v>45211</v>
      </c>
    </row>
    <row r="38" spans="1:21">
      <c r="A38" s="86">
        <v>45212.327137731481</v>
      </c>
      <c r="B38" s="87" t="s">
        <v>66</v>
      </c>
      <c r="C38" s="88" t="s">
        <v>1015</v>
      </c>
      <c r="D38" s="87" t="s">
        <v>1022</v>
      </c>
      <c r="E38" s="89">
        <v>1</v>
      </c>
      <c r="F38" s="87">
        <v>79024</v>
      </c>
      <c r="G38" s="87" t="s">
        <v>68</v>
      </c>
      <c r="H38" s="87" t="s">
        <v>69</v>
      </c>
      <c r="I38" s="87" t="s">
        <v>44</v>
      </c>
      <c r="J38" s="90">
        <v>112.96</v>
      </c>
      <c r="K38" s="90">
        <v>112.96</v>
      </c>
      <c r="L38" s="87" t="s">
        <v>973</v>
      </c>
      <c r="M38" s="87">
        <v>41</v>
      </c>
      <c r="N38" s="88">
        <v>45207</v>
      </c>
      <c r="O38" s="88">
        <v>45214</v>
      </c>
      <c r="P38" s="87" t="s">
        <v>997</v>
      </c>
      <c r="Q38" s="87" t="s">
        <v>3</v>
      </c>
      <c r="R38" s="89" t="s">
        <v>975</v>
      </c>
      <c r="S38" s="89" t="s">
        <v>1017</v>
      </c>
      <c r="T38" s="89" t="s">
        <v>998</v>
      </c>
      <c r="U38" s="91">
        <v>45211</v>
      </c>
    </row>
    <row r="39" spans="1:21">
      <c r="A39" s="92">
        <v>45246.30525208333</v>
      </c>
      <c r="B39" s="93" t="s">
        <v>76</v>
      </c>
      <c r="C39" s="94" t="s">
        <v>1015</v>
      </c>
      <c r="D39" s="93" t="s">
        <v>630</v>
      </c>
      <c r="E39" s="95">
        <v>1</v>
      </c>
      <c r="F39" s="93">
        <v>6984733</v>
      </c>
      <c r="G39" s="93" t="s">
        <v>117</v>
      </c>
      <c r="H39" s="93" t="s">
        <v>69</v>
      </c>
      <c r="I39" s="93" t="s">
        <v>44</v>
      </c>
      <c r="J39" s="96">
        <v>116.75</v>
      </c>
      <c r="K39" s="96">
        <v>116.75</v>
      </c>
      <c r="L39" s="93" t="s">
        <v>973</v>
      </c>
      <c r="M39" s="93">
        <v>41</v>
      </c>
      <c r="N39" s="94">
        <v>45207</v>
      </c>
      <c r="O39" s="94">
        <v>45214</v>
      </c>
      <c r="P39" s="93" t="s">
        <v>997</v>
      </c>
      <c r="Q39" s="93" t="s">
        <v>3</v>
      </c>
      <c r="R39" s="95" t="s">
        <v>975</v>
      </c>
      <c r="S39" s="95" t="s">
        <v>1017</v>
      </c>
      <c r="T39" s="95" t="s">
        <v>998</v>
      </c>
      <c r="U39" s="97">
        <v>45211</v>
      </c>
    </row>
    <row r="40" spans="1:21">
      <c r="A40" s="86">
        <v>45212.313816666669</v>
      </c>
      <c r="B40" s="87" t="s">
        <v>66</v>
      </c>
      <c r="C40" s="88" t="s">
        <v>1023</v>
      </c>
      <c r="D40" s="87" t="s">
        <v>1024</v>
      </c>
      <c r="E40" s="89">
        <v>5</v>
      </c>
      <c r="F40" s="87">
        <v>6984733</v>
      </c>
      <c r="G40" s="87" t="s">
        <v>117</v>
      </c>
      <c r="H40" s="87" t="s">
        <v>69</v>
      </c>
      <c r="I40" s="87" t="s">
        <v>44</v>
      </c>
      <c r="J40" s="90">
        <v>112.96</v>
      </c>
      <c r="K40" s="90">
        <v>564.79999999999995</v>
      </c>
      <c r="L40" s="87" t="s">
        <v>973</v>
      </c>
      <c r="M40" s="87">
        <v>41</v>
      </c>
      <c r="N40" s="88">
        <v>45207</v>
      </c>
      <c r="O40" s="88">
        <v>45214</v>
      </c>
      <c r="P40" s="87" t="s">
        <v>997</v>
      </c>
      <c r="Q40" s="87" t="s">
        <v>3</v>
      </c>
      <c r="R40" s="89" t="s">
        <v>975</v>
      </c>
      <c r="S40" s="89" t="s">
        <v>1025</v>
      </c>
      <c r="T40" s="89" t="s">
        <v>998</v>
      </c>
      <c r="U40" s="91">
        <v>45212</v>
      </c>
    </row>
    <row r="41" spans="1:21">
      <c r="A41" s="92">
        <v>45212.315239236108</v>
      </c>
      <c r="B41" s="93" t="s">
        <v>66</v>
      </c>
      <c r="C41" s="94" t="s">
        <v>1023</v>
      </c>
      <c r="D41" s="93" t="s">
        <v>1003</v>
      </c>
      <c r="E41" s="95">
        <v>1</v>
      </c>
      <c r="F41" s="93" t="s">
        <v>68</v>
      </c>
      <c r="G41" s="93" t="s">
        <v>68</v>
      </c>
      <c r="H41" s="93" t="s">
        <v>97</v>
      </c>
      <c r="I41" s="93" t="s">
        <v>44</v>
      </c>
      <c r="J41" s="96">
        <v>112.96</v>
      </c>
      <c r="K41" s="96">
        <v>112.96</v>
      </c>
      <c r="L41" s="93" t="s">
        <v>981</v>
      </c>
      <c r="M41" s="93">
        <v>41</v>
      </c>
      <c r="N41" s="94">
        <v>45207</v>
      </c>
      <c r="O41" s="94">
        <v>45214</v>
      </c>
      <c r="P41" s="93" t="s">
        <v>997</v>
      </c>
      <c r="Q41" s="93" t="s">
        <v>3</v>
      </c>
      <c r="R41" s="95" t="s">
        <v>975</v>
      </c>
      <c r="S41" s="95" t="s">
        <v>1025</v>
      </c>
      <c r="T41" s="95" t="s">
        <v>998</v>
      </c>
      <c r="U41" s="97">
        <v>45212</v>
      </c>
    </row>
    <row r="42" spans="1:21">
      <c r="A42" s="86">
        <v>45212.318863773151</v>
      </c>
      <c r="B42" s="87" t="s">
        <v>66</v>
      </c>
      <c r="C42" s="88" t="s">
        <v>1023</v>
      </c>
      <c r="D42" s="87" t="s">
        <v>1005</v>
      </c>
      <c r="E42" s="89">
        <v>2</v>
      </c>
      <c r="F42" s="87">
        <v>6903612</v>
      </c>
      <c r="G42" s="87" t="s">
        <v>68</v>
      </c>
      <c r="H42" s="87" t="s">
        <v>69</v>
      </c>
      <c r="I42" s="87" t="s">
        <v>44</v>
      </c>
      <c r="J42" s="90">
        <v>112.96</v>
      </c>
      <c r="K42" s="90">
        <v>225.92</v>
      </c>
      <c r="L42" s="87" t="s">
        <v>973</v>
      </c>
      <c r="M42" s="87">
        <v>41</v>
      </c>
      <c r="N42" s="88">
        <v>45207</v>
      </c>
      <c r="O42" s="88">
        <v>45214</v>
      </c>
      <c r="P42" s="87" t="s">
        <v>997</v>
      </c>
      <c r="Q42" s="87" t="s">
        <v>3</v>
      </c>
      <c r="R42" s="89" t="s">
        <v>975</v>
      </c>
      <c r="S42" s="89" t="s">
        <v>1025</v>
      </c>
      <c r="T42" s="89" t="s">
        <v>998</v>
      </c>
      <c r="U42" s="91">
        <v>45212</v>
      </c>
    </row>
    <row r="43" spans="1:21">
      <c r="A43" s="92">
        <v>45212.538858217595</v>
      </c>
      <c r="B43" s="93" t="s">
        <v>31</v>
      </c>
      <c r="C43" s="94" t="s">
        <v>1023</v>
      </c>
      <c r="D43" s="93" t="s">
        <v>1026</v>
      </c>
      <c r="E43" s="95">
        <v>2.5</v>
      </c>
      <c r="F43" s="93">
        <v>79024</v>
      </c>
      <c r="G43" s="93" t="s">
        <v>68</v>
      </c>
      <c r="H43" s="93" t="s">
        <v>69</v>
      </c>
      <c r="I43" s="93" t="s">
        <v>44</v>
      </c>
      <c r="J43" s="96">
        <v>90.75</v>
      </c>
      <c r="K43" s="96">
        <v>226.875</v>
      </c>
      <c r="L43" s="93" t="s">
        <v>973</v>
      </c>
      <c r="M43" s="93">
        <v>41</v>
      </c>
      <c r="N43" s="94">
        <v>45207</v>
      </c>
      <c r="O43" s="94">
        <v>45214</v>
      </c>
      <c r="P43" s="93" t="s">
        <v>997</v>
      </c>
      <c r="Q43" s="93" t="s">
        <v>3</v>
      </c>
      <c r="R43" s="95" t="s">
        <v>975</v>
      </c>
      <c r="S43" s="95" t="s">
        <v>1025</v>
      </c>
      <c r="T43" s="95" t="s">
        <v>998</v>
      </c>
      <c r="U43" s="97">
        <v>45212</v>
      </c>
    </row>
    <row r="44" spans="1:21">
      <c r="A44" s="86">
        <v>45212.539884375001</v>
      </c>
      <c r="B44" s="87" t="s">
        <v>31</v>
      </c>
      <c r="C44" s="88" t="s">
        <v>1023</v>
      </c>
      <c r="D44" s="87" t="s">
        <v>1027</v>
      </c>
      <c r="E44" s="89">
        <v>5.5</v>
      </c>
      <c r="F44" s="87" t="s">
        <v>68</v>
      </c>
      <c r="G44" s="87" t="s">
        <v>68</v>
      </c>
      <c r="H44" s="87" t="s">
        <v>97</v>
      </c>
      <c r="I44" s="87" t="s">
        <v>44</v>
      </c>
      <c r="J44" s="90">
        <v>90.75</v>
      </c>
      <c r="K44" s="90">
        <v>499.125</v>
      </c>
      <c r="L44" s="87" t="s">
        <v>981</v>
      </c>
      <c r="M44" s="87">
        <v>41</v>
      </c>
      <c r="N44" s="88">
        <v>45207</v>
      </c>
      <c r="O44" s="88">
        <v>45214</v>
      </c>
      <c r="P44" s="87" t="s">
        <v>997</v>
      </c>
      <c r="Q44" s="87" t="s">
        <v>3</v>
      </c>
      <c r="R44" s="89" t="s">
        <v>975</v>
      </c>
      <c r="S44" s="89" t="s">
        <v>1025</v>
      </c>
      <c r="T44" s="89" t="s">
        <v>998</v>
      </c>
      <c r="U44" s="91">
        <v>45212</v>
      </c>
    </row>
    <row r="45" spans="1:21">
      <c r="A45" s="92">
        <v>45212.572898842591</v>
      </c>
      <c r="B45" s="93" t="s">
        <v>35</v>
      </c>
      <c r="C45" s="94" t="s">
        <v>1023</v>
      </c>
      <c r="D45" s="93" t="s">
        <v>1028</v>
      </c>
      <c r="E45" s="95">
        <v>2</v>
      </c>
      <c r="F45" s="93" t="s">
        <v>68</v>
      </c>
      <c r="G45" s="93" t="s">
        <v>68</v>
      </c>
      <c r="H45" s="93" t="s">
        <v>980</v>
      </c>
      <c r="I45" s="93" t="s">
        <v>44</v>
      </c>
      <c r="J45" s="96">
        <v>109.19</v>
      </c>
      <c r="K45" s="96">
        <v>218.38</v>
      </c>
      <c r="L45" s="93" t="s">
        <v>981</v>
      </c>
      <c r="M45" s="93">
        <v>41</v>
      </c>
      <c r="N45" s="94">
        <v>45207</v>
      </c>
      <c r="O45" s="94">
        <v>45214</v>
      </c>
      <c r="P45" s="93" t="s">
        <v>997</v>
      </c>
      <c r="Q45" s="93" t="s">
        <v>3</v>
      </c>
      <c r="R45" s="95" t="s">
        <v>975</v>
      </c>
      <c r="S45" s="95" t="s">
        <v>1025</v>
      </c>
      <c r="T45" s="95" t="s">
        <v>998</v>
      </c>
      <c r="U45" s="97">
        <v>45212</v>
      </c>
    </row>
    <row r="46" spans="1:21">
      <c r="A46" s="86">
        <v>45212.573414467595</v>
      </c>
      <c r="B46" s="87" t="s">
        <v>35</v>
      </c>
      <c r="C46" s="88" t="s">
        <v>1023</v>
      </c>
      <c r="D46" s="87" t="s">
        <v>1029</v>
      </c>
      <c r="E46" s="89">
        <v>6</v>
      </c>
      <c r="F46" s="87" t="s">
        <v>68</v>
      </c>
      <c r="G46" s="87" t="s">
        <v>68</v>
      </c>
      <c r="H46" s="87" t="s">
        <v>92</v>
      </c>
      <c r="I46" s="87" t="s">
        <v>44</v>
      </c>
      <c r="J46" s="90">
        <v>109.19</v>
      </c>
      <c r="K46" s="90">
        <v>655.14</v>
      </c>
      <c r="L46" s="87" t="s">
        <v>981</v>
      </c>
      <c r="M46" s="87">
        <v>41</v>
      </c>
      <c r="N46" s="88">
        <v>45207</v>
      </c>
      <c r="O46" s="88">
        <v>45214</v>
      </c>
      <c r="P46" s="87" t="s">
        <v>997</v>
      </c>
      <c r="Q46" s="87" t="s">
        <v>3</v>
      </c>
      <c r="R46" s="89" t="s">
        <v>975</v>
      </c>
      <c r="S46" s="89" t="s">
        <v>1025</v>
      </c>
      <c r="T46" s="89" t="s">
        <v>998</v>
      </c>
      <c r="U46" s="91">
        <v>45212</v>
      </c>
    </row>
    <row r="47" spans="1:21">
      <c r="A47" s="92">
        <v>45246.305383217594</v>
      </c>
      <c r="B47" s="93" t="s">
        <v>76</v>
      </c>
      <c r="C47" s="94" t="s">
        <v>1023</v>
      </c>
      <c r="D47" s="93" t="s">
        <v>630</v>
      </c>
      <c r="E47" s="95">
        <v>1</v>
      </c>
      <c r="F47" s="93">
        <v>6984733</v>
      </c>
      <c r="G47" s="93" t="s">
        <v>117</v>
      </c>
      <c r="H47" s="93" t="s">
        <v>69</v>
      </c>
      <c r="I47" s="93" t="s">
        <v>44</v>
      </c>
      <c r="J47" s="96">
        <v>116.75</v>
      </c>
      <c r="K47" s="96">
        <v>116.75</v>
      </c>
      <c r="L47" s="93" t="s">
        <v>973</v>
      </c>
      <c r="M47" s="93">
        <v>41</v>
      </c>
      <c r="N47" s="94">
        <v>45207</v>
      </c>
      <c r="O47" s="94">
        <v>45214</v>
      </c>
      <c r="P47" s="93" t="s">
        <v>997</v>
      </c>
      <c r="Q47" s="93" t="s">
        <v>3</v>
      </c>
      <c r="R47" s="95" t="s">
        <v>975</v>
      </c>
      <c r="S47" s="95" t="s">
        <v>1025</v>
      </c>
      <c r="T47" s="95" t="s">
        <v>998</v>
      </c>
      <c r="U47" s="97">
        <v>45212</v>
      </c>
    </row>
    <row r="48" spans="1:21">
      <c r="A48" s="86">
        <v>45215.578580439818</v>
      </c>
      <c r="B48" s="87" t="s">
        <v>31</v>
      </c>
      <c r="C48" s="88" t="s">
        <v>1030</v>
      </c>
      <c r="D48" s="87" t="s">
        <v>1031</v>
      </c>
      <c r="E48" s="89">
        <v>8</v>
      </c>
      <c r="F48" s="87" t="s">
        <v>68</v>
      </c>
      <c r="G48" s="87" t="s">
        <v>68</v>
      </c>
      <c r="H48" s="87" t="s">
        <v>97</v>
      </c>
      <c r="I48" s="87" t="s">
        <v>44</v>
      </c>
      <c r="J48" s="90">
        <v>90.75</v>
      </c>
      <c r="K48" s="90">
        <v>726</v>
      </c>
      <c r="L48" s="87" t="s">
        <v>981</v>
      </c>
      <c r="M48" s="87">
        <v>42</v>
      </c>
      <c r="N48" s="88">
        <v>45214</v>
      </c>
      <c r="O48" s="88">
        <v>45221</v>
      </c>
      <c r="P48" s="87" t="s">
        <v>1032</v>
      </c>
      <c r="Q48" s="87" t="s">
        <v>3</v>
      </c>
      <c r="R48" s="89" t="s">
        <v>975</v>
      </c>
      <c r="S48" s="89" t="s">
        <v>1033</v>
      </c>
      <c r="T48" s="89" t="s">
        <v>998</v>
      </c>
      <c r="U48" s="91">
        <v>45215</v>
      </c>
    </row>
    <row r="49" spans="1:21">
      <c r="A49" s="92">
        <v>45215.579638194446</v>
      </c>
      <c r="B49" s="93" t="s">
        <v>35</v>
      </c>
      <c r="C49" s="94" t="s">
        <v>1030</v>
      </c>
      <c r="D49" s="93" t="s">
        <v>1034</v>
      </c>
      <c r="E49" s="95">
        <v>8</v>
      </c>
      <c r="F49" s="93" t="s">
        <v>68</v>
      </c>
      <c r="G49" s="93" t="s">
        <v>68</v>
      </c>
      <c r="H49" s="93" t="s">
        <v>92</v>
      </c>
      <c r="I49" s="93" t="s">
        <v>44</v>
      </c>
      <c r="J49" s="96">
        <v>109.19</v>
      </c>
      <c r="K49" s="96">
        <v>873.52</v>
      </c>
      <c r="L49" s="93" t="s">
        <v>981</v>
      </c>
      <c r="M49" s="93">
        <v>42</v>
      </c>
      <c r="N49" s="94">
        <v>45214</v>
      </c>
      <c r="O49" s="94">
        <v>45221</v>
      </c>
      <c r="P49" s="93" t="s">
        <v>1032</v>
      </c>
      <c r="Q49" s="93" t="s">
        <v>3</v>
      </c>
      <c r="R49" s="95" t="s">
        <v>975</v>
      </c>
      <c r="S49" s="95" t="s">
        <v>1033</v>
      </c>
      <c r="T49" s="95" t="s">
        <v>998</v>
      </c>
      <c r="U49" s="97">
        <v>45215</v>
      </c>
    </row>
    <row r="50" spans="1:21">
      <c r="A50" s="86">
        <v>45219.5291125</v>
      </c>
      <c r="B50" s="87" t="s">
        <v>66</v>
      </c>
      <c r="C50" s="88" t="s">
        <v>1030</v>
      </c>
      <c r="D50" s="87" t="s">
        <v>1035</v>
      </c>
      <c r="E50" s="89">
        <v>4</v>
      </c>
      <c r="F50" s="87" t="s">
        <v>68</v>
      </c>
      <c r="G50" s="87" t="s">
        <v>68</v>
      </c>
      <c r="H50" s="87" t="s">
        <v>97</v>
      </c>
      <c r="I50" s="87" t="s">
        <v>44</v>
      </c>
      <c r="J50" s="90">
        <v>112.96</v>
      </c>
      <c r="K50" s="90">
        <v>451.84</v>
      </c>
      <c r="L50" s="87" t="s">
        <v>981</v>
      </c>
      <c r="M50" s="87">
        <v>42</v>
      </c>
      <c r="N50" s="88">
        <v>45214</v>
      </c>
      <c r="O50" s="88">
        <v>45221</v>
      </c>
      <c r="P50" s="87" t="s">
        <v>1032</v>
      </c>
      <c r="Q50" s="87" t="s">
        <v>3</v>
      </c>
      <c r="R50" s="89" t="s">
        <v>975</v>
      </c>
      <c r="S50" s="89" t="s">
        <v>1033</v>
      </c>
      <c r="T50" s="89" t="s">
        <v>998</v>
      </c>
      <c r="U50" s="91">
        <v>45215</v>
      </c>
    </row>
    <row r="51" spans="1:21">
      <c r="A51" s="92">
        <v>45219.532916898148</v>
      </c>
      <c r="B51" s="93" t="s">
        <v>66</v>
      </c>
      <c r="C51" s="94" t="s">
        <v>1030</v>
      </c>
      <c r="D51" s="93" t="s">
        <v>317</v>
      </c>
      <c r="E51" s="95">
        <v>2</v>
      </c>
      <c r="F51" s="93">
        <v>6984733</v>
      </c>
      <c r="G51" s="93" t="s">
        <v>117</v>
      </c>
      <c r="H51" s="93" t="s">
        <v>69</v>
      </c>
      <c r="I51" s="93" t="s">
        <v>44</v>
      </c>
      <c r="J51" s="96">
        <v>112.96</v>
      </c>
      <c r="K51" s="96">
        <v>225.92</v>
      </c>
      <c r="L51" s="93" t="s">
        <v>973</v>
      </c>
      <c r="M51" s="93">
        <v>42</v>
      </c>
      <c r="N51" s="94">
        <v>45214</v>
      </c>
      <c r="O51" s="94">
        <v>45221</v>
      </c>
      <c r="P51" s="93" t="s">
        <v>1032</v>
      </c>
      <c r="Q51" s="93" t="s">
        <v>3</v>
      </c>
      <c r="R51" s="95" t="s">
        <v>975</v>
      </c>
      <c r="S51" s="95" t="s">
        <v>1033</v>
      </c>
      <c r="T51" s="95" t="s">
        <v>998</v>
      </c>
      <c r="U51" s="97">
        <v>45215</v>
      </c>
    </row>
    <row r="52" spans="1:21">
      <c r="A52" s="86">
        <v>45219.537584259262</v>
      </c>
      <c r="B52" s="87" t="s">
        <v>66</v>
      </c>
      <c r="C52" s="88" t="s">
        <v>1030</v>
      </c>
      <c r="D52" s="87" t="s">
        <v>1036</v>
      </c>
      <c r="E52" s="89">
        <v>2</v>
      </c>
      <c r="F52" s="87">
        <v>20028</v>
      </c>
      <c r="G52" s="87" t="s">
        <v>68</v>
      </c>
      <c r="H52" s="87" t="s">
        <v>69</v>
      </c>
      <c r="I52" s="87" t="s">
        <v>44</v>
      </c>
      <c r="J52" s="90">
        <v>112.96</v>
      </c>
      <c r="K52" s="90">
        <v>225.92</v>
      </c>
      <c r="L52" s="87" t="s">
        <v>973</v>
      </c>
      <c r="M52" s="87">
        <v>42</v>
      </c>
      <c r="N52" s="88">
        <v>45214</v>
      </c>
      <c r="O52" s="88">
        <v>45221</v>
      </c>
      <c r="P52" s="87" t="s">
        <v>1032</v>
      </c>
      <c r="Q52" s="87" t="s">
        <v>3</v>
      </c>
      <c r="R52" s="89" t="s">
        <v>975</v>
      </c>
      <c r="S52" s="89" t="s">
        <v>1033</v>
      </c>
      <c r="T52" s="89" t="s">
        <v>998</v>
      </c>
      <c r="U52" s="91">
        <v>45215</v>
      </c>
    </row>
    <row r="53" spans="1:21">
      <c r="A53" s="92">
        <v>45246.312126504628</v>
      </c>
      <c r="B53" s="93" t="s">
        <v>76</v>
      </c>
      <c r="C53" s="94" t="s">
        <v>1030</v>
      </c>
      <c r="D53" s="93" t="s">
        <v>630</v>
      </c>
      <c r="E53" s="95">
        <v>1</v>
      </c>
      <c r="F53" s="93">
        <v>6984733</v>
      </c>
      <c r="G53" s="93" t="s">
        <v>117</v>
      </c>
      <c r="H53" s="93" t="s">
        <v>69</v>
      </c>
      <c r="I53" s="93" t="s">
        <v>44</v>
      </c>
      <c r="J53" s="96">
        <v>116.75</v>
      </c>
      <c r="K53" s="96">
        <v>116.75</v>
      </c>
      <c r="L53" s="93" t="s">
        <v>973</v>
      </c>
      <c r="M53" s="93">
        <v>42</v>
      </c>
      <c r="N53" s="94">
        <v>45214</v>
      </c>
      <c r="O53" s="94">
        <v>45221</v>
      </c>
      <c r="P53" s="93" t="s">
        <v>1032</v>
      </c>
      <c r="Q53" s="93" t="s">
        <v>3</v>
      </c>
      <c r="R53" s="95" t="s">
        <v>975</v>
      </c>
      <c r="S53" s="95" t="s">
        <v>1033</v>
      </c>
      <c r="T53" s="95" t="s">
        <v>998</v>
      </c>
      <c r="U53" s="97">
        <v>45215</v>
      </c>
    </row>
    <row r="54" spans="1:21">
      <c r="A54" s="86">
        <v>45216.573645601849</v>
      </c>
      <c r="B54" s="87" t="s">
        <v>35</v>
      </c>
      <c r="C54" s="88" t="s">
        <v>1037</v>
      </c>
      <c r="D54" s="87" t="s">
        <v>1038</v>
      </c>
      <c r="E54" s="89">
        <v>4</v>
      </c>
      <c r="F54" s="87" t="s">
        <v>68</v>
      </c>
      <c r="G54" s="87" t="s">
        <v>68</v>
      </c>
      <c r="H54" s="87" t="s">
        <v>92</v>
      </c>
      <c r="I54" s="87" t="s">
        <v>44</v>
      </c>
      <c r="J54" s="90">
        <v>109.19</v>
      </c>
      <c r="K54" s="90">
        <v>436.76</v>
      </c>
      <c r="L54" s="87" t="s">
        <v>981</v>
      </c>
      <c r="M54" s="87">
        <v>42</v>
      </c>
      <c r="N54" s="88">
        <v>45214</v>
      </c>
      <c r="O54" s="88">
        <v>45221</v>
      </c>
      <c r="P54" s="87" t="s">
        <v>1032</v>
      </c>
      <c r="Q54" s="87" t="s">
        <v>3</v>
      </c>
      <c r="R54" s="89" t="s">
        <v>975</v>
      </c>
      <c r="S54" s="89" t="s">
        <v>1039</v>
      </c>
      <c r="T54" s="89" t="s">
        <v>998</v>
      </c>
      <c r="U54" s="91">
        <v>45216</v>
      </c>
    </row>
    <row r="55" spans="1:21">
      <c r="A55" s="92">
        <v>45216.575039120369</v>
      </c>
      <c r="B55" s="93" t="s">
        <v>35</v>
      </c>
      <c r="C55" s="94" t="s">
        <v>1037</v>
      </c>
      <c r="D55" s="93" t="s">
        <v>1040</v>
      </c>
      <c r="E55" s="95">
        <v>3</v>
      </c>
      <c r="F55" s="93" t="s">
        <v>68</v>
      </c>
      <c r="G55" s="93" t="s">
        <v>68</v>
      </c>
      <c r="H55" s="93" t="s">
        <v>202</v>
      </c>
      <c r="I55" s="93" t="s">
        <v>44</v>
      </c>
      <c r="J55" s="96">
        <v>109.19</v>
      </c>
      <c r="K55" s="96">
        <v>327.57</v>
      </c>
      <c r="L55" s="93" t="s">
        <v>981</v>
      </c>
      <c r="M55" s="93">
        <v>42</v>
      </c>
      <c r="N55" s="94">
        <v>45214</v>
      </c>
      <c r="O55" s="94">
        <v>45221</v>
      </c>
      <c r="P55" s="93" t="s">
        <v>1032</v>
      </c>
      <c r="Q55" s="93" t="s">
        <v>3</v>
      </c>
      <c r="R55" s="95" t="s">
        <v>975</v>
      </c>
      <c r="S55" s="95" t="s">
        <v>1039</v>
      </c>
      <c r="T55" s="95" t="s">
        <v>998</v>
      </c>
      <c r="U55" s="97">
        <v>45216</v>
      </c>
    </row>
    <row r="56" spans="1:21">
      <c r="A56" s="86">
        <v>45216.576177083334</v>
      </c>
      <c r="B56" s="87" t="s">
        <v>35</v>
      </c>
      <c r="C56" s="88" t="s">
        <v>1037</v>
      </c>
      <c r="D56" s="87" t="s">
        <v>1041</v>
      </c>
      <c r="E56" s="89">
        <v>1</v>
      </c>
      <c r="F56" s="87" t="s">
        <v>68</v>
      </c>
      <c r="G56" s="87" t="s">
        <v>68</v>
      </c>
      <c r="H56" s="87" t="s">
        <v>1042</v>
      </c>
      <c r="I56" s="87" t="s">
        <v>44</v>
      </c>
      <c r="J56" s="90">
        <v>109.19</v>
      </c>
      <c r="K56" s="90">
        <v>109.19</v>
      </c>
      <c r="L56" s="87" t="s">
        <v>981</v>
      </c>
      <c r="M56" s="87">
        <v>42</v>
      </c>
      <c r="N56" s="88">
        <v>45214</v>
      </c>
      <c r="O56" s="88">
        <v>45221</v>
      </c>
      <c r="P56" s="87" t="s">
        <v>1032</v>
      </c>
      <c r="Q56" s="87" t="s">
        <v>3</v>
      </c>
      <c r="R56" s="89" t="s">
        <v>975</v>
      </c>
      <c r="S56" s="89" t="s">
        <v>1039</v>
      </c>
      <c r="T56" s="89" t="s">
        <v>998</v>
      </c>
      <c r="U56" s="91">
        <v>45216</v>
      </c>
    </row>
    <row r="57" spans="1:21">
      <c r="A57" s="92">
        <v>45216.57778576389</v>
      </c>
      <c r="B57" s="93" t="s">
        <v>31</v>
      </c>
      <c r="C57" s="94" t="s">
        <v>1037</v>
      </c>
      <c r="D57" s="93" t="s">
        <v>1031</v>
      </c>
      <c r="E57" s="95">
        <v>6</v>
      </c>
      <c r="F57" s="93" t="s">
        <v>68</v>
      </c>
      <c r="G57" s="93" t="s">
        <v>68</v>
      </c>
      <c r="H57" s="93" t="s">
        <v>97</v>
      </c>
      <c r="I57" s="93" t="s">
        <v>44</v>
      </c>
      <c r="J57" s="96">
        <v>90.75</v>
      </c>
      <c r="K57" s="96">
        <v>544.5</v>
      </c>
      <c r="L57" s="93" t="s">
        <v>981</v>
      </c>
      <c r="M57" s="93">
        <v>42</v>
      </c>
      <c r="N57" s="94">
        <v>45214</v>
      </c>
      <c r="O57" s="94">
        <v>45221</v>
      </c>
      <c r="P57" s="93" t="s">
        <v>1032</v>
      </c>
      <c r="Q57" s="93" t="s">
        <v>3</v>
      </c>
      <c r="R57" s="95" t="s">
        <v>975</v>
      </c>
      <c r="S57" s="95" t="s">
        <v>1039</v>
      </c>
      <c r="T57" s="95" t="s">
        <v>998</v>
      </c>
      <c r="U57" s="97">
        <v>45216</v>
      </c>
    </row>
    <row r="58" spans="1:21">
      <c r="A58" s="86">
        <v>45219.530847106478</v>
      </c>
      <c r="B58" s="87" t="s">
        <v>66</v>
      </c>
      <c r="C58" s="88" t="s">
        <v>1037</v>
      </c>
      <c r="D58" s="87" t="s">
        <v>1035</v>
      </c>
      <c r="E58" s="89">
        <v>4</v>
      </c>
      <c r="F58" s="87" t="s">
        <v>68</v>
      </c>
      <c r="G58" s="87" t="s">
        <v>68</v>
      </c>
      <c r="H58" s="87" t="s">
        <v>97</v>
      </c>
      <c r="I58" s="87" t="s">
        <v>44</v>
      </c>
      <c r="J58" s="90">
        <v>112.96</v>
      </c>
      <c r="K58" s="90">
        <v>451.84</v>
      </c>
      <c r="L58" s="87" t="s">
        <v>981</v>
      </c>
      <c r="M58" s="87">
        <v>42</v>
      </c>
      <c r="N58" s="88">
        <v>45214</v>
      </c>
      <c r="O58" s="88">
        <v>45221</v>
      </c>
      <c r="P58" s="87" t="s">
        <v>1032</v>
      </c>
      <c r="Q58" s="87" t="s">
        <v>3</v>
      </c>
      <c r="R58" s="89" t="s">
        <v>975</v>
      </c>
      <c r="S58" s="89" t="s">
        <v>1039</v>
      </c>
      <c r="T58" s="89" t="s">
        <v>998</v>
      </c>
      <c r="U58" s="91">
        <v>45216</v>
      </c>
    </row>
    <row r="59" spans="1:21">
      <c r="A59" s="92">
        <v>45219.534171527775</v>
      </c>
      <c r="B59" s="93" t="s">
        <v>66</v>
      </c>
      <c r="C59" s="94" t="s">
        <v>1037</v>
      </c>
      <c r="D59" s="93" t="s">
        <v>1043</v>
      </c>
      <c r="E59" s="95">
        <v>2</v>
      </c>
      <c r="F59" s="93">
        <v>6984733</v>
      </c>
      <c r="G59" s="93" t="s">
        <v>117</v>
      </c>
      <c r="H59" s="93" t="s">
        <v>69</v>
      </c>
      <c r="I59" s="93" t="s">
        <v>44</v>
      </c>
      <c r="J59" s="96">
        <v>112.96</v>
      </c>
      <c r="K59" s="96">
        <v>225.92</v>
      </c>
      <c r="L59" s="93" t="s">
        <v>973</v>
      </c>
      <c r="M59" s="93">
        <v>42</v>
      </c>
      <c r="N59" s="94">
        <v>45214</v>
      </c>
      <c r="O59" s="94">
        <v>45221</v>
      </c>
      <c r="P59" s="93" t="s">
        <v>1032</v>
      </c>
      <c r="Q59" s="93" t="s">
        <v>3</v>
      </c>
      <c r="R59" s="95" t="s">
        <v>975</v>
      </c>
      <c r="S59" s="95" t="s">
        <v>1039</v>
      </c>
      <c r="T59" s="95" t="s">
        <v>998</v>
      </c>
      <c r="U59" s="97">
        <v>45216</v>
      </c>
    </row>
    <row r="60" spans="1:21">
      <c r="A60" s="86">
        <v>45219.537769212962</v>
      </c>
      <c r="B60" s="87" t="s">
        <v>66</v>
      </c>
      <c r="C60" s="88" t="s">
        <v>1037</v>
      </c>
      <c r="D60" s="87" t="s">
        <v>1036</v>
      </c>
      <c r="E60" s="89">
        <v>2</v>
      </c>
      <c r="F60" s="87">
        <v>20028</v>
      </c>
      <c r="G60" s="87" t="s">
        <v>68</v>
      </c>
      <c r="H60" s="87" t="s">
        <v>69</v>
      </c>
      <c r="I60" s="87" t="s">
        <v>44</v>
      </c>
      <c r="J60" s="90">
        <v>112.96</v>
      </c>
      <c r="K60" s="90">
        <v>225.92</v>
      </c>
      <c r="L60" s="87" t="s">
        <v>973</v>
      </c>
      <c r="M60" s="87">
        <v>42</v>
      </c>
      <c r="N60" s="88">
        <v>45214</v>
      </c>
      <c r="O60" s="88">
        <v>45221</v>
      </c>
      <c r="P60" s="87" t="s">
        <v>1032</v>
      </c>
      <c r="Q60" s="87" t="s">
        <v>3</v>
      </c>
      <c r="R60" s="89" t="s">
        <v>975</v>
      </c>
      <c r="S60" s="89" t="s">
        <v>1039</v>
      </c>
      <c r="T60" s="89" t="s">
        <v>998</v>
      </c>
      <c r="U60" s="91">
        <v>45216</v>
      </c>
    </row>
    <row r="61" spans="1:21">
      <c r="A61" s="92">
        <v>45246.312241319443</v>
      </c>
      <c r="B61" s="93" t="s">
        <v>76</v>
      </c>
      <c r="C61" s="94" t="s">
        <v>1037</v>
      </c>
      <c r="D61" s="93" t="s">
        <v>630</v>
      </c>
      <c r="E61" s="95">
        <v>1</v>
      </c>
      <c r="F61" s="93">
        <v>6984733</v>
      </c>
      <c r="G61" s="93" t="s">
        <v>117</v>
      </c>
      <c r="H61" s="93" t="s">
        <v>69</v>
      </c>
      <c r="I61" s="93" t="s">
        <v>44</v>
      </c>
      <c r="J61" s="96">
        <v>116.75</v>
      </c>
      <c r="K61" s="96">
        <v>116.75</v>
      </c>
      <c r="L61" s="93" t="s">
        <v>973</v>
      </c>
      <c r="M61" s="93">
        <v>42</v>
      </c>
      <c r="N61" s="94">
        <v>45214</v>
      </c>
      <c r="O61" s="94">
        <v>45221</v>
      </c>
      <c r="P61" s="93" t="s">
        <v>1032</v>
      </c>
      <c r="Q61" s="93" t="s">
        <v>3</v>
      </c>
      <c r="R61" s="95" t="s">
        <v>975</v>
      </c>
      <c r="S61" s="95" t="s">
        <v>1039</v>
      </c>
      <c r="T61" s="95" t="s">
        <v>998</v>
      </c>
      <c r="U61" s="97">
        <v>45216</v>
      </c>
    </row>
    <row r="62" spans="1:21">
      <c r="A62" s="86">
        <v>45217.578353472221</v>
      </c>
      <c r="B62" s="87" t="s">
        <v>31</v>
      </c>
      <c r="C62" s="88" t="s">
        <v>961</v>
      </c>
      <c r="D62" s="87" t="s">
        <v>1031</v>
      </c>
      <c r="E62" s="89">
        <v>6</v>
      </c>
      <c r="F62" s="87" t="s">
        <v>68</v>
      </c>
      <c r="G62" s="87" t="s">
        <v>68</v>
      </c>
      <c r="H62" s="87" t="s">
        <v>97</v>
      </c>
      <c r="I62" s="87" t="s">
        <v>44</v>
      </c>
      <c r="J62" s="90">
        <v>90.75</v>
      </c>
      <c r="K62" s="90">
        <v>544.5</v>
      </c>
      <c r="L62" s="87" t="s">
        <v>981</v>
      </c>
      <c r="M62" s="87">
        <v>42</v>
      </c>
      <c r="N62" s="88">
        <v>45214</v>
      </c>
      <c r="O62" s="88">
        <v>45221</v>
      </c>
      <c r="P62" s="87" t="s">
        <v>1032</v>
      </c>
      <c r="Q62" s="87" t="s">
        <v>3</v>
      </c>
      <c r="R62" s="89" t="s">
        <v>975</v>
      </c>
      <c r="S62" s="89" t="s">
        <v>1044</v>
      </c>
      <c r="T62" s="89" t="s">
        <v>998</v>
      </c>
      <c r="U62" s="91">
        <v>45217</v>
      </c>
    </row>
    <row r="63" spans="1:21">
      <c r="A63" s="92">
        <v>45217.579188541669</v>
      </c>
      <c r="B63" s="93" t="s">
        <v>31</v>
      </c>
      <c r="C63" s="94" t="s">
        <v>961</v>
      </c>
      <c r="D63" s="93" t="s">
        <v>1045</v>
      </c>
      <c r="E63" s="95">
        <v>1</v>
      </c>
      <c r="F63" s="93" t="s">
        <v>68</v>
      </c>
      <c r="G63" s="93" t="s">
        <v>68</v>
      </c>
      <c r="H63" s="93" t="s">
        <v>202</v>
      </c>
      <c r="I63" s="93" t="s">
        <v>44</v>
      </c>
      <c r="J63" s="96">
        <v>90.75</v>
      </c>
      <c r="K63" s="96">
        <v>90.75</v>
      </c>
      <c r="L63" s="93" t="s">
        <v>981</v>
      </c>
      <c r="M63" s="93">
        <v>42</v>
      </c>
      <c r="N63" s="94">
        <v>45214</v>
      </c>
      <c r="O63" s="94">
        <v>45221</v>
      </c>
      <c r="P63" s="93" t="s">
        <v>1032</v>
      </c>
      <c r="Q63" s="93" t="s">
        <v>3</v>
      </c>
      <c r="R63" s="95" t="s">
        <v>975</v>
      </c>
      <c r="S63" s="95" t="s">
        <v>1044</v>
      </c>
      <c r="T63" s="95" t="s">
        <v>998</v>
      </c>
      <c r="U63" s="97">
        <v>45217</v>
      </c>
    </row>
    <row r="64" spans="1:21">
      <c r="A64" s="86">
        <v>45217.580882986113</v>
      </c>
      <c r="B64" s="87" t="s">
        <v>35</v>
      </c>
      <c r="C64" s="88" t="s">
        <v>961</v>
      </c>
      <c r="D64" s="87" t="s">
        <v>1045</v>
      </c>
      <c r="E64" s="89">
        <v>8</v>
      </c>
      <c r="F64" s="87" t="s">
        <v>68</v>
      </c>
      <c r="G64" s="87" t="s">
        <v>68</v>
      </c>
      <c r="H64" s="87" t="s">
        <v>202</v>
      </c>
      <c r="I64" s="87" t="s">
        <v>44</v>
      </c>
      <c r="J64" s="90">
        <v>109.19</v>
      </c>
      <c r="K64" s="90">
        <v>873.52</v>
      </c>
      <c r="L64" s="87" t="s">
        <v>981</v>
      </c>
      <c r="M64" s="87">
        <v>42</v>
      </c>
      <c r="N64" s="88">
        <v>45214</v>
      </c>
      <c r="O64" s="88">
        <v>45221</v>
      </c>
      <c r="P64" s="87" t="s">
        <v>1032</v>
      </c>
      <c r="Q64" s="87" t="s">
        <v>3</v>
      </c>
      <c r="R64" s="89" t="s">
        <v>975</v>
      </c>
      <c r="S64" s="89" t="s">
        <v>1044</v>
      </c>
      <c r="T64" s="89" t="s">
        <v>998</v>
      </c>
      <c r="U64" s="91">
        <v>45217</v>
      </c>
    </row>
    <row r="65" spans="1:21">
      <c r="A65" s="92">
        <v>45219.530973148147</v>
      </c>
      <c r="B65" s="93" t="s">
        <v>66</v>
      </c>
      <c r="C65" s="94" t="s">
        <v>961</v>
      </c>
      <c r="D65" s="93" t="s">
        <v>1035</v>
      </c>
      <c r="E65" s="95">
        <v>2</v>
      </c>
      <c r="F65" s="93" t="s">
        <v>68</v>
      </c>
      <c r="G65" s="93" t="s">
        <v>68</v>
      </c>
      <c r="H65" s="93" t="s">
        <v>97</v>
      </c>
      <c r="I65" s="93" t="s">
        <v>44</v>
      </c>
      <c r="J65" s="96">
        <v>112.96</v>
      </c>
      <c r="K65" s="96">
        <v>225.92</v>
      </c>
      <c r="L65" s="93" t="s">
        <v>981</v>
      </c>
      <c r="M65" s="93">
        <v>42</v>
      </c>
      <c r="N65" s="94">
        <v>45214</v>
      </c>
      <c r="O65" s="94">
        <v>45221</v>
      </c>
      <c r="P65" s="93" t="s">
        <v>1032</v>
      </c>
      <c r="Q65" s="93" t="s">
        <v>3</v>
      </c>
      <c r="R65" s="95" t="s">
        <v>975</v>
      </c>
      <c r="S65" s="95" t="s">
        <v>1044</v>
      </c>
      <c r="T65" s="95" t="s">
        <v>998</v>
      </c>
      <c r="U65" s="97">
        <v>45217</v>
      </c>
    </row>
    <row r="66" spans="1:21">
      <c r="A66" s="86">
        <v>45219.533596296293</v>
      </c>
      <c r="B66" s="87" t="s">
        <v>66</v>
      </c>
      <c r="C66" s="88" t="s">
        <v>961</v>
      </c>
      <c r="D66" s="87" t="s">
        <v>1046</v>
      </c>
      <c r="E66" s="89">
        <v>2</v>
      </c>
      <c r="F66" s="87">
        <v>6984733</v>
      </c>
      <c r="G66" s="87" t="s">
        <v>117</v>
      </c>
      <c r="H66" s="87" t="s">
        <v>69</v>
      </c>
      <c r="I66" s="87" t="s">
        <v>44</v>
      </c>
      <c r="J66" s="90">
        <v>112.96</v>
      </c>
      <c r="K66" s="90">
        <v>225.92</v>
      </c>
      <c r="L66" s="87" t="s">
        <v>973</v>
      </c>
      <c r="M66" s="87">
        <v>42</v>
      </c>
      <c r="N66" s="88">
        <v>45214</v>
      </c>
      <c r="O66" s="88">
        <v>45221</v>
      </c>
      <c r="P66" s="87" t="s">
        <v>1032</v>
      </c>
      <c r="Q66" s="87" t="s">
        <v>3</v>
      </c>
      <c r="R66" s="89" t="s">
        <v>975</v>
      </c>
      <c r="S66" s="89" t="s">
        <v>1044</v>
      </c>
      <c r="T66" s="89" t="s">
        <v>998</v>
      </c>
      <c r="U66" s="91">
        <v>45217</v>
      </c>
    </row>
    <row r="67" spans="1:21">
      <c r="A67" s="92">
        <v>45219.564966203703</v>
      </c>
      <c r="B67" s="93" t="s">
        <v>66</v>
      </c>
      <c r="C67" s="94" t="s">
        <v>961</v>
      </c>
      <c r="D67" s="93" t="s">
        <v>1047</v>
      </c>
      <c r="E67" s="95">
        <v>4</v>
      </c>
      <c r="F67" s="93" t="s">
        <v>68</v>
      </c>
      <c r="G67" s="93" t="s">
        <v>68</v>
      </c>
      <c r="H67" s="93" t="s">
        <v>202</v>
      </c>
      <c r="I67" s="93" t="s">
        <v>44</v>
      </c>
      <c r="J67" s="96">
        <v>112.96</v>
      </c>
      <c r="K67" s="96">
        <v>451.84</v>
      </c>
      <c r="L67" s="93" t="s">
        <v>981</v>
      </c>
      <c r="M67" s="93">
        <v>42</v>
      </c>
      <c r="N67" s="94">
        <v>45214</v>
      </c>
      <c r="O67" s="94">
        <v>45221</v>
      </c>
      <c r="P67" s="93" t="s">
        <v>1032</v>
      </c>
      <c r="Q67" s="93" t="s">
        <v>3</v>
      </c>
      <c r="R67" s="95" t="s">
        <v>975</v>
      </c>
      <c r="S67" s="95" t="s">
        <v>1044</v>
      </c>
      <c r="T67" s="95" t="s">
        <v>998</v>
      </c>
      <c r="U67" s="97">
        <v>45217</v>
      </c>
    </row>
    <row r="68" spans="1:21">
      <c r="A68" s="86">
        <v>45246.312321990743</v>
      </c>
      <c r="B68" s="87" t="s">
        <v>76</v>
      </c>
      <c r="C68" s="88" t="s">
        <v>961</v>
      </c>
      <c r="D68" s="87" t="s">
        <v>630</v>
      </c>
      <c r="E68" s="89">
        <v>1</v>
      </c>
      <c r="F68" s="87">
        <v>6984733</v>
      </c>
      <c r="G68" s="87" t="s">
        <v>117</v>
      </c>
      <c r="H68" s="87" t="s">
        <v>69</v>
      </c>
      <c r="I68" s="87" t="s">
        <v>44</v>
      </c>
      <c r="J68" s="90">
        <v>116.75</v>
      </c>
      <c r="K68" s="90">
        <v>116.75</v>
      </c>
      <c r="L68" s="87" t="s">
        <v>973</v>
      </c>
      <c r="M68" s="87">
        <v>42</v>
      </c>
      <c r="N68" s="88">
        <v>45214</v>
      </c>
      <c r="O68" s="88">
        <v>45221</v>
      </c>
      <c r="P68" s="87" t="s">
        <v>1032</v>
      </c>
      <c r="Q68" s="87" t="s">
        <v>3</v>
      </c>
      <c r="R68" s="89" t="s">
        <v>975</v>
      </c>
      <c r="S68" s="89" t="s">
        <v>1044</v>
      </c>
      <c r="T68" s="89" t="s">
        <v>998</v>
      </c>
      <c r="U68" s="91">
        <v>45217</v>
      </c>
    </row>
    <row r="69" spans="1:21">
      <c r="A69" s="92">
        <v>45246.312339236109</v>
      </c>
      <c r="B69" s="93" t="s">
        <v>76</v>
      </c>
      <c r="C69" s="94" t="s">
        <v>961</v>
      </c>
      <c r="D69" s="93" t="s">
        <v>630</v>
      </c>
      <c r="E69" s="95">
        <v>1</v>
      </c>
      <c r="F69" s="93">
        <v>6984733</v>
      </c>
      <c r="G69" s="93" t="s">
        <v>117</v>
      </c>
      <c r="H69" s="93" t="s">
        <v>69</v>
      </c>
      <c r="I69" s="93" t="s">
        <v>44</v>
      </c>
      <c r="J69" s="96">
        <v>116.75</v>
      </c>
      <c r="K69" s="96">
        <v>116.75</v>
      </c>
      <c r="L69" s="93" t="s">
        <v>973</v>
      </c>
      <c r="M69" s="93">
        <v>42</v>
      </c>
      <c r="N69" s="94">
        <v>45214</v>
      </c>
      <c r="O69" s="94">
        <v>45221</v>
      </c>
      <c r="P69" s="93" t="s">
        <v>1032</v>
      </c>
      <c r="Q69" s="93" t="s">
        <v>3</v>
      </c>
      <c r="R69" s="95" t="s">
        <v>975</v>
      </c>
      <c r="S69" s="95" t="s">
        <v>1044</v>
      </c>
      <c r="T69" s="95" t="s">
        <v>998</v>
      </c>
      <c r="U69" s="97">
        <v>45217</v>
      </c>
    </row>
    <row r="70" spans="1:21">
      <c r="A70" s="86">
        <v>45218.576992361108</v>
      </c>
      <c r="B70" s="87" t="s">
        <v>31</v>
      </c>
      <c r="C70" s="88" t="s">
        <v>1048</v>
      </c>
      <c r="D70" s="87" t="s">
        <v>1049</v>
      </c>
      <c r="E70" s="89">
        <v>1.5</v>
      </c>
      <c r="F70" s="87">
        <v>79024</v>
      </c>
      <c r="G70" s="87" t="s">
        <v>68</v>
      </c>
      <c r="H70" s="87" t="s">
        <v>69</v>
      </c>
      <c r="I70" s="87" t="s">
        <v>44</v>
      </c>
      <c r="J70" s="90">
        <v>90.75</v>
      </c>
      <c r="K70" s="90">
        <v>136.125</v>
      </c>
      <c r="L70" s="87" t="s">
        <v>973</v>
      </c>
      <c r="M70" s="87">
        <v>42</v>
      </c>
      <c r="N70" s="88">
        <v>45214</v>
      </c>
      <c r="O70" s="88">
        <v>45221</v>
      </c>
      <c r="P70" s="87" t="s">
        <v>1032</v>
      </c>
      <c r="Q70" s="87" t="s">
        <v>3</v>
      </c>
      <c r="R70" s="89" t="s">
        <v>975</v>
      </c>
      <c r="S70" s="89" t="s">
        <v>1050</v>
      </c>
      <c r="T70" s="89" t="s">
        <v>998</v>
      </c>
      <c r="U70" s="91">
        <v>45218</v>
      </c>
    </row>
    <row r="71" spans="1:21">
      <c r="A71" s="92">
        <v>45218.577784259258</v>
      </c>
      <c r="B71" s="93" t="s">
        <v>31</v>
      </c>
      <c r="C71" s="94" t="s">
        <v>1048</v>
      </c>
      <c r="D71" s="93" t="s">
        <v>1051</v>
      </c>
      <c r="E71" s="95">
        <v>6.5</v>
      </c>
      <c r="F71" s="93" t="s">
        <v>68</v>
      </c>
      <c r="G71" s="93" t="s">
        <v>68</v>
      </c>
      <c r="H71" s="93" t="s">
        <v>97</v>
      </c>
      <c r="I71" s="93" t="s">
        <v>44</v>
      </c>
      <c r="J71" s="96">
        <v>90.75</v>
      </c>
      <c r="K71" s="96">
        <v>589.875</v>
      </c>
      <c r="L71" s="93" t="s">
        <v>981</v>
      </c>
      <c r="M71" s="93">
        <v>42</v>
      </c>
      <c r="N71" s="94">
        <v>45214</v>
      </c>
      <c r="O71" s="94">
        <v>45221</v>
      </c>
      <c r="P71" s="93" t="s">
        <v>1032</v>
      </c>
      <c r="Q71" s="93" t="s">
        <v>3</v>
      </c>
      <c r="R71" s="95" t="s">
        <v>975</v>
      </c>
      <c r="S71" s="95" t="s">
        <v>1050</v>
      </c>
      <c r="T71" s="95" t="s">
        <v>998</v>
      </c>
      <c r="U71" s="97">
        <v>45218</v>
      </c>
    </row>
    <row r="72" spans="1:21">
      <c r="A72" s="86">
        <v>45218.579092939814</v>
      </c>
      <c r="B72" s="87" t="s">
        <v>35</v>
      </c>
      <c r="C72" s="88" t="s">
        <v>1048</v>
      </c>
      <c r="D72" s="87" t="s">
        <v>1052</v>
      </c>
      <c r="E72" s="89">
        <v>8</v>
      </c>
      <c r="F72" s="87" t="s">
        <v>68</v>
      </c>
      <c r="G72" s="87" t="s">
        <v>68</v>
      </c>
      <c r="H72" s="87" t="s">
        <v>202</v>
      </c>
      <c r="I72" s="87" t="s">
        <v>44</v>
      </c>
      <c r="J72" s="90">
        <v>109.19</v>
      </c>
      <c r="K72" s="90">
        <v>873.52</v>
      </c>
      <c r="L72" s="87" t="s">
        <v>981</v>
      </c>
      <c r="M72" s="87">
        <v>42</v>
      </c>
      <c r="N72" s="88">
        <v>45214</v>
      </c>
      <c r="O72" s="88">
        <v>45221</v>
      </c>
      <c r="P72" s="87" t="s">
        <v>1032</v>
      </c>
      <c r="Q72" s="87" t="s">
        <v>3</v>
      </c>
      <c r="R72" s="89" t="s">
        <v>975</v>
      </c>
      <c r="S72" s="89" t="s">
        <v>1050</v>
      </c>
      <c r="T72" s="89" t="s">
        <v>998</v>
      </c>
      <c r="U72" s="91">
        <v>45218</v>
      </c>
    </row>
    <row r="73" spans="1:21">
      <c r="A73" s="92">
        <v>45219.531116319442</v>
      </c>
      <c r="B73" s="93" t="s">
        <v>66</v>
      </c>
      <c r="C73" s="94" t="s">
        <v>1048</v>
      </c>
      <c r="D73" s="93" t="s">
        <v>1035</v>
      </c>
      <c r="E73" s="95">
        <v>4</v>
      </c>
      <c r="F73" s="93" t="s">
        <v>68</v>
      </c>
      <c r="G73" s="93" t="s">
        <v>68</v>
      </c>
      <c r="H73" s="93" t="s">
        <v>97</v>
      </c>
      <c r="I73" s="93" t="s">
        <v>44</v>
      </c>
      <c r="J73" s="96">
        <v>112.96</v>
      </c>
      <c r="K73" s="96">
        <v>451.84</v>
      </c>
      <c r="L73" s="93" t="s">
        <v>981</v>
      </c>
      <c r="M73" s="93">
        <v>42</v>
      </c>
      <c r="N73" s="94">
        <v>45214</v>
      </c>
      <c r="O73" s="94">
        <v>45221</v>
      </c>
      <c r="P73" s="93" t="s">
        <v>1032</v>
      </c>
      <c r="Q73" s="93" t="s">
        <v>3</v>
      </c>
      <c r="R73" s="95" t="s">
        <v>975</v>
      </c>
      <c r="S73" s="95" t="s">
        <v>1050</v>
      </c>
      <c r="T73" s="95" t="s">
        <v>998</v>
      </c>
      <c r="U73" s="97">
        <v>45218</v>
      </c>
    </row>
    <row r="74" spans="1:21">
      <c r="A74" s="86">
        <v>45219.534006481481</v>
      </c>
      <c r="B74" s="87" t="s">
        <v>66</v>
      </c>
      <c r="C74" s="88" t="s">
        <v>1048</v>
      </c>
      <c r="D74" s="87" t="s">
        <v>1043</v>
      </c>
      <c r="E74" s="89">
        <v>2</v>
      </c>
      <c r="F74" s="87">
        <v>6984733</v>
      </c>
      <c r="G74" s="87" t="s">
        <v>117</v>
      </c>
      <c r="H74" s="87" t="s">
        <v>69</v>
      </c>
      <c r="I74" s="87" t="s">
        <v>44</v>
      </c>
      <c r="J74" s="90">
        <v>112.96</v>
      </c>
      <c r="K74" s="90">
        <v>225.92</v>
      </c>
      <c r="L74" s="87" t="s">
        <v>973</v>
      </c>
      <c r="M74" s="87">
        <v>42</v>
      </c>
      <c r="N74" s="88">
        <v>45214</v>
      </c>
      <c r="O74" s="88">
        <v>45221</v>
      </c>
      <c r="P74" s="87" t="s">
        <v>1032</v>
      </c>
      <c r="Q74" s="87" t="s">
        <v>3</v>
      </c>
      <c r="R74" s="89" t="s">
        <v>975</v>
      </c>
      <c r="S74" s="89" t="s">
        <v>1050</v>
      </c>
      <c r="T74" s="89" t="s">
        <v>998</v>
      </c>
      <c r="U74" s="91">
        <v>45218</v>
      </c>
    </row>
    <row r="75" spans="1:21">
      <c r="A75" s="92">
        <v>45219.537918518516</v>
      </c>
      <c r="B75" s="93" t="s">
        <v>66</v>
      </c>
      <c r="C75" s="94" t="s">
        <v>1048</v>
      </c>
      <c r="D75" s="93" t="s">
        <v>1036</v>
      </c>
      <c r="E75" s="95">
        <v>2</v>
      </c>
      <c r="F75" s="93">
        <v>20028</v>
      </c>
      <c r="G75" s="93" t="s">
        <v>68</v>
      </c>
      <c r="H75" s="93" t="s">
        <v>69</v>
      </c>
      <c r="I75" s="93" t="s">
        <v>44</v>
      </c>
      <c r="J75" s="96">
        <v>112.96</v>
      </c>
      <c r="K75" s="96">
        <v>225.92</v>
      </c>
      <c r="L75" s="93" t="s">
        <v>973</v>
      </c>
      <c r="M75" s="93">
        <v>42</v>
      </c>
      <c r="N75" s="94">
        <v>45214</v>
      </c>
      <c r="O75" s="94">
        <v>45221</v>
      </c>
      <c r="P75" s="93" t="s">
        <v>1032</v>
      </c>
      <c r="Q75" s="93" t="s">
        <v>3</v>
      </c>
      <c r="R75" s="95" t="s">
        <v>975</v>
      </c>
      <c r="S75" s="95" t="s">
        <v>1050</v>
      </c>
      <c r="T75" s="95" t="s">
        <v>998</v>
      </c>
      <c r="U75" s="97">
        <v>45218</v>
      </c>
    </row>
    <row r="76" spans="1:21">
      <c r="A76" s="86">
        <v>45246.312694907407</v>
      </c>
      <c r="B76" s="87" t="s">
        <v>76</v>
      </c>
      <c r="C76" s="88" t="s">
        <v>1048</v>
      </c>
      <c r="D76" s="87" t="s">
        <v>630</v>
      </c>
      <c r="E76" s="89">
        <v>1</v>
      </c>
      <c r="F76" s="87">
        <v>6984733</v>
      </c>
      <c r="G76" s="87" t="s">
        <v>117</v>
      </c>
      <c r="H76" s="87" t="s">
        <v>69</v>
      </c>
      <c r="I76" s="87" t="s">
        <v>44</v>
      </c>
      <c r="J76" s="90">
        <v>116.75</v>
      </c>
      <c r="K76" s="90">
        <v>116.75</v>
      </c>
      <c r="L76" s="87" t="s">
        <v>973</v>
      </c>
      <c r="M76" s="87">
        <v>42</v>
      </c>
      <c r="N76" s="88">
        <v>45214</v>
      </c>
      <c r="O76" s="88">
        <v>45221</v>
      </c>
      <c r="P76" s="87" t="s">
        <v>1032</v>
      </c>
      <c r="Q76" s="87" t="s">
        <v>3</v>
      </c>
      <c r="R76" s="89" t="s">
        <v>975</v>
      </c>
      <c r="S76" s="89" t="s">
        <v>1050</v>
      </c>
      <c r="T76" s="89" t="s">
        <v>998</v>
      </c>
      <c r="U76" s="91">
        <v>45218</v>
      </c>
    </row>
    <row r="77" spans="1:21">
      <c r="A77" s="92">
        <v>45202.582227083331</v>
      </c>
      <c r="B77" s="93" t="s">
        <v>31</v>
      </c>
      <c r="C77" s="94" t="s">
        <v>1053</v>
      </c>
      <c r="D77" s="93" t="s">
        <v>1054</v>
      </c>
      <c r="E77" s="95">
        <v>1.5</v>
      </c>
      <c r="F77" s="93" t="s">
        <v>68</v>
      </c>
      <c r="G77" s="93" t="s">
        <v>68</v>
      </c>
      <c r="H77" s="93" t="s">
        <v>980</v>
      </c>
      <c r="I77" s="93" t="s">
        <v>44</v>
      </c>
      <c r="J77" s="96">
        <v>90.75</v>
      </c>
      <c r="K77" s="96">
        <v>136.125</v>
      </c>
      <c r="L77" s="93" t="s">
        <v>981</v>
      </c>
      <c r="M77" s="93">
        <v>40</v>
      </c>
      <c r="N77" s="94">
        <v>45200</v>
      </c>
      <c r="O77" s="94">
        <v>45207</v>
      </c>
      <c r="P77" s="93" t="s">
        <v>1055</v>
      </c>
      <c r="Q77" s="93" t="s">
        <v>3</v>
      </c>
      <c r="R77" s="95" t="s">
        <v>975</v>
      </c>
      <c r="S77" s="95" t="s">
        <v>1056</v>
      </c>
      <c r="T77" s="95" t="s">
        <v>998</v>
      </c>
      <c r="U77" s="97">
        <v>45201</v>
      </c>
    </row>
    <row r="78" spans="1:21">
      <c r="A78" s="86">
        <v>45205.560208564813</v>
      </c>
      <c r="B78" s="87" t="s">
        <v>66</v>
      </c>
      <c r="C78" s="88" t="s">
        <v>1053</v>
      </c>
      <c r="D78" s="87" t="s">
        <v>1057</v>
      </c>
      <c r="E78" s="89">
        <v>8</v>
      </c>
      <c r="F78" s="87" t="s">
        <v>68</v>
      </c>
      <c r="G78" s="87" t="s">
        <v>68</v>
      </c>
      <c r="H78" s="87" t="s">
        <v>1010</v>
      </c>
      <c r="I78" s="87" t="s">
        <v>44</v>
      </c>
      <c r="J78" s="90">
        <v>112.96</v>
      </c>
      <c r="K78" s="90">
        <v>903.68</v>
      </c>
      <c r="L78" s="87" t="s">
        <v>981</v>
      </c>
      <c r="M78" s="87">
        <v>40</v>
      </c>
      <c r="N78" s="88">
        <v>45200</v>
      </c>
      <c r="O78" s="88">
        <v>45207</v>
      </c>
      <c r="P78" s="87" t="s">
        <v>1055</v>
      </c>
      <c r="Q78" s="87" t="s">
        <v>3</v>
      </c>
      <c r="R78" s="89" t="s">
        <v>975</v>
      </c>
      <c r="S78" s="89" t="s">
        <v>1056</v>
      </c>
      <c r="T78" s="89" t="s">
        <v>998</v>
      </c>
      <c r="U78" s="91">
        <v>45201</v>
      </c>
    </row>
    <row r="79" spans="1:21">
      <c r="A79" s="92">
        <v>45205.56349537037</v>
      </c>
      <c r="B79" s="93" t="s">
        <v>66</v>
      </c>
      <c r="C79" s="94" t="s">
        <v>1053</v>
      </c>
      <c r="D79" s="93" t="s">
        <v>1058</v>
      </c>
      <c r="E79" s="95">
        <v>1</v>
      </c>
      <c r="F79" s="93">
        <v>6984733</v>
      </c>
      <c r="G79" s="93" t="s">
        <v>68</v>
      </c>
      <c r="H79" s="93" t="s">
        <v>69</v>
      </c>
      <c r="I79" s="93" t="s">
        <v>45</v>
      </c>
      <c r="J79" s="96">
        <v>169.44</v>
      </c>
      <c r="K79" s="96">
        <v>169.44</v>
      </c>
      <c r="L79" s="93" t="s">
        <v>973</v>
      </c>
      <c r="M79" s="93">
        <v>40</v>
      </c>
      <c r="N79" s="94">
        <v>45200</v>
      </c>
      <c r="O79" s="94">
        <v>45207</v>
      </c>
      <c r="P79" s="93" t="s">
        <v>1055</v>
      </c>
      <c r="Q79" s="93" t="s">
        <v>3</v>
      </c>
      <c r="R79" s="95" t="s">
        <v>975</v>
      </c>
      <c r="S79" s="95" t="s">
        <v>1056</v>
      </c>
      <c r="T79" s="95" t="s">
        <v>998</v>
      </c>
      <c r="U79" s="97">
        <v>45201</v>
      </c>
    </row>
    <row r="80" spans="1:21">
      <c r="A80" s="86">
        <v>45246.298987152775</v>
      </c>
      <c r="B80" s="87" t="s">
        <v>76</v>
      </c>
      <c r="C80" s="88" t="s">
        <v>1053</v>
      </c>
      <c r="D80" s="87" t="s">
        <v>630</v>
      </c>
      <c r="E80" s="89">
        <v>1</v>
      </c>
      <c r="F80" s="87">
        <v>6984733</v>
      </c>
      <c r="G80" s="87" t="s">
        <v>117</v>
      </c>
      <c r="H80" s="87" t="s">
        <v>69</v>
      </c>
      <c r="I80" s="87" t="s">
        <v>44</v>
      </c>
      <c r="J80" s="90">
        <v>116.75</v>
      </c>
      <c r="K80" s="90">
        <v>116.75</v>
      </c>
      <c r="L80" s="87" t="s">
        <v>973</v>
      </c>
      <c r="M80" s="87">
        <v>40</v>
      </c>
      <c r="N80" s="88">
        <v>45200</v>
      </c>
      <c r="O80" s="88">
        <v>45207</v>
      </c>
      <c r="P80" s="87" t="s">
        <v>1055</v>
      </c>
      <c r="Q80" s="87" t="s">
        <v>3</v>
      </c>
      <c r="R80" s="89" t="s">
        <v>975</v>
      </c>
      <c r="S80" s="89" t="s">
        <v>1056</v>
      </c>
      <c r="T80" s="89" t="s">
        <v>998</v>
      </c>
      <c r="U80" s="91">
        <v>45201</v>
      </c>
    </row>
    <row r="81" spans="1:21">
      <c r="A81" s="92">
        <v>45219.531275925925</v>
      </c>
      <c r="B81" s="93" t="s">
        <v>66</v>
      </c>
      <c r="C81" s="94" t="s">
        <v>1059</v>
      </c>
      <c r="D81" s="93" t="s">
        <v>1035</v>
      </c>
      <c r="E81" s="95">
        <v>2</v>
      </c>
      <c r="F81" s="93" t="s">
        <v>68</v>
      </c>
      <c r="G81" s="93" t="s">
        <v>68</v>
      </c>
      <c r="H81" s="93" t="s">
        <v>97</v>
      </c>
      <c r="I81" s="93" t="s">
        <v>44</v>
      </c>
      <c r="J81" s="96">
        <v>112.96</v>
      </c>
      <c r="K81" s="96">
        <v>225.92</v>
      </c>
      <c r="L81" s="93" t="s">
        <v>981</v>
      </c>
      <c r="M81" s="93">
        <v>42</v>
      </c>
      <c r="N81" s="94">
        <v>45214</v>
      </c>
      <c r="O81" s="94">
        <v>45221</v>
      </c>
      <c r="P81" s="93" t="s">
        <v>1032</v>
      </c>
      <c r="Q81" s="93" t="s">
        <v>3</v>
      </c>
      <c r="R81" s="95" t="s">
        <v>975</v>
      </c>
      <c r="S81" s="95" t="s">
        <v>1060</v>
      </c>
      <c r="T81" s="95" t="s">
        <v>998</v>
      </c>
      <c r="U81" s="97">
        <v>45219</v>
      </c>
    </row>
    <row r="82" spans="1:21">
      <c r="A82" s="86">
        <v>45219.534891435185</v>
      </c>
      <c r="B82" s="87" t="s">
        <v>66</v>
      </c>
      <c r="C82" s="88" t="s">
        <v>1059</v>
      </c>
      <c r="D82" s="87" t="s">
        <v>1061</v>
      </c>
      <c r="E82" s="89">
        <v>2</v>
      </c>
      <c r="F82" s="87">
        <v>6984733</v>
      </c>
      <c r="G82" s="87" t="s">
        <v>117</v>
      </c>
      <c r="H82" s="87" t="s">
        <v>69</v>
      </c>
      <c r="I82" s="87" t="s">
        <v>44</v>
      </c>
      <c r="J82" s="90">
        <v>112.96</v>
      </c>
      <c r="K82" s="90">
        <v>225.92</v>
      </c>
      <c r="L82" s="87" t="s">
        <v>973</v>
      </c>
      <c r="M82" s="87">
        <v>42</v>
      </c>
      <c r="N82" s="88">
        <v>45214</v>
      </c>
      <c r="O82" s="88">
        <v>45221</v>
      </c>
      <c r="P82" s="87" t="s">
        <v>1032</v>
      </c>
      <c r="Q82" s="87" t="s">
        <v>3</v>
      </c>
      <c r="R82" s="89" t="s">
        <v>975</v>
      </c>
      <c r="S82" s="89" t="s">
        <v>1060</v>
      </c>
      <c r="T82" s="89" t="s">
        <v>998</v>
      </c>
      <c r="U82" s="91">
        <v>45219</v>
      </c>
    </row>
    <row r="83" spans="1:21">
      <c r="A83" s="92">
        <v>45219.535056944442</v>
      </c>
      <c r="B83" s="93" t="s">
        <v>66</v>
      </c>
      <c r="C83" s="94" t="s">
        <v>1059</v>
      </c>
      <c r="D83" s="93" t="s">
        <v>1061</v>
      </c>
      <c r="E83" s="95">
        <v>3</v>
      </c>
      <c r="F83" s="93">
        <v>6984733</v>
      </c>
      <c r="G83" s="93" t="s">
        <v>117</v>
      </c>
      <c r="H83" s="93" t="s">
        <v>69</v>
      </c>
      <c r="I83" s="93" t="s">
        <v>44</v>
      </c>
      <c r="J83" s="96">
        <v>112.96</v>
      </c>
      <c r="K83" s="96">
        <v>338.88</v>
      </c>
      <c r="L83" s="93" t="s">
        <v>973</v>
      </c>
      <c r="M83" s="93">
        <v>42</v>
      </c>
      <c r="N83" s="94">
        <v>45214</v>
      </c>
      <c r="O83" s="94">
        <v>45221</v>
      </c>
      <c r="P83" s="93" t="s">
        <v>1032</v>
      </c>
      <c r="Q83" s="93" t="s">
        <v>3</v>
      </c>
      <c r="R83" s="95" t="s">
        <v>975</v>
      </c>
      <c r="S83" s="95" t="s">
        <v>1060</v>
      </c>
      <c r="T83" s="95" t="s">
        <v>998</v>
      </c>
      <c r="U83" s="97">
        <v>45219</v>
      </c>
    </row>
    <row r="84" spans="1:21">
      <c r="A84" s="86">
        <v>45219.539833796298</v>
      </c>
      <c r="B84" s="87" t="s">
        <v>66</v>
      </c>
      <c r="C84" s="88" t="s">
        <v>1059</v>
      </c>
      <c r="D84" s="87" t="s">
        <v>1036</v>
      </c>
      <c r="E84" s="89">
        <v>1</v>
      </c>
      <c r="F84" s="87">
        <v>20028</v>
      </c>
      <c r="G84" s="87" t="s">
        <v>68</v>
      </c>
      <c r="H84" s="87" t="s">
        <v>69</v>
      </c>
      <c r="I84" s="87" t="s">
        <v>44</v>
      </c>
      <c r="J84" s="90">
        <v>112.96</v>
      </c>
      <c r="K84" s="90">
        <v>112.96</v>
      </c>
      <c r="L84" s="87" t="s">
        <v>973</v>
      </c>
      <c r="M84" s="87">
        <v>42</v>
      </c>
      <c r="N84" s="88">
        <v>45214</v>
      </c>
      <c r="O84" s="88">
        <v>45221</v>
      </c>
      <c r="P84" s="87" t="s">
        <v>1032</v>
      </c>
      <c r="Q84" s="87" t="s">
        <v>3</v>
      </c>
      <c r="R84" s="89" t="s">
        <v>975</v>
      </c>
      <c r="S84" s="89" t="s">
        <v>1060</v>
      </c>
      <c r="T84" s="89" t="s">
        <v>998</v>
      </c>
      <c r="U84" s="91">
        <v>45219</v>
      </c>
    </row>
    <row r="85" spans="1:21">
      <c r="A85" s="92">
        <v>45219.557482060183</v>
      </c>
      <c r="B85" s="93" t="s">
        <v>35</v>
      </c>
      <c r="C85" s="94" t="s">
        <v>1059</v>
      </c>
      <c r="D85" s="93" t="s">
        <v>1062</v>
      </c>
      <c r="E85" s="95">
        <v>6.5</v>
      </c>
      <c r="F85" s="93" t="s">
        <v>68</v>
      </c>
      <c r="G85" s="93" t="s">
        <v>68</v>
      </c>
      <c r="H85" s="93" t="s">
        <v>202</v>
      </c>
      <c r="I85" s="93" t="s">
        <v>44</v>
      </c>
      <c r="J85" s="96">
        <v>109.19</v>
      </c>
      <c r="K85" s="96">
        <v>709.73500000000001</v>
      </c>
      <c r="L85" s="93" t="s">
        <v>981</v>
      </c>
      <c r="M85" s="93">
        <v>42</v>
      </c>
      <c r="N85" s="94">
        <v>45214</v>
      </c>
      <c r="O85" s="94">
        <v>45221</v>
      </c>
      <c r="P85" s="93" t="s">
        <v>1032</v>
      </c>
      <c r="Q85" s="93" t="s">
        <v>3</v>
      </c>
      <c r="R85" s="95" t="s">
        <v>975</v>
      </c>
      <c r="S85" s="95" t="s">
        <v>1060</v>
      </c>
      <c r="T85" s="95" t="s">
        <v>998</v>
      </c>
      <c r="U85" s="97">
        <v>45219</v>
      </c>
    </row>
    <row r="86" spans="1:21">
      <c r="A86" s="86">
        <v>45219.558492245371</v>
      </c>
      <c r="B86" s="87" t="s">
        <v>35</v>
      </c>
      <c r="C86" s="88" t="s">
        <v>1059</v>
      </c>
      <c r="D86" s="87" t="s">
        <v>1063</v>
      </c>
      <c r="E86" s="89">
        <v>1.5</v>
      </c>
      <c r="F86" s="87" t="s">
        <v>68</v>
      </c>
      <c r="G86" s="87" t="s">
        <v>68</v>
      </c>
      <c r="H86" s="87" t="s">
        <v>1012</v>
      </c>
      <c r="I86" s="87" t="s">
        <v>44</v>
      </c>
      <c r="J86" s="90">
        <v>109.19</v>
      </c>
      <c r="K86" s="90">
        <v>163.785</v>
      </c>
      <c r="L86" s="87" t="s">
        <v>981</v>
      </c>
      <c r="M86" s="87">
        <v>42</v>
      </c>
      <c r="N86" s="88">
        <v>45214</v>
      </c>
      <c r="O86" s="88">
        <v>45221</v>
      </c>
      <c r="P86" s="87" t="s">
        <v>1032</v>
      </c>
      <c r="Q86" s="87" t="s">
        <v>3</v>
      </c>
      <c r="R86" s="89" t="s">
        <v>975</v>
      </c>
      <c r="S86" s="89" t="s">
        <v>1060</v>
      </c>
      <c r="T86" s="89" t="s">
        <v>998</v>
      </c>
      <c r="U86" s="91">
        <v>45219</v>
      </c>
    </row>
    <row r="87" spans="1:21">
      <c r="A87" s="92">
        <v>45219.573868402775</v>
      </c>
      <c r="B87" s="93" t="s">
        <v>31</v>
      </c>
      <c r="C87" s="94" t="s">
        <v>1059</v>
      </c>
      <c r="D87" s="93" t="s">
        <v>1064</v>
      </c>
      <c r="E87" s="95">
        <v>0.5</v>
      </c>
      <c r="F87" s="93" t="s">
        <v>68</v>
      </c>
      <c r="G87" s="93" t="s">
        <v>68</v>
      </c>
      <c r="H87" s="93" t="s">
        <v>202</v>
      </c>
      <c r="I87" s="93" t="s">
        <v>44</v>
      </c>
      <c r="J87" s="96">
        <v>90.75</v>
      </c>
      <c r="K87" s="96">
        <v>45.375</v>
      </c>
      <c r="L87" s="93" t="s">
        <v>981</v>
      </c>
      <c r="M87" s="93">
        <v>42</v>
      </c>
      <c r="N87" s="94">
        <v>45214</v>
      </c>
      <c r="O87" s="94">
        <v>45221</v>
      </c>
      <c r="P87" s="93" t="s">
        <v>1032</v>
      </c>
      <c r="Q87" s="93" t="s">
        <v>3</v>
      </c>
      <c r="R87" s="95" t="s">
        <v>975</v>
      </c>
      <c r="S87" s="95" t="s">
        <v>1060</v>
      </c>
      <c r="T87" s="95" t="s">
        <v>998</v>
      </c>
      <c r="U87" s="97">
        <v>45219</v>
      </c>
    </row>
    <row r="88" spans="1:21">
      <c r="A88" s="86">
        <v>45219.574639236111</v>
      </c>
      <c r="B88" s="87" t="s">
        <v>31</v>
      </c>
      <c r="C88" s="88" t="s">
        <v>1059</v>
      </c>
      <c r="D88" s="87" t="s">
        <v>1065</v>
      </c>
      <c r="E88" s="89">
        <v>1.5</v>
      </c>
      <c r="F88" s="87" t="s">
        <v>68</v>
      </c>
      <c r="G88" s="87" t="s">
        <v>68</v>
      </c>
      <c r="H88" s="87" t="s">
        <v>1012</v>
      </c>
      <c r="I88" s="87" t="s">
        <v>68</v>
      </c>
      <c r="J88" s="90" t="s">
        <v>68</v>
      </c>
      <c r="K88" s="90" t="s">
        <v>68</v>
      </c>
      <c r="L88" s="87" t="s">
        <v>981</v>
      </c>
      <c r="M88" s="87">
        <v>42</v>
      </c>
      <c r="N88" s="88">
        <v>45214</v>
      </c>
      <c r="O88" s="88">
        <v>45221</v>
      </c>
      <c r="P88" s="87" t="s">
        <v>1032</v>
      </c>
      <c r="Q88" s="87" t="s">
        <v>3</v>
      </c>
      <c r="R88" s="89" t="s">
        <v>975</v>
      </c>
      <c r="S88" s="89" t="s">
        <v>1060</v>
      </c>
      <c r="T88" s="89" t="s">
        <v>998</v>
      </c>
      <c r="U88" s="91">
        <v>45219</v>
      </c>
    </row>
    <row r="89" spans="1:21">
      <c r="A89" s="92">
        <v>45219.575458912041</v>
      </c>
      <c r="B89" s="93" t="s">
        <v>31</v>
      </c>
      <c r="C89" s="94" t="s">
        <v>1059</v>
      </c>
      <c r="D89" s="93" t="s">
        <v>1051</v>
      </c>
      <c r="E89" s="95">
        <v>6</v>
      </c>
      <c r="F89" s="93" t="s">
        <v>68</v>
      </c>
      <c r="G89" s="93" t="s">
        <v>68</v>
      </c>
      <c r="H89" s="93" t="s">
        <v>97</v>
      </c>
      <c r="I89" s="93" t="s">
        <v>68</v>
      </c>
      <c r="J89" s="96" t="s">
        <v>68</v>
      </c>
      <c r="K89" s="96" t="s">
        <v>68</v>
      </c>
      <c r="L89" s="93" t="s">
        <v>981</v>
      </c>
      <c r="M89" s="93">
        <v>42</v>
      </c>
      <c r="N89" s="94">
        <v>45214</v>
      </c>
      <c r="O89" s="94">
        <v>45221</v>
      </c>
      <c r="P89" s="93" t="s">
        <v>1032</v>
      </c>
      <c r="Q89" s="93" t="s">
        <v>3</v>
      </c>
      <c r="R89" s="95" t="s">
        <v>975</v>
      </c>
      <c r="S89" s="95" t="s">
        <v>1060</v>
      </c>
      <c r="T89" s="95" t="s">
        <v>998</v>
      </c>
      <c r="U89" s="97">
        <v>45219</v>
      </c>
    </row>
    <row r="90" spans="1:21">
      <c r="A90" s="86">
        <v>45246.312790046293</v>
      </c>
      <c r="B90" s="87" t="s">
        <v>76</v>
      </c>
      <c r="C90" s="88" t="s">
        <v>1059</v>
      </c>
      <c r="D90" s="87" t="s">
        <v>630</v>
      </c>
      <c r="E90" s="89">
        <v>1</v>
      </c>
      <c r="F90" s="87">
        <v>6984733</v>
      </c>
      <c r="G90" s="87" t="s">
        <v>117</v>
      </c>
      <c r="H90" s="87" t="s">
        <v>69</v>
      </c>
      <c r="I90" s="87" t="s">
        <v>44</v>
      </c>
      <c r="J90" s="90">
        <v>116.75</v>
      </c>
      <c r="K90" s="90">
        <v>116.75</v>
      </c>
      <c r="L90" s="87" t="s">
        <v>973</v>
      </c>
      <c r="M90" s="87">
        <v>42</v>
      </c>
      <c r="N90" s="88">
        <v>45214</v>
      </c>
      <c r="O90" s="88">
        <v>45221</v>
      </c>
      <c r="P90" s="87" t="s">
        <v>1032</v>
      </c>
      <c r="Q90" s="87" t="s">
        <v>3</v>
      </c>
      <c r="R90" s="89" t="s">
        <v>975</v>
      </c>
      <c r="S90" s="89" t="s">
        <v>1060</v>
      </c>
      <c r="T90" s="89" t="s">
        <v>998</v>
      </c>
      <c r="U90" s="91">
        <v>45219</v>
      </c>
    </row>
    <row r="91" spans="1:21">
      <c r="A91" s="92">
        <v>45222.577192129633</v>
      </c>
      <c r="B91" s="93" t="s">
        <v>35</v>
      </c>
      <c r="C91" s="94" t="s">
        <v>1066</v>
      </c>
      <c r="D91" s="93" t="s">
        <v>1067</v>
      </c>
      <c r="E91" s="95">
        <v>2</v>
      </c>
      <c r="F91" s="93" t="s">
        <v>68</v>
      </c>
      <c r="G91" s="93" t="s">
        <v>68</v>
      </c>
      <c r="H91" s="93" t="s">
        <v>278</v>
      </c>
      <c r="I91" s="93" t="s">
        <v>44</v>
      </c>
      <c r="J91" s="96">
        <v>109.19</v>
      </c>
      <c r="K91" s="96">
        <v>218.38</v>
      </c>
      <c r="L91" s="93" t="s">
        <v>981</v>
      </c>
      <c r="M91" s="93">
        <v>43</v>
      </c>
      <c r="N91" s="94">
        <v>45221</v>
      </c>
      <c r="O91" s="94">
        <v>45228</v>
      </c>
      <c r="P91" s="93" t="s">
        <v>1068</v>
      </c>
      <c r="Q91" s="93" t="s">
        <v>3</v>
      </c>
      <c r="R91" s="95" t="s">
        <v>975</v>
      </c>
      <c r="S91" s="95" t="s">
        <v>1069</v>
      </c>
      <c r="T91" s="95" t="s">
        <v>998</v>
      </c>
      <c r="U91" s="97">
        <v>45222</v>
      </c>
    </row>
    <row r="92" spans="1:21">
      <c r="A92" s="86">
        <v>45222.577648379629</v>
      </c>
      <c r="B92" s="87" t="s">
        <v>35</v>
      </c>
      <c r="C92" s="88" t="s">
        <v>1066</v>
      </c>
      <c r="D92" s="87" t="s">
        <v>1070</v>
      </c>
      <c r="E92" s="89">
        <v>1</v>
      </c>
      <c r="F92" s="87" t="s">
        <v>68</v>
      </c>
      <c r="G92" s="87" t="s">
        <v>68</v>
      </c>
      <c r="H92" s="87" t="s">
        <v>278</v>
      </c>
      <c r="I92" s="87" t="s">
        <v>44</v>
      </c>
      <c r="J92" s="90">
        <v>109.19</v>
      </c>
      <c r="K92" s="90">
        <v>109.19</v>
      </c>
      <c r="L92" s="87" t="s">
        <v>981</v>
      </c>
      <c r="M92" s="87">
        <v>43</v>
      </c>
      <c r="N92" s="88">
        <v>45221</v>
      </c>
      <c r="O92" s="88">
        <v>45228</v>
      </c>
      <c r="P92" s="87" t="s">
        <v>1068</v>
      </c>
      <c r="Q92" s="87" t="s">
        <v>3</v>
      </c>
      <c r="R92" s="89" t="s">
        <v>975</v>
      </c>
      <c r="S92" s="89" t="s">
        <v>1069</v>
      </c>
      <c r="T92" s="89" t="s">
        <v>998</v>
      </c>
      <c r="U92" s="91">
        <v>45222</v>
      </c>
    </row>
    <row r="93" spans="1:21">
      <c r="A93" s="92">
        <v>45222.578217129631</v>
      </c>
      <c r="B93" s="93" t="s">
        <v>35</v>
      </c>
      <c r="C93" s="94" t="s">
        <v>1066</v>
      </c>
      <c r="D93" s="93" t="s">
        <v>1071</v>
      </c>
      <c r="E93" s="95">
        <v>1</v>
      </c>
      <c r="F93" s="93" t="s">
        <v>68</v>
      </c>
      <c r="G93" s="93" t="s">
        <v>68</v>
      </c>
      <c r="H93" s="93" t="s">
        <v>202</v>
      </c>
      <c r="I93" s="93" t="s">
        <v>44</v>
      </c>
      <c r="J93" s="96">
        <v>109.19</v>
      </c>
      <c r="K93" s="96">
        <v>109.19</v>
      </c>
      <c r="L93" s="93" t="s">
        <v>981</v>
      </c>
      <c r="M93" s="93">
        <v>43</v>
      </c>
      <c r="N93" s="94">
        <v>45221</v>
      </c>
      <c r="O93" s="94">
        <v>45228</v>
      </c>
      <c r="P93" s="93" t="s">
        <v>1068</v>
      </c>
      <c r="Q93" s="93" t="s">
        <v>3</v>
      </c>
      <c r="R93" s="95" t="s">
        <v>975</v>
      </c>
      <c r="S93" s="95" t="s">
        <v>1069</v>
      </c>
      <c r="T93" s="95" t="s">
        <v>998</v>
      </c>
      <c r="U93" s="97">
        <v>45222</v>
      </c>
    </row>
    <row r="94" spans="1:21">
      <c r="A94" s="86">
        <v>45222.578644907408</v>
      </c>
      <c r="B94" s="87" t="s">
        <v>35</v>
      </c>
      <c r="C94" s="88" t="s">
        <v>1066</v>
      </c>
      <c r="D94" s="87" t="s">
        <v>1072</v>
      </c>
      <c r="E94" s="89">
        <v>4</v>
      </c>
      <c r="F94" s="87" t="s">
        <v>68</v>
      </c>
      <c r="G94" s="87" t="s">
        <v>68</v>
      </c>
      <c r="H94" s="87" t="s">
        <v>202</v>
      </c>
      <c r="I94" s="87" t="s">
        <v>44</v>
      </c>
      <c r="J94" s="90">
        <v>109.19</v>
      </c>
      <c r="K94" s="90">
        <v>436.76</v>
      </c>
      <c r="L94" s="87" t="s">
        <v>981</v>
      </c>
      <c r="M94" s="87">
        <v>43</v>
      </c>
      <c r="N94" s="88">
        <v>45221</v>
      </c>
      <c r="O94" s="88">
        <v>45228</v>
      </c>
      <c r="P94" s="87" t="s">
        <v>1068</v>
      </c>
      <c r="Q94" s="87" t="s">
        <v>3</v>
      </c>
      <c r="R94" s="89" t="s">
        <v>975</v>
      </c>
      <c r="S94" s="89" t="s">
        <v>1069</v>
      </c>
      <c r="T94" s="89" t="s">
        <v>998</v>
      </c>
      <c r="U94" s="91">
        <v>45222</v>
      </c>
    </row>
    <row r="95" spans="1:21">
      <c r="A95" s="92">
        <v>45226.443410763888</v>
      </c>
      <c r="B95" s="93" t="s">
        <v>66</v>
      </c>
      <c r="C95" s="94" t="s">
        <v>1066</v>
      </c>
      <c r="D95" s="93" t="s">
        <v>1073</v>
      </c>
      <c r="E95" s="95">
        <v>3</v>
      </c>
      <c r="F95" s="93" t="s">
        <v>68</v>
      </c>
      <c r="G95" s="93" t="s">
        <v>68</v>
      </c>
      <c r="H95" s="93" t="s">
        <v>97</v>
      </c>
      <c r="I95" s="93" t="s">
        <v>44</v>
      </c>
      <c r="J95" s="96">
        <v>112.96</v>
      </c>
      <c r="K95" s="96">
        <v>338.88</v>
      </c>
      <c r="L95" s="93" t="s">
        <v>981</v>
      </c>
      <c r="M95" s="93">
        <v>43</v>
      </c>
      <c r="N95" s="94">
        <v>45221</v>
      </c>
      <c r="O95" s="94">
        <v>45228</v>
      </c>
      <c r="P95" s="93" t="s">
        <v>1068</v>
      </c>
      <c r="Q95" s="93" t="s">
        <v>3</v>
      </c>
      <c r="R95" s="95" t="s">
        <v>975</v>
      </c>
      <c r="S95" s="95" t="s">
        <v>1069</v>
      </c>
      <c r="T95" s="95" t="s">
        <v>998</v>
      </c>
      <c r="U95" s="97">
        <v>45222</v>
      </c>
    </row>
    <row r="96" spans="1:21">
      <c r="A96" s="86">
        <v>45226.446231365742</v>
      </c>
      <c r="B96" s="87" t="s">
        <v>66</v>
      </c>
      <c r="C96" s="88" t="s">
        <v>1066</v>
      </c>
      <c r="D96" s="87" t="s">
        <v>1074</v>
      </c>
      <c r="E96" s="89">
        <v>3</v>
      </c>
      <c r="F96" s="87">
        <v>20028</v>
      </c>
      <c r="G96" s="87" t="s">
        <v>68</v>
      </c>
      <c r="H96" s="87" t="s">
        <v>69</v>
      </c>
      <c r="I96" s="87" t="s">
        <v>44</v>
      </c>
      <c r="J96" s="90">
        <v>112.96</v>
      </c>
      <c r="K96" s="90">
        <v>338.88</v>
      </c>
      <c r="L96" s="87" t="s">
        <v>973</v>
      </c>
      <c r="M96" s="87">
        <v>43</v>
      </c>
      <c r="N96" s="88">
        <v>45221</v>
      </c>
      <c r="O96" s="88">
        <v>45228</v>
      </c>
      <c r="P96" s="87" t="s">
        <v>1068</v>
      </c>
      <c r="Q96" s="87" t="s">
        <v>3</v>
      </c>
      <c r="R96" s="89" t="s">
        <v>975</v>
      </c>
      <c r="S96" s="89" t="s">
        <v>1069</v>
      </c>
      <c r="T96" s="89" t="s">
        <v>998</v>
      </c>
      <c r="U96" s="91">
        <v>45222</v>
      </c>
    </row>
    <row r="97" spans="1:21">
      <c r="A97" s="92">
        <v>45226.521243402778</v>
      </c>
      <c r="B97" s="93" t="s">
        <v>66</v>
      </c>
      <c r="C97" s="94" t="s">
        <v>1066</v>
      </c>
      <c r="D97" s="93" t="s">
        <v>1075</v>
      </c>
      <c r="E97" s="95">
        <v>2</v>
      </c>
      <c r="F97" s="93">
        <v>6984733</v>
      </c>
      <c r="G97" s="93" t="s">
        <v>117</v>
      </c>
      <c r="H97" s="93" t="s">
        <v>69</v>
      </c>
      <c r="I97" s="93" t="s">
        <v>44</v>
      </c>
      <c r="J97" s="96">
        <v>112.96</v>
      </c>
      <c r="K97" s="96">
        <v>225.92</v>
      </c>
      <c r="L97" s="93" t="s">
        <v>973</v>
      </c>
      <c r="M97" s="93">
        <v>43</v>
      </c>
      <c r="N97" s="94">
        <v>45221</v>
      </c>
      <c r="O97" s="94">
        <v>45228</v>
      </c>
      <c r="P97" s="93" t="s">
        <v>1068</v>
      </c>
      <c r="Q97" s="93" t="s">
        <v>3</v>
      </c>
      <c r="R97" s="95" t="s">
        <v>975</v>
      </c>
      <c r="S97" s="95" t="s">
        <v>1069</v>
      </c>
      <c r="T97" s="95" t="s">
        <v>998</v>
      </c>
      <c r="U97" s="97">
        <v>45222</v>
      </c>
    </row>
    <row r="98" spans="1:21">
      <c r="A98" s="86">
        <v>45246.323341203701</v>
      </c>
      <c r="B98" s="87" t="s">
        <v>76</v>
      </c>
      <c r="C98" s="88" t="s">
        <v>1066</v>
      </c>
      <c r="D98" s="87" t="s">
        <v>630</v>
      </c>
      <c r="E98" s="89">
        <v>2</v>
      </c>
      <c r="F98" s="87">
        <v>6984733</v>
      </c>
      <c r="G98" s="87" t="s">
        <v>117</v>
      </c>
      <c r="H98" s="87" t="s">
        <v>69</v>
      </c>
      <c r="I98" s="87" t="s">
        <v>44</v>
      </c>
      <c r="J98" s="90">
        <v>116.75</v>
      </c>
      <c r="K98" s="90">
        <v>233.5</v>
      </c>
      <c r="L98" s="87" t="s">
        <v>973</v>
      </c>
      <c r="M98" s="87">
        <v>43</v>
      </c>
      <c r="N98" s="88">
        <v>45221</v>
      </c>
      <c r="O98" s="88">
        <v>45228</v>
      </c>
      <c r="P98" s="87" t="s">
        <v>1068</v>
      </c>
      <c r="Q98" s="87" t="s">
        <v>3</v>
      </c>
      <c r="R98" s="89" t="s">
        <v>975</v>
      </c>
      <c r="S98" s="89" t="s">
        <v>1069</v>
      </c>
      <c r="T98" s="89" t="s">
        <v>998</v>
      </c>
      <c r="U98" s="91">
        <v>45222</v>
      </c>
    </row>
    <row r="99" spans="1:21">
      <c r="A99" s="92">
        <v>45223.580849189813</v>
      </c>
      <c r="B99" s="93" t="s">
        <v>35</v>
      </c>
      <c r="C99" s="94" t="s">
        <v>1076</v>
      </c>
      <c r="D99" s="93" t="s">
        <v>1072</v>
      </c>
      <c r="E99" s="95">
        <v>4.5</v>
      </c>
      <c r="F99" s="93" t="s">
        <v>68</v>
      </c>
      <c r="G99" s="93" t="s">
        <v>68</v>
      </c>
      <c r="H99" s="93" t="s">
        <v>202</v>
      </c>
      <c r="I99" s="93" t="s">
        <v>44</v>
      </c>
      <c r="J99" s="96">
        <v>109.19</v>
      </c>
      <c r="K99" s="96">
        <v>491.35500000000002</v>
      </c>
      <c r="L99" s="93" t="s">
        <v>981</v>
      </c>
      <c r="M99" s="93">
        <v>43</v>
      </c>
      <c r="N99" s="94">
        <v>45221</v>
      </c>
      <c r="O99" s="94">
        <v>45228</v>
      </c>
      <c r="P99" s="93" t="s">
        <v>1068</v>
      </c>
      <c r="Q99" s="93" t="s">
        <v>3</v>
      </c>
      <c r="R99" s="95" t="s">
        <v>975</v>
      </c>
      <c r="S99" s="95" t="s">
        <v>1077</v>
      </c>
      <c r="T99" s="95" t="s">
        <v>998</v>
      </c>
      <c r="U99" s="97">
        <v>45223</v>
      </c>
    </row>
    <row r="100" spans="1:21">
      <c r="A100" s="86">
        <v>45223.5816494213</v>
      </c>
      <c r="B100" s="87" t="s">
        <v>35</v>
      </c>
      <c r="C100" s="88" t="s">
        <v>1076</v>
      </c>
      <c r="D100" s="87" t="s">
        <v>1078</v>
      </c>
      <c r="E100" s="89">
        <v>2</v>
      </c>
      <c r="F100" s="87" t="s">
        <v>68</v>
      </c>
      <c r="G100" s="87" t="s">
        <v>68</v>
      </c>
      <c r="H100" s="87" t="s">
        <v>92</v>
      </c>
      <c r="I100" s="87" t="s">
        <v>44</v>
      </c>
      <c r="J100" s="90">
        <v>109.19</v>
      </c>
      <c r="K100" s="90">
        <v>218.38</v>
      </c>
      <c r="L100" s="87" t="s">
        <v>981</v>
      </c>
      <c r="M100" s="87">
        <v>43</v>
      </c>
      <c r="N100" s="88">
        <v>45221</v>
      </c>
      <c r="O100" s="88">
        <v>45228</v>
      </c>
      <c r="P100" s="87" t="s">
        <v>1068</v>
      </c>
      <c r="Q100" s="87" t="s">
        <v>3</v>
      </c>
      <c r="R100" s="89" t="s">
        <v>975</v>
      </c>
      <c r="S100" s="89" t="s">
        <v>1077</v>
      </c>
      <c r="T100" s="89" t="s">
        <v>998</v>
      </c>
      <c r="U100" s="91">
        <v>45223</v>
      </c>
    </row>
    <row r="101" spans="1:21">
      <c r="A101" s="92">
        <v>45223.582456944445</v>
      </c>
      <c r="B101" s="93" t="s">
        <v>35</v>
      </c>
      <c r="C101" s="94" t="s">
        <v>1076</v>
      </c>
      <c r="D101" s="93" t="s">
        <v>1079</v>
      </c>
      <c r="E101" s="95">
        <v>1.5</v>
      </c>
      <c r="F101" s="93" t="s">
        <v>68</v>
      </c>
      <c r="G101" s="93" t="s">
        <v>68</v>
      </c>
      <c r="H101" s="93" t="s">
        <v>69</v>
      </c>
      <c r="I101" s="93" t="s">
        <v>44</v>
      </c>
      <c r="J101" s="96">
        <v>109.19</v>
      </c>
      <c r="K101" s="96">
        <v>163.785</v>
      </c>
      <c r="L101" s="93" t="s">
        <v>981</v>
      </c>
      <c r="M101" s="93">
        <v>43</v>
      </c>
      <c r="N101" s="94">
        <v>45221</v>
      </c>
      <c r="O101" s="94">
        <v>45228</v>
      </c>
      <c r="P101" s="93" t="s">
        <v>1068</v>
      </c>
      <c r="Q101" s="93" t="s">
        <v>3</v>
      </c>
      <c r="R101" s="95" t="s">
        <v>975</v>
      </c>
      <c r="S101" s="95" t="s">
        <v>1077</v>
      </c>
      <c r="T101" s="95" t="s">
        <v>998</v>
      </c>
      <c r="U101" s="97">
        <v>45223</v>
      </c>
    </row>
    <row r="102" spans="1:21">
      <c r="A102" s="86">
        <v>45226.44347662037</v>
      </c>
      <c r="B102" s="87" t="s">
        <v>66</v>
      </c>
      <c r="C102" s="88" t="s">
        <v>1076</v>
      </c>
      <c r="D102" s="87" t="s">
        <v>1073</v>
      </c>
      <c r="E102" s="89">
        <v>3</v>
      </c>
      <c r="F102" s="87" t="s">
        <v>68</v>
      </c>
      <c r="G102" s="87" t="s">
        <v>68</v>
      </c>
      <c r="H102" s="87" t="s">
        <v>97</v>
      </c>
      <c r="I102" s="87" t="s">
        <v>44</v>
      </c>
      <c r="J102" s="90">
        <v>112.96</v>
      </c>
      <c r="K102" s="90">
        <v>338.88</v>
      </c>
      <c r="L102" s="87" t="s">
        <v>981</v>
      </c>
      <c r="M102" s="87">
        <v>43</v>
      </c>
      <c r="N102" s="88">
        <v>45221</v>
      </c>
      <c r="O102" s="88">
        <v>45228</v>
      </c>
      <c r="P102" s="87" t="s">
        <v>1068</v>
      </c>
      <c r="Q102" s="87" t="s">
        <v>3</v>
      </c>
      <c r="R102" s="89" t="s">
        <v>975</v>
      </c>
      <c r="S102" s="89" t="s">
        <v>1077</v>
      </c>
      <c r="T102" s="89" t="s">
        <v>998</v>
      </c>
      <c r="U102" s="91">
        <v>45223</v>
      </c>
    </row>
    <row r="103" spans="1:21">
      <c r="A103" s="92">
        <v>45226.446550231478</v>
      </c>
      <c r="B103" s="93" t="s">
        <v>66</v>
      </c>
      <c r="C103" s="94" t="s">
        <v>1076</v>
      </c>
      <c r="D103" s="93" t="s">
        <v>1074</v>
      </c>
      <c r="E103" s="95">
        <v>3</v>
      </c>
      <c r="F103" s="93">
        <v>20028</v>
      </c>
      <c r="G103" s="93" t="s">
        <v>68</v>
      </c>
      <c r="H103" s="93" t="s">
        <v>69</v>
      </c>
      <c r="I103" s="93" t="s">
        <v>44</v>
      </c>
      <c r="J103" s="96">
        <v>112.96</v>
      </c>
      <c r="K103" s="96">
        <v>338.88</v>
      </c>
      <c r="L103" s="93" t="s">
        <v>973</v>
      </c>
      <c r="M103" s="93">
        <v>43</v>
      </c>
      <c r="N103" s="94">
        <v>45221</v>
      </c>
      <c r="O103" s="94">
        <v>45228</v>
      </c>
      <c r="P103" s="93" t="s">
        <v>1068</v>
      </c>
      <c r="Q103" s="93" t="s">
        <v>3</v>
      </c>
      <c r="R103" s="95" t="s">
        <v>975</v>
      </c>
      <c r="S103" s="95" t="s">
        <v>1077</v>
      </c>
      <c r="T103" s="95" t="s">
        <v>998</v>
      </c>
      <c r="U103" s="97">
        <v>45223</v>
      </c>
    </row>
    <row r="104" spans="1:21">
      <c r="A104" s="86">
        <v>45226.51408483796</v>
      </c>
      <c r="B104" s="87" t="s">
        <v>66</v>
      </c>
      <c r="C104" s="88" t="s">
        <v>1076</v>
      </c>
      <c r="D104" s="87" t="s">
        <v>212</v>
      </c>
      <c r="E104" s="89">
        <v>2</v>
      </c>
      <c r="F104" s="87">
        <v>6984733</v>
      </c>
      <c r="G104" s="87" t="s">
        <v>117</v>
      </c>
      <c r="H104" s="87" t="s">
        <v>69</v>
      </c>
      <c r="I104" s="87" t="s">
        <v>68</v>
      </c>
      <c r="J104" s="90" t="s">
        <v>68</v>
      </c>
      <c r="K104" s="90" t="s">
        <v>68</v>
      </c>
      <c r="L104" s="87" t="s">
        <v>973</v>
      </c>
      <c r="M104" s="87">
        <v>43</v>
      </c>
      <c r="N104" s="88">
        <v>45221</v>
      </c>
      <c r="O104" s="88">
        <v>45228</v>
      </c>
      <c r="P104" s="87" t="s">
        <v>1068</v>
      </c>
      <c r="Q104" s="87" t="s">
        <v>3</v>
      </c>
      <c r="R104" s="89" t="s">
        <v>975</v>
      </c>
      <c r="S104" s="89" t="s">
        <v>1077</v>
      </c>
      <c r="T104" s="89" t="s">
        <v>998</v>
      </c>
      <c r="U104" s="91">
        <v>45223</v>
      </c>
    </row>
    <row r="105" spans="1:21">
      <c r="A105" s="92">
        <v>45246.323491203701</v>
      </c>
      <c r="B105" s="93" t="s">
        <v>76</v>
      </c>
      <c r="C105" s="94" t="s">
        <v>1076</v>
      </c>
      <c r="D105" s="93" t="s">
        <v>630</v>
      </c>
      <c r="E105" s="95">
        <v>1</v>
      </c>
      <c r="F105" s="93">
        <v>6984733</v>
      </c>
      <c r="G105" s="93" t="s">
        <v>117</v>
      </c>
      <c r="H105" s="93" t="s">
        <v>69</v>
      </c>
      <c r="I105" s="93" t="s">
        <v>44</v>
      </c>
      <c r="J105" s="96">
        <v>116.75</v>
      </c>
      <c r="K105" s="96">
        <v>116.75</v>
      </c>
      <c r="L105" s="93" t="s">
        <v>973</v>
      </c>
      <c r="M105" s="93">
        <v>43</v>
      </c>
      <c r="N105" s="94">
        <v>45221</v>
      </c>
      <c r="O105" s="94">
        <v>45228</v>
      </c>
      <c r="P105" s="93" t="s">
        <v>1068</v>
      </c>
      <c r="Q105" s="93" t="s">
        <v>3</v>
      </c>
      <c r="R105" s="95" t="s">
        <v>975</v>
      </c>
      <c r="S105" s="95" t="s">
        <v>1077</v>
      </c>
      <c r="T105" s="95" t="s">
        <v>998</v>
      </c>
      <c r="U105" s="97">
        <v>45223</v>
      </c>
    </row>
    <row r="106" spans="1:21">
      <c r="A106" s="86">
        <v>45224.409165856479</v>
      </c>
      <c r="B106" s="87" t="s">
        <v>35</v>
      </c>
      <c r="C106" s="88" t="s">
        <v>962</v>
      </c>
      <c r="D106" s="87" t="s">
        <v>1080</v>
      </c>
      <c r="E106" s="89">
        <v>8</v>
      </c>
      <c r="F106" s="87" t="s">
        <v>68</v>
      </c>
      <c r="G106" s="87" t="s">
        <v>68</v>
      </c>
      <c r="H106" s="87" t="s">
        <v>165</v>
      </c>
      <c r="I106" s="87" t="s">
        <v>44</v>
      </c>
      <c r="J106" s="90">
        <v>109.19</v>
      </c>
      <c r="K106" s="90">
        <v>873.52</v>
      </c>
      <c r="L106" s="87" t="s">
        <v>981</v>
      </c>
      <c r="M106" s="87">
        <v>43</v>
      </c>
      <c r="N106" s="88">
        <v>45221</v>
      </c>
      <c r="O106" s="88">
        <v>45228</v>
      </c>
      <c r="P106" s="87" t="s">
        <v>1068</v>
      </c>
      <c r="Q106" s="87" t="s">
        <v>3</v>
      </c>
      <c r="R106" s="89" t="s">
        <v>975</v>
      </c>
      <c r="S106" s="89" t="s">
        <v>1081</v>
      </c>
      <c r="T106" s="89" t="s">
        <v>998</v>
      </c>
      <c r="U106" s="91">
        <v>45224</v>
      </c>
    </row>
    <row r="107" spans="1:21">
      <c r="A107" s="92">
        <v>45224.576175115741</v>
      </c>
      <c r="B107" s="93" t="s">
        <v>31</v>
      </c>
      <c r="C107" s="94" t="s">
        <v>962</v>
      </c>
      <c r="D107" s="93" t="s">
        <v>1080</v>
      </c>
      <c r="E107" s="95">
        <v>1</v>
      </c>
      <c r="F107" s="93" t="s">
        <v>68</v>
      </c>
      <c r="G107" s="93" t="s">
        <v>68</v>
      </c>
      <c r="H107" s="93" t="s">
        <v>165</v>
      </c>
      <c r="I107" s="93" t="s">
        <v>44</v>
      </c>
      <c r="J107" s="96">
        <v>90.75</v>
      </c>
      <c r="K107" s="96">
        <v>90.75</v>
      </c>
      <c r="L107" s="93" t="s">
        <v>981</v>
      </c>
      <c r="M107" s="93">
        <v>43</v>
      </c>
      <c r="N107" s="94">
        <v>45221</v>
      </c>
      <c r="O107" s="94">
        <v>45228</v>
      </c>
      <c r="P107" s="93" t="s">
        <v>1068</v>
      </c>
      <c r="Q107" s="93" t="s">
        <v>3</v>
      </c>
      <c r="R107" s="95" t="s">
        <v>975</v>
      </c>
      <c r="S107" s="95" t="s">
        <v>1081</v>
      </c>
      <c r="T107" s="95" t="s">
        <v>998</v>
      </c>
      <c r="U107" s="97">
        <v>45224</v>
      </c>
    </row>
    <row r="108" spans="1:21">
      <c r="A108" s="86">
        <v>45224.577080092589</v>
      </c>
      <c r="B108" s="87" t="s">
        <v>31</v>
      </c>
      <c r="C108" s="88" t="s">
        <v>962</v>
      </c>
      <c r="D108" s="87" t="s">
        <v>1082</v>
      </c>
      <c r="E108" s="89">
        <v>1</v>
      </c>
      <c r="F108" s="87" t="s">
        <v>68</v>
      </c>
      <c r="G108" s="87" t="s">
        <v>68</v>
      </c>
      <c r="H108" s="87" t="s">
        <v>165</v>
      </c>
      <c r="I108" s="87" t="s">
        <v>44</v>
      </c>
      <c r="J108" s="90">
        <v>90.75</v>
      </c>
      <c r="K108" s="90">
        <v>90.75</v>
      </c>
      <c r="L108" s="87" t="s">
        <v>981</v>
      </c>
      <c r="M108" s="87">
        <v>43</v>
      </c>
      <c r="N108" s="88">
        <v>45221</v>
      </c>
      <c r="O108" s="88">
        <v>45228</v>
      </c>
      <c r="P108" s="87" t="s">
        <v>1068</v>
      </c>
      <c r="Q108" s="87" t="s">
        <v>3</v>
      </c>
      <c r="R108" s="89" t="s">
        <v>975</v>
      </c>
      <c r="S108" s="89" t="s">
        <v>1081</v>
      </c>
      <c r="T108" s="89" t="s">
        <v>998</v>
      </c>
      <c r="U108" s="91">
        <v>45224</v>
      </c>
    </row>
    <row r="109" spans="1:21">
      <c r="A109" s="92">
        <v>45224.578181481484</v>
      </c>
      <c r="B109" s="93" t="s">
        <v>31</v>
      </c>
      <c r="C109" s="94" t="s">
        <v>962</v>
      </c>
      <c r="D109" s="93" t="s">
        <v>1083</v>
      </c>
      <c r="E109" s="95">
        <v>0.5</v>
      </c>
      <c r="F109" s="93" t="s">
        <v>68</v>
      </c>
      <c r="G109" s="93" t="s">
        <v>68</v>
      </c>
      <c r="H109" s="93" t="s">
        <v>202</v>
      </c>
      <c r="I109" s="93" t="s">
        <v>44</v>
      </c>
      <c r="J109" s="96">
        <v>90.75</v>
      </c>
      <c r="K109" s="96">
        <v>45.375</v>
      </c>
      <c r="L109" s="93" t="s">
        <v>981</v>
      </c>
      <c r="M109" s="93">
        <v>43</v>
      </c>
      <c r="N109" s="94">
        <v>45221</v>
      </c>
      <c r="O109" s="94">
        <v>45228</v>
      </c>
      <c r="P109" s="93" t="s">
        <v>1068</v>
      </c>
      <c r="Q109" s="93" t="s">
        <v>3</v>
      </c>
      <c r="R109" s="95" t="s">
        <v>975</v>
      </c>
      <c r="S109" s="95" t="s">
        <v>1081</v>
      </c>
      <c r="T109" s="95" t="s">
        <v>998</v>
      </c>
      <c r="U109" s="97">
        <v>45224</v>
      </c>
    </row>
    <row r="110" spans="1:21">
      <c r="A110" s="86">
        <v>45224.578947106478</v>
      </c>
      <c r="B110" s="87" t="s">
        <v>31</v>
      </c>
      <c r="C110" s="88" t="s">
        <v>962</v>
      </c>
      <c r="D110" s="87" t="s">
        <v>1084</v>
      </c>
      <c r="E110" s="89">
        <v>2.5</v>
      </c>
      <c r="F110" s="87" t="s">
        <v>68</v>
      </c>
      <c r="G110" s="87" t="s">
        <v>68</v>
      </c>
      <c r="H110" s="87" t="s">
        <v>97</v>
      </c>
      <c r="I110" s="87" t="s">
        <v>44</v>
      </c>
      <c r="J110" s="90">
        <v>90.75</v>
      </c>
      <c r="K110" s="90">
        <v>226.875</v>
      </c>
      <c r="L110" s="87" t="s">
        <v>981</v>
      </c>
      <c r="M110" s="87">
        <v>43</v>
      </c>
      <c r="N110" s="88">
        <v>45221</v>
      </c>
      <c r="O110" s="88">
        <v>45228</v>
      </c>
      <c r="P110" s="87" t="s">
        <v>1068</v>
      </c>
      <c r="Q110" s="87" t="s">
        <v>3</v>
      </c>
      <c r="R110" s="89" t="s">
        <v>975</v>
      </c>
      <c r="S110" s="89" t="s">
        <v>1081</v>
      </c>
      <c r="T110" s="89" t="s">
        <v>998</v>
      </c>
      <c r="U110" s="91">
        <v>45224</v>
      </c>
    </row>
    <row r="111" spans="1:21">
      <c r="A111" s="92">
        <v>45224.580255092595</v>
      </c>
      <c r="B111" s="93" t="s">
        <v>31</v>
      </c>
      <c r="C111" s="94" t="s">
        <v>962</v>
      </c>
      <c r="D111" s="93" t="s">
        <v>542</v>
      </c>
      <c r="E111" s="95">
        <v>3</v>
      </c>
      <c r="F111" s="93">
        <v>6984733</v>
      </c>
      <c r="G111" s="93" t="s">
        <v>89</v>
      </c>
      <c r="H111" s="93" t="s">
        <v>69</v>
      </c>
      <c r="I111" s="93" t="s">
        <v>44</v>
      </c>
      <c r="J111" s="96">
        <v>90.75</v>
      </c>
      <c r="K111" s="96">
        <v>272.25</v>
      </c>
      <c r="L111" s="93" t="s">
        <v>973</v>
      </c>
      <c r="M111" s="93">
        <v>43</v>
      </c>
      <c r="N111" s="94">
        <v>45221</v>
      </c>
      <c r="O111" s="94">
        <v>45228</v>
      </c>
      <c r="P111" s="93" t="s">
        <v>1068</v>
      </c>
      <c r="Q111" s="93" t="s">
        <v>3</v>
      </c>
      <c r="R111" s="95" t="s">
        <v>975</v>
      </c>
      <c r="S111" s="95" t="s">
        <v>1081</v>
      </c>
      <c r="T111" s="95" t="s">
        <v>998</v>
      </c>
      <c r="U111" s="97">
        <v>45224</v>
      </c>
    </row>
    <row r="112" spans="1:21">
      <c r="A112" s="86">
        <v>45226.443561805558</v>
      </c>
      <c r="B112" s="87" t="s">
        <v>66</v>
      </c>
      <c r="C112" s="88" t="s">
        <v>962</v>
      </c>
      <c r="D112" s="87" t="s">
        <v>1073</v>
      </c>
      <c r="E112" s="89">
        <v>3</v>
      </c>
      <c r="F112" s="87" t="s">
        <v>68</v>
      </c>
      <c r="G112" s="87" t="s">
        <v>68</v>
      </c>
      <c r="H112" s="87" t="s">
        <v>97</v>
      </c>
      <c r="I112" s="87" t="s">
        <v>44</v>
      </c>
      <c r="J112" s="90">
        <v>112.96</v>
      </c>
      <c r="K112" s="90">
        <v>338.88</v>
      </c>
      <c r="L112" s="87" t="s">
        <v>981</v>
      </c>
      <c r="M112" s="87">
        <v>43</v>
      </c>
      <c r="N112" s="88">
        <v>45221</v>
      </c>
      <c r="O112" s="88">
        <v>45228</v>
      </c>
      <c r="P112" s="87" t="s">
        <v>1068</v>
      </c>
      <c r="Q112" s="87" t="s">
        <v>3</v>
      </c>
      <c r="R112" s="89" t="s">
        <v>975</v>
      </c>
      <c r="S112" s="89" t="s">
        <v>1081</v>
      </c>
      <c r="T112" s="89" t="s">
        <v>998</v>
      </c>
      <c r="U112" s="91">
        <v>45224</v>
      </c>
    </row>
    <row r="113" spans="1:21">
      <c r="A113" s="92">
        <v>45226.446629166669</v>
      </c>
      <c r="B113" s="93" t="s">
        <v>66</v>
      </c>
      <c r="C113" s="94" t="s">
        <v>962</v>
      </c>
      <c r="D113" s="93" t="s">
        <v>1074</v>
      </c>
      <c r="E113" s="95">
        <v>3</v>
      </c>
      <c r="F113" s="93">
        <v>20028</v>
      </c>
      <c r="G113" s="93" t="s">
        <v>68</v>
      </c>
      <c r="H113" s="93" t="s">
        <v>69</v>
      </c>
      <c r="I113" s="93" t="s">
        <v>44</v>
      </c>
      <c r="J113" s="96">
        <v>112.96</v>
      </c>
      <c r="K113" s="96">
        <v>338.88</v>
      </c>
      <c r="L113" s="93" t="s">
        <v>973</v>
      </c>
      <c r="M113" s="93">
        <v>43</v>
      </c>
      <c r="N113" s="94">
        <v>45221</v>
      </c>
      <c r="O113" s="94">
        <v>45228</v>
      </c>
      <c r="P113" s="93" t="s">
        <v>1068</v>
      </c>
      <c r="Q113" s="93" t="s">
        <v>3</v>
      </c>
      <c r="R113" s="95" t="s">
        <v>975</v>
      </c>
      <c r="S113" s="95" t="s">
        <v>1081</v>
      </c>
      <c r="T113" s="95" t="s">
        <v>998</v>
      </c>
      <c r="U113" s="97">
        <v>45224</v>
      </c>
    </row>
    <row r="114" spans="1:21">
      <c r="A114" s="86">
        <v>45226.484617592592</v>
      </c>
      <c r="B114" s="87" t="s">
        <v>66</v>
      </c>
      <c r="C114" s="88" t="s">
        <v>962</v>
      </c>
      <c r="D114" s="87" t="s">
        <v>1085</v>
      </c>
      <c r="E114" s="89">
        <v>2</v>
      </c>
      <c r="F114" s="87">
        <v>6984733</v>
      </c>
      <c r="G114" s="87" t="s">
        <v>89</v>
      </c>
      <c r="H114" s="87" t="s">
        <v>69</v>
      </c>
      <c r="I114" s="87" t="s">
        <v>44</v>
      </c>
      <c r="J114" s="90">
        <v>112.96</v>
      </c>
      <c r="K114" s="90">
        <v>225.92</v>
      </c>
      <c r="L114" s="87" t="s">
        <v>973</v>
      </c>
      <c r="M114" s="87">
        <v>43</v>
      </c>
      <c r="N114" s="88">
        <v>45221</v>
      </c>
      <c r="O114" s="88">
        <v>45228</v>
      </c>
      <c r="P114" s="87" t="s">
        <v>1068</v>
      </c>
      <c r="Q114" s="87" t="s">
        <v>3</v>
      </c>
      <c r="R114" s="89" t="s">
        <v>975</v>
      </c>
      <c r="S114" s="89" t="s">
        <v>1081</v>
      </c>
      <c r="T114" s="89" t="s">
        <v>998</v>
      </c>
      <c r="U114" s="91">
        <v>45224</v>
      </c>
    </row>
    <row r="115" spans="1:21">
      <c r="A115" s="92">
        <v>45246.32360891204</v>
      </c>
      <c r="B115" s="93" t="s">
        <v>76</v>
      </c>
      <c r="C115" s="94" t="s">
        <v>962</v>
      </c>
      <c r="D115" s="93" t="s">
        <v>630</v>
      </c>
      <c r="E115" s="95">
        <v>1</v>
      </c>
      <c r="F115" s="93">
        <v>6984733</v>
      </c>
      <c r="G115" s="93" t="s">
        <v>117</v>
      </c>
      <c r="H115" s="93" t="s">
        <v>69</v>
      </c>
      <c r="I115" s="93" t="s">
        <v>44</v>
      </c>
      <c r="J115" s="96">
        <v>116.75</v>
      </c>
      <c r="K115" s="96">
        <v>116.75</v>
      </c>
      <c r="L115" s="93" t="s">
        <v>973</v>
      </c>
      <c r="M115" s="93">
        <v>43</v>
      </c>
      <c r="N115" s="94">
        <v>45221</v>
      </c>
      <c r="O115" s="94">
        <v>45228</v>
      </c>
      <c r="P115" s="93" t="s">
        <v>1068</v>
      </c>
      <c r="Q115" s="93" t="s">
        <v>3</v>
      </c>
      <c r="R115" s="95" t="s">
        <v>975</v>
      </c>
      <c r="S115" s="95" t="s">
        <v>1081</v>
      </c>
      <c r="T115" s="95" t="s">
        <v>998</v>
      </c>
      <c r="U115" s="97">
        <v>45224</v>
      </c>
    </row>
    <row r="116" spans="1:21">
      <c r="A116" s="86">
        <v>45225.56666759259</v>
      </c>
      <c r="B116" s="87" t="s">
        <v>35</v>
      </c>
      <c r="C116" s="88" t="s">
        <v>1086</v>
      </c>
      <c r="D116" s="87" t="s">
        <v>1087</v>
      </c>
      <c r="E116" s="89">
        <v>5</v>
      </c>
      <c r="F116" s="87" t="s">
        <v>68</v>
      </c>
      <c r="G116" s="87" t="s">
        <v>68</v>
      </c>
      <c r="H116" s="87" t="s">
        <v>165</v>
      </c>
      <c r="I116" s="87" t="s">
        <v>44</v>
      </c>
      <c r="J116" s="90">
        <v>109.19</v>
      </c>
      <c r="K116" s="90">
        <v>545.95000000000005</v>
      </c>
      <c r="L116" s="87" t="s">
        <v>981</v>
      </c>
      <c r="M116" s="87">
        <v>43</v>
      </c>
      <c r="N116" s="88">
        <v>45221</v>
      </c>
      <c r="O116" s="88">
        <v>45228</v>
      </c>
      <c r="P116" s="87" t="s">
        <v>1068</v>
      </c>
      <c r="Q116" s="87" t="s">
        <v>3</v>
      </c>
      <c r="R116" s="89" t="s">
        <v>975</v>
      </c>
      <c r="S116" s="89" t="s">
        <v>1088</v>
      </c>
      <c r="T116" s="89" t="s">
        <v>998</v>
      </c>
      <c r="U116" s="91">
        <v>45225</v>
      </c>
    </row>
    <row r="117" spans="1:21">
      <c r="A117" s="92">
        <v>45225.567499884259</v>
      </c>
      <c r="B117" s="93" t="s">
        <v>35</v>
      </c>
      <c r="C117" s="94" t="s">
        <v>1086</v>
      </c>
      <c r="D117" s="93" t="s">
        <v>1089</v>
      </c>
      <c r="E117" s="95">
        <v>1</v>
      </c>
      <c r="F117" s="93" t="s">
        <v>68</v>
      </c>
      <c r="G117" s="93" t="s">
        <v>68</v>
      </c>
      <c r="H117" s="93" t="s">
        <v>1042</v>
      </c>
      <c r="I117" s="93" t="s">
        <v>44</v>
      </c>
      <c r="J117" s="96">
        <v>109.19</v>
      </c>
      <c r="K117" s="96">
        <v>109.19</v>
      </c>
      <c r="L117" s="93" t="s">
        <v>981</v>
      </c>
      <c r="M117" s="93">
        <v>43</v>
      </c>
      <c r="N117" s="94">
        <v>45221</v>
      </c>
      <c r="O117" s="94">
        <v>45228</v>
      </c>
      <c r="P117" s="93" t="s">
        <v>1068</v>
      </c>
      <c r="Q117" s="93" t="s">
        <v>3</v>
      </c>
      <c r="R117" s="95" t="s">
        <v>975</v>
      </c>
      <c r="S117" s="95" t="s">
        <v>1088</v>
      </c>
      <c r="T117" s="95" t="s">
        <v>998</v>
      </c>
      <c r="U117" s="97">
        <v>45225</v>
      </c>
    </row>
    <row r="118" spans="1:21">
      <c r="A118" s="86">
        <v>45225.568162268515</v>
      </c>
      <c r="B118" s="87" t="s">
        <v>35</v>
      </c>
      <c r="C118" s="88" t="s">
        <v>1086</v>
      </c>
      <c r="D118" s="87" t="s">
        <v>1090</v>
      </c>
      <c r="E118" s="89">
        <v>1</v>
      </c>
      <c r="F118" s="87" t="s">
        <v>68</v>
      </c>
      <c r="G118" s="87" t="s">
        <v>68</v>
      </c>
      <c r="H118" s="87" t="s">
        <v>1091</v>
      </c>
      <c r="I118" s="87" t="s">
        <v>44</v>
      </c>
      <c r="J118" s="90">
        <v>109.19</v>
      </c>
      <c r="K118" s="90">
        <v>109.19</v>
      </c>
      <c r="L118" s="87" t="s">
        <v>981</v>
      </c>
      <c r="M118" s="87">
        <v>43</v>
      </c>
      <c r="N118" s="88">
        <v>45221</v>
      </c>
      <c r="O118" s="88">
        <v>45228</v>
      </c>
      <c r="P118" s="87" t="s">
        <v>1068</v>
      </c>
      <c r="Q118" s="87" t="s">
        <v>3</v>
      </c>
      <c r="R118" s="89" t="s">
        <v>975</v>
      </c>
      <c r="S118" s="89" t="s">
        <v>1088</v>
      </c>
      <c r="T118" s="89" t="s">
        <v>998</v>
      </c>
      <c r="U118" s="91">
        <v>45225</v>
      </c>
    </row>
    <row r="119" spans="1:21">
      <c r="A119" s="92">
        <v>45225.568747800928</v>
      </c>
      <c r="B119" s="93" t="s">
        <v>35</v>
      </c>
      <c r="C119" s="94" t="s">
        <v>1086</v>
      </c>
      <c r="D119" s="93" t="s">
        <v>1092</v>
      </c>
      <c r="E119" s="95">
        <v>1</v>
      </c>
      <c r="F119" s="93" t="s">
        <v>68</v>
      </c>
      <c r="G119" s="93" t="s">
        <v>68</v>
      </c>
      <c r="H119" s="93" t="s">
        <v>980</v>
      </c>
      <c r="I119" s="93" t="s">
        <v>44</v>
      </c>
      <c r="J119" s="96">
        <v>109.19</v>
      </c>
      <c r="K119" s="96">
        <v>109.19</v>
      </c>
      <c r="L119" s="93" t="s">
        <v>981</v>
      </c>
      <c r="M119" s="93">
        <v>43</v>
      </c>
      <c r="N119" s="94">
        <v>45221</v>
      </c>
      <c r="O119" s="94">
        <v>45228</v>
      </c>
      <c r="P119" s="93" t="s">
        <v>1068</v>
      </c>
      <c r="Q119" s="93" t="s">
        <v>3</v>
      </c>
      <c r="R119" s="95" t="s">
        <v>975</v>
      </c>
      <c r="S119" s="95" t="s">
        <v>1088</v>
      </c>
      <c r="T119" s="95" t="s">
        <v>998</v>
      </c>
      <c r="U119" s="97">
        <v>45225</v>
      </c>
    </row>
    <row r="120" spans="1:21">
      <c r="A120" s="86">
        <v>45225.577957291665</v>
      </c>
      <c r="B120" s="87" t="s">
        <v>31</v>
      </c>
      <c r="C120" s="88" t="s">
        <v>1086</v>
      </c>
      <c r="D120" s="87" t="s">
        <v>1093</v>
      </c>
      <c r="E120" s="89">
        <v>1</v>
      </c>
      <c r="F120" s="87">
        <v>6984733</v>
      </c>
      <c r="G120" s="87" t="s">
        <v>89</v>
      </c>
      <c r="H120" s="87" t="s">
        <v>69</v>
      </c>
      <c r="I120" s="87" t="s">
        <v>44</v>
      </c>
      <c r="J120" s="90">
        <v>90.75</v>
      </c>
      <c r="K120" s="90">
        <v>90.75</v>
      </c>
      <c r="L120" s="87" t="s">
        <v>973</v>
      </c>
      <c r="M120" s="87">
        <v>43</v>
      </c>
      <c r="N120" s="88">
        <v>45221</v>
      </c>
      <c r="O120" s="88">
        <v>45228</v>
      </c>
      <c r="P120" s="87" t="s">
        <v>1068</v>
      </c>
      <c r="Q120" s="87" t="s">
        <v>3</v>
      </c>
      <c r="R120" s="89" t="s">
        <v>975</v>
      </c>
      <c r="S120" s="89" t="s">
        <v>1088</v>
      </c>
      <c r="T120" s="89" t="s">
        <v>998</v>
      </c>
      <c r="U120" s="91">
        <v>45225</v>
      </c>
    </row>
    <row r="121" spans="1:21">
      <c r="A121" s="92">
        <v>45225.577958101851</v>
      </c>
      <c r="B121" s="93" t="s">
        <v>31</v>
      </c>
      <c r="C121" s="94" t="s">
        <v>1086</v>
      </c>
      <c r="D121" s="93" t="s">
        <v>1094</v>
      </c>
      <c r="E121" s="95">
        <v>1.5</v>
      </c>
      <c r="F121" s="93">
        <v>6984733</v>
      </c>
      <c r="G121" s="93" t="s">
        <v>89</v>
      </c>
      <c r="H121" s="93" t="s">
        <v>69</v>
      </c>
      <c r="I121" s="93" t="s">
        <v>44</v>
      </c>
      <c r="J121" s="96">
        <v>90.75</v>
      </c>
      <c r="K121" s="96">
        <v>136.125</v>
      </c>
      <c r="L121" s="93" t="s">
        <v>973</v>
      </c>
      <c r="M121" s="93">
        <v>43</v>
      </c>
      <c r="N121" s="94">
        <v>45221</v>
      </c>
      <c r="O121" s="94">
        <v>45228</v>
      </c>
      <c r="P121" s="93" t="s">
        <v>1068</v>
      </c>
      <c r="Q121" s="93" t="s">
        <v>3</v>
      </c>
      <c r="R121" s="95" t="s">
        <v>975</v>
      </c>
      <c r="S121" s="95" t="s">
        <v>1088</v>
      </c>
      <c r="T121" s="95" t="s">
        <v>998</v>
      </c>
      <c r="U121" s="97">
        <v>45225</v>
      </c>
    </row>
    <row r="122" spans="1:21">
      <c r="A122" s="86">
        <v>45225.580844675926</v>
      </c>
      <c r="B122" s="87" t="s">
        <v>31</v>
      </c>
      <c r="C122" s="88" t="s">
        <v>1086</v>
      </c>
      <c r="D122" s="87" t="s">
        <v>1095</v>
      </c>
      <c r="E122" s="89">
        <v>5.5</v>
      </c>
      <c r="F122" s="87" t="s">
        <v>68</v>
      </c>
      <c r="G122" s="87" t="s">
        <v>68</v>
      </c>
      <c r="H122" s="87" t="s">
        <v>97</v>
      </c>
      <c r="I122" s="87" t="s">
        <v>44</v>
      </c>
      <c r="J122" s="90">
        <v>90.75</v>
      </c>
      <c r="K122" s="90">
        <v>499.125</v>
      </c>
      <c r="L122" s="87" t="s">
        <v>981</v>
      </c>
      <c r="M122" s="87">
        <v>43</v>
      </c>
      <c r="N122" s="88">
        <v>45221</v>
      </c>
      <c r="O122" s="88">
        <v>45228</v>
      </c>
      <c r="P122" s="87" t="s">
        <v>1068</v>
      </c>
      <c r="Q122" s="87" t="s">
        <v>3</v>
      </c>
      <c r="R122" s="89" t="s">
        <v>975</v>
      </c>
      <c r="S122" s="89" t="s">
        <v>1088</v>
      </c>
      <c r="T122" s="89" t="s">
        <v>998</v>
      </c>
      <c r="U122" s="91">
        <v>45225</v>
      </c>
    </row>
    <row r="123" spans="1:21">
      <c r="A123" s="92">
        <v>45226.443634374999</v>
      </c>
      <c r="B123" s="93" t="s">
        <v>66</v>
      </c>
      <c r="C123" s="94" t="s">
        <v>1086</v>
      </c>
      <c r="D123" s="93" t="s">
        <v>1073</v>
      </c>
      <c r="E123" s="95">
        <v>3</v>
      </c>
      <c r="F123" s="93" t="s">
        <v>68</v>
      </c>
      <c r="G123" s="93" t="s">
        <v>68</v>
      </c>
      <c r="H123" s="93" t="s">
        <v>97</v>
      </c>
      <c r="I123" s="93" t="s">
        <v>44</v>
      </c>
      <c r="J123" s="96">
        <v>112.96</v>
      </c>
      <c r="K123" s="96">
        <v>338.88</v>
      </c>
      <c r="L123" s="93" t="s">
        <v>981</v>
      </c>
      <c r="M123" s="93">
        <v>43</v>
      </c>
      <c r="N123" s="94">
        <v>45221</v>
      </c>
      <c r="O123" s="94">
        <v>45228</v>
      </c>
      <c r="P123" s="93" t="s">
        <v>1068</v>
      </c>
      <c r="Q123" s="93" t="s">
        <v>3</v>
      </c>
      <c r="R123" s="95" t="s">
        <v>975</v>
      </c>
      <c r="S123" s="95" t="s">
        <v>1088</v>
      </c>
      <c r="T123" s="95" t="s">
        <v>998</v>
      </c>
      <c r="U123" s="97">
        <v>45225</v>
      </c>
    </row>
    <row r="124" spans="1:21">
      <c r="A124" s="86">
        <v>45226.449039236111</v>
      </c>
      <c r="B124" s="87" t="s">
        <v>66</v>
      </c>
      <c r="C124" s="88" t="s">
        <v>1086</v>
      </c>
      <c r="D124" s="87" t="s">
        <v>1074</v>
      </c>
      <c r="E124" s="89">
        <v>3</v>
      </c>
      <c r="F124" s="87">
        <v>20028</v>
      </c>
      <c r="G124" s="87" t="s">
        <v>68</v>
      </c>
      <c r="H124" s="87" t="s">
        <v>69</v>
      </c>
      <c r="I124" s="87" t="s">
        <v>44</v>
      </c>
      <c r="J124" s="90">
        <v>112.96</v>
      </c>
      <c r="K124" s="90">
        <v>338.88</v>
      </c>
      <c r="L124" s="87" t="s">
        <v>973</v>
      </c>
      <c r="M124" s="87">
        <v>43</v>
      </c>
      <c r="N124" s="88">
        <v>45221</v>
      </c>
      <c r="O124" s="88">
        <v>45228</v>
      </c>
      <c r="P124" s="87" t="s">
        <v>1068</v>
      </c>
      <c r="Q124" s="87" t="s">
        <v>3</v>
      </c>
      <c r="R124" s="89" t="s">
        <v>975</v>
      </c>
      <c r="S124" s="89" t="s">
        <v>1088</v>
      </c>
      <c r="T124" s="89" t="s">
        <v>998</v>
      </c>
      <c r="U124" s="91">
        <v>45225</v>
      </c>
    </row>
    <row r="125" spans="1:21">
      <c r="A125" s="92">
        <v>45226.46445428241</v>
      </c>
      <c r="B125" s="93" t="s">
        <v>66</v>
      </c>
      <c r="C125" s="94" t="s">
        <v>1086</v>
      </c>
      <c r="D125" s="93" t="s">
        <v>1096</v>
      </c>
      <c r="E125" s="95">
        <v>2</v>
      </c>
      <c r="F125" s="93">
        <v>6984733</v>
      </c>
      <c r="G125" s="93" t="s">
        <v>89</v>
      </c>
      <c r="H125" s="93" t="s">
        <v>69</v>
      </c>
      <c r="I125" s="93" t="s">
        <v>44</v>
      </c>
      <c r="J125" s="96">
        <v>112.96</v>
      </c>
      <c r="K125" s="96">
        <v>225.92</v>
      </c>
      <c r="L125" s="93" t="s">
        <v>973</v>
      </c>
      <c r="M125" s="93">
        <v>43</v>
      </c>
      <c r="N125" s="94">
        <v>45221</v>
      </c>
      <c r="O125" s="94">
        <v>45228</v>
      </c>
      <c r="P125" s="93" t="s">
        <v>1068</v>
      </c>
      <c r="Q125" s="93" t="s">
        <v>3</v>
      </c>
      <c r="R125" s="95" t="s">
        <v>975</v>
      </c>
      <c r="S125" s="95" t="s">
        <v>1088</v>
      </c>
      <c r="T125" s="95" t="s">
        <v>998</v>
      </c>
      <c r="U125" s="97">
        <v>45225</v>
      </c>
    </row>
    <row r="126" spans="1:21">
      <c r="A126" s="86">
        <v>45246.323690740741</v>
      </c>
      <c r="B126" s="87" t="s">
        <v>76</v>
      </c>
      <c r="C126" s="88" t="s">
        <v>1086</v>
      </c>
      <c r="D126" s="87" t="s">
        <v>630</v>
      </c>
      <c r="E126" s="89">
        <v>1</v>
      </c>
      <c r="F126" s="87">
        <v>6984733</v>
      </c>
      <c r="G126" s="87" t="s">
        <v>117</v>
      </c>
      <c r="H126" s="87" t="s">
        <v>69</v>
      </c>
      <c r="I126" s="87" t="s">
        <v>44</v>
      </c>
      <c r="J126" s="90">
        <v>116.75</v>
      </c>
      <c r="K126" s="90">
        <v>116.75</v>
      </c>
      <c r="L126" s="87" t="s">
        <v>973</v>
      </c>
      <c r="M126" s="87">
        <v>43</v>
      </c>
      <c r="N126" s="88">
        <v>45221</v>
      </c>
      <c r="O126" s="88">
        <v>45228</v>
      </c>
      <c r="P126" s="87" t="s">
        <v>1068</v>
      </c>
      <c r="Q126" s="87" t="s">
        <v>3</v>
      </c>
      <c r="R126" s="89" t="s">
        <v>975</v>
      </c>
      <c r="S126" s="89" t="s">
        <v>1088</v>
      </c>
      <c r="T126" s="89" t="s">
        <v>998</v>
      </c>
      <c r="U126" s="91">
        <v>45225</v>
      </c>
    </row>
    <row r="127" spans="1:21">
      <c r="A127" s="92">
        <v>45226.443714930552</v>
      </c>
      <c r="B127" s="93" t="s">
        <v>66</v>
      </c>
      <c r="C127" s="94" t="s">
        <v>1097</v>
      </c>
      <c r="D127" s="93" t="s">
        <v>1073</v>
      </c>
      <c r="E127" s="95">
        <v>3</v>
      </c>
      <c r="F127" s="93" t="s">
        <v>68</v>
      </c>
      <c r="G127" s="93" t="s">
        <v>68</v>
      </c>
      <c r="H127" s="93" t="s">
        <v>97</v>
      </c>
      <c r="I127" s="93" t="s">
        <v>44</v>
      </c>
      <c r="J127" s="96">
        <v>112.96</v>
      </c>
      <c r="K127" s="96">
        <v>338.88</v>
      </c>
      <c r="L127" s="93" t="s">
        <v>981</v>
      </c>
      <c r="M127" s="93">
        <v>43</v>
      </c>
      <c r="N127" s="94">
        <v>45221</v>
      </c>
      <c r="O127" s="94">
        <v>45228</v>
      </c>
      <c r="P127" s="93" t="s">
        <v>1068</v>
      </c>
      <c r="Q127" s="93" t="s">
        <v>3</v>
      </c>
      <c r="R127" s="95" t="s">
        <v>975</v>
      </c>
      <c r="S127" s="95" t="s">
        <v>1098</v>
      </c>
      <c r="T127" s="95" t="s">
        <v>998</v>
      </c>
      <c r="U127" s="97">
        <v>45226</v>
      </c>
    </row>
    <row r="128" spans="1:21">
      <c r="A128" s="86">
        <v>45226.462012037038</v>
      </c>
      <c r="B128" s="87" t="s">
        <v>66</v>
      </c>
      <c r="C128" s="88" t="s">
        <v>1097</v>
      </c>
      <c r="D128" s="87" t="s">
        <v>1099</v>
      </c>
      <c r="E128" s="89">
        <v>5</v>
      </c>
      <c r="F128" s="87">
        <v>6984733</v>
      </c>
      <c r="G128" s="87" t="s">
        <v>89</v>
      </c>
      <c r="H128" s="87" t="s">
        <v>69</v>
      </c>
      <c r="I128" s="87" t="s">
        <v>44</v>
      </c>
      <c r="J128" s="90">
        <v>112.96</v>
      </c>
      <c r="K128" s="90">
        <v>564.79999999999995</v>
      </c>
      <c r="L128" s="87" t="s">
        <v>973</v>
      </c>
      <c r="M128" s="87">
        <v>43</v>
      </c>
      <c r="N128" s="88">
        <v>45221</v>
      </c>
      <c r="O128" s="88">
        <v>45228</v>
      </c>
      <c r="P128" s="87" t="s">
        <v>1068</v>
      </c>
      <c r="Q128" s="87" t="s">
        <v>3</v>
      </c>
      <c r="R128" s="89" t="s">
        <v>975</v>
      </c>
      <c r="S128" s="89" t="s">
        <v>1098</v>
      </c>
      <c r="T128" s="89" t="s">
        <v>998</v>
      </c>
      <c r="U128" s="91">
        <v>45226</v>
      </c>
    </row>
    <row r="129" spans="1:21">
      <c r="A129" s="92">
        <v>45226.498075694442</v>
      </c>
      <c r="B129" s="93" t="s">
        <v>35</v>
      </c>
      <c r="C129" s="94" t="s">
        <v>1097</v>
      </c>
      <c r="D129" s="93" t="s">
        <v>1100</v>
      </c>
      <c r="E129" s="95">
        <v>4</v>
      </c>
      <c r="F129" s="93" t="s">
        <v>68</v>
      </c>
      <c r="G129" s="93" t="s">
        <v>68</v>
      </c>
      <c r="H129" s="93" t="s">
        <v>202</v>
      </c>
      <c r="I129" s="93" t="s">
        <v>44</v>
      </c>
      <c r="J129" s="96">
        <v>109.19</v>
      </c>
      <c r="K129" s="96">
        <v>436.76</v>
      </c>
      <c r="L129" s="93" t="s">
        <v>981</v>
      </c>
      <c r="M129" s="93">
        <v>43</v>
      </c>
      <c r="N129" s="94">
        <v>45221</v>
      </c>
      <c r="O129" s="94">
        <v>45228</v>
      </c>
      <c r="P129" s="93" t="s">
        <v>1068</v>
      </c>
      <c r="Q129" s="93" t="s">
        <v>3</v>
      </c>
      <c r="R129" s="95" t="s">
        <v>975</v>
      </c>
      <c r="S129" s="95" t="s">
        <v>1098</v>
      </c>
      <c r="T129" s="95" t="s">
        <v>998</v>
      </c>
      <c r="U129" s="97">
        <v>45226</v>
      </c>
    </row>
    <row r="130" spans="1:21">
      <c r="A130" s="86">
        <v>45226.498664120372</v>
      </c>
      <c r="B130" s="87" t="s">
        <v>35</v>
      </c>
      <c r="C130" s="88" t="s">
        <v>1097</v>
      </c>
      <c r="D130" s="87" t="s">
        <v>1101</v>
      </c>
      <c r="E130" s="89">
        <v>1</v>
      </c>
      <c r="F130" s="87" t="s">
        <v>68</v>
      </c>
      <c r="G130" s="87" t="s">
        <v>68</v>
      </c>
      <c r="H130" s="87" t="s">
        <v>92</v>
      </c>
      <c r="I130" s="87" t="s">
        <v>44</v>
      </c>
      <c r="J130" s="90">
        <v>109.19</v>
      </c>
      <c r="K130" s="90">
        <v>109.19</v>
      </c>
      <c r="L130" s="87" t="s">
        <v>981</v>
      </c>
      <c r="M130" s="87">
        <v>43</v>
      </c>
      <c r="N130" s="88">
        <v>45221</v>
      </c>
      <c r="O130" s="88">
        <v>45228</v>
      </c>
      <c r="P130" s="87" t="s">
        <v>1068</v>
      </c>
      <c r="Q130" s="87" t="s">
        <v>3</v>
      </c>
      <c r="R130" s="89" t="s">
        <v>975</v>
      </c>
      <c r="S130" s="89" t="s">
        <v>1098</v>
      </c>
      <c r="T130" s="89" t="s">
        <v>998</v>
      </c>
      <c r="U130" s="91">
        <v>45226</v>
      </c>
    </row>
    <row r="131" spans="1:21">
      <c r="A131" s="92">
        <v>45226.499781018516</v>
      </c>
      <c r="B131" s="93" t="s">
        <v>35</v>
      </c>
      <c r="C131" s="94" t="s">
        <v>1097</v>
      </c>
      <c r="D131" s="93" t="s">
        <v>1102</v>
      </c>
      <c r="E131" s="95">
        <v>1</v>
      </c>
      <c r="F131" s="93" t="s">
        <v>68</v>
      </c>
      <c r="G131" s="93" t="s">
        <v>68</v>
      </c>
      <c r="H131" s="93" t="s">
        <v>1091</v>
      </c>
      <c r="I131" s="93" t="s">
        <v>44</v>
      </c>
      <c r="J131" s="96">
        <v>109.19</v>
      </c>
      <c r="K131" s="96">
        <v>109.19</v>
      </c>
      <c r="L131" s="93" t="s">
        <v>981</v>
      </c>
      <c r="M131" s="93">
        <v>43</v>
      </c>
      <c r="N131" s="94">
        <v>45221</v>
      </c>
      <c r="O131" s="94">
        <v>45228</v>
      </c>
      <c r="P131" s="93" t="s">
        <v>1068</v>
      </c>
      <c r="Q131" s="93" t="s">
        <v>3</v>
      </c>
      <c r="R131" s="95" t="s">
        <v>975</v>
      </c>
      <c r="S131" s="95" t="s">
        <v>1098</v>
      </c>
      <c r="T131" s="95" t="s">
        <v>998</v>
      </c>
      <c r="U131" s="97">
        <v>45226</v>
      </c>
    </row>
    <row r="132" spans="1:21">
      <c r="A132" s="86">
        <v>45226.500391319445</v>
      </c>
      <c r="B132" s="87" t="s">
        <v>35</v>
      </c>
      <c r="C132" s="88" t="s">
        <v>1097</v>
      </c>
      <c r="D132" s="87" t="s">
        <v>1103</v>
      </c>
      <c r="E132" s="89">
        <v>1</v>
      </c>
      <c r="F132" s="87" t="s">
        <v>68</v>
      </c>
      <c r="G132" s="87" t="s">
        <v>68</v>
      </c>
      <c r="H132" s="87" t="s">
        <v>278</v>
      </c>
      <c r="I132" s="87" t="s">
        <v>44</v>
      </c>
      <c r="J132" s="90">
        <v>109.19</v>
      </c>
      <c r="K132" s="90">
        <v>109.19</v>
      </c>
      <c r="L132" s="87" t="s">
        <v>981</v>
      </c>
      <c r="M132" s="87">
        <v>43</v>
      </c>
      <c r="N132" s="88">
        <v>45221</v>
      </c>
      <c r="O132" s="88">
        <v>45228</v>
      </c>
      <c r="P132" s="87" t="s">
        <v>1068</v>
      </c>
      <c r="Q132" s="87" t="s">
        <v>3</v>
      </c>
      <c r="R132" s="89" t="s">
        <v>975</v>
      </c>
      <c r="S132" s="89" t="s">
        <v>1098</v>
      </c>
      <c r="T132" s="89" t="s">
        <v>998</v>
      </c>
      <c r="U132" s="91">
        <v>45226</v>
      </c>
    </row>
    <row r="133" spans="1:21">
      <c r="A133" s="92">
        <v>45226.567980324071</v>
      </c>
      <c r="B133" s="93" t="s">
        <v>31</v>
      </c>
      <c r="C133" s="94" t="s">
        <v>1097</v>
      </c>
      <c r="D133" s="93" t="s">
        <v>1094</v>
      </c>
      <c r="E133" s="95">
        <v>1</v>
      </c>
      <c r="F133" s="93">
        <v>6984733</v>
      </c>
      <c r="G133" s="93" t="s">
        <v>68</v>
      </c>
      <c r="H133" s="93" t="s">
        <v>1104</v>
      </c>
      <c r="I133" s="93" t="s">
        <v>68</v>
      </c>
      <c r="J133" s="96" t="s">
        <v>68</v>
      </c>
      <c r="K133" s="96" t="s">
        <v>68</v>
      </c>
      <c r="L133" s="93" t="s">
        <v>973</v>
      </c>
      <c r="M133" s="93">
        <v>43</v>
      </c>
      <c r="N133" s="94">
        <v>45221</v>
      </c>
      <c r="O133" s="94">
        <v>45228</v>
      </c>
      <c r="P133" s="93" t="s">
        <v>1068</v>
      </c>
      <c r="Q133" s="93" t="s">
        <v>3</v>
      </c>
      <c r="R133" s="95" t="s">
        <v>975</v>
      </c>
      <c r="S133" s="95" t="s">
        <v>1098</v>
      </c>
      <c r="T133" s="95" t="s">
        <v>998</v>
      </c>
      <c r="U133" s="97">
        <v>45226</v>
      </c>
    </row>
    <row r="134" spans="1:21">
      <c r="A134" s="86">
        <v>45226.569232754628</v>
      </c>
      <c r="B134" s="87" t="s">
        <v>31</v>
      </c>
      <c r="C134" s="88" t="s">
        <v>1097</v>
      </c>
      <c r="D134" s="87" t="s">
        <v>1105</v>
      </c>
      <c r="E134" s="89">
        <v>1</v>
      </c>
      <c r="F134" s="87" t="s">
        <v>68</v>
      </c>
      <c r="G134" s="87" t="s">
        <v>68</v>
      </c>
      <c r="H134" s="87" t="s">
        <v>1091</v>
      </c>
      <c r="I134" s="87" t="s">
        <v>44</v>
      </c>
      <c r="J134" s="90">
        <v>90.75</v>
      </c>
      <c r="K134" s="90">
        <v>90.75</v>
      </c>
      <c r="L134" s="87" t="s">
        <v>981</v>
      </c>
      <c r="M134" s="87">
        <v>43</v>
      </c>
      <c r="N134" s="88">
        <v>45221</v>
      </c>
      <c r="O134" s="88">
        <v>45228</v>
      </c>
      <c r="P134" s="87" t="s">
        <v>1068</v>
      </c>
      <c r="Q134" s="87" t="s">
        <v>3</v>
      </c>
      <c r="R134" s="89" t="s">
        <v>975</v>
      </c>
      <c r="S134" s="89" t="s">
        <v>1098</v>
      </c>
      <c r="T134" s="89" t="s">
        <v>998</v>
      </c>
      <c r="U134" s="91">
        <v>45226</v>
      </c>
    </row>
    <row r="135" spans="1:21">
      <c r="A135" s="92">
        <v>45226.569717129627</v>
      </c>
      <c r="B135" s="93" t="s">
        <v>31</v>
      </c>
      <c r="C135" s="94" t="s">
        <v>1097</v>
      </c>
      <c r="D135" s="93" t="s">
        <v>1106</v>
      </c>
      <c r="E135" s="95">
        <v>1</v>
      </c>
      <c r="F135" s="93" t="s">
        <v>68</v>
      </c>
      <c r="G135" s="93" t="s">
        <v>68</v>
      </c>
      <c r="H135" s="93" t="s">
        <v>278</v>
      </c>
      <c r="I135" s="93" t="s">
        <v>44</v>
      </c>
      <c r="J135" s="96">
        <v>90.75</v>
      </c>
      <c r="K135" s="96">
        <v>90.75</v>
      </c>
      <c r="L135" s="93" t="s">
        <v>981</v>
      </c>
      <c r="M135" s="93">
        <v>43</v>
      </c>
      <c r="N135" s="94">
        <v>45221</v>
      </c>
      <c r="O135" s="94">
        <v>45228</v>
      </c>
      <c r="P135" s="93" t="s">
        <v>1068</v>
      </c>
      <c r="Q135" s="93" t="s">
        <v>3</v>
      </c>
      <c r="R135" s="95" t="s">
        <v>975</v>
      </c>
      <c r="S135" s="95" t="s">
        <v>1098</v>
      </c>
      <c r="T135" s="95" t="s">
        <v>998</v>
      </c>
      <c r="U135" s="97">
        <v>45226</v>
      </c>
    </row>
    <row r="136" spans="1:21">
      <c r="A136" s="86">
        <v>45226.580469444445</v>
      </c>
      <c r="B136" s="87" t="s">
        <v>35</v>
      </c>
      <c r="C136" s="88" t="s">
        <v>1097</v>
      </c>
      <c r="D136" s="87" t="s">
        <v>1107</v>
      </c>
      <c r="E136" s="89">
        <v>1</v>
      </c>
      <c r="F136" s="87" t="s">
        <v>68</v>
      </c>
      <c r="G136" s="87" t="s">
        <v>68</v>
      </c>
      <c r="H136" s="87" t="s">
        <v>278</v>
      </c>
      <c r="I136" s="87" t="s">
        <v>44</v>
      </c>
      <c r="J136" s="90">
        <v>109.19</v>
      </c>
      <c r="K136" s="90">
        <v>109.19</v>
      </c>
      <c r="L136" s="87" t="s">
        <v>981</v>
      </c>
      <c r="M136" s="87">
        <v>43</v>
      </c>
      <c r="N136" s="88">
        <v>45221</v>
      </c>
      <c r="O136" s="88">
        <v>45228</v>
      </c>
      <c r="P136" s="87" t="s">
        <v>1068</v>
      </c>
      <c r="Q136" s="87" t="s">
        <v>3</v>
      </c>
      <c r="R136" s="89" t="s">
        <v>975</v>
      </c>
      <c r="S136" s="89" t="s">
        <v>1098</v>
      </c>
      <c r="T136" s="89" t="s">
        <v>998</v>
      </c>
      <c r="U136" s="91">
        <v>45226</v>
      </c>
    </row>
    <row r="137" spans="1:21">
      <c r="A137" s="92">
        <v>45246.323798495374</v>
      </c>
      <c r="B137" s="93" t="s">
        <v>76</v>
      </c>
      <c r="C137" s="94" t="s">
        <v>1097</v>
      </c>
      <c r="D137" s="93" t="s">
        <v>630</v>
      </c>
      <c r="E137" s="95">
        <v>1</v>
      </c>
      <c r="F137" s="93">
        <v>6984733</v>
      </c>
      <c r="G137" s="93" t="s">
        <v>117</v>
      </c>
      <c r="H137" s="93" t="s">
        <v>69</v>
      </c>
      <c r="I137" s="93" t="s">
        <v>44</v>
      </c>
      <c r="J137" s="96">
        <v>116.75</v>
      </c>
      <c r="K137" s="96">
        <v>116.75</v>
      </c>
      <c r="L137" s="93" t="s">
        <v>973</v>
      </c>
      <c r="M137" s="93">
        <v>43</v>
      </c>
      <c r="N137" s="94">
        <v>45221</v>
      </c>
      <c r="O137" s="94">
        <v>45228</v>
      </c>
      <c r="P137" s="93" t="s">
        <v>1068</v>
      </c>
      <c r="Q137" s="93" t="s">
        <v>3</v>
      </c>
      <c r="R137" s="95" t="s">
        <v>975</v>
      </c>
      <c r="S137" s="95" t="s">
        <v>1098</v>
      </c>
      <c r="T137" s="95" t="s">
        <v>998</v>
      </c>
      <c r="U137" s="97">
        <v>45226</v>
      </c>
    </row>
    <row r="138" spans="1:21">
      <c r="A138" s="86">
        <v>45202.579690046296</v>
      </c>
      <c r="B138" s="87" t="s">
        <v>31</v>
      </c>
      <c r="C138" s="88" t="s">
        <v>1108</v>
      </c>
      <c r="D138" s="87" t="s">
        <v>1109</v>
      </c>
      <c r="E138" s="89">
        <v>6.5</v>
      </c>
      <c r="F138" s="87" t="s">
        <v>68</v>
      </c>
      <c r="G138" s="87" t="s">
        <v>68</v>
      </c>
      <c r="H138" s="87" t="s">
        <v>1010</v>
      </c>
      <c r="I138" s="87" t="s">
        <v>44</v>
      </c>
      <c r="J138" s="90">
        <v>90.75</v>
      </c>
      <c r="K138" s="90">
        <v>589.875</v>
      </c>
      <c r="L138" s="87" t="s">
        <v>981</v>
      </c>
      <c r="M138" s="87">
        <v>40</v>
      </c>
      <c r="N138" s="88">
        <v>45200</v>
      </c>
      <c r="O138" s="88">
        <v>45207</v>
      </c>
      <c r="P138" s="87" t="s">
        <v>1055</v>
      </c>
      <c r="Q138" s="87" t="s">
        <v>3</v>
      </c>
      <c r="R138" s="89" t="s">
        <v>975</v>
      </c>
      <c r="S138" s="89" t="s">
        <v>1110</v>
      </c>
      <c r="T138" s="89" t="s">
        <v>998</v>
      </c>
      <c r="U138" s="91">
        <v>45202</v>
      </c>
    </row>
    <row r="139" spans="1:21">
      <c r="A139" s="92">
        <v>45202.580072916666</v>
      </c>
      <c r="B139" s="93" t="s">
        <v>31</v>
      </c>
      <c r="C139" s="94" t="s">
        <v>1108</v>
      </c>
      <c r="D139" s="93" t="s">
        <v>1109</v>
      </c>
      <c r="E139" s="95">
        <v>1.5</v>
      </c>
      <c r="F139" s="93" t="s">
        <v>68</v>
      </c>
      <c r="G139" s="93" t="s">
        <v>68</v>
      </c>
      <c r="H139" s="93" t="s">
        <v>1010</v>
      </c>
      <c r="I139" s="93" t="s">
        <v>44</v>
      </c>
      <c r="J139" s="96">
        <v>90.75</v>
      </c>
      <c r="K139" s="96">
        <v>136.125</v>
      </c>
      <c r="L139" s="93" t="s">
        <v>981</v>
      </c>
      <c r="M139" s="93">
        <v>40</v>
      </c>
      <c r="N139" s="94">
        <v>45200</v>
      </c>
      <c r="O139" s="94">
        <v>45207</v>
      </c>
      <c r="P139" s="93" t="s">
        <v>1055</v>
      </c>
      <c r="Q139" s="93" t="s">
        <v>3</v>
      </c>
      <c r="R139" s="95" t="s">
        <v>975</v>
      </c>
      <c r="S139" s="95" t="s">
        <v>1110</v>
      </c>
      <c r="T139" s="95" t="s">
        <v>998</v>
      </c>
      <c r="U139" s="97">
        <v>45202</v>
      </c>
    </row>
    <row r="140" spans="1:21">
      <c r="A140" s="86">
        <v>45202.581234027777</v>
      </c>
      <c r="B140" s="87" t="s">
        <v>35</v>
      </c>
      <c r="C140" s="88" t="s">
        <v>1108</v>
      </c>
      <c r="D140" s="87" t="s">
        <v>1109</v>
      </c>
      <c r="E140" s="89">
        <v>8</v>
      </c>
      <c r="F140" s="87" t="s">
        <v>68</v>
      </c>
      <c r="G140" s="87" t="s">
        <v>68</v>
      </c>
      <c r="H140" s="87" t="s">
        <v>1010</v>
      </c>
      <c r="I140" s="87" t="s">
        <v>44</v>
      </c>
      <c r="J140" s="90">
        <v>109.19</v>
      </c>
      <c r="K140" s="90">
        <v>873.52</v>
      </c>
      <c r="L140" s="87" t="s">
        <v>981</v>
      </c>
      <c r="M140" s="87">
        <v>40</v>
      </c>
      <c r="N140" s="88">
        <v>45200</v>
      </c>
      <c r="O140" s="88">
        <v>45207</v>
      </c>
      <c r="P140" s="87" t="s">
        <v>1055</v>
      </c>
      <c r="Q140" s="87" t="s">
        <v>3</v>
      </c>
      <c r="R140" s="89" t="s">
        <v>975</v>
      </c>
      <c r="S140" s="89" t="s">
        <v>1110</v>
      </c>
      <c r="T140" s="89" t="s">
        <v>998</v>
      </c>
      <c r="U140" s="91">
        <v>45202</v>
      </c>
    </row>
    <row r="141" spans="1:21">
      <c r="A141" s="92">
        <v>45205.55993865741</v>
      </c>
      <c r="B141" s="93" t="s">
        <v>66</v>
      </c>
      <c r="C141" s="94" t="s">
        <v>1108</v>
      </c>
      <c r="D141" s="93" t="s">
        <v>1057</v>
      </c>
      <c r="E141" s="95">
        <v>8</v>
      </c>
      <c r="F141" s="93" t="s">
        <v>68</v>
      </c>
      <c r="G141" s="93" t="s">
        <v>68</v>
      </c>
      <c r="H141" s="93" t="s">
        <v>1010</v>
      </c>
      <c r="I141" s="93" t="s">
        <v>44</v>
      </c>
      <c r="J141" s="96">
        <v>112.96</v>
      </c>
      <c r="K141" s="96">
        <v>903.68</v>
      </c>
      <c r="L141" s="93" t="s">
        <v>981</v>
      </c>
      <c r="M141" s="93">
        <v>40</v>
      </c>
      <c r="N141" s="94">
        <v>45200</v>
      </c>
      <c r="O141" s="94">
        <v>45207</v>
      </c>
      <c r="P141" s="93" t="s">
        <v>1055</v>
      </c>
      <c r="Q141" s="93" t="s">
        <v>3</v>
      </c>
      <c r="R141" s="95" t="s">
        <v>975</v>
      </c>
      <c r="S141" s="95" t="s">
        <v>1110</v>
      </c>
      <c r="T141" s="95" t="s">
        <v>998</v>
      </c>
      <c r="U141" s="97">
        <v>45202</v>
      </c>
    </row>
    <row r="142" spans="1:21">
      <c r="A142" s="86">
        <v>45246.299584722219</v>
      </c>
      <c r="B142" s="87" t="s">
        <v>76</v>
      </c>
      <c r="C142" s="88" t="s">
        <v>1108</v>
      </c>
      <c r="D142" s="87" t="s">
        <v>630</v>
      </c>
      <c r="E142" s="89">
        <v>1</v>
      </c>
      <c r="F142" s="87">
        <v>6984733</v>
      </c>
      <c r="G142" s="87" t="s">
        <v>117</v>
      </c>
      <c r="H142" s="87" t="s">
        <v>69</v>
      </c>
      <c r="I142" s="87" t="s">
        <v>44</v>
      </c>
      <c r="J142" s="90">
        <v>116.75</v>
      </c>
      <c r="K142" s="90">
        <v>116.75</v>
      </c>
      <c r="L142" s="87" t="s">
        <v>973</v>
      </c>
      <c r="M142" s="87">
        <v>40</v>
      </c>
      <c r="N142" s="88">
        <v>45200</v>
      </c>
      <c r="O142" s="88">
        <v>45207</v>
      </c>
      <c r="P142" s="87" t="s">
        <v>1055</v>
      </c>
      <c r="Q142" s="87" t="s">
        <v>3</v>
      </c>
      <c r="R142" s="89" t="s">
        <v>975</v>
      </c>
      <c r="S142" s="89" t="s">
        <v>1110</v>
      </c>
      <c r="T142" s="89" t="s">
        <v>998</v>
      </c>
      <c r="U142" s="91">
        <v>45202</v>
      </c>
    </row>
    <row r="143" spans="1:21">
      <c r="A143" s="92">
        <v>45233.354081712961</v>
      </c>
      <c r="B143" s="93" t="s">
        <v>66</v>
      </c>
      <c r="C143" s="94" t="s">
        <v>1111</v>
      </c>
      <c r="D143" s="93" t="s">
        <v>1112</v>
      </c>
      <c r="E143" s="95">
        <v>2</v>
      </c>
      <c r="F143" s="93">
        <v>6984733</v>
      </c>
      <c r="G143" s="93" t="s">
        <v>117</v>
      </c>
      <c r="H143" s="93" t="s">
        <v>69</v>
      </c>
      <c r="I143" s="93" t="s">
        <v>44</v>
      </c>
      <c r="J143" s="96">
        <v>112.96</v>
      </c>
      <c r="K143" s="96">
        <v>225.92</v>
      </c>
      <c r="L143" s="93" t="s">
        <v>973</v>
      </c>
      <c r="M143" s="93">
        <v>44</v>
      </c>
      <c r="N143" s="94">
        <v>45228</v>
      </c>
      <c r="O143" s="94">
        <v>45235</v>
      </c>
      <c r="P143" s="93" t="s">
        <v>1113</v>
      </c>
      <c r="Q143" s="93" t="s">
        <v>3</v>
      </c>
      <c r="R143" s="95" t="s">
        <v>975</v>
      </c>
      <c r="S143" s="95" t="s">
        <v>983</v>
      </c>
      <c r="T143" s="95" t="s">
        <v>998</v>
      </c>
      <c r="U143" s="97">
        <v>45229</v>
      </c>
    </row>
    <row r="144" spans="1:21">
      <c r="A144" s="86">
        <v>45233.357493055555</v>
      </c>
      <c r="B144" s="87" t="s">
        <v>66</v>
      </c>
      <c r="C144" s="88" t="s">
        <v>1111</v>
      </c>
      <c r="D144" s="87" t="s">
        <v>1114</v>
      </c>
      <c r="E144" s="89">
        <v>6</v>
      </c>
      <c r="F144" s="87" t="s">
        <v>68</v>
      </c>
      <c r="G144" s="87" t="s">
        <v>68</v>
      </c>
      <c r="H144" s="87" t="s">
        <v>97</v>
      </c>
      <c r="I144" s="87" t="s">
        <v>44</v>
      </c>
      <c r="J144" s="90">
        <v>112.96</v>
      </c>
      <c r="K144" s="90">
        <v>677.76</v>
      </c>
      <c r="L144" s="87" t="s">
        <v>981</v>
      </c>
      <c r="M144" s="87">
        <v>44</v>
      </c>
      <c r="N144" s="88">
        <v>45228</v>
      </c>
      <c r="O144" s="88">
        <v>45235</v>
      </c>
      <c r="P144" s="87" t="s">
        <v>1113</v>
      </c>
      <c r="Q144" s="87" t="s">
        <v>3</v>
      </c>
      <c r="R144" s="89" t="s">
        <v>975</v>
      </c>
      <c r="S144" s="89" t="s">
        <v>983</v>
      </c>
      <c r="T144" s="89" t="s">
        <v>998</v>
      </c>
      <c r="U144" s="91">
        <v>45229</v>
      </c>
    </row>
    <row r="145" spans="1:21">
      <c r="A145" s="92">
        <v>45246.340783101849</v>
      </c>
      <c r="B145" s="93" t="s">
        <v>76</v>
      </c>
      <c r="C145" s="94" t="s">
        <v>1111</v>
      </c>
      <c r="D145" s="93" t="s">
        <v>630</v>
      </c>
      <c r="E145" s="95">
        <v>1</v>
      </c>
      <c r="F145" s="93">
        <v>6984733</v>
      </c>
      <c r="G145" s="93" t="s">
        <v>117</v>
      </c>
      <c r="H145" s="93" t="s">
        <v>69</v>
      </c>
      <c r="I145" s="93" t="s">
        <v>44</v>
      </c>
      <c r="J145" s="96">
        <v>116.75</v>
      </c>
      <c r="K145" s="96">
        <v>116.75</v>
      </c>
      <c r="L145" s="93" t="s">
        <v>973</v>
      </c>
      <c r="M145" s="93">
        <v>44</v>
      </c>
      <c r="N145" s="94">
        <v>45228</v>
      </c>
      <c r="O145" s="94">
        <v>45235</v>
      </c>
      <c r="P145" s="93" t="s">
        <v>1113</v>
      </c>
      <c r="Q145" s="93" t="s">
        <v>3</v>
      </c>
      <c r="R145" s="95" t="s">
        <v>975</v>
      </c>
      <c r="S145" s="95" t="s">
        <v>983</v>
      </c>
      <c r="T145" s="95" t="s">
        <v>998</v>
      </c>
      <c r="U145" s="97">
        <v>45229</v>
      </c>
    </row>
    <row r="146" spans="1:21">
      <c r="A146" s="86">
        <v>45233.354460416667</v>
      </c>
      <c r="B146" s="87" t="s">
        <v>66</v>
      </c>
      <c r="C146" s="88" t="s">
        <v>1115</v>
      </c>
      <c r="D146" s="87" t="s">
        <v>1116</v>
      </c>
      <c r="E146" s="89">
        <v>1</v>
      </c>
      <c r="F146" s="87">
        <v>6984733</v>
      </c>
      <c r="G146" s="87" t="s">
        <v>117</v>
      </c>
      <c r="H146" s="87" t="s">
        <v>69</v>
      </c>
      <c r="I146" s="87" t="s">
        <v>44</v>
      </c>
      <c r="J146" s="90">
        <v>112.96</v>
      </c>
      <c r="K146" s="90">
        <v>112.96</v>
      </c>
      <c r="L146" s="87" t="s">
        <v>973</v>
      </c>
      <c r="M146" s="87">
        <v>44</v>
      </c>
      <c r="N146" s="88">
        <v>45228</v>
      </c>
      <c r="O146" s="88">
        <v>45235</v>
      </c>
      <c r="P146" s="87" t="s">
        <v>1113</v>
      </c>
      <c r="Q146" s="87" t="s">
        <v>3</v>
      </c>
      <c r="R146" s="89" t="s">
        <v>975</v>
      </c>
      <c r="S146" s="89" t="s">
        <v>1117</v>
      </c>
      <c r="T146" s="89" t="s">
        <v>998</v>
      </c>
      <c r="U146" s="91">
        <v>45230</v>
      </c>
    </row>
    <row r="147" spans="1:21">
      <c r="A147" s="92">
        <v>45233.357620023147</v>
      </c>
      <c r="B147" s="93" t="s">
        <v>66</v>
      </c>
      <c r="C147" s="94" t="s">
        <v>1115</v>
      </c>
      <c r="D147" s="93" t="s">
        <v>1114</v>
      </c>
      <c r="E147" s="95">
        <v>7</v>
      </c>
      <c r="F147" s="93" t="s">
        <v>68</v>
      </c>
      <c r="G147" s="93" t="s">
        <v>68</v>
      </c>
      <c r="H147" s="93" t="s">
        <v>97</v>
      </c>
      <c r="I147" s="93" t="s">
        <v>44</v>
      </c>
      <c r="J147" s="96">
        <v>112.96</v>
      </c>
      <c r="K147" s="96">
        <v>790.71999999999991</v>
      </c>
      <c r="L147" s="93" t="s">
        <v>981</v>
      </c>
      <c r="M147" s="93">
        <v>44</v>
      </c>
      <c r="N147" s="94">
        <v>45228</v>
      </c>
      <c r="O147" s="94">
        <v>45235</v>
      </c>
      <c r="P147" s="93" t="s">
        <v>1113</v>
      </c>
      <c r="Q147" s="93" t="s">
        <v>3</v>
      </c>
      <c r="R147" s="95" t="s">
        <v>975</v>
      </c>
      <c r="S147" s="95" t="s">
        <v>1117</v>
      </c>
      <c r="T147" s="95" t="s">
        <v>998</v>
      </c>
      <c r="U147" s="97">
        <v>45230</v>
      </c>
    </row>
    <row r="148" spans="1:21">
      <c r="A148" s="86">
        <v>45246.341101620368</v>
      </c>
      <c r="B148" s="87" t="s">
        <v>76</v>
      </c>
      <c r="C148" s="88" t="s">
        <v>1115</v>
      </c>
      <c r="D148" s="87" t="s">
        <v>630</v>
      </c>
      <c r="E148" s="89">
        <v>1</v>
      </c>
      <c r="F148" s="87">
        <v>6984733</v>
      </c>
      <c r="G148" s="87" t="s">
        <v>117</v>
      </c>
      <c r="H148" s="87" t="s">
        <v>69</v>
      </c>
      <c r="I148" s="87" t="s">
        <v>44</v>
      </c>
      <c r="J148" s="90">
        <v>116.75</v>
      </c>
      <c r="K148" s="90">
        <v>116.75</v>
      </c>
      <c r="L148" s="87" t="s">
        <v>973</v>
      </c>
      <c r="M148" s="87">
        <v>44</v>
      </c>
      <c r="N148" s="88">
        <v>45228</v>
      </c>
      <c r="O148" s="88">
        <v>45235</v>
      </c>
      <c r="P148" s="87" t="s">
        <v>1113</v>
      </c>
      <c r="Q148" s="87" t="s">
        <v>3</v>
      </c>
      <c r="R148" s="89" t="s">
        <v>975</v>
      </c>
      <c r="S148" s="89" t="s">
        <v>1117</v>
      </c>
      <c r="T148" s="89" t="s">
        <v>998</v>
      </c>
      <c r="U148" s="91">
        <v>45230</v>
      </c>
    </row>
    <row r="149" spans="1:21">
      <c r="A149" s="92">
        <v>45203.3972587963</v>
      </c>
      <c r="B149" s="93" t="s">
        <v>31</v>
      </c>
      <c r="C149" s="94" t="s">
        <v>959</v>
      </c>
      <c r="D149" s="93" t="s">
        <v>1109</v>
      </c>
      <c r="E149" s="95">
        <v>8</v>
      </c>
      <c r="F149" s="93" t="s">
        <v>68</v>
      </c>
      <c r="G149" s="93" t="s">
        <v>68</v>
      </c>
      <c r="H149" s="93" t="s">
        <v>1010</v>
      </c>
      <c r="I149" s="93" t="s">
        <v>44</v>
      </c>
      <c r="J149" s="96">
        <v>90.75</v>
      </c>
      <c r="K149" s="96">
        <v>726</v>
      </c>
      <c r="L149" s="93" t="s">
        <v>981</v>
      </c>
      <c r="M149" s="93">
        <v>40</v>
      </c>
      <c r="N149" s="94">
        <v>45200</v>
      </c>
      <c r="O149" s="94">
        <v>45207</v>
      </c>
      <c r="P149" s="93" t="s">
        <v>1055</v>
      </c>
      <c r="Q149" s="93" t="s">
        <v>3</v>
      </c>
      <c r="R149" s="95" t="s">
        <v>975</v>
      </c>
      <c r="S149" s="95" t="s">
        <v>1118</v>
      </c>
      <c r="T149" s="95" t="s">
        <v>998</v>
      </c>
      <c r="U149" s="97">
        <v>45203</v>
      </c>
    </row>
    <row r="150" spans="1:21">
      <c r="A150" s="86">
        <v>45203.580588310186</v>
      </c>
      <c r="B150" s="87" t="s">
        <v>35</v>
      </c>
      <c r="C150" s="88" t="s">
        <v>959</v>
      </c>
      <c r="D150" s="87" t="s">
        <v>1109</v>
      </c>
      <c r="E150" s="89">
        <v>8</v>
      </c>
      <c r="F150" s="87" t="s">
        <v>68</v>
      </c>
      <c r="G150" s="87" t="s">
        <v>68</v>
      </c>
      <c r="H150" s="87" t="s">
        <v>1010</v>
      </c>
      <c r="I150" s="87" t="s">
        <v>44</v>
      </c>
      <c r="J150" s="90">
        <v>109.19</v>
      </c>
      <c r="K150" s="90">
        <v>873.52</v>
      </c>
      <c r="L150" s="87" t="s">
        <v>981</v>
      </c>
      <c r="M150" s="87">
        <v>40</v>
      </c>
      <c r="N150" s="88">
        <v>45200</v>
      </c>
      <c r="O150" s="88">
        <v>45207</v>
      </c>
      <c r="P150" s="87" t="s">
        <v>1055</v>
      </c>
      <c r="Q150" s="87" t="s">
        <v>3</v>
      </c>
      <c r="R150" s="89" t="s">
        <v>975</v>
      </c>
      <c r="S150" s="89" t="s">
        <v>1118</v>
      </c>
      <c r="T150" s="89" t="s">
        <v>998</v>
      </c>
      <c r="U150" s="91">
        <v>45203</v>
      </c>
    </row>
    <row r="151" spans="1:21">
      <c r="A151" s="92">
        <v>45204.418466435185</v>
      </c>
      <c r="B151" s="93" t="s">
        <v>66</v>
      </c>
      <c r="C151" s="94" t="s">
        <v>959</v>
      </c>
      <c r="D151" s="93" t="s">
        <v>1109</v>
      </c>
      <c r="E151" s="95">
        <v>8</v>
      </c>
      <c r="F151" s="93" t="s">
        <v>68</v>
      </c>
      <c r="G151" s="93" t="s">
        <v>68</v>
      </c>
      <c r="H151" s="93" t="s">
        <v>1010</v>
      </c>
      <c r="I151" s="93" t="s">
        <v>44</v>
      </c>
      <c r="J151" s="96">
        <v>112.96</v>
      </c>
      <c r="K151" s="96">
        <v>903.68</v>
      </c>
      <c r="L151" s="93" t="s">
        <v>981</v>
      </c>
      <c r="M151" s="93">
        <v>40</v>
      </c>
      <c r="N151" s="94">
        <v>45200</v>
      </c>
      <c r="O151" s="94">
        <v>45207</v>
      </c>
      <c r="P151" s="93" t="s">
        <v>1055</v>
      </c>
      <c r="Q151" s="93" t="s">
        <v>3</v>
      </c>
      <c r="R151" s="95" t="s">
        <v>975</v>
      </c>
      <c r="S151" s="95" t="s">
        <v>1118</v>
      </c>
      <c r="T151" s="95" t="s">
        <v>998</v>
      </c>
      <c r="U151" s="97">
        <v>45203</v>
      </c>
    </row>
    <row r="152" spans="1:21">
      <c r="A152" s="86">
        <v>45246.299805787035</v>
      </c>
      <c r="B152" s="87" t="s">
        <v>76</v>
      </c>
      <c r="C152" s="88" t="s">
        <v>959</v>
      </c>
      <c r="D152" s="87" t="s">
        <v>630</v>
      </c>
      <c r="E152" s="89">
        <v>2</v>
      </c>
      <c r="F152" s="87">
        <v>6984733</v>
      </c>
      <c r="G152" s="87" t="s">
        <v>117</v>
      </c>
      <c r="H152" s="87" t="s">
        <v>69</v>
      </c>
      <c r="I152" s="87" t="s">
        <v>44</v>
      </c>
      <c r="J152" s="90">
        <v>116.75</v>
      </c>
      <c r="K152" s="90">
        <v>233.5</v>
      </c>
      <c r="L152" s="87" t="s">
        <v>973</v>
      </c>
      <c r="M152" s="87">
        <v>40</v>
      </c>
      <c r="N152" s="88">
        <v>45200</v>
      </c>
      <c r="O152" s="88">
        <v>45207</v>
      </c>
      <c r="P152" s="87" t="s">
        <v>1055</v>
      </c>
      <c r="Q152" s="87" t="s">
        <v>3</v>
      </c>
      <c r="R152" s="89" t="s">
        <v>975</v>
      </c>
      <c r="S152" s="89" t="s">
        <v>1118</v>
      </c>
      <c r="T152" s="89" t="s">
        <v>998</v>
      </c>
      <c r="U152" s="91">
        <v>45203</v>
      </c>
    </row>
    <row r="153" spans="1:21">
      <c r="A153" s="92">
        <v>45204.418750231482</v>
      </c>
      <c r="B153" s="93" t="s">
        <v>31</v>
      </c>
      <c r="C153" s="94" t="s">
        <v>1119</v>
      </c>
      <c r="D153" s="93" t="s">
        <v>1109</v>
      </c>
      <c r="E153" s="95">
        <v>8</v>
      </c>
      <c r="F153" s="93" t="s">
        <v>68</v>
      </c>
      <c r="G153" s="93" t="s">
        <v>68</v>
      </c>
      <c r="H153" s="93" t="s">
        <v>1010</v>
      </c>
      <c r="I153" s="93" t="s">
        <v>44</v>
      </c>
      <c r="J153" s="96">
        <v>90.75</v>
      </c>
      <c r="K153" s="96">
        <v>726</v>
      </c>
      <c r="L153" s="93" t="s">
        <v>981</v>
      </c>
      <c r="M153" s="93">
        <v>40</v>
      </c>
      <c r="N153" s="94">
        <v>45200</v>
      </c>
      <c r="O153" s="94">
        <v>45207</v>
      </c>
      <c r="P153" s="93" t="s">
        <v>1055</v>
      </c>
      <c r="Q153" s="93" t="s">
        <v>3</v>
      </c>
      <c r="R153" s="95" t="s">
        <v>975</v>
      </c>
      <c r="S153" s="95" t="s">
        <v>1120</v>
      </c>
      <c r="T153" s="95" t="s">
        <v>998</v>
      </c>
      <c r="U153" s="97">
        <v>45204</v>
      </c>
    </row>
    <row r="154" spans="1:21">
      <c r="A154" s="86">
        <v>45204.581227199073</v>
      </c>
      <c r="B154" s="87" t="s">
        <v>66</v>
      </c>
      <c r="C154" s="88" t="s">
        <v>1119</v>
      </c>
      <c r="D154" s="87" t="s">
        <v>1109</v>
      </c>
      <c r="E154" s="89">
        <v>8</v>
      </c>
      <c r="F154" s="87" t="s">
        <v>68</v>
      </c>
      <c r="G154" s="87" t="s">
        <v>68</v>
      </c>
      <c r="H154" s="87" t="s">
        <v>1010</v>
      </c>
      <c r="I154" s="87" t="s">
        <v>44</v>
      </c>
      <c r="J154" s="90">
        <v>112.96</v>
      </c>
      <c r="K154" s="90">
        <v>903.68</v>
      </c>
      <c r="L154" s="87" t="s">
        <v>981</v>
      </c>
      <c r="M154" s="87">
        <v>40</v>
      </c>
      <c r="N154" s="88">
        <v>45200</v>
      </c>
      <c r="O154" s="88">
        <v>45207</v>
      </c>
      <c r="P154" s="87" t="s">
        <v>1055</v>
      </c>
      <c r="Q154" s="87" t="s">
        <v>3</v>
      </c>
      <c r="R154" s="89" t="s">
        <v>975</v>
      </c>
      <c r="S154" s="89" t="s">
        <v>1120</v>
      </c>
      <c r="T154" s="89" t="s">
        <v>998</v>
      </c>
      <c r="U154" s="91">
        <v>45204</v>
      </c>
    </row>
    <row r="155" spans="1:21">
      <c r="A155" s="92">
        <v>45204.582671759257</v>
      </c>
      <c r="B155" s="93" t="s">
        <v>35</v>
      </c>
      <c r="C155" s="94" t="s">
        <v>1119</v>
      </c>
      <c r="D155" s="93" t="s">
        <v>1121</v>
      </c>
      <c r="E155" s="95">
        <v>8</v>
      </c>
      <c r="F155" s="93" t="s">
        <v>68</v>
      </c>
      <c r="G155" s="93" t="s">
        <v>68</v>
      </c>
      <c r="H155" s="93" t="s">
        <v>1122</v>
      </c>
      <c r="I155" s="93" t="s">
        <v>44</v>
      </c>
      <c r="J155" s="96">
        <v>109.19</v>
      </c>
      <c r="K155" s="96">
        <v>873.52</v>
      </c>
      <c r="L155" s="93" t="s">
        <v>981</v>
      </c>
      <c r="M155" s="93">
        <v>40</v>
      </c>
      <c r="N155" s="94">
        <v>45200</v>
      </c>
      <c r="O155" s="94">
        <v>45207</v>
      </c>
      <c r="P155" s="93" t="s">
        <v>1055</v>
      </c>
      <c r="Q155" s="93" t="s">
        <v>3</v>
      </c>
      <c r="R155" s="95" t="s">
        <v>975</v>
      </c>
      <c r="S155" s="95" t="s">
        <v>1120</v>
      </c>
      <c r="T155" s="95" t="s">
        <v>998</v>
      </c>
      <c r="U155" s="97">
        <v>45204</v>
      </c>
    </row>
    <row r="156" spans="1:21">
      <c r="A156" s="86">
        <v>45205.562991666666</v>
      </c>
      <c r="B156" s="87" t="s">
        <v>66</v>
      </c>
      <c r="C156" s="88" t="s">
        <v>1119</v>
      </c>
      <c r="D156" s="87" t="s">
        <v>1123</v>
      </c>
      <c r="E156" s="89">
        <v>1</v>
      </c>
      <c r="F156" s="87">
        <v>6984733</v>
      </c>
      <c r="G156" s="87" t="s">
        <v>68</v>
      </c>
      <c r="H156" s="87" t="s">
        <v>69</v>
      </c>
      <c r="I156" s="87" t="s">
        <v>45</v>
      </c>
      <c r="J156" s="90">
        <v>169.44</v>
      </c>
      <c r="K156" s="90">
        <v>169.44</v>
      </c>
      <c r="L156" s="87" t="s">
        <v>973</v>
      </c>
      <c r="M156" s="87">
        <v>40</v>
      </c>
      <c r="N156" s="88">
        <v>45200</v>
      </c>
      <c r="O156" s="88">
        <v>45207</v>
      </c>
      <c r="P156" s="87" t="s">
        <v>1055</v>
      </c>
      <c r="Q156" s="87" t="s">
        <v>3</v>
      </c>
      <c r="R156" s="89" t="s">
        <v>975</v>
      </c>
      <c r="S156" s="89" t="s">
        <v>1120</v>
      </c>
      <c r="T156" s="89" t="s">
        <v>998</v>
      </c>
      <c r="U156" s="91">
        <v>45204</v>
      </c>
    </row>
    <row r="157" spans="1:21">
      <c r="A157" s="92">
        <v>45246.299948726853</v>
      </c>
      <c r="B157" s="93" t="s">
        <v>76</v>
      </c>
      <c r="C157" s="94" t="s">
        <v>1119</v>
      </c>
      <c r="D157" s="93" t="s">
        <v>630</v>
      </c>
      <c r="E157" s="95">
        <v>1</v>
      </c>
      <c r="F157" s="93">
        <v>6984733</v>
      </c>
      <c r="G157" s="93" t="s">
        <v>117</v>
      </c>
      <c r="H157" s="93" t="s">
        <v>69</v>
      </c>
      <c r="I157" s="93" t="s">
        <v>44</v>
      </c>
      <c r="J157" s="96">
        <v>116.75</v>
      </c>
      <c r="K157" s="96">
        <v>116.75</v>
      </c>
      <c r="L157" s="93" t="s">
        <v>973</v>
      </c>
      <c r="M157" s="93">
        <v>40</v>
      </c>
      <c r="N157" s="94">
        <v>45200</v>
      </c>
      <c r="O157" s="94">
        <v>45207</v>
      </c>
      <c r="P157" s="93" t="s">
        <v>1055</v>
      </c>
      <c r="Q157" s="93" t="s">
        <v>3</v>
      </c>
      <c r="R157" s="95" t="s">
        <v>975</v>
      </c>
      <c r="S157" s="95" t="s">
        <v>1120</v>
      </c>
      <c r="T157" s="95" t="s">
        <v>998</v>
      </c>
      <c r="U157" s="97">
        <v>45204</v>
      </c>
    </row>
    <row r="158" spans="1:21">
      <c r="A158" s="86">
        <v>45205.559213425928</v>
      </c>
      <c r="B158" s="87" t="s">
        <v>66</v>
      </c>
      <c r="C158" s="88" t="s">
        <v>1124</v>
      </c>
      <c r="D158" s="87" t="s">
        <v>1057</v>
      </c>
      <c r="E158" s="89">
        <v>8</v>
      </c>
      <c r="F158" s="87" t="s">
        <v>68</v>
      </c>
      <c r="G158" s="87" t="s">
        <v>68</v>
      </c>
      <c r="H158" s="87" t="s">
        <v>1010</v>
      </c>
      <c r="I158" s="87" t="s">
        <v>44</v>
      </c>
      <c r="J158" s="90">
        <v>112.96</v>
      </c>
      <c r="K158" s="90">
        <v>903.68</v>
      </c>
      <c r="L158" s="87" t="s">
        <v>981</v>
      </c>
      <c r="M158" s="87">
        <v>40</v>
      </c>
      <c r="N158" s="88">
        <v>45200</v>
      </c>
      <c r="O158" s="88">
        <v>45207</v>
      </c>
      <c r="P158" s="87" t="s">
        <v>1055</v>
      </c>
      <c r="Q158" s="87" t="s">
        <v>3</v>
      </c>
      <c r="R158" s="89" t="s">
        <v>975</v>
      </c>
      <c r="S158" s="89" t="s">
        <v>977</v>
      </c>
      <c r="T158" s="89" t="s">
        <v>998</v>
      </c>
      <c r="U158" s="91">
        <v>45205</v>
      </c>
    </row>
    <row r="159" spans="1:21">
      <c r="A159" s="92">
        <v>45205.559254861109</v>
      </c>
      <c r="B159" s="93" t="s">
        <v>31</v>
      </c>
      <c r="C159" s="94" t="s">
        <v>1124</v>
      </c>
      <c r="D159" s="93" t="s">
        <v>1057</v>
      </c>
      <c r="E159" s="95">
        <v>8</v>
      </c>
      <c r="F159" s="93" t="s">
        <v>68</v>
      </c>
      <c r="G159" s="93" t="s">
        <v>68</v>
      </c>
      <c r="H159" s="93" t="s">
        <v>1010</v>
      </c>
      <c r="I159" s="93" t="s">
        <v>44</v>
      </c>
      <c r="J159" s="96">
        <v>90.75</v>
      </c>
      <c r="K159" s="96">
        <v>726</v>
      </c>
      <c r="L159" s="93" t="s">
        <v>981</v>
      </c>
      <c r="M159" s="93">
        <v>40</v>
      </c>
      <c r="N159" s="94">
        <v>45200</v>
      </c>
      <c r="O159" s="94">
        <v>45207</v>
      </c>
      <c r="P159" s="93" t="s">
        <v>1055</v>
      </c>
      <c r="Q159" s="93" t="s">
        <v>3</v>
      </c>
      <c r="R159" s="95" t="s">
        <v>975</v>
      </c>
      <c r="S159" s="95" t="s">
        <v>977</v>
      </c>
      <c r="T159" s="95" t="s">
        <v>998</v>
      </c>
      <c r="U159" s="97">
        <v>45205</v>
      </c>
    </row>
    <row r="160" spans="1:21">
      <c r="A160" s="86">
        <v>45205.560779513886</v>
      </c>
      <c r="B160" s="87" t="s">
        <v>35</v>
      </c>
      <c r="C160" s="88" t="s">
        <v>1124</v>
      </c>
      <c r="D160" s="87" t="s">
        <v>1057</v>
      </c>
      <c r="E160" s="89">
        <v>4</v>
      </c>
      <c r="F160" s="87" t="s">
        <v>68</v>
      </c>
      <c r="G160" s="87" t="s">
        <v>68</v>
      </c>
      <c r="H160" s="87" t="s">
        <v>1010</v>
      </c>
      <c r="I160" s="87" t="s">
        <v>44</v>
      </c>
      <c r="J160" s="90">
        <v>109.19</v>
      </c>
      <c r="K160" s="90">
        <v>436.76</v>
      </c>
      <c r="L160" s="87" t="s">
        <v>981</v>
      </c>
      <c r="M160" s="87">
        <v>40</v>
      </c>
      <c r="N160" s="88">
        <v>45200</v>
      </c>
      <c r="O160" s="88">
        <v>45207</v>
      </c>
      <c r="P160" s="87" t="s">
        <v>1055</v>
      </c>
      <c r="Q160" s="87" t="s">
        <v>3</v>
      </c>
      <c r="R160" s="89" t="s">
        <v>975</v>
      </c>
      <c r="S160" s="89" t="s">
        <v>977</v>
      </c>
      <c r="T160" s="89" t="s">
        <v>998</v>
      </c>
      <c r="U160" s="91">
        <v>45205</v>
      </c>
    </row>
    <row r="161" spans="1:21">
      <c r="A161" s="92">
        <v>45205.561328935182</v>
      </c>
      <c r="B161" s="93" t="s">
        <v>35</v>
      </c>
      <c r="C161" s="94" t="s">
        <v>1124</v>
      </c>
      <c r="D161" s="93" t="s">
        <v>1125</v>
      </c>
      <c r="E161" s="95">
        <v>4</v>
      </c>
      <c r="F161" s="93" t="s">
        <v>68</v>
      </c>
      <c r="G161" s="93" t="s">
        <v>68</v>
      </c>
      <c r="H161" s="93" t="s">
        <v>980</v>
      </c>
      <c r="I161" s="93" t="s">
        <v>44</v>
      </c>
      <c r="J161" s="96">
        <v>109.19</v>
      </c>
      <c r="K161" s="96">
        <v>436.76</v>
      </c>
      <c r="L161" s="93" t="s">
        <v>981</v>
      </c>
      <c r="M161" s="93">
        <v>40</v>
      </c>
      <c r="N161" s="94">
        <v>45200</v>
      </c>
      <c r="O161" s="94">
        <v>45207</v>
      </c>
      <c r="P161" s="93" t="s">
        <v>1055</v>
      </c>
      <c r="Q161" s="93" t="s">
        <v>3</v>
      </c>
      <c r="R161" s="95" t="s">
        <v>975</v>
      </c>
      <c r="S161" s="95" t="s">
        <v>977</v>
      </c>
      <c r="T161" s="95" t="s">
        <v>998</v>
      </c>
      <c r="U161" s="97">
        <v>45205</v>
      </c>
    </row>
    <row r="162" spans="1:21">
      <c r="A162" s="86">
        <v>45246.300055555555</v>
      </c>
      <c r="B162" s="87" t="s">
        <v>76</v>
      </c>
      <c r="C162" s="88" t="s">
        <v>1124</v>
      </c>
      <c r="D162" s="87" t="s">
        <v>630</v>
      </c>
      <c r="E162" s="89">
        <v>2</v>
      </c>
      <c r="F162" s="87">
        <v>6984733</v>
      </c>
      <c r="G162" s="87" t="s">
        <v>117</v>
      </c>
      <c r="H162" s="87" t="s">
        <v>69</v>
      </c>
      <c r="I162" s="87" t="s">
        <v>44</v>
      </c>
      <c r="J162" s="90">
        <v>116.75</v>
      </c>
      <c r="K162" s="90">
        <v>233.5</v>
      </c>
      <c r="L162" s="87" t="s">
        <v>973</v>
      </c>
      <c r="M162" s="87">
        <v>40</v>
      </c>
      <c r="N162" s="88">
        <v>45200</v>
      </c>
      <c r="O162" s="88">
        <v>45207</v>
      </c>
      <c r="P162" s="87" t="s">
        <v>1055</v>
      </c>
      <c r="Q162" s="87" t="s">
        <v>3</v>
      </c>
      <c r="R162" s="89" t="s">
        <v>975</v>
      </c>
      <c r="S162" s="89" t="s">
        <v>977</v>
      </c>
      <c r="T162" s="89" t="s">
        <v>998</v>
      </c>
      <c r="U162" s="91">
        <v>45205</v>
      </c>
    </row>
    <row r="163" spans="1:21">
      <c r="A163" s="92">
        <v>45208.577530555558</v>
      </c>
      <c r="B163" s="93" t="s">
        <v>31</v>
      </c>
      <c r="C163" s="94" t="s">
        <v>1126</v>
      </c>
      <c r="D163" s="93" t="s">
        <v>1127</v>
      </c>
      <c r="E163" s="95">
        <v>6</v>
      </c>
      <c r="F163" s="93" t="s">
        <v>68</v>
      </c>
      <c r="G163" s="93" t="s">
        <v>68</v>
      </c>
      <c r="H163" s="93" t="s">
        <v>1010</v>
      </c>
      <c r="I163" s="93" t="s">
        <v>44</v>
      </c>
      <c r="J163" s="96">
        <v>90.75</v>
      </c>
      <c r="K163" s="96">
        <v>544.5</v>
      </c>
      <c r="L163" s="93" t="s">
        <v>981</v>
      </c>
      <c r="M163" s="93">
        <v>41</v>
      </c>
      <c r="N163" s="94">
        <v>45207</v>
      </c>
      <c r="O163" s="94">
        <v>45214</v>
      </c>
      <c r="P163" s="93" t="s">
        <v>997</v>
      </c>
      <c r="Q163" s="93" t="s">
        <v>3</v>
      </c>
      <c r="R163" s="95" t="s">
        <v>975</v>
      </c>
      <c r="S163" s="95" t="s">
        <v>1128</v>
      </c>
      <c r="T163" s="95" t="s">
        <v>998</v>
      </c>
      <c r="U163" s="97">
        <v>45208</v>
      </c>
    </row>
    <row r="164" spans="1:21">
      <c r="A164" s="86">
        <v>45208.577989351848</v>
      </c>
      <c r="B164" s="87" t="s">
        <v>35</v>
      </c>
      <c r="C164" s="88" t="s">
        <v>1126</v>
      </c>
      <c r="D164" s="87" t="s">
        <v>1127</v>
      </c>
      <c r="E164" s="89">
        <v>6</v>
      </c>
      <c r="F164" s="87" t="s">
        <v>68</v>
      </c>
      <c r="G164" s="87" t="s">
        <v>68</v>
      </c>
      <c r="H164" s="87" t="s">
        <v>1010</v>
      </c>
      <c r="I164" s="87" t="s">
        <v>44</v>
      </c>
      <c r="J164" s="90">
        <v>109.19</v>
      </c>
      <c r="K164" s="90">
        <v>655.14</v>
      </c>
      <c r="L164" s="87" t="s">
        <v>981</v>
      </c>
      <c r="M164" s="87">
        <v>41</v>
      </c>
      <c r="N164" s="88">
        <v>45207</v>
      </c>
      <c r="O164" s="88">
        <v>45214</v>
      </c>
      <c r="P164" s="87" t="s">
        <v>997</v>
      </c>
      <c r="Q164" s="87" t="s">
        <v>3</v>
      </c>
      <c r="R164" s="89" t="s">
        <v>975</v>
      </c>
      <c r="S164" s="89" t="s">
        <v>1128</v>
      </c>
      <c r="T164" s="89" t="s">
        <v>998</v>
      </c>
      <c r="U164" s="91">
        <v>45208</v>
      </c>
    </row>
    <row r="165" spans="1:21">
      <c r="A165" s="92">
        <v>45208.578479050928</v>
      </c>
      <c r="B165" s="93" t="s">
        <v>35</v>
      </c>
      <c r="C165" s="94" t="s">
        <v>1126</v>
      </c>
      <c r="D165" s="93" t="s">
        <v>1129</v>
      </c>
      <c r="E165" s="95">
        <v>2</v>
      </c>
      <c r="F165" s="93" t="s">
        <v>68</v>
      </c>
      <c r="G165" s="93" t="s">
        <v>68</v>
      </c>
      <c r="H165" s="93" t="s">
        <v>1091</v>
      </c>
      <c r="I165" s="93" t="s">
        <v>44</v>
      </c>
      <c r="J165" s="96">
        <v>109.19</v>
      </c>
      <c r="K165" s="96">
        <v>218.38</v>
      </c>
      <c r="L165" s="93" t="s">
        <v>981</v>
      </c>
      <c r="M165" s="93">
        <v>41</v>
      </c>
      <c r="N165" s="94">
        <v>45207</v>
      </c>
      <c r="O165" s="94">
        <v>45214</v>
      </c>
      <c r="P165" s="93" t="s">
        <v>997</v>
      </c>
      <c r="Q165" s="93" t="s">
        <v>3</v>
      </c>
      <c r="R165" s="95" t="s">
        <v>975</v>
      </c>
      <c r="S165" s="95" t="s">
        <v>1128</v>
      </c>
      <c r="T165" s="95" t="s">
        <v>998</v>
      </c>
      <c r="U165" s="97">
        <v>45208</v>
      </c>
    </row>
    <row r="166" spans="1:21">
      <c r="A166" s="86">
        <v>45210.510642361114</v>
      </c>
      <c r="B166" s="87" t="s">
        <v>31</v>
      </c>
      <c r="C166" s="88" t="s">
        <v>1126</v>
      </c>
      <c r="D166" s="87" t="s">
        <v>1001</v>
      </c>
      <c r="E166" s="89">
        <v>2</v>
      </c>
      <c r="F166" s="87" t="s">
        <v>68</v>
      </c>
      <c r="G166" s="87" t="s">
        <v>68</v>
      </c>
      <c r="H166" s="87" t="s">
        <v>97</v>
      </c>
      <c r="I166" s="87" t="s">
        <v>44</v>
      </c>
      <c r="J166" s="90">
        <v>90.75</v>
      </c>
      <c r="K166" s="90">
        <v>181.5</v>
      </c>
      <c r="L166" s="87" t="s">
        <v>981</v>
      </c>
      <c r="M166" s="87">
        <v>41</v>
      </c>
      <c r="N166" s="88">
        <v>45207</v>
      </c>
      <c r="O166" s="88">
        <v>45214</v>
      </c>
      <c r="P166" s="87" t="s">
        <v>997</v>
      </c>
      <c r="Q166" s="87" t="s">
        <v>3</v>
      </c>
      <c r="R166" s="89" t="s">
        <v>975</v>
      </c>
      <c r="S166" s="89" t="s">
        <v>1128</v>
      </c>
      <c r="T166" s="89" t="s">
        <v>998</v>
      </c>
      <c r="U166" s="91">
        <v>45208</v>
      </c>
    </row>
    <row r="167" spans="1:21">
      <c r="A167" s="92">
        <v>45212.312568287038</v>
      </c>
      <c r="B167" s="93" t="s">
        <v>66</v>
      </c>
      <c r="C167" s="94" t="s">
        <v>1126</v>
      </c>
      <c r="D167" s="93" t="s">
        <v>1130</v>
      </c>
      <c r="E167" s="95">
        <v>3</v>
      </c>
      <c r="F167" s="93">
        <v>6984733</v>
      </c>
      <c r="G167" s="93" t="s">
        <v>117</v>
      </c>
      <c r="H167" s="93" t="s">
        <v>69</v>
      </c>
      <c r="I167" s="93" t="s">
        <v>44</v>
      </c>
      <c r="J167" s="96">
        <v>112.96</v>
      </c>
      <c r="K167" s="96">
        <v>338.88</v>
      </c>
      <c r="L167" s="93" t="s">
        <v>973</v>
      </c>
      <c r="M167" s="93">
        <v>41</v>
      </c>
      <c r="N167" s="94">
        <v>45207</v>
      </c>
      <c r="O167" s="94">
        <v>45214</v>
      </c>
      <c r="P167" s="93" t="s">
        <v>997</v>
      </c>
      <c r="Q167" s="93" t="s">
        <v>3</v>
      </c>
      <c r="R167" s="95" t="s">
        <v>975</v>
      </c>
      <c r="S167" s="95" t="s">
        <v>1128</v>
      </c>
      <c r="T167" s="95" t="s">
        <v>998</v>
      </c>
      <c r="U167" s="97">
        <v>45208</v>
      </c>
    </row>
    <row r="168" spans="1:21">
      <c r="A168" s="86">
        <v>45212.314607060187</v>
      </c>
      <c r="B168" s="87" t="s">
        <v>66</v>
      </c>
      <c r="C168" s="88" t="s">
        <v>1126</v>
      </c>
      <c r="D168" s="87" t="s">
        <v>1003</v>
      </c>
      <c r="E168" s="89">
        <v>4</v>
      </c>
      <c r="F168" s="87" t="s">
        <v>68</v>
      </c>
      <c r="G168" s="87" t="s">
        <v>68</v>
      </c>
      <c r="H168" s="87" t="s">
        <v>97</v>
      </c>
      <c r="I168" s="87" t="s">
        <v>44</v>
      </c>
      <c r="J168" s="90">
        <v>112.96</v>
      </c>
      <c r="K168" s="90">
        <v>451.84</v>
      </c>
      <c r="L168" s="87" t="s">
        <v>981</v>
      </c>
      <c r="M168" s="87">
        <v>41</v>
      </c>
      <c r="N168" s="88">
        <v>45207</v>
      </c>
      <c r="O168" s="88">
        <v>45214</v>
      </c>
      <c r="P168" s="87" t="s">
        <v>997</v>
      </c>
      <c r="Q168" s="87" t="s">
        <v>3</v>
      </c>
      <c r="R168" s="89" t="s">
        <v>975</v>
      </c>
      <c r="S168" s="89" t="s">
        <v>1128</v>
      </c>
      <c r="T168" s="89" t="s">
        <v>998</v>
      </c>
      <c r="U168" s="91">
        <v>45208</v>
      </c>
    </row>
    <row r="169" spans="1:21">
      <c r="A169" s="92">
        <v>45212.316365509258</v>
      </c>
      <c r="B169" s="93" t="s">
        <v>66</v>
      </c>
      <c r="C169" s="94" t="s">
        <v>1126</v>
      </c>
      <c r="D169" s="93" t="s">
        <v>1004</v>
      </c>
      <c r="E169" s="95">
        <v>1</v>
      </c>
      <c r="F169" s="93" t="s">
        <v>68</v>
      </c>
      <c r="G169" s="93" t="s">
        <v>68</v>
      </c>
      <c r="H169" s="93" t="s">
        <v>202</v>
      </c>
      <c r="I169" s="93" t="s">
        <v>44</v>
      </c>
      <c r="J169" s="96">
        <v>112.96</v>
      </c>
      <c r="K169" s="96">
        <v>112.96</v>
      </c>
      <c r="L169" s="93" t="s">
        <v>981</v>
      </c>
      <c r="M169" s="93">
        <v>41</v>
      </c>
      <c r="N169" s="94">
        <v>45207</v>
      </c>
      <c r="O169" s="94">
        <v>45214</v>
      </c>
      <c r="P169" s="93" t="s">
        <v>997</v>
      </c>
      <c r="Q169" s="93" t="s">
        <v>3</v>
      </c>
      <c r="R169" s="95" t="s">
        <v>975</v>
      </c>
      <c r="S169" s="95" t="s">
        <v>1128</v>
      </c>
      <c r="T169" s="95" t="s">
        <v>998</v>
      </c>
      <c r="U169" s="97">
        <v>45208</v>
      </c>
    </row>
    <row r="170" spans="1:21">
      <c r="A170" s="86">
        <v>45246.304922222225</v>
      </c>
      <c r="B170" s="87" t="s">
        <v>76</v>
      </c>
      <c r="C170" s="88" t="s">
        <v>1126</v>
      </c>
      <c r="D170" s="87" t="s">
        <v>630</v>
      </c>
      <c r="E170" s="89">
        <v>1</v>
      </c>
      <c r="F170" s="87">
        <v>6984733</v>
      </c>
      <c r="G170" s="87" t="s">
        <v>117</v>
      </c>
      <c r="H170" s="87" t="s">
        <v>69</v>
      </c>
      <c r="I170" s="87" t="s">
        <v>44</v>
      </c>
      <c r="J170" s="90">
        <v>116.75</v>
      </c>
      <c r="K170" s="90">
        <v>116.75</v>
      </c>
      <c r="L170" s="87" t="s">
        <v>973</v>
      </c>
      <c r="M170" s="87">
        <v>41</v>
      </c>
      <c r="N170" s="88">
        <v>45207</v>
      </c>
      <c r="O170" s="88">
        <v>45214</v>
      </c>
      <c r="P170" s="87" t="s">
        <v>997</v>
      </c>
      <c r="Q170" s="87" t="s">
        <v>3</v>
      </c>
      <c r="R170" s="89" t="s">
        <v>975</v>
      </c>
      <c r="S170" s="89" t="s">
        <v>1128</v>
      </c>
      <c r="T170" s="89" t="s">
        <v>998</v>
      </c>
      <c r="U170" s="91">
        <v>45208</v>
      </c>
    </row>
    <row r="171" spans="1:21">
      <c r="A171" s="92">
        <v>45233.355087037038</v>
      </c>
      <c r="B171" s="93" t="s">
        <v>66</v>
      </c>
      <c r="C171" s="94" t="s">
        <v>963</v>
      </c>
      <c r="D171" s="93" t="s">
        <v>1131</v>
      </c>
      <c r="E171" s="95">
        <v>4</v>
      </c>
      <c r="F171" s="93">
        <v>6984733</v>
      </c>
      <c r="G171" s="93" t="s">
        <v>117</v>
      </c>
      <c r="H171" s="93" t="s">
        <v>69</v>
      </c>
      <c r="I171" s="93" t="s">
        <v>44</v>
      </c>
      <c r="J171" s="96">
        <v>112.96</v>
      </c>
      <c r="K171" s="96">
        <v>451.84</v>
      </c>
      <c r="L171" s="93" t="s">
        <v>973</v>
      </c>
      <c r="M171" s="93">
        <v>44</v>
      </c>
      <c r="N171" s="94">
        <v>45228</v>
      </c>
      <c r="O171" s="94">
        <v>45235</v>
      </c>
      <c r="P171" s="93" t="s">
        <v>1113</v>
      </c>
      <c r="Q171" s="93" t="s">
        <v>3</v>
      </c>
      <c r="R171" s="95" t="s">
        <v>975</v>
      </c>
      <c r="S171" s="95" t="s">
        <v>1132</v>
      </c>
      <c r="T171" s="95" t="s">
        <v>1007</v>
      </c>
      <c r="U171" s="97">
        <v>45231</v>
      </c>
    </row>
    <row r="172" spans="1:21">
      <c r="A172" s="86">
        <v>45233.358403472223</v>
      </c>
      <c r="B172" s="87" t="s">
        <v>66</v>
      </c>
      <c r="C172" s="88" t="s">
        <v>963</v>
      </c>
      <c r="D172" s="87" t="s">
        <v>1114</v>
      </c>
      <c r="E172" s="89">
        <v>2</v>
      </c>
      <c r="F172" s="87" t="s">
        <v>68</v>
      </c>
      <c r="G172" s="87" t="s">
        <v>68</v>
      </c>
      <c r="H172" s="87" t="s">
        <v>97</v>
      </c>
      <c r="I172" s="87" t="s">
        <v>44</v>
      </c>
      <c r="J172" s="90">
        <v>112.96</v>
      </c>
      <c r="K172" s="90">
        <v>225.92</v>
      </c>
      <c r="L172" s="87" t="s">
        <v>981</v>
      </c>
      <c r="M172" s="87">
        <v>44</v>
      </c>
      <c r="N172" s="88">
        <v>45228</v>
      </c>
      <c r="O172" s="88">
        <v>45235</v>
      </c>
      <c r="P172" s="87" t="s">
        <v>1113</v>
      </c>
      <c r="Q172" s="87" t="s">
        <v>3</v>
      </c>
      <c r="R172" s="89" t="s">
        <v>975</v>
      </c>
      <c r="S172" s="89" t="s">
        <v>1132</v>
      </c>
      <c r="T172" s="89" t="s">
        <v>1007</v>
      </c>
      <c r="U172" s="91">
        <v>45231</v>
      </c>
    </row>
    <row r="173" spans="1:21">
      <c r="A173" s="92">
        <v>45233.360801388888</v>
      </c>
      <c r="B173" s="93" t="s">
        <v>66</v>
      </c>
      <c r="C173" s="94" t="s">
        <v>963</v>
      </c>
      <c r="D173" s="93" t="s">
        <v>1133</v>
      </c>
      <c r="E173" s="95">
        <v>1</v>
      </c>
      <c r="F173" s="93" t="s">
        <v>68</v>
      </c>
      <c r="G173" s="93" t="s">
        <v>68</v>
      </c>
      <c r="H173" s="93" t="s">
        <v>1091</v>
      </c>
      <c r="I173" s="93" t="s">
        <v>44</v>
      </c>
      <c r="J173" s="96">
        <v>112.96</v>
      </c>
      <c r="K173" s="96">
        <v>112.96</v>
      </c>
      <c r="L173" s="93" t="s">
        <v>981</v>
      </c>
      <c r="M173" s="93">
        <v>44</v>
      </c>
      <c r="N173" s="94">
        <v>45228</v>
      </c>
      <c r="O173" s="94">
        <v>45235</v>
      </c>
      <c r="P173" s="93" t="s">
        <v>1113</v>
      </c>
      <c r="Q173" s="93" t="s">
        <v>3</v>
      </c>
      <c r="R173" s="95" t="s">
        <v>975</v>
      </c>
      <c r="S173" s="95" t="s">
        <v>1132</v>
      </c>
      <c r="T173" s="95" t="s">
        <v>1007</v>
      </c>
      <c r="U173" s="97">
        <v>45231</v>
      </c>
    </row>
    <row r="174" spans="1:21">
      <c r="A174" s="86">
        <v>45233.361228587964</v>
      </c>
      <c r="B174" s="87" t="s">
        <v>66</v>
      </c>
      <c r="C174" s="88" t="s">
        <v>963</v>
      </c>
      <c r="D174" s="87" t="s">
        <v>1134</v>
      </c>
      <c r="E174" s="89">
        <v>1</v>
      </c>
      <c r="F174" s="87">
        <v>79024</v>
      </c>
      <c r="G174" s="87" t="s">
        <v>68</v>
      </c>
      <c r="H174" s="87" t="s">
        <v>69</v>
      </c>
      <c r="I174" s="87" t="s">
        <v>44</v>
      </c>
      <c r="J174" s="90">
        <v>112.96</v>
      </c>
      <c r="K174" s="90">
        <v>112.96</v>
      </c>
      <c r="L174" s="87" t="s">
        <v>973</v>
      </c>
      <c r="M174" s="87">
        <v>44</v>
      </c>
      <c r="N174" s="88">
        <v>45228</v>
      </c>
      <c r="O174" s="88">
        <v>45235</v>
      </c>
      <c r="P174" s="87" t="s">
        <v>1113</v>
      </c>
      <c r="Q174" s="87" t="s">
        <v>3</v>
      </c>
      <c r="R174" s="89" t="s">
        <v>975</v>
      </c>
      <c r="S174" s="89" t="s">
        <v>1132</v>
      </c>
      <c r="T174" s="89" t="s">
        <v>1007</v>
      </c>
      <c r="U174" s="91">
        <v>45231</v>
      </c>
    </row>
    <row r="175" spans="1:21">
      <c r="A175" s="92">
        <v>45246.34134525463</v>
      </c>
      <c r="B175" s="93" t="s">
        <v>76</v>
      </c>
      <c r="C175" s="94" t="s">
        <v>963</v>
      </c>
      <c r="D175" s="93" t="s">
        <v>630</v>
      </c>
      <c r="E175" s="95">
        <v>1</v>
      </c>
      <c r="F175" s="93">
        <v>6984733</v>
      </c>
      <c r="G175" s="93" t="s">
        <v>117</v>
      </c>
      <c r="H175" s="93" t="s">
        <v>69</v>
      </c>
      <c r="I175" s="93" t="s">
        <v>44</v>
      </c>
      <c r="J175" s="96">
        <v>116.75</v>
      </c>
      <c r="K175" s="96">
        <v>116.75</v>
      </c>
      <c r="L175" s="93" t="s">
        <v>973</v>
      </c>
      <c r="M175" s="93">
        <v>44</v>
      </c>
      <c r="N175" s="94">
        <v>45228</v>
      </c>
      <c r="O175" s="94">
        <v>45235</v>
      </c>
      <c r="P175" s="93" t="s">
        <v>1113</v>
      </c>
      <c r="Q175" s="93" t="s">
        <v>3</v>
      </c>
      <c r="R175" s="95" t="s">
        <v>975</v>
      </c>
      <c r="S175" s="95" t="s">
        <v>1132</v>
      </c>
      <c r="T175" s="95" t="s">
        <v>1007</v>
      </c>
      <c r="U175" s="97">
        <v>45231</v>
      </c>
    </row>
    <row r="176" spans="1:21">
      <c r="A176" s="86">
        <v>45240.571600925927</v>
      </c>
      <c r="B176" s="87" t="s">
        <v>31</v>
      </c>
      <c r="C176" s="88" t="s">
        <v>1135</v>
      </c>
      <c r="D176" s="87" t="s">
        <v>1136</v>
      </c>
      <c r="E176" s="89">
        <v>7</v>
      </c>
      <c r="F176" s="87" t="s">
        <v>68</v>
      </c>
      <c r="G176" s="87" t="s">
        <v>68</v>
      </c>
      <c r="H176" s="87" t="s">
        <v>1091</v>
      </c>
      <c r="I176" s="87" t="s">
        <v>44</v>
      </c>
      <c r="J176" s="90">
        <v>90.75</v>
      </c>
      <c r="K176" s="90">
        <v>635.25</v>
      </c>
      <c r="L176" s="87" t="s">
        <v>981</v>
      </c>
      <c r="M176" s="87">
        <v>45</v>
      </c>
      <c r="N176" s="88">
        <v>45235</v>
      </c>
      <c r="O176" s="88">
        <v>45242</v>
      </c>
      <c r="P176" s="87" t="s">
        <v>1137</v>
      </c>
      <c r="Q176" s="87" t="s">
        <v>3</v>
      </c>
      <c r="R176" s="89" t="s">
        <v>975</v>
      </c>
      <c r="S176" s="89" t="s">
        <v>998</v>
      </c>
      <c r="T176" s="89" t="s">
        <v>1007</v>
      </c>
      <c r="U176" s="91">
        <v>45240</v>
      </c>
    </row>
    <row r="177" spans="1:21">
      <c r="A177" s="92">
        <v>45240.572876388891</v>
      </c>
      <c r="B177" s="93" t="s">
        <v>31</v>
      </c>
      <c r="C177" s="94" t="s">
        <v>1135</v>
      </c>
      <c r="D177" s="93" t="s">
        <v>1138</v>
      </c>
      <c r="E177" s="95">
        <v>1</v>
      </c>
      <c r="F177" s="93" t="s">
        <v>68</v>
      </c>
      <c r="G177" s="93" t="s">
        <v>68</v>
      </c>
      <c r="H177" s="93" t="s">
        <v>69</v>
      </c>
      <c r="I177" s="93" t="s">
        <v>44</v>
      </c>
      <c r="J177" s="96">
        <v>90.75</v>
      </c>
      <c r="K177" s="96">
        <v>90.75</v>
      </c>
      <c r="L177" s="93" t="s">
        <v>981</v>
      </c>
      <c r="M177" s="93">
        <v>45</v>
      </c>
      <c r="N177" s="94">
        <v>45235</v>
      </c>
      <c r="O177" s="94">
        <v>45242</v>
      </c>
      <c r="P177" s="93" t="s">
        <v>1137</v>
      </c>
      <c r="Q177" s="93" t="s">
        <v>3</v>
      </c>
      <c r="R177" s="95" t="s">
        <v>975</v>
      </c>
      <c r="S177" s="95" t="s">
        <v>998</v>
      </c>
      <c r="T177" s="95" t="s">
        <v>1007</v>
      </c>
      <c r="U177" s="97">
        <v>45240</v>
      </c>
    </row>
    <row r="178" spans="1:21">
      <c r="A178" s="86">
        <v>45240.575360185183</v>
      </c>
      <c r="B178" s="87" t="s">
        <v>35</v>
      </c>
      <c r="C178" s="88" t="s">
        <v>1135</v>
      </c>
      <c r="D178" s="87" t="s">
        <v>1136</v>
      </c>
      <c r="E178" s="89">
        <v>8</v>
      </c>
      <c r="F178" s="87" t="s">
        <v>68</v>
      </c>
      <c r="G178" s="87" t="s">
        <v>68</v>
      </c>
      <c r="H178" s="87" t="s">
        <v>1091</v>
      </c>
      <c r="I178" s="87" t="s">
        <v>44</v>
      </c>
      <c r="J178" s="90">
        <v>109.19</v>
      </c>
      <c r="K178" s="90">
        <v>873.52</v>
      </c>
      <c r="L178" s="87" t="s">
        <v>981</v>
      </c>
      <c r="M178" s="87">
        <v>45</v>
      </c>
      <c r="N178" s="88">
        <v>45235</v>
      </c>
      <c r="O178" s="88">
        <v>45242</v>
      </c>
      <c r="P178" s="87" t="s">
        <v>1137</v>
      </c>
      <c r="Q178" s="87" t="s">
        <v>3</v>
      </c>
      <c r="R178" s="89" t="s">
        <v>975</v>
      </c>
      <c r="S178" s="89" t="s">
        <v>998</v>
      </c>
      <c r="T178" s="89" t="s">
        <v>1007</v>
      </c>
      <c r="U178" s="91">
        <v>45240</v>
      </c>
    </row>
    <row r="179" spans="1:21">
      <c r="A179" s="92">
        <v>45240.579085185185</v>
      </c>
      <c r="B179" s="93" t="s">
        <v>66</v>
      </c>
      <c r="C179" s="94" t="s">
        <v>1135</v>
      </c>
      <c r="D179" s="93" t="s">
        <v>1139</v>
      </c>
      <c r="E179" s="95">
        <v>7</v>
      </c>
      <c r="F179" s="93" t="s">
        <v>68</v>
      </c>
      <c r="G179" s="93" t="s">
        <v>68</v>
      </c>
      <c r="H179" s="93" t="s">
        <v>1091</v>
      </c>
      <c r="I179" s="93" t="s">
        <v>44</v>
      </c>
      <c r="J179" s="96">
        <v>112.96</v>
      </c>
      <c r="K179" s="96">
        <v>790.71999999999991</v>
      </c>
      <c r="L179" s="93" t="s">
        <v>981</v>
      </c>
      <c r="M179" s="93">
        <v>45</v>
      </c>
      <c r="N179" s="94">
        <v>45235</v>
      </c>
      <c r="O179" s="94">
        <v>45242</v>
      </c>
      <c r="P179" s="93" t="s">
        <v>1137</v>
      </c>
      <c r="Q179" s="93" t="s">
        <v>3</v>
      </c>
      <c r="R179" s="95" t="s">
        <v>975</v>
      </c>
      <c r="S179" s="95" t="s">
        <v>998</v>
      </c>
      <c r="T179" s="95" t="s">
        <v>1007</v>
      </c>
      <c r="U179" s="97">
        <v>45240</v>
      </c>
    </row>
    <row r="180" spans="1:21">
      <c r="A180" s="86">
        <v>45240.589965624997</v>
      </c>
      <c r="B180" s="87" t="s">
        <v>66</v>
      </c>
      <c r="C180" s="88" t="s">
        <v>1135</v>
      </c>
      <c r="D180" s="87" t="s">
        <v>1140</v>
      </c>
      <c r="E180" s="89">
        <v>1</v>
      </c>
      <c r="F180" s="87">
        <v>6984733</v>
      </c>
      <c r="G180" s="87" t="s">
        <v>117</v>
      </c>
      <c r="H180" s="87" t="s">
        <v>69</v>
      </c>
      <c r="I180" s="87" t="s">
        <v>44</v>
      </c>
      <c r="J180" s="90">
        <v>112.96</v>
      </c>
      <c r="K180" s="90">
        <v>112.96</v>
      </c>
      <c r="L180" s="87" t="s">
        <v>973</v>
      </c>
      <c r="M180" s="87">
        <v>45</v>
      </c>
      <c r="N180" s="88">
        <v>45235</v>
      </c>
      <c r="O180" s="88">
        <v>45242</v>
      </c>
      <c r="P180" s="87" t="s">
        <v>1137</v>
      </c>
      <c r="Q180" s="87" t="s">
        <v>3</v>
      </c>
      <c r="R180" s="89" t="s">
        <v>975</v>
      </c>
      <c r="S180" s="89" t="s">
        <v>998</v>
      </c>
      <c r="T180" s="89" t="s">
        <v>1007</v>
      </c>
      <c r="U180" s="91">
        <v>45240</v>
      </c>
    </row>
    <row r="181" spans="1:21">
      <c r="A181" s="92">
        <v>45273.291179861109</v>
      </c>
      <c r="B181" s="93" t="s">
        <v>76</v>
      </c>
      <c r="C181" s="94" t="s">
        <v>1135</v>
      </c>
      <c r="D181" s="93" t="s">
        <v>156</v>
      </c>
      <c r="E181" s="95">
        <v>1</v>
      </c>
      <c r="F181" s="93">
        <v>6984733</v>
      </c>
      <c r="G181" s="93" t="s">
        <v>117</v>
      </c>
      <c r="H181" s="93" t="s">
        <v>69</v>
      </c>
      <c r="I181" s="93" t="s">
        <v>44</v>
      </c>
      <c r="J181" s="96">
        <v>116.75</v>
      </c>
      <c r="K181" s="96">
        <v>116.75</v>
      </c>
      <c r="L181" s="93" t="s">
        <v>973</v>
      </c>
      <c r="M181" s="93">
        <v>45</v>
      </c>
      <c r="N181" s="94">
        <v>45235</v>
      </c>
      <c r="O181" s="94">
        <v>45242</v>
      </c>
      <c r="P181" s="93" t="s">
        <v>1137</v>
      </c>
      <c r="Q181" s="93" t="s">
        <v>3</v>
      </c>
      <c r="R181" s="95" t="s">
        <v>975</v>
      </c>
      <c r="S181" s="95" t="s">
        <v>998</v>
      </c>
      <c r="T181" s="95" t="s">
        <v>1007</v>
      </c>
      <c r="U181" s="97">
        <v>45240</v>
      </c>
    </row>
    <row r="182" spans="1:21">
      <c r="A182" s="86">
        <v>45246.353816087962</v>
      </c>
      <c r="B182" s="87" t="s">
        <v>66</v>
      </c>
      <c r="C182" s="88" t="s">
        <v>1141</v>
      </c>
      <c r="D182" s="87" t="s">
        <v>1142</v>
      </c>
      <c r="E182" s="89">
        <v>3</v>
      </c>
      <c r="F182" s="87">
        <v>6984733</v>
      </c>
      <c r="G182" s="87" t="s">
        <v>117</v>
      </c>
      <c r="H182" s="87" t="s">
        <v>69</v>
      </c>
      <c r="I182" s="87" t="s">
        <v>44</v>
      </c>
      <c r="J182" s="90">
        <v>112.96</v>
      </c>
      <c r="K182" s="90">
        <v>338.88</v>
      </c>
      <c r="L182" s="87" t="s">
        <v>973</v>
      </c>
      <c r="M182" s="87">
        <v>46</v>
      </c>
      <c r="N182" s="88">
        <v>45242</v>
      </c>
      <c r="O182" s="88">
        <v>45249</v>
      </c>
      <c r="P182" s="87" t="s">
        <v>1143</v>
      </c>
      <c r="Q182" s="87" t="s">
        <v>3</v>
      </c>
      <c r="R182" s="89" t="s">
        <v>975</v>
      </c>
      <c r="S182" s="89" t="s">
        <v>1025</v>
      </c>
      <c r="T182" s="89" t="s">
        <v>1007</v>
      </c>
      <c r="U182" s="91">
        <v>45243</v>
      </c>
    </row>
    <row r="183" spans="1:21">
      <c r="A183" s="92">
        <v>45246.35442974537</v>
      </c>
      <c r="B183" s="93" t="s">
        <v>66</v>
      </c>
      <c r="C183" s="94" t="s">
        <v>1141</v>
      </c>
      <c r="D183" s="93" t="s">
        <v>122</v>
      </c>
      <c r="E183" s="95">
        <v>5</v>
      </c>
      <c r="F183" s="93">
        <v>6984733</v>
      </c>
      <c r="G183" s="93" t="s">
        <v>117</v>
      </c>
      <c r="H183" s="93" t="s">
        <v>69</v>
      </c>
      <c r="I183" s="93" t="s">
        <v>44</v>
      </c>
      <c r="J183" s="96">
        <v>112.96</v>
      </c>
      <c r="K183" s="96">
        <v>564.79999999999995</v>
      </c>
      <c r="L183" s="93" t="s">
        <v>973</v>
      </c>
      <c r="M183" s="93">
        <v>46</v>
      </c>
      <c r="N183" s="94">
        <v>45242</v>
      </c>
      <c r="O183" s="94">
        <v>45249</v>
      </c>
      <c r="P183" s="93" t="s">
        <v>1143</v>
      </c>
      <c r="Q183" s="93" t="s">
        <v>3</v>
      </c>
      <c r="R183" s="95" t="s">
        <v>975</v>
      </c>
      <c r="S183" s="95" t="s">
        <v>1025</v>
      </c>
      <c r="T183" s="95" t="s">
        <v>1007</v>
      </c>
      <c r="U183" s="97">
        <v>45243</v>
      </c>
    </row>
    <row r="184" spans="1:21">
      <c r="A184" s="86">
        <v>45273.429689004632</v>
      </c>
      <c r="B184" s="87" t="s">
        <v>76</v>
      </c>
      <c r="C184" s="88" t="s">
        <v>1141</v>
      </c>
      <c r="D184" s="87" t="s">
        <v>156</v>
      </c>
      <c r="E184" s="89">
        <v>1</v>
      </c>
      <c r="F184" s="87">
        <v>6984733</v>
      </c>
      <c r="G184" s="87" t="s">
        <v>117</v>
      </c>
      <c r="H184" s="87" t="s">
        <v>69</v>
      </c>
      <c r="I184" s="87" t="s">
        <v>44</v>
      </c>
      <c r="J184" s="90">
        <v>116.75</v>
      </c>
      <c r="K184" s="90">
        <v>116.75</v>
      </c>
      <c r="L184" s="87" t="s">
        <v>973</v>
      </c>
      <c r="M184" s="87">
        <v>46</v>
      </c>
      <c r="N184" s="88">
        <v>45242</v>
      </c>
      <c r="O184" s="88">
        <v>45249</v>
      </c>
      <c r="P184" s="87" t="s">
        <v>1143</v>
      </c>
      <c r="Q184" s="87" t="s">
        <v>3</v>
      </c>
      <c r="R184" s="89" t="s">
        <v>975</v>
      </c>
      <c r="S184" s="89" t="s">
        <v>1025</v>
      </c>
      <c r="T184" s="89" t="s">
        <v>1007</v>
      </c>
      <c r="U184" s="91">
        <v>45243</v>
      </c>
    </row>
    <row r="185" spans="1:21">
      <c r="A185" s="92">
        <v>45244.567038541667</v>
      </c>
      <c r="B185" s="93" t="s">
        <v>35</v>
      </c>
      <c r="C185" s="94" t="s">
        <v>1144</v>
      </c>
      <c r="D185" s="93" t="s">
        <v>1145</v>
      </c>
      <c r="E185" s="95">
        <v>3</v>
      </c>
      <c r="F185" s="93" t="s">
        <v>68</v>
      </c>
      <c r="G185" s="93" t="s">
        <v>68</v>
      </c>
      <c r="H185" s="93" t="s">
        <v>1091</v>
      </c>
      <c r="I185" s="93" t="s">
        <v>44</v>
      </c>
      <c r="J185" s="96">
        <v>109.19</v>
      </c>
      <c r="K185" s="96">
        <v>327.57</v>
      </c>
      <c r="L185" s="93" t="s">
        <v>981</v>
      </c>
      <c r="M185" s="93">
        <v>46</v>
      </c>
      <c r="N185" s="94">
        <v>45242</v>
      </c>
      <c r="O185" s="94">
        <v>45249</v>
      </c>
      <c r="P185" s="93" t="s">
        <v>1143</v>
      </c>
      <c r="Q185" s="93" t="s">
        <v>3</v>
      </c>
      <c r="R185" s="95" t="s">
        <v>975</v>
      </c>
      <c r="S185" s="95" t="s">
        <v>986</v>
      </c>
      <c r="T185" s="95" t="s">
        <v>1007</v>
      </c>
      <c r="U185" s="97">
        <v>45244</v>
      </c>
    </row>
    <row r="186" spans="1:21">
      <c r="A186" s="86">
        <v>45244.56831574074</v>
      </c>
      <c r="B186" s="87" t="s">
        <v>35</v>
      </c>
      <c r="C186" s="88" t="s">
        <v>1144</v>
      </c>
      <c r="D186" s="87" t="s">
        <v>1146</v>
      </c>
      <c r="E186" s="89">
        <v>4.5</v>
      </c>
      <c r="F186" s="87">
        <v>7006251</v>
      </c>
      <c r="G186" s="87" t="s">
        <v>68</v>
      </c>
      <c r="H186" s="87" t="s">
        <v>69</v>
      </c>
      <c r="I186" s="87" t="s">
        <v>44</v>
      </c>
      <c r="J186" s="90">
        <v>109.19</v>
      </c>
      <c r="K186" s="90">
        <v>491.35500000000002</v>
      </c>
      <c r="L186" s="87" t="s">
        <v>973</v>
      </c>
      <c r="M186" s="87">
        <v>46</v>
      </c>
      <c r="N186" s="88">
        <v>45242</v>
      </c>
      <c r="O186" s="88">
        <v>45249</v>
      </c>
      <c r="P186" s="87" t="s">
        <v>1143</v>
      </c>
      <c r="Q186" s="87" t="s">
        <v>3</v>
      </c>
      <c r="R186" s="89" t="s">
        <v>975</v>
      </c>
      <c r="S186" s="89" t="s">
        <v>986</v>
      </c>
      <c r="T186" s="89" t="s">
        <v>1007</v>
      </c>
      <c r="U186" s="91">
        <v>45244</v>
      </c>
    </row>
    <row r="187" spans="1:21">
      <c r="A187" s="92">
        <v>45244.570056481483</v>
      </c>
      <c r="B187" s="93" t="s">
        <v>35</v>
      </c>
      <c r="C187" s="94" t="s">
        <v>1144</v>
      </c>
      <c r="D187" s="93" t="s">
        <v>1147</v>
      </c>
      <c r="E187" s="95">
        <v>0.5</v>
      </c>
      <c r="F187" s="93" t="s">
        <v>68</v>
      </c>
      <c r="G187" s="93" t="s">
        <v>68</v>
      </c>
      <c r="H187" s="93" t="s">
        <v>278</v>
      </c>
      <c r="I187" s="93" t="s">
        <v>44</v>
      </c>
      <c r="J187" s="96">
        <v>109.19</v>
      </c>
      <c r="K187" s="96">
        <v>54.594999999999999</v>
      </c>
      <c r="L187" s="93" t="s">
        <v>981</v>
      </c>
      <c r="M187" s="93">
        <v>46</v>
      </c>
      <c r="N187" s="94">
        <v>45242</v>
      </c>
      <c r="O187" s="94">
        <v>45249</v>
      </c>
      <c r="P187" s="93" t="s">
        <v>1143</v>
      </c>
      <c r="Q187" s="93" t="s">
        <v>3</v>
      </c>
      <c r="R187" s="95" t="s">
        <v>975</v>
      </c>
      <c r="S187" s="95" t="s">
        <v>986</v>
      </c>
      <c r="T187" s="95" t="s">
        <v>1007</v>
      </c>
      <c r="U187" s="97">
        <v>45244</v>
      </c>
    </row>
    <row r="188" spans="1:21">
      <c r="A188" s="86">
        <v>45247.388833912039</v>
      </c>
      <c r="B188" s="87" t="s">
        <v>66</v>
      </c>
      <c r="C188" s="88" t="s">
        <v>1144</v>
      </c>
      <c r="D188" s="87" t="s">
        <v>1148</v>
      </c>
      <c r="E188" s="89">
        <v>2</v>
      </c>
      <c r="F188" s="87" t="s">
        <v>68</v>
      </c>
      <c r="G188" s="87" t="s">
        <v>68</v>
      </c>
      <c r="H188" s="87" t="s">
        <v>92</v>
      </c>
      <c r="I188" s="87" t="s">
        <v>44</v>
      </c>
      <c r="J188" s="90">
        <v>112.96</v>
      </c>
      <c r="K188" s="90">
        <v>225.92</v>
      </c>
      <c r="L188" s="87" t="s">
        <v>981</v>
      </c>
      <c r="M188" s="87">
        <v>46</v>
      </c>
      <c r="N188" s="88">
        <v>45242</v>
      </c>
      <c r="O188" s="88">
        <v>45249</v>
      </c>
      <c r="P188" s="87" t="s">
        <v>1143</v>
      </c>
      <c r="Q188" s="87" t="s">
        <v>3</v>
      </c>
      <c r="R188" s="89" t="s">
        <v>975</v>
      </c>
      <c r="S188" s="89" t="s">
        <v>986</v>
      </c>
      <c r="T188" s="89" t="s">
        <v>1007</v>
      </c>
      <c r="U188" s="91">
        <v>45244</v>
      </c>
    </row>
    <row r="189" spans="1:21">
      <c r="A189" s="92">
        <v>45247.389520023149</v>
      </c>
      <c r="B189" s="93" t="s">
        <v>66</v>
      </c>
      <c r="C189" s="94" t="s">
        <v>1144</v>
      </c>
      <c r="D189" s="93" t="s">
        <v>1149</v>
      </c>
      <c r="E189" s="95">
        <v>2</v>
      </c>
      <c r="F189" s="93">
        <v>20028</v>
      </c>
      <c r="G189" s="93" t="s">
        <v>68</v>
      </c>
      <c r="H189" s="93" t="s">
        <v>69</v>
      </c>
      <c r="I189" s="93" t="s">
        <v>44</v>
      </c>
      <c r="J189" s="96">
        <v>112.96</v>
      </c>
      <c r="K189" s="96">
        <v>225.92</v>
      </c>
      <c r="L189" s="93" t="s">
        <v>973</v>
      </c>
      <c r="M189" s="93">
        <v>46</v>
      </c>
      <c r="N189" s="94">
        <v>45242</v>
      </c>
      <c r="O189" s="94">
        <v>45249</v>
      </c>
      <c r="P189" s="93" t="s">
        <v>1143</v>
      </c>
      <c r="Q189" s="93" t="s">
        <v>3</v>
      </c>
      <c r="R189" s="95" t="s">
        <v>975</v>
      </c>
      <c r="S189" s="95" t="s">
        <v>986</v>
      </c>
      <c r="T189" s="95" t="s">
        <v>1007</v>
      </c>
      <c r="U189" s="97">
        <v>45244</v>
      </c>
    </row>
    <row r="190" spans="1:21">
      <c r="A190" s="86">
        <v>45247.390458564812</v>
      </c>
      <c r="B190" s="87" t="s">
        <v>66</v>
      </c>
      <c r="C190" s="88" t="s">
        <v>1144</v>
      </c>
      <c r="D190" s="87" t="s">
        <v>122</v>
      </c>
      <c r="E190" s="89">
        <v>4</v>
      </c>
      <c r="F190" s="87">
        <v>6984733</v>
      </c>
      <c r="G190" s="87" t="s">
        <v>117</v>
      </c>
      <c r="H190" s="87" t="s">
        <v>69</v>
      </c>
      <c r="I190" s="87" t="s">
        <v>44</v>
      </c>
      <c r="J190" s="90">
        <v>112.96</v>
      </c>
      <c r="K190" s="90">
        <v>451.84</v>
      </c>
      <c r="L190" s="87" t="s">
        <v>973</v>
      </c>
      <c r="M190" s="87">
        <v>46</v>
      </c>
      <c r="N190" s="88">
        <v>45242</v>
      </c>
      <c r="O190" s="88">
        <v>45249</v>
      </c>
      <c r="P190" s="87" t="s">
        <v>1143</v>
      </c>
      <c r="Q190" s="87" t="s">
        <v>3</v>
      </c>
      <c r="R190" s="89" t="s">
        <v>975</v>
      </c>
      <c r="S190" s="89" t="s">
        <v>986</v>
      </c>
      <c r="T190" s="89" t="s">
        <v>1007</v>
      </c>
      <c r="U190" s="91">
        <v>45244</v>
      </c>
    </row>
    <row r="191" spans="1:21">
      <c r="A191" s="92">
        <v>45273.429986574076</v>
      </c>
      <c r="B191" s="93" t="s">
        <v>76</v>
      </c>
      <c r="C191" s="94" t="s">
        <v>1144</v>
      </c>
      <c r="D191" s="93" t="s">
        <v>156</v>
      </c>
      <c r="E191" s="95">
        <v>1</v>
      </c>
      <c r="F191" s="93">
        <v>6984733</v>
      </c>
      <c r="G191" s="93" t="s">
        <v>117</v>
      </c>
      <c r="H191" s="93" t="s">
        <v>69</v>
      </c>
      <c r="I191" s="93" t="s">
        <v>44</v>
      </c>
      <c r="J191" s="96">
        <v>116.75</v>
      </c>
      <c r="K191" s="96">
        <v>116.75</v>
      </c>
      <c r="L191" s="93" t="s">
        <v>973</v>
      </c>
      <c r="M191" s="93">
        <v>46</v>
      </c>
      <c r="N191" s="94">
        <v>45242</v>
      </c>
      <c r="O191" s="94">
        <v>45249</v>
      </c>
      <c r="P191" s="93" t="s">
        <v>1143</v>
      </c>
      <c r="Q191" s="93" t="s">
        <v>3</v>
      </c>
      <c r="R191" s="95" t="s">
        <v>975</v>
      </c>
      <c r="S191" s="95" t="s">
        <v>986</v>
      </c>
      <c r="T191" s="95" t="s">
        <v>1007</v>
      </c>
      <c r="U191" s="97">
        <v>45244</v>
      </c>
    </row>
    <row r="192" spans="1:21">
      <c r="A192" s="86">
        <v>45246.253120949077</v>
      </c>
      <c r="B192" s="87" t="s">
        <v>35</v>
      </c>
      <c r="C192" s="88" t="s">
        <v>965</v>
      </c>
      <c r="D192" s="87" t="s">
        <v>1150</v>
      </c>
      <c r="E192" s="89">
        <v>8</v>
      </c>
      <c r="F192" s="87">
        <v>7006251</v>
      </c>
      <c r="G192" s="87" t="s">
        <v>68</v>
      </c>
      <c r="H192" s="87" t="s">
        <v>69</v>
      </c>
      <c r="I192" s="87" t="s">
        <v>44</v>
      </c>
      <c r="J192" s="90">
        <v>109.19</v>
      </c>
      <c r="K192" s="90">
        <v>873.52</v>
      </c>
      <c r="L192" s="87" t="s">
        <v>973</v>
      </c>
      <c r="M192" s="87">
        <v>46</v>
      </c>
      <c r="N192" s="88">
        <v>45242</v>
      </c>
      <c r="O192" s="88">
        <v>45249</v>
      </c>
      <c r="P192" s="87" t="s">
        <v>1143</v>
      </c>
      <c r="Q192" s="87" t="s">
        <v>3</v>
      </c>
      <c r="R192" s="89" t="s">
        <v>975</v>
      </c>
      <c r="S192" s="89" t="s">
        <v>990</v>
      </c>
      <c r="T192" s="89" t="s">
        <v>1007</v>
      </c>
      <c r="U192" s="91">
        <v>45245</v>
      </c>
    </row>
    <row r="193" spans="1:21">
      <c r="A193" s="92">
        <v>45246.25355439815</v>
      </c>
      <c r="B193" s="93" t="s">
        <v>31</v>
      </c>
      <c r="C193" s="94" t="s">
        <v>965</v>
      </c>
      <c r="D193" s="93" t="s">
        <v>1150</v>
      </c>
      <c r="E193" s="95">
        <v>4</v>
      </c>
      <c r="F193" s="93">
        <v>7006251</v>
      </c>
      <c r="G193" s="93" t="s">
        <v>68</v>
      </c>
      <c r="H193" s="93" t="s">
        <v>69</v>
      </c>
      <c r="I193" s="93" t="s">
        <v>44</v>
      </c>
      <c r="J193" s="96">
        <v>90.75</v>
      </c>
      <c r="K193" s="96">
        <v>363</v>
      </c>
      <c r="L193" s="93" t="s">
        <v>973</v>
      </c>
      <c r="M193" s="93">
        <v>46</v>
      </c>
      <c r="N193" s="94">
        <v>45242</v>
      </c>
      <c r="O193" s="94">
        <v>45249</v>
      </c>
      <c r="P193" s="93" t="s">
        <v>1143</v>
      </c>
      <c r="Q193" s="93" t="s">
        <v>3</v>
      </c>
      <c r="R193" s="95" t="s">
        <v>975</v>
      </c>
      <c r="S193" s="95" t="s">
        <v>990</v>
      </c>
      <c r="T193" s="95" t="s">
        <v>1007</v>
      </c>
      <c r="U193" s="97">
        <v>45245</v>
      </c>
    </row>
    <row r="194" spans="1:21">
      <c r="A194" s="86">
        <v>45247.389598263886</v>
      </c>
      <c r="B194" s="87" t="s">
        <v>66</v>
      </c>
      <c r="C194" s="88" t="s">
        <v>965</v>
      </c>
      <c r="D194" s="87" t="s">
        <v>1149</v>
      </c>
      <c r="E194" s="89">
        <v>2</v>
      </c>
      <c r="F194" s="87">
        <v>20028</v>
      </c>
      <c r="G194" s="87" t="s">
        <v>68</v>
      </c>
      <c r="H194" s="87" t="s">
        <v>69</v>
      </c>
      <c r="I194" s="87" t="s">
        <v>44</v>
      </c>
      <c r="J194" s="90">
        <v>112.96</v>
      </c>
      <c r="K194" s="90">
        <v>225.92</v>
      </c>
      <c r="L194" s="87" t="s">
        <v>973</v>
      </c>
      <c r="M194" s="87">
        <v>46</v>
      </c>
      <c r="N194" s="88">
        <v>45242</v>
      </c>
      <c r="O194" s="88">
        <v>45249</v>
      </c>
      <c r="P194" s="87" t="s">
        <v>1143</v>
      </c>
      <c r="Q194" s="87" t="s">
        <v>3</v>
      </c>
      <c r="R194" s="89" t="s">
        <v>975</v>
      </c>
      <c r="S194" s="89" t="s">
        <v>990</v>
      </c>
      <c r="T194" s="89" t="s">
        <v>1007</v>
      </c>
      <c r="U194" s="91">
        <v>45245</v>
      </c>
    </row>
    <row r="195" spans="1:21">
      <c r="A195" s="92">
        <v>45247.391272337962</v>
      </c>
      <c r="B195" s="93" t="s">
        <v>66</v>
      </c>
      <c r="C195" s="94" t="s">
        <v>965</v>
      </c>
      <c r="D195" s="93" t="s">
        <v>1151</v>
      </c>
      <c r="E195" s="95">
        <v>3</v>
      </c>
      <c r="F195" s="93">
        <v>6984733</v>
      </c>
      <c r="G195" s="93" t="s">
        <v>117</v>
      </c>
      <c r="H195" s="93" t="s">
        <v>69</v>
      </c>
      <c r="I195" s="93" t="s">
        <v>44</v>
      </c>
      <c r="J195" s="96">
        <v>112.96</v>
      </c>
      <c r="K195" s="96">
        <v>338.88</v>
      </c>
      <c r="L195" s="93" t="s">
        <v>973</v>
      </c>
      <c r="M195" s="93">
        <v>46</v>
      </c>
      <c r="N195" s="94">
        <v>45242</v>
      </c>
      <c r="O195" s="94">
        <v>45249</v>
      </c>
      <c r="P195" s="93" t="s">
        <v>1143</v>
      </c>
      <c r="Q195" s="93" t="s">
        <v>3</v>
      </c>
      <c r="R195" s="95" t="s">
        <v>975</v>
      </c>
      <c r="S195" s="95" t="s">
        <v>990</v>
      </c>
      <c r="T195" s="95" t="s">
        <v>1007</v>
      </c>
      <c r="U195" s="97">
        <v>45245</v>
      </c>
    </row>
    <row r="196" spans="1:21">
      <c r="A196" s="86">
        <v>45247.394248379627</v>
      </c>
      <c r="B196" s="87" t="s">
        <v>66</v>
      </c>
      <c r="C196" s="88" t="s">
        <v>965</v>
      </c>
      <c r="D196" s="87" t="s">
        <v>122</v>
      </c>
      <c r="E196" s="89">
        <v>3</v>
      </c>
      <c r="F196" s="87">
        <v>6984733</v>
      </c>
      <c r="G196" s="87" t="s">
        <v>117</v>
      </c>
      <c r="H196" s="87" t="s">
        <v>69</v>
      </c>
      <c r="I196" s="87" t="s">
        <v>44</v>
      </c>
      <c r="J196" s="90">
        <v>112.96</v>
      </c>
      <c r="K196" s="90">
        <v>338.88</v>
      </c>
      <c r="L196" s="87" t="s">
        <v>973</v>
      </c>
      <c r="M196" s="87">
        <v>46</v>
      </c>
      <c r="N196" s="88">
        <v>45242</v>
      </c>
      <c r="O196" s="88">
        <v>45249</v>
      </c>
      <c r="P196" s="87" t="s">
        <v>1143</v>
      </c>
      <c r="Q196" s="87" t="s">
        <v>3</v>
      </c>
      <c r="R196" s="89" t="s">
        <v>975</v>
      </c>
      <c r="S196" s="89" t="s">
        <v>990</v>
      </c>
      <c r="T196" s="89" t="s">
        <v>1007</v>
      </c>
      <c r="U196" s="91">
        <v>45245</v>
      </c>
    </row>
    <row r="197" spans="1:21">
      <c r="A197" s="92">
        <v>45273.430120370373</v>
      </c>
      <c r="B197" s="93" t="s">
        <v>76</v>
      </c>
      <c r="C197" s="94" t="s">
        <v>965</v>
      </c>
      <c r="D197" s="93" t="s">
        <v>156</v>
      </c>
      <c r="E197" s="95">
        <v>1</v>
      </c>
      <c r="F197" s="93">
        <v>6984733</v>
      </c>
      <c r="G197" s="93" t="s">
        <v>117</v>
      </c>
      <c r="H197" s="93" t="s">
        <v>69</v>
      </c>
      <c r="I197" s="93" t="s">
        <v>44</v>
      </c>
      <c r="J197" s="96">
        <v>116.75</v>
      </c>
      <c r="K197" s="96">
        <v>116.75</v>
      </c>
      <c r="L197" s="93" t="s">
        <v>973</v>
      </c>
      <c r="M197" s="93">
        <v>46</v>
      </c>
      <c r="N197" s="94">
        <v>45242</v>
      </c>
      <c r="O197" s="94">
        <v>45249</v>
      </c>
      <c r="P197" s="93" t="s">
        <v>1143</v>
      </c>
      <c r="Q197" s="93" t="s">
        <v>3</v>
      </c>
      <c r="R197" s="95" t="s">
        <v>975</v>
      </c>
      <c r="S197" s="95" t="s">
        <v>990</v>
      </c>
      <c r="T197" s="95" t="s">
        <v>1007</v>
      </c>
      <c r="U197" s="97">
        <v>45245</v>
      </c>
    </row>
    <row r="198" spans="1:21">
      <c r="A198" s="86">
        <v>45246.548023495372</v>
      </c>
      <c r="B198" s="87" t="s">
        <v>35</v>
      </c>
      <c r="C198" s="88" t="s">
        <v>1152</v>
      </c>
      <c r="D198" s="87" t="s">
        <v>1153</v>
      </c>
      <c r="E198" s="89">
        <v>4</v>
      </c>
      <c r="F198" s="87">
        <v>7006251</v>
      </c>
      <c r="G198" s="87"/>
      <c r="H198" s="87" t="s">
        <v>69</v>
      </c>
      <c r="I198" s="87" t="s">
        <v>44</v>
      </c>
      <c r="J198" s="90">
        <v>109.19</v>
      </c>
      <c r="K198" s="90">
        <v>436.76</v>
      </c>
      <c r="L198" s="87" t="s">
        <v>973</v>
      </c>
      <c r="M198" s="87">
        <v>46</v>
      </c>
      <c r="N198" s="88">
        <v>45242</v>
      </c>
      <c r="O198" s="88">
        <v>45249</v>
      </c>
      <c r="P198" s="87" t="s">
        <v>1143</v>
      </c>
      <c r="Q198" s="87" t="s">
        <v>3</v>
      </c>
      <c r="R198" s="89" t="s">
        <v>975</v>
      </c>
      <c r="S198" s="89" t="s">
        <v>1033</v>
      </c>
      <c r="T198" s="89" t="s">
        <v>1007</v>
      </c>
      <c r="U198" s="91">
        <v>45246</v>
      </c>
    </row>
    <row r="199" spans="1:21">
      <c r="A199" s="92">
        <v>45246.54848946759</v>
      </c>
      <c r="B199" s="93" t="s">
        <v>31</v>
      </c>
      <c r="C199" s="94" t="s">
        <v>1152</v>
      </c>
      <c r="D199" s="93" t="s">
        <v>1153</v>
      </c>
      <c r="E199" s="95">
        <v>2.5</v>
      </c>
      <c r="F199" s="93">
        <v>7006251</v>
      </c>
      <c r="G199" s="93"/>
      <c r="H199" s="93" t="s">
        <v>69</v>
      </c>
      <c r="I199" s="93" t="s">
        <v>44</v>
      </c>
      <c r="J199" s="96">
        <v>90.75</v>
      </c>
      <c r="K199" s="96">
        <v>226.875</v>
      </c>
      <c r="L199" s="93" t="s">
        <v>973</v>
      </c>
      <c r="M199" s="93">
        <v>46</v>
      </c>
      <c r="N199" s="94">
        <v>45242</v>
      </c>
      <c r="O199" s="94">
        <v>45249</v>
      </c>
      <c r="P199" s="93" t="s">
        <v>1143</v>
      </c>
      <c r="Q199" s="93" t="s">
        <v>3</v>
      </c>
      <c r="R199" s="95" t="s">
        <v>975</v>
      </c>
      <c r="S199" s="95" t="s">
        <v>1033</v>
      </c>
      <c r="T199" s="95" t="s">
        <v>1007</v>
      </c>
      <c r="U199" s="97">
        <v>45246</v>
      </c>
    </row>
    <row r="200" spans="1:21">
      <c r="A200" s="86">
        <v>45246.548958333333</v>
      </c>
      <c r="B200" s="87" t="s">
        <v>35</v>
      </c>
      <c r="C200" s="88" t="s">
        <v>1152</v>
      </c>
      <c r="D200" s="87" t="s">
        <v>1154</v>
      </c>
      <c r="E200" s="89">
        <v>2</v>
      </c>
      <c r="F200" s="87">
        <v>79024</v>
      </c>
      <c r="G200" s="87"/>
      <c r="H200" s="87" t="s">
        <v>69</v>
      </c>
      <c r="I200" s="87" t="s">
        <v>44</v>
      </c>
      <c r="J200" s="90">
        <v>109.19</v>
      </c>
      <c r="K200" s="90">
        <v>218.38</v>
      </c>
      <c r="L200" s="87" t="s">
        <v>973</v>
      </c>
      <c r="M200" s="87">
        <v>46</v>
      </c>
      <c r="N200" s="88">
        <v>45242</v>
      </c>
      <c r="O200" s="88">
        <v>45249</v>
      </c>
      <c r="P200" s="87" t="s">
        <v>1143</v>
      </c>
      <c r="Q200" s="87" t="s">
        <v>3</v>
      </c>
      <c r="R200" s="89" t="s">
        <v>975</v>
      </c>
      <c r="S200" s="89" t="s">
        <v>1033</v>
      </c>
      <c r="T200" s="89" t="s">
        <v>1007</v>
      </c>
      <c r="U200" s="91">
        <v>45246</v>
      </c>
    </row>
    <row r="201" spans="1:21">
      <c r="A201" s="92">
        <v>45246.550012731481</v>
      </c>
      <c r="B201" s="93" t="s">
        <v>35</v>
      </c>
      <c r="C201" s="94" t="s">
        <v>1152</v>
      </c>
      <c r="D201" s="93" t="s">
        <v>1155</v>
      </c>
      <c r="E201" s="95">
        <v>2</v>
      </c>
      <c r="F201" s="93" t="s">
        <v>68</v>
      </c>
      <c r="G201" s="93" t="s">
        <v>117</v>
      </c>
      <c r="H201" s="93" t="s">
        <v>57</v>
      </c>
      <c r="I201" s="93" t="s">
        <v>44</v>
      </c>
      <c r="J201" s="96">
        <v>109.19</v>
      </c>
      <c r="K201" s="96">
        <v>218.38</v>
      </c>
      <c r="L201" s="93" t="s">
        <v>981</v>
      </c>
      <c r="M201" s="93">
        <v>46</v>
      </c>
      <c r="N201" s="94">
        <v>45242</v>
      </c>
      <c r="O201" s="94">
        <v>45249</v>
      </c>
      <c r="P201" s="93" t="s">
        <v>1143</v>
      </c>
      <c r="Q201" s="93" t="s">
        <v>3</v>
      </c>
      <c r="R201" s="95" t="s">
        <v>975</v>
      </c>
      <c r="S201" s="95" t="s">
        <v>1033</v>
      </c>
      <c r="T201" s="95" t="s">
        <v>1007</v>
      </c>
      <c r="U201" s="97">
        <v>45246</v>
      </c>
    </row>
    <row r="202" spans="1:21">
      <c r="A202" s="86">
        <v>45247.38972175926</v>
      </c>
      <c r="B202" s="87" t="s">
        <v>66</v>
      </c>
      <c r="C202" s="88" t="s">
        <v>1152</v>
      </c>
      <c r="D202" s="87" t="s">
        <v>1149</v>
      </c>
      <c r="E202" s="89">
        <v>2</v>
      </c>
      <c r="F202" s="87">
        <v>20028</v>
      </c>
      <c r="G202" s="87" t="s">
        <v>68</v>
      </c>
      <c r="H202" s="87" t="s">
        <v>69</v>
      </c>
      <c r="I202" s="87" t="s">
        <v>44</v>
      </c>
      <c r="J202" s="90">
        <v>112.96</v>
      </c>
      <c r="K202" s="90">
        <v>225.92</v>
      </c>
      <c r="L202" s="87" t="s">
        <v>973</v>
      </c>
      <c r="M202" s="87">
        <v>46</v>
      </c>
      <c r="N202" s="88">
        <v>45242</v>
      </c>
      <c r="O202" s="88">
        <v>45249</v>
      </c>
      <c r="P202" s="87" t="s">
        <v>1143</v>
      </c>
      <c r="Q202" s="87" t="s">
        <v>3</v>
      </c>
      <c r="R202" s="89" t="s">
        <v>975</v>
      </c>
      <c r="S202" s="89" t="s">
        <v>1033</v>
      </c>
      <c r="T202" s="89" t="s">
        <v>1007</v>
      </c>
      <c r="U202" s="91">
        <v>45246</v>
      </c>
    </row>
    <row r="203" spans="1:21">
      <c r="A203" s="92">
        <v>45247.393196064811</v>
      </c>
      <c r="B203" s="93" t="s">
        <v>66</v>
      </c>
      <c r="C203" s="94" t="s">
        <v>1152</v>
      </c>
      <c r="D203" s="93" t="s">
        <v>1156</v>
      </c>
      <c r="E203" s="95">
        <v>4</v>
      </c>
      <c r="F203" s="93">
        <v>79024</v>
      </c>
      <c r="G203" s="93" t="s">
        <v>68</v>
      </c>
      <c r="H203" s="93" t="s">
        <v>69</v>
      </c>
      <c r="I203" s="93" t="s">
        <v>44</v>
      </c>
      <c r="J203" s="96">
        <v>112.96</v>
      </c>
      <c r="K203" s="96">
        <v>451.84</v>
      </c>
      <c r="L203" s="93" t="s">
        <v>973</v>
      </c>
      <c r="M203" s="93">
        <v>46</v>
      </c>
      <c r="N203" s="94">
        <v>45242</v>
      </c>
      <c r="O203" s="94">
        <v>45249</v>
      </c>
      <c r="P203" s="93" t="s">
        <v>1143</v>
      </c>
      <c r="Q203" s="93" t="s">
        <v>3</v>
      </c>
      <c r="R203" s="95" t="s">
        <v>975</v>
      </c>
      <c r="S203" s="95" t="s">
        <v>1033</v>
      </c>
      <c r="T203" s="95" t="s">
        <v>1007</v>
      </c>
      <c r="U203" s="97">
        <v>45246</v>
      </c>
    </row>
    <row r="204" spans="1:21">
      <c r="A204" s="86">
        <v>45247.394530902777</v>
      </c>
      <c r="B204" s="87" t="s">
        <v>66</v>
      </c>
      <c r="C204" s="88" t="s">
        <v>1152</v>
      </c>
      <c r="D204" s="87" t="s">
        <v>122</v>
      </c>
      <c r="E204" s="89">
        <v>2</v>
      </c>
      <c r="F204" s="87">
        <v>6984733</v>
      </c>
      <c r="G204" s="87" t="s">
        <v>117</v>
      </c>
      <c r="H204" s="87" t="s">
        <v>69</v>
      </c>
      <c r="I204" s="87" t="s">
        <v>44</v>
      </c>
      <c r="J204" s="90">
        <v>112.96</v>
      </c>
      <c r="K204" s="90">
        <v>225.92</v>
      </c>
      <c r="L204" s="87" t="s">
        <v>973</v>
      </c>
      <c r="M204" s="87">
        <v>46</v>
      </c>
      <c r="N204" s="88">
        <v>45242</v>
      </c>
      <c r="O204" s="88">
        <v>45249</v>
      </c>
      <c r="P204" s="87" t="s">
        <v>1143</v>
      </c>
      <c r="Q204" s="87" t="s">
        <v>3</v>
      </c>
      <c r="R204" s="89" t="s">
        <v>975</v>
      </c>
      <c r="S204" s="89" t="s">
        <v>1033</v>
      </c>
      <c r="T204" s="89" t="s">
        <v>1007</v>
      </c>
      <c r="U204" s="91">
        <v>45246</v>
      </c>
    </row>
    <row r="205" spans="1:21">
      <c r="A205" s="92">
        <v>45273.430262152775</v>
      </c>
      <c r="B205" s="93" t="s">
        <v>76</v>
      </c>
      <c r="C205" s="94" t="s">
        <v>1152</v>
      </c>
      <c r="D205" s="93" t="s">
        <v>156</v>
      </c>
      <c r="E205" s="95">
        <v>1</v>
      </c>
      <c r="F205" s="93">
        <v>6984733</v>
      </c>
      <c r="G205" s="93" t="s">
        <v>117</v>
      </c>
      <c r="H205" s="93" t="s">
        <v>69</v>
      </c>
      <c r="I205" s="93" t="s">
        <v>44</v>
      </c>
      <c r="J205" s="96">
        <v>116.75</v>
      </c>
      <c r="K205" s="96">
        <v>116.75</v>
      </c>
      <c r="L205" s="93" t="s">
        <v>973</v>
      </c>
      <c r="M205" s="93">
        <v>46</v>
      </c>
      <c r="N205" s="94">
        <v>45242</v>
      </c>
      <c r="O205" s="94">
        <v>45249</v>
      </c>
      <c r="P205" s="93" t="s">
        <v>1143</v>
      </c>
      <c r="Q205" s="93" t="s">
        <v>3</v>
      </c>
      <c r="R205" s="95" t="s">
        <v>975</v>
      </c>
      <c r="S205" s="95" t="s">
        <v>1033</v>
      </c>
      <c r="T205" s="95" t="s">
        <v>1007</v>
      </c>
      <c r="U205" s="97">
        <v>45246</v>
      </c>
    </row>
    <row r="206" spans="1:21">
      <c r="A206" s="86">
        <v>45247.391785532411</v>
      </c>
      <c r="B206" s="87" t="s">
        <v>66</v>
      </c>
      <c r="C206" s="88" t="s">
        <v>1157</v>
      </c>
      <c r="D206" s="87" t="s">
        <v>1158</v>
      </c>
      <c r="E206" s="89">
        <v>3</v>
      </c>
      <c r="F206" s="87">
        <v>6984733</v>
      </c>
      <c r="G206" s="87" t="s">
        <v>117</v>
      </c>
      <c r="H206" s="87" t="s">
        <v>69</v>
      </c>
      <c r="I206" s="87" t="s">
        <v>44</v>
      </c>
      <c r="J206" s="90">
        <v>112.96</v>
      </c>
      <c r="K206" s="90">
        <v>338.88</v>
      </c>
      <c r="L206" s="87" t="s">
        <v>973</v>
      </c>
      <c r="M206" s="87">
        <v>46</v>
      </c>
      <c r="N206" s="88">
        <v>45242</v>
      </c>
      <c r="O206" s="88">
        <v>45249</v>
      </c>
      <c r="P206" s="87" t="s">
        <v>1143</v>
      </c>
      <c r="Q206" s="87" t="s">
        <v>3</v>
      </c>
      <c r="R206" s="89" t="s">
        <v>975</v>
      </c>
      <c r="S206" s="89" t="s">
        <v>1039</v>
      </c>
      <c r="T206" s="89" t="s">
        <v>1007</v>
      </c>
      <c r="U206" s="91">
        <v>45247</v>
      </c>
    </row>
    <row r="207" spans="1:21">
      <c r="A207" s="92">
        <v>45247.39246412037</v>
      </c>
      <c r="B207" s="93" t="s">
        <v>66</v>
      </c>
      <c r="C207" s="94" t="s">
        <v>1157</v>
      </c>
      <c r="D207" s="93" t="s">
        <v>1159</v>
      </c>
      <c r="E207" s="95">
        <v>1</v>
      </c>
      <c r="F207" s="93" t="s">
        <v>68</v>
      </c>
      <c r="G207" s="93" t="s">
        <v>68</v>
      </c>
      <c r="H207" s="93" t="s">
        <v>1160</v>
      </c>
      <c r="I207" s="93" t="s">
        <v>44</v>
      </c>
      <c r="J207" s="96">
        <v>112.96</v>
      </c>
      <c r="K207" s="96">
        <v>112.96</v>
      </c>
      <c r="L207" s="93" t="s">
        <v>981</v>
      </c>
      <c r="M207" s="93">
        <v>46</v>
      </c>
      <c r="N207" s="94">
        <v>45242</v>
      </c>
      <c r="O207" s="94">
        <v>45249</v>
      </c>
      <c r="P207" s="93" t="s">
        <v>1143</v>
      </c>
      <c r="Q207" s="93" t="s">
        <v>3</v>
      </c>
      <c r="R207" s="95" t="s">
        <v>975</v>
      </c>
      <c r="S207" s="95" t="s">
        <v>1039</v>
      </c>
      <c r="T207" s="95" t="s">
        <v>1007</v>
      </c>
      <c r="U207" s="97">
        <v>45247</v>
      </c>
    </row>
    <row r="208" spans="1:21">
      <c r="A208" s="86">
        <v>45247.545061689816</v>
      </c>
      <c r="B208" s="87" t="s">
        <v>35</v>
      </c>
      <c r="C208" s="88" t="s">
        <v>1157</v>
      </c>
      <c r="D208" s="87" t="s">
        <v>1161</v>
      </c>
      <c r="E208" s="89">
        <v>1.5</v>
      </c>
      <c r="F208" s="87" t="s">
        <v>68</v>
      </c>
      <c r="G208" s="87" t="s">
        <v>68</v>
      </c>
      <c r="H208" s="87" t="s">
        <v>1160</v>
      </c>
      <c r="I208" s="87" t="s">
        <v>44</v>
      </c>
      <c r="J208" s="90">
        <v>109.19</v>
      </c>
      <c r="K208" s="90">
        <v>163.785</v>
      </c>
      <c r="L208" s="87" t="s">
        <v>981</v>
      </c>
      <c r="M208" s="87">
        <v>46</v>
      </c>
      <c r="N208" s="88">
        <v>45242</v>
      </c>
      <c r="O208" s="88">
        <v>45249</v>
      </c>
      <c r="P208" s="87" t="s">
        <v>1143</v>
      </c>
      <c r="Q208" s="87" t="s">
        <v>3</v>
      </c>
      <c r="R208" s="89" t="s">
        <v>975</v>
      </c>
      <c r="S208" s="89" t="s">
        <v>1039</v>
      </c>
      <c r="T208" s="89" t="s">
        <v>1007</v>
      </c>
      <c r="U208" s="91">
        <v>45247</v>
      </c>
    </row>
    <row r="209" spans="1:21">
      <c r="A209" s="92">
        <v>45247.545820486113</v>
      </c>
      <c r="B209" s="93" t="s">
        <v>35</v>
      </c>
      <c r="C209" s="94" t="s">
        <v>1157</v>
      </c>
      <c r="D209" s="93" t="s">
        <v>1162</v>
      </c>
      <c r="E209" s="95">
        <v>6.5</v>
      </c>
      <c r="F209" s="93" t="s">
        <v>68</v>
      </c>
      <c r="G209" s="93" t="s">
        <v>68</v>
      </c>
      <c r="H209" s="93" t="s">
        <v>92</v>
      </c>
      <c r="I209" s="93" t="s">
        <v>44</v>
      </c>
      <c r="J209" s="96">
        <v>109.19</v>
      </c>
      <c r="K209" s="96">
        <v>709.73500000000001</v>
      </c>
      <c r="L209" s="93" t="s">
        <v>981</v>
      </c>
      <c r="M209" s="93">
        <v>46</v>
      </c>
      <c r="N209" s="94">
        <v>45242</v>
      </c>
      <c r="O209" s="94">
        <v>45249</v>
      </c>
      <c r="P209" s="93" t="s">
        <v>1143</v>
      </c>
      <c r="Q209" s="93" t="s">
        <v>3</v>
      </c>
      <c r="R209" s="95" t="s">
        <v>975</v>
      </c>
      <c r="S209" s="95" t="s">
        <v>1039</v>
      </c>
      <c r="T209" s="95" t="s">
        <v>1007</v>
      </c>
      <c r="U209" s="97">
        <v>45247</v>
      </c>
    </row>
    <row r="210" spans="1:21">
      <c r="A210" s="86">
        <v>45247.553824305556</v>
      </c>
      <c r="B210" s="87" t="s">
        <v>66</v>
      </c>
      <c r="C210" s="88" t="s">
        <v>1157</v>
      </c>
      <c r="D210" s="87" t="s">
        <v>1163</v>
      </c>
      <c r="E210" s="89">
        <v>2</v>
      </c>
      <c r="F210" s="87">
        <v>79024</v>
      </c>
      <c r="G210" s="87" t="s">
        <v>68</v>
      </c>
      <c r="H210" s="87" t="s">
        <v>69</v>
      </c>
      <c r="I210" s="87" t="s">
        <v>44</v>
      </c>
      <c r="J210" s="90">
        <v>112.96</v>
      </c>
      <c r="K210" s="90">
        <v>225.92</v>
      </c>
      <c r="L210" s="87" t="s">
        <v>973</v>
      </c>
      <c r="M210" s="87">
        <v>46</v>
      </c>
      <c r="N210" s="88">
        <v>45242</v>
      </c>
      <c r="O210" s="88">
        <v>45249</v>
      </c>
      <c r="P210" s="87" t="s">
        <v>1143</v>
      </c>
      <c r="Q210" s="87" t="s">
        <v>3</v>
      </c>
      <c r="R210" s="89" t="s">
        <v>975</v>
      </c>
      <c r="S210" s="89" t="s">
        <v>1039</v>
      </c>
      <c r="T210" s="89" t="s">
        <v>1007</v>
      </c>
      <c r="U210" s="91">
        <v>45247</v>
      </c>
    </row>
    <row r="211" spans="1:21">
      <c r="A211" s="92">
        <v>45247.555809837962</v>
      </c>
      <c r="B211" s="93" t="s">
        <v>66</v>
      </c>
      <c r="C211" s="94" t="s">
        <v>1157</v>
      </c>
      <c r="D211" s="93" t="s">
        <v>122</v>
      </c>
      <c r="E211" s="95">
        <v>2</v>
      </c>
      <c r="F211" s="93">
        <v>6984733</v>
      </c>
      <c r="G211" s="93" t="s">
        <v>117</v>
      </c>
      <c r="H211" s="93" t="s">
        <v>69</v>
      </c>
      <c r="I211" s="93" t="s">
        <v>44</v>
      </c>
      <c r="J211" s="96">
        <v>112.96</v>
      </c>
      <c r="K211" s="96">
        <v>225.92</v>
      </c>
      <c r="L211" s="93" t="s">
        <v>973</v>
      </c>
      <c r="M211" s="93">
        <v>46</v>
      </c>
      <c r="N211" s="94">
        <v>45242</v>
      </c>
      <c r="O211" s="94">
        <v>45249</v>
      </c>
      <c r="P211" s="93" t="s">
        <v>1143</v>
      </c>
      <c r="Q211" s="93" t="s">
        <v>3</v>
      </c>
      <c r="R211" s="95" t="s">
        <v>975</v>
      </c>
      <c r="S211" s="95" t="s">
        <v>1039</v>
      </c>
      <c r="T211" s="95" t="s">
        <v>1007</v>
      </c>
      <c r="U211" s="97">
        <v>45247</v>
      </c>
    </row>
    <row r="212" spans="1:21">
      <c r="A212" s="86">
        <v>45273.430409606481</v>
      </c>
      <c r="B212" s="87" t="s">
        <v>76</v>
      </c>
      <c r="C212" s="88" t="s">
        <v>1157</v>
      </c>
      <c r="D212" s="87" t="s">
        <v>156</v>
      </c>
      <c r="E212" s="89">
        <v>1</v>
      </c>
      <c r="F212" s="87">
        <v>6984733</v>
      </c>
      <c r="G212" s="87" t="s">
        <v>117</v>
      </c>
      <c r="H212" s="87" t="s">
        <v>69</v>
      </c>
      <c r="I212" s="87" t="s">
        <v>44</v>
      </c>
      <c r="J212" s="90">
        <v>116.75</v>
      </c>
      <c r="K212" s="90">
        <v>116.75</v>
      </c>
      <c r="L212" s="87" t="s">
        <v>973</v>
      </c>
      <c r="M212" s="87">
        <v>46</v>
      </c>
      <c r="N212" s="88">
        <v>45242</v>
      </c>
      <c r="O212" s="88">
        <v>45249</v>
      </c>
      <c r="P212" s="87" t="s">
        <v>1143</v>
      </c>
      <c r="Q212" s="87" t="s">
        <v>3</v>
      </c>
      <c r="R212" s="89" t="s">
        <v>975</v>
      </c>
      <c r="S212" s="89" t="s">
        <v>1039</v>
      </c>
      <c r="T212" s="89" t="s">
        <v>1007</v>
      </c>
      <c r="U212" s="91">
        <v>45247</v>
      </c>
    </row>
    <row r="213" spans="1:21">
      <c r="A213" s="92">
        <v>45232.576344907407</v>
      </c>
      <c r="B213" s="93" t="s">
        <v>31</v>
      </c>
      <c r="C213" s="94" t="s">
        <v>1164</v>
      </c>
      <c r="D213" s="93" t="s">
        <v>1165</v>
      </c>
      <c r="E213" s="95">
        <v>1</v>
      </c>
      <c r="F213" s="93">
        <v>6984733</v>
      </c>
      <c r="G213" s="93" t="s">
        <v>68</v>
      </c>
      <c r="H213" s="93" t="s">
        <v>69</v>
      </c>
      <c r="I213" s="93" t="s">
        <v>44</v>
      </c>
      <c r="J213" s="96">
        <v>90.75</v>
      </c>
      <c r="K213" s="96">
        <v>90.75</v>
      </c>
      <c r="L213" s="93" t="s">
        <v>973</v>
      </c>
      <c r="M213" s="93">
        <v>44</v>
      </c>
      <c r="N213" s="94">
        <v>45228</v>
      </c>
      <c r="O213" s="94">
        <v>45235</v>
      </c>
      <c r="P213" s="93" t="s">
        <v>1113</v>
      </c>
      <c r="Q213" s="93" t="s">
        <v>3</v>
      </c>
      <c r="R213" s="95" t="s">
        <v>975</v>
      </c>
      <c r="S213" s="95" t="s">
        <v>1056</v>
      </c>
      <c r="T213" s="95" t="s">
        <v>1007</v>
      </c>
      <c r="U213" s="97">
        <v>45232</v>
      </c>
    </row>
    <row r="214" spans="1:21">
      <c r="A214" s="86">
        <v>45232.577371064814</v>
      </c>
      <c r="B214" s="87" t="s">
        <v>31</v>
      </c>
      <c r="C214" s="88" t="s">
        <v>1164</v>
      </c>
      <c r="D214" s="87" t="s">
        <v>1166</v>
      </c>
      <c r="E214" s="89">
        <v>1</v>
      </c>
      <c r="F214" s="87">
        <v>79024</v>
      </c>
      <c r="G214" s="87" t="s">
        <v>68</v>
      </c>
      <c r="H214" s="87" t="s">
        <v>69</v>
      </c>
      <c r="I214" s="87" t="s">
        <v>44</v>
      </c>
      <c r="J214" s="90">
        <v>90.75</v>
      </c>
      <c r="K214" s="90">
        <v>90.75</v>
      </c>
      <c r="L214" s="87" t="s">
        <v>973</v>
      </c>
      <c r="M214" s="87">
        <v>44</v>
      </c>
      <c r="N214" s="88">
        <v>45228</v>
      </c>
      <c r="O214" s="88">
        <v>45235</v>
      </c>
      <c r="P214" s="87" t="s">
        <v>1113</v>
      </c>
      <c r="Q214" s="87" t="s">
        <v>3</v>
      </c>
      <c r="R214" s="89" t="s">
        <v>975</v>
      </c>
      <c r="S214" s="89" t="s">
        <v>1056</v>
      </c>
      <c r="T214" s="89" t="s">
        <v>1007</v>
      </c>
      <c r="U214" s="91">
        <v>45232</v>
      </c>
    </row>
    <row r="215" spans="1:21">
      <c r="A215" s="92">
        <v>45232.578014467595</v>
      </c>
      <c r="B215" s="93" t="s">
        <v>31</v>
      </c>
      <c r="C215" s="94" t="s">
        <v>1164</v>
      </c>
      <c r="D215" s="93" t="s">
        <v>1095</v>
      </c>
      <c r="E215" s="95">
        <v>4</v>
      </c>
      <c r="F215" s="93" t="s">
        <v>68</v>
      </c>
      <c r="G215" s="93" t="s">
        <v>68</v>
      </c>
      <c r="H215" s="93" t="s">
        <v>97</v>
      </c>
      <c r="I215" s="93" t="s">
        <v>44</v>
      </c>
      <c r="J215" s="96">
        <v>90.75</v>
      </c>
      <c r="K215" s="96">
        <v>363</v>
      </c>
      <c r="L215" s="93" t="s">
        <v>981</v>
      </c>
      <c r="M215" s="93">
        <v>44</v>
      </c>
      <c r="N215" s="94">
        <v>45228</v>
      </c>
      <c r="O215" s="94">
        <v>45235</v>
      </c>
      <c r="P215" s="93" t="s">
        <v>1113</v>
      </c>
      <c r="Q215" s="93" t="s">
        <v>3</v>
      </c>
      <c r="R215" s="95" t="s">
        <v>975</v>
      </c>
      <c r="S215" s="95" t="s">
        <v>1056</v>
      </c>
      <c r="T215" s="95" t="s">
        <v>1007</v>
      </c>
      <c r="U215" s="97">
        <v>45232</v>
      </c>
    </row>
    <row r="216" spans="1:21">
      <c r="A216" s="86">
        <v>45232.57879363426</v>
      </c>
      <c r="B216" s="87" t="s">
        <v>31</v>
      </c>
      <c r="C216" s="88" t="s">
        <v>1164</v>
      </c>
      <c r="D216" s="87" t="s">
        <v>1167</v>
      </c>
      <c r="E216" s="89">
        <v>2</v>
      </c>
      <c r="F216" s="87" t="s">
        <v>68</v>
      </c>
      <c r="G216" s="87" t="s">
        <v>68</v>
      </c>
      <c r="H216" s="87" t="s">
        <v>92</v>
      </c>
      <c r="I216" s="87" t="s">
        <v>44</v>
      </c>
      <c r="J216" s="90">
        <v>90.75</v>
      </c>
      <c r="K216" s="90">
        <v>181.5</v>
      </c>
      <c r="L216" s="87" t="s">
        <v>981</v>
      </c>
      <c r="M216" s="87">
        <v>44</v>
      </c>
      <c r="N216" s="88">
        <v>45228</v>
      </c>
      <c r="O216" s="88">
        <v>45235</v>
      </c>
      <c r="P216" s="87" t="s">
        <v>1113</v>
      </c>
      <c r="Q216" s="87" t="s">
        <v>3</v>
      </c>
      <c r="R216" s="89" t="s">
        <v>975</v>
      </c>
      <c r="S216" s="89" t="s">
        <v>1056</v>
      </c>
      <c r="T216" s="89" t="s">
        <v>1007</v>
      </c>
      <c r="U216" s="91">
        <v>45232</v>
      </c>
    </row>
    <row r="217" spans="1:21">
      <c r="A217" s="92">
        <v>45233.356137615738</v>
      </c>
      <c r="B217" s="93" t="s">
        <v>66</v>
      </c>
      <c r="C217" s="94" t="s">
        <v>1164</v>
      </c>
      <c r="D217" s="93" t="s">
        <v>1168</v>
      </c>
      <c r="E217" s="95">
        <v>1</v>
      </c>
      <c r="F217" s="93">
        <v>6984733</v>
      </c>
      <c r="G217" s="93" t="s">
        <v>117</v>
      </c>
      <c r="H217" s="93" t="s">
        <v>69</v>
      </c>
      <c r="I217" s="93" t="s">
        <v>44</v>
      </c>
      <c r="J217" s="96">
        <v>112.96</v>
      </c>
      <c r="K217" s="96">
        <v>112.96</v>
      </c>
      <c r="L217" s="93" t="s">
        <v>973</v>
      </c>
      <c r="M217" s="93">
        <v>44</v>
      </c>
      <c r="N217" s="94">
        <v>45228</v>
      </c>
      <c r="O217" s="94">
        <v>45235</v>
      </c>
      <c r="P217" s="93" t="s">
        <v>1113</v>
      </c>
      <c r="Q217" s="93" t="s">
        <v>3</v>
      </c>
      <c r="R217" s="95" t="s">
        <v>975</v>
      </c>
      <c r="S217" s="95" t="s">
        <v>1056</v>
      </c>
      <c r="T217" s="95" t="s">
        <v>1007</v>
      </c>
      <c r="U217" s="97">
        <v>45232</v>
      </c>
    </row>
    <row r="218" spans="1:21">
      <c r="A218" s="86">
        <v>45233.35983425926</v>
      </c>
      <c r="B218" s="87" t="s">
        <v>66</v>
      </c>
      <c r="C218" s="88" t="s">
        <v>1164</v>
      </c>
      <c r="D218" s="87" t="s">
        <v>1169</v>
      </c>
      <c r="E218" s="89">
        <v>2</v>
      </c>
      <c r="F218" s="87" t="s">
        <v>68</v>
      </c>
      <c r="G218" s="87" t="s">
        <v>68</v>
      </c>
      <c r="H218" s="87" t="s">
        <v>92</v>
      </c>
      <c r="I218" s="87" t="s">
        <v>44</v>
      </c>
      <c r="J218" s="90">
        <v>112.96</v>
      </c>
      <c r="K218" s="90">
        <v>225.92</v>
      </c>
      <c r="L218" s="87" t="s">
        <v>981</v>
      </c>
      <c r="M218" s="87">
        <v>44</v>
      </c>
      <c r="N218" s="88">
        <v>45228</v>
      </c>
      <c r="O218" s="88">
        <v>45235</v>
      </c>
      <c r="P218" s="87" t="s">
        <v>1113</v>
      </c>
      <c r="Q218" s="87" t="s">
        <v>3</v>
      </c>
      <c r="R218" s="89" t="s">
        <v>975</v>
      </c>
      <c r="S218" s="89" t="s">
        <v>1056</v>
      </c>
      <c r="T218" s="89" t="s">
        <v>1007</v>
      </c>
      <c r="U218" s="91">
        <v>45232</v>
      </c>
    </row>
    <row r="219" spans="1:21">
      <c r="A219" s="92">
        <v>45233.365071990738</v>
      </c>
      <c r="B219" s="93" t="s">
        <v>66</v>
      </c>
      <c r="C219" s="94" t="s">
        <v>1164</v>
      </c>
      <c r="D219" s="93" t="s">
        <v>1170</v>
      </c>
      <c r="E219" s="95">
        <v>5</v>
      </c>
      <c r="F219" s="93">
        <v>20028</v>
      </c>
      <c r="G219" s="93" t="s">
        <v>68</v>
      </c>
      <c r="H219" s="93" t="s">
        <v>69</v>
      </c>
      <c r="I219" s="93" t="s">
        <v>44</v>
      </c>
      <c r="J219" s="96">
        <v>112.96</v>
      </c>
      <c r="K219" s="96">
        <v>564.79999999999995</v>
      </c>
      <c r="L219" s="93" t="s">
        <v>973</v>
      </c>
      <c r="M219" s="93">
        <v>44</v>
      </c>
      <c r="N219" s="94">
        <v>45228</v>
      </c>
      <c r="O219" s="94">
        <v>45235</v>
      </c>
      <c r="P219" s="93" t="s">
        <v>1113</v>
      </c>
      <c r="Q219" s="93" t="s">
        <v>3</v>
      </c>
      <c r="R219" s="95" t="s">
        <v>975</v>
      </c>
      <c r="S219" s="95" t="s">
        <v>1056</v>
      </c>
      <c r="T219" s="95" t="s">
        <v>1007</v>
      </c>
      <c r="U219" s="97">
        <v>45232</v>
      </c>
    </row>
    <row r="220" spans="1:21">
      <c r="A220" s="86">
        <v>45246.341669328707</v>
      </c>
      <c r="B220" s="87" t="s">
        <v>76</v>
      </c>
      <c r="C220" s="88" t="s">
        <v>1164</v>
      </c>
      <c r="D220" s="87" t="s">
        <v>630</v>
      </c>
      <c r="E220" s="89">
        <v>3</v>
      </c>
      <c r="F220" s="87">
        <v>6984733</v>
      </c>
      <c r="G220" s="87" t="s">
        <v>117</v>
      </c>
      <c r="H220" s="87" t="s">
        <v>69</v>
      </c>
      <c r="I220" s="87" t="s">
        <v>44</v>
      </c>
      <c r="J220" s="90">
        <v>116.75</v>
      </c>
      <c r="K220" s="90">
        <v>350.25</v>
      </c>
      <c r="L220" s="87" t="s">
        <v>973</v>
      </c>
      <c r="M220" s="87">
        <v>44</v>
      </c>
      <c r="N220" s="88">
        <v>45228</v>
      </c>
      <c r="O220" s="88">
        <v>45235</v>
      </c>
      <c r="P220" s="87" t="s">
        <v>1113</v>
      </c>
      <c r="Q220" s="87" t="s">
        <v>3</v>
      </c>
      <c r="R220" s="89" t="s">
        <v>975</v>
      </c>
      <c r="S220" s="89" t="s">
        <v>1056</v>
      </c>
      <c r="T220" s="89" t="s">
        <v>1007</v>
      </c>
      <c r="U220" s="91">
        <v>45232</v>
      </c>
    </row>
    <row r="221" spans="1:21">
      <c r="A221" s="92">
        <v>45250.57633217593</v>
      </c>
      <c r="B221" s="93" t="s">
        <v>35</v>
      </c>
      <c r="C221" s="94" t="s">
        <v>1171</v>
      </c>
      <c r="D221" s="93" t="s">
        <v>1172</v>
      </c>
      <c r="E221" s="95">
        <v>5</v>
      </c>
      <c r="F221" s="93" t="s">
        <v>68</v>
      </c>
      <c r="G221" s="93" t="s">
        <v>68</v>
      </c>
      <c r="H221" s="93" t="s">
        <v>92</v>
      </c>
      <c r="I221" s="93" t="s">
        <v>44</v>
      </c>
      <c r="J221" s="96">
        <v>109.19</v>
      </c>
      <c r="K221" s="96">
        <v>545.95000000000005</v>
      </c>
      <c r="L221" s="93" t="s">
        <v>981</v>
      </c>
      <c r="M221" s="93">
        <v>47</v>
      </c>
      <c r="N221" s="94">
        <v>45249</v>
      </c>
      <c r="O221" s="94">
        <v>45256</v>
      </c>
      <c r="P221" s="93" t="s">
        <v>1173</v>
      </c>
      <c r="Q221" s="93" t="s">
        <v>3</v>
      </c>
      <c r="R221" s="95" t="s">
        <v>975</v>
      </c>
      <c r="S221" s="95" t="s">
        <v>1060</v>
      </c>
      <c r="T221" s="95" t="s">
        <v>1007</v>
      </c>
      <c r="U221" s="97">
        <v>45250</v>
      </c>
    </row>
    <row r="222" spans="1:21">
      <c r="A222" s="86">
        <v>45250.577315162038</v>
      </c>
      <c r="B222" s="87" t="s">
        <v>35</v>
      </c>
      <c r="C222" s="88" t="s">
        <v>1171</v>
      </c>
      <c r="D222" s="87" t="s">
        <v>1174</v>
      </c>
      <c r="E222" s="89">
        <v>1</v>
      </c>
      <c r="F222" s="87" t="s">
        <v>68</v>
      </c>
      <c r="G222" s="87" t="s">
        <v>68</v>
      </c>
      <c r="H222" s="87" t="s">
        <v>57</v>
      </c>
      <c r="I222" s="87" t="s">
        <v>44</v>
      </c>
      <c r="J222" s="90">
        <v>109.19</v>
      </c>
      <c r="K222" s="90">
        <v>109.19</v>
      </c>
      <c r="L222" s="87" t="s">
        <v>981</v>
      </c>
      <c r="M222" s="87">
        <v>47</v>
      </c>
      <c r="N222" s="88">
        <v>45249</v>
      </c>
      <c r="O222" s="88">
        <v>45256</v>
      </c>
      <c r="P222" s="87" t="s">
        <v>1173</v>
      </c>
      <c r="Q222" s="87" t="s">
        <v>3</v>
      </c>
      <c r="R222" s="89" t="s">
        <v>975</v>
      </c>
      <c r="S222" s="89" t="s">
        <v>1060</v>
      </c>
      <c r="T222" s="89" t="s">
        <v>1007</v>
      </c>
      <c r="U222" s="91">
        <v>45250</v>
      </c>
    </row>
    <row r="223" spans="1:21">
      <c r="A223" s="92">
        <v>45250.577315856484</v>
      </c>
      <c r="B223" s="93" t="s">
        <v>35</v>
      </c>
      <c r="C223" s="94" t="s">
        <v>1171</v>
      </c>
      <c r="D223" s="93" t="s">
        <v>1174</v>
      </c>
      <c r="E223" s="95">
        <v>1</v>
      </c>
      <c r="F223" s="93" t="s">
        <v>68</v>
      </c>
      <c r="G223" s="93" t="s">
        <v>68</v>
      </c>
      <c r="H223" s="93" t="s">
        <v>57</v>
      </c>
      <c r="I223" s="93" t="s">
        <v>44</v>
      </c>
      <c r="J223" s="96">
        <v>109.19</v>
      </c>
      <c r="K223" s="96">
        <v>109.19</v>
      </c>
      <c r="L223" s="93" t="s">
        <v>981</v>
      </c>
      <c r="M223" s="93">
        <v>47</v>
      </c>
      <c r="N223" s="94">
        <v>45249</v>
      </c>
      <c r="O223" s="94">
        <v>45256</v>
      </c>
      <c r="P223" s="93" t="s">
        <v>1173</v>
      </c>
      <c r="Q223" s="93" t="s">
        <v>3</v>
      </c>
      <c r="R223" s="95" t="s">
        <v>975</v>
      </c>
      <c r="S223" s="95" t="s">
        <v>1060</v>
      </c>
      <c r="T223" s="95" t="s">
        <v>1007</v>
      </c>
      <c r="U223" s="97">
        <v>45250</v>
      </c>
    </row>
    <row r="224" spans="1:21">
      <c r="A224" s="86">
        <v>45250.578403819447</v>
      </c>
      <c r="B224" s="87" t="s">
        <v>35</v>
      </c>
      <c r="C224" s="88" t="s">
        <v>1171</v>
      </c>
      <c r="D224" s="87" t="s">
        <v>1175</v>
      </c>
      <c r="E224" s="89">
        <v>1</v>
      </c>
      <c r="F224" s="87" t="s">
        <v>68</v>
      </c>
      <c r="G224" s="87" t="s">
        <v>68</v>
      </c>
      <c r="H224" s="87" t="s">
        <v>980</v>
      </c>
      <c r="I224" s="87" t="s">
        <v>44</v>
      </c>
      <c r="J224" s="90">
        <v>109.19</v>
      </c>
      <c r="K224" s="90">
        <v>109.19</v>
      </c>
      <c r="L224" s="87" t="s">
        <v>981</v>
      </c>
      <c r="M224" s="87">
        <v>47</v>
      </c>
      <c r="N224" s="88">
        <v>45249</v>
      </c>
      <c r="O224" s="88">
        <v>45256</v>
      </c>
      <c r="P224" s="87" t="s">
        <v>1173</v>
      </c>
      <c r="Q224" s="87" t="s">
        <v>3</v>
      </c>
      <c r="R224" s="89" t="s">
        <v>975</v>
      </c>
      <c r="S224" s="89" t="s">
        <v>1060</v>
      </c>
      <c r="T224" s="89" t="s">
        <v>1007</v>
      </c>
      <c r="U224" s="91">
        <v>45250</v>
      </c>
    </row>
    <row r="225" spans="1:21">
      <c r="A225" s="92">
        <v>45254.56057199074</v>
      </c>
      <c r="B225" s="93" t="s">
        <v>66</v>
      </c>
      <c r="C225" s="94" t="s">
        <v>1171</v>
      </c>
      <c r="D225" s="93" t="s">
        <v>1176</v>
      </c>
      <c r="E225" s="95">
        <v>8</v>
      </c>
      <c r="F225" s="93">
        <v>6984733</v>
      </c>
      <c r="G225" s="93" t="s">
        <v>117</v>
      </c>
      <c r="H225" s="93" t="s">
        <v>69</v>
      </c>
      <c r="I225" s="93" t="s">
        <v>44</v>
      </c>
      <c r="J225" s="96">
        <v>112.96</v>
      </c>
      <c r="K225" s="96">
        <v>903.68</v>
      </c>
      <c r="L225" s="93" t="s">
        <v>973</v>
      </c>
      <c r="M225" s="93">
        <v>47</v>
      </c>
      <c r="N225" s="94">
        <v>45249</v>
      </c>
      <c r="O225" s="94">
        <v>45256</v>
      </c>
      <c r="P225" s="93" t="s">
        <v>1173</v>
      </c>
      <c r="Q225" s="93" t="s">
        <v>3</v>
      </c>
      <c r="R225" s="95" t="s">
        <v>975</v>
      </c>
      <c r="S225" s="95" t="s">
        <v>1060</v>
      </c>
      <c r="T225" s="95" t="s">
        <v>1007</v>
      </c>
      <c r="U225" s="97">
        <v>45250</v>
      </c>
    </row>
    <row r="226" spans="1:21">
      <c r="A226" s="86">
        <v>45273.458560763887</v>
      </c>
      <c r="B226" s="87" t="s">
        <v>76</v>
      </c>
      <c r="C226" s="88" t="s">
        <v>1171</v>
      </c>
      <c r="D226" s="87" t="s">
        <v>156</v>
      </c>
      <c r="E226" s="89">
        <v>1</v>
      </c>
      <c r="F226" s="87">
        <v>6984733</v>
      </c>
      <c r="G226" s="87" t="s">
        <v>117</v>
      </c>
      <c r="H226" s="87" t="s">
        <v>69</v>
      </c>
      <c r="I226" s="87" t="s">
        <v>44</v>
      </c>
      <c r="J226" s="90">
        <v>116.75</v>
      </c>
      <c r="K226" s="90">
        <v>116.75</v>
      </c>
      <c r="L226" s="87" t="s">
        <v>973</v>
      </c>
      <c r="M226" s="87">
        <v>47</v>
      </c>
      <c r="N226" s="88">
        <v>45249</v>
      </c>
      <c r="O226" s="88">
        <v>45256</v>
      </c>
      <c r="P226" s="87" t="s">
        <v>1173</v>
      </c>
      <c r="Q226" s="87" t="s">
        <v>3</v>
      </c>
      <c r="R226" s="89" t="s">
        <v>975</v>
      </c>
      <c r="S226" s="89" t="s">
        <v>1060</v>
      </c>
      <c r="T226" s="89" t="s">
        <v>1007</v>
      </c>
      <c r="U226" s="91">
        <v>45250</v>
      </c>
    </row>
    <row r="227" spans="1:21">
      <c r="A227" s="92">
        <v>45254.56142002315</v>
      </c>
      <c r="B227" s="93" t="s">
        <v>66</v>
      </c>
      <c r="C227" s="94" t="s">
        <v>1177</v>
      </c>
      <c r="D227" s="93" t="s">
        <v>1178</v>
      </c>
      <c r="E227" s="95">
        <v>2</v>
      </c>
      <c r="F227" s="93">
        <v>7023915</v>
      </c>
      <c r="G227" s="93" t="s">
        <v>68</v>
      </c>
      <c r="H227" s="93" t="s">
        <v>69</v>
      </c>
      <c r="I227" s="93" t="s">
        <v>44</v>
      </c>
      <c r="J227" s="96">
        <v>112.96</v>
      </c>
      <c r="K227" s="96">
        <v>225.92</v>
      </c>
      <c r="L227" s="93" t="s">
        <v>973</v>
      </c>
      <c r="M227" s="93">
        <v>47</v>
      </c>
      <c r="N227" s="94">
        <v>45249</v>
      </c>
      <c r="O227" s="94">
        <v>45256</v>
      </c>
      <c r="P227" s="93" t="s">
        <v>1173</v>
      </c>
      <c r="Q227" s="93" t="s">
        <v>3</v>
      </c>
      <c r="R227" s="95" t="s">
        <v>975</v>
      </c>
      <c r="S227" s="95" t="s">
        <v>1179</v>
      </c>
      <c r="T227" s="95" t="s">
        <v>1007</v>
      </c>
      <c r="U227" s="97">
        <v>45251</v>
      </c>
    </row>
    <row r="228" spans="1:21">
      <c r="A228" s="86">
        <v>45254.561931481483</v>
      </c>
      <c r="B228" s="87" t="s">
        <v>66</v>
      </c>
      <c r="C228" s="88" t="s">
        <v>1177</v>
      </c>
      <c r="D228" s="87" t="s">
        <v>122</v>
      </c>
      <c r="E228" s="89">
        <v>2</v>
      </c>
      <c r="F228" s="87">
        <v>6984733</v>
      </c>
      <c r="G228" s="87" t="s">
        <v>68</v>
      </c>
      <c r="H228" s="87" t="s">
        <v>69</v>
      </c>
      <c r="I228" s="87" t="s">
        <v>44</v>
      </c>
      <c r="J228" s="90">
        <v>112.96</v>
      </c>
      <c r="K228" s="90">
        <v>225.92</v>
      </c>
      <c r="L228" s="87" t="s">
        <v>973</v>
      </c>
      <c r="M228" s="87">
        <v>47</v>
      </c>
      <c r="N228" s="88">
        <v>45249</v>
      </c>
      <c r="O228" s="88">
        <v>45256</v>
      </c>
      <c r="P228" s="87" t="s">
        <v>1173</v>
      </c>
      <c r="Q228" s="87" t="s">
        <v>3</v>
      </c>
      <c r="R228" s="89" t="s">
        <v>975</v>
      </c>
      <c r="S228" s="89" t="s">
        <v>1179</v>
      </c>
      <c r="T228" s="89" t="s">
        <v>1007</v>
      </c>
      <c r="U228" s="91">
        <v>45251</v>
      </c>
    </row>
    <row r="229" spans="1:21">
      <c r="A229" s="92">
        <v>45254.562521990738</v>
      </c>
      <c r="B229" s="93" t="s">
        <v>66</v>
      </c>
      <c r="C229" s="94" t="s">
        <v>1177</v>
      </c>
      <c r="D229" s="93" t="s">
        <v>1180</v>
      </c>
      <c r="E229" s="95">
        <v>2</v>
      </c>
      <c r="F229" s="93">
        <v>6984733</v>
      </c>
      <c r="G229" s="93" t="s">
        <v>68</v>
      </c>
      <c r="H229" s="93" t="s">
        <v>69</v>
      </c>
      <c r="I229" s="93" t="s">
        <v>44</v>
      </c>
      <c r="J229" s="96">
        <v>112.96</v>
      </c>
      <c r="K229" s="96">
        <v>225.92</v>
      </c>
      <c r="L229" s="93" t="s">
        <v>973</v>
      </c>
      <c r="M229" s="93">
        <v>47</v>
      </c>
      <c r="N229" s="94">
        <v>45249</v>
      </c>
      <c r="O229" s="94">
        <v>45256</v>
      </c>
      <c r="P229" s="93" t="s">
        <v>1173</v>
      </c>
      <c r="Q229" s="93" t="s">
        <v>3</v>
      </c>
      <c r="R229" s="95" t="s">
        <v>975</v>
      </c>
      <c r="S229" s="95" t="s">
        <v>1179</v>
      </c>
      <c r="T229" s="95" t="s">
        <v>1007</v>
      </c>
      <c r="U229" s="97">
        <v>45251</v>
      </c>
    </row>
    <row r="230" spans="1:21">
      <c r="A230" s="86">
        <v>45254.562816087964</v>
      </c>
      <c r="B230" s="87" t="s">
        <v>66</v>
      </c>
      <c r="C230" s="88" t="s">
        <v>1177</v>
      </c>
      <c r="D230" s="87" t="s">
        <v>1181</v>
      </c>
      <c r="E230" s="89">
        <v>2</v>
      </c>
      <c r="F230" s="87">
        <v>20028</v>
      </c>
      <c r="G230" s="87" t="s">
        <v>68</v>
      </c>
      <c r="H230" s="87" t="s">
        <v>69</v>
      </c>
      <c r="I230" s="87" t="s">
        <v>44</v>
      </c>
      <c r="J230" s="90">
        <v>112.96</v>
      </c>
      <c r="K230" s="90">
        <v>225.92</v>
      </c>
      <c r="L230" s="87" t="s">
        <v>973</v>
      </c>
      <c r="M230" s="87">
        <v>47</v>
      </c>
      <c r="N230" s="88">
        <v>45249</v>
      </c>
      <c r="O230" s="88">
        <v>45256</v>
      </c>
      <c r="P230" s="87" t="s">
        <v>1173</v>
      </c>
      <c r="Q230" s="87" t="s">
        <v>3</v>
      </c>
      <c r="R230" s="89" t="s">
        <v>975</v>
      </c>
      <c r="S230" s="89" t="s">
        <v>1179</v>
      </c>
      <c r="T230" s="89" t="s">
        <v>1007</v>
      </c>
      <c r="U230" s="91">
        <v>45251</v>
      </c>
    </row>
    <row r="231" spans="1:21">
      <c r="A231" s="92">
        <v>45273.45886111111</v>
      </c>
      <c r="B231" s="93" t="s">
        <v>76</v>
      </c>
      <c r="C231" s="94" t="s">
        <v>1177</v>
      </c>
      <c r="D231" s="93" t="s">
        <v>156</v>
      </c>
      <c r="E231" s="95">
        <v>2</v>
      </c>
      <c r="F231" s="93">
        <v>6984733</v>
      </c>
      <c r="G231" s="93" t="s">
        <v>117</v>
      </c>
      <c r="H231" s="93" t="s">
        <v>69</v>
      </c>
      <c r="I231" s="93" t="s">
        <v>44</v>
      </c>
      <c r="J231" s="96">
        <v>116.75</v>
      </c>
      <c r="K231" s="96">
        <v>233.5</v>
      </c>
      <c r="L231" s="93" t="s">
        <v>973</v>
      </c>
      <c r="M231" s="93">
        <v>47</v>
      </c>
      <c r="N231" s="94">
        <v>45249</v>
      </c>
      <c r="O231" s="94">
        <v>45256</v>
      </c>
      <c r="P231" s="93" t="s">
        <v>1173</v>
      </c>
      <c r="Q231" s="93" t="s">
        <v>3</v>
      </c>
      <c r="R231" s="95" t="s">
        <v>975</v>
      </c>
      <c r="S231" s="95" t="s">
        <v>1179</v>
      </c>
      <c r="T231" s="95" t="s">
        <v>1007</v>
      </c>
      <c r="U231" s="97">
        <v>45251</v>
      </c>
    </row>
    <row r="232" spans="1:21">
      <c r="A232" s="86">
        <v>45254.244688194442</v>
      </c>
      <c r="B232" s="87" t="s">
        <v>31</v>
      </c>
      <c r="C232" s="88" t="s">
        <v>966</v>
      </c>
      <c r="D232" s="87" t="s">
        <v>1182</v>
      </c>
      <c r="E232" s="89">
        <v>2</v>
      </c>
      <c r="F232" s="87" t="s">
        <v>68</v>
      </c>
      <c r="G232" s="87" t="s">
        <v>68</v>
      </c>
      <c r="H232" s="87" t="s">
        <v>980</v>
      </c>
      <c r="I232" s="87" t="s">
        <v>44</v>
      </c>
      <c r="J232" s="90">
        <v>90.75</v>
      </c>
      <c r="K232" s="90">
        <v>181.5</v>
      </c>
      <c r="L232" s="87" t="s">
        <v>981</v>
      </c>
      <c r="M232" s="87">
        <v>47</v>
      </c>
      <c r="N232" s="88">
        <v>45249</v>
      </c>
      <c r="O232" s="88">
        <v>45256</v>
      </c>
      <c r="P232" s="87" t="s">
        <v>1173</v>
      </c>
      <c r="Q232" s="87" t="s">
        <v>3</v>
      </c>
      <c r="R232" s="89" t="s">
        <v>975</v>
      </c>
      <c r="S232" s="89" t="s">
        <v>976</v>
      </c>
      <c r="T232" s="89" t="s">
        <v>1007</v>
      </c>
      <c r="U232" s="91">
        <v>45252</v>
      </c>
    </row>
    <row r="233" spans="1:21">
      <c r="A233" s="92">
        <v>45254.245384953705</v>
      </c>
      <c r="B233" s="93" t="s">
        <v>31</v>
      </c>
      <c r="C233" s="94" t="s">
        <v>966</v>
      </c>
      <c r="D233" s="93" t="s">
        <v>1183</v>
      </c>
      <c r="E233" s="95">
        <v>0.5</v>
      </c>
      <c r="F233" s="93" t="s">
        <v>68</v>
      </c>
      <c r="G233" s="93" t="s">
        <v>68</v>
      </c>
      <c r="H233" s="93" t="s">
        <v>1184</v>
      </c>
      <c r="I233" s="93" t="s">
        <v>44</v>
      </c>
      <c r="J233" s="96">
        <v>90.75</v>
      </c>
      <c r="K233" s="96">
        <v>45.375</v>
      </c>
      <c r="L233" s="93" t="s">
        <v>981</v>
      </c>
      <c r="M233" s="93">
        <v>47</v>
      </c>
      <c r="N233" s="94">
        <v>45249</v>
      </c>
      <c r="O233" s="94">
        <v>45256</v>
      </c>
      <c r="P233" s="93" t="s">
        <v>1173</v>
      </c>
      <c r="Q233" s="93" t="s">
        <v>3</v>
      </c>
      <c r="R233" s="95" t="s">
        <v>975</v>
      </c>
      <c r="S233" s="95" t="s">
        <v>976</v>
      </c>
      <c r="T233" s="95" t="s">
        <v>1007</v>
      </c>
      <c r="U233" s="97">
        <v>45252</v>
      </c>
    </row>
    <row r="234" spans="1:21">
      <c r="A234" s="86">
        <v>45254.246078587959</v>
      </c>
      <c r="B234" s="87" t="s">
        <v>988</v>
      </c>
      <c r="C234" s="88" t="s">
        <v>966</v>
      </c>
      <c r="D234" s="87" t="s">
        <v>1185</v>
      </c>
      <c r="E234" s="89">
        <v>1.5</v>
      </c>
      <c r="F234" s="87" t="s">
        <v>68</v>
      </c>
      <c r="G234" s="87" t="s">
        <v>68</v>
      </c>
      <c r="H234" s="87" t="s">
        <v>980</v>
      </c>
      <c r="I234" s="87" t="s">
        <v>44</v>
      </c>
      <c r="J234" s="90">
        <v>109.19</v>
      </c>
      <c r="K234" s="90">
        <v>163.785</v>
      </c>
      <c r="L234" s="87" t="s">
        <v>981</v>
      </c>
      <c r="M234" s="87">
        <v>47</v>
      </c>
      <c r="N234" s="88">
        <v>45249</v>
      </c>
      <c r="O234" s="88">
        <v>45256</v>
      </c>
      <c r="P234" s="87" t="s">
        <v>1173</v>
      </c>
      <c r="Q234" s="87" t="s">
        <v>3</v>
      </c>
      <c r="R234" s="89" t="s">
        <v>975</v>
      </c>
      <c r="S234" s="89" t="s">
        <v>976</v>
      </c>
      <c r="T234" s="89" t="s">
        <v>1007</v>
      </c>
      <c r="U234" s="91">
        <v>45252</v>
      </c>
    </row>
    <row r="235" spans="1:21">
      <c r="A235" s="92">
        <v>45254.563507638886</v>
      </c>
      <c r="B235" s="93" t="s">
        <v>66</v>
      </c>
      <c r="C235" s="94" t="s">
        <v>966</v>
      </c>
      <c r="D235" s="93" t="s">
        <v>1186</v>
      </c>
      <c r="E235" s="95">
        <v>4</v>
      </c>
      <c r="F235" s="93">
        <v>7023094</v>
      </c>
      <c r="G235" s="93" t="s">
        <v>68</v>
      </c>
      <c r="H235" s="93" t="s">
        <v>69</v>
      </c>
      <c r="I235" s="93" t="s">
        <v>44</v>
      </c>
      <c r="J235" s="96">
        <v>112.96</v>
      </c>
      <c r="K235" s="96">
        <v>451.84</v>
      </c>
      <c r="L235" s="93" t="s">
        <v>973</v>
      </c>
      <c r="M235" s="93">
        <v>47</v>
      </c>
      <c r="N235" s="94">
        <v>45249</v>
      </c>
      <c r="O235" s="94">
        <v>45256</v>
      </c>
      <c r="P235" s="93" t="s">
        <v>1173</v>
      </c>
      <c r="Q235" s="93" t="s">
        <v>3</v>
      </c>
      <c r="R235" s="95" t="s">
        <v>975</v>
      </c>
      <c r="S235" s="95" t="s">
        <v>976</v>
      </c>
      <c r="T235" s="95" t="s">
        <v>1007</v>
      </c>
      <c r="U235" s="97">
        <v>45252</v>
      </c>
    </row>
    <row r="236" spans="1:21">
      <c r="A236" s="86">
        <v>45254.565112731485</v>
      </c>
      <c r="B236" s="87" t="s">
        <v>66</v>
      </c>
      <c r="C236" s="88" t="s">
        <v>966</v>
      </c>
      <c r="D236" s="87" t="s">
        <v>1187</v>
      </c>
      <c r="E236" s="89">
        <v>3</v>
      </c>
      <c r="F236" s="87">
        <v>79024</v>
      </c>
      <c r="G236" s="87" t="s">
        <v>68</v>
      </c>
      <c r="H236" s="87" t="s">
        <v>69</v>
      </c>
      <c r="I236" s="87" t="s">
        <v>44</v>
      </c>
      <c r="J236" s="90">
        <v>112.96</v>
      </c>
      <c r="K236" s="90">
        <v>338.88</v>
      </c>
      <c r="L236" s="87" t="s">
        <v>973</v>
      </c>
      <c r="M236" s="87">
        <v>47</v>
      </c>
      <c r="N236" s="88">
        <v>45249</v>
      </c>
      <c r="O236" s="88">
        <v>45256</v>
      </c>
      <c r="P236" s="87" t="s">
        <v>1173</v>
      </c>
      <c r="Q236" s="87" t="s">
        <v>3</v>
      </c>
      <c r="R236" s="89" t="s">
        <v>975</v>
      </c>
      <c r="S236" s="89" t="s">
        <v>976</v>
      </c>
      <c r="T236" s="89" t="s">
        <v>1007</v>
      </c>
      <c r="U236" s="91">
        <v>45252</v>
      </c>
    </row>
    <row r="237" spans="1:21">
      <c r="A237" s="92">
        <v>45254.565561805553</v>
      </c>
      <c r="B237" s="93" t="s">
        <v>66</v>
      </c>
      <c r="C237" s="94" t="s">
        <v>966</v>
      </c>
      <c r="D237" s="93" t="s">
        <v>135</v>
      </c>
      <c r="E237" s="95">
        <v>1</v>
      </c>
      <c r="F237" s="93">
        <v>6984733</v>
      </c>
      <c r="G237" s="93" t="s">
        <v>117</v>
      </c>
      <c r="H237" s="93" t="s">
        <v>69</v>
      </c>
      <c r="I237" s="93" t="s">
        <v>44</v>
      </c>
      <c r="J237" s="96">
        <v>112.96</v>
      </c>
      <c r="K237" s="96">
        <v>112.96</v>
      </c>
      <c r="L237" s="93" t="s">
        <v>973</v>
      </c>
      <c r="M237" s="93">
        <v>47</v>
      </c>
      <c r="N237" s="94">
        <v>45249</v>
      </c>
      <c r="O237" s="94">
        <v>45256</v>
      </c>
      <c r="P237" s="93" t="s">
        <v>1173</v>
      </c>
      <c r="Q237" s="93" t="s">
        <v>3</v>
      </c>
      <c r="R237" s="95" t="s">
        <v>975</v>
      </c>
      <c r="S237" s="95" t="s">
        <v>976</v>
      </c>
      <c r="T237" s="95" t="s">
        <v>1007</v>
      </c>
      <c r="U237" s="97">
        <v>45252</v>
      </c>
    </row>
    <row r="238" spans="1:21">
      <c r="A238" s="86">
        <v>45273.459039351852</v>
      </c>
      <c r="B238" s="87" t="s">
        <v>76</v>
      </c>
      <c r="C238" s="88" t="s">
        <v>966</v>
      </c>
      <c r="D238" s="87" t="s">
        <v>156</v>
      </c>
      <c r="E238" s="89">
        <v>1.5</v>
      </c>
      <c r="F238" s="87">
        <v>6984733</v>
      </c>
      <c r="G238" s="87" t="s">
        <v>117</v>
      </c>
      <c r="H238" s="87" t="s">
        <v>69</v>
      </c>
      <c r="I238" s="87" t="s">
        <v>44</v>
      </c>
      <c r="J238" s="90">
        <v>116.75</v>
      </c>
      <c r="K238" s="90">
        <v>175.125</v>
      </c>
      <c r="L238" s="87" t="s">
        <v>973</v>
      </c>
      <c r="M238" s="87">
        <v>47</v>
      </c>
      <c r="N238" s="88">
        <v>45249</v>
      </c>
      <c r="O238" s="88">
        <v>45256</v>
      </c>
      <c r="P238" s="87" t="s">
        <v>1173</v>
      </c>
      <c r="Q238" s="87" t="s">
        <v>3</v>
      </c>
      <c r="R238" s="89" t="s">
        <v>975</v>
      </c>
      <c r="S238" s="89" t="s">
        <v>976</v>
      </c>
      <c r="T238" s="89" t="s">
        <v>1007</v>
      </c>
      <c r="U238" s="91">
        <v>45252</v>
      </c>
    </row>
    <row r="239" spans="1:21">
      <c r="A239" s="92">
        <v>45254.56614224537</v>
      </c>
      <c r="B239" s="93" t="s">
        <v>66</v>
      </c>
      <c r="C239" s="94" t="s">
        <v>1188</v>
      </c>
      <c r="D239" s="93" t="s">
        <v>1189</v>
      </c>
      <c r="E239" s="95">
        <v>8</v>
      </c>
      <c r="F239" s="93">
        <v>20028</v>
      </c>
      <c r="G239" s="93" t="s">
        <v>68</v>
      </c>
      <c r="H239" s="93" t="s">
        <v>69</v>
      </c>
      <c r="I239" s="93" t="s">
        <v>44</v>
      </c>
      <c r="J239" s="96">
        <v>112.96</v>
      </c>
      <c r="K239" s="96">
        <v>903.68</v>
      </c>
      <c r="L239" s="93" t="s">
        <v>973</v>
      </c>
      <c r="M239" s="93">
        <v>47</v>
      </c>
      <c r="N239" s="94">
        <v>45249</v>
      </c>
      <c r="O239" s="94">
        <v>45256</v>
      </c>
      <c r="P239" s="93" t="s">
        <v>1173</v>
      </c>
      <c r="Q239" s="93" t="s">
        <v>3</v>
      </c>
      <c r="R239" s="95" t="s">
        <v>975</v>
      </c>
      <c r="S239" s="95" t="s">
        <v>1077</v>
      </c>
      <c r="T239" s="95" t="s">
        <v>1007</v>
      </c>
      <c r="U239" s="97">
        <v>45254</v>
      </c>
    </row>
    <row r="240" spans="1:21">
      <c r="A240" s="86">
        <v>45254.566231828707</v>
      </c>
      <c r="B240" s="87" t="s">
        <v>31</v>
      </c>
      <c r="C240" s="88" t="s">
        <v>1188</v>
      </c>
      <c r="D240" s="87" t="s">
        <v>1189</v>
      </c>
      <c r="E240" s="89">
        <v>8</v>
      </c>
      <c r="F240" s="87">
        <v>20028</v>
      </c>
      <c r="G240" s="87" t="s">
        <v>68</v>
      </c>
      <c r="H240" s="87" t="s">
        <v>69</v>
      </c>
      <c r="I240" s="87" t="s">
        <v>44</v>
      </c>
      <c r="J240" s="90">
        <v>90.75</v>
      </c>
      <c r="K240" s="90">
        <v>726</v>
      </c>
      <c r="L240" s="87" t="s">
        <v>973</v>
      </c>
      <c r="M240" s="87">
        <v>47</v>
      </c>
      <c r="N240" s="88">
        <v>45249</v>
      </c>
      <c r="O240" s="88">
        <v>45256</v>
      </c>
      <c r="P240" s="87" t="s">
        <v>1173</v>
      </c>
      <c r="Q240" s="87" t="s">
        <v>3</v>
      </c>
      <c r="R240" s="89" t="s">
        <v>975</v>
      </c>
      <c r="S240" s="89" t="s">
        <v>1077</v>
      </c>
      <c r="T240" s="89" t="s">
        <v>1007</v>
      </c>
      <c r="U240" s="91">
        <v>45254</v>
      </c>
    </row>
    <row r="241" spans="1:21">
      <c r="A241" s="92">
        <v>45254.567513773145</v>
      </c>
      <c r="B241" s="93" t="s">
        <v>66</v>
      </c>
      <c r="C241" s="94" t="s">
        <v>1188</v>
      </c>
      <c r="D241" s="93" t="s">
        <v>1189</v>
      </c>
      <c r="E241" s="95">
        <v>2</v>
      </c>
      <c r="F241" s="93">
        <v>20028</v>
      </c>
      <c r="G241" s="93" t="s">
        <v>68</v>
      </c>
      <c r="H241" s="93" t="s">
        <v>69</v>
      </c>
      <c r="I241" s="93" t="s">
        <v>45</v>
      </c>
      <c r="J241" s="96">
        <v>169.44</v>
      </c>
      <c r="K241" s="96">
        <v>338.88</v>
      </c>
      <c r="L241" s="93" t="s">
        <v>973</v>
      </c>
      <c r="M241" s="93">
        <v>47</v>
      </c>
      <c r="N241" s="94">
        <v>45249</v>
      </c>
      <c r="O241" s="94">
        <v>45256</v>
      </c>
      <c r="P241" s="93" t="s">
        <v>1173</v>
      </c>
      <c r="Q241" s="93" t="s">
        <v>3</v>
      </c>
      <c r="R241" s="95" t="s">
        <v>975</v>
      </c>
      <c r="S241" s="95" t="s">
        <v>1077</v>
      </c>
      <c r="T241" s="95" t="s">
        <v>1007</v>
      </c>
      <c r="U241" s="97">
        <v>45254</v>
      </c>
    </row>
    <row r="242" spans="1:21">
      <c r="A242" s="86">
        <v>45273.459329861114</v>
      </c>
      <c r="B242" s="87" t="s">
        <v>76</v>
      </c>
      <c r="C242" s="88" t="s">
        <v>1188</v>
      </c>
      <c r="D242" s="87" t="s">
        <v>156</v>
      </c>
      <c r="E242" s="89">
        <v>1</v>
      </c>
      <c r="F242" s="87">
        <v>6984733</v>
      </c>
      <c r="G242" s="87" t="s">
        <v>117</v>
      </c>
      <c r="H242" s="87" t="s">
        <v>69</v>
      </c>
      <c r="I242" s="87" t="s">
        <v>44</v>
      </c>
      <c r="J242" s="90">
        <v>116.75</v>
      </c>
      <c r="K242" s="90">
        <v>116.75</v>
      </c>
      <c r="L242" s="87" t="s">
        <v>973</v>
      </c>
      <c r="M242" s="87">
        <v>47</v>
      </c>
      <c r="N242" s="88">
        <v>45249</v>
      </c>
      <c r="O242" s="88">
        <v>45256</v>
      </c>
      <c r="P242" s="87" t="s">
        <v>1173</v>
      </c>
      <c r="Q242" s="87" t="s">
        <v>3</v>
      </c>
      <c r="R242" s="89" t="s">
        <v>975</v>
      </c>
      <c r="S242" s="89" t="s">
        <v>1077</v>
      </c>
      <c r="T242" s="89" t="s">
        <v>1007</v>
      </c>
      <c r="U242" s="91">
        <v>45254</v>
      </c>
    </row>
    <row r="243" spans="1:21">
      <c r="A243" s="92">
        <v>45257.581023032406</v>
      </c>
      <c r="B243" s="93" t="s">
        <v>35</v>
      </c>
      <c r="C243" s="94" t="s">
        <v>1190</v>
      </c>
      <c r="D243" s="93" t="s">
        <v>1191</v>
      </c>
      <c r="E243" s="95">
        <v>4.5</v>
      </c>
      <c r="F243" s="93" t="s">
        <v>68</v>
      </c>
      <c r="G243" s="93" t="s">
        <v>68</v>
      </c>
      <c r="H243" s="93" t="s">
        <v>1184</v>
      </c>
      <c r="I243" s="93" t="s">
        <v>44</v>
      </c>
      <c r="J243" s="96">
        <v>109.19</v>
      </c>
      <c r="K243" s="96">
        <v>491.35500000000002</v>
      </c>
      <c r="L243" s="93" t="s">
        <v>981</v>
      </c>
      <c r="M243" s="93">
        <v>48</v>
      </c>
      <c r="N243" s="94">
        <v>45256</v>
      </c>
      <c r="O243" s="94">
        <v>45263</v>
      </c>
      <c r="P243" s="93" t="s">
        <v>1192</v>
      </c>
      <c r="Q243" s="93" t="s">
        <v>3</v>
      </c>
      <c r="R243" s="95" t="s">
        <v>975</v>
      </c>
      <c r="S243" s="95" t="s">
        <v>1098</v>
      </c>
      <c r="T243" s="95" t="s">
        <v>1007</v>
      </c>
      <c r="U243" s="97">
        <v>45257</v>
      </c>
    </row>
    <row r="244" spans="1:21">
      <c r="A244" s="86">
        <v>45257.581145023149</v>
      </c>
      <c r="B244" s="87" t="s">
        <v>31</v>
      </c>
      <c r="C244" s="88" t="s">
        <v>1190</v>
      </c>
      <c r="D244" s="87" t="s">
        <v>1191</v>
      </c>
      <c r="E244" s="89">
        <v>8</v>
      </c>
      <c r="F244" s="87" t="s">
        <v>68</v>
      </c>
      <c r="G244" s="87" t="s">
        <v>68</v>
      </c>
      <c r="H244" s="87" t="s">
        <v>1184</v>
      </c>
      <c r="I244" s="87" t="s">
        <v>44</v>
      </c>
      <c r="J244" s="90">
        <v>90.75</v>
      </c>
      <c r="K244" s="90">
        <v>726</v>
      </c>
      <c r="L244" s="87" t="s">
        <v>981</v>
      </c>
      <c r="M244" s="87">
        <v>48</v>
      </c>
      <c r="N244" s="88">
        <v>45256</v>
      </c>
      <c r="O244" s="88">
        <v>45263</v>
      </c>
      <c r="P244" s="87" t="s">
        <v>1192</v>
      </c>
      <c r="Q244" s="87" t="s">
        <v>3</v>
      </c>
      <c r="R244" s="89" t="s">
        <v>975</v>
      </c>
      <c r="S244" s="89" t="s">
        <v>1098</v>
      </c>
      <c r="T244" s="89" t="s">
        <v>1007</v>
      </c>
      <c r="U244" s="91">
        <v>45257</v>
      </c>
    </row>
    <row r="245" spans="1:21">
      <c r="A245" s="92">
        <v>45257.581339583332</v>
      </c>
      <c r="B245" s="93" t="s">
        <v>66</v>
      </c>
      <c r="C245" s="94" t="s">
        <v>1190</v>
      </c>
      <c r="D245" s="93" t="s">
        <v>1191</v>
      </c>
      <c r="E245" s="95">
        <v>8</v>
      </c>
      <c r="F245" s="93" t="s">
        <v>68</v>
      </c>
      <c r="G245" s="93" t="s">
        <v>68</v>
      </c>
      <c r="H245" s="93" t="s">
        <v>1184</v>
      </c>
      <c r="I245" s="93" t="s">
        <v>44</v>
      </c>
      <c r="J245" s="96">
        <v>112.96</v>
      </c>
      <c r="K245" s="96">
        <v>903.68</v>
      </c>
      <c r="L245" s="93" t="s">
        <v>981</v>
      </c>
      <c r="M245" s="93">
        <v>48</v>
      </c>
      <c r="N245" s="94">
        <v>45256</v>
      </c>
      <c r="O245" s="94">
        <v>45263</v>
      </c>
      <c r="P245" s="93" t="s">
        <v>1192</v>
      </c>
      <c r="Q245" s="93" t="s">
        <v>3</v>
      </c>
      <c r="R245" s="95" t="s">
        <v>975</v>
      </c>
      <c r="S245" s="95" t="s">
        <v>1098</v>
      </c>
      <c r="T245" s="95" t="s">
        <v>1007</v>
      </c>
      <c r="U245" s="97">
        <v>45257</v>
      </c>
    </row>
    <row r="246" spans="1:21">
      <c r="A246" s="86">
        <v>45273.46867141204</v>
      </c>
      <c r="B246" s="87" t="s">
        <v>76</v>
      </c>
      <c r="C246" s="88" t="s">
        <v>1190</v>
      </c>
      <c r="D246" s="87" t="s">
        <v>156</v>
      </c>
      <c r="E246" s="89">
        <v>2</v>
      </c>
      <c r="F246" s="87">
        <v>6984733</v>
      </c>
      <c r="G246" s="87" t="s">
        <v>117</v>
      </c>
      <c r="H246" s="87" t="s">
        <v>69</v>
      </c>
      <c r="I246" s="87" t="s">
        <v>44</v>
      </c>
      <c r="J246" s="90">
        <v>116.75</v>
      </c>
      <c r="K246" s="90">
        <v>233.5</v>
      </c>
      <c r="L246" s="87" t="s">
        <v>973</v>
      </c>
      <c r="M246" s="87">
        <v>48</v>
      </c>
      <c r="N246" s="88">
        <v>45256</v>
      </c>
      <c r="O246" s="88">
        <v>45263</v>
      </c>
      <c r="P246" s="87" t="s">
        <v>1192</v>
      </c>
      <c r="Q246" s="87" t="s">
        <v>3</v>
      </c>
      <c r="R246" s="89" t="s">
        <v>975</v>
      </c>
      <c r="S246" s="89" t="s">
        <v>1098</v>
      </c>
      <c r="T246" s="89" t="s">
        <v>1007</v>
      </c>
      <c r="U246" s="91">
        <v>45257</v>
      </c>
    </row>
    <row r="247" spans="1:21">
      <c r="A247" s="92">
        <v>45258.405234837963</v>
      </c>
      <c r="B247" s="93" t="s">
        <v>66</v>
      </c>
      <c r="C247" s="94" t="s">
        <v>1193</v>
      </c>
      <c r="D247" s="93" t="s">
        <v>362</v>
      </c>
      <c r="E247" s="95">
        <v>8</v>
      </c>
      <c r="F247" s="93" t="s">
        <v>68</v>
      </c>
      <c r="G247" s="93" t="s">
        <v>68</v>
      </c>
      <c r="H247" s="93" t="s">
        <v>1184</v>
      </c>
      <c r="I247" s="93" t="s">
        <v>44</v>
      </c>
      <c r="J247" s="96">
        <v>112.96</v>
      </c>
      <c r="K247" s="96">
        <v>903.68</v>
      </c>
      <c r="L247" s="93" t="s">
        <v>981</v>
      </c>
      <c r="M247" s="93">
        <v>48</v>
      </c>
      <c r="N247" s="94">
        <v>45256</v>
      </c>
      <c r="O247" s="94">
        <v>45263</v>
      </c>
      <c r="P247" s="93" t="s">
        <v>1192</v>
      </c>
      <c r="Q247" s="93" t="s">
        <v>3</v>
      </c>
      <c r="R247" s="95" t="s">
        <v>975</v>
      </c>
      <c r="S247" s="95" t="s">
        <v>1194</v>
      </c>
      <c r="T247" s="95" t="s">
        <v>1007</v>
      </c>
      <c r="U247" s="97">
        <v>45258</v>
      </c>
    </row>
    <row r="248" spans="1:21">
      <c r="A248" s="86">
        <v>45258.405368518521</v>
      </c>
      <c r="B248" s="87" t="s">
        <v>31</v>
      </c>
      <c r="C248" s="88" t="s">
        <v>1193</v>
      </c>
      <c r="D248" s="87" t="s">
        <v>362</v>
      </c>
      <c r="E248" s="89">
        <v>8</v>
      </c>
      <c r="F248" s="87" t="s">
        <v>68</v>
      </c>
      <c r="G248" s="87" t="s">
        <v>68</v>
      </c>
      <c r="H248" s="87" t="s">
        <v>1184</v>
      </c>
      <c r="I248" s="87" t="s">
        <v>44</v>
      </c>
      <c r="J248" s="90">
        <v>90.75</v>
      </c>
      <c r="K248" s="90">
        <v>726</v>
      </c>
      <c r="L248" s="87" t="s">
        <v>981</v>
      </c>
      <c r="M248" s="87">
        <v>48</v>
      </c>
      <c r="N248" s="88">
        <v>45256</v>
      </c>
      <c r="O248" s="88">
        <v>45263</v>
      </c>
      <c r="P248" s="87" t="s">
        <v>1192</v>
      </c>
      <c r="Q248" s="87" t="s">
        <v>3</v>
      </c>
      <c r="R248" s="89" t="s">
        <v>975</v>
      </c>
      <c r="S248" s="89" t="s">
        <v>1194</v>
      </c>
      <c r="T248" s="89" t="s">
        <v>1007</v>
      </c>
      <c r="U248" s="91">
        <v>45258</v>
      </c>
    </row>
    <row r="249" spans="1:21">
      <c r="A249" s="92">
        <v>45258.588104282404</v>
      </c>
      <c r="B249" s="93" t="s">
        <v>35</v>
      </c>
      <c r="C249" s="94" t="s">
        <v>1193</v>
      </c>
      <c r="D249" s="93" t="s">
        <v>1195</v>
      </c>
      <c r="E249" s="95">
        <v>8</v>
      </c>
      <c r="F249" s="93" t="s">
        <v>68</v>
      </c>
      <c r="G249" s="93" t="s">
        <v>68</v>
      </c>
      <c r="H249" s="93" t="s">
        <v>92</v>
      </c>
      <c r="I249" s="93" t="s">
        <v>44</v>
      </c>
      <c r="J249" s="96">
        <v>109.19</v>
      </c>
      <c r="K249" s="96">
        <v>873.52</v>
      </c>
      <c r="L249" s="93" t="s">
        <v>981</v>
      </c>
      <c r="M249" s="93">
        <v>48</v>
      </c>
      <c r="N249" s="94">
        <v>45256</v>
      </c>
      <c r="O249" s="94">
        <v>45263</v>
      </c>
      <c r="P249" s="93" t="s">
        <v>1192</v>
      </c>
      <c r="Q249" s="93" t="s">
        <v>3</v>
      </c>
      <c r="R249" s="95" t="s">
        <v>975</v>
      </c>
      <c r="S249" s="95" t="s">
        <v>1194</v>
      </c>
      <c r="T249" s="95" t="s">
        <v>1007</v>
      </c>
      <c r="U249" s="97">
        <v>45258</v>
      </c>
    </row>
    <row r="250" spans="1:21">
      <c r="A250" s="86">
        <v>45273.468786111109</v>
      </c>
      <c r="B250" s="87" t="s">
        <v>76</v>
      </c>
      <c r="C250" s="88" t="s">
        <v>1193</v>
      </c>
      <c r="D250" s="87" t="s">
        <v>156</v>
      </c>
      <c r="E250" s="89">
        <v>2</v>
      </c>
      <c r="F250" s="87">
        <v>6984733</v>
      </c>
      <c r="G250" s="87" t="s">
        <v>117</v>
      </c>
      <c r="H250" s="87" t="s">
        <v>69</v>
      </c>
      <c r="I250" s="87" t="s">
        <v>44</v>
      </c>
      <c r="J250" s="90">
        <v>116.75</v>
      </c>
      <c r="K250" s="90">
        <v>233.5</v>
      </c>
      <c r="L250" s="87" t="s">
        <v>973</v>
      </c>
      <c r="M250" s="87">
        <v>48</v>
      </c>
      <c r="N250" s="88">
        <v>45256</v>
      </c>
      <c r="O250" s="88">
        <v>45263</v>
      </c>
      <c r="P250" s="87" t="s">
        <v>1192</v>
      </c>
      <c r="Q250" s="87" t="s">
        <v>3</v>
      </c>
      <c r="R250" s="89" t="s">
        <v>975</v>
      </c>
      <c r="S250" s="89" t="s">
        <v>1194</v>
      </c>
      <c r="T250" s="89" t="s">
        <v>1007</v>
      </c>
      <c r="U250" s="91">
        <v>45258</v>
      </c>
    </row>
    <row r="251" spans="1:21">
      <c r="A251" s="92">
        <v>45259.397581712961</v>
      </c>
      <c r="B251" s="93" t="s">
        <v>31</v>
      </c>
      <c r="C251" s="94" t="s">
        <v>1196</v>
      </c>
      <c r="D251" s="93" t="s">
        <v>1197</v>
      </c>
      <c r="E251" s="95">
        <v>4.5</v>
      </c>
      <c r="F251" s="93" t="s">
        <v>68</v>
      </c>
      <c r="G251" s="93" t="s">
        <v>68</v>
      </c>
      <c r="H251" s="93" t="s">
        <v>1184</v>
      </c>
      <c r="I251" s="93" t="s">
        <v>44</v>
      </c>
      <c r="J251" s="96">
        <v>90.75</v>
      </c>
      <c r="K251" s="96">
        <v>408.375</v>
      </c>
      <c r="L251" s="93" t="s">
        <v>981</v>
      </c>
      <c r="M251" s="93">
        <v>48</v>
      </c>
      <c r="N251" s="94">
        <v>45256</v>
      </c>
      <c r="O251" s="94">
        <v>45263</v>
      </c>
      <c r="P251" s="93" t="s">
        <v>1192</v>
      </c>
      <c r="Q251" s="93" t="s">
        <v>3</v>
      </c>
      <c r="R251" s="95" t="s">
        <v>975</v>
      </c>
      <c r="S251" s="95" t="s">
        <v>1198</v>
      </c>
      <c r="T251" s="95" t="s">
        <v>1007</v>
      </c>
      <c r="U251" s="97">
        <v>45259</v>
      </c>
    </row>
    <row r="252" spans="1:21">
      <c r="A252" s="86">
        <v>45259.526297453704</v>
      </c>
      <c r="B252" s="87" t="s">
        <v>31</v>
      </c>
      <c r="C252" s="88" t="s">
        <v>1196</v>
      </c>
      <c r="D252" s="87" t="s">
        <v>1199</v>
      </c>
      <c r="E252" s="89">
        <v>0.5</v>
      </c>
      <c r="F252" s="87" t="s">
        <v>68</v>
      </c>
      <c r="G252" s="87" t="s">
        <v>68</v>
      </c>
      <c r="H252" s="87" t="s">
        <v>92</v>
      </c>
      <c r="I252" s="87" t="s">
        <v>44</v>
      </c>
      <c r="J252" s="90">
        <v>90.75</v>
      </c>
      <c r="K252" s="90">
        <v>45.375</v>
      </c>
      <c r="L252" s="87" t="s">
        <v>981</v>
      </c>
      <c r="M252" s="87">
        <v>48</v>
      </c>
      <c r="N252" s="88">
        <v>45256</v>
      </c>
      <c r="O252" s="88">
        <v>45263</v>
      </c>
      <c r="P252" s="87" t="s">
        <v>1192</v>
      </c>
      <c r="Q252" s="87" t="s">
        <v>3</v>
      </c>
      <c r="R252" s="89" t="s">
        <v>975</v>
      </c>
      <c r="S252" s="89" t="s">
        <v>1198</v>
      </c>
      <c r="T252" s="89" t="s">
        <v>1007</v>
      </c>
      <c r="U252" s="91">
        <v>45259</v>
      </c>
    </row>
    <row r="253" spans="1:21">
      <c r="A253" s="92">
        <v>45259.527165856482</v>
      </c>
      <c r="B253" s="93" t="s">
        <v>31</v>
      </c>
      <c r="C253" s="94" t="s">
        <v>1196</v>
      </c>
      <c r="D253" s="93" t="s">
        <v>1200</v>
      </c>
      <c r="E253" s="95">
        <v>3</v>
      </c>
      <c r="F253" s="93">
        <v>79024</v>
      </c>
      <c r="G253" s="93" t="s">
        <v>68</v>
      </c>
      <c r="H253" s="93" t="s">
        <v>69</v>
      </c>
      <c r="I253" s="93" t="s">
        <v>44</v>
      </c>
      <c r="J253" s="96">
        <v>90.75</v>
      </c>
      <c r="K253" s="96">
        <v>272.25</v>
      </c>
      <c r="L253" s="93" t="s">
        <v>973</v>
      </c>
      <c r="M253" s="93">
        <v>48</v>
      </c>
      <c r="N253" s="94">
        <v>45256</v>
      </c>
      <c r="O253" s="94">
        <v>45263</v>
      </c>
      <c r="P253" s="93" t="s">
        <v>1192</v>
      </c>
      <c r="Q253" s="93" t="s">
        <v>3</v>
      </c>
      <c r="R253" s="95" t="s">
        <v>975</v>
      </c>
      <c r="S253" s="95" t="s">
        <v>1198</v>
      </c>
      <c r="T253" s="95" t="s">
        <v>1007</v>
      </c>
      <c r="U253" s="97">
        <v>45259</v>
      </c>
    </row>
    <row r="254" spans="1:21">
      <c r="A254" s="86">
        <v>45261.515365046296</v>
      </c>
      <c r="B254" s="87" t="s">
        <v>66</v>
      </c>
      <c r="C254" s="88" t="s">
        <v>1196</v>
      </c>
      <c r="D254" s="87" t="s">
        <v>1201</v>
      </c>
      <c r="E254" s="89">
        <v>4</v>
      </c>
      <c r="F254" s="87">
        <v>6984733</v>
      </c>
      <c r="G254" s="87" t="s">
        <v>117</v>
      </c>
      <c r="H254" s="87" t="s">
        <v>69</v>
      </c>
      <c r="I254" s="87" t="s">
        <v>44</v>
      </c>
      <c r="J254" s="90">
        <v>112.96</v>
      </c>
      <c r="K254" s="90">
        <v>451.84</v>
      </c>
      <c r="L254" s="87" t="s">
        <v>973</v>
      </c>
      <c r="M254" s="87">
        <v>48</v>
      </c>
      <c r="N254" s="88">
        <v>45256</v>
      </c>
      <c r="O254" s="88">
        <v>45263</v>
      </c>
      <c r="P254" s="87" t="s">
        <v>1192</v>
      </c>
      <c r="Q254" s="87" t="s">
        <v>3</v>
      </c>
      <c r="R254" s="89" t="s">
        <v>975</v>
      </c>
      <c r="S254" s="89" t="s">
        <v>1198</v>
      </c>
      <c r="T254" s="89" t="s">
        <v>1007</v>
      </c>
      <c r="U254" s="91">
        <v>45259</v>
      </c>
    </row>
    <row r="255" spans="1:21">
      <c r="A255" s="92">
        <v>45261.515995833332</v>
      </c>
      <c r="B255" s="93" t="s">
        <v>66</v>
      </c>
      <c r="C255" s="94" t="s">
        <v>1196</v>
      </c>
      <c r="D255" s="93" t="s">
        <v>1202</v>
      </c>
      <c r="E255" s="95">
        <v>4</v>
      </c>
      <c r="F255" s="93" t="s">
        <v>68</v>
      </c>
      <c r="G255" s="93" t="s">
        <v>68</v>
      </c>
      <c r="H255" s="93" t="s">
        <v>1184</v>
      </c>
      <c r="I255" s="93" t="s">
        <v>44</v>
      </c>
      <c r="J255" s="96">
        <v>112.96</v>
      </c>
      <c r="K255" s="96">
        <v>451.84</v>
      </c>
      <c r="L255" s="93" t="s">
        <v>981</v>
      </c>
      <c r="M255" s="93">
        <v>48</v>
      </c>
      <c r="N255" s="94">
        <v>45256</v>
      </c>
      <c r="O255" s="94">
        <v>45263</v>
      </c>
      <c r="P255" s="93" t="s">
        <v>1192</v>
      </c>
      <c r="Q255" s="93" t="s">
        <v>3</v>
      </c>
      <c r="R255" s="95" t="s">
        <v>975</v>
      </c>
      <c r="S255" s="95" t="s">
        <v>1198</v>
      </c>
      <c r="T255" s="95" t="s">
        <v>1007</v>
      </c>
      <c r="U255" s="97">
        <v>45259</v>
      </c>
    </row>
    <row r="256" spans="1:21">
      <c r="A256" s="86">
        <v>45233.361698148146</v>
      </c>
      <c r="B256" s="87" t="s">
        <v>66</v>
      </c>
      <c r="C256" s="88" t="s">
        <v>1203</v>
      </c>
      <c r="D256" s="87" t="s">
        <v>1204</v>
      </c>
      <c r="E256" s="89">
        <v>1</v>
      </c>
      <c r="F256" s="87">
        <v>79024</v>
      </c>
      <c r="G256" s="87" t="s">
        <v>68</v>
      </c>
      <c r="H256" s="87" t="s">
        <v>69</v>
      </c>
      <c r="I256" s="87" t="s">
        <v>44</v>
      </c>
      <c r="J256" s="90">
        <v>112.96</v>
      </c>
      <c r="K256" s="90">
        <v>112.96</v>
      </c>
      <c r="L256" s="87" t="s">
        <v>973</v>
      </c>
      <c r="M256" s="87">
        <v>44</v>
      </c>
      <c r="N256" s="88">
        <v>45228</v>
      </c>
      <c r="O256" s="88">
        <v>45235</v>
      </c>
      <c r="P256" s="87" t="s">
        <v>1113</v>
      </c>
      <c r="Q256" s="87" t="s">
        <v>3</v>
      </c>
      <c r="R256" s="89" t="s">
        <v>975</v>
      </c>
      <c r="S256" s="89" t="s">
        <v>1110</v>
      </c>
      <c r="T256" s="89" t="s">
        <v>1007</v>
      </c>
      <c r="U256" s="91">
        <v>45233</v>
      </c>
    </row>
    <row r="257" spans="1:21">
      <c r="A257" s="92">
        <v>45233.538324884263</v>
      </c>
      <c r="B257" s="93" t="s">
        <v>31</v>
      </c>
      <c r="C257" s="94" t="s">
        <v>1203</v>
      </c>
      <c r="D257" s="93" t="s">
        <v>1095</v>
      </c>
      <c r="E257" s="95">
        <v>7</v>
      </c>
      <c r="F257" s="93" t="s">
        <v>68</v>
      </c>
      <c r="G257" s="93" t="s">
        <v>68</v>
      </c>
      <c r="H257" s="93" t="s">
        <v>97</v>
      </c>
      <c r="I257" s="93" t="s">
        <v>68</v>
      </c>
      <c r="J257" s="96" t="s">
        <v>68</v>
      </c>
      <c r="K257" s="96" t="s">
        <v>68</v>
      </c>
      <c r="L257" s="93" t="s">
        <v>981</v>
      </c>
      <c r="M257" s="93">
        <v>44</v>
      </c>
      <c r="N257" s="94">
        <v>45228</v>
      </c>
      <c r="O257" s="94">
        <v>45235</v>
      </c>
      <c r="P257" s="93" t="s">
        <v>1113</v>
      </c>
      <c r="Q257" s="93" t="s">
        <v>3</v>
      </c>
      <c r="R257" s="95" t="s">
        <v>975</v>
      </c>
      <c r="S257" s="95" t="s">
        <v>1110</v>
      </c>
      <c r="T257" s="95" t="s">
        <v>1007</v>
      </c>
      <c r="U257" s="97">
        <v>45233</v>
      </c>
    </row>
    <row r="258" spans="1:21">
      <c r="A258" s="86">
        <v>45233.538941203704</v>
      </c>
      <c r="B258" s="87" t="s">
        <v>31</v>
      </c>
      <c r="C258" s="88" t="s">
        <v>1203</v>
      </c>
      <c r="D258" s="87" t="s">
        <v>1205</v>
      </c>
      <c r="E258" s="89">
        <v>1</v>
      </c>
      <c r="F258" s="87" t="s">
        <v>68</v>
      </c>
      <c r="G258" s="87" t="s">
        <v>68</v>
      </c>
      <c r="H258" s="87" t="s">
        <v>92</v>
      </c>
      <c r="I258" s="87" t="s">
        <v>68</v>
      </c>
      <c r="J258" s="90" t="s">
        <v>68</v>
      </c>
      <c r="K258" s="90" t="s">
        <v>68</v>
      </c>
      <c r="L258" s="87" t="s">
        <v>981</v>
      </c>
      <c r="M258" s="87">
        <v>44</v>
      </c>
      <c r="N258" s="88">
        <v>45228</v>
      </c>
      <c r="O258" s="88">
        <v>45235</v>
      </c>
      <c r="P258" s="87" t="s">
        <v>1113</v>
      </c>
      <c r="Q258" s="87" t="s">
        <v>3</v>
      </c>
      <c r="R258" s="89" t="s">
        <v>975</v>
      </c>
      <c r="S258" s="89" t="s">
        <v>1110</v>
      </c>
      <c r="T258" s="89" t="s">
        <v>1007</v>
      </c>
      <c r="U258" s="91">
        <v>45233</v>
      </c>
    </row>
    <row r="259" spans="1:21">
      <c r="A259" s="92">
        <v>45233.574023958332</v>
      </c>
      <c r="B259" s="93" t="s">
        <v>35</v>
      </c>
      <c r="C259" s="94" t="s">
        <v>1203</v>
      </c>
      <c r="D259" s="93" t="s">
        <v>1206</v>
      </c>
      <c r="E259" s="95">
        <v>8</v>
      </c>
      <c r="F259" s="93">
        <v>6984733</v>
      </c>
      <c r="G259" s="93" t="s">
        <v>68</v>
      </c>
      <c r="H259" s="93" t="s">
        <v>69</v>
      </c>
      <c r="I259" s="93" t="s">
        <v>44</v>
      </c>
      <c r="J259" s="96">
        <v>109.19</v>
      </c>
      <c r="K259" s="96">
        <v>873.52</v>
      </c>
      <c r="L259" s="93" t="s">
        <v>973</v>
      </c>
      <c r="M259" s="93">
        <v>44</v>
      </c>
      <c r="N259" s="94">
        <v>45228</v>
      </c>
      <c r="O259" s="94">
        <v>45235</v>
      </c>
      <c r="P259" s="93" t="s">
        <v>1113</v>
      </c>
      <c r="Q259" s="93" t="s">
        <v>3</v>
      </c>
      <c r="R259" s="95" t="s">
        <v>975</v>
      </c>
      <c r="S259" s="95" t="s">
        <v>1110</v>
      </c>
      <c r="T259" s="95" t="s">
        <v>1007</v>
      </c>
      <c r="U259" s="97">
        <v>45233</v>
      </c>
    </row>
    <row r="260" spans="1:21">
      <c r="A260" s="86">
        <v>45233.574946064815</v>
      </c>
      <c r="B260" s="87" t="s">
        <v>66</v>
      </c>
      <c r="C260" s="88" t="s">
        <v>1203</v>
      </c>
      <c r="D260" s="87" t="s">
        <v>474</v>
      </c>
      <c r="E260" s="89">
        <v>2</v>
      </c>
      <c r="F260" s="87" t="s">
        <v>68</v>
      </c>
      <c r="G260" s="87" t="s">
        <v>68</v>
      </c>
      <c r="H260" s="87" t="s">
        <v>97</v>
      </c>
      <c r="I260" s="87" t="s">
        <v>44</v>
      </c>
      <c r="J260" s="90">
        <v>112.96</v>
      </c>
      <c r="K260" s="90">
        <v>225.92</v>
      </c>
      <c r="L260" s="87" t="s">
        <v>981</v>
      </c>
      <c r="M260" s="87">
        <v>44</v>
      </c>
      <c r="N260" s="88">
        <v>45228</v>
      </c>
      <c r="O260" s="88">
        <v>45235</v>
      </c>
      <c r="P260" s="87" t="s">
        <v>1113</v>
      </c>
      <c r="Q260" s="87" t="s">
        <v>3</v>
      </c>
      <c r="R260" s="89" t="s">
        <v>975</v>
      </c>
      <c r="S260" s="89" t="s">
        <v>1110</v>
      </c>
      <c r="T260" s="89" t="s">
        <v>1007</v>
      </c>
      <c r="U260" s="91">
        <v>45233</v>
      </c>
    </row>
    <row r="261" spans="1:21">
      <c r="A261" s="92">
        <v>45233.575057638889</v>
      </c>
      <c r="B261" s="93" t="s">
        <v>66</v>
      </c>
      <c r="C261" s="94" t="s">
        <v>1203</v>
      </c>
      <c r="D261" s="93" t="s">
        <v>474</v>
      </c>
      <c r="E261" s="95">
        <v>1</v>
      </c>
      <c r="F261" s="93" t="s">
        <v>68</v>
      </c>
      <c r="G261" s="93" t="s">
        <v>68</v>
      </c>
      <c r="H261" s="93" t="s">
        <v>97</v>
      </c>
      <c r="I261" s="93" t="s">
        <v>44</v>
      </c>
      <c r="J261" s="96">
        <v>112.96</v>
      </c>
      <c r="K261" s="96">
        <v>112.96</v>
      </c>
      <c r="L261" s="93" t="s">
        <v>981</v>
      </c>
      <c r="M261" s="93">
        <v>44</v>
      </c>
      <c r="N261" s="94">
        <v>45228</v>
      </c>
      <c r="O261" s="94">
        <v>45235</v>
      </c>
      <c r="P261" s="93" t="s">
        <v>1113</v>
      </c>
      <c r="Q261" s="93" t="s">
        <v>3</v>
      </c>
      <c r="R261" s="95" t="s">
        <v>975</v>
      </c>
      <c r="S261" s="95" t="s">
        <v>1110</v>
      </c>
      <c r="T261" s="95" t="s">
        <v>1007</v>
      </c>
      <c r="U261" s="97">
        <v>45233</v>
      </c>
    </row>
    <row r="262" spans="1:21">
      <c r="A262" s="86">
        <v>45233.575578240743</v>
      </c>
      <c r="B262" s="87" t="s">
        <v>66</v>
      </c>
      <c r="C262" s="88" t="s">
        <v>1203</v>
      </c>
      <c r="D262" s="87" t="s">
        <v>1207</v>
      </c>
      <c r="E262" s="89">
        <v>2</v>
      </c>
      <c r="F262" s="87">
        <v>20028</v>
      </c>
      <c r="G262" s="87" t="s">
        <v>68</v>
      </c>
      <c r="H262" s="87" t="s">
        <v>69</v>
      </c>
      <c r="I262" s="87" t="s">
        <v>44</v>
      </c>
      <c r="J262" s="90">
        <v>112.96</v>
      </c>
      <c r="K262" s="90">
        <v>225.92</v>
      </c>
      <c r="L262" s="87" t="s">
        <v>973</v>
      </c>
      <c r="M262" s="87">
        <v>44</v>
      </c>
      <c r="N262" s="88">
        <v>45228</v>
      </c>
      <c r="O262" s="88">
        <v>45235</v>
      </c>
      <c r="P262" s="87" t="s">
        <v>1113</v>
      </c>
      <c r="Q262" s="87" t="s">
        <v>3</v>
      </c>
      <c r="R262" s="89" t="s">
        <v>975</v>
      </c>
      <c r="S262" s="89" t="s">
        <v>1110</v>
      </c>
      <c r="T262" s="89" t="s">
        <v>1007</v>
      </c>
      <c r="U262" s="91">
        <v>45233</v>
      </c>
    </row>
    <row r="263" spans="1:21">
      <c r="A263" s="92">
        <v>45233.576005671297</v>
      </c>
      <c r="B263" s="93" t="s">
        <v>66</v>
      </c>
      <c r="C263" s="94" t="s">
        <v>1203</v>
      </c>
      <c r="D263" s="93" t="s">
        <v>1208</v>
      </c>
      <c r="E263" s="95">
        <v>2</v>
      </c>
      <c r="F263" s="93">
        <v>6984733</v>
      </c>
      <c r="G263" s="93" t="s">
        <v>117</v>
      </c>
      <c r="H263" s="93" t="s">
        <v>69</v>
      </c>
      <c r="I263" s="93" t="s">
        <v>44</v>
      </c>
      <c r="J263" s="96">
        <v>112.96</v>
      </c>
      <c r="K263" s="96">
        <v>225.92</v>
      </c>
      <c r="L263" s="93" t="s">
        <v>973</v>
      </c>
      <c r="M263" s="93">
        <v>44</v>
      </c>
      <c r="N263" s="94">
        <v>45228</v>
      </c>
      <c r="O263" s="94">
        <v>45235</v>
      </c>
      <c r="P263" s="93" t="s">
        <v>1113</v>
      </c>
      <c r="Q263" s="93" t="s">
        <v>3</v>
      </c>
      <c r="R263" s="95" t="s">
        <v>975</v>
      </c>
      <c r="S263" s="95" t="s">
        <v>1110</v>
      </c>
      <c r="T263" s="95" t="s">
        <v>1007</v>
      </c>
      <c r="U263" s="97">
        <v>45233</v>
      </c>
    </row>
    <row r="264" spans="1:21">
      <c r="A264" s="86">
        <v>45246.331738657405</v>
      </c>
      <c r="B264" s="87" t="s">
        <v>76</v>
      </c>
      <c r="C264" s="88" t="s">
        <v>1203</v>
      </c>
      <c r="D264" s="87" t="s">
        <v>630</v>
      </c>
      <c r="E264" s="89">
        <v>2</v>
      </c>
      <c r="F264" s="87">
        <v>6984733</v>
      </c>
      <c r="G264" s="87" t="s">
        <v>117</v>
      </c>
      <c r="H264" s="87" t="s">
        <v>69</v>
      </c>
      <c r="I264" s="87" t="s">
        <v>44</v>
      </c>
      <c r="J264" s="90">
        <v>116.75</v>
      </c>
      <c r="K264" s="90">
        <v>233.5</v>
      </c>
      <c r="L264" s="87" t="s">
        <v>973</v>
      </c>
      <c r="M264" s="87">
        <v>44</v>
      </c>
      <c r="N264" s="88">
        <v>45228</v>
      </c>
      <c r="O264" s="88">
        <v>45235</v>
      </c>
      <c r="P264" s="87" t="s">
        <v>1113</v>
      </c>
      <c r="Q264" s="87" t="s">
        <v>3</v>
      </c>
      <c r="R264" s="89" t="s">
        <v>975</v>
      </c>
      <c r="S264" s="89" t="s">
        <v>1110</v>
      </c>
      <c r="T264" s="89" t="s">
        <v>1007</v>
      </c>
      <c r="U264" s="91">
        <v>45233</v>
      </c>
    </row>
    <row r="265" spans="1:21">
      <c r="A265" s="92">
        <v>45260.57971435185</v>
      </c>
      <c r="B265" s="93" t="s">
        <v>31</v>
      </c>
      <c r="C265" s="94" t="s">
        <v>967</v>
      </c>
      <c r="D265" s="93" t="s">
        <v>1209</v>
      </c>
      <c r="E265" s="95">
        <v>3</v>
      </c>
      <c r="F265" s="93" t="s">
        <v>68</v>
      </c>
      <c r="G265" s="93" t="s">
        <v>68</v>
      </c>
      <c r="H265" s="93" t="s">
        <v>92</v>
      </c>
      <c r="I265" s="93" t="s">
        <v>44</v>
      </c>
      <c r="J265" s="96">
        <v>90.75</v>
      </c>
      <c r="K265" s="96">
        <v>272.25</v>
      </c>
      <c r="L265" s="93" t="s">
        <v>981</v>
      </c>
      <c r="M265" s="93">
        <v>48</v>
      </c>
      <c r="N265" s="94">
        <v>45256</v>
      </c>
      <c r="O265" s="94">
        <v>45263</v>
      </c>
      <c r="P265" s="93" t="s">
        <v>1192</v>
      </c>
      <c r="Q265" s="93" t="s">
        <v>3</v>
      </c>
      <c r="R265" s="95" t="s">
        <v>975</v>
      </c>
      <c r="S265" s="95" t="s">
        <v>983</v>
      </c>
      <c r="T265" s="95" t="s">
        <v>1007</v>
      </c>
      <c r="U265" s="97">
        <v>45260</v>
      </c>
    </row>
    <row r="266" spans="1:21">
      <c r="A266" s="86">
        <v>45260.57996747685</v>
      </c>
      <c r="B266" s="87" t="s">
        <v>31</v>
      </c>
      <c r="C266" s="88" t="s">
        <v>967</v>
      </c>
      <c r="D266" s="87" t="s">
        <v>1209</v>
      </c>
      <c r="E266" s="89">
        <v>3</v>
      </c>
      <c r="F266" s="87" t="s">
        <v>68</v>
      </c>
      <c r="G266" s="87" t="s">
        <v>68</v>
      </c>
      <c r="H266" s="87" t="s">
        <v>92</v>
      </c>
      <c r="I266" s="87" t="s">
        <v>44</v>
      </c>
      <c r="J266" s="90">
        <v>90.75</v>
      </c>
      <c r="K266" s="90">
        <v>272.25</v>
      </c>
      <c r="L266" s="87" t="s">
        <v>981</v>
      </c>
      <c r="M266" s="87">
        <v>48</v>
      </c>
      <c r="N266" s="88">
        <v>45256</v>
      </c>
      <c r="O266" s="88">
        <v>45263</v>
      </c>
      <c r="P266" s="87" t="s">
        <v>1192</v>
      </c>
      <c r="Q266" s="87" t="s">
        <v>3</v>
      </c>
      <c r="R266" s="89" t="s">
        <v>975</v>
      </c>
      <c r="S266" s="89" t="s">
        <v>983</v>
      </c>
      <c r="T266" s="89" t="s">
        <v>1007</v>
      </c>
      <c r="U266" s="91">
        <v>45260</v>
      </c>
    </row>
    <row r="267" spans="1:21">
      <c r="A267" s="92">
        <v>45260.580982523148</v>
      </c>
      <c r="B267" s="93" t="s">
        <v>31</v>
      </c>
      <c r="C267" s="94" t="s">
        <v>967</v>
      </c>
      <c r="D267" s="93" t="s">
        <v>100</v>
      </c>
      <c r="E267" s="95">
        <v>2</v>
      </c>
      <c r="F267" s="93">
        <v>6984733</v>
      </c>
      <c r="G267" s="93" t="s">
        <v>68</v>
      </c>
      <c r="H267" s="93" t="s">
        <v>69</v>
      </c>
      <c r="I267" s="93" t="s">
        <v>44</v>
      </c>
      <c r="J267" s="96">
        <v>90.75</v>
      </c>
      <c r="K267" s="96">
        <v>181.5</v>
      </c>
      <c r="L267" s="93" t="s">
        <v>973</v>
      </c>
      <c r="M267" s="93">
        <v>48</v>
      </c>
      <c r="N267" s="94">
        <v>45256</v>
      </c>
      <c r="O267" s="94">
        <v>45263</v>
      </c>
      <c r="P267" s="93" t="s">
        <v>1192</v>
      </c>
      <c r="Q267" s="93" t="s">
        <v>3</v>
      </c>
      <c r="R267" s="95" t="s">
        <v>975</v>
      </c>
      <c r="S267" s="95" t="s">
        <v>983</v>
      </c>
      <c r="T267" s="95" t="s">
        <v>1007</v>
      </c>
      <c r="U267" s="97">
        <v>45260</v>
      </c>
    </row>
    <row r="268" spans="1:21">
      <c r="A268" s="86">
        <v>45261.516772106479</v>
      </c>
      <c r="B268" s="87" t="s">
        <v>66</v>
      </c>
      <c r="C268" s="88" t="s">
        <v>967</v>
      </c>
      <c r="D268" s="87" t="s">
        <v>122</v>
      </c>
      <c r="E268" s="89">
        <v>8</v>
      </c>
      <c r="F268" s="87">
        <v>6984733</v>
      </c>
      <c r="G268" s="87" t="s">
        <v>117</v>
      </c>
      <c r="H268" s="87" t="s">
        <v>69</v>
      </c>
      <c r="I268" s="87" t="s">
        <v>44</v>
      </c>
      <c r="J268" s="90">
        <v>112.96</v>
      </c>
      <c r="K268" s="90">
        <v>903.68</v>
      </c>
      <c r="L268" s="87" t="s">
        <v>973</v>
      </c>
      <c r="M268" s="87">
        <v>48</v>
      </c>
      <c r="N268" s="88">
        <v>45256</v>
      </c>
      <c r="O268" s="88">
        <v>45263</v>
      </c>
      <c r="P268" s="87" t="s">
        <v>1192</v>
      </c>
      <c r="Q268" s="87" t="s">
        <v>3</v>
      </c>
      <c r="R268" s="89" t="s">
        <v>975</v>
      </c>
      <c r="S268" s="89" t="s">
        <v>983</v>
      </c>
      <c r="T268" s="89" t="s">
        <v>1007</v>
      </c>
      <c r="U268" s="91">
        <v>45260</v>
      </c>
    </row>
    <row r="269" spans="1:21">
      <c r="A269" s="92">
        <v>45273.469220023151</v>
      </c>
      <c r="B269" s="93" t="s">
        <v>76</v>
      </c>
      <c r="C269" s="94" t="s">
        <v>967</v>
      </c>
      <c r="D269" s="93" t="s">
        <v>156</v>
      </c>
      <c r="E269" s="95">
        <v>1</v>
      </c>
      <c r="F269" s="93">
        <v>6984733</v>
      </c>
      <c r="G269" s="93" t="s">
        <v>117</v>
      </c>
      <c r="H269" s="93" t="s">
        <v>69</v>
      </c>
      <c r="I269" s="93" t="s">
        <v>44</v>
      </c>
      <c r="J269" s="96">
        <v>116.75</v>
      </c>
      <c r="K269" s="96">
        <v>116.75</v>
      </c>
      <c r="L269" s="93" t="s">
        <v>973</v>
      </c>
      <c r="M269" s="93">
        <v>48</v>
      </c>
      <c r="N269" s="94">
        <v>45256</v>
      </c>
      <c r="O269" s="94">
        <v>45263</v>
      </c>
      <c r="P269" s="93" t="s">
        <v>1192</v>
      </c>
      <c r="Q269" s="93" t="s">
        <v>3</v>
      </c>
      <c r="R269" s="95" t="s">
        <v>975</v>
      </c>
      <c r="S269" s="95" t="s">
        <v>983</v>
      </c>
      <c r="T269" s="95" t="s">
        <v>1007</v>
      </c>
      <c r="U269" s="97">
        <v>45260</v>
      </c>
    </row>
    <row r="270" spans="1:21">
      <c r="A270" s="86">
        <v>45237.569092939812</v>
      </c>
      <c r="B270" s="87" t="s">
        <v>35</v>
      </c>
      <c r="C270" s="88" t="s">
        <v>1210</v>
      </c>
      <c r="D270" s="87" t="s">
        <v>1211</v>
      </c>
      <c r="E270" s="89">
        <v>4</v>
      </c>
      <c r="F270" s="87">
        <v>6984733</v>
      </c>
      <c r="G270" s="87" t="s">
        <v>68</v>
      </c>
      <c r="H270" s="87" t="s">
        <v>69</v>
      </c>
      <c r="I270" s="87" t="s">
        <v>44</v>
      </c>
      <c r="J270" s="90">
        <v>109.19</v>
      </c>
      <c r="K270" s="90">
        <v>436.76</v>
      </c>
      <c r="L270" s="87" t="s">
        <v>973</v>
      </c>
      <c r="M270" s="87">
        <v>45</v>
      </c>
      <c r="N270" s="88">
        <v>45235</v>
      </c>
      <c r="O270" s="88">
        <v>45242</v>
      </c>
      <c r="P270" s="87" t="s">
        <v>1137</v>
      </c>
      <c r="Q270" s="87" t="s">
        <v>3</v>
      </c>
      <c r="R270" s="89" t="s">
        <v>975</v>
      </c>
      <c r="S270" s="89" t="s">
        <v>977</v>
      </c>
      <c r="T270" s="89" t="s">
        <v>1007</v>
      </c>
      <c r="U270" s="91">
        <v>45236</v>
      </c>
    </row>
    <row r="271" spans="1:21">
      <c r="A271" s="92">
        <v>45237.56977037037</v>
      </c>
      <c r="B271" s="93" t="s">
        <v>35</v>
      </c>
      <c r="C271" s="94" t="s">
        <v>1210</v>
      </c>
      <c r="D271" s="93" t="s">
        <v>1212</v>
      </c>
      <c r="E271" s="95">
        <v>4</v>
      </c>
      <c r="F271" s="93" t="s">
        <v>68</v>
      </c>
      <c r="G271" s="93" t="s">
        <v>68</v>
      </c>
      <c r="H271" s="93" t="s">
        <v>92</v>
      </c>
      <c r="I271" s="93" t="s">
        <v>44</v>
      </c>
      <c r="J271" s="96">
        <v>109.19</v>
      </c>
      <c r="K271" s="96">
        <v>436.76</v>
      </c>
      <c r="L271" s="93" t="s">
        <v>981</v>
      </c>
      <c r="M271" s="93">
        <v>45</v>
      </c>
      <c r="N271" s="94">
        <v>45235</v>
      </c>
      <c r="O271" s="94">
        <v>45242</v>
      </c>
      <c r="P271" s="93" t="s">
        <v>1137</v>
      </c>
      <c r="Q271" s="93" t="s">
        <v>3</v>
      </c>
      <c r="R271" s="95" t="s">
        <v>975</v>
      </c>
      <c r="S271" s="95" t="s">
        <v>977</v>
      </c>
      <c r="T271" s="95" t="s">
        <v>1007</v>
      </c>
      <c r="U271" s="97">
        <v>45236</v>
      </c>
    </row>
    <row r="272" spans="1:21">
      <c r="A272" s="86">
        <v>45240.585040393518</v>
      </c>
      <c r="B272" s="87" t="s">
        <v>66</v>
      </c>
      <c r="C272" s="88" t="s">
        <v>1210</v>
      </c>
      <c r="D272" s="87" t="s">
        <v>317</v>
      </c>
      <c r="E272" s="89">
        <v>2</v>
      </c>
      <c r="F272" s="87">
        <v>6984733</v>
      </c>
      <c r="G272" s="87" t="s">
        <v>117</v>
      </c>
      <c r="H272" s="87" t="s">
        <v>69</v>
      </c>
      <c r="I272" s="87" t="s">
        <v>44</v>
      </c>
      <c r="J272" s="90">
        <v>112.96</v>
      </c>
      <c r="K272" s="90">
        <v>225.92</v>
      </c>
      <c r="L272" s="87" t="s">
        <v>973</v>
      </c>
      <c r="M272" s="87">
        <v>45</v>
      </c>
      <c r="N272" s="88">
        <v>45235</v>
      </c>
      <c r="O272" s="88">
        <v>45242</v>
      </c>
      <c r="P272" s="87" t="s">
        <v>1137</v>
      </c>
      <c r="Q272" s="87" t="s">
        <v>3</v>
      </c>
      <c r="R272" s="89" t="s">
        <v>975</v>
      </c>
      <c r="S272" s="89" t="s">
        <v>977</v>
      </c>
      <c r="T272" s="89" t="s">
        <v>1007</v>
      </c>
      <c r="U272" s="91">
        <v>45236</v>
      </c>
    </row>
    <row r="273" spans="1:21">
      <c r="A273" s="92">
        <v>45240.586828935186</v>
      </c>
      <c r="B273" s="93" t="s">
        <v>66</v>
      </c>
      <c r="C273" s="94" t="s">
        <v>1210</v>
      </c>
      <c r="D273" s="93" t="s">
        <v>1213</v>
      </c>
      <c r="E273" s="95">
        <v>6</v>
      </c>
      <c r="F273" s="93" t="s">
        <v>68</v>
      </c>
      <c r="G273" s="93" t="s">
        <v>68</v>
      </c>
      <c r="H273" s="93" t="s">
        <v>97</v>
      </c>
      <c r="I273" s="93" t="s">
        <v>44</v>
      </c>
      <c r="J273" s="96">
        <v>112.96</v>
      </c>
      <c r="K273" s="96">
        <v>677.76</v>
      </c>
      <c r="L273" s="93" t="s">
        <v>981</v>
      </c>
      <c r="M273" s="93">
        <v>45</v>
      </c>
      <c r="N273" s="94">
        <v>45235</v>
      </c>
      <c r="O273" s="94">
        <v>45242</v>
      </c>
      <c r="P273" s="93" t="s">
        <v>1137</v>
      </c>
      <c r="Q273" s="93" t="s">
        <v>3</v>
      </c>
      <c r="R273" s="95" t="s">
        <v>975</v>
      </c>
      <c r="S273" s="95" t="s">
        <v>977</v>
      </c>
      <c r="T273" s="95" t="s">
        <v>1007</v>
      </c>
      <c r="U273" s="97">
        <v>45236</v>
      </c>
    </row>
    <row r="274" spans="1:21">
      <c r="A274" s="86">
        <v>45273.290735532406</v>
      </c>
      <c r="B274" s="87" t="s">
        <v>76</v>
      </c>
      <c r="C274" s="88" t="s">
        <v>1210</v>
      </c>
      <c r="D274" s="87" t="s">
        <v>156</v>
      </c>
      <c r="E274" s="89">
        <v>1</v>
      </c>
      <c r="F274" s="87">
        <v>6984733</v>
      </c>
      <c r="G274" s="87" t="s">
        <v>117</v>
      </c>
      <c r="H274" s="87" t="s">
        <v>69</v>
      </c>
      <c r="I274" s="87" t="s">
        <v>44</v>
      </c>
      <c r="J274" s="90">
        <v>116.75</v>
      </c>
      <c r="K274" s="90">
        <v>116.75</v>
      </c>
      <c r="L274" s="87" t="s">
        <v>973</v>
      </c>
      <c r="M274" s="87">
        <v>45</v>
      </c>
      <c r="N274" s="88">
        <v>45235</v>
      </c>
      <c r="O274" s="88">
        <v>45242</v>
      </c>
      <c r="P274" s="87" t="s">
        <v>1137</v>
      </c>
      <c r="Q274" s="87" t="s">
        <v>3</v>
      </c>
      <c r="R274" s="89" t="s">
        <v>975</v>
      </c>
      <c r="S274" s="89" t="s">
        <v>977</v>
      </c>
      <c r="T274" s="89" t="s">
        <v>1007</v>
      </c>
      <c r="U274" s="91">
        <v>45236</v>
      </c>
    </row>
    <row r="275" spans="1:21">
      <c r="A275" s="92">
        <v>45237.570200115741</v>
      </c>
      <c r="B275" s="93" t="s">
        <v>35</v>
      </c>
      <c r="C275" s="94" t="s">
        <v>1214</v>
      </c>
      <c r="D275" s="93" t="s">
        <v>1212</v>
      </c>
      <c r="E275" s="95">
        <v>8</v>
      </c>
      <c r="F275" s="93" t="s">
        <v>68</v>
      </c>
      <c r="G275" s="93" t="s">
        <v>68</v>
      </c>
      <c r="H275" s="93" t="s">
        <v>92</v>
      </c>
      <c r="I275" s="93" t="s">
        <v>44</v>
      </c>
      <c r="J275" s="96">
        <v>109.19</v>
      </c>
      <c r="K275" s="96">
        <v>873.52</v>
      </c>
      <c r="L275" s="93" t="s">
        <v>981</v>
      </c>
      <c r="M275" s="93">
        <v>45</v>
      </c>
      <c r="N275" s="94">
        <v>45235</v>
      </c>
      <c r="O275" s="94">
        <v>45242</v>
      </c>
      <c r="P275" s="93" t="s">
        <v>1137</v>
      </c>
      <c r="Q275" s="93" t="s">
        <v>3</v>
      </c>
      <c r="R275" s="95" t="s">
        <v>975</v>
      </c>
      <c r="S275" s="95" t="s">
        <v>987</v>
      </c>
      <c r="T275" s="95" t="s">
        <v>1007</v>
      </c>
      <c r="U275" s="97">
        <v>45237</v>
      </c>
    </row>
    <row r="276" spans="1:21">
      <c r="A276" s="86">
        <v>45240.585216435182</v>
      </c>
      <c r="B276" s="87" t="s">
        <v>66</v>
      </c>
      <c r="C276" s="88" t="s">
        <v>1214</v>
      </c>
      <c r="D276" s="87" t="s">
        <v>135</v>
      </c>
      <c r="E276" s="89">
        <v>1</v>
      </c>
      <c r="F276" s="87">
        <v>6984733</v>
      </c>
      <c r="G276" s="87" t="s">
        <v>117</v>
      </c>
      <c r="H276" s="87" t="s">
        <v>69</v>
      </c>
      <c r="I276" s="87" t="s">
        <v>44</v>
      </c>
      <c r="J276" s="90">
        <v>112.96</v>
      </c>
      <c r="K276" s="90">
        <v>112.96</v>
      </c>
      <c r="L276" s="87" t="s">
        <v>973</v>
      </c>
      <c r="M276" s="87">
        <v>45</v>
      </c>
      <c r="N276" s="88">
        <v>45235</v>
      </c>
      <c r="O276" s="88">
        <v>45242</v>
      </c>
      <c r="P276" s="87" t="s">
        <v>1137</v>
      </c>
      <c r="Q276" s="87" t="s">
        <v>3</v>
      </c>
      <c r="R276" s="89" t="s">
        <v>975</v>
      </c>
      <c r="S276" s="89" t="s">
        <v>987</v>
      </c>
      <c r="T276" s="89" t="s">
        <v>1007</v>
      </c>
      <c r="U276" s="91">
        <v>45237</v>
      </c>
    </row>
    <row r="277" spans="1:21">
      <c r="A277" s="92">
        <v>45240.587046180553</v>
      </c>
      <c r="B277" s="93" t="s">
        <v>66</v>
      </c>
      <c r="C277" s="94" t="s">
        <v>1214</v>
      </c>
      <c r="D277" s="93" t="s">
        <v>1213</v>
      </c>
      <c r="E277" s="95">
        <v>7</v>
      </c>
      <c r="F277" s="93" t="s">
        <v>68</v>
      </c>
      <c r="G277" s="93" t="s">
        <v>68</v>
      </c>
      <c r="H277" s="93" t="s">
        <v>97</v>
      </c>
      <c r="I277" s="93" t="s">
        <v>44</v>
      </c>
      <c r="J277" s="96">
        <v>112.96</v>
      </c>
      <c r="K277" s="96">
        <v>790.71999999999991</v>
      </c>
      <c r="L277" s="93" t="s">
        <v>981</v>
      </c>
      <c r="M277" s="93">
        <v>45</v>
      </c>
      <c r="N277" s="94">
        <v>45235</v>
      </c>
      <c r="O277" s="94">
        <v>45242</v>
      </c>
      <c r="P277" s="93" t="s">
        <v>1137</v>
      </c>
      <c r="Q277" s="93" t="s">
        <v>3</v>
      </c>
      <c r="R277" s="95" t="s">
        <v>975</v>
      </c>
      <c r="S277" s="95" t="s">
        <v>987</v>
      </c>
      <c r="T277" s="95" t="s">
        <v>1007</v>
      </c>
      <c r="U277" s="97">
        <v>45237</v>
      </c>
    </row>
    <row r="278" spans="1:21">
      <c r="A278" s="86">
        <v>45273.290831365739</v>
      </c>
      <c r="B278" s="87" t="s">
        <v>76</v>
      </c>
      <c r="C278" s="88" t="s">
        <v>1214</v>
      </c>
      <c r="D278" s="87" t="s">
        <v>156</v>
      </c>
      <c r="E278" s="89">
        <v>1</v>
      </c>
      <c r="F278" s="87">
        <v>6984733</v>
      </c>
      <c r="G278" s="87" t="s">
        <v>117</v>
      </c>
      <c r="H278" s="87" t="s">
        <v>69</v>
      </c>
      <c r="I278" s="87" t="s">
        <v>44</v>
      </c>
      <c r="J278" s="90">
        <v>116.75</v>
      </c>
      <c r="K278" s="90">
        <v>116.75</v>
      </c>
      <c r="L278" s="87" t="s">
        <v>973</v>
      </c>
      <c r="M278" s="87">
        <v>45</v>
      </c>
      <c r="N278" s="88">
        <v>45235</v>
      </c>
      <c r="O278" s="88">
        <v>45242</v>
      </c>
      <c r="P278" s="87" t="s">
        <v>1137</v>
      </c>
      <c r="Q278" s="87" t="s">
        <v>3</v>
      </c>
      <c r="R278" s="89" t="s">
        <v>975</v>
      </c>
      <c r="S278" s="89" t="s">
        <v>987</v>
      </c>
      <c r="T278" s="89" t="s">
        <v>1007</v>
      </c>
      <c r="U278" s="91">
        <v>45237</v>
      </c>
    </row>
    <row r="279" spans="1:21">
      <c r="A279" s="92">
        <v>45238.57988020833</v>
      </c>
      <c r="B279" s="93" t="s">
        <v>31</v>
      </c>
      <c r="C279" s="94" t="s">
        <v>964</v>
      </c>
      <c r="D279" s="93" t="s">
        <v>1215</v>
      </c>
      <c r="E279" s="95">
        <v>8</v>
      </c>
      <c r="F279" s="93" t="s">
        <v>68</v>
      </c>
      <c r="G279" s="93" t="s">
        <v>68</v>
      </c>
      <c r="H279" s="93" t="s">
        <v>92</v>
      </c>
      <c r="I279" s="93" t="s">
        <v>44</v>
      </c>
      <c r="J279" s="96">
        <v>90.75</v>
      </c>
      <c r="K279" s="96">
        <v>726</v>
      </c>
      <c r="L279" s="93" t="s">
        <v>981</v>
      </c>
      <c r="M279" s="93">
        <v>45</v>
      </c>
      <c r="N279" s="94">
        <v>45235</v>
      </c>
      <c r="O279" s="94">
        <v>45242</v>
      </c>
      <c r="P279" s="93" t="s">
        <v>1137</v>
      </c>
      <c r="Q279" s="93" t="s">
        <v>3</v>
      </c>
      <c r="R279" s="95" t="s">
        <v>975</v>
      </c>
      <c r="S279" s="95" t="s">
        <v>994</v>
      </c>
      <c r="T279" s="95" t="s">
        <v>1007</v>
      </c>
      <c r="U279" s="97">
        <v>45238</v>
      </c>
    </row>
    <row r="280" spans="1:21">
      <c r="A280" s="86">
        <v>45240.583194791667</v>
      </c>
      <c r="B280" s="87" t="s">
        <v>66</v>
      </c>
      <c r="C280" s="88" t="s">
        <v>964</v>
      </c>
      <c r="D280" s="87" t="s">
        <v>1216</v>
      </c>
      <c r="E280" s="89">
        <v>1.5</v>
      </c>
      <c r="F280" s="87" t="s">
        <v>68</v>
      </c>
      <c r="G280" s="87" t="s">
        <v>68</v>
      </c>
      <c r="H280" s="87" t="s">
        <v>1091</v>
      </c>
      <c r="I280" s="87" t="s">
        <v>45</v>
      </c>
      <c r="J280" s="90">
        <v>169.44</v>
      </c>
      <c r="K280" s="90">
        <v>254.16</v>
      </c>
      <c r="L280" s="87" t="s">
        <v>981</v>
      </c>
      <c r="M280" s="87">
        <v>45</v>
      </c>
      <c r="N280" s="88">
        <v>45235</v>
      </c>
      <c r="O280" s="88">
        <v>45242</v>
      </c>
      <c r="P280" s="87" t="s">
        <v>1137</v>
      </c>
      <c r="Q280" s="87" t="s">
        <v>3</v>
      </c>
      <c r="R280" s="89" t="s">
        <v>975</v>
      </c>
      <c r="S280" s="89" t="s">
        <v>994</v>
      </c>
      <c r="T280" s="89" t="s">
        <v>1007</v>
      </c>
      <c r="U280" s="91">
        <v>45238</v>
      </c>
    </row>
    <row r="281" spans="1:21">
      <c r="A281" s="92">
        <v>45240.583272337964</v>
      </c>
      <c r="B281" s="93" t="s">
        <v>66</v>
      </c>
      <c r="C281" s="94" t="s">
        <v>964</v>
      </c>
      <c r="D281" s="93" t="s">
        <v>1216</v>
      </c>
      <c r="E281" s="95">
        <v>1</v>
      </c>
      <c r="F281" s="93" t="s">
        <v>68</v>
      </c>
      <c r="G281" s="93" t="s">
        <v>68</v>
      </c>
      <c r="H281" s="93" t="s">
        <v>1091</v>
      </c>
      <c r="I281" s="93" t="s">
        <v>44</v>
      </c>
      <c r="J281" s="96">
        <v>112.96</v>
      </c>
      <c r="K281" s="96">
        <v>112.96</v>
      </c>
      <c r="L281" s="93" t="s">
        <v>981</v>
      </c>
      <c r="M281" s="93">
        <v>45</v>
      </c>
      <c r="N281" s="94">
        <v>45235</v>
      </c>
      <c r="O281" s="94">
        <v>45242</v>
      </c>
      <c r="P281" s="93" t="s">
        <v>1137</v>
      </c>
      <c r="Q281" s="93" t="s">
        <v>3</v>
      </c>
      <c r="R281" s="95" t="s">
        <v>975</v>
      </c>
      <c r="S281" s="95" t="s">
        <v>994</v>
      </c>
      <c r="T281" s="95" t="s">
        <v>1007</v>
      </c>
      <c r="U281" s="97">
        <v>45238</v>
      </c>
    </row>
    <row r="282" spans="1:21">
      <c r="A282" s="86">
        <v>45240.584070254627</v>
      </c>
      <c r="B282" s="87" t="s">
        <v>66</v>
      </c>
      <c r="C282" s="88" t="s">
        <v>964</v>
      </c>
      <c r="D282" s="87" t="s">
        <v>1217</v>
      </c>
      <c r="E282" s="89">
        <v>1</v>
      </c>
      <c r="F282" s="87" t="s">
        <v>68</v>
      </c>
      <c r="G282" s="87" t="s">
        <v>68</v>
      </c>
      <c r="H282" s="87" t="s">
        <v>1091</v>
      </c>
      <c r="I282" s="87" t="s">
        <v>44</v>
      </c>
      <c r="J282" s="90">
        <v>112.96</v>
      </c>
      <c r="K282" s="90">
        <v>112.96</v>
      </c>
      <c r="L282" s="87" t="s">
        <v>981</v>
      </c>
      <c r="M282" s="87">
        <v>45</v>
      </c>
      <c r="N282" s="88">
        <v>45235</v>
      </c>
      <c r="O282" s="88">
        <v>45242</v>
      </c>
      <c r="P282" s="87" t="s">
        <v>1137</v>
      </c>
      <c r="Q282" s="87" t="s">
        <v>3</v>
      </c>
      <c r="R282" s="89" t="s">
        <v>975</v>
      </c>
      <c r="S282" s="89" t="s">
        <v>994</v>
      </c>
      <c r="T282" s="89" t="s">
        <v>1007</v>
      </c>
      <c r="U282" s="91">
        <v>45238</v>
      </c>
    </row>
    <row r="283" spans="1:21">
      <c r="A283" s="92">
        <v>45240.587735069443</v>
      </c>
      <c r="B283" s="93" t="s">
        <v>66</v>
      </c>
      <c r="C283" s="94" t="s">
        <v>964</v>
      </c>
      <c r="D283" s="93" t="s">
        <v>1213</v>
      </c>
      <c r="E283" s="95">
        <v>6</v>
      </c>
      <c r="F283" s="93" t="s">
        <v>68</v>
      </c>
      <c r="G283" s="93" t="s">
        <v>68</v>
      </c>
      <c r="H283" s="93" t="s">
        <v>97</v>
      </c>
      <c r="I283" s="93" t="s">
        <v>44</v>
      </c>
      <c r="J283" s="96">
        <v>112.96</v>
      </c>
      <c r="K283" s="96">
        <v>677.76</v>
      </c>
      <c r="L283" s="93" t="s">
        <v>981</v>
      </c>
      <c r="M283" s="93">
        <v>45</v>
      </c>
      <c r="N283" s="94">
        <v>45235</v>
      </c>
      <c r="O283" s="94">
        <v>45242</v>
      </c>
      <c r="P283" s="93" t="s">
        <v>1137</v>
      </c>
      <c r="Q283" s="93" t="s">
        <v>3</v>
      </c>
      <c r="R283" s="95" t="s">
        <v>975</v>
      </c>
      <c r="S283" s="95" t="s">
        <v>994</v>
      </c>
      <c r="T283" s="95" t="s">
        <v>1007</v>
      </c>
      <c r="U283" s="97">
        <v>45238</v>
      </c>
    </row>
    <row r="284" spans="1:21">
      <c r="A284" s="86">
        <v>45273.29093761574</v>
      </c>
      <c r="B284" s="87" t="s">
        <v>76</v>
      </c>
      <c r="C284" s="88" t="s">
        <v>964</v>
      </c>
      <c r="D284" s="87" t="s">
        <v>156</v>
      </c>
      <c r="E284" s="89">
        <v>1</v>
      </c>
      <c r="F284" s="87">
        <v>6984733</v>
      </c>
      <c r="G284" s="87" t="s">
        <v>117</v>
      </c>
      <c r="H284" s="87" t="s">
        <v>69</v>
      </c>
      <c r="I284" s="87" t="s">
        <v>44</v>
      </c>
      <c r="J284" s="90">
        <v>116.75</v>
      </c>
      <c r="K284" s="90">
        <v>116.75</v>
      </c>
      <c r="L284" s="87" t="s">
        <v>973</v>
      </c>
      <c r="M284" s="87">
        <v>45</v>
      </c>
      <c r="N284" s="88">
        <v>45235</v>
      </c>
      <c r="O284" s="88">
        <v>45242</v>
      </c>
      <c r="P284" s="87" t="s">
        <v>1137</v>
      </c>
      <c r="Q284" s="87" t="s">
        <v>3</v>
      </c>
      <c r="R284" s="89" t="s">
        <v>975</v>
      </c>
      <c r="S284" s="89" t="s">
        <v>994</v>
      </c>
      <c r="T284" s="89" t="s">
        <v>1007</v>
      </c>
      <c r="U284" s="91">
        <v>45238</v>
      </c>
    </row>
    <row r="285" spans="1:21">
      <c r="A285" s="92">
        <v>45239.576649189818</v>
      </c>
      <c r="B285" s="93" t="s">
        <v>31</v>
      </c>
      <c r="C285" s="94" t="s">
        <v>1218</v>
      </c>
      <c r="D285" s="93" t="s">
        <v>1219</v>
      </c>
      <c r="E285" s="95">
        <v>5</v>
      </c>
      <c r="F285" s="93" t="s">
        <v>68</v>
      </c>
      <c r="G285" s="93" t="s">
        <v>68</v>
      </c>
      <c r="H285" s="93" t="s">
        <v>92</v>
      </c>
      <c r="I285" s="93" t="s">
        <v>44</v>
      </c>
      <c r="J285" s="96">
        <v>90.75</v>
      </c>
      <c r="K285" s="96">
        <v>453.75</v>
      </c>
      <c r="L285" s="93" t="s">
        <v>981</v>
      </c>
      <c r="M285" s="93">
        <v>45</v>
      </c>
      <c r="N285" s="94">
        <v>45235</v>
      </c>
      <c r="O285" s="94">
        <v>45242</v>
      </c>
      <c r="P285" s="93" t="s">
        <v>1137</v>
      </c>
      <c r="Q285" s="93" t="s">
        <v>3</v>
      </c>
      <c r="R285" s="95" t="s">
        <v>975</v>
      </c>
      <c r="S285" s="95" t="s">
        <v>1128</v>
      </c>
      <c r="T285" s="95" t="s">
        <v>1007</v>
      </c>
      <c r="U285" s="97">
        <v>45239</v>
      </c>
    </row>
    <row r="286" spans="1:21">
      <c r="A286" s="86">
        <v>45239.578087615744</v>
      </c>
      <c r="B286" s="87" t="s">
        <v>31</v>
      </c>
      <c r="C286" s="88" t="s">
        <v>1218</v>
      </c>
      <c r="D286" s="87" t="s">
        <v>1220</v>
      </c>
      <c r="E286" s="89">
        <v>1.5</v>
      </c>
      <c r="F286" s="87" t="s">
        <v>68</v>
      </c>
      <c r="G286" s="87" t="s">
        <v>68</v>
      </c>
      <c r="H286" s="87" t="s">
        <v>1091</v>
      </c>
      <c r="I286" s="87" t="s">
        <v>44</v>
      </c>
      <c r="J286" s="90">
        <v>90.75</v>
      </c>
      <c r="K286" s="90">
        <v>136.125</v>
      </c>
      <c r="L286" s="87" t="s">
        <v>981</v>
      </c>
      <c r="M286" s="87">
        <v>45</v>
      </c>
      <c r="N286" s="88">
        <v>45235</v>
      </c>
      <c r="O286" s="88">
        <v>45242</v>
      </c>
      <c r="P286" s="87" t="s">
        <v>1137</v>
      </c>
      <c r="Q286" s="87" t="s">
        <v>3</v>
      </c>
      <c r="R286" s="89" t="s">
        <v>975</v>
      </c>
      <c r="S286" s="89" t="s">
        <v>1128</v>
      </c>
      <c r="T286" s="89" t="s">
        <v>1007</v>
      </c>
      <c r="U286" s="91">
        <v>45239</v>
      </c>
    </row>
    <row r="287" spans="1:21">
      <c r="A287" s="92">
        <v>45239.579766666669</v>
      </c>
      <c r="B287" s="93" t="s">
        <v>31</v>
      </c>
      <c r="C287" s="94" t="s">
        <v>1218</v>
      </c>
      <c r="D287" s="93" t="s">
        <v>1221</v>
      </c>
      <c r="E287" s="95">
        <v>1.5</v>
      </c>
      <c r="F287" s="93">
        <v>6939172</v>
      </c>
      <c r="G287" s="93" t="s">
        <v>68</v>
      </c>
      <c r="H287" s="93" t="s">
        <v>69</v>
      </c>
      <c r="I287" s="93" t="s">
        <v>44</v>
      </c>
      <c r="J287" s="96">
        <v>90.75</v>
      </c>
      <c r="K287" s="96">
        <v>136.125</v>
      </c>
      <c r="L287" s="93" t="s">
        <v>973</v>
      </c>
      <c r="M287" s="93">
        <v>45</v>
      </c>
      <c r="N287" s="94">
        <v>45235</v>
      </c>
      <c r="O287" s="94">
        <v>45242</v>
      </c>
      <c r="P287" s="93" t="s">
        <v>1137</v>
      </c>
      <c r="Q287" s="93" t="s">
        <v>3</v>
      </c>
      <c r="R287" s="95" t="s">
        <v>975</v>
      </c>
      <c r="S287" s="95" t="s">
        <v>1128</v>
      </c>
      <c r="T287" s="95" t="s">
        <v>1007</v>
      </c>
      <c r="U287" s="97">
        <v>45239</v>
      </c>
    </row>
    <row r="288" spans="1:21">
      <c r="A288" s="86">
        <v>45240.583406712962</v>
      </c>
      <c r="B288" s="87" t="s">
        <v>66</v>
      </c>
      <c r="C288" s="88" t="s">
        <v>1218</v>
      </c>
      <c r="D288" s="87" t="s">
        <v>1216</v>
      </c>
      <c r="E288" s="89">
        <v>1</v>
      </c>
      <c r="F288" s="87" t="s">
        <v>68</v>
      </c>
      <c r="G288" s="87" t="s">
        <v>68</v>
      </c>
      <c r="H288" s="87" t="s">
        <v>1091</v>
      </c>
      <c r="I288" s="87" t="s">
        <v>44</v>
      </c>
      <c r="J288" s="90">
        <v>112.96</v>
      </c>
      <c r="K288" s="90">
        <v>112.96</v>
      </c>
      <c r="L288" s="87" t="s">
        <v>981</v>
      </c>
      <c r="M288" s="87">
        <v>45</v>
      </c>
      <c r="N288" s="88">
        <v>45235</v>
      </c>
      <c r="O288" s="88">
        <v>45242</v>
      </c>
      <c r="P288" s="87" t="s">
        <v>1137</v>
      </c>
      <c r="Q288" s="87" t="s">
        <v>3</v>
      </c>
      <c r="R288" s="89" t="s">
        <v>975</v>
      </c>
      <c r="S288" s="89" t="s">
        <v>1128</v>
      </c>
      <c r="T288" s="89" t="s">
        <v>1007</v>
      </c>
      <c r="U288" s="91">
        <v>45239</v>
      </c>
    </row>
    <row r="289" spans="1:21">
      <c r="A289" s="92">
        <v>45240.585947222222</v>
      </c>
      <c r="B289" s="93" t="s">
        <v>66</v>
      </c>
      <c r="C289" s="94" t="s">
        <v>1218</v>
      </c>
      <c r="D289" s="93" t="s">
        <v>1222</v>
      </c>
      <c r="E289" s="95">
        <v>2</v>
      </c>
      <c r="F289" s="93">
        <v>6939172</v>
      </c>
      <c r="G289" s="93" t="s">
        <v>117</v>
      </c>
      <c r="H289" s="93" t="s">
        <v>69</v>
      </c>
      <c r="I289" s="93" t="s">
        <v>44</v>
      </c>
      <c r="J289" s="96">
        <v>112.96</v>
      </c>
      <c r="K289" s="96">
        <v>225.92</v>
      </c>
      <c r="L289" s="93" t="s">
        <v>973</v>
      </c>
      <c r="M289" s="93">
        <v>45</v>
      </c>
      <c r="N289" s="94">
        <v>45235</v>
      </c>
      <c r="O289" s="94">
        <v>45242</v>
      </c>
      <c r="P289" s="93" t="s">
        <v>1137</v>
      </c>
      <c r="Q289" s="93" t="s">
        <v>3</v>
      </c>
      <c r="R289" s="95" t="s">
        <v>975</v>
      </c>
      <c r="S289" s="95" t="s">
        <v>1128</v>
      </c>
      <c r="T289" s="95" t="s">
        <v>1007</v>
      </c>
      <c r="U289" s="97">
        <v>45239</v>
      </c>
    </row>
    <row r="290" spans="1:21">
      <c r="A290" s="86">
        <v>45240.588464699074</v>
      </c>
      <c r="B290" s="87" t="s">
        <v>66</v>
      </c>
      <c r="C290" s="88" t="s">
        <v>1218</v>
      </c>
      <c r="D290" s="87" t="s">
        <v>1223</v>
      </c>
      <c r="E290" s="89">
        <v>5</v>
      </c>
      <c r="F290" s="87">
        <v>20028</v>
      </c>
      <c r="G290" s="87" t="s">
        <v>68</v>
      </c>
      <c r="H290" s="87" t="s">
        <v>69</v>
      </c>
      <c r="I290" s="87" t="s">
        <v>44</v>
      </c>
      <c r="J290" s="90">
        <v>112.96</v>
      </c>
      <c r="K290" s="90">
        <v>564.79999999999995</v>
      </c>
      <c r="L290" s="87" t="s">
        <v>973</v>
      </c>
      <c r="M290" s="87">
        <v>45</v>
      </c>
      <c r="N290" s="88">
        <v>45235</v>
      </c>
      <c r="O290" s="88">
        <v>45242</v>
      </c>
      <c r="P290" s="87" t="s">
        <v>1137</v>
      </c>
      <c r="Q290" s="87" t="s">
        <v>3</v>
      </c>
      <c r="R290" s="89" t="s">
        <v>975</v>
      </c>
      <c r="S290" s="89" t="s">
        <v>1128</v>
      </c>
      <c r="T290" s="89" t="s">
        <v>1007</v>
      </c>
      <c r="U290" s="91">
        <v>45239</v>
      </c>
    </row>
    <row r="291" spans="1:21">
      <c r="A291" s="92">
        <v>45273.291037615738</v>
      </c>
      <c r="B291" s="93" t="s">
        <v>76</v>
      </c>
      <c r="C291" s="94" t="s">
        <v>1218</v>
      </c>
      <c r="D291" s="93" t="s">
        <v>156</v>
      </c>
      <c r="E291" s="95">
        <v>1</v>
      </c>
      <c r="F291" s="93">
        <v>6984733</v>
      </c>
      <c r="G291" s="93" t="s">
        <v>117</v>
      </c>
      <c r="H291" s="93" t="s">
        <v>69</v>
      </c>
      <c r="I291" s="93" t="s">
        <v>44</v>
      </c>
      <c r="J291" s="96">
        <v>116.75</v>
      </c>
      <c r="K291" s="96">
        <v>116.75</v>
      </c>
      <c r="L291" s="93" t="s">
        <v>973</v>
      </c>
      <c r="M291" s="93">
        <v>45</v>
      </c>
      <c r="N291" s="94">
        <v>45235</v>
      </c>
      <c r="O291" s="94">
        <v>45242</v>
      </c>
      <c r="P291" s="93" t="s">
        <v>1137</v>
      </c>
      <c r="Q291" s="93" t="s">
        <v>3</v>
      </c>
      <c r="R291" s="95" t="s">
        <v>975</v>
      </c>
      <c r="S291" s="95" t="s">
        <v>1128</v>
      </c>
      <c r="T291" s="95" t="s">
        <v>1007</v>
      </c>
      <c r="U291" s="97">
        <v>45239</v>
      </c>
    </row>
    <row r="292" spans="1:21">
      <c r="A292" s="86">
        <v>45261.518551041663</v>
      </c>
      <c r="B292" s="87" t="s">
        <v>66</v>
      </c>
      <c r="C292" s="88" t="s">
        <v>1224</v>
      </c>
      <c r="D292" s="87" t="s">
        <v>1225</v>
      </c>
      <c r="E292" s="89">
        <v>8</v>
      </c>
      <c r="F292" s="87">
        <v>6984733</v>
      </c>
      <c r="G292" s="87" t="s">
        <v>117</v>
      </c>
      <c r="H292" s="87" t="s">
        <v>69</v>
      </c>
      <c r="I292" s="87" t="s">
        <v>44</v>
      </c>
      <c r="J292" s="90">
        <v>112.96</v>
      </c>
      <c r="K292" s="90">
        <v>903.68</v>
      </c>
      <c r="L292" s="87" t="s">
        <v>973</v>
      </c>
      <c r="M292" s="87">
        <v>48</v>
      </c>
      <c r="N292" s="88">
        <v>45256</v>
      </c>
      <c r="O292" s="88">
        <v>45263</v>
      </c>
      <c r="P292" s="87" t="s">
        <v>1192</v>
      </c>
      <c r="Q292" s="87" t="s">
        <v>3</v>
      </c>
      <c r="R292" s="89" t="s">
        <v>975</v>
      </c>
      <c r="S292" s="89" t="s">
        <v>1132</v>
      </c>
      <c r="T292" s="89" t="s">
        <v>1017</v>
      </c>
      <c r="U292" s="91">
        <v>45261</v>
      </c>
    </row>
    <row r="293" spans="1:21">
      <c r="A293" s="92">
        <v>45261.532631365742</v>
      </c>
      <c r="B293" s="93" t="s">
        <v>31</v>
      </c>
      <c r="C293" s="94" t="s">
        <v>1224</v>
      </c>
      <c r="D293" s="93" t="s">
        <v>1226</v>
      </c>
      <c r="E293" s="95">
        <v>5</v>
      </c>
      <c r="F293" s="93" t="s">
        <v>68</v>
      </c>
      <c r="G293" s="93" t="s">
        <v>68</v>
      </c>
      <c r="H293" s="93" t="s">
        <v>92</v>
      </c>
      <c r="I293" s="93" t="s">
        <v>44</v>
      </c>
      <c r="J293" s="96">
        <v>90.75</v>
      </c>
      <c r="K293" s="96">
        <v>453.75</v>
      </c>
      <c r="L293" s="93" t="s">
        <v>981</v>
      </c>
      <c r="M293" s="93">
        <v>48</v>
      </c>
      <c r="N293" s="94">
        <v>45256</v>
      </c>
      <c r="O293" s="94">
        <v>45263</v>
      </c>
      <c r="P293" s="93" t="s">
        <v>1192</v>
      </c>
      <c r="Q293" s="93" t="s">
        <v>3</v>
      </c>
      <c r="R293" s="95" t="s">
        <v>975</v>
      </c>
      <c r="S293" s="95" t="s">
        <v>1132</v>
      </c>
      <c r="T293" s="95" t="s">
        <v>1017</v>
      </c>
      <c r="U293" s="97">
        <v>45261</v>
      </c>
    </row>
    <row r="294" spans="1:21">
      <c r="A294" s="86">
        <v>45261.533397569445</v>
      </c>
      <c r="B294" s="87" t="s">
        <v>31</v>
      </c>
      <c r="C294" s="88" t="s">
        <v>1224</v>
      </c>
      <c r="D294" s="87" t="s">
        <v>187</v>
      </c>
      <c r="E294" s="89">
        <v>3</v>
      </c>
      <c r="F294" s="87">
        <v>6984733</v>
      </c>
      <c r="G294" s="87" t="s">
        <v>68</v>
      </c>
      <c r="H294" s="87" t="s">
        <v>69</v>
      </c>
      <c r="I294" s="87" t="s">
        <v>44</v>
      </c>
      <c r="J294" s="90">
        <v>90.75</v>
      </c>
      <c r="K294" s="90">
        <v>272.25</v>
      </c>
      <c r="L294" s="87" t="s">
        <v>973</v>
      </c>
      <c r="M294" s="87">
        <v>48</v>
      </c>
      <c r="N294" s="88">
        <v>45256</v>
      </c>
      <c r="O294" s="88">
        <v>45263</v>
      </c>
      <c r="P294" s="87" t="s">
        <v>1192</v>
      </c>
      <c r="Q294" s="87" t="s">
        <v>3</v>
      </c>
      <c r="R294" s="89" t="s">
        <v>975</v>
      </c>
      <c r="S294" s="89" t="s">
        <v>1132</v>
      </c>
      <c r="T294" s="89" t="s">
        <v>1017</v>
      </c>
      <c r="U294" s="91">
        <v>45261</v>
      </c>
    </row>
    <row r="295" spans="1:21">
      <c r="A295" s="92">
        <v>45273.469656250003</v>
      </c>
      <c r="B295" s="93" t="s">
        <v>76</v>
      </c>
      <c r="C295" s="94" t="s">
        <v>1224</v>
      </c>
      <c r="D295" s="93" t="s">
        <v>156</v>
      </c>
      <c r="E295" s="95">
        <v>2</v>
      </c>
      <c r="F295" s="93">
        <v>6984733</v>
      </c>
      <c r="G295" s="93" t="s">
        <v>117</v>
      </c>
      <c r="H295" s="93" t="s">
        <v>69</v>
      </c>
      <c r="I295" s="93" t="s">
        <v>44</v>
      </c>
      <c r="J295" s="96">
        <v>116.75</v>
      </c>
      <c r="K295" s="96">
        <v>233.5</v>
      </c>
      <c r="L295" s="93" t="s">
        <v>973</v>
      </c>
      <c r="M295" s="93">
        <v>48</v>
      </c>
      <c r="N295" s="94">
        <v>45256</v>
      </c>
      <c r="O295" s="94">
        <v>45263</v>
      </c>
      <c r="P295" s="93" t="s">
        <v>1192</v>
      </c>
      <c r="Q295" s="93" t="s">
        <v>3</v>
      </c>
      <c r="R295" s="95" t="s">
        <v>975</v>
      </c>
      <c r="S295" s="95" t="s">
        <v>1132</v>
      </c>
      <c r="T295" s="95" t="s">
        <v>1017</v>
      </c>
      <c r="U295" s="97">
        <v>45261</v>
      </c>
    </row>
    <row r="296" spans="1:21">
      <c r="A296" s="86">
        <v>45271.459363425929</v>
      </c>
      <c r="B296" s="87" t="s">
        <v>575</v>
      </c>
      <c r="C296" s="88" t="s">
        <v>1227</v>
      </c>
      <c r="D296" s="87" t="s">
        <v>1228</v>
      </c>
      <c r="E296" s="89">
        <v>5.5</v>
      </c>
      <c r="F296" s="87" t="s">
        <v>68</v>
      </c>
      <c r="G296" s="87" t="s">
        <v>117</v>
      </c>
      <c r="H296" s="87" t="s">
        <v>92</v>
      </c>
      <c r="I296" s="87" t="s">
        <v>44</v>
      </c>
      <c r="J296" s="90">
        <v>101.52</v>
      </c>
      <c r="K296" s="90">
        <v>558.36</v>
      </c>
      <c r="L296" s="87" t="s">
        <v>981</v>
      </c>
      <c r="M296" s="87">
        <v>50</v>
      </c>
      <c r="N296" s="88">
        <v>45270</v>
      </c>
      <c r="O296" s="88">
        <v>45277</v>
      </c>
      <c r="P296" s="87" t="s">
        <v>1229</v>
      </c>
      <c r="Q296" s="87" t="s">
        <v>3</v>
      </c>
      <c r="R296" s="89" t="s">
        <v>975</v>
      </c>
      <c r="S296" s="89" t="s">
        <v>1007</v>
      </c>
      <c r="T296" s="89" t="s">
        <v>1017</v>
      </c>
      <c r="U296" s="91">
        <v>45271</v>
      </c>
    </row>
    <row r="297" spans="1:21">
      <c r="A297" s="92">
        <v>45271.577257060184</v>
      </c>
      <c r="B297" s="93" t="s">
        <v>31</v>
      </c>
      <c r="C297" s="94" t="s">
        <v>1227</v>
      </c>
      <c r="D297" s="93" t="s">
        <v>1228</v>
      </c>
      <c r="E297" s="95">
        <v>2.5</v>
      </c>
      <c r="F297" s="93" t="s">
        <v>68</v>
      </c>
      <c r="G297" s="93" t="s">
        <v>117</v>
      </c>
      <c r="H297" s="93" t="s">
        <v>92</v>
      </c>
      <c r="I297" s="93" t="s">
        <v>44</v>
      </c>
      <c r="J297" s="96">
        <v>90.75</v>
      </c>
      <c r="K297" s="96">
        <v>226.875</v>
      </c>
      <c r="L297" s="93" t="s">
        <v>981</v>
      </c>
      <c r="M297" s="93">
        <v>50</v>
      </c>
      <c r="N297" s="94">
        <v>45270</v>
      </c>
      <c r="O297" s="94">
        <v>45277</v>
      </c>
      <c r="P297" s="93" t="s">
        <v>1229</v>
      </c>
      <c r="Q297" s="93" t="s">
        <v>3</v>
      </c>
      <c r="R297" s="95" t="s">
        <v>975</v>
      </c>
      <c r="S297" s="95" t="s">
        <v>1007</v>
      </c>
      <c r="T297" s="95" t="s">
        <v>1017</v>
      </c>
      <c r="U297" s="97">
        <v>45271</v>
      </c>
    </row>
    <row r="298" spans="1:21">
      <c r="A298" s="86">
        <v>45271.577956944442</v>
      </c>
      <c r="B298" s="87" t="s">
        <v>31</v>
      </c>
      <c r="C298" s="88" t="s">
        <v>1227</v>
      </c>
      <c r="D298" s="87" t="s">
        <v>1230</v>
      </c>
      <c r="E298" s="89">
        <v>5.5</v>
      </c>
      <c r="F298" s="87">
        <v>79024</v>
      </c>
      <c r="G298" s="87"/>
      <c r="H298" s="87" t="s">
        <v>69</v>
      </c>
      <c r="I298" s="87" t="s">
        <v>44</v>
      </c>
      <c r="J298" s="90">
        <v>90.75</v>
      </c>
      <c r="K298" s="90">
        <v>499.125</v>
      </c>
      <c r="L298" s="87" t="s">
        <v>973</v>
      </c>
      <c r="M298" s="87">
        <v>50</v>
      </c>
      <c r="N298" s="88">
        <v>45270</v>
      </c>
      <c r="O298" s="88">
        <v>45277</v>
      </c>
      <c r="P298" s="87" t="s">
        <v>1229</v>
      </c>
      <c r="Q298" s="87" t="s">
        <v>3</v>
      </c>
      <c r="R298" s="89" t="s">
        <v>975</v>
      </c>
      <c r="S298" s="89" t="s">
        <v>1007</v>
      </c>
      <c r="T298" s="89" t="s">
        <v>1017</v>
      </c>
      <c r="U298" s="91">
        <v>45271</v>
      </c>
    </row>
    <row r="299" spans="1:21">
      <c r="A299" s="92">
        <v>45271.579052777779</v>
      </c>
      <c r="B299" s="93" t="s">
        <v>35</v>
      </c>
      <c r="C299" s="94" t="s">
        <v>1227</v>
      </c>
      <c r="D299" s="93" t="s">
        <v>1231</v>
      </c>
      <c r="E299" s="95">
        <v>6</v>
      </c>
      <c r="F299" s="93" t="s">
        <v>68</v>
      </c>
      <c r="G299" s="93" t="s">
        <v>117</v>
      </c>
      <c r="H299" s="93" t="s">
        <v>92</v>
      </c>
      <c r="I299" s="93" t="s">
        <v>44</v>
      </c>
      <c r="J299" s="96">
        <v>109.19</v>
      </c>
      <c r="K299" s="96">
        <v>655.14</v>
      </c>
      <c r="L299" s="93" t="s">
        <v>981</v>
      </c>
      <c r="M299" s="93">
        <v>50</v>
      </c>
      <c r="N299" s="94">
        <v>45270</v>
      </c>
      <c r="O299" s="94">
        <v>45277</v>
      </c>
      <c r="P299" s="93" t="s">
        <v>1229</v>
      </c>
      <c r="Q299" s="93" t="s">
        <v>3</v>
      </c>
      <c r="R299" s="95" t="s">
        <v>975</v>
      </c>
      <c r="S299" s="95" t="s">
        <v>1007</v>
      </c>
      <c r="T299" s="95" t="s">
        <v>1017</v>
      </c>
      <c r="U299" s="97">
        <v>45271</v>
      </c>
    </row>
    <row r="300" spans="1:21">
      <c r="A300" s="86">
        <v>45271.579594907409</v>
      </c>
      <c r="B300" s="87" t="s">
        <v>35</v>
      </c>
      <c r="C300" s="88" t="s">
        <v>1227</v>
      </c>
      <c r="D300" s="87" t="s">
        <v>1232</v>
      </c>
      <c r="E300" s="89">
        <v>2</v>
      </c>
      <c r="F300" s="87" t="s">
        <v>68</v>
      </c>
      <c r="G300" s="87" t="s">
        <v>117</v>
      </c>
      <c r="H300" s="87" t="s">
        <v>92</v>
      </c>
      <c r="I300" s="87" t="s">
        <v>44</v>
      </c>
      <c r="J300" s="90">
        <v>109.19</v>
      </c>
      <c r="K300" s="90">
        <v>218.38</v>
      </c>
      <c r="L300" s="87" t="s">
        <v>981</v>
      </c>
      <c r="M300" s="87">
        <v>50</v>
      </c>
      <c r="N300" s="88">
        <v>45270</v>
      </c>
      <c r="O300" s="88">
        <v>45277</v>
      </c>
      <c r="P300" s="87" t="s">
        <v>1229</v>
      </c>
      <c r="Q300" s="87" t="s">
        <v>3</v>
      </c>
      <c r="R300" s="89" t="s">
        <v>975</v>
      </c>
      <c r="S300" s="89" t="s">
        <v>1007</v>
      </c>
      <c r="T300" s="89" t="s">
        <v>1017</v>
      </c>
      <c r="U300" s="91">
        <v>45271</v>
      </c>
    </row>
    <row r="301" spans="1:21">
      <c r="A301" s="92">
        <v>45275.587693518515</v>
      </c>
      <c r="B301" s="93" t="s">
        <v>66</v>
      </c>
      <c r="C301" s="94" t="s">
        <v>1227</v>
      </c>
      <c r="D301" s="93" t="s">
        <v>1233</v>
      </c>
      <c r="E301" s="95">
        <v>4</v>
      </c>
      <c r="F301" s="93">
        <v>6984733</v>
      </c>
      <c r="G301" s="93" t="s">
        <v>117</v>
      </c>
      <c r="H301" s="93" t="s">
        <v>69</v>
      </c>
      <c r="I301" s="93" t="s">
        <v>44</v>
      </c>
      <c r="J301" s="96">
        <v>112.96</v>
      </c>
      <c r="K301" s="96">
        <v>451.84</v>
      </c>
      <c r="L301" s="93" t="s">
        <v>973</v>
      </c>
      <c r="M301" s="93">
        <v>50</v>
      </c>
      <c r="N301" s="94">
        <v>45270</v>
      </c>
      <c r="O301" s="94">
        <v>45277</v>
      </c>
      <c r="P301" s="93" t="s">
        <v>1229</v>
      </c>
      <c r="Q301" s="93" t="s">
        <v>3</v>
      </c>
      <c r="R301" s="95" t="s">
        <v>975</v>
      </c>
      <c r="S301" s="95" t="s">
        <v>1007</v>
      </c>
      <c r="T301" s="95" t="s">
        <v>1017</v>
      </c>
      <c r="U301" s="97">
        <v>45271</v>
      </c>
    </row>
    <row r="302" spans="1:21">
      <c r="A302" s="86">
        <v>45275.598167129632</v>
      </c>
      <c r="B302" s="87" t="s">
        <v>66</v>
      </c>
      <c r="C302" s="88" t="s">
        <v>1227</v>
      </c>
      <c r="D302" s="87" t="s">
        <v>113</v>
      </c>
      <c r="E302" s="89">
        <v>2</v>
      </c>
      <c r="F302" s="87" t="s">
        <v>68</v>
      </c>
      <c r="G302" s="87" t="s">
        <v>68</v>
      </c>
      <c r="H302" s="87" t="s">
        <v>80</v>
      </c>
      <c r="I302" s="87" t="s">
        <v>44</v>
      </c>
      <c r="J302" s="90">
        <v>112.96</v>
      </c>
      <c r="K302" s="90">
        <v>225.92</v>
      </c>
      <c r="L302" s="87" t="s">
        <v>981</v>
      </c>
      <c r="M302" s="87">
        <v>50</v>
      </c>
      <c r="N302" s="88">
        <v>45270</v>
      </c>
      <c r="O302" s="88">
        <v>45277</v>
      </c>
      <c r="P302" s="87" t="s">
        <v>1229</v>
      </c>
      <c r="Q302" s="87" t="s">
        <v>3</v>
      </c>
      <c r="R302" s="89" t="s">
        <v>975</v>
      </c>
      <c r="S302" s="89" t="s">
        <v>1007</v>
      </c>
      <c r="T302" s="89" t="s">
        <v>1017</v>
      </c>
      <c r="U302" s="91">
        <v>45271</v>
      </c>
    </row>
    <row r="303" spans="1:21">
      <c r="A303" s="92">
        <v>45275.598760300927</v>
      </c>
      <c r="B303" s="93" t="s">
        <v>66</v>
      </c>
      <c r="C303" s="94" t="s">
        <v>1227</v>
      </c>
      <c r="D303" s="93" t="s">
        <v>1234</v>
      </c>
      <c r="E303" s="95">
        <v>2</v>
      </c>
      <c r="F303" s="93">
        <v>79024</v>
      </c>
      <c r="G303" s="93" t="s">
        <v>68</v>
      </c>
      <c r="H303" s="93" t="s">
        <v>69</v>
      </c>
      <c r="I303" s="93" t="s">
        <v>44</v>
      </c>
      <c r="J303" s="96">
        <v>112.96</v>
      </c>
      <c r="K303" s="96">
        <v>225.92</v>
      </c>
      <c r="L303" s="93" t="s">
        <v>973</v>
      </c>
      <c r="M303" s="93">
        <v>50</v>
      </c>
      <c r="N303" s="94">
        <v>45270</v>
      </c>
      <c r="O303" s="94">
        <v>45277</v>
      </c>
      <c r="P303" s="93" t="s">
        <v>1229</v>
      </c>
      <c r="Q303" s="93" t="s">
        <v>3</v>
      </c>
      <c r="R303" s="95" t="s">
        <v>975</v>
      </c>
      <c r="S303" s="95" t="s">
        <v>1007</v>
      </c>
      <c r="T303" s="95" t="s">
        <v>1017</v>
      </c>
      <c r="U303" s="97">
        <v>45271</v>
      </c>
    </row>
    <row r="304" spans="1:21">
      <c r="A304" s="86">
        <v>45302.280212152778</v>
      </c>
      <c r="B304" s="87" t="s">
        <v>76</v>
      </c>
      <c r="C304" s="88" t="s">
        <v>1227</v>
      </c>
      <c r="D304" s="87" t="s">
        <v>77</v>
      </c>
      <c r="E304" s="89">
        <v>1</v>
      </c>
      <c r="F304" s="87">
        <v>6984733</v>
      </c>
      <c r="G304" s="87" t="s">
        <v>117</v>
      </c>
      <c r="H304" s="87" t="s">
        <v>69</v>
      </c>
      <c r="I304" s="87" t="s">
        <v>44</v>
      </c>
      <c r="J304" s="90">
        <v>116.75</v>
      </c>
      <c r="K304" s="90">
        <v>116.75</v>
      </c>
      <c r="L304" s="87" t="s">
        <v>973</v>
      </c>
      <c r="M304" s="87">
        <v>50</v>
      </c>
      <c r="N304" s="88">
        <v>45270</v>
      </c>
      <c r="O304" s="88">
        <v>45277</v>
      </c>
      <c r="P304" s="87" t="s">
        <v>1229</v>
      </c>
      <c r="Q304" s="87" t="s">
        <v>3</v>
      </c>
      <c r="R304" s="89" t="s">
        <v>975</v>
      </c>
      <c r="S304" s="89" t="s">
        <v>1007</v>
      </c>
      <c r="T304" s="89" t="s">
        <v>1017</v>
      </c>
      <c r="U304" s="91">
        <v>45271</v>
      </c>
    </row>
    <row r="305" spans="1:21">
      <c r="A305" s="92">
        <v>45272.575471296295</v>
      </c>
      <c r="B305" s="93" t="s">
        <v>31</v>
      </c>
      <c r="C305" s="94" t="s">
        <v>1235</v>
      </c>
      <c r="D305" s="93" t="s">
        <v>1236</v>
      </c>
      <c r="E305" s="95">
        <v>1</v>
      </c>
      <c r="F305" s="93">
        <v>79024</v>
      </c>
      <c r="G305" s="93"/>
      <c r="H305" s="93" t="s">
        <v>69</v>
      </c>
      <c r="I305" s="93" t="s">
        <v>44</v>
      </c>
      <c r="J305" s="96">
        <v>90.75</v>
      </c>
      <c r="K305" s="96">
        <v>90.75</v>
      </c>
      <c r="L305" s="93" t="s">
        <v>973</v>
      </c>
      <c r="M305" s="93">
        <v>50</v>
      </c>
      <c r="N305" s="94">
        <v>45270</v>
      </c>
      <c r="O305" s="94">
        <v>45277</v>
      </c>
      <c r="P305" s="93" t="s">
        <v>1229</v>
      </c>
      <c r="Q305" s="93" t="s">
        <v>3</v>
      </c>
      <c r="R305" s="95" t="s">
        <v>975</v>
      </c>
      <c r="S305" s="95" t="s">
        <v>1017</v>
      </c>
      <c r="T305" s="95" t="s">
        <v>1017</v>
      </c>
      <c r="U305" s="97">
        <v>45272</v>
      </c>
    </row>
    <row r="306" spans="1:21">
      <c r="A306" s="86">
        <v>45272.576397569443</v>
      </c>
      <c r="B306" s="87" t="s">
        <v>31</v>
      </c>
      <c r="C306" s="88" t="s">
        <v>1235</v>
      </c>
      <c r="D306" s="87" t="s">
        <v>1237</v>
      </c>
      <c r="E306" s="89">
        <v>3</v>
      </c>
      <c r="F306" s="87" t="s">
        <v>68</v>
      </c>
      <c r="G306" s="87" t="s">
        <v>117</v>
      </c>
      <c r="H306" s="87" t="s">
        <v>92</v>
      </c>
      <c r="I306" s="87" t="s">
        <v>44</v>
      </c>
      <c r="J306" s="90">
        <v>90.75</v>
      </c>
      <c r="K306" s="90">
        <v>272.25</v>
      </c>
      <c r="L306" s="87" t="s">
        <v>981</v>
      </c>
      <c r="M306" s="87">
        <v>50</v>
      </c>
      <c r="N306" s="88">
        <v>45270</v>
      </c>
      <c r="O306" s="88">
        <v>45277</v>
      </c>
      <c r="P306" s="87" t="s">
        <v>1229</v>
      </c>
      <c r="Q306" s="87" t="s">
        <v>3</v>
      </c>
      <c r="R306" s="89" t="s">
        <v>975</v>
      </c>
      <c r="S306" s="89" t="s">
        <v>1017</v>
      </c>
      <c r="T306" s="89" t="s">
        <v>1017</v>
      </c>
      <c r="U306" s="91">
        <v>45272</v>
      </c>
    </row>
    <row r="307" spans="1:21">
      <c r="A307" s="92">
        <v>45272.577348032406</v>
      </c>
      <c r="B307" s="93" t="s">
        <v>31</v>
      </c>
      <c r="C307" s="94" t="s">
        <v>1235</v>
      </c>
      <c r="D307" s="93" t="s">
        <v>1238</v>
      </c>
      <c r="E307" s="95">
        <v>4</v>
      </c>
      <c r="F307" s="93">
        <v>6984733</v>
      </c>
      <c r="G307" s="93" t="s">
        <v>117</v>
      </c>
      <c r="H307" s="93" t="s">
        <v>69</v>
      </c>
      <c r="I307" s="93" t="s">
        <v>44</v>
      </c>
      <c r="J307" s="96">
        <v>90.75</v>
      </c>
      <c r="K307" s="96">
        <v>363</v>
      </c>
      <c r="L307" s="93" t="s">
        <v>973</v>
      </c>
      <c r="M307" s="93">
        <v>50</v>
      </c>
      <c r="N307" s="94">
        <v>45270</v>
      </c>
      <c r="O307" s="94">
        <v>45277</v>
      </c>
      <c r="P307" s="93" t="s">
        <v>1229</v>
      </c>
      <c r="Q307" s="93" t="s">
        <v>3</v>
      </c>
      <c r="R307" s="95" t="s">
        <v>975</v>
      </c>
      <c r="S307" s="95" t="s">
        <v>1017</v>
      </c>
      <c r="T307" s="95" t="s">
        <v>1017</v>
      </c>
      <c r="U307" s="97">
        <v>45272</v>
      </c>
    </row>
    <row r="308" spans="1:21">
      <c r="A308" s="86">
        <v>45272.578102546293</v>
      </c>
      <c r="B308" s="87" t="s">
        <v>35</v>
      </c>
      <c r="C308" s="88" t="s">
        <v>1235</v>
      </c>
      <c r="D308" s="87" t="s">
        <v>1239</v>
      </c>
      <c r="E308" s="89">
        <v>8</v>
      </c>
      <c r="F308" s="87" t="s">
        <v>68</v>
      </c>
      <c r="G308" s="87" t="s">
        <v>117</v>
      </c>
      <c r="H308" s="87" t="s">
        <v>92</v>
      </c>
      <c r="I308" s="87" t="s">
        <v>44</v>
      </c>
      <c r="J308" s="90">
        <v>109.19</v>
      </c>
      <c r="K308" s="90">
        <v>873.52</v>
      </c>
      <c r="L308" s="87" t="s">
        <v>981</v>
      </c>
      <c r="M308" s="87">
        <v>50</v>
      </c>
      <c r="N308" s="88">
        <v>45270</v>
      </c>
      <c r="O308" s="88">
        <v>45277</v>
      </c>
      <c r="P308" s="87" t="s">
        <v>1229</v>
      </c>
      <c r="Q308" s="87" t="s">
        <v>3</v>
      </c>
      <c r="R308" s="89" t="s">
        <v>975</v>
      </c>
      <c r="S308" s="89" t="s">
        <v>1017</v>
      </c>
      <c r="T308" s="89" t="s">
        <v>1017</v>
      </c>
      <c r="U308" s="91">
        <v>45272</v>
      </c>
    </row>
    <row r="309" spans="1:21">
      <c r="A309" s="92">
        <v>45275.588515162039</v>
      </c>
      <c r="B309" s="93" t="s">
        <v>66</v>
      </c>
      <c r="C309" s="94" t="s">
        <v>1235</v>
      </c>
      <c r="D309" s="93" t="s">
        <v>1240</v>
      </c>
      <c r="E309" s="95">
        <v>4</v>
      </c>
      <c r="F309" s="93">
        <v>6984733</v>
      </c>
      <c r="G309" s="93" t="s">
        <v>117</v>
      </c>
      <c r="H309" s="93" t="s">
        <v>69</v>
      </c>
      <c r="I309" s="93" t="s">
        <v>44</v>
      </c>
      <c r="J309" s="96">
        <v>112.96</v>
      </c>
      <c r="K309" s="96">
        <v>451.84</v>
      </c>
      <c r="L309" s="93" t="s">
        <v>973</v>
      </c>
      <c r="M309" s="93">
        <v>50</v>
      </c>
      <c r="N309" s="94">
        <v>45270</v>
      </c>
      <c r="O309" s="94">
        <v>45277</v>
      </c>
      <c r="P309" s="93" t="s">
        <v>1229</v>
      </c>
      <c r="Q309" s="93" t="s">
        <v>3</v>
      </c>
      <c r="R309" s="95" t="s">
        <v>975</v>
      </c>
      <c r="S309" s="95" t="s">
        <v>1017</v>
      </c>
      <c r="T309" s="95" t="s">
        <v>1017</v>
      </c>
      <c r="U309" s="97">
        <v>45272</v>
      </c>
    </row>
    <row r="310" spans="1:21">
      <c r="A310" s="86">
        <v>45275.597735069445</v>
      </c>
      <c r="B310" s="87" t="s">
        <v>66</v>
      </c>
      <c r="C310" s="88" t="s">
        <v>1235</v>
      </c>
      <c r="D310" s="87" t="s">
        <v>113</v>
      </c>
      <c r="E310" s="89">
        <v>4</v>
      </c>
      <c r="F310" s="87" t="s">
        <v>68</v>
      </c>
      <c r="G310" s="87" t="s">
        <v>68</v>
      </c>
      <c r="H310" s="87" t="s">
        <v>80</v>
      </c>
      <c r="I310" s="87" t="s">
        <v>44</v>
      </c>
      <c r="J310" s="90">
        <v>112.96</v>
      </c>
      <c r="K310" s="90">
        <v>451.84</v>
      </c>
      <c r="L310" s="87" t="s">
        <v>981</v>
      </c>
      <c r="M310" s="87">
        <v>50</v>
      </c>
      <c r="N310" s="88">
        <v>45270</v>
      </c>
      <c r="O310" s="88">
        <v>45277</v>
      </c>
      <c r="P310" s="87" t="s">
        <v>1229</v>
      </c>
      <c r="Q310" s="87" t="s">
        <v>3</v>
      </c>
      <c r="R310" s="89" t="s">
        <v>975</v>
      </c>
      <c r="S310" s="89" t="s">
        <v>1017</v>
      </c>
      <c r="T310" s="89" t="s">
        <v>1017</v>
      </c>
      <c r="U310" s="91">
        <v>45272</v>
      </c>
    </row>
    <row r="311" spans="1:21">
      <c r="A311" s="92">
        <v>45302.280704282406</v>
      </c>
      <c r="B311" s="93" t="s">
        <v>76</v>
      </c>
      <c r="C311" s="94" t="s">
        <v>1235</v>
      </c>
      <c r="D311" s="93" t="s">
        <v>156</v>
      </c>
      <c r="E311" s="95">
        <v>1</v>
      </c>
      <c r="F311" s="93">
        <v>6984733</v>
      </c>
      <c r="G311" s="93" t="s">
        <v>117</v>
      </c>
      <c r="H311" s="93" t="s">
        <v>69</v>
      </c>
      <c r="I311" s="93" t="s">
        <v>44</v>
      </c>
      <c r="J311" s="96">
        <v>116.75</v>
      </c>
      <c r="K311" s="96">
        <v>116.75</v>
      </c>
      <c r="L311" s="93" t="s">
        <v>973</v>
      </c>
      <c r="M311" s="93">
        <v>50</v>
      </c>
      <c r="N311" s="94">
        <v>45270</v>
      </c>
      <c r="O311" s="94">
        <v>45277</v>
      </c>
      <c r="P311" s="93" t="s">
        <v>1229</v>
      </c>
      <c r="Q311" s="93" t="s">
        <v>3</v>
      </c>
      <c r="R311" s="95" t="s">
        <v>975</v>
      </c>
      <c r="S311" s="95" t="s">
        <v>1017</v>
      </c>
      <c r="T311" s="95" t="s">
        <v>1017</v>
      </c>
      <c r="U311" s="97">
        <v>45272</v>
      </c>
    </row>
    <row r="312" spans="1:21">
      <c r="A312" s="86">
        <v>45273.580743634258</v>
      </c>
      <c r="B312" s="87" t="s">
        <v>35</v>
      </c>
      <c r="C312" s="88" t="s">
        <v>969</v>
      </c>
      <c r="D312" s="87" t="s">
        <v>1241</v>
      </c>
      <c r="E312" s="89">
        <v>8</v>
      </c>
      <c r="F312" s="87" t="s">
        <v>68</v>
      </c>
      <c r="G312" s="87" t="s">
        <v>68</v>
      </c>
      <c r="H312" s="87" t="s">
        <v>92</v>
      </c>
      <c r="I312" s="87" t="s">
        <v>44</v>
      </c>
      <c r="J312" s="90">
        <v>109.19</v>
      </c>
      <c r="K312" s="90">
        <v>873.52</v>
      </c>
      <c r="L312" s="87" t="s">
        <v>981</v>
      </c>
      <c r="M312" s="87">
        <v>50</v>
      </c>
      <c r="N312" s="88">
        <v>45270</v>
      </c>
      <c r="O312" s="88">
        <v>45277</v>
      </c>
      <c r="P312" s="87" t="s">
        <v>1229</v>
      </c>
      <c r="Q312" s="87" t="s">
        <v>3</v>
      </c>
      <c r="R312" s="89" t="s">
        <v>975</v>
      </c>
      <c r="S312" s="89" t="s">
        <v>1025</v>
      </c>
      <c r="T312" s="89" t="s">
        <v>1017</v>
      </c>
      <c r="U312" s="91">
        <v>45273</v>
      </c>
    </row>
    <row r="313" spans="1:21">
      <c r="A313" s="92">
        <v>45273.58172037037</v>
      </c>
      <c r="B313" s="93" t="s">
        <v>31</v>
      </c>
      <c r="C313" s="94" t="s">
        <v>969</v>
      </c>
      <c r="D313" s="93" t="s">
        <v>1242</v>
      </c>
      <c r="E313" s="95">
        <v>5</v>
      </c>
      <c r="F313" s="93">
        <v>6984733</v>
      </c>
      <c r="G313" s="93" t="s">
        <v>68</v>
      </c>
      <c r="H313" s="93" t="s">
        <v>69</v>
      </c>
      <c r="I313" s="93" t="s">
        <v>44</v>
      </c>
      <c r="J313" s="96">
        <v>90.75</v>
      </c>
      <c r="K313" s="96">
        <v>453.75</v>
      </c>
      <c r="L313" s="93" t="s">
        <v>973</v>
      </c>
      <c r="M313" s="93">
        <v>50</v>
      </c>
      <c r="N313" s="94">
        <v>45270</v>
      </c>
      <c r="O313" s="94">
        <v>45277</v>
      </c>
      <c r="P313" s="93" t="s">
        <v>1229</v>
      </c>
      <c r="Q313" s="93" t="s">
        <v>3</v>
      </c>
      <c r="R313" s="95" t="s">
        <v>975</v>
      </c>
      <c r="S313" s="95" t="s">
        <v>1025</v>
      </c>
      <c r="T313" s="95" t="s">
        <v>1017</v>
      </c>
      <c r="U313" s="97">
        <v>45273</v>
      </c>
    </row>
    <row r="314" spans="1:21">
      <c r="A314" s="86">
        <v>45273.58227175926</v>
      </c>
      <c r="B314" s="87" t="s">
        <v>31</v>
      </c>
      <c r="C314" s="88" t="s">
        <v>969</v>
      </c>
      <c r="D314" s="87" t="s">
        <v>1243</v>
      </c>
      <c r="E314" s="89">
        <v>3</v>
      </c>
      <c r="F314" s="87">
        <v>79024</v>
      </c>
      <c r="G314" s="87" t="s">
        <v>68</v>
      </c>
      <c r="H314" s="87" t="s">
        <v>69</v>
      </c>
      <c r="I314" s="87" t="s">
        <v>44</v>
      </c>
      <c r="J314" s="90">
        <v>90.75</v>
      </c>
      <c r="K314" s="90">
        <v>272.25</v>
      </c>
      <c r="L314" s="87" t="s">
        <v>973</v>
      </c>
      <c r="M314" s="87">
        <v>50</v>
      </c>
      <c r="N314" s="88">
        <v>45270</v>
      </c>
      <c r="O314" s="88">
        <v>45277</v>
      </c>
      <c r="P314" s="87" t="s">
        <v>1229</v>
      </c>
      <c r="Q314" s="87" t="s">
        <v>3</v>
      </c>
      <c r="R314" s="89" t="s">
        <v>975</v>
      </c>
      <c r="S314" s="89" t="s">
        <v>1025</v>
      </c>
      <c r="T314" s="89" t="s">
        <v>1017</v>
      </c>
      <c r="U314" s="91">
        <v>45273</v>
      </c>
    </row>
    <row r="315" spans="1:21">
      <c r="A315" s="92">
        <v>45275.593217939815</v>
      </c>
      <c r="B315" s="93" t="s">
        <v>66</v>
      </c>
      <c r="C315" s="94" t="s">
        <v>969</v>
      </c>
      <c r="D315" s="93" t="s">
        <v>1244</v>
      </c>
      <c r="E315" s="95">
        <v>5</v>
      </c>
      <c r="F315" s="93">
        <v>6984733</v>
      </c>
      <c r="G315" s="93" t="s">
        <v>117</v>
      </c>
      <c r="H315" s="93" t="s">
        <v>69</v>
      </c>
      <c r="I315" s="93" t="s">
        <v>44</v>
      </c>
      <c r="J315" s="96">
        <v>112.96</v>
      </c>
      <c r="K315" s="96">
        <v>564.79999999999995</v>
      </c>
      <c r="L315" s="93" t="s">
        <v>973</v>
      </c>
      <c r="M315" s="93">
        <v>50</v>
      </c>
      <c r="N315" s="94">
        <v>45270</v>
      </c>
      <c r="O315" s="94">
        <v>45277</v>
      </c>
      <c r="P315" s="93" t="s">
        <v>1229</v>
      </c>
      <c r="Q315" s="93" t="s">
        <v>3</v>
      </c>
      <c r="R315" s="95" t="s">
        <v>975</v>
      </c>
      <c r="S315" s="95" t="s">
        <v>1025</v>
      </c>
      <c r="T315" s="95" t="s">
        <v>1017</v>
      </c>
      <c r="U315" s="97">
        <v>45273</v>
      </c>
    </row>
    <row r="316" spans="1:21">
      <c r="A316" s="86">
        <v>45275.597345254631</v>
      </c>
      <c r="B316" s="87" t="s">
        <v>66</v>
      </c>
      <c r="C316" s="88" t="s">
        <v>969</v>
      </c>
      <c r="D316" s="87" t="s">
        <v>113</v>
      </c>
      <c r="E316" s="89">
        <v>1</v>
      </c>
      <c r="F316" s="87" t="s">
        <v>68</v>
      </c>
      <c r="G316" s="87" t="s">
        <v>68</v>
      </c>
      <c r="H316" s="87" t="s">
        <v>80</v>
      </c>
      <c r="I316" s="87" t="s">
        <v>44</v>
      </c>
      <c r="J316" s="90">
        <v>112.96</v>
      </c>
      <c r="K316" s="90">
        <v>112.96</v>
      </c>
      <c r="L316" s="87" t="s">
        <v>981</v>
      </c>
      <c r="M316" s="87">
        <v>50</v>
      </c>
      <c r="N316" s="88">
        <v>45270</v>
      </c>
      <c r="O316" s="88">
        <v>45277</v>
      </c>
      <c r="P316" s="87" t="s">
        <v>1229</v>
      </c>
      <c r="Q316" s="87" t="s">
        <v>3</v>
      </c>
      <c r="R316" s="89" t="s">
        <v>975</v>
      </c>
      <c r="S316" s="89" t="s">
        <v>1025</v>
      </c>
      <c r="T316" s="89" t="s">
        <v>1017</v>
      </c>
      <c r="U316" s="91">
        <v>45273</v>
      </c>
    </row>
    <row r="317" spans="1:21">
      <c r="A317" s="92">
        <v>45275.599356018516</v>
      </c>
      <c r="B317" s="93" t="s">
        <v>66</v>
      </c>
      <c r="C317" s="94" t="s">
        <v>969</v>
      </c>
      <c r="D317" s="93" t="s">
        <v>1245</v>
      </c>
      <c r="E317" s="95">
        <v>2</v>
      </c>
      <c r="F317" s="93">
        <v>79024</v>
      </c>
      <c r="G317" s="93" t="s">
        <v>68</v>
      </c>
      <c r="H317" s="93" t="s">
        <v>69</v>
      </c>
      <c r="I317" s="93" t="s">
        <v>44</v>
      </c>
      <c r="J317" s="96">
        <v>112.96</v>
      </c>
      <c r="K317" s="96">
        <v>225.92</v>
      </c>
      <c r="L317" s="93" t="s">
        <v>973</v>
      </c>
      <c r="M317" s="93">
        <v>50</v>
      </c>
      <c r="N317" s="94">
        <v>45270</v>
      </c>
      <c r="O317" s="94">
        <v>45277</v>
      </c>
      <c r="P317" s="93" t="s">
        <v>1229</v>
      </c>
      <c r="Q317" s="93" t="s">
        <v>3</v>
      </c>
      <c r="R317" s="95" t="s">
        <v>975</v>
      </c>
      <c r="S317" s="95" t="s">
        <v>1025</v>
      </c>
      <c r="T317" s="95" t="s">
        <v>1017</v>
      </c>
      <c r="U317" s="97">
        <v>45273</v>
      </c>
    </row>
    <row r="318" spans="1:21">
      <c r="A318" s="86">
        <v>45302.280888425928</v>
      </c>
      <c r="B318" s="87" t="s">
        <v>76</v>
      </c>
      <c r="C318" s="88" t="s">
        <v>969</v>
      </c>
      <c r="D318" s="87" t="s">
        <v>156</v>
      </c>
      <c r="E318" s="89">
        <v>2</v>
      </c>
      <c r="F318" s="87">
        <v>6984733</v>
      </c>
      <c r="G318" s="87" t="s">
        <v>117</v>
      </c>
      <c r="H318" s="87" t="s">
        <v>69</v>
      </c>
      <c r="I318" s="87" t="s">
        <v>44</v>
      </c>
      <c r="J318" s="90">
        <v>116.75</v>
      </c>
      <c r="K318" s="90">
        <v>233.5</v>
      </c>
      <c r="L318" s="87" t="s">
        <v>973</v>
      </c>
      <c r="M318" s="87">
        <v>50</v>
      </c>
      <c r="N318" s="88">
        <v>45270</v>
      </c>
      <c r="O318" s="88">
        <v>45277</v>
      </c>
      <c r="P318" s="87" t="s">
        <v>1229</v>
      </c>
      <c r="Q318" s="87" t="s">
        <v>3</v>
      </c>
      <c r="R318" s="89" t="s">
        <v>975</v>
      </c>
      <c r="S318" s="89" t="s">
        <v>1025</v>
      </c>
      <c r="T318" s="89" t="s">
        <v>1017</v>
      </c>
      <c r="U318" s="91">
        <v>45273</v>
      </c>
    </row>
    <row r="319" spans="1:21">
      <c r="A319" s="92">
        <v>45274.577164467592</v>
      </c>
      <c r="B319" s="93" t="s">
        <v>31</v>
      </c>
      <c r="C319" s="94" t="s">
        <v>1246</v>
      </c>
      <c r="D319" s="93" t="s">
        <v>1242</v>
      </c>
      <c r="E319" s="95">
        <v>2</v>
      </c>
      <c r="F319" s="93">
        <v>6984733</v>
      </c>
      <c r="G319" s="93" t="s">
        <v>68</v>
      </c>
      <c r="H319" s="93" t="s">
        <v>69</v>
      </c>
      <c r="I319" s="93" t="s">
        <v>44</v>
      </c>
      <c r="J319" s="96">
        <v>90.75</v>
      </c>
      <c r="K319" s="96">
        <v>181.5</v>
      </c>
      <c r="L319" s="93" t="s">
        <v>973</v>
      </c>
      <c r="M319" s="93">
        <v>50</v>
      </c>
      <c r="N319" s="94">
        <v>45270</v>
      </c>
      <c r="O319" s="94">
        <v>45277</v>
      </c>
      <c r="P319" s="93" t="s">
        <v>1229</v>
      </c>
      <c r="Q319" s="93" t="s">
        <v>3</v>
      </c>
      <c r="R319" s="95" t="s">
        <v>975</v>
      </c>
      <c r="S319" s="95" t="s">
        <v>986</v>
      </c>
      <c r="T319" s="95" t="s">
        <v>1017</v>
      </c>
      <c r="U319" s="97">
        <v>45274</v>
      </c>
    </row>
    <row r="320" spans="1:21">
      <c r="A320" s="86">
        <v>45274.57814351852</v>
      </c>
      <c r="B320" s="87" t="s">
        <v>31</v>
      </c>
      <c r="C320" s="88" t="s">
        <v>1246</v>
      </c>
      <c r="D320" s="87" t="s">
        <v>1247</v>
      </c>
      <c r="E320" s="89">
        <v>3</v>
      </c>
      <c r="F320" s="87" t="s">
        <v>68</v>
      </c>
      <c r="G320" s="87" t="s">
        <v>68</v>
      </c>
      <c r="H320" s="87" t="s">
        <v>80</v>
      </c>
      <c r="I320" s="87" t="s">
        <v>44</v>
      </c>
      <c r="J320" s="90">
        <v>90.75</v>
      </c>
      <c r="K320" s="90">
        <v>272.25</v>
      </c>
      <c r="L320" s="87" t="s">
        <v>981</v>
      </c>
      <c r="M320" s="87">
        <v>50</v>
      </c>
      <c r="N320" s="88">
        <v>45270</v>
      </c>
      <c r="O320" s="88">
        <v>45277</v>
      </c>
      <c r="P320" s="87" t="s">
        <v>1229</v>
      </c>
      <c r="Q320" s="87" t="s">
        <v>3</v>
      </c>
      <c r="R320" s="89" t="s">
        <v>975</v>
      </c>
      <c r="S320" s="89" t="s">
        <v>986</v>
      </c>
      <c r="T320" s="89" t="s">
        <v>1017</v>
      </c>
      <c r="U320" s="91">
        <v>45274</v>
      </c>
    </row>
    <row r="321" spans="1:21">
      <c r="A321" s="92">
        <v>45274.580528935185</v>
      </c>
      <c r="B321" s="93" t="s">
        <v>31</v>
      </c>
      <c r="C321" s="94" t="s">
        <v>1246</v>
      </c>
      <c r="D321" s="93" t="s">
        <v>1248</v>
      </c>
      <c r="E321" s="95">
        <v>3</v>
      </c>
      <c r="F321" s="93" t="s">
        <v>68</v>
      </c>
      <c r="G321" s="93" t="s">
        <v>68</v>
      </c>
      <c r="H321" s="93" t="s">
        <v>112</v>
      </c>
      <c r="I321" s="93" t="s">
        <v>44</v>
      </c>
      <c r="J321" s="96">
        <v>90.75</v>
      </c>
      <c r="K321" s="96">
        <v>272.25</v>
      </c>
      <c r="L321" s="93" t="s">
        <v>981</v>
      </c>
      <c r="M321" s="93">
        <v>50</v>
      </c>
      <c r="N321" s="94">
        <v>45270</v>
      </c>
      <c r="O321" s="94">
        <v>45277</v>
      </c>
      <c r="P321" s="93" t="s">
        <v>1229</v>
      </c>
      <c r="Q321" s="93" t="s">
        <v>3</v>
      </c>
      <c r="R321" s="95" t="s">
        <v>975</v>
      </c>
      <c r="S321" s="95" t="s">
        <v>986</v>
      </c>
      <c r="T321" s="95" t="s">
        <v>1017</v>
      </c>
      <c r="U321" s="97">
        <v>45274</v>
      </c>
    </row>
    <row r="322" spans="1:21">
      <c r="A322" s="86">
        <v>45274.58340787037</v>
      </c>
      <c r="B322" s="87" t="s">
        <v>35</v>
      </c>
      <c r="C322" s="88" t="s">
        <v>1246</v>
      </c>
      <c r="D322" s="87" t="s">
        <v>1248</v>
      </c>
      <c r="E322" s="89">
        <v>4</v>
      </c>
      <c r="F322" s="87" t="s">
        <v>68</v>
      </c>
      <c r="G322" s="87" t="s">
        <v>68</v>
      </c>
      <c r="H322" s="87" t="s">
        <v>112</v>
      </c>
      <c r="I322" s="87" t="s">
        <v>44</v>
      </c>
      <c r="J322" s="90">
        <v>109.19</v>
      </c>
      <c r="K322" s="90">
        <v>436.76</v>
      </c>
      <c r="L322" s="87" t="s">
        <v>981</v>
      </c>
      <c r="M322" s="87">
        <v>50</v>
      </c>
      <c r="N322" s="88">
        <v>45270</v>
      </c>
      <c r="O322" s="88">
        <v>45277</v>
      </c>
      <c r="P322" s="87" t="s">
        <v>1229</v>
      </c>
      <c r="Q322" s="87" t="s">
        <v>3</v>
      </c>
      <c r="R322" s="89" t="s">
        <v>975</v>
      </c>
      <c r="S322" s="89" t="s">
        <v>986</v>
      </c>
      <c r="T322" s="89" t="s">
        <v>1017</v>
      </c>
      <c r="U322" s="91">
        <v>45274</v>
      </c>
    </row>
    <row r="323" spans="1:21">
      <c r="A323" s="92">
        <v>45274.584268865743</v>
      </c>
      <c r="B323" s="93" t="s">
        <v>35</v>
      </c>
      <c r="C323" s="94" t="s">
        <v>1246</v>
      </c>
      <c r="D323" s="93" t="s">
        <v>1249</v>
      </c>
      <c r="E323" s="95">
        <v>2</v>
      </c>
      <c r="F323" s="93">
        <v>6984733</v>
      </c>
      <c r="G323" s="93" t="s">
        <v>68</v>
      </c>
      <c r="H323" s="93" t="s">
        <v>69</v>
      </c>
      <c r="I323" s="93" t="s">
        <v>44</v>
      </c>
      <c r="J323" s="96">
        <v>109.19</v>
      </c>
      <c r="K323" s="96">
        <v>218.38</v>
      </c>
      <c r="L323" s="93" t="s">
        <v>973</v>
      </c>
      <c r="M323" s="93">
        <v>50</v>
      </c>
      <c r="N323" s="94">
        <v>45270</v>
      </c>
      <c r="O323" s="94">
        <v>45277</v>
      </c>
      <c r="P323" s="93" t="s">
        <v>1229</v>
      </c>
      <c r="Q323" s="93" t="s">
        <v>3</v>
      </c>
      <c r="R323" s="95" t="s">
        <v>975</v>
      </c>
      <c r="S323" s="95" t="s">
        <v>986</v>
      </c>
      <c r="T323" s="95" t="s">
        <v>1017</v>
      </c>
      <c r="U323" s="97">
        <v>45274</v>
      </c>
    </row>
    <row r="324" spans="1:21">
      <c r="A324" s="86">
        <v>45274.58480960648</v>
      </c>
      <c r="B324" s="87" t="s">
        <v>35</v>
      </c>
      <c r="C324" s="88" t="s">
        <v>1246</v>
      </c>
      <c r="D324" s="87" t="s">
        <v>1250</v>
      </c>
      <c r="E324" s="89">
        <v>2</v>
      </c>
      <c r="F324" s="87" t="s">
        <v>68</v>
      </c>
      <c r="G324" s="87" t="s">
        <v>68</v>
      </c>
      <c r="H324" s="87" t="s">
        <v>1160</v>
      </c>
      <c r="I324" s="87" t="s">
        <v>44</v>
      </c>
      <c r="J324" s="90">
        <v>109.19</v>
      </c>
      <c r="K324" s="90">
        <v>218.38</v>
      </c>
      <c r="L324" s="87" t="s">
        <v>981</v>
      </c>
      <c r="M324" s="87">
        <v>50</v>
      </c>
      <c r="N324" s="88">
        <v>45270</v>
      </c>
      <c r="O324" s="88">
        <v>45277</v>
      </c>
      <c r="P324" s="87" t="s">
        <v>1229</v>
      </c>
      <c r="Q324" s="87" t="s">
        <v>3</v>
      </c>
      <c r="R324" s="89" t="s">
        <v>975</v>
      </c>
      <c r="S324" s="89" t="s">
        <v>986</v>
      </c>
      <c r="T324" s="89" t="s">
        <v>1017</v>
      </c>
      <c r="U324" s="91">
        <v>45274</v>
      </c>
    </row>
    <row r="325" spans="1:21">
      <c r="A325" s="92">
        <v>45275.59267928241</v>
      </c>
      <c r="B325" s="93" t="s">
        <v>66</v>
      </c>
      <c r="C325" s="94" t="s">
        <v>1246</v>
      </c>
      <c r="D325" s="93" t="s">
        <v>1251</v>
      </c>
      <c r="E325" s="95">
        <v>5</v>
      </c>
      <c r="F325" s="93">
        <v>6984733</v>
      </c>
      <c r="G325" s="93" t="s">
        <v>117</v>
      </c>
      <c r="H325" s="93" t="s">
        <v>69</v>
      </c>
      <c r="I325" s="93" t="s">
        <v>44</v>
      </c>
      <c r="J325" s="96">
        <v>112.96</v>
      </c>
      <c r="K325" s="96">
        <v>564.79999999999995</v>
      </c>
      <c r="L325" s="93" t="s">
        <v>973</v>
      </c>
      <c r="M325" s="93">
        <v>50</v>
      </c>
      <c r="N325" s="94">
        <v>45270</v>
      </c>
      <c r="O325" s="94">
        <v>45277</v>
      </c>
      <c r="P325" s="93" t="s">
        <v>1229</v>
      </c>
      <c r="Q325" s="93" t="s">
        <v>3</v>
      </c>
      <c r="R325" s="95" t="s">
        <v>975</v>
      </c>
      <c r="S325" s="95" t="s">
        <v>986</v>
      </c>
      <c r="T325" s="95" t="s">
        <v>1017</v>
      </c>
      <c r="U325" s="97">
        <v>45274</v>
      </c>
    </row>
    <row r="326" spans="1:21">
      <c r="A326" s="86">
        <v>45275.597000347225</v>
      </c>
      <c r="B326" s="87" t="s">
        <v>66</v>
      </c>
      <c r="C326" s="88" t="s">
        <v>1246</v>
      </c>
      <c r="D326" s="87" t="s">
        <v>113</v>
      </c>
      <c r="E326" s="89">
        <v>3</v>
      </c>
      <c r="F326" s="87" t="s">
        <v>68</v>
      </c>
      <c r="G326" s="87" t="s">
        <v>68</v>
      </c>
      <c r="H326" s="87" t="s">
        <v>80</v>
      </c>
      <c r="I326" s="87" t="s">
        <v>44</v>
      </c>
      <c r="J326" s="90">
        <v>112.96</v>
      </c>
      <c r="K326" s="90">
        <v>338.88</v>
      </c>
      <c r="L326" s="87" t="s">
        <v>981</v>
      </c>
      <c r="M326" s="87">
        <v>50</v>
      </c>
      <c r="N326" s="88">
        <v>45270</v>
      </c>
      <c r="O326" s="88">
        <v>45277</v>
      </c>
      <c r="P326" s="87" t="s">
        <v>1229</v>
      </c>
      <c r="Q326" s="87" t="s">
        <v>3</v>
      </c>
      <c r="R326" s="89" t="s">
        <v>975</v>
      </c>
      <c r="S326" s="89" t="s">
        <v>986</v>
      </c>
      <c r="T326" s="89" t="s">
        <v>1017</v>
      </c>
      <c r="U326" s="91">
        <v>45274</v>
      </c>
    </row>
    <row r="327" spans="1:21">
      <c r="A327" s="92">
        <v>45302.281042361108</v>
      </c>
      <c r="B327" s="93" t="s">
        <v>76</v>
      </c>
      <c r="C327" s="94" t="s">
        <v>1246</v>
      </c>
      <c r="D327" s="93" t="s">
        <v>156</v>
      </c>
      <c r="E327" s="95">
        <v>1</v>
      </c>
      <c r="F327" s="93">
        <v>6984733</v>
      </c>
      <c r="G327" s="93" t="s">
        <v>117</v>
      </c>
      <c r="H327" s="93" t="s">
        <v>69</v>
      </c>
      <c r="I327" s="93" t="s">
        <v>44</v>
      </c>
      <c r="J327" s="96">
        <v>116.75</v>
      </c>
      <c r="K327" s="96">
        <v>116.75</v>
      </c>
      <c r="L327" s="93" t="s">
        <v>973</v>
      </c>
      <c r="M327" s="93">
        <v>50</v>
      </c>
      <c r="N327" s="94">
        <v>45270</v>
      </c>
      <c r="O327" s="94">
        <v>45277</v>
      </c>
      <c r="P327" s="93" t="s">
        <v>1229</v>
      </c>
      <c r="Q327" s="93" t="s">
        <v>3</v>
      </c>
      <c r="R327" s="95" t="s">
        <v>975</v>
      </c>
      <c r="S327" s="95" t="s">
        <v>986</v>
      </c>
      <c r="T327" s="95" t="s">
        <v>1017</v>
      </c>
      <c r="U327" s="97">
        <v>45274</v>
      </c>
    </row>
    <row r="328" spans="1:21">
      <c r="A328" s="86">
        <v>45275.244310416667</v>
      </c>
      <c r="B328" s="87" t="s">
        <v>31</v>
      </c>
      <c r="C328" s="88" t="s">
        <v>1252</v>
      </c>
      <c r="D328" s="87" t="s">
        <v>1253</v>
      </c>
      <c r="E328" s="89">
        <v>8</v>
      </c>
      <c r="F328" s="87" t="s">
        <v>68</v>
      </c>
      <c r="G328" s="87" t="s">
        <v>68</v>
      </c>
      <c r="H328" s="87" t="s">
        <v>80</v>
      </c>
      <c r="I328" s="87" t="s">
        <v>44</v>
      </c>
      <c r="J328" s="90">
        <v>90.75</v>
      </c>
      <c r="K328" s="90">
        <v>726</v>
      </c>
      <c r="L328" s="87" t="s">
        <v>981</v>
      </c>
      <c r="M328" s="87">
        <v>50</v>
      </c>
      <c r="N328" s="88">
        <v>45270</v>
      </c>
      <c r="O328" s="88">
        <v>45277</v>
      </c>
      <c r="P328" s="87" t="s">
        <v>1229</v>
      </c>
      <c r="Q328" s="87" t="s">
        <v>3</v>
      </c>
      <c r="R328" s="89" t="s">
        <v>975</v>
      </c>
      <c r="S328" s="89" t="s">
        <v>990</v>
      </c>
      <c r="T328" s="89" t="s">
        <v>1017</v>
      </c>
      <c r="U328" s="91">
        <v>45275</v>
      </c>
    </row>
    <row r="329" spans="1:21">
      <c r="A329" s="92">
        <v>45275.264735879631</v>
      </c>
      <c r="B329" s="93" t="s">
        <v>35</v>
      </c>
      <c r="C329" s="94" t="s">
        <v>1252</v>
      </c>
      <c r="D329" s="93" t="s">
        <v>1253</v>
      </c>
      <c r="E329" s="95">
        <v>8</v>
      </c>
      <c r="F329" s="93" t="s">
        <v>68</v>
      </c>
      <c r="G329" s="93" t="s">
        <v>68</v>
      </c>
      <c r="H329" s="93" t="s">
        <v>80</v>
      </c>
      <c r="I329" s="93" t="s">
        <v>44</v>
      </c>
      <c r="J329" s="96">
        <v>109.19</v>
      </c>
      <c r="K329" s="96">
        <v>873.52</v>
      </c>
      <c r="L329" s="93" t="s">
        <v>981</v>
      </c>
      <c r="M329" s="93">
        <v>50</v>
      </c>
      <c r="N329" s="94">
        <v>45270</v>
      </c>
      <c r="O329" s="94">
        <v>45277</v>
      </c>
      <c r="P329" s="93" t="s">
        <v>1229</v>
      </c>
      <c r="Q329" s="93" t="s">
        <v>3</v>
      </c>
      <c r="R329" s="95" t="s">
        <v>975</v>
      </c>
      <c r="S329" s="95" t="s">
        <v>990</v>
      </c>
      <c r="T329" s="95" t="s">
        <v>1017</v>
      </c>
      <c r="U329" s="97">
        <v>45275</v>
      </c>
    </row>
    <row r="330" spans="1:21">
      <c r="A330" s="86">
        <v>45275.58601446759</v>
      </c>
      <c r="B330" s="87" t="s">
        <v>66</v>
      </c>
      <c r="C330" s="88" t="s">
        <v>1252</v>
      </c>
      <c r="D330" s="87" t="s">
        <v>1254</v>
      </c>
      <c r="E330" s="89">
        <v>8</v>
      </c>
      <c r="F330" s="87" t="s">
        <v>68</v>
      </c>
      <c r="G330" s="87" t="s">
        <v>68</v>
      </c>
      <c r="H330" s="87" t="s">
        <v>80</v>
      </c>
      <c r="I330" s="87" t="s">
        <v>44</v>
      </c>
      <c r="J330" s="90">
        <v>112.96</v>
      </c>
      <c r="K330" s="90">
        <v>903.68</v>
      </c>
      <c r="L330" s="87" t="s">
        <v>981</v>
      </c>
      <c r="M330" s="87">
        <v>50</v>
      </c>
      <c r="N330" s="88">
        <v>45270</v>
      </c>
      <c r="O330" s="88">
        <v>45277</v>
      </c>
      <c r="P330" s="87" t="s">
        <v>1229</v>
      </c>
      <c r="Q330" s="87" t="s">
        <v>3</v>
      </c>
      <c r="R330" s="89" t="s">
        <v>975</v>
      </c>
      <c r="S330" s="89" t="s">
        <v>990</v>
      </c>
      <c r="T330" s="89" t="s">
        <v>1017</v>
      </c>
      <c r="U330" s="91">
        <v>45275</v>
      </c>
    </row>
    <row r="331" spans="1:21">
      <c r="A331" s="92">
        <v>45275.594869444445</v>
      </c>
      <c r="B331" s="93" t="s">
        <v>66</v>
      </c>
      <c r="C331" s="94" t="s">
        <v>1252</v>
      </c>
      <c r="D331" s="93" t="s">
        <v>1255</v>
      </c>
      <c r="E331" s="95">
        <v>1</v>
      </c>
      <c r="F331" s="93">
        <v>6984733</v>
      </c>
      <c r="G331" s="93" t="s">
        <v>117</v>
      </c>
      <c r="H331" s="93" t="s">
        <v>69</v>
      </c>
      <c r="I331" s="93" t="s">
        <v>45</v>
      </c>
      <c r="J331" s="96">
        <v>169.44</v>
      </c>
      <c r="K331" s="96">
        <v>169.44</v>
      </c>
      <c r="L331" s="93" t="s">
        <v>973</v>
      </c>
      <c r="M331" s="93">
        <v>50</v>
      </c>
      <c r="N331" s="94">
        <v>45270</v>
      </c>
      <c r="O331" s="94">
        <v>45277</v>
      </c>
      <c r="P331" s="93" t="s">
        <v>1229</v>
      </c>
      <c r="Q331" s="93" t="s">
        <v>3</v>
      </c>
      <c r="R331" s="95" t="s">
        <v>975</v>
      </c>
      <c r="S331" s="95" t="s">
        <v>990</v>
      </c>
      <c r="T331" s="95" t="s">
        <v>1017</v>
      </c>
      <c r="U331" s="97">
        <v>45275</v>
      </c>
    </row>
    <row r="332" spans="1:21">
      <c r="A332" s="86">
        <v>45302.281268749997</v>
      </c>
      <c r="B332" s="87" t="s">
        <v>76</v>
      </c>
      <c r="C332" s="88" t="s">
        <v>1252</v>
      </c>
      <c r="D332" s="87" t="s">
        <v>156</v>
      </c>
      <c r="E332" s="89">
        <v>2</v>
      </c>
      <c r="F332" s="87">
        <v>6984733</v>
      </c>
      <c r="G332" s="87" t="s">
        <v>117</v>
      </c>
      <c r="H332" s="87" t="s">
        <v>69</v>
      </c>
      <c r="I332" s="87" t="s">
        <v>44</v>
      </c>
      <c r="J332" s="90">
        <v>116.75</v>
      </c>
      <c r="K332" s="90">
        <v>233.5</v>
      </c>
      <c r="L332" s="87" t="s">
        <v>973</v>
      </c>
      <c r="M332" s="87">
        <v>50</v>
      </c>
      <c r="N332" s="88">
        <v>45270</v>
      </c>
      <c r="O332" s="88">
        <v>45277</v>
      </c>
      <c r="P332" s="87" t="s">
        <v>1229</v>
      </c>
      <c r="Q332" s="87" t="s">
        <v>3</v>
      </c>
      <c r="R332" s="89" t="s">
        <v>975</v>
      </c>
      <c r="S332" s="89" t="s">
        <v>990</v>
      </c>
      <c r="T332" s="89" t="s">
        <v>1017</v>
      </c>
      <c r="U332" s="91">
        <v>45275</v>
      </c>
    </row>
    <row r="333" spans="1:21">
      <c r="A333" s="92">
        <v>45279.542751504632</v>
      </c>
      <c r="B333" s="93" t="s">
        <v>35</v>
      </c>
      <c r="C333" s="94" t="s">
        <v>1256</v>
      </c>
      <c r="D333" s="93" t="s">
        <v>113</v>
      </c>
      <c r="E333" s="95">
        <v>8</v>
      </c>
      <c r="F333" s="93" t="s">
        <v>68</v>
      </c>
      <c r="G333" s="93" t="s">
        <v>68</v>
      </c>
      <c r="H333" s="93" t="s">
        <v>80</v>
      </c>
      <c r="I333" s="93" t="s">
        <v>45</v>
      </c>
      <c r="J333" s="96">
        <v>163.79</v>
      </c>
      <c r="K333" s="96">
        <v>1310.32</v>
      </c>
      <c r="L333" s="93" t="s">
        <v>981</v>
      </c>
      <c r="M333" s="93">
        <v>50</v>
      </c>
      <c r="N333" s="94">
        <v>45270</v>
      </c>
      <c r="O333" s="94">
        <v>45277</v>
      </c>
      <c r="P333" s="93" t="s">
        <v>1229</v>
      </c>
      <c r="Q333" s="93" t="s">
        <v>3</v>
      </c>
      <c r="R333" s="95" t="s">
        <v>975</v>
      </c>
      <c r="S333" s="95" t="s">
        <v>1033</v>
      </c>
      <c r="T333" s="95" t="s">
        <v>1017</v>
      </c>
      <c r="U333" s="97">
        <v>45276</v>
      </c>
    </row>
    <row r="334" spans="1:21">
      <c r="A334" s="86">
        <v>45279.542918981482</v>
      </c>
      <c r="B334" s="87" t="s">
        <v>66</v>
      </c>
      <c r="C334" s="88" t="s">
        <v>1256</v>
      </c>
      <c r="D334" s="87" t="s">
        <v>113</v>
      </c>
      <c r="E334" s="89">
        <v>8</v>
      </c>
      <c r="F334" s="87" t="s">
        <v>68</v>
      </c>
      <c r="G334" s="87" t="s">
        <v>68</v>
      </c>
      <c r="H334" s="87" t="s">
        <v>80</v>
      </c>
      <c r="I334" s="87" t="s">
        <v>45</v>
      </c>
      <c r="J334" s="90">
        <v>169.44</v>
      </c>
      <c r="K334" s="90">
        <v>1355.52</v>
      </c>
      <c r="L334" s="87" t="s">
        <v>981</v>
      </c>
      <c r="M334" s="87">
        <v>50</v>
      </c>
      <c r="N334" s="88">
        <v>45270</v>
      </c>
      <c r="O334" s="88">
        <v>45277</v>
      </c>
      <c r="P334" s="87" t="s">
        <v>1229</v>
      </c>
      <c r="Q334" s="87" t="s">
        <v>3</v>
      </c>
      <c r="R334" s="89" t="s">
        <v>975</v>
      </c>
      <c r="S334" s="89" t="s">
        <v>1033</v>
      </c>
      <c r="T334" s="89" t="s">
        <v>1017</v>
      </c>
      <c r="U334" s="91">
        <v>45276</v>
      </c>
    </row>
    <row r="335" spans="1:21">
      <c r="A335" s="92">
        <v>45279.542975115743</v>
      </c>
      <c r="B335" s="93" t="s">
        <v>31</v>
      </c>
      <c r="C335" s="94" t="s">
        <v>1256</v>
      </c>
      <c r="D335" s="93" t="s">
        <v>113</v>
      </c>
      <c r="E335" s="95">
        <v>8</v>
      </c>
      <c r="F335" s="93" t="s">
        <v>68</v>
      </c>
      <c r="G335" s="93" t="s">
        <v>68</v>
      </c>
      <c r="H335" s="93" t="s">
        <v>80</v>
      </c>
      <c r="I335" s="93" t="s">
        <v>45</v>
      </c>
      <c r="J335" s="96">
        <v>136.13</v>
      </c>
      <c r="K335" s="96">
        <v>1089.04</v>
      </c>
      <c r="L335" s="93" t="s">
        <v>981</v>
      </c>
      <c r="M335" s="93">
        <v>50</v>
      </c>
      <c r="N335" s="94">
        <v>45270</v>
      </c>
      <c r="O335" s="94">
        <v>45277</v>
      </c>
      <c r="P335" s="93" t="s">
        <v>1229</v>
      </c>
      <c r="Q335" s="93" t="s">
        <v>3</v>
      </c>
      <c r="R335" s="95" t="s">
        <v>975</v>
      </c>
      <c r="S335" s="95" t="s">
        <v>1033</v>
      </c>
      <c r="T335" s="95" t="s">
        <v>1017</v>
      </c>
      <c r="U335" s="97">
        <v>45276</v>
      </c>
    </row>
    <row r="336" spans="1:21">
      <c r="A336" s="86">
        <v>45279.539135300925</v>
      </c>
      <c r="B336" s="87" t="s">
        <v>66</v>
      </c>
      <c r="C336" s="88" t="s">
        <v>1257</v>
      </c>
      <c r="D336" s="87" t="s">
        <v>113</v>
      </c>
      <c r="E336" s="89">
        <v>8</v>
      </c>
      <c r="F336" s="87" t="s">
        <v>68</v>
      </c>
      <c r="G336" s="87" t="s">
        <v>68</v>
      </c>
      <c r="H336" s="87" t="s">
        <v>80</v>
      </c>
      <c r="I336" s="87" t="s">
        <v>44</v>
      </c>
      <c r="J336" s="90">
        <v>112.96</v>
      </c>
      <c r="K336" s="90">
        <v>903.68</v>
      </c>
      <c r="L336" s="87" t="s">
        <v>981</v>
      </c>
      <c r="M336" s="87">
        <v>51</v>
      </c>
      <c r="N336" s="88">
        <v>45277</v>
      </c>
      <c r="O336" s="88">
        <v>45284</v>
      </c>
      <c r="P336" s="87" t="s">
        <v>1258</v>
      </c>
      <c r="Q336" s="87" t="s">
        <v>3</v>
      </c>
      <c r="R336" s="89" t="s">
        <v>975</v>
      </c>
      <c r="S336" s="89" t="s">
        <v>1044</v>
      </c>
      <c r="T336" s="89" t="s">
        <v>1017</v>
      </c>
      <c r="U336" s="91">
        <v>45278</v>
      </c>
    </row>
    <row r="337" spans="1:21">
      <c r="A337" s="92">
        <v>45279.539350925923</v>
      </c>
      <c r="B337" s="93" t="s">
        <v>31</v>
      </c>
      <c r="C337" s="94" t="s">
        <v>1257</v>
      </c>
      <c r="D337" s="93" t="s">
        <v>113</v>
      </c>
      <c r="E337" s="95">
        <v>8</v>
      </c>
      <c r="F337" s="93" t="s">
        <v>68</v>
      </c>
      <c r="G337" s="93" t="s">
        <v>68</v>
      </c>
      <c r="H337" s="93" t="s">
        <v>80</v>
      </c>
      <c r="I337" s="93" t="s">
        <v>44</v>
      </c>
      <c r="J337" s="96">
        <v>90.75</v>
      </c>
      <c r="K337" s="96">
        <v>726</v>
      </c>
      <c r="L337" s="93" t="s">
        <v>981</v>
      </c>
      <c r="M337" s="93">
        <v>51</v>
      </c>
      <c r="N337" s="94">
        <v>45277</v>
      </c>
      <c r="O337" s="94">
        <v>45284</v>
      </c>
      <c r="P337" s="93" t="s">
        <v>1258</v>
      </c>
      <c r="Q337" s="93" t="s">
        <v>3</v>
      </c>
      <c r="R337" s="95" t="s">
        <v>975</v>
      </c>
      <c r="S337" s="95" t="s">
        <v>1044</v>
      </c>
      <c r="T337" s="95" t="s">
        <v>1017</v>
      </c>
      <c r="U337" s="97">
        <v>45278</v>
      </c>
    </row>
    <row r="338" spans="1:21">
      <c r="A338" s="86">
        <v>45279.539518055557</v>
      </c>
      <c r="B338" s="87" t="s">
        <v>66</v>
      </c>
      <c r="C338" s="88" t="s">
        <v>1257</v>
      </c>
      <c r="D338" s="87" t="s">
        <v>113</v>
      </c>
      <c r="E338" s="89">
        <v>1</v>
      </c>
      <c r="F338" s="87" t="s">
        <v>68</v>
      </c>
      <c r="G338" s="87" t="s">
        <v>68</v>
      </c>
      <c r="H338" s="87" t="s">
        <v>80</v>
      </c>
      <c r="I338" s="87" t="s">
        <v>45</v>
      </c>
      <c r="J338" s="90">
        <v>169.44</v>
      </c>
      <c r="K338" s="90">
        <v>169.44</v>
      </c>
      <c r="L338" s="87" t="s">
        <v>981</v>
      </c>
      <c r="M338" s="87">
        <v>51</v>
      </c>
      <c r="N338" s="88">
        <v>45277</v>
      </c>
      <c r="O338" s="88">
        <v>45284</v>
      </c>
      <c r="P338" s="87" t="s">
        <v>1258</v>
      </c>
      <c r="Q338" s="87" t="s">
        <v>3</v>
      </c>
      <c r="R338" s="89" t="s">
        <v>975</v>
      </c>
      <c r="S338" s="89" t="s">
        <v>1044</v>
      </c>
      <c r="T338" s="89" t="s">
        <v>1017</v>
      </c>
      <c r="U338" s="91">
        <v>45278</v>
      </c>
    </row>
    <row r="339" spans="1:21">
      <c r="A339" s="92">
        <v>45281.463823379629</v>
      </c>
      <c r="B339" s="93" t="s">
        <v>35</v>
      </c>
      <c r="C339" s="94" t="s">
        <v>1257</v>
      </c>
      <c r="D339" s="93" t="s">
        <v>1259</v>
      </c>
      <c r="E339" s="95">
        <v>5.5</v>
      </c>
      <c r="F339" s="93" t="s">
        <v>68</v>
      </c>
      <c r="G339" s="93" t="s">
        <v>68</v>
      </c>
      <c r="H339" s="93" t="s">
        <v>80</v>
      </c>
      <c r="I339" s="93" t="s">
        <v>44</v>
      </c>
      <c r="J339" s="96">
        <v>109.19</v>
      </c>
      <c r="K339" s="96">
        <v>600.54499999999996</v>
      </c>
      <c r="L339" s="93" t="s">
        <v>981</v>
      </c>
      <c r="M339" s="93">
        <v>51</v>
      </c>
      <c r="N339" s="94">
        <v>45277</v>
      </c>
      <c r="O339" s="94">
        <v>45284</v>
      </c>
      <c r="P339" s="93" t="s">
        <v>1258</v>
      </c>
      <c r="Q339" s="93" t="s">
        <v>3</v>
      </c>
      <c r="R339" s="95" t="s">
        <v>975</v>
      </c>
      <c r="S339" s="95" t="s">
        <v>1044</v>
      </c>
      <c r="T339" s="95" t="s">
        <v>1017</v>
      </c>
      <c r="U339" s="97">
        <v>45278</v>
      </c>
    </row>
    <row r="340" spans="1:21">
      <c r="A340" s="86">
        <v>45281.464381018515</v>
      </c>
      <c r="B340" s="87" t="s">
        <v>35</v>
      </c>
      <c r="C340" s="88" t="s">
        <v>1257</v>
      </c>
      <c r="D340" s="87" t="s">
        <v>1260</v>
      </c>
      <c r="E340" s="89">
        <v>2.5</v>
      </c>
      <c r="F340" s="87" t="s">
        <v>68</v>
      </c>
      <c r="G340" s="87" t="s">
        <v>68</v>
      </c>
      <c r="H340" s="87" t="s">
        <v>112</v>
      </c>
      <c r="I340" s="87" t="s">
        <v>44</v>
      </c>
      <c r="J340" s="90">
        <v>109.19</v>
      </c>
      <c r="K340" s="90">
        <v>272.97500000000002</v>
      </c>
      <c r="L340" s="87" t="s">
        <v>981</v>
      </c>
      <c r="M340" s="87">
        <v>51</v>
      </c>
      <c r="N340" s="88">
        <v>45277</v>
      </c>
      <c r="O340" s="88">
        <v>45284</v>
      </c>
      <c r="P340" s="87" t="s">
        <v>1258</v>
      </c>
      <c r="Q340" s="87" t="s">
        <v>3</v>
      </c>
      <c r="R340" s="89" t="s">
        <v>975</v>
      </c>
      <c r="S340" s="89" t="s">
        <v>1044</v>
      </c>
      <c r="T340" s="89" t="s">
        <v>1017</v>
      </c>
      <c r="U340" s="91">
        <v>45278</v>
      </c>
    </row>
    <row r="341" spans="1:21">
      <c r="A341" s="92">
        <v>45302.286332870368</v>
      </c>
      <c r="B341" s="93" t="s">
        <v>76</v>
      </c>
      <c r="C341" s="94" t="s">
        <v>1257</v>
      </c>
      <c r="D341" s="93" t="s">
        <v>156</v>
      </c>
      <c r="E341" s="95">
        <v>1</v>
      </c>
      <c r="F341" s="93">
        <v>6984733</v>
      </c>
      <c r="G341" s="93" t="s">
        <v>117</v>
      </c>
      <c r="H341" s="93" t="s">
        <v>69</v>
      </c>
      <c r="I341" s="93" t="s">
        <v>44</v>
      </c>
      <c r="J341" s="96">
        <v>116.75</v>
      </c>
      <c r="K341" s="96">
        <v>116.75</v>
      </c>
      <c r="L341" s="93" t="s">
        <v>973</v>
      </c>
      <c r="M341" s="93">
        <v>51</v>
      </c>
      <c r="N341" s="94">
        <v>45277</v>
      </c>
      <c r="O341" s="94">
        <v>45284</v>
      </c>
      <c r="P341" s="93" t="s">
        <v>1258</v>
      </c>
      <c r="Q341" s="93" t="s">
        <v>3</v>
      </c>
      <c r="R341" s="95" t="s">
        <v>975</v>
      </c>
      <c r="S341" s="95" t="s">
        <v>1044</v>
      </c>
      <c r="T341" s="95" t="s">
        <v>1017</v>
      </c>
      <c r="U341" s="97">
        <v>45278</v>
      </c>
    </row>
    <row r="342" spans="1:21">
      <c r="A342" s="86">
        <v>45279.539747800925</v>
      </c>
      <c r="B342" s="87" t="s">
        <v>31</v>
      </c>
      <c r="C342" s="88" t="s">
        <v>1261</v>
      </c>
      <c r="D342" s="87" t="s">
        <v>113</v>
      </c>
      <c r="E342" s="89">
        <v>8</v>
      </c>
      <c r="F342" s="87" t="s">
        <v>68</v>
      </c>
      <c r="G342" s="87" t="s">
        <v>68</v>
      </c>
      <c r="H342" s="87" t="s">
        <v>80</v>
      </c>
      <c r="I342" s="87" t="s">
        <v>44</v>
      </c>
      <c r="J342" s="90">
        <v>90.75</v>
      </c>
      <c r="K342" s="90">
        <v>726</v>
      </c>
      <c r="L342" s="87" t="s">
        <v>981</v>
      </c>
      <c r="M342" s="87">
        <v>51</v>
      </c>
      <c r="N342" s="88">
        <v>45277</v>
      </c>
      <c r="O342" s="88">
        <v>45284</v>
      </c>
      <c r="P342" s="87" t="s">
        <v>1258</v>
      </c>
      <c r="Q342" s="87" t="s">
        <v>3</v>
      </c>
      <c r="R342" s="89" t="s">
        <v>975</v>
      </c>
      <c r="S342" s="89" t="s">
        <v>1050</v>
      </c>
      <c r="T342" s="89" t="s">
        <v>1017</v>
      </c>
      <c r="U342" s="91">
        <v>45279</v>
      </c>
    </row>
    <row r="343" spans="1:21">
      <c r="A343" s="92">
        <v>45279.540422453705</v>
      </c>
      <c r="B343" s="93" t="s">
        <v>66</v>
      </c>
      <c r="C343" s="94" t="s">
        <v>1261</v>
      </c>
      <c r="D343" s="93" t="s">
        <v>113</v>
      </c>
      <c r="E343" s="95">
        <v>8</v>
      </c>
      <c r="F343" s="93" t="s">
        <v>68</v>
      </c>
      <c r="G343" s="93" t="s">
        <v>68</v>
      </c>
      <c r="H343" s="93" t="s">
        <v>80</v>
      </c>
      <c r="I343" s="93" t="s">
        <v>44</v>
      </c>
      <c r="J343" s="96">
        <v>112.96</v>
      </c>
      <c r="K343" s="96">
        <v>903.68</v>
      </c>
      <c r="L343" s="93" t="s">
        <v>981</v>
      </c>
      <c r="M343" s="93">
        <v>51</v>
      </c>
      <c r="N343" s="94">
        <v>45277</v>
      </c>
      <c r="O343" s="94">
        <v>45284</v>
      </c>
      <c r="P343" s="93" t="s">
        <v>1258</v>
      </c>
      <c r="Q343" s="93" t="s">
        <v>3</v>
      </c>
      <c r="R343" s="95" t="s">
        <v>975</v>
      </c>
      <c r="S343" s="95" t="s">
        <v>1050</v>
      </c>
      <c r="T343" s="95" t="s">
        <v>1017</v>
      </c>
      <c r="U343" s="97">
        <v>45279</v>
      </c>
    </row>
    <row r="344" spans="1:21">
      <c r="A344" s="86">
        <v>45281.465120370369</v>
      </c>
      <c r="B344" s="87" t="s">
        <v>35</v>
      </c>
      <c r="C344" s="88" t="s">
        <v>1261</v>
      </c>
      <c r="D344" s="87" t="s">
        <v>1262</v>
      </c>
      <c r="E344" s="89">
        <v>8</v>
      </c>
      <c r="F344" s="87" t="s">
        <v>68</v>
      </c>
      <c r="G344" s="87" t="s">
        <v>68</v>
      </c>
      <c r="H344" s="87" t="s">
        <v>112</v>
      </c>
      <c r="I344" s="87" t="s">
        <v>44</v>
      </c>
      <c r="J344" s="90">
        <v>109.19</v>
      </c>
      <c r="K344" s="90">
        <v>873.52</v>
      </c>
      <c r="L344" s="87" t="s">
        <v>981</v>
      </c>
      <c r="M344" s="87">
        <v>51</v>
      </c>
      <c r="N344" s="88">
        <v>45277</v>
      </c>
      <c r="O344" s="88">
        <v>45284</v>
      </c>
      <c r="P344" s="87" t="s">
        <v>1258</v>
      </c>
      <c r="Q344" s="87" t="s">
        <v>3</v>
      </c>
      <c r="R344" s="89" t="s">
        <v>975</v>
      </c>
      <c r="S344" s="89" t="s">
        <v>1050</v>
      </c>
      <c r="T344" s="89" t="s">
        <v>1017</v>
      </c>
      <c r="U344" s="91">
        <v>45279</v>
      </c>
    </row>
    <row r="345" spans="1:21">
      <c r="A345" s="92">
        <v>45282.428742939817</v>
      </c>
      <c r="B345" s="93" t="s">
        <v>35</v>
      </c>
      <c r="C345" s="94" t="s">
        <v>1261</v>
      </c>
      <c r="D345" s="93" t="s">
        <v>1263</v>
      </c>
      <c r="E345" s="95">
        <v>1</v>
      </c>
      <c r="F345" s="93" t="s">
        <v>68</v>
      </c>
      <c r="G345" s="93" t="s">
        <v>68</v>
      </c>
      <c r="H345" s="93" t="s">
        <v>112</v>
      </c>
      <c r="I345" s="93" t="s">
        <v>45</v>
      </c>
      <c r="J345" s="96">
        <v>163.79</v>
      </c>
      <c r="K345" s="96">
        <v>163.79</v>
      </c>
      <c r="L345" s="93" t="s">
        <v>981</v>
      </c>
      <c r="M345" s="93">
        <v>51</v>
      </c>
      <c r="N345" s="94">
        <v>45277</v>
      </c>
      <c r="O345" s="94">
        <v>45284</v>
      </c>
      <c r="P345" s="93" t="s">
        <v>1258</v>
      </c>
      <c r="Q345" s="93" t="s">
        <v>3</v>
      </c>
      <c r="R345" s="95" t="s">
        <v>975</v>
      </c>
      <c r="S345" s="95" t="s">
        <v>1050</v>
      </c>
      <c r="T345" s="95" t="s">
        <v>1017</v>
      </c>
      <c r="U345" s="97">
        <v>45279</v>
      </c>
    </row>
    <row r="346" spans="1:21">
      <c r="A346" s="86">
        <v>45302.286502314812</v>
      </c>
      <c r="B346" s="87" t="s">
        <v>76</v>
      </c>
      <c r="C346" s="88" t="s">
        <v>1261</v>
      </c>
      <c r="D346" s="87" t="s">
        <v>156</v>
      </c>
      <c r="E346" s="89">
        <v>1</v>
      </c>
      <c r="F346" s="87">
        <v>6984733</v>
      </c>
      <c r="G346" s="87" t="s">
        <v>117</v>
      </c>
      <c r="H346" s="87" t="s">
        <v>69</v>
      </c>
      <c r="I346" s="87" t="s">
        <v>44</v>
      </c>
      <c r="J346" s="90">
        <v>116.75</v>
      </c>
      <c r="K346" s="90">
        <v>116.75</v>
      </c>
      <c r="L346" s="87" t="s">
        <v>973</v>
      </c>
      <c r="M346" s="87">
        <v>51</v>
      </c>
      <c r="N346" s="88">
        <v>45277</v>
      </c>
      <c r="O346" s="88">
        <v>45284</v>
      </c>
      <c r="P346" s="87" t="s">
        <v>1258</v>
      </c>
      <c r="Q346" s="87" t="s">
        <v>3</v>
      </c>
      <c r="R346" s="89" t="s">
        <v>975</v>
      </c>
      <c r="S346" s="89" t="s">
        <v>1050</v>
      </c>
      <c r="T346" s="89" t="s">
        <v>1017</v>
      </c>
      <c r="U346" s="91">
        <v>45279</v>
      </c>
    </row>
    <row r="347" spans="1:21">
      <c r="A347" s="92">
        <v>45281.418469560187</v>
      </c>
      <c r="B347" s="93" t="s">
        <v>31</v>
      </c>
      <c r="C347" s="94" t="s">
        <v>970</v>
      </c>
      <c r="D347" s="93" t="s">
        <v>113</v>
      </c>
      <c r="E347" s="95">
        <v>3.5</v>
      </c>
      <c r="F347" s="93" t="s">
        <v>68</v>
      </c>
      <c r="G347" s="93" t="s">
        <v>68</v>
      </c>
      <c r="H347" s="93" t="s">
        <v>80</v>
      </c>
      <c r="I347" s="93" t="s">
        <v>44</v>
      </c>
      <c r="J347" s="96">
        <v>90.75</v>
      </c>
      <c r="K347" s="96">
        <v>317.625</v>
      </c>
      <c r="L347" s="93" t="s">
        <v>981</v>
      </c>
      <c r="M347" s="93">
        <v>51</v>
      </c>
      <c r="N347" s="94">
        <v>45277</v>
      </c>
      <c r="O347" s="94">
        <v>45284</v>
      </c>
      <c r="P347" s="93" t="s">
        <v>1258</v>
      </c>
      <c r="Q347" s="93" t="s">
        <v>3</v>
      </c>
      <c r="R347" s="95" t="s">
        <v>975</v>
      </c>
      <c r="S347" s="95" t="s">
        <v>1060</v>
      </c>
      <c r="T347" s="95" t="s">
        <v>1017</v>
      </c>
      <c r="U347" s="97">
        <v>45280</v>
      </c>
    </row>
    <row r="348" spans="1:21">
      <c r="A348" s="86">
        <v>45281.419551273146</v>
      </c>
      <c r="B348" s="87" t="s">
        <v>31</v>
      </c>
      <c r="C348" s="88" t="s">
        <v>970</v>
      </c>
      <c r="D348" s="87" t="s">
        <v>187</v>
      </c>
      <c r="E348" s="89">
        <v>4.5</v>
      </c>
      <c r="F348" s="87">
        <v>6984733</v>
      </c>
      <c r="G348" s="87" t="s">
        <v>68</v>
      </c>
      <c r="H348" s="87" t="s">
        <v>69</v>
      </c>
      <c r="I348" s="87" t="s">
        <v>44</v>
      </c>
      <c r="J348" s="90">
        <v>90.75</v>
      </c>
      <c r="K348" s="90">
        <v>408.375</v>
      </c>
      <c r="L348" s="87" t="s">
        <v>973</v>
      </c>
      <c r="M348" s="87">
        <v>51</v>
      </c>
      <c r="N348" s="88">
        <v>45277</v>
      </c>
      <c r="O348" s="88">
        <v>45284</v>
      </c>
      <c r="P348" s="87" t="s">
        <v>1258</v>
      </c>
      <c r="Q348" s="87" t="s">
        <v>3</v>
      </c>
      <c r="R348" s="89" t="s">
        <v>975</v>
      </c>
      <c r="S348" s="89" t="s">
        <v>1060</v>
      </c>
      <c r="T348" s="89" t="s">
        <v>1017</v>
      </c>
      <c r="U348" s="91">
        <v>45280</v>
      </c>
    </row>
    <row r="349" spans="1:21">
      <c r="A349" s="92">
        <v>45281.465724305555</v>
      </c>
      <c r="B349" s="93" t="s">
        <v>35</v>
      </c>
      <c r="C349" s="94" t="s">
        <v>970</v>
      </c>
      <c r="D349" s="93" t="s">
        <v>1264</v>
      </c>
      <c r="E349" s="95">
        <v>8</v>
      </c>
      <c r="F349" s="93" t="s">
        <v>68</v>
      </c>
      <c r="G349" s="93" t="s">
        <v>68</v>
      </c>
      <c r="H349" s="93" t="s">
        <v>112</v>
      </c>
      <c r="I349" s="93" t="s">
        <v>44</v>
      </c>
      <c r="J349" s="96">
        <v>109.19</v>
      </c>
      <c r="K349" s="96">
        <v>873.52</v>
      </c>
      <c r="L349" s="93" t="s">
        <v>981</v>
      </c>
      <c r="M349" s="93">
        <v>51</v>
      </c>
      <c r="N349" s="94">
        <v>45277</v>
      </c>
      <c r="O349" s="94">
        <v>45284</v>
      </c>
      <c r="P349" s="93" t="s">
        <v>1258</v>
      </c>
      <c r="Q349" s="93" t="s">
        <v>3</v>
      </c>
      <c r="R349" s="95" t="s">
        <v>975</v>
      </c>
      <c r="S349" s="95" t="s">
        <v>1060</v>
      </c>
      <c r="T349" s="95" t="s">
        <v>1017</v>
      </c>
      <c r="U349" s="97">
        <v>45280</v>
      </c>
    </row>
    <row r="350" spans="1:21">
      <c r="A350" s="86">
        <v>45281.465941898146</v>
      </c>
      <c r="B350" s="87" t="s">
        <v>575</v>
      </c>
      <c r="C350" s="88" t="s">
        <v>970</v>
      </c>
      <c r="D350" s="87" t="s">
        <v>1264</v>
      </c>
      <c r="E350" s="89">
        <v>8</v>
      </c>
      <c r="F350" s="87" t="s">
        <v>68</v>
      </c>
      <c r="G350" s="87" t="s">
        <v>68</v>
      </c>
      <c r="H350" s="87" t="s">
        <v>112</v>
      </c>
      <c r="I350" s="87" t="s">
        <v>44</v>
      </c>
      <c r="J350" s="90">
        <v>101.52</v>
      </c>
      <c r="K350" s="90">
        <v>812.16</v>
      </c>
      <c r="L350" s="87" t="s">
        <v>981</v>
      </c>
      <c r="M350" s="87">
        <v>51</v>
      </c>
      <c r="N350" s="88">
        <v>45277</v>
      </c>
      <c r="O350" s="88">
        <v>45284</v>
      </c>
      <c r="P350" s="87" t="s">
        <v>1258</v>
      </c>
      <c r="Q350" s="87" t="s">
        <v>3</v>
      </c>
      <c r="R350" s="89" t="s">
        <v>975</v>
      </c>
      <c r="S350" s="89" t="s">
        <v>1060</v>
      </c>
      <c r="T350" s="89" t="s">
        <v>1017</v>
      </c>
      <c r="U350" s="91">
        <v>45280</v>
      </c>
    </row>
    <row r="351" spans="1:21">
      <c r="A351" s="92">
        <v>45282.391606249999</v>
      </c>
      <c r="B351" s="93" t="s">
        <v>66</v>
      </c>
      <c r="C351" s="94" t="s">
        <v>970</v>
      </c>
      <c r="D351" s="93" t="s">
        <v>1265</v>
      </c>
      <c r="E351" s="95">
        <v>8</v>
      </c>
      <c r="F351" s="93" t="s">
        <v>68</v>
      </c>
      <c r="G351" s="93" t="s">
        <v>68</v>
      </c>
      <c r="H351" s="93" t="s">
        <v>80</v>
      </c>
      <c r="I351" s="93" t="s">
        <v>44</v>
      </c>
      <c r="J351" s="96">
        <v>112.96</v>
      </c>
      <c r="K351" s="96">
        <v>903.68</v>
      </c>
      <c r="L351" s="93" t="s">
        <v>981</v>
      </c>
      <c r="M351" s="93">
        <v>51</v>
      </c>
      <c r="N351" s="94">
        <v>45277</v>
      </c>
      <c r="O351" s="94">
        <v>45284</v>
      </c>
      <c r="P351" s="93" t="s">
        <v>1258</v>
      </c>
      <c r="Q351" s="93" t="s">
        <v>3</v>
      </c>
      <c r="R351" s="95" t="s">
        <v>975</v>
      </c>
      <c r="S351" s="95" t="s">
        <v>1060</v>
      </c>
      <c r="T351" s="95" t="s">
        <v>1017</v>
      </c>
      <c r="U351" s="97">
        <v>45280</v>
      </c>
    </row>
    <row r="352" spans="1:21">
      <c r="A352" s="86">
        <v>45302.286588888892</v>
      </c>
      <c r="B352" s="87" t="s">
        <v>76</v>
      </c>
      <c r="C352" s="88" t="s">
        <v>970</v>
      </c>
      <c r="D352" s="87" t="s">
        <v>156</v>
      </c>
      <c r="E352" s="89">
        <v>1</v>
      </c>
      <c r="F352" s="87">
        <v>6984733</v>
      </c>
      <c r="G352" s="87" t="s">
        <v>117</v>
      </c>
      <c r="H352" s="87" t="s">
        <v>69</v>
      </c>
      <c r="I352" s="87" t="s">
        <v>44</v>
      </c>
      <c r="J352" s="90">
        <v>116.75</v>
      </c>
      <c r="K352" s="90">
        <v>116.75</v>
      </c>
      <c r="L352" s="87" t="s">
        <v>973</v>
      </c>
      <c r="M352" s="87">
        <v>51</v>
      </c>
      <c r="N352" s="88">
        <v>45277</v>
      </c>
      <c r="O352" s="88">
        <v>45284</v>
      </c>
      <c r="P352" s="87" t="s">
        <v>1258</v>
      </c>
      <c r="Q352" s="87" t="s">
        <v>3</v>
      </c>
      <c r="R352" s="89" t="s">
        <v>975</v>
      </c>
      <c r="S352" s="89" t="s">
        <v>1060</v>
      </c>
      <c r="T352" s="89" t="s">
        <v>1017</v>
      </c>
      <c r="U352" s="91">
        <v>45280</v>
      </c>
    </row>
    <row r="353" spans="1:21">
      <c r="A353" s="92">
        <v>45281.574270138888</v>
      </c>
      <c r="B353" s="93" t="s">
        <v>35</v>
      </c>
      <c r="C353" s="94" t="s">
        <v>1266</v>
      </c>
      <c r="D353" s="93" t="s">
        <v>1267</v>
      </c>
      <c r="E353" s="95">
        <v>6</v>
      </c>
      <c r="F353" s="93" t="s">
        <v>68</v>
      </c>
      <c r="G353" s="93" t="s">
        <v>68</v>
      </c>
      <c r="H353" s="93" t="s">
        <v>112</v>
      </c>
      <c r="I353" s="93" t="s">
        <v>44</v>
      </c>
      <c r="J353" s="96">
        <v>109.19</v>
      </c>
      <c r="K353" s="96">
        <v>655.14</v>
      </c>
      <c r="L353" s="93" t="s">
        <v>981</v>
      </c>
      <c r="M353" s="93">
        <v>51</v>
      </c>
      <c r="N353" s="94">
        <v>45277</v>
      </c>
      <c r="O353" s="94">
        <v>45284</v>
      </c>
      <c r="P353" s="93" t="s">
        <v>1258</v>
      </c>
      <c r="Q353" s="93" t="s">
        <v>3</v>
      </c>
      <c r="R353" s="95" t="s">
        <v>975</v>
      </c>
      <c r="S353" s="95" t="s">
        <v>1179</v>
      </c>
      <c r="T353" s="95" t="s">
        <v>1017</v>
      </c>
      <c r="U353" s="97">
        <v>45281</v>
      </c>
    </row>
    <row r="354" spans="1:21">
      <c r="A354" s="86">
        <v>45281.575190509262</v>
      </c>
      <c r="B354" s="87" t="s">
        <v>35</v>
      </c>
      <c r="C354" s="88" t="s">
        <v>1266</v>
      </c>
      <c r="D354" s="87" t="s">
        <v>1268</v>
      </c>
      <c r="E354" s="89">
        <v>1.5</v>
      </c>
      <c r="F354" s="87">
        <v>6984733</v>
      </c>
      <c r="G354" s="87" t="s">
        <v>68</v>
      </c>
      <c r="H354" s="87" t="s">
        <v>69</v>
      </c>
      <c r="I354" s="87" t="s">
        <v>44</v>
      </c>
      <c r="J354" s="90">
        <v>109.19</v>
      </c>
      <c r="K354" s="90">
        <v>163.785</v>
      </c>
      <c r="L354" s="87" t="s">
        <v>973</v>
      </c>
      <c r="M354" s="87">
        <v>51</v>
      </c>
      <c r="N354" s="88">
        <v>45277</v>
      </c>
      <c r="O354" s="88">
        <v>45284</v>
      </c>
      <c r="P354" s="87" t="s">
        <v>1258</v>
      </c>
      <c r="Q354" s="87" t="s">
        <v>3</v>
      </c>
      <c r="R354" s="89" t="s">
        <v>975</v>
      </c>
      <c r="S354" s="89" t="s">
        <v>1179</v>
      </c>
      <c r="T354" s="89" t="s">
        <v>1017</v>
      </c>
      <c r="U354" s="91">
        <v>45281</v>
      </c>
    </row>
    <row r="355" spans="1:21">
      <c r="A355" s="92">
        <v>45281.575709606484</v>
      </c>
      <c r="B355" s="93" t="s">
        <v>35</v>
      </c>
      <c r="C355" s="94" t="s">
        <v>1266</v>
      </c>
      <c r="D355" s="93" t="s">
        <v>1269</v>
      </c>
      <c r="E355" s="95">
        <v>0.5</v>
      </c>
      <c r="F355" s="93" t="s">
        <v>68</v>
      </c>
      <c r="G355" s="93" t="s">
        <v>68</v>
      </c>
      <c r="H355" s="93" t="s">
        <v>112</v>
      </c>
      <c r="I355" s="93" t="s">
        <v>44</v>
      </c>
      <c r="J355" s="96">
        <v>109.19</v>
      </c>
      <c r="K355" s="96">
        <v>54.594999999999999</v>
      </c>
      <c r="L355" s="93" t="s">
        <v>981</v>
      </c>
      <c r="M355" s="93">
        <v>51</v>
      </c>
      <c r="N355" s="94">
        <v>45277</v>
      </c>
      <c r="O355" s="94">
        <v>45284</v>
      </c>
      <c r="P355" s="93" t="s">
        <v>1258</v>
      </c>
      <c r="Q355" s="93" t="s">
        <v>3</v>
      </c>
      <c r="R355" s="95" t="s">
        <v>975</v>
      </c>
      <c r="S355" s="95" t="s">
        <v>1179</v>
      </c>
      <c r="T355" s="95" t="s">
        <v>1017</v>
      </c>
      <c r="U355" s="97">
        <v>45281</v>
      </c>
    </row>
    <row r="356" spans="1:21">
      <c r="A356" s="86">
        <v>45282.25367928241</v>
      </c>
      <c r="B356" s="87" t="s">
        <v>575</v>
      </c>
      <c r="C356" s="88" t="s">
        <v>1266</v>
      </c>
      <c r="D356" s="87" t="s">
        <v>1269</v>
      </c>
      <c r="E356" s="89">
        <v>8</v>
      </c>
      <c r="F356" s="87" t="s">
        <v>68</v>
      </c>
      <c r="G356" s="87" t="s">
        <v>68</v>
      </c>
      <c r="H356" s="87" t="s">
        <v>112</v>
      </c>
      <c r="I356" s="87" t="s">
        <v>44</v>
      </c>
      <c r="J356" s="90">
        <v>101.52</v>
      </c>
      <c r="K356" s="90">
        <v>812.16</v>
      </c>
      <c r="L356" s="87" t="s">
        <v>981</v>
      </c>
      <c r="M356" s="87">
        <v>51</v>
      </c>
      <c r="N356" s="88">
        <v>45277</v>
      </c>
      <c r="O356" s="88">
        <v>45284</v>
      </c>
      <c r="P356" s="87" t="s">
        <v>1258</v>
      </c>
      <c r="Q356" s="87" t="s">
        <v>3</v>
      </c>
      <c r="R356" s="89" t="s">
        <v>975</v>
      </c>
      <c r="S356" s="89" t="s">
        <v>1179</v>
      </c>
      <c r="T356" s="89" t="s">
        <v>1017</v>
      </c>
      <c r="U356" s="91">
        <v>45281</v>
      </c>
    </row>
    <row r="357" spans="1:21">
      <c r="A357" s="92">
        <v>45282.253945949073</v>
      </c>
      <c r="B357" s="93" t="s">
        <v>575</v>
      </c>
      <c r="C357" s="94" t="s">
        <v>1266</v>
      </c>
      <c r="D357" s="93" t="s">
        <v>1269</v>
      </c>
      <c r="E357" s="95">
        <v>1</v>
      </c>
      <c r="F357" s="93" t="s">
        <v>68</v>
      </c>
      <c r="G357" s="93" t="s">
        <v>68</v>
      </c>
      <c r="H357" s="93" t="s">
        <v>112</v>
      </c>
      <c r="I357" s="93" t="s">
        <v>45</v>
      </c>
      <c r="J357" s="96">
        <v>152.28</v>
      </c>
      <c r="K357" s="96">
        <v>152.28</v>
      </c>
      <c r="L357" s="93" t="s">
        <v>981</v>
      </c>
      <c r="M357" s="93">
        <v>51</v>
      </c>
      <c r="N357" s="94">
        <v>45277</v>
      </c>
      <c r="O357" s="94">
        <v>45284</v>
      </c>
      <c r="P357" s="93" t="s">
        <v>1258</v>
      </c>
      <c r="Q357" s="93" t="s">
        <v>3</v>
      </c>
      <c r="R357" s="95" t="s">
        <v>975</v>
      </c>
      <c r="S357" s="95" t="s">
        <v>1179</v>
      </c>
      <c r="T357" s="95" t="s">
        <v>1017</v>
      </c>
      <c r="U357" s="97">
        <v>45281</v>
      </c>
    </row>
    <row r="358" spans="1:21">
      <c r="A358" s="86">
        <v>45282.383503240744</v>
      </c>
      <c r="B358" s="87" t="s">
        <v>31</v>
      </c>
      <c r="C358" s="88" t="s">
        <v>1266</v>
      </c>
      <c r="D358" s="87" t="s">
        <v>1269</v>
      </c>
      <c r="E358" s="89">
        <v>5.5</v>
      </c>
      <c r="F358" s="87" t="s">
        <v>68</v>
      </c>
      <c r="G358" s="87" t="s">
        <v>68</v>
      </c>
      <c r="H358" s="87" t="s">
        <v>112</v>
      </c>
      <c r="I358" s="87" t="s">
        <v>44</v>
      </c>
      <c r="J358" s="90">
        <v>90.75</v>
      </c>
      <c r="K358" s="90">
        <v>499.125</v>
      </c>
      <c r="L358" s="87" t="s">
        <v>981</v>
      </c>
      <c r="M358" s="87">
        <v>51</v>
      </c>
      <c r="N358" s="88">
        <v>45277</v>
      </c>
      <c r="O358" s="88">
        <v>45284</v>
      </c>
      <c r="P358" s="87" t="s">
        <v>1258</v>
      </c>
      <c r="Q358" s="87" t="s">
        <v>3</v>
      </c>
      <c r="R358" s="89" t="s">
        <v>975</v>
      </c>
      <c r="S358" s="89" t="s">
        <v>1179</v>
      </c>
      <c r="T358" s="89" t="s">
        <v>1017</v>
      </c>
      <c r="U358" s="91">
        <v>45281</v>
      </c>
    </row>
    <row r="359" spans="1:21">
      <c r="A359" s="92">
        <v>45282.384065740742</v>
      </c>
      <c r="B359" s="93" t="s">
        <v>31</v>
      </c>
      <c r="C359" s="94" t="s">
        <v>1266</v>
      </c>
      <c r="D359" s="93" t="s">
        <v>1270</v>
      </c>
      <c r="E359" s="95">
        <v>2.5</v>
      </c>
      <c r="F359" s="93" t="s">
        <v>68</v>
      </c>
      <c r="G359" s="93" t="s">
        <v>68</v>
      </c>
      <c r="H359" s="93" t="s">
        <v>80</v>
      </c>
      <c r="I359" s="93" t="s">
        <v>44</v>
      </c>
      <c r="J359" s="96">
        <v>90.75</v>
      </c>
      <c r="K359" s="96">
        <v>226.875</v>
      </c>
      <c r="L359" s="93" t="s">
        <v>981</v>
      </c>
      <c r="M359" s="93">
        <v>51</v>
      </c>
      <c r="N359" s="94">
        <v>45277</v>
      </c>
      <c r="O359" s="94">
        <v>45284</v>
      </c>
      <c r="P359" s="93" t="s">
        <v>1258</v>
      </c>
      <c r="Q359" s="93" t="s">
        <v>3</v>
      </c>
      <c r="R359" s="95" t="s">
        <v>975</v>
      </c>
      <c r="S359" s="95" t="s">
        <v>1179</v>
      </c>
      <c r="T359" s="95" t="s">
        <v>1017</v>
      </c>
      <c r="U359" s="97">
        <v>45281</v>
      </c>
    </row>
    <row r="360" spans="1:21">
      <c r="A360" s="86">
        <v>45282.389602662035</v>
      </c>
      <c r="B360" s="87" t="s">
        <v>66</v>
      </c>
      <c r="C360" s="88" t="s">
        <v>1266</v>
      </c>
      <c r="D360" s="87" t="s">
        <v>1271</v>
      </c>
      <c r="E360" s="89">
        <v>8</v>
      </c>
      <c r="F360" s="87" t="s">
        <v>68</v>
      </c>
      <c r="G360" s="87" t="s">
        <v>68</v>
      </c>
      <c r="H360" s="87" t="s">
        <v>80</v>
      </c>
      <c r="I360" s="87" t="s">
        <v>44</v>
      </c>
      <c r="J360" s="90">
        <v>112.96</v>
      </c>
      <c r="K360" s="90">
        <v>903.68</v>
      </c>
      <c r="L360" s="87" t="s">
        <v>981</v>
      </c>
      <c r="M360" s="87">
        <v>51</v>
      </c>
      <c r="N360" s="88">
        <v>45277</v>
      </c>
      <c r="O360" s="88">
        <v>45284</v>
      </c>
      <c r="P360" s="87" t="s">
        <v>1258</v>
      </c>
      <c r="Q360" s="87" t="s">
        <v>3</v>
      </c>
      <c r="R360" s="89" t="s">
        <v>975</v>
      </c>
      <c r="S360" s="89" t="s">
        <v>1179</v>
      </c>
      <c r="T360" s="89" t="s">
        <v>1017</v>
      </c>
      <c r="U360" s="91">
        <v>45281</v>
      </c>
    </row>
    <row r="361" spans="1:21">
      <c r="A361" s="92">
        <v>45302.286770023151</v>
      </c>
      <c r="B361" s="93" t="s">
        <v>76</v>
      </c>
      <c r="C361" s="94" t="s">
        <v>1266</v>
      </c>
      <c r="D361" s="93" t="s">
        <v>156</v>
      </c>
      <c r="E361" s="95">
        <v>1</v>
      </c>
      <c r="F361" s="93">
        <v>6984733</v>
      </c>
      <c r="G361" s="93" t="s">
        <v>117</v>
      </c>
      <c r="H361" s="93" t="s">
        <v>69</v>
      </c>
      <c r="I361" s="93" t="s">
        <v>44</v>
      </c>
      <c r="J361" s="96">
        <v>116.75</v>
      </c>
      <c r="K361" s="96">
        <v>116.75</v>
      </c>
      <c r="L361" s="93" t="s">
        <v>973</v>
      </c>
      <c r="M361" s="93">
        <v>51</v>
      </c>
      <c r="N361" s="94">
        <v>45277</v>
      </c>
      <c r="O361" s="94">
        <v>45284</v>
      </c>
      <c r="P361" s="93" t="s">
        <v>1258</v>
      </c>
      <c r="Q361" s="93" t="s">
        <v>3</v>
      </c>
      <c r="R361" s="95" t="s">
        <v>975</v>
      </c>
      <c r="S361" s="95" t="s">
        <v>1179</v>
      </c>
      <c r="T361" s="95" t="s">
        <v>1017</v>
      </c>
      <c r="U361" s="97">
        <v>45281</v>
      </c>
    </row>
    <row r="362" spans="1:21">
      <c r="A362" s="86">
        <v>45282.385450347225</v>
      </c>
      <c r="B362" s="87" t="s">
        <v>31</v>
      </c>
      <c r="C362" s="88" t="s">
        <v>1272</v>
      </c>
      <c r="D362" s="87" t="s">
        <v>1270</v>
      </c>
      <c r="E362" s="89">
        <v>3.5</v>
      </c>
      <c r="F362" s="87" t="s">
        <v>68</v>
      </c>
      <c r="G362" s="87" t="s">
        <v>68</v>
      </c>
      <c r="H362" s="87" t="s">
        <v>80</v>
      </c>
      <c r="I362" s="87" t="s">
        <v>44</v>
      </c>
      <c r="J362" s="90">
        <v>90.75</v>
      </c>
      <c r="K362" s="90">
        <v>317.625</v>
      </c>
      <c r="L362" s="87" t="s">
        <v>981</v>
      </c>
      <c r="M362" s="87">
        <v>51</v>
      </c>
      <c r="N362" s="88">
        <v>45277</v>
      </c>
      <c r="O362" s="88">
        <v>45284</v>
      </c>
      <c r="P362" s="87" t="s">
        <v>1258</v>
      </c>
      <c r="Q362" s="87" t="s">
        <v>3</v>
      </c>
      <c r="R362" s="89" t="s">
        <v>975</v>
      </c>
      <c r="S362" s="89" t="s">
        <v>976</v>
      </c>
      <c r="T362" s="89" t="s">
        <v>1017</v>
      </c>
      <c r="U362" s="91">
        <v>45282</v>
      </c>
    </row>
    <row r="363" spans="1:21">
      <c r="A363" s="92">
        <v>45282.389714583333</v>
      </c>
      <c r="B363" s="93" t="s">
        <v>66</v>
      </c>
      <c r="C363" s="94" t="s">
        <v>1272</v>
      </c>
      <c r="D363" s="93" t="s">
        <v>1271</v>
      </c>
      <c r="E363" s="95">
        <v>8</v>
      </c>
      <c r="F363" s="93" t="s">
        <v>68</v>
      </c>
      <c r="G363" s="93" t="s">
        <v>68</v>
      </c>
      <c r="H363" s="93" t="s">
        <v>80</v>
      </c>
      <c r="I363" s="93" t="s">
        <v>44</v>
      </c>
      <c r="J363" s="96">
        <v>112.96</v>
      </c>
      <c r="K363" s="96">
        <v>903.68</v>
      </c>
      <c r="L363" s="93" t="s">
        <v>981</v>
      </c>
      <c r="M363" s="93">
        <v>51</v>
      </c>
      <c r="N363" s="94">
        <v>45277</v>
      </c>
      <c r="O363" s="94">
        <v>45284</v>
      </c>
      <c r="P363" s="93" t="s">
        <v>1258</v>
      </c>
      <c r="Q363" s="93" t="s">
        <v>3</v>
      </c>
      <c r="R363" s="95" t="s">
        <v>975</v>
      </c>
      <c r="S363" s="95" t="s">
        <v>976</v>
      </c>
      <c r="T363" s="95" t="s">
        <v>1017</v>
      </c>
      <c r="U363" s="97">
        <v>45282</v>
      </c>
    </row>
    <row r="364" spans="1:21">
      <c r="A364" s="86">
        <v>45282.424217245367</v>
      </c>
      <c r="B364" s="87" t="s">
        <v>31</v>
      </c>
      <c r="C364" s="88" t="s">
        <v>1272</v>
      </c>
      <c r="D364" s="87" t="s">
        <v>90</v>
      </c>
      <c r="E364" s="89">
        <v>4.5</v>
      </c>
      <c r="F364" s="87">
        <v>6984733</v>
      </c>
      <c r="G364" s="87" t="s">
        <v>68</v>
      </c>
      <c r="H364" s="87" t="s">
        <v>69</v>
      </c>
      <c r="I364" s="87" t="s">
        <v>44</v>
      </c>
      <c r="J364" s="90">
        <v>90.75</v>
      </c>
      <c r="K364" s="90">
        <v>408.375</v>
      </c>
      <c r="L364" s="87" t="s">
        <v>973</v>
      </c>
      <c r="M364" s="87">
        <v>51</v>
      </c>
      <c r="N364" s="88">
        <v>45277</v>
      </c>
      <c r="O364" s="88">
        <v>45284</v>
      </c>
      <c r="P364" s="87" t="s">
        <v>1258</v>
      </c>
      <c r="Q364" s="87" t="s">
        <v>3</v>
      </c>
      <c r="R364" s="89" t="s">
        <v>975</v>
      </c>
      <c r="S364" s="89" t="s">
        <v>976</v>
      </c>
      <c r="T364" s="89" t="s">
        <v>1017</v>
      </c>
      <c r="U364" s="91">
        <v>45282</v>
      </c>
    </row>
    <row r="365" spans="1:21">
      <c r="A365" s="92">
        <v>45282.425123148147</v>
      </c>
      <c r="B365" s="93" t="s">
        <v>575</v>
      </c>
      <c r="C365" s="94" t="s">
        <v>1272</v>
      </c>
      <c r="D365" s="93" t="s">
        <v>1273</v>
      </c>
      <c r="E365" s="95">
        <v>5</v>
      </c>
      <c r="F365" s="93" t="s">
        <v>68</v>
      </c>
      <c r="G365" s="93" t="s">
        <v>68</v>
      </c>
      <c r="H365" s="93" t="s">
        <v>112</v>
      </c>
      <c r="I365" s="93" t="s">
        <v>44</v>
      </c>
      <c r="J365" s="96">
        <v>101.52</v>
      </c>
      <c r="K365" s="96">
        <v>507.59999999999997</v>
      </c>
      <c r="L365" s="93" t="s">
        <v>981</v>
      </c>
      <c r="M365" s="93">
        <v>51</v>
      </c>
      <c r="N365" s="94">
        <v>45277</v>
      </c>
      <c r="O365" s="94">
        <v>45284</v>
      </c>
      <c r="P365" s="93" t="s">
        <v>1258</v>
      </c>
      <c r="Q365" s="93" t="s">
        <v>3</v>
      </c>
      <c r="R365" s="95" t="s">
        <v>975</v>
      </c>
      <c r="S365" s="95" t="s">
        <v>976</v>
      </c>
      <c r="T365" s="95" t="s">
        <v>1017</v>
      </c>
      <c r="U365" s="97">
        <v>45282</v>
      </c>
    </row>
    <row r="366" spans="1:21">
      <c r="A366" s="86">
        <v>45282.426368287037</v>
      </c>
      <c r="B366" s="87" t="s">
        <v>35</v>
      </c>
      <c r="C366" s="88" t="s">
        <v>1272</v>
      </c>
      <c r="D366" s="87" t="s">
        <v>1274</v>
      </c>
      <c r="E366" s="89">
        <v>2</v>
      </c>
      <c r="F366" s="87" t="s">
        <v>68</v>
      </c>
      <c r="G366" s="87" t="s">
        <v>68</v>
      </c>
      <c r="H366" s="87" t="s">
        <v>112</v>
      </c>
      <c r="I366" s="87" t="s">
        <v>44</v>
      </c>
      <c r="J366" s="90">
        <v>109.19</v>
      </c>
      <c r="K366" s="90">
        <v>218.38</v>
      </c>
      <c r="L366" s="87" t="s">
        <v>981</v>
      </c>
      <c r="M366" s="87">
        <v>51</v>
      </c>
      <c r="N366" s="88">
        <v>45277</v>
      </c>
      <c r="O366" s="88">
        <v>45284</v>
      </c>
      <c r="P366" s="87" t="s">
        <v>1258</v>
      </c>
      <c r="Q366" s="87" t="s">
        <v>3</v>
      </c>
      <c r="R366" s="89" t="s">
        <v>975</v>
      </c>
      <c r="S366" s="89" t="s">
        <v>976</v>
      </c>
      <c r="T366" s="89" t="s">
        <v>1017</v>
      </c>
      <c r="U366" s="91">
        <v>45282</v>
      </c>
    </row>
    <row r="367" spans="1:21">
      <c r="A367" s="92">
        <v>45282.42711261574</v>
      </c>
      <c r="B367" s="93" t="s">
        <v>35</v>
      </c>
      <c r="C367" s="94" t="s">
        <v>1272</v>
      </c>
      <c r="D367" s="93" t="s">
        <v>1275</v>
      </c>
      <c r="E367" s="95">
        <v>1</v>
      </c>
      <c r="F367" s="93">
        <v>6984733</v>
      </c>
      <c r="G367" s="93" t="s">
        <v>68</v>
      </c>
      <c r="H367" s="93" t="s">
        <v>69</v>
      </c>
      <c r="I367" s="93" t="s">
        <v>44</v>
      </c>
      <c r="J367" s="96">
        <v>109.19</v>
      </c>
      <c r="K367" s="96">
        <v>109.19</v>
      </c>
      <c r="L367" s="93" t="s">
        <v>973</v>
      </c>
      <c r="M367" s="93">
        <v>51</v>
      </c>
      <c r="N367" s="94">
        <v>45277</v>
      </c>
      <c r="O367" s="94">
        <v>45284</v>
      </c>
      <c r="P367" s="93" t="s">
        <v>1258</v>
      </c>
      <c r="Q367" s="93" t="s">
        <v>3</v>
      </c>
      <c r="R367" s="95" t="s">
        <v>975</v>
      </c>
      <c r="S367" s="95" t="s">
        <v>976</v>
      </c>
      <c r="T367" s="95" t="s">
        <v>1017</v>
      </c>
      <c r="U367" s="97">
        <v>45282</v>
      </c>
    </row>
    <row r="368" spans="1:21">
      <c r="A368" s="86">
        <v>45282.427859722222</v>
      </c>
      <c r="B368" s="87" t="s">
        <v>35</v>
      </c>
      <c r="C368" s="88" t="s">
        <v>1272</v>
      </c>
      <c r="D368" s="87" t="s">
        <v>1276</v>
      </c>
      <c r="E368" s="89">
        <v>2</v>
      </c>
      <c r="F368" s="87" t="s">
        <v>68</v>
      </c>
      <c r="G368" s="87" t="s">
        <v>68</v>
      </c>
      <c r="H368" s="87" t="s">
        <v>92</v>
      </c>
      <c r="I368" s="87" t="s">
        <v>44</v>
      </c>
      <c r="J368" s="90">
        <v>109.19</v>
      </c>
      <c r="K368" s="90">
        <v>218.38</v>
      </c>
      <c r="L368" s="87" t="s">
        <v>981</v>
      </c>
      <c r="M368" s="87">
        <v>51</v>
      </c>
      <c r="N368" s="88">
        <v>45277</v>
      </c>
      <c r="O368" s="88">
        <v>45284</v>
      </c>
      <c r="P368" s="87" t="s">
        <v>1258</v>
      </c>
      <c r="Q368" s="87" t="s">
        <v>3</v>
      </c>
      <c r="R368" s="89" t="s">
        <v>975</v>
      </c>
      <c r="S368" s="89" t="s">
        <v>976</v>
      </c>
      <c r="T368" s="89" t="s">
        <v>1017</v>
      </c>
      <c r="U368" s="91">
        <v>45282</v>
      </c>
    </row>
    <row r="369" spans="1:21">
      <c r="A369" s="92">
        <v>45282.430035648147</v>
      </c>
      <c r="B369" s="93" t="s">
        <v>35</v>
      </c>
      <c r="C369" s="94" t="s">
        <v>1272</v>
      </c>
      <c r="D369" s="93" t="s">
        <v>126</v>
      </c>
      <c r="E369" s="95">
        <v>3</v>
      </c>
      <c r="F369" s="93">
        <v>6984733</v>
      </c>
      <c r="G369" s="93" t="s">
        <v>68</v>
      </c>
      <c r="H369" s="93" t="s">
        <v>69</v>
      </c>
      <c r="I369" s="93" t="s">
        <v>44</v>
      </c>
      <c r="J369" s="96">
        <v>109.19</v>
      </c>
      <c r="K369" s="96">
        <v>327.57</v>
      </c>
      <c r="L369" s="93" t="s">
        <v>973</v>
      </c>
      <c r="M369" s="93">
        <v>51</v>
      </c>
      <c r="N369" s="94">
        <v>45277</v>
      </c>
      <c r="O369" s="94">
        <v>45284</v>
      </c>
      <c r="P369" s="93" t="s">
        <v>1258</v>
      </c>
      <c r="Q369" s="93" t="s">
        <v>3</v>
      </c>
      <c r="R369" s="95" t="s">
        <v>975</v>
      </c>
      <c r="S369" s="95" t="s">
        <v>976</v>
      </c>
      <c r="T369" s="95" t="s">
        <v>1017</v>
      </c>
      <c r="U369" s="97">
        <v>45282</v>
      </c>
    </row>
    <row r="370" spans="1:21">
      <c r="A370" s="86">
        <v>45302.286846875002</v>
      </c>
      <c r="B370" s="87" t="s">
        <v>76</v>
      </c>
      <c r="C370" s="88" t="s">
        <v>1272</v>
      </c>
      <c r="D370" s="87" t="s">
        <v>156</v>
      </c>
      <c r="E370" s="89">
        <v>1</v>
      </c>
      <c r="F370" s="87">
        <v>6984733</v>
      </c>
      <c r="G370" s="87" t="s">
        <v>117</v>
      </c>
      <c r="H370" s="87" t="s">
        <v>69</v>
      </c>
      <c r="I370" s="87" t="s">
        <v>44</v>
      </c>
      <c r="J370" s="90">
        <v>116.75</v>
      </c>
      <c r="K370" s="90">
        <v>116.75</v>
      </c>
      <c r="L370" s="87" t="s">
        <v>973</v>
      </c>
      <c r="M370" s="87">
        <v>51</v>
      </c>
      <c r="N370" s="88">
        <v>45277</v>
      </c>
      <c r="O370" s="88">
        <v>45284</v>
      </c>
      <c r="P370" s="87" t="s">
        <v>1258</v>
      </c>
      <c r="Q370" s="87" t="s">
        <v>3</v>
      </c>
      <c r="R370" s="89" t="s">
        <v>975</v>
      </c>
      <c r="S370" s="89" t="s">
        <v>976</v>
      </c>
      <c r="T370" s="89" t="s">
        <v>1017</v>
      </c>
      <c r="U370" s="91">
        <v>45282</v>
      </c>
    </row>
    <row r="371" spans="1:21">
      <c r="A371" s="92">
        <v>45282.390173032407</v>
      </c>
      <c r="B371" s="93" t="s">
        <v>66</v>
      </c>
      <c r="C371" s="94" t="s">
        <v>1277</v>
      </c>
      <c r="D371" s="93" t="s">
        <v>1271</v>
      </c>
      <c r="E371" s="95">
        <v>3</v>
      </c>
      <c r="F371" s="93" t="s">
        <v>68</v>
      </c>
      <c r="G371" s="93" t="s">
        <v>68</v>
      </c>
      <c r="H371" s="93" t="s">
        <v>80</v>
      </c>
      <c r="I371" s="93" t="s">
        <v>45</v>
      </c>
      <c r="J371" s="96">
        <v>169.44</v>
      </c>
      <c r="K371" s="96">
        <v>508.32</v>
      </c>
      <c r="L371" s="93" t="s">
        <v>981</v>
      </c>
      <c r="M371" s="93">
        <v>51</v>
      </c>
      <c r="N371" s="94">
        <v>45277</v>
      </c>
      <c r="O371" s="94">
        <v>45284</v>
      </c>
      <c r="P371" s="93" t="s">
        <v>1258</v>
      </c>
      <c r="Q371" s="93" t="s">
        <v>3</v>
      </c>
      <c r="R371" s="95" t="s">
        <v>975</v>
      </c>
      <c r="S371" s="95" t="s">
        <v>1069</v>
      </c>
      <c r="T371" s="95" t="s">
        <v>1017</v>
      </c>
      <c r="U371" s="97">
        <v>45283</v>
      </c>
    </row>
    <row r="372" spans="1:21">
      <c r="A372" s="86">
        <v>45286.580953703706</v>
      </c>
      <c r="B372" s="87" t="s">
        <v>31</v>
      </c>
      <c r="C372" s="88" t="s">
        <v>1278</v>
      </c>
      <c r="D372" s="87" t="s">
        <v>1279</v>
      </c>
      <c r="E372" s="89">
        <v>7.5</v>
      </c>
      <c r="F372" s="87"/>
      <c r="G372" s="87" t="s">
        <v>68</v>
      </c>
      <c r="H372" s="87" t="s">
        <v>92</v>
      </c>
      <c r="I372" s="87" t="s">
        <v>44</v>
      </c>
      <c r="J372" s="90">
        <v>90.75</v>
      </c>
      <c r="K372" s="90">
        <v>680.625</v>
      </c>
      <c r="L372" s="87" t="s">
        <v>981</v>
      </c>
      <c r="M372" s="87">
        <v>52</v>
      </c>
      <c r="N372" s="88">
        <v>45284</v>
      </c>
      <c r="O372" s="88">
        <v>45291</v>
      </c>
      <c r="P372" s="87" t="s">
        <v>1280</v>
      </c>
      <c r="Q372" s="87" t="s">
        <v>3</v>
      </c>
      <c r="R372" s="89" t="s">
        <v>975</v>
      </c>
      <c r="S372" s="89" t="s">
        <v>1088</v>
      </c>
      <c r="T372" s="89" t="s">
        <v>1017</v>
      </c>
      <c r="U372" s="91">
        <v>45286</v>
      </c>
    </row>
    <row r="373" spans="1:21">
      <c r="A373" s="92">
        <v>45286.581250115742</v>
      </c>
      <c r="B373" s="93" t="s">
        <v>35</v>
      </c>
      <c r="C373" s="94" t="s">
        <v>1278</v>
      </c>
      <c r="D373" s="93" t="s">
        <v>1279</v>
      </c>
      <c r="E373" s="95">
        <v>8</v>
      </c>
      <c r="F373" s="93"/>
      <c r="G373" s="93" t="s">
        <v>68</v>
      </c>
      <c r="H373" s="93" t="s">
        <v>92</v>
      </c>
      <c r="I373" s="93" t="s">
        <v>44</v>
      </c>
      <c r="J373" s="96">
        <v>109.19</v>
      </c>
      <c r="K373" s="96">
        <v>873.52</v>
      </c>
      <c r="L373" s="93" t="s">
        <v>981</v>
      </c>
      <c r="M373" s="93">
        <v>52</v>
      </c>
      <c r="N373" s="94">
        <v>45284</v>
      </c>
      <c r="O373" s="94">
        <v>45291</v>
      </c>
      <c r="P373" s="93" t="s">
        <v>1280</v>
      </c>
      <c r="Q373" s="93" t="s">
        <v>3</v>
      </c>
      <c r="R373" s="95" t="s">
        <v>975</v>
      </c>
      <c r="S373" s="95" t="s">
        <v>1088</v>
      </c>
      <c r="T373" s="95" t="s">
        <v>1017</v>
      </c>
      <c r="U373" s="97">
        <v>45286</v>
      </c>
    </row>
    <row r="374" spans="1:21">
      <c r="A374" s="86">
        <v>45289.391974305552</v>
      </c>
      <c r="B374" s="87" t="s">
        <v>66</v>
      </c>
      <c r="C374" s="88" t="s">
        <v>1278</v>
      </c>
      <c r="D374" s="87" t="s">
        <v>1281</v>
      </c>
      <c r="E374" s="89">
        <v>8</v>
      </c>
      <c r="F374" s="87" t="s">
        <v>68</v>
      </c>
      <c r="G374" s="87" t="s">
        <v>68</v>
      </c>
      <c r="H374" s="87" t="s">
        <v>80</v>
      </c>
      <c r="I374" s="87" t="s">
        <v>44</v>
      </c>
      <c r="J374" s="90">
        <v>112.96</v>
      </c>
      <c r="K374" s="90">
        <v>903.68</v>
      </c>
      <c r="L374" s="87" t="s">
        <v>981</v>
      </c>
      <c r="M374" s="87">
        <v>52</v>
      </c>
      <c r="N374" s="88">
        <v>45284</v>
      </c>
      <c r="O374" s="88">
        <v>45291</v>
      </c>
      <c r="P374" s="87" t="s">
        <v>1280</v>
      </c>
      <c r="Q374" s="87" t="s">
        <v>3</v>
      </c>
      <c r="R374" s="89" t="s">
        <v>975</v>
      </c>
      <c r="S374" s="89" t="s">
        <v>1088</v>
      </c>
      <c r="T374" s="89" t="s">
        <v>1017</v>
      </c>
      <c r="U374" s="91">
        <v>45286</v>
      </c>
    </row>
    <row r="375" spans="1:21">
      <c r="A375" s="92">
        <v>45287.501753009259</v>
      </c>
      <c r="B375" s="93" t="s">
        <v>31</v>
      </c>
      <c r="C375" s="94" t="s">
        <v>1282</v>
      </c>
      <c r="D375" s="93" t="s">
        <v>1279</v>
      </c>
      <c r="E375" s="95">
        <v>6</v>
      </c>
      <c r="F375" s="93" t="s">
        <v>68</v>
      </c>
      <c r="G375" s="93" t="s">
        <v>68</v>
      </c>
      <c r="H375" s="93" t="s">
        <v>92</v>
      </c>
      <c r="I375" s="93" t="s">
        <v>44</v>
      </c>
      <c r="J375" s="96">
        <v>90.75</v>
      </c>
      <c r="K375" s="96">
        <v>544.5</v>
      </c>
      <c r="L375" s="93" t="s">
        <v>981</v>
      </c>
      <c r="M375" s="93">
        <v>52</v>
      </c>
      <c r="N375" s="94">
        <v>45284</v>
      </c>
      <c r="O375" s="94">
        <v>45291</v>
      </c>
      <c r="P375" s="93" t="s">
        <v>1280</v>
      </c>
      <c r="Q375" s="93" t="s">
        <v>3</v>
      </c>
      <c r="R375" s="95" t="s">
        <v>975</v>
      </c>
      <c r="S375" s="95" t="s">
        <v>1098</v>
      </c>
      <c r="T375" s="95" t="s">
        <v>1017</v>
      </c>
      <c r="U375" s="97">
        <v>45287</v>
      </c>
    </row>
    <row r="376" spans="1:21">
      <c r="A376" s="86">
        <v>45287.502294560189</v>
      </c>
      <c r="B376" s="87" t="s">
        <v>31</v>
      </c>
      <c r="C376" s="88" t="s">
        <v>1282</v>
      </c>
      <c r="D376" s="87" t="s">
        <v>1283</v>
      </c>
      <c r="E376" s="89">
        <v>2</v>
      </c>
      <c r="F376" s="87" t="s">
        <v>68</v>
      </c>
      <c r="G376" s="87" t="s">
        <v>68</v>
      </c>
      <c r="H376" s="87" t="s">
        <v>80</v>
      </c>
      <c r="I376" s="87" t="s">
        <v>44</v>
      </c>
      <c r="J376" s="90">
        <v>90.75</v>
      </c>
      <c r="K376" s="90">
        <v>181.5</v>
      </c>
      <c r="L376" s="87" t="s">
        <v>981</v>
      </c>
      <c r="M376" s="87">
        <v>52</v>
      </c>
      <c r="N376" s="88">
        <v>45284</v>
      </c>
      <c r="O376" s="88">
        <v>45291</v>
      </c>
      <c r="P376" s="87" t="s">
        <v>1280</v>
      </c>
      <c r="Q376" s="87" t="s">
        <v>3</v>
      </c>
      <c r="R376" s="89" t="s">
        <v>975</v>
      </c>
      <c r="S376" s="89" t="s">
        <v>1098</v>
      </c>
      <c r="T376" s="89" t="s">
        <v>1017</v>
      </c>
      <c r="U376" s="91">
        <v>45287</v>
      </c>
    </row>
    <row r="377" spans="1:21">
      <c r="A377" s="92">
        <v>45287.58210162037</v>
      </c>
      <c r="B377" s="93" t="s">
        <v>35</v>
      </c>
      <c r="C377" s="94" t="s">
        <v>1282</v>
      </c>
      <c r="D377" s="93" t="s">
        <v>1284</v>
      </c>
      <c r="E377" s="95">
        <v>7</v>
      </c>
      <c r="F377" s="93" t="s">
        <v>68</v>
      </c>
      <c r="G377" s="93" t="s">
        <v>68</v>
      </c>
      <c r="H377" s="93" t="s">
        <v>1285</v>
      </c>
      <c r="I377" s="93" t="s">
        <v>44</v>
      </c>
      <c r="J377" s="96">
        <v>109.19</v>
      </c>
      <c r="K377" s="96">
        <v>764.32999999999993</v>
      </c>
      <c r="L377" s="93" t="s">
        <v>981</v>
      </c>
      <c r="M377" s="93">
        <v>52</v>
      </c>
      <c r="N377" s="94">
        <v>45284</v>
      </c>
      <c r="O377" s="94">
        <v>45291</v>
      </c>
      <c r="P377" s="93" t="s">
        <v>1280</v>
      </c>
      <c r="Q377" s="93" t="s">
        <v>3</v>
      </c>
      <c r="R377" s="95" t="s">
        <v>975</v>
      </c>
      <c r="S377" s="95" t="s">
        <v>1098</v>
      </c>
      <c r="T377" s="95" t="s">
        <v>1017</v>
      </c>
      <c r="U377" s="97">
        <v>45287</v>
      </c>
    </row>
    <row r="378" spans="1:21">
      <c r="A378" s="86">
        <v>45289.392323495369</v>
      </c>
      <c r="B378" s="87" t="s">
        <v>66</v>
      </c>
      <c r="C378" s="88" t="s">
        <v>1282</v>
      </c>
      <c r="D378" s="87" t="s">
        <v>1281</v>
      </c>
      <c r="E378" s="89">
        <v>8</v>
      </c>
      <c r="F378" s="87" t="s">
        <v>68</v>
      </c>
      <c r="G378" s="87" t="s">
        <v>68</v>
      </c>
      <c r="H378" s="87" t="s">
        <v>80</v>
      </c>
      <c r="I378" s="87" t="s">
        <v>44</v>
      </c>
      <c r="J378" s="90">
        <v>112.96</v>
      </c>
      <c r="K378" s="90">
        <v>903.68</v>
      </c>
      <c r="L378" s="87" t="s">
        <v>981</v>
      </c>
      <c r="M378" s="87">
        <v>52</v>
      </c>
      <c r="N378" s="88">
        <v>45284</v>
      </c>
      <c r="O378" s="88">
        <v>45291</v>
      </c>
      <c r="P378" s="87" t="s">
        <v>1280</v>
      </c>
      <c r="Q378" s="87" t="s">
        <v>3</v>
      </c>
      <c r="R378" s="89" t="s">
        <v>975</v>
      </c>
      <c r="S378" s="89" t="s">
        <v>1098</v>
      </c>
      <c r="T378" s="89" t="s">
        <v>1017</v>
      </c>
      <c r="U378" s="91">
        <v>45287</v>
      </c>
    </row>
    <row r="379" spans="1:21">
      <c r="A379" s="92">
        <v>45302.294821412041</v>
      </c>
      <c r="B379" s="93" t="s">
        <v>76</v>
      </c>
      <c r="C379" s="94" t="s">
        <v>1282</v>
      </c>
      <c r="D379" s="93" t="s">
        <v>156</v>
      </c>
      <c r="E379" s="95">
        <v>1</v>
      </c>
      <c r="F379" s="93">
        <v>6984733</v>
      </c>
      <c r="G379" s="93" t="s">
        <v>117</v>
      </c>
      <c r="H379" s="93" t="s">
        <v>69</v>
      </c>
      <c r="I379" s="93" t="s">
        <v>44</v>
      </c>
      <c r="J379" s="96">
        <v>116.75</v>
      </c>
      <c r="K379" s="96">
        <v>116.75</v>
      </c>
      <c r="L379" s="93" t="s">
        <v>973</v>
      </c>
      <c r="M379" s="93">
        <v>52</v>
      </c>
      <c r="N379" s="94">
        <v>45284</v>
      </c>
      <c r="O379" s="94">
        <v>45291</v>
      </c>
      <c r="P379" s="93" t="s">
        <v>1280</v>
      </c>
      <c r="Q379" s="93" t="s">
        <v>3</v>
      </c>
      <c r="R379" s="95" t="s">
        <v>975</v>
      </c>
      <c r="S379" s="95" t="s">
        <v>1098</v>
      </c>
      <c r="T379" s="95" t="s">
        <v>1017</v>
      </c>
      <c r="U379" s="97">
        <v>45287</v>
      </c>
    </row>
    <row r="380" spans="1:21">
      <c r="A380" s="86">
        <v>45288.576667592592</v>
      </c>
      <c r="B380" s="87" t="s">
        <v>35</v>
      </c>
      <c r="C380" s="88" t="s">
        <v>1286</v>
      </c>
      <c r="D380" s="87" t="s">
        <v>1287</v>
      </c>
      <c r="E380" s="89">
        <v>2</v>
      </c>
      <c r="F380" s="87" t="s">
        <v>68</v>
      </c>
      <c r="G380" s="87" t="s">
        <v>68</v>
      </c>
      <c r="H380" s="87" t="s">
        <v>1285</v>
      </c>
      <c r="I380" s="87" t="s">
        <v>44</v>
      </c>
      <c r="J380" s="90">
        <v>109.19</v>
      </c>
      <c r="K380" s="90">
        <v>218.38</v>
      </c>
      <c r="L380" s="87" t="s">
        <v>981</v>
      </c>
      <c r="M380" s="87">
        <v>52</v>
      </c>
      <c r="N380" s="88">
        <v>45284</v>
      </c>
      <c r="O380" s="88">
        <v>45291</v>
      </c>
      <c r="P380" s="87" t="s">
        <v>1280</v>
      </c>
      <c r="Q380" s="87" t="s">
        <v>3</v>
      </c>
      <c r="R380" s="89" t="s">
        <v>975</v>
      </c>
      <c r="S380" s="89" t="s">
        <v>1194</v>
      </c>
      <c r="T380" s="89" t="s">
        <v>1017</v>
      </c>
      <c r="U380" s="91">
        <v>45288</v>
      </c>
    </row>
    <row r="381" spans="1:21">
      <c r="A381" s="92">
        <v>45288.576772569446</v>
      </c>
      <c r="B381" s="93" t="s">
        <v>31</v>
      </c>
      <c r="C381" s="94" t="s">
        <v>1286</v>
      </c>
      <c r="D381" s="93" t="s">
        <v>1287</v>
      </c>
      <c r="E381" s="95">
        <v>2</v>
      </c>
      <c r="F381" s="93" t="s">
        <v>68</v>
      </c>
      <c r="G381" s="93" t="s">
        <v>68</v>
      </c>
      <c r="H381" s="93" t="s">
        <v>1285</v>
      </c>
      <c r="I381" s="93" t="s">
        <v>44</v>
      </c>
      <c r="J381" s="96">
        <v>90.75</v>
      </c>
      <c r="K381" s="96">
        <v>181.5</v>
      </c>
      <c r="L381" s="93" t="s">
        <v>981</v>
      </c>
      <c r="M381" s="93">
        <v>52</v>
      </c>
      <c r="N381" s="94">
        <v>45284</v>
      </c>
      <c r="O381" s="94">
        <v>45291</v>
      </c>
      <c r="P381" s="93" t="s">
        <v>1280</v>
      </c>
      <c r="Q381" s="93" t="s">
        <v>3</v>
      </c>
      <c r="R381" s="95" t="s">
        <v>975</v>
      </c>
      <c r="S381" s="95" t="s">
        <v>1194</v>
      </c>
      <c r="T381" s="95" t="s">
        <v>1017</v>
      </c>
      <c r="U381" s="97">
        <v>45288</v>
      </c>
    </row>
    <row r="382" spans="1:21">
      <c r="A382" s="86">
        <v>45288.577592476853</v>
      </c>
      <c r="B382" s="87" t="s">
        <v>31</v>
      </c>
      <c r="C382" s="88" t="s">
        <v>1286</v>
      </c>
      <c r="D382" s="87" t="s">
        <v>1288</v>
      </c>
      <c r="E382" s="89">
        <v>6</v>
      </c>
      <c r="F382" s="87" t="s">
        <v>68</v>
      </c>
      <c r="G382" s="87" t="s">
        <v>68</v>
      </c>
      <c r="H382" s="87" t="s">
        <v>165</v>
      </c>
      <c r="I382" s="87" t="s">
        <v>44</v>
      </c>
      <c r="J382" s="90">
        <v>90.75</v>
      </c>
      <c r="K382" s="90">
        <v>544.5</v>
      </c>
      <c r="L382" s="87" t="s">
        <v>981</v>
      </c>
      <c r="M382" s="87">
        <v>52</v>
      </c>
      <c r="N382" s="88">
        <v>45284</v>
      </c>
      <c r="O382" s="88">
        <v>45291</v>
      </c>
      <c r="P382" s="87" t="s">
        <v>1280</v>
      </c>
      <c r="Q382" s="87" t="s">
        <v>3</v>
      </c>
      <c r="R382" s="89" t="s">
        <v>975</v>
      </c>
      <c r="S382" s="89" t="s">
        <v>1194</v>
      </c>
      <c r="T382" s="89" t="s">
        <v>1017</v>
      </c>
      <c r="U382" s="91">
        <v>45288</v>
      </c>
    </row>
    <row r="383" spans="1:21">
      <c r="A383" s="92">
        <v>45288.577666203702</v>
      </c>
      <c r="B383" s="93" t="s">
        <v>35</v>
      </c>
      <c r="C383" s="94" t="s">
        <v>1286</v>
      </c>
      <c r="D383" s="93" t="s">
        <v>1288</v>
      </c>
      <c r="E383" s="95">
        <v>6</v>
      </c>
      <c r="F383" s="93" t="s">
        <v>68</v>
      </c>
      <c r="G383" s="93" t="s">
        <v>68</v>
      </c>
      <c r="H383" s="93" t="s">
        <v>165</v>
      </c>
      <c r="I383" s="93" t="s">
        <v>44</v>
      </c>
      <c r="J383" s="96">
        <v>109.19</v>
      </c>
      <c r="K383" s="96">
        <v>655.14</v>
      </c>
      <c r="L383" s="93" t="s">
        <v>981</v>
      </c>
      <c r="M383" s="93">
        <v>52</v>
      </c>
      <c r="N383" s="94">
        <v>45284</v>
      </c>
      <c r="O383" s="94">
        <v>45291</v>
      </c>
      <c r="P383" s="93" t="s">
        <v>1280</v>
      </c>
      <c r="Q383" s="93" t="s">
        <v>3</v>
      </c>
      <c r="R383" s="95" t="s">
        <v>975</v>
      </c>
      <c r="S383" s="95" t="s">
        <v>1194</v>
      </c>
      <c r="T383" s="95" t="s">
        <v>1017</v>
      </c>
      <c r="U383" s="97">
        <v>45288</v>
      </c>
    </row>
    <row r="384" spans="1:21">
      <c r="A384" s="86">
        <v>45289.392412847221</v>
      </c>
      <c r="B384" s="87" t="s">
        <v>66</v>
      </c>
      <c r="C384" s="88" t="s">
        <v>1286</v>
      </c>
      <c r="D384" s="87" t="s">
        <v>1281</v>
      </c>
      <c r="E384" s="89">
        <v>8</v>
      </c>
      <c r="F384" s="87" t="s">
        <v>68</v>
      </c>
      <c r="G384" s="87" t="s">
        <v>68</v>
      </c>
      <c r="H384" s="87" t="s">
        <v>80</v>
      </c>
      <c r="I384" s="87" t="s">
        <v>44</v>
      </c>
      <c r="J384" s="90">
        <v>112.96</v>
      </c>
      <c r="K384" s="90">
        <v>903.68</v>
      </c>
      <c r="L384" s="87" t="s">
        <v>981</v>
      </c>
      <c r="M384" s="87">
        <v>52</v>
      </c>
      <c r="N384" s="88">
        <v>45284</v>
      </c>
      <c r="O384" s="88">
        <v>45291</v>
      </c>
      <c r="P384" s="87" t="s">
        <v>1280</v>
      </c>
      <c r="Q384" s="87" t="s">
        <v>3</v>
      </c>
      <c r="R384" s="89" t="s">
        <v>975</v>
      </c>
      <c r="S384" s="89" t="s">
        <v>1194</v>
      </c>
      <c r="T384" s="89" t="s">
        <v>1017</v>
      </c>
      <c r="U384" s="91">
        <v>45288</v>
      </c>
    </row>
    <row r="385" spans="1:21">
      <c r="A385" s="92">
        <v>45302.295160648151</v>
      </c>
      <c r="B385" s="93" t="s">
        <v>76</v>
      </c>
      <c r="C385" s="94" t="s">
        <v>1286</v>
      </c>
      <c r="D385" s="93" t="s">
        <v>156</v>
      </c>
      <c r="E385" s="95">
        <v>1</v>
      </c>
      <c r="F385" s="93">
        <v>6984733</v>
      </c>
      <c r="G385" s="93" t="s">
        <v>117</v>
      </c>
      <c r="H385" s="93" t="s">
        <v>69</v>
      </c>
      <c r="I385" s="93" t="s">
        <v>44</v>
      </c>
      <c r="J385" s="96">
        <v>116.75</v>
      </c>
      <c r="K385" s="96">
        <v>116.75</v>
      </c>
      <c r="L385" s="93" t="s">
        <v>973</v>
      </c>
      <c r="M385" s="93">
        <v>52</v>
      </c>
      <c r="N385" s="94">
        <v>45284</v>
      </c>
      <c r="O385" s="94">
        <v>45291</v>
      </c>
      <c r="P385" s="93" t="s">
        <v>1280</v>
      </c>
      <c r="Q385" s="93" t="s">
        <v>3</v>
      </c>
      <c r="R385" s="95" t="s">
        <v>975</v>
      </c>
      <c r="S385" s="95" t="s">
        <v>1194</v>
      </c>
      <c r="T385" s="95" t="s">
        <v>1017</v>
      </c>
      <c r="U385" s="97">
        <v>45288</v>
      </c>
    </row>
    <row r="386" spans="1:21">
      <c r="A386" s="86">
        <v>45289.392500578702</v>
      </c>
      <c r="B386" s="87" t="s">
        <v>66</v>
      </c>
      <c r="C386" s="88" t="s">
        <v>971</v>
      </c>
      <c r="D386" s="87" t="s">
        <v>1281</v>
      </c>
      <c r="E386" s="89">
        <v>8</v>
      </c>
      <c r="F386" s="87" t="s">
        <v>68</v>
      </c>
      <c r="G386" s="87" t="s">
        <v>68</v>
      </c>
      <c r="H386" s="87" t="s">
        <v>80</v>
      </c>
      <c r="I386" s="87" t="s">
        <v>44</v>
      </c>
      <c r="J386" s="90">
        <v>112.96</v>
      </c>
      <c r="K386" s="90">
        <v>903.68</v>
      </c>
      <c r="L386" s="87" t="s">
        <v>981</v>
      </c>
      <c r="M386" s="87">
        <v>52</v>
      </c>
      <c r="N386" s="88">
        <v>45284</v>
      </c>
      <c r="O386" s="88">
        <v>45291</v>
      </c>
      <c r="P386" s="87" t="s">
        <v>1280</v>
      </c>
      <c r="Q386" s="87" t="s">
        <v>3</v>
      </c>
      <c r="R386" s="89" t="s">
        <v>975</v>
      </c>
      <c r="S386" s="89" t="s">
        <v>1198</v>
      </c>
      <c r="T386" s="89" t="s">
        <v>1017</v>
      </c>
      <c r="U386" s="91">
        <v>45289</v>
      </c>
    </row>
    <row r="387" spans="1:21">
      <c r="A387" s="92">
        <v>45289.409539930559</v>
      </c>
      <c r="B387" s="93" t="s">
        <v>31</v>
      </c>
      <c r="C387" s="94" t="s">
        <v>971</v>
      </c>
      <c r="D387" s="93" t="s">
        <v>1289</v>
      </c>
      <c r="E387" s="95">
        <v>3</v>
      </c>
      <c r="F387" s="93" t="s">
        <v>68</v>
      </c>
      <c r="G387" s="93" t="s">
        <v>68</v>
      </c>
      <c r="H387" s="93" t="s">
        <v>165</v>
      </c>
      <c r="I387" s="93" t="s">
        <v>44</v>
      </c>
      <c r="J387" s="96">
        <v>90.75</v>
      </c>
      <c r="K387" s="96">
        <v>272.25</v>
      </c>
      <c r="L387" s="93" t="s">
        <v>981</v>
      </c>
      <c r="M387" s="93">
        <v>52</v>
      </c>
      <c r="N387" s="94">
        <v>45284</v>
      </c>
      <c r="O387" s="94">
        <v>45291</v>
      </c>
      <c r="P387" s="93" t="s">
        <v>1280</v>
      </c>
      <c r="Q387" s="93" t="s">
        <v>3</v>
      </c>
      <c r="R387" s="95" t="s">
        <v>975</v>
      </c>
      <c r="S387" s="95" t="s">
        <v>1198</v>
      </c>
      <c r="T387" s="95" t="s">
        <v>1017</v>
      </c>
      <c r="U387" s="97">
        <v>45289</v>
      </c>
    </row>
    <row r="388" spans="1:21">
      <c r="A388" s="86">
        <v>45289.409966898151</v>
      </c>
      <c r="B388" s="87" t="s">
        <v>35</v>
      </c>
      <c r="C388" s="88" t="s">
        <v>971</v>
      </c>
      <c r="D388" s="87" t="s">
        <v>1289</v>
      </c>
      <c r="E388" s="89">
        <v>3</v>
      </c>
      <c r="F388" s="87" t="s">
        <v>68</v>
      </c>
      <c r="G388" s="87" t="s">
        <v>68</v>
      </c>
      <c r="H388" s="87" t="s">
        <v>165</v>
      </c>
      <c r="I388" s="87" t="s">
        <v>44</v>
      </c>
      <c r="J388" s="90">
        <v>109.19</v>
      </c>
      <c r="K388" s="90">
        <v>327.57</v>
      </c>
      <c r="L388" s="87" t="s">
        <v>981</v>
      </c>
      <c r="M388" s="87">
        <v>52</v>
      </c>
      <c r="N388" s="88">
        <v>45284</v>
      </c>
      <c r="O388" s="88">
        <v>45291</v>
      </c>
      <c r="P388" s="87" t="s">
        <v>1280</v>
      </c>
      <c r="Q388" s="87" t="s">
        <v>3</v>
      </c>
      <c r="R388" s="89" t="s">
        <v>975</v>
      </c>
      <c r="S388" s="89" t="s">
        <v>1198</v>
      </c>
      <c r="T388" s="89" t="s">
        <v>1017</v>
      </c>
      <c r="U388" s="91">
        <v>45289</v>
      </c>
    </row>
    <row r="389" spans="1:21">
      <c r="A389" s="92">
        <v>45289.410643981479</v>
      </c>
      <c r="B389" s="93" t="s">
        <v>35</v>
      </c>
      <c r="C389" s="94" t="s">
        <v>971</v>
      </c>
      <c r="D389" s="93" t="s">
        <v>1290</v>
      </c>
      <c r="E389" s="95">
        <v>3</v>
      </c>
      <c r="F389" s="93" t="s">
        <v>68</v>
      </c>
      <c r="G389" s="93" t="s">
        <v>68</v>
      </c>
      <c r="H389" s="93" t="s">
        <v>92</v>
      </c>
      <c r="I389" s="93" t="s">
        <v>44</v>
      </c>
      <c r="J389" s="96">
        <v>109.19</v>
      </c>
      <c r="K389" s="96">
        <v>327.57</v>
      </c>
      <c r="L389" s="93" t="s">
        <v>981</v>
      </c>
      <c r="M389" s="93">
        <v>52</v>
      </c>
      <c r="N389" s="94">
        <v>45284</v>
      </c>
      <c r="O389" s="94">
        <v>45291</v>
      </c>
      <c r="P389" s="93" t="s">
        <v>1280</v>
      </c>
      <c r="Q389" s="93" t="s">
        <v>3</v>
      </c>
      <c r="R389" s="95" t="s">
        <v>975</v>
      </c>
      <c r="S389" s="95" t="s">
        <v>1198</v>
      </c>
      <c r="T389" s="95" t="s">
        <v>1017</v>
      </c>
      <c r="U389" s="97">
        <v>45289</v>
      </c>
    </row>
    <row r="390" spans="1:21">
      <c r="A390" s="86">
        <v>45289.410683333335</v>
      </c>
      <c r="B390" s="87" t="s">
        <v>31</v>
      </c>
      <c r="C390" s="88" t="s">
        <v>971</v>
      </c>
      <c r="D390" s="87" t="s">
        <v>1290</v>
      </c>
      <c r="E390" s="89">
        <v>3</v>
      </c>
      <c r="F390" s="87" t="s">
        <v>68</v>
      </c>
      <c r="G390" s="87" t="s">
        <v>68</v>
      </c>
      <c r="H390" s="87" t="s">
        <v>92</v>
      </c>
      <c r="I390" s="87" t="s">
        <v>44</v>
      </c>
      <c r="J390" s="90">
        <v>90.75</v>
      </c>
      <c r="K390" s="90">
        <v>272.25</v>
      </c>
      <c r="L390" s="87" t="s">
        <v>981</v>
      </c>
      <c r="M390" s="87">
        <v>52</v>
      </c>
      <c r="N390" s="88">
        <v>45284</v>
      </c>
      <c r="O390" s="88">
        <v>45291</v>
      </c>
      <c r="P390" s="87" t="s">
        <v>1280</v>
      </c>
      <c r="Q390" s="87" t="s">
        <v>3</v>
      </c>
      <c r="R390" s="89" t="s">
        <v>975</v>
      </c>
      <c r="S390" s="89" t="s">
        <v>1198</v>
      </c>
      <c r="T390" s="89" t="s">
        <v>1017</v>
      </c>
      <c r="U390" s="91">
        <v>45289</v>
      </c>
    </row>
    <row r="391" spans="1:21">
      <c r="A391" s="92">
        <v>45289.411181481482</v>
      </c>
      <c r="B391" s="93" t="s">
        <v>31</v>
      </c>
      <c r="C391" s="94" t="s">
        <v>971</v>
      </c>
      <c r="D391" s="93" t="s">
        <v>1291</v>
      </c>
      <c r="E391" s="95">
        <v>2</v>
      </c>
      <c r="F391" s="93">
        <v>6984733</v>
      </c>
      <c r="G391" s="93" t="s">
        <v>68</v>
      </c>
      <c r="H391" s="93" t="s">
        <v>69</v>
      </c>
      <c r="I391" s="93" t="s">
        <v>44</v>
      </c>
      <c r="J391" s="96">
        <v>90.75</v>
      </c>
      <c r="K391" s="96">
        <v>181.5</v>
      </c>
      <c r="L391" s="93" t="s">
        <v>973</v>
      </c>
      <c r="M391" s="93">
        <v>52</v>
      </c>
      <c r="N391" s="94">
        <v>45284</v>
      </c>
      <c r="O391" s="94">
        <v>45291</v>
      </c>
      <c r="P391" s="93" t="s">
        <v>1280</v>
      </c>
      <c r="Q391" s="93" t="s">
        <v>3</v>
      </c>
      <c r="R391" s="95" t="s">
        <v>975</v>
      </c>
      <c r="S391" s="95" t="s">
        <v>1198</v>
      </c>
      <c r="T391" s="95" t="s">
        <v>1017</v>
      </c>
      <c r="U391" s="97">
        <v>45289</v>
      </c>
    </row>
    <row r="392" spans="1:21">
      <c r="A392" s="86">
        <v>45289.411271180557</v>
      </c>
      <c r="B392" s="87" t="s">
        <v>35</v>
      </c>
      <c r="C392" s="88" t="s">
        <v>971</v>
      </c>
      <c r="D392" s="87" t="s">
        <v>1291</v>
      </c>
      <c r="E392" s="89">
        <v>2</v>
      </c>
      <c r="F392" s="87">
        <v>6984733</v>
      </c>
      <c r="G392" s="87" t="s">
        <v>68</v>
      </c>
      <c r="H392" s="87" t="s">
        <v>69</v>
      </c>
      <c r="I392" s="87" t="s">
        <v>44</v>
      </c>
      <c r="J392" s="90">
        <v>109.19</v>
      </c>
      <c r="K392" s="90">
        <v>218.38</v>
      </c>
      <c r="L392" s="87" t="s">
        <v>973</v>
      </c>
      <c r="M392" s="87">
        <v>52</v>
      </c>
      <c r="N392" s="88">
        <v>45284</v>
      </c>
      <c r="O392" s="88">
        <v>45291</v>
      </c>
      <c r="P392" s="87" t="s">
        <v>1280</v>
      </c>
      <c r="Q392" s="87" t="s">
        <v>3</v>
      </c>
      <c r="R392" s="89" t="s">
        <v>975</v>
      </c>
      <c r="S392" s="89" t="s">
        <v>1198</v>
      </c>
      <c r="T392" s="89" t="s">
        <v>1017</v>
      </c>
      <c r="U392" s="91">
        <v>45289</v>
      </c>
    </row>
    <row r="393" spans="1:21">
      <c r="A393" s="92">
        <v>45302.295387731479</v>
      </c>
      <c r="B393" s="93" t="s">
        <v>76</v>
      </c>
      <c r="C393" s="94" t="s">
        <v>971</v>
      </c>
      <c r="D393" s="93" t="s">
        <v>156</v>
      </c>
      <c r="E393" s="95">
        <v>1</v>
      </c>
      <c r="F393" s="93">
        <v>6984733</v>
      </c>
      <c r="G393" s="93" t="s">
        <v>117</v>
      </c>
      <c r="H393" s="93" t="s">
        <v>69</v>
      </c>
      <c r="I393" s="93" t="s">
        <v>44</v>
      </c>
      <c r="J393" s="96">
        <v>116.75</v>
      </c>
      <c r="K393" s="96">
        <v>116.75</v>
      </c>
      <c r="L393" s="93" t="s">
        <v>973</v>
      </c>
      <c r="M393" s="93">
        <v>52</v>
      </c>
      <c r="N393" s="94">
        <v>45284</v>
      </c>
      <c r="O393" s="94">
        <v>45291</v>
      </c>
      <c r="P393" s="93" t="s">
        <v>1280</v>
      </c>
      <c r="Q393" s="93" t="s">
        <v>3</v>
      </c>
      <c r="R393" s="95" t="s">
        <v>975</v>
      </c>
      <c r="S393" s="95" t="s">
        <v>1198</v>
      </c>
      <c r="T393" s="95" t="s">
        <v>1017</v>
      </c>
      <c r="U393" s="97">
        <v>45289</v>
      </c>
    </row>
    <row r="394" spans="1:21">
      <c r="A394" s="86">
        <v>45289.392820370369</v>
      </c>
      <c r="B394" s="87" t="s">
        <v>66</v>
      </c>
      <c r="C394" s="88" t="s">
        <v>1292</v>
      </c>
      <c r="D394" s="87" t="s">
        <v>1281</v>
      </c>
      <c r="E394" s="89">
        <v>4</v>
      </c>
      <c r="F394" s="87" t="s">
        <v>68</v>
      </c>
      <c r="G394" s="87" t="s">
        <v>68</v>
      </c>
      <c r="H394" s="87" t="s">
        <v>80</v>
      </c>
      <c r="I394" s="87" t="s">
        <v>45</v>
      </c>
      <c r="J394" s="90">
        <v>169.44</v>
      </c>
      <c r="K394" s="90">
        <v>677.76</v>
      </c>
      <c r="L394" s="87" t="s">
        <v>981</v>
      </c>
      <c r="M394" s="87">
        <v>52</v>
      </c>
      <c r="N394" s="88">
        <v>45284</v>
      </c>
      <c r="O394" s="88">
        <v>45291</v>
      </c>
      <c r="P394" s="87" t="s">
        <v>1280</v>
      </c>
      <c r="Q394" s="87" t="s">
        <v>3</v>
      </c>
      <c r="R394" s="89" t="s">
        <v>975</v>
      </c>
      <c r="S394" s="89" t="s">
        <v>983</v>
      </c>
      <c r="T394" s="89" t="s">
        <v>1017</v>
      </c>
      <c r="U394" s="91">
        <v>45290</v>
      </c>
    </row>
    <row r="395" spans="1:21">
      <c r="A395" s="92">
        <v>45265.241821527779</v>
      </c>
      <c r="B395" s="93" t="s">
        <v>31</v>
      </c>
      <c r="C395" s="94" t="s">
        <v>1293</v>
      </c>
      <c r="D395" s="93" t="s">
        <v>187</v>
      </c>
      <c r="E395" s="95">
        <v>4</v>
      </c>
      <c r="F395" s="93">
        <v>6984733</v>
      </c>
      <c r="G395" s="93" t="s">
        <v>68</v>
      </c>
      <c r="H395" s="93" t="s">
        <v>69</v>
      </c>
      <c r="I395" s="93" t="s">
        <v>44</v>
      </c>
      <c r="J395" s="96">
        <v>90.75</v>
      </c>
      <c r="K395" s="96">
        <v>363</v>
      </c>
      <c r="L395" s="93" t="s">
        <v>973</v>
      </c>
      <c r="M395" s="93">
        <v>49</v>
      </c>
      <c r="N395" s="94">
        <v>45263</v>
      </c>
      <c r="O395" s="94">
        <v>45270</v>
      </c>
      <c r="P395" s="93" t="s">
        <v>1294</v>
      </c>
      <c r="Q395" s="93" t="s">
        <v>3</v>
      </c>
      <c r="R395" s="95" t="s">
        <v>975</v>
      </c>
      <c r="S395" s="95" t="s">
        <v>1118</v>
      </c>
      <c r="T395" s="95" t="s">
        <v>1017</v>
      </c>
      <c r="U395" s="97">
        <v>45264</v>
      </c>
    </row>
    <row r="396" spans="1:21">
      <c r="A396" s="86">
        <v>45265.242712037034</v>
      </c>
      <c r="B396" s="87" t="s">
        <v>31</v>
      </c>
      <c r="C396" s="88" t="s">
        <v>1293</v>
      </c>
      <c r="D396" s="87" t="s">
        <v>1295</v>
      </c>
      <c r="E396" s="89">
        <v>2</v>
      </c>
      <c r="F396" s="87" t="s">
        <v>68</v>
      </c>
      <c r="G396" s="87" t="s">
        <v>68</v>
      </c>
      <c r="H396" s="87" t="s">
        <v>1184</v>
      </c>
      <c r="I396" s="87" t="s">
        <v>44</v>
      </c>
      <c r="J396" s="90">
        <v>90.75</v>
      </c>
      <c r="K396" s="90">
        <v>181.5</v>
      </c>
      <c r="L396" s="87" t="s">
        <v>981</v>
      </c>
      <c r="M396" s="87">
        <v>49</v>
      </c>
      <c r="N396" s="88">
        <v>45263</v>
      </c>
      <c r="O396" s="88">
        <v>45270</v>
      </c>
      <c r="P396" s="87" t="s">
        <v>1294</v>
      </c>
      <c r="Q396" s="87" t="s">
        <v>3</v>
      </c>
      <c r="R396" s="89" t="s">
        <v>975</v>
      </c>
      <c r="S396" s="89" t="s">
        <v>1118</v>
      </c>
      <c r="T396" s="89" t="s">
        <v>1017</v>
      </c>
      <c r="U396" s="91">
        <v>45264</v>
      </c>
    </row>
    <row r="397" spans="1:21">
      <c r="A397" s="92">
        <v>45266.400314699073</v>
      </c>
      <c r="B397" s="93" t="s">
        <v>31</v>
      </c>
      <c r="C397" s="94" t="s">
        <v>1293</v>
      </c>
      <c r="D397" s="93" t="s">
        <v>1296</v>
      </c>
      <c r="E397" s="95">
        <v>2</v>
      </c>
      <c r="F397" s="93">
        <v>6958384</v>
      </c>
      <c r="G397" s="93" t="s">
        <v>68</v>
      </c>
      <c r="H397" s="93" t="s">
        <v>69</v>
      </c>
      <c r="I397" s="93" t="s">
        <v>44</v>
      </c>
      <c r="J397" s="96">
        <v>90.75</v>
      </c>
      <c r="K397" s="96">
        <v>181.5</v>
      </c>
      <c r="L397" s="93" t="s">
        <v>973</v>
      </c>
      <c r="M397" s="93">
        <v>49</v>
      </c>
      <c r="N397" s="94">
        <v>45263</v>
      </c>
      <c r="O397" s="94">
        <v>45270</v>
      </c>
      <c r="P397" s="93" t="s">
        <v>1294</v>
      </c>
      <c r="Q397" s="93" t="s">
        <v>3</v>
      </c>
      <c r="R397" s="95" t="s">
        <v>975</v>
      </c>
      <c r="S397" s="95" t="s">
        <v>1118</v>
      </c>
      <c r="T397" s="95" t="s">
        <v>1017</v>
      </c>
      <c r="U397" s="97">
        <v>45264</v>
      </c>
    </row>
    <row r="398" spans="1:21">
      <c r="A398" s="86">
        <v>45268.568089351851</v>
      </c>
      <c r="B398" s="87" t="s">
        <v>66</v>
      </c>
      <c r="C398" s="88" t="s">
        <v>1293</v>
      </c>
      <c r="D398" s="87" t="s">
        <v>1297</v>
      </c>
      <c r="E398" s="89">
        <v>6</v>
      </c>
      <c r="F398" s="87">
        <v>6984733</v>
      </c>
      <c r="G398" s="87" t="s">
        <v>117</v>
      </c>
      <c r="H398" s="87" t="s">
        <v>69</v>
      </c>
      <c r="I398" s="87" t="s">
        <v>44</v>
      </c>
      <c r="J398" s="90">
        <v>112.96</v>
      </c>
      <c r="K398" s="90">
        <v>677.76</v>
      </c>
      <c r="L398" s="87" t="s">
        <v>973</v>
      </c>
      <c r="M398" s="87">
        <v>49</v>
      </c>
      <c r="N398" s="88">
        <v>45263</v>
      </c>
      <c r="O398" s="88">
        <v>45270</v>
      </c>
      <c r="P398" s="87" t="s">
        <v>1294</v>
      </c>
      <c r="Q398" s="87" t="s">
        <v>3</v>
      </c>
      <c r="R398" s="89" t="s">
        <v>975</v>
      </c>
      <c r="S398" s="89" t="s">
        <v>1118</v>
      </c>
      <c r="T398" s="89" t="s">
        <v>1017</v>
      </c>
      <c r="U398" s="91">
        <v>45264</v>
      </c>
    </row>
    <row r="399" spans="1:21">
      <c r="A399" s="92">
        <v>45268.570633333336</v>
      </c>
      <c r="B399" s="93" t="s">
        <v>66</v>
      </c>
      <c r="C399" s="94" t="s">
        <v>1293</v>
      </c>
      <c r="D399" s="93" t="s">
        <v>1298</v>
      </c>
      <c r="E399" s="95">
        <v>2</v>
      </c>
      <c r="F399" s="93">
        <v>6958384</v>
      </c>
      <c r="G399" s="93"/>
      <c r="H399" s="93" t="s">
        <v>69</v>
      </c>
      <c r="I399" s="93" t="s">
        <v>44</v>
      </c>
      <c r="J399" s="96">
        <v>112.96</v>
      </c>
      <c r="K399" s="96">
        <v>225.92</v>
      </c>
      <c r="L399" s="93" t="s">
        <v>973</v>
      </c>
      <c r="M399" s="93">
        <v>49</v>
      </c>
      <c r="N399" s="94">
        <v>45263</v>
      </c>
      <c r="O399" s="94">
        <v>45270</v>
      </c>
      <c r="P399" s="93" t="s">
        <v>1294</v>
      </c>
      <c r="Q399" s="93" t="s">
        <v>3</v>
      </c>
      <c r="R399" s="95" t="s">
        <v>975</v>
      </c>
      <c r="S399" s="95" t="s">
        <v>1118</v>
      </c>
      <c r="T399" s="95" t="s">
        <v>1017</v>
      </c>
      <c r="U399" s="97">
        <v>45264</v>
      </c>
    </row>
    <row r="400" spans="1:21">
      <c r="A400" s="86">
        <v>45303.45918946759</v>
      </c>
      <c r="B400" s="87" t="s">
        <v>76</v>
      </c>
      <c r="C400" s="88" t="s">
        <v>1293</v>
      </c>
      <c r="D400" s="87" t="s">
        <v>156</v>
      </c>
      <c r="E400" s="89">
        <v>1</v>
      </c>
      <c r="F400" s="87">
        <v>6984733</v>
      </c>
      <c r="G400" s="87" t="s">
        <v>117</v>
      </c>
      <c r="H400" s="87" t="s">
        <v>69</v>
      </c>
      <c r="I400" s="87" t="s">
        <v>44</v>
      </c>
      <c r="J400" s="90">
        <v>116.75</v>
      </c>
      <c r="K400" s="90">
        <v>116.75</v>
      </c>
      <c r="L400" s="87" t="s">
        <v>973</v>
      </c>
      <c r="M400" s="87">
        <v>49</v>
      </c>
      <c r="N400" s="88">
        <v>45263</v>
      </c>
      <c r="O400" s="88">
        <v>45270</v>
      </c>
      <c r="P400" s="87" t="s">
        <v>1294</v>
      </c>
      <c r="Q400" s="87" t="s">
        <v>3</v>
      </c>
      <c r="R400" s="89" t="s">
        <v>975</v>
      </c>
      <c r="S400" s="89" t="s">
        <v>1118</v>
      </c>
      <c r="T400" s="89" t="s">
        <v>1017</v>
      </c>
      <c r="U400" s="91">
        <v>45264</v>
      </c>
    </row>
    <row r="401" spans="1:21">
      <c r="A401" s="92">
        <v>45265.577450462966</v>
      </c>
      <c r="B401" s="93" t="s">
        <v>31</v>
      </c>
      <c r="C401" s="94" t="s">
        <v>1299</v>
      </c>
      <c r="D401" s="93" t="s">
        <v>1300</v>
      </c>
      <c r="E401" s="95">
        <v>1</v>
      </c>
      <c r="F401" s="93" t="s">
        <v>68</v>
      </c>
      <c r="G401" s="93" t="s">
        <v>68</v>
      </c>
      <c r="H401" s="93" t="s">
        <v>165</v>
      </c>
      <c r="I401" s="93" t="s">
        <v>44</v>
      </c>
      <c r="J401" s="96">
        <v>90.75</v>
      </c>
      <c r="K401" s="96">
        <v>90.75</v>
      </c>
      <c r="L401" s="93" t="s">
        <v>981</v>
      </c>
      <c r="M401" s="93">
        <v>49</v>
      </c>
      <c r="N401" s="94">
        <v>45263</v>
      </c>
      <c r="O401" s="94">
        <v>45270</v>
      </c>
      <c r="P401" s="93" t="s">
        <v>1294</v>
      </c>
      <c r="Q401" s="93" t="s">
        <v>3</v>
      </c>
      <c r="R401" s="95" t="s">
        <v>975</v>
      </c>
      <c r="S401" s="95" t="s">
        <v>1120</v>
      </c>
      <c r="T401" s="95" t="s">
        <v>1017</v>
      </c>
      <c r="U401" s="97">
        <v>45265</v>
      </c>
    </row>
    <row r="402" spans="1:21">
      <c r="A402" s="86">
        <v>45265.578081250002</v>
      </c>
      <c r="B402" s="87" t="s">
        <v>31</v>
      </c>
      <c r="C402" s="88" t="s">
        <v>1299</v>
      </c>
      <c r="D402" s="87" t="s">
        <v>1301</v>
      </c>
      <c r="E402" s="89">
        <v>1</v>
      </c>
      <c r="F402" s="87" t="s">
        <v>68</v>
      </c>
      <c r="G402" s="87" t="s">
        <v>68</v>
      </c>
      <c r="H402" s="87" t="s">
        <v>1184</v>
      </c>
      <c r="I402" s="87" t="s">
        <v>44</v>
      </c>
      <c r="J402" s="90">
        <v>90.75</v>
      </c>
      <c r="K402" s="90">
        <v>90.75</v>
      </c>
      <c r="L402" s="87" t="s">
        <v>981</v>
      </c>
      <c r="M402" s="87">
        <v>49</v>
      </c>
      <c r="N402" s="88">
        <v>45263</v>
      </c>
      <c r="O402" s="88">
        <v>45270</v>
      </c>
      <c r="P402" s="87" t="s">
        <v>1294</v>
      </c>
      <c r="Q402" s="87" t="s">
        <v>3</v>
      </c>
      <c r="R402" s="89" t="s">
        <v>975</v>
      </c>
      <c r="S402" s="89" t="s">
        <v>1120</v>
      </c>
      <c r="T402" s="89" t="s">
        <v>1017</v>
      </c>
      <c r="U402" s="91">
        <v>45265</v>
      </c>
    </row>
    <row r="403" spans="1:21">
      <c r="A403" s="92">
        <v>45265.578962962965</v>
      </c>
      <c r="B403" s="93" t="s">
        <v>31</v>
      </c>
      <c r="C403" s="94" t="s">
        <v>1299</v>
      </c>
      <c r="D403" s="93" t="s">
        <v>1302</v>
      </c>
      <c r="E403" s="95">
        <v>1</v>
      </c>
      <c r="F403" s="93">
        <v>6984733</v>
      </c>
      <c r="G403" s="93" t="s">
        <v>68</v>
      </c>
      <c r="H403" s="93" t="s">
        <v>69</v>
      </c>
      <c r="I403" s="93" t="s">
        <v>44</v>
      </c>
      <c r="J403" s="96">
        <v>90.75</v>
      </c>
      <c r="K403" s="96">
        <v>90.75</v>
      </c>
      <c r="L403" s="93" t="s">
        <v>973</v>
      </c>
      <c r="M403" s="93">
        <v>49</v>
      </c>
      <c r="N403" s="94">
        <v>45263</v>
      </c>
      <c r="O403" s="94">
        <v>45270</v>
      </c>
      <c r="P403" s="93" t="s">
        <v>1294</v>
      </c>
      <c r="Q403" s="93" t="s">
        <v>3</v>
      </c>
      <c r="R403" s="95" t="s">
        <v>975</v>
      </c>
      <c r="S403" s="95" t="s">
        <v>1120</v>
      </c>
      <c r="T403" s="95" t="s">
        <v>1017</v>
      </c>
      <c r="U403" s="97">
        <v>45265</v>
      </c>
    </row>
    <row r="404" spans="1:21">
      <c r="A404" s="86">
        <v>45265.57923865741</v>
      </c>
      <c r="B404" s="87" t="s">
        <v>31</v>
      </c>
      <c r="C404" s="88" t="s">
        <v>1299</v>
      </c>
      <c r="D404" s="87" t="s">
        <v>100</v>
      </c>
      <c r="E404" s="89">
        <v>1</v>
      </c>
      <c r="F404" s="87">
        <v>6984733</v>
      </c>
      <c r="G404" s="87" t="s">
        <v>68</v>
      </c>
      <c r="H404" s="87" t="s">
        <v>69</v>
      </c>
      <c r="I404" s="87" t="s">
        <v>44</v>
      </c>
      <c r="J404" s="90">
        <v>90.75</v>
      </c>
      <c r="K404" s="90">
        <v>90.75</v>
      </c>
      <c r="L404" s="87" t="s">
        <v>973</v>
      </c>
      <c r="M404" s="87">
        <v>49</v>
      </c>
      <c r="N404" s="88">
        <v>45263</v>
      </c>
      <c r="O404" s="88">
        <v>45270</v>
      </c>
      <c r="P404" s="87" t="s">
        <v>1294</v>
      </c>
      <c r="Q404" s="87" t="s">
        <v>3</v>
      </c>
      <c r="R404" s="89" t="s">
        <v>975</v>
      </c>
      <c r="S404" s="89" t="s">
        <v>1120</v>
      </c>
      <c r="T404" s="89" t="s">
        <v>1017</v>
      </c>
      <c r="U404" s="91">
        <v>45265</v>
      </c>
    </row>
    <row r="405" spans="1:21">
      <c r="A405" s="92">
        <v>45265.579841782404</v>
      </c>
      <c r="B405" s="93" t="s">
        <v>31</v>
      </c>
      <c r="C405" s="94" t="s">
        <v>1299</v>
      </c>
      <c r="D405" s="93" t="s">
        <v>1303</v>
      </c>
      <c r="E405" s="95">
        <v>4</v>
      </c>
      <c r="F405" s="93">
        <v>79024</v>
      </c>
      <c r="G405" s="93" t="s">
        <v>68</v>
      </c>
      <c r="H405" s="93" t="s">
        <v>69</v>
      </c>
      <c r="I405" s="93" t="s">
        <v>44</v>
      </c>
      <c r="J405" s="96">
        <v>90.75</v>
      </c>
      <c r="K405" s="96">
        <v>363</v>
      </c>
      <c r="L405" s="93" t="s">
        <v>973</v>
      </c>
      <c r="M405" s="93">
        <v>49</v>
      </c>
      <c r="N405" s="94">
        <v>45263</v>
      </c>
      <c r="O405" s="94">
        <v>45270</v>
      </c>
      <c r="P405" s="93" t="s">
        <v>1294</v>
      </c>
      <c r="Q405" s="93" t="s">
        <v>3</v>
      </c>
      <c r="R405" s="95" t="s">
        <v>975</v>
      </c>
      <c r="S405" s="95" t="s">
        <v>1120</v>
      </c>
      <c r="T405" s="95" t="s">
        <v>1017</v>
      </c>
      <c r="U405" s="97">
        <v>45265</v>
      </c>
    </row>
    <row r="406" spans="1:21">
      <c r="A406" s="86">
        <v>45268.565963425928</v>
      </c>
      <c r="B406" s="87" t="s">
        <v>66</v>
      </c>
      <c r="C406" s="88" t="s">
        <v>1299</v>
      </c>
      <c r="D406" s="87" t="s">
        <v>1304</v>
      </c>
      <c r="E406" s="89">
        <v>4</v>
      </c>
      <c r="F406" s="87">
        <v>79024</v>
      </c>
      <c r="G406" s="87" t="s">
        <v>68</v>
      </c>
      <c r="H406" s="87" t="s">
        <v>69</v>
      </c>
      <c r="I406" s="87" t="s">
        <v>44</v>
      </c>
      <c r="J406" s="90">
        <v>112.96</v>
      </c>
      <c r="K406" s="90">
        <v>451.84</v>
      </c>
      <c r="L406" s="87" t="s">
        <v>973</v>
      </c>
      <c r="M406" s="87">
        <v>49</v>
      </c>
      <c r="N406" s="88">
        <v>45263</v>
      </c>
      <c r="O406" s="88">
        <v>45270</v>
      </c>
      <c r="P406" s="87" t="s">
        <v>1294</v>
      </c>
      <c r="Q406" s="87" t="s">
        <v>3</v>
      </c>
      <c r="R406" s="89" t="s">
        <v>975</v>
      </c>
      <c r="S406" s="89" t="s">
        <v>1120</v>
      </c>
      <c r="T406" s="89" t="s">
        <v>1017</v>
      </c>
      <c r="U406" s="91">
        <v>45265</v>
      </c>
    </row>
    <row r="407" spans="1:21">
      <c r="A407" s="92">
        <v>45268.566758796296</v>
      </c>
      <c r="B407" s="93" t="s">
        <v>66</v>
      </c>
      <c r="C407" s="94" t="s">
        <v>1299</v>
      </c>
      <c r="D407" s="93" t="s">
        <v>1305</v>
      </c>
      <c r="E407" s="95">
        <v>4</v>
      </c>
      <c r="F407" s="93">
        <v>6984733</v>
      </c>
      <c r="G407" s="93" t="s">
        <v>117</v>
      </c>
      <c r="H407" s="93" t="s">
        <v>69</v>
      </c>
      <c r="I407" s="93" t="s">
        <v>44</v>
      </c>
      <c r="J407" s="96">
        <v>112.96</v>
      </c>
      <c r="K407" s="96">
        <v>451.84</v>
      </c>
      <c r="L407" s="93" t="s">
        <v>973</v>
      </c>
      <c r="M407" s="93">
        <v>49</v>
      </c>
      <c r="N407" s="94">
        <v>45263</v>
      </c>
      <c r="O407" s="94">
        <v>45270</v>
      </c>
      <c r="P407" s="93" t="s">
        <v>1294</v>
      </c>
      <c r="Q407" s="93" t="s">
        <v>3</v>
      </c>
      <c r="R407" s="95" t="s">
        <v>975</v>
      </c>
      <c r="S407" s="95" t="s">
        <v>1120</v>
      </c>
      <c r="T407" s="95" t="s">
        <v>1017</v>
      </c>
      <c r="U407" s="97">
        <v>45265</v>
      </c>
    </row>
    <row r="408" spans="1:21">
      <c r="A408" s="86">
        <v>45303.45952650463</v>
      </c>
      <c r="B408" s="87" t="s">
        <v>76</v>
      </c>
      <c r="C408" s="88" t="s">
        <v>1299</v>
      </c>
      <c r="D408" s="87" t="s">
        <v>156</v>
      </c>
      <c r="E408" s="89">
        <v>1</v>
      </c>
      <c r="F408" s="87">
        <v>6984733</v>
      </c>
      <c r="G408" s="87" t="s">
        <v>117</v>
      </c>
      <c r="H408" s="87" t="s">
        <v>69</v>
      </c>
      <c r="I408" s="87" t="s">
        <v>44</v>
      </c>
      <c r="J408" s="90">
        <v>116.75</v>
      </c>
      <c r="K408" s="90">
        <v>116.75</v>
      </c>
      <c r="L408" s="87" t="s">
        <v>973</v>
      </c>
      <c r="M408" s="87">
        <v>49</v>
      </c>
      <c r="N408" s="88">
        <v>45263</v>
      </c>
      <c r="O408" s="88">
        <v>45270</v>
      </c>
      <c r="P408" s="87" t="s">
        <v>1294</v>
      </c>
      <c r="Q408" s="87" t="s">
        <v>3</v>
      </c>
      <c r="R408" s="89" t="s">
        <v>975</v>
      </c>
      <c r="S408" s="89" t="s">
        <v>1120</v>
      </c>
      <c r="T408" s="89" t="s">
        <v>1017</v>
      </c>
      <c r="U408" s="91">
        <v>45265</v>
      </c>
    </row>
    <row r="409" spans="1:21">
      <c r="A409" s="92">
        <v>45266.577167129632</v>
      </c>
      <c r="B409" s="93" t="s">
        <v>31</v>
      </c>
      <c r="C409" s="94" t="s">
        <v>968</v>
      </c>
      <c r="D409" s="93" t="s">
        <v>1064</v>
      </c>
      <c r="E409" s="95">
        <v>6</v>
      </c>
      <c r="F409" s="93" t="s">
        <v>68</v>
      </c>
      <c r="G409" s="93" t="s">
        <v>68</v>
      </c>
      <c r="H409" s="93" t="s">
        <v>202</v>
      </c>
      <c r="I409" s="93" t="s">
        <v>44</v>
      </c>
      <c r="J409" s="96">
        <v>90.75</v>
      </c>
      <c r="K409" s="96">
        <v>544.5</v>
      </c>
      <c r="L409" s="93" t="s">
        <v>981</v>
      </c>
      <c r="M409" s="93">
        <v>49</v>
      </c>
      <c r="N409" s="94">
        <v>45263</v>
      </c>
      <c r="O409" s="94">
        <v>45270</v>
      </c>
      <c r="P409" s="93" t="s">
        <v>1294</v>
      </c>
      <c r="Q409" s="93" t="s">
        <v>3</v>
      </c>
      <c r="R409" s="95" t="s">
        <v>975</v>
      </c>
      <c r="S409" s="95" t="s">
        <v>977</v>
      </c>
      <c r="T409" s="95" t="s">
        <v>1017</v>
      </c>
      <c r="U409" s="97">
        <v>45266</v>
      </c>
    </row>
    <row r="410" spans="1:21">
      <c r="A410" s="86">
        <v>45266.577689814818</v>
      </c>
      <c r="B410" s="87" t="s">
        <v>31</v>
      </c>
      <c r="C410" s="88" t="s">
        <v>968</v>
      </c>
      <c r="D410" s="87" t="s">
        <v>1306</v>
      </c>
      <c r="E410" s="89">
        <v>2</v>
      </c>
      <c r="F410" s="87" t="s">
        <v>68</v>
      </c>
      <c r="G410" s="87" t="s">
        <v>68</v>
      </c>
      <c r="H410" s="87" t="s">
        <v>1184</v>
      </c>
      <c r="I410" s="87" t="s">
        <v>44</v>
      </c>
      <c r="J410" s="90">
        <v>90.75</v>
      </c>
      <c r="K410" s="90">
        <v>181.5</v>
      </c>
      <c r="L410" s="87" t="s">
        <v>981</v>
      </c>
      <c r="M410" s="87">
        <v>49</v>
      </c>
      <c r="N410" s="88">
        <v>45263</v>
      </c>
      <c r="O410" s="88">
        <v>45270</v>
      </c>
      <c r="P410" s="87" t="s">
        <v>1294</v>
      </c>
      <c r="Q410" s="87" t="s">
        <v>3</v>
      </c>
      <c r="R410" s="89" t="s">
        <v>975</v>
      </c>
      <c r="S410" s="89" t="s">
        <v>977</v>
      </c>
      <c r="T410" s="89" t="s">
        <v>1017</v>
      </c>
      <c r="U410" s="91">
        <v>45266</v>
      </c>
    </row>
    <row r="411" spans="1:21">
      <c r="A411" s="92">
        <v>45268.564894328701</v>
      </c>
      <c r="B411" s="93" t="s">
        <v>66</v>
      </c>
      <c r="C411" s="94" t="s">
        <v>968</v>
      </c>
      <c r="D411" s="93" t="s">
        <v>1307</v>
      </c>
      <c r="E411" s="95">
        <v>6</v>
      </c>
      <c r="F411" s="93">
        <v>6984733</v>
      </c>
      <c r="G411" s="93" t="s">
        <v>68</v>
      </c>
      <c r="H411" s="93" t="s">
        <v>69</v>
      </c>
      <c r="I411" s="93" t="s">
        <v>44</v>
      </c>
      <c r="J411" s="96">
        <v>112.96</v>
      </c>
      <c r="K411" s="96">
        <v>677.76</v>
      </c>
      <c r="L411" s="93" t="s">
        <v>973</v>
      </c>
      <c r="M411" s="93">
        <v>49</v>
      </c>
      <c r="N411" s="94">
        <v>45263</v>
      </c>
      <c r="O411" s="94">
        <v>45270</v>
      </c>
      <c r="P411" s="93" t="s">
        <v>1294</v>
      </c>
      <c r="Q411" s="93" t="s">
        <v>3</v>
      </c>
      <c r="R411" s="95" t="s">
        <v>975</v>
      </c>
      <c r="S411" s="95" t="s">
        <v>977</v>
      </c>
      <c r="T411" s="95" t="s">
        <v>1017</v>
      </c>
      <c r="U411" s="97">
        <v>45266</v>
      </c>
    </row>
    <row r="412" spans="1:21">
      <c r="A412" s="86">
        <v>45268.565296759261</v>
      </c>
      <c r="B412" s="87" t="s">
        <v>66</v>
      </c>
      <c r="C412" s="88" t="s">
        <v>968</v>
      </c>
      <c r="D412" s="87" t="s">
        <v>1308</v>
      </c>
      <c r="E412" s="89">
        <v>2</v>
      </c>
      <c r="F412" s="87" t="s">
        <v>68</v>
      </c>
      <c r="G412" s="87" t="s">
        <v>68</v>
      </c>
      <c r="H412" s="87" t="s">
        <v>202</v>
      </c>
      <c r="I412" s="87" t="s">
        <v>44</v>
      </c>
      <c r="J412" s="90">
        <v>112.96</v>
      </c>
      <c r="K412" s="90">
        <v>225.92</v>
      </c>
      <c r="L412" s="87" t="s">
        <v>981</v>
      </c>
      <c r="M412" s="87">
        <v>49</v>
      </c>
      <c r="N412" s="88">
        <v>45263</v>
      </c>
      <c r="O412" s="88">
        <v>45270</v>
      </c>
      <c r="P412" s="87" t="s">
        <v>1294</v>
      </c>
      <c r="Q412" s="87" t="s">
        <v>3</v>
      </c>
      <c r="R412" s="89" t="s">
        <v>975</v>
      </c>
      <c r="S412" s="89" t="s">
        <v>977</v>
      </c>
      <c r="T412" s="89" t="s">
        <v>1017</v>
      </c>
      <c r="U412" s="91">
        <v>45266</v>
      </c>
    </row>
    <row r="413" spans="1:21">
      <c r="A413" s="92">
        <v>45303.45972835648</v>
      </c>
      <c r="B413" s="93" t="s">
        <v>76</v>
      </c>
      <c r="C413" s="94" t="s">
        <v>968</v>
      </c>
      <c r="D413" s="93" t="s">
        <v>156</v>
      </c>
      <c r="E413" s="95">
        <v>2</v>
      </c>
      <c r="F413" s="93">
        <v>6984733</v>
      </c>
      <c r="G413" s="93" t="s">
        <v>117</v>
      </c>
      <c r="H413" s="93" t="s">
        <v>69</v>
      </c>
      <c r="I413" s="93" t="s">
        <v>44</v>
      </c>
      <c r="J413" s="96">
        <v>116.75</v>
      </c>
      <c r="K413" s="96">
        <v>233.5</v>
      </c>
      <c r="L413" s="93" t="s">
        <v>973</v>
      </c>
      <c r="M413" s="93">
        <v>49</v>
      </c>
      <c r="N413" s="94">
        <v>45263</v>
      </c>
      <c r="O413" s="94">
        <v>45270</v>
      </c>
      <c r="P413" s="93" t="s">
        <v>1294</v>
      </c>
      <c r="Q413" s="93" t="s">
        <v>3</v>
      </c>
      <c r="R413" s="95" t="s">
        <v>975</v>
      </c>
      <c r="S413" s="95" t="s">
        <v>977</v>
      </c>
      <c r="T413" s="95" t="s">
        <v>1017</v>
      </c>
      <c r="U413" s="97">
        <v>45266</v>
      </c>
    </row>
    <row r="414" spans="1:21">
      <c r="A414" s="86">
        <v>45267.540131597219</v>
      </c>
      <c r="B414" s="87" t="s">
        <v>31</v>
      </c>
      <c r="C414" s="88" t="s">
        <v>1309</v>
      </c>
      <c r="D414" s="87" t="s">
        <v>1310</v>
      </c>
      <c r="E414" s="89">
        <v>1.5</v>
      </c>
      <c r="F414" s="87">
        <v>6958384</v>
      </c>
      <c r="G414" s="87" t="s">
        <v>68</v>
      </c>
      <c r="H414" s="87" t="s">
        <v>69</v>
      </c>
      <c r="I414" s="87" t="s">
        <v>44</v>
      </c>
      <c r="J414" s="90">
        <v>90.75</v>
      </c>
      <c r="K414" s="90">
        <v>136.125</v>
      </c>
      <c r="L414" s="87" t="s">
        <v>973</v>
      </c>
      <c r="M414" s="87">
        <v>49</v>
      </c>
      <c r="N414" s="88">
        <v>45263</v>
      </c>
      <c r="O414" s="88">
        <v>45270</v>
      </c>
      <c r="P414" s="87" t="s">
        <v>1294</v>
      </c>
      <c r="Q414" s="87" t="s">
        <v>3</v>
      </c>
      <c r="R414" s="89" t="s">
        <v>975</v>
      </c>
      <c r="S414" s="89" t="s">
        <v>987</v>
      </c>
      <c r="T414" s="89" t="s">
        <v>1017</v>
      </c>
      <c r="U414" s="91">
        <v>45267</v>
      </c>
    </row>
    <row r="415" spans="1:21">
      <c r="A415" s="92">
        <v>45267.541098032409</v>
      </c>
      <c r="B415" s="93" t="s">
        <v>31</v>
      </c>
      <c r="C415" s="94" t="s">
        <v>1309</v>
      </c>
      <c r="D415" s="93" t="s">
        <v>1311</v>
      </c>
      <c r="E415" s="95">
        <v>6.5</v>
      </c>
      <c r="F415" s="93" t="s">
        <v>68</v>
      </c>
      <c r="G415" s="93" t="s">
        <v>68</v>
      </c>
      <c r="H415" s="93" t="s">
        <v>92</v>
      </c>
      <c r="I415" s="93" t="s">
        <v>44</v>
      </c>
      <c r="J415" s="96">
        <v>90.75</v>
      </c>
      <c r="K415" s="96">
        <v>589.875</v>
      </c>
      <c r="L415" s="93" t="s">
        <v>981</v>
      </c>
      <c r="M415" s="93">
        <v>49</v>
      </c>
      <c r="N415" s="94">
        <v>45263</v>
      </c>
      <c r="O415" s="94">
        <v>45270</v>
      </c>
      <c r="P415" s="93" t="s">
        <v>1294</v>
      </c>
      <c r="Q415" s="93" t="s">
        <v>3</v>
      </c>
      <c r="R415" s="95" t="s">
        <v>975</v>
      </c>
      <c r="S415" s="95" t="s">
        <v>987</v>
      </c>
      <c r="T415" s="95" t="s">
        <v>1017</v>
      </c>
      <c r="U415" s="97">
        <v>45267</v>
      </c>
    </row>
    <row r="416" spans="1:21">
      <c r="A416" s="86">
        <v>45268.561935763886</v>
      </c>
      <c r="B416" s="87" t="s">
        <v>66</v>
      </c>
      <c r="C416" s="88" t="s">
        <v>1309</v>
      </c>
      <c r="D416" s="87" t="s">
        <v>1312</v>
      </c>
      <c r="E416" s="89">
        <v>1.5</v>
      </c>
      <c r="F416" s="87">
        <v>6958384</v>
      </c>
      <c r="G416" s="87" t="s">
        <v>68</v>
      </c>
      <c r="H416" s="87" t="s">
        <v>92</v>
      </c>
      <c r="I416" s="87" t="s">
        <v>44</v>
      </c>
      <c r="J416" s="90">
        <v>112.96</v>
      </c>
      <c r="K416" s="90">
        <v>169.44</v>
      </c>
      <c r="L416" s="87" t="s">
        <v>973</v>
      </c>
      <c r="M416" s="87">
        <v>49</v>
      </c>
      <c r="N416" s="88">
        <v>45263</v>
      </c>
      <c r="O416" s="88">
        <v>45270</v>
      </c>
      <c r="P416" s="87" t="s">
        <v>1294</v>
      </c>
      <c r="Q416" s="87" t="s">
        <v>3</v>
      </c>
      <c r="R416" s="89" t="s">
        <v>975</v>
      </c>
      <c r="S416" s="89" t="s">
        <v>987</v>
      </c>
      <c r="T416" s="89" t="s">
        <v>1017</v>
      </c>
      <c r="U416" s="91">
        <v>45267</v>
      </c>
    </row>
    <row r="417" spans="1:21">
      <c r="A417" s="92">
        <v>45268.562903819446</v>
      </c>
      <c r="B417" s="93" t="s">
        <v>66</v>
      </c>
      <c r="C417" s="94" t="s">
        <v>1309</v>
      </c>
      <c r="D417" s="93" t="s">
        <v>1313</v>
      </c>
      <c r="E417" s="95">
        <v>5</v>
      </c>
      <c r="F417" s="93" t="s">
        <v>68</v>
      </c>
      <c r="G417" s="93" t="s">
        <v>68</v>
      </c>
      <c r="H417" s="93" t="s">
        <v>92</v>
      </c>
      <c r="I417" s="93" t="s">
        <v>44</v>
      </c>
      <c r="J417" s="96">
        <v>112.96</v>
      </c>
      <c r="K417" s="96">
        <v>564.79999999999995</v>
      </c>
      <c r="L417" s="93" t="s">
        <v>981</v>
      </c>
      <c r="M417" s="93">
        <v>49</v>
      </c>
      <c r="N417" s="94">
        <v>45263</v>
      </c>
      <c r="O417" s="94">
        <v>45270</v>
      </c>
      <c r="P417" s="93" t="s">
        <v>1294</v>
      </c>
      <c r="Q417" s="93" t="s">
        <v>3</v>
      </c>
      <c r="R417" s="95" t="s">
        <v>975</v>
      </c>
      <c r="S417" s="95" t="s">
        <v>987</v>
      </c>
      <c r="T417" s="95" t="s">
        <v>1017</v>
      </c>
      <c r="U417" s="97">
        <v>45267</v>
      </c>
    </row>
    <row r="418" spans="1:21">
      <c r="A418" s="86">
        <v>45268.563493634261</v>
      </c>
      <c r="B418" s="87" t="s">
        <v>66</v>
      </c>
      <c r="C418" s="88" t="s">
        <v>1309</v>
      </c>
      <c r="D418" s="87" t="s">
        <v>1314</v>
      </c>
      <c r="E418" s="89">
        <v>1.5</v>
      </c>
      <c r="F418" s="87">
        <v>6984733</v>
      </c>
      <c r="G418" s="87" t="s">
        <v>68</v>
      </c>
      <c r="H418" s="87" t="s">
        <v>69</v>
      </c>
      <c r="I418" s="87" t="s">
        <v>44</v>
      </c>
      <c r="J418" s="90">
        <v>112.96</v>
      </c>
      <c r="K418" s="90">
        <v>169.44</v>
      </c>
      <c r="L418" s="87" t="s">
        <v>973</v>
      </c>
      <c r="M418" s="87">
        <v>49</v>
      </c>
      <c r="N418" s="88">
        <v>45263</v>
      </c>
      <c r="O418" s="88">
        <v>45270</v>
      </c>
      <c r="P418" s="87" t="s">
        <v>1294</v>
      </c>
      <c r="Q418" s="87" t="s">
        <v>3</v>
      </c>
      <c r="R418" s="89" t="s">
        <v>975</v>
      </c>
      <c r="S418" s="89" t="s">
        <v>987</v>
      </c>
      <c r="T418" s="89" t="s">
        <v>1017</v>
      </c>
      <c r="U418" s="91">
        <v>45267</v>
      </c>
    </row>
    <row r="419" spans="1:21">
      <c r="A419" s="92">
        <v>45303.459894675929</v>
      </c>
      <c r="B419" s="93" t="s">
        <v>76</v>
      </c>
      <c r="C419" s="94" t="s">
        <v>1309</v>
      </c>
      <c r="D419" s="93" t="s">
        <v>156</v>
      </c>
      <c r="E419" s="95">
        <v>1</v>
      </c>
      <c r="F419" s="93">
        <v>6984733</v>
      </c>
      <c r="G419" s="93" t="s">
        <v>117</v>
      </c>
      <c r="H419" s="93" t="s">
        <v>69</v>
      </c>
      <c r="I419" s="93" t="s">
        <v>44</v>
      </c>
      <c r="J419" s="96">
        <v>116.75</v>
      </c>
      <c r="K419" s="96">
        <v>116.75</v>
      </c>
      <c r="L419" s="93" t="s">
        <v>973</v>
      </c>
      <c r="M419" s="93">
        <v>49</v>
      </c>
      <c r="N419" s="94">
        <v>45263</v>
      </c>
      <c r="O419" s="94">
        <v>45270</v>
      </c>
      <c r="P419" s="93" t="s">
        <v>1294</v>
      </c>
      <c r="Q419" s="93" t="s">
        <v>3</v>
      </c>
      <c r="R419" s="95" t="s">
        <v>975</v>
      </c>
      <c r="S419" s="95" t="s">
        <v>987</v>
      </c>
      <c r="T419" s="95" t="s">
        <v>1017</v>
      </c>
      <c r="U419" s="97">
        <v>45267</v>
      </c>
    </row>
    <row r="420" spans="1:21">
      <c r="A420" s="86">
        <v>45268.553681828707</v>
      </c>
      <c r="B420" s="87" t="s">
        <v>31</v>
      </c>
      <c r="C420" s="88" t="s">
        <v>1315</v>
      </c>
      <c r="D420" s="87" t="s">
        <v>1316</v>
      </c>
      <c r="E420" s="89">
        <v>4</v>
      </c>
      <c r="F420" s="87" t="s">
        <v>68</v>
      </c>
      <c r="G420" s="87" t="s">
        <v>68</v>
      </c>
      <c r="H420" s="87" t="s">
        <v>92</v>
      </c>
      <c r="I420" s="87" t="s">
        <v>44</v>
      </c>
      <c r="J420" s="90">
        <v>90.75</v>
      </c>
      <c r="K420" s="90">
        <v>363</v>
      </c>
      <c r="L420" s="87" t="s">
        <v>981</v>
      </c>
      <c r="M420" s="87">
        <v>49</v>
      </c>
      <c r="N420" s="88">
        <v>45263</v>
      </c>
      <c r="O420" s="88">
        <v>45270</v>
      </c>
      <c r="P420" s="87" t="s">
        <v>1294</v>
      </c>
      <c r="Q420" s="87" t="s">
        <v>3</v>
      </c>
      <c r="R420" s="89" t="s">
        <v>975</v>
      </c>
      <c r="S420" s="89" t="s">
        <v>994</v>
      </c>
      <c r="T420" s="89" t="s">
        <v>1017</v>
      </c>
      <c r="U420" s="91">
        <v>45268</v>
      </c>
    </row>
    <row r="421" spans="1:21">
      <c r="A421" s="92">
        <v>45268.554638078705</v>
      </c>
      <c r="B421" s="93" t="s">
        <v>31</v>
      </c>
      <c r="C421" s="94" t="s">
        <v>1315</v>
      </c>
      <c r="D421" s="93" t="s">
        <v>1317</v>
      </c>
      <c r="E421" s="95">
        <v>3</v>
      </c>
      <c r="F421" s="93" t="s">
        <v>68</v>
      </c>
      <c r="G421" s="93" t="s">
        <v>68</v>
      </c>
      <c r="H421" s="93" t="s">
        <v>57</v>
      </c>
      <c r="I421" s="93" t="s">
        <v>44</v>
      </c>
      <c r="J421" s="96">
        <v>90.75</v>
      </c>
      <c r="K421" s="96">
        <v>272.25</v>
      </c>
      <c r="L421" s="93" t="s">
        <v>981</v>
      </c>
      <c r="M421" s="93">
        <v>49</v>
      </c>
      <c r="N421" s="94">
        <v>45263</v>
      </c>
      <c r="O421" s="94">
        <v>45270</v>
      </c>
      <c r="P421" s="93" t="s">
        <v>1294</v>
      </c>
      <c r="Q421" s="93" t="s">
        <v>3</v>
      </c>
      <c r="R421" s="95" t="s">
        <v>975</v>
      </c>
      <c r="S421" s="95" t="s">
        <v>994</v>
      </c>
      <c r="T421" s="95" t="s">
        <v>1017</v>
      </c>
      <c r="U421" s="97">
        <v>45268</v>
      </c>
    </row>
    <row r="422" spans="1:21">
      <c r="A422" s="86">
        <v>45268.555318981482</v>
      </c>
      <c r="B422" s="87" t="s">
        <v>31</v>
      </c>
      <c r="C422" s="88" t="s">
        <v>1315</v>
      </c>
      <c r="D422" s="87" t="s">
        <v>1318</v>
      </c>
      <c r="E422" s="89">
        <v>1</v>
      </c>
      <c r="F422" s="87">
        <v>79024</v>
      </c>
      <c r="G422" s="87" t="s">
        <v>68</v>
      </c>
      <c r="H422" s="87" t="s">
        <v>69</v>
      </c>
      <c r="I422" s="87" t="s">
        <v>44</v>
      </c>
      <c r="J422" s="90">
        <v>90.75</v>
      </c>
      <c r="K422" s="90">
        <v>90.75</v>
      </c>
      <c r="L422" s="87" t="s">
        <v>973</v>
      </c>
      <c r="M422" s="87">
        <v>49</v>
      </c>
      <c r="N422" s="88">
        <v>45263</v>
      </c>
      <c r="O422" s="88">
        <v>45270</v>
      </c>
      <c r="P422" s="87" t="s">
        <v>1294</v>
      </c>
      <c r="Q422" s="87" t="s">
        <v>3</v>
      </c>
      <c r="R422" s="89" t="s">
        <v>975</v>
      </c>
      <c r="S422" s="89" t="s">
        <v>994</v>
      </c>
      <c r="T422" s="89" t="s">
        <v>1017</v>
      </c>
      <c r="U422" s="91">
        <v>45268</v>
      </c>
    </row>
    <row r="423" spans="1:21">
      <c r="A423" s="92">
        <v>45268.557786805555</v>
      </c>
      <c r="B423" s="93" t="s">
        <v>66</v>
      </c>
      <c r="C423" s="94" t="s">
        <v>1315</v>
      </c>
      <c r="D423" s="93" t="s">
        <v>1319</v>
      </c>
      <c r="E423" s="95">
        <v>4</v>
      </c>
      <c r="F423" s="93" t="s">
        <v>68</v>
      </c>
      <c r="G423" s="93" t="s">
        <v>68</v>
      </c>
      <c r="H423" s="93" t="s">
        <v>92</v>
      </c>
      <c r="I423" s="93" t="s">
        <v>44</v>
      </c>
      <c r="J423" s="96">
        <v>112.96</v>
      </c>
      <c r="K423" s="96">
        <v>451.84</v>
      </c>
      <c r="L423" s="93" t="s">
        <v>981</v>
      </c>
      <c r="M423" s="93">
        <v>49</v>
      </c>
      <c r="N423" s="94">
        <v>45263</v>
      </c>
      <c r="O423" s="94">
        <v>45270</v>
      </c>
      <c r="P423" s="93" t="s">
        <v>1294</v>
      </c>
      <c r="Q423" s="93" t="s">
        <v>3</v>
      </c>
      <c r="R423" s="95" t="s">
        <v>975</v>
      </c>
      <c r="S423" s="95" t="s">
        <v>994</v>
      </c>
      <c r="T423" s="95" t="s">
        <v>1017</v>
      </c>
      <c r="U423" s="97">
        <v>45268</v>
      </c>
    </row>
    <row r="424" spans="1:21">
      <c r="A424" s="86">
        <v>45268.558432407408</v>
      </c>
      <c r="B424" s="87" t="s">
        <v>66</v>
      </c>
      <c r="C424" s="88" t="s">
        <v>1315</v>
      </c>
      <c r="D424" s="87" t="s">
        <v>1320</v>
      </c>
      <c r="E424" s="89">
        <v>2</v>
      </c>
      <c r="F424" s="87" t="s">
        <v>68</v>
      </c>
      <c r="G424" s="87" t="s">
        <v>68</v>
      </c>
      <c r="H424" s="87" t="s">
        <v>57</v>
      </c>
      <c r="I424" s="87" t="s">
        <v>44</v>
      </c>
      <c r="J424" s="90">
        <v>112.96</v>
      </c>
      <c r="K424" s="90">
        <v>225.92</v>
      </c>
      <c r="L424" s="87" t="s">
        <v>981</v>
      </c>
      <c r="M424" s="87">
        <v>49</v>
      </c>
      <c r="N424" s="88">
        <v>45263</v>
      </c>
      <c r="O424" s="88">
        <v>45270</v>
      </c>
      <c r="P424" s="87" t="s">
        <v>1294</v>
      </c>
      <c r="Q424" s="87" t="s">
        <v>3</v>
      </c>
      <c r="R424" s="89" t="s">
        <v>975</v>
      </c>
      <c r="S424" s="89" t="s">
        <v>994</v>
      </c>
      <c r="T424" s="89" t="s">
        <v>1017</v>
      </c>
      <c r="U424" s="91">
        <v>45268</v>
      </c>
    </row>
    <row r="425" spans="1:21">
      <c r="A425" s="92">
        <v>45268.559779398151</v>
      </c>
      <c r="B425" s="93" t="s">
        <v>66</v>
      </c>
      <c r="C425" s="94" t="s">
        <v>1315</v>
      </c>
      <c r="D425" s="93" t="s">
        <v>1321</v>
      </c>
      <c r="E425" s="95">
        <v>2</v>
      </c>
      <c r="F425" s="93">
        <v>6984733</v>
      </c>
      <c r="G425" s="93" t="s">
        <v>68</v>
      </c>
      <c r="H425" s="93" t="s">
        <v>69</v>
      </c>
      <c r="I425" s="93" t="s">
        <v>44</v>
      </c>
      <c r="J425" s="96">
        <v>112.96</v>
      </c>
      <c r="K425" s="96">
        <v>225.92</v>
      </c>
      <c r="L425" s="93" t="s">
        <v>973</v>
      </c>
      <c r="M425" s="93">
        <v>49</v>
      </c>
      <c r="N425" s="94">
        <v>45263</v>
      </c>
      <c r="O425" s="94">
        <v>45270</v>
      </c>
      <c r="P425" s="93" t="s">
        <v>1294</v>
      </c>
      <c r="Q425" s="93" t="s">
        <v>3</v>
      </c>
      <c r="R425" s="95" t="s">
        <v>975</v>
      </c>
      <c r="S425" s="95" t="s">
        <v>994</v>
      </c>
      <c r="T425" s="95" t="s">
        <v>1017</v>
      </c>
      <c r="U425" s="97">
        <v>45268</v>
      </c>
    </row>
    <row r="426" spans="1:21">
      <c r="A426" s="86">
        <v>45303.46006041667</v>
      </c>
      <c r="B426" s="87" t="s">
        <v>76</v>
      </c>
      <c r="C426" s="88" t="s">
        <v>1315</v>
      </c>
      <c r="D426" s="87" t="s">
        <v>156</v>
      </c>
      <c r="E426" s="89">
        <v>2</v>
      </c>
      <c r="F426" s="87">
        <v>6984733</v>
      </c>
      <c r="G426" s="87" t="s">
        <v>117</v>
      </c>
      <c r="H426" s="87" t="s">
        <v>69</v>
      </c>
      <c r="I426" s="87" t="s">
        <v>44</v>
      </c>
      <c r="J426" s="90">
        <v>116.75</v>
      </c>
      <c r="K426" s="90">
        <v>233.5</v>
      </c>
      <c r="L426" s="87" t="s">
        <v>973</v>
      </c>
      <c r="M426" s="87">
        <v>49</v>
      </c>
      <c r="N426" s="88">
        <v>45263</v>
      </c>
      <c r="O426" s="88">
        <v>45270</v>
      </c>
      <c r="P426" s="87" t="s">
        <v>1294</v>
      </c>
      <c r="Q426" s="87" t="s">
        <v>3</v>
      </c>
      <c r="R426" s="89" t="s">
        <v>975</v>
      </c>
      <c r="S426" s="89" t="s">
        <v>994</v>
      </c>
      <c r="T426" s="89" t="s">
        <v>1017</v>
      </c>
      <c r="U426" s="91">
        <v>45268</v>
      </c>
    </row>
    <row r="427" spans="1:21">
      <c r="A427" s="92">
        <v>45114.332583217591</v>
      </c>
      <c r="B427" s="93" t="s">
        <v>76</v>
      </c>
      <c r="C427" s="94" t="s">
        <v>1322</v>
      </c>
      <c r="D427" s="93" t="s">
        <v>77</v>
      </c>
      <c r="E427" s="95">
        <v>2</v>
      </c>
      <c r="F427" s="93">
        <v>6904723</v>
      </c>
      <c r="G427" s="93" t="s">
        <v>117</v>
      </c>
      <c r="H427" s="93" t="s">
        <v>942</v>
      </c>
      <c r="I427" s="93" t="s">
        <v>44</v>
      </c>
      <c r="J427" s="96">
        <v>116.75</v>
      </c>
      <c r="K427" s="96">
        <v>233.5</v>
      </c>
      <c r="L427" s="93" t="s">
        <v>973</v>
      </c>
      <c r="M427" s="93">
        <v>25</v>
      </c>
      <c r="N427" s="94">
        <v>45095</v>
      </c>
      <c r="O427" s="94">
        <v>45102</v>
      </c>
      <c r="P427" s="93" t="s">
        <v>974</v>
      </c>
      <c r="Q427" s="93" t="s">
        <v>3</v>
      </c>
      <c r="R427" s="95" t="s">
        <v>975</v>
      </c>
      <c r="S427" s="95" t="s">
        <v>1050</v>
      </c>
      <c r="T427" s="95" t="s">
        <v>977</v>
      </c>
      <c r="U427" s="97">
        <v>45096</v>
      </c>
    </row>
    <row r="428" spans="1:21">
      <c r="A428" s="86">
        <v>45114.335473263891</v>
      </c>
      <c r="B428" s="87" t="s">
        <v>23</v>
      </c>
      <c r="C428" s="88" t="s">
        <v>1322</v>
      </c>
      <c r="D428" s="87" t="s">
        <v>1323</v>
      </c>
      <c r="E428" s="89">
        <v>8</v>
      </c>
      <c r="F428" s="87">
        <v>20028</v>
      </c>
      <c r="G428" s="87" t="s">
        <v>68</v>
      </c>
      <c r="H428" s="87" t="s">
        <v>942</v>
      </c>
      <c r="I428" s="87" t="s">
        <v>44</v>
      </c>
      <c r="J428" s="90">
        <v>109.19</v>
      </c>
      <c r="K428" s="90">
        <v>873.52</v>
      </c>
      <c r="L428" s="87" t="s">
        <v>973</v>
      </c>
      <c r="M428" s="87">
        <v>25</v>
      </c>
      <c r="N428" s="88">
        <v>45095</v>
      </c>
      <c r="O428" s="88">
        <v>45102</v>
      </c>
      <c r="P428" s="87" t="s">
        <v>974</v>
      </c>
      <c r="Q428" s="87" t="s">
        <v>3</v>
      </c>
      <c r="R428" s="89" t="s">
        <v>975</v>
      </c>
      <c r="S428" s="89" t="s">
        <v>1050</v>
      </c>
      <c r="T428" s="89" t="s">
        <v>977</v>
      </c>
      <c r="U428" s="91">
        <v>45096</v>
      </c>
    </row>
    <row r="429" spans="1:21">
      <c r="A429" s="92">
        <v>45114.342203356478</v>
      </c>
      <c r="B429" s="93" t="s">
        <v>34</v>
      </c>
      <c r="C429" s="94" t="s">
        <v>1322</v>
      </c>
      <c r="D429" s="93" t="s">
        <v>1324</v>
      </c>
      <c r="E429" s="95">
        <v>8</v>
      </c>
      <c r="F429" s="93">
        <v>20028</v>
      </c>
      <c r="G429" s="93" t="s">
        <v>68</v>
      </c>
      <c r="H429" s="93" t="s">
        <v>942</v>
      </c>
      <c r="I429" s="93" t="s">
        <v>44</v>
      </c>
      <c r="J429" s="96">
        <v>109.19</v>
      </c>
      <c r="K429" s="96">
        <v>873.52</v>
      </c>
      <c r="L429" s="93" t="s">
        <v>973</v>
      </c>
      <c r="M429" s="93">
        <v>25</v>
      </c>
      <c r="N429" s="94">
        <v>45095</v>
      </c>
      <c r="O429" s="94">
        <v>45102</v>
      </c>
      <c r="P429" s="93" t="s">
        <v>974</v>
      </c>
      <c r="Q429" s="93" t="s">
        <v>3</v>
      </c>
      <c r="R429" s="95" t="s">
        <v>975</v>
      </c>
      <c r="S429" s="95" t="s">
        <v>1050</v>
      </c>
      <c r="T429" s="95" t="s">
        <v>977</v>
      </c>
      <c r="U429" s="97">
        <v>45096</v>
      </c>
    </row>
    <row r="430" spans="1:21">
      <c r="A430" s="86">
        <v>45114.349366782408</v>
      </c>
      <c r="B430" s="87" t="s">
        <v>65</v>
      </c>
      <c r="C430" s="88" t="s">
        <v>1322</v>
      </c>
      <c r="D430" s="87" t="s">
        <v>1325</v>
      </c>
      <c r="E430" s="89">
        <v>4</v>
      </c>
      <c r="F430" s="87">
        <v>6966341</v>
      </c>
      <c r="G430" s="87" t="s">
        <v>68</v>
      </c>
      <c r="H430" s="87" t="s">
        <v>942</v>
      </c>
      <c r="I430" s="87" t="s">
        <v>44</v>
      </c>
      <c r="J430" s="90">
        <v>111.36</v>
      </c>
      <c r="K430" s="90">
        <v>445.44</v>
      </c>
      <c r="L430" s="87" t="s">
        <v>973</v>
      </c>
      <c r="M430" s="87">
        <v>25</v>
      </c>
      <c r="N430" s="88">
        <v>45095</v>
      </c>
      <c r="O430" s="88">
        <v>45102</v>
      </c>
      <c r="P430" s="87" t="s">
        <v>974</v>
      </c>
      <c r="Q430" s="87" t="s">
        <v>3</v>
      </c>
      <c r="R430" s="89" t="s">
        <v>975</v>
      </c>
      <c r="S430" s="89" t="s">
        <v>1050</v>
      </c>
      <c r="T430" s="89" t="s">
        <v>977</v>
      </c>
      <c r="U430" s="91">
        <v>45096</v>
      </c>
    </row>
    <row r="431" spans="1:21">
      <c r="A431" s="92">
        <v>45114.352277314814</v>
      </c>
      <c r="B431" s="93" t="s">
        <v>65</v>
      </c>
      <c r="C431" s="94" t="s">
        <v>1322</v>
      </c>
      <c r="D431" s="93" t="s">
        <v>1325</v>
      </c>
      <c r="E431" s="95">
        <v>4</v>
      </c>
      <c r="F431" s="93" t="s">
        <v>68</v>
      </c>
      <c r="G431" s="93" t="s">
        <v>68</v>
      </c>
      <c r="H431" s="93" t="s">
        <v>1326</v>
      </c>
      <c r="I431" s="93" t="s">
        <v>44</v>
      </c>
      <c r="J431" s="96">
        <v>111.36</v>
      </c>
      <c r="K431" s="96">
        <v>445.44</v>
      </c>
      <c r="L431" s="93" t="s">
        <v>981</v>
      </c>
      <c r="M431" s="93">
        <v>25</v>
      </c>
      <c r="N431" s="94">
        <v>45095</v>
      </c>
      <c r="O431" s="94">
        <v>45102</v>
      </c>
      <c r="P431" s="93" t="s">
        <v>974</v>
      </c>
      <c r="Q431" s="93" t="s">
        <v>3</v>
      </c>
      <c r="R431" s="95" t="s">
        <v>975</v>
      </c>
      <c r="S431" s="95" t="s">
        <v>1050</v>
      </c>
      <c r="T431" s="95" t="s">
        <v>977</v>
      </c>
      <c r="U431" s="97">
        <v>45096</v>
      </c>
    </row>
    <row r="432" spans="1:21">
      <c r="A432" s="86">
        <v>45114.556307870371</v>
      </c>
      <c r="B432" s="87" t="s">
        <v>988</v>
      </c>
      <c r="C432" s="88" t="s">
        <v>1322</v>
      </c>
      <c r="D432" s="87" t="s">
        <v>1327</v>
      </c>
      <c r="E432" s="89">
        <v>5</v>
      </c>
      <c r="F432" s="87">
        <v>6966341</v>
      </c>
      <c r="G432" s="87" t="s">
        <v>68</v>
      </c>
      <c r="H432" s="87" t="s">
        <v>942</v>
      </c>
      <c r="I432" s="87" t="s">
        <v>44</v>
      </c>
      <c r="J432" s="90">
        <v>109.19</v>
      </c>
      <c r="K432" s="90">
        <v>545.95000000000005</v>
      </c>
      <c r="L432" s="87" t="s">
        <v>973</v>
      </c>
      <c r="M432" s="87">
        <v>25</v>
      </c>
      <c r="N432" s="88">
        <v>45095</v>
      </c>
      <c r="O432" s="88">
        <v>45102</v>
      </c>
      <c r="P432" s="87" t="s">
        <v>974</v>
      </c>
      <c r="Q432" s="87" t="s">
        <v>3</v>
      </c>
      <c r="R432" s="89" t="s">
        <v>975</v>
      </c>
      <c r="S432" s="89" t="s">
        <v>1050</v>
      </c>
      <c r="T432" s="89" t="s">
        <v>977</v>
      </c>
      <c r="U432" s="91">
        <v>45096</v>
      </c>
    </row>
    <row r="433" spans="1:21">
      <c r="A433" s="92">
        <v>45114.557841666669</v>
      </c>
      <c r="B433" s="93" t="s">
        <v>988</v>
      </c>
      <c r="C433" s="94" t="s">
        <v>1322</v>
      </c>
      <c r="D433" s="93" t="s">
        <v>1328</v>
      </c>
      <c r="E433" s="95">
        <v>3</v>
      </c>
      <c r="F433" s="93" t="s">
        <v>68</v>
      </c>
      <c r="G433" s="93" t="s">
        <v>68</v>
      </c>
      <c r="H433" s="93" t="s">
        <v>1326</v>
      </c>
      <c r="I433" s="93" t="s">
        <v>44</v>
      </c>
      <c r="J433" s="96">
        <v>109.19</v>
      </c>
      <c r="K433" s="96">
        <v>327.57</v>
      </c>
      <c r="L433" s="93" t="s">
        <v>981</v>
      </c>
      <c r="M433" s="93">
        <v>25</v>
      </c>
      <c r="N433" s="94">
        <v>45095</v>
      </c>
      <c r="O433" s="94">
        <v>45102</v>
      </c>
      <c r="P433" s="93" t="s">
        <v>974</v>
      </c>
      <c r="Q433" s="93" t="s">
        <v>3</v>
      </c>
      <c r="R433" s="95" t="s">
        <v>975</v>
      </c>
      <c r="S433" s="95" t="s">
        <v>1050</v>
      </c>
      <c r="T433" s="95" t="s">
        <v>977</v>
      </c>
      <c r="U433" s="97">
        <v>45096</v>
      </c>
    </row>
    <row r="434" spans="1:21">
      <c r="A434" s="86">
        <v>45114.562142592593</v>
      </c>
      <c r="B434" s="87" t="s">
        <v>31</v>
      </c>
      <c r="C434" s="88" t="s">
        <v>1322</v>
      </c>
      <c r="D434" s="87" t="s">
        <v>1329</v>
      </c>
      <c r="E434" s="89">
        <v>8</v>
      </c>
      <c r="F434" s="87">
        <v>20028</v>
      </c>
      <c r="G434" s="87" t="s">
        <v>68</v>
      </c>
      <c r="H434" s="87" t="s">
        <v>942</v>
      </c>
      <c r="I434" s="87" t="s">
        <v>44</v>
      </c>
      <c r="J434" s="90">
        <v>90.75</v>
      </c>
      <c r="K434" s="90">
        <v>726</v>
      </c>
      <c r="L434" s="87" t="s">
        <v>973</v>
      </c>
      <c r="M434" s="87">
        <v>25</v>
      </c>
      <c r="N434" s="88">
        <v>45095</v>
      </c>
      <c r="O434" s="88">
        <v>45102</v>
      </c>
      <c r="P434" s="87" t="s">
        <v>974</v>
      </c>
      <c r="Q434" s="87" t="s">
        <v>3</v>
      </c>
      <c r="R434" s="89" t="s">
        <v>975</v>
      </c>
      <c r="S434" s="89" t="s">
        <v>1050</v>
      </c>
      <c r="T434" s="89" t="s">
        <v>977</v>
      </c>
      <c r="U434" s="91">
        <v>45096</v>
      </c>
    </row>
    <row r="435" spans="1:21">
      <c r="A435" s="92">
        <v>45117.296108101851</v>
      </c>
      <c r="B435" s="93" t="s">
        <v>35</v>
      </c>
      <c r="C435" s="94" t="s">
        <v>1322</v>
      </c>
      <c r="D435" s="93" t="s">
        <v>1330</v>
      </c>
      <c r="E435" s="95">
        <v>8</v>
      </c>
      <c r="F435" s="93" t="s">
        <v>68</v>
      </c>
      <c r="G435" s="93" t="s">
        <v>68</v>
      </c>
      <c r="H435" s="93" t="s">
        <v>1331</v>
      </c>
      <c r="I435" s="93" t="s">
        <v>44</v>
      </c>
      <c r="J435" s="96">
        <v>109.19</v>
      </c>
      <c r="K435" s="96">
        <v>873.52</v>
      </c>
      <c r="L435" s="93" t="s">
        <v>981</v>
      </c>
      <c r="M435" s="93">
        <v>25</v>
      </c>
      <c r="N435" s="94">
        <v>45095</v>
      </c>
      <c r="O435" s="94">
        <v>45102</v>
      </c>
      <c r="P435" s="93" t="s">
        <v>974</v>
      </c>
      <c r="Q435" s="93" t="s">
        <v>3</v>
      </c>
      <c r="R435" s="95" t="s">
        <v>975</v>
      </c>
      <c r="S435" s="95" t="s">
        <v>1050</v>
      </c>
      <c r="T435" s="95" t="s">
        <v>977</v>
      </c>
      <c r="U435" s="97">
        <v>45096</v>
      </c>
    </row>
    <row r="436" spans="1:21">
      <c r="A436" s="86">
        <v>45117.300269444444</v>
      </c>
      <c r="B436" s="87" t="s">
        <v>66</v>
      </c>
      <c r="C436" s="88" t="s">
        <v>1322</v>
      </c>
      <c r="D436" s="87" t="s">
        <v>1075</v>
      </c>
      <c r="E436" s="89">
        <v>2</v>
      </c>
      <c r="F436" s="87">
        <v>6904723</v>
      </c>
      <c r="G436" s="87" t="s">
        <v>117</v>
      </c>
      <c r="H436" s="87" t="s">
        <v>942</v>
      </c>
      <c r="I436" s="87" t="s">
        <v>44</v>
      </c>
      <c r="J436" s="90">
        <v>112.96</v>
      </c>
      <c r="K436" s="90">
        <v>225.92</v>
      </c>
      <c r="L436" s="87" t="s">
        <v>973</v>
      </c>
      <c r="M436" s="87">
        <v>25</v>
      </c>
      <c r="N436" s="88">
        <v>45095</v>
      </c>
      <c r="O436" s="88">
        <v>45102</v>
      </c>
      <c r="P436" s="87" t="s">
        <v>974</v>
      </c>
      <c r="Q436" s="87" t="s">
        <v>3</v>
      </c>
      <c r="R436" s="89" t="s">
        <v>975</v>
      </c>
      <c r="S436" s="89" t="s">
        <v>1050</v>
      </c>
      <c r="T436" s="89" t="s">
        <v>977</v>
      </c>
      <c r="U436" s="91">
        <v>45096</v>
      </c>
    </row>
    <row r="437" spans="1:21">
      <c r="A437" s="92">
        <v>45117.300610763887</v>
      </c>
      <c r="B437" s="93" t="s">
        <v>66</v>
      </c>
      <c r="C437" s="94" t="s">
        <v>1322</v>
      </c>
      <c r="D437" s="93" t="s">
        <v>1332</v>
      </c>
      <c r="E437" s="95">
        <v>1</v>
      </c>
      <c r="F437" s="93">
        <v>6904723</v>
      </c>
      <c r="G437" s="93" t="s">
        <v>117</v>
      </c>
      <c r="H437" s="93" t="s">
        <v>942</v>
      </c>
      <c r="I437" s="93" t="s">
        <v>44</v>
      </c>
      <c r="J437" s="96">
        <v>112.96</v>
      </c>
      <c r="K437" s="96">
        <v>112.96</v>
      </c>
      <c r="L437" s="93" t="s">
        <v>973</v>
      </c>
      <c r="M437" s="93">
        <v>25</v>
      </c>
      <c r="N437" s="94">
        <v>45095</v>
      </c>
      <c r="O437" s="94">
        <v>45102</v>
      </c>
      <c r="P437" s="93" t="s">
        <v>974</v>
      </c>
      <c r="Q437" s="93" t="s">
        <v>3</v>
      </c>
      <c r="R437" s="95" t="s">
        <v>975</v>
      </c>
      <c r="S437" s="95" t="s">
        <v>1050</v>
      </c>
      <c r="T437" s="95" t="s">
        <v>977</v>
      </c>
      <c r="U437" s="97">
        <v>45096</v>
      </c>
    </row>
    <row r="438" spans="1:21">
      <c r="A438" s="86">
        <v>45117.300808912034</v>
      </c>
      <c r="B438" s="87" t="s">
        <v>66</v>
      </c>
      <c r="C438" s="88" t="s">
        <v>1322</v>
      </c>
      <c r="D438" s="87" t="s">
        <v>1333</v>
      </c>
      <c r="E438" s="89">
        <v>1</v>
      </c>
      <c r="F438" s="87">
        <v>6904723</v>
      </c>
      <c r="G438" s="87" t="s">
        <v>117</v>
      </c>
      <c r="H438" s="87" t="s">
        <v>942</v>
      </c>
      <c r="I438" s="87" t="s">
        <v>44</v>
      </c>
      <c r="J438" s="90">
        <v>112.96</v>
      </c>
      <c r="K438" s="90">
        <v>112.96</v>
      </c>
      <c r="L438" s="87" t="s">
        <v>973</v>
      </c>
      <c r="M438" s="87">
        <v>25</v>
      </c>
      <c r="N438" s="88">
        <v>45095</v>
      </c>
      <c r="O438" s="88">
        <v>45102</v>
      </c>
      <c r="P438" s="87" t="s">
        <v>974</v>
      </c>
      <c r="Q438" s="87" t="s">
        <v>3</v>
      </c>
      <c r="R438" s="89" t="s">
        <v>975</v>
      </c>
      <c r="S438" s="89" t="s">
        <v>1050</v>
      </c>
      <c r="T438" s="89" t="s">
        <v>977</v>
      </c>
      <c r="U438" s="91">
        <v>45096</v>
      </c>
    </row>
    <row r="439" spans="1:21">
      <c r="A439" s="92">
        <v>45117.300951967591</v>
      </c>
      <c r="B439" s="93" t="s">
        <v>66</v>
      </c>
      <c r="C439" s="94" t="s">
        <v>1322</v>
      </c>
      <c r="D439" s="93" t="s">
        <v>1334</v>
      </c>
      <c r="E439" s="95">
        <v>1</v>
      </c>
      <c r="F439" s="93">
        <v>6904723</v>
      </c>
      <c r="G439" s="93" t="s">
        <v>117</v>
      </c>
      <c r="H439" s="93" t="s">
        <v>942</v>
      </c>
      <c r="I439" s="93" t="s">
        <v>44</v>
      </c>
      <c r="J439" s="96">
        <v>112.96</v>
      </c>
      <c r="K439" s="96">
        <v>112.96</v>
      </c>
      <c r="L439" s="93" t="s">
        <v>973</v>
      </c>
      <c r="M439" s="93">
        <v>25</v>
      </c>
      <c r="N439" s="94">
        <v>45095</v>
      </c>
      <c r="O439" s="94">
        <v>45102</v>
      </c>
      <c r="P439" s="93" t="s">
        <v>974</v>
      </c>
      <c r="Q439" s="93" t="s">
        <v>3</v>
      </c>
      <c r="R439" s="95" t="s">
        <v>975</v>
      </c>
      <c r="S439" s="95" t="s">
        <v>1050</v>
      </c>
      <c r="T439" s="95" t="s">
        <v>977</v>
      </c>
      <c r="U439" s="97">
        <v>45096</v>
      </c>
    </row>
    <row r="440" spans="1:21">
      <c r="A440" s="86">
        <v>45117.301137499999</v>
      </c>
      <c r="B440" s="87" t="s">
        <v>66</v>
      </c>
      <c r="C440" s="88" t="s">
        <v>1322</v>
      </c>
      <c r="D440" s="87" t="s">
        <v>1335</v>
      </c>
      <c r="E440" s="89">
        <v>1</v>
      </c>
      <c r="F440" s="87">
        <v>6904723</v>
      </c>
      <c r="G440" s="87" t="s">
        <v>117</v>
      </c>
      <c r="H440" s="87" t="s">
        <v>942</v>
      </c>
      <c r="I440" s="87" t="s">
        <v>44</v>
      </c>
      <c r="J440" s="90">
        <v>112.96</v>
      </c>
      <c r="K440" s="90">
        <v>112.96</v>
      </c>
      <c r="L440" s="87" t="s">
        <v>973</v>
      </c>
      <c r="M440" s="87">
        <v>25</v>
      </c>
      <c r="N440" s="88">
        <v>45095</v>
      </c>
      <c r="O440" s="88">
        <v>45102</v>
      </c>
      <c r="P440" s="87" t="s">
        <v>974</v>
      </c>
      <c r="Q440" s="87" t="s">
        <v>3</v>
      </c>
      <c r="R440" s="89" t="s">
        <v>975</v>
      </c>
      <c r="S440" s="89" t="s">
        <v>1050</v>
      </c>
      <c r="T440" s="89" t="s">
        <v>977</v>
      </c>
      <c r="U440" s="91">
        <v>45096</v>
      </c>
    </row>
    <row r="441" spans="1:21">
      <c r="A441" s="92">
        <v>45117.313031944446</v>
      </c>
      <c r="B441" s="93" t="s">
        <v>66</v>
      </c>
      <c r="C441" s="94" t="s">
        <v>1322</v>
      </c>
      <c r="D441" s="93" t="s">
        <v>1336</v>
      </c>
      <c r="E441" s="95">
        <v>1</v>
      </c>
      <c r="F441" s="93">
        <v>20028</v>
      </c>
      <c r="G441" s="93" t="s">
        <v>68</v>
      </c>
      <c r="H441" s="93" t="s">
        <v>942</v>
      </c>
      <c r="I441" s="93" t="s">
        <v>44</v>
      </c>
      <c r="J441" s="96">
        <v>112.96</v>
      </c>
      <c r="K441" s="96">
        <v>112.96</v>
      </c>
      <c r="L441" s="93" t="s">
        <v>973</v>
      </c>
      <c r="M441" s="93">
        <v>25</v>
      </c>
      <c r="N441" s="94">
        <v>45095</v>
      </c>
      <c r="O441" s="94">
        <v>45102</v>
      </c>
      <c r="P441" s="93" t="s">
        <v>974</v>
      </c>
      <c r="Q441" s="93" t="s">
        <v>3</v>
      </c>
      <c r="R441" s="95" t="s">
        <v>975</v>
      </c>
      <c r="S441" s="95" t="s">
        <v>1050</v>
      </c>
      <c r="T441" s="95" t="s">
        <v>977</v>
      </c>
      <c r="U441" s="97">
        <v>45096</v>
      </c>
    </row>
    <row r="442" spans="1:21">
      <c r="A442" s="86">
        <v>45117.31329953704</v>
      </c>
      <c r="B442" s="87" t="s">
        <v>66</v>
      </c>
      <c r="C442" s="88" t="s">
        <v>1322</v>
      </c>
      <c r="D442" s="87" t="s">
        <v>1337</v>
      </c>
      <c r="E442" s="89">
        <v>1</v>
      </c>
      <c r="F442" s="87">
        <v>20028</v>
      </c>
      <c r="G442" s="87" t="s">
        <v>68</v>
      </c>
      <c r="H442" s="87" t="s">
        <v>942</v>
      </c>
      <c r="I442" s="87" t="s">
        <v>44</v>
      </c>
      <c r="J442" s="90">
        <v>112.96</v>
      </c>
      <c r="K442" s="90">
        <v>112.96</v>
      </c>
      <c r="L442" s="87" t="s">
        <v>973</v>
      </c>
      <c r="M442" s="87">
        <v>25</v>
      </c>
      <c r="N442" s="88">
        <v>45095</v>
      </c>
      <c r="O442" s="88">
        <v>45102</v>
      </c>
      <c r="P442" s="87" t="s">
        <v>974</v>
      </c>
      <c r="Q442" s="87" t="s">
        <v>3</v>
      </c>
      <c r="R442" s="89" t="s">
        <v>975</v>
      </c>
      <c r="S442" s="89" t="s">
        <v>1050</v>
      </c>
      <c r="T442" s="89" t="s">
        <v>977</v>
      </c>
      <c r="U442" s="91">
        <v>45096</v>
      </c>
    </row>
    <row r="443" spans="1:21">
      <c r="A443" s="92">
        <v>45114.33372800926</v>
      </c>
      <c r="B443" s="93" t="s">
        <v>76</v>
      </c>
      <c r="C443" s="94" t="s">
        <v>1338</v>
      </c>
      <c r="D443" s="93" t="s">
        <v>68</v>
      </c>
      <c r="E443" s="95">
        <v>2</v>
      </c>
      <c r="F443" s="93">
        <v>6904723</v>
      </c>
      <c r="G443" s="93" t="s">
        <v>117</v>
      </c>
      <c r="H443" s="93" t="s">
        <v>942</v>
      </c>
      <c r="I443" s="93" t="s">
        <v>44</v>
      </c>
      <c r="J443" s="96">
        <v>116.75</v>
      </c>
      <c r="K443" s="96">
        <v>233.5</v>
      </c>
      <c r="L443" s="93" t="s">
        <v>973</v>
      </c>
      <c r="M443" s="93">
        <v>25</v>
      </c>
      <c r="N443" s="94">
        <v>45095</v>
      </c>
      <c r="O443" s="94">
        <v>45102</v>
      </c>
      <c r="P443" s="93" t="s">
        <v>974</v>
      </c>
      <c r="Q443" s="93" t="s">
        <v>3</v>
      </c>
      <c r="R443" s="95" t="s">
        <v>975</v>
      </c>
      <c r="S443" s="95" t="s">
        <v>1060</v>
      </c>
      <c r="T443" s="95" t="s">
        <v>977</v>
      </c>
      <c r="U443" s="97">
        <v>45097</v>
      </c>
    </row>
    <row r="444" spans="1:21">
      <c r="A444" s="86">
        <v>45114.335904398147</v>
      </c>
      <c r="B444" s="87" t="s">
        <v>23</v>
      </c>
      <c r="C444" s="88" t="s">
        <v>1338</v>
      </c>
      <c r="D444" s="87" t="s">
        <v>1339</v>
      </c>
      <c r="E444" s="89">
        <v>8</v>
      </c>
      <c r="F444" s="87">
        <v>20028</v>
      </c>
      <c r="G444" s="87" t="s">
        <v>68</v>
      </c>
      <c r="H444" s="87" t="s">
        <v>942</v>
      </c>
      <c r="I444" s="87" t="s">
        <v>44</v>
      </c>
      <c r="J444" s="90">
        <v>109.19</v>
      </c>
      <c r="K444" s="90">
        <v>873.52</v>
      </c>
      <c r="L444" s="87" t="s">
        <v>973</v>
      </c>
      <c r="M444" s="87">
        <v>25</v>
      </c>
      <c r="N444" s="88">
        <v>45095</v>
      </c>
      <c r="O444" s="88">
        <v>45102</v>
      </c>
      <c r="P444" s="87" t="s">
        <v>974</v>
      </c>
      <c r="Q444" s="87" t="s">
        <v>3</v>
      </c>
      <c r="R444" s="89" t="s">
        <v>975</v>
      </c>
      <c r="S444" s="89" t="s">
        <v>1060</v>
      </c>
      <c r="T444" s="89" t="s">
        <v>977</v>
      </c>
      <c r="U444" s="91">
        <v>45097</v>
      </c>
    </row>
    <row r="445" spans="1:21">
      <c r="A445" s="92">
        <v>45114.339125347222</v>
      </c>
      <c r="B445" s="93" t="s">
        <v>34</v>
      </c>
      <c r="C445" s="94" t="s">
        <v>1338</v>
      </c>
      <c r="D445" s="93" t="s">
        <v>1340</v>
      </c>
      <c r="E445" s="95">
        <v>7</v>
      </c>
      <c r="F445" s="93">
        <v>20028</v>
      </c>
      <c r="G445" s="93" t="s">
        <v>68</v>
      </c>
      <c r="H445" s="93" t="s">
        <v>942</v>
      </c>
      <c r="I445" s="93" t="s">
        <v>44</v>
      </c>
      <c r="J445" s="96">
        <v>109.19</v>
      </c>
      <c r="K445" s="96">
        <v>764.32999999999993</v>
      </c>
      <c r="L445" s="93" t="s">
        <v>973</v>
      </c>
      <c r="M445" s="93">
        <v>25</v>
      </c>
      <c r="N445" s="94">
        <v>45095</v>
      </c>
      <c r="O445" s="94">
        <v>45102</v>
      </c>
      <c r="P445" s="93" t="s">
        <v>974</v>
      </c>
      <c r="Q445" s="93" t="s">
        <v>3</v>
      </c>
      <c r="R445" s="95" t="s">
        <v>975</v>
      </c>
      <c r="S445" s="95" t="s">
        <v>1060</v>
      </c>
      <c r="T445" s="95" t="s">
        <v>977</v>
      </c>
      <c r="U445" s="97">
        <v>45097</v>
      </c>
    </row>
    <row r="446" spans="1:21">
      <c r="A446" s="86">
        <v>45114.35127997685</v>
      </c>
      <c r="B446" s="87" t="s">
        <v>65</v>
      </c>
      <c r="C446" s="88" t="s">
        <v>1338</v>
      </c>
      <c r="D446" s="87" t="s">
        <v>1325</v>
      </c>
      <c r="E446" s="89">
        <v>8</v>
      </c>
      <c r="F446" s="87">
        <v>6966341</v>
      </c>
      <c r="G446" s="87" t="s">
        <v>68</v>
      </c>
      <c r="H446" s="87" t="s">
        <v>942</v>
      </c>
      <c r="I446" s="87" t="s">
        <v>44</v>
      </c>
      <c r="J446" s="90">
        <v>111.36</v>
      </c>
      <c r="K446" s="90">
        <v>890.88</v>
      </c>
      <c r="L446" s="87" t="s">
        <v>973</v>
      </c>
      <c r="M446" s="87">
        <v>25</v>
      </c>
      <c r="N446" s="88">
        <v>45095</v>
      </c>
      <c r="O446" s="88">
        <v>45102</v>
      </c>
      <c r="P446" s="87" t="s">
        <v>974</v>
      </c>
      <c r="Q446" s="87" t="s">
        <v>3</v>
      </c>
      <c r="R446" s="89" t="s">
        <v>975</v>
      </c>
      <c r="S446" s="89" t="s">
        <v>1060</v>
      </c>
      <c r="T446" s="89" t="s">
        <v>977</v>
      </c>
      <c r="U446" s="91">
        <v>45097</v>
      </c>
    </row>
    <row r="447" spans="1:21">
      <c r="A447" s="92">
        <v>45114.556610416665</v>
      </c>
      <c r="B447" s="93" t="s">
        <v>988</v>
      </c>
      <c r="C447" s="94" t="s">
        <v>1338</v>
      </c>
      <c r="D447" s="93" t="s">
        <v>1327</v>
      </c>
      <c r="E447" s="95">
        <v>8</v>
      </c>
      <c r="F447" s="93">
        <v>6966341</v>
      </c>
      <c r="G447" s="93" t="s">
        <v>68</v>
      </c>
      <c r="H447" s="93" t="s">
        <v>942</v>
      </c>
      <c r="I447" s="93" t="s">
        <v>44</v>
      </c>
      <c r="J447" s="96">
        <v>109.19</v>
      </c>
      <c r="K447" s="96">
        <v>873.52</v>
      </c>
      <c r="L447" s="93" t="s">
        <v>973</v>
      </c>
      <c r="M447" s="93">
        <v>25</v>
      </c>
      <c r="N447" s="94">
        <v>45095</v>
      </c>
      <c r="O447" s="94">
        <v>45102</v>
      </c>
      <c r="P447" s="93" t="s">
        <v>974</v>
      </c>
      <c r="Q447" s="93" t="s">
        <v>3</v>
      </c>
      <c r="R447" s="95" t="s">
        <v>975</v>
      </c>
      <c r="S447" s="95" t="s">
        <v>1060</v>
      </c>
      <c r="T447" s="95" t="s">
        <v>977</v>
      </c>
      <c r="U447" s="97">
        <v>45097</v>
      </c>
    </row>
    <row r="448" spans="1:21">
      <c r="A448" s="86">
        <v>45114.562232291668</v>
      </c>
      <c r="B448" s="87" t="s">
        <v>31</v>
      </c>
      <c r="C448" s="88" t="s">
        <v>1338</v>
      </c>
      <c r="D448" s="87" t="s">
        <v>1329</v>
      </c>
      <c r="E448" s="89">
        <v>8</v>
      </c>
      <c r="F448" s="87">
        <v>20028</v>
      </c>
      <c r="G448" s="87" t="s">
        <v>68</v>
      </c>
      <c r="H448" s="87" t="s">
        <v>942</v>
      </c>
      <c r="I448" s="87" t="s">
        <v>44</v>
      </c>
      <c r="J448" s="90">
        <v>90.75</v>
      </c>
      <c r="K448" s="90">
        <v>726</v>
      </c>
      <c r="L448" s="87" t="s">
        <v>973</v>
      </c>
      <c r="M448" s="87">
        <v>25</v>
      </c>
      <c r="N448" s="88">
        <v>45095</v>
      </c>
      <c r="O448" s="88">
        <v>45102</v>
      </c>
      <c r="P448" s="87" t="s">
        <v>974</v>
      </c>
      <c r="Q448" s="87" t="s">
        <v>3</v>
      </c>
      <c r="R448" s="89" t="s">
        <v>975</v>
      </c>
      <c r="S448" s="89" t="s">
        <v>1060</v>
      </c>
      <c r="T448" s="89" t="s">
        <v>977</v>
      </c>
      <c r="U448" s="91">
        <v>45097</v>
      </c>
    </row>
    <row r="449" spans="1:21">
      <c r="A449" s="92">
        <v>45117.296596527776</v>
      </c>
      <c r="B449" s="93" t="s">
        <v>35</v>
      </c>
      <c r="C449" s="94" t="s">
        <v>1338</v>
      </c>
      <c r="D449" s="93" t="s">
        <v>1330</v>
      </c>
      <c r="E449" s="95">
        <v>8</v>
      </c>
      <c r="F449" s="93" t="s">
        <v>68</v>
      </c>
      <c r="G449" s="93" t="s">
        <v>68</v>
      </c>
      <c r="H449" s="93" t="s">
        <v>1331</v>
      </c>
      <c r="I449" s="93" t="s">
        <v>44</v>
      </c>
      <c r="J449" s="96">
        <v>109.19</v>
      </c>
      <c r="K449" s="96">
        <v>873.52</v>
      </c>
      <c r="L449" s="93" t="s">
        <v>981</v>
      </c>
      <c r="M449" s="93">
        <v>25</v>
      </c>
      <c r="N449" s="94">
        <v>45095</v>
      </c>
      <c r="O449" s="94">
        <v>45102</v>
      </c>
      <c r="P449" s="93" t="s">
        <v>974</v>
      </c>
      <c r="Q449" s="93" t="s">
        <v>3</v>
      </c>
      <c r="R449" s="95" t="s">
        <v>975</v>
      </c>
      <c r="S449" s="95" t="s">
        <v>1060</v>
      </c>
      <c r="T449" s="95" t="s">
        <v>977</v>
      </c>
      <c r="U449" s="97">
        <v>45097</v>
      </c>
    </row>
    <row r="450" spans="1:21">
      <c r="A450" s="86">
        <v>45117.30157314815</v>
      </c>
      <c r="B450" s="87" t="s">
        <v>66</v>
      </c>
      <c r="C450" s="88" t="s">
        <v>1338</v>
      </c>
      <c r="D450" s="87" t="s">
        <v>1333</v>
      </c>
      <c r="E450" s="89">
        <v>1</v>
      </c>
      <c r="F450" s="87">
        <v>6904723</v>
      </c>
      <c r="G450" s="87" t="s">
        <v>117</v>
      </c>
      <c r="H450" s="87" t="s">
        <v>942</v>
      </c>
      <c r="I450" s="87" t="s">
        <v>44</v>
      </c>
      <c r="J450" s="90">
        <v>112.96</v>
      </c>
      <c r="K450" s="90">
        <v>112.96</v>
      </c>
      <c r="L450" s="87" t="s">
        <v>973</v>
      </c>
      <c r="M450" s="87">
        <v>25</v>
      </c>
      <c r="N450" s="88">
        <v>45095</v>
      </c>
      <c r="O450" s="88">
        <v>45102</v>
      </c>
      <c r="P450" s="87" t="s">
        <v>974</v>
      </c>
      <c r="Q450" s="87" t="s">
        <v>3</v>
      </c>
      <c r="R450" s="89" t="s">
        <v>975</v>
      </c>
      <c r="S450" s="89" t="s">
        <v>1060</v>
      </c>
      <c r="T450" s="89" t="s">
        <v>977</v>
      </c>
      <c r="U450" s="91">
        <v>45097</v>
      </c>
    </row>
    <row r="451" spans="1:21">
      <c r="A451" s="92">
        <v>45117.301780787035</v>
      </c>
      <c r="B451" s="93" t="s">
        <v>66</v>
      </c>
      <c r="C451" s="94" t="s">
        <v>1338</v>
      </c>
      <c r="D451" s="93" t="s">
        <v>212</v>
      </c>
      <c r="E451" s="95">
        <v>1</v>
      </c>
      <c r="F451" s="93">
        <v>6904723</v>
      </c>
      <c r="G451" s="93" t="s">
        <v>117</v>
      </c>
      <c r="H451" s="93" t="s">
        <v>942</v>
      </c>
      <c r="I451" s="93" t="s">
        <v>44</v>
      </c>
      <c r="J451" s="96">
        <v>112.96</v>
      </c>
      <c r="K451" s="96">
        <v>112.96</v>
      </c>
      <c r="L451" s="93" t="s">
        <v>973</v>
      </c>
      <c r="M451" s="93">
        <v>25</v>
      </c>
      <c r="N451" s="94">
        <v>45095</v>
      </c>
      <c r="O451" s="94">
        <v>45102</v>
      </c>
      <c r="P451" s="93" t="s">
        <v>974</v>
      </c>
      <c r="Q451" s="93" t="s">
        <v>3</v>
      </c>
      <c r="R451" s="95" t="s">
        <v>975</v>
      </c>
      <c r="S451" s="95" t="s">
        <v>1060</v>
      </c>
      <c r="T451" s="95" t="s">
        <v>977</v>
      </c>
      <c r="U451" s="97">
        <v>45097</v>
      </c>
    </row>
    <row r="452" spans="1:21">
      <c r="A452" s="86">
        <v>45117.312939930554</v>
      </c>
      <c r="B452" s="87" t="s">
        <v>66</v>
      </c>
      <c r="C452" s="88" t="s">
        <v>1338</v>
      </c>
      <c r="D452" s="87" t="s">
        <v>1336</v>
      </c>
      <c r="E452" s="89">
        <v>1</v>
      </c>
      <c r="F452" s="87">
        <v>20028</v>
      </c>
      <c r="G452" s="87" t="s">
        <v>68</v>
      </c>
      <c r="H452" s="87" t="s">
        <v>942</v>
      </c>
      <c r="I452" s="87" t="s">
        <v>44</v>
      </c>
      <c r="J452" s="90">
        <v>112.96</v>
      </c>
      <c r="K452" s="90">
        <v>112.96</v>
      </c>
      <c r="L452" s="87" t="s">
        <v>973</v>
      </c>
      <c r="M452" s="87">
        <v>25</v>
      </c>
      <c r="N452" s="88">
        <v>45095</v>
      </c>
      <c r="O452" s="88">
        <v>45102</v>
      </c>
      <c r="P452" s="87" t="s">
        <v>974</v>
      </c>
      <c r="Q452" s="87" t="s">
        <v>3</v>
      </c>
      <c r="R452" s="89" t="s">
        <v>975</v>
      </c>
      <c r="S452" s="89" t="s">
        <v>1060</v>
      </c>
      <c r="T452" s="89" t="s">
        <v>977</v>
      </c>
      <c r="U452" s="91">
        <v>45097</v>
      </c>
    </row>
    <row r="453" spans="1:21">
      <c r="A453" s="92">
        <v>45117.313725694446</v>
      </c>
      <c r="B453" s="93" t="s">
        <v>66</v>
      </c>
      <c r="C453" s="94" t="s">
        <v>1338</v>
      </c>
      <c r="D453" s="93" t="s">
        <v>1337</v>
      </c>
      <c r="E453" s="95">
        <v>1</v>
      </c>
      <c r="F453" s="93">
        <v>20028</v>
      </c>
      <c r="G453" s="93" t="s">
        <v>68</v>
      </c>
      <c r="H453" s="93" t="s">
        <v>942</v>
      </c>
      <c r="I453" s="93" t="s">
        <v>44</v>
      </c>
      <c r="J453" s="96">
        <v>112.96</v>
      </c>
      <c r="K453" s="96">
        <v>112.96</v>
      </c>
      <c r="L453" s="93" t="s">
        <v>973</v>
      </c>
      <c r="M453" s="93">
        <v>25</v>
      </c>
      <c r="N453" s="94">
        <v>45095</v>
      </c>
      <c r="O453" s="94">
        <v>45102</v>
      </c>
      <c r="P453" s="93" t="s">
        <v>974</v>
      </c>
      <c r="Q453" s="93" t="s">
        <v>3</v>
      </c>
      <c r="R453" s="95" t="s">
        <v>975</v>
      </c>
      <c r="S453" s="95" t="s">
        <v>1060</v>
      </c>
      <c r="T453" s="95" t="s">
        <v>977</v>
      </c>
      <c r="U453" s="97">
        <v>45097</v>
      </c>
    </row>
    <row r="454" spans="1:21">
      <c r="A454" s="86">
        <v>45117.317111226854</v>
      </c>
      <c r="B454" s="87" t="s">
        <v>66</v>
      </c>
      <c r="C454" s="88" t="s">
        <v>1338</v>
      </c>
      <c r="D454" s="87" t="s">
        <v>1341</v>
      </c>
      <c r="E454" s="89">
        <v>1</v>
      </c>
      <c r="F454" s="87">
        <v>6966341</v>
      </c>
      <c r="G454" s="87" t="s">
        <v>68</v>
      </c>
      <c r="H454" s="87" t="s">
        <v>942</v>
      </c>
      <c r="I454" s="87" t="s">
        <v>44</v>
      </c>
      <c r="J454" s="90">
        <v>112.96</v>
      </c>
      <c r="K454" s="90">
        <v>112.96</v>
      </c>
      <c r="L454" s="87" t="s">
        <v>973</v>
      </c>
      <c r="M454" s="87">
        <v>25</v>
      </c>
      <c r="N454" s="88">
        <v>45095</v>
      </c>
      <c r="O454" s="88">
        <v>45102</v>
      </c>
      <c r="P454" s="87" t="s">
        <v>974</v>
      </c>
      <c r="Q454" s="87" t="s">
        <v>3</v>
      </c>
      <c r="R454" s="89" t="s">
        <v>975</v>
      </c>
      <c r="S454" s="89" t="s">
        <v>1060</v>
      </c>
      <c r="T454" s="89" t="s">
        <v>977</v>
      </c>
      <c r="U454" s="91">
        <v>45097</v>
      </c>
    </row>
    <row r="455" spans="1:21">
      <c r="A455" s="92">
        <v>45117.317990162039</v>
      </c>
      <c r="B455" s="93" t="s">
        <v>66</v>
      </c>
      <c r="C455" s="94" t="s">
        <v>1338</v>
      </c>
      <c r="D455" s="93" t="s">
        <v>1342</v>
      </c>
      <c r="E455" s="95">
        <v>1</v>
      </c>
      <c r="F455" s="93">
        <v>6903612</v>
      </c>
      <c r="G455" s="93" t="s">
        <v>68</v>
      </c>
      <c r="H455" s="93" t="s">
        <v>942</v>
      </c>
      <c r="I455" s="93" t="s">
        <v>44</v>
      </c>
      <c r="J455" s="96">
        <v>112.96</v>
      </c>
      <c r="K455" s="96">
        <v>112.96</v>
      </c>
      <c r="L455" s="93" t="s">
        <v>973</v>
      </c>
      <c r="M455" s="93">
        <v>25</v>
      </c>
      <c r="N455" s="94">
        <v>45095</v>
      </c>
      <c r="O455" s="94">
        <v>45102</v>
      </c>
      <c r="P455" s="93" t="s">
        <v>974</v>
      </c>
      <c r="Q455" s="93" t="s">
        <v>3</v>
      </c>
      <c r="R455" s="95" t="s">
        <v>975</v>
      </c>
      <c r="S455" s="95" t="s">
        <v>1060</v>
      </c>
      <c r="T455" s="95" t="s">
        <v>977</v>
      </c>
      <c r="U455" s="97">
        <v>45097</v>
      </c>
    </row>
    <row r="456" spans="1:21">
      <c r="A456" s="86">
        <v>45117.318297337966</v>
      </c>
      <c r="B456" s="87" t="s">
        <v>66</v>
      </c>
      <c r="C456" s="88" t="s">
        <v>1338</v>
      </c>
      <c r="D456" s="87" t="s">
        <v>1343</v>
      </c>
      <c r="E456" s="89">
        <v>1</v>
      </c>
      <c r="F456" s="87">
        <v>6939174</v>
      </c>
      <c r="G456" s="87" t="s">
        <v>68</v>
      </c>
      <c r="H456" s="87" t="s">
        <v>942</v>
      </c>
      <c r="I456" s="87" t="s">
        <v>44</v>
      </c>
      <c r="J456" s="90">
        <v>112.96</v>
      </c>
      <c r="K456" s="90">
        <v>112.96</v>
      </c>
      <c r="L456" s="87" t="s">
        <v>973</v>
      </c>
      <c r="M456" s="87">
        <v>25</v>
      </c>
      <c r="N456" s="88">
        <v>45095</v>
      </c>
      <c r="O456" s="88">
        <v>45102</v>
      </c>
      <c r="P456" s="87" t="s">
        <v>974</v>
      </c>
      <c r="Q456" s="87" t="s">
        <v>3</v>
      </c>
      <c r="R456" s="89" t="s">
        <v>975</v>
      </c>
      <c r="S456" s="89" t="s">
        <v>1060</v>
      </c>
      <c r="T456" s="89" t="s">
        <v>977</v>
      </c>
      <c r="U456" s="91">
        <v>45097</v>
      </c>
    </row>
    <row r="457" spans="1:21">
      <c r="A457" s="92">
        <v>45117.31877824074</v>
      </c>
      <c r="B457" s="93" t="s">
        <v>66</v>
      </c>
      <c r="C457" s="94" t="s">
        <v>1338</v>
      </c>
      <c r="D457" s="93" t="s">
        <v>1344</v>
      </c>
      <c r="E457" s="95">
        <v>1</v>
      </c>
      <c r="F457" s="93">
        <v>6957694</v>
      </c>
      <c r="G457" s="93" t="s">
        <v>117</v>
      </c>
      <c r="H457" s="93" t="s">
        <v>942</v>
      </c>
      <c r="I457" s="93" t="s">
        <v>44</v>
      </c>
      <c r="J457" s="96">
        <v>112.96</v>
      </c>
      <c r="K457" s="96">
        <v>112.96</v>
      </c>
      <c r="L457" s="93" t="s">
        <v>973</v>
      </c>
      <c r="M457" s="93">
        <v>25</v>
      </c>
      <c r="N457" s="94">
        <v>45095</v>
      </c>
      <c r="O457" s="94">
        <v>45102</v>
      </c>
      <c r="P457" s="93" t="s">
        <v>974</v>
      </c>
      <c r="Q457" s="93" t="s">
        <v>3</v>
      </c>
      <c r="R457" s="95" t="s">
        <v>975</v>
      </c>
      <c r="S457" s="95" t="s">
        <v>1060</v>
      </c>
      <c r="T457" s="95" t="s">
        <v>977</v>
      </c>
      <c r="U457" s="97">
        <v>45097</v>
      </c>
    </row>
    <row r="458" spans="1:21">
      <c r="A458" s="86">
        <v>45114.334003819444</v>
      </c>
      <c r="B458" s="87" t="s">
        <v>76</v>
      </c>
      <c r="C458" s="88" t="s">
        <v>1345</v>
      </c>
      <c r="D458" s="87" t="s">
        <v>68</v>
      </c>
      <c r="E458" s="89">
        <v>2</v>
      </c>
      <c r="F458" s="87">
        <v>6904723</v>
      </c>
      <c r="G458" s="87" t="s">
        <v>117</v>
      </c>
      <c r="H458" s="87" t="s">
        <v>942</v>
      </c>
      <c r="I458" s="87" t="s">
        <v>44</v>
      </c>
      <c r="J458" s="90">
        <v>116.75</v>
      </c>
      <c r="K458" s="90">
        <v>233.5</v>
      </c>
      <c r="L458" s="87" t="s">
        <v>973</v>
      </c>
      <c r="M458" s="87">
        <v>25</v>
      </c>
      <c r="N458" s="88">
        <v>45095</v>
      </c>
      <c r="O458" s="88">
        <v>45102</v>
      </c>
      <c r="P458" s="87" t="s">
        <v>974</v>
      </c>
      <c r="Q458" s="87" t="s">
        <v>3</v>
      </c>
      <c r="R458" s="89" t="s">
        <v>975</v>
      </c>
      <c r="S458" s="89" t="s">
        <v>1179</v>
      </c>
      <c r="T458" s="89" t="s">
        <v>977</v>
      </c>
      <c r="U458" s="91">
        <v>45098</v>
      </c>
    </row>
    <row r="459" spans="1:21">
      <c r="A459" s="92">
        <v>45114.336160879633</v>
      </c>
      <c r="B459" s="93" t="s">
        <v>23</v>
      </c>
      <c r="C459" s="94" t="s">
        <v>1345</v>
      </c>
      <c r="D459" s="93" t="s">
        <v>1339</v>
      </c>
      <c r="E459" s="95">
        <v>8</v>
      </c>
      <c r="F459" s="93">
        <v>20028</v>
      </c>
      <c r="G459" s="93" t="s">
        <v>68</v>
      </c>
      <c r="H459" s="93" t="s">
        <v>942</v>
      </c>
      <c r="I459" s="93" t="s">
        <v>44</v>
      </c>
      <c r="J459" s="96">
        <v>109.19</v>
      </c>
      <c r="K459" s="96">
        <v>873.52</v>
      </c>
      <c r="L459" s="93" t="s">
        <v>973</v>
      </c>
      <c r="M459" s="93">
        <v>25</v>
      </c>
      <c r="N459" s="94">
        <v>45095</v>
      </c>
      <c r="O459" s="94">
        <v>45102</v>
      </c>
      <c r="P459" s="93" t="s">
        <v>974</v>
      </c>
      <c r="Q459" s="93" t="s">
        <v>3</v>
      </c>
      <c r="R459" s="95" t="s">
        <v>975</v>
      </c>
      <c r="S459" s="95" t="s">
        <v>1179</v>
      </c>
      <c r="T459" s="95" t="s">
        <v>977</v>
      </c>
      <c r="U459" s="97">
        <v>45098</v>
      </c>
    </row>
    <row r="460" spans="1:21">
      <c r="A460" s="86">
        <v>45114.337767013887</v>
      </c>
      <c r="B460" s="87" t="s">
        <v>34</v>
      </c>
      <c r="C460" s="88" t="s">
        <v>1345</v>
      </c>
      <c r="D460" s="87" t="s">
        <v>1339</v>
      </c>
      <c r="E460" s="89">
        <v>5.5</v>
      </c>
      <c r="F460" s="87">
        <v>20028</v>
      </c>
      <c r="G460" s="87" t="s">
        <v>68</v>
      </c>
      <c r="H460" s="87" t="s">
        <v>942</v>
      </c>
      <c r="I460" s="87" t="s">
        <v>44</v>
      </c>
      <c r="J460" s="90">
        <v>109.19</v>
      </c>
      <c r="K460" s="90">
        <v>600.54499999999996</v>
      </c>
      <c r="L460" s="87" t="s">
        <v>973</v>
      </c>
      <c r="M460" s="87">
        <v>25</v>
      </c>
      <c r="N460" s="88">
        <v>45095</v>
      </c>
      <c r="O460" s="88">
        <v>45102</v>
      </c>
      <c r="P460" s="87" t="s">
        <v>974</v>
      </c>
      <c r="Q460" s="87" t="s">
        <v>3</v>
      </c>
      <c r="R460" s="89" t="s">
        <v>975</v>
      </c>
      <c r="S460" s="89" t="s">
        <v>1179</v>
      </c>
      <c r="T460" s="89" t="s">
        <v>977</v>
      </c>
      <c r="U460" s="91">
        <v>45098</v>
      </c>
    </row>
    <row r="461" spans="1:21">
      <c r="A461" s="92">
        <v>45114.338844907405</v>
      </c>
      <c r="B461" s="93" t="s">
        <v>34</v>
      </c>
      <c r="C461" s="94" t="s">
        <v>1345</v>
      </c>
      <c r="D461" s="93" t="s">
        <v>1346</v>
      </c>
      <c r="E461" s="95">
        <v>2.5</v>
      </c>
      <c r="F461" s="93">
        <v>6966874</v>
      </c>
      <c r="G461" s="93" t="s">
        <v>117</v>
      </c>
      <c r="H461" s="93" t="s">
        <v>942</v>
      </c>
      <c r="I461" s="93" t="s">
        <v>44</v>
      </c>
      <c r="J461" s="96">
        <v>109.19</v>
      </c>
      <c r="K461" s="96">
        <v>272.97500000000002</v>
      </c>
      <c r="L461" s="93" t="s">
        <v>973</v>
      </c>
      <c r="M461" s="93">
        <v>25</v>
      </c>
      <c r="N461" s="94">
        <v>45095</v>
      </c>
      <c r="O461" s="94">
        <v>45102</v>
      </c>
      <c r="P461" s="93" t="s">
        <v>974</v>
      </c>
      <c r="Q461" s="93" t="s">
        <v>3</v>
      </c>
      <c r="R461" s="95" t="s">
        <v>975</v>
      </c>
      <c r="S461" s="95" t="s">
        <v>1179</v>
      </c>
      <c r="T461" s="95" t="s">
        <v>977</v>
      </c>
      <c r="U461" s="97">
        <v>45098</v>
      </c>
    </row>
    <row r="462" spans="1:21">
      <c r="A462" s="86">
        <v>45114.351544212965</v>
      </c>
      <c r="B462" s="87" t="s">
        <v>65</v>
      </c>
      <c r="C462" s="88" t="s">
        <v>1345</v>
      </c>
      <c r="D462" s="87" t="s">
        <v>1325</v>
      </c>
      <c r="E462" s="89">
        <v>8</v>
      </c>
      <c r="F462" s="87">
        <v>6966341</v>
      </c>
      <c r="G462" s="87" t="s">
        <v>68</v>
      </c>
      <c r="H462" s="87" t="s">
        <v>942</v>
      </c>
      <c r="I462" s="87" t="s">
        <v>44</v>
      </c>
      <c r="J462" s="90">
        <v>111.36</v>
      </c>
      <c r="K462" s="90">
        <v>890.88</v>
      </c>
      <c r="L462" s="87" t="s">
        <v>973</v>
      </c>
      <c r="M462" s="87">
        <v>25</v>
      </c>
      <c r="N462" s="88">
        <v>45095</v>
      </c>
      <c r="O462" s="88">
        <v>45102</v>
      </c>
      <c r="P462" s="87" t="s">
        <v>974</v>
      </c>
      <c r="Q462" s="87" t="s">
        <v>3</v>
      </c>
      <c r="R462" s="89" t="s">
        <v>975</v>
      </c>
      <c r="S462" s="89" t="s">
        <v>1179</v>
      </c>
      <c r="T462" s="89" t="s">
        <v>977</v>
      </c>
      <c r="U462" s="91">
        <v>45098</v>
      </c>
    </row>
    <row r="463" spans="1:21">
      <c r="A463" s="92">
        <v>45114.557083680556</v>
      </c>
      <c r="B463" s="93" t="s">
        <v>988</v>
      </c>
      <c r="C463" s="94" t="s">
        <v>1345</v>
      </c>
      <c r="D463" s="93" t="s">
        <v>1327</v>
      </c>
      <c r="E463" s="95">
        <v>8</v>
      </c>
      <c r="F463" s="93">
        <v>6966341</v>
      </c>
      <c r="G463" s="93" t="s">
        <v>68</v>
      </c>
      <c r="H463" s="93" t="s">
        <v>942</v>
      </c>
      <c r="I463" s="93" t="s">
        <v>44</v>
      </c>
      <c r="J463" s="96">
        <v>109.19</v>
      </c>
      <c r="K463" s="96">
        <v>873.52</v>
      </c>
      <c r="L463" s="93" t="s">
        <v>973</v>
      </c>
      <c r="M463" s="93">
        <v>25</v>
      </c>
      <c r="N463" s="94">
        <v>45095</v>
      </c>
      <c r="O463" s="94">
        <v>45102</v>
      </c>
      <c r="P463" s="93" t="s">
        <v>974</v>
      </c>
      <c r="Q463" s="93" t="s">
        <v>3</v>
      </c>
      <c r="R463" s="95" t="s">
        <v>975</v>
      </c>
      <c r="S463" s="95" t="s">
        <v>1179</v>
      </c>
      <c r="T463" s="95" t="s">
        <v>977</v>
      </c>
      <c r="U463" s="97">
        <v>45098</v>
      </c>
    </row>
    <row r="464" spans="1:21">
      <c r="A464" s="86">
        <v>45114.562350115739</v>
      </c>
      <c r="B464" s="87" t="s">
        <v>31</v>
      </c>
      <c r="C464" s="88" t="s">
        <v>1345</v>
      </c>
      <c r="D464" s="87" t="s">
        <v>1329</v>
      </c>
      <c r="E464" s="89">
        <v>5.5</v>
      </c>
      <c r="F464" s="87">
        <v>20028</v>
      </c>
      <c r="G464" s="87" t="s">
        <v>68</v>
      </c>
      <c r="H464" s="87" t="s">
        <v>942</v>
      </c>
      <c r="I464" s="87" t="s">
        <v>44</v>
      </c>
      <c r="J464" s="90">
        <v>90.75</v>
      </c>
      <c r="K464" s="90">
        <v>499.125</v>
      </c>
      <c r="L464" s="87" t="s">
        <v>973</v>
      </c>
      <c r="M464" s="87">
        <v>25</v>
      </c>
      <c r="N464" s="88">
        <v>45095</v>
      </c>
      <c r="O464" s="88">
        <v>45102</v>
      </c>
      <c r="P464" s="87" t="s">
        <v>974</v>
      </c>
      <c r="Q464" s="87" t="s">
        <v>3</v>
      </c>
      <c r="R464" s="89" t="s">
        <v>975</v>
      </c>
      <c r="S464" s="89" t="s">
        <v>1179</v>
      </c>
      <c r="T464" s="89" t="s">
        <v>977</v>
      </c>
      <c r="U464" s="91">
        <v>45098</v>
      </c>
    </row>
    <row r="465" spans="1:21">
      <c r="A465" s="92">
        <v>45114.562757523148</v>
      </c>
      <c r="B465" s="93" t="s">
        <v>31</v>
      </c>
      <c r="C465" s="94" t="s">
        <v>1345</v>
      </c>
      <c r="D465" s="93" t="s">
        <v>1347</v>
      </c>
      <c r="E465" s="95">
        <v>1.5</v>
      </c>
      <c r="F465" s="93">
        <v>6952640</v>
      </c>
      <c r="G465" s="93" t="s">
        <v>117</v>
      </c>
      <c r="H465" s="93" t="s">
        <v>942</v>
      </c>
      <c r="I465" s="93" t="s">
        <v>44</v>
      </c>
      <c r="J465" s="96">
        <v>90.75</v>
      </c>
      <c r="K465" s="96">
        <v>136.125</v>
      </c>
      <c r="L465" s="93" t="s">
        <v>973</v>
      </c>
      <c r="M465" s="93">
        <v>25</v>
      </c>
      <c r="N465" s="94">
        <v>45095</v>
      </c>
      <c r="O465" s="94">
        <v>45102</v>
      </c>
      <c r="P465" s="93" t="s">
        <v>974</v>
      </c>
      <c r="Q465" s="93" t="s">
        <v>3</v>
      </c>
      <c r="R465" s="95" t="s">
        <v>975</v>
      </c>
      <c r="S465" s="95" t="s">
        <v>1179</v>
      </c>
      <c r="T465" s="95" t="s">
        <v>977</v>
      </c>
      <c r="U465" s="97">
        <v>45098</v>
      </c>
    </row>
    <row r="466" spans="1:21">
      <c r="A466" s="86">
        <v>45114.570053587966</v>
      </c>
      <c r="B466" s="87" t="s">
        <v>31</v>
      </c>
      <c r="C466" s="88" t="s">
        <v>1345</v>
      </c>
      <c r="D466" s="87" t="s">
        <v>1348</v>
      </c>
      <c r="E466" s="89">
        <v>1</v>
      </c>
      <c r="F466" s="87">
        <v>6957694</v>
      </c>
      <c r="G466" s="87" t="s">
        <v>117</v>
      </c>
      <c r="H466" s="87" t="s">
        <v>942</v>
      </c>
      <c r="I466" s="87" t="s">
        <v>44</v>
      </c>
      <c r="J466" s="90">
        <v>90.75</v>
      </c>
      <c r="K466" s="90">
        <v>90.75</v>
      </c>
      <c r="L466" s="87" t="s">
        <v>973</v>
      </c>
      <c r="M466" s="87">
        <v>25</v>
      </c>
      <c r="N466" s="88">
        <v>45095</v>
      </c>
      <c r="O466" s="88">
        <v>45102</v>
      </c>
      <c r="P466" s="87" t="s">
        <v>974</v>
      </c>
      <c r="Q466" s="87" t="s">
        <v>3</v>
      </c>
      <c r="R466" s="89" t="s">
        <v>975</v>
      </c>
      <c r="S466" s="89" t="s">
        <v>1179</v>
      </c>
      <c r="T466" s="89" t="s">
        <v>977</v>
      </c>
      <c r="U466" s="91">
        <v>45098</v>
      </c>
    </row>
    <row r="467" spans="1:21">
      <c r="A467" s="92">
        <v>45117.296702777778</v>
      </c>
      <c r="B467" s="93" t="s">
        <v>35</v>
      </c>
      <c r="C467" s="94" t="s">
        <v>1345</v>
      </c>
      <c r="D467" s="93" t="s">
        <v>1330</v>
      </c>
      <c r="E467" s="95">
        <v>8</v>
      </c>
      <c r="F467" s="93" t="s">
        <v>68</v>
      </c>
      <c r="G467" s="93" t="s">
        <v>68</v>
      </c>
      <c r="H467" s="93" t="s">
        <v>1331</v>
      </c>
      <c r="I467" s="93" t="s">
        <v>44</v>
      </c>
      <c r="J467" s="96">
        <v>109.19</v>
      </c>
      <c r="K467" s="96">
        <v>873.52</v>
      </c>
      <c r="L467" s="93" t="s">
        <v>981</v>
      </c>
      <c r="M467" s="93">
        <v>25</v>
      </c>
      <c r="N467" s="94">
        <v>45095</v>
      </c>
      <c r="O467" s="94">
        <v>45102</v>
      </c>
      <c r="P467" s="93" t="s">
        <v>974</v>
      </c>
      <c r="Q467" s="93" t="s">
        <v>3</v>
      </c>
      <c r="R467" s="95" t="s">
        <v>975</v>
      </c>
      <c r="S467" s="95" t="s">
        <v>1179</v>
      </c>
      <c r="T467" s="95" t="s">
        <v>977</v>
      </c>
      <c r="U467" s="97">
        <v>45098</v>
      </c>
    </row>
    <row r="468" spans="1:21">
      <c r="A468" s="86">
        <v>45117.302057523149</v>
      </c>
      <c r="B468" s="87" t="s">
        <v>66</v>
      </c>
      <c r="C468" s="88" t="s">
        <v>1345</v>
      </c>
      <c r="D468" s="87" t="s">
        <v>330</v>
      </c>
      <c r="E468" s="89">
        <v>1</v>
      </c>
      <c r="F468" s="87">
        <v>6904723</v>
      </c>
      <c r="G468" s="87" t="s">
        <v>117</v>
      </c>
      <c r="H468" s="87" t="s">
        <v>942</v>
      </c>
      <c r="I468" s="87" t="s">
        <v>44</v>
      </c>
      <c r="J468" s="90">
        <v>112.96</v>
      </c>
      <c r="K468" s="90">
        <v>112.96</v>
      </c>
      <c r="L468" s="87" t="s">
        <v>973</v>
      </c>
      <c r="M468" s="87">
        <v>25</v>
      </c>
      <c r="N468" s="88">
        <v>45095</v>
      </c>
      <c r="O468" s="88">
        <v>45102</v>
      </c>
      <c r="P468" s="87" t="s">
        <v>974</v>
      </c>
      <c r="Q468" s="87" t="s">
        <v>3</v>
      </c>
      <c r="R468" s="89" t="s">
        <v>975</v>
      </c>
      <c r="S468" s="89" t="s">
        <v>1179</v>
      </c>
      <c r="T468" s="89" t="s">
        <v>977</v>
      </c>
      <c r="U468" s="91">
        <v>45098</v>
      </c>
    </row>
    <row r="469" spans="1:21">
      <c r="A469" s="92">
        <v>45117.302160648149</v>
      </c>
      <c r="B469" s="93" t="s">
        <v>66</v>
      </c>
      <c r="C469" s="94" t="s">
        <v>1345</v>
      </c>
      <c r="D469" s="93" t="s">
        <v>1333</v>
      </c>
      <c r="E469" s="95">
        <v>1</v>
      </c>
      <c r="F469" s="93">
        <v>6904723</v>
      </c>
      <c r="G469" s="93" t="s">
        <v>117</v>
      </c>
      <c r="H469" s="93" t="s">
        <v>942</v>
      </c>
      <c r="I469" s="93" t="s">
        <v>44</v>
      </c>
      <c r="J469" s="96">
        <v>112.96</v>
      </c>
      <c r="K469" s="96">
        <v>112.96</v>
      </c>
      <c r="L469" s="93" t="s">
        <v>973</v>
      </c>
      <c r="M469" s="93">
        <v>25</v>
      </c>
      <c r="N469" s="94">
        <v>45095</v>
      </c>
      <c r="O469" s="94">
        <v>45102</v>
      </c>
      <c r="P469" s="93" t="s">
        <v>974</v>
      </c>
      <c r="Q469" s="93" t="s">
        <v>3</v>
      </c>
      <c r="R469" s="95" t="s">
        <v>975</v>
      </c>
      <c r="S469" s="95" t="s">
        <v>1179</v>
      </c>
      <c r="T469" s="95" t="s">
        <v>977</v>
      </c>
      <c r="U469" s="97">
        <v>45098</v>
      </c>
    </row>
    <row r="470" spans="1:21">
      <c r="A470" s="86">
        <v>45117.302263773148</v>
      </c>
      <c r="B470" s="87" t="s">
        <v>66</v>
      </c>
      <c r="C470" s="88" t="s">
        <v>1345</v>
      </c>
      <c r="D470" s="87" t="s">
        <v>1349</v>
      </c>
      <c r="E470" s="89">
        <v>1</v>
      </c>
      <c r="F470" s="87">
        <v>6904723</v>
      </c>
      <c r="G470" s="87" t="s">
        <v>117</v>
      </c>
      <c r="H470" s="87" t="s">
        <v>942</v>
      </c>
      <c r="I470" s="87" t="s">
        <v>44</v>
      </c>
      <c r="J470" s="90">
        <v>112.96</v>
      </c>
      <c r="K470" s="90">
        <v>112.96</v>
      </c>
      <c r="L470" s="87" t="s">
        <v>973</v>
      </c>
      <c r="M470" s="87">
        <v>25</v>
      </c>
      <c r="N470" s="88">
        <v>45095</v>
      </c>
      <c r="O470" s="88">
        <v>45102</v>
      </c>
      <c r="P470" s="87" t="s">
        <v>974</v>
      </c>
      <c r="Q470" s="87" t="s">
        <v>3</v>
      </c>
      <c r="R470" s="89" t="s">
        <v>975</v>
      </c>
      <c r="S470" s="89" t="s">
        <v>1179</v>
      </c>
      <c r="T470" s="89" t="s">
        <v>977</v>
      </c>
      <c r="U470" s="91">
        <v>45098</v>
      </c>
    </row>
    <row r="471" spans="1:21">
      <c r="A471" s="92">
        <v>45117.302474652781</v>
      </c>
      <c r="B471" s="93" t="s">
        <v>66</v>
      </c>
      <c r="C471" s="94" t="s">
        <v>1345</v>
      </c>
      <c r="D471" s="93" t="s">
        <v>354</v>
      </c>
      <c r="E471" s="95">
        <v>1</v>
      </c>
      <c r="F471" s="93">
        <v>6904723</v>
      </c>
      <c r="G471" s="93" t="s">
        <v>117</v>
      </c>
      <c r="H471" s="93" t="s">
        <v>942</v>
      </c>
      <c r="I471" s="93" t="s">
        <v>44</v>
      </c>
      <c r="J471" s="96">
        <v>112.96</v>
      </c>
      <c r="K471" s="96">
        <v>112.96</v>
      </c>
      <c r="L471" s="93" t="s">
        <v>973</v>
      </c>
      <c r="M471" s="93">
        <v>25</v>
      </c>
      <c r="N471" s="94">
        <v>45095</v>
      </c>
      <c r="O471" s="94">
        <v>45102</v>
      </c>
      <c r="P471" s="93" t="s">
        <v>974</v>
      </c>
      <c r="Q471" s="93" t="s">
        <v>3</v>
      </c>
      <c r="R471" s="95" t="s">
        <v>975</v>
      </c>
      <c r="S471" s="95" t="s">
        <v>1179</v>
      </c>
      <c r="T471" s="95" t="s">
        <v>977</v>
      </c>
      <c r="U471" s="97">
        <v>45098</v>
      </c>
    </row>
    <row r="472" spans="1:21">
      <c r="A472" s="86">
        <v>45117.312789120369</v>
      </c>
      <c r="B472" s="87" t="s">
        <v>66</v>
      </c>
      <c r="C472" s="88" t="s">
        <v>1345</v>
      </c>
      <c r="D472" s="87" t="s">
        <v>1336</v>
      </c>
      <c r="E472" s="89">
        <v>1</v>
      </c>
      <c r="F472" s="87">
        <v>20028</v>
      </c>
      <c r="G472" s="87" t="s">
        <v>68</v>
      </c>
      <c r="H472" s="87" t="s">
        <v>942</v>
      </c>
      <c r="I472" s="87" t="s">
        <v>44</v>
      </c>
      <c r="J472" s="90">
        <v>112.96</v>
      </c>
      <c r="K472" s="90">
        <v>112.96</v>
      </c>
      <c r="L472" s="87" t="s">
        <v>973</v>
      </c>
      <c r="M472" s="87">
        <v>25</v>
      </c>
      <c r="N472" s="88">
        <v>45095</v>
      </c>
      <c r="O472" s="88">
        <v>45102</v>
      </c>
      <c r="P472" s="87" t="s">
        <v>974</v>
      </c>
      <c r="Q472" s="87" t="s">
        <v>3</v>
      </c>
      <c r="R472" s="89" t="s">
        <v>975</v>
      </c>
      <c r="S472" s="89" t="s">
        <v>1179</v>
      </c>
      <c r="T472" s="89" t="s">
        <v>977</v>
      </c>
      <c r="U472" s="91">
        <v>45098</v>
      </c>
    </row>
    <row r="473" spans="1:21">
      <c r="A473" s="92">
        <v>45117.313963773151</v>
      </c>
      <c r="B473" s="93" t="s">
        <v>66</v>
      </c>
      <c r="C473" s="94" t="s">
        <v>1345</v>
      </c>
      <c r="D473" s="93" t="s">
        <v>1337</v>
      </c>
      <c r="E473" s="95">
        <v>1</v>
      </c>
      <c r="F473" s="93">
        <v>20028</v>
      </c>
      <c r="G473" s="93" t="s">
        <v>68</v>
      </c>
      <c r="H473" s="93" t="s">
        <v>942</v>
      </c>
      <c r="I473" s="93" t="s">
        <v>44</v>
      </c>
      <c r="J473" s="96">
        <v>112.96</v>
      </c>
      <c r="K473" s="96">
        <v>112.96</v>
      </c>
      <c r="L473" s="93" t="s">
        <v>973</v>
      </c>
      <c r="M473" s="93">
        <v>25</v>
      </c>
      <c r="N473" s="94">
        <v>45095</v>
      </c>
      <c r="O473" s="94">
        <v>45102</v>
      </c>
      <c r="P473" s="93" t="s">
        <v>974</v>
      </c>
      <c r="Q473" s="93" t="s">
        <v>3</v>
      </c>
      <c r="R473" s="95" t="s">
        <v>975</v>
      </c>
      <c r="S473" s="95" t="s">
        <v>1179</v>
      </c>
      <c r="T473" s="95" t="s">
        <v>977</v>
      </c>
      <c r="U473" s="97">
        <v>45098</v>
      </c>
    </row>
    <row r="474" spans="1:21">
      <c r="A474" s="86">
        <v>45117.316968981482</v>
      </c>
      <c r="B474" s="87" t="s">
        <v>66</v>
      </c>
      <c r="C474" s="88" t="s">
        <v>1345</v>
      </c>
      <c r="D474" s="87" t="s">
        <v>1341</v>
      </c>
      <c r="E474" s="89">
        <v>1</v>
      </c>
      <c r="F474" s="87">
        <v>6966341</v>
      </c>
      <c r="G474" s="87" t="s">
        <v>68</v>
      </c>
      <c r="H474" s="87" t="s">
        <v>942</v>
      </c>
      <c r="I474" s="87" t="s">
        <v>44</v>
      </c>
      <c r="J474" s="90">
        <v>112.96</v>
      </c>
      <c r="K474" s="90">
        <v>112.96</v>
      </c>
      <c r="L474" s="87" t="s">
        <v>973</v>
      </c>
      <c r="M474" s="87">
        <v>25</v>
      </c>
      <c r="N474" s="88">
        <v>45095</v>
      </c>
      <c r="O474" s="88">
        <v>45102</v>
      </c>
      <c r="P474" s="87" t="s">
        <v>974</v>
      </c>
      <c r="Q474" s="87" t="s">
        <v>3</v>
      </c>
      <c r="R474" s="89" t="s">
        <v>975</v>
      </c>
      <c r="S474" s="89" t="s">
        <v>1179</v>
      </c>
      <c r="T474" s="89" t="s">
        <v>977</v>
      </c>
      <c r="U474" s="91">
        <v>45098</v>
      </c>
    </row>
    <row r="475" spans="1:21">
      <c r="A475" s="92">
        <v>45117.318953125003</v>
      </c>
      <c r="B475" s="93" t="s">
        <v>66</v>
      </c>
      <c r="C475" s="94" t="s">
        <v>1345</v>
      </c>
      <c r="D475" s="93" t="s">
        <v>1344</v>
      </c>
      <c r="E475" s="95">
        <v>1</v>
      </c>
      <c r="F475" s="93">
        <v>6957694</v>
      </c>
      <c r="G475" s="93" t="s">
        <v>117</v>
      </c>
      <c r="H475" s="93" t="s">
        <v>942</v>
      </c>
      <c r="I475" s="93" t="s">
        <v>44</v>
      </c>
      <c r="J475" s="96">
        <v>112.96</v>
      </c>
      <c r="K475" s="96">
        <v>112.96</v>
      </c>
      <c r="L475" s="93" t="s">
        <v>973</v>
      </c>
      <c r="M475" s="93">
        <v>25</v>
      </c>
      <c r="N475" s="94">
        <v>45095</v>
      </c>
      <c r="O475" s="94">
        <v>45102</v>
      </c>
      <c r="P475" s="93" t="s">
        <v>974</v>
      </c>
      <c r="Q475" s="93" t="s">
        <v>3</v>
      </c>
      <c r="R475" s="95" t="s">
        <v>975</v>
      </c>
      <c r="S475" s="95" t="s">
        <v>1179</v>
      </c>
      <c r="T475" s="95" t="s">
        <v>977</v>
      </c>
      <c r="U475" s="97">
        <v>45098</v>
      </c>
    </row>
    <row r="476" spans="1:21">
      <c r="A476" s="86">
        <v>45114.334196875003</v>
      </c>
      <c r="B476" s="87" t="s">
        <v>76</v>
      </c>
      <c r="C476" s="88" t="s">
        <v>1350</v>
      </c>
      <c r="D476" s="87" t="s">
        <v>68</v>
      </c>
      <c r="E476" s="89">
        <v>2</v>
      </c>
      <c r="F476" s="87">
        <v>6904723</v>
      </c>
      <c r="G476" s="87" t="s">
        <v>117</v>
      </c>
      <c r="H476" s="87" t="s">
        <v>942</v>
      </c>
      <c r="I476" s="87" t="s">
        <v>44</v>
      </c>
      <c r="J476" s="90">
        <v>116.75</v>
      </c>
      <c r="K476" s="90">
        <v>233.5</v>
      </c>
      <c r="L476" s="87" t="s">
        <v>973</v>
      </c>
      <c r="M476" s="87">
        <v>25</v>
      </c>
      <c r="N476" s="88">
        <v>45095</v>
      </c>
      <c r="O476" s="88">
        <v>45102</v>
      </c>
      <c r="P476" s="87" t="s">
        <v>974</v>
      </c>
      <c r="Q476" s="87" t="s">
        <v>3</v>
      </c>
      <c r="R476" s="89" t="s">
        <v>975</v>
      </c>
      <c r="S476" s="89" t="s">
        <v>976</v>
      </c>
      <c r="T476" s="89" t="s">
        <v>977</v>
      </c>
      <c r="U476" s="91">
        <v>45099</v>
      </c>
    </row>
    <row r="477" spans="1:21">
      <c r="A477" s="92">
        <v>45114.336304050928</v>
      </c>
      <c r="B477" s="93" t="s">
        <v>23</v>
      </c>
      <c r="C477" s="94" t="s">
        <v>1350</v>
      </c>
      <c r="D477" s="93" t="s">
        <v>1339</v>
      </c>
      <c r="E477" s="95">
        <v>8</v>
      </c>
      <c r="F477" s="93">
        <v>20028</v>
      </c>
      <c r="G477" s="93" t="s">
        <v>68</v>
      </c>
      <c r="H477" s="93" t="s">
        <v>942</v>
      </c>
      <c r="I477" s="93" t="s">
        <v>44</v>
      </c>
      <c r="J477" s="96">
        <v>109.19</v>
      </c>
      <c r="K477" s="96">
        <v>873.52</v>
      </c>
      <c r="L477" s="93" t="s">
        <v>973</v>
      </c>
      <c r="M477" s="93">
        <v>25</v>
      </c>
      <c r="N477" s="94">
        <v>45095</v>
      </c>
      <c r="O477" s="94">
        <v>45102</v>
      </c>
      <c r="P477" s="93" t="s">
        <v>974</v>
      </c>
      <c r="Q477" s="93" t="s">
        <v>3</v>
      </c>
      <c r="R477" s="95" t="s">
        <v>975</v>
      </c>
      <c r="S477" s="95" t="s">
        <v>976</v>
      </c>
      <c r="T477" s="95" t="s">
        <v>977</v>
      </c>
      <c r="U477" s="97">
        <v>45099</v>
      </c>
    </row>
    <row r="478" spans="1:21">
      <c r="A478" s="86">
        <v>45114.337292476848</v>
      </c>
      <c r="B478" s="87" t="s">
        <v>34</v>
      </c>
      <c r="C478" s="88" t="s">
        <v>1350</v>
      </c>
      <c r="D478" s="87" t="s">
        <v>1339</v>
      </c>
      <c r="E478" s="89">
        <v>8</v>
      </c>
      <c r="F478" s="87">
        <v>20028</v>
      </c>
      <c r="G478" s="87" t="s">
        <v>68</v>
      </c>
      <c r="H478" s="87" t="s">
        <v>942</v>
      </c>
      <c r="I478" s="87" t="s">
        <v>44</v>
      </c>
      <c r="J478" s="90">
        <v>109.19</v>
      </c>
      <c r="K478" s="90">
        <v>873.52</v>
      </c>
      <c r="L478" s="87" t="s">
        <v>973</v>
      </c>
      <c r="M478" s="87">
        <v>25</v>
      </c>
      <c r="N478" s="88">
        <v>45095</v>
      </c>
      <c r="O478" s="88">
        <v>45102</v>
      </c>
      <c r="P478" s="87" t="s">
        <v>974</v>
      </c>
      <c r="Q478" s="87" t="s">
        <v>3</v>
      </c>
      <c r="R478" s="89" t="s">
        <v>975</v>
      </c>
      <c r="S478" s="89" t="s">
        <v>976</v>
      </c>
      <c r="T478" s="89" t="s">
        <v>977</v>
      </c>
      <c r="U478" s="91">
        <v>45099</v>
      </c>
    </row>
    <row r="479" spans="1:21">
      <c r="A479" s="92">
        <v>45114.351677430554</v>
      </c>
      <c r="B479" s="93" t="s">
        <v>65</v>
      </c>
      <c r="C479" s="94" t="s">
        <v>1350</v>
      </c>
      <c r="D479" s="93" t="s">
        <v>1325</v>
      </c>
      <c r="E479" s="95">
        <v>8</v>
      </c>
      <c r="F479" s="93">
        <v>6966341</v>
      </c>
      <c r="G479" s="93" t="s">
        <v>68</v>
      </c>
      <c r="H479" s="93" t="s">
        <v>942</v>
      </c>
      <c r="I479" s="93" t="s">
        <v>44</v>
      </c>
      <c r="J479" s="96">
        <v>111.36</v>
      </c>
      <c r="K479" s="96">
        <v>890.88</v>
      </c>
      <c r="L479" s="93" t="s">
        <v>973</v>
      </c>
      <c r="M479" s="93">
        <v>25</v>
      </c>
      <c r="N479" s="94">
        <v>45095</v>
      </c>
      <c r="O479" s="94">
        <v>45102</v>
      </c>
      <c r="P479" s="93" t="s">
        <v>974</v>
      </c>
      <c r="Q479" s="93" t="s">
        <v>3</v>
      </c>
      <c r="R479" s="95" t="s">
        <v>975</v>
      </c>
      <c r="S479" s="95" t="s">
        <v>976</v>
      </c>
      <c r="T479" s="95" t="s">
        <v>977</v>
      </c>
      <c r="U479" s="97">
        <v>45099</v>
      </c>
    </row>
    <row r="480" spans="1:21">
      <c r="A480" s="86">
        <v>45114.557179166666</v>
      </c>
      <c r="B480" s="87" t="s">
        <v>988</v>
      </c>
      <c r="C480" s="88" t="s">
        <v>1350</v>
      </c>
      <c r="D480" s="87" t="s">
        <v>1327</v>
      </c>
      <c r="E480" s="89">
        <v>8</v>
      </c>
      <c r="F480" s="87">
        <v>6966341</v>
      </c>
      <c r="G480" s="87" t="s">
        <v>68</v>
      </c>
      <c r="H480" s="87" t="s">
        <v>942</v>
      </c>
      <c r="I480" s="87" t="s">
        <v>44</v>
      </c>
      <c r="J480" s="90">
        <v>109.19</v>
      </c>
      <c r="K480" s="90">
        <v>873.52</v>
      </c>
      <c r="L480" s="87" t="s">
        <v>973</v>
      </c>
      <c r="M480" s="87">
        <v>25</v>
      </c>
      <c r="N480" s="88">
        <v>45095</v>
      </c>
      <c r="O480" s="88">
        <v>45102</v>
      </c>
      <c r="P480" s="87" t="s">
        <v>974</v>
      </c>
      <c r="Q480" s="87" t="s">
        <v>3</v>
      </c>
      <c r="R480" s="89" t="s">
        <v>975</v>
      </c>
      <c r="S480" s="89" t="s">
        <v>976</v>
      </c>
      <c r="T480" s="89" t="s">
        <v>977</v>
      </c>
      <c r="U480" s="91">
        <v>45099</v>
      </c>
    </row>
    <row r="481" spans="1:21">
      <c r="A481" s="92">
        <v>45114.570952199072</v>
      </c>
      <c r="B481" s="93" t="s">
        <v>31</v>
      </c>
      <c r="C481" s="94" t="s">
        <v>1350</v>
      </c>
      <c r="D481" s="93" t="s">
        <v>1348</v>
      </c>
      <c r="E481" s="95">
        <v>3.5</v>
      </c>
      <c r="F481" s="93">
        <v>6957694</v>
      </c>
      <c r="G481" s="93" t="s">
        <v>117</v>
      </c>
      <c r="H481" s="93" t="s">
        <v>942</v>
      </c>
      <c r="I481" s="93" t="s">
        <v>44</v>
      </c>
      <c r="J481" s="96">
        <v>90.75</v>
      </c>
      <c r="K481" s="96">
        <v>317.625</v>
      </c>
      <c r="L481" s="93" t="s">
        <v>973</v>
      </c>
      <c r="M481" s="93">
        <v>25</v>
      </c>
      <c r="N481" s="94">
        <v>45095</v>
      </c>
      <c r="O481" s="94">
        <v>45102</v>
      </c>
      <c r="P481" s="93" t="s">
        <v>974</v>
      </c>
      <c r="Q481" s="93" t="s">
        <v>3</v>
      </c>
      <c r="R481" s="95" t="s">
        <v>975</v>
      </c>
      <c r="S481" s="95" t="s">
        <v>976</v>
      </c>
      <c r="T481" s="95" t="s">
        <v>977</v>
      </c>
      <c r="U481" s="97">
        <v>45099</v>
      </c>
    </row>
    <row r="482" spans="1:21">
      <c r="A482" s="86">
        <v>45114.581565509259</v>
      </c>
      <c r="B482" s="87" t="s">
        <v>31</v>
      </c>
      <c r="C482" s="88" t="s">
        <v>1350</v>
      </c>
      <c r="D482" s="87" t="s">
        <v>1351</v>
      </c>
      <c r="E482" s="89">
        <v>3</v>
      </c>
      <c r="F482" s="87">
        <v>6939174</v>
      </c>
      <c r="G482" s="87" t="s">
        <v>68</v>
      </c>
      <c r="H482" s="87" t="s">
        <v>942</v>
      </c>
      <c r="I482" s="87" t="s">
        <v>44</v>
      </c>
      <c r="J482" s="90">
        <v>90.75</v>
      </c>
      <c r="K482" s="90">
        <v>272.25</v>
      </c>
      <c r="L482" s="87" t="s">
        <v>973</v>
      </c>
      <c r="M482" s="87">
        <v>25</v>
      </c>
      <c r="N482" s="88">
        <v>45095</v>
      </c>
      <c r="O482" s="88">
        <v>45102</v>
      </c>
      <c r="P482" s="87" t="s">
        <v>974</v>
      </c>
      <c r="Q482" s="87" t="s">
        <v>3</v>
      </c>
      <c r="R482" s="89" t="s">
        <v>975</v>
      </c>
      <c r="S482" s="89" t="s">
        <v>976</v>
      </c>
      <c r="T482" s="89" t="s">
        <v>977</v>
      </c>
      <c r="U482" s="91">
        <v>45099</v>
      </c>
    </row>
    <row r="483" spans="1:21">
      <c r="A483" s="92">
        <v>45117.296835532405</v>
      </c>
      <c r="B483" s="93" t="s">
        <v>35</v>
      </c>
      <c r="C483" s="94" t="s">
        <v>1350</v>
      </c>
      <c r="D483" s="93" t="s">
        <v>1330</v>
      </c>
      <c r="E483" s="95">
        <v>4</v>
      </c>
      <c r="F483" s="93" t="s">
        <v>68</v>
      </c>
      <c r="G483" s="93" t="s">
        <v>68</v>
      </c>
      <c r="H483" s="93" t="s">
        <v>1331</v>
      </c>
      <c r="I483" s="93" t="s">
        <v>44</v>
      </c>
      <c r="J483" s="96">
        <v>109.19</v>
      </c>
      <c r="K483" s="96">
        <v>436.76</v>
      </c>
      <c r="L483" s="93" t="s">
        <v>981</v>
      </c>
      <c r="M483" s="93">
        <v>25</v>
      </c>
      <c r="N483" s="94">
        <v>45095</v>
      </c>
      <c r="O483" s="94">
        <v>45102</v>
      </c>
      <c r="P483" s="93" t="s">
        <v>974</v>
      </c>
      <c r="Q483" s="93" t="s">
        <v>3</v>
      </c>
      <c r="R483" s="95" t="s">
        <v>975</v>
      </c>
      <c r="S483" s="95" t="s">
        <v>976</v>
      </c>
      <c r="T483" s="95" t="s">
        <v>977</v>
      </c>
      <c r="U483" s="97">
        <v>45099</v>
      </c>
    </row>
    <row r="484" spans="1:21">
      <c r="A484" s="86">
        <v>45117.29762986111</v>
      </c>
      <c r="B484" s="87" t="s">
        <v>35</v>
      </c>
      <c r="C484" s="88" t="s">
        <v>1350</v>
      </c>
      <c r="D484" s="87" t="s">
        <v>1352</v>
      </c>
      <c r="E484" s="89">
        <v>4</v>
      </c>
      <c r="F484" s="87">
        <v>6946197</v>
      </c>
      <c r="G484" s="87" t="s">
        <v>68</v>
      </c>
      <c r="H484" s="87" t="s">
        <v>942</v>
      </c>
      <c r="I484" s="87" t="s">
        <v>44</v>
      </c>
      <c r="J484" s="90">
        <v>109.19</v>
      </c>
      <c r="K484" s="90">
        <v>436.76</v>
      </c>
      <c r="L484" s="87" t="s">
        <v>973</v>
      </c>
      <c r="M484" s="87">
        <v>25</v>
      </c>
      <c r="N484" s="88">
        <v>45095</v>
      </c>
      <c r="O484" s="88">
        <v>45102</v>
      </c>
      <c r="P484" s="87" t="s">
        <v>974</v>
      </c>
      <c r="Q484" s="87" t="s">
        <v>3</v>
      </c>
      <c r="R484" s="89" t="s">
        <v>975</v>
      </c>
      <c r="S484" s="89" t="s">
        <v>976</v>
      </c>
      <c r="T484" s="89" t="s">
        <v>977</v>
      </c>
      <c r="U484" s="91">
        <v>45099</v>
      </c>
    </row>
    <row r="485" spans="1:21">
      <c r="A485" s="92">
        <v>45117.302883101853</v>
      </c>
      <c r="B485" s="93" t="s">
        <v>66</v>
      </c>
      <c r="C485" s="94" t="s">
        <v>1350</v>
      </c>
      <c r="D485" s="93" t="s">
        <v>1353</v>
      </c>
      <c r="E485" s="95">
        <v>1</v>
      </c>
      <c r="F485" s="93">
        <v>6904723</v>
      </c>
      <c r="G485" s="93" t="s">
        <v>117</v>
      </c>
      <c r="H485" s="93" t="s">
        <v>942</v>
      </c>
      <c r="I485" s="93" t="s">
        <v>44</v>
      </c>
      <c r="J485" s="96">
        <v>112.96</v>
      </c>
      <c r="K485" s="96">
        <v>112.96</v>
      </c>
      <c r="L485" s="93" t="s">
        <v>973</v>
      </c>
      <c r="M485" s="93">
        <v>25</v>
      </c>
      <c r="N485" s="94">
        <v>45095</v>
      </c>
      <c r="O485" s="94">
        <v>45102</v>
      </c>
      <c r="P485" s="93" t="s">
        <v>974</v>
      </c>
      <c r="Q485" s="93" t="s">
        <v>3</v>
      </c>
      <c r="R485" s="95" t="s">
        <v>975</v>
      </c>
      <c r="S485" s="95" t="s">
        <v>976</v>
      </c>
      <c r="T485" s="95" t="s">
        <v>977</v>
      </c>
      <c r="U485" s="97">
        <v>45099</v>
      </c>
    </row>
    <row r="486" spans="1:21">
      <c r="A486" s="86">
        <v>45117.303037268517</v>
      </c>
      <c r="B486" s="87" t="s">
        <v>66</v>
      </c>
      <c r="C486" s="88" t="s">
        <v>1350</v>
      </c>
      <c r="D486" s="87" t="s">
        <v>1354</v>
      </c>
      <c r="E486" s="89">
        <v>1</v>
      </c>
      <c r="F486" s="87">
        <v>6904723</v>
      </c>
      <c r="G486" s="87" t="s">
        <v>117</v>
      </c>
      <c r="H486" s="87" t="s">
        <v>942</v>
      </c>
      <c r="I486" s="87" t="s">
        <v>44</v>
      </c>
      <c r="J486" s="90">
        <v>112.96</v>
      </c>
      <c r="K486" s="90">
        <v>112.96</v>
      </c>
      <c r="L486" s="87" t="s">
        <v>973</v>
      </c>
      <c r="M486" s="87">
        <v>25</v>
      </c>
      <c r="N486" s="88">
        <v>45095</v>
      </c>
      <c r="O486" s="88">
        <v>45102</v>
      </c>
      <c r="P486" s="87" t="s">
        <v>974</v>
      </c>
      <c r="Q486" s="87" t="s">
        <v>3</v>
      </c>
      <c r="R486" s="89" t="s">
        <v>975</v>
      </c>
      <c r="S486" s="89" t="s">
        <v>976</v>
      </c>
      <c r="T486" s="89" t="s">
        <v>977</v>
      </c>
      <c r="U486" s="91">
        <v>45099</v>
      </c>
    </row>
    <row r="487" spans="1:21">
      <c r="A487" s="92">
        <v>45117.303200231479</v>
      </c>
      <c r="B487" s="93" t="s">
        <v>66</v>
      </c>
      <c r="C487" s="94" t="s">
        <v>1350</v>
      </c>
      <c r="D487" s="93" t="s">
        <v>1335</v>
      </c>
      <c r="E487" s="95">
        <v>1</v>
      </c>
      <c r="F487" s="93">
        <v>6904723</v>
      </c>
      <c r="G487" s="93" t="s">
        <v>117</v>
      </c>
      <c r="H487" s="93" t="s">
        <v>942</v>
      </c>
      <c r="I487" s="93" t="s">
        <v>44</v>
      </c>
      <c r="J487" s="96">
        <v>112.96</v>
      </c>
      <c r="K487" s="96">
        <v>112.96</v>
      </c>
      <c r="L487" s="93" t="s">
        <v>973</v>
      </c>
      <c r="M487" s="93">
        <v>25</v>
      </c>
      <c r="N487" s="94">
        <v>45095</v>
      </c>
      <c r="O487" s="94">
        <v>45102</v>
      </c>
      <c r="P487" s="93" t="s">
        <v>974</v>
      </c>
      <c r="Q487" s="93" t="s">
        <v>3</v>
      </c>
      <c r="R487" s="95" t="s">
        <v>975</v>
      </c>
      <c r="S487" s="95" t="s">
        <v>976</v>
      </c>
      <c r="T487" s="95" t="s">
        <v>977</v>
      </c>
      <c r="U487" s="97">
        <v>45099</v>
      </c>
    </row>
    <row r="488" spans="1:21">
      <c r="A488" s="86">
        <v>45117.312613888891</v>
      </c>
      <c r="B488" s="87" t="s">
        <v>66</v>
      </c>
      <c r="C488" s="88" t="s">
        <v>1350</v>
      </c>
      <c r="D488" s="87" t="s">
        <v>1336</v>
      </c>
      <c r="E488" s="89">
        <v>1</v>
      </c>
      <c r="F488" s="87">
        <v>20028</v>
      </c>
      <c r="G488" s="87" t="s">
        <v>68</v>
      </c>
      <c r="H488" s="87" t="s">
        <v>942</v>
      </c>
      <c r="I488" s="87" t="s">
        <v>44</v>
      </c>
      <c r="J488" s="90">
        <v>112.96</v>
      </c>
      <c r="K488" s="90">
        <v>112.96</v>
      </c>
      <c r="L488" s="87" t="s">
        <v>973</v>
      </c>
      <c r="M488" s="87">
        <v>25</v>
      </c>
      <c r="N488" s="88">
        <v>45095</v>
      </c>
      <c r="O488" s="88">
        <v>45102</v>
      </c>
      <c r="P488" s="87" t="s">
        <v>974</v>
      </c>
      <c r="Q488" s="87" t="s">
        <v>3</v>
      </c>
      <c r="R488" s="89" t="s">
        <v>975</v>
      </c>
      <c r="S488" s="89" t="s">
        <v>976</v>
      </c>
      <c r="T488" s="89" t="s">
        <v>977</v>
      </c>
      <c r="U488" s="91">
        <v>45099</v>
      </c>
    </row>
    <row r="489" spans="1:21">
      <c r="A489" s="92">
        <v>45117.314095138892</v>
      </c>
      <c r="B489" s="93" t="s">
        <v>66</v>
      </c>
      <c r="C489" s="94" t="s">
        <v>1350</v>
      </c>
      <c r="D489" s="93" t="s">
        <v>1337</v>
      </c>
      <c r="E489" s="95">
        <v>1</v>
      </c>
      <c r="F489" s="93">
        <v>20028</v>
      </c>
      <c r="G489" s="93" t="s">
        <v>68</v>
      </c>
      <c r="H489" s="93" t="s">
        <v>942</v>
      </c>
      <c r="I489" s="93" t="s">
        <v>44</v>
      </c>
      <c r="J489" s="96">
        <v>112.96</v>
      </c>
      <c r="K489" s="96">
        <v>112.96</v>
      </c>
      <c r="L489" s="93" t="s">
        <v>973</v>
      </c>
      <c r="M489" s="93">
        <v>25</v>
      </c>
      <c r="N489" s="94">
        <v>45095</v>
      </c>
      <c r="O489" s="94">
        <v>45102</v>
      </c>
      <c r="P489" s="93" t="s">
        <v>974</v>
      </c>
      <c r="Q489" s="93" t="s">
        <v>3</v>
      </c>
      <c r="R489" s="95" t="s">
        <v>975</v>
      </c>
      <c r="S489" s="95" t="s">
        <v>976</v>
      </c>
      <c r="T489" s="95" t="s">
        <v>977</v>
      </c>
      <c r="U489" s="97">
        <v>45099</v>
      </c>
    </row>
    <row r="490" spans="1:21">
      <c r="A490" s="86">
        <v>45117.315152199073</v>
      </c>
      <c r="B490" s="87" t="s">
        <v>66</v>
      </c>
      <c r="C490" s="88" t="s">
        <v>1350</v>
      </c>
      <c r="D490" s="87" t="s">
        <v>1341</v>
      </c>
      <c r="E490" s="89">
        <v>1</v>
      </c>
      <c r="F490" s="87">
        <v>6966341</v>
      </c>
      <c r="G490" s="87" t="s">
        <v>68</v>
      </c>
      <c r="H490" s="87" t="s">
        <v>942</v>
      </c>
      <c r="I490" s="87" t="s">
        <v>44</v>
      </c>
      <c r="J490" s="90">
        <v>112.96</v>
      </c>
      <c r="K490" s="90">
        <v>112.96</v>
      </c>
      <c r="L490" s="87" t="s">
        <v>973</v>
      </c>
      <c r="M490" s="87">
        <v>25</v>
      </c>
      <c r="N490" s="88">
        <v>45095</v>
      </c>
      <c r="O490" s="88">
        <v>45102</v>
      </c>
      <c r="P490" s="87" t="s">
        <v>974</v>
      </c>
      <c r="Q490" s="87" t="s">
        <v>3</v>
      </c>
      <c r="R490" s="89" t="s">
        <v>975</v>
      </c>
      <c r="S490" s="89" t="s">
        <v>976</v>
      </c>
      <c r="T490" s="89" t="s">
        <v>977</v>
      </c>
      <c r="U490" s="91">
        <v>45099</v>
      </c>
    </row>
    <row r="491" spans="1:21">
      <c r="A491" s="92">
        <v>45117.319890393519</v>
      </c>
      <c r="B491" s="93" t="s">
        <v>66</v>
      </c>
      <c r="C491" s="94" t="s">
        <v>1350</v>
      </c>
      <c r="D491" s="93" t="s">
        <v>1355</v>
      </c>
      <c r="E491" s="95">
        <v>2</v>
      </c>
      <c r="F491" s="93">
        <v>6953453</v>
      </c>
      <c r="G491" s="93" t="s">
        <v>68</v>
      </c>
      <c r="H491" s="93" t="s">
        <v>942</v>
      </c>
      <c r="I491" s="93" t="s">
        <v>44</v>
      </c>
      <c r="J491" s="96">
        <v>112.96</v>
      </c>
      <c r="K491" s="96">
        <v>225.92</v>
      </c>
      <c r="L491" s="93" t="s">
        <v>973</v>
      </c>
      <c r="M491" s="93">
        <v>25</v>
      </c>
      <c r="N491" s="94">
        <v>45095</v>
      </c>
      <c r="O491" s="94">
        <v>45102</v>
      </c>
      <c r="P491" s="93" t="s">
        <v>974</v>
      </c>
      <c r="Q491" s="93" t="s">
        <v>3</v>
      </c>
      <c r="R491" s="95" t="s">
        <v>975</v>
      </c>
      <c r="S491" s="95" t="s">
        <v>976</v>
      </c>
      <c r="T491" s="95" t="s">
        <v>977</v>
      </c>
      <c r="U491" s="97">
        <v>45099</v>
      </c>
    </row>
    <row r="492" spans="1:21">
      <c r="A492" s="86">
        <v>45114.334373611113</v>
      </c>
      <c r="B492" s="87" t="s">
        <v>76</v>
      </c>
      <c r="C492" s="88" t="s">
        <v>941</v>
      </c>
      <c r="D492" s="87" t="s">
        <v>68</v>
      </c>
      <c r="E492" s="89">
        <v>2</v>
      </c>
      <c r="F492" s="87">
        <v>6904723</v>
      </c>
      <c r="G492" s="87" t="s">
        <v>117</v>
      </c>
      <c r="H492" s="87" t="s">
        <v>942</v>
      </c>
      <c r="I492" s="87" t="s">
        <v>44</v>
      </c>
      <c r="J492" s="90">
        <v>116.75</v>
      </c>
      <c r="K492" s="90">
        <v>233.5</v>
      </c>
      <c r="L492" s="87" t="s">
        <v>973</v>
      </c>
      <c r="M492" s="87">
        <v>25</v>
      </c>
      <c r="N492" s="88">
        <v>45095</v>
      </c>
      <c r="O492" s="88">
        <v>45102</v>
      </c>
      <c r="P492" s="87" t="s">
        <v>974</v>
      </c>
      <c r="Q492" s="87" t="s">
        <v>3</v>
      </c>
      <c r="R492" s="89" t="s">
        <v>975</v>
      </c>
      <c r="S492" s="89" t="s">
        <v>1069</v>
      </c>
      <c r="T492" s="89" t="s">
        <v>977</v>
      </c>
      <c r="U492" s="91">
        <v>45100</v>
      </c>
    </row>
    <row r="493" spans="1:21">
      <c r="A493" s="92">
        <v>45114.336438078702</v>
      </c>
      <c r="B493" s="93" t="s">
        <v>23</v>
      </c>
      <c r="C493" s="94" t="s">
        <v>941</v>
      </c>
      <c r="D493" s="93" t="s">
        <v>1339</v>
      </c>
      <c r="E493" s="95">
        <v>8</v>
      </c>
      <c r="F493" s="93">
        <v>20028</v>
      </c>
      <c r="G493" s="93" t="s">
        <v>68</v>
      </c>
      <c r="H493" s="93" t="s">
        <v>942</v>
      </c>
      <c r="I493" s="93" t="s">
        <v>44</v>
      </c>
      <c r="J493" s="96">
        <v>109.19</v>
      </c>
      <c r="K493" s="96">
        <v>873.52</v>
      </c>
      <c r="L493" s="93" t="s">
        <v>973</v>
      </c>
      <c r="M493" s="93">
        <v>25</v>
      </c>
      <c r="N493" s="94">
        <v>45095</v>
      </c>
      <c r="O493" s="94">
        <v>45102</v>
      </c>
      <c r="P493" s="93" t="s">
        <v>974</v>
      </c>
      <c r="Q493" s="93" t="s">
        <v>3</v>
      </c>
      <c r="R493" s="95" t="s">
        <v>975</v>
      </c>
      <c r="S493" s="95" t="s">
        <v>1069</v>
      </c>
      <c r="T493" s="95" t="s">
        <v>977</v>
      </c>
      <c r="U493" s="97">
        <v>45100</v>
      </c>
    </row>
    <row r="494" spans="1:21">
      <c r="A494" s="86">
        <v>45114.336912615741</v>
      </c>
      <c r="B494" s="87" t="s">
        <v>34</v>
      </c>
      <c r="C494" s="88" t="s">
        <v>941</v>
      </c>
      <c r="D494" s="87" t="s">
        <v>1339</v>
      </c>
      <c r="E494" s="89">
        <v>8</v>
      </c>
      <c r="F494" s="87">
        <v>20028</v>
      </c>
      <c r="G494" s="87" t="s">
        <v>68</v>
      </c>
      <c r="H494" s="87" t="s">
        <v>942</v>
      </c>
      <c r="I494" s="87" t="s">
        <v>44</v>
      </c>
      <c r="J494" s="90">
        <v>109.19</v>
      </c>
      <c r="K494" s="90">
        <v>873.52</v>
      </c>
      <c r="L494" s="87" t="s">
        <v>973</v>
      </c>
      <c r="M494" s="87">
        <v>25</v>
      </c>
      <c r="N494" s="88">
        <v>45095</v>
      </c>
      <c r="O494" s="88">
        <v>45102</v>
      </c>
      <c r="P494" s="87" t="s">
        <v>974</v>
      </c>
      <c r="Q494" s="87" t="s">
        <v>3</v>
      </c>
      <c r="R494" s="89" t="s">
        <v>975</v>
      </c>
      <c r="S494" s="89" t="s">
        <v>1069</v>
      </c>
      <c r="T494" s="89" t="s">
        <v>977</v>
      </c>
      <c r="U494" s="91">
        <v>45100</v>
      </c>
    </row>
    <row r="495" spans="1:21">
      <c r="A495" s="92">
        <v>45114.351888541663</v>
      </c>
      <c r="B495" s="93" t="s">
        <v>65</v>
      </c>
      <c r="C495" s="94" t="s">
        <v>941</v>
      </c>
      <c r="D495" s="93" t="s">
        <v>1325</v>
      </c>
      <c r="E495" s="95">
        <v>6.5</v>
      </c>
      <c r="F495" s="93">
        <v>6966341</v>
      </c>
      <c r="G495" s="93" t="s">
        <v>68</v>
      </c>
      <c r="H495" s="93" t="s">
        <v>942</v>
      </c>
      <c r="I495" s="93" t="s">
        <v>44</v>
      </c>
      <c r="J495" s="96">
        <v>111.36</v>
      </c>
      <c r="K495" s="96">
        <v>723.84</v>
      </c>
      <c r="L495" s="93" t="s">
        <v>973</v>
      </c>
      <c r="M495" s="93">
        <v>25</v>
      </c>
      <c r="N495" s="94">
        <v>45095</v>
      </c>
      <c r="O495" s="94">
        <v>45102</v>
      </c>
      <c r="P495" s="93" t="s">
        <v>974</v>
      </c>
      <c r="Q495" s="93" t="s">
        <v>3</v>
      </c>
      <c r="R495" s="95" t="s">
        <v>975</v>
      </c>
      <c r="S495" s="95" t="s">
        <v>1069</v>
      </c>
      <c r="T495" s="95" t="s">
        <v>977</v>
      </c>
      <c r="U495" s="97">
        <v>45100</v>
      </c>
    </row>
    <row r="496" spans="1:21">
      <c r="A496" s="86">
        <v>45114.557284143521</v>
      </c>
      <c r="B496" s="87" t="s">
        <v>988</v>
      </c>
      <c r="C496" s="88" t="s">
        <v>941</v>
      </c>
      <c r="D496" s="87" t="s">
        <v>1327</v>
      </c>
      <c r="E496" s="89">
        <v>6.5</v>
      </c>
      <c r="F496" s="87">
        <v>6966341</v>
      </c>
      <c r="G496" s="87" t="s">
        <v>68</v>
      </c>
      <c r="H496" s="87" t="s">
        <v>942</v>
      </c>
      <c r="I496" s="87" t="s">
        <v>44</v>
      </c>
      <c r="J496" s="90">
        <v>109.19</v>
      </c>
      <c r="K496" s="90">
        <v>709.73500000000001</v>
      </c>
      <c r="L496" s="87" t="s">
        <v>973</v>
      </c>
      <c r="M496" s="87">
        <v>25</v>
      </c>
      <c r="N496" s="88">
        <v>45095</v>
      </c>
      <c r="O496" s="88">
        <v>45102</v>
      </c>
      <c r="P496" s="87" t="s">
        <v>974</v>
      </c>
      <c r="Q496" s="87" t="s">
        <v>3</v>
      </c>
      <c r="R496" s="89" t="s">
        <v>975</v>
      </c>
      <c r="S496" s="89" t="s">
        <v>1069</v>
      </c>
      <c r="T496" s="89" t="s">
        <v>977</v>
      </c>
      <c r="U496" s="91">
        <v>45100</v>
      </c>
    </row>
    <row r="497" spans="1:21">
      <c r="A497" s="92">
        <v>45117.287440162036</v>
      </c>
      <c r="B497" s="93" t="s">
        <v>31</v>
      </c>
      <c r="C497" s="94" t="s">
        <v>941</v>
      </c>
      <c r="D497" s="93" t="s">
        <v>1356</v>
      </c>
      <c r="E497" s="95">
        <v>4</v>
      </c>
      <c r="F497" s="93" t="s">
        <v>68</v>
      </c>
      <c r="G497" s="93" t="s">
        <v>68</v>
      </c>
      <c r="H497" s="93" t="s">
        <v>991</v>
      </c>
      <c r="I497" s="93" t="s">
        <v>44</v>
      </c>
      <c r="J497" s="96">
        <v>90.75</v>
      </c>
      <c r="K497" s="96">
        <v>363</v>
      </c>
      <c r="L497" s="93" t="s">
        <v>981</v>
      </c>
      <c r="M497" s="93">
        <v>25</v>
      </c>
      <c r="N497" s="94">
        <v>45095</v>
      </c>
      <c r="O497" s="94">
        <v>45102</v>
      </c>
      <c r="P497" s="93" t="s">
        <v>974</v>
      </c>
      <c r="Q497" s="93" t="s">
        <v>3</v>
      </c>
      <c r="R497" s="95" t="s">
        <v>975</v>
      </c>
      <c r="S497" s="95" t="s">
        <v>1069</v>
      </c>
      <c r="T497" s="95" t="s">
        <v>977</v>
      </c>
      <c r="U497" s="97">
        <v>45100</v>
      </c>
    </row>
    <row r="498" spans="1:21">
      <c r="A498" s="86">
        <v>45117.288072916665</v>
      </c>
      <c r="B498" s="87" t="s">
        <v>31</v>
      </c>
      <c r="C498" s="88" t="s">
        <v>941</v>
      </c>
      <c r="D498" s="87" t="s">
        <v>1357</v>
      </c>
      <c r="E498" s="89">
        <v>3</v>
      </c>
      <c r="F498" s="87" t="s">
        <v>68</v>
      </c>
      <c r="G498" s="87" t="s">
        <v>68</v>
      </c>
      <c r="H498" s="87" t="s">
        <v>69</v>
      </c>
      <c r="I498" s="87" t="s">
        <v>44</v>
      </c>
      <c r="J498" s="90">
        <v>90.75</v>
      </c>
      <c r="K498" s="90">
        <v>272.25</v>
      </c>
      <c r="L498" s="87" t="s">
        <v>981</v>
      </c>
      <c r="M498" s="87">
        <v>25</v>
      </c>
      <c r="N498" s="88">
        <v>45095</v>
      </c>
      <c r="O498" s="88">
        <v>45102</v>
      </c>
      <c r="P498" s="87" t="s">
        <v>974</v>
      </c>
      <c r="Q498" s="87" t="s">
        <v>3</v>
      </c>
      <c r="R498" s="89" t="s">
        <v>975</v>
      </c>
      <c r="S498" s="89" t="s">
        <v>1069</v>
      </c>
      <c r="T498" s="89" t="s">
        <v>977</v>
      </c>
      <c r="U498" s="91">
        <v>45100</v>
      </c>
    </row>
    <row r="499" spans="1:21">
      <c r="A499" s="92">
        <v>45117.2890275463</v>
      </c>
      <c r="B499" s="93" t="s">
        <v>31</v>
      </c>
      <c r="C499" s="94" t="s">
        <v>941</v>
      </c>
      <c r="D499" s="93" t="s">
        <v>1358</v>
      </c>
      <c r="E499" s="95">
        <v>1</v>
      </c>
      <c r="F499" s="93">
        <v>6904723</v>
      </c>
      <c r="G499" s="93" t="s">
        <v>117</v>
      </c>
      <c r="H499" s="93" t="s">
        <v>942</v>
      </c>
      <c r="I499" s="93" t="s">
        <v>44</v>
      </c>
      <c r="J499" s="96">
        <v>90.75</v>
      </c>
      <c r="K499" s="96">
        <v>90.75</v>
      </c>
      <c r="L499" s="93" t="s">
        <v>973</v>
      </c>
      <c r="M499" s="93">
        <v>25</v>
      </c>
      <c r="N499" s="94">
        <v>45095</v>
      </c>
      <c r="O499" s="94">
        <v>45102</v>
      </c>
      <c r="P499" s="93" t="s">
        <v>974</v>
      </c>
      <c r="Q499" s="93" t="s">
        <v>3</v>
      </c>
      <c r="R499" s="95" t="s">
        <v>975</v>
      </c>
      <c r="S499" s="95" t="s">
        <v>1069</v>
      </c>
      <c r="T499" s="95" t="s">
        <v>977</v>
      </c>
      <c r="U499" s="97">
        <v>45100</v>
      </c>
    </row>
    <row r="500" spans="1:21">
      <c r="A500" s="86">
        <v>45117.298422685184</v>
      </c>
      <c r="B500" s="87" t="s">
        <v>35</v>
      </c>
      <c r="C500" s="88" t="s">
        <v>941</v>
      </c>
      <c r="D500" s="87" t="s">
        <v>1352</v>
      </c>
      <c r="E500" s="89">
        <v>8</v>
      </c>
      <c r="F500" s="87" t="s">
        <v>68</v>
      </c>
      <c r="G500" s="87" t="s">
        <v>68</v>
      </c>
      <c r="H500" s="87" t="s">
        <v>1331</v>
      </c>
      <c r="I500" s="87" t="s">
        <v>44</v>
      </c>
      <c r="J500" s="90">
        <v>109.19</v>
      </c>
      <c r="K500" s="90">
        <v>873.52</v>
      </c>
      <c r="L500" s="87" t="s">
        <v>981</v>
      </c>
      <c r="M500" s="87">
        <v>25</v>
      </c>
      <c r="N500" s="88">
        <v>45095</v>
      </c>
      <c r="O500" s="88">
        <v>45102</v>
      </c>
      <c r="P500" s="87" t="s">
        <v>974</v>
      </c>
      <c r="Q500" s="87" t="s">
        <v>3</v>
      </c>
      <c r="R500" s="89" t="s">
        <v>975</v>
      </c>
      <c r="S500" s="89" t="s">
        <v>1069</v>
      </c>
      <c r="T500" s="89" t="s">
        <v>977</v>
      </c>
      <c r="U500" s="91">
        <v>45100</v>
      </c>
    </row>
    <row r="501" spans="1:21">
      <c r="A501" s="92">
        <v>45117.303556944447</v>
      </c>
      <c r="B501" s="93" t="s">
        <v>66</v>
      </c>
      <c r="C501" s="94" t="s">
        <v>941</v>
      </c>
      <c r="D501" s="93" t="s">
        <v>1359</v>
      </c>
      <c r="E501" s="95">
        <v>1</v>
      </c>
      <c r="F501" s="93">
        <v>6904723</v>
      </c>
      <c r="G501" s="93" t="s">
        <v>117</v>
      </c>
      <c r="H501" s="93" t="s">
        <v>942</v>
      </c>
      <c r="I501" s="93" t="s">
        <v>44</v>
      </c>
      <c r="J501" s="96">
        <v>112.96</v>
      </c>
      <c r="K501" s="96">
        <v>112.96</v>
      </c>
      <c r="L501" s="93" t="s">
        <v>973</v>
      </c>
      <c r="M501" s="93">
        <v>25</v>
      </c>
      <c r="N501" s="94">
        <v>45095</v>
      </c>
      <c r="O501" s="94">
        <v>45102</v>
      </c>
      <c r="P501" s="93" t="s">
        <v>974</v>
      </c>
      <c r="Q501" s="93" t="s">
        <v>3</v>
      </c>
      <c r="R501" s="95" t="s">
        <v>975</v>
      </c>
      <c r="S501" s="95" t="s">
        <v>1069</v>
      </c>
      <c r="T501" s="95" t="s">
        <v>977</v>
      </c>
      <c r="U501" s="97">
        <v>45100</v>
      </c>
    </row>
    <row r="502" spans="1:21">
      <c r="A502" s="86">
        <v>45117.306864351849</v>
      </c>
      <c r="B502" s="87" t="s">
        <v>66</v>
      </c>
      <c r="C502" s="88" t="s">
        <v>941</v>
      </c>
      <c r="D502" s="87" t="s">
        <v>1335</v>
      </c>
      <c r="E502" s="89">
        <v>1</v>
      </c>
      <c r="F502" s="87">
        <v>6904723</v>
      </c>
      <c r="G502" s="87" t="s">
        <v>117</v>
      </c>
      <c r="H502" s="87" t="s">
        <v>942</v>
      </c>
      <c r="I502" s="87" t="s">
        <v>44</v>
      </c>
      <c r="J502" s="90">
        <v>112.96</v>
      </c>
      <c r="K502" s="90">
        <v>112.96</v>
      </c>
      <c r="L502" s="87" t="s">
        <v>973</v>
      </c>
      <c r="M502" s="87">
        <v>25</v>
      </c>
      <c r="N502" s="88">
        <v>45095</v>
      </c>
      <c r="O502" s="88">
        <v>45102</v>
      </c>
      <c r="P502" s="87" t="s">
        <v>974</v>
      </c>
      <c r="Q502" s="87" t="s">
        <v>3</v>
      </c>
      <c r="R502" s="89" t="s">
        <v>975</v>
      </c>
      <c r="S502" s="89" t="s">
        <v>1069</v>
      </c>
      <c r="T502" s="89" t="s">
        <v>977</v>
      </c>
      <c r="U502" s="91">
        <v>45100</v>
      </c>
    </row>
    <row r="503" spans="1:21">
      <c r="A503" s="92">
        <v>45117.307014814818</v>
      </c>
      <c r="B503" s="93" t="s">
        <v>66</v>
      </c>
      <c r="C503" s="94" t="s">
        <v>941</v>
      </c>
      <c r="D503" s="93" t="s">
        <v>1353</v>
      </c>
      <c r="E503" s="95">
        <v>1</v>
      </c>
      <c r="F503" s="93">
        <v>6904723</v>
      </c>
      <c r="G503" s="93" t="s">
        <v>117</v>
      </c>
      <c r="H503" s="93" t="s">
        <v>942</v>
      </c>
      <c r="I503" s="93" t="s">
        <v>44</v>
      </c>
      <c r="J503" s="96">
        <v>112.96</v>
      </c>
      <c r="K503" s="96">
        <v>112.96</v>
      </c>
      <c r="L503" s="93" t="s">
        <v>973</v>
      </c>
      <c r="M503" s="93">
        <v>25</v>
      </c>
      <c r="N503" s="94">
        <v>45095</v>
      </c>
      <c r="O503" s="94">
        <v>45102</v>
      </c>
      <c r="P503" s="93" t="s">
        <v>974</v>
      </c>
      <c r="Q503" s="93" t="s">
        <v>3</v>
      </c>
      <c r="R503" s="95" t="s">
        <v>975</v>
      </c>
      <c r="S503" s="95" t="s">
        <v>1069</v>
      </c>
      <c r="T503" s="95" t="s">
        <v>977</v>
      </c>
      <c r="U503" s="97">
        <v>45100</v>
      </c>
    </row>
    <row r="504" spans="1:21">
      <c r="A504" s="86">
        <v>45117.307459606483</v>
      </c>
      <c r="B504" s="87" t="s">
        <v>66</v>
      </c>
      <c r="C504" s="88" t="s">
        <v>941</v>
      </c>
      <c r="D504" s="87" t="s">
        <v>1360</v>
      </c>
      <c r="E504" s="89">
        <v>1</v>
      </c>
      <c r="F504" s="87">
        <v>20028</v>
      </c>
      <c r="G504" s="87" t="s">
        <v>68</v>
      </c>
      <c r="H504" s="87" t="s">
        <v>942</v>
      </c>
      <c r="I504" s="87" t="s">
        <v>44</v>
      </c>
      <c r="J504" s="90">
        <v>112.96</v>
      </c>
      <c r="K504" s="90">
        <v>112.96</v>
      </c>
      <c r="L504" s="87" t="s">
        <v>973</v>
      </c>
      <c r="M504" s="87">
        <v>25</v>
      </c>
      <c r="N504" s="88">
        <v>45095</v>
      </c>
      <c r="O504" s="88">
        <v>45102</v>
      </c>
      <c r="P504" s="87" t="s">
        <v>974</v>
      </c>
      <c r="Q504" s="87" t="s">
        <v>3</v>
      </c>
      <c r="R504" s="89" t="s">
        <v>975</v>
      </c>
      <c r="S504" s="89" t="s">
        <v>1069</v>
      </c>
      <c r="T504" s="89" t="s">
        <v>977</v>
      </c>
      <c r="U504" s="91">
        <v>45100</v>
      </c>
    </row>
    <row r="505" spans="1:21">
      <c r="A505" s="92">
        <v>45117.308026967592</v>
      </c>
      <c r="B505" s="93" t="s">
        <v>66</v>
      </c>
      <c r="C505" s="94" t="s">
        <v>941</v>
      </c>
      <c r="D505" s="93" t="s">
        <v>1074</v>
      </c>
      <c r="E505" s="95">
        <v>1</v>
      </c>
      <c r="F505" s="93">
        <v>20028</v>
      </c>
      <c r="G505" s="93" t="s">
        <v>68</v>
      </c>
      <c r="H505" s="93" t="s">
        <v>942</v>
      </c>
      <c r="I505" s="93" t="s">
        <v>44</v>
      </c>
      <c r="J505" s="96">
        <v>112.96</v>
      </c>
      <c r="K505" s="96">
        <v>112.96</v>
      </c>
      <c r="L505" s="93" t="s">
        <v>973</v>
      </c>
      <c r="M505" s="93">
        <v>25</v>
      </c>
      <c r="N505" s="94">
        <v>45095</v>
      </c>
      <c r="O505" s="94">
        <v>45102</v>
      </c>
      <c r="P505" s="93" t="s">
        <v>974</v>
      </c>
      <c r="Q505" s="93" t="s">
        <v>3</v>
      </c>
      <c r="R505" s="95" t="s">
        <v>975</v>
      </c>
      <c r="S505" s="95" t="s">
        <v>1069</v>
      </c>
      <c r="T505" s="95" t="s">
        <v>977</v>
      </c>
      <c r="U505" s="97">
        <v>45100</v>
      </c>
    </row>
    <row r="506" spans="1:21">
      <c r="A506" s="86">
        <v>45117.31072627315</v>
      </c>
      <c r="B506" s="87" t="s">
        <v>66</v>
      </c>
      <c r="C506" s="88" t="s">
        <v>941</v>
      </c>
      <c r="D506" s="87" t="s">
        <v>1361</v>
      </c>
      <c r="E506" s="89">
        <v>1</v>
      </c>
      <c r="F506" s="87">
        <v>6966341</v>
      </c>
      <c r="G506" s="87" t="s">
        <v>68</v>
      </c>
      <c r="H506" s="87" t="s">
        <v>942</v>
      </c>
      <c r="I506" s="87" t="s">
        <v>44</v>
      </c>
      <c r="J506" s="90">
        <v>112.96</v>
      </c>
      <c r="K506" s="90">
        <v>112.96</v>
      </c>
      <c r="L506" s="87" t="s">
        <v>973</v>
      </c>
      <c r="M506" s="87">
        <v>25</v>
      </c>
      <c r="N506" s="88">
        <v>45095</v>
      </c>
      <c r="O506" s="88">
        <v>45102</v>
      </c>
      <c r="P506" s="87" t="s">
        <v>974</v>
      </c>
      <c r="Q506" s="87" t="s">
        <v>3</v>
      </c>
      <c r="R506" s="89" t="s">
        <v>975</v>
      </c>
      <c r="S506" s="89" t="s">
        <v>1069</v>
      </c>
      <c r="T506" s="89" t="s">
        <v>977</v>
      </c>
      <c r="U506" s="91">
        <v>45100</v>
      </c>
    </row>
    <row r="507" spans="1:21">
      <c r="A507" s="92">
        <v>45117.311203935184</v>
      </c>
      <c r="B507" s="93" t="s">
        <v>66</v>
      </c>
      <c r="C507" s="94" t="s">
        <v>941</v>
      </c>
      <c r="D507" s="93" t="s">
        <v>1362</v>
      </c>
      <c r="E507" s="95">
        <v>1</v>
      </c>
      <c r="F507" s="93">
        <v>6939174</v>
      </c>
      <c r="G507" s="93" t="s">
        <v>68</v>
      </c>
      <c r="H507" s="93" t="s">
        <v>942</v>
      </c>
      <c r="I507" s="93" t="s">
        <v>44</v>
      </c>
      <c r="J507" s="96">
        <v>112.96</v>
      </c>
      <c r="K507" s="96">
        <v>112.96</v>
      </c>
      <c r="L507" s="93" t="s">
        <v>973</v>
      </c>
      <c r="M507" s="93">
        <v>25</v>
      </c>
      <c r="N507" s="94">
        <v>45095</v>
      </c>
      <c r="O507" s="94">
        <v>45102</v>
      </c>
      <c r="P507" s="93" t="s">
        <v>974</v>
      </c>
      <c r="Q507" s="93" t="s">
        <v>3</v>
      </c>
      <c r="R507" s="95" t="s">
        <v>975</v>
      </c>
      <c r="S507" s="95" t="s">
        <v>1069</v>
      </c>
      <c r="T507" s="95" t="s">
        <v>977</v>
      </c>
      <c r="U507" s="97">
        <v>45100</v>
      </c>
    </row>
    <row r="508" spans="1:21">
      <c r="A508" s="86">
        <v>45117.3117025463</v>
      </c>
      <c r="B508" s="87" t="s">
        <v>66</v>
      </c>
      <c r="C508" s="88" t="s">
        <v>941</v>
      </c>
      <c r="D508" s="87" t="s">
        <v>1363</v>
      </c>
      <c r="E508" s="89">
        <v>1</v>
      </c>
      <c r="F508" s="87" t="s">
        <v>68</v>
      </c>
      <c r="G508" s="87" t="s">
        <v>68</v>
      </c>
      <c r="H508" s="87" t="s">
        <v>1331</v>
      </c>
      <c r="I508" s="87" t="s">
        <v>44</v>
      </c>
      <c r="J508" s="90">
        <v>112.96</v>
      </c>
      <c r="K508" s="90">
        <v>112.96</v>
      </c>
      <c r="L508" s="87" t="s">
        <v>981</v>
      </c>
      <c r="M508" s="87">
        <v>25</v>
      </c>
      <c r="N508" s="88">
        <v>45095</v>
      </c>
      <c r="O508" s="88">
        <v>45102</v>
      </c>
      <c r="P508" s="87" t="s">
        <v>974</v>
      </c>
      <c r="Q508" s="87" t="s">
        <v>3</v>
      </c>
      <c r="R508" s="89" t="s">
        <v>975</v>
      </c>
      <c r="S508" s="89" t="s">
        <v>1069</v>
      </c>
      <c r="T508" s="89" t="s">
        <v>977</v>
      </c>
      <c r="U508" s="91">
        <v>45100</v>
      </c>
    </row>
    <row r="509" spans="1:21">
      <c r="A509" s="92">
        <v>45117.321027777776</v>
      </c>
      <c r="B509" s="93" t="s">
        <v>66</v>
      </c>
      <c r="C509" s="94" t="s">
        <v>1364</v>
      </c>
      <c r="D509" s="93" t="s">
        <v>1365</v>
      </c>
      <c r="E509" s="95">
        <v>4</v>
      </c>
      <c r="F509" s="93">
        <v>6958577</v>
      </c>
      <c r="G509" s="93" t="s">
        <v>68</v>
      </c>
      <c r="H509" s="93" t="s">
        <v>942</v>
      </c>
      <c r="I509" s="93" t="s">
        <v>45</v>
      </c>
      <c r="J509" s="96">
        <v>169.44</v>
      </c>
      <c r="K509" s="96">
        <v>677.76</v>
      </c>
      <c r="L509" s="93" t="s">
        <v>973</v>
      </c>
      <c r="M509" s="93">
        <v>25</v>
      </c>
      <c r="N509" s="94">
        <v>45095</v>
      </c>
      <c r="O509" s="94">
        <v>45102</v>
      </c>
      <c r="P509" s="93" t="s">
        <v>974</v>
      </c>
      <c r="Q509" s="93" t="s">
        <v>3</v>
      </c>
      <c r="R509" s="95" t="s">
        <v>975</v>
      </c>
      <c r="S509" s="95" t="s">
        <v>1077</v>
      </c>
      <c r="T509" s="95" t="s">
        <v>977</v>
      </c>
      <c r="U509" s="97">
        <v>45101</v>
      </c>
    </row>
    <row r="510" spans="1:21">
      <c r="A510" s="86">
        <v>45119.489990740738</v>
      </c>
      <c r="B510" s="87" t="s">
        <v>65</v>
      </c>
      <c r="C510" s="88" t="s">
        <v>1366</v>
      </c>
      <c r="D510" s="87" t="s">
        <v>1367</v>
      </c>
      <c r="E510" s="89">
        <v>8</v>
      </c>
      <c r="F510" s="87">
        <v>6966341</v>
      </c>
      <c r="G510" s="87" t="s">
        <v>68</v>
      </c>
      <c r="H510" s="87" t="s">
        <v>942</v>
      </c>
      <c r="I510" s="87" t="s">
        <v>44</v>
      </c>
      <c r="J510" s="90">
        <v>111.36</v>
      </c>
      <c r="K510" s="90">
        <v>890.88</v>
      </c>
      <c r="L510" s="87" t="s">
        <v>973</v>
      </c>
      <c r="M510" s="87">
        <v>26</v>
      </c>
      <c r="N510" s="88">
        <v>45102</v>
      </c>
      <c r="O510" s="88">
        <v>45109</v>
      </c>
      <c r="P510" s="87" t="s">
        <v>982</v>
      </c>
      <c r="Q510" s="87" t="s">
        <v>3</v>
      </c>
      <c r="R510" s="89" t="s">
        <v>975</v>
      </c>
      <c r="S510" s="89" t="s">
        <v>1088</v>
      </c>
      <c r="T510" s="89" t="s">
        <v>977</v>
      </c>
      <c r="U510" s="91">
        <v>45103</v>
      </c>
    </row>
    <row r="511" spans="1:21">
      <c r="A511" s="92">
        <v>45119.491056828701</v>
      </c>
      <c r="B511" s="93" t="s">
        <v>988</v>
      </c>
      <c r="C511" s="94" t="s">
        <v>1366</v>
      </c>
      <c r="D511" s="93" t="s">
        <v>1367</v>
      </c>
      <c r="E511" s="95">
        <v>8</v>
      </c>
      <c r="F511" s="93">
        <v>6966341</v>
      </c>
      <c r="G511" s="93" t="s">
        <v>68</v>
      </c>
      <c r="H511" s="93" t="s">
        <v>942</v>
      </c>
      <c r="I511" s="93" t="s">
        <v>44</v>
      </c>
      <c r="J511" s="96">
        <v>109.19</v>
      </c>
      <c r="K511" s="96">
        <v>873.52</v>
      </c>
      <c r="L511" s="93" t="s">
        <v>973</v>
      </c>
      <c r="M511" s="93">
        <v>26</v>
      </c>
      <c r="N511" s="94">
        <v>45102</v>
      </c>
      <c r="O511" s="94">
        <v>45109</v>
      </c>
      <c r="P511" s="93" t="s">
        <v>982</v>
      </c>
      <c r="Q511" s="93" t="s">
        <v>3</v>
      </c>
      <c r="R511" s="95" t="s">
        <v>975</v>
      </c>
      <c r="S511" s="95" t="s">
        <v>1088</v>
      </c>
      <c r="T511" s="95" t="s">
        <v>977</v>
      </c>
      <c r="U511" s="97">
        <v>45103</v>
      </c>
    </row>
    <row r="512" spans="1:21">
      <c r="A512" s="86">
        <v>45119.493861805553</v>
      </c>
      <c r="B512" s="87" t="s">
        <v>31</v>
      </c>
      <c r="C512" s="88" t="s">
        <v>1366</v>
      </c>
      <c r="D512" s="87" t="s">
        <v>1223</v>
      </c>
      <c r="E512" s="89">
        <v>6.5</v>
      </c>
      <c r="F512" s="87">
        <v>20028</v>
      </c>
      <c r="G512" s="87" t="s">
        <v>68</v>
      </c>
      <c r="H512" s="87" t="s">
        <v>942</v>
      </c>
      <c r="I512" s="87" t="s">
        <v>44</v>
      </c>
      <c r="J512" s="90">
        <v>90.75</v>
      </c>
      <c r="K512" s="90">
        <v>589.875</v>
      </c>
      <c r="L512" s="87" t="s">
        <v>973</v>
      </c>
      <c r="M512" s="87">
        <v>26</v>
      </c>
      <c r="N512" s="88">
        <v>45102</v>
      </c>
      <c r="O512" s="88">
        <v>45109</v>
      </c>
      <c r="P512" s="87" t="s">
        <v>982</v>
      </c>
      <c r="Q512" s="87" t="s">
        <v>3</v>
      </c>
      <c r="R512" s="89" t="s">
        <v>975</v>
      </c>
      <c r="S512" s="89" t="s">
        <v>1088</v>
      </c>
      <c r="T512" s="89" t="s">
        <v>977</v>
      </c>
      <c r="U512" s="91">
        <v>45103</v>
      </c>
    </row>
    <row r="513" spans="1:21">
      <c r="A513" s="92">
        <v>45119.494197222222</v>
      </c>
      <c r="B513" s="93" t="s">
        <v>31</v>
      </c>
      <c r="C513" s="94" t="s">
        <v>1366</v>
      </c>
      <c r="D513" s="93" t="s">
        <v>1368</v>
      </c>
      <c r="E513" s="95">
        <v>1.5</v>
      </c>
      <c r="F513" s="93">
        <v>6958577</v>
      </c>
      <c r="G513" s="93" t="s">
        <v>68</v>
      </c>
      <c r="H513" s="93" t="s">
        <v>942</v>
      </c>
      <c r="I513" s="93" t="s">
        <v>44</v>
      </c>
      <c r="J513" s="96">
        <v>90.75</v>
      </c>
      <c r="K513" s="96">
        <v>136.125</v>
      </c>
      <c r="L513" s="93" t="s">
        <v>973</v>
      </c>
      <c r="M513" s="93">
        <v>26</v>
      </c>
      <c r="N513" s="94">
        <v>45102</v>
      </c>
      <c r="O513" s="94">
        <v>45109</v>
      </c>
      <c r="P513" s="93" t="s">
        <v>982</v>
      </c>
      <c r="Q513" s="93" t="s">
        <v>3</v>
      </c>
      <c r="R513" s="95" t="s">
        <v>975</v>
      </c>
      <c r="S513" s="95" t="s">
        <v>1088</v>
      </c>
      <c r="T513" s="95" t="s">
        <v>977</v>
      </c>
      <c r="U513" s="97">
        <v>45103</v>
      </c>
    </row>
    <row r="514" spans="1:21">
      <c r="A514" s="86">
        <v>45120.544440625003</v>
      </c>
      <c r="B514" s="87" t="s">
        <v>35</v>
      </c>
      <c r="C514" s="88" t="s">
        <v>1366</v>
      </c>
      <c r="D514" s="87" t="s">
        <v>1369</v>
      </c>
      <c r="E514" s="89">
        <v>6</v>
      </c>
      <c r="F514" s="87" t="s">
        <v>68</v>
      </c>
      <c r="G514" s="87" t="s">
        <v>68</v>
      </c>
      <c r="H514" s="87" t="s">
        <v>1331</v>
      </c>
      <c r="I514" s="87" t="s">
        <v>44</v>
      </c>
      <c r="J514" s="90">
        <v>109.19</v>
      </c>
      <c r="K514" s="90">
        <v>655.14</v>
      </c>
      <c r="L514" s="87" t="s">
        <v>981</v>
      </c>
      <c r="M514" s="87">
        <v>26</v>
      </c>
      <c r="N514" s="88">
        <v>45102</v>
      </c>
      <c r="O514" s="88">
        <v>45109</v>
      </c>
      <c r="P514" s="87" t="s">
        <v>982</v>
      </c>
      <c r="Q514" s="87" t="s">
        <v>3</v>
      </c>
      <c r="R514" s="89" t="s">
        <v>975</v>
      </c>
      <c r="S514" s="89" t="s">
        <v>1088</v>
      </c>
      <c r="T514" s="89" t="s">
        <v>977</v>
      </c>
      <c r="U514" s="91">
        <v>45103</v>
      </c>
    </row>
    <row r="515" spans="1:21">
      <c r="A515" s="92">
        <v>45120.546550694446</v>
      </c>
      <c r="B515" s="93" t="s">
        <v>35</v>
      </c>
      <c r="C515" s="94" t="s">
        <v>1366</v>
      </c>
      <c r="D515" s="93" t="s">
        <v>1370</v>
      </c>
      <c r="E515" s="95">
        <v>1</v>
      </c>
      <c r="F515" s="93" t="s">
        <v>68</v>
      </c>
      <c r="G515" s="93" t="s">
        <v>68</v>
      </c>
      <c r="H515" s="93" t="s">
        <v>1091</v>
      </c>
      <c r="I515" s="93" t="s">
        <v>44</v>
      </c>
      <c r="J515" s="96">
        <v>109.19</v>
      </c>
      <c r="K515" s="96">
        <v>109.19</v>
      </c>
      <c r="L515" s="93" t="s">
        <v>981</v>
      </c>
      <c r="M515" s="93">
        <v>26</v>
      </c>
      <c r="N515" s="94">
        <v>45102</v>
      </c>
      <c r="O515" s="94">
        <v>45109</v>
      </c>
      <c r="P515" s="93" t="s">
        <v>982</v>
      </c>
      <c r="Q515" s="93" t="s">
        <v>3</v>
      </c>
      <c r="R515" s="95" t="s">
        <v>975</v>
      </c>
      <c r="S515" s="95" t="s">
        <v>1088</v>
      </c>
      <c r="T515" s="95" t="s">
        <v>977</v>
      </c>
      <c r="U515" s="97">
        <v>45103</v>
      </c>
    </row>
    <row r="516" spans="1:21">
      <c r="A516" s="86">
        <v>45120.550963310183</v>
      </c>
      <c r="B516" s="87" t="s">
        <v>76</v>
      </c>
      <c r="C516" s="88" t="s">
        <v>1366</v>
      </c>
      <c r="D516" s="87" t="s">
        <v>77</v>
      </c>
      <c r="E516" s="89">
        <v>2</v>
      </c>
      <c r="F516" s="87">
        <v>6904723</v>
      </c>
      <c r="G516" s="87" t="s">
        <v>117</v>
      </c>
      <c r="H516" s="87" t="s">
        <v>942</v>
      </c>
      <c r="I516" s="87" t="s">
        <v>44</v>
      </c>
      <c r="J516" s="90">
        <v>116.75</v>
      </c>
      <c r="K516" s="90">
        <v>233.5</v>
      </c>
      <c r="L516" s="87" t="s">
        <v>973</v>
      </c>
      <c r="M516" s="87">
        <v>26</v>
      </c>
      <c r="N516" s="88">
        <v>45102</v>
      </c>
      <c r="O516" s="88">
        <v>45109</v>
      </c>
      <c r="P516" s="87" t="s">
        <v>982</v>
      </c>
      <c r="Q516" s="87" t="s">
        <v>3</v>
      </c>
      <c r="R516" s="89" t="s">
        <v>975</v>
      </c>
      <c r="S516" s="89" t="s">
        <v>1088</v>
      </c>
      <c r="T516" s="89" t="s">
        <v>977</v>
      </c>
      <c r="U516" s="91">
        <v>45103</v>
      </c>
    </row>
    <row r="517" spans="1:21">
      <c r="A517" s="92">
        <v>45120.569826041668</v>
      </c>
      <c r="B517" s="93" t="s">
        <v>34</v>
      </c>
      <c r="C517" s="94" t="s">
        <v>1366</v>
      </c>
      <c r="D517" s="93" t="s">
        <v>1371</v>
      </c>
      <c r="E517" s="95">
        <v>8</v>
      </c>
      <c r="F517" s="93">
        <v>20028</v>
      </c>
      <c r="G517" s="93" t="s">
        <v>68</v>
      </c>
      <c r="H517" s="93" t="s">
        <v>942</v>
      </c>
      <c r="I517" s="93" t="s">
        <v>44</v>
      </c>
      <c r="J517" s="96">
        <v>109.19</v>
      </c>
      <c r="K517" s="96">
        <v>873.52</v>
      </c>
      <c r="L517" s="93" t="s">
        <v>973</v>
      </c>
      <c r="M517" s="93">
        <v>26</v>
      </c>
      <c r="N517" s="94">
        <v>45102</v>
      </c>
      <c r="O517" s="94">
        <v>45109</v>
      </c>
      <c r="P517" s="93" t="s">
        <v>982</v>
      </c>
      <c r="Q517" s="93" t="s">
        <v>3</v>
      </c>
      <c r="R517" s="95" t="s">
        <v>975</v>
      </c>
      <c r="S517" s="95" t="s">
        <v>1088</v>
      </c>
      <c r="T517" s="95" t="s">
        <v>977</v>
      </c>
      <c r="U517" s="97">
        <v>45103</v>
      </c>
    </row>
    <row r="518" spans="1:21">
      <c r="A518" s="86">
        <v>45121.297768634256</v>
      </c>
      <c r="B518" s="87" t="s">
        <v>66</v>
      </c>
      <c r="C518" s="88" t="s">
        <v>1366</v>
      </c>
      <c r="D518" s="87" t="s">
        <v>1372</v>
      </c>
      <c r="E518" s="89">
        <v>4</v>
      </c>
      <c r="F518" s="87">
        <v>6904723</v>
      </c>
      <c r="G518" s="87" t="s">
        <v>117</v>
      </c>
      <c r="H518" s="87" t="s">
        <v>942</v>
      </c>
      <c r="I518" s="87" t="s">
        <v>44</v>
      </c>
      <c r="J518" s="90">
        <v>112.96</v>
      </c>
      <c r="K518" s="90">
        <v>451.84</v>
      </c>
      <c r="L518" s="87" t="s">
        <v>973</v>
      </c>
      <c r="M518" s="87">
        <v>26</v>
      </c>
      <c r="N518" s="88">
        <v>45102</v>
      </c>
      <c r="O518" s="88">
        <v>45109</v>
      </c>
      <c r="P518" s="87" t="s">
        <v>982</v>
      </c>
      <c r="Q518" s="87" t="s">
        <v>3</v>
      </c>
      <c r="R518" s="89" t="s">
        <v>975</v>
      </c>
      <c r="S518" s="89" t="s">
        <v>1088</v>
      </c>
      <c r="T518" s="89" t="s">
        <v>977</v>
      </c>
      <c r="U518" s="91">
        <v>45103</v>
      </c>
    </row>
    <row r="519" spans="1:21">
      <c r="A519" s="92">
        <v>45121.30194247685</v>
      </c>
      <c r="B519" s="93" t="s">
        <v>66</v>
      </c>
      <c r="C519" s="94" t="s">
        <v>1366</v>
      </c>
      <c r="D519" s="93" t="s">
        <v>1360</v>
      </c>
      <c r="E519" s="95">
        <v>1</v>
      </c>
      <c r="F519" s="93">
        <v>20028</v>
      </c>
      <c r="G519" s="93" t="s">
        <v>68</v>
      </c>
      <c r="H519" s="93" t="s">
        <v>942</v>
      </c>
      <c r="I519" s="93" t="s">
        <v>44</v>
      </c>
      <c r="J519" s="96">
        <v>112.96</v>
      </c>
      <c r="K519" s="96">
        <v>112.96</v>
      </c>
      <c r="L519" s="93" t="s">
        <v>973</v>
      </c>
      <c r="M519" s="93">
        <v>26</v>
      </c>
      <c r="N519" s="94">
        <v>45102</v>
      </c>
      <c r="O519" s="94">
        <v>45109</v>
      </c>
      <c r="P519" s="93" t="s">
        <v>982</v>
      </c>
      <c r="Q519" s="93" t="s">
        <v>3</v>
      </c>
      <c r="R519" s="95" t="s">
        <v>975</v>
      </c>
      <c r="S519" s="95" t="s">
        <v>1088</v>
      </c>
      <c r="T519" s="95" t="s">
        <v>977</v>
      </c>
      <c r="U519" s="97">
        <v>45103</v>
      </c>
    </row>
    <row r="520" spans="1:21">
      <c r="A520" s="86">
        <v>45121.304191319447</v>
      </c>
      <c r="B520" s="87" t="s">
        <v>66</v>
      </c>
      <c r="C520" s="88" t="s">
        <v>1366</v>
      </c>
      <c r="D520" s="87" t="s">
        <v>1074</v>
      </c>
      <c r="E520" s="89">
        <v>1</v>
      </c>
      <c r="F520" s="87">
        <v>20028</v>
      </c>
      <c r="G520" s="87" t="s">
        <v>68</v>
      </c>
      <c r="H520" s="87" t="s">
        <v>942</v>
      </c>
      <c r="I520" s="87" t="s">
        <v>44</v>
      </c>
      <c r="J520" s="90">
        <v>112.96</v>
      </c>
      <c r="K520" s="90">
        <v>112.96</v>
      </c>
      <c r="L520" s="87" t="s">
        <v>973</v>
      </c>
      <c r="M520" s="87">
        <v>26</v>
      </c>
      <c r="N520" s="88">
        <v>45102</v>
      </c>
      <c r="O520" s="88">
        <v>45109</v>
      </c>
      <c r="P520" s="87" t="s">
        <v>982</v>
      </c>
      <c r="Q520" s="87" t="s">
        <v>3</v>
      </c>
      <c r="R520" s="89" t="s">
        <v>975</v>
      </c>
      <c r="S520" s="89" t="s">
        <v>1088</v>
      </c>
      <c r="T520" s="89" t="s">
        <v>977</v>
      </c>
      <c r="U520" s="91">
        <v>45103</v>
      </c>
    </row>
    <row r="521" spans="1:21">
      <c r="A521" s="92">
        <v>45121.305341087966</v>
      </c>
      <c r="B521" s="93" t="s">
        <v>66</v>
      </c>
      <c r="C521" s="94" t="s">
        <v>1366</v>
      </c>
      <c r="D521" s="93" t="s">
        <v>1373</v>
      </c>
      <c r="E521" s="95">
        <v>1</v>
      </c>
      <c r="F521" s="93">
        <v>6958577</v>
      </c>
      <c r="G521" s="93" t="s">
        <v>68</v>
      </c>
      <c r="H521" s="93" t="s">
        <v>942</v>
      </c>
      <c r="I521" s="93" t="s">
        <v>44</v>
      </c>
      <c r="J521" s="96">
        <v>112.96</v>
      </c>
      <c r="K521" s="96">
        <v>112.96</v>
      </c>
      <c r="L521" s="93" t="s">
        <v>973</v>
      </c>
      <c r="M521" s="93">
        <v>26</v>
      </c>
      <c r="N521" s="94">
        <v>45102</v>
      </c>
      <c r="O521" s="94">
        <v>45109</v>
      </c>
      <c r="P521" s="93" t="s">
        <v>982</v>
      </c>
      <c r="Q521" s="93" t="s">
        <v>3</v>
      </c>
      <c r="R521" s="95" t="s">
        <v>975</v>
      </c>
      <c r="S521" s="95" t="s">
        <v>1088</v>
      </c>
      <c r="T521" s="95" t="s">
        <v>977</v>
      </c>
      <c r="U521" s="97">
        <v>45103</v>
      </c>
    </row>
    <row r="522" spans="1:21">
      <c r="A522" s="86">
        <v>45121.306693865743</v>
      </c>
      <c r="B522" s="87" t="s">
        <v>66</v>
      </c>
      <c r="C522" s="88" t="s">
        <v>1366</v>
      </c>
      <c r="D522" s="87" t="s">
        <v>1374</v>
      </c>
      <c r="E522" s="89">
        <v>1</v>
      </c>
      <c r="F522" s="87">
        <v>6971797</v>
      </c>
      <c r="G522" s="87" t="s">
        <v>68</v>
      </c>
      <c r="H522" s="87" t="s">
        <v>942</v>
      </c>
      <c r="I522" s="87" t="s">
        <v>44</v>
      </c>
      <c r="J522" s="90">
        <v>112.96</v>
      </c>
      <c r="K522" s="90">
        <v>112.96</v>
      </c>
      <c r="L522" s="87" t="s">
        <v>973</v>
      </c>
      <c r="M522" s="87">
        <v>26</v>
      </c>
      <c r="N522" s="88">
        <v>45102</v>
      </c>
      <c r="O522" s="88">
        <v>45109</v>
      </c>
      <c r="P522" s="87" t="s">
        <v>982</v>
      </c>
      <c r="Q522" s="87" t="s">
        <v>3</v>
      </c>
      <c r="R522" s="89" t="s">
        <v>975</v>
      </c>
      <c r="S522" s="89" t="s">
        <v>1088</v>
      </c>
      <c r="T522" s="89" t="s">
        <v>977</v>
      </c>
      <c r="U522" s="91">
        <v>45103</v>
      </c>
    </row>
    <row r="523" spans="1:21">
      <c r="A523" s="92">
        <v>45119.490043981481</v>
      </c>
      <c r="B523" s="93" t="s">
        <v>65</v>
      </c>
      <c r="C523" s="94" t="s">
        <v>1375</v>
      </c>
      <c r="D523" s="93" t="s">
        <v>1367</v>
      </c>
      <c r="E523" s="95">
        <v>8</v>
      </c>
      <c r="F523" s="93">
        <v>6966341</v>
      </c>
      <c r="G523" s="93" t="s">
        <v>68</v>
      </c>
      <c r="H523" s="93" t="s">
        <v>942</v>
      </c>
      <c r="I523" s="93" t="s">
        <v>44</v>
      </c>
      <c r="J523" s="96">
        <v>111.36</v>
      </c>
      <c r="K523" s="96">
        <v>890.88</v>
      </c>
      <c r="L523" s="93" t="s">
        <v>973</v>
      </c>
      <c r="M523" s="93">
        <v>26</v>
      </c>
      <c r="N523" s="94">
        <v>45102</v>
      </c>
      <c r="O523" s="94">
        <v>45109</v>
      </c>
      <c r="P523" s="93" t="s">
        <v>982</v>
      </c>
      <c r="Q523" s="93" t="s">
        <v>3</v>
      </c>
      <c r="R523" s="95" t="s">
        <v>975</v>
      </c>
      <c r="S523" s="95" t="s">
        <v>1098</v>
      </c>
      <c r="T523" s="95" t="s">
        <v>977</v>
      </c>
      <c r="U523" s="97">
        <v>45104</v>
      </c>
    </row>
    <row r="524" spans="1:21">
      <c r="A524" s="86">
        <v>45119.491004282405</v>
      </c>
      <c r="B524" s="87" t="s">
        <v>988</v>
      </c>
      <c r="C524" s="88" t="s">
        <v>1375</v>
      </c>
      <c r="D524" s="87" t="s">
        <v>1367</v>
      </c>
      <c r="E524" s="89">
        <v>8</v>
      </c>
      <c r="F524" s="87">
        <v>6966341</v>
      </c>
      <c r="G524" s="87" t="s">
        <v>68</v>
      </c>
      <c r="H524" s="87" t="s">
        <v>942</v>
      </c>
      <c r="I524" s="87" t="s">
        <v>44</v>
      </c>
      <c r="J524" s="90">
        <v>109.19</v>
      </c>
      <c r="K524" s="90">
        <v>873.52</v>
      </c>
      <c r="L524" s="87" t="s">
        <v>973</v>
      </c>
      <c r="M524" s="87">
        <v>26</v>
      </c>
      <c r="N524" s="88">
        <v>45102</v>
      </c>
      <c r="O524" s="88">
        <v>45109</v>
      </c>
      <c r="P524" s="87" t="s">
        <v>982</v>
      </c>
      <c r="Q524" s="87" t="s">
        <v>3</v>
      </c>
      <c r="R524" s="89" t="s">
        <v>975</v>
      </c>
      <c r="S524" s="89" t="s">
        <v>1098</v>
      </c>
      <c r="T524" s="89" t="s">
        <v>977</v>
      </c>
      <c r="U524" s="91">
        <v>45104</v>
      </c>
    </row>
    <row r="525" spans="1:21">
      <c r="A525" s="92">
        <v>45119.49475046296</v>
      </c>
      <c r="B525" s="93" t="s">
        <v>31</v>
      </c>
      <c r="C525" s="94" t="s">
        <v>1375</v>
      </c>
      <c r="D525" s="93" t="s">
        <v>1376</v>
      </c>
      <c r="E525" s="95">
        <v>5</v>
      </c>
      <c r="F525" s="93">
        <v>6939174</v>
      </c>
      <c r="G525" s="93" t="s">
        <v>68</v>
      </c>
      <c r="H525" s="93" t="s">
        <v>942</v>
      </c>
      <c r="I525" s="93" t="s">
        <v>44</v>
      </c>
      <c r="J525" s="96">
        <v>90.75</v>
      </c>
      <c r="K525" s="96">
        <v>453.75</v>
      </c>
      <c r="L525" s="93" t="s">
        <v>973</v>
      </c>
      <c r="M525" s="93">
        <v>26</v>
      </c>
      <c r="N525" s="94">
        <v>45102</v>
      </c>
      <c r="O525" s="94">
        <v>45109</v>
      </c>
      <c r="P525" s="93" t="s">
        <v>982</v>
      </c>
      <c r="Q525" s="93" t="s">
        <v>3</v>
      </c>
      <c r="R525" s="95" t="s">
        <v>975</v>
      </c>
      <c r="S525" s="95" t="s">
        <v>1098</v>
      </c>
      <c r="T525" s="95" t="s">
        <v>977</v>
      </c>
      <c r="U525" s="97">
        <v>45104</v>
      </c>
    </row>
    <row r="526" spans="1:21">
      <c r="A526" s="86">
        <v>45119.495270601852</v>
      </c>
      <c r="B526" s="87" t="s">
        <v>31</v>
      </c>
      <c r="C526" s="88" t="s">
        <v>1375</v>
      </c>
      <c r="D526" s="87" t="s">
        <v>1377</v>
      </c>
      <c r="E526" s="89">
        <v>1.5</v>
      </c>
      <c r="F526" s="87">
        <v>6956197</v>
      </c>
      <c r="G526" s="87" t="s">
        <v>68</v>
      </c>
      <c r="H526" s="87" t="s">
        <v>942</v>
      </c>
      <c r="I526" s="87" t="s">
        <v>44</v>
      </c>
      <c r="J526" s="90">
        <v>90.75</v>
      </c>
      <c r="K526" s="90">
        <v>136.125</v>
      </c>
      <c r="L526" s="87" t="s">
        <v>973</v>
      </c>
      <c r="M526" s="87">
        <v>26</v>
      </c>
      <c r="N526" s="88">
        <v>45102</v>
      </c>
      <c r="O526" s="88">
        <v>45109</v>
      </c>
      <c r="P526" s="87" t="s">
        <v>982</v>
      </c>
      <c r="Q526" s="87" t="s">
        <v>3</v>
      </c>
      <c r="R526" s="89" t="s">
        <v>975</v>
      </c>
      <c r="S526" s="89" t="s">
        <v>1098</v>
      </c>
      <c r="T526" s="89" t="s">
        <v>977</v>
      </c>
      <c r="U526" s="91">
        <v>45104</v>
      </c>
    </row>
    <row r="527" spans="1:21">
      <c r="A527" s="92">
        <v>45120.537564351849</v>
      </c>
      <c r="B527" s="93" t="s">
        <v>31</v>
      </c>
      <c r="C527" s="94" t="s">
        <v>1375</v>
      </c>
      <c r="D527" s="93" t="s">
        <v>1378</v>
      </c>
      <c r="E527" s="95">
        <v>1.5</v>
      </c>
      <c r="F527" s="93">
        <v>6970673</v>
      </c>
      <c r="G527" s="93" t="s">
        <v>68</v>
      </c>
      <c r="H527" s="93" t="s">
        <v>942</v>
      </c>
      <c r="I527" s="93" t="s">
        <v>44</v>
      </c>
      <c r="J527" s="96">
        <v>90.75</v>
      </c>
      <c r="K527" s="96">
        <v>136.125</v>
      </c>
      <c r="L527" s="93" t="s">
        <v>973</v>
      </c>
      <c r="M527" s="93">
        <v>26</v>
      </c>
      <c r="N527" s="94">
        <v>45102</v>
      </c>
      <c r="O527" s="94">
        <v>45109</v>
      </c>
      <c r="P527" s="93" t="s">
        <v>982</v>
      </c>
      <c r="Q527" s="93" t="s">
        <v>3</v>
      </c>
      <c r="R527" s="95" t="s">
        <v>975</v>
      </c>
      <c r="S527" s="95" t="s">
        <v>1098</v>
      </c>
      <c r="T527" s="95" t="s">
        <v>977</v>
      </c>
      <c r="U527" s="97">
        <v>45104</v>
      </c>
    </row>
    <row r="528" spans="1:21">
      <c r="A528" s="86">
        <v>45120.54143784722</v>
      </c>
      <c r="B528" s="87" t="s">
        <v>575</v>
      </c>
      <c r="C528" s="88" t="s">
        <v>1375</v>
      </c>
      <c r="D528" s="87" t="s">
        <v>1379</v>
      </c>
      <c r="E528" s="89">
        <v>4</v>
      </c>
      <c r="F528" s="87">
        <v>6956197</v>
      </c>
      <c r="G528" s="87" t="s">
        <v>68</v>
      </c>
      <c r="H528" s="87" t="s">
        <v>942</v>
      </c>
      <c r="I528" s="87" t="s">
        <v>44</v>
      </c>
      <c r="J528" s="90">
        <v>101.52</v>
      </c>
      <c r="K528" s="90">
        <v>406.08</v>
      </c>
      <c r="L528" s="87" t="s">
        <v>973</v>
      </c>
      <c r="M528" s="87">
        <v>26</v>
      </c>
      <c r="N528" s="88">
        <v>45102</v>
      </c>
      <c r="O528" s="88">
        <v>45109</v>
      </c>
      <c r="P528" s="87" t="s">
        <v>982</v>
      </c>
      <c r="Q528" s="87" t="s">
        <v>3</v>
      </c>
      <c r="R528" s="89" t="s">
        <v>975</v>
      </c>
      <c r="S528" s="89" t="s">
        <v>1098</v>
      </c>
      <c r="T528" s="89" t="s">
        <v>977</v>
      </c>
      <c r="U528" s="91">
        <v>45104</v>
      </c>
    </row>
    <row r="529" spans="1:21">
      <c r="A529" s="92">
        <v>45120.543809606483</v>
      </c>
      <c r="B529" s="93" t="s">
        <v>575</v>
      </c>
      <c r="C529" s="94" t="s">
        <v>1375</v>
      </c>
      <c r="D529" s="93" t="s">
        <v>1380</v>
      </c>
      <c r="E529" s="95">
        <v>4</v>
      </c>
      <c r="F529" s="93">
        <v>6971797</v>
      </c>
      <c r="G529" s="93" t="s">
        <v>68</v>
      </c>
      <c r="H529" s="93" t="s">
        <v>942</v>
      </c>
      <c r="I529" s="93" t="s">
        <v>44</v>
      </c>
      <c r="J529" s="96">
        <v>101.52</v>
      </c>
      <c r="K529" s="96">
        <v>406.08</v>
      </c>
      <c r="L529" s="93" t="s">
        <v>973</v>
      </c>
      <c r="M529" s="93">
        <v>26</v>
      </c>
      <c r="N529" s="94">
        <v>45102</v>
      </c>
      <c r="O529" s="94">
        <v>45109</v>
      </c>
      <c r="P529" s="93" t="s">
        <v>982</v>
      </c>
      <c r="Q529" s="93" t="s">
        <v>3</v>
      </c>
      <c r="R529" s="95" t="s">
        <v>975</v>
      </c>
      <c r="S529" s="95" t="s">
        <v>1098</v>
      </c>
      <c r="T529" s="95" t="s">
        <v>977</v>
      </c>
      <c r="U529" s="97">
        <v>45104</v>
      </c>
    </row>
    <row r="530" spans="1:21">
      <c r="A530" s="86">
        <v>45120.544684837965</v>
      </c>
      <c r="B530" s="87" t="s">
        <v>35</v>
      </c>
      <c r="C530" s="88" t="s">
        <v>1375</v>
      </c>
      <c r="D530" s="87" t="s">
        <v>1369</v>
      </c>
      <c r="E530" s="89">
        <v>8</v>
      </c>
      <c r="F530" s="87" t="s">
        <v>68</v>
      </c>
      <c r="G530" s="87" t="s">
        <v>68</v>
      </c>
      <c r="H530" s="87" t="s">
        <v>1331</v>
      </c>
      <c r="I530" s="87" t="s">
        <v>44</v>
      </c>
      <c r="J530" s="90">
        <v>109.19</v>
      </c>
      <c r="K530" s="90">
        <v>873.52</v>
      </c>
      <c r="L530" s="87" t="s">
        <v>981</v>
      </c>
      <c r="M530" s="87">
        <v>26</v>
      </c>
      <c r="N530" s="88">
        <v>45102</v>
      </c>
      <c r="O530" s="88">
        <v>45109</v>
      </c>
      <c r="P530" s="87" t="s">
        <v>982</v>
      </c>
      <c r="Q530" s="87" t="s">
        <v>3</v>
      </c>
      <c r="R530" s="89" t="s">
        <v>975</v>
      </c>
      <c r="S530" s="89" t="s">
        <v>1098</v>
      </c>
      <c r="T530" s="89" t="s">
        <v>977</v>
      </c>
      <c r="U530" s="91">
        <v>45104</v>
      </c>
    </row>
    <row r="531" spans="1:21">
      <c r="A531" s="92">
        <v>45120.551048958332</v>
      </c>
      <c r="B531" s="93" t="s">
        <v>76</v>
      </c>
      <c r="C531" s="94" t="s">
        <v>1375</v>
      </c>
      <c r="D531" s="93" t="s">
        <v>77</v>
      </c>
      <c r="E531" s="95">
        <v>2</v>
      </c>
      <c r="F531" s="93">
        <v>6904723</v>
      </c>
      <c r="G531" s="93" t="s">
        <v>117</v>
      </c>
      <c r="H531" s="93" t="s">
        <v>942</v>
      </c>
      <c r="I531" s="93" t="s">
        <v>44</v>
      </c>
      <c r="J531" s="96">
        <v>116.75</v>
      </c>
      <c r="K531" s="96">
        <v>233.5</v>
      </c>
      <c r="L531" s="93" t="s">
        <v>973</v>
      </c>
      <c r="M531" s="93">
        <v>26</v>
      </c>
      <c r="N531" s="94">
        <v>45102</v>
      </c>
      <c r="O531" s="94">
        <v>45109</v>
      </c>
      <c r="P531" s="93" t="s">
        <v>982</v>
      </c>
      <c r="Q531" s="93" t="s">
        <v>3</v>
      </c>
      <c r="R531" s="95" t="s">
        <v>975</v>
      </c>
      <c r="S531" s="95" t="s">
        <v>1098</v>
      </c>
      <c r="T531" s="95" t="s">
        <v>977</v>
      </c>
      <c r="U531" s="97">
        <v>45104</v>
      </c>
    </row>
    <row r="532" spans="1:21">
      <c r="A532" s="86">
        <v>45120.553897685182</v>
      </c>
      <c r="B532" s="87" t="s">
        <v>23</v>
      </c>
      <c r="C532" s="88" t="s">
        <v>1375</v>
      </c>
      <c r="D532" s="87" t="s">
        <v>1074</v>
      </c>
      <c r="E532" s="89">
        <v>8</v>
      </c>
      <c r="F532" s="87">
        <v>20028</v>
      </c>
      <c r="G532" s="87" t="s">
        <v>68</v>
      </c>
      <c r="H532" s="87" t="s">
        <v>942</v>
      </c>
      <c r="I532" s="87" t="s">
        <v>44</v>
      </c>
      <c r="J532" s="90">
        <v>109.19</v>
      </c>
      <c r="K532" s="90">
        <v>873.52</v>
      </c>
      <c r="L532" s="87" t="s">
        <v>973</v>
      </c>
      <c r="M532" s="87">
        <v>26</v>
      </c>
      <c r="N532" s="88">
        <v>45102</v>
      </c>
      <c r="O532" s="88">
        <v>45109</v>
      </c>
      <c r="P532" s="87" t="s">
        <v>982</v>
      </c>
      <c r="Q532" s="87" t="s">
        <v>3</v>
      </c>
      <c r="R532" s="89" t="s">
        <v>975</v>
      </c>
      <c r="S532" s="89" t="s">
        <v>1098</v>
      </c>
      <c r="T532" s="89" t="s">
        <v>977</v>
      </c>
      <c r="U532" s="91">
        <v>45104</v>
      </c>
    </row>
    <row r="533" spans="1:21">
      <c r="A533" s="92">
        <v>45120.569777314813</v>
      </c>
      <c r="B533" s="93" t="s">
        <v>34</v>
      </c>
      <c r="C533" s="94" t="s">
        <v>1375</v>
      </c>
      <c r="D533" s="93" t="s">
        <v>1371</v>
      </c>
      <c r="E533" s="95">
        <v>8</v>
      </c>
      <c r="F533" s="93">
        <v>20028</v>
      </c>
      <c r="G533" s="93" t="s">
        <v>68</v>
      </c>
      <c r="H533" s="93" t="s">
        <v>942</v>
      </c>
      <c r="I533" s="93" t="s">
        <v>44</v>
      </c>
      <c r="J533" s="96">
        <v>109.19</v>
      </c>
      <c r="K533" s="96">
        <v>873.52</v>
      </c>
      <c r="L533" s="93" t="s">
        <v>973</v>
      </c>
      <c r="M533" s="93">
        <v>26</v>
      </c>
      <c r="N533" s="94">
        <v>45102</v>
      </c>
      <c r="O533" s="94">
        <v>45109</v>
      </c>
      <c r="P533" s="93" t="s">
        <v>982</v>
      </c>
      <c r="Q533" s="93" t="s">
        <v>3</v>
      </c>
      <c r="R533" s="95" t="s">
        <v>975</v>
      </c>
      <c r="S533" s="95" t="s">
        <v>1098</v>
      </c>
      <c r="T533" s="95" t="s">
        <v>977</v>
      </c>
      <c r="U533" s="97">
        <v>45104</v>
      </c>
    </row>
    <row r="534" spans="1:21">
      <c r="A534" s="86">
        <v>45121.298285300923</v>
      </c>
      <c r="B534" s="87" t="s">
        <v>66</v>
      </c>
      <c r="C534" s="88" t="s">
        <v>1375</v>
      </c>
      <c r="D534" s="87" t="s">
        <v>1381</v>
      </c>
      <c r="E534" s="89">
        <v>2</v>
      </c>
      <c r="F534" s="87">
        <v>6904723</v>
      </c>
      <c r="G534" s="87" t="s">
        <v>117</v>
      </c>
      <c r="H534" s="87" t="s">
        <v>942</v>
      </c>
      <c r="I534" s="87" t="s">
        <v>44</v>
      </c>
      <c r="J534" s="90">
        <v>112.96</v>
      </c>
      <c r="K534" s="90">
        <v>225.92</v>
      </c>
      <c r="L534" s="87" t="s">
        <v>973</v>
      </c>
      <c r="M534" s="87">
        <v>26</v>
      </c>
      <c r="N534" s="88">
        <v>45102</v>
      </c>
      <c r="O534" s="88">
        <v>45109</v>
      </c>
      <c r="P534" s="87" t="s">
        <v>982</v>
      </c>
      <c r="Q534" s="87" t="s">
        <v>3</v>
      </c>
      <c r="R534" s="89" t="s">
        <v>975</v>
      </c>
      <c r="S534" s="89" t="s">
        <v>1098</v>
      </c>
      <c r="T534" s="89" t="s">
        <v>977</v>
      </c>
      <c r="U534" s="91">
        <v>45104</v>
      </c>
    </row>
    <row r="535" spans="1:21">
      <c r="A535" s="92">
        <v>45121.301798726854</v>
      </c>
      <c r="B535" s="93" t="s">
        <v>66</v>
      </c>
      <c r="C535" s="94" t="s">
        <v>1375</v>
      </c>
      <c r="D535" s="93" t="s">
        <v>1360</v>
      </c>
      <c r="E535" s="95">
        <v>1</v>
      </c>
      <c r="F535" s="93">
        <v>20028</v>
      </c>
      <c r="G535" s="93" t="s">
        <v>68</v>
      </c>
      <c r="H535" s="93" t="s">
        <v>942</v>
      </c>
      <c r="I535" s="93" t="s">
        <v>44</v>
      </c>
      <c r="J535" s="96">
        <v>112.96</v>
      </c>
      <c r="K535" s="96">
        <v>112.96</v>
      </c>
      <c r="L535" s="93" t="s">
        <v>973</v>
      </c>
      <c r="M535" s="93">
        <v>26</v>
      </c>
      <c r="N535" s="94">
        <v>45102</v>
      </c>
      <c r="O535" s="94">
        <v>45109</v>
      </c>
      <c r="P535" s="93" t="s">
        <v>982</v>
      </c>
      <c r="Q535" s="93" t="s">
        <v>3</v>
      </c>
      <c r="R535" s="95" t="s">
        <v>975</v>
      </c>
      <c r="S535" s="95" t="s">
        <v>1098</v>
      </c>
      <c r="T535" s="95" t="s">
        <v>977</v>
      </c>
      <c r="U535" s="97">
        <v>45104</v>
      </c>
    </row>
    <row r="536" spans="1:21">
      <c r="A536" s="86">
        <v>45121.303250115743</v>
      </c>
      <c r="B536" s="87" t="s">
        <v>66</v>
      </c>
      <c r="C536" s="88" t="s">
        <v>1375</v>
      </c>
      <c r="D536" s="87" t="s">
        <v>1382</v>
      </c>
      <c r="E536" s="89">
        <v>1</v>
      </c>
      <c r="F536" s="87">
        <v>6939174</v>
      </c>
      <c r="G536" s="87" t="s">
        <v>68</v>
      </c>
      <c r="H536" s="87" t="s">
        <v>942</v>
      </c>
      <c r="I536" s="87" t="s">
        <v>44</v>
      </c>
      <c r="J536" s="90">
        <v>112.96</v>
      </c>
      <c r="K536" s="90">
        <v>112.96</v>
      </c>
      <c r="L536" s="87" t="s">
        <v>973</v>
      </c>
      <c r="M536" s="87">
        <v>26</v>
      </c>
      <c r="N536" s="88">
        <v>45102</v>
      </c>
      <c r="O536" s="88">
        <v>45109</v>
      </c>
      <c r="P536" s="87" t="s">
        <v>982</v>
      </c>
      <c r="Q536" s="87" t="s">
        <v>3</v>
      </c>
      <c r="R536" s="89" t="s">
        <v>975</v>
      </c>
      <c r="S536" s="89" t="s">
        <v>1098</v>
      </c>
      <c r="T536" s="89" t="s">
        <v>977</v>
      </c>
      <c r="U536" s="91">
        <v>45104</v>
      </c>
    </row>
    <row r="537" spans="1:21">
      <c r="A537" s="92">
        <v>45121.304284722224</v>
      </c>
      <c r="B537" s="93" t="s">
        <v>66</v>
      </c>
      <c r="C537" s="94" t="s">
        <v>1375</v>
      </c>
      <c r="D537" s="93" t="s">
        <v>1074</v>
      </c>
      <c r="E537" s="95">
        <v>1</v>
      </c>
      <c r="F537" s="93">
        <v>20028</v>
      </c>
      <c r="G537" s="93" t="s">
        <v>68</v>
      </c>
      <c r="H537" s="93" t="s">
        <v>942</v>
      </c>
      <c r="I537" s="93" t="s">
        <v>44</v>
      </c>
      <c r="J537" s="96">
        <v>112.96</v>
      </c>
      <c r="K537" s="96">
        <v>112.96</v>
      </c>
      <c r="L537" s="93" t="s">
        <v>973</v>
      </c>
      <c r="M537" s="93">
        <v>26</v>
      </c>
      <c r="N537" s="94">
        <v>45102</v>
      </c>
      <c r="O537" s="94">
        <v>45109</v>
      </c>
      <c r="P537" s="93" t="s">
        <v>982</v>
      </c>
      <c r="Q537" s="93" t="s">
        <v>3</v>
      </c>
      <c r="R537" s="95" t="s">
        <v>975</v>
      </c>
      <c r="S537" s="95" t="s">
        <v>1098</v>
      </c>
      <c r="T537" s="95" t="s">
        <v>977</v>
      </c>
      <c r="U537" s="97">
        <v>45104</v>
      </c>
    </row>
    <row r="538" spans="1:21">
      <c r="A538" s="86">
        <v>45121.306841550926</v>
      </c>
      <c r="B538" s="87" t="s">
        <v>66</v>
      </c>
      <c r="C538" s="88" t="s">
        <v>1375</v>
      </c>
      <c r="D538" s="87" t="s">
        <v>1374</v>
      </c>
      <c r="E538" s="89">
        <v>1</v>
      </c>
      <c r="F538" s="87">
        <v>6971797</v>
      </c>
      <c r="G538" s="87" t="s">
        <v>68</v>
      </c>
      <c r="H538" s="87" t="s">
        <v>942</v>
      </c>
      <c r="I538" s="87" t="s">
        <v>44</v>
      </c>
      <c r="J538" s="90">
        <v>112.96</v>
      </c>
      <c r="K538" s="90">
        <v>112.96</v>
      </c>
      <c r="L538" s="87" t="s">
        <v>973</v>
      </c>
      <c r="M538" s="87">
        <v>26</v>
      </c>
      <c r="N538" s="88">
        <v>45102</v>
      </c>
      <c r="O538" s="88">
        <v>45109</v>
      </c>
      <c r="P538" s="87" t="s">
        <v>982</v>
      </c>
      <c r="Q538" s="87" t="s">
        <v>3</v>
      </c>
      <c r="R538" s="89" t="s">
        <v>975</v>
      </c>
      <c r="S538" s="89" t="s">
        <v>1098</v>
      </c>
      <c r="T538" s="89" t="s">
        <v>977</v>
      </c>
      <c r="U538" s="91">
        <v>45104</v>
      </c>
    </row>
    <row r="539" spans="1:21">
      <c r="A539" s="92">
        <v>45121.307895833335</v>
      </c>
      <c r="B539" s="93" t="s">
        <v>66</v>
      </c>
      <c r="C539" s="94" t="s">
        <v>1375</v>
      </c>
      <c r="D539" s="93" t="s">
        <v>1383</v>
      </c>
      <c r="E539" s="95">
        <v>1</v>
      </c>
      <c r="F539" s="93">
        <v>6956197</v>
      </c>
      <c r="G539" s="93" t="s">
        <v>68</v>
      </c>
      <c r="H539" s="93" t="s">
        <v>942</v>
      </c>
      <c r="I539" s="93" t="s">
        <v>44</v>
      </c>
      <c r="J539" s="96">
        <v>112.96</v>
      </c>
      <c r="K539" s="96">
        <v>112.96</v>
      </c>
      <c r="L539" s="93" t="s">
        <v>973</v>
      </c>
      <c r="M539" s="93">
        <v>26</v>
      </c>
      <c r="N539" s="94">
        <v>45102</v>
      </c>
      <c r="O539" s="94">
        <v>45109</v>
      </c>
      <c r="P539" s="93" t="s">
        <v>982</v>
      </c>
      <c r="Q539" s="93" t="s">
        <v>3</v>
      </c>
      <c r="R539" s="95" t="s">
        <v>975</v>
      </c>
      <c r="S539" s="95" t="s">
        <v>1098</v>
      </c>
      <c r="T539" s="95" t="s">
        <v>977</v>
      </c>
      <c r="U539" s="97">
        <v>45104</v>
      </c>
    </row>
    <row r="540" spans="1:21">
      <c r="A540" s="86">
        <v>45121.308535879631</v>
      </c>
      <c r="B540" s="87" t="s">
        <v>66</v>
      </c>
      <c r="C540" s="88" t="s">
        <v>1375</v>
      </c>
      <c r="D540" s="87" t="s">
        <v>1384</v>
      </c>
      <c r="E540" s="89">
        <v>1</v>
      </c>
      <c r="F540" s="87">
        <v>6970673</v>
      </c>
      <c r="G540" s="87" t="s">
        <v>68</v>
      </c>
      <c r="H540" s="87" t="s">
        <v>942</v>
      </c>
      <c r="I540" s="87" t="s">
        <v>44</v>
      </c>
      <c r="J540" s="90">
        <v>112.96</v>
      </c>
      <c r="K540" s="90">
        <v>112.96</v>
      </c>
      <c r="L540" s="87" t="s">
        <v>973</v>
      </c>
      <c r="M540" s="87">
        <v>26</v>
      </c>
      <c r="N540" s="88">
        <v>45102</v>
      </c>
      <c r="O540" s="88">
        <v>45109</v>
      </c>
      <c r="P540" s="87" t="s">
        <v>982</v>
      </c>
      <c r="Q540" s="87" t="s">
        <v>3</v>
      </c>
      <c r="R540" s="89" t="s">
        <v>975</v>
      </c>
      <c r="S540" s="89" t="s">
        <v>1098</v>
      </c>
      <c r="T540" s="89" t="s">
        <v>977</v>
      </c>
      <c r="U540" s="91">
        <v>45104</v>
      </c>
    </row>
    <row r="541" spans="1:21">
      <c r="A541" s="92">
        <v>45119.490124421296</v>
      </c>
      <c r="B541" s="93" t="s">
        <v>65</v>
      </c>
      <c r="C541" s="94" t="s">
        <v>1385</v>
      </c>
      <c r="D541" s="93" t="s">
        <v>1367</v>
      </c>
      <c r="E541" s="95">
        <v>8</v>
      </c>
      <c r="F541" s="93">
        <v>6966341</v>
      </c>
      <c r="G541" s="93" t="s">
        <v>68</v>
      </c>
      <c r="H541" s="93" t="s">
        <v>942</v>
      </c>
      <c r="I541" s="93" t="s">
        <v>44</v>
      </c>
      <c r="J541" s="96">
        <v>111.36</v>
      </c>
      <c r="K541" s="96">
        <v>890.88</v>
      </c>
      <c r="L541" s="93" t="s">
        <v>973</v>
      </c>
      <c r="M541" s="93">
        <v>26</v>
      </c>
      <c r="N541" s="94">
        <v>45102</v>
      </c>
      <c r="O541" s="94">
        <v>45109</v>
      </c>
      <c r="P541" s="93" t="s">
        <v>982</v>
      </c>
      <c r="Q541" s="93" t="s">
        <v>3</v>
      </c>
      <c r="R541" s="95" t="s">
        <v>975</v>
      </c>
      <c r="S541" s="95" t="s">
        <v>1194</v>
      </c>
      <c r="T541" s="95" t="s">
        <v>977</v>
      </c>
      <c r="U541" s="97">
        <v>45105</v>
      </c>
    </row>
    <row r="542" spans="1:21">
      <c r="A542" s="86">
        <v>45119.490920370372</v>
      </c>
      <c r="B542" s="87" t="s">
        <v>988</v>
      </c>
      <c r="C542" s="88" t="s">
        <v>1385</v>
      </c>
      <c r="D542" s="87" t="s">
        <v>1367</v>
      </c>
      <c r="E542" s="89">
        <v>8</v>
      </c>
      <c r="F542" s="87">
        <v>6966341</v>
      </c>
      <c r="G542" s="87" t="s">
        <v>68</v>
      </c>
      <c r="H542" s="87" t="s">
        <v>942</v>
      </c>
      <c r="I542" s="87" t="s">
        <v>44</v>
      </c>
      <c r="J542" s="90">
        <v>109.19</v>
      </c>
      <c r="K542" s="90">
        <v>873.52</v>
      </c>
      <c r="L542" s="87" t="s">
        <v>973</v>
      </c>
      <c r="M542" s="87">
        <v>26</v>
      </c>
      <c r="N542" s="88">
        <v>45102</v>
      </c>
      <c r="O542" s="88">
        <v>45109</v>
      </c>
      <c r="P542" s="87" t="s">
        <v>982</v>
      </c>
      <c r="Q542" s="87" t="s">
        <v>3</v>
      </c>
      <c r="R542" s="89" t="s">
        <v>975</v>
      </c>
      <c r="S542" s="89" t="s">
        <v>1194</v>
      </c>
      <c r="T542" s="89" t="s">
        <v>977</v>
      </c>
      <c r="U542" s="91">
        <v>45105</v>
      </c>
    </row>
    <row r="543" spans="1:21">
      <c r="A543" s="92">
        <v>45120.538807175923</v>
      </c>
      <c r="B543" s="93" t="s">
        <v>31</v>
      </c>
      <c r="C543" s="94" t="s">
        <v>1385</v>
      </c>
      <c r="D543" s="93" t="s">
        <v>1386</v>
      </c>
      <c r="E543" s="95">
        <v>4</v>
      </c>
      <c r="F543" s="93">
        <v>6904723</v>
      </c>
      <c r="G543" s="93" t="s">
        <v>117</v>
      </c>
      <c r="H543" s="93" t="s">
        <v>942</v>
      </c>
      <c r="I543" s="93" t="s">
        <v>44</v>
      </c>
      <c r="J543" s="96">
        <v>90.75</v>
      </c>
      <c r="K543" s="96">
        <v>363</v>
      </c>
      <c r="L543" s="93" t="s">
        <v>973</v>
      </c>
      <c r="M543" s="93">
        <v>26</v>
      </c>
      <c r="N543" s="94">
        <v>45102</v>
      </c>
      <c r="O543" s="94">
        <v>45109</v>
      </c>
      <c r="P543" s="93" t="s">
        <v>982</v>
      </c>
      <c r="Q543" s="93" t="s">
        <v>3</v>
      </c>
      <c r="R543" s="95" t="s">
        <v>975</v>
      </c>
      <c r="S543" s="95" t="s">
        <v>1194</v>
      </c>
      <c r="T543" s="95" t="s">
        <v>977</v>
      </c>
      <c r="U543" s="97">
        <v>45105</v>
      </c>
    </row>
    <row r="544" spans="1:21">
      <c r="A544" s="86">
        <v>45120.539202546293</v>
      </c>
      <c r="B544" s="87" t="s">
        <v>31</v>
      </c>
      <c r="C544" s="88" t="s">
        <v>1385</v>
      </c>
      <c r="D544" s="87" t="s">
        <v>1373</v>
      </c>
      <c r="E544" s="89">
        <v>1</v>
      </c>
      <c r="F544" s="87">
        <v>6958577</v>
      </c>
      <c r="G544" s="87" t="s">
        <v>68</v>
      </c>
      <c r="H544" s="87" t="s">
        <v>942</v>
      </c>
      <c r="I544" s="87" t="s">
        <v>44</v>
      </c>
      <c r="J544" s="90">
        <v>90.75</v>
      </c>
      <c r="K544" s="90">
        <v>90.75</v>
      </c>
      <c r="L544" s="87" t="s">
        <v>973</v>
      </c>
      <c r="M544" s="87">
        <v>26</v>
      </c>
      <c r="N544" s="88">
        <v>45102</v>
      </c>
      <c r="O544" s="88">
        <v>45109</v>
      </c>
      <c r="P544" s="87" t="s">
        <v>982</v>
      </c>
      <c r="Q544" s="87" t="s">
        <v>3</v>
      </c>
      <c r="R544" s="89" t="s">
        <v>975</v>
      </c>
      <c r="S544" s="89" t="s">
        <v>1194</v>
      </c>
      <c r="T544" s="89" t="s">
        <v>977</v>
      </c>
      <c r="U544" s="91">
        <v>45105</v>
      </c>
    </row>
    <row r="545" spans="1:21">
      <c r="A545" s="92">
        <v>45120.53967604167</v>
      </c>
      <c r="B545" s="93" t="s">
        <v>31</v>
      </c>
      <c r="C545" s="94" t="s">
        <v>1385</v>
      </c>
      <c r="D545" s="93" t="s">
        <v>1387</v>
      </c>
      <c r="E545" s="95">
        <v>1.5</v>
      </c>
      <c r="F545" s="93">
        <v>6956197</v>
      </c>
      <c r="G545" s="93"/>
      <c r="H545" s="93" t="s">
        <v>942</v>
      </c>
      <c r="I545" s="93" t="s">
        <v>44</v>
      </c>
      <c r="J545" s="96">
        <v>90.75</v>
      </c>
      <c r="K545" s="96">
        <v>136.125</v>
      </c>
      <c r="L545" s="93" t="s">
        <v>973</v>
      </c>
      <c r="M545" s="93">
        <v>26</v>
      </c>
      <c r="N545" s="94">
        <v>45102</v>
      </c>
      <c r="O545" s="94">
        <v>45109</v>
      </c>
      <c r="P545" s="93" t="s">
        <v>982</v>
      </c>
      <c r="Q545" s="93" t="s">
        <v>3</v>
      </c>
      <c r="R545" s="95" t="s">
        <v>975</v>
      </c>
      <c r="S545" s="95" t="s">
        <v>1194</v>
      </c>
      <c r="T545" s="95" t="s">
        <v>977</v>
      </c>
      <c r="U545" s="97">
        <v>45105</v>
      </c>
    </row>
    <row r="546" spans="1:21">
      <c r="A546" s="86">
        <v>45120.540102662038</v>
      </c>
      <c r="B546" s="87" t="s">
        <v>31</v>
      </c>
      <c r="C546" s="88" t="s">
        <v>1385</v>
      </c>
      <c r="D546" s="87" t="s">
        <v>1388</v>
      </c>
      <c r="E546" s="89">
        <v>1.5</v>
      </c>
      <c r="F546" s="87">
        <v>6970673</v>
      </c>
      <c r="G546" s="87" t="s">
        <v>68</v>
      </c>
      <c r="H546" s="87" t="s">
        <v>942</v>
      </c>
      <c r="I546" s="87" t="s">
        <v>44</v>
      </c>
      <c r="J546" s="90">
        <v>90.75</v>
      </c>
      <c r="K546" s="90">
        <v>136.125</v>
      </c>
      <c r="L546" s="87" t="s">
        <v>973</v>
      </c>
      <c r="M546" s="87">
        <v>26</v>
      </c>
      <c r="N546" s="88">
        <v>45102</v>
      </c>
      <c r="O546" s="88">
        <v>45109</v>
      </c>
      <c r="P546" s="87" t="s">
        <v>982</v>
      </c>
      <c r="Q546" s="87" t="s">
        <v>3</v>
      </c>
      <c r="R546" s="89" t="s">
        <v>975</v>
      </c>
      <c r="S546" s="89" t="s">
        <v>1194</v>
      </c>
      <c r="T546" s="89" t="s">
        <v>977</v>
      </c>
      <c r="U546" s="91">
        <v>45105</v>
      </c>
    </row>
    <row r="547" spans="1:21">
      <c r="A547" s="92">
        <v>45120.544736226853</v>
      </c>
      <c r="B547" s="93" t="s">
        <v>35</v>
      </c>
      <c r="C547" s="94" t="s">
        <v>1385</v>
      </c>
      <c r="D547" s="93" t="s">
        <v>1369</v>
      </c>
      <c r="E547" s="95">
        <v>8</v>
      </c>
      <c r="F547" s="93" t="s">
        <v>68</v>
      </c>
      <c r="G547" s="93" t="s">
        <v>68</v>
      </c>
      <c r="H547" s="93" t="s">
        <v>1331</v>
      </c>
      <c r="I547" s="93" t="s">
        <v>44</v>
      </c>
      <c r="J547" s="96">
        <v>109.19</v>
      </c>
      <c r="K547" s="96">
        <v>873.52</v>
      </c>
      <c r="L547" s="93" t="s">
        <v>981</v>
      </c>
      <c r="M547" s="93">
        <v>26</v>
      </c>
      <c r="N547" s="94">
        <v>45102</v>
      </c>
      <c r="O547" s="94">
        <v>45109</v>
      </c>
      <c r="P547" s="93" t="s">
        <v>982</v>
      </c>
      <c r="Q547" s="93" t="s">
        <v>3</v>
      </c>
      <c r="R547" s="95" t="s">
        <v>975</v>
      </c>
      <c r="S547" s="95" t="s">
        <v>1194</v>
      </c>
      <c r="T547" s="95" t="s">
        <v>977</v>
      </c>
      <c r="U547" s="97">
        <v>45105</v>
      </c>
    </row>
    <row r="548" spans="1:21">
      <c r="A548" s="86">
        <v>45120.551791203703</v>
      </c>
      <c r="B548" s="87" t="s">
        <v>76</v>
      </c>
      <c r="C548" s="88" t="s">
        <v>1385</v>
      </c>
      <c r="D548" s="87" t="s">
        <v>77</v>
      </c>
      <c r="E548" s="89">
        <v>2</v>
      </c>
      <c r="F548" s="87">
        <v>6904723</v>
      </c>
      <c r="G548" s="87" t="s">
        <v>117</v>
      </c>
      <c r="H548" s="87" t="s">
        <v>942</v>
      </c>
      <c r="I548" s="87" t="s">
        <v>44</v>
      </c>
      <c r="J548" s="90">
        <v>116.75</v>
      </c>
      <c r="K548" s="90">
        <v>233.5</v>
      </c>
      <c r="L548" s="87" t="s">
        <v>973</v>
      </c>
      <c r="M548" s="87">
        <v>26</v>
      </c>
      <c r="N548" s="88">
        <v>45102</v>
      </c>
      <c r="O548" s="88">
        <v>45109</v>
      </c>
      <c r="P548" s="87" t="s">
        <v>982</v>
      </c>
      <c r="Q548" s="87" t="s">
        <v>3</v>
      </c>
      <c r="R548" s="89" t="s">
        <v>975</v>
      </c>
      <c r="S548" s="89" t="s">
        <v>1194</v>
      </c>
      <c r="T548" s="89" t="s">
        <v>977</v>
      </c>
      <c r="U548" s="91">
        <v>45105</v>
      </c>
    </row>
    <row r="549" spans="1:21">
      <c r="A549" s="92">
        <v>45120.554473842596</v>
      </c>
      <c r="B549" s="93" t="s">
        <v>23</v>
      </c>
      <c r="C549" s="94" t="s">
        <v>1385</v>
      </c>
      <c r="D549" s="93" t="s">
        <v>1074</v>
      </c>
      <c r="E549" s="95">
        <v>2</v>
      </c>
      <c r="F549" s="93">
        <v>20028</v>
      </c>
      <c r="G549" s="93" t="s">
        <v>68</v>
      </c>
      <c r="H549" s="93" t="s">
        <v>942</v>
      </c>
      <c r="I549" s="93" t="s">
        <v>44</v>
      </c>
      <c r="J549" s="96">
        <v>109.19</v>
      </c>
      <c r="K549" s="96">
        <v>218.38</v>
      </c>
      <c r="L549" s="93" t="s">
        <v>973</v>
      </c>
      <c r="M549" s="93">
        <v>26</v>
      </c>
      <c r="N549" s="94">
        <v>45102</v>
      </c>
      <c r="O549" s="94">
        <v>45109</v>
      </c>
      <c r="P549" s="93" t="s">
        <v>982</v>
      </c>
      <c r="Q549" s="93" t="s">
        <v>3</v>
      </c>
      <c r="R549" s="95" t="s">
        <v>975</v>
      </c>
      <c r="S549" s="95" t="s">
        <v>1194</v>
      </c>
      <c r="T549" s="95" t="s">
        <v>977</v>
      </c>
      <c r="U549" s="97">
        <v>45105</v>
      </c>
    </row>
    <row r="550" spans="1:21">
      <c r="A550" s="86">
        <v>45120.556092824074</v>
      </c>
      <c r="B550" s="87" t="s">
        <v>23</v>
      </c>
      <c r="C550" s="88" t="s">
        <v>1385</v>
      </c>
      <c r="D550" s="87" t="s">
        <v>1389</v>
      </c>
      <c r="E550" s="89">
        <v>3</v>
      </c>
      <c r="F550" s="87">
        <v>6958577</v>
      </c>
      <c r="G550" s="87" t="s">
        <v>68</v>
      </c>
      <c r="H550" s="87" t="s">
        <v>942</v>
      </c>
      <c r="I550" s="87" t="s">
        <v>44</v>
      </c>
      <c r="J550" s="90">
        <v>109.19</v>
      </c>
      <c r="K550" s="90">
        <v>327.57</v>
      </c>
      <c r="L550" s="87" t="s">
        <v>973</v>
      </c>
      <c r="M550" s="87">
        <v>26</v>
      </c>
      <c r="N550" s="88">
        <v>45102</v>
      </c>
      <c r="O550" s="88">
        <v>45109</v>
      </c>
      <c r="P550" s="87" t="s">
        <v>982</v>
      </c>
      <c r="Q550" s="87" t="s">
        <v>3</v>
      </c>
      <c r="R550" s="89" t="s">
        <v>975</v>
      </c>
      <c r="S550" s="89" t="s">
        <v>1194</v>
      </c>
      <c r="T550" s="89" t="s">
        <v>977</v>
      </c>
      <c r="U550" s="91">
        <v>45105</v>
      </c>
    </row>
    <row r="551" spans="1:21">
      <c r="A551" s="92">
        <v>45120.556345254627</v>
      </c>
      <c r="B551" s="93" t="s">
        <v>23</v>
      </c>
      <c r="C551" s="94" t="s">
        <v>1385</v>
      </c>
      <c r="D551" s="93" t="s">
        <v>1390</v>
      </c>
      <c r="E551" s="95">
        <v>3</v>
      </c>
      <c r="F551" s="93"/>
      <c r="G551" s="93"/>
      <c r="H551" s="93" t="s">
        <v>991</v>
      </c>
      <c r="I551" s="93" t="s">
        <v>44</v>
      </c>
      <c r="J551" s="96">
        <v>109.19</v>
      </c>
      <c r="K551" s="96">
        <v>327.57</v>
      </c>
      <c r="L551" s="93" t="s">
        <v>981</v>
      </c>
      <c r="M551" s="93">
        <v>26</v>
      </c>
      <c r="N551" s="94">
        <v>45102</v>
      </c>
      <c r="O551" s="94">
        <v>45109</v>
      </c>
      <c r="P551" s="93" t="s">
        <v>982</v>
      </c>
      <c r="Q551" s="93" t="s">
        <v>3</v>
      </c>
      <c r="R551" s="95" t="s">
        <v>975</v>
      </c>
      <c r="S551" s="95" t="s">
        <v>1194</v>
      </c>
      <c r="T551" s="95" t="s">
        <v>977</v>
      </c>
      <c r="U551" s="97">
        <v>45105</v>
      </c>
    </row>
    <row r="552" spans="1:21">
      <c r="A552" s="86">
        <v>45120.56409039352</v>
      </c>
      <c r="B552" s="87" t="s">
        <v>34</v>
      </c>
      <c r="C552" s="88" t="s">
        <v>1385</v>
      </c>
      <c r="D552" s="87" t="s">
        <v>1390</v>
      </c>
      <c r="E552" s="89">
        <v>3</v>
      </c>
      <c r="F552" s="87" t="s">
        <v>68</v>
      </c>
      <c r="G552" s="87" t="s">
        <v>68</v>
      </c>
      <c r="H552" s="87" t="s">
        <v>991</v>
      </c>
      <c r="I552" s="87" t="s">
        <v>44</v>
      </c>
      <c r="J552" s="90">
        <v>109.19</v>
      </c>
      <c r="K552" s="90">
        <v>327.57</v>
      </c>
      <c r="L552" s="87" t="s">
        <v>981</v>
      </c>
      <c r="M552" s="87">
        <v>26</v>
      </c>
      <c r="N552" s="88">
        <v>45102</v>
      </c>
      <c r="O552" s="88">
        <v>45109</v>
      </c>
      <c r="P552" s="87" t="s">
        <v>982</v>
      </c>
      <c r="Q552" s="87" t="s">
        <v>3</v>
      </c>
      <c r="R552" s="89" t="s">
        <v>975</v>
      </c>
      <c r="S552" s="89" t="s">
        <v>1194</v>
      </c>
      <c r="T552" s="89" t="s">
        <v>977</v>
      </c>
      <c r="U552" s="91">
        <v>45105</v>
      </c>
    </row>
    <row r="553" spans="1:21">
      <c r="A553" s="92">
        <v>45120.564569675924</v>
      </c>
      <c r="B553" s="93" t="s">
        <v>34</v>
      </c>
      <c r="C553" s="94" t="s">
        <v>1385</v>
      </c>
      <c r="D553" s="93" t="s">
        <v>1391</v>
      </c>
      <c r="E553" s="95">
        <v>3</v>
      </c>
      <c r="F553" s="93">
        <v>6958577</v>
      </c>
      <c r="G553" s="93" t="s">
        <v>68</v>
      </c>
      <c r="H553" s="93" t="s">
        <v>942</v>
      </c>
      <c r="I553" s="93" t="s">
        <v>44</v>
      </c>
      <c r="J553" s="96">
        <v>109.19</v>
      </c>
      <c r="K553" s="96">
        <v>327.57</v>
      </c>
      <c r="L553" s="93" t="s">
        <v>973</v>
      </c>
      <c r="M553" s="93">
        <v>26</v>
      </c>
      <c r="N553" s="94">
        <v>45102</v>
      </c>
      <c r="O553" s="94">
        <v>45109</v>
      </c>
      <c r="P553" s="93" t="s">
        <v>982</v>
      </c>
      <c r="Q553" s="93" t="s">
        <v>3</v>
      </c>
      <c r="R553" s="95" t="s">
        <v>975</v>
      </c>
      <c r="S553" s="95" t="s">
        <v>1194</v>
      </c>
      <c r="T553" s="95" t="s">
        <v>977</v>
      </c>
      <c r="U553" s="97">
        <v>45105</v>
      </c>
    </row>
    <row r="554" spans="1:21">
      <c r="A554" s="86">
        <v>45120.565417013888</v>
      </c>
      <c r="B554" s="87" t="s">
        <v>34</v>
      </c>
      <c r="C554" s="88" t="s">
        <v>1385</v>
      </c>
      <c r="D554" s="87" t="s">
        <v>1392</v>
      </c>
      <c r="E554" s="89">
        <v>2</v>
      </c>
      <c r="F554" s="87">
        <v>6904723</v>
      </c>
      <c r="G554" s="87" t="s">
        <v>117</v>
      </c>
      <c r="H554" s="87" t="s">
        <v>942</v>
      </c>
      <c r="I554" s="87" t="s">
        <v>44</v>
      </c>
      <c r="J554" s="90">
        <v>109.19</v>
      </c>
      <c r="K554" s="90">
        <v>218.38</v>
      </c>
      <c r="L554" s="87" t="s">
        <v>973</v>
      </c>
      <c r="M554" s="87">
        <v>26</v>
      </c>
      <c r="N554" s="88">
        <v>45102</v>
      </c>
      <c r="O554" s="88">
        <v>45109</v>
      </c>
      <c r="P554" s="87" t="s">
        <v>982</v>
      </c>
      <c r="Q554" s="87" t="s">
        <v>3</v>
      </c>
      <c r="R554" s="89" t="s">
        <v>975</v>
      </c>
      <c r="S554" s="89" t="s">
        <v>1194</v>
      </c>
      <c r="T554" s="89" t="s">
        <v>977</v>
      </c>
      <c r="U554" s="91">
        <v>45105</v>
      </c>
    </row>
    <row r="555" spans="1:21">
      <c r="A555" s="92">
        <v>45121.298924884257</v>
      </c>
      <c r="B555" s="93" t="s">
        <v>66</v>
      </c>
      <c r="C555" s="94" t="s">
        <v>1385</v>
      </c>
      <c r="D555" s="93" t="s">
        <v>1393</v>
      </c>
      <c r="E555" s="95">
        <v>2</v>
      </c>
      <c r="F555" s="93">
        <v>6904723</v>
      </c>
      <c r="G555" s="93" t="s">
        <v>117</v>
      </c>
      <c r="H555" s="93" t="s">
        <v>942</v>
      </c>
      <c r="I555" s="93" t="s">
        <v>44</v>
      </c>
      <c r="J555" s="96">
        <v>112.96</v>
      </c>
      <c r="K555" s="96">
        <v>225.92</v>
      </c>
      <c r="L555" s="93" t="s">
        <v>973</v>
      </c>
      <c r="M555" s="93">
        <v>26</v>
      </c>
      <c r="N555" s="94">
        <v>45102</v>
      </c>
      <c r="O555" s="94">
        <v>45109</v>
      </c>
      <c r="P555" s="93" t="s">
        <v>982</v>
      </c>
      <c r="Q555" s="93" t="s">
        <v>3</v>
      </c>
      <c r="R555" s="95" t="s">
        <v>975</v>
      </c>
      <c r="S555" s="95" t="s">
        <v>1194</v>
      </c>
      <c r="T555" s="95" t="s">
        <v>977</v>
      </c>
      <c r="U555" s="97">
        <v>45105</v>
      </c>
    </row>
    <row r="556" spans="1:21">
      <c r="A556" s="86">
        <v>45121.301636458331</v>
      </c>
      <c r="B556" s="87" t="s">
        <v>66</v>
      </c>
      <c r="C556" s="88" t="s">
        <v>1385</v>
      </c>
      <c r="D556" s="87" t="s">
        <v>1360</v>
      </c>
      <c r="E556" s="89">
        <v>1</v>
      </c>
      <c r="F556" s="87">
        <v>20028</v>
      </c>
      <c r="G556" s="87" t="s">
        <v>68</v>
      </c>
      <c r="H556" s="87" t="s">
        <v>942</v>
      </c>
      <c r="I556" s="87" t="s">
        <v>44</v>
      </c>
      <c r="J556" s="90">
        <v>112.96</v>
      </c>
      <c r="K556" s="90">
        <v>112.96</v>
      </c>
      <c r="L556" s="87" t="s">
        <v>973</v>
      </c>
      <c r="M556" s="87">
        <v>26</v>
      </c>
      <c r="N556" s="88">
        <v>45102</v>
      </c>
      <c r="O556" s="88">
        <v>45109</v>
      </c>
      <c r="P556" s="87" t="s">
        <v>982</v>
      </c>
      <c r="Q556" s="87" t="s">
        <v>3</v>
      </c>
      <c r="R556" s="89" t="s">
        <v>975</v>
      </c>
      <c r="S556" s="89" t="s">
        <v>1194</v>
      </c>
      <c r="T556" s="89" t="s">
        <v>977</v>
      </c>
      <c r="U556" s="91">
        <v>45105</v>
      </c>
    </row>
    <row r="557" spans="1:21">
      <c r="A557" s="92">
        <v>45121.303552314814</v>
      </c>
      <c r="B557" s="93" t="s">
        <v>66</v>
      </c>
      <c r="C557" s="94" t="s">
        <v>1385</v>
      </c>
      <c r="D557" s="93" t="s">
        <v>1382</v>
      </c>
      <c r="E557" s="95">
        <v>3</v>
      </c>
      <c r="F557" s="93">
        <v>6939174</v>
      </c>
      <c r="G557" s="93" t="s">
        <v>68</v>
      </c>
      <c r="H557" s="93" t="s">
        <v>942</v>
      </c>
      <c r="I557" s="93" t="s">
        <v>44</v>
      </c>
      <c r="J557" s="96">
        <v>112.96</v>
      </c>
      <c r="K557" s="96">
        <v>338.88</v>
      </c>
      <c r="L557" s="93" t="s">
        <v>973</v>
      </c>
      <c r="M557" s="93">
        <v>26</v>
      </c>
      <c r="N557" s="94">
        <v>45102</v>
      </c>
      <c r="O557" s="94">
        <v>45109</v>
      </c>
      <c r="P557" s="93" t="s">
        <v>982</v>
      </c>
      <c r="Q557" s="93" t="s">
        <v>3</v>
      </c>
      <c r="R557" s="95" t="s">
        <v>975</v>
      </c>
      <c r="S557" s="95" t="s">
        <v>1194</v>
      </c>
      <c r="T557" s="95" t="s">
        <v>977</v>
      </c>
      <c r="U557" s="97">
        <v>45105</v>
      </c>
    </row>
    <row r="558" spans="1:21">
      <c r="A558" s="86">
        <v>45121.304451157404</v>
      </c>
      <c r="B558" s="87" t="s">
        <v>66</v>
      </c>
      <c r="C558" s="88" t="s">
        <v>1385</v>
      </c>
      <c r="D558" s="87" t="s">
        <v>1074</v>
      </c>
      <c r="E558" s="89">
        <v>1</v>
      </c>
      <c r="F558" s="87">
        <v>20028</v>
      </c>
      <c r="G558" s="87" t="s">
        <v>68</v>
      </c>
      <c r="H558" s="87" t="s">
        <v>942</v>
      </c>
      <c r="I558" s="87" t="s">
        <v>44</v>
      </c>
      <c r="J558" s="90">
        <v>112.96</v>
      </c>
      <c r="K558" s="90">
        <v>112.96</v>
      </c>
      <c r="L558" s="87" t="s">
        <v>973</v>
      </c>
      <c r="M558" s="87">
        <v>26</v>
      </c>
      <c r="N558" s="88">
        <v>45102</v>
      </c>
      <c r="O558" s="88">
        <v>45109</v>
      </c>
      <c r="P558" s="87" t="s">
        <v>982</v>
      </c>
      <c r="Q558" s="87" t="s">
        <v>3</v>
      </c>
      <c r="R558" s="89" t="s">
        <v>975</v>
      </c>
      <c r="S558" s="89" t="s">
        <v>1194</v>
      </c>
      <c r="T558" s="89" t="s">
        <v>977</v>
      </c>
      <c r="U558" s="91">
        <v>45105</v>
      </c>
    </row>
    <row r="559" spans="1:21">
      <c r="A559" s="92">
        <v>45121.305579861109</v>
      </c>
      <c r="B559" s="93" t="s">
        <v>66</v>
      </c>
      <c r="C559" s="94" t="s">
        <v>1385</v>
      </c>
      <c r="D559" s="93" t="s">
        <v>1373</v>
      </c>
      <c r="E559" s="95">
        <v>1</v>
      </c>
      <c r="F559" s="93">
        <v>6958577</v>
      </c>
      <c r="G559" s="93" t="s">
        <v>68</v>
      </c>
      <c r="H559" s="93" t="s">
        <v>942</v>
      </c>
      <c r="I559" s="93" t="s">
        <v>44</v>
      </c>
      <c r="J559" s="96">
        <v>112.96</v>
      </c>
      <c r="K559" s="96">
        <v>112.96</v>
      </c>
      <c r="L559" s="93" t="s">
        <v>973</v>
      </c>
      <c r="M559" s="93">
        <v>26</v>
      </c>
      <c r="N559" s="94">
        <v>45102</v>
      </c>
      <c r="O559" s="94">
        <v>45109</v>
      </c>
      <c r="P559" s="93" t="s">
        <v>982</v>
      </c>
      <c r="Q559" s="93" t="s">
        <v>3</v>
      </c>
      <c r="R559" s="95" t="s">
        <v>975</v>
      </c>
      <c r="S559" s="95" t="s">
        <v>1194</v>
      </c>
      <c r="T559" s="95" t="s">
        <v>977</v>
      </c>
      <c r="U559" s="97">
        <v>45105</v>
      </c>
    </row>
    <row r="560" spans="1:21">
      <c r="A560" s="86">
        <v>45119.491700231483</v>
      </c>
      <c r="B560" s="87" t="s">
        <v>65</v>
      </c>
      <c r="C560" s="88" t="s">
        <v>1394</v>
      </c>
      <c r="D560" s="87" t="s">
        <v>1395</v>
      </c>
      <c r="E560" s="89">
        <v>7</v>
      </c>
      <c r="F560" s="87">
        <v>6971105</v>
      </c>
      <c r="G560" s="87" t="s">
        <v>68</v>
      </c>
      <c r="H560" s="87" t="s">
        <v>942</v>
      </c>
      <c r="I560" s="87" t="s">
        <v>44</v>
      </c>
      <c r="J560" s="90">
        <v>111.36</v>
      </c>
      <c r="K560" s="90">
        <v>779.52</v>
      </c>
      <c r="L560" s="87" t="s">
        <v>973</v>
      </c>
      <c r="M560" s="87">
        <v>26</v>
      </c>
      <c r="N560" s="88">
        <v>45102</v>
      </c>
      <c r="O560" s="88">
        <v>45109</v>
      </c>
      <c r="P560" s="87" t="s">
        <v>982</v>
      </c>
      <c r="Q560" s="87" t="s">
        <v>3</v>
      </c>
      <c r="R560" s="89" t="s">
        <v>975</v>
      </c>
      <c r="S560" s="89" t="s">
        <v>1198</v>
      </c>
      <c r="T560" s="89" t="s">
        <v>977</v>
      </c>
      <c r="U560" s="91">
        <v>45106</v>
      </c>
    </row>
    <row r="561" spans="1:21">
      <c r="A561" s="92">
        <v>45120.540529282407</v>
      </c>
      <c r="B561" s="93" t="s">
        <v>31</v>
      </c>
      <c r="C561" s="94" t="s">
        <v>1394</v>
      </c>
      <c r="D561" s="93" t="s">
        <v>1396</v>
      </c>
      <c r="E561" s="95">
        <v>8</v>
      </c>
      <c r="F561" s="93" t="s">
        <v>68</v>
      </c>
      <c r="G561" s="93" t="s">
        <v>68</v>
      </c>
      <c r="H561" s="93" t="s">
        <v>980</v>
      </c>
      <c r="I561" s="93" t="s">
        <v>44</v>
      </c>
      <c r="J561" s="96">
        <v>90.75</v>
      </c>
      <c r="K561" s="96">
        <v>726</v>
      </c>
      <c r="L561" s="93" t="s">
        <v>981</v>
      </c>
      <c r="M561" s="93">
        <v>26</v>
      </c>
      <c r="N561" s="94">
        <v>45102</v>
      </c>
      <c r="O561" s="94">
        <v>45109</v>
      </c>
      <c r="P561" s="93" t="s">
        <v>982</v>
      </c>
      <c r="Q561" s="93" t="s">
        <v>3</v>
      </c>
      <c r="R561" s="95" t="s">
        <v>975</v>
      </c>
      <c r="S561" s="95" t="s">
        <v>1198</v>
      </c>
      <c r="T561" s="95" t="s">
        <v>977</v>
      </c>
      <c r="U561" s="97">
        <v>45106</v>
      </c>
    </row>
    <row r="562" spans="1:21">
      <c r="A562" s="86">
        <v>45120.544970601855</v>
      </c>
      <c r="B562" s="87" t="s">
        <v>35</v>
      </c>
      <c r="C562" s="88" t="s">
        <v>1394</v>
      </c>
      <c r="D562" s="87" t="s">
        <v>1369</v>
      </c>
      <c r="E562" s="89">
        <v>4</v>
      </c>
      <c r="F562" s="87" t="s">
        <v>68</v>
      </c>
      <c r="G562" s="87" t="s">
        <v>68</v>
      </c>
      <c r="H562" s="87" t="s">
        <v>1331</v>
      </c>
      <c r="I562" s="87" t="s">
        <v>44</v>
      </c>
      <c r="J562" s="90">
        <v>109.19</v>
      </c>
      <c r="K562" s="90">
        <v>436.76</v>
      </c>
      <c r="L562" s="87" t="s">
        <v>981</v>
      </c>
      <c r="M562" s="87">
        <v>26</v>
      </c>
      <c r="N562" s="88">
        <v>45102</v>
      </c>
      <c r="O562" s="88">
        <v>45109</v>
      </c>
      <c r="P562" s="87" t="s">
        <v>982</v>
      </c>
      <c r="Q562" s="87" t="s">
        <v>3</v>
      </c>
      <c r="R562" s="89" t="s">
        <v>975</v>
      </c>
      <c r="S562" s="89" t="s">
        <v>1198</v>
      </c>
      <c r="T562" s="89" t="s">
        <v>977</v>
      </c>
      <c r="U562" s="91">
        <v>45106</v>
      </c>
    </row>
    <row r="563" spans="1:21">
      <c r="A563" s="92">
        <v>45120.547599074074</v>
      </c>
      <c r="B563" s="93" t="s">
        <v>35</v>
      </c>
      <c r="C563" s="94" t="s">
        <v>1394</v>
      </c>
      <c r="D563" s="93" t="s">
        <v>1397</v>
      </c>
      <c r="E563" s="95">
        <v>2</v>
      </c>
      <c r="F563" s="93">
        <v>6971105</v>
      </c>
      <c r="G563" s="93" t="s">
        <v>68</v>
      </c>
      <c r="H563" s="93" t="s">
        <v>942</v>
      </c>
      <c r="I563" s="93" t="s">
        <v>44</v>
      </c>
      <c r="J563" s="96">
        <v>109.19</v>
      </c>
      <c r="K563" s="96">
        <v>218.38</v>
      </c>
      <c r="L563" s="93" t="s">
        <v>973</v>
      </c>
      <c r="M563" s="93">
        <v>26</v>
      </c>
      <c r="N563" s="94">
        <v>45102</v>
      </c>
      <c r="O563" s="94">
        <v>45109</v>
      </c>
      <c r="P563" s="93" t="s">
        <v>982</v>
      </c>
      <c r="Q563" s="93" t="s">
        <v>3</v>
      </c>
      <c r="R563" s="95" t="s">
        <v>975</v>
      </c>
      <c r="S563" s="95" t="s">
        <v>1198</v>
      </c>
      <c r="T563" s="95" t="s">
        <v>977</v>
      </c>
      <c r="U563" s="97">
        <v>45106</v>
      </c>
    </row>
    <row r="564" spans="1:21">
      <c r="A564" s="86">
        <v>45120.54842071759</v>
      </c>
      <c r="B564" s="87" t="s">
        <v>35</v>
      </c>
      <c r="C564" s="88" t="s">
        <v>1394</v>
      </c>
      <c r="D564" s="87" t="s">
        <v>1398</v>
      </c>
      <c r="E564" s="89">
        <v>1</v>
      </c>
      <c r="F564" s="87">
        <v>6904723</v>
      </c>
      <c r="G564" s="87" t="s">
        <v>117</v>
      </c>
      <c r="H564" s="87" t="s">
        <v>942</v>
      </c>
      <c r="I564" s="87" t="s">
        <v>44</v>
      </c>
      <c r="J564" s="90">
        <v>109.19</v>
      </c>
      <c r="K564" s="90">
        <v>109.19</v>
      </c>
      <c r="L564" s="87" t="s">
        <v>973</v>
      </c>
      <c r="M564" s="87">
        <v>26</v>
      </c>
      <c r="N564" s="88">
        <v>45102</v>
      </c>
      <c r="O564" s="88">
        <v>45109</v>
      </c>
      <c r="P564" s="87" t="s">
        <v>982</v>
      </c>
      <c r="Q564" s="87" t="s">
        <v>3</v>
      </c>
      <c r="R564" s="89" t="s">
        <v>975</v>
      </c>
      <c r="S564" s="89" t="s">
        <v>1198</v>
      </c>
      <c r="T564" s="89" t="s">
        <v>977</v>
      </c>
      <c r="U564" s="91">
        <v>45106</v>
      </c>
    </row>
    <row r="565" spans="1:21">
      <c r="A565" s="92">
        <v>45120.548769675923</v>
      </c>
      <c r="B565" s="93" t="s">
        <v>35</v>
      </c>
      <c r="C565" s="94" t="s">
        <v>1394</v>
      </c>
      <c r="D565" s="93" t="s">
        <v>1399</v>
      </c>
      <c r="E565" s="95">
        <v>1</v>
      </c>
      <c r="F565" s="93">
        <v>6904723</v>
      </c>
      <c r="G565" s="93" t="s">
        <v>117</v>
      </c>
      <c r="H565" s="93" t="s">
        <v>942</v>
      </c>
      <c r="I565" s="93" t="s">
        <v>44</v>
      </c>
      <c r="J565" s="96">
        <v>109.19</v>
      </c>
      <c r="K565" s="96">
        <v>109.19</v>
      </c>
      <c r="L565" s="93" t="s">
        <v>973</v>
      </c>
      <c r="M565" s="93">
        <v>26</v>
      </c>
      <c r="N565" s="94">
        <v>45102</v>
      </c>
      <c r="O565" s="94">
        <v>45109</v>
      </c>
      <c r="P565" s="93" t="s">
        <v>982</v>
      </c>
      <c r="Q565" s="93" t="s">
        <v>3</v>
      </c>
      <c r="R565" s="95" t="s">
        <v>975</v>
      </c>
      <c r="S565" s="95" t="s">
        <v>1198</v>
      </c>
      <c r="T565" s="95" t="s">
        <v>977</v>
      </c>
      <c r="U565" s="97">
        <v>45106</v>
      </c>
    </row>
    <row r="566" spans="1:21">
      <c r="A566" s="86">
        <v>45120.551850000003</v>
      </c>
      <c r="B566" s="87" t="s">
        <v>76</v>
      </c>
      <c r="C566" s="88" t="s">
        <v>1394</v>
      </c>
      <c r="D566" s="87" t="s">
        <v>77</v>
      </c>
      <c r="E566" s="89">
        <v>2</v>
      </c>
      <c r="F566" s="87">
        <v>6904723</v>
      </c>
      <c r="G566" s="87" t="s">
        <v>117</v>
      </c>
      <c r="H566" s="87" t="s">
        <v>942</v>
      </c>
      <c r="I566" s="87" t="s">
        <v>44</v>
      </c>
      <c r="J566" s="90">
        <v>116.75</v>
      </c>
      <c r="K566" s="90">
        <v>233.5</v>
      </c>
      <c r="L566" s="87" t="s">
        <v>973</v>
      </c>
      <c r="M566" s="87">
        <v>26</v>
      </c>
      <c r="N566" s="88">
        <v>45102</v>
      </c>
      <c r="O566" s="88">
        <v>45109</v>
      </c>
      <c r="P566" s="87" t="s">
        <v>982</v>
      </c>
      <c r="Q566" s="87" t="s">
        <v>3</v>
      </c>
      <c r="R566" s="89" t="s">
        <v>975</v>
      </c>
      <c r="S566" s="89" t="s">
        <v>1198</v>
      </c>
      <c r="T566" s="89" t="s">
        <v>977</v>
      </c>
      <c r="U566" s="91">
        <v>45106</v>
      </c>
    </row>
    <row r="567" spans="1:21">
      <c r="A567" s="92">
        <v>45120.561545717595</v>
      </c>
      <c r="B567" s="93" t="s">
        <v>23</v>
      </c>
      <c r="C567" s="94" t="s">
        <v>1394</v>
      </c>
      <c r="D567" s="93" t="s">
        <v>1390</v>
      </c>
      <c r="E567" s="95">
        <v>8</v>
      </c>
      <c r="F567" s="93" t="s">
        <v>68</v>
      </c>
      <c r="G567" s="93"/>
      <c r="H567" s="93" t="s">
        <v>991</v>
      </c>
      <c r="I567" s="93" t="s">
        <v>44</v>
      </c>
      <c r="J567" s="96">
        <v>109.19</v>
      </c>
      <c r="K567" s="96">
        <v>873.52</v>
      </c>
      <c r="L567" s="93" t="s">
        <v>981</v>
      </c>
      <c r="M567" s="93">
        <v>26</v>
      </c>
      <c r="N567" s="94">
        <v>45102</v>
      </c>
      <c r="O567" s="94">
        <v>45109</v>
      </c>
      <c r="P567" s="93" t="s">
        <v>982</v>
      </c>
      <c r="Q567" s="93" t="s">
        <v>3</v>
      </c>
      <c r="R567" s="95" t="s">
        <v>975</v>
      </c>
      <c r="S567" s="95" t="s">
        <v>1198</v>
      </c>
      <c r="T567" s="95" t="s">
        <v>977</v>
      </c>
      <c r="U567" s="97">
        <v>45106</v>
      </c>
    </row>
    <row r="568" spans="1:21">
      <c r="A568" s="86">
        <v>45120.563933101854</v>
      </c>
      <c r="B568" s="87" t="s">
        <v>34</v>
      </c>
      <c r="C568" s="88" t="s">
        <v>1394</v>
      </c>
      <c r="D568" s="87" t="s">
        <v>1390</v>
      </c>
      <c r="E568" s="89">
        <v>8</v>
      </c>
      <c r="F568" s="87" t="s">
        <v>68</v>
      </c>
      <c r="G568" s="87" t="s">
        <v>68</v>
      </c>
      <c r="H568" s="87" t="s">
        <v>991</v>
      </c>
      <c r="I568" s="87" t="s">
        <v>44</v>
      </c>
      <c r="J568" s="90">
        <v>109.19</v>
      </c>
      <c r="K568" s="90">
        <v>873.52</v>
      </c>
      <c r="L568" s="87" t="s">
        <v>981</v>
      </c>
      <c r="M568" s="87">
        <v>26</v>
      </c>
      <c r="N568" s="88">
        <v>45102</v>
      </c>
      <c r="O568" s="88">
        <v>45109</v>
      </c>
      <c r="P568" s="87" t="s">
        <v>982</v>
      </c>
      <c r="Q568" s="87" t="s">
        <v>3</v>
      </c>
      <c r="R568" s="89" t="s">
        <v>975</v>
      </c>
      <c r="S568" s="89" t="s">
        <v>1198</v>
      </c>
      <c r="T568" s="89" t="s">
        <v>977</v>
      </c>
      <c r="U568" s="91">
        <v>45106</v>
      </c>
    </row>
    <row r="569" spans="1:21">
      <c r="A569" s="92">
        <v>45121.299312615738</v>
      </c>
      <c r="B569" s="93" t="s">
        <v>66</v>
      </c>
      <c r="C569" s="94" t="s">
        <v>1394</v>
      </c>
      <c r="D569" s="93" t="s">
        <v>1400</v>
      </c>
      <c r="E569" s="95">
        <v>3</v>
      </c>
      <c r="F569" s="93">
        <v>6904723</v>
      </c>
      <c r="G569" s="93" t="s">
        <v>117</v>
      </c>
      <c r="H569" s="93" t="s">
        <v>942</v>
      </c>
      <c r="I569" s="93" t="s">
        <v>44</v>
      </c>
      <c r="J569" s="96">
        <v>112.96</v>
      </c>
      <c r="K569" s="96">
        <v>338.88</v>
      </c>
      <c r="L569" s="93" t="s">
        <v>973</v>
      </c>
      <c r="M569" s="93">
        <v>26</v>
      </c>
      <c r="N569" s="94">
        <v>45102</v>
      </c>
      <c r="O569" s="94">
        <v>45109</v>
      </c>
      <c r="P569" s="93" t="s">
        <v>982</v>
      </c>
      <c r="Q569" s="93" t="s">
        <v>3</v>
      </c>
      <c r="R569" s="95" t="s">
        <v>975</v>
      </c>
      <c r="S569" s="95" t="s">
        <v>1198</v>
      </c>
      <c r="T569" s="95" t="s">
        <v>977</v>
      </c>
      <c r="U569" s="97">
        <v>45106</v>
      </c>
    </row>
    <row r="570" spans="1:21">
      <c r="A570" s="86">
        <v>45121.307055902776</v>
      </c>
      <c r="B570" s="87" t="s">
        <v>66</v>
      </c>
      <c r="C570" s="88" t="s">
        <v>1394</v>
      </c>
      <c r="D570" s="87" t="s">
        <v>1374</v>
      </c>
      <c r="E570" s="89">
        <v>1</v>
      </c>
      <c r="F570" s="87">
        <v>6971797</v>
      </c>
      <c r="G570" s="87" t="s">
        <v>68</v>
      </c>
      <c r="H570" s="87" t="s">
        <v>942</v>
      </c>
      <c r="I570" s="87" t="s">
        <v>44</v>
      </c>
      <c r="J570" s="90">
        <v>112.96</v>
      </c>
      <c r="K570" s="90">
        <v>112.96</v>
      </c>
      <c r="L570" s="87" t="s">
        <v>973</v>
      </c>
      <c r="M570" s="87">
        <v>26</v>
      </c>
      <c r="N570" s="88">
        <v>45102</v>
      </c>
      <c r="O570" s="88">
        <v>45109</v>
      </c>
      <c r="P570" s="87" t="s">
        <v>982</v>
      </c>
      <c r="Q570" s="87" t="s">
        <v>3</v>
      </c>
      <c r="R570" s="89" t="s">
        <v>975</v>
      </c>
      <c r="S570" s="89" t="s">
        <v>1198</v>
      </c>
      <c r="T570" s="89" t="s">
        <v>977</v>
      </c>
      <c r="U570" s="91">
        <v>45106</v>
      </c>
    </row>
    <row r="571" spans="1:21">
      <c r="A571" s="92">
        <v>45121.309334953701</v>
      </c>
      <c r="B571" s="93" t="s">
        <v>66</v>
      </c>
      <c r="C571" s="94" t="s">
        <v>1394</v>
      </c>
      <c r="D571" s="93" t="s">
        <v>1391</v>
      </c>
      <c r="E571" s="95">
        <v>1</v>
      </c>
      <c r="F571" s="93">
        <v>6958577</v>
      </c>
      <c r="G571" s="93" t="s">
        <v>68</v>
      </c>
      <c r="H571" s="93" t="s">
        <v>942</v>
      </c>
      <c r="I571" s="93" t="s">
        <v>44</v>
      </c>
      <c r="J571" s="96">
        <v>112.96</v>
      </c>
      <c r="K571" s="96">
        <v>112.96</v>
      </c>
      <c r="L571" s="93" t="s">
        <v>973</v>
      </c>
      <c r="M571" s="93">
        <v>26</v>
      </c>
      <c r="N571" s="94">
        <v>45102</v>
      </c>
      <c r="O571" s="94">
        <v>45109</v>
      </c>
      <c r="P571" s="93" t="s">
        <v>982</v>
      </c>
      <c r="Q571" s="93" t="s">
        <v>3</v>
      </c>
      <c r="R571" s="95" t="s">
        <v>975</v>
      </c>
      <c r="S571" s="95" t="s">
        <v>1198</v>
      </c>
      <c r="T571" s="95" t="s">
        <v>977</v>
      </c>
      <c r="U571" s="97">
        <v>45106</v>
      </c>
    </row>
    <row r="572" spans="1:21">
      <c r="A572" s="86">
        <v>45121.309947222224</v>
      </c>
      <c r="B572" s="87" t="s">
        <v>66</v>
      </c>
      <c r="C572" s="88" t="s">
        <v>1394</v>
      </c>
      <c r="D572" s="87" t="s">
        <v>1401</v>
      </c>
      <c r="E572" s="89">
        <v>1</v>
      </c>
      <c r="F572" s="87">
        <v>6971105</v>
      </c>
      <c r="G572" s="87" t="s">
        <v>68</v>
      </c>
      <c r="H572" s="87" t="s">
        <v>942</v>
      </c>
      <c r="I572" s="87" t="s">
        <v>44</v>
      </c>
      <c r="J572" s="90">
        <v>112.96</v>
      </c>
      <c r="K572" s="90">
        <v>112.96</v>
      </c>
      <c r="L572" s="87" t="s">
        <v>973</v>
      </c>
      <c r="M572" s="87">
        <v>26</v>
      </c>
      <c r="N572" s="88">
        <v>45102</v>
      </c>
      <c r="O572" s="88">
        <v>45109</v>
      </c>
      <c r="P572" s="87" t="s">
        <v>982</v>
      </c>
      <c r="Q572" s="87" t="s">
        <v>3</v>
      </c>
      <c r="R572" s="89" t="s">
        <v>975</v>
      </c>
      <c r="S572" s="89" t="s">
        <v>1198</v>
      </c>
      <c r="T572" s="89" t="s">
        <v>977</v>
      </c>
      <c r="U572" s="91">
        <v>45106</v>
      </c>
    </row>
    <row r="573" spans="1:21">
      <c r="A573" s="92">
        <v>45121.311162962964</v>
      </c>
      <c r="B573" s="93" t="s">
        <v>66</v>
      </c>
      <c r="C573" s="94" t="s">
        <v>1394</v>
      </c>
      <c r="D573" s="93" t="s">
        <v>1402</v>
      </c>
      <c r="E573" s="95">
        <v>1</v>
      </c>
      <c r="F573" s="93">
        <v>6971021</v>
      </c>
      <c r="G573" s="93" t="s">
        <v>68</v>
      </c>
      <c r="H573" s="93" t="s">
        <v>942</v>
      </c>
      <c r="I573" s="93" t="s">
        <v>44</v>
      </c>
      <c r="J573" s="96">
        <v>112.96</v>
      </c>
      <c r="K573" s="96">
        <v>112.96</v>
      </c>
      <c r="L573" s="93" t="s">
        <v>973</v>
      </c>
      <c r="M573" s="93">
        <v>26</v>
      </c>
      <c r="N573" s="94">
        <v>45102</v>
      </c>
      <c r="O573" s="94">
        <v>45109</v>
      </c>
      <c r="P573" s="93" t="s">
        <v>982</v>
      </c>
      <c r="Q573" s="93" t="s">
        <v>3</v>
      </c>
      <c r="R573" s="95" t="s">
        <v>975</v>
      </c>
      <c r="S573" s="95" t="s">
        <v>1198</v>
      </c>
      <c r="T573" s="95" t="s">
        <v>977</v>
      </c>
      <c r="U573" s="97">
        <v>45106</v>
      </c>
    </row>
    <row r="574" spans="1:21">
      <c r="A574" s="86">
        <v>45121.31302465278</v>
      </c>
      <c r="B574" s="87" t="s">
        <v>66</v>
      </c>
      <c r="C574" s="88" t="s">
        <v>1394</v>
      </c>
      <c r="D574" s="87" t="s">
        <v>1403</v>
      </c>
      <c r="E574" s="89">
        <v>1</v>
      </c>
      <c r="F574" s="87">
        <v>6963490</v>
      </c>
      <c r="G574" s="87" t="s">
        <v>68</v>
      </c>
      <c r="H574" s="87" t="s">
        <v>942</v>
      </c>
      <c r="I574" s="87" t="s">
        <v>44</v>
      </c>
      <c r="J574" s="90">
        <v>112.96</v>
      </c>
      <c r="K574" s="90">
        <v>112.96</v>
      </c>
      <c r="L574" s="87" t="s">
        <v>973</v>
      </c>
      <c r="M574" s="87">
        <v>26</v>
      </c>
      <c r="N574" s="88">
        <v>45102</v>
      </c>
      <c r="O574" s="88">
        <v>45109</v>
      </c>
      <c r="P574" s="87" t="s">
        <v>982</v>
      </c>
      <c r="Q574" s="87" t="s">
        <v>3</v>
      </c>
      <c r="R574" s="89" t="s">
        <v>975</v>
      </c>
      <c r="S574" s="89" t="s">
        <v>1198</v>
      </c>
      <c r="T574" s="89" t="s">
        <v>977</v>
      </c>
      <c r="U574" s="91">
        <v>45106</v>
      </c>
    </row>
    <row r="575" spans="1:21">
      <c r="A575" s="92">
        <v>45119.492290624999</v>
      </c>
      <c r="B575" s="93" t="s">
        <v>65</v>
      </c>
      <c r="C575" s="94" t="s">
        <v>943</v>
      </c>
      <c r="D575" s="93" t="s">
        <v>1404</v>
      </c>
      <c r="E575" s="95">
        <v>7</v>
      </c>
      <c r="F575" s="93" t="s">
        <v>68</v>
      </c>
      <c r="G575" s="93" t="s">
        <v>68</v>
      </c>
      <c r="H575" s="93" t="s">
        <v>980</v>
      </c>
      <c r="I575" s="93" t="s">
        <v>44</v>
      </c>
      <c r="J575" s="96">
        <v>111.36</v>
      </c>
      <c r="K575" s="96">
        <v>779.52</v>
      </c>
      <c r="L575" s="93" t="s">
        <v>981</v>
      </c>
      <c r="M575" s="93">
        <v>26</v>
      </c>
      <c r="N575" s="94">
        <v>45102</v>
      </c>
      <c r="O575" s="94">
        <v>45109</v>
      </c>
      <c r="P575" s="93" t="s">
        <v>982</v>
      </c>
      <c r="Q575" s="93" t="s">
        <v>3</v>
      </c>
      <c r="R575" s="95" t="s">
        <v>975</v>
      </c>
      <c r="S575" s="95" t="s">
        <v>983</v>
      </c>
      <c r="T575" s="95" t="s">
        <v>977</v>
      </c>
      <c r="U575" s="97">
        <v>45107</v>
      </c>
    </row>
    <row r="576" spans="1:21">
      <c r="A576" s="86">
        <v>45120.540681018516</v>
      </c>
      <c r="B576" s="87" t="s">
        <v>31</v>
      </c>
      <c r="C576" s="88" t="s">
        <v>943</v>
      </c>
      <c r="D576" s="87" t="s">
        <v>1396</v>
      </c>
      <c r="E576" s="89">
        <v>7</v>
      </c>
      <c r="F576" s="87" t="s">
        <v>68</v>
      </c>
      <c r="G576" s="87" t="s">
        <v>68</v>
      </c>
      <c r="H576" s="87" t="s">
        <v>980</v>
      </c>
      <c r="I576" s="87" t="s">
        <v>44</v>
      </c>
      <c r="J576" s="90">
        <v>90.75</v>
      </c>
      <c r="K576" s="90">
        <v>635.25</v>
      </c>
      <c r="L576" s="87" t="s">
        <v>981</v>
      </c>
      <c r="M576" s="87">
        <v>26</v>
      </c>
      <c r="N576" s="88">
        <v>45102</v>
      </c>
      <c r="O576" s="88">
        <v>45109</v>
      </c>
      <c r="P576" s="87" t="s">
        <v>982</v>
      </c>
      <c r="Q576" s="87" t="s">
        <v>3</v>
      </c>
      <c r="R576" s="89" t="s">
        <v>975</v>
      </c>
      <c r="S576" s="89" t="s">
        <v>983</v>
      </c>
      <c r="T576" s="89" t="s">
        <v>977</v>
      </c>
      <c r="U576" s="91">
        <v>45107</v>
      </c>
    </row>
    <row r="577" spans="1:21">
      <c r="A577" s="92">
        <v>45120.545231828706</v>
      </c>
      <c r="B577" s="93" t="s">
        <v>35</v>
      </c>
      <c r="C577" s="94" t="s">
        <v>943</v>
      </c>
      <c r="D577" s="93" t="s">
        <v>1369</v>
      </c>
      <c r="E577" s="95">
        <v>5</v>
      </c>
      <c r="F577" s="93" t="s">
        <v>68</v>
      </c>
      <c r="G577" s="93" t="s">
        <v>68</v>
      </c>
      <c r="H577" s="93" t="s">
        <v>1331</v>
      </c>
      <c r="I577" s="93" t="s">
        <v>44</v>
      </c>
      <c r="J577" s="96">
        <v>109.19</v>
      </c>
      <c r="K577" s="96">
        <v>545.95000000000005</v>
      </c>
      <c r="L577" s="93" t="s">
        <v>981</v>
      </c>
      <c r="M577" s="93">
        <v>26</v>
      </c>
      <c r="N577" s="94">
        <v>45102</v>
      </c>
      <c r="O577" s="94">
        <v>45109</v>
      </c>
      <c r="P577" s="93" t="s">
        <v>982</v>
      </c>
      <c r="Q577" s="93" t="s">
        <v>3</v>
      </c>
      <c r="R577" s="95" t="s">
        <v>975</v>
      </c>
      <c r="S577" s="95" t="s">
        <v>983</v>
      </c>
      <c r="T577" s="95" t="s">
        <v>977</v>
      </c>
      <c r="U577" s="97">
        <v>45107</v>
      </c>
    </row>
    <row r="578" spans="1:21">
      <c r="A578" s="86">
        <v>45120.549526041665</v>
      </c>
      <c r="B578" s="87" t="s">
        <v>35</v>
      </c>
      <c r="C578" s="88" t="s">
        <v>943</v>
      </c>
      <c r="D578" s="87" t="s">
        <v>1405</v>
      </c>
      <c r="E578" s="89">
        <v>2.5</v>
      </c>
      <c r="F578" s="87">
        <v>6971021</v>
      </c>
      <c r="G578" s="87" t="s">
        <v>68</v>
      </c>
      <c r="H578" s="87" t="s">
        <v>942</v>
      </c>
      <c r="I578" s="87" t="s">
        <v>44</v>
      </c>
      <c r="J578" s="90">
        <v>109.19</v>
      </c>
      <c r="K578" s="90">
        <v>272.97500000000002</v>
      </c>
      <c r="L578" s="87" t="s">
        <v>973</v>
      </c>
      <c r="M578" s="87">
        <v>26</v>
      </c>
      <c r="N578" s="88">
        <v>45102</v>
      </c>
      <c r="O578" s="88">
        <v>45109</v>
      </c>
      <c r="P578" s="87" t="s">
        <v>982</v>
      </c>
      <c r="Q578" s="87" t="s">
        <v>3</v>
      </c>
      <c r="R578" s="89" t="s">
        <v>975</v>
      </c>
      <c r="S578" s="89" t="s">
        <v>983</v>
      </c>
      <c r="T578" s="89" t="s">
        <v>977</v>
      </c>
      <c r="U578" s="91">
        <v>45107</v>
      </c>
    </row>
    <row r="579" spans="1:21">
      <c r="A579" s="92">
        <v>45120.549860069441</v>
      </c>
      <c r="B579" s="93" t="s">
        <v>35</v>
      </c>
      <c r="C579" s="94" t="s">
        <v>943</v>
      </c>
      <c r="D579" s="93" t="s">
        <v>1406</v>
      </c>
      <c r="E579" s="95">
        <v>0.5</v>
      </c>
      <c r="F579" s="93">
        <v>6966129</v>
      </c>
      <c r="G579" s="93" t="s">
        <v>68</v>
      </c>
      <c r="H579" s="93" t="s">
        <v>942</v>
      </c>
      <c r="I579" s="93" t="s">
        <v>44</v>
      </c>
      <c r="J579" s="96">
        <v>109.19</v>
      </c>
      <c r="K579" s="96">
        <v>54.594999999999999</v>
      </c>
      <c r="L579" s="93" t="s">
        <v>973</v>
      </c>
      <c r="M579" s="93">
        <v>26</v>
      </c>
      <c r="N579" s="94">
        <v>45102</v>
      </c>
      <c r="O579" s="94">
        <v>45109</v>
      </c>
      <c r="P579" s="93" t="s">
        <v>982</v>
      </c>
      <c r="Q579" s="93" t="s">
        <v>3</v>
      </c>
      <c r="R579" s="95" t="s">
        <v>975</v>
      </c>
      <c r="S579" s="95" t="s">
        <v>983</v>
      </c>
      <c r="T579" s="95" t="s">
        <v>977</v>
      </c>
      <c r="U579" s="97">
        <v>45107</v>
      </c>
    </row>
    <row r="580" spans="1:21">
      <c r="A580" s="86">
        <v>45120.551907870373</v>
      </c>
      <c r="B580" s="87" t="s">
        <v>76</v>
      </c>
      <c r="C580" s="88" t="s">
        <v>943</v>
      </c>
      <c r="D580" s="87" t="s">
        <v>77</v>
      </c>
      <c r="E580" s="89">
        <v>2</v>
      </c>
      <c r="F580" s="87">
        <v>6904723</v>
      </c>
      <c r="G580" s="87" t="s">
        <v>117</v>
      </c>
      <c r="H580" s="87" t="s">
        <v>942</v>
      </c>
      <c r="I580" s="87" t="s">
        <v>44</v>
      </c>
      <c r="J580" s="90">
        <v>116.75</v>
      </c>
      <c r="K580" s="90">
        <v>233.5</v>
      </c>
      <c r="L580" s="87" t="s">
        <v>973</v>
      </c>
      <c r="M580" s="87">
        <v>26</v>
      </c>
      <c r="N580" s="88">
        <v>45102</v>
      </c>
      <c r="O580" s="88">
        <v>45109</v>
      </c>
      <c r="P580" s="87" t="s">
        <v>982</v>
      </c>
      <c r="Q580" s="87" t="s">
        <v>3</v>
      </c>
      <c r="R580" s="89" t="s">
        <v>975</v>
      </c>
      <c r="S580" s="89" t="s">
        <v>983</v>
      </c>
      <c r="T580" s="89" t="s">
        <v>977</v>
      </c>
      <c r="U580" s="91">
        <v>45107</v>
      </c>
    </row>
    <row r="581" spans="1:21">
      <c r="A581" s="92">
        <v>45120.561609837961</v>
      </c>
      <c r="B581" s="93" t="s">
        <v>23</v>
      </c>
      <c r="C581" s="94" t="s">
        <v>943</v>
      </c>
      <c r="D581" s="93" t="s">
        <v>1390</v>
      </c>
      <c r="E581" s="95">
        <v>8</v>
      </c>
      <c r="F581" s="93" t="s">
        <v>68</v>
      </c>
      <c r="G581" s="93"/>
      <c r="H581" s="93" t="s">
        <v>991</v>
      </c>
      <c r="I581" s="93" t="s">
        <v>44</v>
      </c>
      <c r="J581" s="96">
        <v>109.19</v>
      </c>
      <c r="K581" s="96">
        <v>873.52</v>
      </c>
      <c r="L581" s="93" t="s">
        <v>981</v>
      </c>
      <c r="M581" s="93">
        <v>26</v>
      </c>
      <c r="N581" s="94">
        <v>45102</v>
      </c>
      <c r="O581" s="94">
        <v>45109</v>
      </c>
      <c r="P581" s="93" t="s">
        <v>982</v>
      </c>
      <c r="Q581" s="93" t="s">
        <v>3</v>
      </c>
      <c r="R581" s="95" t="s">
        <v>975</v>
      </c>
      <c r="S581" s="95" t="s">
        <v>983</v>
      </c>
      <c r="T581" s="95" t="s">
        <v>977</v>
      </c>
      <c r="U581" s="97">
        <v>45107</v>
      </c>
    </row>
    <row r="582" spans="1:21">
      <c r="A582" s="86">
        <v>45120.56383136574</v>
      </c>
      <c r="B582" s="87" t="s">
        <v>34</v>
      </c>
      <c r="C582" s="88" t="s">
        <v>943</v>
      </c>
      <c r="D582" s="87" t="s">
        <v>1390</v>
      </c>
      <c r="E582" s="89">
        <v>8</v>
      </c>
      <c r="F582" s="87" t="s">
        <v>68</v>
      </c>
      <c r="G582" s="87" t="s">
        <v>68</v>
      </c>
      <c r="H582" s="87" t="s">
        <v>991</v>
      </c>
      <c r="I582" s="87" t="s">
        <v>44</v>
      </c>
      <c r="J582" s="90">
        <v>109.19</v>
      </c>
      <c r="K582" s="90">
        <v>873.52</v>
      </c>
      <c r="L582" s="87" t="s">
        <v>981</v>
      </c>
      <c r="M582" s="87">
        <v>26</v>
      </c>
      <c r="N582" s="88">
        <v>45102</v>
      </c>
      <c r="O582" s="88">
        <v>45109</v>
      </c>
      <c r="P582" s="87" t="s">
        <v>982</v>
      </c>
      <c r="Q582" s="87" t="s">
        <v>3</v>
      </c>
      <c r="R582" s="89" t="s">
        <v>975</v>
      </c>
      <c r="S582" s="89" t="s">
        <v>983</v>
      </c>
      <c r="T582" s="89" t="s">
        <v>977</v>
      </c>
      <c r="U582" s="91">
        <v>45107</v>
      </c>
    </row>
    <row r="583" spans="1:21">
      <c r="A583" s="92">
        <v>45121.300994560188</v>
      </c>
      <c r="B583" s="93" t="s">
        <v>66</v>
      </c>
      <c r="C583" s="94" t="s">
        <v>943</v>
      </c>
      <c r="D583" s="93" t="s">
        <v>1407</v>
      </c>
      <c r="E583" s="95">
        <v>4</v>
      </c>
      <c r="F583" s="93">
        <v>6904723</v>
      </c>
      <c r="G583" s="93" t="s">
        <v>117</v>
      </c>
      <c r="H583" s="93" t="s">
        <v>942</v>
      </c>
      <c r="I583" s="93" t="s">
        <v>44</v>
      </c>
      <c r="J583" s="96">
        <v>112.96</v>
      </c>
      <c r="K583" s="96">
        <v>451.84</v>
      </c>
      <c r="L583" s="93" t="s">
        <v>973</v>
      </c>
      <c r="M583" s="93">
        <v>26</v>
      </c>
      <c r="N583" s="94">
        <v>45102</v>
      </c>
      <c r="O583" s="94">
        <v>45109</v>
      </c>
      <c r="P583" s="93" t="s">
        <v>982</v>
      </c>
      <c r="Q583" s="93" t="s">
        <v>3</v>
      </c>
      <c r="R583" s="95" t="s">
        <v>975</v>
      </c>
      <c r="S583" s="95" t="s">
        <v>983</v>
      </c>
      <c r="T583" s="95" t="s">
        <v>977</v>
      </c>
      <c r="U583" s="97">
        <v>45107</v>
      </c>
    </row>
    <row r="584" spans="1:21">
      <c r="A584" s="86">
        <v>45121.301467939818</v>
      </c>
      <c r="B584" s="87" t="s">
        <v>66</v>
      </c>
      <c r="C584" s="88" t="s">
        <v>943</v>
      </c>
      <c r="D584" s="87" t="s">
        <v>1360</v>
      </c>
      <c r="E584" s="89">
        <v>1</v>
      </c>
      <c r="F584" s="87">
        <v>20028</v>
      </c>
      <c r="G584" s="87" t="s">
        <v>68</v>
      </c>
      <c r="H584" s="87" t="s">
        <v>942</v>
      </c>
      <c r="I584" s="87" t="s">
        <v>44</v>
      </c>
      <c r="J584" s="90">
        <v>112.96</v>
      </c>
      <c r="K584" s="90">
        <v>112.96</v>
      </c>
      <c r="L584" s="87" t="s">
        <v>973</v>
      </c>
      <c r="M584" s="87">
        <v>26</v>
      </c>
      <c r="N584" s="88">
        <v>45102</v>
      </c>
      <c r="O584" s="88">
        <v>45109</v>
      </c>
      <c r="P584" s="87" t="s">
        <v>982</v>
      </c>
      <c r="Q584" s="87" t="s">
        <v>3</v>
      </c>
      <c r="R584" s="89" t="s">
        <v>975</v>
      </c>
      <c r="S584" s="89" t="s">
        <v>983</v>
      </c>
      <c r="T584" s="89" t="s">
        <v>977</v>
      </c>
      <c r="U584" s="91">
        <v>45107</v>
      </c>
    </row>
    <row r="585" spans="1:21">
      <c r="A585" s="92">
        <v>45121.307221990741</v>
      </c>
      <c r="B585" s="93" t="s">
        <v>66</v>
      </c>
      <c r="C585" s="94" t="s">
        <v>943</v>
      </c>
      <c r="D585" s="93" t="s">
        <v>1374</v>
      </c>
      <c r="E585" s="95">
        <v>1</v>
      </c>
      <c r="F585" s="93">
        <v>6971797</v>
      </c>
      <c r="G585" s="93" t="s">
        <v>68</v>
      </c>
      <c r="H585" s="93" t="s">
        <v>942</v>
      </c>
      <c r="I585" s="93" t="s">
        <v>44</v>
      </c>
      <c r="J585" s="96">
        <v>112.96</v>
      </c>
      <c r="K585" s="96">
        <v>112.96</v>
      </c>
      <c r="L585" s="93" t="s">
        <v>973</v>
      </c>
      <c r="M585" s="93">
        <v>26</v>
      </c>
      <c r="N585" s="94">
        <v>45102</v>
      </c>
      <c r="O585" s="94">
        <v>45109</v>
      </c>
      <c r="P585" s="93" t="s">
        <v>982</v>
      </c>
      <c r="Q585" s="93" t="s">
        <v>3</v>
      </c>
      <c r="R585" s="95" t="s">
        <v>975</v>
      </c>
      <c r="S585" s="95" t="s">
        <v>983</v>
      </c>
      <c r="T585" s="95" t="s">
        <v>977</v>
      </c>
      <c r="U585" s="97">
        <v>45107</v>
      </c>
    </row>
    <row r="586" spans="1:21">
      <c r="A586" s="86">
        <v>45121.310094791668</v>
      </c>
      <c r="B586" s="87" t="s">
        <v>66</v>
      </c>
      <c r="C586" s="88" t="s">
        <v>943</v>
      </c>
      <c r="D586" s="87" t="s">
        <v>1401</v>
      </c>
      <c r="E586" s="89">
        <v>1</v>
      </c>
      <c r="F586" s="87">
        <v>6971105</v>
      </c>
      <c r="G586" s="87" t="s">
        <v>68</v>
      </c>
      <c r="H586" s="87" t="s">
        <v>942</v>
      </c>
      <c r="I586" s="87" t="s">
        <v>44</v>
      </c>
      <c r="J586" s="90">
        <v>112.96</v>
      </c>
      <c r="K586" s="90">
        <v>112.96</v>
      </c>
      <c r="L586" s="87" t="s">
        <v>973</v>
      </c>
      <c r="M586" s="87">
        <v>26</v>
      </c>
      <c r="N586" s="88">
        <v>45102</v>
      </c>
      <c r="O586" s="88">
        <v>45109</v>
      </c>
      <c r="P586" s="87" t="s">
        <v>982</v>
      </c>
      <c r="Q586" s="87" t="s">
        <v>3</v>
      </c>
      <c r="R586" s="89" t="s">
        <v>975</v>
      </c>
      <c r="S586" s="89" t="s">
        <v>983</v>
      </c>
      <c r="T586" s="89" t="s">
        <v>977</v>
      </c>
      <c r="U586" s="91">
        <v>45107</v>
      </c>
    </row>
    <row r="587" spans="1:21">
      <c r="A587" s="92">
        <v>45121.328595949075</v>
      </c>
      <c r="B587" s="93" t="s">
        <v>66</v>
      </c>
      <c r="C587" s="94" t="s">
        <v>943</v>
      </c>
      <c r="D587" s="93" t="s">
        <v>1408</v>
      </c>
      <c r="E587" s="95">
        <v>2</v>
      </c>
      <c r="F587" s="93">
        <v>6958577</v>
      </c>
      <c r="G587" s="93" t="s">
        <v>68</v>
      </c>
      <c r="H587" s="93" t="s">
        <v>942</v>
      </c>
      <c r="I587" s="93" t="s">
        <v>45</v>
      </c>
      <c r="J587" s="96">
        <v>169.44</v>
      </c>
      <c r="K587" s="96">
        <v>338.88</v>
      </c>
      <c r="L587" s="93" t="s">
        <v>973</v>
      </c>
      <c r="M587" s="93">
        <v>26</v>
      </c>
      <c r="N587" s="94">
        <v>45102</v>
      </c>
      <c r="O587" s="94">
        <v>45109</v>
      </c>
      <c r="P587" s="93" t="s">
        <v>982</v>
      </c>
      <c r="Q587" s="93" t="s">
        <v>3</v>
      </c>
      <c r="R587" s="95" t="s">
        <v>975</v>
      </c>
      <c r="S587" s="95" t="s">
        <v>983</v>
      </c>
      <c r="T587" s="95" t="s">
        <v>977</v>
      </c>
      <c r="U587" s="97">
        <v>45107</v>
      </c>
    </row>
    <row r="588" spans="1:21">
      <c r="A588" s="86">
        <v>45121.316157291665</v>
      </c>
      <c r="B588" s="87" t="s">
        <v>66</v>
      </c>
      <c r="C588" s="88" t="s">
        <v>1409</v>
      </c>
      <c r="D588" s="87" t="s">
        <v>1410</v>
      </c>
      <c r="E588" s="89">
        <v>8</v>
      </c>
      <c r="F588" s="87">
        <v>6958577</v>
      </c>
      <c r="G588" s="87" t="s">
        <v>68</v>
      </c>
      <c r="H588" s="87" t="s">
        <v>942</v>
      </c>
      <c r="I588" s="87" t="s">
        <v>45</v>
      </c>
      <c r="J588" s="90">
        <v>169.44</v>
      </c>
      <c r="K588" s="90">
        <v>1355.52</v>
      </c>
      <c r="L588" s="87" t="s">
        <v>973</v>
      </c>
      <c r="M588" s="87">
        <v>26</v>
      </c>
      <c r="N588" s="88">
        <v>45102</v>
      </c>
      <c r="O588" s="88">
        <v>45109</v>
      </c>
      <c r="P588" s="87" t="s">
        <v>982</v>
      </c>
      <c r="Q588" s="87" t="s">
        <v>3</v>
      </c>
      <c r="R588" s="89" t="s">
        <v>975</v>
      </c>
      <c r="S588" s="89" t="s">
        <v>1132</v>
      </c>
      <c r="T588" s="89" t="s">
        <v>987</v>
      </c>
      <c r="U588" s="91">
        <v>45108</v>
      </c>
    </row>
    <row r="589" spans="1:21">
      <c r="A589" s="92">
        <v>45117.57520324074</v>
      </c>
      <c r="B589" s="93" t="s">
        <v>988</v>
      </c>
      <c r="C589" s="94" t="s">
        <v>1411</v>
      </c>
      <c r="D589" s="93" t="s">
        <v>1412</v>
      </c>
      <c r="E589" s="95">
        <v>8</v>
      </c>
      <c r="F589" s="93">
        <v>6966341</v>
      </c>
      <c r="G589" s="93" t="s">
        <v>68</v>
      </c>
      <c r="H589" s="93" t="s">
        <v>942</v>
      </c>
      <c r="I589" s="93" t="s">
        <v>44</v>
      </c>
      <c r="J589" s="96">
        <v>109.19</v>
      </c>
      <c r="K589" s="96">
        <v>873.52</v>
      </c>
      <c r="L589" s="93" t="s">
        <v>973</v>
      </c>
      <c r="M589" s="93">
        <v>28</v>
      </c>
      <c r="N589" s="94">
        <v>45116</v>
      </c>
      <c r="O589" s="94">
        <v>45123</v>
      </c>
      <c r="P589" s="93" t="s">
        <v>985</v>
      </c>
      <c r="Q589" s="93" t="s">
        <v>3</v>
      </c>
      <c r="R589" s="95" t="s">
        <v>975</v>
      </c>
      <c r="S589" s="95" t="s">
        <v>998</v>
      </c>
      <c r="T589" s="95" t="s">
        <v>987</v>
      </c>
      <c r="U589" s="97">
        <v>45117</v>
      </c>
    </row>
    <row r="590" spans="1:21">
      <c r="A590" s="86">
        <v>45117.576484375</v>
      </c>
      <c r="B590" s="87" t="s">
        <v>65</v>
      </c>
      <c r="C590" s="88" t="s">
        <v>1411</v>
      </c>
      <c r="D590" s="87" t="s">
        <v>1412</v>
      </c>
      <c r="E590" s="89">
        <v>8</v>
      </c>
      <c r="F590" s="87">
        <v>6966341</v>
      </c>
      <c r="G590" s="87" t="s">
        <v>68</v>
      </c>
      <c r="H590" s="87" t="s">
        <v>942</v>
      </c>
      <c r="I590" s="87" t="s">
        <v>44</v>
      </c>
      <c r="J590" s="90">
        <v>111.36</v>
      </c>
      <c r="K590" s="90">
        <v>890.88</v>
      </c>
      <c r="L590" s="87" t="s">
        <v>973</v>
      </c>
      <c r="M590" s="87">
        <v>28</v>
      </c>
      <c r="N590" s="88">
        <v>45116</v>
      </c>
      <c r="O590" s="88">
        <v>45123</v>
      </c>
      <c r="P590" s="87" t="s">
        <v>985</v>
      </c>
      <c r="Q590" s="87" t="s">
        <v>3</v>
      </c>
      <c r="R590" s="89" t="s">
        <v>975</v>
      </c>
      <c r="S590" s="89" t="s">
        <v>998</v>
      </c>
      <c r="T590" s="89" t="s">
        <v>987</v>
      </c>
      <c r="U590" s="91">
        <v>45117</v>
      </c>
    </row>
    <row r="591" spans="1:21">
      <c r="A591" s="92">
        <v>45117.588509027781</v>
      </c>
      <c r="B591" s="93" t="s">
        <v>23</v>
      </c>
      <c r="C591" s="94" t="s">
        <v>1411</v>
      </c>
      <c r="D591" s="93" t="s">
        <v>1413</v>
      </c>
      <c r="E591" s="95">
        <v>8</v>
      </c>
      <c r="F591" s="93">
        <v>6970673</v>
      </c>
      <c r="G591" s="93" t="s">
        <v>68</v>
      </c>
      <c r="H591" s="93" t="s">
        <v>942</v>
      </c>
      <c r="I591" s="93" t="s">
        <v>44</v>
      </c>
      <c r="J591" s="96">
        <v>109.19</v>
      </c>
      <c r="K591" s="96">
        <v>873.52</v>
      </c>
      <c r="L591" s="93" t="s">
        <v>973</v>
      </c>
      <c r="M591" s="93">
        <v>28</v>
      </c>
      <c r="N591" s="94">
        <v>45116</v>
      </c>
      <c r="O591" s="94">
        <v>45123</v>
      </c>
      <c r="P591" s="93" t="s">
        <v>985</v>
      </c>
      <c r="Q591" s="93" t="s">
        <v>3</v>
      </c>
      <c r="R591" s="95" t="s">
        <v>975</v>
      </c>
      <c r="S591" s="95" t="s">
        <v>998</v>
      </c>
      <c r="T591" s="95" t="s">
        <v>987</v>
      </c>
      <c r="U591" s="97">
        <v>45117</v>
      </c>
    </row>
    <row r="592" spans="1:21">
      <c r="A592" s="86">
        <v>45117.592072800922</v>
      </c>
      <c r="B592" s="87" t="s">
        <v>66</v>
      </c>
      <c r="C592" s="88" t="s">
        <v>1411</v>
      </c>
      <c r="D592" s="87" t="s">
        <v>1413</v>
      </c>
      <c r="E592" s="89">
        <v>1</v>
      </c>
      <c r="F592" s="87">
        <v>6970673</v>
      </c>
      <c r="G592" s="87" t="s">
        <v>68</v>
      </c>
      <c r="H592" s="87" t="s">
        <v>942</v>
      </c>
      <c r="I592" s="87" t="s">
        <v>44</v>
      </c>
      <c r="J592" s="90">
        <v>112.96</v>
      </c>
      <c r="K592" s="90">
        <v>112.96</v>
      </c>
      <c r="L592" s="87" t="s">
        <v>973</v>
      </c>
      <c r="M592" s="87">
        <v>28</v>
      </c>
      <c r="N592" s="88">
        <v>45116</v>
      </c>
      <c r="O592" s="88">
        <v>45123</v>
      </c>
      <c r="P592" s="87" t="s">
        <v>985</v>
      </c>
      <c r="Q592" s="87" t="s">
        <v>3</v>
      </c>
      <c r="R592" s="89" t="s">
        <v>975</v>
      </c>
      <c r="S592" s="89" t="s">
        <v>998</v>
      </c>
      <c r="T592" s="89" t="s">
        <v>987</v>
      </c>
      <c r="U592" s="91">
        <v>45117</v>
      </c>
    </row>
    <row r="593" spans="1:21">
      <c r="A593" s="92">
        <v>45117.592843634258</v>
      </c>
      <c r="B593" s="93" t="s">
        <v>66</v>
      </c>
      <c r="C593" s="94" t="s">
        <v>1411</v>
      </c>
      <c r="D593" s="93" t="s">
        <v>317</v>
      </c>
      <c r="E593" s="95">
        <v>1</v>
      </c>
      <c r="F593" s="93">
        <v>6904723</v>
      </c>
      <c r="G593" s="93" t="s">
        <v>117</v>
      </c>
      <c r="H593" s="93" t="s">
        <v>942</v>
      </c>
      <c r="I593" s="93" t="s">
        <v>44</v>
      </c>
      <c r="J593" s="96">
        <v>112.96</v>
      </c>
      <c r="K593" s="96">
        <v>112.96</v>
      </c>
      <c r="L593" s="93" t="s">
        <v>973</v>
      </c>
      <c r="M593" s="93">
        <v>28</v>
      </c>
      <c r="N593" s="94">
        <v>45116</v>
      </c>
      <c r="O593" s="94">
        <v>45123</v>
      </c>
      <c r="P593" s="93" t="s">
        <v>985</v>
      </c>
      <c r="Q593" s="93" t="s">
        <v>3</v>
      </c>
      <c r="R593" s="95" t="s">
        <v>975</v>
      </c>
      <c r="S593" s="95" t="s">
        <v>998</v>
      </c>
      <c r="T593" s="95" t="s">
        <v>987</v>
      </c>
      <c r="U593" s="97">
        <v>45117</v>
      </c>
    </row>
    <row r="594" spans="1:21">
      <c r="A594" s="86">
        <v>45117.593306828705</v>
      </c>
      <c r="B594" s="87" t="s">
        <v>66</v>
      </c>
      <c r="C594" s="88" t="s">
        <v>1411</v>
      </c>
      <c r="D594" s="87" t="s">
        <v>1414</v>
      </c>
      <c r="E594" s="89">
        <v>6</v>
      </c>
      <c r="F594" s="87">
        <v>6904723</v>
      </c>
      <c r="G594" s="87" t="s">
        <v>117</v>
      </c>
      <c r="H594" s="87" t="s">
        <v>942</v>
      </c>
      <c r="I594" s="87" t="s">
        <v>44</v>
      </c>
      <c r="J594" s="90">
        <v>112.96</v>
      </c>
      <c r="K594" s="90">
        <v>677.76</v>
      </c>
      <c r="L594" s="87" t="s">
        <v>973</v>
      </c>
      <c r="M594" s="87">
        <v>28</v>
      </c>
      <c r="N594" s="88">
        <v>45116</v>
      </c>
      <c r="O594" s="88">
        <v>45123</v>
      </c>
      <c r="P594" s="87" t="s">
        <v>985</v>
      </c>
      <c r="Q594" s="87" t="s">
        <v>3</v>
      </c>
      <c r="R594" s="89" t="s">
        <v>975</v>
      </c>
      <c r="S594" s="89" t="s">
        <v>998</v>
      </c>
      <c r="T594" s="89" t="s">
        <v>987</v>
      </c>
      <c r="U594" s="91">
        <v>45117</v>
      </c>
    </row>
    <row r="595" spans="1:21">
      <c r="A595" s="92">
        <v>45124.313695254627</v>
      </c>
      <c r="B595" s="93" t="s">
        <v>76</v>
      </c>
      <c r="C595" s="94" t="s">
        <v>1411</v>
      </c>
      <c r="D595" s="93" t="s">
        <v>77</v>
      </c>
      <c r="E595" s="95">
        <v>2</v>
      </c>
      <c r="F595" s="93">
        <v>6904723</v>
      </c>
      <c r="G595" s="93" t="s">
        <v>117</v>
      </c>
      <c r="H595" s="93" t="s">
        <v>942</v>
      </c>
      <c r="I595" s="93" t="s">
        <v>44</v>
      </c>
      <c r="J595" s="96">
        <v>116.75</v>
      </c>
      <c r="K595" s="96">
        <v>233.5</v>
      </c>
      <c r="L595" s="93" t="s">
        <v>973</v>
      </c>
      <c r="M595" s="93">
        <v>28</v>
      </c>
      <c r="N595" s="94">
        <v>45116</v>
      </c>
      <c r="O595" s="94">
        <v>45123</v>
      </c>
      <c r="P595" s="93" t="s">
        <v>985</v>
      </c>
      <c r="Q595" s="93" t="s">
        <v>3</v>
      </c>
      <c r="R595" s="95" t="s">
        <v>975</v>
      </c>
      <c r="S595" s="95" t="s">
        <v>998</v>
      </c>
      <c r="T595" s="95" t="s">
        <v>987</v>
      </c>
      <c r="U595" s="97">
        <v>45117</v>
      </c>
    </row>
    <row r="596" spans="1:21">
      <c r="A596" s="86">
        <v>45118.579476273146</v>
      </c>
      <c r="B596" s="87" t="s">
        <v>65</v>
      </c>
      <c r="C596" s="88" t="s">
        <v>1415</v>
      </c>
      <c r="D596" s="87" t="s">
        <v>1416</v>
      </c>
      <c r="E596" s="89">
        <v>4</v>
      </c>
      <c r="F596" s="87">
        <v>6960721</v>
      </c>
      <c r="G596" s="87" t="s">
        <v>68</v>
      </c>
      <c r="H596" s="87" t="s">
        <v>942</v>
      </c>
      <c r="I596" s="87" t="s">
        <v>44</v>
      </c>
      <c r="J596" s="90">
        <v>111.36</v>
      </c>
      <c r="K596" s="90">
        <v>445.44</v>
      </c>
      <c r="L596" s="87" t="s">
        <v>973</v>
      </c>
      <c r="M596" s="87">
        <v>28</v>
      </c>
      <c r="N596" s="88">
        <v>45116</v>
      </c>
      <c r="O596" s="88">
        <v>45123</v>
      </c>
      <c r="P596" s="87" t="s">
        <v>985</v>
      </c>
      <c r="Q596" s="87" t="s">
        <v>3</v>
      </c>
      <c r="R596" s="89" t="s">
        <v>975</v>
      </c>
      <c r="S596" s="89" t="s">
        <v>1007</v>
      </c>
      <c r="T596" s="89" t="s">
        <v>987</v>
      </c>
      <c r="U596" s="91">
        <v>45118</v>
      </c>
    </row>
    <row r="597" spans="1:21">
      <c r="A597" s="92">
        <v>45118.580092129632</v>
      </c>
      <c r="B597" s="93" t="s">
        <v>65</v>
      </c>
      <c r="C597" s="94" t="s">
        <v>1415</v>
      </c>
      <c r="D597" s="93" t="s">
        <v>1416</v>
      </c>
      <c r="E597" s="95">
        <v>4</v>
      </c>
      <c r="F597" s="93">
        <v>6953453</v>
      </c>
      <c r="G597" s="93" t="s">
        <v>68</v>
      </c>
      <c r="H597" s="93" t="s">
        <v>942</v>
      </c>
      <c r="I597" s="93" t="s">
        <v>44</v>
      </c>
      <c r="J597" s="96">
        <v>111.36</v>
      </c>
      <c r="K597" s="96">
        <v>445.44</v>
      </c>
      <c r="L597" s="93" t="s">
        <v>973</v>
      </c>
      <c r="M597" s="93">
        <v>28</v>
      </c>
      <c r="N597" s="94">
        <v>45116</v>
      </c>
      <c r="O597" s="94">
        <v>45123</v>
      </c>
      <c r="P597" s="93" t="s">
        <v>985</v>
      </c>
      <c r="Q597" s="93" t="s">
        <v>3</v>
      </c>
      <c r="R597" s="95" t="s">
        <v>975</v>
      </c>
      <c r="S597" s="95" t="s">
        <v>1007</v>
      </c>
      <c r="T597" s="95" t="s">
        <v>987</v>
      </c>
      <c r="U597" s="97">
        <v>45118</v>
      </c>
    </row>
    <row r="598" spans="1:21">
      <c r="A598" s="86">
        <v>45118.580806365739</v>
      </c>
      <c r="B598" s="87" t="s">
        <v>988</v>
      </c>
      <c r="C598" s="88" t="s">
        <v>1415</v>
      </c>
      <c r="D598" s="87" t="s">
        <v>1416</v>
      </c>
      <c r="E598" s="89">
        <v>4</v>
      </c>
      <c r="F598" s="87">
        <v>6953453</v>
      </c>
      <c r="G598" s="87" t="s">
        <v>68</v>
      </c>
      <c r="H598" s="87" t="s">
        <v>942</v>
      </c>
      <c r="I598" s="87" t="s">
        <v>44</v>
      </c>
      <c r="J598" s="90">
        <v>109.19</v>
      </c>
      <c r="K598" s="90">
        <v>436.76</v>
      </c>
      <c r="L598" s="87" t="s">
        <v>973</v>
      </c>
      <c r="M598" s="87">
        <v>28</v>
      </c>
      <c r="N598" s="88">
        <v>45116</v>
      </c>
      <c r="O598" s="88">
        <v>45123</v>
      </c>
      <c r="P598" s="87" t="s">
        <v>985</v>
      </c>
      <c r="Q598" s="87" t="s">
        <v>3</v>
      </c>
      <c r="R598" s="89" t="s">
        <v>975</v>
      </c>
      <c r="S598" s="89" t="s">
        <v>1007</v>
      </c>
      <c r="T598" s="89" t="s">
        <v>987</v>
      </c>
      <c r="U598" s="91">
        <v>45118</v>
      </c>
    </row>
    <row r="599" spans="1:21">
      <c r="A599" s="92">
        <v>45118.581630787034</v>
      </c>
      <c r="B599" s="93" t="s">
        <v>988</v>
      </c>
      <c r="C599" s="94" t="s">
        <v>1415</v>
      </c>
      <c r="D599" s="93" t="s">
        <v>1416</v>
      </c>
      <c r="E599" s="95">
        <v>4</v>
      </c>
      <c r="F599" s="93">
        <v>6960721</v>
      </c>
      <c r="G599" s="93" t="s">
        <v>68</v>
      </c>
      <c r="H599" s="93" t="s">
        <v>942</v>
      </c>
      <c r="I599" s="93" t="s">
        <v>44</v>
      </c>
      <c r="J599" s="96">
        <v>109.19</v>
      </c>
      <c r="K599" s="96">
        <v>436.76</v>
      </c>
      <c r="L599" s="93" t="s">
        <v>973</v>
      </c>
      <c r="M599" s="93">
        <v>28</v>
      </c>
      <c r="N599" s="94">
        <v>45116</v>
      </c>
      <c r="O599" s="94">
        <v>45123</v>
      </c>
      <c r="P599" s="93" t="s">
        <v>985</v>
      </c>
      <c r="Q599" s="93" t="s">
        <v>3</v>
      </c>
      <c r="R599" s="95" t="s">
        <v>975</v>
      </c>
      <c r="S599" s="95" t="s">
        <v>1007</v>
      </c>
      <c r="T599" s="95" t="s">
        <v>987</v>
      </c>
      <c r="U599" s="97">
        <v>45118</v>
      </c>
    </row>
    <row r="600" spans="1:21">
      <c r="A600" s="86">
        <v>45118.584693055556</v>
      </c>
      <c r="B600" s="87" t="s">
        <v>66</v>
      </c>
      <c r="C600" s="88" t="s">
        <v>1415</v>
      </c>
      <c r="D600" s="87" t="s">
        <v>1416</v>
      </c>
      <c r="E600" s="89">
        <v>2</v>
      </c>
      <c r="F600" s="87">
        <v>6960721</v>
      </c>
      <c r="G600" s="87" t="s">
        <v>68</v>
      </c>
      <c r="H600" s="87" t="s">
        <v>942</v>
      </c>
      <c r="I600" s="87" t="s">
        <v>44</v>
      </c>
      <c r="J600" s="90">
        <v>112.96</v>
      </c>
      <c r="K600" s="90">
        <v>225.92</v>
      </c>
      <c r="L600" s="87" t="s">
        <v>973</v>
      </c>
      <c r="M600" s="87">
        <v>28</v>
      </c>
      <c r="N600" s="88">
        <v>45116</v>
      </c>
      <c r="O600" s="88">
        <v>45123</v>
      </c>
      <c r="P600" s="87" t="s">
        <v>985</v>
      </c>
      <c r="Q600" s="87" t="s">
        <v>3</v>
      </c>
      <c r="R600" s="89" t="s">
        <v>975</v>
      </c>
      <c r="S600" s="89" t="s">
        <v>1007</v>
      </c>
      <c r="T600" s="89" t="s">
        <v>987</v>
      </c>
      <c r="U600" s="91">
        <v>45118</v>
      </c>
    </row>
    <row r="601" spans="1:21">
      <c r="A601" s="92">
        <v>45118.585000347222</v>
      </c>
      <c r="B601" s="93" t="s">
        <v>66</v>
      </c>
      <c r="C601" s="94" t="s">
        <v>1415</v>
      </c>
      <c r="D601" s="93" t="s">
        <v>1416</v>
      </c>
      <c r="E601" s="95">
        <v>2</v>
      </c>
      <c r="F601" s="93">
        <v>6953453</v>
      </c>
      <c r="G601" s="93" t="s">
        <v>68</v>
      </c>
      <c r="H601" s="93" t="s">
        <v>942</v>
      </c>
      <c r="I601" s="93" t="s">
        <v>44</v>
      </c>
      <c r="J601" s="96">
        <v>112.96</v>
      </c>
      <c r="K601" s="96">
        <v>225.92</v>
      </c>
      <c r="L601" s="93" t="s">
        <v>973</v>
      </c>
      <c r="M601" s="93">
        <v>28</v>
      </c>
      <c r="N601" s="94">
        <v>45116</v>
      </c>
      <c r="O601" s="94">
        <v>45123</v>
      </c>
      <c r="P601" s="93" t="s">
        <v>985</v>
      </c>
      <c r="Q601" s="93" t="s">
        <v>3</v>
      </c>
      <c r="R601" s="95" t="s">
        <v>975</v>
      </c>
      <c r="S601" s="95" t="s">
        <v>1007</v>
      </c>
      <c r="T601" s="95" t="s">
        <v>987</v>
      </c>
      <c r="U601" s="97">
        <v>45118</v>
      </c>
    </row>
    <row r="602" spans="1:21">
      <c r="A602" s="86">
        <v>45118.586574305555</v>
      </c>
      <c r="B602" s="87" t="s">
        <v>66</v>
      </c>
      <c r="C602" s="88" t="s">
        <v>1415</v>
      </c>
      <c r="D602" s="87" t="s">
        <v>1417</v>
      </c>
      <c r="E602" s="89">
        <v>2</v>
      </c>
      <c r="F602" s="87">
        <v>6904723</v>
      </c>
      <c r="G602" s="87" t="s">
        <v>117</v>
      </c>
      <c r="H602" s="87" t="s">
        <v>942</v>
      </c>
      <c r="I602" s="87" t="s">
        <v>44</v>
      </c>
      <c r="J602" s="90">
        <v>112.96</v>
      </c>
      <c r="K602" s="90">
        <v>225.92</v>
      </c>
      <c r="L602" s="87" t="s">
        <v>973</v>
      </c>
      <c r="M602" s="87">
        <v>28</v>
      </c>
      <c r="N602" s="88">
        <v>45116</v>
      </c>
      <c r="O602" s="88">
        <v>45123</v>
      </c>
      <c r="P602" s="87" t="s">
        <v>985</v>
      </c>
      <c r="Q602" s="87" t="s">
        <v>3</v>
      </c>
      <c r="R602" s="89" t="s">
        <v>975</v>
      </c>
      <c r="S602" s="89" t="s">
        <v>1007</v>
      </c>
      <c r="T602" s="89" t="s">
        <v>987</v>
      </c>
      <c r="U602" s="91">
        <v>45118</v>
      </c>
    </row>
    <row r="603" spans="1:21">
      <c r="A603" s="92">
        <v>45118.58720347222</v>
      </c>
      <c r="B603" s="93" t="s">
        <v>66</v>
      </c>
      <c r="C603" s="94" t="s">
        <v>1415</v>
      </c>
      <c r="D603" s="93" t="s">
        <v>1418</v>
      </c>
      <c r="E603" s="95">
        <v>2</v>
      </c>
      <c r="F603" s="93"/>
      <c r="G603" s="93" t="s">
        <v>68</v>
      </c>
      <c r="H603" s="93" t="s">
        <v>942</v>
      </c>
      <c r="I603" s="93" t="s">
        <v>44</v>
      </c>
      <c r="J603" s="96">
        <v>112.96</v>
      </c>
      <c r="K603" s="96">
        <v>225.92</v>
      </c>
      <c r="L603" s="93" t="s">
        <v>981</v>
      </c>
      <c r="M603" s="93">
        <v>28</v>
      </c>
      <c r="N603" s="94">
        <v>45116</v>
      </c>
      <c r="O603" s="94">
        <v>45123</v>
      </c>
      <c r="P603" s="93" t="s">
        <v>985</v>
      </c>
      <c r="Q603" s="93" t="s">
        <v>3</v>
      </c>
      <c r="R603" s="95" t="s">
        <v>975</v>
      </c>
      <c r="S603" s="95" t="s">
        <v>1007</v>
      </c>
      <c r="T603" s="95" t="s">
        <v>987</v>
      </c>
      <c r="U603" s="97">
        <v>45118</v>
      </c>
    </row>
    <row r="604" spans="1:21">
      <c r="A604" s="86">
        <v>45120.575413310187</v>
      </c>
      <c r="B604" s="87" t="s">
        <v>34</v>
      </c>
      <c r="C604" s="88" t="s">
        <v>1415</v>
      </c>
      <c r="D604" s="87" t="s">
        <v>1419</v>
      </c>
      <c r="E604" s="89">
        <v>8</v>
      </c>
      <c r="F604" s="87" t="s">
        <v>68</v>
      </c>
      <c r="G604" s="87" t="s">
        <v>68</v>
      </c>
      <c r="H604" s="87" t="s">
        <v>991</v>
      </c>
      <c r="I604" s="87" t="s">
        <v>44</v>
      </c>
      <c r="J604" s="90">
        <v>109.19</v>
      </c>
      <c r="K604" s="90">
        <v>873.52</v>
      </c>
      <c r="L604" s="87" t="s">
        <v>981</v>
      </c>
      <c r="M604" s="87">
        <v>28</v>
      </c>
      <c r="N604" s="88">
        <v>45116</v>
      </c>
      <c r="O604" s="88">
        <v>45123</v>
      </c>
      <c r="P604" s="87" t="s">
        <v>985</v>
      </c>
      <c r="Q604" s="87" t="s">
        <v>3</v>
      </c>
      <c r="R604" s="89" t="s">
        <v>975</v>
      </c>
      <c r="S604" s="89" t="s">
        <v>1007</v>
      </c>
      <c r="T604" s="89" t="s">
        <v>987</v>
      </c>
      <c r="U604" s="91">
        <v>45118</v>
      </c>
    </row>
    <row r="605" spans="1:21">
      <c r="A605" s="92">
        <v>45120.576228703707</v>
      </c>
      <c r="B605" s="93" t="s">
        <v>23</v>
      </c>
      <c r="C605" s="94" t="s">
        <v>1415</v>
      </c>
      <c r="D605" s="93" t="s">
        <v>1419</v>
      </c>
      <c r="E605" s="95">
        <v>8</v>
      </c>
      <c r="F605" s="93" t="s">
        <v>68</v>
      </c>
      <c r="G605" s="93" t="s">
        <v>68</v>
      </c>
      <c r="H605" s="93" t="s">
        <v>991</v>
      </c>
      <c r="I605" s="93" t="s">
        <v>44</v>
      </c>
      <c r="J605" s="96">
        <v>109.19</v>
      </c>
      <c r="K605" s="96">
        <v>873.52</v>
      </c>
      <c r="L605" s="93" t="s">
        <v>981</v>
      </c>
      <c r="M605" s="93">
        <v>28</v>
      </c>
      <c r="N605" s="94">
        <v>45116</v>
      </c>
      <c r="O605" s="94">
        <v>45123</v>
      </c>
      <c r="P605" s="93" t="s">
        <v>985</v>
      </c>
      <c r="Q605" s="93" t="s">
        <v>3</v>
      </c>
      <c r="R605" s="95" t="s">
        <v>975</v>
      </c>
      <c r="S605" s="95" t="s">
        <v>1007</v>
      </c>
      <c r="T605" s="95" t="s">
        <v>987</v>
      </c>
      <c r="U605" s="97">
        <v>45118</v>
      </c>
    </row>
    <row r="606" spans="1:21">
      <c r="A606" s="86">
        <v>45119.562513888886</v>
      </c>
      <c r="B606" s="87" t="s">
        <v>35</v>
      </c>
      <c r="C606" s="88" t="s">
        <v>1420</v>
      </c>
      <c r="D606" s="87" t="s">
        <v>1421</v>
      </c>
      <c r="E606" s="89">
        <v>3</v>
      </c>
      <c r="F606" s="87">
        <v>6904723</v>
      </c>
      <c r="G606" s="87" t="s">
        <v>117</v>
      </c>
      <c r="H606" s="87" t="s">
        <v>942</v>
      </c>
      <c r="I606" s="87" t="s">
        <v>44</v>
      </c>
      <c r="J606" s="90">
        <v>109.19</v>
      </c>
      <c r="K606" s="90">
        <v>327.57</v>
      </c>
      <c r="L606" s="87" t="s">
        <v>973</v>
      </c>
      <c r="M606" s="87">
        <v>28</v>
      </c>
      <c r="N606" s="88">
        <v>45116</v>
      </c>
      <c r="O606" s="88">
        <v>45123</v>
      </c>
      <c r="P606" s="87" t="s">
        <v>985</v>
      </c>
      <c r="Q606" s="87" t="s">
        <v>3</v>
      </c>
      <c r="R606" s="89" t="s">
        <v>975</v>
      </c>
      <c r="S606" s="89" t="s">
        <v>1017</v>
      </c>
      <c r="T606" s="89" t="s">
        <v>987</v>
      </c>
      <c r="U606" s="91">
        <v>45119</v>
      </c>
    </row>
    <row r="607" spans="1:21">
      <c r="A607" s="92">
        <v>45119.56423773148</v>
      </c>
      <c r="B607" s="93" t="s">
        <v>35</v>
      </c>
      <c r="C607" s="94" t="s">
        <v>1420</v>
      </c>
      <c r="D607" s="93" t="s">
        <v>1422</v>
      </c>
      <c r="E607" s="95">
        <v>3</v>
      </c>
      <c r="F607" s="93">
        <v>6966129</v>
      </c>
      <c r="G607" s="93" t="s">
        <v>68</v>
      </c>
      <c r="H607" s="93" t="s">
        <v>942</v>
      </c>
      <c r="I607" s="93" t="s">
        <v>44</v>
      </c>
      <c r="J607" s="96">
        <v>109.19</v>
      </c>
      <c r="K607" s="96">
        <v>327.57</v>
      </c>
      <c r="L607" s="93" t="s">
        <v>973</v>
      </c>
      <c r="M607" s="93">
        <v>28</v>
      </c>
      <c r="N607" s="94">
        <v>45116</v>
      </c>
      <c r="O607" s="94">
        <v>45123</v>
      </c>
      <c r="P607" s="93" t="s">
        <v>985</v>
      </c>
      <c r="Q607" s="93" t="s">
        <v>3</v>
      </c>
      <c r="R607" s="95" t="s">
        <v>975</v>
      </c>
      <c r="S607" s="95" t="s">
        <v>1017</v>
      </c>
      <c r="T607" s="95" t="s">
        <v>987</v>
      </c>
      <c r="U607" s="97">
        <v>45119</v>
      </c>
    </row>
    <row r="608" spans="1:21">
      <c r="A608" s="86">
        <v>45119.564693865737</v>
      </c>
      <c r="B608" s="87" t="s">
        <v>35</v>
      </c>
      <c r="C608" s="88" t="s">
        <v>1420</v>
      </c>
      <c r="D608" s="87" t="s">
        <v>1422</v>
      </c>
      <c r="E608" s="89">
        <v>1</v>
      </c>
      <c r="F608" s="87">
        <v>6966129</v>
      </c>
      <c r="G608" s="87" t="s">
        <v>68</v>
      </c>
      <c r="H608" s="87" t="s">
        <v>942</v>
      </c>
      <c r="I608" s="87" t="s">
        <v>44</v>
      </c>
      <c r="J608" s="90">
        <v>109.19</v>
      </c>
      <c r="K608" s="90">
        <v>109.19</v>
      </c>
      <c r="L608" s="87" t="s">
        <v>973</v>
      </c>
      <c r="M608" s="87">
        <v>28</v>
      </c>
      <c r="N608" s="88">
        <v>45116</v>
      </c>
      <c r="O608" s="88">
        <v>45123</v>
      </c>
      <c r="P608" s="87" t="s">
        <v>985</v>
      </c>
      <c r="Q608" s="87" t="s">
        <v>3</v>
      </c>
      <c r="R608" s="89" t="s">
        <v>975</v>
      </c>
      <c r="S608" s="89" t="s">
        <v>1017</v>
      </c>
      <c r="T608" s="89" t="s">
        <v>987</v>
      </c>
      <c r="U608" s="91">
        <v>45119</v>
      </c>
    </row>
    <row r="609" spans="1:21">
      <c r="A609" s="92">
        <v>45119.565804398146</v>
      </c>
      <c r="B609" s="93" t="s">
        <v>35</v>
      </c>
      <c r="C609" s="94" t="s">
        <v>1420</v>
      </c>
      <c r="D609" s="93" t="s">
        <v>1423</v>
      </c>
      <c r="E609" s="95">
        <v>1</v>
      </c>
      <c r="F609" s="93" t="s">
        <v>68</v>
      </c>
      <c r="G609" s="93" t="s">
        <v>68</v>
      </c>
      <c r="H609" s="93" t="s">
        <v>1331</v>
      </c>
      <c r="I609" s="93" t="s">
        <v>44</v>
      </c>
      <c r="J609" s="96">
        <v>109.19</v>
      </c>
      <c r="K609" s="96">
        <v>109.19</v>
      </c>
      <c r="L609" s="93" t="s">
        <v>981</v>
      </c>
      <c r="M609" s="93">
        <v>28</v>
      </c>
      <c r="N609" s="94">
        <v>45116</v>
      </c>
      <c r="O609" s="94">
        <v>45123</v>
      </c>
      <c r="P609" s="93" t="s">
        <v>985</v>
      </c>
      <c r="Q609" s="93" t="s">
        <v>3</v>
      </c>
      <c r="R609" s="95" t="s">
        <v>975</v>
      </c>
      <c r="S609" s="95" t="s">
        <v>1017</v>
      </c>
      <c r="T609" s="95" t="s">
        <v>987</v>
      </c>
      <c r="U609" s="97">
        <v>45119</v>
      </c>
    </row>
    <row r="610" spans="1:21">
      <c r="A610" s="86">
        <v>45119.574797685185</v>
      </c>
      <c r="B610" s="87" t="s">
        <v>66</v>
      </c>
      <c r="C610" s="88" t="s">
        <v>1420</v>
      </c>
      <c r="D610" s="87" t="s">
        <v>1424</v>
      </c>
      <c r="E610" s="89">
        <v>2</v>
      </c>
      <c r="F610" s="87">
        <v>6904723</v>
      </c>
      <c r="G610" s="87" t="s">
        <v>117</v>
      </c>
      <c r="H610" s="87" t="s">
        <v>942</v>
      </c>
      <c r="I610" s="87" t="s">
        <v>44</v>
      </c>
      <c r="J610" s="90">
        <v>112.96</v>
      </c>
      <c r="K610" s="90">
        <v>225.92</v>
      </c>
      <c r="L610" s="87" t="s">
        <v>973</v>
      </c>
      <c r="M610" s="87">
        <v>28</v>
      </c>
      <c r="N610" s="88">
        <v>45116</v>
      </c>
      <c r="O610" s="88">
        <v>45123</v>
      </c>
      <c r="P610" s="87" t="s">
        <v>985</v>
      </c>
      <c r="Q610" s="87" t="s">
        <v>3</v>
      </c>
      <c r="R610" s="89" t="s">
        <v>975</v>
      </c>
      <c r="S610" s="89" t="s">
        <v>1017</v>
      </c>
      <c r="T610" s="89" t="s">
        <v>987</v>
      </c>
      <c r="U610" s="91">
        <v>45119</v>
      </c>
    </row>
    <row r="611" spans="1:21">
      <c r="A611" s="92">
        <v>45119.575416319443</v>
      </c>
      <c r="B611" s="93" t="s">
        <v>66</v>
      </c>
      <c r="C611" s="94" t="s">
        <v>1420</v>
      </c>
      <c r="D611" s="93" t="s">
        <v>1425</v>
      </c>
      <c r="E611" s="95">
        <v>2</v>
      </c>
      <c r="F611" s="93">
        <v>6904723</v>
      </c>
      <c r="G611" s="93" t="s">
        <v>117</v>
      </c>
      <c r="H611" s="93" t="s">
        <v>942</v>
      </c>
      <c r="I611" s="93" t="s">
        <v>44</v>
      </c>
      <c r="J611" s="96">
        <v>112.96</v>
      </c>
      <c r="K611" s="96">
        <v>225.92</v>
      </c>
      <c r="L611" s="93" t="s">
        <v>973</v>
      </c>
      <c r="M611" s="93">
        <v>28</v>
      </c>
      <c r="N611" s="94">
        <v>45116</v>
      </c>
      <c r="O611" s="94">
        <v>45123</v>
      </c>
      <c r="P611" s="93" t="s">
        <v>985</v>
      </c>
      <c r="Q611" s="93" t="s">
        <v>3</v>
      </c>
      <c r="R611" s="95" t="s">
        <v>975</v>
      </c>
      <c r="S611" s="95" t="s">
        <v>1017</v>
      </c>
      <c r="T611" s="95" t="s">
        <v>987</v>
      </c>
      <c r="U611" s="97">
        <v>45119</v>
      </c>
    </row>
    <row r="612" spans="1:21">
      <c r="A612" s="86">
        <v>45119.5757099537</v>
      </c>
      <c r="B612" s="87" t="s">
        <v>66</v>
      </c>
      <c r="C612" s="88" t="s">
        <v>1420</v>
      </c>
      <c r="D612" s="87" t="s">
        <v>1426</v>
      </c>
      <c r="E612" s="89">
        <v>1</v>
      </c>
      <c r="F612" s="87">
        <v>6904723</v>
      </c>
      <c r="G612" s="87" t="s">
        <v>117</v>
      </c>
      <c r="H612" s="87" t="s">
        <v>942</v>
      </c>
      <c r="I612" s="87" t="s">
        <v>44</v>
      </c>
      <c r="J612" s="90">
        <v>112.96</v>
      </c>
      <c r="K612" s="90">
        <v>112.96</v>
      </c>
      <c r="L612" s="87" t="s">
        <v>973</v>
      </c>
      <c r="M612" s="87">
        <v>28</v>
      </c>
      <c r="N612" s="88">
        <v>45116</v>
      </c>
      <c r="O612" s="88">
        <v>45123</v>
      </c>
      <c r="P612" s="87" t="s">
        <v>985</v>
      </c>
      <c r="Q612" s="87" t="s">
        <v>3</v>
      </c>
      <c r="R612" s="89" t="s">
        <v>975</v>
      </c>
      <c r="S612" s="89" t="s">
        <v>1017</v>
      </c>
      <c r="T612" s="89" t="s">
        <v>987</v>
      </c>
      <c r="U612" s="91">
        <v>45119</v>
      </c>
    </row>
    <row r="613" spans="1:21">
      <c r="A613" s="92">
        <v>45119.575945023149</v>
      </c>
      <c r="B613" s="93" t="s">
        <v>66</v>
      </c>
      <c r="C613" s="94" t="s">
        <v>1420</v>
      </c>
      <c r="D613" s="93" t="s">
        <v>354</v>
      </c>
      <c r="E613" s="95">
        <v>1</v>
      </c>
      <c r="F613" s="93">
        <v>6904723</v>
      </c>
      <c r="G613" s="93" t="s">
        <v>117</v>
      </c>
      <c r="H613" s="93" t="s">
        <v>942</v>
      </c>
      <c r="I613" s="93" t="s">
        <v>44</v>
      </c>
      <c r="J613" s="96">
        <v>112.96</v>
      </c>
      <c r="K613" s="96">
        <v>112.96</v>
      </c>
      <c r="L613" s="93" t="s">
        <v>973</v>
      </c>
      <c r="M613" s="93">
        <v>28</v>
      </c>
      <c r="N613" s="94">
        <v>45116</v>
      </c>
      <c r="O613" s="94">
        <v>45123</v>
      </c>
      <c r="P613" s="93" t="s">
        <v>985</v>
      </c>
      <c r="Q613" s="93" t="s">
        <v>3</v>
      </c>
      <c r="R613" s="95" t="s">
        <v>975</v>
      </c>
      <c r="S613" s="95" t="s">
        <v>1017</v>
      </c>
      <c r="T613" s="95" t="s">
        <v>987</v>
      </c>
      <c r="U613" s="97">
        <v>45119</v>
      </c>
    </row>
    <row r="614" spans="1:21">
      <c r="A614" s="86">
        <v>45119.576047337963</v>
      </c>
      <c r="B614" s="87" t="s">
        <v>66</v>
      </c>
      <c r="C614" s="88" t="s">
        <v>1420</v>
      </c>
      <c r="D614" s="87" t="s">
        <v>1427</v>
      </c>
      <c r="E614" s="89">
        <v>1</v>
      </c>
      <c r="F614" s="87">
        <v>6904723</v>
      </c>
      <c r="G614" s="87" t="s">
        <v>117</v>
      </c>
      <c r="H614" s="87" t="s">
        <v>942</v>
      </c>
      <c r="I614" s="87" t="s">
        <v>44</v>
      </c>
      <c r="J614" s="90">
        <v>112.96</v>
      </c>
      <c r="K614" s="90">
        <v>112.96</v>
      </c>
      <c r="L614" s="87" t="s">
        <v>973</v>
      </c>
      <c r="M614" s="87">
        <v>28</v>
      </c>
      <c r="N614" s="88">
        <v>45116</v>
      </c>
      <c r="O614" s="88">
        <v>45123</v>
      </c>
      <c r="P614" s="87" t="s">
        <v>985</v>
      </c>
      <c r="Q614" s="87" t="s">
        <v>3</v>
      </c>
      <c r="R614" s="89" t="s">
        <v>975</v>
      </c>
      <c r="S614" s="89" t="s">
        <v>1017</v>
      </c>
      <c r="T614" s="89" t="s">
        <v>987</v>
      </c>
      <c r="U614" s="91">
        <v>45119</v>
      </c>
    </row>
    <row r="615" spans="1:21">
      <c r="A615" s="92">
        <v>45119.57689895833</v>
      </c>
      <c r="B615" s="93" t="s">
        <v>66</v>
      </c>
      <c r="C615" s="94" t="s">
        <v>1420</v>
      </c>
      <c r="D615" s="93" t="s">
        <v>1428</v>
      </c>
      <c r="E615" s="95">
        <v>1</v>
      </c>
      <c r="F615" s="93">
        <v>6953453</v>
      </c>
      <c r="G615" s="93" t="s">
        <v>68</v>
      </c>
      <c r="H615" s="93" t="s">
        <v>69</v>
      </c>
      <c r="I615" s="93" t="s">
        <v>44</v>
      </c>
      <c r="J615" s="96">
        <v>112.96</v>
      </c>
      <c r="K615" s="96">
        <v>112.96</v>
      </c>
      <c r="L615" s="93" t="s">
        <v>973</v>
      </c>
      <c r="M615" s="93">
        <v>28</v>
      </c>
      <c r="N615" s="94">
        <v>45116</v>
      </c>
      <c r="O615" s="94">
        <v>45123</v>
      </c>
      <c r="P615" s="93" t="s">
        <v>985</v>
      </c>
      <c r="Q615" s="93" t="s">
        <v>3</v>
      </c>
      <c r="R615" s="95" t="s">
        <v>975</v>
      </c>
      <c r="S615" s="95" t="s">
        <v>1017</v>
      </c>
      <c r="T615" s="95" t="s">
        <v>987</v>
      </c>
      <c r="U615" s="97">
        <v>45119</v>
      </c>
    </row>
    <row r="616" spans="1:21">
      <c r="A616" s="86">
        <v>45119.57752673611</v>
      </c>
      <c r="B616" s="87" t="s">
        <v>65</v>
      </c>
      <c r="C616" s="88" t="s">
        <v>1420</v>
      </c>
      <c r="D616" s="87" t="s">
        <v>1428</v>
      </c>
      <c r="E616" s="89">
        <v>3</v>
      </c>
      <c r="F616" s="87">
        <v>6953453</v>
      </c>
      <c r="G616" s="87" t="s">
        <v>68</v>
      </c>
      <c r="H616" s="87" t="s">
        <v>69</v>
      </c>
      <c r="I616" s="87" t="s">
        <v>44</v>
      </c>
      <c r="J616" s="90">
        <v>111.36</v>
      </c>
      <c r="K616" s="90">
        <v>334.08</v>
      </c>
      <c r="L616" s="87" t="s">
        <v>973</v>
      </c>
      <c r="M616" s="87">
        <v>28</v>
      </c>
      <c r="N616" s="88">
        <v>45116</v>
      </c>
      <c r="O616" s="88">
        <v>45123</v>
      </c>
      <c r="P616" s="87" t="s">
        <v>985</v>
      </c>
      <c r="Q616" s="87" t="s">
        <v>3</v>
      </c>
      <c r="R616" s="89" t="s">
        <v>975</v>
      </c>
      <c r="S616" s="89" t="s">
        <v>1017</v>
      </c>
      <c r="T616" s="89" t="s">
        <v>987</v>
      </c>
      <c r="U616" s="91">
        <v>45119</v>
      </c>
    </row>
    <row r="617" spans="1:21">
      <c r="A617" s="92">
        <v>45119.578412499999</v>
      </c>
      <c r="B617" s="93" t="s">
        <v>65</v>
      </c>
      <c r="C617" s="94" t="s">
        <v>1420</v>
      </c>
      <c r="D617" s="93" t="s">
        <v>1429</v>
      </c>
      <c r="E617" s="95">
        <v>5</v>
      </c>
      <c r="F617" s="93">
        <v>6960721</v>
      </c>
      <c r="G617" s="93" t="s">
        <v>68</v>
      </c>
      <c r="H617" s="93" t="s">
        <v>942</v>
      </c>
      <c r="I617" s="93" t="s">
        <v>44</v>
      </c>
      <c r="J617" s="96">
        <v>111.36</v>
      </c>
      <c r="K617" s="96">
        <v>556.79999999999995</v>
      </c>
      <c r="L617" s="93" t="s">
        <v>973</v>
      </c>
      <c r="M617" s="93">
        <v>28</v>
      </c>
      <c r="N617" s="94">
        <v>45116</v>
      </c>
      <c r="O617" s="94">
        <v>45123</v>
      </c>
      <c r="P617" s="93" t="s">
        <v>985</v>
      </c>
      <c r="Q617" s="93" t="s">
        <v>3</v>
      </c>
      <c r="R617" s="95" t="s">
        <v>975</v>
      </c>
      <c r="S617" s="95" t="s">
        <v>1017</v>
      </c>
      <c r="T617" s="95" t="s">
        <v>987</v>
      </c>
      <c r="U617" s="97">
        <v>45119</v>
      </c>
    </row>
    <row r="618" spans="1:21">
      <c r="A618" s="86">
        <v>45119.578618287036</v>
      </c>
      <c r="B618" s="87" t="s">
        <v>988</v>
      </c>
      <c r="C618" s="88" t="s">
        <v>1420</v>
      </c>
      <c r="D618" s="87" t="s">
        <v>1429</v>
      </c>
      <c r="E618" s="89">
        <v>3</v>
      </c>
      <c r="F618" s="87">
        <v>6960721</v>
      </c>
      <c r="G618" s="87" t="s">
        <v>68</v>
      </c>
      <c r="H618" s="87" t="s">
        <v>942</v>
      </c>
      <c r="I618" s="87" t="s">
        <v>44</v>
      </c>
      <c r="J618" s="90">
        <v>109.19</v>
      </c>
      <c r="K618" s="90">
        <v>327.57</v>
      </c>
      <c r="L618" s="87" t="s">
        <v>973</v>
      </c>
      <c r="M618" s="87">
        <v>28</v>
      </c>
      <c r="N618" s="88">
        <v>45116</v>
      </c>
      <c r="O618" s="88">
        <v>45123</v>
      </c>
      <c r="P618" s="87" t="s">
        <v>985</v>
      </c>
      <c r="Q618" s="87" t="s">
        <v>3</v>
      </c>
      <c r="R618" s="89" t="s">
        <v>975</v>
      </c>
      <c r="S618" s="89" t="s">
        <v>1017</v>
      </c>
      <c r="T618" s="89" t="s">
        <v>987</v>
      </c>
      <c r="U618" s="91">
        <v>45119</v>
      </c>
    </row>
    <row r="619" spans="1:21">
      <c r="A619" s="92">
        <v>45119.580627430558</v>
      </c>
      <c r="B619" s="93" t="s">
        <v>988</v>
      </c>
      <c r="C619" s="94" t="s">
        <v>1420</v>
      </c>
      <c r="D619" s="93" t="s">
        <v>1430</v>
      </c>
      <c r="E619" s="95">
        <v>5</v>
      </c>
      <c r="F619" s="93">
        <v>6953453</v>
      </c>
      <c r="G619" s="93" t="s">
        <v>68</v>
      </c>
      <c r="H619" s="93" t="s">
        <v>942</v>
      </c>
      <c r="I619" s="93" t="s">
        <v>44</v>
      </c>
      <c r="J619" s="96">
        <v>109.19</v>
      </c>
      <c r="K619" s="96">
        <v>545.95000000000005</v>
      </c>
      <c r="L619" s="93" t="s">
        <v>973</v>
      </c>
      <c r="M619" s="93">
        <v>28</v>
      </c>
      <c r="N619" s="94">
        <v>45116</v>
      </c>
      <c r="O619" s="94">
        <v>45123</v>
      </c>
      <c r="P619" s="93" t="s">
        <v>985</v>
      </c>
      <c r="Q619" s="93" t="s">
        <v>3</v>
      </c>
      <c r="R619" s="95" t="s">
        <v>975</v>
      </c>
      <c r="S619" s="95" t="s">
        <v>1017</v>
      </c>
      <c r="T619" s="95" t="s">
        <v>987</v>
      </c>
      <c r="U619" s="97">
        <v>45119</v>
      </c>
    </row>
    <row r="620" spans="1:21">
      <c r="A620" s="86">
        <v>45120.575104976851</v>
      </c>
      <c r="B620" s="87" t="s">
        <v>34</v>
      </c>
      <c r="C620" s="88" t="s">
        <v>1420</v>
      </c>
      <c r="D620" s="87" t="s">
        <v>1419</v>
      </c>
      <c r="E620" s="89">
        <v>8</v>
      </c>
      <c r="F620" s="87" t="s">
        <v>68</v>
      </c>
      <c r="G620" s="87" t="s">
        <v>68</v>
      </c>
      <c r="H620" s="87" t="s">
        <v>991</v>
      </c>
      <c r="I620" s="87" t="s">
        <v>44</v>
      </c>
      <c r="J620" s="90">
        <v>109.19</v>
      </c>
      <c r="K620" s="90">
        <v>873.52</v>
      </c>
      <c r="L620" s="87" t="s">
        <v>981</v>
      </c>
      <c r="M620" s="87">
        <v>28</v>
      </c>
      <c r="N620" s="88">
        <v>45116</v>
      </c>
      <c r="O620" s="88">
        <v>45123</v>
      </c>
      <c r="P620" s="87" t="s">
        <v>985</v>
      </c>
      <c r="Q620" s="87" t="s">
        <v>3</v>
      </c>
      <c r="R620" s="89" t="s">
        <v>975</v>
      </c>
      <c r="S620" s="89" t="s">
        <v>1017</v>
      </c>
      <c r="T620" s="89" t="s">
        <v>987</v>
      </c>
      <c r="U620" s="91">
        <v>45119</v>
      </c>
    </row>
    <row r="621" spans="1:21">
      <c r="A621" s="92">
        <v>45120.576553935185</v>
      </c>
      <c r="B621" s="93" t="s">
        <v>23</v>
      </c>
      <c r="C621" s="94" t="s">
        <v>1420</v>
      </c>
      <c r="D621" s="93" t="s">
        <v>1419</v>
      </c>
      <c r="E621" s="95">
        <v>8</v>
      </c>
      <c r="F621" s="93" t="s">
        <v>68</v>
      </c>
      <c r="G621" s="93" t="s">
        <v>68</v>
      </c>
      <c r="H621" s="93" t="s">
        <v>991</v>
      </c>
      <c r="I621" s="93" t="s">
        <v>44</v>
      </c>
      <c r="J621" s="96">
        <v>109.19</v>
      </c>
      <c r="K621" s="96">
        <v>873.52</v>
      </c>
      <c r="L621" s="93" t="s">
        <v>981</v>
      </c>
      <c r="M621" s="93">
        <v>28</v>
      </c>
      <c r="N621" s="94">
        <v>45116</v>
      </c>
      <c r="O621" s="94">
        <v>45123</v>
      </c>
      <c r="P621" s="93" t="s">
        <v>985</v>
      </c>
      <c r="Q621" s="93" t="s">
        <v>3</v>
      </c>
      <c r="R621" s="95" t="s">
        <v>975</v>
      </c>
      <c r="S621" s="95" t="s">
        <v>1017</v>
      </c>
      <c r="T621" s="95" t="s">
        <v>987</v>
      </c>
      <c r="U621" s="97">
        <v>45119</v>
      </c>
    </row>
    <row r="622" spans="1:21">
      <c r="A622" s="86">
        <v>45120.261980787036</v>
      </c>
      <c r="B622" s="87" t="s">
        <v>66</v>
      </c>
      <c r="C622" s="88" t="s">
        <v>1431</v>
      </c>
      <c r="D622" s="87" t="s">
        <v>1432</v>
      </c>
      <c r="E622" s="89">
        <v>1</v>
      </c>
      <c r="F622" s="87">
        <v>6904723</v>
      </c>
      <c r="G622" s="87" t="s">
        <v>117</v>
      </c>
      <c r="H622" s="87" t="s">
        <v>942</v>
      </c>
      <c r="I622" s="87" t="s">
        <v>44</v>
      </c>
      <c r="J622" s="90">
        <v>112.96</v>
      </c>
      <c r="K622" s="90">
        <v>112.96</v>
      </c>
      <c r="L622" s="87" t="s">
        <v>973</v>
      </c>
      <c r="M622" s="87">
        <v>28</v>
      </c>
      <c r="N622" s="88">
        <v>45116</v>
      </c>
      <c r="O622" s="88">
        <v>45123</v>
      </c>
      <c r="P622" s="87" t="s">
        <v>985</v>
      </c>
      <c r="Q622" s="87" t="s">
        <v>3</v>
      </c>
      <c r="R622" s="89" t="s">
        <v>975</v>
      </c>
      <c r="S622" s="89" t="s">
        <v>1025</v>
      </c>
      <c r="T622" s="89" t="s">
        <v>987</v>
      </c>
      <c r="U622" s="91">
        <v>45120</v>
      </c>
    </row>
    <row r="623" spans="1:21">
      <c r="A623" s="92">
        <v>45120.419411574076</v>
      </c>
      <c r="B623" s="93" t="s">
        <v>66</v>
      </c>
      <c r="C623" s="94" t="s">
        <v>1431</v>
      </c>
      <c r="D623" s="93" t="s">
        <v>1433</v>
      </c>
      <c r="E623" s="95">
        <v>2</v>
      </c>
      <c r="F623" s="93">
        <v>6904723</v>
      </c>
      <c r="G623" s="93" t="s">
        <v>117</v>
      </c>
      <c r="H623" s="93" t="s">
        <v>69</v>
      </c>
      <c r="I623" s="93" t="s">
        <v>44</v>
      </c>
      <c r="J623" s="96">
        <v>112.96</v>
      </c>
      <c r="K623" s="96">
        <v>225.92</v>
      </c>
      <c r="L623" s="93" t="s">
        <v>973</v>
      </c>
      <c r="M623" s="93">
        <v>28</v>
      </c>
      <c r="N623" s="94">
        <v>45116</v>
      </c>
      <c r="O623" s="94">
        <v>45123</v>
      </c>
      <c r="P623" s="93" t="s">
        <v>985</v>
      </c>
      <c r="Q623" s="93" t="s">
        <v>3</v>
      </c>
      <c r="R623" s="95" t="s">
        <v>975</v>
      </c>
      <c r="S623" s="95" t="s">
        <v>1025</v>
      </c>
      <c r="T623" s="95" t="s">
        <v>987</v>
      </c>
      <c r="U623" s="97">
        <v>45120</v>
      </c>
    </row>
    <row r="624" spans="1:21">
      <c r="A624" s="86">
        <v>45120.573371990744</v>
      </c>
      <c r="B624" s="87" t="s">
        <v>23</v>
      </c>
      <c r="C624" s="88" t="s">
        <v>1431</v>
      </c>
      <c r="D624" s="87" t="s">
        <v>1434</v>
      </c>
      <c r="E624" s="89">
        <v>8</v>
      </c>
      <c r="F624" s="87" t="s">
        <v>68</v>
      </c>
      <c r="G624" s="87" t="s">
        <v>68</v>
      </c>
      <c r="H624" s="87" t="s">
        <v>989</v>
      </c>
      <c r="I624" s="87" t="s">
        <v>44</v>
      </c>
      <c r="J624" s="90">
        <v>109.19</v>
      </c>
      <c r="K624" s="90">
        <v>873.52</v>
      </c>
      <c r="L624" s="87" t="s">
        <v>981</v>
      </c>
      <c r="M624" s="87">
        <v>28</v>
      </c>
      <c r="N624" s="88">
        <v>45116</v>
      </c>
      <c r="O624" s="88">
        <v>45123</v>
      </c>
      <c r="P624" s="87" t="s">
        <v>985</v>
      </c>
      <c r="Q624" s="87" t="s">
        <v>3</v>
      </c>
      <c r="R624" s="89" t="s">
        <v>975</v>
      </c>
      <c r="S624" s="89" t="s">
        <v>1025</v>
      </c>
      <c r="T624" s="89" t="s">
        <v>987</v>
      </c>
      <c r="U624" s="91">
        <v>45120</v>
      </c>
    </row>
    <row r="625" spans="1:21">
      <c r="A625" s="92">
        <v>45120.574046643516</v>
      </c>
      <c r="B625" s="93" t="s">
        <v>34</v>
      </c>
      <c r="C625" s="94" t="s">
        <v>1431</v>
      </c>
      <c r="D625" s="93" t="s">
        <v>1434</v>
      </c>
      <c r="E625" s="95">
        <v>8</v>
      </c>
      <c r="F625" s="93" t="s">
        <v>68</v>
      </c>
      <c r="G625" s="93" t="s">
        <v>68</v>
      </c>
      <c r="H625" s="93" t="s">
        <v>989</v>
      </c>
      <c r="I625" s="93" t="s">
        <v>44</v>
      </c>
      <c r="J625" s="96">
        <v>109.19</v>
      </c>
      <c r="K625" s="96">
        <v>873.52</v>
      </c>
      <c r="L625" s="93" t="s">
        <v>981</v>
      </c>
      <c r="M625" s="93">
        <v>28</v>
      </c>
      <c r="N625" s="94">
        <v>45116</v>
      </c>
      <c r="O625" s="94">
        <v>45123</v>
      </c>
      <c r="P625" s="93" t="s">
        <v>985</v>
      </c>
      <c r="Q625" s="93" t="s">
        <v>3</v>
      </c>
      <c r="R625" s="95" t="s">
        <v>975</v>
      </c>
      <c r="S625" s="95" t="s">
        <v>1025</v>
      </c>
      <c r="T625" s="95" t="s">
        <v>987</v>
      </c>
      <c r="U625" s="97">
        <v>45120</v>
      </c>
    </row>
    <row r="626" spans="1:21">
      <c r="A626" s="86">
        <v>45120.580635879633</v>
      </c>
      <c r="B626" s="87" t="s">
        <v>988</v>
      </c>
      <c r="C626" s="88" t="s">
        <v>1431</v>
      </c>
      <c r="D626" s="87" t="s">
        <v>1435</v>
      </c>
      <c r="E626" s="89">
        <v>1</v>
      </c>
      <c r="F626" s="87">
        <v>6953453</v>
      </c>
      <c r="G626" s="87" t="s">
        <v>68</v>
      </c>
      <c r="H626" s="87" t="s">
        <v>69</v>
      </c>
      <c r="I626" s="87" t="s">
        <v>44</v>
      </c>
      <c r="J626" s="90">
        <v>109.19</v>
      </c>
      <c r="K626" s="90">
        <v>109.19</v>
      </c>
      <c r="L626" s="87" t="s">
        <v>973</v>
      </c>
      <c r="M626" s="87">
        <v>28</v>
      </c>
      <c r="N626" s="88">
        <v>45116</v>
      </c>
      <c r="O626" s="88">
        <v>45123</v>
      </c>
      <c r="P626" s="87" t="s">
        <v>985</v>
      </c>
      <c r="Q626" s="87" t="s">
        <v>3</v>
      </c>
      <c r="R626" s="89" t="s">
        <v>975</v>
      </c>
      <c r="S626" s="89" t="s">
        <v>1025</v>
      </c>
      <c r="T626" s="89" t="s">
        <v>987</v>
      </c>
      <c r="U626" s="91">
        <v>45120</v>
      </c>
    </row>
    <row r="627" spans="1:21">
      <c r="A627" s="92">
        <v>45120.580944675923</v>
      </c>
      <c r="B627" s="93" t="s">
        <v>65</v>
      </c>
      <c r="C627" s="94" t="s">
        <v>1431</v>
      </c>
      <c r="D627" s="93" t="s">
        <v>1435</v>
      </c>
      <c r="E627" s="95">
        <v>1</v>
      </c>
      <c r="F627" s="93">
        <v>6953453</v>
      </c>
      <c r="G627" s="93" t="s">
        <v>68</v>
      </c>
      <c r="H627" s="93" t="s">
        <v>69</v>
      </c>
      <c r="I627" s="93" t="s">
        <v>44</v>
      </c>
      <c r="J627" s="96">
        <v>111.36</v>
      </c>
      <c r="K627" s="96">
        <v>111.36</v>
      </c>
      <c r="L627" s="93" t="s">
        <v>973</v>
      </c>
      <c r="M627" s="93">
        <v>28</v>
      </c>
      <c r="N627" s="94">
        <v>45116</v>
      </c>
      <c r="O627" s="94">
        <v>45123</v>
      </c>
      <c r="P627" s="93" t="s">
        <v>985</v>
      </c>
      <c r="Q627" s="93" t="s">
        <v>3</v>
      </c>
      <c r="R627" s="95" t="s">
        <v>975</v>
      </c>
      <c r="S627" s="95" t="s">
        <v>1025</v>
      </c>
      <c r="T627" s="95" t="s">
        <v>987</v>
      </c>
      <c r="U627" s="97">
        <v>45120</v>
      </c>
    </row>
    <row r="628" spans="1:21">
      <c r="A628" s="86">
        <v>45120.581841782405</v>
      </c>
      <c r="B628" s="87" t="s">
        <v>65</v>
      </c>
      <c r="C628" s="88" t="s">
        <v>1431</v>
      </c>
      <c r="D628" s="87" t="s">
        <v>1436</v>
      </c>
      <c r="E628" s="89">
        <v>1</v>
      </c>
      <c r="F628" s="87">
        <v>6976710</v>
      </c>
      <c r="G628" s="87" t="s">
        <v>68</v>
      </c>
      <c r="H628" s="87" t="s">
        <v>69</v>
      </c>
      <c r="I628" s="87" t="s">
        <v>44</v>
      </c>
      <c r="J628" s="90">
        <v>111.36</v>
      </c>
      <c r="K628" s="90">
        <v>111.36</v>
      </c>
      <c r="L628" s="87" t="s">
        <v>973</v>
      </c>
      <c r="M628" s="87">
        <v>28</v>
      </c>
      <c r="N628" s="88">
        <v>45116</v>
      </c>
      <c r="O628" s="88">
        <v>45123</v>
      </c>
      <c r="P628" s="87" t="s">
        <v>985</v>
      </c>
      <c r="Q628" s="87" t="s">
        <v>3</v>
      </c>
      <c r="R628" s="89" t="s">
        <v>975</v>
      </c>
      <c r="S628" s="89" t="s">
        <v>1025</v>
      </c>
      <c r="T628" s="89" t="s">
        <v>987</v>
      </c>
      <c r="U628" s="91">
        <v>45120</v>
      </c>
    </row>
    <row r="629" spans="1:21">
      <c r="A629" s="92">
        <v>45120.581979513889</v>
      </c>
      <c r="B629" s="93" t="s">
        <v>988</v>
      </c>
      <c r="C629" s="94" t="s">
        <v>1431</v>
      </c>
      <c r="D629" s="93" t="s">
        <v>1436</v>
      </c>
      <c r="E629" s="95">
        <v>1</v>
      </c>
      <c r="F629" s="93">
        <v>6976710</v>
      </c>
      <c r="G629" s="93" t="s">
        <v>68</v>
      </c>
      <c r="H629" s="93" t="s">
        <v>69</v>
      </c>
      <c r="I629" s="93" t="s">
        <v>44</v>
      </c>
      <c r="J629" s="96">
        <v>109.19</v>
      </c>
      <c r="K629" s="96">
        <v>109.19</v>
      </c>
      <c r="L629" s="93" t="s">
        <v>973</v>
      </c>
      <c r="M629" s="93">
        <v>28</v>
      </c>
      <c r="N629" s="94">
        <v>45116</v>
      </c>
      <c r="O629" s="94">
        <v>45123</v>
      </c>
      <c r="P629" s="93" t="s">
        <v>985</v>
      </c>
      <c r="Q629" s="93" t="s">
        <v>3</v>
      </c>
      <c r="R629" s="95" t="s">
        <v>975</v>
      </c>
      <c r="S629" s="95" t="s">
        <v>1025</v>
      </c>
      <c r="T629" s="95" t="s">
        <v>987</v>
      </c>
      <c r="U629" s="97">
        <v>45120</v>
      </c>
    </row>
    <row r="630" spans="1:21">
      <c r="A630" s="86">
        <v>45120.582820370371</v>
      </c>
      <c r="B630" s="87" t="s">
        <v>988</v>
      </c>
      <c r="C630" s="88" t="s">
        <v>1431</v>
      </c>
      <c r="D630" s="87" t="s">
        <v>1437</v>
      </c>
      <c r="E630" s="89">
        <v>6</v>
      </c>
      <c r="F630" s="87">
        <v>6958577</v>
      </c>
      <c r="G630" s="87" t="s">
        <v>68</v>
      </c>
      <c r="H630" s="87" t="s">
        <v>69</v>
      </c>
      <c r="I630" s="87" t="s">
        <v>44</v>
      </c>
      <c r="J630" s="90">
        <v>109.19</v>
      </c>
      <c r="K630" s="90">
        <v>655.14</v>
      </c>
      <c r="L630" s="87" t="s">
        <v>973</v>
      </c>
      <c r="M630" s="87">
        <v>28</v>
      </c>
      <c r="N630" s="88">
        <v>45116</v>
      </c>
      <c r="O630" s="88">
        <v>45123</v>
      </c>
      <c r="P630" s="87" t="s">
        <v>985</v>
      </c>
      <c r="Q630" s="87" t="s">
        <v>3</v>
      </c>
      <c r="R630" s="89" t="s">
        <v>975</v>
      </c>
      <c r="S630" s="89" t="s">
        <v>1025</v>
      </c>
      <c r="T630" s="89" t="s">
        <v>987</v>
      </c>
      <c r="U630" s="91">
        <v>45120</v>
      </c>
    </row>
    <row r="631" spans="1:21">
      <c r="A631" s="92">
        <v>45120.582924421295</v>
      </c>
      <c r="B631" s="93" t="s">
        <v>65</v>
      </c>
      <c r="C631" s="94" t="s">
        <v>1431</v>
      </c>
      <c r="D631" s="93" t="s">
        <v>1437</v>
      </c>
      <c r="E631" s="95">
        <v>6</v>
      </c>
      <c r="F631" s="93">
        <v>6958577</v>
      </c>
      <c r="G631" s="93" t="s">
        <v>68</v>
      </c>
      <c r="H631" s="93" t="s">
        <v>69</v>
      </c>
      <c r="I631" s="93" t="s">
        <v>44</v>
      </c>
      <c r="J631" s="96">
        <v>111.36</v>
      </c>
      <c r="K631" s="96">
        <v>668.16</v>
      </c>
      <c r="L631" s="93" t="s">
        <v>973</v>
      </c>
      <c r="M631" s="93">
        <v>28</v>
      </c>
      <c r="N631" s="94">
        <v>45116</v>
      </c>
      <c r="O631" s="94">
        <v>45123</v>
      </c>
      <c r="P631" s="93" t="s">
        <v>985</v>
      </c>
      <c r="Q631" s="93" t="s">
        <v>3</v>
      </c>
      <c r="R631" s="95" t="s">
        <v>975</v>
      </c>
      <c r="S631" s="95" t="s">
        <v>1025</v>
      </c>
      <c r="T631" s="95" t="s">
        <v>987</v>
      </c>
      <c r="U631" s="97">
        <v>45120</v>
      </c>
    </row>
    <row r="632" spans="1:21">
      <c r="A632" s="86">
        <v>45120.586187615743</v>
      </c>
      <c r="B632" s="87" t="s">
        <v>66</v>
      </c>
      <c r="C632" s="88" t="s">
        <v>1431</v>
      </c>
      <c r="D632" s="87" t="s">
        <v>1391</v>
      </c>
      <c r="E632" s="89">
        <v>1</v>
      </c>
      <c r="F632" s="87">
        <v>6958577</v>
      </c>
      <c r="G632" s="87" t="s">
        <v>68</v>
      </c>
      <c r="H632" s="87" t="s">
        <v>69</v>
      </c>
      <c r="I632" s="87" t="s">
        <v>44</v>
      </c>
      <c r="J632" s="90">
        <v>112.96</v>
      </c>
      <c r="K632" s="90">
        <v>112.96</v>
      </c>
      <c r="L632" s="87" t="s">
        <v>973</v>
      </c>
      <c r="M632" s="87">
        <v>28</v>
      </c>
      <c r="N632" s="88">
        <v>45116</v>
      </c>
      <c r="O632" s="88">
        <v>45123</v>
      </c>
      <c r="P632" s="87" t="s">
        <v>985</v>
      </c>
      <c r="Q632" s="87" t="s">
        <v>3</v>
      </c>
      <c r="R632" s="89" t="s">
        <v>975</v>
      </c>
      <c r="S632" s="89" t="s">
        <v>1025</v>
      </c>
      <c r="T632" s="89" t="s">
        <v>987</v>
      </c>
      <c r="U632" s="91">
        <v>45120</v>
      </c>
    </row>
    <row r="633" spans="1:21">
      <c r="A633" s="92">
        <v>45120.586695717589</v>
      </c>
      <c r="B633" s="93" t="s">
        <v>66</v>
      </c>
      <c r="C633" s="94" t="s">
        <v>1431</v>
      </c>
      <c r="D633" s="93" t="s">
        <v>1438</v>
      </c>
      <c r="E633" s="95">
        <v>4</v>
      </c>
      <c r="F633" s="93">
        <v>6904723</v>
      </c>
      <c r="G633" s="93" t="s">
        <v>68</v>
      </c>
      <c r="H633" s="93" t="s">
        <v>69</v>
      </c>
      <c r="I633" s="93" t="s">
        <v>44</v>
      </c>
      <c r="J633" s="96">
        <v>112.96</v>
      </c>
      <c r="K633" s="96">
        <v>451.84</v>
      </c>
      <c r="L633" s="93" t="s">
        <v>973</v>
      </c>
      <c r="M633" s="93">
        <v>28</v>
      </c>
      <c r="N633" s="94">
        <v>45116</v>
      </c>
      <c r="O633" s="94">
        <v>45123</v>
      </c>
      <c r="P633" s="93" t="s">
        <v>985</v>
      </c>
      <c r="Q633" s="93" t="s">
        <v>3</v>
      </c>
      <c r="R633" s="95" t="s">
        <v>975</v>
      </c>
      <c r="S633" s="95" t="s">
        <v>1025</v>
      </c>
      <c r="T633" s="95" t="s">
        <v>987</v>
      </c>
      <c r="U633" s="97">
        <v>45120</v>
      </c>
    </row>
    <row r="634" spans="1:21">
      <c r="A634" s="86">
        <v>45121.273439699071</v>
      </c>
      <c r="B634" s="87" t="s">
        <v>35</v>
      </c>
      <c r="C634" s="88" t="s">
        <v>1431</v>
      </c>
      <c r="D634" s="87" t="s">
        <v>1439</v>
      </c>
      <c r="E634" s="89">
        <v>8</v>
      </c>
      <c r="F634" s="87" t="s">
        <v>68</v>
      </c>
      <c r="G634" s="87" t="s">
        <v>68</v>
      </c>
      <c r="H634" s="87" t="s">
        <v>991</v>
      </c>
      <c r="I634" s="87" t="s">
        <v>44</v>
      </c>
      <c r="J634" s="90">
        <v>109.19</v>
      </c>
      <c r="K634" s="90">
        <v>873.52</v>
      </c>
      <c r="L634" s="87" t="s">
        <v>981</v>
      </c>
      <c r="M634" s="87">
        <v>28</v>
      </c>
      <c r="N634" s="88">
        <v>45116</v>
      </c>
      <c r="O634" s="88">
        <v>45123</v>
      </c>
      <c r="P634" s="87" t="s">
        <v>985</v>
      </c>
      <c r="Q634" s="87" t="s">
        <v>3</v>
      </c>
      <c r="R634" s="89" t="s">
        <v>975</v>
      </c>
      <c r="S634" s="89" t="s">
        <v>1025</v>
      </c>
      <c r="T634" s="89" t="s">
        <v>987</v>
      </c>
      <c r="U634" s="91">
        <v>45120</v>
      </c>
    </row>
    <row r="635" spans="1:21">
      <c r="A635" s="92">
        <v>45121.273691435184</v>
      </c>
      <c r="B635" s="93" t="s">
        <v>35</v>
      </c>
      <c r="C635" s="94" t="s">
        <v>946</v>
      </c>
      <c r="D635" s="93" t="s">
        <v>1439</v>
      </c>
      <c r="E635" s="95">
        <v>8</v>
      </c>
      <c r="F635" s="93" t="s">
        <v>68</v>
      </c>
      <c r="G635" s="93" t="s">
        <v>68</v>
      </c>
      <c r="H635" s="93" t="s">
        <v>991</v>
      </c>
      <c r="I635" s="93" t="s">
        <v>44</v>
      </c>
      <c r="J635" s="96">
        <v>109.19</v>
      </c>
      <c r="K635" s="96">
        <v>873.52</v>
      </c>
      <c r="L635" s="93" t="s">
        <v>981</v>
      </c>
      <c r="M635" s="93">
        <v>28</v>
      </c>
      <c r="N635" s="94">
        <v>45116</v>
      </c>
      <c r="O635" s="94">
        <v>45123</v>
      </c>
      <c r="P635" s="93" t="s">
        <v>985</v>
      </c>
      <c r="Q635" s="93" t="s">
        <v>3</v>
      </c>
      <c r="R635" s="95" t="s">
        <v>975</v>
      </c>
      <c r="S635" s="95" t="s">
        <v>986</v>
      </c>
      <c r="T635" s="95" t="s">
        <v>987</v>
      </c>
      <c r="U635" s="97">
        <v>45121</v>
      </c>
    </row>
    <row r="636" spans="1:21">
      <c r="A636" s="86">
        <v>45121.485461805554</v>
      </c>
      <c r="B636" s="87" t="s">
        <v>66</v>
      </c>
      <c r="C636" s="88" t="s">
        <v>946</v>
      </c>
      <c r="D636" s="87" t="s">
        <v>1440</v>
      </c>
      <c r="E636" s="89">
        <v>5</v>
      </c>
      <c r="F636" s="87">
        <v>6904723</v>
      </c>
      <c r="G636" s="87" t="s">
        <v>117</v>
      </c>
      <c r="H636" s="87" t="s">
        <v>69</v>
      </c>
      <c r="I636" s="87" t="s">
        <v>44</v>
      </c>
      <c r="J636" s="90">
        <v>112.96</v>
      </c>
      <c r="K636" s="90">
        <v>564.79999999999995</v>
      </c>
      <c r="L636" s="87" t="s">
        <v>973</v>
      </c>
      <c r="M636" s="87">
        <v>28</v>
      </c>
      <c r="N636" s="88">
        <v>45116</v>
      </c>
      <c r="O636" s="88">
        <v>45123</v>
      </c>
      <c r="P636" s="87" t="s">
        <v>985</v>
      </c>
      <c r="Q636" s="87" t="s">
        <v>3</v>
      </c>
      <c r="R636" s="89" t="s">
        <v>975</v>
      </c>
      <c r="S636" s="89" t="s">
        <v>986</v>
      </c>
      <c r="T636" s="89" t="s">
        <v>987</v>
      </c>
      <c r="U636" s="91">
        <v>45121</v>
      </c>
    </row>
    <row r="637" spans="1:21">
      <c r="A637" s="92">
        <v>45121.490253935182</v>
      </c>
      <c r="B637" s="93" t="s">
        <v>66</v>
      </c>
      <c r="C637" s="94" t="s">
        <v>946</v>
      </c>
      <c r="D637" s="93" t="s">
        <v>1441</v>
      </c>
      <c r="E637" s="95">
        <v>1</v>
      </c>
      <c r="F637" s="93">
        <v>6953453</v>
      </c>
      <c r="G637" s="93" t="s">
        <v>68</v>
      </c>
      <c r="H637" s="93" t="s">
        <v>69</v>
      </c>
      <c r="I637" s="93" t="s">
        <v>44</v>
      </c>
      <c r="J637" s="96">
        <v>112.96</v>
      </c>
      <c r="K637" s="96">
        <v>112.96</v>
      </c>
      <c r="L637" s="93" t="s">
        <v>973</v>
      </c>
      <c r="M637" s="93">
        <v>28</v>
      </c>
      <c r="N637" s="94">
        <v>45116</v>
      </c>
      <c r="O637" s="94">
        <v>45123</v>
      </c>
      <c r="P637" s="93" t="s">
        <v>985</v>
      </c>
      <c r="Q637" s="93" t="s">
        <v>3</v>
      </c>
      <c r="R637" s="95" t="s">
        <v>975</v>
      </c>
      <c r="S637" s="95" t="s">
        <v>986</v>
      </c>
      <c r="T637" s="95" t="s">
        <v>987</v>
      </c>
      <c r="U637" s="97">
        <v>45121</v>
      </c>
    </row>
    <row r="638" spans="1:21">
      <c r="A638" s="86">
        <v>45121.492531134259</v>
      </c>
      <c r="B638" s="87" t="s">
        <v>66</v>
      </c>
      <c r="C638" s="88" t="s">
        <v>946</v>
      </c>
      <c r="D638" s="87" t="s">
        <v>1442</v>
      </c>
      <c r="E638" s="89">
        <v>1</v>
      </c>
      <c r="F638" s="87">
        <v>6971105</v>
      </c>
      <c r="G638" s="87" t="s">
        <v>68</v>
      </c>
      <c r="H638" s="87" t="s">
        <v>69</v>
      </c>
      <c r="I638" s="87" t="s">
        <v>44</v>
      </c>
      <c r="J638" s="90">
        <v>112.96</v>
      </c>
      <c r="K638" s="90">
        <v>112.96</v>
      </c>
      <c r="L638" s="87" t="s">
        <v>973</v>
      </c>
      <c r="M638" s="87">
        <v>28</v>
      </c>
      <c r="N638" s="88">
        <v>45116</v>
      </c>
      <c r="O638" s="88">
        <v>45123</v>
      </c>
      <c r="P638" s="87" t="s">
        <v>985</v>
      </c>
      <c r="Q638" s="87" t="s">
        <v>3</v>
      </c>
      <c r="R638" s="89" t="s">
        <v>975</v>
      </c>
      <c r="S638" s="89" t="s">
        <v>986</v>
      </c>
      <c r="T638" s="89" t="s">
        <v>987</v>
      </c>
      <c r="U638" s="91">
        <v>45121</v>
      </c>
    </row>
    <row r="639" spans="1:21">
      <c r="A639" s="92">
        <v>45121.49346597222</v>
      </c>
      <c r="B639" s="93" t="s">
        <v>66</v>
      </c>
      <c r="C639" s="94" t="s">
        <v>946</v>
      </c>
      <c r="D639" s="93" t="s">
        <v>1074</v>
      </c>
      <c r="E639" s="95">
        <v>1</v>
      </c>
      <c r="F639" s="93">
        <v>20028</v>
      </c>
      <c r="G639" s="93" t="s">
        <v>68</v>
      </c>
      <c r="H639" s="93" t="s">
        <v>69</v>
      </c>
      <c r="I639" s="93" t="s">
        <v>44</v>
      </c>
      <c r="J639" s="96">
        <v>112.96</v>
      </c>
      <c r="K639" s="96">
        <v>112.96</v>
      </c>
      <c r="L639" s="93" t="s">
        <v>973</v>
      </c>
      <c r="M639" s="93">
        <v>28</v>
      </c>
      <c r="N639" s="94">
        <v>45116</v>
      </c>
      <c r="O639" s="94">
        <v>45123</v>
      </c>
      <c r="P639" s="93" t="s">
        <v>985</v>
      </c>
      <c r="Q639" s="93" t="s">
        <v>3</v>
      </c>
      <c r="R639" s="95" t="s">
        <v>975</v>
      </c>
      <c r="S639" s="95" t="s">
        <v>986</v>
      </c>
      <c r="T639" s="95" t="s">
        <v>987</v>
      </c>
      <c r="U639" s="97">
        <v>45121</v>
      </c>
    </row>
    <row r="640" spans="1:21">
      <c r="A640" s="86">
        <v>45121.55395173611</v>
      </c>
      <c r="B640" s="87" t="s">
        <v>988</v>
      </c>
      <c r="C640" s="88" t="s">
        <v>946</v>
      </c>
      <c r="D640" s="87" t="s">
        <v>1443</v>
      </c>
      <c r="E640" s="89">
        <v>7</v>
      </c>
      <c r="F640" s="87" t="s">
        <v>68</v>
      </c>
      <c r="G640" s="87" t="s">
        <v>68</v>
      </c>
      <c r="H640" s="87" t="s">
        <v>989</v>
      </c>
      <c r="I640" s="87" t="s">
        <v>44</v>
      </c>
      <c r="J640" s="90">
        <v>109.19</v>
      </c>
      <c r="K640" s="90">
        <v>764.32999999999993</v>
      </c>
      <c r="L640" s="87" t="s">
        <v>981</v>
      </c>
      <c r="M640" s="87">
        <v>28</v>
      </c>
      <c r="N640" s="88">
        <v>45116</v>
      </c>
      <c r="O640" s="88">
        <v>45123</v>
      </c>
      <c r="P640" s="87" t="s">
        <v>985</v>
      </c>
      <c r="Q640" s="87" t="s">
        <v>3</v>
      </c>
      <c r="R640" s="89" t="s">
        <v>975</v>
      </c>
      <c r="S640" s="89" t="s">
        <v>986</v>
      </c>
      <c r="T640" s="89" t="s">
        <v>987</v>
      </c>
      <c r="U640" s="91">
        <v>45121</v>
      </c>
    </row>
    <row r="641" spans="1:21">
      <c r="A641" s="92">
        <v>45121.555499768518</v>
      </c>
      <c r="B641" s="93" t="s">
        <v>988</v>
      </c>
      <c r="C641" s="94" t="s">
        <v>946</v>
      </c>
      <c r="D641" s="93" t="s">
        <v>126</v>
      </c>
      <c r="E641" s="95">
        <v>1</v>
      </c>
      <c r="F641" s="93">
        <v>6904723</v>
      </c>
      <c r="G641" s="93" t="s">
        <v>68</v>
      </c>
      <c r="H641" s="93" t="s">
        <v>69</v>
      </c>
      <c r="I641" s="93" t="s">
        <v>44</v>
      </c>
      <c r="J641" s="96">
        <v>109.19</v>
      </c>
      <c r="K641" s="96">
        <v>109.19</v>
      </c>
      <c r="L641" s="93" t="s">
        <v>973</v>
      </c>
      <c r="M641" s="93">
        <v>28</v>
      </c>
      <c r="N641" s="94">
        <v>45116</v>
      </c>
      <c r="O641" s="94">
        <v>45123</v>
      </c>
      <c r="P641" s="93" t="s">
        <v>985</v>
      </c>
      <c r="Q641" s="93" t="s">
        <v>3</v>
      </c>
      <c r="R641" s="95" t="s">
        <v>975</v>
      </c>
      <c r="S641" s="95" t="s">
        <v>986</v>
      </c>
      <c r="T641" s="95" t="s">
        <v>987</v>
      </c>
      <c r="U641" s="97">
        <v>45121</v>
      </c>
    </row>
    <row r="642" spans="1:21">
      <c r="A642" s="86">
        <v>45121.578722569444</v>
      </c>
      <c r="B642" s="87" t="s">
        <v>34</v>
      </c>
      <c r="C642" s="88" t="s">
        <v>946</v>
      </c>
      <c r="D642" s="87" t="s">
        <v>1444</v>
      </c>
      <c r="E642" s="89">
        <v>8</v>
      </c>
      <c r="F642" s="87" t="s">
        <v>68</v>
      </c>
      <c r="G642" s="87" t="s">
        <v>68</v>
      </c>
      <c r="H642" s="87" t="s">
        <v>989</v>
      </c>
      <c r="I642" s="87" t="s">
        <v>44</v>
      </c>
      <c r="J642" s="90">
        <v>109.19</v>
      </c>
      <c r="K642" s="90">
        <v>873.52</v>
      </c>
      <c r="L642" s="87" t="s">
        <v>981</v>
      </c>
      <c r="M642" s="87">
        <v>28</v>
      </c>
      <c r="N642" s="88">
        <v>45116</v>
      </c>
      <c r="O642" s="88">
        <v>45123</v>
      </c>
      <c r="P642" s="87" t="s">
        <v>985</v>
      </c>
      <c r="Q642" s="87" t="s">
        <v>3</v>
      </c>
      <c r="R642" s="89" t="s">
        <v>975</v>
      </c>
      <c r="S642" s="89" t="s">
        <v>986</v>
      </c>
      <c r="T642" s="89" t="s">
        <v>987</v>
      </c>
      <c r="U642" s="91">
        <v>45121</v>
      </c>
    </row>
    <row r="643" spans="1:21">
      <c r="A643" s="92">
        <v>45121.578786226855</v>
      </c>
      <c r="B643" s="93" t="s">
        <v>65</v>
      </c>
      <c r="C643" s="94" t="s">
        <v>946</v>
      </c>
      <c r="D643" s="93" t="s">
        <v>1444</v>
      </c>
      <c r="E643" s="95">
        <v>8</v>
      </c>
      <c r="F643" s="93" t="s">
        <v>68</v>
      </c>
      <c r="G643" s="93" t="s">
        <v>68</v>
      </c>
      <c r="H643" s="93" t="s">
        <v>989</v>
      </c>
      <c r="I643" s="93" t="s">
        <v>44</v>
      </c>
      <c r="J643" s="96">
        <v>111.36</v>
      </c>
      <c r="K643" s="96">
        <v>890.88</v>
      </c>
      <c r="L643" s="93" t="s">
        <v>981</v>
      </c>
      <c r="M643" s="93">
        <v>28</v>
      </c>
      <c r="N643" s="94">
        <v>45116</v>
      </c>
      <c r="O643" s="94">
        <v>45123</v>
      </c>
      <c r="P643" s="93" t="s">
        <v>985</v>
      </c>
      <c r="Q643" s="93" t="s">
        <v>3</v>
      </c>
      <c r="R643" s="95" t="s">
        <v>975</v>
      </c>
      <c r="S643" s="95" t="s">
        <v>986</v>
      </c>
      <c r="T643" s="95" t="s">
        <v>987</v>
      </c>
      <c r="U643" s="97">
        <v>45121</v>
      </c>
    </row>
    <row r="644" spans="1:21">
      <c r="A644" s="86">
        <v>45126.562231365744</v>
      </c>
      <c r="B644" s="87" t="s">
        <v>76</v>
      </c>
      <c r="C644" s="88" t="s">
        <v>946</v>
      </c>
      <c r="D644" s="87" t="s">
        <v>77</v>
      </c>
      <c r="E644" s="89">
        <v>2</v>
      </c>
      <c r="F644" s="87">
        <v>6904723</v>
      </c>
      <c r="G644" s="87" t="s">
        <v>117</v>
      </c>
      <c r="H644" s="87" t="s">
        <v>69</v>
      </c>
      <c r="I644" s="87" t="s">
        <v>44</v>
      </c>
      <c r="J644" s="90">
        <v>116.75</v>
      </c>
      <c r="K644" s="90">
        <v>233.5</v>
      </c>
      <c r="L644" s="87" t="s">
        <v>973</v>
      </c>
      <c r="M644" s="87">
        <v>28</v>
      </c>
      <c r="N644" s="88">
        <v>45116</v>
      </c>
      <c r="O644" s="88">
        <v>45123</v>
      </c>
      <c r="P644" s="87" t="s">
        <v>985</v>
      </c>
      <c r="Q644" s="87" t="s">
        <v>3</v>
      </c>
      <c r="R644" s="89" t="s">
        <v>975</v>
      </c>
      <c r="S644" s="89" t="s">
        <v>986</v>
      </c>
      <c r="T644" s="89" t="s">
        <v>987</v>
      </c>
      <c r="U644" s="91">
        <v>45121</v>
      </c>
    </row>
    <row r="645" spans="1:21">
      <c r="A645" s="92">
        <v>45127.285768171299</v>
      </c>
      <c r="B645" s="93" t="s">
        <v>988</v>
      </c>
      <c r="C645" s="94" t="s">
        <v>946</v>
      </c>
      <c r="D645" s="93" t="s">
        <v>1445</v>
      </c>
      <c r="E645" s="95">
        <v>8</v>
      </c>
      <c r="F645" s="93">
        <v>6966341</v>
      </c>
      <c r="G645" s="93" t="s">
        <v>68</v>
      </c>
      <c r="H645" s="93" t="s">
        <v>69</v>
      </c>
      <c r="I645" s="93" t="s">
        <v>44</v>
      </c>
      <c r="J645" s="96">
        <v>109.19</v>
      </c>
      <c r="K645" s="96">
        <v>873.52</v>
      </c>
      <c r="L645" s="93" t="s">
        <v>973</v>
      </c>
      <c r="M645" s="93">
        <v>28</v>
      </c>
      <c r="N645" s="94">
        <v>45116</v>
      </c>
      <c r="O645" s="94">
        <v>45123</v>
      </c>
      <c r="P645" s="93" t="s">
        <v>985</v>
      </c>
      <c r="Q645" s="93" t="s">
        <v>3</v>
      </c>
      <c r="R645" s="95" t="s">
        <v>975</v>
      </c>
      <c r="S645" s="95" t="s">
        <v>986</v>
      </c>
      <c r="T645" s="95" t="s">
        <v>987</v>
      </c>
      <c r="U645" s="97">
        <v>45121</v>
      </c>
    </row>
    <row r="646" spans="1:21">
      <c r="A646" s="86">
        <v>45124.577442592592</v>
      </c>
      <c r="B646" s="87" t="s">
        <v>35</v>
      </c>
      <c r="C646" s="88" t="s">
        <v>1446</v>
      </c>
      <c r="D646" s="87" t="s">
        <v>830</v>
      </c>
      <c r="E646" s="89">
        <v>8</v>
      </c>
      <c r="F646" s="87" t="s">
        <v>68</v>
      </c>
      <c r="G646" s="87" t="s">
        <v>68</v>
      </c>
      <c r="H646" s="87" t="s">
        <v>989</v>
      </c>
      <c r="I646" s="87" t="s">
        <v>44</v>
      </c>
      <c r="J646" s="90">
        <v>109.19</v>
      </c>
      <c r="K646" s="90">
        <v>873.52</v>
      </c>
      <c r="L646" s="87" t="s">
        <v>981</v>
      </c>
      <c r="M646" s="87">
        <v>29</v>
      </c>
      <c r="N646" s="88">
        <v>45123</v>
      </c>
      <c r="O646" s="88">
        <v>45130</v>
      </c>
      <c r="P646" s="87" t="s">
        <v>1447</v>
      </c>
      <c r="Q646" s="87" t="s">
        <v>3</v>
      </c>
      <c r="R646" s="89" t="s">
        <v>975</v>
      </c>
      <c r="S646" s="89" t="s">
        <v>1039</v>
      </c>
      <c r="T646" s="89" t="s">
        <v>987</v>
      </c>
      <c r="U646" s="91">
        <v>45124</v>
      </c>
    </row>
    <row r="647" spans="1:21">
      <c r="A647" s="92">
        <v>45124.577769328702</v>
      </c>
      <c r="B647" s="93" t="s">
        <v>23</v>
      </c>
      <c r="C647" s="94" t="s">
        <v>1446</v>
      </c>
      <c r="D647" s="93" t="s">
        <v>830</v>
      </c>
      <c r="E647" s="95">
        <v>8</v>
      </c>
      <c r="F647" s="93" t="s">
        <v>68</v>
      </c>
      <c r="G647" s="93" t="s">
        <v>68</v>
      </c>
      <c r="H647" s="93" t="s">
        <v>989</v>
      </c>
      <c r="I647" s="93" t="s">
        <v>44</v>
      </c>
      <c r="J647" s="96">
        <v>109.19</v>
      </c>
      <c r="K647" s="96">
        <v>873.52</v>
      </c>
      <c r="L647" s="93" t="s">
        <v>981</v>
      </c>
      <c r="M647" s="93">
        <v>29</v>
      </c>
      <c r="N647" s="94">
        <v>45123</v>
      </c>
      <c r="O647" s="94">
        <v>45130</v>
      </c>
      <c r="P647" s="93" t="s">
        <v>1447</v>
      </c>
      <c r="Q647" s="93" t="s">
        <v>3</v>
      </c>
      <c r="R647" s="95" t="s">
        <v>975</v>
      </c>
      <c r="S647" s="95" t="s">
        <v>1039</v>
      </c>
      <c r="T647" s="95" t="s">
        <v>987</v>
      </c>
      <c r="U647" s="97">
        <v>45124</v>
      </c>
    </row>
    <row r="648" spans="1:21">
      <c r="A648" s="86">
        <v>45124.577910069442</v>
      </c>
      <c r="B648" s="87" t="s">
        <v>65</v>
      </c>
      <c r="C648" s="88" t="s">
        <v>1446</v>
      </c>
      <c r="D648" s="87" t="s">
        <v>830</v>
      </c>
      <c r="E648" s="89">
        <v>8</v>
      </c>
      <c r="F648" s="87" t="s">
        <v>68</v>
      </c>
      <c r="G648" s="87" t="s">
        <v>68</v>
      </c>
      <c r="H648" s="87" t="s">
        <v>989</v>
      </c>
      <c r="I648" s="87" t="s">
        <v>44</v>
      </c>
      <c r="J648" s="90">
        <v>111.36</v>
      </c>
      <c r="K648" s="90">
        <v>890.88</v>
      </c>
      <c r="L648" s="87" t="s">
        <v>981</v>
      </c>
      <c r="M648" s="87">
        <v>29</v>
      </c>
      <c r="N648" s="88">
        <v>45123</v>
      </c>
      <c r="O648" s="88">
        <v>45130</v>
      </c>
      <c r="P648" s="87" t="s">
        <v>1447</v>
      </c>
      <c r="Q648" s="87" t="s">
        <v>3</v>
      </c>
      <c r="R648" s="89" t="s">
        <v>975</v>
      </c>
      <c r="S648" s="89" t="s">
        <v>1039</v>
      </c>
      <c r="T648" s="89" t="s">
        <v>987</v>
      </c>
      <c r="U648" s="91">
        <v>45124</v>
      </c>
    </row>
    <row r="649" spans="1:21">
      <c r="A649" s="92">
        <v>45125.266390046294</v>
      </c>
      <c r="B649" s="93" t="s">
        <v>988</v>
      </c>
      <c r="C649" s="94" t="s">
        <v>1446</v>
      </c>
      <c r="D649" s="93" t="s">
        <v>1448</v>
      </c>
      <c r="E649" s="95">
        <v>3</v>
      </c>
      <c r="F649" s="93" t="s">
        <v>68</v>
      </c>
      <c r="G649" s="93" t="s">
        <v>68</v>
      </c>
      <c r="H649" s="93" t="s">
        <v>989</v>
      </c>
      <c r="I649" s="93" t="s">
        <v>44</v>
      </c>
      <c r="J649" s="96">
        <v>109.19</v>
      </c>
      <c r="K649" s="96">
        <v>327.57</v>
      </c>
      <c r="L649" s="93" t="s">
        <v>981</v>
      </c>
      <c r="M649" s="93">
        <v>29</v>
      </c>
      <c r="N649" s="94">
        <v>45123</v>
      </c>
      <c r="O649" s="94">
        <v>45130</v>
      </c>
      <c r="P649" s="93" t="s">
        <v>1447</v>
      </c>
      <c r="Q649" s="93" t="s">
        <v>3</v>
      </c>
      <c r="R649" s="95" t="s">
        <v>975</v>
      </c>
      <c r="S649" s="95" t="s">
        <v>1039</v>
      </c>
      <c r="T649" s="95" t="s">
        <v>987</v>
      </c>
      <c r="U649" s="97">
        <v>45124</v>
      </c>
    </row>
    <row r="650" spans="1:21">
      <c r="A650" s="86">
        <v>45125.268172337965</v>
      </c>
      <c r="B650" s="87" t="s">
        <v>988</v>
      </c>
      <c r="C650" s="88" t="s">
        <v>1446</v>
      </c>
      <c r="D650" s="87" t="s">
        <v>1449</v>
      </c>
      <c r="E650" s="89">
        <v>5</v>
      </c>
      <c r="F650" s="87" t="s">
        <v>68</v>
      </c>
      <c r="G650" s="87" t="s">
        <v>68</v>
      </c>
      <c r="H650" s="87" t="s">
        <v>991</v>
      </c>
      <c r="I650" s="87" t="s">
        <v>44</v>
      </c>
      <c r="J650" s="90">
        <v>109.19</v>
      </c>
      <c r="K650" s="90">
        <v>545.95000000000005</v>
      </c>
      <c r="L650" s="87" t="s">
        <v>981</v>
      </c>
      <c r="M650" s="87">
        <v>29</v>
      </c>
      <c r="N650" s="88">
        <v>45123</v>
      </c>
      <c r="O650" s="88">
        <v>45130</v>
      </c>
      <c r="P650" s="87" t="s">
        <v>1447</v>
      </c>
      <c r="Q650" s="87" t="s">
        <v>3</v>
      </c>
      <c r="R650" s="89" t="s">
        <v>975</v>
      </c>
      <c r="S650" s="89" t="s">
        <v>1039</v>
      </c>
      <c r="T650" s="89" t="s">
        <v>987</v>
      </c>
      <c r="U650" s="91">
        <v>45124</v>
      </c>
    </row>
    <row r="651" spans="1:21">
      <c r="A651" s="92">
        <v>45125.364940624997</v>
      </c>
      <c r="B651" s="93" t="s">
        <v>66</v>
      </c>
      <c r="C651" s="94" t="s">
        <v>1446</v>
      </c>
      <c r="D651" s="93" t="s">
        <v>1450</v>
      </c>
      <c r="E651" s="95">
        <v>1</v>
      </c>
      <c r="F651" s="93">
        <v>6904723</v>
      </c>
      <c r="G651" s="93" t="s">
        <v>117</v>
      </c>
      <c r="H651" s="93" t="s">
        <v>69</v>
      </c>
      <c r="I651" s="93" t="s">
        <v>44</v>
      </c>
      <c r="J651" s="96">
        <v>112.96</v>
      </c>
      <c r="K651" s="96">
        <v>112.96</v>
      </c>
      <c r="L651" s="93" t="s">
        <v>973</v>
      </c>
      <c r="M651" s="93">
        <v>29</v>
      </c>
      <c r="N651" s="94">
        <v>45123</v>
      </c>
      <c r="O651" s="94">
        <v>45130</v>
      </c>
      <c r="P651" s="93" t="s">
        <v>1447</v>
      </c>
      <c r="Q651" s="93" t="s">
        <v>3</v>
      </c>
      <c r="R651" s="95" t="s">
        <v>975</v>
      </c>
      <c r="S651" s="95" t="s">
        <v>1039</v>
      </c>
      <c r="T651" s="95" t="s">
        <v>987</v>
      </c>
      <c r="U651" s="97">
        <v>45124</v>
      </c>
    </row>
    <row r="652" spans="1:21">
      <c r="A652" s="86">
        <v>45125.365242476852</v>
      </c>
      <c r="B652" s="87" t="s">
        <v>66</v>
      </c>
      <c r="C652" s="88" t="s">
        <v>1446</v>
      </c>
      <c r="D652" s="87" t="s">
        <v>1451</v>
      </c>
      <c r="E652" s="89">
        <v>2</v>
      </c>
      <c r="F652" s="87">
        <v>6904723</v>
      </c>
      <c r="G652" s="87" t="s">
        <v>117</v>
      </c>
      <c r="H652" s="87" t="s">
        <v>69</v>
      </c>
      <c r="I652" s="87" t="s">
        <v>44</v>
      </c>
      <c r="J652" s="90">
        <v>112.96</v>
      </c>
      <c r="K652" s="90">
        <v>225.92</v>
      </c>
      <c r="L652" s="87" t="s">
        <v>973</v>
      </c>
      <c r="M652" s="87">
        <v>29</v>
      </c>
      <c r="N652" s="88">
        <v>45123</v>
      </c>
      <c r="O652" s="88">
        <v>45130</v>
      </c>
      <c r="P652" s="87" t="s">
        <v>1447</v>
      </c>
      <c r="Q652" s="87" t="s">
        <v>3</v>
      </c>
      <c r="R652" s="89" t="s">
        <v>975</v>
      </c>
      <c r="S652" s="89" t="s">
        <v>1039</v>
      </c>
      <c r="T652" s="89" t="s">
        <v>987</v>
      </c>
      <c r="U652" s="91">
        <v>45124</v>
      </c>
    </row>
    <row r="653" spans="1:21">
      <c r="A653" s="92">
        <v>45125.366634606478</v>
      </c>
      <c r="B653" s="93" t="s">
        <v>66</v>
      </c>
      <c r="C653" s="94" t="s">
        <v>1446</v>
      </c>
      <c r="D653" s="93" t="s">
        <v>1452</v>
      </c>
      <c r="E653" s="95">
        <v>1</v>
      </c>
      <c r="F653" s="93">
        <v>6953453</v>
      </c>
      <c r="G653" s="93" t="s">
        <v>68</v>
      </c>
      <c r="H653" s="93" t="s">
        <v>69</v>
      </c>
      <c r="I653" s="93" t="s">
        <v>44</v>
      </c>
      <c r="J653" s="96">
        <v>112.96</v>
      </c>
      <c r="K653" s="96">
        <v>112.96</v>
      </c>
      <c r="L653" s="93" t="s">
        <v>973</v>
      </c>
      <c r="M653" s="93">
        <v>29</v>
      </c>
      <c r="N653" s="94">
        <v>45123</v>
      </c>
      <c r="O653" s="94">
        <v>45130</v>
      </c>
      <c r="P653" s="93" t="s">
        <v>1447</v>
      </c>
      <c r="Q653" s="93" t="s">
        <v>3</v>
      </c>
      <c r="R653" s="95" t="s">
        <v>975</v>
      </c>
      <c r="S653" s="95" t="s">
        <v>1039</v>
      </c>
      <c r="T653" s="95" t="s">
        <v>987</v>
      </c>
      <c r="U653" s="97">
        <v>45124</v>
      </c>
    </row>
    <row r="654" spans="1:21">
      <c r="A654" s="86">
        <v>45125.367063310186</v>
      </c>
      <c r="B654" s="87" t="s">
        <v>66</v>
      </c>
      <c r="C654" s="88" t="s">
        <v>1446</v>
      </c>
      <c r="D654" s="87" t="s">
        <v>212</v>
      </c>
      <c r="E654" s="89">
        <v>1</v>
      </c>
      <c r="F654" s="87">
        <v>6904723</v>
      </c>
      <c r="G654" s="87" t="s">
        <v>68</v>
      </c>
      <c r="H654" s="87" t="s">
        <v>69</v>
      </c>
      <c r="I654" s="87" t="s">
        <v>44</v>
      </c>
      <c r="J654" s="90">
        <v>112.96</v>
      </c>
      <c r="K654" s="90">
        <v>112.96</v>
      </c>
      <c r="L654" s="87" t="s">
        <v>973</v>
      </c>
      <c r="M654" s="87">
        <v>29</v>
      </c>
      <c r="N654" s="88">
        <v>45123</v>
      </c>
      <c r="O654" s="88">
        <v>45130</v>
      </c>
      <c r="P654" s="87" t="s">
        <v>1447</v>
      </c>
      <c r="Q654" s="87" t="s">
        <v>3</v>
      </c>
      <c r="R654" s="89" t="s">
        <v>975</v>
      </c>
      <c r="S654" s="89" t="s">
        <v>1039</v>
      </c>
      <c r="T654" s="89" t="s">
        <v>987</v>
      </c>
      <c r="U654" s="91">
        <v>45124</v>
      </c>
    </row>
    <row r="655" spans="1:21">
      <c r="A655" s="92">
        <v>45125.376663078707</v>
      </c>
      <c r="B655" s="93" t="s">
        <v>66</v>
      </c>
      <c r="C655" s="94" t="s">
        <v>1446</v>
      </c>
      <c r="D655" s="93" t="s">
        <v>1453</v>
      </c>
      <c r="E655" s="95">
        <v>1</v>
      </c>
      <c r="F655" s="93" t="s">
        <v>68</v>
      </c>
      <c r="G655" s="93" t="s">
        <v>68</v>
      </c>
      <c r="H655" s="93" t="s">
        <v>989</v>
      </c>
      <c r="I655" s="93" t="s">
        <v>44</v>
      </c>
      <c r="J655" s="96">
        <v>112.96</v>
      </c>
      <c r="K655" s="96">
        <v>112.96</v>
      </c>
      <c r="L655" s="93" t="s">
        <v>981</v>
      </c>
      <c r="M655" s="93">
        <v>29</v>
      </c>
      <c r="N655" s="94">
        <v>45123</v>
      </c>
      <c r="O655" s="94">
        <v>45130</v>
      </c>
      <c r="P655" s="93" t="s">
        <v>1447</v>
      </c>
      <c r="Q655" s="93" t="s">
        <v>3</v>
      </c>
      <c r="R655" s="95" t="s">
        <v>975</v>
      </c>
      <c r="S655" s="95" t="s">
        <v>1039</v>
      </c>
      <c r="T655" s="95" t="s">
        <v>987</v>
      </c>
      <c r="U655" s="97">
        <v>45124</v>
      </c>
    </row>
    <row r="656" spans="1:21">
      <c r="A656" s="86">
        <v>45126.535628703707</v>
      </c>
      <c r="B656" s="87" t="s">
        <v>66</v>
      </c>
      <c r="C656" s="88" t="s">
        <v>1446</v>
      </c>
      <c r="D656" s="87" t="s">
        <v>1454</v>
      </c>
      <c r="E656" s="89">
        <v>2</v>
      </c>
      <c r="F656" s="87" t="s">
        <v>68</v>
      </c>
      <c r="G656" s="87" t="s">
        <v>68</v>
      </c>
      <c r="H656" s="87" t="s">
        <v>1455</v>
      </c>
      <c r="I656" s="87" t="s">
        <v>44</v>
      </c>
      <c r="J656" s="90">
        <v>112.96</v>
      </c>
      <c r="K656" s="90">
        <v>225.92</v>
      </c>
      <c r="L656" s="87" t="s">
        <v>981</v>
      </c>
      <c r="M656" s="87">
        <v>29</v>
      </c>
      <c r="N656" s="88">
        <v>45123</v>
      </c>
      <c r="O656" s="88">
        <v>45130</v>
      </c>
      <c r="P656" s="87" t="s">
        <v>1447</v>
      </c>
      <c r="Q656" s="87" t="s">
        <v>3</v>
      </c>
      <c r="R656" s="89" t="s">
        <v>975</v>
      </c>
      <c r="S656" s="89" t="s">
        <v>1039</v>
      </c>
      <c r="T656" s="89" t="s">
        <v>987</v>
      </c>
      <c r="U656" s="91">
        <v>45124</v>
      </c>
    </row>
    <row r="657" spans="1:21">
      <c r="A657" s="92">
        <v>45134.27342060185</v>
      </c>
      <c r="B657" s="93" t="s">
        <v>76</v>
      </c>
      <c r="C657" s="94" t="s">
        <v>1446</v>
      </c>
      <c r="D657" s="93" t="s">
        <v>77</v>
      </c>
      <c r="E657" s="95">
        <v>1</v>
      </c>
      <c r="F657" s="93">
        <v>6904723</v>
      </c>
      <c r="G657" s="93" t="s">
        <v>117</v>
      </c>
      <c r="H657" s="93" t="s">
        <v>69</v>
      </c>
      <c r="I657" s="93" t="s">
        <v>44</v>
      </c>
      <c r="J657" s="96">
        <v>116.75</v>
      </c>
      <c r="K657" s="96">
        <v>116.75</v>
      </c>
      <c r="L657" s="93" t="s">
        <v>973</v>
      </c>
      <c r="M657" s="93">
        <v>29</v>
      </c>
      <c r="N657" s="94">
        <v>45123</v>
      </c>
      <c r="O657" s="94">
        <v>45130</v>
      </c>
      <c r="P657" s="93" t="s">
        <v>1447</v>
      </c>
      <c r="Q657" s="93" t="s">
        <v>3</v>
      </c>
      <c r="R657" s="95" t="s">
        <v>975</v>
      </c>
      <c r="S657" s="95" t="s">
        <v>1039</v>
      </c>
      <c r="T657" s="95" t="s">
        <v>987</v>
      </c>
      <c r="U657" s="97">
        <v>45124</v>
      </c>
    </row>
    <row r="658" spans="1:21">
      <c r="A658" s="86">
        <v>45125.562072569446</v>
      </c>
      <c r="B658" s="87" t="s">
        <v>988</v>
      </c>
      <c r="C658" s="88" t="s">
        <v>1456</v>
      </c>
      <c r="D658" s="87" t="s">
        <v>126</v>
      </c>
      <c r="E658" s="89">
        <v>3</v>
      </c>
      <c r="F658" s="87">
        <v>6904723</v>
      </c>
      <c r="G658" s="87" t="s">
        <v>117</v>
      </c>
      <c r="H658" s="87" t="s">
        <v>69</v>
      </c>
      <c r="I658" s="87" t="s">
        <v>44</v>
      </c>
      <c r="J658" s="90">
        <v>109.19</v>
      </c>
      <c r="K658" s="90">
        <v>327.57</v>
      </c>
      <c r="L658" s="87" t="s">
        <v>973</v>
      </c>
      <c r="M658" s="87">
        <v>29</v>
      </c>
      <c r="N658" s="88">
        <v>45123</v>
      </c>
      <c r="O658" s="88">
        <v>45130</v>
      </c>
      <c r="P658" s="87" t="s">
        <v>1447</v>
      </c>
      <c r="Q658" s="87" t="s">
        <v>3</v>
      </c>
      <c r="R658" s="89" t="s">
        <v>975</v>
      </c>
      <c r="S658" s="89" t="s">
        <v>1044</v>
      </c>
      <c r="T658" s="89" t="s">
        <v>987</v>
      </c>
      <c r="U658" s="91">
        <v>45125</v>
      </c>
    </row>
    <row r="659" spans="1:21">
      <c r="A659" s="92">
        <v>45125.574546759257</v>
      </c>
      <c r="B659" s="93" t="s">
        <v>35</v>
      </c>
      <c r="C659" s="94" t="s">
        <v>1456</v>
      </c>
      <c r="D659" s="93" t="s">
        <v>1457</v>
      </c>
      <c r="E659" s="95">
        <v>6</v>
      </c>
      <c r="F659" s="93" t="s">
        <v>68</v>
      </c>
      <c r="G659" s="93" t="s">
        <v>68</v>
      </c>
      <c r="H659" s="93" t="s">
        <v>980</v>
      </c>
      <c r="I659" s="93" t="s">
        <v>44</v>
      </c>
      <c r="J659" s="96">
        <v>109.19</v>
      </c>
      <c r="K659" s="96">
        <v>655.14</v>
      </c>
      <c r="L659" s="93" t="s">
        <v>981</v>
      </c>
      <c r="M659" s="93">
        <v>29</v>
      </c>
      <c r="N659" s="94">
        <v>45123</v>
      </c>
      <c r="O659" s="94">
        <v>45130</v>
      </c>
      <c r="P659" s="93" t="s">
        <v>1447</v>
      </c>
      <c r="Q659" s="93" t="s">
        <v>3</v>
      </c>
      <c r="R659" s="95" t="s">
        <v>975</v>
      </c>
      <c r="S659" s="95" t="s">
        <v>1044</v>
      </c>
      <c r="T659" s="95" t="s">
        <v>987</v>
      </c>
      <c r="U659" s="97">
        <v>45125</v>
      </c>
    </row>
    <row r="660" spans="1:21">
      <c r="A660" s="86">
        <v>45125.575375578701</v>
      </c>
      <c r="B660" s="87" t="s">
        <v>35</v>
      </c>
      <c r="C660" s="88" t="s">
        <v>1456</v>
      </c>
      <c r="D660" s="87" t="s">
        <v>1458</v>
      </c>
      <c r="E660" s="89">
        <v>1</v>
      </c>
      <c r="F660" s="87" t="s">
        <v>68</v>
      </c>
      <c r="G660" s="87" t="s">
        <v>68</v>
      </c>
      <c r="H660" s="87" t="s">
        <v>1459</v>
      </c>
      <c r="I660" s="87" t="s">
        <v>44</v>
      </c>
      <c r="J660" s="90">
        <v>109.19</v>
      </c>
      <c r="K660" s="90">
        <v>109.19</v>
      </c>
      <c r="L660" s="87" t="s">
        <v>981</v>
      </c>
      <c r="M660" s="87">
        <v>29</v>
      </c>
      <c r="N660" s="88">
        <v>45123</v>
      </c>
      <c r="O660" s="88">
        <v>45130</v>
      </c>
      <c r="P660" s="87" t="s">
        <v>1447</v>
      </c>
      <c r="Q660" s="87" t="s">
        <v>3</v>
      </c>
      <c r="R660" s="89" t="s">
        <v>975</v>
      </c>
      <c r="S660" s="89" t="s">
        <v>1044</v>
      </c>
      <c r="T660" s="89" t="s">
        <v>987</v>
      </c>
      <c r="U660" s="91">
        <v>45125</v>
      </c>
    </row>
    <row r="661" spans="1:21">
      <c r="A661" s="92">
        <v>45125.576067013892</v>
      </c>
      <c r="B661" s="93" t="s">
        <v>35</v>
      </c>
      <c r="C661" s="94" t="s">
        <v>1456</v>
      </c>
      <c r="D661" s="93" t="s">
        <v>1460</v>
      </c>
      <c r="E661" s="95">
        <v>1</v>
      </c>
      <c r="F661" s="93" t="s">
        <v>68</v>
      </c>
      <c r="G661" s="93" t="s">
        <v>68</v>
      </c>
      <c r="H661" s="93" t="s">
        <v>989</v>
      </c>
      <c r="I661" s="93" t="s">
        <v>44</v>
      </c>
      <c r="J661" s="96">
        <v>109.19</v>
      </c>
      <c r="K661" s="96">
        <v>109.19</v>
      </c>
      <c r="L661" s="93" t="s">
        <v>981</v>
      </c>
      <c r="M661" s="93">
        <v>29</v>
      </c>
      <c r="N661" s="94">
        <v>45123</v>
      </c>
      <c r="O661" s="94">
        <v>45130</v>
      </c>
      <c r="P661" s="93" t="s">
        <v>1447</v>
      </c>
      <c r="Q661" s="93" t="s">
        <v>3</v>
      </c>
      <c r="R661" s="95" t="s">
        <v>975</v>
      </c>
      <c r="S661" s="95" t="s">
        <v>1044</v>
      </c>
      <c r="T661" s="95" t="s">
        <v>987</v>
      </c>
      <c r="U661" s="97">
        <v>45125</v>
      </c>
    </row>
    <row r="662" spans="1:21">
      <c r="A662" s="86">
        <v>45125.576743171296</v>
      </c>
      <c r="B662" s="87" t="s">
        <v>988</v>
      </c>
      <c r="C662" s="88" t="s">
        <v>1456</v>
      </c>
      <c r="D662" s="87" t="s">
        <v>1461</v>
      </c>
      <c r="E662" s="89">
        <v>5</v>
      </c>
      <c r="F662" s="87" t="s">
        <v>68</v>
      </c>
      <c r="G662" s="87" t="s">
        <v>68</v>
      </c>
      <c r="H662" s="87" t="s">
        <v>980</v>
      </c>
      <c r="I662" s="87" t="s">
        <v>44</v>
      </c>
      <c r="J662" s="90">
        <v>109.19</v>
      </c>
      <c r="K662" s="90">
        <v>545.95000000000005</v>
      </c>
      <c r="L662" s="87" t="s">
        <v>981</v>
      </c>
      <c r="M662" s="87">
        <v>29</v>
      </c>
      <c r="N662" s="88">
        <v>45123</v>
      </c>
      <c r="O662" s="88">
        <v>45130</v>
      </c>
      <c r="P662" s="87" t="s">
        <v>1447</v>
      </c>
      <c r="Q662" s="87" t="s">
        <v>3</v>
      </c>
      <c r="R662" s="89" t="s">
        <v>975</v>
      </c>
      <c r="S662" s="89" t="s">
        <v>1044</v>
      </c>
      <c r="T662" s="89" t="s">
        <v>987</v>
      </c>
      <c r="U662" s="91">
        <v>45125</v>
      </c>
    </row>
    <row r="663" spans="1:21">
      <c r="A663" s="92">
        <v>45126.52984328704</v>
      </c>
      <c r="B663" s="93" t="s">
        <v>66</v>
      </c>
      <c r="C663" s="94" t="s">
        <v>1456</v>
      </c>
      <c r="D663" s="93" t="s">
        <v>1462</v>
      </c>
      <c r="E663" s="95">
        <v>1</v>
      </c>
      <c r="F663" s="93" t="s">
        <v>68</v>
      </c>
      <c r="G663" s="93" t="s">
        <v>68</v>
      </c>
      <c r="H663" s="93" t="s">
        <v>1459</v>
      </c>
      <c r="I663" s="93" t="s">
        <v>44</v>
      </c>
      <c r="J663" s="96">
        <v>112.96</v>
      </c>
      <c r="K663" s="96">
        <v>112.96</v>
      </c>
      <c r="L663" s="93" t="s">
        <v>981</v>
      </c>
      <c r="M663" s="93">
        <v>29</v>
      </c>
      <c r="N663" s="94">
        <v>45123</v>
      </c>
      <c r="O663" s="94">
        <v>45130</v>
      </c>
      <c r="P663" s="93" t="s">
        <v>1447</v>
      </c>
      <c r="Q663" s="93" t="s">
        <v>3</v>
      </c>
      <c r="R663" s="95" t="s">
        <v>975</v>
      </c>
      <c r="S663" s="95" t="s">
        <v>1044</v>
      </c>
      <c r="T663" s="95" t="s">
        <v>987</v>
      </c>
      <c r="U663" s="97">
        <v>45125</v>
      </c>
    </row>
    <row r="664" spans="1:21">
      <c r="A664" s="86">
        <v>45126.530475694446</v>
      </c>
      <c r="B664" s="87" t="s">
        <v>66</v>
      </c>
      <c r="C664" s="88" t="s">
        <v>1456</v>
      </c>
      <c r="D664" s="87" t="s">
        <v>1463</v>
      </c>
      <c r="E664" s="89">
        <v>2</v>
      </c>
      <c r="F664" s="87">
        <v>6904723</v>
      </c>
      <c r="G664" s="87" t="s">
        <v>117</v>
      </c>
      <c r="H664" s="87" t="s">
        <v>69</v>
      </c>
      <c r="I664" s="87" t="s">
        <v>44</v>
      </c>
      <c r="J664" s="90">
        <v>112.96</v>
      </c>
      <c r="K664" s="90">
        <v>225.92</v>
      </c>
      <c r="L664" s="87" t="s">
        <v>973</v>
      </c>
      <c r="M664" s="87">
        <v>29</v>
      </c>
      <c r="N664" s="88">
        <v>45123</v>
      </c>
      <c r="O664" s="88">
        <v>45130</v>
      </c>
      <c r="P664" s="87" t="s">
        <v>1447</v>
      </c>
      <c r="Q664" s="87" t="s">
        <v>3</v>
      </c>
      <c r="R664" s="89" t="s">
        <v>975</v>
      </c>
      <c r="S664" s="89" t="s">
        <v>1044</v>
      </c>
      <c r="T664" s="89" t="s">
        <v>987</v>
      </c>
      <c r="U664" s="91">
        <v>45125</v>
      </c>
    </row>
    <row r="665" spans="1:21">
      <c r="A665" s="92">
        <v>45126.532101851852</v>
      </c>
      <c r="B665" s="93" t="s">
        <v>66</v>
      </c>
      <c r="C665" s="94" t="s">
        <v>1456</v>
      </c>
      <c r="D665" s="93" t="s">
        <v>212</v>
      </c>
      <c r="E665" s="95">
        <v>1</v>
      </c>
      <c r="F665" s="93">
        <v>6904723</v>
      </c>
      <c r="G665" s="93" t="s">
        <v>117</v>
      </c>
      <c r="H665" s="93" t="s">
        <v>69</v>
      </c>
      <c r="I665" s="93" t="s">
        <v>44</v>
      </c>
      <c r="J665" s="96">
        <v>112.96</v>
      </c>
      <c r="K665" s="96">
        <v>112.96</v>
      </c>
      <c r="L665" s="93" t="s">
        <v>973</v>
      </c>
      <c r="M665" s="93">
        <v>29</v>
      </c>
      <c r="N665" s="94">
        <v>45123</v>
      </c>
      <c r="O665" s="94">
        <v>45130</v>
      </c>
      <c r="P665" s="93" t="s">
        <v>1447</v>
      </c>
      <c r="Q665" s="93" t="s">
        <v>3</v>
      </c>
      <c r="R665" s="95" t="s">
        <v>975</v>
      </c>
      <c r="S665" s="95" t="s">
        <v>1044</v>
      </c>
      <c r="T665" s="95" t="s">
        <v>987</v>
      </c>
      <c r="U665" s="97">
        <v>45125</v>
      </c>
    </row>
    <row r="666" spans="1:21">
      <c r="A666" s="86">
        <v>45126.53232766204</v>
      </c>
      <c r="B666" s="87" t="s">
        <v>66</v>
      </c>
      <c r="C666" s="88" t="s">
        <v>1456</v>
      </c>
      <c r="D666" s="87" t="s">
        <v>1464</v>
      </c>
      <c r="E666" s="89">
        <v>1</v>
      </c>
      <c r="F666" s="87">
        <v>6904723</v>
      </c>
      <c r="G666" s="87" t="s">
        <v>117</v>
      </c>
      <c r="H666" s="87" t="s">
        <v>69</v>
      </c>
      <c r="I666" s="87" t="s">
        <v>44</v>
      </c>
      <c r="J666" s="90">
        <v>112.96</v>
      </c>
      <c r="K666" s="90">
        <v>112.96</v>
      </c>
      <c r="L666" s="87" t="s">
        <v>973</v>
      </c>
      <c r="M666" s="87">
        <v>29</v>
      </c>
      <c r="N666" s="88">
        <v>45123</v>
      </c>
      <c r="O666" s="88">
        <v>45130</v>
      </c>
      <c r="P666" s="87" t="s">
        <v>1447</v>
      </c>
      <c r="Q666" s="87" t="s">
        <v>3</v>
      </c>
      <c r="R666" s="89" t="s">
        <v>975</v>
      </c>
      <c r="S666" s="89" t="s">
        <v>1044</v>
      </c>
      <c r="T666" s="89" t="s">
        <v>987</v>
      </c>
      <c r="U666" s="91">
        <v>45125</v>
      </c>
    </row>
    <row r="667" spans="1:21">
      <c r="A667" s="92">
        <v>45126.536203587966</v>
      </c>
      <c r="B667" s="93" t="s">
        <v>66</v>
      </c>
      <c r="C667" s="94" t="s">
        <v>1456</v>
      </c>
      <c r="D667" s="93" t="s">
        <v>1454</v>
      </c>
      <c r="E667" s="95">
        <v>3</v>
      </c>
      <c r="F667" s="93" t="s">
        <v>68</v>
      </c>
      <c r="G667" s="93" t="s">
        <v>68</v>
      </c>
      <c r="H667" s="93" t="s">
        <v>1455</v>
      </c>
      <c r="I667" s="93" t="s">
        <v>44</v>
      </c>
      <c r="J667" s="96">
        <v>112.96</v>
      </c>
      <c r="K667" s="96">
        <v>338.88</v>
      </c>
      <c r="L667" s="93" t="s">
        <v>981</v>
      </c>
      <c r="M667" s="93">
        <v>29</v>
      </c>
      <c r="N667" s="94">
        <v>45123</v>
      </c>
      <c r="O667" s="94">
        <v>45130</v>
      </c>
      <c r="P667" s="93" t="s">
        <v>1447</v>
      </c>
      <c r="Q667" s="93" t="s">
        <v>3</v>
      </c>
      <c r="R667" s="95" t="s">
        <v>975</v>
      </c>
      <c r="S667" s="95" t="s">
        <v>1044</v>
      </c>
      <c r="T667" s="95" t="s">
        <v>987</v>
      </c>
      <c r="U667" s="97">
        <v>45125</v>
      </c>
    </row>
    <row r="668" spans="1:21">
      <c r="A668" s="86">
        <v>45128.343001041663</v>
      </c>
      <c r="B668" s="87" t="s">
        <v>23</v>
      </c>
      <c r="C668" s="88" t="s">
        <v>1456</v>
      </c>
      <c r="D668" s="87" t="s">
        <v>1465</v>
      </c>
      <c r="E668" s="89">
        <v>8</v>
      </c>
      <c r="F668" s="87" t="s">
        <v>68</v>
      </c>
      <c r="G668" s="87" t="s">
        <v>68</v>
      </c>
      <c r="H668" s="87" t="s">
        <v>1466</v>
      </c>
      <c r="I668" s="87" t="s">
        <v>44</v>
      </c>
      <c r="J668" s="90">
        <v>109.19</v>
      </c>
      <c r="K668" s="90">
        <v>873.52</v>
      </c>
      <c r="L668" s="87" t="s">
        <v>981</v>
      </c>
      <c r="M668" s="87">
        <v>29</v>
      </c>
      <c r="N668" s="88">
        <v>45123</v>
      </c>
      <c r="O668" s="88">
        <v>45130</v>
      </c>
      <c r="P668" s="87" t="s">
        <v>1447</v>
      </c>
      <c r="Q668" s="87" t="s">
        <v>3</v>
      </c>
      <c r="R668" s="89" t="s">
        <v>975</v>
      </c>
      <c r="S668" s="89" t="s">
        <v>1044</v>
      </c>
      <c r="T668" s="89" t="s">
        <v>987</v>
      </c>
      <c r="U668" s="91">
        <v>45125</v>
      </c>
    </row>
    <row r="669" spans="1:21">
      <c r="A669" s="92">
        <v>45128.343095717595</v>
      </c>
      <c r="B669" s="93" t="s">
        <v>65</v>
      </c>
      <c r="C669" s="94" t="s">
        <v>1456</v>
      </c>
      <c r="D669" s="93" t="s">
        <v>1465</v>
      </c>
      <c r="E669" s="95">
        <v>8</v>
      </c>
      <c r="F669" s="93" t="s">
        <v>68</v>
      </c>
      <c r="G669" s="93" t="s">
        <v>68</v>
      </c>
      <c r="H669" s="93" t="s">
        <v>1467</v>
      </c>
      <c r="I669" s="93" t="s">
        <v>44</v>
      </c>
      <c r="J669" s="96">
        <v>111.36</v>
      </c>
      <c r="K669" s="96">
        <v>890.88</v>
      </c>
      <c r="L669" s="93" t="s">
        <v>981</v>
      </c>
      <c r="M669" s="93">
        <v>29</v>
      </c>
      <c r="N669" s="94">
        <v>45123</v>
      </c>
      <c r="O669" s="94">
        <v>45130</v>
      </c>
      <c r="P669" s="93" t="s">
        <v>1447</v>
      </c>
      <c r="Q669" s="93" t="s">
        <v>3</v>
      </c>
      <c r="R669" s="95" t="s">
        <v>975</v>
      </c>
      <c r="S669" s="95" t="s">
        <v>1044</v>
      </c>
      <c r="T669" s="95" t="s">
        <v>987</v>
      </c>
      <c r="U669" s="97">
        <v>45125</v>
      </c>
    </row>
    <row r="670" spans="1:21">
      <c r="A670" s="86">
        <v>45134.273693518517</v>
      </c>
      <c r="B670" s="87" t="s">
        <v>76</v>
      </c>
      <c r="C670" s="88" t="s">
        <v>1456</v>
      </c>
      <c r="D670" s="87" t="s">
        <v>77</v>
      </c>
      <c r="E670" s="89">
        <v>1</v>
      </c>
      <c r="F670" s="87">
        <v>6904723</v>
      </c>
      <c r="G670" s="87" t="s">
        <v>117</v>
      </c>
      <c r="H670" s="87" t="s">
        <v>69</v>
      </c>
      <c r="I670" s="87" t="s">
        <v>44</v>
      </c>
      <c r="J670" s="90">
        <v>116.75</v>
      </c>
      <c r="K670" s="90">
        <v>116.75</v>
      </c>
      <c r="L670" s="87" t="s">
        <v>973</v>
      </c>
      <c r="M670" s="87">
        <v>29</v>
      </c>
      <c r="N670" s="88">
        <v>45123</v>
      </c>
      <c r="O670" s="88">
        <v>45130</v>
      </c>
      <c r="P670" s="87" t="s">
        <v>1447</v>
      </c>
      <c r="Q670" s="87" t="s">
        <v>3</v>
      </c>
      <c r="R670" s="89" t="s">
        <v>975</v>
      </c>
      <c r="S670" s="89" t="s">
        <v>1044</v>
      </c>
      <c r="T670" s="89" t="s">
        <v>987</v>
      </c>
      <c r="U670" s="91">
        <v>45125</v>
      </c>
    </row>
    <row r="671" spans="1:21">
      <c r="A671" s="92">
        <v>45126.521150115739</v>
      </c>
      <c r="B671" s="93" t="s">
        <v>66</v>
      </c>
      <c r="C671" s="94" t="s">
        <v>1468</v>
      </c>
      <c r="D671" s="93" t="s">
        <v>171</v>
      </c>
      <c r="E671" s="95">
        <v>2</v>
      </c>
      <c r="F671" s="93">
        <v>6904723</v>
      </c>
      <c r="G671" s="93" t="s">
        <v>117</v>
      </c>
      <c r="H671" s="93" t="s">
        <v>69</v>
      </c>
      <c r="I671" s="93" t="s">
        <v>44</v>
      </c>
      <c r="J671" s="96">
        <v>112.96</v>
      </c>
      <c r="K671" s="96">
        <v>225.92</v>
      </c>
      <c r="L671" s="93" t="s">
        <v>973</v>
      </c>
      <c r="M671" s="93">
        <v>29</v>
      </c>
      <c r="N671" s="94">
        <v>45123</v>
      </c>
      <c r="O671" s="94">
        <v>45130</v>
      </c>
      <c r="P671" s="93" t="s">
        <v>1447</v>
      </c>
      <c r="Q671" s="93" t="s">
        <v>3</v>
      </c>
      <c r="R671" s="95" t="s">
        <v>975</v>
      </c>
      <c r="S671" s="95" t="s">
        <v>1050</v>
      </c>
      <c r="T671" s="95" t="s">
        <v>987</v>
      </c>
      <c r="U671" s="97">
        <v>45126</v>
      </c>
    </row>
    <row r="672" spans="1:21">
      <c r="A672" s="86">
        <v>45126.526950578707</v>
      </c>
      <c r="B672" s="87" t="s">
        <v>66</v>
      </c>
      <c r="C672" s="88" t="s">
        <v>1468</v>
      </c>
      <c r="D672" s="87" t="s">
        <v>330</v>
      </c>
      <c r="E672" s="89">
        <v>1</v>
      </c>
      <c r="F672" s="87">
        <v>6904723</v>
      </c>
      <c r="G672" s="87" t="s">
        <v>117</v>
      </c>
      <c r="H672" s="87" t="s">
        <v>69</v>
      </c>
      <c r="I672" s="87" t="s">
        <v>44</v>
      </c>
      <c r="J672" s="90">
        <v>112.96</v>
      </c>
      <c r="K672" s="90">
        <v>112.96</v>
      </c>
      <c r="L672" s="87" t="s">
        <v>973</v>
      </c>
      <c r="M672" s="87">
        <v>29</v>
      </c>
      <c r="N672" s="88">
        <v>45123</v>
      </c>
      <c r="O672" s="88">
        <v>45130</v>
      </c>
      <c r="P672" s="87" t="s">
        <v>1447</v>
      </c>
      <c r="Q672" s="87" t="s">
        <v>3</v>
      </c>
      <c r="R672" s="89" t="s">
        <v>975</v>
      </c>
      <c r="S672" s="89" t="s">
        <v>1050</v>
      </c>
      <c r="T672" s="89" t="s">
        <v>987</v>
      </c>
      <c r="U672" s="91">
        <v>45126</v>
      </c>
    </row>
    <row r="673" spans="1:21">
      <c r="A673" s="92">
        <v>45126.529180671299</v>
      </c>
      <c r="B673" s="93" t="s">
        <v>66</v>
      </c>
      <c r="C673" s="94" t="s">
        <v>1468</v>
      </c>
      <c r="D673" s="93" t="s">
        <v>1469</v>
      </c>
      <c r="E673" s="95">
        <v>4</v>
      </c>
      <c r="F673" s="93">
        <v>6904723</v>
      </c>
      <c r="G673" s="93" t="s">
        <v>117</v>
      </c>
      <c r="H673" s="93" t="s">
        <v>69</v>
      </c>
      <c r="I673" s="93" t="s">
        <v>44</v>
      </c>
      <c r="J673" s="96">
        <v>112.96</v>
      </c>
      <c r="K673" s="96">
        <v>451.84</v>
      </c>
      <c r="L673" s="93" t="s">
        <v>973</v>
      </c>
      <c r="M673" s="93">
        <v>29</v>
      </c>
      <c r="N673" s="94">
        <v>45123</v>
      </c>
      <c r="O673" s="94">
        <v>45130</v>
      </c>
      <c r="P673" s="93" t="s">
        <v>1447</v>
      </c>
      <c r="Q673" s="93" t="s">
        <v>3</v>
      </c>
      <c r="R673" s="95" t="s">
        <v>975</v>
      </c>
      <c r="S673" s="95" t="s">
        <v>1050</v>
      </c>
      <c r="T673" s="95" t="s">
        <v>987</v>
      </c>
      <c r="U673" s="97">
        <v>45126</v>
      </c>
    </row>
    <row r="674" spans="1:21">
      <c r="A674" s="86">
        <v>45126.529645717594</v>
      </c>
      <c r="B674" s="87" t="s">
        <v>66</v>
      </c>
      <c r="C674" s="88" t="s">
        <v>1468</v>
      </c>
      <c r="D674" s="87" t="s">
        <v>1462</v>
      </c>
      <c r="E674" s="89">
        <v>1</v>
      </c>
      <c r="F674" s="87" t="s">
        <v>68</v>
      </c>
      <c r="G674" s="87" t="s">
        <v>68</v>
      </c>
      <c r="H674" s="87" t="s">
        <v>1459</v>
      </c>
      <c r="I674" s="87" t="s">
        <v>44</v>
      </c>
      <c r="J674" s="90">
        <v>112.96</v>
      </c>
      <c r="K674" s="90">
        <v>112.96</v>
      </c>
      <c r="L674" s="87" t="s">
        <v>981</v>
      </c>
      <c r="M674" s="87">
        <v>29</v>
      </c>
      <c r="N674" s="88">
        <v>45123</v>
      </c>
      <c r="O674" s="88">
        <v>45130</v>
      </c>
      <c r="P674" s="87" t="s">
        <v>1447</v>
      </c>
      <c r="Q674" s="87" t="s">
        <v>3</v>
      </c>
      <c r="R674" s="89" t="s">
        <v>975</v>
      </c>
      <c r="S674" s="89" t="s">
        <v>1050</v>
      </c>
      <c r="T674" s="89" t="s">
        <v>987</v>
      </c>
      <c r="U674" s="91">
        <v>45126</v>
      </c>
    </row>
    <row r="675" spans="1:21">
      <c r="A675" s="92">
        <v>45127.268587268518</v>
      </c>
      <c r="B675" s="93" t="s">
        <v>988</v>
      </c>
      <c r="C675" s="94" t="s">
        <v>1468</v>
      </c>
      <c r="D675" s="93" t="s">
        <v>1470</v>
      </c>
      <c r="E675" s="95">
        <v>8</v>
      </c>
      <c r="F675" s="93" t="s">
        <v>68</v>
      </c>
      <c r="G675" s="93" t="s">
        <v>68</v>
      </c>
      <c r="H675" s="93" t="s">
        <v>980</v>
      </c>
      <c r="I675" s="93" t="s">
        <v>44</v>
      </c>
      <c r="J675" s="96">
        <v>109.19</v>
      </c>
      <c r="K675" s="96">
        <v>873.52</v>
      </c>
      <c r="L675" s="93" t="s">
        <v>981</v>
      </c>
      <c r="M675" s="93">
        <v>29</v>
      </c>
      <c r="N675" s="94">
        <v>45123</v>
      </c>
      <c r="O675" s="94">
        <v>45130</v>
      </c>
      <c r="P675" s="93" t="s">
        <v>1447</v>
      </c>
      <c r="Q675" s="93" t="s">
        <v>3</v>
      </c>
      <c r="R675" s="95" t="s">
        <v>975</v>
      </c>
      <c r="S675" s="95" t="s">
        <v>1050</v>
      </c>
      <c r="T675" s="95" t="s">
        <v>987</v>
      </c>
      <c r="U675" s="97">
        <v>45126</v>
      </c>
    </row>
    <row r="676" spans="1:21">
      <c r="A676" s="86">
        <v>45127.26895474537</v>
      </c>
      <c r="B676" s="87" t="s">
        <v>35</v>
      </c>
      <c r="C676" s="88" t="s">
        <v>1468</v>
      </c>
      <c r="D676" s="87" t="s">
        <v>1470</v>
      </c>
      <c r="E676" s="89">
        <v>7</v>
      </c>
      <c r="F676" s="87" t="s">
        <v>68</v>
      </c>
      <c r="G676" s="87" t="s">
        <v>68</v>
      </c>
      <c r="H676" s="87" t="s">
        <v>980</v>
      </c>
      <c r="I676" s="87" t="s">
        <v>44</v>
      </c>
      <c r="J676" s="90">
        <v>109.19</v>
      </c>
      <c r="K676" s="90">
        <v>764.32999999999993</v>
      </c>
      <c r="L676" s="87" t="s">
        <v>981</v>
      </c>
      <c r="M676" s="87">
        <v>29</v>
      </c>
      <c r="N676" s="88">
        <v>45123</v>
      </c>
      <c r="O676" s="88">
        <v>45130</v>
      </c>
      <c r="P676" s="87" t="s">
        <v>1447</v>
      </c>
      <c r="Q676" s="87" t="s">
        <v>3</v>
      </c>
      <c r="R676" s="89" t="s">
        <v>975</v>
      </c>
      <c r="S676" s="89" t="s">
        <v>1050</v>
      </c>
      <c r="T676" s="89" t="s">
        <v>987</v>
      </c>
      <c r="U676" s="91">
        <v>45126</v>
      </c>
    </row>
    <row r="677" spans="1:21">
      <c r="A677" s="92">
        <v>45127.269462847224</v>
      </c>
      <c r="B677" s="93" t="s">
        <v>35</v>
      </c>
      <c r="C677" s="94" t="s">
        <v>1468</v>
      </c>
      <c r="D677" s="93" t="s">
        <v>1471</v>
      </c>
      <c r="E677" s="95">
        <v>1</v>
      </c>
      <c r="F677" s="93" t="s">
        <v>68</v>
      </c>
      <c r="G677" s="93" t="s">
        <v>68</v>
      </c>
      <c r="H677" s="93" t="s">
        <v>1459</v>
      </c>
      <c r="I677" s="93" t="s">
        <v>44</v>
      </c>
      <c r="J677" s="96">
        <v>109.19</v>
      </c>
      <c r="K677" s="96">
        <v>109.19</v>
      </c>
      <c r="L677" s="93" t="s">
        <v>981</v>
      </c>
      <c r="M677" s="93">
        <v>29</v>
      </c>
      <c r="N677" s="94">
        <v>45123</v>
      </c>
      <c r="O677" s="94">
        <v>45130</v>
      </c>
      <c r="P677" s="93" t="s">
        <v>1447</v>
      </c>
      <c r="Q677" s="93" t="s">
        <v>3</v>
      </c>
      <c r="R677" s="95" t="s">
        <v>975</v>
      </c>
      <c r="S677" s="95" t="s">
        <v>1050</v>
      </c>
      <c r="T677" s="95" t="s">
        <v>987</v>
      </c>
      <c r="U677" s="97">
        <v>45126</v>
      </c>
    </row>
    <row r="678" spans="1:21">
      <c r="A678" s="86">
        <v>45127.273085879628</v>
      </c>
      <c r="B678" s="87" t="s">
        <v>23</v>
      </c>
      <c r="C678" s="88" t="s">
        <v>1468</v>
      </c>
      <c r="D678" s="87" t="s">
        <v>1444</v>
      </c>
      <c r="E678" s="89">
        <v>8</v>
      </c>
      <c r="F678" s="87" t="s">
        <v>68</v>
      </c>
      <c r="G678" s="87" t="s">
        <v>68</v>
      </c>
      <c r="H678" s="87" t="s">
        <v>989</v>
      </c>
      <c r="I678" s="87" t="s">
        <v>44</v>
      </c>
      <c r="J678" s="90">
        <v>109.19</v>
      </c>
      <c r="K678" s="90">
        <v>873.52</v>
      </c>
      <c r="L678" s="87" t="s">
        <v>981</v>
      </c>
      <c r="M678" s="87">
        <v>29</v>
      </c>
      <c r="N678" s="88">
        <v>45123</v>
      </c>
      <c r="O678" s="88">
        <v>45130</v>
      </c>
      <c r="P678" s="87" t="s">
        <v>1447</v>
      </c>
      <c r="Q678" s="87" t="s">
        <v>3</v>
      </c>
      <c r="R678" s="89" t="s">
        <v>975</v>
      </c>
      <c r="S678" s="89" t="s">
        <v>1050</v>
      </c>
      <c r="T678" s="89" t="s">
        <v>987</v>
      </c>
      <c r="U678" s="91">
        <v>45126</v>
      </c>
    </row>
    <row r="679" spans="1:21">
      <c r="A679" s="92">
        <v>45127.280387962965</v>
      </c>
      <c r="B679" s="93" t="s">
        <v>65</v>
      </c>
      <c r="C679" s="94" t="s">
        <v>1468</v>
      </c>
      <c r="D679" s="93" t="s">
        <v>1444</v>
      </c>
      <c r="E679" s="95">
        <v>8</v>
      </c>
      <c r="F679" s="93" t="s">
        <v>68</v>
      </c>
      <c r="G679" s="93" t="s">
        <v>68</v>
      </c>
      <c r="H679" s="93" t="s">
        <v>989</v>
      </c>
      <c r="I679" s="93" t="s">
        <v>44</v>
      </c>
      <c r="J679" s="96">
        <v>111.36</v>
      </c>
      <c r="K679" s="96">
        <v>890.88</v>
      </c>
      <c r="L679" s="93" t="s">
        <v>981</v>
      </c>
      <c r="M679" s="93">
        <v>29</v>
      </c>
      <c r="N679" s="94">
        <v>45123</v>
      </c>
      <c r="O679" s="94">
        <v>45130</v>
      </c>
      <c r="P679" s="93" t="s">
        <v>1447</v>
      </c>
      <c r="Q679" s="93" t="s">
        <v>3</v>
      </c>
      <c r="R679" s="95" t="s">
        <v>975</v>
      </c>
      <c r="S679" s="95" t="s">
        <v>1050</v>
      </c>
      <c r="T679" s="95" t="s">
        <v>987</v>
      </c>
      <c r="U679" s="97">
        <v>45126</v>
      </c>
    </row>
    <row r="680" spans="1:21">
      <c r="A680" s="86">
        <v>45134.273780671298</v>
      </c>
      <c r="B680" s="87" t="s">
        <v>76</v>
      </c>
      <c r="C680" s="88" t="s">
        <v>1468</v>
      </c>
      <c r="D680" s="87" t="s">
        <v>77</v>
      </c>
      <c r="E680" s="89">
        <v>1</v>
      </c>
      <c r="F680" s="87">
        <v>6904723</v>
      </c>
      <c r="G680" s="87" t="s">
        <v>117</v>
      </c>
      <c r="H680" s="87" t="s">
        <v>69</v>
      </c>
      <c r="I680" s="87" t="s">
        <v>44</v>
      </c>
      <c r="J680" s="90">
        <v>116.75</v>
      </c>
      <c r="K680" s="90">
        <v>116.75</v>
      </c>
      <c r="L680" s="87" t="s">
        <v>973</v>
      </c>
      <c r="M680" s="87">
        <v>29</v>
      </c>
      <c r="N680" s="88">
        <v>45123</v>
      </c>
      <c r="O680" s="88">
        <v>45130</v>
      </c>
      <c r="P680" s="87" t="s">
        <v>1447</v>
      </c>
      <c r="Q680" s="87" t="s">
        <v>3</v>
      </c>
      <c r="R680" s="89" t="s">
        <v>975</v>
      </c>
      <c r="S680" s="89" t="s">
        <v>1050</v>
      </c>
      <c r="T680" s="89" t="s">
        <v>987</v>
      </c>
      <c r="U680" s="91">
        <v>45126</v>
      </c>
    </row>
    <row r="681" spans="1:21">
      <c r="A681" s="92">
        <v>45127.579859953701</v>
      </c>
      <c r="B681" s="93" t="s">
        <v>34</v>
      </c>
      <c r="C681" s="94" t="s">
        <v>1472</v>
      </c>
      <c r="D681" s="93" t="s">
        <v>1473</v>
      </c>
      <c r="E681" s="95">
        <v>8</v>
      </c>
      <c r="F681" s="93" t="s">
        <v>68</v>
      </c>
      <c r="G681" s="93" t="s">
        <v>68</v>
      </c>
      <c r="H681" s="93" t="s">
        <v>68</v>
      </c>
      <c r="I681" s="93" t="s">
        <v>44</v>
      </c>
      <c r="J681" s="96">
        <v>109.19</v>
      </c>
      <c r="K681" s="96">
        <v>873.52</v>
      </c>
      <c r="L681" s="93" t="s">
        <v>981</v>
      </c>
      <c r="M681" s="93">
        <v>29</v>
      </c>
      <c r="N681" s="94">
        <v>45123</v>
      </c>
      <c r="O681" s="94">
        <v>45130</v>
      </c>
      <c r="P681" s="93" t="s">
        <v>1447</v>
      </c>
      <c r="Q681" s="93" t="s">
        <v>3</v>
      </c>
      <c r="R681" s="95" t="s">
        <v>975</v>
      </c>
      <c r="S681" s="95" t="s">
        <v>1060</v>
      </c>
      <c r="T681" s="95" t="s">
        <v>987</v>
      </c>
      <c r="U681" s="97">
        <v>45127</v>
      </c>
    </row>
    <row r="682" spans="1:21">
      <c r="A682" s="86">
        <v>45127.582156481483</v>
      </c>
      <c r="B682" s="87" t="s">
        <v>35</v>
      </c>
      <c r="C682" s="88" t="s">
        <v>1472</v>
      </c>
      <c r="D682" s="87" t="s">
        <v>1474</v>
      </c>
      <c r="E682" s="89">
        <v>8</v>
      </c>
      <c r="F682" s="87" t="s">
        <v>68</v>
      </c>
      <c r="G682" s="87" t="s">
        <v>68</v>
      </c>
      <c r="H682" s="87" t="s">
        <v>980</v>
      </c>
      <c r="I682" s="87" t="s">
        <v>44</v>
      </c>
      <c r="J682" s="90">
        <v>109.19</v>
      </c>
      <c r="K682" s="90">
        <v>873.52</v>
      </c>
      <c r="L682" s="87" t="s">
        <v>981</v>
      </c>
      <c r="M682" s="87">
        <v>29</v>
      </c>
      <c r="N682" s="88">
        <v>45123</v>
      </c>
      <c r="O682" s="88">
        <v>45130</v>
      </c>
      <c r="P682" s="87" t="s">
        <v>1447</v>
      </c>
      <c r="Q682" s="87" t="s">
        <v>3</v>
      </c>
      <c r="R682" s="89" t="s">
        <v>975</v>
      </c>
      <c r="S682" s="89" t="s">
        <v>1060</v>
      </c>
      <c r="T682" s="89" t="s">
        <v>987</v>
      </c>
      <c r="U682" s="91">
        <v>45127</v>
      </c>
    </row>
    <row r="683" spans="1:21">
      <c r="A683" s="92">
        <v>45128.323131597223</v>
      </c>
      <c r="B683" s="93" t="s">
        <v>23</v>
      </c>
      <c r="C683" s="94" t="s">
        <v>1472</v>
      </c>
      <c r="D683" s="93" t="s">
        <v>1475</v>
      </c>
      <c r="E683" s="95">
        <v>7</v>
      </c>
      <c r="F683" s="93" t="s">
        <v>68</v>
      </c>
      <c r="G683" s="93" t="s">
        <v>68</v>
      </c>
      <c r="H683" s="93" t="s">
        <v>68</v>
      </c>
      <c r="I683" s="93" t="s">
        <v>44</v>
      </c>
      <c r="J683" s="96">
        <v>109.19</v>
      </c>
      <c r="K683" s="96">
        <v>764.32999999999993</v>
      </c>
      <c r="L683" s="93" t="s">
        <v>981</v>
      </c>
      <c r="M683" s="93">
        <v>29</v>
      </c>
      <c r="N683" s="94">
        <v>45123</v>
      </c>
      <c r="O683" s="94">
        <v>45130</v>
      </c>
      <c r="P683" s="93" t="s">
        <v>1447</v>
      </c>
      <c r="Q683" s="93" t="s">
        <v>3</v>
      </c>
      <c r="R683" s="95" t="s">
        <v>975</v>
      </c>
      <c r="S683" s="95" t="s">
        <v>1060</v>
      </c>
      <c r="T683" s="95" t="s">
        <v>987</v>
      </c>
      <c r="U683" s="97">
        <v>45127</v>
      </c>
    </row>
    <row r="684" spans="1:21">
      <c r="A684" s="86">
        <v>45128.324214699074</v>
      </c>
      <c r="B684" s="87" t="s">
        <v>65</v>
      </c>
      <c r="C684" s="88" t="s">
        <v>1472</v>
      </c>
      <c r="D684" s="87" t="s">
        <v>1367</v>
      </c>
      <c r="E684" s="89">
        <v>8</v>
      </c>
      <c r="F684" s="87">
        <v>6966341</v>
      </c>
      <c r="G684" s="87" t="s">
        <v>68</v>
      </c>
      <c r="H684" s="87" t="s">
        <v>69</v>
      </c>
      <c r="I684" s="87" t="s">
        <v>44</v>
      </c>
      <c r="J684" s="90">
        <v>111.36</v>
      </c>
      <c r="K684" s="90">
        <v>890.88</v>
      </c>
      <c r="L684" s="87" t="s">
        <v>973</v>
      </c>
      <c r="M684" s="87">
        <v>29</v>
      </c>
      <c r="N684" s="88">
        <v>45123</v>
      </c>
      <c r="O684" s="88">
        <v>45130</v>
      </c>
      <c r="P684" s="87" t="s">
        <v>1447</v>
      </c>
      <c r="Q684" s="87" t="s">
        <v>3</v>
      </c>
      <c r="R684" s="89" t="s">
        <v>975</v>
      </c>
      <c r="S684" s="89" t="s">
        <v>1060</v>
      </c>
      <c r="T684" s="89" t="s">
        <v>987</v>
      </c>
      <c r="U684" s="91">
        <v>45127</v>
      </c>
    </row>
    <row r="685" spans="1:21">
      <c r="A685" s="92">
        <v>45128.325679398149</v>
      </c>
      <c r="B685" s="93" t="s">
        <v>1476</v>
      </c>
      <c r="C685" s="94" t="s">
        <v>1472</v>
      </c>
      <c r="D685" s="93" t="s">
        <v>1367</v>
      </c>
      <c r="E685" s="95">
        <v>8</v>
      </c>
      <c r="F685" s="93">
        <v>6966341</v>
      </c>
      <c r="G685" s="93" t="s">
        <v>68</v>
      </c>
      <c r="H685" s="93" t="s">
        <v>69</v>
      </c>
      <c r="I685" s="93" t="s">
        <v>44</v>
      </c>
      <c r="J685" s="96">
        <v>109.19</v>
      </c>
      <c r="K685" s="96">
        <v>873.52</v>
      </c>
      <c r="L685" s="93" t="s">
        <v>973</v>
      </c>
      <c r="M685" s="93">
        <v>29</v>
      </c>
      <c r="N685" s="94">
        <v>45123</v>
      </c>
      <c r="O685" s="94">
        <v>45130</v>
      </c>
      <c r="P685" s="93" t="s">
        <v>1447</v>
      </c>
      <c r="Q685" s="93" t="s">
        <v>3</v>
      </c>
      <c r="R685" s="95" t="s">
        <v>975</v>
      </c>
      <c r="S685" s="95" t="s">
        <v>1060</v>
      </c>
      <c r="T685" s="95" t="s">
        <v>987</v>
      </c>
      <c r="U685" s="97">
        <v>45127</v>
      </c>
    </row>
    <row r="686" spans="1:21">
      <c r="A686" s="86">
        <v>45128.330202083336</v>
      </c>
      <c r="B686" s="87" t="s">
        <v>66</v>
      </c>
      <c r="C686" s="88" t="s">
        <v>1472</v>
      </c>
      <c r="D686" s="87" t="s">
        <v>1367</v>
      </c>
      <c r="E686" s="89">
        <v>1</v>
      </c>
      <c r="F686" s="87">
        <v>6966341</v>
      </c>
      <c r="G686" s="87" t="s">
        <v>68</v>
      </c>
      <c r="H686" s="87" t="s">
        <v>69</v>
      </c>
      <c r="I686" s="87" t="s">
        <v>44</v>
      </c>
      <c r="J686" s="90">
        <v>112.96</v>
      </c>
      <c r="K686" s="90">
        <v>112.96</v>
      </c>
      <c r="L686" s="87" t="s">
        <v>973</v>
      </c>
      <c r="M686" s="87">
        <v>29</v>
      </c>
      <c r="N686" s="88">
        <v>45123</v>
      </c>
      <c r="O686" s="88">
        <v>45130</v>
      </c>
      <c r="P686" s="87" t="s">
        <v>1447</v>
      </c>
      <c r="Q686" s="87" t="s">
        <v>3</v>
      </c>
      <c r="R686" s="89" t="s">
        <v>975</v>
      </c>
      <c r="S686" s="89" t="s">
        <v>1060</v>
      </c>
      <c r="T686" s="89" t="s">
        <v>987</v>
      </c>
      <c r="U686" s="91">
        <v>45127</v>
      </c>
    </row>
    <row r="687" spans="1:21">
      <c r="A687" s="92">
        <v>45128.331042013888</v>
      </c>
      <c r="B687" s="93" t="s">
        <v>66</v>
      </c>
      <c r="C687" s="94" t="s">
        <v>1472</v>
      </c>
      <c r="D687" s="93" t="s">
        <v>1477</v>
      </c>
      <c r="E687" s="95">
        <v>1</v>
      </c>
      <c r="F687" s="93" t="s">
        <v>68</v>
      </c>
      <c r="G687" s="93" t="s">
        <v>68</v>
      </c>
      <c r="H687" s="93" t="s">
        <v>1012</v>
      </c>
      <c r="I687" s="93" t="s">
        <v>44</v>
      </c>
      <c r="J687" s="96">
        <v>112.96</v>
      </c>
      <c r="K687" s="96">
        <v>112.96</v>
      </c>
      <c r="L687" s="93" t="s">
        <v>981</v>
      </c>
      <c r="M687" s="93">
        <v>29</v>
      </c>
      <c r="N687" s="94">
        <v>45123</v>
      </c>
      <c r="O687" s="94">
        <v>45130</v>
      </c>
      <c r="P687" s="93" t="s">
        <v>1447</v>
      </c>
      <c r="Q687" s="93" t="s">
        <v>3</v>
      </c>
      <c r="R687" s="95" t="s">
        <v>975</v>
      </c>
      <c r="S687" s="95" t="s">
        <v>1060</v>
      </c>
      <c r="T687" s="95" t="s">
        <v>987</v>
      </c>
      <c r="U687" s="97">
        <v>45127</v>
      </c>
    </row>
    <row r="688" spans="1:21">
      <c r="A688" s="86">
        <v>45128.33255590278</v>
      </c>
      <c r="B688" s="87" t="s">
        <v>66</v>
      </c>
      <c r="C688" s="88" t="s">
        <v>1472</v>
      </c>
      <c r="D688" s="87" t="s">
        <v>1478</v>
      </c>
      <c r="E688" s="89">
        <v>2</v>
      </c>
      <c r="F688" s="87">
        <v>6904723</v>
      </c>
      <c r="G688" s="87" t="s">
        <v>117</v>
      </c>
      <c r="H688" s="87" t="s">
        <v>69</v>
      </c>
      <c r="I688" s="87" t="s">
        <v>44</v>
      </c>
      <c r="J688" s="90">
        <v>112.96</v>
      </c>
      <c r="K688" s="90">
        <v>225.92</v>
      </c>
      <c r="L688" s="87" t="s">
        <v>973</v>
      </c>
      <c r="M688" s="87">
        <v>29</v>
      </c>
      <c r="N688" s="88">
        <v>45123</v>
      </c>
      <c r="O688" s="88">
        <v>45130</v>
      </c>
      <c r="P688" s="87" t="s">
        <v>1447</v>
      </c>
      <c r="Q688" s="87" t="s">
        <v>3</v>
      </c>
      <c r="R688" s="89" t="s">
        <v>975</v>
      </c>
      <c r="S688" s="89" t="s">
        <v>1060</v>
      </c>
      <c r="T688" s="89" t="s">
        <v>987</v>
      </c>
      <c r="U688" s="91">
        <v>45127</v>
      </c>
    </row>
    <row r="689" spans="1:21">
      <c r="A689" s="92">
        <v>45128.335274189812</v>
      </c>
      <c r="B689" s="93" t="s">
        <v>66</v>
      </c>
      <c r="C689" s="94" t="s">
        <v>1472</v>
      </c>
      <c r="D689" s="93" t="s">
        <v>1479</v>
      </c>
      <c r="E689" s="95">
        <v>1</v>
      </c>
      <c r="F689" s="93">
        <v>6963490</v>
      </c>
      <c r="G689" s="93" t="s">
        <v>68</v>
      </c>
      <c r="H689" s="93" t="s">
        <v>69</v>
      </c>
      <c r="I689" s="93" t="s">
        <v>44</v>
      </c>
      <c r="J689" s="96">
        <v>112.96</v>
      </c>
      <c r="K689" s="96">
        <v>112.96</v>
      </c>
      <c r="L689" s="93" t="s">
        <v>973</v>
      </c>
      <c r="M689" s="93">
        <v>29</v>
      </c>
      <c r="N689" s="94">
        <v>45123</v>
      </c>
      <c r="O689" s="94">
        <v>45130</v>
      </c>
      <c r="P689" s="93" t="s">
        <v>1447</v>
      </c>
      <c r="Q689" s="93" t="s">
        <v>3</v>
      </c>
      <c r="R689" s="95" t="s">
        <v>975</v>
      </c>
      <c r="S689" s="95" t="s">
        <v>1060</v>
      </c>
      <c r="T689" s="95" t="s">
        <v>987</v>
      </c>
      <c r="U689" s="97">
        <v>45127</v>
      </c>
    </row>
    <row r="690" spans="1:21">
      <c r="A690" s="86">
        <v>45128.339381481484</v>
      </c>
      <c r="B690" s="87" t="s">
        <v>66</v>
      </c>
      <c r="C690" s="88" t="s">
        <v>1472</v>
      </c>
      <c r="D690" s="87" t="s">
        <v>1480</v>
      </c>
      <c r="E690" s="89">
        <v>1</v>
      </c>
      <c r="F690" s="87">
        <v>6971797</v>
      </c>
      <c r="G690" s="87" t="s">
        <v>68</v>
      </c>
      <c r="H690" s="87" t="s">
        <v>69</v>
      </c>
      <c r="I690" s="87" t="s">
        <v>44</v>
      </c>
      <c r="J690" s="90">
        <v>112.96</v>
      </c>
      <c r="K690" s="90">
        <v>112.96</v>
      </c>
      <c r="L690" s="87" t="s">
        <v>973</v>
      </c>
      <c r="M690" s="87">
        <v>29</v>
      </c>
      <c r="N690" s="88">
        <v>45123</v>
      </c>
      <c r="O690" s="88">
        <v>45130</v>
      </c>
      <c r="P690" s="87" t="s">
        <v>1447</v>
      </c>
      <c r="Q690" s="87" t="s">
        <v>3</v>
      </c>
      <c r="R690" s="89" t="s">
        <v>975</v>
      </c>
      <c r="S690" s="89" t="s">
        <v>1060</v>
      </c>
      <c r="T690" s="89" t="s">
        <v>987</v>
      </c>
      <c r="U690" s="91">
        <v>45127</v>
      </c>
    </row>
    <row r="691" spans="1:21">
      <c r="A691" s="92">
        <v>45128.33960821759</v>
      </c>
      <c r="B691" s="93" t="s">
        <v>66</v>
      </c>
      <c r="C691" s="94" t="s">
        <v>1472</v>
      </c>
      <c r="D691" s="93" t="s">
        <v>1480</v>
      </c>
      <c r="E691" s="95">
        <v>1</v>
      </c>
      <c r="F691" s="93">
        <v>6966129</v>
      </c>
      <c r="G691" s="93" t="s">
        <v>68</v>
      </c>
      <c r="H691" s="93" t="s">
        <v>69</v>
      </c>
      <c r="I691" s="93" t="s">
        <v>44</v>
      </c>
      <c r="J691" s="96">
        <v>112.96</v>
      </c>
      <c r="K691" s="96">
        <v>112.96</v>
      </c>
      <c r="L691" s="93" t="s">
        <v>973</v>
      </c>
      <c r="M691" s="93">
        <v>29</v>
      </c>
      <c r="N691" s="94">
        <v>45123</v>
      </c>
      <c r="O691" s="94">
        <v>45130</v>
      </c>
      <c r="P691" s="93" t="s">
        <v>1447</v>
      </c>
      <c r="Q691" s="93" t="s">
        <v>3</v>
      </c>
      <c r="R691" s="95" t="s">
        <v>975</v>
      </c>
      <c r="S691" s="95" t="s">
        <v>1060</v>
      </c>
      <c r="T691" s="95" t="s">
        <v>987</v>
      </c>
      <c r="U691" s="97">
        <v>45127</v>
      </c>
    </row>
    <row r="692" spans="1:21">
      <c r="A692" s="86">
        <v>45128.340651736115</v>
      </c>
      <c r="B692" s="87" t="s">
        <v>66</v>
      </c>
      <c r="C692" s="88" t="s">
        <v>1472</v>
      </c>
      <c r="D692" s="87" t="s">
        <v>1481</v>
      </c>
      <c r="E692" s="89">
        <v>1</v>
      </c>
      <c r="F692" s="87">
        <v>6953453</v>
      </c>
      <c r="G692" s="87" t="s">
        <v>68</v>
      </c>
      <c r="H692" s="87" t="s">
        <v>69</v>
      </c>
      <c r="I692" s="87" t="s">
        <v>44</v>
      </c>
      <c r="J692" s="90">
        <v>112.96</v>
      </c>
      <c r="K692" s="90">
        <v>112.96</v>
      </c>
      <c r="L692" s="87" t="s">
        <v>973</v>
      </c>
      <c r="M692" s="87">
        <v>29</v>
      </c>
      <c r="N692" s="88">
        <v>45123</v>
      </c>
      <c r="O692" s="88">
        <v>45130</v>
      </c>
      <c r="P692" s="87" t="s">
        <v>1447</v>
      </c>
      <c r="Q692" s="87" t="s">
        <v>3</v>
      </c>
      <c r="R692" s="89" t="s">
        <v>975</v>
      </c>
      <c r="S692" s="89" t="s">
        <v>1060</v>
      </c>
      <c r="T692" s="89" t="s">
        <v>987</v>
      </c>
      <c r="U692" s="91">
        <v>45127</v>
      </c>
    </row>
    <row r="693" spans="1:21">
      <c r="A693" s="92">
        <v>45134.273863773145</v>
      </c>
      <c r="B693" s="93" t="s">
        <v>76</v>
      </c>
      <c r="C693" s="94" t="s">
        <v>1472</v>
      </c>
      <c r="D693" s="93" t="s">
        <v>77</v>
      </c>
      <c r="E693" s="95">
        <v>1</v>
      </c>
      <c r="F693" s="93">
        <v>6904723</v>
      </c>
      <c r="G693" s="93" t="s">
        <v>117</v>
      </c>
      <c r="H693" s="93" t="s">
        <v>69</v>
      </c>
      <c r="I693" s="93" t="s">
        <v>44</v>
      </c>
      <c r="J693" s="96">
        <v>116.75</v>
      </c>
      <c r="K693" s="96">
        <v>116.75</v>
      </c>
      <c r="L693" s="93" t="s">
        <v>973</v>
      </c>
      <c r="M693" s="93">
        <v>29</v>
      </c>
      <c r="N693" s="94">
        <v>45123</v>
      </c>
      <c r="O693" s="94">
        <v>45130</v>
      </c>
      <c r="P693" s="93" t="s">
        <v>1447</v>
      </c>
      <c r="Q693" s="93" t="s">
        <v>3</v>
      </c>
      <c r="R693" s="95" t="s">
        <v>975</v>
      </c>
      <c r="S693" s="95" t="s">
        <v>1060</v>
      </c>
      <c r="T693" s="95" t="s">
        <v>987</v>
      </c>
      <c r="U693" s="97">
        <v>45127</v>
      </c>
    </row>
    <row r="694" spans="1:21">
      <c r="A694" s="86">
        <v>45128.325992361111</v>
      </c>
      <c r="B694" s="87" t="s">
        <v>65</v>
      </c>
      <c r="C694" s="88" t="s">
        <v>948</v>
      </c>
      <c r="D694" s="87" t="s">
        <v>1367</v>
      </c>
      <c r="E694" s="89">
        <v>8</v>
      </c>
      <c r="F694" s="87">
        <v>6966341</v>
      </c>
      <c r="G694" s="87" t="s">
        <v>68</v>
      </c>
      <c r="H694" s="87" t="s">
        <v>69</v>
      </c>
      <c r="I694" s="87" t="s">
        <v>44</v>
      </c>
      <c r="J694" s="90">
        <v>111.36</v>
      </c>
      <c r="K694" s="90">
        <v>890.88</v>
      </c>
      <c r="L694" s="87" t="s">
        <v>973</v>
      </c>
      <c r="M694" s="87">
        <v>29</v>
      </c>
      <c r="N694" s="88">
        <v>45123</v>
      </c>
      <c r="O694" s="88">
        <v>45130</v>
      </c>
      <c r="P694" s="87" t="s">
        <v>1447</v>
      </c>
      <c r="Q694" s="87" t="s">
        <v>3</v>
      </c>
      <c r="R694" s="89" t="s">
        <v>975</v>
      </c>
      <c r="S694" s="89" t="s">
        <v>1179</v>
      </c>
      <c r="T694" s="89" t="s">
        <v>987</v>
      </c>
      <c r="U694" s="91">
        <v>45128</v>
      </c>
    </row>
    <row r="695" spans="1:21">
      <c r="A695" s="92">
        <v>45128.326159374999</v>
      </c>
      <c r="B695" s="93" t="s">
        <v>988</v>
      </c>
      <c r="C695" s="94" t="s">
        <v>948</v>
      </c>
      <c r="D695" s="93" t="s">
        <v>1367</v>
      </c>
      <c r="E695" s="95">
        <v>8</v>
      </c>
      <c r="F695" s="93">
        <v>6966341</v>
      </c>
      <c r="G695" s="93" t="s">
        <v>68</v>
      </c>
      <c r="H695" s="93" t="s">
        <v>69</v>
      </c>
      <c r="I695" s="93" t="s">
        <v>44</v>
      </c>
      <c r="J695" s="96">
        <v>109.19</v>
      </c>
      <c r="K695" s="96">
        <v>873.52</v>
      </c>
      <c r="L695" s="93" t="s">
        <v>973</v>
      </c>
      <c r="M695" s="93">
        <v>29</v>
      </c>
      <c r="N695" s="94">
        <v>45123</v>
      </c>
      <c r="O695" s="94">
        <v>45130</v>
      </c>
      <c r="P695" s="93" t="s">
        <v>1447</v>
      </c>
      <c r="Q695" s="93" t="s">
        <v>3</v>
      </c>
      <c r="R695" s="95" t="s">
        <v>975</v>
      </c>
      <c r="S695" s="95" t="s">
        <v>1179</v>
      </c>
      <c r="T695" s="95" t="s">
        <v>987</v>
      </c>
      <c r="U695" s="97">
        <v>45128</v>
      </c>
    </row>
    <row r="696" spans="1:21">
      <c r="A696" s="86">
        <v>45128.330100925923</v>
      </c>
      <c r="B696" s="87" t="s">
        <v>66</v>
      </c>
      <c r="C696" s="88" t="s">
        <v>948</v>
      </c>
      <c r="D696" s="87" t="s">
        <v>1367</v>
      </c>
      <c r="E696" s="89">
        <v>1</v>
      </c>
      <c r="F696" s="87">
        <v>6966341</v>
      </c>
      <c r="G696" s="87" t="s">
        <v>68</v>
      </c>
      <c r="H696" s="87" t="s">
        <v>69</v>
      </c>
      <c r="I696" s="87" t="s">
        <v>44</v>
      </c>
      <c r="J696" s="90">
        <v>112.96</v>
      </c>
      <c r="K696" s="90">
        <v>112.96</v>
      </c>
      <c r="L696" s="87" t="s">
        <v>973</v>
      </c>
      <c r="M696" s="87">
        <v>29</v>
      </c>
      <c r="N696" s="88">
        <v>45123</v>
      </c>
      <c r="O696" s="88">
        <v>45130</v>
      </c>
      <c r="P696" s="87" t="s">
        <v>1447</v>
      </c>
      <c r="Q696" s="87" t="s">
        <v>3</v>
      </c>
      <c r="R696" s="89" t="s">
        <v>975</v>
      </c>
      <c r="S696" s="89" t="s">
        <v>1179</v>
      </c>
      <c r="T696" s="89" t="s">
        <v>987</v>
      </c>
      <c r="U696" s="91">
        <v>45128</v>
      </c>
    </row>
    <row r="697" spans="1:21">
      <c r="A697" s="92">
        <v>45128.340700578701</v>
      </c>
      <c r="B697" s="93" t="s">
        <v>66</v>
      </c>
      <c r="C697" s="94" t="s">
        <v>948</v>
      </c>
      <c r="D697" s="93" t="s">
        <v>1481</v>
      </c>
      <c r="E697" s="95">
        <v>1</v>
      </c>
      <c r="F697" s="93">
        <v>6953453</v>
      </c>
      <c r="G697" s="93" t="s">
        <v>68</v>
      </c>
      <c r="H697" s="93" t="s">
        <v>69</v>
      </c>
      <c r="I697" s="93" t="s">
        <v>44</v>
      </c>
      <c r="J697" s="96">
        <v>112.96</v>
      </c>
      <c r="K697" s="96">
        <v>112.96</v>
      </c>
      <c r="L697" s="93" t="s">
        <v>973</v>
      </c>
      <c r="M697" s="93">
        <v>29</v>
      </c>
      <c r="N697" s="94">
        <v>45123</v>
      </c>
      <c r="O697" s="94">
        <v>45130</v>
      </c>
      <c r="P697" s="93" t="s">
        <v>1447</v>
      </c>
      <c r="Q697" s="93" t="s">
        <v>3</v>
      </c>
      <c r="R697" s="95" t="s">
        <v>975</v>
      </c>
      <c r="S697" s="95" t="s">
        <v>1179</v>
      </c>
      <c r="T697" s="95" t="s">
        <v>987</v>
      </c>
      <c r="U697" s="97">
        <v>45128</v>
      </c>
    </row>
    <row r="698" spans="1:21">
      <c r="A698" s="86">
        <v>45128.345590393517</v>
      </c>
      <c r="B698" s="87" t="s">
        <v>66</v>
      </c>
      <c r="C698" s="88" t="s">
        <v>948</v>
      </c>
      <c r="D698" s="87" t="s">
        <v>1417</v>
      </c>
      <c r="E698" s="89">
        <v>1</v>
      </c>
      <c r="F698" s="87">
        <v>6904723</v>
      </c>
      <c r="G698" s="87" t="s">
        <v>68</v>
      </c>
      <c r="H698" s="87" t="s">
        <v>69</v>
      </c>
      <c r="I698" s="87" t="s">
        <v>44</v>
      </c>
      <c r="J698" s="90">
        <v>112.96</v>
      </c>
      <c r="K698" s="90">
        <v>112.96</v>
      </c>
      <c r="L698" s="87" t="s">
        <v>973</v>
      </c>
      <c r="M698" s="87">
        <v>29</v>
      </c>
      <c r="N698" s="88">
        <v>45123</v>
      </c>
      <c r="O698" s="88">
        <v>45130</v>
      </c>
      <c r="P698" s="87" t="s">
        <v>1447</v>
      </c>
      <c r="Q698" s="87" t="s">
        <v>3</v>
      </c>
      <c r="R698" s="89" t="s">
        <v>975</v>
      </c>
      <c r="S698" s="89" t="s">
        <v>1179</v>
      </c>
      <c r="T698" s="89" t="s">
        <v>987</v>
      </c>
      <c r="U698" s="91">
        <v>45128</v>
      </c>
    </row>
    <row r="699" spans="1:21">
      <c r="A699" s="92">
        <v>45128.370531134256</v>
      </c>
      <c r="B699" s="93" t="s">
        <v>66</v>
      </c>
      <c r="C699" s="94" t="s">
        <v>948</v>
      </c>
      <c r="D699" s="93" t="s">
        <v>354</v>
      </c>
      <c r="E699" s="95">
        <v>1</v>
      </c>
      <c r="F699" s="93">
        <v>6904723</v>
      </c>
      <c r="G699" s="93" t="s">
        <v>68</v>
      </c>
      <c r="H699" s="93" t="s">
        <v>69</v>
      </c>
      <c r="I699" s="93" t="s">
        <v>44</v>
      </c>
      <c r="J699" s="96">
        <v>112.96</v>
      </c>
      <c r="K699" s="96">
        <v>112.96</v>
      </c>
      <c r="L699" s="93" t="s">
        <v>973</v>
      </c>
      <c r="M699" s="93">
        <v>29</v>
      </c>
      <c r="N699" s="94">
        <v>45123</v>
      </c>
      <c r="O699" s="94">
        <v>45130</v>
      </c>
      <c r="P699" s="93" t="s">
        <v>1447</v>
      </c>
      <c r="Q699" s="93" t="s">
        <v>3</v>
      </c>
      <c r="R699" s="95" t="s">
        <v>975</v>
      </c>
      <c r="S699" s="95" t="s">
        <v>1179</v>
      </c>
      <c r="T699" s="95" t="s">
        <v>987</v>
      </c>
      <c r="U699" s="97">
        <v>45128</v>
      </c>
    </row>
    <row r="700" spans="1:21">
      <c r="A700" s="86">
        <v>45134.267509375</v>
      </c>
      <c r="B700" s="87" t="s">
        <v>1476</v>
      </c>
      <c r="C700" s="88" t="s">
        <v>948</v>
      </c>
      <c r="D700" s="87" t="s">
        <v>68</v>
      </c>
      <c r="E700" s="89">
        <v>4</v>
      </c>
      <c r="F700" s="87">
        <v>6904723</v>
      </c>
      <c r="G700" s="87" t="s">
        <v>117</v>
      </c>
      <c r="H700" s="87" t="s">
        <v>69</v>
      </c>
      <c r="I700" s="87" t="s">
        <v>44</v>
      </c>
      <c r="J700" s="90">
        <v>109.19</v>
      </c>
      <c r="K700" s="90">
        <v>436.76</v>
      </c>
      <c r="L700" s="87" t="s">
        <v>973</v>
      </c>
      <c r="M700" s="87">
        <v>29</v>
      </c>
      <c r="N700" s="88">
        <v>45123</v>
      </c>
      <c r="O700" s="88">
        <v>45130</v>
      </c>
      <c r="P700" s="87" t="s">
        <v>1447</v>
      </c>
      <c r="Q700" s="87" t="s">
        <v>3</v>
      </c>
      <c r="R700" s="89" t="s">
        <v>975</v>
      </c>
      <c r="S700" s="89" t="s">
        <v>1179</v>
      </c>
      <c r="T700" s="89" t="s">
        <v>987</v>
      </c>
      <c r="U700" s="91">
        <v>45128</v>
      </c>
    </row>
    <row r="701" spans="1:21">
      <c r="A701" s="92">
        <v>45134.274000925929</v>
      </c>
      <c r="B701" s="93" t="s">
        <v>76</v>
      </c>
      <c r="C701" s="94" t="s">
        <v>948</v>
      </c>
      <c r="D701" s="93" t="s">
        <v>77</v>
      </c>
      <c r="E701" s="95">
        <v>1</v>
      </c>
      <c r="F701" s="93">
        <v>6904723</v>
      </c>
      <c r="G701" s="93" t="s">
        <v>117</v>
      </c>
      <c r="H701" s="93" t="s">
        <v>69</v>
      </c>
      <c r="I701" s="93" t="s">
        <v>44</v>
      </c>
      <c r="J701" s="96">
        <v>116.75</v>
      </c>
      <c r="K701" s="96">
        <v>116.75</v>
      </c>
      <c r="L701" s="93" t="s">
        <v>973</v>
      </c>
      <c r="M701" s="93">
        <v>29</v>
      </c>
      <c r="N701" s="94">
        <v>45123</v>
      </c>
      <c r="O701" s="94">
        <v>45130</v>
      </c>
      <c r="P701" s="93" t="s">
        <v>1447</v>
      </c>
      <c r="Q701" s="93" t="s">
        <v>3</v>
      </c>
      <c r="R701" s="95" t="s">
        <v>975</v>
      </c>
      <c r="S701" s="95" t="s">
        <v>1179</v>
      </c>
      <c r="T701" s="95" t="s">
        <v>987</v>
      </c>
      <c r="U701" s="97">
        <v>45128</v>
      </c>
    </row>
    <row r="702" spans="1:21">
      <c r="A702" s="86">
        <v>45134.283703703702</v>
      </c>
      <c r="B702" s="87" t="s">
        <v>34</v>
      </c>
      <c r="C702" s="88" t="s">
        <v>948</v>
      </c>
      <c r="D702" s="87" t="s">
        <v>1482</v>
      </c>
      <c r="E702" s="89">
        <v>4</v>
      </c>
      <c r="F702" s="87">
        <v>6904723</v>
      </c>
      <c r="G702" s="87" t="s">
        <v>117</v>
      </c>
      <c r="H702" s="87" t="s">
        <v>69</v>
      </c>
      <c r="I702" s="87" t="s">
        <v>44</v>
      </c>
      <c r="J702" s="90">
        <v>109.19</v>
      </c>
      <c r="K702" s="90">
        <v>436.76</v>
      </c>
      <c r="L702" s="87" t="s">
        <v>973</v>
      </c>
      <c r="M702" s="87">
        <v>29</v>
      </c>
      <c r="N702" s="88">
        <v>45123</v>
      </c>
      <c r="O702" s="88">
        <v>45130</v>
      </c>
      <c r="P702" s="87" t="s">
        <v>1447</v>
      </c>
      <c r="Q702" s="87" t="s">
        <v>3</v>
      </c>
      <c r="R702" s="89" t="s">
        <v>975</v>
      </c>
      <c r="S702" s="89" t="s">
        <v>1179</v>
      </c>
      <c r="T702" s="89" t="s">
        <v>987</v>
      </c>
      <c r="U702" s="91">
        <v>45128</v>
      </c>
    </row>
    <row r="703" spans="1:21">
      <c r="A703" s="92">
        <v>45131.568059837962</v>
      </c>
      <c r="B703" s="93" t="s">
        <v>575</v>
      </c>
      <c r="C703" s="94" t="s">
        <v>1483</v>
      </c>
      <c r="D703" s="93" t="s">
        <v>1484</v>
      </c>
      <c r="E703" s="95">
        <v>1</v>
      </c>
      <c r="F703" s="93" t="s">
        <v>68</v>
      </c>
      <c r="G703" s="93" t="s">
        <v>68</v>
      </c>
      <c r="H703" s="93" t="s">
        <v>980</v>
      </c>
      <c r="I703" s="93" t="s">
        <v>44</v>
      </c>
      <c r="J703" s="96">
        <v>101.52</v>
      </c>
      <c r="K703" s="96">
        <v>101.52</v>
      </c>
      <c r="L703" s="93" t="s">
        <v>981</v>
      </c>
      <c r="M703" s="93">
        <v>30</v>
      </c>
      <c r="N703" s="94">
        <v>45130</v>
      </c>
      <c r="O703" s="94">
        <v>45137</v>
      </c>
      <c r="P703" s="93" t="s">
        <v>1485</v>
      </c>
      <c r="Q703" s="93" t="s">
        <v>3</v>
      </c>
      <c r="R703" s="95" t="s">
        <v>975</v>
      </c>
      <c r="S703" s="95" t="s">
        <v>1077</v>
      </c>
      <c r="T703" s="95" t="s">
        <v>987</v>
      </c>
      <c r="U703" s="97">
        <v>45131</v>
      </c>
    </row>
    <row r="704" spans="1:21">
      <c r="A704" s="86">
        <v>45131.569114583333</v>
      </c>
      <c r="B704" s="87" t="s">
        <v>575</v>
      </c>
      <c r="C704" s="88" t="s">
        <v>1483</v>
      </c>
      <c r="D704" s="87" t="s">
        <v>1480</v>
      </c>
      <c r="E704" s="89">
        <v>7</v>
      </c>
      <c r="F704" s="87">
        <v>6971797</v>
      </c>
      <c r="G704" s="87" t="s">
        <v>68</v>
      </c>
      <c r="H704" s="87" t="s">
        <v>69</v>
      </c>
      <c r="I704" s="87" t="s">
        <v>44</v>
      </c>
      <c r="J704" s="90">
        <v>101.52</v>
      </c>
      <c r="K704" s="90">
        <v>710.64</v>
      </c>
      <c r="L704" s="87" t="s">
        <v>973</v>
      </c>
      <c r="M704" s="87">
        <v>30</v>
      </c>
      <c r="N704" s="88">
        <v>45130</v>
      </c>
      <c r="O704" s="88">
        <v>45137</v>
      </c>
      <c r="P704" s="87" t="s">
        <v>1485</v>
      </c>
      <c r="Q704" s="87" t="s">
        <v>3</v>
      </c>
      <c r="R704" s="89" t="s">
        <v>975</v>
      </c>
      <c r="S704" s="89" t="s">
        <v>1077</v>
      </c>
      <c r="T704" s="89" t="s">
        <v>987</v>
      </c>
      <c r="U704" s="91">
        <v>45131</v>
      </c>
    </row>
    <row r="705" spans="1:21">
      <c r="A705" s="92">
        <v>45131.578239351853</v>
      </c>
      <c r="B705" s="93" t="s">
        <v>34</v>
      </c>
      <c r="C705" s="94" t="s">
        <v>1483</v>
      </c>
      <c r="D705" s="93" t="s">
        <v>1486</v>
      </c>
      <c r="E705" s="95">
        <v>6</v>
      </c>
      <c r="F705" s="93">
        <v>6953453</v>
      </c>
      <c r="G705" s="93" t="s">
        <v>68</v>
      </c>
      <c r="H705" s="93" t="s">
        <v>69</v>
      </c>
      <c r="I705" s="93" t="s">
        <v>44</v>
      </c>
      <c r="J705" s="96">
        <v>109.19</v>
      </c>
      <c r="K705" s="96">
        <v>655.14</v>
      </c>
      <c r="L705" s="93" t="s">
        <v>973</v>
      </c>
      <c r="M705" s="93">
        <v>30</v>
      </c>
      <c r="N705" s="94">
        <v>45130</v>
      </c>
      <c r="O705" s="94">
        <v>45137</v>
      </c>
      <c r="P705" s="93" t="s">
        <v>1485</v>
      </c>
      <c r="Q705" s="93" t="s">
        <v>3</v>
      </c>
      <c r="R705" s="95" t="s">
        <v>975</v>
      </c>
      <c r="S705" s="95" t="s">
        <v>1077</v>
      </c>
      <c r="T705" s="95" t="s">
        <v>987</v>
      </c>
      <c r="U705" s="97">
        <v>45131</v>
      </c>
    </row>
    <row r="706" spans="1:21">
      <c r="A706" s="86">
        <v>45131.580233333334</v>
      </c>
      <c r="B706" s="87" t="s">
        <v>34</v>
      </c>
      <c r="C706" s="88" t="s">
        <v>1483</v>
      </c>
      <c r="D706" s="87" t="s">
        <v>1487</v>
      </c>
      <c r="E706" s="89">
        <v>2</v>
      </c>
      <c r="F706" s="87" t="s">
        <v>68</v>
      </c>
      <c r="G706" s="87" t="s">
        <v>68</v>
      </c>
      <c r="H706" s="87" t="s">
        <v>980</v>
      </c>
      <c r="I706" s="87" t="s">
        <v>44</v>
      </c>
      <c r="J706" s="90">
        <v>109.19</v>
      </c>
      <c r="K706" s="90">
        <v>218.38</v>
      </c>
      <c r="L706" s="87" t="s">
        <v>981</v>
      </c>
      <c r="M706" s="87">
        <v>30</v>
      </c>
      <c r="N706" s="88">
        <v>45130</v>
      </c>
      <c r="O706" s="88">
        <v>45137</v>
      </c>
      <c r="P706" s="87" t="s">
        <v>1485</v>
      </c>
      <c r="Q706" s="87" t="s">
        <v>3</v>
      </c>
      <c r="R706" s="89" t="s">
        <v>975</v>
      </c>
      <c r="S706" s="89" t="s">
        <v>1077</v>
      </c>
      <c r="T706" s="89" t="s">
        <v>987</v>
      </c>
      <c r="U706" s="91">
        <v>45131</v>
      </c>
    </row>
    <row r="707" spans="1:21">
      <c r="A707" s="92">
        <v>45131.581276273151</v>
      </c>
      <c r="B707" s="93" t="s">
        <v>31</v>
      </c>
      <c r="C707" s="94" t="s">
        <v>1483</v>
      </c>
      <c r="D707" s="93" t="s">
        <v>1488</v>
      </c>
      <c r="E707" s="95">
        <v>8</v>
      </c>
      <c r="F707" s="93">
        <v>6963490</v>
      </c>
      <c r="G707" s="93" t="s">
        <v>68</v>
      </c>
      <c r="H707" s="93" t="s">
        <v>69</v>
      </c>
      <c r="I707" s="93" t="s">
        <v>44</v>
      </c>
      <c r="J707" s="96">
        <v>90.75</v>
      </c>
      <c r="K707" s="96">
        <v>726</v>
      </c>
      <c r="L707" s="93" t="s">
        <v>973</v>
      </c>
      <c r="M707" s="93">
        <v>30</v>
      </c>
      <c r="N707" s="94">
        <v>45130</v>
      </c>
      <c r="O707" s="94">
        <v>45137</v>
      </c>
      <c r="P707" s="93" t="s">
        <v>1485</v>
      </c>
      <c r="Q707" s="93" t="s">
        <v>3</v>
      </c>
      <c r="R707" s="95" t="s">
        <v>975</v>
      </c>
      <c r="S707" s="95" t="s">
        <v>1077</v>
      </c>
      <c r="T707" s="95" t="s">
        <v>987</v>
      </c>
      <c r="U707" s="97">
        <v>45131</v>
      </c>
    </row>
    <row r="708" spans="1:21">
      <c r="A708" s="86">
        <v>45131.581413194443</v>
      </c>
      <c r="B708" s="87" t="s">
        <v>1476</v>
      </c>
      <c r="C708" s="88" t="s">
        <v>1483</v>
      </c>
      <c r="D708" s="87" t="s">
        <v>1488</v>
      </c>
      <c r="E708" s="89">
        <v>8</v>
      </c>
      <c r="F708" s="87">
        <v>6963490</v>
      </c>
      <c r="G708" s="87" t="s">
        <v>68</v>
      </c>
      <c r="H708" s="87" t="s">
        <v>69</v>
      </c>
      <c r="I708" s="87" t="s">
        <v>44</v>
      </c>
      <c r="J708" s="90">
        <v>109.19</v>
      </c>
      <c r="K708" s="90">
        <v>873.52</v>
      </c>
      <c r="L708" s="87" t="s">
        <v>973</v>
      </c>
      <c r="M708" s="87">
        <v>30</v>
      </c>
      <c r="N708" s="88">
        <v>45130</v>
      </c>
      <c r="O708" s="88">
        <v>45137</v>
      </c>
      <c r="P708" s="87" t="s">
        <v>1485</v>
      </c>
      <c r="Q708" s="87" t="s">
        <v>3</v>
      </c>
      <c r="R708" s="89" t="s">
        <v>975</v>
      </c>
      <c r="S708" s="89" t="s">
        <v>1077</v>
      </c>
      <c r="T708" s="89" t="s">
        <v>987</v>
      </c>
      <c r="U708" s="91">
        <v>45131</v>
      </c>
    </row>
    <row r="709" spans="1:21">
      <c r="A709" s="92">
        <v>45131.582332060185</v>
      </c>
      <c r="B709" s="93" t="s">
        <v>65</v>
      </c>
      <c r="C709" s="94" t="s">
        <v>1483</v>
      </c>
      <c r="D709" s="93" t="s">
        <v>323</v>
      </c>
      <c r="E709" s="95">
        <v>8</v>
      </c>
      <c r="F709" s="93">
        <v>6939174</v>
      </c>
      <c r="G709" s="93" t="s">
        <v>68</v>
      </c>
      <c r="H709" s="93" t="s">
        <v>69</v>
      </c>
      <c r="I709" s="93" t="s">
        <v>44</v>
      </c>
      <c r="J709" s="96">
        <v>111.36</v>
      </c>
      <c r="K709" s="96">
        <v>890.88</v>
      </c>
      <c r="L709" s="93" t="s">
        <v>973</v>
      </c>
      <c r="M709" s="93">
        <v>30</v>
      </c>
      <c r="N709" s="94">
        <v>45130</v>
      </c>
      <c r="O709" s="94">
        <v>45137</v>
      </c>
      <c r="P709" s="93" t="s">
        <v>1485</v>
      </c>
      <c r="Q709" s="93" t="s">
        <v>3</v>
      </c>
      <c r="R709" s="95" t="s">
        <v>975</v>
      </c>
      <c r="S709" s="95" t="s">
        <v>1077</v>
      </c>
      <c r="T709" s="95" t="s">
        <v>987</v>
      </c>
      <c r="U709" s="97">
        <v>45131</v>
      </c>
    </row>
    <row r="710" spans="1:21">
      <c r="A710" s="86">
        <v>45131.582599768517</v>
      </c>
      <c r="B710" s="87" t="s">
        <v>988</v>
      </c>
      <c r="C710" s="88" t="s">
        <v>1483</v>
      </c>
      <c r="D710" s="87" t="s">
        <v>323</v>
      </c>
      <c r="E710" s="89">
        <v>8</v>
      </c>
      <c r="F710" s="87">
        <v>6939174</v>
      </c>
      <c r="G710" s="87" t="s">
        <v>68</v>
      </c>
      <c r="H710" s="87" t="s">
        <v>69</v>
      </c>
      <c r="I710" s="87" t="s">
        <v>44</v>
      </c>
      <c r="J710" s="90">
        <v>109.19</v>
      </c>
      <c r="K710" s="90">
        <v>873.52</v>
      </c>
      <c r="L710" s="87" t="s">
        <v>973</v>
      </c>
      <c r="M710" s="87">
        <v>30</v>
      </c>
      <c r="N710" s="88">
        <v>45130</v>
      </c>
      <c r="O710" s="88">
        <v>45137</v>
      </c>
      <c r="P710" s="87" t="s">
        <v>1485</v>
      </c>
      <c r="Q710" s="87" t="s">
        <v>3</v>
      </c>
      <c r="R710" s="89" t="s">
        <v>975</v>
      </c>
      <c r="S710" s="89" t="s">
        <v>1077</v>
      </c>
      <c r="T710" s="89" t="s">
        <v>987</v>
      </c>
      <c r="U710" s="91">
        <v>45131</v>
      </c>
    </row>
    <row r="711" spans="1:21">
      <c r="A711" s="92">
        <v>45132.287143518515</v>
      </c>
      <c r="B711" s="93" t="s">
        <v>66</v>
      </c>
      <c r="C711" s="94" t="s">
        <v>1483</v>
      </c>
      <c r="D711" s="93" t="s">
        <v>1489</v>
      </c>
      <c r="E711" s="95">
        <v>2</v>
      </c>
      <c r="F711" s="93">
        <v>6963490</v>
      </c>
      <c r="G711" s="93" t="s">
        <v>68</v>
      </c>
      <c r="H711" s="93" t="s">
        <v>69</v>
      </c>
      <c r="I711" s="93" t="s">
        <v>44</v>
      </c>
      <c r="J711" s="96">
        <v>112.96</v>
      </c>
      <c r="K711" s="96">
        <v>225.92</v>
      </c>
      <c r="L711" s="93" t="s">
        <v>973</v>
      </c>
      <c r="M711" s="93">
        <v>30</v>
      </c>
      <c r="N711" s="94">
        <v>45130</v>
      </c>
      <c r="O711" s="94">
        <v>45137</v>
      </c>
      <c r="P711" s="93" t="s">
        <v>1485</v>
      </c>
      <c r="Q711" s="93" t="s">
        <v>3</v>
      </c>
      <c r="R711" s="95" t="s">
        <v>975</v>
      </c>
      <c r="S711" s="95" t="s">
        <v>1077</v>
      </c>
      <c r="T711" s="95" t="s">
        <v>987</v>
      </c>
      <c r="U711" s="97">
        <v>45131</v>
      </c>
    </row>
    <row r="712" spans="1:21">
      <c r="A712" s="86">
        <v>45132.287921759256</v>
      </c>
      <c r="B712" s="87" t="s">
        <v>66</v>
      </c>
      <c r="C712" s="88" t="s">
        <v>1483</v>
      </c>
      <c r="D712" s="87" t="s">
        <v>1367</v>
      </c>
      <c r="E712" s="89">
        <v>1</v>
      </c>
      <c r="F712" s="87">
        <v>6953808</v>
      </c>
      <c r="G712" s="87" t="s">
        <v>68</v>
      </c>
      <c r="H712" s="87" t="s">
        <v>69</v>
      </c>
      <c r="I712" s="87" t="s">
        <v>44</v>
      </c>
      <c r="J712" s="90">
        <v>112.96</v>
      </c>
      <c r="K712" s="90">
        <v>112.96</v>
      </c>
      <c r="L712" s="87" t="s">
        <v>973</v>
      </c>
      <c r="M712" s="87">
        <v>30</v>
      </c>
      <c r="N712" s="88">
        <v>45130</v>
      </c>
      <c r="O712" s="88">
        <v>45137</v>
      </c>
      <c r="P712" s="87" t="s">
        <v>1485</v>
      </c>
      <c r="Q712" s="87" t="s">
        <v>3</v>
      </c>
      <c r="R712" s="89" t="s">
        <v>975</v>
      </c>
      <c r="S712" s="89" t="s">
        <v>1077</v>
      </c>
      <c r="T712" s="89" t="s">
        <v>987</v>
      </c>
      <c r="U712" s="91">
        <v>45131</v>
      </c>
    </row>
    <row r="713" spans="1:21">
      <c r="A713" s="92">
        <v>45132.28987847222</v>
      </c>
      <c r="B713" s="93" t="s">
        <v>35</v>
      </c>
      <c r="C713" s="94" t="s">
        <v>1483</v>
      </c>
      <c r="D713" s="93" t="s">
        <v>1490</v>
      </c>
      <c r="E713" s="95">
        <v>6</v>
      </c>
      <c r="F713" s="93" t="s">
        <v>68</v>
      </c>
      <c r="G713" s="93" t="s">
        <v>68</v>
      </c>
      <c r="H713" s="93" t="s">
        <v>980</v>
      </c>
      <c r="I713" s="93" t="s">
        <v>44</v>
      </c>
      <c r="J713" s="96">
        <v>109.19</v>
      </c>
      <c r="K713" s="96">
        <v>655.14</v>
      </c>
      <c r="L713" s="93" t="s">
        <v>981</v>
      </c>
      <c r="M713" s="93">
        <v>30</v>
      </c>
      <c r="N713" s="94">
        <v>45130</v>
      </c>
      <c r="O713" s="94">
        <v>45137</v>
      </c>
      <c r="P713" s="93" t="s">
        <v>1485</v>
      </c>
      <c r="Q713" s="93" t="s">
        <v>3</v>
      </c>
      <c r="R713" s="95" t="s">
        <v>975</v>
      </c>
      <c r="S713" s="95" t="s">
        <v>1077</v>
      </c>
      <c r="T713" s="95" t="s">
        <v>987</v>
      </c>
      <c r="U713" s="97">
        <v>45131</v>
      </c>
    </row>
    <row r="714" spans="1:21">
      <c r="A714" s="86">
        <v>45132.290979513891</v>
      </c>
      <c r="B714" s="87" t="s">
        <v>35</v>
      </c>
      <c r="C714" s="88" t="s">
        <v>1483</v>
      </c>
      <c r="D714" s="87" t="s">
        <v>1491</v>
      </c>
      <c r="E714" s="89">
        <v>1</v>
      </c>
      <c r="F714" s="87">
        <v>6904723</v>
      </c>
      <c r="G714" s="87" t="s">
        <v>117</v>
      </c>
      <c r="H714" s="87" t="s">
        <v>69</v>
      </c>
      <c r="I714" s="87" t="s">
        <v>44</v>
      </c>
      <c r="J714" s="90">
        <v>109.19</v>
      </c>
      <c r="K714" s="90">
        <v>109.19</v>
      </c>
      <c r="L714" s="87" t="s">
        <v>973</v>
      </c>
      <c r="M714" s="87">
        <v>30</v>
      </c>
      <c r="N714" s="88">
        <v>45130</v>
      </c>
      <c r="O714" s="88">
        <v>45137</v>
      </c>
      <c r="P714" s="87" t="s">
        <v>1485</v>
      </c>
      <c r="Q714" s="87" t="s">
        <v>3</v>
      </c>
      <c r="R714" s="89" t="s">
        <v>975</v>
      </c>
      <c r="S714" s="89" t="s">
        <v>1077</v>
      </c>
      <c r="T714" s="89" t="s">
        <v>987</v>
      </c>
      <c r="U714" s="91">
        <v>45131</v>
      </c>
    </row>
    <row r="715" spans="1:21">
      <c r="A715" s="92">
        <v>45132.298319791669</v>
      </c>
      <c r="B715" s="93" t="s">
        <v>66</v>
      </c>
      <c r="C715" s="94" t="s">
        <v>1483</v>
      </c>
      <c r="D715" s="93" t="s">
        <v>317</v>
      </c>
      <c r="E715" s="95">
        <v>2</v>
      </c>
      <c r="F715" s="93">
        <v>6904723</v>
      </c>
      <c r="G715" s="93" t="s">
        <v>117</v>
      </c>
      <c r="H715" s="93" t="s">
        <v>69</v>
      </c>
      <c r="I715" s="93" t="s">
        <v>44</v>
      </c>
      <c r="J715" s="96">
        <v>112.96</v>
      </c>
      <c r="K715" s="96">
        <v>225.92</v>
      </c>
      <c r="L715" s="93" t="s">
        <v>973</v>
      </c>
      <c r="M715" s="93">
        <v>30</v>
      </c>
      <c r="N715" s="94">
        <v>45130</v>
      </c>
      <c r="O715" s="94">
        <v>45137</v>
      </c>
      <c r="P715" s="93" t="s">
        <v>1485</v>
      </c>
      <c r="Q715" s="93" t="s">
        <v>3</v>
      </c>
      <c r="R715" s="95" t="s">
        <v>975</v>
      </c>
      <c r="S715" s="95" t="s">
        <v>1077</v>
      </c>
      <c r="T715" s="95" t="s">
        <v>987</v>
      </c>
      <c r="U715" s="97">
        <v>45131</v>
      </c>
    </row>
    <row r="716" spans="1:21">
      <c r="A716" s="86">
        <v>45132.299034953707</v>
      </c>
      <c r="B716" s="87" t="s">
        <v>66</v>
      </c>
      <c r="C716" s="88" t="s">
        <v>1483</v>
      </c>
      <c r="D716" s="87" t="s">
        <v>1380</v>
      </c>
      <c r="E716" s="89">
        <v>1</v>
      </c>
      <c r="F716" s="87">
        <v>6971797</v>
      </c>
      <c r="G716" s="87" t="s">
        <v>68</v>
      </c>
      <c r="H716" s="87" t="s">
        <v>69</v>
      </c>
      <c r="I716" s="87" t="s">
        <v>44</v>
      </c>
      <c r="J716" s="90">
        <v>112.96</v>
      </c>
      <c r="K716" s="90">
        <v>112.96</v>
      </c>
      <c r="L716" s="87" t="s">
        <v>973</v>
      </c>
      <c r="M716" s="87">
        <v>30</v>
      </c>
      <c r="N716" s="88">
        <v>45130</v>
      </c>
      <c r="O716" s="88">
        <v>45137</v>
      </c>
      <c r="P716" s="87" t="s">
        <v>1485</v>
      </c>
      <c r="Q716" s="87" t="s">
        <v>3</v>
      </c>
      <c r="R716" s="89" t="s">
        <v>975</v>
      </c>
      <c r="S716" s="89" t="s">
        <v>1077</v>
      </c>
      <c r="T716" s="89" t="s">
        <v>987</v>
      </c>
      <c r="U716" s="91">
        <v>45131</v>
      </c>
    </row>
    <row r="717" spans="1:21">
      <c r="A717" s="92">
        <v>45132.300280671298</v>
      </c>
      <c r="B717" s="93" t="s">
        <v>66</v>
      </c>
      <c r="C717" s="94" t="s">
        <v>1483</v>
      </c>
      <c r="D717" s="93" t="s">
        <v>1492</v>
      </c>
      <c r="E717" s="95">
        <v>1</v>
      </c>
      <c r="F717" s="93">
        <v>6953453</v>
      </c>
      <c r="G717" s="93" t="s">
        <v>68</v>
      </c>
      <c r="H717" s="93" t="s">
        <v>69</v>
      </c>
      <c r="I717" s="93" t="s">
        <v>44</v>
      </c>
      <c r="J717" s="96">
        <v>112.96</v>
      </c>
      <c r="K717" s="96">
        <v>112.96</v>
      </c>
      <c r="L717" s="93" t="s">
        <v>973</v>
      </c>
      <c r="M717" s="93">
        <v>30</v>
      </c>
      <c r="N717" s="94">
        <v>45130</v>
      </c>
      <c r="O717" s="94">
        <v>45137</v>
      </c>
      <c r="P717" s="93" t="s">
        <v>1485</v>
      </c>
      <c r="Q717" s="93" t="s">
        <v>3</v>
      </c>
      <c r="R717" s="95" t="s">
        <v>975</v>
      </c>
      <c r="S717" s="95" t="s">
        <v>1077</v>
      </c>
      <c r="T717" s="95" t="s">
        <v>987</v>
      </c>
      <c r="U717" s="97">
        <v>45131</v>
      </c>
    </row>
    <row r="718" spans="1:21">
      <c r="A718" s="86">
        <v>45132.300898842594</v>
      </c>
      <c r="B718" s="87" t="s">
        <v>66</v>
      </c>
      <c r="C718" s="88" t="s">
        <v>1483</v>
      </c>
      <c r="D718" s="87" t="s">
        <v>1353</v>
      </c>
      <c r="E718" s="89">
        <v>1</v>
      </c>
      <c r="F718" s="87">
        <v>6904723</v>
      </c>
      <c r="G718" s="87" t="s">
        <v>68</v>
      </c>
      <c r="H718" s="87" t="s">
        <v>69</v>
      </c>
      <c r="I718" s="87" t="s">
        <v>44</v>
      </c>
      <c r="J718" s="90">
        <v>112.96</v>
      </c>
      <c r="K718" s="90">
        <v>112.96</v>
      </c>
      <c r="L718" s="87" t="s">
        <v>973</v>
      </c>
      <c r="M718" s="87">
        <v>30</v>
      </c>
      <c r="N718" s="88">
        <v>45130</v>
      </c>
      <c r="O718" s="88">
        <v>45137</v>
      </c>
      <c r="P718" s="87" t="s">
        <v>1485</v>
      </c>
      <c r="Q718" s="87" t="s">
        <v>3</v>
      </c>
      <c r="R718" s="89" t="s">
        <v>975</v>
      </c>
      <c r="S718" s="89" t="s">
        <v>1077</v>
      </c>
      <c r="T718" s="89" t="s">
        <v>987</v>
      </c>
      <c r="U718" s="91">
        <v>45131</v>
      </c>
    </row>
    <row r="719" spans="1:21">
      <c r="A719" s="92">
        <v>45138.31716273148</v>
      </c>
      <c r="B719" s="93" t="s">
        <v>76</v>
      </c>
      <c r="C719" s="94" t="s">
        <v>1483</v>
      </c>
      <c r="D719" s="93" t="s">
        <v>77</v>
      </c>
      <c r="E719" s="95">
        <v>1</v>
      </c>
      <c r="F719" s="93">
        <v>6904723</v>
      </c>
      <c r="G719" s="93" t="s">
        <v>117</v>
      </c>
      <c r="H719" s="93" t="s">
        <v>69</v>
      </c>
      <c r="I719" s="93" t="s">
        <v>44</v>
      </c>
      <c r="J719" s="96">
        <v>116.75</v>
      </c>
      <c r="K719" s="96">
        <v>116.75</v>
      </c>
      <c r="L719" s="93" t="s">
        <v>973</v>
      </c>
      <c r="M719" s="93">
        <v>30</v>
      </c>
      <c r="N719" s="94">
        <v>45130</v>
      </c>
      <c r="O719" s="94">
        <v>45137</v>
      </c>
      <c r="P719" s="93" t="s">
        <v>1485</v>
      </c>
      <c r="Q719" s="93" t="s">
        <v>3</v>
      </c>
      <c r="R719" s="95" t="s">
        <v>975</v>
      </c>
      <c r="S719" s="95" t="s">
        <v>1077</v>
      </c>
      <c r="T719" s="95" t="s">
        <v>987</v>
      </c>
      <c r="U719" s="97">
        <v>45131</v>
      </c>
    </row>
    <row r="720" spans="1:21">
      <c r="A720" s="86">
        <v>45132.287280787037</v>
      </c>
      <c r="B720" s="87" t="s">
        <v>66</v>
      </c>
      <c r="C720" s="88" t="s">
        <v>1493</v>
      </c>
      <c r="D720" s="87" t="s">
        <v>1489</v>
      </c>
      <c r="E720" s="89">
        <v>2</v>
      </c>
      <c r="F720" s="87">
        <v>6963490</v>
      </c>
      <c r="G720" s="87" t="s">
        <v>68</v>
      </c>
      <c r="H720" s="87" t="s">
        <v>69</v>
      </c>
      <c r="I720" s="87" t="s">
        <v>44</v>
      </c>
      <c r="J720" s="90">
        <v>112.96</v>
      </c>
      <c r="K720" s="90">
        <v>225.92</v>
      </c>
      <c r="L720" s="87" t="s">
        <v>973</v>
      </c>
      <c r="M720" s="87">
        <v>30</v>
      </c>
      <c r="N720" s="88">
        <v>45130</v>
      </c>
      <c r="O720" s="88">
        <v>45137</v>
      </c>
      <c r="P720" s="87" t="s">
        <v>1485</v>
      </c>
      <c r="Q720" s="87" t="s">
        <v>3</v>
      </c>
      <c r="R720" s="89" t="s">
        <v>975</v>
      </c>
      <c r="S720" s="89" t="s">
        <v>1081</v>
      </c>
      <c r="T720" s="89" t="s">
        <v>987</v>
      </c>
      <c r="U720" s="91">
        <v>45132</v>
      </c>
    </row>
    <row r="721" spans="1:21">
      <c r="A721" s="92">
        <v>45132.288175578702</v>
      </c>
      <c r="B721" s="93" t="s">
        <v>66</v>
      </c>
      <c r="C721" s="94" t="s">
        <v>1493</v>
      </c>
      <c r="D721" s="93" t="s">
        <v>1367</v>
      </c>
      <c r="E721" s="95">
        <v>1</v>
      </c>
      <c r="F721" s="93">
        <v>6953808</v>
      </c>
      <c r="G721" s="93" t="s">
        <v>68</v>
      </c>
      <c r="H721" s="93" t="s">
        <v>69</v>
      </c>
      <c r="I721" s="93" t="s">
        <v>44</v>
      </c>
      <c r="J721" s="96">
        <v>112.96</v>
      </c>
      <c r="K721" s="96">
        <v>112.96</v>
      </c>
      <c r="L721" s="93" t="s">
        <v>973</v>
      </c>
      <c r="M721" s="93">
        <v>30</v>
      </c>
      <c r="N721" s="94">
        <v>45130</v>
      </c>
      <c r="O721" s="94">
        <v>45137</v>
      </c>
      <c r="P721" s="93" t="s">
        <v>1485</v>
      </c>
      <c r="Q721" s="93" t="s">
        <v>3</v>
      </c>
      <c r="R721" s="95" t="s">
        <v>975</v>
      </c>
      <c r="S721" s="95" t="s">
        <v>1081</v>
      </c>
      <c r="T721" s="95" t="s">
        <v>987</v>
      </c>
      <c r="U721" s="97">
        <v>45132</v>
      </c>
    </row>
    <row r="722" spans="1:21">
      <c r="A722" s="86">
        <v>45132.540284374998</v>
      </c>
      <c r="B722" s="87" t="s">
        <v>35</v>
      </c>
      <c r="C722" s="88" t="s">
        <v>1493</v>
      </c>
      <c r="D722" s="87" t="s">
        <v>1494</v>
      </c>
      <c r="E722" s="89">
        <v>7</v>
      </c>
      <c r="F722" s="87">
        <v>6966129</v>
      </c>
      <c r="G722" s="87" t="s">
        <v>68</v>
      </c>
      <c r="H722" s="87" t="s">
        <v>69</v>
      </c>
      <c r="I722" s="87" t="s">
        <v>44</v>
      </c>
      <c r="J722" s="90">
        <v>109.19</v>
      </c>
      <c r="K722" s="90">
        <v>764.32999999999993</v>
      </c>
      <c r="L722" s="87" t="s">
        <v>973</v>
      </c>
      <c r="M722" s="87">
        <v>30</v>
      </c>
      <c r="N722" s="88">
        <v>45130</v>
      </c>
      <c r="O722" s="88">
        <v>45137</v>
      </c>
      <c r="P722" s="87" t="s">
        <v>1485</v>
      </c>
      <c r="Q722" s="87" t="s">
        <v>3</v>
      </c>
      <c r="R722" s="89" t="s">
        <v>975</v>
      </c>
      <c r="S722" s="89" t="s">
        <v>1081</v>
      </c>
      <c r="T722" s="89" t="s">
        <v>987</v>
      </c>
      <c r="U722" s="91">
        <v>45132</v>
      </c>
    </row>
    <row r="723" spans="1:21">
      <c r="A723" s="92">
        <v>45132.559823379626</v>
      </c>
      <c r="B723" s="93" t="s">
        <v>31</v>
      </c>
      <c r="C723" s="94" t="s">
        <v>1493</v>
      </c>
      <c r="D723" s="93" t="s">
        <v>1488</v>
      </c>
      <c r="E723" s="95">
        <v>8</v>
      </c>
      <c r="F723" s="93">
        <v>6963490</v>
      </c>
      <c r="G723" s="93" t="s">
        <v>68</v>
      </c>
      <c r="H723" s="93" t="s">
        <v>69</v>
      </c>
      <c r="I723" s="93" t="s">
        <v>44</v>
      </c>
      <c r="J723" s="96">
        <v>90.75</v>
      </c>
      <c r="K723" s="96">
        <v>726</v>
      </c>
      <c r="L723" s="93" t="s">
        <v>973</v>
      </c>
      <c r="M723" s="93">
        <v>30</v>
      </c>
      <c r="N723" s="94">
        <v>45130</v>
      </c>
      <c r="O723" s="94">
        <v>45137</v>
      </c>
      <c r="P723" s="93" t="s">
        <v>1485</v>
      </c>
      <c r="Q723" s="93" t="s">
        <v>3</v>
      </c>
      <c r="R723" s="95" t="s">
        <v>975</v>
      </c>
      <c r="S723" s="95" t="s">
        <v>1081</v>
      </c>
      <c r="T723" s="95" t="s">
        <v>987</v>
      </c>
      <c r="U723" s="97">
        <v>45132</v>
      </c>
    </row>
    <row r="724" spans="1:21">
      <c r="A724" s="86">
        <v>45132.575499189814</v>
      </c>
      <c r="B724" s="87" t="s">
        <v>66</v>
      </c>
      <c r="C724" s="88" t="s">
        <v>1493</v>
      </c>
      <c r="D724" s="87" t="s">
        <v>1495</v>
      </c>
      <c r="E724" s="89">
        <v>1</v>
      </c>
      <c r="F724" s="87">
        <v>6966129</v>
      </c>
      <c r="G724" s="87" t="s">
        <v>68</v>
      </c>
      <c r="H724" s="87" t="s">
        <v>69</v>
      </c>
      <c r="I724" s="87" t="s">
        <v>44</v>
      </c>
      <c r="J724" s="90">
        <v>112.96</v>
      </c>
      <c r="K724" s="90">
        <v>112.96</v>
      </c>
      <c r="L724" s="87" t="s">
        <v>973</v>
      </c>
      <c r="M724" s="87">
        <v>30</v>
      </c>
      <c r="N724" s="88">
        <v>45130</v>
      </c>
      <c r="O724" s="88">
        <v>45137</v>
      </c>
      <c r="P724" s="87" t="s">
        <v>1485</v>
      </c>
      <c r="Q724" s="87" t="s">
        <v>3</v>
      </c>
      <c r="R724" s="89" t="s">
        <v>975</v>
      </c>
      <c r="S724" s="89" t="s">
        <v>1081</v>
      </c>
      <c r="T724" s="89" t="s">
        <v>987</v>
      </c>
      <c r="U724" s="91">
        <v>45132</v>
      </c>
    </row>
    <row r="725" spans="1:21">
      <c r="A725" s="92">
        <v>45132.579883101855</v>
      </c>
      <c r="B725" s="93" t="s">
        <v>65</v>
      </c>
      <c r="C725" s="94" t="s">
        <v>1493</v>
      </c>
      <c r="D725" s="93" t="s">
        <v>1496</v>
      </c>
      <c r="E725" s="95">
        <v>8</v>
      </c>
      <c r="F725" s="93">
        <v>6966341</v>
      </c>
      <c r="G725" s="93" t="s">
        <v>68</v>
      </c>
      <c r="H725" s="93" t="s">
        <v>69</v>
      </c>
      <c r="I725" s="93" t="s">
        <v>44</v>
      </c>
      <c r="J725" s="96">
        <v>111.36</v>
      </c>
      <c r="K725" s="96">
        <v>890.88</v>
      </c>
      <c r="L725" s="93" t="s">
        <v>973</v>
      </c>
      <c r="M725" s="93">
        <v>30</v>
      </c>
      <c r="N725" s="94">
        <v>45130</v>
      </c>
      <c r="O725" s="94">
        <v>45137</v>
      </c>
      <c r="P725" s="93" t="s">
        <v>1485</v>
      </c>
      <c r="Q725" s="93" t="s">
        <v>3</v>
      </c>
      <c r="R725" s="95" t="s">
        <v>975</v>
      </c>
      <c r="S725" s="95" t="s">
        <v>1081</v>
      </c>
      <c r="T725" s="95" t="s">
        <v>987</v>
      </c>
      <c r="U725" s="97">
        <v>45132</v>
      </c>
    </row>
    <row r="726" spans="1:21">
      <c r="A726" s="86">
        <v>45132.580361921297</v>
      </c>
      <c r="B726" s="87" t="s">
        <v>988</v>
      </c>
      <c r="C726" s="88" t="s">
        <v>1493</v>
      </c>
      <c r="D726" s="87" t="s">
        <v>1496</v>
      </c>
      <c r="E726" s="89">
        <v>8</v>
      </c>
      <c r="F726" s="87">
        <v>6966341</v>
      </c>
      <c r="G726" s="87" t="s">
        <v>68</v>
      </c>
      <c r="H726" s="87" t="s">
        <v>69</v>
      </c>
      <c r="I726" s="87" t="s">
        <v>44</v>
      </c>
      <c r="J726" s="90">
        <v>109.19</v>
      </c>
      <c r="K726" s="90">
        <v>873.52</v>
      </c>
      <c r="L726" s="87" t="s">
        <v>973</v>
      </c>
      <c r="M726" s="87">
        <v>30</v>
      </c>
      <c r="N726" s="88">
        <v>45130</v>
      </c>
      <c r="O726" s="88">
        <v>45137</v>
      </c>
      <c r="P726" s="87" t="s">
        <v>1485</v>
      </c>
      <c r="Q726" s="87" t="s">
        <v>3</v>
      </c>
      <c r="R726" s="89" t="s">
        <v>975</v>
      </c>
      <c r="S726" s="89" t="s">
        <v>1081</v>
      </c>
      <c r="T726" s="89" t="s">
        <v>987</v>
      </c>
      <c r="U726" s="91">
        <v>45132</v>
      </c>
    </row>
    <row r="727" spans="1:21">
      <c r="A727" s="92">
        <v>45133.519903587963</v>
      </c>
      <c r="B727" s="93" t="s">
        <v>1476</v>
      </c>
      <c r="C727" s="94" t="s">
        <v>1493</v>
      </c>
      <c r="D727" s="93" t="s">
        <v>1497</v>
      </c>
      <c r="E727" s="95">
        <v>8</v>
      </c>
      <c r="F727" s="93" t="s">
        <v>68</v>
      </c>
      <c r="G727" s="93" t="s">
        <v>68</v>
      </c>
      <c r="H727" s="93" t="s">
        <v>991</v>
      </c>
      <c r="I727" s="93" t="s">
        <v>44</v>
      </c>
      <c r="J727" s="96">
        <v>109.19</v>
      </c>
      <c r="K727" s="96">
        <v>873.52</v>
      </c>
      <c r="L727" s="93" t="s">
        <v>981</v>
      </c>
      <c r="M727" s="93">
        <v>30</v>
      </c>
      <c r="N727" s="94">
        <v>45130</v>
      </c>
      <c r="O727" s="94">
        <v>45137</v>
      </c>
      <c r="P727" s="93" t="s">
        <v>1485</v>
      </c>
      <c r="Q727" s="93" t="s">
        <v>3</v>
      </c>
      <c r="R727" s="95" t="s">
        <v>975</v>
      </c>
      <c r="S727" s="95" t="s">
        <v>1081</v>
      </c>
      <c r="T727" s="95" t="s">
        <v>987</v>
      </c>
      <c r="U727" s="97">
        <v>45132</v>
      </c>
    </row>
    <row r="728" spans="1:21">
      <c r="A728" s="86">
        <v>45133.579322453705</v>
      </c>
      <c r="B728" s="87" t="s">
        <v>34</v>
      </c>
      <c r="C728" s="88" t="s">
        <v>1493</v>
      </c>
      <c r="D728" s="87" t="s">
        <v>1498</v>
      </c>
      <c r="E728" s="89">
        <v>8</v>
      </c>
      <c r="F728" s="87">
        <v>6963490</v>
      </c>
      <c r="G728" s="87" t="s">
        <v>68</v>
      </c>
      <c r="H728" s="87" t="s">
        <v>69</v>
      </c>
      <c r="I728" s="87" t="s">
        <v>44</v>
      </c>
      <c r="J728" s="90">
        <v>109.19</v>
      </c>
      <c r="K728" s="90">
        <v>873.52</v>
      </c>
      <c r="L728" s="87" t="s">
        <v>973</v>
      </c>
      <c r="M728" s="87">
        <v>30</v>
      </c>
      <c r="N728" s="88">
        <v>45130</v>
      </c>
      <c r="O728" s="88">
        <v>45137</v>
      </c>
      <c r="P728" s="87" t="s">
        <v>1485</v>
      </c>
      <c r="Q728" s="87" t="s">
        <v>3</v>
      </c>
      <c r="R728" s="89" t="s">
        <v>975</v>
      </c>
      <c r="S728" s="89" t="s">
        <v>1081</v>
      </c>
      <c r="T728" s="89" t="s">
        <v>987</v>
      </c>
      <c r="U728" s="91">
        <v>45132</v>
      </c>
    </row>
    <row r="729" spans="1:21">
      <c r="A729" s="92">
        <v>45135.288685300926</v>
      </c>
      <c r="B729" s="93" t="s">
        <v>66</v>
      </c>
      <c r="C729" s="94" t="s">
        <v>1493</v>
      </c>
      <c r="D729" s="93" t="s">
        <v>1499</v>
      </c>
      <c r="E729" s="95">
        <v>4</v>
      </c>
      <c r="F729" s="93">
        <v>6904723</v>
      </c>
      <c r="G729" s="93" t="s">
        <v>117</v>
      </c>
      <c r="H729" s="93" t="s">
        <v>69</v>
      </c>
      <c r="I729" s="93" t="s">
        <v>44</v>
      </c>
      <c r="J729" s="96">
        <v>112.96</v>
      </c>
      <c r="K729" s="96">
        <v>451.84</v>
      </c>
      <c r="L729" s="93" t="s">
        <v>973</v>
      </c>
      <c r="M729" s="93">
        <v>30</v>
      </c>
      <c r="N729" s="94">
        <v>45130</v>
      </c>
      <c r="O729" s="94">
        <v>45137</v>
      </c>
      <c r="P729" s="93" t="s">
        <v>1485</v>
      </c>
      <c r="Q729" s="93" t="s">
        <v>3</v>
      </c>
      <c r="R729" s="95" t="s">
        <v>975</v>
      </c>
      <c r="S729" s="95" t="s">
        <v>1081</v>
      </c>
      <c r="T729" s="95" t="s">
        <v>987</v>
      </c>
      <c r="U729" s="97">
        <v>45132</v>
      </c>
    </row>
    <row r="730" spans="1:21">
      <c r="A730" s="86">
        <v>45135.577060300922</v>
      </c>
      <c r="B730" s="87" t="s">
        <v>1500</v>
      </c>
      <c r="C730" s="88" t="s">
        <v>1493</v>
      </c>
      <c r="D730" s="87" t="s">
        <v>1501</v>
      </c>
      <c r="E730" s="89">
        <v>8</v>
      </c>
      <c r="F730" s="87" t="s">
        <v>68</v>
      </c>
      <c r="G730" s="87" t="s">
        <v>68</v>
      </c>
      <c r="H730" s="87" t="s">
        <v>991</v>
      </c>
      <c r="I730" s="87" t="s">
        <v>44</v>
      </c>
      <c r="J730" s="90">
        <v>109.19</v>
      </c>
      <c r="K730" s="90">
        <v>873.52</v>
      </c>
      <c r="L730" s="87" t="s">
        <v>981</v>
      </c>
      <c r="M730" s="87">
        <v>30</v>
      </c>
      <c r="N730" s="88">
        <v>45130</v>
      </c>
      <c r="O730" s="88">
        <v>45137</v>
      </c>
      <c r="P730" s="87" t="s">
        <v>1485</v>
      </c>
      <c r="Q730" s="87" t="s">
        <v>3</v>
      </c>
      <c r="R730" s="89" t="s">
        <v>975</v>
      </c>
      <c r="S730" s="89" t="s">
        <v>1081</v>
      </c>
      <c r="T730" s="89" t="s">
        <v>987</v>
      </c>
      <c r="U730" s="91">
        <v>45132</v>
      </c>
    </row>
    <row r="731" spans="1:21">
      <c r="A731" s="92">
        <v>45133.410596643516</v>
      </c>
      <c r="B731" s="93" t="s">
        <v>31</v>
      </c>
      <c r="C731" s="94" t="s">
        <v>1502</v>
      </c>
      <c r="D731" s="93" t="s">
        <v>1488</v>
      </c>
      <c r="E731" s="95">
        <v>6</v>
      </c>
      <c r="F731" s="93">
        <v>6963490</v>
      </c>
      <c r="G731" s="93" t="s">
        <v>68</v>
      </c>
      <c r="H731" s="93" t="s">
        <v>69</v>
      </c>
      <c r="I731" s="93" t="s">
        <v>44</v>
      </c>
      <c r="J731" s="96">
        <v>90.75</v>
      </c>
      <c r="K731" s="96">
        <v>544.5</v>
      </c>
      <c r="L731" s="93" t="s">
        <v>973</v>
      </c>
      <c r="M731" s="93">
        <v>30</v>
      </c>
      <c r="N731" s="94">
        <v>45130</v>
      </c>
      <c r="O731" s="94">
        <v>45137</v>
      </c>
      <c r="P731" s="93" t="s">
        <v>1485</v>
      </c>
      <c r="Q731" s="93" t="s">
        <v>3</v>
      </c>
      <c r="R731" s="95" t="s">
        <v>975</v>
      </c>
      <c r="S731" s="95" t="s">
        <v>1088</v>
      </c>
      <c r="T731" s="95" t="s">
        <v>987</v>
      </c>
      <c r="U731" s="97">
        <v>45133</v>
      </c>
    </row>
    <row r="732" spans="1:21">
      <c r="A732" s="86">
        <v>45133.415988773151</v>
      </c>
      <c r="B732" s="87" t="s">
        <v>575</v>
      </c>
      <c r="C732" s="88" t="s">
        <v>1502</v>
      </c>
      <c r="D732" s="87" t="s">
        <v>1503</v>
      </c>
      <c r="E732" s="89">
        <v>4.5</v>
      </c>
      <c r="F732" s="87">
        <v>6971797</v>
      </c>
      <c r="G732" s="87" t="s">
        <v>68</v>
      </c>
      <c r="H732" s="87" t="s">
        <v>69</v>
      </c>
      <c r="I732" s="87" t="s">
        <v>44</v>
      </c>
      <c r="J732" s="90">
        <v>101.52</v>
      </c>
      <c r="K732" s="90">
        <v>456.84</v>
      </c>
      <c r="L732" s="87" t="s">
        <v>973</v>
      </c>
      <c r="M732" s="87">
        <v>30</v>
      </c>
      <c r="N732" s="88">
        <v>45130</v>
      </c>
      <c r="O732" s="88">
        <v>45137</v>
      </c>
      <c r="P732" s="87" t="s">
        <v>1485</v>
      </c>
      <c r="Q732" s="87" t="s">
        <v>3</v>
      </c>
      <c r="R732" s="89" t="s">
        <v>975</v>
      </c>
      <c r="S732" s="89" t="s">
        <v>1088</v>
      </c>
      <c r="T732" s="89" t="s">
        <v>987</v>
      </c>
      <c r="U732" s="91">
        <v>45133</v>
      </c>
    </row>
    <row r="733" spans="1:21">
      <c r="A733" s="92">
        <v>45133.425518518517</v>
      </c>
      <c r="B733" s="93" t="s">
        <v>65</v>
      </c>
      <c r="C733" s="94" t="s">
        <v>1502</v>
      </c>
      <c r="D733" s="93" t="s">
        <v>1504</v>
      </c>
      <c r="E733" s="95">
        <v>4</v>
      </c>
      <c r="F733" s="93">
        <v>6966341</v>
      </c>
      <c r="G733" s="93" t="s">
        <v>68</v>
      </c>
      <c r="H733" s="93" t="s">
        <v>69</v>
      </c>
      <c r="I733" s="93" t="s">
        <v>44</v>
      </c>
      <c r="J733" s="96">
        <v>111.36</v>
      </c>
      <c r="K733" s="96">
        <v>445.44</v>
      </c>
      <c r="L733" s="93" t="s">
        <v>973</v>
      </c>
      <c r="M733" s="93">
        <v>30</v>
      </c>
      <c r="N733" s="94">
        <v>45130</v>
      </c>
      <c r="O733" s="94">
        <v>45137</v>
      </c>
      <c r="P733" s="93" t="s">
        <v>1485</v>
      </c>
      <c r="Q733" s="93" t="s">
        <v>3</v>
      </c>
      <c r="R733" s="95" t="s">
        <v>975</v>
      </c>
      <c r="S733" s="95" t="s">
        <v>1088</v>
      </c>
      <c r="T733" s="95" t="s">
        <v>987</v>
      </c>
      <c r="U733" s="97">
        <v>45133</v>
      </c>
    </row>
    <row r="734" spans="1:21">
      <c r="A734" s="86">
        <v>45133.425758101854</v>
      </c>
      <c r="B734" s="87" t="s">
        <v>988</v>
      </c>
      <c r="C734" s="88" t="s">
        <v>1502</v>
      </c>
      <c r="D734" s="87" t="s">
        <v>1504</v>
      </c>
      <c r="E734" s="89">
        <v>4</v>
      </c>
      <c r="F734" s="87">
        <v>6966341</v>
      </c>
      <c r="G734" s="87" t="s">
        <v>68</v>
      </c>
      <c r="H734" s="87" t="s">
        <v>69</v>
      </c>
      <c r="I734" s="87" t="s">
        <v>44</v>
      </c>
      <c r="J734" s="90">
        <v>109.19</v>
      </c>
      <c r="K734" s="90">
        <v>436.76</v>
      </c>
      <c r="L734" s="87" t="s">
        <v>973</v>
      </c>
      <c r="M734" s="87">
        <v>30</v>
      </c>
      <c r="N734" s="88">
        <v>45130</v>
      </c>
      <c r="O734" s="88">
        <v>45137</v>
      </c>
      <c r="P734" s="87" t="s">
        <v>1485</v>
      </c>
      <c r="Q734" s="87" t="s">
        <v>3</v>
      </c>
      <c r="R734" s="89" t="s">
        <v>975</v>
      </c>
      <c r="S734" s="89" t="s">
        <v>1088</v>
      </c>
      <c r="T734" s="89" t="s">
        <v>987</v>
      </c>
      <c r="U734" s="91">
        <v>45133</v>
      </c>
    </row>
    <row r="735" spans="1:21">
      <c r="A735" s="92">
        <v>45133.520967476848</v>
      </c>
      <c r="B735" s="93" t="s">
        <v>1476</v>
      </c>
      <c r="C735" s="94" t="s">
        <v>1502</v>
      </c>
      <c r="D735" s="93" t="s">
        <v>1505</v>
      </c>
      <c r="E735" s="95">
        <v>6</v>
      </c>
      <c r="F735" s="93">
        <v>6963490</v>
      </c>
      <c r="G735" s="93" t="s">
        <v>68</v>
      </c>
      <c r="H735" s="93" t="s">
        <v>69</v>
      </c>
      <c r="I735" s="93" t="s">
        <v>44</v>
      </c>
      <c r="J735" s="96">
        <v>109.19</v>
      </c>
      <c r="K735" s="96">
        <v>655.14</v>
      </c>
      <c r="L735" s="93" t="s">
        <v>973</v>
      </c>
      <c r="M735" s="93">
        <v>30</v>
      </c>
      <c r="N735" s="94">
        <v>45130</v>
      </c>
      <c r="O735" s="94">
        <v>45137</v>
      </c>
      <c r="P735" s="93" t="s">
        <v>1485</v>
      </c>
      <c r="Q735" s="93" t="s">
        <v>3</v>
      </c>
      <c r="R735" s="95" t="s">
        <v>975</v>
      </c>
      <c r="S735" s="95" t="s">
        <v>1088</v>
      </c>
      <c r="T735" s="95" t="s">
        <v>987</v>
      </c>
      <c r="U735" s="97">
        <v>45133</v>
      </c>
    </row>
    <row r="736" spans="1:21">
      <c r="A736" s="86">
        <v>45133.522614699075</v>
      </c>
      <c r="B736" s="87" t="s">
        <v>1476</v>
      </c>
      <c r="C736" s="88" t="s">
        <v>1502</v>
      </c>
      <c r="D736" s="87" t="s">
        <v>1506</v>
      </c>
      <c r="E736" s="89">
        <v>2</v>
      </c>
      <c r="F736" s="87">
        <v>6971105</v>
      </c>
      <c r="G736" s="87" t="s">
        <v>68</v>
      </c>
      <c r="H736" s="87" t="s">
        <v>69</v>
      </c>
      <c r="I736" s="87" t="s">
        <v>44</v>
      </c>
      <c r="J736" s="90">
        <v>109.19</v>
      </c>
      <c r="K736" s="90">
        <v>218.38</v>
      </c>
      <c r="L736" s="87" t="s">
        <v>973</v>
      </c>
      <c r="M736" s="87">
        <v>30</v>
      </c>
      <c r="N736" s="88">
        <v>45130</v>
      </c>
      <c r="O736" s="88">
        <v>45137</v>
      </c>
      <c r="P736" s="87" t="s">
        <v>1485</v>
      </c>
      <c r="Q736" s="87" t="s">
        <v>3</v>
      </c>
      <c r="R736" s="89" t="s">
        <v>975</v>
      </c>
      <c r="S736" s="89" t="s">
        <v>1088</v>
      </c>
      <c r="T736" s="89" t="s">
        <v>987</v>
      </c>
      <c r="U736" s="91">
        <v>45133</v>
      </c>
    </row>
    <row r="737" spans="1:21">
      <c r="A737" s="92">
        <v>45133.526126273151</v>
      </c>
      <c r="B737" s="93" t="s">
        <v>1500</v>
      </c>
      <c r="C737" s="94" t="s">
        <v>1502</v>
      </c>
      <c r="D737" s="93" t="s">
        <v>1507</v>
      </c>
      <c r="E737" s="95">
        <v>8</v>
      </c>
      <c r="F737" s="93">
        <v>6970673</v>
      </c>
      <c r="G737" s="93" t="s">
        <v>68</v>
      </c>
      <c r="H737" s="93" t="s">
        <v>69</v>
      </c>
      <c r="I737" s="93" t="s">
        <v>44</v>
      </c>
      <c r="J737" s="96">
        <v>109.19</v>
      </c>
      <c r="K737" s="96">
        <v>873.52</v>
      </c>
      <c r="L737" s="93" t="s">
        <v>973</v>
      </c>
      <c r="M737" s="93">
        <v>30</v>
      </c>
      <c r="N737" s="94">
        <v>45130</v>
      </c>
      <c r="O737" s="94">
        <v>45137</v>
      </c>
      <c r="P737" s="93" t="s">
        <v>1485</v>
      </c>
      <c r="Q737" s="93" t="s">
        <v>3</v>
      </c>
      <c r="R737" s="95" t="s">
        <v>975</v>
      </c>
      <c r="S737" s="95" t="s">
        <v>1088</v>
      </c>
      <c r="T737" s="95" t="s">
        <v>987</v>
      </c>
      <c r="U737" s="97">
        <v>45133</v>
      </c>
    </row>
    <row r="738" spans="1:21">
      <c r="A738" s="86">
        <v>45133.576059143517</v>
      </c>
      <c r="B738" s="87" t="s">
        <v>35</v>
      </c>
      <c r="C738" s="88" t="s">
        <v>1502</v>
      </c>
      <c r="D738" s="87" t="s">
        <v>1508</v>
      </c>
      <c r="E738" s="89">
        <v>2</v>
      </c>
      <c r="F738" s="87">
        <v>6957694</v>
      </c>
      <c r="G738" s="87" t="s">
        <v>117</v>
      </c>
      <c r="H738" s="87" t="s">
        <v>69</v>
      </c>
      <c r="I738" s="87" t="s">
        <v>44</v>
      </c>
      <c r="J738" s="90">
        <v>109.19</v>
      </c>
      <c r="K738" s="90">
        <v>218.38</v>
      </c>
      <c r="L738" s="87" t="s">
        <v>973</v>
      </c>
      <c r="M738" s="87">
        <v>30</v>
      </c>
      <c r="N738" s="88">
        <v>45130</v>
      </c>
      <c r="O738" s="88">
        <v>45137</v>
      </c>
      <c r="P738" s="87" t="s">
        <v>1485</v>
      </c>
      <c r="Q738" s="87" t="s">
        <v>3</v>
      </c>
      <c r="R738" s="89" t="s">
        <v>975</v>
      </c>
      <c r="S738" s="89" t="s">
        <v>1088</v>
      </c>
      <c r="T738" s="89" t="s">
        <v>987</v>
      </c>
      <c r="U738" s="91">
        <v>45133</v>
      </c>
    </row>
    <row r="739" spans="1:21">
      <c r="A739" s="92">
        <v>45133.577141550923</v>
      </c>
      <c r="B739" s="93" t="s">
        <v>35</v>
      </c>
      <c r="C739" s="94" t="s">
        <v>1502</v>
      </c>
      <c r="D739" s="93" t="s">
        <v>1509</v>
      </c>
      <c r="E739" s="95">
        <v>5</v>
      </c>
      <c r="F739" s="93">
        <v>6953453</v>
      </c>
      <c r="G739" s="93" t="s">
        <v>68</v>
      </c>
      <c r="H739" s="93" t="s">
        <v>69</v>
      </c>
      <c r="I739" s="93" t="s">
        <v>44</v>
      </c>
      <c r="J739" s="96">
        <v>109.19</v>
      </c>
      <c r="K739" s="96">
        <v>545.95000000000005</v>
      </c>
      <c r="L739" s="93" t="s">
        <v>973</v>
      </c>
      <c r="M739" s="93">
        <v>30</v>
      </c>
      <c r="N739" s="94">
        <v>45130</v>
      </c>
      <c r="O739" s="94">
        <v>45137</v>
      </c>
      <c r="P739" s="93" t="s">
        <v>1485</v>
      </c>
      <c r="Q739" s="93" t="s">
        <v>3</v>
      </c>
      <c r="R739" s="95" t="s">
        <v>975</v>
      </c>
      <c r="S739" s="95" t="s">
        <v>1088</v>
      </c>
      <c r="T739" s="95" t="s">
        <v>987</v>
      </c>
      <c r="U739" s="97">
        <v>45133</v>
      </c>
    </row>
    <row r="740" spans="1:21">
      <c r="A740" s="86">
        <v>45133.577722106478</v>
      </c>
      <c r="B740" s="87" t="s">
        <v>34</v>
      </c>
      <c r="C740" s="88" t="s">
        <v>1502</v>
      </c>
      <c r="D740" s="87" t="s">
        <v>1510</v>
      </c>
      <c r="E740" s="89">
        <v>8</v>
      </c>
      <c r="F740" s="87">
        <v>6953453</v>
      </c>
      <c r="G740" s="87" t="s">
        <v>68</v>
      </c>
      <c r="H740" s="87" t="s">
        <v>69</v>
      </c>
      <c r="I740" s="87" t="s">
        <v>44</v>
      </c>
      <c r="J740" s="90">
        <v>109.19</v>
      </c>
      <c r="K740" s="90">
        <v>873.52</v>
      </c>
      <c r="L740" s="87" t="s">
        <v>973</v>
      </c>
      <c r="M740" s="87">
        <v>30</v>
      </c>
      <c r="N740" s="88">
        <v>45130</v>
      </c>
      <c r="O740" s="88">
        <v>45137</v>
      </c>
      <c r="P740" s="87" t="s">
        <v>1485</v>
      </c>
      <c r="Q740" s="87" t="s">
        <v>3</v>
      </c>
      <c r="R740" s="89" t="s">
        <v>975</v>
      </c>
      <c r="S740" s="89" t="s">
        <v>1088</v>
      </c>
      <c r="T740" s="89" t="s">
        <v>987</v>
      </c>
      <c r="U740" s="91">
        <v>45133</v>
      </c>
    </row>
    <row r="741" spans="1:21">
      <c r="A741" s="92">
        <v>45134.506097916666</v>
      </c>
      <c r="B741" s="93" t="s">
        <v>66</v>
      </c>
      <c r="C741" s="94" t="s">
        <v>1502</v>
      </c>
      <c r="D741" s="93" t="s">
        <v>1511</v>
      </c>
      <c r="E741" s="95">
        <v>1</v>
      </c>
      <c r="F741" s="93">
        <v>6970673</v>
      </c>
      <c r="G741" s="93" t="s">
        <v>68</v>
      </c>
      <c r="H741" s="93" t="s">
        <v>69</v>
      </c>
      <c r="I741" s="93" t="s">
        <v>44</v>
      </c>
      <c r="J741" s="96">
        <v>112.96</v>
      </c>
      <c r="K741" s="96">
        <v>112.96</v>
      </c>
      <c r="L741" s="93" t="s">
        <v>973</v>
      </c>
      <c r="M741" s="93">
        <v>30</v>
      </c>
      <c r="N741" s="94">
        <v>45130</v>
      </c>
      <c r="O741" s="94">
        <v>45137</v>
      </c>
      <c r="P741" s="93" t="s">
        <v>1485</v>
      </c>
      <c r="Q741" s="93" t="s">
        <v>3</v>
      </c>
      <c r="R741" s="95" t="s">
        <v>975</v>
      </c>
      <c r="S741" s="95" t="s">
        <v>1088</v>
      </c>
      <c r="T741" s="95" t="s">
        <v>987</v>
      </c>
      <c r="U741" s="97">
        <v>45133</v>
      </c>
    </row>
    <row r="742" spans="1:21">
      <c r="A742" s="86">
        <v>45134.512988773145</v>
      </c>
      <c r="B742" s="87" t="s">
        <v>66</v>
      </c>
      <c r="C742" s="88" t="s">
        <v>1502</v>
      </c>
      <c r="D742" s="87" t="s">
        <v>1512</v>
      </c>
      <c r="E742" s="89">
        <v>2</v>
      </c>
      <c r="F742" s="87">
        <v>20028</v>
      </c>
      <c r="G742" s="87" t="s">
        <v>68</v>
      </c>
      <c r="H742" s="87" t="s">
        <v>69</v>
      </c>
      <c r="I742" s="87" t="s">
        <v>44</v>
      </c>
      <c r="J742" s="90">
        <v>112.96</v>
      </c>
      <c r="K742" s="90">
        <v>225.92</v>
      </c>
      <c r="L742" s="87" t="s">
        <v>973</v>
      </c>
      <c r="M742" s="87">
        <v>30</v>
      </c>
      <c r="N742" s="88">
        <v>45130</v>
      </c>
      <c r="O742" s="88">
        <v>45137</v>
      </c>
      <c r="P742" s="87" t="s">
        <v>1485</v>
      </c>
      <c r="Q742" s="87" t="s">
        <v>3</v>
      </c>
      <c r="R742" s="89" t="s">
        <v>975</v>
      </c>
      <c r="S742" s="89" t="s">
        <v>1088</v>
      </c>
      <c r="T742" s="89" t="s">
        <v>987</v>
      </c>
      <c r="U742" s="91">
        <v>45133</v>
      </c>
    </row>
    <row r="743" spans="1:21">
      <c r="A743" s="92">
        <v>45134.513502083333</v>
      </c>
      <c r="B743" s="93" t="s">
        <v>66</v>
      </c>
      <c r="C743" s="94" t="s">
        <v>1502</v>
      </c>
      <c r="D743" s="93" t="s">
        <v>1367</v>
      </c>
      <c r="E743" s="95">
        <v>1</v>
      </c>
      <c r="F743" s="93">
        <v>6966341</v>
      </c>
      <c r="G743" s="93" t="s">
        <v>68</v>
      </c>
      <c r="H743" s="93" t="s">
        <v>69</v>
      </c>
      <c r="I743" s="93" t="s">
        <v>44</v>
      </c>
      <c r="J743" s="96">
        <v>112.96</v>
      </c>
      <c r="K743" s="96">
        <v>112.96</v>
      </c>
      <c r="L743" s="93" t="s">
        <v>973</v>
      </c>
      <c r="M743" s="93">
        <v>30</v>
      </c>
      <c r="N743" s="94">
        <v>45130</v>
      </c>
      <c r="O743" s="94">
        <v>45137</v>
      </c>
      <c r="P743" s="93" t="s">
        <v>1485</v>
      </c>
      <c r="Q743" s="93" t="s">
        <v>3</v>
      </c>
      <c r="R743" s="95" t="s">
        <v>975</v>
      </c>
      <c r="S743" s="95" t="s">
        <v>1088</v>
      </c>
      <c r="T743" s="95" t="s">
        <v>987</v>
      </c>
      <c r="U743" s="97">
        <v>45133</v>
      </c>
    </row>
    <row r="744" spans="1:21">
      <c r="A744" s="86">
        <v>45134.51412511574</v>
      </c>
      <c r="B744" s="87" t="s">
        <v>66</v>
      </c>
      <c r="C744" s="88" t="s">
        <v>1502</v>
      </c>
      <c r="D744" s="87" t="s">
        <v>1489</v>
      </c>
      <c r="E744" s="89">
        <v>1</v>
      </c>
      <c r="F744" s="87">
        <v>6963490</v>
      </c>
      <c r="G744" s="87" t="s">
        <v>68</v>
      </c>
      <c r="H744" s="87" t="s">
        <v>69</v>
      </c>
      <c r="I744" s="87" t="s">
        <v>44</v>
      </c>
      <c r="J744" s="90">
        <v>112.96</v>
      </c>
      <c r="K744" s="90">
        <v>112.96</v>
      </c>
      <c r="L744" s="87" t="s">
        <v>973</v>
      </c>
      <c r="M744" s="87">
        <v>30</v>
      </c>
      <c r="N744" s="88">
        <v>45130</v>
      </c>
      <c r="O744" s="88">
        <v>45137</v>
      </c>
      <c r="P744" s="87" t="s">
        <v>1485</v>
      </c>
      <c r="Q744" s="87" t="s">
        <v>3</v>
      </c>
      <c r="R744" s="89" t="s">
        <v>975</v>
      </c>
      <c r="S744" s="89" t="s">
        <v>1088</v>
      </c>
      <c r="T744" s="89" t="s">
        <v>987</v>
      </c>
      <c r="U744" s="91">
        <v>45133</v>
      </c>
    </row>
    <row r="745" spans="1:21">
      <c r="A745" s="92">
        <v>45134.514711689815</v>
      </c>
      <c r="B745" s="93" t="s">
        <v>66</v>
      </c>
      <c r="C745" s="94" t="s">
        <v>1502</v>
      </c>
      <c r="D745" s="93" t="s">
        <v>1380</v>
      </c>
      <c r="E745" s="95">
        <v>1</v>
      </c>
      <c r="F745" s="93">
        <v>6971797</v>
      </c>
      <c r="G745" s="93" t="s">
        <v>68</v>
      </c>
      <c r="H745" s="93" t="s">
        <v>69</v>
      </c>
      <c r="I745" s="93" t="s">
        <v>44</v>
      </c>
      <c r="J745" s="96">
        <v>112.96</v>
      </c>
      <c r="K745" s="96">
        <v>112.96</v>
      </c>
      <c r="L745" s="93" t="s">
        <v>973</v>
      </c>
      <c r="M745" s="93">
        <v>30</v>
      </c>
      <c r="N745" s="94">
        <v>45130</v>
      </c>
      <c r="O745" s="94">
        <v>45137</v>
      </c>
      <c r="P745" s="93" t="s">
        <v>1485</v>
      </c>
      <c r="Q745" s="93" t="s">
        <v>3</v>
      </c>
      <c r="R745" s="95" t="s">
        <v>975</v>
      </c>
      <c r="S745" s="95" t="s">
        <v>1088</v>
      </c>
      <c r="T745" s="95" t="s">
        <v>987</v>
      </c>
      <c r="U745" s="97">
        <v>45133</v>
      </c>
    </row>
    <row r="746" spans="1:21">
      <c r="A746" s="86">
        <v>45134.515740509261</v>
      </c>
      <c r="B746" s="87" t="s">
        <v>66</v>
      </c>
      <c r="C746" s="88" t="s">
        <v>1502</v>
      </c>
      <c r="D746" s="87" t="s">
        <v>1513</v>
      </c>
      <c r="E746" s="89">
        <v>1</v>
      </c>
      <c r="F746" s="87">
        <v>6971797</v>
      </c>
      <c r="G746" s="87" t="s">
        <v>68</v>
      </c>
      <c r="H746" s="87" t="s">
        <v>69</v>
      </c>
      <c r="I746" s="87" t="s">
        <v>44</v>
      </c>
      <c r="J746" s="90">
        <v>112.96</v>
      </c>
      <c r="K746" s="90">
        <v>112.96</v>
      </c>
      <c r="L746" s="87" t="s">
        <v>973</v>
      </c>
      <c r="M746" s="87">
        <v>30</v>
      </c>
      <c r="N746" s="88">
        <v>45130</v>
      </c>
      <c r="O746" s="88">
        <v>45137</v>
      </c>
      <c r="P746" s="87" t="s">
        <v>1485</v>
      </c>
      <c r="Q746" s="87" t="s">
        <v>3</v>
      </c>
      <c r="R746" s="89" t="s">
        <v>975</v>
      </c>
      <c r="S746" s="89" t="s">
        <v>1088</v>
      </c>
      <c r="T746" s="89" t="s">
        <v>987</v>
      </c>
      <c r="U746" s="91">
        <v>45133</v>
      </c>
    </row>
    <row r="747" spans="1:21">
      <c r="A747" s="92">
        <v>45135.290228124999</v>
      </c>
      <c r="B747" s="93" t="s">
        <v>66</v>
      </c>
      <c r="C747" s="94" t="s">
        <v>1502</v>
      </c>
      <c r="D747" s="93" t="s">
        <v>1499</v>
      </c>
      <c r="E747" s="95">
        <v>1</v>
      </c>
      <c r="F747" s="93">
        <v>6904723</v>
      </c>
      <c r="G747" s="93" t="s">
        <v>117</v>
      </c>
      <c r="H747" s="93" t="s">
        <v>69</v>
      </c>
      <c r="I747" s="93" t="s">
        <v>44</v>
      </c>
      <c r="J747" s="96">
        <v>112.96</v>
      </c>
      <c r="K747" s="96">
        <v>112.96</v>
      </c>
      <c r="L747" s="93" t="s">
        <v>973</v>
      </c>
      <c r="M747" s="93">
        <v>30</v>
      </c>
      <c r="N747" s="94">
        <v>45130</v>
      </c>
      <c r="O747" s="94">
        <v>45137</v>
      </c>
      <c r="P747" s="93" t="s">
        <v>1485</v>
      </c>
      <c r="Q747" s="93" t="s">
        <v>3</v>
      </c>
      <c r="R747" s="95" t="s">
        <v>975</v>
      </c>
      <c r="S747" s="95" t="s">
        <v>1088</v>
      </c>
      <c r="T747" s="95" t="s">
        <v>987</v>
      </c>
      <c r="U747" s="97">
        <v>45133</v>
      </c>
    </row>
    <row r="748" spans="1:21">
      <c r="A748" s="86">
        <v>45138.317323148149</v>
      </c>
      <c r="B748" s="87" t="s">
        <v>76</v>
      </c>
      <c r="C748" s="88" t="s">
        <v>1502</v>
      </c>
      <c r="D748" s="87" t="s">
        <v>77</v>
      </c>
      <c r="E748" s="89">
        <v>2</v>
      </c>
      <c r="F748" s="87">
        <v>6904723</v>
      </c>
      <c r="G748" s="87" t="s">
        <v>117</v>
      </c>
      <c r="H748" s="87" t="s">
        <v>69</v>
      </c>
      <c r="I748" s="87" t="s">
        <v>44</v>
      </c>
      <c r="J748" s="90">
        <v>116.75</v>
      </c>
      <c r="K748" s="90">
        <v>233.5</v>
      </c>
      <c r="L748" s="87" t="s">
        <v>973</v>
      </c>
      <c r="M748" s="87">
        <v>30</v>
      </c>
      <c r="N748" s="88">
        <v>45130</v>
      </c>
      <c r="O748" s="88">
        <v>45137</v>
      </c>
      <c r="P748" s="87" t="s">
        <v>1485</v>
      </c>
      <c r="Q748" s="87" t="s">
        <v>3</v>
      </c>
      <c r="R748" s="89" t="s">
        <v>975</v>
      </c>
      <c r="S748" s="89" t="s">
        <v>1088</v>
      </c>
      <c r="T748" s="89" t="s">
        <v>987</v>
      </c>
      <c r="U748" s="91">
        <v>45133</v>
      </c>
    </row>
    <row r="749" spans="1:21">
      <c r="A749" s="92">
        <v>45134.576090162038</v>
      </c>
      <c r="B749" s="93" t="s">
        <v>575</v>
      </c>
      <c r="C749" s="94" t="s">
        <v>1514</v>
      </c>
      <c r="D749" s="93" t="s">
        <v>1503</v>
      </c>
      <c r="E749" s="95">
        <v>8</v>
      </c>
      <c r="F749" s="93">
        <v>6966129</v>
      </c>
      <c r="G749" s="93" t="s">
        <v>68</v>
      </c>
      <c r="H749" s="93" t="s">
        <v>69</v>
      </c>
      <c r="I749" s="93" t="s">
        <v>44</v>
      </c>
      <c r="J749" s="96">
        <v>101.52</v>
      </c>
      <c r="K749" s="96">
        <v>812.16</v>
      </c>
      <c r="L749" s="93" t="s">
        <v>973</v>
      </c>
      <c r="M749" s="93">
        <v>30</v>
      </c>
      <c r="N749" s="94">
        <v>45130</v>
      </c>
      <c r="O749" s="94">
        <v>45137</v>
      </c>
      <c r="P749" s="93" t="s">
        <v>1485</v>
      </c>
      <c r="Q749" s="93" t="s">
        <v>3</v>
      </c>
      <c r="R749" s="95" t="s">
        <v>975</v>
      </c>
      <c r="S749" s="95" t="s">
        <v>1098</v>
      </c>
      <c r="T749" s="95" t="s">
        <v>987</v>
      </c>
      <c r="U749" s="97">
        <v>45134</v>
      </c>
    </row>
    <row r="750" spans="1:21">
      <c r="A750" s="86">
        <v>45134.576756249997</v>
      </c>
      <c r="B750" s="87" t="s">
        <v>31</v>
      </c>
      <c r="C750" s="88" t="s">
        <v>1514</v>
      </c>
      <c r="D750" s="87" t="s">
        <v>1488</v>
      </c>
      <c r="E750" s="89">
        <v>8</v>
      </c>
      <c r="F750" s="87">
        <v>6963490</v>
      </c>
      <c r="G750" s="87" t="s">
        <v>68</v>
      </c>
      <c r="H750" s="87" t="s">
        <v>69</v>
      </c>
      <c r="I750" s="87" t="s">
        <v>44</v>
      </c>
      <c r="J750" s="90">
        <v>90.75</v>
      </c>
      <c r="K750" s="90">
        <v>726</v>
      </c>
      <c r="L750" s="87" t="s">
        <v>973</v>
      </c>
      <c r="M750" s="87">
        <v>30</v>
      </c>
      <c r="N750" s="88">
        <v>45130</v>
      </c>
      <c r="O750" s="88">
        <v>45137</v>
      </c>
      <c r="P750" s="87" t="s">
        <v>1485</v>
      </c>
      <c r="Q750" s="87" t="s">
        <v>3</v>
      </c>
      <c r="R750" s="89" t="s">
        <v>975</v>
      </c>
      <c r="S750" s="89" t="s">
        <v>1098</v>
      </c>
      <c r="T750" s="89" t="s">
        <v>987</v>
      </c>
      <c r="U750" s="91">
        <v>45134</v>
      </c>
    </row>
    <row r="751" spans="1:21">
      <c r="A751" s="92">
        <v>45134.576902546294</v>
      </c>
      <c r="B751" s="93" t="s">
        <v>1476</v>
      </c>
      <c r="C751" s="94" t="s">
        <v>1514</v>
      </c>
      <c r="D751" s="93" t="s">
        <v>1488</v>
      </c>
      <c r="E751" s="95">
        <v>8</v>
      </c>
      <c r="F751" s="93">
        <v>6963490</v>
      </c>
      <c r="G751" s="93" t="s">
        <v>68</v>
      </c>
      <c r="H751" s="93" t="s">
        <v>69</v>
      </c>
      <c r="I751" s="93" t="s">
        <v>44</v>
      </c>
      <c r="J751" s="96">
        <v>109.19</v>
      </c>
      <c r="K751" s="96">
        <v>873.52</v>
      </c>
      <c r="L751" s="93" t="s">
        <v>973</v>
      </c>
      <c r="M751" s="93">
        <v>30</v>
      </c>
      <c r="N751" s="94">
        <v>45130</v>
      </c>
      <c r="O751" s="94">
        <v>45137</v>
      </c>
      <c r="P751" s="93" t="s">
        <v>1485</v>
      </c>
      <c r="Q751" s="93" t="s">
        <v>3</v>
      </c>
      <c r="R751" s="95" t="s">
        <v>975</v>
      </c>
      <c r="S751" s="95" t="s">
        <v>1098</v>
      </c>
      <c r="T751" s="95" t="s">
        <v>987</v>
      </c>
      <c r="U751" s="97">
        <v>45134</v>
      </c>
    </row>
    <row r="752" spans="1:21">
      <c r="A752" s="86">
        <v>45134.57802025463</v>
      </c>
      <c r="B752" s="87" t="s">
        <v>35</v>
      </c>
      <c r="C752" s="88" t="s">
        <v>1514</v>
      </c>
      <c r="D752" s="87" t="s">
        <v>1515</v>
      </c>
      <c r="E752" s="89">
        <v>8</v>
      </c>
      <c r="F752" s="87">
        <v>6903612</v>
      </c>
      <c r="G752" s="87" t="s">
        <v>68</v>
      </c>
      <c r="H752" s="87" t="s">
        <v>69</v>
      </c>
      <c r="I752" s="87" t="s">
        <v>44</v>
      </c>
      <c r="J752" s="90">
        <v>109.19</v>
      </c>
      <c r="K752" s="90">
        <v>873.52</v>
      </c>
      <c r="L752" s="87" t="s">
        <v>973</v>
      </c>
      <c r="M752" s="87">
        <v>30</v>
      </c>
      <c r="N752" s="88">
        <v>45130</v>
      </c>
      <c r="O752" s="88">
        <v>45137</v>
      </c>
      <c r="P752" s="87" t="s">
        <v>1485</v>
      </c>
      <c r="Q752" s="87" t="s">
        <v>3</v>
      </c>
      <c r="R752" s="89" t="s">
        <v>975</v>
      </c>
      <c r="S752" s="89" t="s">
        <v>1098</v>
      </c>
      <c r="T752" s="89" t="s">
        <v>987</v>
      </c>
      <c r="U752" s="91">
        <v>45134</v>
      </c>
    </row>
    <row r="753" spans="1:21">
      <c r="A753" s="92">
        <v>45134.579120254632</v>
      </c>
      <c r="B753" s="93" t="s">
        <v>34</v>
      </c>
      <c r="C753" s="94" t="s">
        <v>1514</v>
      </c>
      <c r="D753" s="93" t="s">
        <v>1516</v>
      </c>
      <c r="E753" s="95">
        <v>8</v>
      </c>
      <c r="F753" s="93">
        <v>6953453</v>
      </c>
      <c r="G753" s="93" t="s">
        <v>68</v>
      </c>
      <c r="H753" s="93" t="s">
        <v>69</v>
      </c>
      <c r="I753" s="93" t="s">
        <v>44</v>
      </c>
      <c r="J753" s="96">
        <v>109.19</v>
      </c>
      <c r="K753" s="96">
        <v>873.52</v>
      </c>
      <c r="L753" s="93" t="s">
        <v>973</v>
      </c>
      <c r="M753" s="93">
        <v>30</v>
      </c>
      <c r="N753" s="94">
        <v>45130</v>
      </c>
      <c r="O753" s="94">
        <v>45137</v>
      </c>
      <c r="P753" s="93" t="s">
        <v>1485</v>
      </c>
      <c r="Q753" s="93" t="s">
        <v>3</v>
      </c>
      <c r="R753" s="95" t="s">
        <v>975</v>
      </c>
      <c r="S753" s="95" t="s">
        <v>1098</v>
      </c>
      <c r="T753" s="95" t="s">
        <v>987</v>
      </c>
      <c r="U753" s="97">
        <v>45134</v>
      </c>
    </row>
    <row r="754" spans="1:21">
      <c r="A754" s="86">
        <v>45134.580430671296</v>
      </c>
      <c r="B754" s="87" t="s">
        <v>65</v>
      </c>
      <c r="C754" s="88" t="s">
        <v>1514</v>
      </c>
      <c r="D754" s="87" t="s">
        <v>1517</v>
      </c>
      <c r="E754" s="89">
        <v>8</v>
      </c>
      <c r="F754" s="87">
        <v>6966341</v>
      </c>
      <c r="G754" s="87" t="s">
        <v>68</v>
      </c>
      <c r="H754" s="87" t="s">
        <v>69</v>
      </c>
      <c r="I754" s="87" t="s">
        <v>44</v>
      </c>
      <c r="J754" s="90">
        <v>111.36</v>
      </c>
      <c r="K754" s="90">
        <v>890.88</v>
      </c>
      <c r="L754" s="87" t="s">
        <v>973</v>
      </c>
      <c r="M754" s="87">
        <v>30</v>
      </c>
      <c r="N754" s="88">
        <v>45130</v>
      </c>
      <c r="O754" s="88">
        <v>45137</v>
      </c>
      <c r="P754" s="87" t="s">
        <v>1485</v>
      </c>
      <c r="Q754" s="87" t="s">
        <v>3</v>
      </c>
      <c r="R754" s="89" t="s">
        <v>975</v>
      </c>
      <c r="S754" s="89" t="s">
        <v>1098</v>
      </c>
      <c r="T754" s="89" t="s">
        <v>987</v>
      </c>
      <c r="U754" s="91">
        <v>45134</v>
      </c>
    </row>
    <row r="755" spans="1:21">
      <c r="A755" s="92">
        <v>45134.580585416668</v>
      </c>
      <c r="B755" s="93" t="s">
        <v>988</v>
      </c>
      <c r="C755" s="94" t="s">
        <v>1514</v>
      </c>
      <c r="D755" s="93" t="s">
        <v>1517</v>
      </c>
      <c r="E755" s="95">
        <v>8</v>
      </c>
      <c r="F755" s="93">
        <v>6966341</v>
      </c>
      <c r="G755" s="93" t="s">
        <v>68</v>
      </c>
      <c r="H755" s="93" t="s">
        <v>69</v>
      </c>
      <c r="I755" s="93" t="s">
        <v>44</v>
      </c>
      <c r="J755" s="96">
        <v>109.19</v>
      </c>
      <c r="K755" s="96">
        <v>873.52</v>
      </c>
      <c r="L755" s="93" t="s">
        <v>973</v>
      </c>
      <c r="M755" s="93">
        <v>30</v>
      </c>
      <c r="N755" s="94">
        <v>45130</v>
      </c>
      <c r="O755" s="94">
        <v>45137</v>
      </c>
      <c r="P755" s="93" t="s">
        <v>1485</v>
      </c>
      <c r="Q755" s="93" t="s">
        <v>3</v>
      </c>
      <c r="R755" s="95" t="s">
        <v>975</v>
      </c>
      <c r="S755" s="95" t="s">
        <v>1098</v>
      </c>
      <c r="T755" s="95" t="s">
        <v>987</v>
      </c>
      <c r="U755" s="97">
        <v>45134</v>
      </c>
    </row>
    <row r="756" spans="1:21">
      <c r="A756" s="86">
        <v>45135.291068402781</v>
      </c>
      <c r="B756" s="87" t="s">
        <v>66</v>
      </c>
      <c r="C756" s="88" t="s">
        <v>1514</v>
      </c>
      <c r="D756" s="87" t="s">
        <v>1518</v>
      </c>
      <c r="E756" s="89">
        <v>3</v>
      </c>
      <c r="F756" s="87">
        <v>6904723</v>
      </c>
      <c r="G756" s="87" t="s">
        <v>117</v>
      </c>
      <c r="H756" s="87" t="s">
        <v>69</v>
      </c>
      <c r="I756" s="87" t="s">
        <v>44</v>
      </c>
      <c r="J756" s="90">
        <v>112.96</v>
      </c>
      <c r="K756" s="90">
        <v>338.88</v>
      </c>
      <c r="L756" s="87" t="s">
        <v>973</v>
      </c>
      <c r="M756" s="87">
        <v>30</v>
      </c>
      <c r="N756" s="88">
        <v>45130</v>
      </c>
      <c r="O756" s="88">
        <v>45137</v>
      </c>
      <c r="P756" s="87" t="s">
        <v>1485</v>
      </c>
      <c r="Q756" s="87" t="s">
        <v>3</v>
      </c>
      <c r="R756" s="89" t="s">
        <v>975</v>
      </c>
      <c r="S756" s="89" t="s">
        <v>1098</v>
      </c>
      <c r="T756" s="89" t="s">
        <v>987</v>
      </c>
      <c r="U756" s="91">
        <v>45134</v>
      </c>
    </row>
    <row r="757" spans="1:21">
      <c r="A757" s="92">
        <v>45135.292819907409</v>
      </c>
      <c r="B757" s="93" t="s">
        <v>66</v>
      </c>
      <c r="C757" s="94" t="s">
        <v>1514</v>
      </c>
      <c r="D757" s="93" t="s">
        <v>1489</v>
      </c>
      <c r="E757" s="95">
        <v>1</v>
      </c>
      <c r="F757" s="93">
        <v>6963490</v>
      </c>
      <c r="G757" s="93" t="s">
        <v>68</v>
      </c>
      <c r="H757" s="93" t="s">
        <v>69</v>
      </c>
      <c r="I757" s="93" t="s">
        <v>44</v>
      </c>
      <c r="J757" s="96">
        <v>112.96</v>
      </c>
      <c r="K757" s="96">
        <v>112.96</v>
      </c>
      <c r="L757" s="93" t="s">
        <v>973</v>
      </c>
      <c r="M757" s="93">
        <v>30</v>
      </c>
      <c r="N757" s="94">
        <v>45130</v>
      </c>
      <c r="O757" s="94">
        <v>45137</v>
      </c>
      <c r="P757" s="93" t="s">
        <v>1485</v>
      </c>
      <c r="Q757" s="93" t="s">
        <v>3</v>
      </c>
      <c r="R757" s="95" t="s">
        <v>975</v>
      </c>
      <c r="S757" s="95" t="s">
        <v>1098</v>
      </c>
      <c r="T757" s="95" t="s">
        <v>987</v>
      </c>
      <c r="U757" s="97">
        <v>45134</v>
      </c>
    </row>
    <row r="758" spans="1:21">
      <c r="A758" s="86">
        <v>45135.293558564816</v>
      </c>
      <c r="B758" s="87" t="s">
        <v>66</v>
      </c>
      <c r="C758" s="88" t="s">
        <v>1514</v>
      </c>
      <c r="D758" s="87" t="s">
        <v>1519</v>
      </c>
      <c r="E758" s="89">
        <v>1</v>
      </c>
      <c r="F758" s="87">
        <v>6966341</v>
      </c>
      <c r="G758" s="87" t="s">
        <v>68</v>
      </c>
      <c r="H758" s="87" t="s">
        <v>69</v>
      </c>
      <c r="I758" s="87" t="s">
        <v>44</v>
      </c>
      <c r="J758" s="90">
        <v>112.96</v>
      </c>
      <c r="K758" s="90">
        <v>112.96</v>
      </c>
      <c r="L758" s="87" t="s">
        <v>973</v>
      </c>
      <c r="M758" s="87">
        <v>30</v>
      </c>
      <c r="N758" s="88">
        <v>45130</v>
      </c>
      <c r="O758" s="88">
        <v>45137</v>
      </c>
      <c r="P758" s="87" t="s">
        <v>1485</v>
      </c>
      <c r="Q758" s="87" t="s">
        <v>3</v>
      </c>
      <c r="R758" s="89" t="s">
        <v>975</v>
      </c>
      <c r="S758" s="89" t="s">
        <v>1098</v>
      </c>
      <c r="T758" s="89" t="s">
        <v>987</v>
      </c>
      <c r="U758" s="91">
        <v>45134</v>
      </c>
    </row>
    <row r="759" spans="1:21">
      <c r="A759" s="92">
        <v>45135.294507870371</v>
      </c>
      <c r="B759" s="93" t="s">
        <v>66</v>
      </c>
      <c r="C759" s="94" t="s">
        <v>1514</v>
      </c>
      <c r="D759" s="93" t="s">
        <v>1380</v>
      </c>
      <c r="E759" s="95">
        <v>1</v>
      </c>
      <c r="F759" s="93">
        <v>6971797</v>
      </c>
      <c r="G759" s="93" t="s">
        <v>68</v>
      </c>
      <c r="H759" s="93" t="s">
        <v>69</v>
      </c>
      <c r="I759" s="93" t="s">
        <v>44</v>
      </c>
      <c r="J759" s="96">
        <v>112.96</v>
      </c>
      <c r="K759" s="96">
        <v>112.96</v>
      </c>
      <c r="L759" s="93" t="s">
        <v>973</v>
      </c>
      <c r="M759" s="93">
        <v>30</v>
      </c>
      <c r="N759" s="94">
        <v>45130</v>
      </c>
      <c r="O759" s="94">
        <v>45137</v>
      </c>
      <c r="P759" s="93" t="s">
        <v>1485</v>
      </c>
      <c r="Q759" s="93" t="s">
        <v>3</v>
      </c>
      <c r="R759" s="95" t="s">
        <v>975</v>
      </c>
      <c r="S759" s="95" t="s">
        <v>1098</v>
      </c>
      <c r="T759" s="95" t="s">
        <v>987</v>
      </c>
      <c r="U759" s="97">
        <v>45134</v>
      </c>
    </row>
    <row r="760" spans="1:21">
      <c r="A760" s="86">
        <v>45135.295398495371</v>
      </c>
      <c r="B760" s="87" t="s">
        <v>66</v>
      </c>
      <c r="C760" s="88" t="s">
        <v>1514</v>
      </c>
      <c r="D760" s="87" t="s">
        <v>1520</v>
      </c>
      <c r="E760" s="89">
        <v>1</v>
      </c>
      <c r="F760" s="87">
        <v>6966129</v>
      </c>
      <c r="G760" s="87" t="s">
        <v>68</v>
      </c>
      <c r="H760" s="87" t="s">
        <v>69</v>
      </c>
      <c r="I760" s="87" t="s">
        <v>44</v>
      </c>
      <c r="J760" s="90">
        <v>112.96</v>
      </c>
      <c r="K760" s="90">
        <v>112.96</v>
      </c>
      <c r="L760" s="87" t="s">
        <v>973</v>
      </c>
      <c r="M760" s="87">
        <v>30</v>
      </c>
      <c r="N760" s="88">
        <v>45130</v>
      </c>
      <c r="O760" s="88">
        <v>45137</v>
      </c>
      <c r="P760" s="87" t="s">
        <v>1485</v>
      </c>
      <c r="Q760" s="87" t="s">
        <v>3</v>
      </c>
      <c r="R760" s="89" t="s">
        <v>975</v>
      </c>
      <c r="S760" s="89" t="s">
        <v>1098</v>
      </c>
      <c r="T760" s="89" t="s">
        <v>987</v>
      </c>
      <c r="U760" s="91">
        <v>45134</v>
      </c>
    </row>
    <row r="761" spans="1:21">
      <c r="A761" s="92">
        <v>45135.304641550923</v>
      </c>
      <c r="B761" s="93" t="s">
        <v>66</v>
      </c>
      <c r="C761" s="94" t="s">
        <v>1514</v>
      </c>
      <c r="D761" s="93" t="s">
        <v>1521</v>
      </c>
      <c r="E761" s="95">
        <v>1</v>
      </c>
      <c r="F761" s="93">
        <v>6903612</v>
      </c>
      <c r="G761" s="93" t="s">
        <v>68</v>
      </c>
      <c r="H761" s="93" t="s">
        <v>69</v>
      </c>
      <c r="I761" s="93" t="s">
        <v>44</v>
      </c>
      <c r="J761" s="96">
        <v>112.96</v>
      </c>
      <c r="K761" s="96">
        <v>112.96</v>
      </c>
      <c r="L761" s="93" t="s">
        <v>973</v>
      </c>
      <c r="M761" s="93">
        <v>30</v>
      </c>
      <c r="N761" s="94">
        <v>45130</v>
      </c>
      <c r="O761" s="94">
        <v>45137</v>
      </c>
      <c r="P761" s="93" t="s">
        <v>1485</v>
      </c>
      <c r="Q761" s="93" t="s">
        <v>3</v>
      </c>
      <c r="R761" s="95" t="s">
        <v>975</v>
      </c>
      <c r="S761" s="95" t="s">
        <v>1098</v>
      </c>
      <c r="T761" s="95" t="s">
        <v>987</v>
      </c>
      <c r="U761" s="97">
        <v>45134</v>
      </c>
    </row>
    <row r="762" spans="1:21">
      <c r="A762" s="86">
        <v>45138.317613888888</v>
      </c>
      <c r="B762" s="87" t="s">
        <v>76</v>
      </c>
      <c r="C762" s="88" t="s">
        <v>1514</v>
      </c>
      <c r="D762" s="87" t="s">
        <v>77</v>
      </c>
      <c r="E762" s="89">
        <v>1</v>
      </c>
      <c r="F762" s="87">
        <v>6904723</v>
      </c>
      <c r="G762" s="87" t="s">
        <v>117</v>
      </c>
      <c r="H762" s="87" t="s">
        <v>69</v>
      </c>
      <c r="I762" s="87" t="s">
        <v>44</v>
      </c>
      <c r="J762" s="90">
        <v>116.75</v>
      </c>
      <c r="K762" s="90">
        <v>116.75</v>
      </c>
      <c r="L762" s="87" t="s">
        <v>973</v>
      </c>
      <c r="M762" s="87">
        <v>30</v>
      </c>
      <c r="N762" s="88">
        <v>45130</v>
      </c>
      <c r="O762" s="88">
        <v>45137</v>
      </c>
      <c r="P762" s="87" t="s">
        <v>1485</v>
      </c>
      <c r="Q762" s="87" t="s">
        <v>3</v>
      </c>
      <c r="R762" s="89" t="s">
        <v>975</v>
      </c>
      <c r="S762" s="89" t="s">
        <v>1098</v>
      </c>
      <c r="T762" s="89" t="s">
        <v>987</v>
      </c>
      <c r="U762" s="91">
        <v>45134</v>
      </c>
    </row>
    <row r="763" spans="1:21">
      <c r="A763" s="92">
        <v>45135.292038657404</v>
      </c>
      <c r="B763" s="93" t="s">
        <v>1500</v>
      </c>
      <c r="C763" s="94" t="s">
        <v>949</v>
      </c>
      <c r="D763" s="93" t="s">
        <v>1522</v>
      </c>
      <c r="E763" s="95">
        <v>3</v>
      </c>
      <c r="F763" s="93">
        <v>6970673</v>
      </c>
      <c r="G763" s="93" t="s">
        <v>68</v>
      </c>
      <c r="H763" s="93" t="s">
        <v>69</v>
      </c>
      <c r="I763" s="93" t="s">
        <v>44</v>
      </c>
      <c r="J763" s="96">
        <v>109.19</v>
      </c>
      <c r="K763" s="96">
        <v>327.57</v>
      </c>
      <c r="L763" s="93" t="s">
        <v>973</v>
      </c>
      <c r="M763" s="93">
        <v>30</v>
      </c>
      <c r="N763" s="94">
        <v>45130</v>
      </c>
      <c r="O763" s="94">
        <v>45137</v>
      </c>
      <c r="P763" s="93" t="s">
        <v>1485</v>
      </c>
      <c r="Q763" s="93" t="s">
        <v>3</v>
      </c>
      <c r="R763" s="95" t="s">
        <v>975</v>
      </c>
      <c r="S763" s="95" t="s">
        <v>1194</v>
      </c>
      <c r="T763" s="95" t="s">
        <v>987</v>
      </c>
      <c r="U763" s="97">
        <v>45135</v>
      </c>
    </row>
    <row r="764" spans="1:21">
      <c r="A764" s="86">
        <v>45135.292215624999</v>
      </c>
      <c r="B764" s="87" t="s">
        <v>66</v>
      </c>
      <c r="C764" s="88" t="s">
        <v>949</v>
      </c>
      <c r="D764" s="87" t="s">
        <v>1522</v>
      </c>
      <c r="E764" s="89">
        <v>1</v>
      </c>
      <c r="F764" s="87">
        <v>6970673</v>
      </c>
      <c r="G764" s="87" t="s">
        <v>68</v>
      </c>
      <c r="H764" s="87" t="s">
        <v>69</v>
      </c>
      <c r="I764" s="87" t="s">
        <v>44</v>
      </c>
      <c r="J764" s="90">
        <v>112.96</v>
      </c>
      <c r="K764" s="90">
        <v>112.96</v>
      </c>
      <c r="L764" s="87" t="s">
        <v>973</v>
      </c>
      <c r="M764" s="87">
        <v>30</v>
      </c>
      <c r="N764" s="88">
        <v>45130</v>
      </c>
      <c r="O764" s="88">
        <v>45137</v>
      </c>
      <c r="P764" s="87" t="s">
        <v>1485</v>
      </c>
      <c r="Q764" s="87" t="s">
        <v>3</v>
      </c>
      <c r="R764" s="89" t="s">
        <v>975</v>
      </c>
      <c r="S764" s="89" t="s">
        <v>1194</v>
      </c>
      <c r="T764" s="89" t="s">
        <v>987</v>
      </c>
      <c r="U764" s="91">
        <v>45135</v>
      </c>
    </row>
    <row r="765" spans="1:21">
      <c r="A765" s="92">
        <v>45135.29344814815</v>
      </c>
      <c r="B765" s="93" t="s">
        <v>66</v>
      </c>
      <c r="C765" s="94" t="s">
        <v>949</v>
      </c>
      <c r="D765" s="93" t="s">
        <v>1519</v>
      </c>
      <c r="E765" s="95">
        <v>1</v>
      </c>
      <c r="F765" s="93">
        <v>6966341</v>
      </c>
      <c r="G765" s="93" t="s">
        <v>68</v>
      </c>
      <c r="H765" s="93" t="s">
        <v>69</v>
      </c>
      <c r="I765" s="93" t="s">
        <v>44</v>
      </c>
      <c r="J765" s="96">
        <v>112.96</v>
      </c>
      <c r="K765" s="96">
        <v>112.96</v>
      </c>
      <c r="L765" s="93" t="s">
        <v>973</v>
      </c>
      <c r="M765" s="93">
        <v>30</v>
      </c>
      <c r="N765" s="94">
        <v>45130</v>
      </c>
      <c r="O765" s="94">
        <v>45137</v>
      </c>
      <c r="P765" s="93" t="s">
        <v>1485</v>
      </c>
      <c r="Q765" s="93" t="s">
        <v>3</v>
      </c>
      <c r="R765" s="95" t="s">
        <v>975</v>
      </c>
      <c r="S765" s="95" t="s">
        <v>1194</v>
      </c>
      <c r="T765" s="95" t="s">
        <v>987</v>
      </c>
      <c r="U765" s="97">
        <v>45135</v>
      </c>
    </row>
    <row r="766" spans="1:21">
      <c r="A766" s="86">
        <v>45135.29455150463</v>
      </c>
      <c r="B766" s="87" t="s">
        <v>66</v>
      </c>
      <c r="C766" s="88" t="s">
        <v>949</v>
      </c>
      <c r="D766" s="87" t="s">
        <v>1380</v>
      </c>
      <c r="E766" s="89">
        <v>1</v>
      </c>
      <c r="F766" s="87">
        <v>6971797</v>
      </c>
      <c r="G766" s="87" t="s">
        <v>68</v>
      </c>
      <c r="H766" s="87" t="s">
        <v>69</v>
      </c>
      <c r="I766" s="87" t="s">
        <v>44</v>
      </c>
      <c r="J766" s="90">
        <v>112.96</v>
      </c>
      <c r="K766" s="90">
        <v>112.96</v>
      </c>
      <c r="L766" s="87" t="s">
        <v>973</v>
      </c>
      <c r="M766" s="87">
        <v>30</v>
      </c>
      <c r="N766" s="88">
        <v>45130</v>
      </c>
      <c r="O766" s="88">
        <v>45137</v>
      </c>
      <c r="P766" s="87" t="s">
        <v>1485</v>
      </c>
      <c r="Q766" s="87" t="s">
        <v>3</v>
      </c>
      <c r="R766" s="89" t="s">
        <v>975</v>
      </c>
      <c r="S766" s="89" t="s">
        <v>1194</v>
      </c>
      <c r="T766" s="89" t="s">
        <v>987</v>
      </c>
      <c r="U766" s="91">
        <v>45135</v>
      </c>
    </row>
    <row r="767" spans="1:21">
      <c r="A767" s="92">
        <v>45135.295439467591</v>
      </c>
      <c r="B767" s="93" t="s">
        <v>66</v>
      </c>
      <c r="C767" s="94" t="s">
        <v>949</v>
      </c>
      <c r="D767" s="93" t="s">
        <v>1520</v>
      </c>
      <c r="E767" s="95">
        <v>1</v>
      </c>
      <c r="F767" s="93">
        <v>6966129</v>
      </c>
      <c r="G767" s="93" t="s">
        <v>68</v>
      </c>
      <c r="H767" s="93" t="s">
        <v>69</v>
      </c>
      <c r="I767" s="93" t="s">
        <v>44</v>
      </c>
      <c r="J767" s="96">
        <v>112.96</v>
      </c>
      <c r="K767" s="96">
        <v>112.96</v>
      </c>
      <c r="L767" s="93" t="s">
        <v>973</v>
      </c>
      <c r="M767" s="93">
        <v>30</v>
      </c>
      <c r="N767" s="94">
        <v>45130</v>
      </c>
      <c r="O767" s="94">
        <v>45137</v>
      </c>
      <c r="P767" s="93" t="s">
        <v>1485</v>
      </c>
      <c r="Q767" s="93" t="s">
        <v>3</v>
      </c>
      <c r="R767" s="95" t="s">
        <v>975</v>
      </c>
      <c r="S767" s="95" t="s">
        <v>1194</v>
      </c>
      <c r="T767" s="95" t="s">
        <v>987</v>
      </c>
      <c r="U767" s="97">
        <v>45135</v>
      </c>
    </row>
    <row r="768" spans="1:21">
      <c r="A768" s="86">
        <v>45135.304450925927</v>
      </c>
      <c r="B768" s="87" t="s">
        <v>66</v>
      </c>
      <c r="C768" s="88" t="s">
        <v>949</v>
      </c>
      <c r="D768" s="87" t="s">
        <v>1521</v>
      </c>
      <c r="E768" s="89">
        <v>1</v>
      </c>
      <c r="F768" s="87">
        <v>6903612</v>
      </c>
      <c r="G768" s="87" t="s">
        <v>68</v>
      </c>
      <c r="H768" s="87" t="s">
        <v>69</v>
      </c>
      <c r="I768" s="87" t="s">
        <v>44</v>
      </c>
      <c r="J768" s="90">
        <v>112.96</v>
      </c>
      <c r="K768" s="90">
        <v>112.96</v>
      </c>
      <c r="L768" s="87" t="s">
        <v>973</v>
      </c>
      <c r="M768" s="87">
        <v>30</v>
      </c>
      <c r="N768" s="88">
        <v>45130</v>
      </c>
      <c r="O768" s="88">
        <v>45137</v>
      </c>
      <c r="P768" s="87" t="s">
        <v>1485</v>
      </c>
      <c r="Q768" s="87" t="s">
        <v>3</v>
      </c>
      <c r="R768" s="89" t="s">
        <v>975</v>
      </c>
      <c r="S768" s="89" t="s">
        <v>1194</v>
      </c>
      <c r="T768" s="89" t="s">
        <v>987</v>
      </c>
      <c r="U768" s="91">
        <v>45135</v>
      </c>
    </row>
    <row r="769" spans="1:21">
      <c r="A769" s="92">
        <v>45135.309721064812</v>
      </c>
      <c r="B769" s="93" t="s">
        <v>66</v>
      </c>
      <c r="C769" s="94" t="s">
        <v>949</v>
      </c>
      <c r="D769" s="93" t="s">
        <v>1523</v>
      </c>
      <c r="E769" s="95">
        <v>2</v>
      </c>
      <c r="F769" s="93">
        <v>6904723</v>
      </c>
      <c r="G769" s="93" t="s">
        <v>117</v>
      </c>
      <c r="H769" s="93" t="s">
        <v>69</v>
      </c>
      <c r="I769" s="93" t="s">
        <v>44</v>
      </c>
      <c r="J769" s="96">
        <v>112.96</v>
      </c>
      <c r="K769" s="96">
        <v>225.92</v>
      </c>
      <c r="L769" s="93" t="s">
        <v>973</v>
      </c>
      <c r="M769" s="93">
        <v>30</v>
      </c>
      <c r="N769" s="94">
        <v>45130</v>
      </c>
      <c r="O769" s="94">
        <v>45137</v>
      </c>
      <c r="P769" s="93" t="s">
        <v>1485</v>
      </c>
      <c r="Q769" s="93" t="s">
        <v>3</v>
      </c>
      <c r="R769" s="95" t="s">
        <v>975</v>
      </c>
      <c r="S769" s="95" t="s">
        <v>1194</v>
      </c>
      <c r="T769" s="95" t="s">
        <v>987</v>
      </c>
      <c r="U769" s="97">
        <v>45135</v>
      </c>
    </row>
    <row r="770" spans="1:21">
      <c r="A770" s="86">
        <v>45135.420615509262</v>
      </c>
      <c r="B770" s="87" t="s">
        <v>31</v>
      </c>
      <c r="C770" s="88" t="s">
        <v>949</v>
      </c>
      <c r="D770" s="87" t="s">
        <v>1488</v>
      </c>
      <c r="E770" s="89">
        <v>8</v>
      </c>
      <c r="F770" s="87">
        <v>6963490</v>
      </c>
      <c r="G770" s="87" t="s">
        <v>68</v>
      </c>
      <c r="H770" s="87" t="s">
        <v>69</v>
      </c>
      <c r="I770" s="87" t="s">
        <v>44</v>
      </c>
      <c r="J770" s="90">
        <v>90.75</v>
      </c>
      <c r="K770" s="90">
        <v>726</v>
      </c>
      <c r="L770" s="87" t="s">
        <v>973</v>
      </c>
      <c r="M770" s="87">
        <v>30</v>
      </c>
      <c r="N770" s="88">
        <v>45130</v>
      </c>
      <c r="O770" s="88">
        <v>45137</v>
      </c>
      <c r="P770" s="87" t="s">
        <v>1485</v>
      </c>
      <c r="Q770" s="87" t="s">
        <v>3</v>
      </c>
      <c r="R770" s="89" t="s">
        <v>975</v>
      </c>
      <c r="S770" s="89" t="s">
        <v>1194</v>
      </c>
      <c r="T770" s="89" t="s">
        <v>987</v>
      </c>
      <c r="U770" s="91">
        <v>45135</v>
      </c>
    </row>
    <row r="771" spans="1:21">
      <c r="A771" s="92">
        <v>45135.456624999999</v>
      </c>
      <c r="B771" s="93" t="s">
        <v>34</v>
      </c>
      <c r="C771" s="94" t="s">
        <v>949</v>
      </c>
      <c r="D771" s="93" t="s">
        <v>1524</v>
      </c>
      <c r="E771" s="95">
        <v>8</v>
      </c>
      <c r="F771" s="93">
        <v>6953453</v>
      </c>
      <c r="G771" s="93" t="s">
        <v>68</v>
      </c>
      <c r="H771" s="93" t="s">
        <v>69</v>
      </c>
      <c r="I771" s="93" t="s">
        <v>44</v>
      </c>
      <c r="J771" s="96">
        <v>109.19</v>
      </c>
      <c r="K771" s="96">
        <v>873.52</v>
      </c>
      <c r="L771" s="93" t="s">
        <v>973</v>
      </c>
      <c r="M771" s="93">
        <v>30</v>
      </c>
      <c r="N771" s="94">
        <v>45130</v>
      </c>
      <c r="O771" s="94">
        <v>45137</v>
      </c>
      <c r="P771" s="93" t="s">
        <v>1485</v>
      </c>
      <c r="Q771" s="93" t="s">
        <v>3</v>
      </c>
      <c r="R771" s="95" t="s">
        <v>975</v>
      </c>
      <c r="S771" s="95" t="s">
        <v>1194</v>
      </c>
      <c r="T771" s="95" t="s">
        <v>987</v>
      </c>
      <c r="U771" s="97">
        <v>45135</v>
      </c>
    </row>
    <row r="772" spans="1:21">
      <c r="A772" s="86">
        <v>45135.532142361109</v>
      </c>
      <c r="B772" s="87" t="s">
        <v>66</v>
      </c>
      <c r="C772" s="88" t="s">
        <v>949</v>
      </c>
      <c r="D772" s="87" t="s">
        <v>1525</v>
      </c>
      <c r="E772" s="89">
        <v>1</v>
      </c>
      <c r="F772" s="87" t="s">
        <v>68</v>
      </c>
      <c r="G772" s="87" t="s">
        <v>68</v>
      </c>
      <c r="H772" s="87" t="s">
        <v>278</v>
      </c>
      <c r="I772" s="87" t="s">
        <v>44</v>
      </c>
      <c r="J772" s="90">
        <v>112.96</v>
      </c>
      <c r="K772" s="90">
        <v>112.96</v>
      </c>
      <c r="L772" s="87" t="s">
        <v>981</v>
      </c>
      <c r="M772" s="87">
        <v>30</v>
      </c>
      <c r="N772" s="88">
        <v>45130</v>
      </c>
      <c r="O772" s="88">
        <v>45137</v>
      </c>
      <c r="P772" s="87" t="s">
        <v>1485</v>
      </c>
      <c r="Q772" s="87" t="s">
        <v>3</v>
      </c>
      <c r="R772" s="89" t="s">
        <v>975</v>
      </c>
      <c r="S772" s="89" t="s">
        <v>1194</v>
      </c>
      <c r="T772" s="89" t="s">
        <v>987</v>
      </c>
      <c r="U772" s="91">
        <v>45135</v>
      </c>
    </row>
    <row r="773" spans="1:21">
      <c r="A773" s="92">
        <v>45135.568461574076</v>
      </c>
      <c r="B773" s="93" t="s">
        <v>988</v>
      </c>
      <c r="C773" s="94" t="s">
        <v>949</v>
      </c>
      <c r="D773" s="93" t="s">
        <v>1526</v>
      </c>
      <c r="E773" s="95">
        <v>6</v>
      </c>
      <c r="F773" s="93">
        <v>6904723</v>
      </c>
      <c r="G773" s="93" t="s">
        <v>117</v>
      </c>
      <c r="H773" s="93" t="s">
        <v>69</v>
      </c>
      <c r="I773" s="93" t="s">
        <v>44</v>
      </c>
      <c r="J773" s="96">
        <v>109.19</v>
      </c>
      <c r="K773" s="96">
        <v>655.14</v>
      </c>
      <c r="L773" s="93" t="s">
        <v>973</v>
      </c>
      <c r="M773" s="93">
        <v>30</v>
      </c>
      <c r="N773" s="94">
        <v>45130</v>
      </c>
      <c r="O773" s="94">
        <v>45137</v>
      </c>
      <c r="P773" s="93" t="s">
        <v>1485</v>
      </c>
      <c r="Q773" s="93" t="s">
        <v>3</v>
      </c>
      <c r="R773" s="95" t="s">
        <v>975</v>
      </c>
      <c r="S773" s="95" t="s">
        <v>1194</v>
      </c>
      <c r="T773" s="95" t="s">
        <v>987</v>
      </c>
      <c r="U773" s="97">
        <v>45135</v>
      </c>
    </row>
    <row r="774" spans="1:21">
      <c r="A774" s="86">
        <v>45135.570553703707</v>
      </c>
      <c r="B774" s="87" t="s">
        <v>988</v>
      </c>
      <c r="C774" s="88" t="s">
        <v>949</v>
      </c>
      <c r="D774" s="87" t="s">
        <v>1527</v>
      </c>
      <c r="E774" s="89">
        <v>2</v>
      </c>
      <c r="F774" s="87">
        <v>6971105</v>
      </c>
      <c r="G774" s="87" t="s">
        <v>68</v>
      </c>
      <c r="H774" s="87" t="s">
        <v>69</v>
      </c>
      <c r="I774" s="87" t="s">
        <v>44</v>
      </c>
      <c r="J774" s="90">
        <v>109.19</v>
      </c>
      <c r="K774" s="90">
        <v>218.38</v>
      </c>
      <c r="L774" s="87" t="s">
        <v>973</v>
      </c>
      <c r="M774" s="87">
        <v>30</v>
      </c>
      <c r="N774" s="88">
        <v>45130</v>
      </c>
      <c r="O774" s="88">
        <v>45137</v>
      </c>
      <c r="P774" s="87" t="s">
        <v>1485</v>
      </c>
      <c r="Q774" s="87" t="s">
        <v>3</v>
      </c>
      <c r="R774" s="89" t="s">
        <v>975</v>
      </c>
      <c r="S774" s="89" t="s">
        <v>1194</v>
      </c>
      <c r="T774" s="89" t="s">
        <v>987</v>
      </c>
      <c r="U774" s="91">
        <v>45135</v>
      </c>
    </row>
    <row r="775" spans="1:21">
      <c r="A775" s="92">
        <v>45135.572385879626</v>
      </c>
      <c r="B775" s="93" t="s">
        <v>35</v>
      </c>
      <c r="C775" s="94" t="s">
        <v>949</v>
      </c>
      <c r="D775" s="93" t="s">
        <v>1527</v>
      </c>
      <c r="E775" s="95">
        <v>3</v>
      </c>
      <c r="F775" s="93">
        <v>6971105</v>
      </c>
      <c r="G775" s="93" t="s">
        <v>68</v>
      </c>
      <c r="H775" s="93" t="s">
        <v>69</v>
      </c>
      <c r="I775" s="93" t="s">
        <v>44</v>
      </c>
      <c r="J775" s="96">
        <v>109.19</v>
      </c>
      <c r="K775" s="96">
        <v>327.57</v>
      </c>
      <c r="L775" s="93" t="s">
        <v>973</v>
      </c>
      <c r="M775" s="93">
        <v>30</v>
      </c>
      <c r="N775" s="94">
        <v>45130</v>
      </c>
      <c r="O775" s="94">
        <v>45137</v>
      </c>
      <c r="P775" s="93" t="s">
        <v>1485</v>
      </c>
      <c r="Q775" s="93" t="s">
        <v>3</v>
      </c>
      <c r="R775" s="95" t="s">
        <v>975</v>
      </c>
      <c r="S775" s="95" t="s">
        <v>1194</v>
      </c>
      <c r="T775" s="95" t="s">
        <v>987</v>
      </c>
      <c r="U775" s="97">
        <v>45135</v>
      </c>
    </row>
    <row r="776" spans="1:21">
      <c r="A776" s="86">
        <v>45135.573260069446</v>
      </c>
      <c r="B776" s="87" t="s">
        <v>35</v>
      </c>
      <c r="C776" s="88" t="s">
        <v>949</v>
      </c>
      <c r="D776" s="87" t="s">
        <v>1528</v>
      </c>
      <c r="E776" s="89">
        <v>5</v>
      </c>
      <c r="F776" s="87">
        <v>6903612</v>
      </c>
      <c r="G776" s="87" t="s">
        <v>68</v>
      </c>
      <c r="H776" s="87" t="s">
        <v>69</v>
      </c>
      <c r="I776" s="87" t="s">
        <v>44</v>
      </c>
      <c r="J776" s="90">
        <v>109.19</v>
      </c>
      <c r="K776" s="90">
        <v>545.95000000000005</v>
      </c>
      <c r="L776" s="87" t="s">
        <v>973</v>
      </c>
      <c r="M776" s="87">
        <v>30</v>
      </c>
      <c r="N776" s="88">
        <v>45130</v>
      </c>
      <c r="O776" s="88">
        <v>45137</v>
      </c>
      <c r="P776" s="87" t="s">
        <v>1485</v>
      </c>
      <c r="Q776" s="87" t="s">
        <v>3</v>
      </c>
      <c r="R776" s="89" t="s">
        <v>975</v>
      </c>
      <c r="S776" s="89" t="s">
        <v>1194</v>
      </c>
      <c r="T776" s="89" t="s">
        <v>987</v>
      </c>
      <c r="U776" s="91">
        <v>45135</v>
      </c>
    </row>
    <row r="777" spans="1:21">
      <c r="A777" s="92">
        <v>45135.578029282406</v>
      </c>
      <c r="B777" s="93" t="s">
        <v>575</v>
      </c>
      <c r="C777" s="94" t="s">
        <v>949</v>
      </c>
      <c r="D777" s="93" t="s">
        <v>1529</v>
      </c>
      <c r="E777" s="95">
        <v>8</v>
      </c>
      <c r="F777" s="93">
        <v>6966129</v>
      </c>
      <c r="G777" s="93" t="s">
        <v>68</v>
      </c>
      <c r="H777" s="93" t="s">
        <v>69</v>
      </c>
      <c r="I777" s="93" t="s">
        <v>44</v>
      </c>
      <c r="J777" s="96">
        <v>101.52</v>
      </c>
      <c r="K777" s="96">
        <v>812.16</v>
      </c>
      <c r="L777" s="93" t="s">
        <v>973</v>
      </c>
      <c r="M777" s="93">
        <v>30</v>
      </c>
      <c r="N777" s="94">
        <v>45130</v>
      </c>
      <c r="O777" s="94">
        <v>45137</v>
      </c>
      <c r="P777" s="93" t="s">
        <v>1485</v>
      </c>
      <c r="Q777" s="93" t="s">
        <v>3</v>
      </c>
      <c r="R777" s="95" t="s">
        <v>975</v>
      </c>
      <c r="S777" s="95" t="s">
        <v>1194</v>
      </c>
      <c r="T777" s="95" t="s">
        <v>987</v>
      </c>
      <c r="U777" s="97">
        <v>45135</v>
      </c>
    </row>
    <row r="778" spans="1:21">
      <c r="A778" s="86">
        <v>45138.317842013887</v>
      </c>
      <c r="B778" s="87" t="s">
        <v>76</v>
      </c>
      <c r="C778" s="88" t="s">
        <v>949</v>
      </c>
      <c r="D778" s="87" t="s">
        <v>77</v>
      </c>
      <c r="E778" s="89">
        <v>2</v>
      </c>
      <c r="F778" s="87">
        <v>6904723</v>
      </c>
      <c r="G778" s="87" t="s">
        <v>117</v>
      </c>
      <c r="H778" s="87" t="s">
        <v>69</v>
      </c>
      <c r="I778" s="87" t="s">
        <v>44</v>
      </c>
      <c r="J778" s="90">
        <v>116.75</v>
      </c>
      <c r="K778" s="90">
        <v>233.5</v>
      </c>
      <c r="L778" s="87" t="s">
        <v>973</v>
      </c>
      <c r="M778" s="87">
        <v>30</v>
      </c>
      <c r="N778" s="88">
        <v>45130</v>
      </c>
      <c r="O778" s="88">
        <v>45137</v>
      </c>
      <c r="P778" s="87" t="s">
        <v>1485</v>
      </c>
      <c r="Q778" s="87" t="s">
        <v>3</v>
      </c>
      <c r="R778" s="89" t="s">
        <v>975</v>
      </c>
      <c r="S778" s="89" t="s">
        <v>1194</v>
      </c>
      <c r="T778" s="89" t="s">
        <v>987</v>
      </c>
      <c r="U778" s="91">
        <v>45135</v>
      </c>
    </row>
    <row r="779" spans="1:21">
      <c r="A779" s="92">
        <v>45121.405361226854</v>
      </c>
      <c r="B779" s="93" t="s">
        <v>23</v>
      </c>
      <c r="C779" s="94" t="s">
        <v>1530</v>
      </c>
      <c r="D779" s="93" t="s">
        <v>1531</v>
      </c>
      <c r="E779" s="95">
        <v>4</v>
      </c>
      <c r="F779" s="93">
        <v>20028</v>
      </c>
      <c r="G779" s="93" t="s">
        <v>68</v>
      </c>
      <c r="H779" s="93" t="s">
        <v>69</v>
      </c>
      <c r="I779" s="93" t="s">
        <v>44</v>
      </c>
      <c r="J779" s="96">
        <v>109.19</v>
      </c>
      <c r="K779" s="96">
        <v>436.76</v>
      </c>
      <c r="L779" s="93" t="s">
        <v>973</v>
      </c>
      <c r="M779" s="93">
        <v>27</v>
      </c>
      <c r="N779" s="94">
        <v>45109</v>
      </c>
      <c r="O779" s="94">
        <v>45116</v>
      </c>
      <c r="P779" s="93" t="s">
        <v>1532</v>
      </c>
      <c r="Q779" s="93" t="s">
        <v>3</v>
      </c>
      <c r="R779" s="95" t="s">
        <v>975</v>
      </c>
      <c r="S779" s="95" t="s">
        <v>1110</v>
      </c>
      <c r="T779" s="95" t="s">
        <v>987</v>
      </c>
      <c r="U779" s="97">
        <v>45110</v>
      </c>
    </row>
    <row r="780" spans="1:21">
      <c r="A780" s="86">
        <v>45121.412641898147</v>
      </c>
      <c r="B780" s="87" t="s">
        <v>66</v>
      </c>
      <c r="C780" s="88" t="s">
        <v>1530</v>
      </c>
      <c r="D780" s="87" t="s">
        <v>1533</v>
      </c>
      <c r="E780" s="89">
        <v>8</v>
      </c>
      <c r="F780" s="87">
        <v>6904723</v>
      </c>
      <c r="G780" s="87" t="s">
        <v>117</v>
      </c>
      <c r="H780" s="87" t="s">
        <v>69</v>
      </c>
      <c r="I780" s="87" t="s">
        <v>44</v>
      </c>
      <c r="J780" s="90">
        <v>112.96</v>
      </c>
      <c r="K780" s="90">
        <v>903.68</v>
      </c>
      <c r="L780" s="87" t="s">
        <v>973</v>
      </c>
      <c r="M780" s="87">
        <v>27</v>
      </c>
      <c r="N780" s="88">
        <v>45109</v>
      </c>
      <c r="O780" s="88">
        <v>45116</v>
      </c>
      <c r="P780" s="87" t="s">
        <v>1532</v>
      </c>
      <c r="Q780" s="87" t="s">
        <v>3</v>
      </c>
      <c r="R780" s="89" t="s">
        <v>975</v>
      </c>
      <c r="S780" s="89" t="s">
        <v>1110</v>
      </c>
      <c r="T780" s="89" t="s">
        <v>987</v>
      </c>
      <c r="U780" s="91">
        <v>45110</v>
      </c>
    </row>
    <row r="781" spans="1:21">
      <c r="A781" s="92">
        <v>45138.350842939813</v>
      </c>
      <c r="B781" s="93" t="s">
        <v>66</v>
      </c>
      <c r="C781" s="94" t="s">
        <v>1534</v>
      </c>
      <c r="D781" s="93" t="s">
        <v>1451</v>
      </c>
      <c r="E781" s="95">
        <v>2</v>
      </c>
      <c r="F781" s="93">
        <v>6904723</v>
      </c>
      <c r="G781" s="93" t="s">
        <v>117</v>
      </c>
      <c r="H781" s="93" t="s">
        <v>69</v>
      </c>
      <c r="I781" s="93" t="s">
        <v>44</v>
      </c>
      <c r="J781" s="96">
        <v>112.96</v>
      </c>
      <c r="K781" s="96">
        <v>225.92</v>
      </c>
      <c r="L781" s="93" t="s">
        <v>973</v>
      </c>
      <c r="M781" s="93">
        <v>31</v>
      </c>
      <c r="N781" s="94">
        <v>45137</v>
      </c>
      <c r="O781" s="94">
        <v>45144</v>
      </c>
      <c r="P781" s="93" t="s">
        <v>1535</v>
      </c>
      <c r="Q781" s="93" t="s">
        <v>3</v>
      </c>
      <c r="R781" s="95" t="s">
        <v>975</v>
      </c>
      <c r="S781" s="95" t="s">
        <v>1117</v>
      </c>
      <c r="T781" s="95" t="s">
        <v>987</v>
      </c>
      <c r="U781" s="97">
        <v>45138</v>
      </c>
    </row>
    <row r="782" spans="1:21">
      <c r="A782" s="86">
        <v>45138.536958101853</v>
      </c>
      <c r="B782" s="87" t="s">
        <v>31</v>
      </c>
      <c r="C782" s="88" t="s">
        <v>1534</v>
      </c>
      <c r="D782" s="87" t="s">
        <v>1488</v>
      </c>
      <c r="E782" s="89">
        <v>7</v>
      </c>
      <c r="F782" s="87">
        <v>6963490</v>
      </c>
      <c r="G782" s="87" t="s">
        <v>68</v>
      </c>
      <c r="H782" s="87" t="s">
        <v>69</v>
      </c>
      <c r="I782" s="87" t="s">
        <v>44</v>
      </c>
      <c r="J782" s="90">
        <v>90.75</v>
      </c>
      <c r="K782" s="90">
        <v>635.25</v>
      </c>
      <c r="L782" s="87" t="s">
        <v>973</v>
      </c>
      <c r="M782" s="87">
        <v>31</v>
      </c>
      <c r="N782" s="88">
        <v>45137</v>
      </c>
      <c r="O782" s="88">
        <v>45144</v>
      </c>
      <c r="P782" s="87" t="s">
        <v>1535</v>
      </c>
      <c r="Q782" s="87" t="s">
        <v>3</v>
      </c>
      <c r="R782" s="89" t="s">
        <v>975</v>
      </c>
      <c r="S782" s="89" t="s">
        <v>1117</v>
      </c>
      <c r="T782" s="89" t="s">
        <v>987</v>
      </c>
      <c r="U782" s="91">
        <v>45138</v>
      </c>
    </row>
    <row r="783" spans="1:21">
      <c r="A783" s="92">
        <v>45138.566353703703</v>
      </c>
      <c r="B783" s="93" t="s">
        <v>575</v>
      </c>
      <c r="C783" s="94" t="s">
        <v>1534</v>
      </c>
      <c r="D783" s="93" t="s">
        <v>1503</v>
      </c>
      <c r="E783" s="95">
        <v>2</v>
      </c>
      <c r="F783" s="93">
        <v>6971797</v>
      </c>
      <c r="G783" s="93" t="s">
        <v>68</v>
      </c>
      <c r="H783" s="93" t="s">
        <v>69</v>
      </c>
      <c r="I783" s="93" t="s">
        <v>44</v>
      </c>
      <c r="J783" s="96">
        <v>101.52</v>
      </c>
      <c r="K783" s="96">
        <v>203.04</v>
      </c>
      <c r="L783" s="93" t="s">
        <v>973</v>
      </c>
      <c r="M783" s="93">
        <v>31</v>
      </c>
      <c r="N783" s="94">
        <v>45137</v>
      </c>
      <c r="O783" s="94">
        <v>45144</v>
      </c>
      <c r="P783" s="93" t="s">
        <v>1535</v>
      </c>
      <c r="Q783" s="93" t="s">
        <v>3</v>
      </c>
      <c r="R783" s="95" t="s">
        <v>975</v>
      </c>
      <c r="S783" s="95" t="s">
        <v>1117</v>
      </c>
      <c r="T783" s="95" t="s">
        <v>987</v>
      </c>
      <c r="U783" s="97">
        <v>45138</v>
      </c>
    </row>
    <row r="784" spans="1:21">
      <c r="A784" s="86">
        <v>45138.566817592589</v>
      </c>
      <c r="B784" s="87" t="s">
        <v>575</v>
      </c>
      <c r="C784" s="88" t="s">
        <v>1534</v>
      </c>
      <c r="D784" s="87" t="s">
        <v>1503</v>
      </c>
      <c r="E784" s="89">
        <v>5</v>
      </c>
      <c r="F784" s="87">
        <v>6983683</v>
      </c>
      <c r="G784" s="87" t="s">
        <v>68</v>
      </c>
      <c r="H784" s="87" t="s">
        <v>69</v>
      </c>
      <c r="I784" s="87" t="s">
        <v>44</v>
      </c>
      <c r="J784" s="90">
        <v>101.52</v>
      </c>
      <c r="K784" s="90">
        <v>507.59999999999997</v>
      </c>
      <c r="L784" s="87" t="s">
        <v>973</v>
      </c>
      <c r="M784" s="87">
        <v>31</v>
      </c>
      <c r="N784" s="88">
        <v>45137</v>
      </c>
      <c r="O784" s="88">
        <v>45144</v>
      </c>
      <c r="P784" s="87" t="s">
        <v>1535</v>
      </c>
      <c r="Q784" s="87" t="s">
        <v>3</v>
      </c>
      <c r="R784" s="89" t="s">
        <v>975</v>
      </c>
      <c r="S784" s="89" t="s">
        <v>1117</v>
      </c>
      <c r="T784" s="89" t="s">
        <v>987</v>
      </c>
      <c r="U784" s="91">
        <v>45138</v>
      </c>
    </row>
    <row r="785" spans="1:21">
      <c r="A785" s="92">
        <v>45138.575080555558</v>
      </c>
      <c r="B785" s="93" t="s">
        <v>1476</v>
      </c>
      <c r="C785" s="94" t="s">
        <v>1534</v>
      </c>
      <c r="D785" s="93" t="s">
        <v>1488</v>
      </c>
      <c r="E785" s="95">
        <v>7</v>
      </c>
      <c r="F785" s="93">
        <v>6963490</v>
      </c>
      <c r="G785" s="93" t="s">
        <v>68</v>
      </c>
      <c r="H785" s="93" t="s">
        <v>69</v>
      </c>
      <c r="I785" s="93" t="s">
        <v>44</v>
      </c>
      <c r="J785" s="96">
        <v>109.19</v>
      </c>
      <c r="K785" s="96">
        <v>764.32999999999993</v>
      </c>
      <c r="L785" s="93" t="s">
        <v>973</v>
      </c>
      <c r="M785" s="93">
        <v>31</v>
      </c>
      <c r="N785" s="94">
        <v>45137</v>
      </c>
      <c r="O785" s="94">
        <v>45144</v>
      </c>
      <c r="P785" s="93" t="s">
        <v>1535</v>
      </c>
      <c r="Q785" s="93" t="s">
        <v>3</v>
      </c>
      <c r="R785" s="95" t="s">
        <v>975</v>
      </c>
      <c r="S785" s="95" t="s">
        <v>1117</v>
      </c>
      <c r="T785" s="95" t="s">
        <v>987</v>
      </c>
      <c r="U785" s="97">
        <v>45138</v>
      </c>
    </row>
    <row r="786" spans="1:21">
      <c r="A786" s="86">
        <v>45138.576797337962</v>
      </c>
      <c r="B786" s="87" t="s">
        <v>1476</v>
      </c>
      <c r="C786" s="88" t="s">
        <v>1534</v>
      </c>
      <c r="D786" s="87" t="s">
        <v>1536</v>
      </c>
      <c r="E786" s="89">
        <v>1</v>
      </c>
      <c r="F786" s="87">
        <v>6953453</v>
      </c>
      <c r="G786" s="87" t="s">
        <v>68</v>
      </c>
      <c r="H786" s="87" t="s">
        <v>69</v>
      </c>
      <c r="I786" s="87" t="s">
        <v>44</v>
      </c>
      <c r="J786" s="90">
        <v>109.19</v>
      </c>
      <c r="K786" s="90">
        <v>109.19</v>
      </c>
      <c r="L786" s="87" t="s">
        <v>973</v>
      </c>
      <c r="M786" s="87">
        <v>31</v>
      </c>
      <c r="N786" s="88">
        <v>45137</v>
      </c>
      <c r="O786" s="88">
        <v>45144</v>
      </c>
      <c r="P786" s="87" t="s">
        <v>1535</v>
      </c>
      <c r="Q786" s="87" t="s">
        <v>3</v>
      </c>
      <c r="R786" s="89" t="s">
        <v>975</v>
      </c>
      <c r="S786" s="89" t="s">
        <v>1117</v>
      </c>
      <c r="T786" s="89" t="s">
        <v>987</v>
      </c>
      <c r="U786" s="91">
        <v>45138</v>
      </c>
    </row>
    <row r="787" spans="1:21">
      <c r="A787" s="92">
        <v>45138.577603472222</v>
      </c>
      <c r="B787" s="93" t="s">
        <v>34</v>
      </c>
      <c r="C787" s="94" t="s">
        <v>1534</v>
      </c>
      <c r="D787" s="93" t="s">
        <v>1536</v>
      </c>
      <c r="E787" s="95">
        <v>8</v>
      </c>
      <c r="F787" s="93">
        <v>6953453</v>
      </c>
      <c r="G787" s="93" t="s">
        <v>68</v>
      </c>
      <c r="H787" s="93" t="s">
        <v>69</v>
      </c>
      <c r="I787" s="93" t="s">
        <v>44</v>
      </c>
      <c r="J787" s="96">
        <v>109.19</v>
      </c>
      <c r="K787" s="96">
        <v>873.52</v>
      </c>
      <c r="L787" s="93" t="s">
        <v>973</v>
      </c>
      <c r="M787" s="93">
        <v>31</v>
      </c>
      <c r="N787" s="94">
        <v>45137</v>
      </c>
      <c r="O787" s="94">
        <v>45144</v>
      </c>
      <c r="P787" s="93" t="s">
        <v>1535</v>
      </c>
      <c r="Q787" s="93" t="s">
        <v>3</v>
      </c>
      <c r="R787" s="95" t="s">
        <v>975</v>
      </c>
      <c r="S787" s="95" t="s">
        <v>1117</v>
      </c>
      <c r="T787" s="95" t="s">
        <v>987</v>
      </c>
      <c r="U787" s="97">
        <v>45138</v>
      </c>
    </row>
    <row r="788" spans="1:21">
      <c r="A788" s="86">
        <v>45138.583043287035</v>
      </c>
      <c r="B788" s="87" t="s">
        <v>35</v>
      </c>
      <c r="C788" s="88" t="s">
        <v>1534</v>
      </c>
      <c r="D788" s="87" t="s">
        <v>150</v>
      </c>
      <c r="E788" s="89">
        <v>8</v>
      </c>
      <c r="F788" s="87">
        <v>6903612</v>
      </c>
      <c r="G788" s="87" t="s">
        <v>68</v>
      </c>
      <c r="H788" s="87" t="s">
        <v>69</v>
      </c>
      <c r="I788" s="87" t="s">
        <v>44</v>
      </c>
      <c r="J788" s="90">
        <v>109.19</v>
      </c>
      <c r="K788" s="90">
        <v>873.52</v>
      </c>
      <c r="L788" s="87" t="s">
        <v>973</v>
      </c>
      <c r="M788" s="87">
        <v>31</v>
      </c>
      <c r="N788" s="88">
        <v>45137</v>
      </c>
      <c r="O788" s="88">
        <v>45144</v>
      </c>
      <c r="P788" s="87" t="s">
        <v>1535</v>
      </c>
      <c r="Q788" s="87" t="s">
        <v>3</v>
      </c>
      <c r="R788" s="89" t="s">
        <v>975</v>
      </c>
      <c r="S788" s="89" t="s">
        <v>1117</v>
      </c>
      <c r="T788" s="89" t="s">
        <v>987</v>
      </c>
      <c r="U788" s="91">
        <v>45138</v>
      </c>
    </row>
    <row r="789" spans="1:21">
      <c r="A789" s="92">
        <v>45140.305567939817</v>
      </c>
      <c r="B789" s="93" t="s">
        <v>66</v>
      </c>
      <c r="C789" s="94" t="s">
        <v>1534</v>
      </c>
      <c r="D789" s="93" t="s">
        <v>1537</v>
      </c>
      <c r="E789" s="95">
        <v>1</v>
      </c>
      <c r="F789" s="93">
        <v>6984668</v>
      </c>
      <c r="G789" s="93" t="s">
        <v>68</v>
      </c>
      <c r="H789" s="93" t="s">
        <v>69</v>
      </c>
      <c r="I789" s="93" t="s">
        <v>44</v>
      </c>
      <c r="J789" s="96">
        <v>112.96</v>
      </c>
      <c r="K789" s="96">
        <v>112.96</v>
      </c>
      <c r="L789" s="93" t="s">
        <v>973</v>
      </c>
      <c r="M789" s="93">
        <v>31</v>
      </c>
      <c r="N789" s="94">
        <v>45137</v>
      </c>
      <c r="O789" s="94">
        <v>45144</v>
      </c>
      <c r="P789" s="93" t="s">
        <v>1535</v>
      </c>
      <c r="Q789" s="93" t="s">
        <v>3</v>
      </c>
      <c r="R789" s="95" t="s">
        <v>975</v>
      </c>
      <c r="S789" s="95" t="s">
        <v>1117</v>
      </c>
      <c r="T789" s="95" t="s">
        <v>987</v>
      </c>
      <c r="U789" s="97">
        <v>45138</v>
      </c>
    </row>
    <row r="790" spans="1:21">
      <c r="A790" s="86">
        <v>45140.307194097222</v>
      </c>
      <c r="B790" s="87" t="s">
        <v>66</v>
      </c>
      <c r="C790" s="88" t="s">
        <v>1534</v>
      </c>
      <c r="D790" s="87" t="s">
        <v>1538</v>
      </c>
      <c r="E790" s="89">
        <v>1</v>
      </c>
      <c r="F790" s="87">
        <v>6984669</v>
      </c>
      <c r="G790" s="87" t="s">
        <v>117</v>
      </c>
      <c r="H790" s="87" t="s">
        <v>69</v>
      </c>
      <c r="I790" s="87" t="s">
        <v>44</v>
      </c>
      <c r="J790" s="90">
        <v>112.96</v>
      </c>
      <c r="K790" s="90">
        <v>112.96</v>
      </c>
      <c r="L790" s="87" t="s">
        <v>973</v>
      </c>
      <c r="M790" s="87">
        <v>31</v>
      </c>
      <c r="N790" s="88">
        <v>45137</v>
      </c>
      <c r="O790" s="88">
        <v>45144</v>
      </c>
      <c r="P790" s="87" t="s">
        <v>1535</v>
      </c>
      <c r="Q790" s="87" t="s">
        <v>3</v>
      </c>
      <c r="R790" s="89" t="s">
        <v>975</v>
      </c>
      <c r="S790" s="89" t="s">
        <v>1117</v>
      </c>
      <c r="T790" s="89" t="s">
        <v>987</v>
      </c>
      <c r="U790" s="91">
        <v>45138</v>
      </c>
    </row>
    <row r="791" spans="1:21">
      <c r="A791" s="92">
        <v>45140.308415162035</v>
      </c>
      <c r="B791" s="93" t="s">
        <v>66</v>
      </c>
      <c r="C791" s="94" t="s">
        <v>1534</v>
      </c>
      <c r="D791" s="93" t="s">
        <v>1489</v>
      </c>
      <c r="E791" s="95">
        <v>1</v>
      </c>
      <c r="F791" s="93">
        <v>6963490</v>
      </c>
      <c r="G791" s="93" t="s">
        <v>68</v>
      </c>
      <c r="H791" s="93" t="s">
        <v>69</v>
      </c>
      <c r="I791" s="93" t="s">
        <v>44</v>
      </c>
      <c r="J791" s="96">
        <v>112.96</v>
      </c>
      <c r="K791" s="96">
        <v>112.96</v>
      </c>
      <c r="L791" s="93" t="s">
        <v>973</v>
      </c>
      <c r="M791" s="93">
        <v>31</v>
      </c>
      <c r="N791" s="94">
        <v>45137</v>
      </c>
      <c r="O791" s="94">
        <v>45144</v>
      </c>
      <c r="P791" s="93" t="s">
        <v>1535</v>
      </c>
      <c r="Q791" s="93" t="s">
        <v>3</v>
      </c>
      <c r="R791" s="95" t="s">
        <v>975</v>
      </c>
      <c r="S791" s="95" t="s">
        <v>1117</v>
      </c>
      <c r="T791" s="95" t="s">
        <v>987</v>
      </c>
      <c r="U791" s="97">
        <v>45138</v>
      </c>
    </row>
    <row r="792" spans="1:21">
      <c r="A792" s="86">
        <v>45140.309420949074</v>
      </c>
      <c r="B792" s="87" t="s">
        <v>66</v>
      </c>
      <c r="C792" s="88" t="s">
        <v>1534</v>
      </c>
      <c r="D792" s="87" t="s">
        <v>1539</v>
      </c>
      <c r="E792" s="89">
        <v>1</v>
      </c>
      <c r="F792" s="87">
        <v>20028</v>
      </c>
      <c r="G792" s="87" t="s">
        <v>68</v>
      </c>
      <c r="H792" s="87" t="s">
        <v>69</v>
      </c>
      <c r="I792" s="87" t="s">
        <v>44</v>
      </c>
      <c r="J792" s="90">
        <v>112.96</v>
      </c>
      <c r="K792" s="90">
        <v>112.96</v>
      </c>
      <c r="L792" s="87" t="s">
        <v>973</v>
      </c>
      <c r="M792" s="87">
        <v>31</v>
      </c>
      <c r="N792" s="88">
        <v>45137</v>
      </c>
      <c r="O792" s="88">
        <v>45144</v>
      </c>
      <c r="P792" s="87" t="s">
        <v>1535</v>
      </c>
      <c r="Q792" s="87" t="s">
        <v>3</v>
      </c>
      <c r="R792" s="89" t="s">
        <v>975</v>
      </c>
      <c r="S792" s="89" t="s">
        <v>1117</v>
      </c>
      <c r="T792" s="89" t="s">
        <v>987</v>
      </c>
      <c r="U792" s="91">
        <v>45138</v>
      </c>
    </row>
    <row r="793" spans="1:21">
      <c r="A793" s="92">
        <v>45140.309973495372</v>
      </c>
      <c r="B793" s="93" t="s">
        <v>66</v>
      </c>
      <c r="C793" s="94" t="s">
        <v>1534</v>
      </c>
      <c r="D793" s="93" t="s">
        <v>1539</v>
      </c>
      <c r="E793" s="95">
        <v>1</v>
      </c>
      <c r="F793" s="93">
        <v>20028</v>
      </c>
      <c r="G793" s="93" t="s">
        <v>68</v>
      </c>
      <c r="H793" s="93" t="s">
        <v>69</v>
      </c>
      <c r="I793" s="93" t="s">
        <v>44</v>
      </c>
      <c r="J793" s="96">
        <v>112.96</v>
      </c>
      <c r="K793" s="96">
        <v>112.96</v>
      </c>
      <c r="L793" s="93" t="s">
        <v>973</v>
      </c>
      <c r="M793" s="93">
        <v>31</v>
      </c>
      <c r="N793" s="94">
        <v>45137</v>
      </c>
      <c r="O793" s="94">
        <v>45144</v>
      </c>
      <c r="P793" s="93" t="s">
        <v>1535</v>
      </c>
      <c r="Q793" s="93" t="s">
        <v>3</v>
      </c>
      <c r="R793" s="95" t="s">
        <v>975</v>
      </c>
      <c r="S793" s="95" t="s">
        <v>1117</v>
      </c>
      <c r="T793" s="95" t="s">
        <v>987</v>
      </c>
      <c r="U793" s="97">
        <v>45138</v>
      </c>
    </row>
    <row r="794" spans="1:21">
      <c r="A794" s="86">
        <v>45140.310361805554</v>
      </c>
      <c r="B794" s="87" t="s">
        <v>66</v>
      </c>
      <c r="C794" s="88" t="s">
        <v>1534</v>
      </c>
      <c r="D794" s="87" t="s">
        <v>1540</v>
      </c>
      <c r="E794" s="89">
        <v>1</v>
      </c>
      <c r="F794" s="87">
        <v>6953453</v>
      </c>
      <c r="G794" s="87" t="s">
        <v>68</v>
      </c>
      <c r="H794" s="87" t="s">
        <v>69</v>
      </c>
      <c r="I794" s="87" t="s">
        <v>44</v>
      </c>
      <c r="J794" s="90">
        <v>112.96</v>
      </c>
      <c r="K794" s="90">
        <v>112.96</v>
      </c>
      <c r="L794" s="87" t="s">
        <v>973</v>
      </c>
      <c r="M794" s="87">
        <v>31</v>
      </c>
      <c r="N794" s="88">
        <v>45137</v>
      </c>
      <c r="O794" s="88">
        <v>45144</v>
      </c>
      <c r="P794" s="87" t="s">
        <v>1535</v>
      </c>
      <c r="Q794" s="87" t="s">
        <v>3</v>
      </c>
      <c r="R794" s="89" t="s">
        <v>975</v>
      </c>
      <c r="S794" s="89" t="s">
        <v>1117</v>
      </c>
      <c r="T794" s="89" t="s">
        <v>987</v>
      </c>
      <c r="U794" s="91">
        <v>45138</v>
      </c>
    </row>
    <row r="795" spans="1:21">
      <c r="A795" s="92">
        <v>45142.531632060185</v>
      </c>
      <c r="B795" s="93" t="s">
        <v>1500</v>
      </c>
      <c r="C795" s="94" t="s">
        <v>1534</v>
      </c>
      <c r="D795" s="93" t="s">
        <v>1541</v>
      </c>
      <c r="E795" s="95">
        <v>3</v>
      </c>
      <c r="F795" s="93">
        <v>20028</v>
      </c>
      <c r="G795" s="93" t="s">
        <v>68</v>
      </c>
      <c r="H795" s="93" t="s">
        <v>69</v>
      </c>
      <c r="I795" s="93" t="s">
        <v>1542</v>
      </c>
      <c r="J795" s="96">
        <v>163.79</v>
      </c>
      <c r="K795" s="96">
        <v>491.37</v>
      </c>
      <c r="L795" s="93" t="s">
        <v>973</v>
      </c>
      <c r="M795" s="93">
        <v>31</v>
      </c>
      <c r="N795" s="94">
        <v>45137</v>
      </c>
      <c r="O795" s="94">
        <v>45144</v>
      </c>
      <c r="P795" s="93" t="s">
        <v>1535</v>
      </c>
      <c r="Q795" s="93" t="s">
        <v>3</v>
      </c>
      <c r="R795" s="95" t="s">
        <v>975</v>
      </c>
      <c r="S795" s="95" t="s">
        <v>1117</v>
      </c>
      <c r="T795" s="95" t="s">
        <v>987</v>
      </c>
      <c r="U795" s="97">
        <v>45138</v>
      </c>
    </row>
    <row r="796" spans="1:21">
      <c r="A796" s="86">
        <v>45145.38788159722</v>
      </c>
      <c r="B796" s="87" t="s">
        <v>76</v>
      </c>
      <c r="C796" s="88" t="s">
        <v>1534</v>
      </c>
      <c r="D796" s="87" t="s">
        <v>156</v>
      </c>
      <c r="E796" s="89">
        <v>2</v>
      </c>
      <c r="F796" s="87">
        <v>6904723</v>
      </c>
      <c r="G796" s="87" t="s">
        <v>117</v>
      </c>
      <c r="H796" s="87" t="s">
        <v>69</v>
      </c>
      <c r="I796" s="87" t="s">
        <v>44</v>
      </c>
      <c r="J796" s="90">
        <v>116.75</v>
      </c>
      <c r="K796" s="90">
        <v>233.5</v>
      </c>
      <c r="L796" s="87" t="s">
        <v>973</v>
      </c>
      <c r="M796" s="87">
        <v>31</v>
      </c>
      <c r="N796" s="88">
        <v>45137</v>
      </c>
      <c r="O796" s="88">
        <v>45144</v>
      </c>
      <c r="P796" s="87" t="s">
        <v>1535</v>
      </c>
      <c r="Q796" s="87" t="s">
        <v>3</v>
      </c>
      <c r="R796" s="89" t="s">
        <v>975</v>
      </c>
      <c r="S796" s="89" t="s">
        <v>1117</v>
      </c>
      <c r="T796" s="89" t="s">
        <v>987</v>
      </c>
      <c r="U796" s="91">
        <v>45138</v>
      </c>
    </row>
    <row r="797" spans="1:21">
      <c r="A797" s="92">
        <v>45121.413772453707</v>
      </c>
      <c r="B797" s="93" t="s">
        <v>66</v>
      </c>
      <c r="C797" s="94" t="s">
        <v>1543</v>
      </c>
      <c r="D797" s="93" t="s">
        <v>1544</v>
      </c>
      <c r="E797" s="95">
        <v>8</v>
      </c>
      <c r="F797" s="93">
        <v>6986775</v>
      </c>
      <c r="G797" s="93"/>
      <c r="H797" s="93" t="s">
        <v>69</v>
      </c>
      <c r="I797" s="93" t="s">
        <v>46</v>
      </c>
      <c r="J797" s="96">
        <v>225.92</v>
      </c>
      <c r="K797" s="96">
        <v>1807.36</v>
      </c>
      <c r="L797" s="93" t="s">
        <v>973</v>
      </c>
      <c r="M797" s="93">
        <v>27</v>
      </c>
      <c r="N797" s="94">
        <v>45109</v>
      </c>
      <c r="O797" s="94">
        <v>45116</v>
      </c>
      <c r="P797" s="93" t="s">
        <v>1532</v>
      </c>
      <c r="Q797" s="93" t="s">
        <v>3</v>
      </c>
      <c r="R797" s="95" t="s">
        <v>975</v>
      </c>
      <c r="S797" s="95" t="s">
        <v>1118</v>
      </c>
      <c r="T797" s="95" t="s">
        <v>987</v>
      </c>
      <c r="U797" s="97">
        <v>45111</v>
      </c>
    </row>
    <row r="798" spans="1:21">
      <c r="A798" s="86">
        <v>45121.380087152778</v>
      </c>
      <c r="B798" s="87" t="s">
        <v>31</v>
      </c>
      <c r="C798" s="88" t="s">
        <v>1545</v>
      </c>
      <c r="D798" s="87" t="s">
        <v>1546</v>
      </c>
      <c r="E798" s="89">
        <v>3</v>
      </c>
      <c r="F798" s="87">
        <v>6971105</v>
      </c>
      <c r="G798" s="87" t="s">
        <v>68</v>
      </c>
      <c r="H798" s="87" t="s">
        <v>69</v>
      </c>
      <c r="I798" s="87" t="s">
        <v>44</v>
      </c>
      <c r="J798" s="90">
        <v>90.75</v>
      </c>
      <c r="K798" s="90">
        <v>272.25</v>
      </c>
      <c r="L798" s="87" t="s">
        <v>973</v>
      </c>
      <c r="M798" s="87">
        <v>27</v>
      </c>
      <c r="N798" s="88">
        <v>45109</v>
      </c>
      <c r="O798" s="88">
        <v>45116</v>
      </c>
      <c r="P798" s="87" t="s">
        <v>1532</v>
      </c>
      <c r="Q798" s="87" t="s">
        <v>3</v>
      </c>
      <c r="R798" s="89" t="s">
        <v>975</v>
      </c>
      <c r="S798" s="89" t="s">
        <v>1120</v>
      </c>
      <c r="T798" s="89" t="s">
        <v>987</v>
      </c>
      <c r="U798" s="91">
        <v>45112</v>
      </c>
    </row>
    <row r="799" spans="1:21">
      <c r="A799" s="92">
        <v>45121.380449999997</v>
      </c>
      <c r="B799" s="93" t="s">
        <v>31</v>
      </c>
      <c r="C799" s="94" t="s">
        <v>1545</v>
      </c>
      <c r="D799" s="93" t="s">
        <v>1388</v>
      </c>
      <c r="E799" s="95">
        <v>4</v>
      </c>
      <c r="F799" s="93">
        <v>6939174</v>
      </c>
      <c r="G799" s="93" t="s">
        <v>68</v>
      </c>
      <c r="H799" s="93" t="s">
        <v>69</v>
      </c>
      <c r="I799" s="93" t="s">
        <v>44</v>
      </c>
      <c r="J799" s="96">
        <v>90.75</v>
      </c>
      <c r="K799" s="96">
        <v>363</v>
      </c>
      <c r="L799" s="93" t="s">
        <v>973</v>
      </c>
      <c r="M799" s="93">
        <v>27</v>
      </c>
      <c r="N799" s="94">
        <v>45109</v>
      </c>
      <c r="O799" s="94">
        <v>45116</v>
      </c>
      <c r="P799" s="93" t="s">
        <v>1532</v>
      </c>
      <c r="Q799" s="93" t="s">
        <v>3</v>
      </c>
      <c r="R799" s="95" t="s">
        <v>975</v>
      </c>
      <c r="S799" s="95" t="s">
        <v>1120</v>
      </c>
      <c r="T799" s="95" t="s">
        <v>987</v>
      </c>
      <c r="U799" s="97">
        <v>45112</v>
      </c>
    </row>
    <row r="800" spans="1:21">
      <c r="A800" s="86">
        <v>45121.381518518516</v>
      </c>
      <c r="B800" s="87" t="s">
        <v>31</v>
      </c>
      <c r="C800" s="88" t="s">
        <v>1545</v>
      </c>
      <c r="D800" s="87" t="s">
        <v>212</v>
      </c>
      <c r="E800" s="89">
        <v>1</v>
      </c>
      <c r="F800" s="87">
        <v>6904723</v>
      </c>
      <c r="G800" s="87" t="s">
        <v>117</v>
      </c>
      <c r="H800" s="87" t="s">
        <v>69</v>
      </c>
      <c r="I800" s="87" t="s">
        <v>44</v>
      </c>
      <c r="J800" s="90">
        <v>90.75</v>
      </c>
      <c r="K800" s="90">
        <v>90.75</v>
      </c>
      <c r="L800" s="87" t="s">
        <v>973</v>
      </c>
      <c r="M800" s="87">
        <v>27</v>
      </c>
      <c r="N800" s="88">
        <v>45109</v>
      </c>
      <c r="O800" s="88">
        <v>45116</v>
      </c>
      <c r="P800" s="87" t="s">
        <v>1532</v>
      </c>
      <c r="Q800" s="87" t="s">
        <v>3</v>
      </c>
      <c r="R800" s="89" t="s">
        <v>975</v>
      </c>
      <c r="S800" s="89" t="s">
        <v>1120</v>
      </c>
      <c r="T800" s="89" t="s">
        <v>987</v>
      </c>
      <c r="U800" s="91">
        <v>45112</v>
      </c>
    </row>
    <row r="801" spans="1:21">
      <c r="A801" s="92">
        <v>45121.382667013888</v>
      </c>
      <c r="B801" s="93" t="s">
        <v>65</v>
      </c>
      <c r="C801" s="94" t="s">
        <v>1545</v>
      </c>
      <c r="D801" s="93" t="s">
        <v>1547</v>
      </c>
      <c r="E801" s="95">
        <v>8</v>
      </c>
      <c r="F801" s="93">
        <v>6966341</v>
      </c>
      <c r="G801" s="93" t="s">
        <v>68</v>
      </c>
      <c r="H801" s="93" t="s">
        <v>69</v>
      </c>
      <c r="I801" s="93" t="s">
        <v>44</v>
      </c>
      <c r="J801" s="96">
        <v>111.36</v>
      </c>
      <c r="K801" s="96">
        <v>890.88</v>
      </c>
      <c r="L801" s="93" t="s">
        <v>973</v>
      </c>
      <c r="M801" s="93">
        <v>27</v>
      </c>
      <c r="N801" s="94">
        <v>45109</v>
      </c>
      <c r="O801" s="94">
        <v>45116</v>
      </c>
      <c r="P801" s="93" t="s">
        <v>1532</v>
      </c>
      <c r="Q801" s="93" t="s">
        <v>3</v>
      </c>
      <c r="R801" s="95" t="s">
        <v>975</v>
      </c>
      <c r="S801" s="95" t="s">
        <v>1120</v>
      </c>
      <c r="T801" s="95" t="s">
        <v>987</v>
      </c>
      <c r="U801" s="97">
        <v>45112</v>
      </c>
    </row>
    <row r="802" spans="1:21">
      <c r="A802" s="86">
        <v>45121.394438657408</v>
      </c>
      <c r="B802" s="87" t="s">
        <v>35</v>
      </c>
      <c r="C802" s="88" t="s">
        <v>1545</v>
      </c>
      <c r="D802" s="87" t="s">
        <v>1548</v>
      </c>
      <c r="E802" s="89">
        <v>1</v>
      </c>
      <c r="F802" s="87" t="s">
        <v>68</v>
      </c>
      <c r="G802" s="87" t="s">
        <v>68</v>
      </c>
      <c r="H802" s="87" t="s">
        <v>1331</v>
      </c>
      <c r="I802" s="87" t="s">
        <v>44</v>
      </c>
      <c r="J802" s="90">
        <v>109.19</v>
      </c>
      <c r="K802" s="90">
        <v>109.19</v>
      </c>
      <c r="L802" s="87" t="s">
        <v>981</v>
      </c>
      <c r="M802" s="87">
        <v>27</v>
      </c>
      <c r="N802" s="88">
        <v>45109</v>
      </c>
      <c r="O802" s="88">
        <v>45116</v>
      </c>
      <c r="P802" s="87" t="s">
        <v>1532</v>
      </c>
      <c r="Q802" s="87" t="s">
        <v>3</v>
      </c>
      <c r="R802" s="89" t="s">
        <v>975</v>
      </c>
      <c r="S802" s="89" t="s">
        <v>1120</v>
      </c>
      <c r="T802" s="89" t="s">
        <v>987</v>
      </c>
      <c r="U802" s="91">
        <v>45112</v>
      </c>
    </row>
    <row r="803" spans="1:21">
      <c r="A803" s="92">
        <v>45121.395043055556</v>
      </c>
      <c r="B803" s="93" t="s">
        <v>35</v>
      </c>
      <c r="C803" s="94" t="s">
        <v>1545</v>
      </c>
      <c r="D803" s="93" t="s">
        <v>1546</v>
      </c>
      <c r="E803" s="95">
        <v>2.5</v>
      </c>
      <c r="F803" s="93">
        <v>6971105</v>
      </c>
      <c r="G803" s="93" t="s">
        <v>68</v>
      </c>
      <c r="H803" s="93" t="s">
        <v>69</v>
      </c>
      <c r="I803" s="93" t="s">
        <v>44</v>
      </c>
      <c r="J803" s="96">
        <v>109.19</v>
      </c>
      <c r="K803" s="96">
        <v>272.97500000000002</v>
      </c>
      <c r="L803" s="93" t="s">
        <v>973</v>
      </c>
      <c r="M803" s="93">
        <v>27</v>
      </c>
      <c r="N803" s="94">
        <v>45109</v>
      </c>
      <c r="O803" s="94">
        <v>45116</v>
      </c>
      <c r="P803" s="93" t="s">
        <v>1532</v>
      </c>
      <c r="Q803" s="93" t="s">
        <v>3</v>
      </c>
      <c r="R803" s="95" t="s">
        <v>975</v>
      </c>
      <c r="S803" s="95" t="s">
        <v>1120</v>
      </c>
      <c r="T803" s="95" t="s">
        <v>987</v>
      </c>
      <c r="U803" s="97">
        <v>45112</v>
      </c>
    </row>
    <row r="804" spans="1:21">
      <c r="A804" s="86">
        <v>45121.395640393515</v>
      </c>
      <c r="B804" s="87" t="s">
        <v>35</v>
      </c>
      <c r="C804" s="88" t="s">
        <v>1545</v>
      </c>
      <c r="D804" s="87" t="s">
        <v>1549</v>
      </c>
      <c r="E804" s="89">
        <v>4.5</v>
      </c>
      <c r="F804" s="87">
        <v>6974486</v>
      </c>
      <c r="G804" s="87" t="s">
        <v>68</v>
      </c>
      <c r="H804" s="87" t="s">
        <v>69</v>
      </c>
      <c r="I804" s="87" t="s">
        <v>44</v>
      </c>
      <c r="J804" s="90">
        <v>109.19</v>
      </c>
      <c r="K804" s="90">
        <v>491.35500000000002</v>
      </c>
      <c r="L804" s="87" t="s">
        <v>973</v>
      </c>
      <c r="M804" s="87">
        <v>27</v>
      </c>
      <c r="N804" s="88">
        <v>45109</v>
      </c>
      <c r="O804" s="88">
        <v>45116</v>
      </c>
      <c r="P804" s="87" t="s">
        <v>1532</v>
      </c>
      <c r="Q804" s="87" t="s">
        <v>3</v>
      </c>
      <c r="R804" s="89" t="s">
        <v>975</v>
      </c>
      <c r="S804" s="89" t="s">
        <v>1120</v>
      </c>
      <c r="T804" s="89" t="s">
        <v>987</v>
      </c>
      <c r="U804" s="91">
        <v>45112</v>
      </c>
    </row>
    <row r="805" spans="1:21">
      <c r="A805" s="92">
        <v>45121.402264583332</v>
      </c>
      <c r="B805" s="93" t="s">
        <v>23</v>
      </c>
      <c r="C805" s="94" t="s">
        <v>1545</v>
      </c>
      <c r="D805" s="93" t="s">
        <v>1550</v>
      </c>
      <c r="E805" s="95">
        <v>8</v>
      </c>
      <c r="F805" s="93" t="s">
        <v>68</v>
      </c>
      <c r="G805" s="93" t="s">
        <v>68</v>
      </c>
      <c r="H805" s="93" t="s">
        <v>991</v>
      </c>
      <c r="I805" s="93" t="s">
        <v>44</v>
      </c>
      <c r="J805" s="96">
        <v>109.19</v>
      </c>
      <c r="K805" s="96">
        <v>873.52</v>
      </c>
      <c r="L805" s="93" t="s">
        <v>981</v>
      </c>
      <c r="M805" s="93">
        <v>27</v>
      </c>
      <c r="N805" s="94">
        <v>45109</v>
      </c>
      <c r="O805" s="94">
        <v>45116</v>
      </c>
      <c r="P805" s="93" t="s">
        <v>1532</v>
      </c>
      <c r="Q805" s="93" t="s">
        <v>3</v>
      </c>
      <c r="R805" s="95" t="s">
        <v>975</v>
      </c>
      <c r="S805" s="95" t="s">
        <v>1120</v>
      </c>
      <c r="T805" s="95" t="s">
        <v>987</v>
      </c>
      <c r="U805" s="97">
        <v>45112</v>
      </c>
    </row>
    <row r="806" spans="1:21">
      <c r="A806" s="86">
        <v>45121.416917708331</v>
      </c>
      <c r="B806" s="87" t="s">
        <v>66</v>
      </c>
      <c r="C806" s="88" t="s">
        <v>1545</v>
      </c>
      <c r="D806" s="87" t="s">
        <v>1551</v>
      </c>
      <c r="E806" s="89">
        <v>4</v>
      </c>
      <c r="F806" s="87">
        <v>6904723</v>
      </c>
      <c r="G806" s="87" t="s">
        <v>117</v>
      </c>
      <c r="H806" s="87" t="s">
        <v>69</v>
      </c>
      <c r="I806" s="87" t="s">
        <v>44</v>
      </c>
      <c r="J806" s="90">
        <v>112.96</v>
      </c>
      <c r="K806" s="90">
        <v>451.84</v>
      </c>
      <c r="L806" s="87" t="s">
        <v>973</v>
      </c>
      <c r="M806" s="87">
        <v>27</v>
      </c>
      <c r="N806" s="88">
        <v>45109</v>
      </c>
      <c r="O806" s="88">
        <v>45116</v>
      </c>
      <c r="P806" s="87" t="s">
        <v>1532</v>
      </c>
      <c r="Q806" s="87" t="s">
        <v>3</v>
      </c>
      <c r="R806" s="89" t="s">
        <v>975</v>
      </c>
      <c r="S806" s="89" t="s">
        <v>1120</v>
      </c>
      <c r="T806" s="89" t="s">
        <v>987</v>
      </c>
      <c r="U806" s="91">
        <v>45112</v>
      </c>
    </row>
    <row r="807" spans="1:21">
      <c r="A807" s="92">
        <v>45121.43297361111</v>
      </c>
      <c r="B807" s="93" t="s">
        <v>66</v>
      </c>
      <c r="C807" s="94" t="s">
        <v>1545</v>
      </c>
      <c r="D807" s="93" t="s">
        <v>1552</v>
      </c>
      <c r="E807" s="95">
        <v>1</v>
      </c>
      <c r="F807" s="93">
        <v>6966341</v>
      </c>
      <c r="G807" s="93" t="s">
        <v>68</v>
      </c>
      <c r="H807" s="93" t="s">
        <v>69</v>
      </c>
      <c r="I807" s="93" t="s">
        <v>44</v>
      </c>
      <c r="J807" s="96">
        <v>112.96</v>
      </c>
      <c r="K807" s="96">
        <v>112.96</v>
      </c>
      <c r="L807" s="93" t="s">
        <v>973</v>
      </c>
      <c r="M807" s="93">
        <v>27</v>
      </c>
      <c r="N807" s="94">
        <v>45109</v>
      </c>
      <c r="O807" s="94">
        <v>45116</v>
      </c>
      <c r="P807" s="93" t="s">
        <v>1532</v>
      </c>
      <c r="Q807" s="93" t="s">
        <v>3</v>
      </c>
      <c r="R807" s="95" t="s">
        <v>975</v>
      </c>
      <c r="S807" s="95" t="s">
        <v>1120</v>
      </c>
      <c r="T807" s="95" t="s">
        <v>987</v>
      </c>
      <c r="U807" s="97">
        <v>45112</v>
      </c>
    </row>
    <row r="808" spans="1:21">
      <c r="A808" s="86">
        <v>45121.561037615742</v>
      </c>
      <c r="B808" s="87" t="s">
        <v>66</v>
      </c>
      <c r="C808" s="88" t="s">
        <v>1545</v>
      </c>
      <c r="D808" s="87" t="s">
        <v>1553</v>
      </c>
      <c r="E808" s="89">
        <v>2</v>
      </c>
      <c r="F808" s="87">
        <v>6971797</v>
      </c>
      <c r="G808" s="87" t="s">
        <v>68</v>
      </c>
      <c r="H808" s="87" t="s">
        <v>69</v>
      </c>
      <c r="I808" s="87" t="s">
        <v>44</v>
      </c>
      <c r="J808" s="90">
        <v>112.96</v>
      </c>
      <c r="K808" s="90">
        <v>225.92</v>
      </c>
      <c r="L808" s="87" t="s">
        <v>973</v>
      </c>
      <c r="M808" s="87">
        <v>27</v>
      </c>
      <c r="N808" s="88">
        <v>45109</v>
      </c>
      <c r="O808" s="88">
        <v>45116</v>
      </c>
      <c r="P808" s="87" t="s">
        <v>1532</v>
      </c>
      <c r="Q808" s="87" t="s">
        <v>3</v>
      </c>
      <c r="R808" s="89" t="s">
        <v>975</v>
      </c>
      <c r="S808" s="89" t="s">
        <v>1120</v>
      </c>
      <c r="T808" s="89" t="s">
        <v>987</v>
      </c>
      <c r="U808" s="91">
        <v>45112</v>
      </c>
    </row>
    <row r="809" spans="1:21">
      <c r="A809" s="92">
        <v>45121.561768402775</v>
      </c>
      <c r="B809" s="93" t="s">
        <v>66</v>
      </c>
      <c r="C809" s="94" t="s">
        <v>1545</v>
      </c>
      <c r="D809" s="93" t="s">
        <v>1554</v>
      </c>
      <c r="E809" s="95">
        <v>1</v>
      </c>
      <c r="F809" s="93">
        <v>6903612</v>
      </c>
      <c r="G809" s="93" t="s">
        <v>68</v>
      </c>
      <c r="H809" s="93" t="s">
        <v>69</v>
      </c>
      <c r="I809" s="93" t="s">
        <v>44</v>
      </c>
      <c r="J809" s="96">
        <v>112.96</v>
      </c>
      <c r="K809" s="96">
        <v>112.96</v>
      </c>
      <c r="L809" s="93" t="s">
        <v>973</v>
      </c>
      <c r="M809" s="93">
        <v>27</v>
      </c>
      <c r="N809" s="94">
        <v>45109</v>
      </c>
      <c r="O809" s="94">
        <v>45116</v>
      </c>
      <c r="P809" s="93" t="s">
        <v>1532</v>
      </c>
      <c r="Q809" s="93" t="s">
        <v>3</v>
      </c>
      <c r="R809" s="95" t="s">
        <v>975</v>
      </c>
      <c r="S809" s="95" t="s">
        <v>1120</v>
      </c>
      <c r="T809" s="95" t="s">
        <v>987</v>
      </c>
      <c r="U809" s="97">
        <v>45112</v>
      </c>
    </row>
    <row r="810" spans="1:21">
      <c r="A810" s="86">
        <v>45121.383903240741</v>
      </c>
      <c r="B810" s="87" t="s">
        <v>65</v>
      </c>
      <c r="C810" s="88" t="s">
        <v>1555</v>
      </c>
      <c r="D810" s="87" t="s">
        <v>1074</v>
      </c>
      <c r="E810" s="89">
        <v>7</v>
      </c>
      <c r="F810" s="87">
        <v>20028</v>
      </c>
      <c r="G810" s="87" t="s">
        <v>68</v>
      </c>
      <c r="H810" s="87" t="s">
        <v>69</v>
      </c>
      <c r="I810" s="87" t="s">
        <v>44</v>
      </c>
      <c r="J810" s="90">
        <v>111.36</v>
      </c>
      <c r="K810" s="90">
        <v>779.52</v>
      </c>
      <c r="L810" s="87" t="s">
        <v>973</v>
      </c>
      <c r="M810" s="87">
        <v>27</v>
      </c>
      <c r="N810" s="88">
        <v>45109</v>
      </c>
      <c r="O810" s="88">
        <v>45116</v>
      </c>
      <c r="P810" s="87" t="s">
        <v>1532</v>
      </c>
      <c r="Q810" s="87" t="s">
        <v>3</v>
      </c>
      <c r="R810" s="89" t="s">
        <v>975</v>
      </c>
      <c r="S810" s="89" t="s">
        <v>977</v>
      </c>
      <c r="T810" s="89" t="s">
        <v>987</v>
      </c>
      <c r="U810" s="91">
        <v>45113</v>
      </c>
    </row>
    <row r="811" spans="1:21">
      <c r="A811" s="92">
        <v>45121.384216319442</v>
      </c>
      <c r="B811" s="93" t="s">
        <v>65</v>
      </c>
      <c r="C811" s="94" t="s">
        <v>1555</v>
      </c>
      <c r="D811" s="93" t="s">
        <v>212</v>
      </c>
      <c r="E811" s="95">
        <v>1</v>
      </c>
      <c r="F811" s="93">
        <v>6904723</v>
      </c>
      <c r="G811" s="93" t="s">
        <v>117</v>
      </c>
      <c r="H811" s="93" t="s">
        <v>69</v>
      </c>
      <c r="I811" s="93" t="s">
        <v>44</v>
      </c>
      <c r="J811" s="96">
        <v>111.36</v>
      </c>
      <c r="K811" s="96">
        <v>111.36</v>
      </c>
      <c r="L811" s="93" t="s">
        <v>973</v>
      </c>
      <c r="M811" s="93">
        <v>27</v>
      </c>
      <c r="N811" s="94">
        <v>45109</v>
      </c>
      <c r="O811" s="94">
        <v>45116</v>
      </c>
      <c r="P811" s="93" t="s">
        <v>1532</v>
      </c>
      <c r="Q811" s="93" t="s">
        <v>3</v>
      </c>
      <c r="R811" s="95" t="s">
        <v>975</v>
      </c>
      <c r="S811" s="95" t="s">
        <v>977</v>
      </c>
      <c r="T811" s="95" t="s">
        <v>987</v>
      </c>
      <c r="U811" s="97">
        <v>45113</v>
      </c>
    </row>
    <row r="812" spans="1:21">
      <c r="A812" s="86">
        <v>45121.391116203704</v>
      </c>
      <c r="B812" s="87" t="s">
        <v>988</v>
      </c>
      <c r="C812" s="88" t="s">
        <v>1555</v>
      </c>
      <c r="D812" s="87" t="s">
        <v>1556</v>
      </c>
      <c r="E812" s="89">
        <v>1.5</v>
      </c>
      <c r="F812" s="87">
        <v>6904723</v>
      </c>
      <c r="G812" s="87" t="s">
        <v>117</v>
      </c>
      <c r="H812" s="87" t="s">
        <v>69</v>
      </c>
      <c r="I812" s="87" t="s">
        <v>44</v>
      </c>
      <c r="J812" s="90">
        <v>109.19</v>
      </c>
      <c r="K812" s="90">
        <v>163.785</v>
      </c>
      <c r="L812" s="87" t="s">
        <v>973</v>
      </c>
      <c r="M812" s="87">
        <v>27</v>
      </c>
      <c r="N812" s="88">
        <v>45109</v>
      </c>
      <c r="O812" s="88">
        <v>45116</v>
      </c>
      <c r="P812" s="87" t="s">
        <v>1532</v>
      </c>
      <c r="Q812" s="87" t="s">
        <v>3</v>
      </c>
      <c r="R812" s="89" t="s">
        <v>975</v>
      </c>
      <c r="S812" s="89" t="s">
        <v>977</v>
      </c>
      <c r="T812" s="89" t="s">
        <v>987</v>
      </c>
      <c r="U812" s="91">
        <v>45113</v>
      </c>
    </row>
    <row r="813" spans="1:21">
      <c r="A813" s="92">
        <v>45121.396063888889</v>
      </c>
      <c r="B813" s="93" t="s">
        <v>35</v>
      </c>
      <c r="C813" s="94" t="s">
        <v>1555</v>
      </c>
      <c r="D813" s="93" t="s">
        <v>1557</v>
      </c>
      <c r="E813" s="95">
        <v>8</v>
      </c>
      <c r="F813" s="93" t="s">
        <v>68</v>
      </c>
      <c r="G813" s="93" t="s">
        <v>68</v>
      </c>
      <c r="H813" s="93" t="s">
        <v>1331</v>
      </c>
      <c r="I813" s="93" t="s">
        <v>44</v>
      </c>
      <c r="J813" s="96">
        <v>109.19</v>
      </c>
      <c r="K813" s="96">
        <v>873.52</v>
      </c>
      <c r="L813" s="93" t="s">
        <v>981</v>
      </c>
      <c r="M813" s="93">
        <v>27</v>
      </c>
      <c r="N813" s="94">
        <v>45109</v>
      </c>
      <c r="O813" s="94">
        <v>45116</v>
      </c>
      <c r="P813" s="93" t="s">
        <v>1532</v>
      </c>
      <c r="Q813" s="93" t="s">
        <v>3</v>
      </c>
      <c r="R813" s="95" t="s">
        <v>975</v>
      </c>
      <c r="S813" s="95" t="s">
        <v>977</v>
      </c>
      <c r="T813" s="95" t="s">
        <v>987</v>
      </c>
      <c r="U813" s="97">
        <v>45113</v>
      </c>
    </row>
    <row r="814" spans="1:21">
      <c r="A814" s="86">
        <v>45121.405993171298</v>
      </c>
      <c r="B814" s="87" t="s">
        <v>34</v>
      </c>
      <c r="C814" s="88" t="s">
        <v>1555</v>
      </c>
      <c r="D814" s="87" t="s">
        <v>1074</v>
      </c>
      <c r="E814" s="89">
        <v>8</v>
      </c>
      <c r="F814" s="87">
        <v>20028</v>
      </c>
      <c r="G814" s="87" t="s">
        <v>68</v>
      </c>
      <c r="H814" s="87" t="s">
        <v>69</v>
      </c>
      <c r="I814" s="87" t="s">
        <v>44</v>
      </c>
      <c r="J814" s="90">
        <v>109.19</v>
      </c>
      <c r="K814" s="90">
        <v>873.52</v>
      </c>
      <c r="L814" s="87" t="s">
        <v>973</v>
      </c>
      <c r="M814" s="87">
        <v>27</v>
      </c>
      <c r="N814" s="88">
        <v>45109</v>
      </c>
      <c r="O814" s="88">
        <v>45116</v>
      </c>
      <c r="P814" s="87" t="s">
        <v>1532</v>
      </c>
      <c r="Q814" s="87" t="s">
        <v>3</v>
      </c>
      <c r="R814" s="89" t="s">
        <v>975</v>
      </c>
      <c r="S814" s="89" t="s">
        <v>977</v>
      </c>
      <c r="T814" s="89" t="s">
        <v>987</v>
      </c>
      <c r="U814" s="91">
        <v>45113</v>
      </c>
    </row>
    <row r="815" spans="1:21">
      <c r="A815" s="92">
        <v>45121.418363194447</v>
      </c>
      <c r="B815" s="93" t="s">
        <v>66</v>
      </c>
      <c r="C815" s="94" t="s">
        <v>1555</v>
      </c>
      <c r="D815" s="93" t="s">
        <v>1558</v>
      </c>
      <c r="E815" s="95">
        <v>5</v>
      </c>
      <c r="F815" s="93">
        <v>6904723</v>
      </c>
      <c r="G815" s="93" t="s">
        <v>117</v>
      </c>
      <c r="H815" s="93" t="s">
        <v>69</v>
      </c>
      <c r="I815" s="93" t="s">
        <v>44</v>
      </c>
      <c r="J815" s="96">
        <v>112.96</v>
      </c>
      <c r="K815" s="96">
        <v>564.79999999999995</v>
      </c>
      <c r="L815" s="93" t="s">
        <v>973</v>
      </c>
      <c r="M815" s="93">
        <v>27</v>
      </c>
      <c r="N815" s="94">
        <v>45109</v>
      </c>
      <c r="O815" s="94">
        <v>45116</v>
      </c>
      <c r="P815" s="93" t="s">
        <v>1532</v>
      </c>
      <c r="Q815" s="93" t="s">
        <v>3</v>
      </c>
      <c r="R815" s="95" t="s">
        <v>975</v>
      </c>
      <c r="S815" s="95" t="s">
        <v>977</v>
      </c>
      <c r="T815" s="95" t="s">
        <v>987</v>
      </c>
      <c r="U815" s="97">
        <v>45113</v>
      </c>
    </row>
    <row r="816" spans="1:21">
      <c r="A816" s="86">
        <v>45121.562372916669</v>
      </c>
      <c r="B816" s="87" t="s">
        <v>66</v>
      </c>
      <c r="C816" s="88" t="s">
        <v>1555</v>
      </c>
      <c r="D816" s="87" t="s">
        <v>1074</v>
      </c>
      <c r="E816" s="89">
        <v>1</v>
      </c>
      <c r="F816" s="87">
        <v>20028</v>
      </c>
      <c r="G816" s="87" t="s">
        <v>68</v>
      </c>
      <c r="H816" s="87" t="s">
        <v>69</v>
      </c>
      <c r="I816" s="87" t="s">
        <v>44</v>
      </c>
      <c r="J816" s="90">
        <v>112.96</v>
      </c>
      <c r="K816" s="90">
        <v>112.96</v>
      </c>
      <c r="L816" s="87" t="s">
        <v>973</v>
      </c>
      <c r="M816" s="87">
        <v>27</v>
      </c>
      <c r="N816" s="88">
        <v>45109</v>
      </c>
      <c r="O816" s="88">
        <v>45116</v>
      </c>
      <c r="P816" s="87" t="s">
        <v>1532</v>
      </c>
      <c r="Q816" s="87" t="s">
        <v>3</v>
      </c>
      <c r="R816" s="89" t="s">
        <v>975</v>
      </c>
      <c r="S816" s="89" t="s">
        <v>977</v>
      </c>
      <c r="T816" s="89" t="s">
        <v>987</v>
      </c>
      <c r="U816" s="91">
        <v>45113</v>
      </c>
    </row>
    <row r="817" spans="1:21">
      <c r="A817" s="92">
        <v>45121.565080902779</v>
      </c>
      <c r="B817" s="93" t="s">
        <v>66</v>
      </c>
      <c r="C817" s="94" t="s">
        <v>1555</v>
      </c>
      <c r="D817" s="93" t="s">
        <v>1559</v>
      </c>
      <c r="E817" s="95">
        <v>1</v>
      </c>
      <c r="F817" s="93">
        <v>6971105</v>
      </c>
      <c r="G817" s="93" t="s">
        <v>68</v>
      </c>
      <c r="H817" s="93" t="s">
        <v>69</v>
      </c>
      <c r="I817" s="93" t="s">
        <v>44</v>
      </c>
      <c r="J817" s="96">
        <v>112.96</v>
      </c>
      <c r="K817" s="96">
        <v>112.96</v>
      </c>
      <c r="L817" s="93" t="s">
        <v>973</v>
      </c>
      <c r="M817" s="93">
        <v>27</v>
      </c>
      <c r="N817" s="94">
        <v>45109</v>
      </c>
      <c r="O817" s="94">
        <v>45116</v>
      </c>
      <c r="P817" s="93" t="s">
        <v>1532</v>
      </c>
      <c r="Q817" s="93" t="s">
        <v>3</v>
      </c>
      <c r="R817" s="95" t="s">
        <v>975</v>
      </c>
      <c r="S817" s="95" t="s">
        <v>977</v>
      </c>
      <c r="T817" s="95" t="s">
        <v>987</v>
      </c>
      <c r="U817" s="97">
        <v>45113</v>
      </c>
    </row>
    <row r="818" spans="1:21">
      <c r="A818" s="86">
        <v>45121.565485879626</v>
      </c>
      <c r="B818" s="87" t="s">
        <v>66</v>
      </c>
      <c r="C818" s="88" t="s">
        <v>1555</v>
      </c>
      <c r="D818" s="87" t="s">
        <v>1560</v>
      </c>
      <c r="E818" s="89">
        <v>1</v>
      </c>
      <c r="F818" s="87">
        <v>6939174</v>
      </c>
      <c r="G818" s="87" t="s">
        <v>68</v>
      </c>
      <c r="H818" s="87" t="s">
        <v>69</v>
      </c>
      <c r="I818" s="87" t="s">
        <v>44</v>
      </c>
      <c r="J818" s="90">
        <v>112.96</v>
      </c>
      <c r="K818" s="90">
        <v>112.96</v>
      </c>
      <c r="L818" s="87" t="s">
        <v>973</v>
      </c>
      <c r="M818" s="87">
        <v>27</v>
      </c>
      <c r="N818" s="88">
        <v>45109</v>
      </c>
      <c r="O818" s="88">
        <v>45116</v>
      </c>
      <c r="P818" s="87" t="s">
        <v>1532</v>
      </c>
      <c r="Q818" s="87" t="s">
        <v>3</v>
      </c>
      <c r="R818" s="89" t="s">
        <v>975</v>
      </c>
      <c r="S818" s="89" t="s">
        <v>977</v>
      </c>
      <c r="T818" s="89" t="s">
        <v>987</v>
      </c>
      <c r="U818" s="91">
        <v>45113</v>
      </c>
    </row>
    <row r="819" spans="1:21">
      <c r="A819" s="92">
        <v>45127.342620023148</v>
      </c>
      <c r="B819" s="93" t="s">
        <v>988</v>
      </c>
      <c r="C819" s="94" t="s">
        <v>1555</v>
      </c>
      <c r="D819" s="93" t="s">
        <v>1561</v>
      </c>
      <c r="E819" s="95">
        <v>6.5</v>
      </c>
      <c r="F819" s="93">
        <v>20028</v>
      </c>
      <c r="G819" s="93" t="s">
        <v>68</v>
      </c>
      <c r="H819" s="93" t="s">
        <v>69</v>
      </c>
      <c r="I819" s="93" t="s">
        <v>44</v>
      </c>
      <c r="J819" s="96">
        <v>109.19</v>
      </c>
      <c r="K819" s="96">
        <v>709.73500000000001</v>
      </c>
      <c r="L819" s="93" t="s">
        <v>973</v>
      </c>
      <c r="M819" s="93">
        <v>27</v>
      </c>
      <c r="N819" s="94">
        <v>45109</v>
      </c>
      <c r="O819" s="94">
        <v>45116</v>
      </c>
      <c r="P819" s="93" t="s">
        <v>1532</v>
      </c>
      <c r="Q819" s="93" t="s">
        <v>3</v>
      </c>
      <c r="R819" s="95" t="s">
        <v>975</v>
      </c>
      <c r="S819" s="95" t="s">
        <v>977</v>
      </c>
      <c r="T819" s="95" t="s">
        <v>987</v>
      </c>
      <c r="U819" s="97">
        <v>45113</v>
      </c>
    </row>
    <row r="820" spans="1:21">
      <c r="A820" s="86">
        <v>45121.385700694445</v>
      </c>
      <c r="B820" s="87" t="s">
        <v>65</v>
      </c>
      <c r="C820" s="88" t="s">
        <v>1562</v>
      </c>
      <c r="D820" s="87" t="s">
        <v>1563</v>
      </c>
      <c r="E820" s="89">
        <v>5</v>
      </c>
      <c r="F820" s="87" t="s">
        <v>68</v>
      </c>
      <c r="G820" s="87" t="s">
        <v>68</v>
      </c>
      <c r="H820" s="87" t="s">
        <v>991</v>
      </c>
      <c r="I820" s="87" t="s">
        <v>44</v>
      </c>
      <c r="J820" s="90">
        <v>111.36</v>
      </c>
      <c r="K820" s="90">
        <v>556.79999999999995</v>
      </c>
      <c r="L820" s="87" t="s">
        <v>981</v>
      </c>
      <c r="M820" s="87">
        <v>27</v>
      </c>
      <c r="N820" s="88">
        <v>45109</v>
      </c>
      <c r="O820" s="88">
        <v>45116</v>
      </c>
      <c r="P820" s="87" t="s">
        <v>1532</v>
      </c>
      <c r="Q820" s="87" t="s">
        <v>3</v>
      </c>
      <c r="R820" s="89" t="s">
        <v>975</v>
      </c>
      <c r="S820" s="89" t="s">
        <v>987</v>
      </c>
      <c r="T820" s="89" t="s">
        <v>987</v>
      </c>
      <c r="U820" s="91">
        <v>45114</v>
      </c>
    </row>
    <row r="821" spans="1:21">
      <c r="A821" s="92">
        <v>45121.386730439815</v>
      </c>
      <c r="B821" s="93" t="s">
        <v>65</v>
      </c>
      <c r="C821" s="94" t="s">
        <v>1562</v>
      </c>
      <c r="D821" s="93" t="s">
        <v>1564</v>
      </c>
      <c r="E821" s="95">
        <v>3</v>
      </c>
      <c r="F821" s="93">
        <v>6904723</v>
      </c>
      <c r="G821" s="93" t="s">
        <v>117</v>
      </c>
      <c r="H821" s="93" t="s">
        <v>69</v>
      </c>
      <c r="I821" s="93" t="s">
        <v>44</v>
      </c>
      <c r="J821" s="96">
        <v>111.36</v>
      </c>
      <c r="K821" s="96">
        <v>334.08</v>
      </c>
      <c r="L821" s="93" t="s">
        <v>973</v>
      </c>
      <c r="M821" s="93">
        <v>27</v>
      </c>
      <c r="N821" s="94">
        <v>45109</v>
      </c>
      <c r="O821" s="94">
        <v>45116</v>
      </c>
      <c r="P821" s="93" t="s">
        <v>1532</v>
      </c>
      <c r="Q821" s="93" t="s">
        <v>3</v>
      </c>
      <c r="R821" s="95" t="s">
        <v>975</v>
      </c>
      <c r="S821" s="95" t="s">
        <v>987</v>
      </c>
      <c r="T821" s="95" t="s">
        <v>987</v>
      </c>
      <c r="U821" s="97">
        <v>45114</v>
      </c>
    </row>
    <row r="822" spans="1:21">
      <c r="A822" s="86">
        <v>45121.391776736113</v>
      </c>
      <c r="B822" s="87" t="s">
        <v>988</v>
      </c>
      <c r="C822" s="88" t="s">
        <v>1562</v>
      </c>
      <c r="D822" s="87" t="s">
        <v>1565</v>
      </c>
      <c r="E822" s="89">
        <v>8</v>
      </c>
      <c r="F822" s="87" t="s">
        <v>68</v>
      </c>
      <c r="G822" s="87" t="s">
        <v>68</v>
      </c>
      <c r="H822" s="87" t="s">
        <v>991</v>
      </c>
      <c r="I822" s="87" t="s">
        <v>44</v>
      </c>
      <c r="J822" s="90">
        <v>109.19</v>
      </c>
      <c r="K822" s="90">
        <v>873.52</v>
      </c>
      <c r="L822" s="87" t="s">
        <v>981</v>
      </c>
      <c r="M822" s="87">
        <v>27</v>
      </c>
      <c r="N822" s="88">
        <v>45109</v>
      </c>
      <c r="O822" s="88">
        <v>45116</v>
      </c>
      <c r="P822" s="87" t="s">
        <v>1532</v>
      </c>
      <c r="Q822" s="87" t="s">
        <v>3</v>
      </c>
      <c r="R822" s="89" t="s">
        <v>975</v>
      </c>
      <c r="S822" s="89" t="s">
        <v>987</v>
      </c>
      <c r="T822" s="89" t="s">
        <v>987</v>
      </c>
      <c r="U822" s="91">
        <v>45114</v>
      </c>
    </row>
    <row r="823" spans="1:21">
      <c r="A823" s="92">
        <v>45121.39609548611</v>
      </c>
      <c r="B823" s="93" t="s">
        <v>35</v>
      </c>
      <c r="C823" s="94" t="s">
        <v>1562</v>
      </c>
      <c r="D823" s="93" t="s">
        <v>1557</v>
      </c>
      <c r="E823" s="95">
        <v>8</v>
      </c>
      <c r="F823" s="93" t="s">
        <v>68</v>
      </c>
      <c r="G823" s="93" t="s">
        <v>68</v>
      </c>
      <c r="H823" s="93" t="s">
        <v>1331</v>
      </c>
      <c r="I823" s="93" t="s">
        <v>44</v>
      </c>
      <c r="J823" s="96">
        <v>109.19</v>
      </c>
      <c r="K823" s="96">
        <v>873.52</v>
      </c>
      <c r="L823" s="93" t="s">
        <v>981</v>
      </c>
      <c r="M823" s="93">
        <v>27</v>
      </c>
      <c r="N823" s="94">
        <v>45109</v>
      </c>
      <c r="O823" s="94">
        <v>45116</v>
      </c>
      <c r="P823" s="93" t="s">
        <v>1532</v>
      </c>
      <c r="Q823" s="93" t="s">
        <v>3</v>
      </c>
      <c r="R823" s="95" t="s">
        <v>975</v>
      </c>
      <c r="S823" s="95" t="s">
        <v>987</v>
      </c>
      <c r="T823" s="95" t="s">
        <v>987</v>
      </c>
      <c r="U823" s="97">
        <v>45114</v>
      </c>
    </row>
    <row r="824" spans="1:21">
      <c r="A824" s="86">
        <v>45121.402459722223</v>
      </c>
      <c r="B824" s="87" t="s">
        <v>23</v>
      </c>
      <c r="C824" s="88" t="s">
        <v>1562</v>
      </c>
      <c r="D824" s="87" t="s">
        <v>1550</v>
      </c>
      <c r="E824" s="89">
        <v>8</v>
      </c>
      <c r="F824" s="87" t="s">
        <v>68</v>
      </c>
      <c r="G824" s="87" t="s">
        <v>68</v>
      </c>
      <c r="H824" s="87" t="s">
        <v>991</v>
      </c>
      <c r="I824" s="87" t="s">
        <v>44</v>
      </c>
      <c r="J824" s="90">
        <v>109.19</v>
      </c>
      <c r="K824" s="90">
        <v>873.52</v>
      </c>
      <c r="L824" s="87" t="s">
        <v>981</v>
      </c>
      <c r="M824" s="87">
        <v>27</v>
      </c>
      <c r="N824" s="88">
        <v>45109</v>
      </c>
      <c r="O824" s="88">
        <v>45116</v>
      </c>
      <c r="P824" s="87" t="s">
        <v>1532</v>
      </c>
      <c r="Q824" s="87" t="s">
        <v>3</v>
      </c>
      <c r="R824" s="89" t="s">
        <v>975</v>
      </c>
      <c r="S824" s="89" t="s">
        <v>987</v>
      </c>
      <c r="T824" s="89" t="s">
        <v>987</v>
      </c>
      <c r="U824" s="91">
        <v>45114</v>
      </c>
    </row>
    <row r="825" spans="1:21">
      <c r="A825" s="92">
        <v>45121.406737962963</v>
      </c>
      <c r="B825" s="93" t="s">
        <v>34</v>
      </c>
      <c r="C825" s="94" t="s">
        <v>1562</v>
      </c>
      <c r="D825" s="93" t="s">
        <v>1074</v>
      </c>
      <c r="E825" s="95">
        <v>4.5</v>
      </c>
      <c r="F825" s="93">
        <v>20028</v>
      </c>
      <c r="G825" s="93" t="s">
        <v>68</v>
      </c>
      <c r="H825" s="93" t="s">
        <v>69</v>
      </c>
      <c r="I825" s="93" t="s">
        <v>44</v>
      </c>
      <c r="J825" s="96">
        <v>109.19</v>
      </c>
      <c r="K825" s="96">
        <v>491.35500000000002</v>
      </c>
      <c r="L825" s="93" t="s">
        <v>973</v>
      </c>
      <c r="M825" s="93">
        <v>27</v>
      </c>
      <c r="N825" s="94">
        <v>45109</v>
      </c>
      <c r="O825" s="94">
        <v>45116</v>
      </c>
      <c r="P825" s="93" t="s">
        <v>1532</v>
      </c>
      <c r="Q825" s="93" t="s">
        <v>3</v>
      </c>
      <c r="R825" s="95" t="s">
        <v>975</v>
      </c>
      <c r="S825" s="95" t="s">
        <v>987</v>
      </c>
      <c r="T825" s="95" t="s">
        <v>987</v>
      </c>
      <c r="U825" s="97">
        <v>45114</v>
      </c>
    </row>
    <row r="826" spans="1:21">
      <c r="A826" s="86">
        <v>45121.407311226852</v>
      </c>
      <c r="B826" s="87" t="s">
        <v>34</v>
      </c>
      <c r="C826" s="88" t="s">
        <v>1562</v>
      </c>
      <c r="D826" s="87" t="s">
        <v>1566</v>
      </c>
      <c r="E826" s="89">
        <v>3.5</v>
      </c>
      <c r="F826" s="87" t="s">
        <v>68</v>
      </c>
      <c r="G826" s="87" t="s">
        <v>68</v>
      </c>
      <c r="H826" s="87" t="s">
        <v>980</v>
      </c>
      <c r="I826" s="87" t="s">
        <v>44</v>
      </c>
      <c r="J826" s="90">
        <v>109.19</v>
      </c>
      <c r="K826" s="90">
        <v>382.16499999999996</v>
      </c>
      <c r="L826" s="87" t="s">
        <v>981</v>
      </c>
      <c r="M826" s="87">
        <v>27</v>
      </c>
      <c r="N826" s="88">
        <v>45109</v>
      </c>
      <c r="O826" s="88">
        <v>45116</v>
      </c>
      <c r="P826" s="87" t="s">
        <v>1532</v>
      </c>
      <c r="Q826" s="87" t="s">
        <v>3</v>
      </c>
      <c r="R826" s="89" t="s">
        <v>975</v>
      </c>
      <c r="S826" s="89" t="s">
        <v>987</v>
      </c>
      <c r="T826" s="89" t="s">
        <v>987</v>
      </c>
      <c r="U826" s="91">
        <v>45114</v>
      </c>
    </row>
    <row r="827" spans="1:21">
      <c r="A827" s="92">
        <v>45121.428607175927</v>
      </c>
      <c r="B827" s="93" t="s">
        <v>66</v>
      </c>
      <c r="C827" s="94" t="s">
        <v>1562</v>
      </c>
      <c r="D827" s="93" t="s">
        <v>1567</v>
      </c>
      <c r="E827" s="95">
        <v>6</v>
      </c>
      <c r="F827" s="93">
        <v>6904723</v>
      </c>
      <c r="G827" s="93" t="s">
        <v>117</v>
      </c>
      <c r="H827" s="93" t="s">
        <v>69</v>
      </c>
      <c r="I827" s="93" t="s">
        <v>44</v>
      </c>
      <c r="J827" s="96">
        <v>112.96</v>
      </c>
      <c r="K827" s="96">
        <v>677.76</v>
      </c>
      <c r="L827" s="93" t="s">
        <v>973</v>
      </c>
      <c r="M827" s="93">
        <v>27</v>
      </c>
      <c r="N827" s="94">
        <v>45109</v>
      </c>
      <c r="O827" s="94">
        <v>45116</v>
      </c>
      <c r="P827" s="93" t="s">
        <v>1532</v>
      </c>
      <c r="Q827" s="93" t="s">
        <v>3</v>
      </c>
      <c r="R827" s="95" t="s">
        <v>975</v>
      </c>
      <c r="S827" s="95" t="s">
        <v>987</v>
      </c>
      <c r="T827" s="95" t="s">
        <v>987</v>
      </c>
      <c r="U827" s="97">
        <v>45114</v>
      </c>
    </row>
    <row r="828" spans="1:21">
      <c r="A828" s="86">
        <v>45121.562595717594</v>
      </c>
      <c r="B828" s="87" t="s">
        <v>66</v>
      </c>
      <c r="C828" s="88" t="s">
        <v>1562</v>
      </c>
      <c r="D828" s="87" t="s">
        <v>1074</v>
      </c>
      <c r="E828" s="89">
        <v>1</v>
      </c>
      <c r="F828" s="87">
        <v>20028</v>
      </c>
      <c r="G828" s="87" t="s">
        <v>68</v>
      </c>
      <c r="H828" s="87" t="s">
        <v>69</v>
      </c>
      <c r="I828" s="87" t="s">
        <v>44</v>
      </c>
      <c r="J828" s="90">
        <v>112.96</v>
      </c>
      <c r="K828" s="90">
        <v>112.96</v>
      </c>
      <c r="L828" s="87" t="s">
        <v>973</v>
      </c>
      <c r="M828" s="87">
        <v>27</v>
      </c>
      <c r="N828" s="88">
        <v>45109</v>
      </c>
      <c r="O828" s="88">
        <v>45116</v>
      </c>
      <c r="P828" s="87" t="s">
        <v>1532</v>
      </c>
      <c r="Q828" s="87" t="s">
        <v>3</v>
      </c>
      <c r="R828" s="89" t="s">
        <v>975</v>
      </c>
      <c r="S828" s="89" t="s">
        <v>987</v>
      </c>
      <c r="T828" s="89" t="s">
        <v>987</v>
      </c>
      <c r="U828" s="91">
        <v>45114</v>
      </c>
    </row>
    <row r="829" spans="1:21">
      <c r="A829" s="92">
        <v>45121.564427777776</v>
      </c>
      <c r="B829" s="93" t="s">
        <v>66</v>
      </c>
      <c r="C829" s="94" t="s">
        <v>1562</v>
      </c>
      <c r="D829" s="93" t="s">
        <v>1413</v>
      </c>
      <c r="E829" s="95">
        <v>1</v>
      </c>
      <c r="F829" s="93">
        <v>6970673</v>
      </c>
      <c r="G829" s="93" t="s">
        <v>68</v>
      </c>
      <c r="H829" s="93" t="s">
        <v>69</v>
      </c>
      <c r="I829" s="93" t="s">
        <v>44</v>
      </c>
      <c r="J829" s="96">
        <v>112.96</v>
      </c>
      <c r="K829" s="96">
        <v>112.96</v>
      </c>
      <c r="L829" s="93" t="s">
        <v>973</v>
      </c>
      <c r="M829" s="93">
        <v>27</v>
      </c>
      <c r="N829" s="94">
        <v>45109</v>
      </c>
      <c r="O829" s="94">
        <v>45116</v>
      </c>
      <c r="P829" s="93" t="s">
        <v>1532</v>
      </c>
      <c r="Q829" s="93" t="s">
        <v>3</v>
      </c>
      <c r="R829" s="95" t="s">
        <v>975</v>
      </c>
      <c r="S829" s="95" t="s">
        <v>987</v>
      </c>
      <c r="T829" s="95" t="s">
        <v>987</v>
      </c>
      <c r="U829" s="97">
        <v>45114</v>
      </c>
    </row>
    <row r="830" spans="1:21">
      <c r="A830" s="86">
        <v>45121.393478935184</v>
      </c>
      <c r="B830" s="87" t="s">
        <v>76</v>
      </c>
      <c r="C830" s="88" t="s">
        <v>945</v>
      </c>
      <c r="D830" s="87" t="s">
        <v>77</v>
      </c>
      <c r="E830" s="89">
        <v>1</v>
      </c>
      <c r="F830" s="87">
        <v>6904723</v>
      </c>
      <c r="G830" s="87" t="s">
        <v>117</v>
      </c>
      <c r="H830" s="87" t="s">
        <v>69</v>
      </c>
      <c r="I830" s="87" t="s">
        <v>45</v>
      </c>
      <c r="J830" s="90">
        <v>175.13</v>
      </c>
      <c r="K830" s="90">
        <v>175.13</v>
      </c>
      <c r="L830" s="87" t="s">
        <v>973</v>
      </c>
      <c r="M830" s="87">
        <v>27</v>
      </c>
      <c r="N830" s="88">
        <v>45109</v>
      </c>
      <c r="O830" s="88">
        <v>45116</v>
      </c>
      <c r="P830" s="87" t="s">
        <v>1532</v>
      </c>
      <c r="Q830" s="87" t="s">
        <v>3</v>
      </c>
      <c r="R830" s="89" t="s">
        <v>975</v>
      </c>
      <c r="S830" s="89" t="s">
        <v>994</v>
      </c>
      <c r="T830" s="89" t="s">
        <v>987</v>
      </c>
      <c r="U830" s="91">
        <v>45115</v>
      </c>
    </row>
    <row r="831" spans="1:21">
      <c r="A831" s="92">
        <v>45121.404744328705</v>
      </c>
      <c r="B831" s="93" t="s">
        <v>23</v>
      </c>
      <c r="C831" s="94" t="s">
        <v>945</v>
      </c>
      <c r="D831" s="93" t="s">
        <v>1550</v>
      </c>
      <c r="E831" s="95">
        <v>5</v>
      </c>
      <c r="F831" s="93" t="s">
        <v>68</v>
      </c>
      <c r="G831" s="93" t="s">
        <v>68</v>
      </c>
      <c r="H831" s="93" t="s">
        <v>991</v>
      </c>
      <c r="I831" s="93" t="s">
        <v>45</v>
      </c>
      <c r="J831" s="96">
        <v>163.79</v>
      </c>
      <c r="K831" s="96">
        <v>818.94999999999993</v>
      </c>
      <c r="L831" s="93" t="s">
        <v>981</v>
      </c>
      <c r="M831" s="93">
        <v>27</v>
      </c>
      <c r="N831" s="94">
        <v>45109</v>
      </c>
      <c r="O831" s="94">
        <v>45116</v>
      </c>
      <c r="P831" s="93" t="s">
        <v>1532</v>
      </c>
      <c r="Q831" s="93" t="s">
        <v>3</v>
      </c>
      <c r="R831" s="95" t="s">
        <v>975</v>
      </c>
      <c r="S831" s="95" t="s">
        <v>994</v>
      </c>
      <c r="T831" s="95" t="s">
        <v>987</v>
      </c>
      <c r="U831" s="97">
        <v>45115</v>
      </c>
    </row>
    <row r="832" spans="1:21">
      <c r="A832" s="86">
        <v>45121.430249999998</v>
      </c>
      <c r="B832" s="87" t="s">
        <v>66</v>
      </c>
      <c r="C832" s="88" t="s">
        <v>945</v>
      </c>
      <c r="D832" s="87" t="s">
        <v>1568</v>
      </c>
      <c r="E832" s="89">
        <v>5</v>
      </c>
      <c r="F832" s="87" t="s">
        <v>68</v>
      </c>
      <c r="G832" s="87" t="s">
        <v>68</v>
      </c>
      <c r="H832" s="87" t="s">
        <v>991</v>
      </c>
      <c r="I832" s="87" t="s">
        <v>45</v>
      </c>
      <c r="J832" s="90">
        <v>169.44</v>
      </c>
      <c r="K832" s="90">
        <v>847.2</v>
      </c>
      <c r="L832" s="87" t="s">
        <v>981</v>
      </c>
      <c r="M832" s="87">
        <v>27</v>
      </c>
      <c r="N832" s="88">
        <v>45109</v>
      </c>
      <c r="O832" s="88">
        <v>45116</v>
      </c>
      <c r="P832" s="87" t="s">
        <v>1532</v>
      </c>
      <c r="Q832" s="87" t="s">
        <v>3</v>
      </c>
      <c r="R832" s="89" t="s">
        <v>975</v>
      </c>
      <c r="S832" s="89" t="s">
        <v>994</v>
      </c>
      <c r="T832" s="89" t="s">
        <v>987</v>
      </c>
      <c r="U832" s="91">
        <v>45115</v>
      </c>
    </row>
    <row r="833" spans="1:21">
      <c r="A833" s="92">
        <v>45139.537585995371</v>
      </c>
      <c r="B833" s="93" t="s">
        <v>31</v>
      </c>
      <c r="C833" s="94" t="s">
        <v>950</v>
      </c>
      <c r="D833" s="93"/>
      <c r="E833" s="95">
        <v>6</v>
      </c>
      <c r="F833" s="93">
        <v>20028</v>
      </c>
      <c r="G833" s="93" t="s">
        <v>68</v>
      </c>
      <c r="H833" s="93" t="s">
        <v>69</v>
      </c>
      <c r="I833" s="93" t="s">
        <v>44</v>
      </c>
      <c r="J833" s="96">
        <v>90.75</v>
      </c>
      <c r="K833" s="96">
        <v>544.5</v>
      </c>
      <c r="L833" s="93" t="s">
        <v>973</v>
      </c>
      <c r="M833" s="93">
        <v>31</v>
      </c>
      <c r="N833" s="94">
        <v>45137</v>
      </c>
      <c r="O833" s="94">
        <v>45144</v>
      </c>
      <c r="P833" s="93" t="s">
        <v>1535</v>
      </c>
      <c r="Q833" s="93" t="s">
        <v>3</v>
      </c>
      <c r="R833" s="95" t="s">
        <v>975</v>
      </c>
      <c r="S833" s="95" t="s">
        <v>1132</v>
      </c>
      <c r="T833" s="95" t="s">
        <v>994</v>
      </c>
      <c r="U833" s="97">
        <v>45139</v>
      </c>
    </row>
    <row r="834" spans="1:21">
      <c r="A834" s="86">
        <v>45139.538573148151</v>
      </c>
      <c r="B834" s="87" t="s">
        <v>31</v>
      </c>
      <c r="C834" s="88" t="s">
        <v>950</v>
      </c>
      <c r="D834" s="87" t="s">
        <v>1569</v>
      </c>
      <c r="E834" s="89">
        <v>2</v>
      </c>
      <c r="F834" s="87">
        <v>6984668</v>
      </c>
      <c r="G834" s="87" t="s">
        <v>68</v>
      </c>
      <c r="H834" s="87" t="s">
        <v>69</v>
      </c>
      <c r="I834" s="87" t="s">
        <v>44</v>
      </c>
      <c r="J834" s="90">
        <v>90.75</v>
      </c>
      <c r="K834" s="90">
        <v>181.5</v>
      </c>
      <c r="L834" s="87" t="s">
        <v>973</v>
      </c>
      <c r="M834" s="87">
        <v>31</v>
      </c>
      <c r="N834" s="88">
        <v>45137</v>
      </c>
      <c r="O834" s="88">
        <v>45144</v>
      </c>
      <c r="P834" s="87" t="s">
        <v>1535</v>
      </c>
      <c r="Q834" s="87" t="s">
        <v>3</v>
      </c>
      <c r="R834" s="89" t="s">
        <v>975</v>
      </c>
      <c r="S834" s="89" t="s">
        <v>1132</v>
      </c>
      <c r="T834" s="89" t="s">
        <v>994</v>
      </c>
      <c r="U834" s="91">
        <v>45139</v>
      </c>
    </row>
    <row r="835" spans="1:21">
      <c r="A835" s="92">
        <v>45139.578177083335</v>
      </c>
      <c r="B835" s="93" t="s">
        <v>575</v>
      </c>
      <c r="C835" s="94" t="s">
        <v>950</v>
      </c>
      <c r="D835" s="93" t="s">
        <v>1570</v>
      </c>
      <c r="E835" s="95">
        <v>3</v>
      </c>
      <c r="F835" s="93" t="s">
        <v>68</v>
      </c>
      <c r="G835" s="93" t="s">
        <v>68</v>
      </c>
      <c r="H835" s="93" t="s">
        <v>278</v>
      </c>
      <c r="I835" s="93" t="s">
        <v>44</v>
      </c>
      <c r="J835" s="96">
        <v>101.52</v>
      </c>
      <c r="K835" s="96">
        <v>304.56</v>
      </c>
      <c r="L835" s="93" t="s">
        <v>981</v>
      </c>
      <c r="M835" s="93">
        <v>31</v>
      </c>
      <c r="N835" s="94">
        <v>45137</v>
      </c>
      <c r="O835" s="94">
        <v>45144</v>
      </c>
      <c r="P835" s="93" t="s">
        <v>1535</v>
      </c>
      <c r="Q835" s="93" t="s">
        <v>3</v>
      </c>
      <c r="R835" s="95" t="s">
        <v>975</v>
      </c>
      <c r="S835" s="95" t="s">
        <v>1132</v>
      </c>
      <c r="T835" s="95" t="s">
        <v>994</v>
      </c>
      <c r="U835" s="97">
        <v>45139</v>
      </c>
    </row>
    <row r="836" spans="1:21">
      <c r="A836" s="86">
        <v>45139.579199305554</v>
      </c>
      <c r="B836" s="87" t="s">
        <v>575</v>
      </c>
      <c r="C836" s="88" t="s">
        <v>950</v>
      </c>
      <c r="D836" s="87" t="s">
        <v>1503</v>
      </c>
      <c r="E836" s="89">
        <v>5</v>
      </c>
      <c r="F836" s="87">
        <v>6983683</v>
      </c>
      <c r="G836" s="87" t="s">
        <v>68</v>
      </c>
      <c r="H836" s="87" t="s">
        <v>69</v>
      </c>
      <c r="I836" s="87" t="s">
        <v>44</v>
      </c>
      <c r="J836" s="90">
        <v>101.52</v>
      </c>
      <c r="K836" s="90">
        <v>507.59999999999997</v>
      </c>
      <c r="L836" s="87" t="s">
        <v>973</v>
      </c>
      <c r="M836" s="87">
        <v>31</v>
      </c>
      <c r="N836" s="88">
        <v>45137</v>
      </c>
      <c r="O836" s="88">
        <v>45144</v>
      </c>
      <c r="P836" s="87" t="s">
        <v>1535</v>
      </c>
      <c r="Q836" s="87" t="s">
        <v>3</v>
      </c>
      <c r="R836" s="89" t="s">
        <v>975</v>
      </c>
      <c r="S836" s="89" t="s">
        <v>1132</v>
      </c>
      <c r="T836" s="89" t="s">
        <v>994</v>
      </c>
      <c r="U836" s="91">
        <v>45139</v>
      </c>
    </row>
    <row r="837" spans="1:21">
      <c r="A837" s="92">
        <v>45139.580501041666</v>
      </c>
      <c r="B837" s="93" t="s">
        <v>1476</v>
      </c>
      <c r="C837" s="94" t="s">
        <v>950</v>
      </c>
      <c r="D837" s="93" t="s">
        <v>1571</v>
      </c>
      <c r="E837" s="95">
        <v>8</v>
      </c>
      <c r="F837" s="93">
        <v>6984668</v>
      </c>
      <c r="G837" s="93" t="s">
        <v>68</v>
      </c>
      <c r="H837" s="93" t="s">
        <v>69</v>
      </c>
      <c r="I837" s="93" t="s">
        <v>44</v>
      </c>
      <c r="J837" s="96">
        <v>109.19</v>
      </c>
      <c r="K837" s="96">
        <v>873.52</v>
      </c>
      <c r="L837" s="93" t="s">
        <v>973</v>
      </c>
      <c r="M837" s="93">
        <v>31</v>
      </c>
      <c r="N837" s="94">
        <v>45137</v>
      </c>
      <c r="O837" s="94">
        <v>45144</v>
      </c>
      <c r="P837" s="93" t="s">
        <v>1535</v>
      </c>
      <c r="Q837" s="93" t="s">
        <v>3</v>
      </c>
      <c r="R837" s="95" t="s">
        <v>975</v>
      </c>
      <c r="S837" s="95" t="s">
        <v>1132</v>
      </c>
      <c r="T837" s="95" t="s">
        <v>994</v>
      </c>
      <c r="U837" s="97">
        <v>45139</v>
      </c>
    </row>
    <row r="838" spans="1:21">
      <c r="A838" s="86">
        <v>45139.582137152778</v>
      </c>
      <c r="B838" s="87" t="s">
        <v>34</v>
      </c>
      <c r="C838" s="88" t="s">
        <v>950</v>
      </c>
      <c r="D838" s="87" t="s">
        <v>1572</v>
      </c>
      <c r="E838" s="89">
        <v>8</v>
      </c>
      <c r="F838" s="87">
        <v>6953453</v>
      </c>
      <c r="G838" s="87" t="s">
        <v>68</v>
      </c>
      <c r="H838" s="87" t="s">
        <v>69</v>
      </c>
      <c r="I838" s="87" t="s">
        <v>44</v>
      </c>
      <c r="J838" s="90">
        <v>109.19</v>
      </c>
      <c r="K838" s="90">
        <v>873.52</v>
      </c>
      <c r="L838" s="87" t="s">
        <v>973</v>
      </c>
      <c r="M838" s="87">
        <v>31</v>
      </c>
      <c r="N838" s="88">
        <v>45137</v>
      </c>
      <c r="O838" s="88">
        <v>45144</v>
      </c>
      <c r="P838" s="87" t="s">
        <v>1535</v>
      </c>
      <c r="Q838" s="87" t="s">
        <v>3</v>
      </c>
      <c r="R838" s="89" t="s">
        <v>975</v>
      </c>
      <c r="S838" s="89" t="s">
        <v>1132</v>
      </c>
      <c r="T838" s="89" t="s">
        <v>994</v>
      </c>
      <c r="U838" s="91">
        <v>45139</v>
      </c>
    </row>
    <row r="839" spans="1:21">
      <c r="A839" s="92">
        <v>45140.305715162038</v>
      </c>
      <c r="B839" s="93" t="s">
        <v>66</v>
      </c>
      <c r="C839" s="94" t="s">
        <v>950</v>
      </c>
      <c r="D839" s="93" t="s">
        <v>1537</v>
      </c>
      <c r="E839" s="95">
        <v>1.5</v>
      </c>
      <c r="F839" s="93">
        <v>6984668</v>
      </c>
      <c r="G839" s="93" t="s">
        <v>68</v>
      </c>
      <c r="H839" s="93" t="s">
        <v>69</v>
      </c>
      <c r="I839" s="93" t="s">
        <v>44</v>
      </c>
      <c r="J839" s="96">
        <v>112.96</v>
      </c>
      <c r="K839" s="96">
        <v>169.44</v>
      </c>
      <c r="L839" s="93" t="s">
        <v>973</v>
      </c>
      <c r="M839" s="93">
        <v>31</v>
      </c>
      <c r="N839" s="94">
        <v>45137</v>
      </c>
      <c r="O839" s="94">
        <v>45144</v>
      </c>
      <c r="P839" s="93" t="s">
        <v>1535</v>
      </c>
      <c r="Q839" s="93" t="s">
        <v>3</v>
      </c>
      <c r="R839" s="95" t="s">
        <v>975</v>
      </c>
      <c r="S839" s="95" t="s">
        <v>1132</v>
      </c>
      <c r="T839" s="95" t="s">
        <v>994</v>
      </c>
      <c r="U839" s="97">
        <v>45139</v>
      </c>
    </row>
    <row r="840" spans="1:21">
      <c r="A840" s="86">
        <v>45140.307341898151</v>
      </c>
      <c r="B840" s="87" t="s">
        <v>66</v>
      </c>
      <c r="C840" s="88" t="s">
        <v>950</v>
      </c>
      <c r="D840" s="87" t="s">
        <v>1538</v>
      </c>
      <c r="E840" s="89">
        <v>1</v>
      </c>
      <c r="F840" s="87">
        <v>6984669</v>
      </c>
      <c r="G840" s="87" t="s">
        <v>117</v>
      </c>
      <c r="H840" s="87" t="s">
        <v>69</v>
      </c>
      <c r="I840" s="87" t="s">
        <v>44</v>
      </c>
      <c r="J840" s="90">
        <v>112.96</v>
      </c>
      <c r="K840" s="90">
        <v>112.96</v>
      </c>
      <c r="L840" s="87" t="s">
        <v>973</v>
      </c>
      <c r="M840" s="87">
        <v>31</v>
      </c>
      <c r="N840" s="88">
        <v>45137</v>
      </c>
      <c r="O840" s="88">
        <v>45144</v>
      </c>
      <c r="P840" s="87" t="s">
        <v>1535</v>
      </c>
      <c r="Q840" s="87" t="s">
        <v>3</v>
      </c>
      <c r="R840" s="89" t="s">
        <v>975</v>
      </c>
      <c r="S840" s="89" t="s">
        <v>1132</v>
      </c>
      <c r="T840" s="89" t="s">
        <v>994</v>
      </c>
      <c r="U840" s="91">
        <v>45139</v>
      </c>
    </row>
    <row r="841" spans="1:21">
      <c r="A841" s="92">
        <v>45140.308507986112</v>
      </c>
      <c r="B841" s="93" t="s">
        <v>66</v>
      </c>
      <c r="C841" s="94" t="s">
        <v>950</v>
      </c>
      <c r="D841" s="93" t="s">
        <v>1489</v>
      </c>
      <c r="E841" s="95">
        <v>1</v>
      </c>
      <c r="F841" s="93">
        <v>6963490</v>
      </c>
      <c r="G841" s="93" t="s">
        <v>68</v>
      </c>
      <c r="H841" s="93" t="s">
        <v>69</v>
      </c>
      <c r="I841" s="93" t="s">
        <v>44</v>
      </c>
      <c r="J841" s="96">
        <v>112.96</v>
      </c>
      <c r="K841" s="96">
        <v>112.96</v>
      </c>
      <c r="L841" s="93" t="s">
        <v>973</v>
      </c>
      <c r="M841" s="93">
        <v>31</v>
      </c>
      <c r="N841" s="94">
        <v>45137</v>
      </c>
      <c r="O841" s="94">
        <v>45144</v>
      </c>
      <c r="P841" s="93" t="s">
        <v>1535</v>
      </c>
      <c r="Q841" s="93" t="s">
        <v>3</v>
      </c>
      <c r="R841" s="95" t="s">
        <v>975</v>
      </c>
      <c r="S841" s="95" t="s">
        <v>1132</v>
      </c>
      <c r="T841" s="95" t="s">
        <v>994</v>
      </c>
      <c r="U841" s="97">
        <v>45139</v>
      </c>
    </row>
    <row r="842" spans="1:21">
      <c r="A842" s="86">
        <v>45140.309552662038</v>
      </c>
      <c r="B842" s="87" t="s">
        <v>66</v>
      </c>
      <c r="C842" s="88" t="s">
        <v>950</v>
      </c>
      <c r="D842" s="87"/>
      <c r="E842" s="89">
        <v>1</v>
      </c>
      <c r="F842" s="87">
        <v>20028</v>
      </c>
      <c r="G842" s="87" t="s">
        <v>68</v>
      </c>
      <c r="H842" s="87" t="s">
        <v>69</v>
      </c>
      <c r="I842" s="87" t="s">
        <v>44</v>
      </c>
      <c r="J842" s="90">
        <v>112.96</v>
      </c>
      <c r="K842" s="90">
        <v>112.96</v>
      </c>
      <c r="L842" s="87" t="s">
        <v>973</v>
      </c>
      <c r="M842" s="87">
        <v>31</v>
      </c>
      <c r="N842" s="88">
        <v>45137</v>
      </c>
      <c r="O842" s="88">
        <v>45144</v>
      </c>
      <c r="P842" s="87" t="s">
        <v>1535</v>
      </c>
      <c r="Q842" s="87" t="s">
        <v>3</v>
      </c>
      <c r="R842" s="89" t="s">
        <v>975</v>
      </c>
      <c r="S842" s="89" t="s">
        <v>1132</v>
      </c>
      <c r="T842" s="89" t="s">
        <v>994</v>
      </c>
      <c r="U842" s="91">
        <v>45139</v>
      </c>
    </row>
    <row r="843" spans="1:21">
      <c r="A843" s="92">
        <v>45140.30958090278</v>
      </c>
      <c r="B843" s="93" t="s">
        <v>66</v>
      </c>
      <c r="C843" s="94" t="s">
        <v>950</v>
      </c>
      <c r="D843" s="93"/>
      <c r="E843" s="95">
        <v>1</v>
      </c>
      <c r="F843" s="93">
        <v>20028</v>
      </c>
      <c r="G843" s="93" t="s">
        <v>68</v>
      </c>
      <c r="H843" s="93" t="s">
        <v>69</v>
      </c>
      <c r="I843" s="93" t="s">
        <v>44</v>
      </c>
      <c r="J843" s="96">
        <v>112.96</v>
      </c>
      <c r="K843" s="96">
        <v>112.96</v>
      </c>
      <c r="L843" s="93" t="s">
        <v>973</v>
      </c>
      <c r="M843" s="93">
        <v>31</v>
      </c>
      <c r="N843" s="94">
        <v>45137</v>
      </c>
      <c r="O843" s="94">
        <v>45144</v>
      </c>
      <c r="P843" s="93" t="s">
        <v>1535</v>
      </c>
      <c r="Q843" s="93" t="s">
        <v>3</v>
      </c>
      <c r="R843" s="95" t="s">
        <v>975</v>
      </c>
      <c r="S843" s="95" t="s">
        <v>1132</v>
      </c>
      <c r="T843" s="95" t="s">
        <v>994</v>
      </c>
      <c r="U843" s="97">
        <v>45139</v>
      </c>
    </row>
    <row r="844" spans="1:21">
      <c r="A844" s="86">
        <v>45140.310497800929</v>
      </c>
      <c r="B844" s="87" t="s">
        <v>66</v>
      </c>
      <c r="C844" s="88" t="s">
        <v>950</v>
      </c>
      <c r="D844" s="87" t="s">
        <v>1540</v>
      </c>
      <c r="E844" s="89">
        <v>1</v>
      </c>
      <c r="F844" s="87">
        <v>6953453</v>
      </c>
      <c r="G844" s="87" t="s">
        <v>68</v>
      </c>
      <c r="H844" s="87" t="s">
        <v>69</v>
      </c>
      <c r="I844" s="87" t="s">
        <v>44</v>
      </c>
      <c r="J844" s="90">
        <v>112.96</v>
      </c>
      <c r="K844" s="90">
        <v>112.96</v>
      </c>
      <c r="L844" s="87" t="s">
        <v>973</v>
      </c>
      <c r="M844" s="87">
        <v>31</v>
      </c>
      <c r="N844" s="88">
        <v>45137</v>
      </c>
      <c r="O844" s="88">
        <v>45144</v>
      </c>
      <c r="P844" s="87" t="s">
        <v>1535</v>
      </c>
      <c r="Q844" s="87" t="s">
        <v>3</v>
      </c>
      <c r="R844" s="89" t="s">
        <v>975</v>
      </c>
      <c r="S844" s="89" t="s">
        <v>1132</v>
      </c>
      <c r="T844" s="89" t="s">
        <v>994</v>
      </c>
      <c r="U844" s="91">
        <v>45139</v>
      </c>
    </row>
    <row r="845" spans="1:21">
      <c r="A845" s="92">
        <v>45140.584092476849</v>
      </c>
      <c r="B845" s="93" t="s">
        <v>65</v>
      </c>
      <c r="C845" s="94" t="s">
        <v>950</v>
      </c>
      <c r="D845" s="93" t="s">
        <v>1504</v>
      </c>
      <c r="E845" s="95">
        <v>8</v>
      </c>
      <c r="F845" s="93">
        <v>6966341</v>
      </c>
      <c r="G845" s="93" t="s">
        <v>68</v>
      </c>
      <c r="H845" s="93" t="s">
        <v>69</v>
      </c>
      <c r="I845" s="93" t="s">
        <v>44</v>
      </c>
      <c r="J845" s="96">
        <v>111.36</v>
      </c>
      <c r="K845" s="96">
        <v>890.88</v>
      </c>
      <c r="L845" s="93" t="s">
        <v>973</v>
      </c>
      <c r="M845" s="93">
        <v>31</v>
      </c>
      <c r="N845" s="94">
        <v>45137</v>
      </c>
      <c r="O845" s="94">
        <v>45144</v>
      </c>
      <c r="P845" s="93" t="s">
        <v>1535</v>
      </c>
      <c r="Q845" s="93" t="s">
        <v>3</v>
      </c>
      <c r="R845" s="95" t="s">
        <v>975</v>
      </c>
      <c r="S845" s="95" t="s">
        <v>1132</v>
      </c>
      <c r="T845" s="95" t="s">
        <v>994</v>
      </c>
      <c r="U845" s="97">
        <v>45139</v>
      </c>
    </row>
    <row r="846" spans="1:21">
      <c r="A846" s="86">
        <v>45142.444361689813</v>
      </c>
      <c r="B846" s="87" t="s">
        <v>66</v>
      </c>
      <c r="C846" s="88" t="s">
        <v>950</v>
      </c>
      <c r="D846" s="87"/>
      <c r="E846" s="89">
        <v>1.5</v>
      </c>
      <c r="F846" s="87">
        <v>6904723</v>
      </c>
      <c r="G846" s="87" t="s">
        <v>68</v>
      </c>
      <c r="H846" s="87" t="s">
        <v>69</v>
      </c>
      <c r="I846" s="87" t="s">
        <v>44</v>
      </c>
      <c r="J846" s="90">
        <v>112.96</v>
      </c>
      <c r="K846" s="90">
        <v>169.44</v>
      </c>
      <c r="L846" s="87" t="s">
        <v>973</v>
      </c>
      <c r="M846" s="87">
        <v>31</v>
      </c>
      <c r="N846" s="88">
        <v>45137</v>
      </c>
      <c r="O846" s="88">
        <v>45144</v>
      </c>
      <c r="P846" s="87" t="s">
        <v>1535</v>
      </c>
      <c r="Q846" s="87" t="s">
        <v>3</v>
      </c>
      <c r="R846" s="89" t="s">
        <v>975</v>
      </c>
      <c r="S846" s="89" t="s">
        <v>1132</v>
      </c>
      <c r="T846" s="89" t="s">
        <v>994</v>
      </c>
      <c r="U846" s="91">
        <v>45139</v>
      </c>
    </row>
    <row r="847" spans="1:21">
      <c r="A847" s="92">
        <v>45145.388037500001</v>
      </c>
      <c r="B847" s="93" t="s">
        <v>76</v>
      </c>
      <c r="C847" s="94" t="s">
        <v>950</v>
      </c>
      <c r="D847" s="93"/>
      <c r="E847" s="95">
        <v>2</v>
      </c>
      <c r="F847" s="93">
        <v>6904723</v>
      </c>
      <c r="G847" s="93" t="s">
        <v>117</v>
      </c>
      <c r="H847" s="93" t="s">
        <v>69</v>
      </c>
      <c r="I847" s="93" t="s">
        <v>44</v>
      </c>
      <c r="J847" s="96">
        <v>116.75</v>
      </c>
      <c r="K847" s="96">
        <v>233.5</v>
      </c>
      <c r="L847" s="93" t="s">
        <v>973</v>
      </c>
      <c r="M847" s="93">
        <v>31</v>
      </c>
      <c r="N847" s="94">
        <v>45137</v>
      </c>
      <c r="O847" s="94">
        <v>45144</v>
      </c>
      <c r="P847" s="93" t="s">
        <v>1535</v>
      </c>
      <c r="Q847" s="93" t="s">
        <v>3</v>
      </c>
      <c r="R847" s="95" t="s">
        <v>975</v>
      </c>
      <c r="S847" s="95" t="s">
        <v>1132</v>
      </c>
      <c r="T847" s="95" t="s">
        <v>994</v>
      </c>
      <c r="U847" s="97">
        <v>45139</v>
      </c>
    </row>
    <row r="848" spans="1:21">
      <c r="A848" s="86">
        <v>45148.578090972223</v>
      </c>
      <c r="B848" s="87" t="s">
        <v>31</v>
      </c>
      <c r="C848" s="88" t="s">
        <v>1573</v>
      </c>
      <c r="D848" s="87" t="s">
        <v>1574</v>
      </c>
      <c r="E848" s="89">
        <v>8</v>
      </c>
      <c r="F848" s="87">
        <v>6957912</v>
      </c>
      <c r="G848" s="87" t="s">
        <v>68</v>
      </c>
      <c r="H848" s="87" t="s">
        <v>69</v>
      </c>
      <c r="I848" s="87" t="s">
        <v>44</v>
      </c>
      <c r="J848" s="90">
        <v>90.75</v>
      </c>
      <c r="K848" s="90">
        <v>726</v>
      </c>
      <c r="L848" s="87" t="s">
        <v>973</v>
      </c>
      <c r="M848" s="87">
        <v>32</v>
      </c>
      <c r="N848" s="88">
        <v>45144</v>
      </c>
      <c r="O848" s="88">
        <v>45151</v>
      </c>
      <c r="P848" s="87" t="s">
        <v>1575</v>
      </c>
      <c r="Q848" s="87" t="s">
        <v>3</v>
      </c>
      <c r="R848" s="89" t="s">
        <v>975</v>
      </c>
      <c r="S848" s="89" t="s">
        <v>998</v>
      </c>
      <c r="T848" s="89" t="s">
        <v>994</v>
      </c>
      <c r="U848" s="91">
        <v>45148</v>
      </c>
    </row>
    <row r="849" spans="1:21">
      <c r="A849" s="92">
        <v>45148.579000578706</v>
      </c>
      <c r="B849" s="93" t="s">
        <v>1500</v>
      </c>
      <c r="C849" s="94" t="s">
        <v>1573</v>
      </c>
      <c r="D849" s="93" t="s">
        <v>1574</v>
      </c>
      <c r="E849" s="95">
        <v>8</v>
      </c>
      <c r="F849" s="93">
        <v>6957912</v>
      </c>
      <c r="G849" s="93" t="s">
        <v>68</v>
      </c>
      <c r="H849" s="93" t="s">
        <v>69</v>
      </c>
      <c r="I849" s="93" t="s">
        <v>44</v>
      </c>
      <c r="J849" s="96">
        <v>109.19</v>
      </c>
      <c r="K849" s="96">
        <v>873.52</v>
      </c>
      <c r="L849" s="93" t="s">
        <v>973</v>
      </c>
      <c r="M849" s="93">
        <v>32</v>
      </c>
      <c r="N849" s="94">
        <v>45144</v>
      </c>
      <c r="O849" s="94">
        <v>45151</v>
      </c>
      <c r="P849" s="93" t="s">
        <v>1575</v>
      </c>
      <c r="Q849" s="93" t="s">
        <v>3</v>
      </c>
      <c r="R849" s="95" t="s">
        <v>975</v>
      </c>
      <c r="S849" s="95" t="s">
        <v>998</v>
      </c>
      <c r="T849" s="95" t="s">
        <v>994</v>
      </c>
      <c r="U849" s="97">
        <v>45148</v>
      </c>
    </row>
    <row r="850" spans="1:21">
      <c r="A850" s="86">
        <v>45148.579805671296</v>
      </c>
      <c r="B850" s="87" t="s">
        <v>35</v>
      </c>
      <c r="C850" s="88" t="s">
        <v>1573</v>
      </c>
      <c r="D850" s="87" t="s">
        <v>1576</v>
      </c>
      <c r="E850" s="89">
        <v>8</v>
      </c>
      <c r="F850" s="87" t="s">
        <v>68</v>
      </c>
      <c r="G850" s="87" t="s">
        <v>68</v>
      </c>
      <c r="H850" s="87" t="s">
        <v>1091</v>
      </c>
      <c r="I850" s="87" t="s">
        <v>44</v>
      </c>
      <c r="J850" s="90">
        <v>109.19</v>
      </c>
      <c r="K850" s="90">
        <v>873.52</v>
      </c>
      <c r="L850" s="87" t="s">
        <v>981</v>
      </c>
      <c r="M850" s="87">
        <v>32</v>
      </c>
      <c r="N850" s="88">
        <v>45144</v>
      </c>
      <c r="O850" s="88">
        <v>45151</v>
      </c>
      <c r="P850" s="87" t="s">
        <v>1575</v>
      </c>
      <c r="Q850" s="87" t="s">
        <v>3</v>
      </c>
      <c r="R850" s="89" t="s">
        <v>975</v>
      </c>
      <c r="S850" s="89" t="s">
        <v>998</v>
      </c>
      <c r="T850" s="89" t="s">
        <v>994</v>
      </c>
      <c r="U850" s="91">
        <v>45148</v>
      </c>
    </row>
    <row r="851" spans="1:21">
      <c r="A851" s="92">
        <v>45148.582325347219</v>
      </c>
      <c r="B851" s="93" t="s">
        <v>1476</v>
      </c>
      <c r="C851" s="94" t="s">
        <v>1573</v>
      </c>
      <c r="D851" s="93" t="s">
        <v>1577</v>
      </c>
      <c r="E851" s="95">
        <v>8</v>
      </c>
      <c r="F851" s="93">
        <v>6966341</v>
      </c>
      <c r="G851" s="93" t="s">
        <v>68</v>
      </c>
      <c r="H851" s="93" t="s">
        <v>69</v>
      </c>
      <c r="I851" s="93" t="s">
        <v>44</v>
      </c>
      <c r="J851" s="96">
        <v>109.19</v>
      </c>
      <c r="K851" s="96">
        <v>873.52</v>
      </c>
      <c r="L851" s="93" t="s">
        <v>973</v>
      </c>
      <c r="M851" s="93">
        <v>32</v>
      </c>
      <c r="N851" s="94">
        <v>45144</v>
      </c>
      <c r="O851" s="94">
        <v>45151</v>
      </c>
      <c r="P851" s="93" t="s">
        <v>1575</v>
      </c>
      <c r="Q851" s="93" t="s">
        <v>3</v>
      </c>
      <c r="R851" s="95" t="s">
        <v>975</v>
      </c>
      <c r="S851" s="95" t="s">
        <v>998</v>
      </c>
      <c r="T851" s="95" t="s">
        <v>994</v>
      </c>
      <c r="U851" s="97">
        <v>45148</v>
      </c>
    </row>
    <row r="852" spans="1:21">
      <c r="A852" s="86">
        <v>45148.585630439811</v>
      </c>
      <c r="B852" s="87" t="s">
        <v>65</v>
      </c>
      <c r="C852" s="88" t="s">
        <v>1573</v>
      </c>
      <c r="D852" s="87" t="s">
        <v>1577</v>
      </c>
      <c r="E852" s="89">
        <v>8</v>
      </c>
      <c r="F852" s="87">
        <v>6966341</v>
      </c>
      <c r="G852" s="87" t="s">
        <v>68</v>
      </c>
      <c r="H852" s="87" t="s">
        <v>69</v>
      </c>
      <c r="I852" s="87" t="s">
        <v>44</v>
      </c>
      <c r="J852" s="90">
        <v>111.36</v>
      </c>
      <c r="K852" s="90">
        <v>890.88</v>
      </c>
      <c r="L852" s="87" t="s">
        <v>973</v>
      </c>
      <c r="M852" s="87">
        <v>32</v>
      </c>
      <c r="N852" s="88">
        <v>45144</v>
      </c>
      <c r="O852" s="88">
        <v>45151</v>
      </c>
      <c r="P852" s="87" t="s">
        <v>1575</v>
      </c>
      <c r="Q852" s="87" t="s">
        <v>3</v>
      </c>
      <c r="R852" s="89" t="s">
        <v>975</v>
      </c>
      <c r="S852" s="89" t="s">
        <v>998</v>
      </c>
      <c r="T852" s="89" t="s">
        <v>994</v>
      </c>
      <c r="U852" s="91">
        <v>45148</v>
      </c>
    </row>
    <row r="853" spans="1:21">
      <c r="A853" s="92">
        <v>45149.535003703706</v>
      </c>
      <c r="B853" s="93" t="s">
        <v>66</v>
      </c>
      <c r="C853" s="94" t="s">
        <v>1573</v>
      </c>
      <c r="D853" s="93" t="s">
        <v>1578</v>
      </c>
      <c r="E853" s="95">
        <v>4</v>
      </c>
      <c r="F853" s="93">
        <v>6971105</v>
      </c>
      <c r="G853" s="93" t="s">
        <v>68</v>
      </c>
      <c r="H853" s="93" t="s">
        <v>69</v>
      </c>
      <c r="I853" s="93" t="s">
        <v>44</v>
      </c>
      <c r="J853" s="96">
        <v>112.96</v>
      </c>
      <c r="K853" s="96">
        <v>451.84</v>
      </c>
      <c r="L853" s="93" t="s">
        <v>973</v>
      </c>
      <c r="M853" s="93">
        <v>32</v>
      </c>
      <c r="N853" s="94">
        <v>45144</v>
      </c>
      <c r="O853" s="94">
        <v>45151</v>
      </c>
      <c r="P853" s="93" t="s">
        <v>1575</v>
      </c>
      <c r="Q853" s="93" t="s">
        <v>3</v>
      </c>
      <c r="R853" s="95" t="s">
        <v>975</v>
      </c>
      <c r="S853" s="95" t="s">
        <v>998</v>
      </c>
      <c r="T853" s="95" t="s">
        <v>994</v>
      </c>
      <c r="U853" s="97">
        <v>45148</v>
      </c>
    </row>
    <row r="854" spans="1:21">
      <c r="A854" s="86">
        <v>45149.535526736108</v>
      </c>
      <c r="B854" s="87" t="s">
        <v>66</v>
      </c>
      <c r="C854" s="88" t="s">
        <v>1573</v>
      </c>
      <c r="D854" s="87" t="s">
        <v>1579</v>
      </c>
      <c r="E854" s="89">
        <v>2</v>
      </c>
      <c r="F854" s="87">
        <v>6984733</v>
      </c>
      <c r="G854" s="87" t="s">
        <v>68</v>
      </c>
      <c r="H854" s="87" t="s">
        <v>69</v>
      </c>
      <c r="I854" s="87" t="s">
        <v>44</v>
      </c>
      <c r="J854" s="90">
        <v>112.96</v>
      </c>
      <c r="K854" s="90">
        <v>225.92</v>
      </c>
      <c r="L854" s="87" t="s">
        <v>973</v>
      </c>
      <c r="M854" s="87">
        <v>32</v>
      </c>
      <c r="N854" s="88">
        <v>45144</v>
      </c>
      <c r="O854" s="88">
        <v>45151</v>
      </c>
      <c r="P854" s="87" t="s">
        <v>1575</v>
      </c>
      <c r="Q854" s="87" t="s">
        <v>3</v>
      </c>
      <c r="R854" s="89" t="s">
        <v>975</v>
      </c>
      <c r="S854" s="89" t="s">
        <v>998</v>
      </c>
      <c r="T854" s="89" t="s">
        <v>994</v>
      </c>
      <c r="U854" s="91">
        <v>45148</v>
      </c>
    </row>
    <row r="855" spans="1:21">
      <c r="A855" s="92">
        <v>45149.535846527775</v>
      </c>
      <c r="B855" s="93" t="s">
        <v>66</v>
      </c>
      <c r="C855" s="94" t="s">
        <v>1573</v>
      </c>
      <c r="D855" s="93" t="s">
        <v>1580</v>
      </c>
      <c r="E855" s="95">
        <v>1</v>
      </c>
      <c r="F855" s="93">
        <v>20028</v>
      </c>
      <c r="G855" s="93" t="s">
        <v>68</v>
      </c>
      <c r="H855" s="93" t="s">
        <v>69</v>
      </c>
      <c r="I855" s="93" t="s">
        <v>44</v>
      </c>
      <c r="J855" s="96">
        <v>112.96</v>
      </c>
      <c r="K855" s="96">
        <v>112.96</v>
      </c>
      <c r="L855" s="93" t="s">
        <v>973</v>
      </c>
      <c r="M855" s="93">
        <v>32</v>
      </c>
      <c r="N855" s="94">
        <v>45144</v>
      </c>
      <c r="O855" s="94">
        <v>45151</v>
      </c>
      <c r="P855" s="93" t="s">
        <v>1575</v>
      </c>
      <c r="Q855" s="93" t="s">
        <v>3</v>
      </c>
      <c r="R855" s="95" t="s">
        <v>975</v>
      </c>
      <c r="S855" s="95" t="s">
        <v>998</v>
      </c>
      <c r="T855" s="95" t="s">
        <v>994</v>
      </c>
      <c r="U855" s="97">
        <v>45148</v>
      </c>
    </row>
    <row r="856" spans="1:21">
      <c r="A856" s="86">
        <v>45149.536517245368</v>
      </c>
      <c r="B856" s="87" t="s">
        <v>66</v>
      </c>
      <c r="C856" s="88" t="s">
        <v>1573</v>
      </c>
      <c r="D856" s="87" t="s">
        <v>1581</v>
      </c>
      <c r="E856" s="89">
        <v>1</v>
      </c>
      <c r="F856" s="87">
        <v>6966341</v>
      </c>
      <c r="G856" s="87" t="s">
        <v>68</v>
      </c>
      <c r="H856" s="87" t="s">
        <v>69</v>
      </c>
      <c r="I856" s="87" t="s">
        <v>44</v>
      </c>
      <c r="J856" s="90">
        <v>112.96</v>
      </c>
      <c r="K856" s="90">
        <v>112.96</v>
      </c>
      <c r="L856" s="87" t="s">
        <v>973</v>
      </c>
      <c r="M856" s="87">
        <v>32</v>
      </c>
      <c r="N856" s="88">
        <v>45144</v>
      </c>
      <c r="O856" s="88">
        <v>45151</v>
      </c>
      <c r="P856" s="87" t="s">
        <v>1575</v>
      </c>
      <c r="Q856" s="87" t="s">
        <v>3</v>
      </c>
      <c r="R856" s="89" t="s">
        <v>975</v>
      </c>
      <c r="S856" s="89" t="s">
        <v>998</v>
      </c>
      <c r="T856" s="89" t="s">
        <v>994</v>
      </c>
      <c r="U856" s="91">
        <v>45148</v>
      </c>
    </row>
    <row r="857" spans="1:21">
      <c r="A857" s="92">
        <v>45177.348486921299</v>
      </c>
      <c r="B857" s="93" t="s">
        <v>76</v>
      </c>
      <c r="C857" s="94" t="s">
        <v>1573</v>
      </c>
      <c r="D857" s="93" t="s">
        <v>77</v>
      </c>
      <c r="E857" s="95">
        <v>2</v>
      </c>
      <c r="F857" s="93">
        <v>6984733</v>
      </c>
      <c r="G857" s="93" t="s">
        <v>117</v>
      </c>
      <c r="H857" s="93" t="s">
        <v>69</v>
      </c>
      <c r="I857" s="93" t="s">
        <v>44</v>
      </c>
      <c r="J857" s="96">
        <v>116.75</v>
      </c>
      <c r="K857" s="96">
        <v>233.5</v>
      </c>
      <c r="L857" s="93" t="s">
        <v>973</v>
      </c>
      <c r="M857" s="93">
        <v>32</v>
      </c>
      <c r="N857" s="94">
        <v>45144</v>
      </c>
      <c r="O857" s="94">
        <v>45151</v>
      </c>
      <c r="P857" s="93" t="s">
        <v>1575</v>
      </c>
      <c r="Q857" s="93" t="s">
        <v>3</v>
      </c>
      <c r="R857" s="95" t="s">
        <v>975</v>
      </c>
      <c r="S857" s="95" t="s">
        <v>998</v>
      </c>
      <c r="T857" s="95" t="s">
        <v>994</v>
      </c>
      <c r="U857" s="97">
        <v>45148</v>
      </c>
    </row>
    <row r="858" spans="1:21">
      <c r="A858" s="86">
        <v>45149.532054166666</v>
      </c>
      <c r="B858" s="87" t="s">
        <v>66</v>
      </c>
      <c r="C858" s="88" t="s">
        <v>1582</v>
      </c>
      <c r="D858" s="87" t="s">
        <v>1578</v>
      </c>
      <c r="E858" s="89">
        <v>6</v>
      </c>
      <c r="F858" s="87">
        <v>6971105</v>
      </c>
      <c r="G858" s="87" t="s">
        <v>68</v>
      </c>
      <c r="H858" s="87" t="s">
        <v>69</v>
      </c>
      <c r="I858" s="87" t="s">
        <v>44</v>
      </c>
      <c r="J858" s="90">
        <v>112.96</v>
      </c>
      <c r="K858" s="90">
        <v>677.76</v>
      </c>
      <c r="L858" s="87" t="s">
        <v>973</v>
      </c>
      <c r="M858" s="87">
        <v>32</v>
      </c>
      <c r="N858" s="88">
        <v>45144</v>
      </c>
      <c r="O858" s="88">
        <v>45151</v>
      </c>
      <c r="P858" s="87" t="s">
        <v>1575</v>
      </c>
      <c r="Q858" s="87" t="s">
        <v>3</v>
      </c>
      <c r="R858" s="89" t="s">
        <v>975</v>
      </c>
      <c r="S858" s="89" t="s">
        <v>1007</v>
      </c>
      <c r="T858" s="89" t="s">
        <v>994</v>
      </c>
      <c r="U858" s="91">
        <v>45149</v>
      </c>
    </row>
    <row r="859" spans="1:21">
      <c r="A859" s="92">
        <v>45149.533761458333</v>
      </c>
      <c r="B859" s="93" t="s">
        <v>66</v>
      </c>
      <c r="C859" s="94" t="s">
        <v>1582</v>
      </c>
      <c r="D859" s="93" t="s">
        <v>1583</v>
      </c>
      <c r="E859" s="95">
        <v>2</v>
      </c>
      <c r="F859" s="93">
        <v>6984733</v>
      </c>
      <c r="G859" s="93" t="s">
        <v>68</v>
      </c>
      <c r="H859" s="93" t="s">
        <v>69</v>
      </c>
      <c r="I859" s="93" t="s">
        <v>44</v>
      </c>
      <c r="J859" s="96">
        <v>112.96</v>
      </c>
      <c r="K859" s="96">
        <v>225.92</v>
      </c>
      <c r="L859" s="93" t="s">
        <v>973</v>
      </c>
      <c r="M859" s="93">
        <v>32</v>
      </c>
      <c r="N859" s="94">
        <v>45144</v>
      </c>
      <c r="O859" s="94">
        <v>45151</v>
      </c>
      <c r="P859" s="93" t="s">
        <v>1575</v>
      </c>
      <c r="Q859" s="93" t="s">
        <v>3</v>
      </c>
      <c r="R859" s="95" t="s">
        <v>975</v>
      </c>
      <c r="S859" s="95" t="s">
        <v>1007</v>
      </c>
      <c r="T859" s="95" t="s">
        <v>994</v>
      </c>
      <c r="U859" s="97">
        <v>45149</v>
      </c>
    </row>
    <row r="860" spans="1:21">
      <c r="A860" s="86">
        <v>45149.546629745368</v>
      </c>
      <c r="B860" s="87" t="s">
        <v>35</v>
      </c>
      <c r="C860" s="88" t="s">
        <v>1582</v>
      </c>
      <c r="D860" s="87" t="s">
        <v>1584</v>
      </c>
      <c r="E860" s="89">
        <v>8</v>
      </c>
      <c r="F860" s="87">
        <v>6971105</v>
      </c>
      <c r="G860" s="87" t="s">
        <v>68</v>
      </c>
      <c r="H860" s="87" t="s">
        <v>69</v>
      </c>
      <c r="I860" s="87" t="s">
        <v>44</v>
      </c>
      <c r="J860" s="90">
        <v>109.19</v>
      </c>
      <c r="K860" s="90">
        <v>873.52</v>
      </c>
      <c r="L860" s="87" t="s">
        <v>973</v>
      </c>
      <c r="M860" s="87">
        <v>32</v>
      </c>
      <c r="N860" s="88">
        <v>45144</v>
      </c>
      <c r="O860" s="88">
        <v>45151</v>
      </c>
      <c r="P860" s="87" t="s">
        <v>1575</v>
      </c>
      <c r="Q860" s="87" t="s">
        <v>3</v>
      </c>
      <c r="R860" s="89" t="s">
        <v>975</v>
      </c>
      <c r="S860" s="89" t="s">
        <v>1007</v>
      </c>
      <c r="T860" s="89" t="s">
        <v>994</v>
      </c>
      <c r="U860" s="91">
        <v>45149</v>
      </c>
    </row>
    <row r="861" spans="1:21">
      <c r="A861" s="92">
        <v>45149.548345370371</v>
      </c>
      <c r="B861" s="93" t="s">
        <v>31</v>
      </c>
      <c r="C861" s="94" t="s">
        <v>1582</v>
      </c>
      <c r="D861" s="93" t="s">
        <v>1584</v>
      </c>
      <c r="E861" s="95">
        <v>1</v>
      </c>
      <c r="F861" s="93">
        <v>6971105</v>
      </c>
      <c r="G861" s="93" t="s">
        <v>68</v>
      </c>
      <c r="H861" s="93" t="s">
        <v>69</v>
      </c>
      <c r="I861" s="93" t="s">
        <v>44</v>
      </c>
      <c r="J861" s="96">
        <v>90.75</v>
      </c>
      <c r="K861" s="96">
        <v>90.75</v>
      </c>
      <c r="L861" s="93" t="s">
        <v>973</v>
      </c>
      <c r="M861" s="93">
        <v>32</v>
      </c>
      <c r="N861" s="94">
        <v>45144</v>
      </c>
      <c r="O861" s="94">
        <v>45151</v>
      </c>
      <c r="P861" s="93" t="s">
        <v>1575</v>
      </c>
      <c r="Q861" s="93" t="s">
        <v>3</v>
      </c>
      <c r="R861" s="95" t="s">
        <v>975</v>
      </c>
      <c r="S861" s="95" t="s">
        <v>1007</v>
      </c>
      <c r="T861" s="95" t="s">
        <v>994</v>
      </c>
      <c r="U861" s="97">
        <v>45149</v>
      </c>
    </row>
    <row r="862" spans="1:21">
      <c r="A862" s="86">
        <v>45149.548990625</v>
      </c>
      <c r="B862" s="87" t="s">
        <v>31</v>
      </c>
      <c r="C862" s="88" t="s">
        <v>1582</v>
      </c>
      <c r="D862" s="87" t="s">
        <v>830</v>
      </c>
      <c r="E862" s="89">
        <v>1</v>
      </c>
      <c r="F862" s="87" t="s">
        <v>68</v>
      </c>
      <c r="G862" s="87" t="s">
        <v>68</v>
      </c>
      <c r="H862" s="87" t="s">
        <v>989</v>
      </c>
      <c r="I862" s="87" t="s">
        <v>44</v>
      </c>
      <c r="J862" s="90">
        <v>90.75</v>
      </c>
      <c r="K862" s="90">
        <v>90.75</v>
      </c>
      <c r="L862" s="87" t="s">
        <v>981</v>
      </c>
      <c r="M862" s="87">
        <v>32</v>
      </c>
      <c r="N862" s="88">
        <v>45144</v>
      </c>
      <c r="O862" s="88">
        <v>45151</v>
      </c>
      <c r="P862" s="87" t="s">
        <v>1575</v>
      </c>
      <c r="Q862" s="87" t="s">
        <v>3</v>
      </c>
      <c r="R862" s="89" t="s">
        <v>975</v>
      </c>
      <c r="S862" s="89" t="s">
        <v>1007</v>
      </c>
      <c r="T862" s="89" t="s">
        <v>994</v>
      </c>
      <c r="U862" s="91">
        <v>45149</v>
      </c>
    </row>
    <row r="863" spans="1:21">
      <c r="A863" s="92">
        <v>45149.549731018516</v>
      </c>
      <c r="B863" s="93" t="s">
        <v>31</v>
      </c>
      <c r="C863" s="94" t="s">
        <v>1582</v>
      </c>
      <c r="D863" s="93" t="s">
        <v>1585</v>
      </c>
      <c r="E863" s="95">
        <v>6</v>
      </c>
      <c r="F863" s="93">
        <v>20028</v>
      </c>
      <c r="G863" s="93" t="s">
        <v>68</v>
      </c>
      <c r="H863" s="93" t="s">
        <v>69</v>
      </c>
      <c r="I863" s="93" t="s">
        <v>44</v>
      </c>
      <c r="J863" s="96">
        <v>90.75</v>
      </c>
      <c r="K863" s="96">
        <v>544.5</v>
      </c>
      <c r="L863" s="93" t="s">
        <v>973</v>
      </c>
      <c r="M863" s="93">
        <v>32</v>
      </c>
      <c r="N863" s="94">
        <v>45144</v>
      </c>
      <c r="O863" s="94">
        <v>45151</v>
      </c>
      <c r="P863" s="93" t="s">
        <v>1575</v>
      </c>
      <c r="Q863" s="93" t="s">
        <v>3</v>
      </c>
      <c r="R863" s="95" t="s">
        <v>975</v>
      </c>
      <c r="S863" s="95" t="s">
        <v>1007</v>
      </c>
      <c r="T863" s="95" t="s">
        <v>994</v>
      </c>
      <c r="U863" s="97">
        <v>45149</v>
      </c>
    </row>
    <row r="864" spans="1:21">
      <c r="A864" s="86">
        <v>45177.348659606483</v>
      </c>
      <c r="B864" s="87" t="s">
        <v>76</v>
      </c>
      <c r="C864" s="88" t="s">
        <v>1582</v>
      </c>
      <c r="D864" s="87" t="s">
        <v>77</v>
      </c>
      <c r="E864" s="89">
        <v>1</v>
      </c>
      <c r="F864" s="87">
        <v>6984733</v>
      </c>
      <c r="G864" s="87" t="s">
        <v>117</v>
      </c>
      <c r="H864" s="87" t="s">
        <v>69</v>
      </c>
      <c r="I864" s="87" t="s">
        <v>44</v>
      </c>
      <c r="J864" s="90">
        <v>116.75</v>
      </c>
      <c r="K864" s="90">
        <v>116.75</v>
      </c>
      <c r="L864" s="87" t="s">
        <v>973</v>
      </c>
      <c r="M864" s="87">
        <v>32</v>
      </c>
      <c r="N864" s="88">
        <v>45144</v>
      </c>
      <c r="O864" s="88">
        <v>45151</v>
      </c>
      <c r="P864" s="87" t="s">
        <v>1575</v>
      </c>
      <c r="Q864" s="87" t="s">
        <v>3</v>
      </c>
      <c r="R864" s="89" t="s">
        <v>975</v>
      </c>
      <c r="S864" s="89" t="s">
        <v>1007</v>
      </c>
      <c r="T864" s="89" t="s">
        <v>994</v>
      </c>
      <c r="U864" s="91">
        <v>45149</v>
      </c>
    </row>
    <row r="865" spans="1:21">
      <c r="A865" s="92">
        <v>45152.531650810182</v>
      </c>
      <c r="B865" s="93" t="s">
        <v>65</v>
      </c>
      <c r="C865" s="94" t="s">
        <v>1586</v>
      </c>
      <c r="D865" s="93" t="s">
        <v>1587</v>
      </c>
      <c r="E865" s="95">
        <v>2</v>
      </c>
      <c r="F865" s="93">
        <v>20028</v>
      </c>
      <c r="G865" s="93" t="s">
        <v>68</v>
      </c>
      <c r="H865" s="93" t="s">
        <v>69</v>
      </c>
      <c r="I865" s="93" t="s">
        <v>44</v>
      </c>
      <c r="J865" s="96">
        <v>111.36</v>
      </c>
      <c r="K865" s="96">
        <v>222.72</v>
      </c>
      <c r="L865" s="93" t="s">
        <v>973</v>
      </c>
      <c r="M865" s="93">
        <v>33</v>
      </c>
      <c r="N865" s="94">
        <v>45151</v>
      </c>
      <c r="O865" s="94">
        <v>45158</v>
      </c>
      <c r="P865" s="93" t="s">
        <v>1588</v>
      </c>
      <c r="Q865" s="93" t="s">
        <v>3</v>
      </c>
      <c r="R865" s="95" t="s">
        <v>975</v>
      </c>
      <c r="S865" s="95" t="s">
        <v>986</v>
      </c>
      <c r="T865" s="95" t="s">
        <v>994</v>
      </c>
      <c r="U865" s="97">
        <v>45152</v>
      </c>
    </row>
    <row r="866" spans="1:21">
      <c r="A866" s="86">
        <v>45152.546975231482</v>
      </c>
      <c r="B866" s="87" t="s">
        <v>31</v>
      </c>
      <c r="C866" s="88" t="s">
        <v>1586</v>
      </c>
      <c r="D866" s="87" t="s">
        <v>1587</v>
      </c>
      <c r="E866" s="89">
        <v>2</v>
      </c>
      <c r="F866" s="87">
        <v>20028</v>
      </c>
      <c r="G866" s="87" t="s">
        <v>68</v>
      </c>
      <c r="H866" s="87" t="s">
        <v>69</v>
      </c>
      <c r="I866" s="87" t="s">
        <v>44</v>
      </c>
      <c r="J866" s="90">
        <v>90.75</v>
      </c>
      <c r="K866" s="90">
        <v>181.5</v>
      </c>
      <c r="L866" s="87" t="s">
        <v>973</v>
      </c>
      <c r="M866" s="87">
        <v>33</v>
      </c>
      <c r="N866" s="88">
        <v>45151</v>
      </c>
      <c r="O866" s="88">
        <v>45158</v>
      </c>
      <c r="P866" s="87" t="s">
        <v>1588</v>
      </c>
      <c r="Q866" s="87" t="s">
        <v>3</v>
      </c>
      <c r="R866" s="89" t="s">
        <v>975</v>
      </c>
      <c r="S866" s="89" t="s">
        <v>986</v>
      </c>
      <c r="T866" s="89" t="s">
        <v>994</v>
      </c>
      <c r="U866" s="91">
        <v>45152</v>
      </c>
    </row>
    <row r="867" spans="1:21">
      <c r="A867" s="92">
        <v>45152.548446990739</v>
      </c>
      <c r="B867" s="93" t="s">
        <v>31</v>
      </c>
      <c r="C867" s="94" t="s">
        <v>1586</v>
      </c>
      <c r="D867" s="93" t="s">
        <v>1589</v>
      </c>
      <c r="E867" s="95">
        <v>6</v>
      </c>
      <c r="F867" s="93"/>
      <c r="G867" s="93" t="s">
        <v>68</v>
      </c>
      <c r="H867" s="93" t="s">
        <v>1590</v>
      </c>
      <c r="I867" s="93" t="s">
        <v>44</v>
      </c>
      <c r="J867" s="96">
        <v>90.75</v>
      </c>
      <c r="K867" s="96">
        <v>544.5</v>
      </c>
      <c r="L867" s="93" t="s">
        <v>981</v>
      </c>
      <c r="M867" s="93">
        <v>33</v>
      </c>
      <c r="N867" s="94">
        <v>45151</v>
      </c>
      <c r="O867" s="94">
        <v>45158</v>
      </c>
      <c r="P867" s="93" t="s">
        <v>1588</v>
      </c>
      <c r="Q867" s="93" t="s">
        <v>3</v>
      </c>
      <c r="R867" s="95" t="s">
        <v>975</v>
      </c>
      <c r="S867" s="95" t="s">
        <v>986</v>
      </c>
      <c r="T867" s="95" t="s">
        <v>994</v>
      </c>
      <c r="U867" s="97">
        <v>45152</v>
      </c>
    </row>
    <row r="868" spans="1:21">
      <c r="A868" s="86">
        <v>45152.548885069446</v>
      </c>
      <c r="B868" s="87" t="s">
        <v>65</v>
      </c>
      <c r="C868" s="88" t="s">
        <v>1586</v>
      </c>
      <c r="D868" s="87" t="s">
        <v>1589</v>
      </c>
      <c r="E868" s="89">
        <v>5</v>
      </c>
      <c r="F868" s="87"/>
      <c r="G868" s="87" t="s">
        <v>68</v>
      </c>
      <c r="H868" s="87" t="s">
        <v>1590</v>
      </c>
      <c r="I868" s="87" t="s">
        <v>44</v>
      </c>
      <c r="J868" s="90">
        <v>111.36</v>
      </c>
      <c r="K868" s="90">
        <v>556.79999999999995</v>
      </c>
      <c r="L868" s="87" t="s">
        <v>981</v>
      </c>
      <c r="M868" s="87">
        <v>33</v>
      </c>
      <c r="N868" s="88">
        <v>45151</v>
      </c>
      <c r="O868" s="88">
        <v>45158</v>
      </c>
      <c r="P868" s="87" t="s">
        <v>1588</v>
      </c>
      <c r="Q868" s="87" t="s">
        <v>3</v>
      </c>
      <c r="R868" s="89" t="s">
        <v>975</v>
      </c>
      <c r="S868" s="89" t="s">
        <v>986</v>
      </c>
      <c r="T868" s="89" t="s">
        <v>994</v>
      </c>
      <c r="U868" s="91">
        <v>45152</v>
      </c>
    </row>
    <row r="869" spans="1:21">
      <c r="A869" s="92">
        <v>45152.558183449073</v>
      </c>
      <c r="B869" s="93" t="s">
        <v>35</v>
      </c>
      <c r="C869" s="94" t="s">
        <v>1586</v>
      </c>
      <c r="D869" s="93" t="s">
        <v>1576</v>
      </c>
      <c r="E869" s="95">
        <v>7</v>
      </c>
      <c r="F869" s="93" t="s">
        <v>68</v>
      </c>
      <c r="G869" s="93" t="s">
        <v>68</v>
      </c>
      <c r="H869" s="93" t="s">
        <v>1091</v>
      </c>
      <c r="I869" s="93" t="s">
        <v>44</v>
      </c>
      <c r="J869" s="96">
        <v>109.19</v>
      </c>
      <c r="K869" s="96">
        <v>764.32999999999993</v>
      </c>
      <c r="L869" s="93" t="s">
        <v>981</v>
      </c>
      <c r="M869" s="93">
        <v>33</v>
      </c>
      <c r="N869" s="94">
        <v>45151</v>
      </c>
      <c r="O869" s="94">
        <v>45158</v>
      </c>
      <c r="P869" s="93" t="s">
        <v>1588</v>
      </c>
      <c r="Q869" s="93" t="s">
        <v>3</v>
      </c>
      <c r="R869" s="95" t="s">
        <v>975</v>
      </c>
      <c r="S869" s="95" t="s">
        <v>986</v>
      </c>
      <c r="T869" s="95" t="s">
        <v>994</v>
      </c>
      <c r="U869" s="97">
        <v>45152</v>
      </c>
    </row>
    <row r="870" spans="1:21">
      <c r="A870" s="86">
        <v>45152.569721759261</v>
      </c>
      <c r="B870" s="87" t="s">
        <v>35</v>
      </c>
      <c r="C870" s="88" t="s">
        <v>1586</v>
      </c>
      <c r="D870" s="87" t="s">
        <v>1591</v>
      </c>
      <c r="E870" s="89">
        <v>1</v>
      </c>
      <c r="F870" s="87" t="s">
        <v>68</v>
      </c>
      <c r="G870" s="87" t="s">
        <v>68</v>
      </c>
      <c r="H870" s="87" t="s">
        <v>278</v>
      </c>
      <c r="I870" s="87" t="s">
        <v>44</v>
      </c>
      <c r="J870" s="90">
        <v>109.19</v>
      </c>
      <c r="K870" s="90">
        <v>109.19</v>
      </c>
      <c r="L870" s="87" t="s">
        <v>981</v>
      </c>
      <c r="M870" s="87">
        <v>33</v>
      </c>
      <c r="N870" s="88">
        <v>45151</v>
      </c>
      <c r="O870" s="88">
        <v>45158</v>
      </c>
      <c r="P870" s="87" t="s">
        <v>1588</v>
      </c>
      <c r="Q870" s="87" t="s">
        <v>3</v>
      </c>
      <c r="R870" s="89" t="s">
        <v>975</v>
      </c>
      <c r="S870" s="89" t="s">
        <v>986</v>
      </c>
      <c r="T870" s="89" t="s">
        <v>994</v>
      </c>
      <c r="U870" s="91">
        <v>45152</v>
      </c>
    </row>
    <row r="871" spans="1:21">
      <c r="A871" s="92">
        <v>45153.293525347224</v>
      </c>
      <c r="B871" s="93" t="s">
        <v>66</v>
      </c>
      <c r="C871" s="94" t="s">
        <v>1586</v>
      </c>
      <c r="D871" s="93" t="s">
        <v>1592</v>
      </c>
      <c r="E871" s="95">
        <v>1</v>
      </c>
      <c r="F871" s="93">
        <v>6984733</v>
      </c>
      <c r="G871" s="93" t="s">
        <v>117</v>
      </c>
      <c r="H871" s="93" t="s">
        <v>69</v>
      </c>
      <c r="I871" s="93" t="s">
        <v>44</v>
      </c>
      <c r="J871" s="96">
        <v>112.96</v>
      </c>
      <c r="K871" s="96">
        <v>112.96</v>
      </c>
      <c r="L871" s="93" t="s">
        <v>973</v>
      </c>
      <c r="M871" s="93">
        <v>33</v>
      </c>
      <c r="N871" s="94">
        <v>45151</v>
      </c>
      <c r="O871" s="94">
        <v>45158</v>
      </c>
      <c r="P871" s="93" t="s">
        <v>1588</v>
      </c>
      <c r="Q871" s="93" t="s">
        <v>3</v>
      </c>
      <c r="R871" s="95" t="s">
        <v>975</v>
      </c>
      <c r="S871" s="95" t="s">
        <v>986</v>
      </c>
      <c r="T871" s="95" t="s">
        <v>994</v>
      </c>
      <c r="U871" s="97">
        <v>45152</v>
      </c>
    </row>
    <row r="872" spans="1:21">
      <c r="A872" s="86">
        <v>45153.296419560182</v>
      </c>
      <c r="B872" s="87" t="s">
        <v>66</v>
      </c>
      <c r="C872" s="88" t="s">
        <v>1586</v>
      </c>
      <c r="D872" s="87" t="s">
        <v>1593</v>
      </c>
      <c r="E872" s="89">
        <v>5</v>
      </c>
      <c r="F872" s="87">
        <v>20028</v>
      </c>
      <c r="G872" s="87"/>
      <c r="H872" s="87" t="s">
        <v>69</v>
      </c>
      <c r="I872" s="87" t="s">
        <v>44</v>
      </c>
      <c r="J872" s="90">
        <v>112.96</v>
      </c>
      <c r="K872" s="90">
        <v>564.79999999999995</v>
      </c>
      <c r="L872" s="87" t="s">
        <v>973</v>
      </c>
      <c r="M872" s="87">
        <v>33</v>
      </c>
      <c r="N872" s="88">
        <v>45151</v>
      </c>
      <c r="O872" s="88">
        <v>45158</v>
      </c>
      <c r="P872" s="87" t="s">
        <v>1588</v>
      </c>
      <c r="Q872" s="87" t="s">
        <v>3</v>
      </c>
      <c r="R872" s="89" t="s">
        <v>975</v>
      </c>
      <c r="S872" s="89" t="s">
        <v>986</v>
      </c>
      <c r="T872" s="89" t="s">
        <v>994</v>
      </c>
      <c r="U872" s="91">
        <v>45152</v>
      </c>
    </row>
    <row r="873" spans="1:21">
      <c r="A873" s="92">
        <v>45154.49140486111</v>
      </c>
      <c r="B873" s="93" t="s">
        <v>66</v>
      </c>
      <c r="C873" s="94" t="s">
        <v>1586</v>
      </c>
      <c r="D873" s="93" t="s">
        <v>1594</v>
      </c>
      <c r="E873" s="95">
        <v>1</v>
      </c>
      <c r="F873" s="93" t="s">
        <v>68</v>
      </c>
      <c r="G873" s="93" t="s">
        <v>68</v>
      </c>
      <c r="H873" s="93" t="s">
        <v>278</v>
      </c>
      <c r="I873" s="93" t="s">
        <v>44</v>
      </c>
      <c r="J873" s="96">
        <v>112.96</v>
      </c>
      <c r="K873" s="96">
        <v>112.96</v>
      </c>
      <c r="L873" s="93" t="s">
        <v>981</v>
      </c>
      <c r="M873" s="93">
        <v>33</v>
      </c>
      <c r="N873" s="94">
        <v>45151</v>
      </c>
      <c r="O873" s="94">
        <v>45158</v>
      </c>
      <c r="P873" s="93" t="s">
        <v>1588</v>
      </c>
      <c r="Q873" s="93" t="s">
        <v>3</v>
      </c>
      <c r="R873" s="95" t="s">
        <v>975</v>
      </c>
      <c r="S873" s="95" t="s">
        <v>986</v>
      </c>
      <c r="T873" s="95" t="s">
        <v>994</v>
      </c>
      <c r="U873" s="97">
        <v>45152</v>
      </c>
    </row>
    <row r="874" spans="1:21">
      <c r="A874" s="86">
        <v>45156.473157060187</v>
      </c>
      <c r="B874" s="87" t="s">
        <v>66</v>
      </c>
      <c r="C874" s="88" t="s">
        <v>1586</v>
      </c>
      <c r="D874" s="87" t="s">
        <v>1595</v>
      </c>
      <c r="E874" s="89">
        <v>1</v>
      </c>
      <c r="F874" s="87">
        <v>6957912</v>
      </c>
      <c r="G874" s="87" t="s">
        <v>68</v>
      </c>
      <c r="H874" s="87" t="s">
        <v>69</v>
      </c>
      <c r="I874" s="87" t="s">
        <v>44</v>
      </c>
      <c r="J874" s="90">
        <v>112.96</v>
      </c>
      <c r="K874" s="90">
        <v>112.96</v>
      </c>
      <c r="L874" s="87" t="s">
        <v>973</v>
      </c>
      <c r="M874" s="87">
        <v>33</v>
      </c>
      <c r="N874" s="88">
        <v>45151</v>
      </c>
      <c r="O874" s="88">
        <v>45158</v>
      </c>
      <c r="P874" s="87" t="s">
        <v>1588</v>
      </c>
      <c r="Q874" s="87" t="s">
        <v>3</v>
      </c>
      <c r="R874" s="89" t="s">
        <v>975</v>
      </c>
      <c r="S874" s="89" t="s">
        <v>986</v>
      </c>
      <c r="T874" s="89" t="s">
        <v>994</v>
      </c>
      <c r="U874" s="91">
        <v>45152</v>
      </c>
    </row>
    <row r="875" spans="1:21">
      <c r="A875" s="92">
        <v>45153.277348263888</v>
      </c>
      <c r="B875" s="93" t="s">
        <v>66</v>
      </c>
      <c r="C875" s="94" t="s">
        <v>1596</v>
      </c>
      <c r="D875" s="93" t="s">
        <v>1597</v>
      </c>
      <c r="E875" s="95">
        <v>2</v>
      </c>
      <c r="F875" s="93">
        <v>6984733</v>
      </c>
      <c r="G875" s="93" t="s">
        <v>117</v>
      </c>
      <c r="H875" s="93" t="s">
        <v>69</v>
      </c>
      <c r="I875" s="93" t="s">
        <v>44</v>
      </c>
      <c r="J875" s="96">
        <v>112.96</v>
      </c>
      <c r="K875" s="96">
        <v>225.92</v>
      </c>
      <c r="L875" s="93" t="s">
        <v>973</v>
      </c>
      <c r="M875" s="93">
        <v>33</v>
      </c>
      <c r="N875" s="94">
        <v>45151</v>
      </c>
      <c r="O875" s="94">
        <v>45158</v>
      </c>
      <c r="P875" s="93" t="s">
        <v>1588</v>
      </c>
      <c r="Q875" s="93" t="s">
        <v>3</v>
      </c>
      <c r="R875" s="95" t="s">
        <v>975</v>
      </c>
      <c r="S875" s="95" t="s">
        <v>990</v>
      </c>
      <c r="T875" s="95" t="s">
        <v>994</v>
      </c>
      <c r="U875" s="97">
        <v>45153</v>
      </c>
    </row>
    <row r="876" spans="1:21">
      <c r="A876" s="86">
        <v>45153.321478472222</v>
      </c>
      <c r="B876" s="87" t="s">
        <v>66</v>
      </c>
      <c r="C876" s="88" t="s">
        <v>1596</v>
      </c>
      <c r="D876" s="87" t="s">
        <v>1593</v>
      </c>
      <c r="E876" s="89">
        <v>3</v>
      </c>
      <c r="F876" s="87">
        <v>20028</v>
      </c>
      <c r="G876" s="87" t="s">
        <v>68</v>
      </c>
      <c r="H876" s="87" t="s">
        <v>69</v>
      </c>
      <c r="I876" s="87" t="s">
        <v>44</v>
      </c>
      <c r="J876" s="90">
        <v>112.96</v>
      </c>
      <c r="K876" s="90">
        <v>338.88</v>
      </c>
      <c r="L876" s="87" t="s">
        <v>973</v>
      </c>
      <c r="M876" s="87">
        <v>33</v>
      </c>
      <c r="N876" s="88">
        <v>45151</v>
      </c>
      <c r="O876" s="88">
        <v>45158</v>
      </c>
      <c r="P876" s="87" t="s">
        <v>1588</v>
      </c>
      <c r="Q876" s="87" t="s">
        <v>3</v>
      </c>
      <c r="R876" s="89" t="s">
        <v>975</v>
      </c>
      <c r="S876" s="89" t="s">
        <v>990</v>
      </c>
      <c r="T876" s="89" t="s">
        <v>994</v>
      </c>
      <c r="U876" s="91">
        <v>45153</v>
      </c>
    </row>
    <row r="877" spans="1:21">
      <c r="A877" s="92">
        <v>45153.577171874997</v>
      </c>
      <c r="B877" s="93" t="s">
        <v>65</v>
      </c>
      <c r="C877" s="94" t="s">
        <v>1596</v>
      </c>
      <c r="D877" s="93" t="s">
        <v>1598</v>
      </c>
      <c r="E877" s="95">
        <v>8</v>
      </c>
      <c r="F877" s="93" t="s">
        <v>68</v>
      </c>
      <c r="G877" s="93" t="s">
        <v>68</v>
      </c>
      <c r="H877" s="93" t="s">
        <v>1590</v>
      </c>
      <c r="I877" s="93" t="s">
        <v>44</v>
      </c>
      <c r="J877" s="96">
        <v>111.36</v>
      </c>
      <c r="K877" s="96">
        <v>890.88</v>
      </c>
      <c r="L877" s="93" t="s">
        <v>981</v>
      </c>
      <c r="M877" s="93">
        <v>33</v>
      </c>
      <c r="N877" s="94">
        <v>45151</v>
      </c>
      <c r="O877" s="94">
        <v>45158</v>
      </c>
      <c r="P877" s="93" t="s">
        <v>1588</v>
      </c>
      <c r="Q877" s="93" t="s">
        <v>3</v>
      </c>
      <c r="R877" s="95" t="s">
        <v>975</v>
      </c>
      <c r="S877" s="95" t="s">
        <v>990</v>
      </c>
      <c r="T877" s="95" t="s">
        <v>994</v>
      </c>
      <c r="U877" s="97">
        <v>45153</v>
      </c>
    </row>
    <row r="878" spans="1:21">
      <c r="A878" s="86">
        <v>45153.577443865739</v>
      </c>
      <c r="B878" s="87" t="s">
        <v>31</v>
      </c>
      <c r="C878" s="88" t="s">
        <v>1596</v>
      </c>
      <c r="D878" s="87" t="s">
        <v>1598</v>
      </c>
      <c r="E878" s="89">
        <v>7</v>
      </c>
      <c r="F878" s="87" t="s">
        <v>68</v>
      </c>
      <c r="G878" s="87" t="s">
        <v>68</v>
      </c>
      <c r="H878" s="87" t="s">
        <v>1590</v>
      </c>
      <c r="I878" s="87" t="s">
        <v>44</v>
      </c>
      <c r="J878" s="90">
        <v>90.75</v>
      </c>
      <c r="K878" s="90">
        <v>635.25</v>
      </c>
      <c r="L878" s="87" t="s">
        <v>981</v>
      </c>
      <c r="M878" s="87">
        <v>33</v>
      </c>
      <c r="N878" s="88">
        <v>45151</v>
      </c>
      <c r="O878" s="88">
        <v>45158</v>
      </c>
      <c r="P878" s="87" t="s">
        <v>1588</v>
      </c>
      <c r="Q878" s="87" t="s">
        <v>3</v>
      </c>
      <c r="R878" s="89" t="s">
        <v>975</v>
      </c>
      <c r="S878" s="89" t="s">
        <v>990</v>
      </c>
      <c r="T878" s="89" t="s">
        <v>994</v>
      </c>
      <c r="U878" s="91">
        <v>45153</v>
      </c>
    </row>
    <row r="879" spans="1:21">
      <c r="A879" s="92">
        <v>45153.582199884258</v>
      </c>
      <c r="B879" s="93" t="s">
        <v>35</v>
      </c>
      <c r="C879" s="94" t="s">
        <v>1596</v>
      </c>
      <c r="D879" s="93" t="s">
        <v>1129</v>
      </c>
      <c r="E879" s="95">
        <v>8</v>
      </c>
      <c r="F879" s="93" t="s">
        <v>68</v>
      </c>
      <c r="G879" s="93" t="s">
        <v>68</v>
      </c>
      <c r="H879" s="93" t="s">
        <v>1091</v>
      </c>
      <c r="I879" s="93" t="s">
        <v>44</v>
      </c>
      <c r="J879" s="96">
        <v>109.19</v>
      </c>
      <c r="K879" s="96">
        <v>873.52</v>
      </c>
      <c r="L879" s="93" t="s">
        <v>981</v>
      </c>
      <c r="M879" s="93">
        <v>33</v>
      </c>
      <c r="N879" s="94">
        <v>45151</v>
      </c>
      <c r="O879" s="94">
        <v>45158</v>
      </c>
      <c r="P879" s="93" t="s">
        <v>1588</v>
      </c>
      <c r="Q879" s="93" t="s">
        <v>3</v>
      </c>
      <c r="R879" s="95" t="s">
        <v>975</v>
      </c>
      <c r="S879" s="95" t="s">
        <v>990</v>
      </c>
      <c r="T879" s="95" t="s">
        <v>994</v>
      </c>
      <c r="U879" s="97">
        <v>45153</v>
      </c>
    </row>
    <row r="880" spans="1:21">
      <c r="A880" s="86">
        <v>45154.483207407407</v>
      </c>
      <c r="B880" s="87" t="s">
        <v>66</v>
      </c>
      <c r="C880" s="88" t="s">
        <v>1596</v>
      </c>
      <c r="D880" s="87" t="s">
        <v>1599</v>
      </c>
      <c r="E880" s="89">
        <v>2</v>
      </c>
      <c r="F880" s="87" t="s">
        <v>68</v>
      </c>
      <c r="G880" s="87" t="s">
        <v>68</v>
      </c>
      <c r="H880" s="87" t="s">
        <v>1091</v>
      </c>
      <c r="I880" s="87" t="s">
        <v>44</v>
      </c>
      <c r="J880" s="90">
        <v>112.96</v>
      </c>
      <c r="K880" s="90">
        <v>225.92</v>
      </c>
      <c r="L880" s="87" t="s">
        <v>981</v>
      </c>
      <c r="M880" s="87">
        <v>33</v>
      </c>
      <c r="N880" s="88">
        <v>45151</v>
      </c>
      <c r="O880" s="88">
        <v>45158</v>
      </c>
      <c r="P880" s="87" t="s">
        <v>1588</v>
      </c>
      <c r="Q880" s="87" t="s">
        <v>3</v>
      </c>
      <c r="R880" s="89" t="s">
        <v>975</v>
      </c>
      <c r="S880" s="89" t="s">
        <v>990</v>
      </c>
      <c r="T880" s="89" t="s">
        <v>994</v>
      </c>
      <c r="U880" s="91">
        <v>45153</v>
      </c>
    </row>
    <row r="881" spans="1:21">
      <c r="A881" s="92">
        <v>45154.491498611111</v>
      </c>
      <c r="B881" s="93" t="s">
        <v>66</v>
      </c>
      <c r="C881" s="94" t="s">
        <v>1596</v>
      </c>
      <c r="D881" s="93" t="s">
        <v>1594</v>
      </c>
      <c r="E881" s="95">
        <v>1</v>
      </c>
      <c r="F881" s="93" t="s">
        <v>68</v>
      </c>
      <c r="G881" s="93" t="s">
        <v>68</v>
      </c>
      <c r="H881" s="93" t="s">
        <v>278</v>
      </c>
      <c r="I881" s="93" t="s">
        <v>44</v>
      </c>
      <c r="J881" s="96">
        <v>112.96</v>
      </c>
      <c r="K881" s="96">
        <v>112.96</v>
      </c>
      <c r="L881" s="93" t="s">
        <v>981</v>
      </c>
      <c r="M881" s="93">
        <v>33</v>
      </c>
      <c r="N881" s="94">
        <v>45151</v>
      </c>
      <c r="O881" s="94">
        <v>45158</v>
      </c>
      <c r="P881" s="93" t="s">
        <v>1588</v>
      </c>
      <c r="Q881" s="93" t="s">
        <v>3</v>
      </c>
      <c r="R881" s="95" t="s">
        <v>975</v>
      </c>
      <c r="S881" s="95" t="s">
        <v>990</v>
      </c>
      <c r="T881" s="95" t="s">
        <v>994</v>
      </c>
      <c r="U881" s="97">
        <v>45153</v>
      </c>
    </row>
    <row r="882" spans="1:21">
      <c r="A882" s="86">
        <v>45156.482862731478</v>
      </c>
      <c r="B882" s="87" t="s">
        <v>31</v>
      </c>
      <c r="C882" s="88" t="s">
        <v>1596</v>
      </c>
      <c r="D882" s="87" t="s">
        <v>171</v>
      </c>
      <c r="E882" s="89">
        <v>1</v>
      </c>
      <c r="F882" s="87">
        <v>6984733</v>
      </c>
      <c r="G882" s="87" t="s">
        <v>117</v>
      </c>
      <c r="H882" s="87" t="s">
        <v>69</v>
      </c>
      <c r="I882" s="87" t="s">
        <v>44</v>
      </c>
      <c r="J882" s="90">
        <v>90.75</v>
      </c>
      <c r="K882" s="90">
        <v>90.75</v>
      </c>
      <c r="L882" s="87" t="s">
        <v>973</v>
      </c>
      <c r="M882" s="87">
        <v>33</v>
      </c>
      <c r="N882" s="88">
        <v>45151</v>
      </c>
      <c r="O882" s="88">
        <v>45158</v>
      </c>
      <c r="P882" s="87" t="s">
        <v>1588</v>
      </c>
      <c r="Q882" s="87" t="s">
        <v>3</v>
      </c>
      <c r="R882" s="89" t="s">
        <v>975</v>
      </c>
      <c r="S882" s="89" t="s">
        <v>990</v>
      </c>
      <c r="T882" s="89" t="s">
        <v>994</v>
      </c>
      <c r="U882" s="91">
        <v>45153</v>
      </c>
    </row>
    <row r="883" spans="1:21">
      <c r="A883" s="92">
        <v>45154.472627199073</v>
      </c>
      <c r="B883" s="93" t="s">
        <v>35</v>
      </c>
      <c r="C883" s="94" t="s">
        <v>1600</v>
      </c>
      <c r="D883" s="93" t="s">
        <v>1601</v>
      </c>
      <c r="E883" s="95">
        <v>1.5</v>
      </c>
      <c r="F883" s="93" t="s">
        <v>68</v>
      </c>
      <c r="G883" s="93" t="s">
        <v>68</v>
      </c>
      <c r="H883" s="93" t="s">
        <v>980</v>
      </c>
      <c r="I883" s="93" t="s">
        <v>44</v>
      </c>
      <c r="J883" s="96">
        <v>109.19</v>
      </c>
      <c r="K883" s="96">
        <v>163.785</v>
      </c>
      <c r="L883" s="93" t="s">
        <v>981</v>
      </c>
      <c r="M883" s="93">
        <v>33</v>
      </c>
      <c r="N883" s="94">
        <v>45151</v>
      </c>
      <c r="O883" s="94">
        <v>45158</v>
      </c>
      <c r="P883" s="93" t="s">
        <v>1588</v>
      </c>
      <c r="Q883" s="93" t="s">
        <v>3</v>
      </c>
      <c r="R883" s="95" t="s">
        <v>975</v>
      </c>
      <c r="S883" s="95" t="s">
        <v>1033</v>
      </c>
      <c r="T883" s="95" t="s">
        <v>994</v>
      </c>
      <c r="U883" s="97">
        <v>45154</v>
      </c>
    </row>
    <row r="884" spans="1:21">
      <c r="A884" s="86">
        <v>45154.473193518519</v>
      </c>
      <c r="B884" s="87" t="s">
        <v>35</v>
      </c>
      <c r="C884" s="88" t="s">
        <v>1600</v>
      </c>
      <c r="D884" s="87" t="s">
        <v>1602</v>
      </c>
      <c r="E884" s="89">
        <v>4</v>
      </c>
      <c r="F884" s="87" t="s">
        <v>68</v>
      </c>
      <c r="G884" s="87" t="s">
        <v>68</v>
      </c>
      <c r="H884" s="87" t="s">
        <v>1091</v>
      </c>
      <c r="I884" s="87" t="s">
        <v>44</v>
      </c>
      <c r="J884" s="90">
        <v>109.19</v>
      </c>
      <c r="K884" s="90">
        <v>436.76</v>
      </c>
      <c r="L884" s="87" t="s">
        <v>981</v>
      </c>
      <c r="M884" s="87">
        <v>33</v>
      </c>
      <c r="N884" s="88">
        <v>45151</v>
      </c>
      <c r="O884" s="88">
        <v>45158</v>
      </c>
      <c r="P884" s="87" t="s">
        <v>1588</v>
      </c>
      <c r="Q884" s="87" t="s">
        <v>3</v>
      </c>
      <c r="R884" s="89" t="s">
        <v>975</v>
      </c>
      <c r="S884" s="89" t="s">
        <v>1033</v>
      </c>
      <c r="T884" s="89" t="s">
        <v>994</v>
      </c>
      <c r="U884" s="91">
        <v>45154</v>
      </c>
    </row>
    <row r="885" spans="1:21">
      <c r="A885" s="92">
        <v>45154.480113888887</v>
      </c>
      <c r="B885" s="93" t="s">
        <v>66</v>
      </c>
      <c r="C885" s="94" t="s">
        <v>1600</v>
      </c>
      <c r="D885" s="93" t="s">
        <v>1599</v>
      </c>
      <c r="E885" s="95">
        <v>1</v>
      </c>
      <c r="F885" s="93" t="s">
        <v>68</v>
      </c>
      <c r="G885" s="93" t="s">
        <v>68</v>
      </c>
      <c r="H885" s="93" t="s">
        <v>1091</v>
      </c>
      <c r="I885" s="93" t="s">
        <v>44</v>
      </c>
      <c r="J885" s="96">
        <v>112.96</v>
      </c>
      <c r="K885" s="96">
        <v>112.96</v>
      </c>
      <c r="L885" s="93" t="s">
        <v>981</v>
      </c>
      <c r="M885" s="93">
        <v>33</v>
      </c>
      <c r="N885" s="94">
        <v>45151</v>
      </c>
      <c r="O885" s="94">
        <v>45158</v>
      </c>
      <c r="P885" s="93" t="s">
        <v>1588</v>
      </c>
      <c r="Q885" s="93" t="s">
        <v>3</v>
      </c>
      <c r="R885" s="95" t="s">
        <v>975</v>
      </c>
      <c r="S885" s="95" t="s">
        <v>1033</v>
      </c>
      <c r="T885" s="95" t="s">
        <v>994</v>
      </c>
      <c r="U885" s="97">
        <v>45154</v>
      </c>
    </row>
    <row r="886" spans="1:21">
      <c r="A886" s="86">
        <v>45154.487895949074</v>
      </c>
      <c r="B886" s="87" t="s">
        <v>66</v>
      </c>
      <c r="C886" s="88" t="s">
        <v>1600</v>
      </c>
      <c r="D886" s="87" t="s">
        <v>1603</v>
      </c>
      <c r="E886" s="89">
        <v>1.5</v>
      </c>
      <c r="F886" s="87" t="s">
        <v>68</v>
      </c>
      <c r="G886" s="87" t="s">
        <v>68</v>
      </c>
      <c r="H886" s="87" t="s">
        <v>980</v>
      </c>
      <c r="I886" s="87" t="s">
        <v>44</v>
      </c>
      <c r="J886" s="90">
        <v>112.96</v>
      </c>
      <c r="K886" s="90">
        <v>169.44</v>
      </c>
      <c r="L886" s="87" t="s">
        <v>981</v>
      </c>
      <c r="M886" s="87">
        <v>33</v>
      </c>
      <c r="N886" s="88">
        <v>45151</v>
      </c>
      <c r="O886" s="88">
        <v>45158</v>
      </c>
      <c r="P886" s="87" t="s">
        <v>1588</v>
      </c>
      <c r="Q886" s="87" t="s">
        <v>3</v>
      </c>
      <c r="R886" s="89" t="s">
        <v>975</v>
      </c>
      <c r="S886" s="89" t="s">
        <v>1033</v>
      </c>
      <c r="T886" s="89" t="s">
        <v>994</v>
      </c>
      <c r="U886" s="91">
        <v>45154</v>
      </c>
    </row>
    <row r="887" spans="1:21">
      <c r="A887" s="92">
        <v>45154.491583449075</v>
      </c>
      <c r="B887" s="93" t="s">
        <v>66</v>
      </c>
      <c r="C887" s="94" t="s">
        <v>1600</v>
      </c>
      <c r="D887" s="93" t="s">
        <v>1594</v>
      </c>
      <c r="E887" s="95">
        <v>1</v>
      </c>
      <c r="F887" s="93" t="s">
        <v>68</v>
      </c>
      <c r="G887" s="93" t="s">
        <v>68</v>
      </c>
      <c r="H887" s="93" t="s">
        <v>278</v>
      </c>
      <c r="I887" s="93" t="s">
        <v>44</v>
      </c>
      <c r="J887" s="96">
        <v>112.96</v>
      </c>
      <c r="K887" s="96">
        <v>112.96</v>
      </c>
      <c r="L887" s="93" t="s">
        <v>981</v>
      </c>
      <c r="M887" s="93">
        <v>33</v>
      </c>
      <c r="N887" s="94">
        <v>45151</v>
      </c>
      <c r="O887" s="94">
        <v>45158</v>
      </c>
      <c r="P887" s="93" t="s">
        <v>1588</v>
      </c>
      <c r="Q887" s="93" t="s">
        <v>3</v>
      </c>
      <c r="R887" s="95" t="s">
        <v>975</v>
      </c>
      <c r="S887" s="95" t="s">
        <v>1033</v>
      </c>
      <c r="T887" s="95" t="s">
        <v>994</v>
      </c>
      <c r="U887" s="97">
        <v>45154</v>
      </c>
    </row>
    <row r="888" spans="1:21">
      <c r="A888" s="86">
        <v>45154.575320717595</v>
      </c>
      <c r="B888" s="87" t="s">
        <v>31</v>
      </c>
      <c r="C888" s="88" t="s">
        <v>1600</v>
      </c>
      <c r="D888" s="87" t="s">
        <v>1197</v>
      </c>
      <c r="E888" s="89">
        <v>8</v>
      </c>
      <c r="F888" s="87" t="s">
        <v>68</v>
      </c>
      <c r="G888" s="87" t="s">
        <v>68</v>
      </c>
      <c r="H888" s="87" t="s">
        <v>1590</v>
      </c>
      <c r="I888" s="87" t="s">
        <v>44</v>
      </c>
      <c r="J888" s="90">
        <v>90.75</v>
      </c>
      <c r="K888" s="90">
        <v>726</v>
      </c>
      <c r="L888" s="87" t="s">
        <v>981</v>
      </c>
      <c r="M888" s="87">
        <v>33</v>
      </c>
      <c r="N888" s="88">
        <v>45151</v>
      </c>
      <c r="O888" s="88">
        <v>45158</v>
      </c>
      <c r="P888" s="87" t="s">
        <v>1588</v>
      </c>
      <c r="Q888" s="87" t="s">
        <v>3</v>
      </c>
      <c r="R888" s="89" t="s">
        <v>975</v>
      </c>
      <c r="S888" s="89" t="s">
        <v>1033</v>
      </c>
      <c r="T888" s="89" t="s">
        <v>994</v>
      </c>
      <c r="U888" s="91">
        <v>45154</v>
      </c>
    </row>
    <row r="889" spans="1:21">
      <c r="A889" s="92">
        <v>45154.575785185189</v>
      </c>
      <c r="B889" s="93" t="s">
        <v>65</v>
      </c>
      <c r="C889" s="94" t="s">
        <v>1600</v>
      </c>
      <c r="D889" s="93" t="s">
        <v>1197</v>
      </c>
      <c r="E889" s="95">
        <v>8</v>
      </c>
      <c r="F889" s="93" t="s">
        <v>68</v>
      </c>
      <c r="G889" s="93" t="s">
        <v>68</v>
      </c>
      <c r="H889" s="93" t="s">
        <v>1590</v>
      </c>
      <c r="I889" s="93" t="s">
        <v>44</v>
      </c>
      <c r="J889" s="96">
        <v>111.36</v>
      </c>
      <c r="K889" s="96">
        <v>890.88</v>
      </c>
      <c r="L889" s="93" t="s">
        <v>981</v>
      </c>
      <c r="M889" s="93">
        <v>33</v>
      </c>
      <c r="N889" s="94">
        <v>45151</v>
      </c>
      <c r="O889" s="94">
        <v>45158</v>
      </c>
      <c r="P889" s="93" t="s">
        <v>1588</v>
      </c>
      <c r="Q889" s="93" t="s">
        <v>3</v>
      </c>
      <c r="R889" s="95" t="s">
        <v>975</v>
      </c>
      <c r="S889" s="95" t="s">
        <v>1033</v>
      </c>
      <c r="T889" s="95" t="s">
        <v>994</v>
      </c>
      <c r="U889" s="97">
        <v>45154</v>
      </c>
    </row>
    <row r="890" spans="1:21">
      <c r="A890" s="86">
        <v>45156.471288078705</v>
      </c>
      <c r="B890" s="87" t="s">
        <v>1500</v>
      </c>
      <c r="C890" s="88" t="s">
        <v>1600</v>
      </c>
      <c r="D890" s="87" t="s">
        <v>1595</v>
      </c>
      <c r="E890" s="89">
        <v>4</v>
      </c>
      <c r="F890" s="87">
        <v>6957912</v>
      </c>
      <c r="G890" s="87" t="s">
        <v>68</v>
      </c>
      <c r="H890" s="87" t="s">
        <v>69</v>
      </c>
      <c r="I890" s="87" t="s">
        <v>44</v>
      </c>
      <c r="J890" s="90">
        <v>109.19</v>
      </c>
      <c r="K890" s="90">
        <v>436.76</v>
      </c>
      <c r="L890" s="87" t="s">
        <v>973</v>
      </c>
      <c r="M890" s="87">
        <v>33</v>
      </c>
      <c r="N890" s="88">
        <v>45151</v>
      </c>
      <c r="O890" s="88">
        <v>45158</v>
      </c>
      <c r="P890" s="87" t="s">
        <v>1588</v>
      </c>
      <c r="Q890" s="87" t="s">
        <v>3</v>
      </c>
      <c r="R890" s="89" t="s">
        <v>975</v>
      </c>
      <c r="S890" s="89" t="s">
        <v>1033</v>
      </c>
      <c r="T890" s="89" t="s">
        <v>994</v>
      </c>
      <c r="U890" s="91">
        <v>45154</v>
      </c>
    </row>
    <row r="891" spans="1:21">
      <c r="A891" s="92">
        <v>45156.472364583336</v>
      </c>
      <c r="B891" s="93" t="s">
        <v>66</v>
      </c>
      <c r="C891" s="94" t="s">
        <v>1600</v>
      </c>
      <c r="D891" s="93" t="s">
        <v>1595</v>
      </c>
      <c r="E891" s="95">
        <v>2</v>
      </c>
      <c r="F891" s="93">
        <v>6957912</v>
      </c>
      <c r="G891" s="93" t="s">
        <v>68</v>
      </c>
      <c r="H891" s="93" t="s">
        <v>69</v>
      </c>
      <c r="I891" s="93" t="s">
        <v>44</v>
      </c>
      <c r="J891" s="96">
        <v>112.96</v>
      </c>
      <c r="K891" s="96">
        <v>225.92</v>
      </c>
      <c r="L891" s="93" t="s">
        <v>973</v>
      </c>
      <c r="M891" s="93">
        <v>33</v>
      </c>
      <c r="N891" s="94">
        <v>45151</v>
      </c>
      <c r="O891" s="94">
        <v>45158</v>
      </c>
      <c r="P891" s="93" t="s">
        <v>1588</v>
      </c>
      <c r="Q891" s="93" t="s">
        <v>3</v>
      </c>
      <c r="R891" s="95" t="s">
        <v>975</v>
      </c>
      <c r="S891" s="95" t="s">
        <v>1033</v>
      </c>
      <c r="T891" s="95" t="s">
        <v>994</v>
      </c>
      <c r="U891" s="97">
        <v>45154</v>
      </c>
    </row>
    <row r="892" spans="1:21">
      <c r="A892" s="86">
        <v>45156.477963541663</v>
      </c>
      <c r="B892" s="87" t="s">
        <v>66</v>
      </c>
      <c r="C892" s="88" t="s">
        <v>1600</v>
      </c>
      <c r="D892" s="87" t="s">
        <v>1604</v>
      </c>
      <c r="E892" s="89">
        <v>1</v>
      </c>
      <c r="F892" s="87" t="s">
        <v>68</v>
      </c>
      <c r="G892" s="87" t="s">
        <v>68</v>
      </c>
      <c r="H892" s="87" t="s">
        <v>1590</v>
      </c>
      <c r="I892" s="87" t="s">
        <v>44</v>
      </c>
      <c r="J892" s="90">
        <v>112.96</v>
      </c>
      <c r="K892" s="90">
        <v>112.96</v>
      </c>
      <c r="L892" s="87" t="s">
        <v>981</v>
      </c>
      <c r="M892" s="87">
        <v>33</v>
      </c>
      <c r="N892" s="88">
        <v>45151</v>
      </c>
      <c r="O892" s="88">
        <v>45158</v>
      </c>
      <c r="P892" s="87" t="s">
        <v>1588</v>
      </c>
      <c r="Q892" s="87" t="s">
        <v>3</v>
      </c>
      <c r="R892" s="89" t="s">
        <v>975</v>
      </c>
      <c r="S892" s="89" t="s">
        <v>1033</v>
      </c>
      <c r="T892" s="89" t="s">
        <v>994</v>
      </c>
      <c r="U892" s="91">
        <v>45154</v>
      </c>
    </row>
    <row r="893" spans="1:21">
      <c r="A893" s="92">
        <v>45156.479501041664</v>
      </c>
      <c r="B893" s="93" t="s">
        <v>66</v>
      </c>
      <c r="C893" s="94" t="s">
        <v>1600</v>
      </c>
      <c r="D893" s="93" t="s">
        <v>1605</v>
      </c>
      <c r="E893" s="95">
        <v>1.5</v>
      </c>
      <c r="F893" s="93">
        <v>6971105</v>
      </c>
      <c r="G893" s="93" t="s">
        <v>68</v>
      </c>
      <c r="H893" s="93" t="s">
        <v>69</v>
      </c>
      <c r="I893" s="93" t="s">
        <v>44</v>
      </c>
      <c r="J893" s="96">
        <v>112.96</v>
      </c>
      <c r="K893" s="96">
        <v>169.44</v>
      </c>
      <c r="L893" s="93" t="s">
        <v>973</v>
      </c>
      <c r="M893" s="93">
        <v>33</v>
      </c>
      <c r="N893" s="94">
        <v>45151</v>
      </c>
      <c r="O893" s="94">
        <v>45158</v>
      </c>
      <c r="P893" s="93" t="s">
        <v>1588</v>
      </c>
      <c r="Q893" s="93" t="s">
        <v>3</v>
      </c>
      <c r="R893" s="95" t="s">
        <v>975</v>
      </c>
      <c r="S893" s="95" t="s">
        <v>1033</v>
      </c>
      <c r="T893" s="95" t="s">
        <v>994</v>
      </c>
      <c r="U893" s="97">
        <v>45154</v>
      </c>
    </row>
    <row r="894" spans="1:21">
      <c r="A894" s="86">
        <v>45154.491696527781</v>
      </c>
      <c r="B894" s="87" t="s">
        <v>66</v>
      </c>
      <c r="C894" s="88" t="s">
        <v>952</v>
      </c>
      <c r="D894" s="87" t="s">
        <v>1594</v>
      </c>
      <c r="E894" s="89">
        <v>1</v>
      </c>
      <c r="F894" s="87" t="s">
        <v>68</v>
      </c>
      <c r="G894" s="87" t="s">
        <v>68</v>
      </c>
      <c r="H894" s="87" t="s">
        <v>278</v>
      </c>
      <c r="I894" s="87" t="s">
        <v>44</v>
      </c>
      <c r="J894" s="90">
        <v>112.96</v>
      </c>
      <c r="K894" s="90">
        <v>112.96</v>
      </c>
      <c r="L894" s="87" t="s">
        <v>981</v>
      </c>
      <c r="M894" s="87">
        <v>33</v>
      </c>
      <c r="N894" s="88">
        <v>45151</v>
      </c>
      <c r="O894" s="88">
        <v>45158</v>
      </c>
      <c r="P894" s="87" t="s">
        <v>1588</v>
      </c>
      <c r="Q894" s="87" t="s">
        <v>3</v>
      </c>
      <c r="R894" s="89" t="s">
        <v>975</v>
      </c>
      <c r="S894" s="89" t="s">
        <v>1039</v>
      </c>
      <c r="T894" s="89" t="s">
        <v>994</v>
      </c>
      <c r="U894" s="91">
        <v>45155</v>
      </c>
    </row>
    <row r="895" spans="1:21">
      <c r="A895" s="92">
        <v>45155.525566550925</v>
      </c>
      <c r="B895" s="93" t="s">
        <v>35</v>
      </c>
      <c r="C895" s="94" t="s">
        <v>952</v>
      </c>
      <c r="D895" s="93" t="s">
        <v>1606</v>
      </c>
      <c r="E895" s="95">
        <v>1</v>
      </c>
      <c r="F895" s="93">
        <v>6984668</v>
      </c>
      <c r="G895" s="93" t="s">
        <v>68</v>
      </c>
      <c r="H895" s="93" t="s">
        <v>69</v>
      </c>
      <c r="I895" s="93" t="s">
        <v>44</v>
      </c>
      <c r="J895" s="96">
        <v>109.19</v>
      </c>
      <c r="K895" s="96">
        <v>109.19</v>
      </c>
      <c r="L895" s="93" t="s">
        <v>973</v>
      </c>
      <c r="M895" s="93">
        <v>33</v>
      </c>
      <c r="N895" s="94">
        <v>45151</v>
      </c>
      <c r="O895" s="94">
        <v>45158</v>
      </c>
      <c r="P895" s="93" t="s">
        <v>1588</v>
      </c>
      <c r="Q895" s="93" t="s">
        <v>3</v>
      </c>
      <c r="R895" s="95" t="s">
        <v>975</v>
      </c>
      <c r="S895" s="95" t="s">
        <v>1039</v>
      </c>
      <c r="T895" s="95" t="s">
        <v>994</v>
      </c>
      <c r="U895" s="97">
        <v>45155</v>
      </c>
    </row>
    <row r="896" spans="1:21">
      <c r="A896" s="86">
        <v>45155.526326041669</v>
      </c>
      <c r="B896" s="87" t="s">
        <v>35</v>
      </c>
      <c r="C896" s="88" t="s">
        <v>952</v>
      </c>
      <c r="D896" s="87" t="s">
        <v>1607</v>
      </c>
      <c r="E896" s="89">
        <v>3</v>
      </c>
      <c r="F896" s="87">
        <v>6957912</v>
      </c>
      <c r="G896" s="87" t="s">
        <v>68</v>
      </c>
      <c r="H896" s="87" t="s">
        <v>69</v>
      </c>
      <c r="I896" s="87" t="s">
        <v>44</v>
      </c>
      <c r="J896" s="90">
        <v>109.19</v>
      </c>
      <c r="K896" s="90">
        <v>327.57</v>
      </c>
      <c r="L896" s="87" t="s">
        <v>973</v>
      </c>
      <c r="M896" s="87">
        <v>33</v>
      </c>
      <c r="N896" s="88">
        <v>45151</v>
      </c>
      <c r="O896" s="88">
        <v>45158</v>
      </c>
      <c r="P896" s="87" t="s">
        <v>1588</v>
      </c>
      <c r="Q896" s="87" t="s">
        <v>3</v>
      </c>
      <c r="R896" s="89" t="s">
        <v>975</v>
      </c>
      <c r="S896" s="89" t="s">
        <v>1039</v>
      </c>
      <c r="T896" s="89" t="s">
        <v>994</v>
      </c>
      <c r="U896" s="91">
        <v>45155</v>
      </c>
    </row>
    <row r="897" spans="1:21">
      <c r="A897" s="92">
        <v>45155.527046296294</v>
      </c>
      <c r="B897" s="93" t="s">
        <v>35</v>
      </c>
      <c r="C897" s="94" t="s">
        <v>952</v>
      </c>
      <c r="D897" s="93" t="s">
        <v>1608</v>
      </c>
      <c r="E897" s="95">
        <v>2</v>
      </c>
      <c r="F897" s="93" t="s">
        <v>68</v>
      </c>
      <c r="G897" s="93" t="s">
        <v>68</v>
      </c>
      <c r="H897" s="93" t="s">
        <v>1091</v>
      </c>
      <c r="I897" s="93" t="s">
        <v>44</v>
      </c>
      <c r="J897" s="96">
        <v>109.19</v>
      </c>
      <c r="K897" s="96">
        <v>218.38</v>
      </c>
      <c r="L897" s="93" t="s">
        <v>981</v>
      </c>
      <c r="M897" s="93">
        <v>33</v>
      </c>
      <c r="N897" s="94">
        <v>45151</v>
      </c>
      <c r="O897" s="94">
        <v>45158</v>
      </c>
      <c r="P897" s="93" t="s">
        <v>1588</v>
      </c>
      <c r="Q897" s="93" t="s">
        <v>3</v>
      </c>
      <c r="R897" s="95" t="s">
        <v>975</v>
      </c>
      <c r="S897" s="95" t="s">
        <v>1039</v>
      </c>
      <c r="T897" s="95" t="s">
        <v>994</v>
      </c>
      <c r="U897" s="97">
        <v>45155</v>
      </c>
    </row>
    <row r="898" spans="1:21">
      <c r="A898" s="86">
        <v>45155.527703703701</v>
      </c>
      <c r="B898" s="87" t="s">
        <v>35</v>
      </c>
      <c r="C898" s="88" t="s">
        <v>952</v>
      </c>
      <c r="D898" s="87" t="s">
        <v>1609</v>
      </c>
      <c r="E898" s="89">
        <v>2</v>
      </c>
      <c r="F898" s="87">
        <v>6971021</v>
      </c>
      <c r="G898" s="87" t="s">
        <v>68</v>
      </c>
      <c r="H898" s="87" t="s">
        <v>69</v>
      </c>
      <c r="I898" s="87" t="s">
        <v>44</v>
      </c>
      <c r="J898" s="90">
        <v>109.19</v>
      </c>
      <c r="K898" s="90">
        <v>218.38</v>
      </c>
      <c r="L898" s="87" t="s">
        <v>973</v>
      </c>
      <c r="M898" s="87">
        <v>33</v>
      </c>
      <c r="N898" s="88">
        <v>45151</v>
      </c>
      <c r="O898" s="88">
        <v>45158</v>
      </c>
      <c r="P898" s="87" t="s">
        <v>1588</v>
      </c>
      <c r="Q898" s="87" t="s">
        <v>3</v>
      </c>
      <c r="R898" s="89" t="s">
        <v>975</v>
      </c>
      <c r="S898" s="89" t="s">
        <v>1039</v>
      </c>
      <c r="T898" s="89" t="s">
        <v>994</v>
      </c>
      <c r="U898" s="91">
        <v>45155</v>
      </c>
    </row>
    <row r="899" spans="1:21">
      <c r="A899" s="92">
        <v>45156.255341319447</v>
      </c>
      <c r="B899" s="93" t="s">
        <v>31</v>
      </c>
      <c r="C899" s="94" t="s">
        <v>952</v>
      </c>
      <c r="D899" s="93" t="s">
        <v>1610</v>
      </c>
      <c r="E899" s="95">
        <v>7</v>
      </c>
      <c r="F899" s="93" t="s">
        <v>68</v>
      </c>
      <c r="G899" s="93" t="s">
        <v>68</v>
      </c>
      <c r="H899" s="93" t="s">
        <v>1590</v>
      </c>
      <c r="I899" s="93" t="s">
        <v>44</v>
      </c>
      <c r="J899" s="96">
        <v>90.75</v>
      </c>
      <c r="K899" s="96">
        <v>635.25</v>
      </c>
      <c r="L899" s="93" t="s">
        <v>981</v>
      </c>
      <c r="M899" s="93">
        <v>33</v>
      </c>
      <c r="N899" s="94">
        <v>45151</v>
      </c>
      <c r="O899" s="94">
        <v>45158</v>
      </c>
      <c r="P899" s="93" t="s">
        <v>1588</v>
      </c>
      <c r="Q899" s="93" t="s">
        <v>3</v>
      </c>
      <c r="R899" s="95" t="s">
        <v>975</v>
      </c>
      <c r="S899" s="95" t="s">
        <v>1039</v>
      </c>
      <c r="T899" s="95" t="s">
        <v>994</v>
      </c>
      <c r="U899" s="97">
        <v>45155</v>
      </c>
    </row>
    <row r="900" spans="1:21">
      <c r="A900" s="86">
        <v>45156.255470717595</v>
      </c>
      <c r="B900" s="87" t="s">
        <v>65</v>
      </c>
      <c r="C900" s="88" t="s">
        <v>952</v>
      </c>
      <c r="D900" s="87" t="s">
        <v>1610</v>
      </c>
      <c r="E900" s="89">
        <v>7</v>
      </c>
      <c r="F900" s="87" t="s">
        <v>68</v>
      </c>
      <c r="G900" s="87" t="s">
        <v>68</v>
      </c>
      <c r="H900" s="87" t="s">
        <v>1590</v>
      </c>
      <c r="I900" s="87" t="s">
        <v>44</v>
      </c>
      <c r="J900" s="90">
        <v>111.36</v>
      </c>
      <c r="K900" s="90">
        <v>779.52</v>
      </c>
      <c r="L900" s="87" t="s">
        <v>981</v>
      </c>
      <c r="M900" s="87">
        <v>33</v>
      </c>
      <c r="N900" s="88">
        <v>45151</v>
      </c>
      <c r="O900" s="88">
        <v>45158</v>
      </c>
      <c r="P900" s="87" t="s">
        <v>1588</v>
      </c>
      <c r="Q900" s="87" t="s">
        <v>3</v>
      </c>
      <c r="R900" s="89" t="s">
        <v>975</v>
      </c>
      <c r="S900" s="89" t="s">
        <v>1039</v>
      </c>
      <c r="T900" s="89" t="s">
        <v>994</v>
      </c>
      <c r="U900" s="91">
        <v>45155</v>
      </c>
    </row>
    <row r="901" spans="1:21">
      <c r="A901" s="92">
        <v>45156.470854629632</v>
      </c>
      <c r="B901" s="93" t="s">
        <v>1500</v>
      </c>
      <c r="C901" s="94" t="s">
        <v>952</v>
      </c>
      <c r="D901" s="93" t="s">
        <v>1595</v>
      </c>
      <c r="E901" s="95">
        <v>8</v>
      </c>
      <c r="F901" s="93">
        <v>6957912</v>
      </c>
      <c r="G901" s="93" t="s">
        <v>68</v>
      </c>
      <c r="H901" s="93" t="s">
        <v>69</v>
      </c>
      <c r="I901" s="93" t="s">
        <v>44</v>
      </c>
      <c r="J901" s="96">
        <v>109.19</v>
      </c>
      <c r="K901" s="96">
        <v>873.52</v>
      </c>
      <c r="L901" s="93" t="s">
        <v>973</v>
      </c>
      <c r="M901" s="93">
        <v>33</v>
      </c>
      <c r="N901" s="94">
        <v>45151</v>
      </c>
      <c r="O901" s="94">
        <v>45158</v>
      </c>
      <c r="P901" s="93" t="s">
        <v>1588</v>
      </c>
      <c r="Q901" s="93" t="s">
        <v>3</v>
      </c>
      <c r="R901" s="95" t="s">
        <v>975</v>
      </c>
      <c r="S901" s="95" t="s">
        <v>1039</v>
      </c>
      <c r="T901" s="95" t="s">
        <v>994</v>
      </c>
      <c r="U901" s="97">
        <v>45155</v>
      </c>
    </row>
    <row r="902" spans="1:21">
      <c r="A902" s="86">
        <v>45156.472215624999</v>
      </c>
      <c r="B902" s="87" t="s">
        <v>66</v>
      </c>
      <c r="C902" s="88" t="s">
        <v>952</v>
      </c>
      <c r="D902" s="87" t="s">
        <v>1595</v>
      </c>
      <c r="E902" s="89">
        <v>2</v>
      </c>
      <c r="F902" s="87">
        <v>6957912</v>
      </c>
      <c r="G902" s="87" t="s">
        <v>68</v>
      </c>
      <c r="H902" s="87" t="s">
        <v>69</v>
      </c>
      <c r="I902" s="87" t="s">
        <v>44</v>
      </c>
      <c r="J902" s="90">
        <v>112.96</v>
      </c>
      <c r="K902" s="90">
        <v>225.92</v>
      </c>
      <c r="L902" s="87" t="s">
        <v>973</v>
      </c>
      <c r="M902" s="87">
        <v>33</v>
      </c>
      <c r="N902" s="88">
        <v>45151</v>
      </c>
      <c r="O902" s="88">
        <v>45158</v>
      </c>
      <c r="P902" s="87" t="s">
        <v>1588</v>
      </c>
      <c r="Q902" s="87" t="s">
        <v>3</v>
      </c>
      <c r="R902" s="89" t="s">
        <v>975</v>
      </c>
      <c r="S902" s="89" t="s">
        <v>1039</v>
      </c>
      <c r="T902" s="89" t="s">
        <v>994</v>
      </c>
      <c r="U902" s="91">
        <v>45155</v>
      </c>
    </row>
    <row r="903" spans="1:21">
      <c r="A903" s="92">
        <v>45156.479796296298</v>
      </c>
      <c r="B903" s="93" t="s">
        <v>66</v>
      </c>
      <c r="C903" s="94" t="s">
        <v>952</v>
      </c>
      <c r="D903" s="93" t="s">
        <v>1605</v>
      </c>
      <c r="E903" s="95">
        <v>1</v>
      </c>
      <c r="F903" s="93">
        <v>6971105</v>
      </c>
      <c r="G903" s="93" t="s">
        <v>68</v>
      </c>
      <c r="H903" s="93" t="s">
        <v>69</v>
      </c>
      <c r="I903" s="93" t="s">
        <v>44</v>
      </c>
      <c r="J903" s="96">
        <v>112.96</v>
      </c>
      <c r="K903" s="96">
        <v>112.96</v>
      </c>
      <c r="L903" s="93" t="s">
        <v>973</v>
      </c>
      <c r="M903" s="93">
        <v>33</v>
      </c>
      <c r="N903" s="94">
        <v>45151</v>
      </c>
      <c r="O903" s="94">
        <v>45158</v>
      </c>
      <c r="P903" s="93" t="s">
        <v>1588</v>
      </c>
      <c r="Q903" s="93" t="s">
        <v>3</v>
      </c>
      <c r="R903" s="95" t="s">
        <v>975</v>
      </c>
      <c r="S903" s="95" t="s">
        <v>1039</v>
      </c>
      <c r="T903" s="95" t="s">
        <v>994</v>
      </c>
      <c r="U903" s="97">
        <v>45155</v>
      </c>
    </row>
    <row r="904" spans="1:21">
      <c r="A904" s="86">
        <v>45156.481864351852</v>
      </c>
      <c r="B904" s="87" t="s">
        <v>66</v>
      </c>
      <c r="C904" s="88" t="s">
        <v>952</v>
      </c>
      <c r="D904" s="87" t="s">
        <v>1611</v>
      </c>
      <c r="E904" s="89">
        <v>4</v>
      </c>
      <c r="F904" s="87">
        <v>6971021</v>
      </c>
      <c r="G904" s="87" t="s">
        <v>68</v>
      </c>
      <c r="H904" s="87" t="s">
        <v>69</v>
      </c>
      <c r="I904" s="87" t="s">
        <v>44</v>
      </c>
      <c r="J904" s="90">
        <v>112.96</v>
      </c>
      <c r="K904" s="90">
        <v>451.84</v>
      </c>
      <c r="L904" s="87" t="s">
        <v>973</v>
      </c>
      <c r="M904" s="87">
        <v>33</v>
      </c>
      <c r="N904" s="88">
        <v>45151</v>
      </c>
      <c r="O904" s="88">
        <v>45158</v>
      </c>
      <c r="P904" s="87" t="s">
        <v>1588</v>
      </c>
      <c r="Q904" s="87" t="s">
        <v>3</v>
      </c>
      <c r="R904" s="89" t="s">
        <v>975</v>
      </c>
      <c r="S904" s="89" t="s">
        <v>1039</v>
      </c>
      <c r="T904" s="89" t="s">
        <v>994</v>
      </c>
      <c r="U904" s="91">
        <v>45155</v>
      </c>
    </row>
    <row r="905" spans="1:21">
      <c r="A905" s="92">
        <v>45154.491776157411</v>
      </c>
      <c r="B905" s="93" t="s">
        <v>66</v>
      </c>
      <c r="C905" s="94" t="s">
        <v>1612</v>
      </c>
      <c r="D905" s="93" t="s">
        <v>1594</v>
      </c>
      <c r="E905" s="95">
        <v>1</v>
      </c>
      <c r="F905" s="93" t="s">
        <v>68</v>
      </c>
      <c r="G905" s="93" t="s">
        <v>68</v>
      </c>
      <c r="H905" s="93" t="s">
        <v>278</v>
      </c>
      <c r="I905" s="93" t="s">
        <v>44</v>
      </c>
      <c r="J905" s="96">
        <v>112.96</v>
      </c>
      <c r="K905" s="96">
        <v>112.96</v>
      </c>
      <c r="L905" s="93" t="s">
        <v>981</v>
      </c>
      <c r="M905" s="93">
        <v>33</v>
      </c>
      <c r="N905" s="94">
        <v>45151</v>
      </c>
      <c r="O905" s="94">
        <v>45158</v>
      </c>
      <c r="P905" s="93" t="s">
        <v>1588</v>
      </c>
      <c r="Q905" s="93" t="s">
        <v>3</v>
      </c>
      <c r="R905" s="95" t="s">
        <v>975</v>
      </c>
      <c r="S905" s="95" t="s">
        <v>1044</v>
      </c>
      <c r="T905" s="95" t="s">
        <v>994</v>
      </c>
      <c r="U905" s="97">
        <v>45156</v>
      </c>
    </row>
    <row r="906" spans="1:21">
      <c r="A906" s="86">
        <v>45156.408883680553</v>
      </c>
      <c r="B906" s="87" t="s">
        <v>31</v>
      </c>
      <c r="C906" s="88" t="s">
        <v>1612</v>
      </c>
      <c r="D906" s="87" t="s">
        <v>1613</v>
      </c>
      <c r="E906" s="89">
        <v>4</v>
      </c>
      <c r="F906" s="87">
        <v>6966341</v>
      </c>
      <c r="G906" s="87" t="s">
        <v>68</v>
      </c>
      <c r="H906" s="87" t="s">
        <v>69</v>
      </c>
      <c r="I906" s="87" t="s">
        <v>44</v>
      </c>
      <c r="J906" s="90">
        <v>90.75</v>
      </c>
      <c r="K906" s="90">
        <v>363</v>
      </c>
      <c r="L906" s="87" t="s">
        <v>973</v>
      </c>
      <c r="M906" s="87">
        <v>33</v>
      </c>
      <c r="N906" s="88">
        <v>45151</v>
      </c>
      <c r="O906" s="88">
        <v>45158</v>
      </c>
      <c r="P906" s="87" t="s">
        <v>1588</v>
      </c>
      <c r="Q906" s="87" t="s">
        <v>3</v>
      </c>
      <c r="R906" s="89" t="s">
        <v>975</v>
      </c>
      <c r="S906" s="89" t="s">
        <v>1044</v>
      </c>
      <c r="T906" s="89" t="s">
        <v>994</v>
      </c>
      <c r="U906" s="91">
        <v>45156</v>
      </c>
    </row>
    <row r="907" spans="1:21">
      <c r="A907" s="92">
        <v>45156.409120601849</v>
      </c>
      <c r="B907" s="93" t="s">
        <v>65</v>
      </c>
      <c r="C907" s="94" t="s">
        <v>1612</v>
      </c>
      <c r="D907" s="93" t="s">
        <v>1613</v>
      </c>
      <c r="E907" s="95">
        <v>4</v>
      </c>
      <c r="F907" s="93">
        <v>6966341</v>
      </c>
      <c r="G907" s="93" t="s">
        <v>68</v>
      </c>
      <c r="H907" s="93" t="s">
        <v>69</v>
      </c>
      <c r="I907" s="93" t="s">
        <v>44</v>
      </c>
      <c r="J907" s="96">
        <v>111.36</v>
      </c>
      <c r="K907" s="96">
        <v>445.44</v>
      </c>
      <c r="L907" s="93" t="s">
        <v>973</v>
      </c>
      <c r="M907" s="93">
        <v>33</v>
      </c>
      <c r="N907" s="94">
        <v>45151</v>
      </c>
      <c r="O907" s="94">
        <v>45158</v>
      </c>
      <c r="P907" s="93" t="s">
        <v>1588</v>
      </c>
      <c r="Q907" s="93" t="s">
        <v>3</v>
      </c>
      <c r="R907" s="95" t="s">
        <v>975</v>
      </c>
      <c r="S907" s="95" t="s">
        <v>1044</v>
      </c>
      <c r="T907" s="95" t="s">
        <v>994</v>
      </c>
      <c r="U907" s="97">
        <v>45156</v>
      </c>
    </row>
    <row r="908" spans="1:21">
      <c r="A908" s="86">
        <v>45156.470608449075</v>
      </c>
      <c r="B908" s="87" t="s">
        <v>1500</v>
      </c>
      <c r="C908" s="88" t="s">
        <v>1612</v>
      </c>
      <c r="D908" s="87" t="s">
        <v>1595</v>
      </c>
      <c r="E908" s="89">
        <v>8</v>
      </c>
      <c r="F908" s="87">
        <v>6957912</v>
      </c>
      <c r="G908" s="87" t="s">
        <v>68</v>
      </c>
      <c r="H908" s="87" t="s">
        <v>69</v>
      </c>
      <c r="I908" s="87" t="s">
        <v>44</v>
      </c>
      <c r="J908" s="90">
        <v>109.19</v>
      </c>
      <c r="K908" s="90">
        <v>873.52</v>
      </c>
      <c r="L908" s="87" t="s">
        <v>973</v>
      </c>
      <c r="M908" s="87">
        <v>33</v>
      </c>
      <c r="N908" s="88">
        <v>45151</v>
      </c>
      <c r="O908" s="88">
        <v>45158</v>
      </c>
      <c r="P908" s="87" t="s">
        <v>1588</v>
      </c>
      <c r="Q908" s="87" t="s">
        <v>3</v>
      </c>
      <c r="R908" s="89" t="s">
        <v>975</v>
      </c>
      <c r="S908" s="89" t="s">
        <v>1044</v>
      </c>
      <c r="T908" s="89" t="s">
        <v>994</v>
      </c>
      <c r="U908" s="91">
        <v>45156</v>
      </c>
    </row>
    <row r="909" spans="1:21">
      <c r="A909" s="92">
        <v>45156.471970254628</v>
      </c>
      <c r="B909" s="93" t="s">
        <v>66</v>
      </c>
      <c r="C909" s="94" t="s">
        <v>1612</v>
      </c>
      <c r="D909" s="93" t="s">
        <v>1595</v>
      </c>
      <c r="E909" s="95">
        <v>2</v>
      </c>
      <c r="F909" s="93">
        <v>6957912</v>
      </c>
      <c r="G909" s="93" t="s">
        <v>68</v>
      </c>
      <c r="H909" s="93" t="s">
        <v>69</v>
      </c>
      <c r="I909" s="93" t="s">
        <v>44</v>
      </c>
      <c r="J909" s="96">
        <v>112.96</v>
      </c>
      <c r="K909" s="96">
        <v>225.92</v>
      </c>
      <c r="L909" s="93" t="s">
        <v>973</v>
      </c>
      <c r="M909" s="93">
        <v>33</v>
      </c>
      <c r="N909" s="94">
        <v>45151</v>
      </c>
      <c r="O909" s="94">
        <v>45158</v>
      </c>
      <c r="P909" s="93" t="s">
        <v>1588</v>
      </c>
      <c r="Q909" s="93" t="s">
        <v>3</v>
      </c>
      <c r="R909" s="95" t="s">
        <v>975</v>
      </c>
      <c r="S909" s="95" t="s">
        <v>1044</v>
      </c>
      <c r="T909" s="95" t="s">
        <v>994</v>
      </c>
      <c r="U909" s="97">
        <v>45156</v>
      </c>
    </row>
    <row r="910" spans="1:21">
      <c r="A910" s="86">
        <v>45156.475876041666</v>
      </c>
      <c r="B910" s="87" t="s">
        <v>66</v>
      </c>
      <c r="C910" s="88" t="s">
        <v>1612</v>
      </c>
      <c r="D910" s="87" t="s">
        <v>1614</v>
      </c>
      <c r="E910" s="89">
        <v>2</v>
      </c>
      <c r="F910" s="87">
        <v>6984733</v>
      </c>
      <c r="G910" s="87" t="s">
        <v>117</v>
      </c>
      <c r="H910" s="87" t="s">
        <v>69</v>
      </c>
      <c r="I910" s="87" t="s">
        <v>44</v>
      </c>
      <c r="J910" s="90">
        <v>112.96</v>
      </c>
      <c r="K910" s="90">
        <v>225.92</v>
      </c>
      <c r="L910" s="87" t="s">
        <v>973</v>
      </c>
      <c r="M910" s="87">
        <v>33</v>
      </c>
      <c r="N910" s="88">
        <v>45151</v>
      </c>
      <c r="O910" s="88">
        <v>45158</v>
      </c>
      <c r="P910" s="87" t="s">
        <v>1588</v>
      </c>
      <c r="Q910" s="87" t="s">
        <v>3</v>
      </c>
      <c r="R910" s="89" t="s">
        <v>975</v>
      </c>
      <c r="S910" s="89" t="s">
        <v>1044</v>
      </c>
      <c r="T910" s="89" t="s">
        <v>994</v>
      </c>
      <c r="U910" s="91">
        <v>45156</v>
      </c>
    </row>
    <row r="911" spans="1:21">
      <c r="A911" s="92">
        <v>45156.4800869213</v>
      </c>
      <c r="B911" s="93" t="s">
        <v>66</v>
      </c>
      <c r="C911" s="94" t="s">
        <v>1612</v>
      </c>
      <c r="D911" s="93" t="s">
        <v>1605</v>
      </c>
      <c r="E911" s="95">
        <v>2</v>
      </c>
      <c r="F911" s="93">
        <v>6971105</v>
      </c>
      <c r="G911" s="93" t="s">
        <v>68</v>
      </c>
      <c r="H911" s="93" t="s">
        <v>69</v>
      </c>
      <c r="I911" s="93" t="s">
        <v>44</v>
      </c>
      <c r="J911" s="96">
        <v>112.96</v>
      </c>
      <c r="K911" s="96">
        <v>225.92</v>
      </c>
      <c r="L911" s="93" t="s">
        <v>973</v>
      </c>
      <c r="M911" s="93">
        <v>33</v>
      </c>
      <c r="N911" s="94">
        <v>45151</v>
      </c>
      <c r="O911" s="94">
        <v>45158</v>
      </c>
      <c r="P911" s="93" t="s">
        <v>1588</v>
      </c>
      <c r="Q911" s="93" t="s">
        <v>3</v>
      </c>
      <c r="R911" s="95" t="s">
        <v>975</v>
      </c>
      <c r="S911" s="95" t="s">
        <v>1044</v>
      </c>
      <c r="T911" s="95" t="s">
        <v>994</v>
      </c>
      <c r="U911" s="97">
        <v>45156</v>
      </c>
    </row>
    <row r="912" spans="1:21">
      <c r="A912" s="86">
        <v>45156.480627430552</v>
      </c>
      <c r="B912" s="87" t="s">
        <v>66</v>
      </c>
      <c r="C912" s="88" t="s">
        <v>1612</v>
      </c>
      <c r="D912" s="87" t="s">
        <v>1615</v>
      </c>
      <c r="E912" s="89">
        <v>1</v>
      </c>
      <c r="F912" s="87">
        <v>6984733</v>
      </c>
      <c r="G912" s="87" t="s">
        <v>117</v>
      </c>
      <c r="H912" s="87" t="s">
        <v>69</v>
      </c>
      <c r="I912" s="87" t="s">
        <v>44</v>
      </c>
      <c r="J912" s="90">
        <v>112.96</v>
      </c>
      <c r="K912" s="90">
        <v>112.96</v>
      </c>
      <c r="L912" s="87" t="s">
        <v>973</v>
      </c>
      <c r="M912" s="87">
        <v>33</v>
      </c>
      <c r="N912" s="88">
        <v>45151</v>
      </c>
      <c r="O912" s="88">
        <v>45158</v>
      </c>
      <c r="P912" s="87" t="s">
        <v>1588</v>
      </c>
      <c r="Q912" s="87" t="s">
        <v>3</v>
      </c>
      <c r="R912" s="89" t="s">
        <v>975</v>
      </c>
      <c r="S912" s="89" t="s">
        <v>1044</v>
      </c>
      <c r="T912" s="89" t="s">
        <v>994</v>
      </c>
      <c r="U912" s="91">
        <v>45156</v>
      </c>
    </row>
    <row r="913" spans="1:21">
      <c r="A913" s="92">
        <v>45184.299231365738</v>
      </c>
      <c r="B913" s="93" t="s">
        <v>76</v>
      </c>
      <c r="C913" s="94" t="s">
        <v>1612</v>
      </c>
      <c r="D913" s="93" t="s">
        <v>156</v>
      </c>
      <c r="E913" s="95">
        <v>1</v>
      </c>
      <c r="F913" s="93">
        <v>6984733</v>
      </c>
      <c r="G913" s="93" t="s">
        <v>117</v>
      </c>
      <c r="H913" s="93" t="s">
        <v>69</v>
      </c>
      <c r="I913" s="93" t="s">
        <v>44</v>
      </c>
      <c r="J913" s="96">
        <v>116.75</v>
      </c>
      <c r="K913" s="96">
        <v>116.75</v>
      </c>
      <c r="L913" s="93" t="s">
        <v>973</v>
      </c>
      <c r="M913" s="93">
        <v>33</v>
      </c>
      <c r="N913" s="94">
        <v>45151</v>
      </c>
      <c r="O913" s="94">
        <v>45158</v>
      </c>
      <c r="P913" s="93" t="s">
        <v>1588</v>
      </c>
      <c r="Q913" s="93" t="s">
        <v>3</v>
      </c>
      <c r="R913" s="95" t="s">
        <v>975</v>
      </c>
      <c r="S913" s="95" t="s">
        <v>1044</v>
      </c>
      <c r="T913" s="95" t="s">
        <v>994</v>
      </c>
      <c r="U913" s="97">
        <v>45156</v>
      </c>
    </row>
    <row r="914" spans="1:21">
      <c r="A914" s="86">
        <v>45140.30583946759</v>
      </c>
      <c r="B914" s="87" t="s">
        <v>66</v>
      </c>
      <c r="C914" s="88" t="s">
        <v>1616</v>
      </c>
      <c r="D914" s="87" t="s">
        <v>1537</v>
      </c>
      <c r="E914" s="89">
        <v>1</v>
      </c>
      <c r="F914" s="87">
        <v>6984668</v>
      </c>
      <c r="G914" s="87" t="s">
        <v>68</v>
      </c>
      <c r="H914" s="87" t="s">
        <v>69</v>
      </c>
      <c r="I914" s="87" t="s">
        <v>44</v>
      </c>
      <c r="J914" s="90">
        <v>112.96</v>
      </c>
      <c r="K914" s="90">
        <v>112.96</v>
      </c>
      <c r="L914" s="87" t="s">
        <v>973</v>
      </c>
      <c r="M914" s="87">
        <v>31</v>
      </c>
      <c r="N914" s="88">
        <v>45137</v>
      </c>
      <c r="O914" s="88">
        <v>45144</v>
      </c>
      <c r="P914" s="87" t="s">
        <v>1535</v>
      </c>
      <c r="Q914" s="87" t="s">
        <v>3</v>
      </c>
      <c r="R914" s="89" t="s">
        <v>975</v>
      </c>
      <c r="S914" s="89" t="s">
        <v>1056</v>
      </c>
      <c r="T914" s="89" t="s">
        <v>994</v>
      </c>
      <c r="U914" s="91">
        <v>45140</v>
      </c>
    </row>
    <row r="915" spans="1:21">
      <c r="A915" s="92">
        <v>45140.30740578704</v>
      </c>
      <c r="B915" s="93" t="s">
        <v>66</v>
      </c>
      <c r="C915" s="94" t="s">
        <v>1616</v>
      </c>
      <c r="D915" s="93" t="s">
        <v>1538</v>
      </c>
      <c r="E915" s="95">
        <v>1</v>
      </c>
      <c r="F915" s="93">
        <v>6984669</v>
      </c>
      <c r="G915" s="93" t="s">
        <v>117</v>
      </c>
      <c r="H915" s="93" t="s">
        <v>69</v>
      </c>
      <c r="I915" s="93" t="s">
        <v>44</v>
      </c>
      <c r="J915" s="96">
        <v>112.96</v>
      </c>
      <c r="K915" s="96">
        <v>112.96</v>
      </c>
      <c r="L915" s="93" t="s">
        <v>973</v>
      </c>
      <c r="M915" s="93">
        <v>31</v>
      </c>
      <c r="N915" s="94">
        <v>45137</v>
      </c>
      <c r="O915" s="94">
        <v>45144</v>
      </c>
      <c r="P915" s="93" t="s">
        <v>1535</v>
      </c>
      <c r="Q915" s="93" t="s">
        <v>3</v>
      </c>
      <c r="R915" s="95" t="s">
        <v>975</v>
      </c>
      <c r="S915" s="95" t="s">
        <v>1056</v>
      </c>
      <c r="T915" s="95" t="s">
        <v>994</v>
      </c>
      <c r="U915" s="97">
        <v>45140</v>
      </c>
    </row>
    <row r="916" spans="1:21">
      <c r="A916" s="86">
        <v>45140.309770370368</v>
      </c>
      <c r="B916" s="87" t="s">
        <v>66</v>
      </c>
      <c r="C916" s="88" t="s">
        <v>1616</v>
      </c>
      <c r="D916" s="87" t="s">
        <v>1539</v>
      </c>
      <c r="E916" s="89">
        <v>2</v>
      </c>
      <c r="F916" s="87">
        <v>20028</v>
      </c>
      <c r="G916" s="87" t="s">
        <v>68</v>
      </c>
      <c r="H916" s="87" t="s">
        <v>69</v>
      </c>
      <c r="I916" s="87" t="s">
        <v>44</v>
      </c>
      <c r="J916" s="90">
        <v>112.96</v>
      </c>
      <c r="K916" s="90">
        <v>225.92</v>
      </c>
      <c r="L916" s="87" t="s">
        <v>973</v>
      </c>
      <c r="M916" s="87">
        <v>31</v>
      </c>
      <c r="N916" s="88">
        <v>45137</v>
      </c>
      <c r="O916" s="88">
        <v>45144</v>
      </c>
      <c r="P916" s="87" t="s">
        <v>1535</v>
      </c>
      <c r="Q916" s="87" t="s">
        <v>3</v>
      </c>
      <c r="R916" s="89" t="s">
        <v>975</v>
      </c>
      <c r="S916" s="89" t="s">
        <v>1056</v>
      </c>
      <c r="T916" s="89" t="s">
        <v>994</v>
      </c>
      <c r="U916" s="91">
        <v>45140</v>
      </c>
    </row>
    <row r="917" spans="1:21">
      <c r="A917" s="92">
        <v>45140.310552314812</v>
      </c>
      <c r="B917" s="93" t="s">
        <v>66</v>
      </c>
      <c r="C917" s="94" t="s">
        <v>1616</v>
      </c>
      <c r="D917" s="93" t="s">
        <v>1540</v>
      </c>
      <c r="E917" s="95">
        <v>1</v>
      </c>
      <c r="F917" s="93">
        <v>6953453</v>
      </c>
      <c r="G917" s="93" t="s">
        <v>68</v>
      </c>
      <c r="H917" s="93" t="s">
        <v>69</v>
      </c>
      <c r="I917" s="93" t="s">
        <v>44</v>
      </c>
      <c r="J917" s="96">
        <v>112.96</v>
      </c>
      <c r="K917" s="96">
        <v>112.96</v>
      </c>
      <c r="L917" s="93" t="s">
        <v>973</v>
      </c>
      <c r="M917" s="93">
        <v>31</v>
      </c>
      <c r="N917" s="94">
        <v>45137</v>
      </c>
      <c r="O917" s="94">
        <v>45144</v>
      </c>
      <c r="P917" s="93" t="s">
        <v>1535</v>
      </c>
      <c r="Q917" s="93" t="s">
        <v>3</v>
      </c>
      <c r="R917" s="95" t="s">
        <v>975</v>
      </c>
      <c r="S917" s="95" t="s">
        <v>1056</v>
      </c>
      <c r="T917" s="95" t="s">
        <v>994</v>
      </c>
      <c r="U917" s="97">
        <v>45140</v>
      </c>
    </row>
    <row r="918" spans="1:21">
      <c r="A918" s="86">
        <v>45140.464907291665</v>
      </c>
      <c r="B918" s="87" t="s">
        <v>31</v>
      </c>
      <c r="C918" s="88" t="s">
        <v>1616</v>
      </c>
      <c r="D918" s="87" t="s">
        <v>1617</v>
      </c>
      <c r="E918" s="89">
        <v>6</v>
      </c>
      <c r="F918" s="87">
        <v>20028</v>
      </c>
      <c r="G918" s="87" t="s">
        <v>68</v>
      </c>
      <c r="H918" s="87" t="s">
        <v>69</v>
      </c>
      <c r="I918" s="87" t="s">
        <v>44</v>
      </c>
      <c r="J918" s="90">
        <v>90.75</v>
      </c>
      <c r="K918" s="90">
        <v>544.5</v>
      </c>
      <c r="L918" s="87" t="s">
        <v>973</v>
      </c>
      <c r="M918" s="87">
        <v>31</v>
      </c>
      <c r="N918" s="88">
        <v>45137</v>
      </c>
      <c r="O918" s="88">
        <v>45144</v>
      </c>
      <c r="P918" s="87" t="s">
        <v>1535</v>
      </c>
      <c r="Q918" s="87" t="s">
        <v>3</v>
      </c>
      <c r="R918" s="89" t="s">
        <v>975</v>
      </c>
      <c r="S918" s="89" t="s">
        <v>1056</v>
      </c>
      <c r="T918" s="89" t="s">
        <v>994</v>
      </c>
      <c r="U918" s="91">
        <v>45140</v>
      </c>
    </row>
    <row r="919" spans="1:21">
      <c r="A919" s="92">
        <v>45140.500622337961</v>
      </c>
      <c r="B919" s="93" t="s">
        <v>575</v>
      </c>
      <c r="C919" s="94" t="s">
        <v>1616</v>
      </c>
      <c r="D919" s="93" t="s">
        <v>1618</v>
      </c>
      <c r="E919" s="95">
        <v>1</v>
      </c>
      <c r="F919" s="93" t="s">
        <v>68</v>
      </c>
      <c r="G919" s="93" t="s">
        <v>68</v>
      </c>
      <c r="H919" s="93" t="s">
        <v>980</v>
      </c>
      <c r="I919" s="93" t="s">
        <v>44</v>
      </c>
      <c r="J919" s="96">
        <v>101.52</v>
      </c>
      <c r="K919" s="96">
        <v>101.52</v>
      </c>
      <c r="L919" s="93" t="s">
        <v>981</v>
      </c>
      <c r="M919" s="93">
        <v>31</v>
      </c>
      <c r="N919" s="94">
        <v>45137</v>
      </c>
      <c r="O919" s="94">
        <v>45144</v>
      </c>
      <c r="P919" s="93" t="s">
        <v>1535</v>
      </c>
      <c r="Q919" s="93" t="s">
        <v>3</v>
      </c>
      <c r="R919" s="95" t="s">
        <v>975</v>
      </c>
      <c r="S919" s="95" t="s">
        <v>1056</v>
      </c>
      <c r="T919" s="95" t="s">
        <v>994</v>
      </c>
      <c r="U919" s="97">
        <v>45140</v>
      </c>
    </row>
    <row r="920" spans="1:21">
      <c r="A920" s="86">
        <v>45140.538711689813</v>
      </c>
      <c r="B920" s="87" t="s">
        <v>575</v>
      </c>
      <c r="C920" s="88" t="s">
        <v>1616</v>
      </c>
      <c r="D920" s="87" t="s">
        <v>1503</v>
      </c>
      <c r="E920" s="89">
        <v>6</v>
      </c>
      <c r="F920" s="87">
        <v>6983683</v>
      </c>
      <c r="G920" s="87" t="s">
        <v>68</v>
      </c>
      <c r="H920" s="87" t="s">
        <v>69</v>
      </c>
      <c r="I920" s="87" t="s">
        <v>44</v>
      </c>
      <c r="J920" s="90">
        <v>101.52</v>
      </c>
      <c r="K920" s="90">
        <v>609.12</v>
      </c>
      <c r="L920" s="87" t="s">
        <v>973</v>
      </c>
      <c r="M920" s="87">
        <v>31</v>
      </c>
      <c r="N920" s="88">
        <v>45137</v>
      </c>
      <c r="O920" s="88">
        <v>45144</v>
      </c>
      <c r="P920" s="87" t="s">
        <v>1535</v>
      </c>
      <c r="Q920" s="87" t="s">
        <v>3</v>
      </c>
      <c r="R920" s="89" t="s">
        <v>975</v>
      </c>
      <c r="S920" s="89" t="s">
        <v>1056</v>
      </c>
      <c r="T920" s="89" t="s">
        <v>994</v>
      </c>
      <c r="U920" s="91">
        <v>45140</v>
      </c>
    </row>
    <row r="921" spans="1:21">
      <c r="A921" s="92">
        <v>45140.579031597219</v>
      </c>
      <c r="B921" s="93" t="s">
        <v>34</v>
      </c>
      <c r="C921" s="94" t="s">
        <v>1616</v>
      </c>
      <c r="D921" s="93" t="s">
        <v>1619</v>
      </c>
      <c r="E921" s="95">
        <v>5</v>
      </c>
      <c r="F921" s="93">
        <v>6903612</v>
      </c>
      <c r="G921" s="93" t="s">
        <v>68</v>
      </c>
      <c r="H921" s="93" t="s">
        <v>69</v>
      </c>
      <c r="I921" s="93" t="s">
        <v>44</v>
      </c>
      <c r="J921" s="96">
        <v>109.19</v>
      </c>
      <c r="K921" s="96">
        <v>545.95000000000005</v>
      </c>
      <c r="L921" s="93" t="s">
        <v>973</v>
      </c>
      <c r="M921" s="93">
        <v>31</v>
      </c>
      <c r="N921" s="94">
        <v>45137</v>
      </c>
      <c r="O921" s="94">
        <v>45144</v>
      </c>
      <c r="P921" s="93" t="s">
        <v>1535</v>
      </c>
      <c r="Q921" s="93" t="s">
        <v>3</v>
      </c>
      <c r="R921" s="95" t="s">
        <v>975</v>
      </c>
      <c r="S921" s="95" t="s">
        <v>1056</v>
      </c>
      <c r="T921" s="95" t="s">
        <v>994</v>
      </c>
      <c r="U921" s="97">
        <v>45140</v>
      </c>
    </row>
    <row r="922" spans="1:21">
      <c r="A922" s="86">
        <v>45140.579915162038</v>
      </c>
      <c r="B922" s="87" t="s">
        <v>34</v>
      </c>
      <c r="C922" s="88" t="s">
        <v>1616</v>
      </c>
      <c r="D922" s="87" t="s">
        <v>1620</v>
      </c>
      <c r="E922" s="89">
        <v>3</v>
      </c>
      <c r="F922" s="87">
        <v>6984669</v>
      </c>
      <c r="G922" s="87" t="s">
        <v>68</v>
      </c>
      <c r="H922" s="87" t="s">
        <v>69</v>
      </c>
      <c r="I922" s="87" t="s">
        <v>44</v>
      </c>
      <c r="J922" s="90">
        <v>109.19</v>
      </c>
      <c r="K922" s="90">
        <v>327.57</v>
      </c>
      <c r="L922" s="87" t="s">
        <v>973</v>
      </c>
      <c r="M922" s="87">
        <v>31</v>
      </c>
      <c r="N922" s="88">
        <v>45137</v>
      </c>
      <c r="O922" s="88">
        <v>45144</v>
      </c>
      <c r="P922" s="87" t="s">
        <v>1535</v>
      </c>
      <c r="Q922" s="87" t="s">
        <v>3</v>
      </c>
      <c r="R922" s="89" t="s">
        <v>975</v>
      </c>
      <c r="S922" s="89" t="s">
        <v>1056</v>
      </c>
      <c r="T922" s="89" t="s">
        <v>994</v>
      </c>
      <c r="U922" s="91">
        <v>45140</v>
      </c>
    </row>
    <row r="923" spans="1:21">
      <c r="A923" s="92">
        <v>45140.58463946759</v>
      </c>
      <c r="B923" s="93" t="s">
        <v>65</v>
      </c>
      <c r="C923" s="94" t="s">
        <v>1616</v>
      </c>
      <c r="D923" s="93" t="s">
        <v>1504</v>
      </c>
      <c r="E923" s="95">
        <v>8</v>
      </c>
      <c r="F923" s="93">
        <v>6966341</v>
      </c>
      <c r="G923" s="93" t="s">
        <v>68</v>
      </c>
      <c r="H923" s="93" t="s">
        <v>69</v>
      </c>
      <c r="I923" s="93" t="s">
        <v>44</v>
      </c>
      <c r="J923" s="96">
        <v>111.36</v>
      </c>
      <c r="K923" s="96">
        <v>890.88</v>
      </c>
      <c r="L923" s="93" t="s">
        <v>973</v>
      </c>
      <c r="M923" s="93">
        <v>31</v>
      </c>
      <c r="N923" s="94">
        <v>45137</v>
      </c>
      <c r="O923" s="94">
        <v>45144</v>
      </c>
      <c r="P923" s="93" t="s">
        <v>1535</v>
      </c>
      <c r="Q923" s="93" t="s">
        <v>3</v>
      </c>
      <c r="R923" s="95" t="s">
        <v>975</v>
      </c>
      <c r="S923" s="95" t="s">
        <v>1056</v>
      </c>
      <c r="T923" s="95" t="s">
        <v>994</v>
      </c>
      <c r="U923" s="97">
        <v>45140</v>
      </c>
    </row>
    <row r="924" spans="1:21">
      <c r="A924" s="86">
        <v>45140.584955208331</v>
      </c>
      <c r="B924" s="87" t="s">
        <v>1476</v>
      </c>
      <c r="C924" s="88" t="s">
        <v>1616</v>
      </c>
      <c r="D924" s="87" t="s">
        <v>1504</v>
      </c>
      <c r="E924" s="89">
        <v>8</v>
      </c>
      <c r="F924" s="87">
        <v>6966341</v>
      </c>
      <c r="G924" s="87" t="s">
        <v>68</v>
      </c>
      <c r="H924" s="87" t="s">
        <v>69</v>
      </c>
      <c r="I924" s="87" t="s">
        <v>44</v>
      </c>
      <c r="J924" s="90">
        <v>109.19</v>
      </c>
      <c r="K924" s="90">
        <v>873.52</v>
      </c>
      <c r="L924" s="87" t="s">
        <v>973</v>
      </c>
      <c r="M924" s="87">
        <v>31</v>
      </c>
      <c r="N924" s="88">
        <v>45137</v>
      </c>
      <c r="O924" s="88">
        <v>45144</v>
      </c>
      <c r="P924" s="87" t="s">
        <v>1535</v>
      </c>
      <c r="Q924" s="87" t="s">
        <v>3</v>
      </c>
      <c r="R924" s="89" t="s">
        <v>975</v>
      </c>
      <c r="S924" s="89" t="s">
        <v>1056</v>
      </c>
      <c r="T924" s="89" t="s">
        <v>994</v>
      </c>
      <c r="U924" s="91">
        <v>45140</v>
      </c>
    </row>
    <row r="925" spans="1:21">
      <c r="A925" s="92">
        <v>45142.44650914352</v>
      </c>
      <c r="B925" s="93" t="s">
        <v>66</v>
      </c>
      <c r="C925" s="94" t="s">
        <v>1616</v>
      </c>
      <c r="D925" s="93" t="s">
        <v>1621</v>
      </c>
      <c r="E925" s="95">
        <v>1</v>
      </c>
      <c r="F925" s="93">
        <v>6966341</v>
      </c>
      <c r="G925" s="93" t="s">
        <v>68</v>
      </c>
      <c r="H925" s="93" t="s">
        <v>69</v>
      </c>
      <c r="I925" s="93" t="s">
        <v>44</v>
      </c>
      <c r="J925" s="96">
        <v>112.96</v>
      </c>
      <c r="K925" s="96">
        <v>112.96</v>
      </c>
      <c r="L925" s="93" t="s">
        <v>973</v>
      </c>
      <c r="M925" s="93">
        <v>31</v>
      </c>
      <c r="N925" s="94">
        <v>45137</v>
      </c>
      <c r="O925" s="94">
        <v>45144</v>
      </c>
      <c r="P925" s="93" t="s">
        <v>1535</v>
      </c>
      <c r="Q925" s="93" t="s">
        <v>3</v>
      </c>
      <c r="R925" s="95" t="s">
        <v>975</v>
      </c>
      <c r="S925" s="95" t="s">
        <v>1056</v>
      </c>
      <c r="T925" s="95" t="s">
        <v>994</v>
      </c>
      <c r="U925" s="97">
        <v>45140</v>
      </c>
    </row>
    <row r="926" spans="1:21">
      <c r="A926" s="86">
        <v>45142.469475347221</v>
      </c>
      <c r="B926" s="87" t="s">
        <v>66</v>
      </c>
      <c r="C926" s="88" t="s">
        <v>1616</v>
      </c>
      <c r="D926" s="87" t="s">
        <v>1622</v>
      </c>
      <c r="E926" s="89">
        <v>2</v>
      </c>
      <c r="F926" s="87">
        <v>6904723</v>
      </c>
      <c r="G926" s="87" t="s">
        <v>117</v>
      </c>
      <c r="H926" s="87" t="s">
        <v>69</v>
      </c>
      <c r="I926" s="87" t="s">
        <v>44</v>
      </c>
      <c r="J926" s="90">
        <v>112.96</v>
      </c>
      <c r="K926" s="90">
        <v>225.92</v>
      </c>
      <c r="L926" s="87" t="s">
        <v>973</v>
      </c>
      <c r="M926" s="87">
        <v>31</v>
      </c>
      <c r="N926" s="88">
        <v>45137</v>
      </c>
      <c r="O926" s="88">
        <v>45144</v>
      </c>
      <c r="P926" s="87" t="s">
        <v>1535</v>
      </c>
      <c r="Q926" s="87" t="s">
        <v>3</v>
      </c>
      <c r="R926" s="89" t="s">
        <v>975</v>
      </c>
      <c r="S926" s="89" t="s">
        <v>1056</v>
      </c>
      <c r="T926" s="89" t="s">
        <v>994</v>
      </c>
      <c r="U926" s="91">
        <v>45140</v>
      </c>
    </row>
    <row r="927" spans="1:21">
      <c r="A927" s="92">
        <v>45145.388117592593</v>
      </c>
      <c r="B927" s="93" t="s">
        <v>76</v>
      </c>
      <c r="C927" s="94" t="s">
        <v>1616</v>
      </c>
      <c r="D927" s="93" t="s">
        <v>156</v>
      </c>
      <c r="E927" s="95">
        <v>2</v>
      </c>
      <c r="F927" s="93">
        <v>6904723</v>
      </c>
      <c r="G927" s="93" t="s">
        <v>117</v>
      </c>
      <c r="H927" s="93" t="s">
        <v>69</v>
      </c>
      <c r="I927" s="93" t="s">
        <v>44</v>
      </c>
      <c r="J927" s="96">
        <v>116.75</v>
      </c>
      <c r="K927" s="96">
        <v>233.5</v>
      </c>
      <c r="L927" s="93" t="s">
        <v>973</v>
      </c>
      <c r="M927" s="93">
        <v>31</v>
      </c>
      <c r="N927" s="94">
        <v>45137</v>
      </c>
      <c r="O927" s="94">
        <v>45144</v>
      </c>
      <c r="P927" s="93" t="s">
        <v>1535</v>
      </c>
      <c r="Q927" s="93" t="s">
        <v>3</v>
      </c>
      <c r="R927" s="95" t="s">
        <v>975</v>
      </c>
      <c r="S927" s="95" t="s">
        <v>1056</v>
      </c>
      <c r="T927" s="95" t="s">
        <v>994</v>
      </c>
      <c r="U927" s="97">
        <v>45140</v>
      </c>
    </row>
    <row r="928" spans="1:21">
      <c r="A928" s="86">
        <v>45159.40358298611</v>
      </c>
      <c r="B928" s="87" t="s">
        <v>31</v>
      </c>
      <c r="C928" s="88" t="s">
        <v>1623</v>
      </c>
      <c r="D928" s="87" t="s">
        <v>1624</v>
      </c>
      <c r="E928" s="89">
        <v>1.5</v>
      </c>
      <c r="F928" s="87" t="s">
        <v>68</v>
      </c>
      <c r="G928" s="87" t="s">
        <v>68</v>
      </c>
      <c r="H928" s="87" t="s">
        <v>1091</v>
      </c>
      <c r="I928" s="87" t="s">
        <v>44</v>
      </c>
      <c r="J928" s="90">
        <v>90.75</v>
      </c>
      <c r="K928" s="90">
        <v>136.125</v>
      </c>
      <c r="L928" s="87" t="s">
        <v>981</v>
      </c>
      <c r="M928" s="87">
        <v>34</v>
      </c>
      <c r="N928" s="88">
        <v>45158</v>
      </c>
      <c r="O928" s="88">
        <v>45165</v>
      </c>
      <c r="P928" s="87" t="s">
        <v>1625</v>
      </c>
      <c r="Q928" s="87" t="s">
        <v>3</v>
      </c>
      <c r="R928" s="89" t="s">
        <v>975</v>
      </c>
      <c r="S928" s="89" t="s">
        <v>1179</v>
      </c>
      <c r="T928" s="89" t="s">
        <v>994</v>
      </c>
      <c r="U928" s="91">
        <v>45159</v>
      </c>
    </row>
    <row r="929" spans="1:21">
      <c r="A929" s="92">
        <v>45159.405073495371</v>
      </c>
      <c r="B929" s="93" t="s">
        <v>31</v>
      </c>
      <c r="C929" s="94" t="s">
        <v>1623</v>
      </c>
      <c r="D929" s="93" t="s">
        <v>1626</v>
      </c>
      <c r="E929" s="95">
        <v>2.5</v>
      </c>
      <c r="F929" s="93">
        <v>6966341</v>
      </c>
      <c r="G929" s="93" t="s">
        <v>68</v>
      </c>
      <c r="H929" s="93" t="s">
        <v>69</v>
      </c>
      <c r="I929" s="93" t="s">
        <v>44</v>
      </c>
      <c r="J929" s="96">
        <v>90.75</v>
      </c>
      <c r="K929" s="96">
        <v>226.875</v>
      </c>
      <c r="L929" s="93" t="s">
        <v>973</v>
      </c>
      <c r="M929" s="93">
        <v>34</v>
      </c>
      <c r="N929" s="94">
        <v>45158</v>
      </c>
      <c r="O929" s="94">
        <v>45165</v>
      </c>
      <c r="P929" s="93" t="s">
        <v>1625</v>
      </c>
      <c r="Q929" s="93" t="s">
        <v>3</v>
      </c>
      <c r="R929" s="95" t="s">
        <v>975</v>
      </c>
      <c r="S929" s="95" t="s">
        <v>1179</v>
      </c>
      <c r="T929" s="95" t="s">
        <v>994</v>
      </c>
      <c r="U929" s="97">
        <v>45159</v>
      </c>
    </row>
    <row r="930" spans="1:21">
      <c r="A930" s="86">
        <v>45159.574320370368</v>
      </c>
      <c r="B930" s="87" t="s">
        <v>35</v>
      </c>
      <c r="C930" s="88" t="s">
        <v>1623</v>
      </c>
      <c r="D930" s="87" t="s">
        <v>1627</v>
      </c>
      <c r="E930" s="89">
        <v>8</v>
      </c>
      <c r="F930" s="87" t="s">
        <v>68</v>
      </c>
      <c r="G930" s="87" t="s">
        <v>68</v>
      </c>
      <c r="H930" s="87" t="s">
        <v>1091</v>
      </c>
      <c r="I930" s="87" t="s">
        <v>44</v>
      </c>
      <c r="J930" s="90">
        <v>109.19</v>
      </c>
      <c r="K930" s="90">
        <v>873.52</v>
      </c>
      <c r="L930" s="87" t="s">
        <v>981</v>
      </c>
      <c r="M930" s="87">
        <v>34</v>
      </c>
      <c r="N930" s="88">
        <v>45158</v>
      </c>
      <c r="O930" s="88">
        <v>45165</v>
      </c>
      <c r="P930" s="87" t="s">
        <v>1625</v>
      </c>
      <c r="Q930" s="87" t="s">
        <v>3</v>
      </c>
      <c r="R930" s="89" t="s">
        <v>975</v>
      </c>
      <c r="S930" s="89" t="s">
        <v>1179</v>
      </c>
      <c r="T930" s="89" t="s">
        <v>994</v>
      </c>
      <c r="U930" s="91">
        <v>45159</v>
      </c>
    </row>
    <row r="931" spans="1:21">
      <c r="A931" s="92">
        <v>45159.578112268522</v>
      </c>
      <c r="B931" s="93" t="s">
        <v>65</v>
      </c>
      <c r="C931" s="94" t="s">
        <v>1623</v>
      </c>
      <c r="D931" s="93" t="s">
        <v>1628</v>
      </c>
      <c r="E931" s="95">
        <v>1.5</v>
      </c>
      <c r="F931" s="93"/>
      <c r="G931" s="93" t="s">
        <v>68</v>
      </c>
      <c r="H931" s="93" t="s">
        <v>1091</v>
      </c>
      <c r="I931" s="93" t="s">
        <v>44</v>
      </c>
      <c r="J931" s="96">
        <v>111.36</v>
      </c>
      <c r="K931" s="96">
        <v>167.04</v>
      </c>
      <c r="L931" s="93" t="s">
        <v>981</v>
      </c>
      <c r="M931" s="93">
        <v>34</v>
      </c>
      <c r="N931" s="94">
        <v>45158</v>
      </c>
      <c r="O931" s="94">
        <v>45165</v>
      </c>
      <c r="P931" s="93" t="s">
        <v>1625</v>
      </c>
      <c r="Q931" s="93" t="s">
        <v>3</v>
      </c>
      <c r="R931" s="95" t="s">
        <v>975</v>
      </c>
      <c r="S931" s="95" t="s">
        <v>1179</v>
      </c>
      <c r="T931" s="95" t="s">
        <v>994</v>
      </c>
      <c r="U931" s="97">
        <v>45159</v>
      </c>
    </row>
    <row r="932" spans="1:21">
      <c r="A932" s="86">
        <v>45159.578706250002</v>
      </c>
      <c r="B932" s="87" t="s">
        <v>65</v>
      </c>
      <c r="C932" s="88" t="s">
        <v>1623</v>
      </c>
      <c r="D932" s="87" t="s">
        <v>1629</v>
      </c>
      <c r="E932" s="89">
        <v>6.5</v>
      </c>
      <c r="F932" s="87">
        <v>6966341</v>
      </c>
      <c r="G932" s="87" t="s">
        <v>68</v>
      </c>
      <c r="H932" s="87" t="s">
        <v>69</v>
      </c>
      <c r="I932" s="87" t="s">
        <v>44</v>
      </c>
      <c r="J932" s="90">
        <v>111.36</v>
      </c>
      <c r="K932" s="90">
        <v>723.84</v>
      </c>
      <c r="L932" s="87" t="s">
        <v>973</v>
      </c>
      <c r="M932" s="87">
        <v>34</v>
      </c>
      <c r="N932" s="88">
        <v>45158</v>
      </c>
      <c r="O932" s="88">
        <v>45165</v>
      </c>
      <c r="P932" s="87" t="s">
        <v>1625</v>
      </c>
      <c r="Q932" s="87" t="s">
        <v>3</v>
      </c>
      <c r="R932" s="89" t="s">
        <v>975</v>
      </c>
      <c r="S932" s="89" t="s">
        <v>1179</v>
      </c>
      <c r="T932" s="89" t="s">
        <v>994</v>
      </c>
      <c r="U932" s="91">
        <v>45159</v>
      </c>
    </row>
    <row r="933" spans="1:21">
      <c r="A933" s="92">
        <v>45163.476901967595</v>
      </c>
      <c r="B933" s="93" t="s">
        <v>66</v>
      </c>
      <c r="C933" s="94" t="s">
        <v>1623</v>
      </c>
      <c r="D933" s="93" t="s">
        <v>1630</v>
      </c>
      <c r="E933" s="95">
        <v>4</v>
      </c>
      <c r="F933" s="93">
        <v>6966341</v>
      </c>
      <c r="G933" s="93" t="s">
        <v>68</v>
      </c>
      <c r="H933" s="93" t="s">
        <v>69</v>
      </c>
      <c r="I933" s="93" t="s">
        <v>44</v>
      </c>
      <c r="J933" s="96">
        <v>112.96</v>
      </c>
      <c r="K933" s="96">
        <v>451.84</v>
      </c>
      <c r="L933" s="93" t="s">
        <v>973</v>
      </c>
      <c r="M933" s="93">
        <v>34</v>
      </c>
      <c r="N933" s="94">
        <v>45158</v>
      </c>
      <c r="O933" s="94">
        <v>45165</v>
      </c>
      <c r="P933" s="93" t="s">
        <v>1625</v>
      </c>
      <c r="Q933" s="93" t="s">
        <v>3</v>
      </c>
      <c r="R933" s="95" t="s">
        <v>975</v>
      </c>
      <c r="S933" s="95" t="s">
        <v>1179</v>
      </c>
      <c r="T933" s="95" t="s">
        <v>994</v>
      </c>
      <c r="U933" s="97">
        <v>45159</v>
      </c>
    </row>
    <row r="934" spans="1:21">
      <c r="A934" s="86">
        <v>45163.478579282404</v>
      </c>
      <c r="B934" s="87" t="s">
        <v>66</v>
      </c>
      <c r="C934" s="88" t="s">
        <v>1623</v>
      </c>
      <c r="D934" s="87" t="s">
        <v>1631</v>
      </c>
      <c r="E934" s="89">
        <v>1</v>
      </c>
      <c r="F934" s="87">
        <v>6957912</v>
      </c>
      <c r="G934" s="87" t="s">
        <v>68</v>
      </c>
      <c r="H934" s="87" t="s">
        <v>69</v>
      </c>
      <c r="I934" s="87" t="s">
        <v>44</v>
      </c>
      <c r="J934" s="90">
        <v>112.96</v>
      </c>
      <c r="K934" s="90">
        <v>112.96</v>
      </c>
      <c r="L934" s="87" t="s">
        <v>973</v>
      </c>
      <c r="M934" s="87">
        <v>34</v>
      </c>
      <c r="N934" s="88">
        <v>45158</v>
      </c>
      <c r="O934" s="88">
        <v>45165</v>
      </c>
      <c r="P934" s="87" t="s">
        <v>1625</v>
      </c>
      <c r="Q934" s="87" t="s">
        <v>3</v>
      </c>
      <c r="R934" s="89" t="s">
        <v>975</v>
      </c>
      <c r="S934" s="89" t="s">
        <v>1179</v>
      </c>
      <c r="T934" s="89" t="s">
        <v>994</v>
      </c>
      <c r="U934" s="91">
        <v>45159</v>
      </c>
    </row>
    <row r="935" spans="1:21">
      <c r="A935" s="92">
        <v>45163.478901273149</v>
      </c>
      <c r="B935" s="93" t="s">
        <v>1500</v>
      </c>
      <c r="C935" s="94" t="s">
        <v>1623</v>
      </c>
      <c r="D935" s="93" t="s">
        <v>1631</v>
      </c>
      <c r="E935" s="95">
        <v>8</v>
      </c>
      <c r="F935" s="93">
        <v>6957912</v>
      </c>
      <c r="G935" s="93" t="s">
        <v>68</v>
      </c>
      <c r="H935" s="93" t="s">
        <v>69</v>
      </c>
      <c r="I935" s="93" t="s">
        <v>44</v>
      </c>
      <c r="J935" s="96">
        <v>109.19</v>
      </c>
      <c r="K935" s="96">
        <v>873.52</v>
      </c>
      <c r="L935" s="93" t="s">
        <v>973</v>
      </c>
      <c r="M935" s="93">
        <v>34</v>
      </c>
      <c r="N935" s="94">
        <v>45158</v>
      </c>
      <c r="O935" s="94">
        <v>45165</v>
      </c>
      <c r="P935" s="93" t="s">
        <v>1625</v>
      </c>
      <c r="Q935" s="93" t="s">
        <v>3</v>
      </c>
      <c r="R935" s="95" t="s">
        <v>975</v>
      </c>
      <c r="S935" s="95" t="s">
        <v>1179</v>
      </c>
      <c r="T935" s="95" t="s">
        <v>994</v>
      </c>
      <c r="U935" s="97">
        <v>45159</v>
      </c>
    </row>
    <row r="936" spans="1:21">
      <c r="A936" s="86">
        <v>45163.481485879631</v>
      </c>
      <c r="B936" s="87" t="s">
        <v>66</v>
      </c>
      <c r="C936" s="88" t="s">
        <v>1623</v>
      </c>
      <c r="D936" s="87" t="s">
        <v>1632</v>
      </c>
      <c r="E936" s="89">
        <v>1.5</v>
      </c>
      <c r="F936" s="87" t="s">
        <v>68</v>
      </c>
      <c r="G936" s="87" t="s">
        <v>68</v>
      </c>
      <c r="H936" s="87" t="s">
        <v>1091</v>
      </c>
      <c r="I936" s="87" t="s">
        <v>44</v>
      </c>
      <c r="J936" s="90">
        <v>112.96</v>
      </c>
      <c r="K936" s="90">
        <v>169.44</v>
      </c>
      <c r="L936" s="87" t="s">
        <v>981</v>
      </c>
      <c r="M936" s="87">
        <v>34</v>
      </c>
      <c r="N936" s="88">
        <v>45158</v>
      </c>
      <c r="O936" s="88">
        <v>45165</v>
      </c>
      <c r="P936" s="87" t="s">
        <v>1625</v>
      </c>
      <c r="Q936" s="87" t="s">
        <v>3</v>
      </c>
      <c r="R936" s="89" t="s">
        <v>975</v>
      </c>
      <c r="S936" s="89" t="s">
        <v>1179</v>
      </c>
      <c r="T936" s="89" t="s">
        <v>994</v>
      </c>
      <c r="U936" s="91">
        <v>45159</v>
      </c>
    </row>
    <row r="937" spans="1:21">
      <c r="A937" s="92">
        <v>45163.492639351854</v>
      </c>
      <c r="B937" s="93" t="s">
        <v>66</v>
      </c>
      <c r="C937" s="94" t="s">
        <v>1623</v>
      </c>
      <c r="D937" s="93" t="s">
        <v>1633</v>
      </c>
      <c r="E937" s="95">
        <v>1.5</v>
      </c>
      <c r="F937" s="93">
        <v>6984733</v>
      </c>
      <c r="G937" s="93" t="s">
        <v>117</v>
      </c>
      <c r="H937" s="93" t="s">
        <v>69</v>
      </c>
      <c r="I937" s="93" t="s">
        <v>44</v>
      </c>
      <c r="J937" s="96">
        <v>112.96</v>
      </c>
      <c r="K937" s="96">
        <v>169.44</v>
      </c>
      <c r="L937" s="93" t="s">
        <v>973</v>
      </c>
      <c r="M937" s="93">
        <v>34</v>
      </c>
      <c r="N937" s="94">
        <v>45158</v>
      </c>
      <c r="O937" s="94">
        <v>45165</v>
      </c>
      <c r="P937" s="93" t="s">
        <v>1625</v>
      </c>
      <c r="Q937" s="93" t="s">
        <v>3</v>
      </c>
      <c r="R937" s="95" t="s">
        <v>975</v>
      </c>
      <c r="S937" s="95" t="s">
        <v>1179</v>
      </c>
      <c r="T937" s="95" t="s">
        <v>994</v>
      </c>
      <c r="U937" s="97">
        <v>45159</v>
      </c>
    </row>
    <row r="938" spans="1:21">
      <c r="A938" s="86">
        <v>45184.303504976851</v>
      </c>
      <c r="B938" s="87" t="s">
        <v>76</v>
      </c>
      <c r="C938" s="88" t="s">
        <v>1623</v>
      </c>
      <c r="D938" s="87" t="s">
        <v>156</v>
      </c>
      <c r="E938" s="89">
        <v>1</v>
      </c>
      <c r="F938" s="87">
        <v>6984733</v>
      </c>
      <c r="G938" s="87" t="s">
        <v>117</v>
      </c>
      <c r="H938" s="87" t="s">
        <v>69</v>
      </c>
      <c r="I938" s="87" t="s">
        <v>44</v>
      </c>
      <c r="J938" s="90">
        <v>116.75</v>
      </c>
      <c r="K938" s="90">
        <v>116.75</v>
      </c>
      <c r="L938" s="87" t="s">
        <v>973</v>
      </c>
      <c r="M938" s="87">
        <v>34</v>
      </c>
      <c r="N938" s="88">
        <v>45158</v>
      </c>
      <c r="O938" s="88">
        <v>45165</v>
      </c>
      <c r="P938" s="87" t="s">
        <v>1625</v>
      </c>
      <c r="Q938" s="87" t="s">
        <v>3</v>
      </c>
      <c r="R938" s="89" t="s">
        <v>975</v>
      </c>
      <c r="S938" s="89" t="s">
        <v>1179</v>
      </c>
      <c r="T938" s="89" t="s">
        <v>994</v>
      </c>
      <c r="U938" s="91">
        <v>45159</v>
      </c>
    </row>
    <row r="939" spans="1:21">
      <c r="A939" s="92">
        <v>45160.574110300928</v>
      </c>
      <c r="B939" s="93" t="s">
        <v>35</v>
      </c>
      <c r="C939" s="94" t="s">
        <v>1634</v>
      </c>
      <c r="D939" s="93" t="s">
        <v>1635</v>
      </c>
      <c r="E939" s="95">
        <v>6</v>
      </c>
      <c r="F939" s="93" t="s">
        <v>68</v>
      </c>
      <c r="G939" s="93" t="s">
        <v>68</v>
      </c>
      <c r="H939" s="93" t="s">
        <v>1091</v>
      </c>
      <c r="I939" s="93" t="s">
        <v>44</v>
      </c>
      <c r="J939" s="96">
        <v>109.19</v>
      </c>
      <c r="K939" s="96">
        <v>655.14</v>
      </c>
      <c r="L939" s="93" t="s">
        <v>981</v>
      </c>
      <c r="M939" s="93">
        <v>34</v>
      </c>
      <c r="N939" s="94">
        <v>45158</v>
      </c>
      <c r="O939" s="94">
        <v>45165</v>
      </c>
      <c r="P939" s="93" t="s">
        <v>1625</v>
      </c>
      <c r="Q939" s="93" t="s">
        <v>3</v>
      </c>
      <c r="R939" s="95" t="s">
        <v>975</v>
      </c>
      <c r="S939" s="95" t="s">
        <v>976</v>
      </c>
      <c r="T939" s="95" t="s">
        <v>994</v>
      </c>
      <c r="U939" s="97">
        <v>45160</v>
      </c>
    </row>
    <row r="940" spans="1:21">
      <c r="A940" s="86">
        <v>45160.57545034722</v>
      </c>
      <c r="B940" s="87" t="s">
        <v>35</v>
      </c>
      <c r="C940" s="88" t="s">
        <v>1634</v>
      </c>
      <c r="D940" s="87" t="s">
        <v>1636</v>
      </c>
      <c r="E940" s="89">
        <v>2</v>
      </c>
      <c r="F940" s="87" t="s">
        <v>68</v>
      </c>
      <c r="G940" s="87" t="s">
        <v>68</v>
      </c>
      <c r="H940" s="87" t="s">
        <v>980</v>
      </c>
      <c r="I940" s="87" t="s">
        <v>44</v>
      </c>
      <c r="J940" s="90">
        <v>109.19</v>
      </c>
      <c r="K940" s="90">
        <v>218.38</v>
      </c>
      <c r="L940" s="87" t="s">
        <v>981</v>
      </c>
      <c r="M940" s="87">
        <v>34</v>
      </c>
      <c r="N940" s="88">
        <v>45158</v>
      </c>
      <c r="O940" s="88">
        <v>45165</v>
      </c>
      <c r="P940" s="87" t="s">
        <v>1625</v>
      </c>
      <c r="Q940" s="87" t="s">
        <v>3</v>
      </c>
      <c r="R940" s="89" t="s">
        <v>975</v>
      </c>
      <c r="S940" s="89" t="s">
        <v>976</v>
      </c>
      <c r="T940" s="89" t="s">
        <v>994</v>
      </c>
      <c r="U940" s="91">
        <v>45160</v>
      </c>
    </row>
    <row r="941" spans="1:21">
      <c r="A941" s="92">
        <v>45160.579052546294</v>
      </c>
      <c r="B941" s="93" t="s">
        <v>31</v>
      </c>
      <c r="C941" s="94" t="s">
        <v>1634</v>
      </c>
      <c r="D941" s="93" t="s">
        <v>1636</v>
      </c>
      <c r="E941" s="95">
        <v>3</v>
      </c>
      <c r="F941" s="93" t="s">
        <v>68</v>
      </c>
      <c r="G941" s="93" t="s">
        <v>68</v>
      </c>
      <c r="H941" s="93" t="s">
        <v>1091</v>
      </c>
      <c r="I941" s="93" t="s">
        <v>44</v>
      </c>
      <c r="J941" s="96">
        <v>90.75</v>
      </c>
      <c r="K941" s="96">
        <v>272.25</v>
      </c>
      <c r="L941" s="93" t="s">
        <v>981</v>
      </c>
      <c r="M941" s="93">
        <v>34</v>
      </c>
      <c r="N941" s="94">
        <v>45158</v>
      </c>
      <c r="O941" s="94">
        <v>45165</v>
      </c>
      <c r="P941" s="93" t="s">
        <v>1625</v>
      </c>
      <c r="Q941" s="93" t="s">
        <v>3</v>
      </c>
      <c r="R941" s="95" t="s">
        <v>975</v>
      </c>
      <c r="S941" s="95" t="s">
        <v>976</v>
      </c>
      <c r="T941" s="95" t="s">
        <v>994</v>
      </c>
      <c r="U941" s="97">
        <v>45160</v>
      </c>
    </row>
    <row r="942" spans="1:21">
      <c r="A942" s="86">
        <v>45160.57924201389</v>
      </c>
      <c r="B942" s="87" t="s">
        <v>65</v>
      </c>
      <c r="C942" s="88" t="s">
        <v>1634</v>
      </c>
      <c r="D942" s="87" t="s">
        <v>1636</v>
      </c>
      <c r="E942" s="89">
        <v>3</v>
      </c>
      <c r="F942" s="87" t="s">
        <v>68</v>
      </c>
      <c r="G942" s="87" t="s">
        <v>68</v>
      </c>
      <c r="H942" s="87" t="s">
        <v>1091</v>
      </c>
      <c r="I942" s="87" t="s">
        <v>44</v>
      </c>
      <c r="J942" s="90">
        <v>111.36</v>
      </c>
      <c r="K942" s="90">
        <v>334.08</v>
      </c>
      <c r="L942" s="87" t="s">
        <v>981</v>
      </c>
      <c r="M942" s="87">
        <v>34</v>
      </c>
      <c r="N942" s="88">
        <v>45158</v>
      </c>
      <c r="O942" s="88">
        <v>45165</v>
      </c>
      <c r="P942" s="87" t="s">
        <v>1625</v>
      </c>
      <c r="Q942" s="87" t="s">
        <v>3</v>
      </c>
      <c r="R942" s="89" t="s">
        <v>975</v>
      </c>
      <c r="S942" s="89" t="s">
        <v>976</v>
      </c>
      <c r="T942" s="89" t="s">
        <v>994</v>
      </c>
      <c r="U942" s="91">
        <v>45160</v>
      </c>
    </row>
    <row r="943" spans="1:21">
      <c r="A943" s="92">
        <v>45160.580140740742</v>
      </c>
      <c r="B943" s="93" t="s">
        <v>65</v>
      </c>
      <c r="C943" s="94" t="s">
        <v>1634</v>
      </c>
      <c r="D943" s="93" t="s">
        <v>1626</v>
      </c>
      <c r="E943" s="95">
        <v>5</v>
      </c>
      <c r="F943" s="93">
        <v>6966341</v>
      </c>
      <c r="G943" s="93" t="s">
        <v>68</v>
      </c>
      <c r="H943" s="93" t="s">
        <v>69</v>
      </c>
      <c r="I943" s="93" t="s">
        <v>44</v>
      </c>
      <c r="J943" s="96">
        <v>111.36</v>
      </c>
      <c r="K943" s="96">
        <v>556.79999999999995</v>
      </c>
      <c r="L943" s="93" t="s">
        <v>973</v>
      </c>
      <c r="M943" s="93">
        <v>34</v>
      </c>
      <c r="N943" s="94">
        <v>45158</v>
      </c>
      <c r="O943" s="94">
        <v>45165</v>
      </c>
      <c r="P943" s="93" t="s">
        <v>1625</v>
      </c>
      <c r="Q943" s="93" t="s">
        <v>3</v>
      </c>
      <c r="R943" s="95" t="s">
        <v>975</v>
      </c>
      <c r="S943" s="95" t="s">
        <v>976</v>
      </c>
      <c r="T943" s="95" t="s">
        <v>994</v>
      </c>
      <c r="U943" s="97">
        <v>45160</v>
      </c>
    </row>
    <row r="944" spans="1:21">
      <c r="A944" s="86">
        <v>45160.580364004629</v>
      </c>
      <c r="B944" s="87" t="s">
        <v>31</v>
      </c>
      <c r="C944" s="88" t="s">
        <v>1634</v>
      </c>
      <c r="D944" s="87" t="s">
        <v>1626</v>
      </c>
      <c r="E944" s="89">
        <v>5</v>
      </c>
      <c r="F944" s="87">
        <v>6966341</v>
      </c>
      <c r="G944" s="87" t="s">
        <v>68</v>
      </c>
      <c r="H944" s="87" t="s">
        <v>69</v>
      </c>
      <c r="I944" s="87" t="s">
        <v>44</v>
      </c>
      <c r="J944" s="90">
        <v>90.75</v>
      </c>
      <c r="K944" s="90">
        <v>453.75</v>
      </c>
      <c r="L944" s="87" t="s">
        <v>973</v>
      </c>
      <c r="M944" s="87">
        <v>34</v>
      </c>
      <c r="N944" s="88">
        <v>45158</v>
      </c>
      <c r="O944" s="88">
        <v>45165</v>
      </c>
      <c r="P944" s="87" t="s">
        <v>1625</v>
      </c>
      <c r="Q944" s="87" t="s">
        <v>3</v>
      </c>
      <c r="R944" s="89" t="s">
        <v>975</v>
      </c>
      <c r="S944" s="89" t="s">
        <v>976</v>
      </c>
      <c r="T944" s="89" t="s">
        <v>994</v>
      </c>
      <c r="U944" s="91">
        <v>45160</v>
      </c>
    </row>
    <row r="945" spans="1:21">
      <c r="A945" s="92">
        <v>45163.477160879629</v>
      </c>
      <c r="B945" s="93" t="s">
        <v>66</v>
      </c>
      <c r="C945" s="94" t="s">
        <v>1634</v>
      </c>
      <c r="D945" s="93" t="s">
        <v>1630</v>
      </c>
      <c r="E945" s="95">
        <v>1</v>
      </c>
      <c r="F945" s="93">
        <v>6966341</v>
      </c>
      <c r="G945" s="93" t="s">
        <v>68</v>
      </c>
      <c r="H945" s="93" t="s">
        <v>69</v>
      </c>
      <c r="I945" s="93" t="s">
        <v>44</v>
      </c>
      <c r="J945" s="96">
        <v>112.96</v>
      </c>
      <c r="K945" s="96">
        <v>112.96</v>
      </c>
      <c r="L945" s="93" t="s">
        <v>973</v>
      </c>
      <c r="M945" s="93">
        <v>34</v>
      </c>
      <c r="N945" s="94">
        <v>45158</v>
      </c>
      <c r="O945" s="94">
        <v>45165</v>
      </c>
      <c r="P945" s="93" t="s">
        <v>1625</v>
      </c>
      <c r="Q945" s="93" t="s">
        <v>3</v>
      </c>
      <c r="R945" s="95" t="s">
        <v>975</v>
      </c>
      <c r="S945" s="95" t="s">
        <v>976</v>
      </c>
      <c r="T945" s="95" t="s">
        <v>994</v>
      </c>
      <c r="U945" s="97">
        <v>45160</v>
      </c>
    </row>
    <row r="946" spans="1:21">
      <c r="A946" s="86">
        <v>45163.478539814816</v>
      </c>
      <c r="B946" s="87" t="s">
        <v>66</v>
      </c>
      <c r="C946" s="88" t="s">
        <v>1634</v>
      </c>
      <c r="D946" s="87" t="s">
        <v>1631</v>
      </c>
      <c r="E946" s="89">
        <v>1</v>
      </c>
      <c r="F946" s="87">
        <v>6957912</v>
      </c>
      <c r="G946" s="87" t="s">
        <v>68</v>
      </c>
      <c r="H946" s="87" t="s">
        <v>69</v>
      </c>
      <c r="I946" s="87" t="s">
        <v>44</v>
      </c>
      <c r="J946" s="90">
        <v>112.96</v>
      </c>
      <c r="K946" s="90">
        <v>112.96</v>
      </c>
      <c r="L946" s="87" t="s">
        <v>973</v>
      </c>
      <c r="M946" s="87">
        <v>34</v>
      </c>
      <c r="N946" s="88">
        <v>45158</v>
      </c>
      <c r="O946" s="88">
        <v>45165</v>
      </c>
      <c r="P946" s="87" t="s">
        <v>1625</v>
      </c>
      <c r="Q946" s="87" t="s">
        <v>3</v>
      </c>
      <c r="R946" s="89" t="s">
        <v>975</v>
      </c>
      <c r="S946" s="89" t="s">
        <v>976</v>
      </c>
      <c r="T946" s="89" t="s">
        <v>994</v>
      </c>
      <c r="U946" s="91">
        <v>45160</v>
      </c>
    </row>
    <row r="947" spans="1:21">
      <c r="A947" s="92">
        <v>45163.478960995373</v>
      </c>
      <c r="B947" s="93" t="s">
        <v>1500</v>
      </c>
      <c r="C947" s="94" t="s">
        <v>1634</v>
      </c>
      <c r="D947" s="93" t="s">
        <v>1631</v>
      </c>
      <c r="E947" s="95">
        <v>8</v>
      </c>
      <c r="F947" s="93">
        <v>6957912</v>
      </c>
      <c r="G947" s="93" t="s">
        <v>68</v>
      </c>
      <c r="H947" s="93" t="s">
        <v>69</v>
      </c>
      <c r="I947" s="93" t="s">
        <v>44</v>
      </c>
      <c r="J947" s="96">
        <v>109.19</v>
      </c>
      <c r="K947" s="96">
        <v>873.52</v>
      </c>
      <c r="L947" s="93" t="s">
        <v>973</v>
      </c>
      <c r="M947" s="93">
        <v>34</v>
      </c>
      <c r="N947" s="94">
        <v>45158</v>
      </c>
      <c r="O947" s="94">
        <v>45165</v>
      </c>
      <c r="P947" s="93" t="s">
        <v>1625</v>
      </c>
      <c r="Q947" s="93" t="s">
        <v>3</v>
      </c>
      <c r="R947" s="95" t="s">
        <v>975</v>
      </c>
      <c r="S947" s="95" t="s">
        <v>976</v>
      </c>
      <c r="T947" s="95" t="s">
        <v>994</v>
      </c>
      <c r="U947" s="97">
        <v>45160</v>
      </c>
    </row>
    <row r="948" spans="1:21">
      <c r="A948" s="86">
        <v>45163.493532986111</v>
      </c>
      <c r="B948" s="87" t="s">
        <v>66</v>
      </c>
      <c r="C948" s="88" t="s">
        <v>1634</v>
      </c>
      <c r="D948" s="87" t="s">
        <v>1637</v>
      </c>
      <c r="E948" s="89">
        <v>1</v>
      </c>
      <c r="F948" s="87">
        <v>6984733</v>
      </c>
      <c r="G948" s="87" t="s">
        <v>117</v>
      </c>
      <c r="H948" s="87" t="s">
        <v>69</v>
      </c>
      <c r="I948" s="87" t="s">
        <v>44</v>
      </c>
      <c r="J948" s="90">
        <v>112.96</v>
      </c>
      <c r="K948" s="90">
        <v>112.96</v>
      </c>
      <c r="L948" s="87" t="s">
        <v>973</v>
      </c>
      <c r="M948" s="87">
        <v>34</v>
      </c>
      <c r="N948" s="88">
        <v>45158</v>
      </c>
      <c r="O948" s="88">
        <v>45165</v>
      </c>
      <c r="P948" s="87" t="s">
        <v>1625</v>
      </c>
      <c r="Q948" s="87" t="s">
        <v>3</v>
      </c>
      <c r="R948" s="89" t="s">
        <v>975</v>
      </c>
      <c r="S948" s="89" t="s">
        <v>976</v>
      </c>
      <c r="T948" s="89" t="s">
        <v>994</v>
      </c>
      <c r="U948" s="91">
        <v>45160</v>
      </c>
    </row>
    <row r="949" spans="1:21">
      <c r="A949" s="92">
        <v>45163.493977893515</v>
      </c>
      <c r="B949" s="93" t="s">
        <v>66</v>
      </c>
      <c r="C949" s="94" t="s">
        <v>1634</v>
      </c>
      <c r="D949" s="93" t="s">
        <v>1638</v>
      </c>
      <c r="E949" s="95">
        <v>1</v>
      </c>
      <c r="F949" s="93">
        <v>6984733</v>
      </c>
      <c r="G949" s="93" t="s">
        <v>117</v>
      </c>
      <c r="H949" s="93" t="s">
        <v>69</v>
      </c>
      <c r="I949" s="93" t="s">
        <v>44</v>
      </c>
      <c r="J949" s="96">
        <v>112.96</v>
      </c>
      <c r="K949" s="96">
        <v>112.96</v>
      </c>
      <c r="L949" s="93" t="s">
        <v>973</v>
      </c>
      <c r="M949" s="93">
        <v>34</v>
      </c>
      <c r="N949" s="94">
        <v>45158</v>
      </c>
      <c r="O949" s="94">
        <v>45165</v>
      </c>
      <c r="P949" s="93" t="s">
        <v>1625</v>
      </c>
      <c r="Q949" s="93" t="s">
        <v>3</v>
      </c>
      <c r="R949" s="95" t="s">
        <v>975</v>
      </c>
      <c r="S949" s="95" t="s">
        <v>976</v>
      </c>
      <c r="T949" s="95" t="s">
        <v>994</v>
      </c>
      <c r="U949" s="97">
        <v>45160</v>
      </c>
    </row>
    <row r="950" spans="1:21">
      <c r="A950" s="86">
        <v>45163.49585821759</v>
      </c>
      <c r="B950" s="87" t="s">
        <v>66</v>
      </c>
      <c r="C950" s="88" t="s">
        <v>1634</v>
      </c>
      <c r="D950" s="87" t="s">
        <v>1639</v>
      </c>
      <c r="E950" s="89">
        <v>2</v>
      </c>
      <c r="F950" s="87" t="s">
        <v>68</v>
      </c>
      <c r="G950" s="87" t="s">
        <v>68</v>
      </c>
      <c r="H950" s="87" t="s">
        <v>1091</v>
      </c>
      <c r="I950" s="87" t="s">
        <v>44</v>
      </c>
      <c r="J950" s="90">
        <v>112.96</v>
      </c>
      <c r="K950" s="90">
        <v>225.92</v>
      </c>
      <c r="L950" s="87" t="s">
        <v>981</v>
      </c>
      <c r="M950" s="87">
        <v>34</v>
      </c>
      <c r="N950" s="88">
        <v>45158</v>
      </c>
      <c r="O950" s="88">
        <v>45165</v>
      </c>
      <c r="P950" s="87" t="s">
        <v>1625</v>
      </c>
      <c r="Q950" s="87" t="s">
        <v>3</v>
      </c>
      <c r="R950" s="89" t="s">
        <v>975</v>
      </c>
      <c r="S950" s="89" t="s">
        <v>976</v>
      </c>
      <c r="T950" s="89" t="s">
        <v>994</v>
      </c>
      <c r="U950" s="91">
        <v>45160</v>
      </c>
    </row>
    <row r="951" spans="1:21">
      <c r="A951" s="92">
        <v>45163.496613773146</v>
      </c>
      <c r="B951" s="93" t="s">
        <v>66</v>
      </c>
      <c r="C951" s="94" t="s">
        <v>1634</v>
      </c>
      <c r="D951" s="93" t="s">
        <v>1640</v>
      </c>
      <c r="E951" s="95">
        <v>2</v>
      </c>
      <c r="F951" s="93">
        <v>6953453</v>
      </c>
      <c r="G951" s="93" t="s">
        <v>68</v>
      </c>
      <c r="H951" s="93" t="s">
        <v>69</v>
      </c>
      <c r="I951" s="93" t="s">
        <v>44</v>
      </c>
      <c r="J951" s="96">
        <v>112.96</v>
      </c>
      <c r="K951" s="96">
        <v>225.92</v>
      </c>
      <c r="L951" s="93" t="s">
        <v>973</v>
      </c>
      <c r="M951" s="93">
        <v>34</v>
      </c>
      <c r="N951" s="94">
        <v>45158</v>
      </c>
      <c r="O951" s="94">
        <v>45165</v>
      </c>
      <c r="P951" s="93" t="s">
        <v>1625</v>
      </c>
      <c r="Q951" s="93" t="s">
        <v>3</v>
      </c>
      <c r="R951" s="95" t="s">
        <v>975</v>
      </c>
      <c r="S951" s="95" t="s">
        <v>976</v>
      </c>
      <c r="T951" s="95" t="s">
        <v>994</v>
      </c>
      <c r="U951" s="97">
        <v>45160</v>
      </c>
    </row>
    <row r="952" spans="1:21">
      <c r="A952" s="86">
        <v>45184.304682060188</v>
      </c>
      <c r="B952" s="87" t="s">
        <v>76</v>
      </c>
      <c r="C952" s="88" t="s">
        <v>1634</v>
      </c>
      <c r="D952" s="87" t="s">
        <v>156</v>
      </c>
      <c r="E952" s="89">
        <v>2</v>
      </c>
      <c r="F952" s="87">
        <v>6984733</v>
      </c>
      <c r="G952" s="87" t="s">
        <v>117</v>
      </c>
      <c r="H952" s="87" t="s">
        <v>69</v>
      </c>
      <c r="I952" s="87" t="s">
        <v>44</v>
      </c>
      <c r="J952" s="90">
        <v>116.75</v>
      </c>
      <c r="K952" s="90">
        <v>233.5</v>
      </c>
      <c r="L952" s="87" t="s">
        <v>973</v>
      </c>
      <c r="M952" s="87">
        <v>34</v>
      </c>
      <c r="N952" s="88">
        <v>45158</v>
      </c>
      <c r="O952" s="88">
        <v>45165</v>
      </c>
      <c r="P952" s="87" t="s">
        <v>1625</v>
      </c>
      <c r="Q952" s="87" t="s">
        <v>3</v>
      </c>
      <c r="R952" s="89" t="s">
        <v>975</v>
      </c>
      <c r="S952" s="89" t="s">
        <v>976</v>
      </c>
      <c r="T952" s="89" t="s">
        <v>994</v>
      </c>
      <c r="U952" s="91">
        <v>45160</v>
      </c>
    </row>
    <row r="953" spans="1:21">
      <c r="A953" s="92">
        <v>45161.502539236113</v>
      </c>
      <c r="B953" s="93" t="s">
        <v>31</v>
      </c>
      <c r="C953" s="94" t="s">
        <v>1641</v>
      </c>
      <c r="D953" s="93" t="s">
        <v>1626</v>
      </c>
      <c r="E953" s="95">
        <v>6</v>
      </c>
      <c r="F953" s="93">
        <v>6966341</v>
      </c>
      <c r="G953" s="93" t="s">
        <v>68</v>
      </c>
      <c r="H953" s="93" t="s">
        <v>69</v>
      </c>
      <c r="I953" s="93" t="s">
        <v>44</v>
      </c>
      <c r="J953" s="96">
        <v>90.75</v>
      </c>
      <c r="K953" s="96">
        <v>544.5</v>
      </c>
      <c r="L953" s="93" t="s">
        <v>973</v>
      </c>
      <c r="M953" s="93">
        <v>34</v>
      </c>
      <c r="N953" s="94">
        <v>45158</v>
      </c>
      <c r="O953" s="94">
        <v>45165</v>
      </c>
      <c r="P953" s="93" t="s">
        <v>1625</v>
      </c>
      <c r="Q953" s="93" t="s">
        <v>3</v>
      </c>
      <c r="R953" s="95" t="s">
        <v>975</v>
      </c>
      <c r="S953" s="95" t="s">
        <v>1069</v>
      </c>
      <c r="T953" s="95" t="s">
        <v>994</v>
      </c>
      <c r="U953" s="97">
        <v>45161</v>
      </c>
    </row>
    <row r="954" spans="1:21">
      <c r="A954" s="86">
        <v>45161.502944097221</v>
      </c>
      <c r="B954" s="87" t="s">
        <v>65</v>
      </c>
      <c r="C954" s="88" t="s">
        <v>1641</v>
      </c>
      <c r="D954" s="87" t="s">
        <v>1626</v>
      </c>
      <c r="E954" s="89">
        <v>6</v>
      </c>
      <c r="F954" s="87">
        <v>6966341</v>
      </c>
      <c r="G954" s="87" t="s">
        <v>68</v>
      </c>
      <c r="H954" s="87" t="s">
        <v>69</v>
      </c>
      <c r="I954" s="87" t="s">
        <v>44</v>
      </c>
      <c r="J954" s="90">
        <v>111.36</v>
      </c>
      <c r="K954" s="90">
        <v>668.16</v>
      </c>
      <c r="L954" s="87" t="s">
        <v>973</v>
      </c>
      <c r="M954" s="87">
        <v>34</v>
      </c>
      <c r="N954" s="88">
        <v>45158</v>
      </c>
      <c r="O954" s="88">
        <v>45165</v>
      </c>
      <c r="P954" s="87" t="s">
        <v>1625</v>
      </c>
      <c r="Q954" s="87" t="s">
        <v>3</v>
      </c>
      <c r="R954" s="89" t="s">
        <v>975</v>
      </c>
      <c r="S954" s="89" t="s">
        <v>1069</v>
      </c>
      <c r="T954" s="89" t="s">
        <v>994</v>
      </c>
      <c r="U954" s="91">
        <v>45161</v>
      </c>
    </row>
    <row r="955" spans="1:21">
      <c r="A955" s="92">
        <v>45161.581473842591</v>
      </c>
      <c r="B955" s="93" t="s">
        <v>35</v>
      </c>
      <c r="C955" s="94" t="s">
        <v>1641</v>
      </c>
      <c r="D955" s="93" t="s">
        <v>1642</v>
      </c>
      <c r="E955" s="95">
        <v>6</v>
      </c>
      <c r="F955" s="93" t="s">
        <v>68</v>
      </c>
      <c r="G955" s="93" t="s">
        <v>68</v>
      </c>
      <c r="H955" s="93" t="s">
        <v>980</v>
      </c>
      <c r="I955" s="93" t="s">
        <v>44</v>
      </c>
      <c r="J955" s="96">
        <v>109.19</v>
      </c>
      <c r="K955" s="96">
        <v>655.14</v>
      </c>
      <c r="L955" s="93" t="s">
        <v>981</v>
      </c>
      <c r="M955" s="93">
        <v>34</v>
      </c>
      <c r="N955" s="94">
        <v>45158</v>
      </c>
      <c r="O955" s="94">
        <v>45165</v>
      </c>
      <c r="P955" s="93" t="s">
        <v>1625</v>
      </c>
      <c r="Q955" s="93" t="s">
        <v>3</v>
      </c>
      <c r="R955" s="95" t="s">
        <v>975</v>
      </c>
      <c r="S955" s="95" t="s">
        <v>1069</v>
      </c>
      <c r="T955" s="95" t="s">
        <v>994</v>
      </c>
      <c r="U955" s="97">
        <v>45161</v>
      </c>
    </row>
    <row r="956" spans="1:21">
      <c r="A956" s="86">
        <v>45161.582313310188</v>
      </c>
      <c r="B956" s="87" t="s">
        <v>35</v>
      </c>
      <c r="C956" s="88" t="s">
        <v>1641</v>
      </c>
      <c r="D956" s="87" t="s">
        <v>1643</v>
      </c>
      <c r="E956" s="89">
        <v>1</v>
      </c>
      <c r="F956" s="87">
        <v>6957912</v>
      </c>
      <c r="G956" s="87" t="s">
        <v>68</v>
      </c>
      <c r="H956" s="87" t="s">
        <v>69</v>
      </c>
      <c r="I956" s="87" t="s">
        <v>44</v>
      </c>
      <c r="J956" s="90">
        <v>109.19</v>
      </c>
      <c r="K956" s="90">
        <v>109.19</v>
      </c>
      <c r="L956" s="87" t="s">
        <v>973</v>
      </c>
      <c r="M956" s="87">
        <v>34</v>
      </c>
      <c r="N956" s="88">
        <v>45158</v>
      </c>
      <c r="O956" s="88">
        <v>45165</v>
      </c>
      <c r="P956" s="87" t="s">
        <v>1625</v>
      </c>
      <c r="Q956" s="87" t="s">
        <v>3</v>
      </c>
      <c r="R956" s="89" t="s">
        <v>975</v>
      </c>
      <c r="S956" s="89" t="s">
        <v>1069</v>
      </c>
      <c r="T956" s="89" t="s">
        <v>994</v>
      </c>
      <c r="U956" s="91">
        <v>45161</v>
      </c>
    </row>
    <row r="957" spans="1:21">
      <c r="A957" s="92">
        <v>45161.582904861112</v>
      </c>
      <c r="B957" s="93" t="s">
        <v>35</v>
      </c>
      <c r="C957" s="94" t="s">
        <v>1641</v>
      </c>
      <c r="D957" s="93" t="s">
        <v>1644</v>
      </c>
      <c r="E957" s="95">
        <v>1</v>
      </c>
      <c r="F957" s="93" t="s">
        <v>68</v>
      </c>
      <c r="G957" s="93" t="s">
        <v>68</v>
      </c>
      <c r="H957" s="93" t="s">
        <v>1091</v>
      </c>
      <c r="I957" s="93" t="s">
        <v>44</v>
      </c>
      <c r="J957" s="96">
        <v>109.19</v>
      </c>
      <c r="K957" s="96">
        <v>109.19</v>
      </c>
      <c r="L957" s="93" t="s">
        <v>981</v>
      </c>
      <c r="M957" s="93">
        <v>34</v>
      </c>
      <c r="N957" s="94">
        <v>45158</v>
      </c>
      <c r="O957" s="94">
        <v>45165</v>
      </c>
      <c r="P957" s="93" t="s">
        <v>1625</v>
      </c>
      <c r="Q957" s="93" t="s">
        <v>3</v>
      </c>
      <c r="R957" s="95" t="s">
        <v>975</v>
      </c>
      <c r="S957" s="95" t="s">
        <v>1069</v>
      </c>
      <c r="T957" s="95" t="s">
        <v>994</v>
      </c>
      <c r="U957" s="97">
        <v>45161</v>
      </c>
    </row>
    <row r="958" spans="1:21">
      <c r="A958" s="86">
        <v>45163.477374884256</v>
      </c>
      <c r="B958" s="87" t="s">
        <v>66</v>
      </c>
      <c r="C958" s="88" t="s">
        <v>1641</v>
      </c>
      <c r="D958" s="87" t="s">
        <v>1630</v>
      </c>
      <c r="E958" s="89">
        <v>1</v>
      </c>
      <c r="F958" s="87">
        <v>6966341</v>
      </c>
      <c r="G958" s="87" t="s">
        <v>68</v>
      </c>
      <c r="H958" s="87" t="s">
        <v>69</v>
      </c>
      <c r="I958" s="87" t="s">
        <v>44</v>
      </c>
      <c r="J958" s="90">
        <v>112.96</v>
      </c>
      <c r="K958" s="90">
        <v>112.96</v>
      </c>
      <c r="L958" s="87" t="s">
        <v>973</v>
      </c>
      <c r="M958" s="87">
        <v>34</v>
      </c>
      <c r="N958" s="88">
        <v>45158</v>
      </c>
      <c r="O958" s="88">
        <v>45165</v>
      </c>
      <c r="P958" s="87" t="s">
        <v>1625</v>
      </c>
      <c r="Q958" s="87" t="s">
        <v>3</v>
      </c>
      <c r="R958" s="89" t="s">
        <v>975</v>
      </c>
      <c r="S958" s="89" t="s">
        <v>1069</v>
      </c>
      <c r="T958" s="89" t="s">
        <v>994</v>
      </c>
      <c r="U958" s="91">
        <v>45161</v>
      </c>
    </row>
    <row r="959" spans="1:21">
      <c r="A959" s="92">
        <v>45163.478496990741</v>
      </c>
      <c r="B959" s="93" t="s">
        <v>66</v>
      </c>
      <c r="C959" s="94" t="s">
        <v>1641</v>
      </c>
      <c r="D959" s="93" t="s">
        <v>1631</v>
      </c>
      <c r="E959" s="95">
        <v>1</v>
      </c>
      <c r="F959" s="93">
        <v>6957912</v>
      </c>
      <c r="G959" s="93" t="s">
        <v>68</v>
      </c>
      <c r="H959" s="93" t="s">
        <v>69</v>
      </c>
      <c r="I959" s="93" t="s">
        <v>44</v>
      </c>
      <c r="J959" s="96">
        <v>112.96</v>
      </c>
      <c r="K959" s="96">
        <v>112.96</v>
      </c>
      <c r="L959" s="93" t="s">
        <v>973</v>
      </c>
      <c r="M959" s="93">
        <v>34</v>
      </c>
      <c r="N959" s="94">
        <v>45158</v>
      </c>
      <c r="O959" s="94">
        <v>45165</v>
      </c>
      <c r="P959" s="93" t="s">
        <v>1625</v>
      </c>
      <c r="Q959" s="93" t="s">
        <v>3</v>
      </c>
      <c r="R959" s="95" t="s">
        <v>975</v>
      </c>
      <c r="S959" s="95" t="s">
        <v>1069</v>
      </c>
      <c r="T959" s="95" t="s">
        <v>994</v>
      </c>
      <c r="U959" s="97">
        <v>45161</v>
      </c>
    </row>
    <row r="960" spans="1:21">
      <c r="A960" s="86">
        <v>45163.47918425926</v>
      </c>
      <c r="B960" s="87" t="s">
        <v>1500</v>
      </c>
      <c r="C960" s="88" t="s">
        <v>1641</v>
      </c>
      <c r="D960" s="87" t="s">
        <v>1631</v>
      </c>
      <c r="E960" s="89">
        <v>8</v>
      </c>
      <c r="F960" s="87">
        <v>6957912</v>
      </c>
      <c r="G960" s="87" t="s">
        <v>68</v>
      </c>
      <c r="H960" s="87" t="s">
        <v>69</v>
      </c>
      <c r="I960" s="87" t="s">
        <v>44</v>
      </c>
      <c r="J960" s="90">
        <v>109.19</v>
      </c>
      <c r="K960" s="90">
        <v>873.52</v>
      </c>
      <c r="L960" s="87" t="s">
        <v>973</v>
      </c>
      <c r="M960" s="87">
        <v>34</v>
      </c>
      <c r="N960" s="88">
        <v>45158</v>
      </c>
      <c r="O960" s="88">
        <v>45165</v>
      </c>
      <c r="P960" s="87" t="s">
        <v>1625</v>
      </c>
      <c r="Q960" s="87" t="s">
        <v>3</v>
      </c>
      <c r="R960" s="89" t="s">
        <v>975</v>
      </c>
      <c r="S960" s="89" t="s">
        <v>1069</v>
      </c>
      <c r="T960" s="89" t="s">
        <v>994</v>
      </c>
      <c r="U960" s="91">
        <v>45161</v>
      </c>
    </row>
    <row r="961" spans="1:21">
      <c r="A961" s="92">
        <v>45163.528039583332</v>
      </c>
      <c r="B961" s="93" t="s">
        <v>66</v>
      </c>
      <c r="C961" s="94" t="s">
        <v>1641</v>
      </c>
      <c r="D961" s="93" t="s">
        <v>1645</v>
      </c>
      <c r="E961" s="95">
        <v>4</v>
      </c>
      <c r="F961" s="93">
        <v>6971105</v>
      </c>
      <c r="G961" s="93" t="s">
        <v>68</v>
      </c>
      <c r="H961" s="93" t="s">
        <v>69</v>
      </c>
      <c r="I961" s="93" t="s">
        <v>44</v>
      </c>
      <c r="J961" s="96">
        <v>112.96</v>
      </c>
      <c r="K961" s="96">
        <v>451.84</v>
      </c>
      <c r="L961" s="93" t="s">
        <v>973</v>
      </c>
      <c r="M961" s="93">
        <v>34</v>
      </c>
      <c r="N961" s="94">
        <v>45158</v>
      </c>
      <c r="O961" s="94">
        <v>45165</v>
      </c>
      <c r="P961" s="93" t="s">
        <v>1625</v>
      </c>
      <c r="Q961" s="93" t="s">
        <v>3</v>
      </c>
      <c r="R961" s="95" t="s">
        <v>975</v>
      </c>
      <c r="S961" s="95" t="s">
        <v>1069</v>
      </c>
      <c r="T961" s="95" t="s">
        <v>994</v>
      </c>
      <c r="U961" s="97">
        <v>45161</v>
      </c>
    </row>
    <row r="962" spans="1:21">
      <c r="A962" s="86">
        <v>45163.532010532406</v>
      </c>
      <c r="B962" s="87" t="s">
        <v>66</v>
      </c>
      <c r="C962" s="88" t="s">
        <v>1641</v>
      </c>
      <c r="D962" s="87" t="s">
        <v>1646</v>
      </c>
      <c r="E962" s="89">
        <v>2</v>
      </c>
      <c r="F962" s="87">
        <v>6984669</v>
      </c>
      <c r="G962" s="87" t="s">
        <v>68</v>
      </c>
      <c r="H962" s="87" t="s">
        <v>69</v>
      </c>
      <c r="I962" s="87" t="s">
        <v>44</v>
      </c>
      <c r="J962" s="90">
        <v>112.96</v>
      </c>
      <c r="K962" s="90">
        <v>225.92</v>
      </c>
      <c r="L962" s="87" t="s">
        <v>973</v>
      </c>
      <c r="M962" s="87">
        <v>34</v>
      </c>
      <c r="N962" s="88">
        <v>45158</v>
      </c>
      <c r="O962" s="88">
        <v>45165</v>
      </c>
      <c r="P962" s="87" t="s">
        <v>1625</v>
      </c>
      <c r="Q962" s="87" t="s">
        <v>3</v>
      </c>
      <c r="R962" s="89" t="s">
        <v>975</v>
      </c>
      <c r="S962" s="89" t="s">
        <v>1069</v>
      </c>
      <c r="T962" s="89" t="s">
        <v>994</v>
      </c>
      <c r="U962" s="91">
        <v>45161</v>
      </c>
    </row>
    <row r="963" spans="1:21">
      <c r="A963" s="92">
        <v>45184.30515925926</v>
      </c>
      <c r="B963" s="93" t="s">
        <v>76</v>
      </c>
      <c r="C963" s="94" t="s">
        <v>1641</v>
      </c>
      <c r="D963" s="93" t="s">
        <v>156</v>
      </c>
      <c r="E963" s="95">
        <v>2</v>
      </c>
      <c r="F963" s="93">
        <v>6984733</v>
      </c>
      <c r="G963" s="93" t="s">
        <v>117</v>
      </c>
      <c r="H963" s="93" t="s">
        <v>69</v>
      </c>
      <c r="I963" s="93" t="s">
        <v>44</v>
      </c>
      <c r="J963" s="96">
        <v>116.75</v>
      </c>
      <c r="K963" s="96">
        <v>233.5</v>
      </c>
      <c r="L963" s="93" t="s">
        <v>973</v>
      </c>
      <c r="M963" s="93">
        <v>34</v>
      </c>
      <c r="N963" s="94">
        <v>45158</v>
      </c>
      <c r="O963" s="94">
        <v>45165</v>
      </c>
      <c r="P963" s="93" t="s">
        <v>1625</v>
      </c>
      <c r="Q963" s="93" t="s">
        <v>3</v>
      </c>
      <c r="R963" s="95" t="s">
        <v>975</v>
      </c>
      <c r="S963" s="95" t="s">
        <v>1069</v>
      </c>
      <c r="T963" s="95" t="s">
        <v>994</v>
      </c>
      <c r="U963" s="97">
        <v>45161</v>
      </c>
    </row>
    <row r="964" spans="1:21">
      <c r="A964" s="86">
        <v>45162.497517592594</v>
      </c>
      <c r="B964" s="87" t="s">
        <v>31</v>
      </c>
      <c r="C964" s="88" t="s">
        <v>1647</v>
      </c>
      <c r="D964" s="87" t="s">
        <v>1626</v>
      </c>
      <c r="E964" s="89">
        <v>6</v>
      </c>
      <c r="F964" s="87">
        <v>6966341</v>
      </c>
      <c r="G964" s="87" t="s">
        <v>68</v>
      </c>
      <c r="H964" s="87" t="s">
        <v>69</v>
      </c>
      <c r="I964" s="87" t="s">
        <v>44</v>
      </c>
      <c r="J964" s="90">
        <v>90.75</v>
      </c>
      <c r="K964" s="90">
        <v>544.5</v>
      </c>
      <c r="L964" s="87" t="s">
        <v>973</v>
      </c>
      <c r="M964" s="87">
        <v>34</v>
      </c>
      <c r="N964" s="88">
        <v>45158</v>
      </c>
      <c r="O964" s="88">
        <v>45165</v>
      </c>
      <c r="P964" s="87" t="s">
        <v>1625</v>
      </c>
      <c r="Q964" s="87" t="s">
        <v>3</v>
      </c>
      <c r="R964" s="89" t="s">
        <v>975</v>
      </c>
      <c r="S964" s="89" t="s">
        <v>1077</v>
      </c>
      <c r="T964" s="89" t="s">
        <v>994</v>
      </c>
      <c r="U964" s="91">
        <v>45162</v>
      </c>
    </row>
    <row r="965" spans="1:21">
      <c r="A965" s="92">
        <v>45162.497769560185</v>
      </c>
      <c r="B965" s="93" t="s">
        <v>65</v>
      </c>
      <c r="C965" s="94" t="s">
        <v>1647</v>
      </c>
      <c r="D965" s="93" t="s">
        <v>1626</v>
      </c>
      <c r="E965" s="95">
        <v>6</v>
      </c>
      <c r="F965" s="93">
        <v>6966341</v>
      </c>
      <c r="G965" s="93" t="s">
        <v>68</v>
      </c>
      <c r="H965" s="93" t="s">
        <v>69</v>
      </c>
      <c r="I965" s="93" t="s">
        <v>44</v>
      </c>
      <c r="J965" s="96">
        <v>111.36</v>
      </c>
      <c r="K965" s="96">
        <v>668.16</v>
      </c>
      <c r="L965" s="93" t="s">
        <v>973</v>
      </c>
      <c r="M965" s="93">
        <v>34</v>
      </c>
      <c r="N965" s="94">
        <v>45158</v>
      </c>
      <c r="O965" s="94">
        <v>45165</v>
      </c>
      <c r="P965" s="93" t="s">
        <v>1625</v>
      </c>
      <c r="Q965" s="93" t="s">
        <v>3</v>
      </c>
      <c r="R965" s="95" t="s">
        <v>975</v>
      </c>
      <c r="S965" s="95" t="s">
        <v>1077</v>
      </c>
      <c r="T965" s="95" t="s">
        <v>994</v>
      </c>
      <c r="U965" s="97">
        <v>45162</v>
      </c>
    </row>
    <row r="966" spans="1:21">
      <c r="A966" s="86">
        <v>45162.579589004628</v>
      </c>
      <c r="B966" s="87" t="s">
        <v>35</v>
      </c>
      <c r="C966" s="88" t="s">
        <v>1647</v>
      </c>
      <c r="D966" s="87" t="s">
        <v>1648</v>
      </c>
      <c r="E966" s="89">
        <v>4</v>
      </c>
      <c r="F966" s="87" t="s">
        <v>68</v>
      </c>
      <c r="G966" s="87" t="s">
        <v>68</v>
      </c>
      <c r="H966" s="87" t="s">
        <v>92</v>
      </c>
      <c r="I966" s="87" t="s">
        <v>44</v>
      </c>
      <c r="J966" s="90">
        <v>109.19</v>
      </c>
      <c r="K966" s="90">
        <v>436.76</v>
      </c>
      <c r="L966" s="87" t="s">
        <v>981</v>
      </c>
      <c r="M966" s="87">
        <v>34</v>
      </c>
      <c r="N966" s="88">
        <v>45158</v>
      </c>
      <c r="O966" s="88">
        <v>45165</v>
      </c>
      <c r="P966" s="87" t="s">
        <v>1625</v>
      </c>
      <c r="Q966" s="87" t="s">
        <v>3</v>
      </c>
      <c r="R966" s="89" t="s">
        <v>975</v>
      </c>
      <c r="S966" s="89" t="s">
        <v>1077</v>
      </c>
      <c r="T966" s="89" t="s">
        <v>994</v>
      </c>
      <c r="U966" s="91">
        <v>45162</v>
      </c>
    </row>
    <row r="967" spans="1:21">
      <c r="A967" s="92">
        <v>45162.581178587963</v>
      </c>
      <c r="B967" s="93" t="s">
        <v>35</v>
      </c>
      <c r="C967" s="94" t="s">
        <v>1647</v>
      </c>
      <c r="D967" s="93" t="s">
        <v>507</v>
      </c>
      <c r="E967" s="95">
        <v>4</v>
      </c>
      <c r="F967" s="93">
        <v>6971105</v>
      </c>
      <c r="G967" s="93" t="s">
        <v>68</v>
      </c>
      <c r="H967" s="93" t="s">
        <v>69</v>
      </c>
      <c r="I967" s="93" t="s">
        <v>44</v>
      </c>
      <c r="J967" s="96">
        <v>109.19</v>
      </c>
      <c r="K967" s="96">
        <v>436.76</v>
      </c>
      <c r="L967" s="93" t="s">
        <v>973</v>
      </c>
      <c r="M967" s="93">
        <v>34</v>
      </c>
      <c r="N967" s="94">
        <v>45158</v>
      </c>
      <c r="O967" s="94">
        <v>45165</v>
      </c>
      <c r="P967" s="93" t="s">
        <v>1625</v>
      </c>
      <c r="Q967" s="93" t="s">
        <v>3</v>
      </c>
      <c r="R967" s="95" t="s">
        <v>975</v>
      </c>
      <c r="S967" s="95" t="s">
        <v>1077</v>
      </c>
      <c r="T967" s="95" t="s">
        <v>994</v>
      </c>
      <c r="U967" s="97">
        <v>45162</v>
      </c>
    </row>
    <row r="968" spans="1:21">
      <c r="A968" s="86">
        <v>45162.592650231483</v>
      </c>
      <c r="B968" s="87" t="s">
        <v>66</v>
      </c>
      <c r="C968" s="88" t="s">
        <v>1647</v>
      </c>
      <c r="D968" s="87" t="s">
        <v>507</v>
      </c>
      <c r="E968" s="89">
        <v>4</v>
      </c>
      <c r="F968" s="87">
        <v>6971105</v>
      </c>
      <c r="G968" s="87" t="s">
        <v>68</v>
      </c>
      <c r="H968" s="87" t="s">
        <v>69</v>
      </c>
      <c r="I968" s="87" t="s">
        <v>44</v>
      </c>
      <c r="J968" s="90">
        <v>112.96</v>
      </c>
      <c r="K968" s="90">
        <v>451.84</v>
      </c>
      <c r="L968" s="87" t="s">
        <v>973</v>
      </c>
      <c r="M968" s="87">
        <v>34</v>
      </c>
      <c r="N968" s="88">
        <v>45158</v>
      </c>
      <c r="O968" s="88">
        <v>45165</v>
      </c>
      <c r="P968" s="87" t="s">
        <v>1625</v>
      </c>
      <c r="Q968" s="87" t="s">
        <v>3</v>
      </c>
      <c r="R968" s="89" t="s">
        <v>975</v>
      </c>
      <c r="S968" s="89" t="s">
        <v>1077</v>
      </c>
      <c r="T968" s="89" t="s">
        <v>994</v>
      </c>
      <c r="U968" s="91">
        <v>45162</v>
      </c>
    </row>
    <row r="969" spans="1:21">
      <c r="A969" s="92">
        <v>45163.477444328702</v>
      </c>
      <c r="B969" s="93" t="s">
        <v>66</v>
      </c>
      <c r="C969" s="94" t="s">
        <v>1647</v>
      </c>
      <c r="D969" s="93" t="s">
        <v>1630</v>
      </c>
      <c r="E969" s="95">
        <v>1</v>
      </c>
      <c r="F969" s="93">
        <v>6966341</v>
      </c>
      <c r="G969" s="93" t="s">
        <v>68</v>
      </c>
      <c r="H969" s="93" t="s">
        <v>69</v>
      </c>
      <c r="I969" s="93" t="s">
        <v>44</v>
      </c>
      <c r="J969" s="96">
        <v>112.96</v>
      </c>
      <c r="K969" s="96">
        <v>112.96</v>
      </c>
      <c r="L969" s="93" t="s">
        <v>973</v>
      </c>
      <c r="M969" s="93">
        <v>34</v>
      </c>
      <c r="N969" s="94">
        <v>45158</v>
      </c>
      <c r="O969" s="94">
        <v>45165</v>
      </c>
      <c r="P969" s="93" t="s">
        <v>1625</v>
      </c>
      <c r="Q969" s="93" t="s">
        <v>3</v>
      </c>
      <c r="R969" s="95" t="s">
        <v>975</v>
      </c>
      <c r="S969" s="95" t="s">
        <v>1077</v>
      </c>
      <c r="T969" s="95" t="s">
        <v>994</v>
      </c>
      <c r="U969" s="97">
        <v>45162</v>
      </c>
    </row>
    <row r="970" spans="1:21">
      <c r="A970" s="86">
        <v>45163.478451620373</v>
      </c>
      <c r="B970" s="87" t="s">
        <v>66</v>
      </c>
      <c r="C970" s="88" t="s">
        <v>1647</v>
      </c>
      <c r="D970" s="87" t="s">
        <v>1631</v>
      </c>
      <c r="E970" s="89">
        <v>1</v>
      </c>
      <c r="F970" s="87">
        <v>6957912</v>
      </c>
      <c r="G970" s="87" t="s">
        <v>68</v>
      </c>
      <c r="H970" s="87" t="s">
        <v>69</v>
      </c>
      <c r="I970" s="87" t="s">
        <v>44</v>
      </c>
      <c r="J970" s="90">
        <v>112.96</v>
      </c>
      <c r="K970" s="90">
        <v>112.96</v>
      </c>
      <c r="L970" s="87" t="s">
        <v>973</v>
      </c>
      <c r="M970" s="87">
        <v>34</v>
      </c>
      <c r="N970" s="88">
        <v>45158</v>
      </c>
      <c r="O970" s="88">
        <v>45165</v>
      </c>
      <c r="P970" s="87" t="s">
        <v>1625</v>
      </c>
      <c r="Q970" s="87" t="s">
        <v>3</v>
      </c>
      <c r="R970" s="89" t="s">
        <v>975</v>
      </c>
      <c r="S970" s="89" t="s">
        <v>1077</v>
      </c>
      <c r="T970" s="89" t="s">
        <v>994</v>
      </c>
      <c r="U970" s="91">
        <v>45162</v>
      </c>
    </row>
    <row r="971" spans="1:21">
      <c r="A971" s="92">
        <v>45163.479237037034</v>
      </c>
      <c r="B971" s="93" t="s">
        <v>1500</v>
      </c>
      <c r="C971" s="94" t="s">
        <v>1647</v>
      </c>
      <c r="D971" s="93" t="s">
        <v>1631</v>
      </c>
      <c r="E971" s="95">
        <v>8</v>
      </c>
      <c r="F971" s="93">
        <v>6957912</v>
      </c>
      <c r="G971" s="93" t="s">
        <v>68</v>
      </c>
      <c r="H971" s="93" t="s">
        <v>69</v>
      </c>
      <c r="I971" s="93" t="s">
        <v>44</v>
      </c>
      <c r="J971" s="96">
        <v>109.19</v>
      </c>
      <c r="K971" s="96">
        <v>873.52</v>
      </c>
      <c r="L971" s="93" t="s">
        <v>973</v>
      </c>
      <c r="M971" s="93">
        <v>34</v>
      </c>
      <c r="N971" s="94">
        <v>45158</v>
      </c>
      <c r="O971" s="94">
        <v>45165</v>
      </c>
      <c r="P971" s="93" t="s">
        <v>1625</v>
      </c>
      <c r="Q971" s="93" t="s">
        <v>3</v>
      </c>
      <c r="R971" s="95" t="s">
        <v>975</v>
      </c>
      <c r="S971" s="95" t="s">
        <v>1077</v>
      </c>
      <c r="T971" s="95" t="s">
        <v>994</v>
      </c>
      <c r="U971" s="97">
        <v>45162</v>
      </c>
    </row>
    <row r="972" spans="1:21">
      <c r="A972" s="86">
        <v>45163.533050347221</v>
      </c>
      <c r="B972" s="87" t="s">
        <v>66</v>
      </c>
      <c r="C972" s="88" t="s">
        <v>1647</v>
      </c>
      <c r="D972" s="87" t="s">
        <v>317</v>
      </c>
      <c r="E972" s="89">
        <v>2</v>
      </c>
      <c r="F972" s="87">
        <v>6984733</v>
      </c>
      <c r="G972" s="87" t="s">
        <v>117</v>
      </c>
      <c r="H972" s="87" t="s">
        <v>69</v>
      </c>
      <c r="I972" s="87" t="s">
        <v>44</v>
      </c>
      <c r="J972" s="90">
        <v>112.96</v>
      </c>
      <c r="K972" s="90">
        <v>225.92</v>
      </c>
      <c r="L972" s="87" t="s">
        <v>973</v>
      </c>
      <c r="M972" s="87">
        <v>34</v>
      </c>
      <c r="N972" s="88">
        <v>45158</v>
      </c>
      <c r="O972" s="88">
        <v>45165</v>
      </c>
      <c r="P972" s="87" t="s">
        <v>1625</v>
      </c>
      <c r="Q972" s="87" t="s">
        <v>3</v>
      </c>
      <c r="R972" s="89" t="s">
        <v>975</v>
      </c>
      <c r="S972" s="89" t="s">
        <v>1077</v>
      </c>
      <c r="T972" s="89" t="s">
        <v>994</v>
      </c>
      <c r="U972" s="91">
        <v>45162</v>
      </c>
    </row>
    <row r="973" spans="1:21">
      <c r="A973" s="92">
        <v>45184.305372800925</v>
      </c>
      <c r="B973" s="93" t="s">
        <v>76</v>
      </c>
      <c r="C973" s="94" t="s">
        <v>1647</v>
      </c>
      <c r="D973" s="93" t="s">
        <v>156</v>
      </c>
      <c r="E973" s="95">
        <v>1</v>
      </c>
      <c r="F973" s="93">
        <v>6984733</v>
      </c>
      <c r="G973" s="93" t="s">
        <v>117</v>
      </c>
      <c r="H973" s="93" t="s">
        <v>69</v>
      </c>
      <c r="I973" s="93" t="s">
        <v>44</v>
      </c>
      <c r="J973" s="96">
        <v>116.75</v>
      </c>
      <c r="K973" s="96">
        <v>116.75</v>
      </c>
      <c r="L973" s="93" t="s">
        <v>973</v>
      </c>
      <c r="M973" s="93">
        <v>34</v>
      </c>
      <c r="N973" s="94">
        <v>45158</v>
      </c>
      <c r="O973" s="94">
        <v>45165</v>
      </c>
      <c r="P973" s="93" t="s">
        <v>1625</v>
      </c>
      <c r="Q973" s="93" t="s">
        <v>3</v>
      </c>
      <c r="R973" s="95" t="s">
        <v>975</v>
      </c>
      <c r="S973" s="95" t="s">
        <v>1077</v>
      </c>
      <c r="T973" s="95" t="s">
        <v>994</v>
      </c>
      <c r="U973" s="97">
        <v>45162</v>
      </c>
    </row>
    <row r="974" spans="1:21">
      <c r="A974" s="86">
        <v>45163.408615740744</v>
      </c>
      <c r="B974" s="87" t="s">
        <v>31</v>
      </c>
      <c r="C974" s="88" t="s">
        <v>953</v>
      </c>
      <c r="D974" s="87" t="s">
        <v>1626</v>
      </c>
      <c r="E974" s="89">
        <v>8</v>
      </c>
      <c r="F974" s="87">
        <v>6966341</v>
      </c>
      <c r="G974" s="87" t="s">
        <v>68</v>
      </c>
      <c r="H974" s="87" t="s">
        <v>69</v>
      </c>
      <c r="I974" s="87" t="s">
        <v>44</v>
      </c>
      <c r="J974" s="90">
        <v>90.75</v>
      </c>
      <c r="K974" s="90">
        <v>726</v>
      </c>
      <c r="L974" s="87" t="s">
        <v>973</v>
      </c>
      <c r="M974" s="87">
        <v>34</v>
      </c>
      <c r="N974" s="88">
        <v>45158</v>
      </c>
      <c r="O974" s="88">
        <v>45165</v>
      </c>
      <c r="P974" s="87" t="s">
        <v>1625</v>
      </c>
      <c r="Q974" s="87" t="s">
        <v>3</v>
      </c>
      <c r="R974" s="89" t="s">
        <v>975</v>
      </c>
      <c r="S974" s="89" t="s">
        <v>1081</v>
      </c>
      <c r="T974" s="89" t="s">
        <v>994</v>
      </c>
      <c r="U974" s="91">
        <v>45163</v>
      </c>
    </row>
    <row r="975" spans="1:21">
      <c r="A975" s="92">
        <v>45163.408967013886</v>
      </c>
      <c r="B975" s="93" t="s">
        <v>65</v>
      </c>
      <c r="C975" s="94" t="s">
        <v>953</v>
      </c>
      <c r="D975" s="93" t="s">
        <v>1626</v>
      </c>
      <c r="E975" s="95">
        <v>8</v>
      </c>
      <c r="F975" s="93">
        <v>6966341</v>
      </c>
      <c r="G975" s="93" t="s">
        <v>68</v>
      </c>
      <c r="H975" s="93" t="s">
        <v>69</v>
      </c>
      <c r="I975" s="93" t="s">
        <v>44</v>
      </c>
      <c r="J975" s="96">
        <v>111.36</v>
      </c>
      <c r="K975" s="96">
        <v>890.88</v>
      </c>
      <c r="L975" s="93" t="s">
        <v>973</v>
      </c>
      <c r="M975" s="93">
        <v>34</v>
      </c>
      <c r="N975" s="94">
        <v>45158</v>
      </c>
      <c r="O975" s="94">
        <v>45165</v>
      </c>
      <c r="P975" s="93" t="s">
        <v>1625</v>
      </c>
      <c r="Q975" s="93" t="s">
        <v>3</v>
      </c>
      <c r="R975" s="95" t="s">
        <v>975</v>
      </c>
      <c r="S975" s="95" t="s">
        <v>1081</v>
      </c>
      <c r="T975" s="95" t="s">
        <v>994</v>
      </c>
      <c r="U975" s="97">
        <v>45163</v>
      </c>
    </row>
    <row r="976" spans="1:21">
      <c r="A976" s="86">
        <v>45163.477686342594</v>
      </c>
      <c r="B976" s="87" t="s">
        <v>66</v>
      </c>
      <c r="C976" s="88" t="s">
        <v>953</v>
      </c>
      <c r="D976" s="87" t="s">
        <v>1630</v>
      </c>
      <c r="E976" s="89">
        <v>1</v>
      </c>
      <c r="F976" s="87">
        <v>6966341</v>
      </c>
      <c r="G976" s="87" t="s">
        <v>68</v>
      </c>
      <c r="H976" s="87" t="s">
        <v>69</v>
      </c>
      <c r="I976" s="87" t="s">
        <v>44</v>
      </c>
      <c r="J976" s="90">
        <v>112.96</v>
      </c>
      <c r="K976" s="90">
        <v>112.96</v>
      </c>
      <c r="L976" s="87" t="s">
        <v>973</v>
      </c>
      <c r="M976" s="87">
        <v>34</v>
      </c>
      <c r="N976" s="88">
        <v>45158</v>
      </c>
      <c r="O976" s="88">
        <v>45165</v>
      </c>
      <c r="P976" s="87" t="s">
        <v>1625</v>
      </c>
      <c r="Q976" s="87" t="s">
        <v>3</v>
      </c>
      <c r="R976" s="89" t="s">
        <v>975</v>
      </c>
      <c r="S976" s="89" t="s">
        <v>1081</v>
      </c>
      <c r="T976" s="89" t="s">
        <v>994</v>
      </c>
      <c r="U976" s="91">
        <v>45163</v>
      </c>
    </row>
    <row r="977" spans="1:21">
      <c r="A977" s="92">
        <v>45163.478387152776</v>
      </c>
      <c r="B977" s="93" t="s">
        <v>66</v>
      </c>
      <c r="C977" s="94" t="s">
        <v>953</v>
      </c>
      <c r="D977" s="93" t="s">
        <v>1631</v>
      </c>
      <c r="E977" s="95">
        <v>1</v>
      </c>
      <c r="F977" s="93">
        <v>6957912</v>
      </c>
      <c r="G977" s="93" t="s">
        <v>68</v>
      </c>
      <c r="H977" s="93" t="s">
        <v>69</v>
      </c>
      <c r="I977" s="93" t="s">
        <v>44</v>
      </c>
      <c r="J977" s="96">
        <v>112.96</v>
      </c>
      <c r="K977" s="96">
        <v>112.96</v>
      </c>
      <c r="L977" s="93" t="s">
        <v>973</v>
      </c>
      <c r="M977" s="93">
        <v>34</v>
      </c>
      <c r="N977" s="94">
        <v>45158</v>
      </c>
      <c r="O977" s="94">
        <v>45165</v>
      </c>
      <c r="P977" s="93" t="s">
        <v>1625</v>
      </c>
      <c r="Q977" s="93" t="s">
        <v>3</v>
      </c>
      <c r="R977" s="95" t="s">
        <v>975</v>
      </c>
      <c r="S977" s="95" t="s">
        <v>1081</v>
      </c>
      <c r="T977" s="95" t="s">
        <v>994</v>
      </c>
      <c r="U977" s="97">
        <v>45163</v>
      </c>
    </row>
    <row r="978" spans="1:21">
      <c r="A978" s="86">
        <v>45163.479285069443</v>
      </c>
      <c r="B978" s="87" t="s">
        <v>1500</v>
      </c>
      <c r="C978" s="88" t="s">
        <v>953</v>
      </c>
      <c r="D978" s="87" t="s">
        <v>1631</v>
      </c>
      <c r="E978" s="89">
        <v>8</v>
      </c>
      <c r="F978" s="87">
        <v>6957912</v>
      </c>
      <c r="G978" s="87" t="s">
        <v>68</v>
      </c>
      <c r="H978" s="87" t="s">
        <v>69</v>
      </c>
      <c r="I978" s="87" t="s">
        <v>44</v>
      </c>
      <c r="J978" s="90">
        <v>109.19</v>
      </c>
      <c r="K978" s="90">
        <v>873.52</v>
      </c>
      <c r="L978" s="87" t="s">
        <v>973</v>
      </c>
      <c r="M978" s="87">
        <v>34</v>
      </c>
      <c r="N978" s="88">
        <v>45158</v>
      </c>
      <c r="O978" s="88">
        <v>45165</v>
      </c>
      <c r="P978" s="87" t="s">
        <v>1625</v>
      </c>
      <c r="Q978" s="87" t="s">
        <v>3</v>
      </c>
      <c r="R978" s="89" t="s">
        <v>975</v>
      </c>
      <c r="S978" s="89" t="s">
        <v>1081</v>
      </c>
      <c r="T978" s="89" t="s">
        <v>994</v>
      </c>
      <c r="U978" s="91">
        <v>45163</v>
      </c>
    </row>
    <row r="979" spans="1:21">
      <c r="A979" s="92">
        <v>45163.548528472224</v>
      </c>
      <c r="B979" s="93" t="s">
        <v>66</v>
      </c>
      <c r="C979" s="94" t="s">
        <v>953</v>
      </c>
      <c r="D979" s="93" t="s">
        <v>1649</v>
      </c>
      <c r="E979" s="95">
        <v>3</v>
      </c>
      <c r="F979" s="93">
        <v>6984733</v>
      </c>
      <c r="G979" s="93" t="s">
        <v>117</v>
      </c>
      <c r="H979" s="93" t="s">
        <v>69</v>
      </c>
      <c r="I979" s="93" t="s">
        <v>44</v>
      </c>
      <c r="J979" s="96">
        <v>112.96</v>
      </c>
      <c r="K979" s="96">
        <v>338.88</v>
      </c>
      <c r="L979" s="93" t="s">
        <v>973</v>
      </c>
      <c r="M979" s="93">
        <v>34</v>
      </c>
      <c r="N979" s="94">
        <v>45158</v>
      </c>
      <c r="O979" s="94">
        <v>45165</v>
      </c>
      <c r="P979" s="93" t="s">
        <v>1625</v>
      </c>
      <c r="Q979" s="93" t="s">
        <v>3</v>
      </c>
      <c r="R979" s="95" t="s">
        <v>975</v>
      </c>
      <c r="S979" s="95" t="s">
        <v>1081</v>
      </c>
      <c r="T979" s="95" t="s">
        <v>994</v>
      </c>
      <c r="U979" s="97">
        <v>45163</v>
      </c>
    </row>
    <row r="980" spans="1:21">
      <c r="A980" s="86">
        <v>45163.549775578707</v>
      </c>
      <c r="B980" s="87" t="s">
        <v>66</v>
      </c>
      <c r="C980" s="88" t="s">
        <v>953</v>
      </c>
      <c r="D980" s="87" t="s">
        <v>1546</v>
      </c>
      <c r="E980" s="89">
        <v>3</v>
      </c>
      <c r="F980" s="87">
        <v>6971105</v>
      </c>
      <c r="G980" s="87" t="s">
        <v>117</v>
      </c>
      <c r="H980" s="87" t="s">
        <v>69</v>
      </c>
      <c r="I980" s="87" t="s">
        <v>44</v>
      </c>
      <c r="J980" s="90">
        <v>112.96</v>
      </c>
      <c r="K980" s="90">
        <v>338.88</v>
      </c>
      <c r="L980" s="87" t="s">
        <v>973</v>
      </c>
      <c r="M980" s="87">
        <v>34</v>
      </c>
      <c r="N980" s="88">
        <v>45158</v>
      </c>
      <c r="O980" s="88">
        <v>45165</v>
      </c>
      <c r="P980" s="87" t="s">
        <v>1625</v>
      </c>
      <c r="Q980" s="87" t="s">
        <v>3</v>
      </c>
      <c r="R980" s="89" t="s">
        <v>975</v>
      </c>
      <c r="S980" s="89" t="s">
        <v>1081</v>
      </c>
      <c r="T980" s="89" t="s">
        <v>994</v>
      </c>
      <c r="U980" s="91">
        <v>45163</v>
      </c>
    </row>
    <row r="981" spans="1:21">
      <c r="A981" s="92">
        <v>45163.576650694442</v>
      </c>
      <c r="B981" s="93" t="s">
        <v>35</v>
      </c>
      <c r="C981" s="94" t="s">
        <v>953</v>
      </c>
      <c r="D981" s="93" t="s">
        <v>1650</v>
      </c>
      <c r="E981" s="95">
        <v>7</v>
      </c>
      <c r="F981" s="93" t="s">
        <v>68</v>
      </c>
      <c r="G981" s="93" t="s">
        <v>68</v>
      </c>
      <c r="H981" s="93" t="s">
        <v>92</v>
      </c>
      <c r="I981" s="93" t="s">
        <v>44</v>
      </c>
      <c r="J981" s="96">
        <v>109.19</v>
      </c>
      <c r="K981" s="96">
        <v>764.32999999999993</v>
      </c>
      <c r="L981" s="93" t="s">
        <v>981</v>
      </c>
      <c r="M981" s="93">
        <v>34</v>
      </c>
      <c r="N981" s="94">
        <v>45158</v>
      </c>
      <c r="O981" s="94">
        <v>45165</v>
      </c>
      <c r="P981" s="93" t="s">
        <v>1625</v>
      </c>
      <c r="Q981" s="93" t="s">
        <v>3</v>
      </c>
      <c r="R981" s="95" t="s">
        <v>975</v>
      </c>
      <c r="S981" s="95" t="s">
        <v>1081</v>
      </c>
      <c r="T981" s="95" t="s">
        <v>994</v>
      </c>
      <c r="U981" s="97">
        <v>45163</v>
      </c>
    </row>
    <row r="982" spans="1:21">
      <c r="A982" s="86">
        <v>45163.577063194447</v>
      </c>
      <c r="B982" s="87" t="s">
        <v>35</v>
      </c>
      <c r="C982" s="88" t="s">
        <v>953</v>
      </c>
      <c r="D982" s="87" t="s">
        <v>1651</v>
      </c>
      <c r="E982" s="89">
        <v>1</v>
      </c>
      <c r="F982" s="87" t="s">
        <v>68</v>
      </c>
      <c r="G982" s="87" t="s">
        <v>68</v>
      </c>
      <c r="H982" s="87" t="s">
        <v>1091</v>
      </c>
      <c r="I982" s="87" t="s">
        <v>44</v>
      </c>
      <c r="J982" s="90">
        <v>109.19</v>
      </c>
      <c r="K982" s="90">
        <v>109.19</v>
      </c>
      <c r="L982" s="87" t="s">
        <v>981</v>
      </c>
      <c r="M982" s="87">
        <v>34</v>
      </c>
      <c r="N982" s="88">
        <v>45158</v>
      </c>
      <c r="O982" s="88">
        <v>45165</v>
      </c>
      <c r="P982" s="87" t="s">
        <v>1625</v>
      </c>
      <c r="Q982" s="87" t="s">
        <v>3</v>
      </c>
      <c r="R982" s="89" t="s">
        <v>975</v>
      </c>
      <c r="S982" s="89" t="s">
        <v>1081</v>
      </c>
      <c r="T982" s="89" t="s">
        <v>994</v>
      </c>
      <c r="U982" s="91">
        <v>45163</v>
      </c>
    </row>
    <row r="983" spans="1:21">
      <c r="A983" s="92">
        <v>45184.305503356481</v>
      </c>
      <c r="B983" s="93" t="s">
        <v>76</v>
      </c>
      <c r="C983" s="94" t="s">
        <v>953</v>
      </c>
      <c r="D983" s="93" t="s">
        <v>156</v>
      </c>
      <c r="E983" s="95">
        <v>2</v>
      </c>
      <c r="F983" s="93">
        <v>6984733</v>
      </c>
      <c r="G983" s="93" t="s">
        <v>117</v>
      </c>
      <c r="H983" s="93" t="s">
        <v>69</v>
      </c>
      <c r="I983" s="93" t="s">
        <v>44</v>
      </c>
      <c r="J983" s="96">
        <v>116.75</v>
      </c>
      <c r="K983" s="96">
        <v>233.5</v>
      </c>
      <c r="L983" s="93" t="s">
        <v>973</v>
      </c>
      <c r="M983" s="93">
        <v>34</v>
      </c>
      <c r="N983" s="94">
        <v>45158</v>
      </c>
      <c r="O983" s="94">
        <v>45165</v>
      </c>
      <c r="P983" s="93" t="s">
        <v>1625</v>
      </c>
      <c r="Q983" s="93" t="s">
        <v>3</v>
      </c>
      <c r="R983" s="95" t="s">
        <v>975</v>
      </c>
      <c r="S983" s="95" t="s">
        <v>1081</v>
      </c>
      <c r="T983" s="95" t="s">
        <v>994</v>
      </c>
      <c r="U983" s="97">
        <v>45163</v>
      </c>
    </row>
    <row r="984" spans="1:21">
      <c r="A984" s="86">
        <v>45166.496177199071</v>
      </c>
      <c r="B984" s="87" t="s">
        <v>35</v>
      </c>
      <c r="C984" s="88" t="s">
        <v>1652</v>
      </c>
      <c r="D984" s="87" t="s">
        <v>1653</v>
      </c>
      <c r="E984" s="89">
        <v>4</v>
      </c>
      <c r="F984" s="87" t="s">
        <v>68</v>
      </c>
      <c r="G984" s="87" t="s">
        <v>68</v>
      </c>
      <c r="H984" s="87" t="s">
        <v>92</v>
      </c>
      <c r="I984" s="87" t="s">
        <v>44</v>
      </c>
      <c r="J984" s="90">
        <v>109.19</v>
      </c>
      <c r="K984" s="90">
        <v>436.76</v>
      </c>
      <c r="L984" s="87" t="s">
        <v>981</v>
      </c>
      <c r="M984" s="87">
        <v>35</v>
      </c>
      <c r="N984" s="88">
        <v>45165</v>
      </c>
      <c r="O984" s="88">
        <v>45172</v>
      </c>
      <c r="P984" s="87" t="s">
        <v>993</v>
      </c>
      <c r="Q984" s="87" t="s">
        <v>3</v>
      </c>
      <c r="R984" s="89" t="s">
        <v>975</v>
      </c>
      <c r="S984" s="89" t="s">
        <v>1194</v>
      </c>
      <c r="T984" s="89" t="s">
        <v>994</v>
      </c>
      <c r="U984" s="91">
        <v>45166</v>
      </c>
    </row>
    <row r="985" spans="1:21">
      <c r="A985" s="92">
        <v>45166.496907870373</v>
      </c>
      <c r="B985" s="93" t="s">
        <v>35</v>
      </c>
      <c r="C985" s="94" t="s">
        <v>1652</v>
      </c>
      <c r="D985" s="93" t="s">
        <v>1654</v>
      </c>
      <c r="E985" s="95">
        <v>1</v>
      </c>
      <c r="F985" s="93" t="s">
        <v>68</v>
      </c>
      <c r="G985" s="93" t="s">
        <v>68</v>
      </c>
      <c r="H985" s="93" t="s">
        <v>1331</v>
      </c>
      <c r="I985" s="93" t="s">
        <v>44</v>
      </c>
      <c r="J985" s="96">
        <v>109.19</v>
      </c>
      <c r="K985" s="96">
        <v>109.19</v>
      </c>
      <c r="L985" s="93" t="s">
        <v>981</v>
      </c>
      <c r="M985" s="93">
        <v>35</v>
      </c>
      <c r="N985" s="94">
        <v>45165</v>
      </c>
      <c r="O985" s="94">
        <v>45172</v>
      </c>
      <c r="P985" s="93" t="s">
        <v>993</v>
      </c>
      <c r="Q985" s="93" t="s">
        <v>3</v>
      </c>
      <c r="R985" s="95" t="s">
        <v>975</v>
      </c>
      <c r="S985" s="95" t="s">
        <v>1194</v>
      </c>
      <c r="T985" s="95" t="s">
        <v>994</v>
      </c>
      <c r="U985" s="97">
        <v>45166</v>
      </c>
    </row>
    <row r="986" spans="1:21">
      <c r="A986" s="86">
        <v>45166.559804745368</v>
      </c>
      <c r="B986" s="87" t="s">
        <v>35</v>
      </c>
      <c r="C986" s="88" t="s">
        <v>1652</v>
      </c>
      <c r="D986" s="87" t="s">
        <v>1655</v>
      </c>
      <c r="E986" s="89">
        <v>1</v>
      </c>
      <c r="F986" s="87" t="s">
        <v>68</v>
      </c>
      <c r="G986" s="87" t="s">
        <v>68</v>
      </c>
      <c r="H986" s="87" t="s">
        <v>1012</v>
      </c>
      <c r="I986" s="87" t="s">
        <v>44</v>
      </c>
      <c r="J986" s="90">
        <v>109.19</v>
      </c>
      <c r="K986" s="90">
        <v>109.19</v>
      </c>
      <c r="L986" s="87" t="s">
        <v>981</v>
      </c>
      <c r="M986" s="87">
        <v>35</v>
      </c>
      <c r="N986" s="88">
        <v>45165</v>
      </c>
      <c r="O986" s="88">
        <v>45172</v>
      </c>
      <c r="P986" s="87" t="s">
        <v>993</v>
      </c>
      <c r="Q986" s="87" t="s">
        <v>3</v>
      </c>
      <c r="R986" s="89" t="s">
        <v>975</v>
      </c>
      <c r="S986" s="89" t="s">
        <v>1194</v>
      </c>
      <c r="T986" s="89" t="s">
        <v>994</v>
      </c>
      <c r="U986" s="91">
        <v>45166</v>
      </c>
    </row>
    <row r="987" spans="1:21">
      <c r="A987" s="92">
        <v>45166.579245949077</v>
      </c>
      <c r="B987" s="93" t="s">
        <v>31</v>
      </c>
      <c r="C987" s="94" t="s">
        <v>1652</v>
      </c>
      <c r="D987" s="93" t="s">
        <v>1656</v>
      </c>
      <c r="E987" s="95">
        <v>8</v>
      </c>
      <c r="F987" s="93">
        <v>6966341</v>
      </c>
      <c r="G987" s="93" t="s">
        <v>68</v>
      </c>
      <c r="H987" s="93" t="s">
        <v>1012</v>
      </c>
      <c r="I987" s="93" t="s">
        <v>44</v>
      </c>
      <c r="J987" s="96">
        <v>90.75</v>
      </c>
      <c r="K987" s="96">
        <v>726</v>
      </c>
      <c r="L987" s="93" t="s">
        <v>973</v>
      </c>
      <c r="M987" s="93">
        <v>35</v>
      </c>
      <c r="N987" s="94">
        <v>45165</v>
      </c>
      <c r="O987" s="94">
        <v>45172</v>
      </c>
      <c r="P987" s="93" t="s">
        <v>993</v>
      </c>
      <c r="Q987" s="93" t="s">
        <v>3</v>
      </c>
      <c r="R987" s="95" t="s">
        <v>975</v>
      </c>
      <c r="S987" s="95" t="s">
        <v>1194</v>
      </c>
      <c r="T987" s="95" t="s">
        <v>994</v>
      </c>
      <c r="U987" s="97">
        <v>45166</v>
      </c>
    </row>
    <row r="988" spans="1:21">
      <c r="A988" s="86">
        <v>45166.579329282409</v>
      </c>
      <c r="B988" s="87" t="s">
        <v>65</v>
      </c>
      <c r="C988" s="88" t="s">
        <v>1652</v>
      </c>
      <c r="D988" s="87" t="s">
        <v>1656</v>
      </c>
      <c r="E988" s="89">
        <v>8</v>
      </c>
      <c r="F988" s="87">
        <v>6966341</v>
      </c>
      <c r="G988" s="87" t="s">
        <v>68</v>
      </c>
      <c r="H988" s="87" t="s">
        <v>1012</v>
      </c>
      <c r="I988" s="87" t="s">
        <v>44</v>
      </c>
      <c r="J988" s="90">
        <v>111.36</v>
      </c>
      <c r="K988" s="90">
        <v>890.88</v>
      </c>
      <c r="L988" s="87" t="s">
        <v>973</v>
      </c>
      <c r="M988" s="87">
        <v>35</v>
      </c>
      <c r="N988" s="88">
        <v>45165</v>
      </c>
      <c r="O988" s="88">
        <v>45172</v>
      </c>
      <c r="P988" s="87" t="s">
        <v>993</v>
      </c>
      <c r="Q988" s="87" t="s">
        <v>3</v>
      </c>
      <c r="R988" s="89" t="s">
        <v>975</v>
      </c>
      <c r="S988" s="89" t="s">
        <v>1194</v>
      </c>
      <c r="T988" s="89" t="s">
        <v>994</v>
      </c>
      <c r="U988" s="91">
        <v>45166</v>
      </c>
    </row>
    <row r="989" spans="1:21">
      <c r="A989" s="92">
        <v>45167.575003703707</v>
      </c>
      <c r="B989" s="93" t="s">
        <v>35</v>
      </c>
      <c r="C989" s="94" t="s">
        <v>1652</v>
      </c>
      <c r="D989" s="93" t="s">
        <v>1657</v>
      </c>
      <c r="E989" s="95">
        <v>1</v>
      </c>
      <c r="F989" s="93" t="s">
        <v>68</v>
      </c>
      <c r="G989" s="93" t="s">
        <v>68</v>
      </c>
      <c r="H989" s="93" t="s">
        <v>1010</v>
      </c>
      <c r="I989" s="93" t="s">
        <v>44</v>
      </c>
      <c r="J989" s="96">
        <v>109.19</v>
      </c>
      <c r="K989" s="96">
        <v>109.19</v>
      </c>
      <c r="L989" s="93" t="s">
        <v>981</v>
      </c>
      <c r="M989" s="93">
        <v>35</v>
      </c>
      <c r="N989" s="94">
        <v>45165</v>
      </c>
      <c r="O989" s="94">
        <v>45172</v>
      </c>
      <c r="P989" s="93" t="s">
        <v>993</v>
      </c>
      <c r="Q989" s="93" t="s">
        <v>3</v>
      </c>
      <c r="R989" s="95" t="s">
        <v>975</v>
      </c>
      <c r="S989" s="95" t="s">
        <v>1194</v>
      </c>
      <c r="T989" s="95" t="s">
        <v>994</v>
      </c>
      <c r="U989" s="97">
        <v>45166</v>
      </c>
    </row>
    <row r="990" spans="1:21">
      <c r="A990" s="86">
        <v>45170.556864004633</v>
      </c>
      <c r="B990" s="87" t="s">
        <v>66</v>
      </c>
      <c r="C990" s="88" t="s">
        <v>1652</v>
      </c>
      <c r="D990" s="87" t="s">
        <v>1658</v>
      </c>
      <c r="E990" s="89">
        <v>1</v>
      </c>
      <c r="F990" s="87">
        <v>6966341</v>
      </c>
      <c r="G990" s="87" t="s">
        <v>68</v>
      </c>
      <c r="H990" s="87" t="s">
        <v>69</v>
      </c>
      <c r="I990" s="87" t="s">
        <v>44</v>
      </c>
      <c r="J990" s="90">
        <v>112.96</v>
      </c>
      <c r="K990" s="90">
        <v>112.96</v>
      </c>
      <c r="L990" s="87" t="s">
        <v>973</v>
      </c>
      <c r="M990" s="87">
        <v>35</v>
      </c>
      <c r="N990" s="88">
        <v>45165</v>
      </c>
      <c r="O990" s="88">
        <v>45172</v>
      </c>
      <c r="P990" s="87" t="s">
        <v>993</v>
      </c>
      <c r="Q990" s="87" t="s">
        <v>3</v>
      </c>
      <c r="R990" s="89" t="s">
        <v>975</v>
      </c>
      <c r="S990" s="89" t="s">
        <v>1194</v>
      </c>
      <c r="T990" s="89" t="s">
        <v>994</v>
      </c>
      <c r="U990" s="91">
        <v>45166</v>
      </c>
    </row>
    <row r="991" spans="1:21">
      <c r="A991" s="92">
        <v>45170.564588194444</v>
      </c>
      <c r="B991" s="93" t="s">
        <v>66</v>
      </c>
      <c r="C991" s="94" t="s">
        <v>1652</v>
      </c>
      <c r="D991" s="93" t="s">
        <v>1659</v>
      </c>
      <c r="E991" s="95">
        <v>1</v>
      </c>
      <c r="F991" s="93">
        <v>6971021</v>
      </c>
      <c r="G991" s="93" t="s">
        <v>68</v>
      </c>
      <c r="H991" s="93" t="s">
        <v>69</v>
      </c>
      <c r="I991" s="93" t="s">
        <v>44</v>
      </c>
      <c r="J991" s="96">
        <v>112.96</v>
      </c>
      <c r="K991" s="96">
        <v>112.96</v>
      </c>
      <c r="L991" s="93" t="s">
        <v>973</v>
      </c>
      <c r="M991" s="93">
        <v>35</v>
      </c>
      <c r="N991" s="94">
        <v>45165</v>
      </c>
      <c r="O991" s="94">
        <v>45172</v>
      </c>
      <c r="P991" s="93" t="s">
        <v>993</v>
      </c>
      <c r="Q991" s="93" t="s">
        <v>3</v>
      </c>
      <c r="R991" s="95" t="s">
        <v>975</v>
      </c>
      <c r="S991" s="95" t="s">
        <v>1194</v>
      </c>
      <c r="T991" s="95" t="s">
        <v>994</v>
      </c>
      <c r="U991" s="97">
        <v>45166</v>
      </c>
    </row>
    <row r="992" spans="1:21">
      <c r="A992" s="86">
        <v>45170.566266435184</v>
      </c>
      <c r="B992" s="87" t="s">
        <v>66</v>
      </c>
      <c r="C992" s="88" t="s">
        <v>1652</v>
      </c>
      <c r="D992" s="87" t="s">
        <v>317</v>
      </c>
      <c r="E992" s="89">
        <v>1.5</v>
      </c>
      <c r="F992" s="87">
        <v>6984733</v>
      </c>
      <c r="G992" s="87" t="s">
        <v>68</v>
      </c>
      <c r="H992" s="87" t="s">
        <v>69</v>
      </c>
      <c r="I992" s="87" t="s">
        <v>44</v>
      </c>
      <c r="J992" s="90">
        <v>112.96</v>
      </c>
      <c r="K992" s="90">
        <v>169.44</v>
      </c>
      <c r="L992" s="87" t="s">
        <v>973</v>
      </c>
      <c r="M992" s="87">
        <v>35</v>
      </c>
      <c r="N992" s="88">
        <v>45165</v>
      </c>
      <c r="O992" s="88">
        <v>45172</v>
      </c>
      <c r="P992" s="87" t="s">
        <v>993</v>
      </c>
      <c r="Q992" s="87" t="s">
        <v>3</v>
      </c>
      <c r="R992" s="89" t="s">
        <v>975</v>
      </c>
      <c r="S992" s="89" t="s">
        <v>1194</v>
      </c>
      <c r="T992" s="89" t="s">
        <v>994</v>
      </c>
      <c r="U992" s="91">
        <v>45166</v>
      </c>
    </row>
    <row r="993" spans="1:21">
      <c r="A993" s="92">
        <v>45170.566881944447</v>
      </c>
      <c r="B993" s="93" t="s">
        <v>66</v>
      </c>
      <c r="C993" s="94" t="s">
        <v>1652</v>
      </c>
      <c r="D993" s="93" t="s">
        <v>1660</v>
      </c>
      <c r="E993" s="95">
        <v>3</v>
      </c>
      <c r="F993" s="93">
        <v>6984733</v>
      </c>
      <c r="G993" s="93" t="s">
        <v>68</v>
      </c>
      <c r="H993" s="93" t="s">
        <v>69</v>
      </c>
      <c r="I993" s="93" t="s">
        <v>44</v>
      </c>
      <c r="J993" s="96">
        <v>112.96</v>
      </c>
      <c r="K993" s="96">
        <v>338.88</v>
      </c>
      <c r="L993" s="93" t="s">
        <v>973</v>
      </c>
      <c r="M993" s="93">
        <v>35</v>
      </c>
      <c r="N993" s="94">
        <v>45165</v>
      </c>
      <c r="O993" s="94">
        <v>45172</v>
      </c>
      <c r="P993" s="93" t="s">
        <v>993</v>
      </c>
      <c r="Q993" s="93" t="s">
        <v>3</v>
      </c>
      <c r="R993" s="95" t="s">
        <v>975</v>
      </c>
      <c r="S993" s="95" t="s">
        <v>1194</v>
      </c>
      <c r="T993" s="95" t="s">
        <v>994</v>
      </c>
      <c r="U993" s="97">
        <v>45166</v>
      </c>
    </row>
    <row r="994" spans="1:21">
      <c r="A994" s="86">
        <v>45170.583081944445</v>
      </c>
      <c r="B994" s="87" t="s">
        <v>66</v>
      </c>
      <c r="C994" s="88" t="s">
        <v>1652</v>
      </c>
      <c r="D994" s="87" t="s">
        <v>1661</v>
      </c>
      <c r="E994" s="89">
        <v>1.5</v>
      </c>
      <c r="F994" s="87">
        <v>6957912</v>
      </c>
      <c r="G994" s="87"/>
      <c r="H994" s="87" t="s">
        <v>69</v>
      </c>
      <c r="I994" s="87" t="s">
        <v>44</v>
      </c>
      <c r="J994" s="90">
        <v>112.96</v>
      </c>
      <c r="K994" s="90">
        <v>169.44</v>
      </c>
      <c r="L994" s="87" t="s">
        <v>973</v>
      </c>
      <c r="M994" s="87">
        <v>35</v>
      </c>
      <c r="N994" s="88">
        <v>45165</v>
      </c>
      <c r="O994" s="88">
        <v>45172</v>
      </c>
      <c r="P994" s="87" t="s">
        <v>993</v>
      </c>
      <c r="Q994" s="87" t="s">
        <v>3</v>
      </c>
      <c r="R994" s="89" t="s">
        <v>975</v>
      </c>
      <c r="S994" s="89" t="s">
        <v>1194</v>
      </c>
      <c r="T994" s="89" t="s">
        <v>994</v>
      </c>
      <c r="U994" s="91">
        <v>45166</v>
      </c>
    </row>
    <row r="995" spans="1:21">
      <c r="A995" s="92">
        <v>45184.31936134259</v>
      </c>
      <c r="B995" s="93" t="s">
        <v>76</v>
      </c>
      <c r="C995" s="94" t="s">
        <v>1652</v>
      </c>
      <c r="D995" s="93" t="s">
        <v>156</v>
      </c>
      <c r="E995" s="95">
        <v>1</v>
      </c>
      <c r="F995" s="93">
        <v>6984733</v>
      </c>
      <c r="G995" s="93" t="s">
        <v>117</v>
      </c>
      <c r="H995" s="93" t="s">
        <v>69</v>
      </c>
      <c r="I995" s="93" t="s">
        <v>44</v>
      </c>
      <c r="J995" s="96">
        <v>116.75</v>
      </c>
      <c r="K995" s="96">
        <v>116.75</v>
      </c>
      <c r="L995" s="93" t="s">
        <v>973</v>
      </c>
      <c r="M995" s="93">
        <v>35</v>
      </c>
      <c r="N995" s="94">
        <v>45165</v>
      </c>
      <c r="O995" s="94">
        <v>45172</v>
      </c>
      <c r="P995" s="93" t="s">
        <v>993</v>
      </c>
      <c r="Q995" s="93" t="s">
        <v>3</v>
      </c>
      <c r="R995" s="95" t="s">
        <v>975</v>
      </c>
      <c r="S995" s="95" t="s">
        <v>1194</v>
      </c>
      <c r="T995" s="95" t="s">
        <v>994</v>
      </c>
      <c r="U995" s="97">
        <v>45166</v>
      </c>
    </row>
    <row r="996" spans="1:21">
      <c r="A996" s="86">
        <v>45184.339050810187</v>
      </c>
      <c r="B996" s="87" t="s">
        <v>1500</v>
      </c>
      <c r="C996" s="88" t="s">
        <v>1652</v>
      </c>
      <c r="D996" s="87" t="s">
        <v>1662</v>
      </c>
      <c r="E996" s="89">
        <v>8</v>
      </c>
      <c r="F996" s="87">
        <v>6957912</v>
      </c>
      <c r="G996" s="87" t="s">
        <v>68</v>
      </c>
      <c r="H996" s="87" t="s">
        <v>69</v>
      </c>
      <c r="I996" s="87" t="s">
        <v>44</v>
      </c>
      <c r="J996" s="90">
        <v>109.19</v>
      </c>
      <c r="K996" s="90">
        <v>873.52</v>
      </c>
      <c r="L996" s="87" t="s">
        <v>973</v>
      </c>
      <c r="M996" s="87">
        <v>35</v>
      </c>
      <c r="N996" s="88">
        <v>45165</v>
      </c>
      <c r="O996" s="88">
        <v>45172</v>
      </c>
      <c r="P996" s="87" t="s">
        <v>993</v>
      </c>
      <c r="Q996" s="87" t="s">
        <v>3</v>
      </c>
      <c r="R996" s="89" t="s">
        <v>975</v>
      </c>
      <c r="S996" s="89" t="s">
        <v>1194</v>
      </c>
      <c r="T996" s="89" t="s">
        <v>994</v>
      </c>
      <c r="U996" s="91">
        <v>45166</v>
      </c>
    </row>
    <row r="997" spans="1:21">
      <c r="A997" s="92">
        <v>45167.575564930557</v>
      </c>
      <c r="B997" s="93" t="s">
        <v>35</v>
      </c>
      <c r="C997" s="94" t="s">
        <v>1663</v>
      </c>
      <c r="D997" s="93" t="s">
        <v>1664</v>
      </c>
      <c r="E997" s="95">
        <v>8</v>
      </c>
      <c r="F997" s="93" t="s">
        <v>68</v>
      </c>
      <c r="G997" s="93" t="s">
        <v>68</v>
      </c>
      <c r="H997" s="93" t="s">
        <v>1010</v>
      </c>
      <c r="I997" s="93" t="s">
        <v>44</v>
      </c>
      <c r="J997" s="96">
        <v>109.19</v>
      </c>
      <c r="K997" s="96">
        <v>873.52</v>
      </c>
      <c r="L997" s="93" t="s">
        <v>981</v>
      </c>
      <c r="M997" s="93">
        <v>35</v>
      </c>
      <c r="N997" s="94">
        <v>45165</v>
      </c>
      <c r="O997" s="94">
        <v>45172</v>
      </c>
      <c r="P997" s="93" t="s">
        <v>993</v>
      </c>
      <c r="Q997" s="93" t="s">
        <v>3</v>
      </c>
      <c r="R997" s="95" t="s">
        <v>975</v>
      </c>
      <c r="S997" s="95" t="s">
        <v>1198</v>
      </c>
      <c r="T997" s="95" t="s">
        <v>994</v>
      </c>
      <c r="U997" s="97">
        <v>45167</v>
      </c>
    </row>
    <row r="998" spans="1:21">
      <c r="A998" s="86">
        <v>45167.57779664352</v>
      </c>
      <c r="B998" s="87" t="s">
        <v>31</v>
      </c>
      <c r="C998" s="88" t="s">
        <v>1663</v>
      </c>
      <c r="D998" s="87" t="s">
        <v>547</v>
      </c>
      <c r="E998" s="89">
        <v>8</v>
      </c>
      <c r="F998" s="87">
        <v>6966341</v>
      </c>
      <c r="G998" s="87" t="s">
        <v>68</v>
      </c>
      <c r="H998" s="87" t="s">
        <v>69</v>
      </c>
      <c r="I998" s="87" t="s">
        <v>44</v>
      </c>
      <c r="J998" s="90">
        <v>90.75</v>
      </c>
      <c r="K998" s="90">
        <v>726</v>
      </c>
      <c r="L998" s="87" t="s">
        <v>973</v>
      </c>
      <c r="M998" s="87">
        <v>35</v>
      </c>
      <c r="N998" s="88">
        <v>45165</v>
      </c>
      <c r="O998" s="88">
        <v>45172</v>
      </c>
      <c r="P998" s="87" t="s">
        <v>993</v>
      </c>
      <c r="Q998" s="87" t="s">
        <v>3</v>
      </c>
      <c r="R998" s="89" t="s">
        <v>975</v>
      </c>
      <c r="S998" s="89" t="s">
        <v>1198</v>
      </c>
      <c r="T998" s="89" t="s">
        <v>994</v>
      </c>
      <c r="U998" s="91">
        <v>45167</v>
      </c>
    </row>
    <row r="999" spans="1:21">
      <c r="A999" s="92">
        <v>45167.577963888885</v>
      </c>
      <c r="B999" s="93" t="s">
        <v>65</v>
      </c>
      <c r="C999" s="94" t="s">
        <v>1663</v>
      </c>
      <c r="D999" s="93" t="s">
        <v>547</v>
      </c>
      <c r="E999" s="95">
        <v>8</v>
      </c>
      <c r="F999" s="93">
        <v>6966341</v>
      </c>
      <c r="G999" s="93" t="s">
        <v>68</v>
      </c>
      <c r="H999" s="93" t="s">
        <v>69</v>
      </c>
      <c r="I999" s="93" t="s">
        <v>44</v>
      </c>
      <c r="J999" s="96">
        <v>111.36</v>
      </c>
      <c r="K999" s="96">
        <v>890.88</v>
      </c>
      <c r="L999" s="93" t="s">
        <v>973</v>
      </c>
      <c r="M999" s="93">
        <v>35</v>
      </c>
      <c r="N999" s="94">
        <v>45165</v>
      </c>
      <c r="O999" s="94">
        <v>45172</v>
      </c>
      <c r="P999" s="93" t="s">
        <v>993</v>
      </c>
      <c r="Q999" s="93" t="s">
        <v>3</v>
      </c>
      <c r="R999" s="95" t="s">
        <v>975</v>
      </c>
      <c r="S999" s="95" t="s">
        <v>1198</v>
      </c>
      <c r="T999" s="95" t="s">
        <v>994</v>
      </c>
      <c r="U999" s="97">
        <v>45167</v>
      </c>
    </row>
    <row r="1000" spans="1:21">
      <c r="A1000" s="86">
        <v>45170.556794560187</v>
      </c>
      <c r="B1000" s="87" t="s">
        <v>66</v>
      </c>
      <c r="C1000" s="88" t="s">
        <v>1663</v>
      </c>
      <c r="D1000" s="87" t="s">
        <v>1658</v>
      </c>
      <c r="E1000" s="89">
        <v>1</v>
      </c>
      <c r="F1000" s="87">
        <v>6966341</v>
      </c>
      <c r="G1000" s="87" t="s">
        <v>68</v>
      </c>
      <c r="H1000" s="87" t="s">
        <v>69</v>
      </c>
      <c r="I1000" s="87" t="s">
        <v>44</v>
      </c>
      <c r="J1000" s="90">
        <v>112.96</v>
      </c>
      <c r="K1000" s="90">
        <v>112.96</v>
      </c>
      <c r="L1000" s="87" t="s">
        <v>973</v>
      </c>
      <c r="M1000" s="87">
        <v>35</v>
      </c>
      <c r="N1000" s="88">
        <v>45165</v>
      </c>
      <c r="O1000" s="88">
        <v>45172</v>
      </c>
      <c r="P1000" s="87" t="s">
        <v>993</v>
      </c>
      <c r="Q1000" s="87" t="s">
        <v>3</v>
      </c>
      <c r="R1000" s="89" t="s">
        <v>975</v>
      </c>
      <c r="S1000" s="89" t="s">
        <v>1198</v>
      </c>
      <c r="T1000" s="89" t="s">
        <v>994</v>
      </c>
      <c r="U1000" s="91">
        <v>45167</v>
      </c>
    </row>
    <row r="1001" spans="1:21">
      <c r="A1001" s="92">
        <v>45170.564761689813</v>
      </c>
      <c r="B1001" s="93" t="s">
        <v>66</v>
      </c>
      <c r="C1001" s="94" t="s">
        <v>1663</v>
      </c>
      <c r="D1001" s="93" t="s">
        <v>1659</v>
      </c>
      <c r="E1001" s="95">
        <v>1</v>
      </c>
      <c r="F1001" s="93">
        <v>6971021</v>
      </c>
      <c r="G1001" s="93" t="s">
        <v>68</v>
      </c>
      <c r="H1001" s="93" t="s">
        <v>69</v>
      </c>
      <c r="I1001" s="93" t="s">
        <v>44</v>
      </c>
      <c r="J1001" s="96">
        <v>112.96</v>
      </c>
      <c r="K1001" s="96">
        <v>112.96</v>
      </c>
      <c r="L1001" s="93" t="s">
        <v>973</v>
      </c>
      <c r="M1001" s="93">
        <v>35</v>
      </c>
      <c r="N1001" s="94">
        <v>45165</v>
      </c>
      <c r="O1001" s="94">
        <v>45172</v>
      </c>
      <c r="P1001" s="93" t="s">
        <v>993</v>
      </c>
      <c r="Q1001" s="93" t="s">
        <v>3</v>
      </c>
      <c r="R1001" s="95" t="s">
        <v>975</v>
      </c>
      <c r="S1001" s="95" t="s">
        <v>1198</v>
      </c>
      <c r="T1001" s="95" t="s">
        <v>994</v>
      </c>
      <c r="U1001" s="97">
        <v>45167</v>
      </c>
    </row>
    <row r="1002" spans="1:21">
      <c r="A1002" s="86">
        <v>45170.570836342595</v>
      </c>
      <c r="B1002" s="87" t="s">
        <v>66</v>
      </c>
      <c r="C1002" s="88" t="s">
        <v>1663</v>
      </c>
      <c r="D1002" s="87" t="s">
        <v>1665</v>
      </c>
      <c r="E1002" s="89">
        <v>6</v>
      </c>
      <c r="F1002" s="87" t="s">
        <v>68</v>
      </c>
      <c r="G1002" s="87" t="s">
        <v>68</v>
      </c>
      <c r="H1002" s="87" t="s">
        <v>1010</v>
      </c>
      <c r="I1002" s="87" t="s">
        <v>44</v>
      </c>
      <c r="J1002" s="90">
        <v>112.96</v>
      </c>
      <c r="K1002" s="90">
        <v>677.76</v>
      </c>
      <c r="L1002" s="87" t="s">
        <v>981</v>
      </c>
      <c r="M1002" s="87">
        <v>35</v>
      </c>
      <c r="N1002" s="88">
        <v>45165</v>
      </c>
      <c r="O1002" s="88">
        <v>45172</v>
      </c>
      <c r="P1002" s="87" t="s">
        <v>993</v>
      </c>
      <c r="Q1002" s="87" t="s">
        <v>3</v>
      </c>
      <c r="R1002" s="89" t="s">
        <v>975</v>
      </c>
      <c r="S1002" s="89" t="s">
        <v>1198</v>
      </c>
      <c r="T1002" s="89" t="s">
        <v>994</v>
      </c>
      <c r="U1002" s="91">
        <v>45167</v>
      </c>
    </row>
    <row r="1003" spans="1:21">
      <c r="A1003" s="92">
        <v>45184.319515625</v>
      </c>
      <c r="B1003" s="93" t="s">
        <v>76</v>
      </c>
      <c r="C1003" s="94" t="s">
        <v>1663</v>
      </c>
      <c r="D1003" s="93" t="s">
        <v>156</v>
      </c>
      <c r="E1003" s="95">
        <v>1</v>
      </c>
      <c r="F1003" s="93">
        <v>6984733</v>
      </c>
      <c r="G1003" s="93" t="s">
        <v>117</v>
      </c>
      <c r="H1003" s="93" t="s">
        <v>69</v>
      </c>
      <c r="I1003" s="93" t="s">
        <v>44</v>
      </c>
      <c r="J1003" s="96">
        <v>116.75</v>
      </c>
      <c r="K1003" s="96">
        <v>116.75</v>
      </c>
      <c r="L1003" s="93" t="s">
        <v>973</v>
      </c>
      <c r="M1003" s="93">
        <v>35</v>
      </c>
      <c r="N1003" s="94">
        <v>45165</v>
      </c>
      <c r="O1003" s="94">
        <v>45172</v>
      </c>
      <c r="P1003" s="93" t="s">
        <v>993</v>
      </c>
      <c r="Q1003" s="93" t="s">
        <v>3</v>
      </c>
      <c r="R1003" s="95" t="s">
        <v>975</v>
      </c>
      <c r="S1003" s="95" t="s">
        <v>1198</v>
      </c>
      <c r="T1003" s="95" t="s">
        <v>994</v>
      </c>
      <c r="U1003" s="97">
        <v>45167</v>
      </c>
    </row>
    <row r="1004" spans="1:21">
      <c r="A1004" s="86">
        <v>45142.23792777778</v>
      </c>
      <c r="B1004" s="87" t="s">
        <v>66</v>
      </c>
      <c r="C1004" s="88" t="s">
        <v>1666</v>
      </c>
      <c r="D1004" s="87" t="s">
        <v>1667</v>
      </c>
      <c r="E1004" s="89">
        <v>1</v>
      </c>
      <c r="F1004" s="87">
        <v>20028</v>
      </c>
      <c r="G1004" s="87" t="s">
        <v>68</v>
      </c>
      <c r="H1004" s="87" t="s">
        <v>69</v>
      </c>
      <c r="I1004" s="87" t="s">
        <v>44</v>
      </c>
      <c r="J1004" s="90">
        <v>112.96</v>
      </c>
      <c r="K1004" s="90">
        <v>112.96</v>
      </c>
      <c r="L1004" s="87" t="s">
        <v>973</v>
      </c>
      <c r="M1004" s="87">
        <v>31</v>
      </c>
      <c r="N1004" s="88">
        <v>45137</v>
      </c>
      <c r="O1004" s="88">
        <v>45144</v>
      </c>
      <c r="P1004" s="87" t="s">
        <v>1535</v>
      </c>
      <c r="Q1004" s="87" t="s">
        <v>3</v>
      </c>
      <c r="R1004" s="89" t="s">
        <v>975</v>
      </c>
      <c r="S1004" s="89" t="s">
        <v>1110</v>
      </c>
      <c r="T1004" s="89" t="s">
        <v>994</v>
      </c>
      <c r="U1004" s="91">
        <v>45141</v>
      </c>
    </row>
    <row r="1005" spans="1:21">
      <c r="A1005" s="92">
        <v>45142.238910300926</v>
      </c>
      <c r="B1005" s="93" t="s">
        <v>31</v>
      </c>
      <c r="C1005" s="94" t="s">
        <v>1666</v>
      </c>
      <c r="D1005" s="93" t="s">
        <v>1667</v>
      </c>
      <c r="E1005" s="95">
        <v>8</v>
      </c>
      <c r="F1005" s="93">
        <v>20028</v>
      </c>
      <c r="G1005" s="93" t="s">
        <v>68</v>
      </c>
      <c r="H1005" s="93" t="s">
        <v>69</v>
      </c>
      <c r="I1005" s="93" t="s">
        <v>44</v>
      </c>
      <c r="J1005" s="96">
        <v>90.75</v>
      </c>
      <c r="K1005" s="96">
        <v>726</v>
      </c>
      <c r="L1005" s="93" t="s">
        <v>973</v>
      </c>
      <c r="M1005" s="93">
        <v>31</v>
      </c>
      <c r="N1005" s="94">
        <v>45137</v>
      </c>
      <c r="O1005" s="94">
        <v>45144</v>
      </c>
      <c r="P1005" s="93" t="s">
        <v>1535</v>
      </c>
      <c r="Q1005" s="93" t="s">
        <v>3</v>
      </c>
      <c r="R1005" s="95" t="s">
        <v>975</v>
      </c>
      <c r="S1005" s="95" t="s">
        <v>1110</v>
      </c>
      <c r="T1005" s="95" t="s">
        <v>994</v>
      </c>
      <c r="U1005" s="97">
        <v>45141</v>
      </c>
    </row>
    <row r="1006" spans="1:21">
      <c r="A1006" s="86">
        <v>45142.240606018517</v>
      </c>
      <c r="B1006" s="87" t="s">
        <v>575</v>
      </c>
      <c r="C1006" s="88" t="s">
        <v>1666</v>
      </c>
      <c r="D1006" s="87" t="s">
        <v>1668</v>
      </c>
      <c r="E1006" s="89">
        <v>8</v>
      </c>
      <c r="F1006" s="87">
        <v>6983683</v>
      </c>
      <c r="G1006" s="87" t="s">
        <v>68</v>
      </c>
      <c r="H1006" s="87" t="s">
        <v>69</v>
      </c>
      <c r="I1006" s="87" t="s">
        <v>44</v>
      </c>
      <c r="J1006" s="90">
        <v>101.52</v>
      </c>
      <c r="K1006" s="90">
        <v>812.16</v>
      </c>
      <c r="L1006" s="87" t="s">
        <v>973</v>
      </c>
      <c r="M1006" s="87">
        <v>31</v>
      </c>
      <c r="N1006" s="88">
        <v>45137</v>
      </c>
      <c r="O1006" s="88">
        <v>45144</v>
      </c>
      <c r="P1006" s="87" t="s">
        <v>1535</v>
      </c>
      <c r="Q1006" s="87" t="s">
        <v>3</v>
      </c>
      <c r="R1006" s="89" t="s">
        <v>975</v>
      </c>
      <c r="S1006" s="89" t="s">
        <v>1110</v>
      </c>
      <c r="T1006" s="89" t="s">
        <v>994</v>
      </c>
      <c r="U1006" s="91">
        <v>45141</v>
      </c>
    </row>
    <row r="1007" spans="1:21">
      <c r="A1007" s="92">
        <v>45142.425312037034</v>
      </c>
      <c r="B1007" s="93" t="s">
        <v>66</v>
      </c>
      <c r="C1007" s="94" t="s">
        <v>1666</v>
      </c>
      <c r="D1007" s="93" t="s">
        <v>1538</v>
      </c>
      <c r="E1007" s="95">
        <v>1</v>
      </c>
      <c r="F1007" s="93">
        <v>6984669</v>
      </c>
      <c r="G1007" s="93" t="s">
        <v>68</v>
      </c>
      <c r="H1007" s="93" t="s">
        <v>69</v>
      </c>
      <c r="I1007" s="93" t="s">
        <v>44</v>
      </c>
      <c r="J1007" s="96">
        <v>112.96</v>
      </c>
      <c r="K1007" s="96">
        <v>112.96</v>
      </c>
      <c r="L1007" s="93" t="s">
        <v>973</v>
      </c>
      <c r="M1007" s="93">
        <v>31</v>
      </c>
      <c r="N1007" s="94">
        <v>45137</v>
      </c>
      <c r="O1007" s="94">
        <v>45144</v>
      </c>
      <c r="P1007" s="93" t="s">
        <v>1535</v>
      </c>
      <c r="Q1007" s="93" t="s">
        <v>3</v>
      </c>
      <c r="R1007" s="95" t="s">
        <v>975</v>
      </c>
      <c r="S1007" s="95" t="s">
        <v>1110</v>
      </c>
      <c r="T1007" s="95" t="s">
        <v>994</v>
      </c>
      <c r="U1007" s="97">
        <v>45141</v>
      </c>
    </row>
    <row r="1008" spans="1:21">
      <c r="A1008" s="86">
        <v>45142.426354050927</v>
      </c>
      <c r="B1008" s="87" t="s">
        <v>66</v>
      </c>
      <c r="C1008" s="88" t="s">
        <v>1666</v>
      </c>
      <c r="D1008" s="87" t="s">
        <v>1619</v>
      </c>
      <c r="E1008" s="89">
        <v>1</v>
      </c>
      <c r="F1008" s="87">
        <v>6903612</v>
      </c>
      <c r="G1008" s="87" t="s">
        <v>68</v>
      </c>
      <c r="H1008" s="87" t="s">
        <v>69</v>
      </c>
      <c r="I1008" s="87" t="s">
        <v>44</v>
      </c>
      <c r="J1008" s="90">
        <v>112.96</v>
      </c>
      <c r="K1008" s="90">
        <v>112.96</v>
      </c>
      <c r="L1008" s="87" t="s">
        <v>973</v>
      </c>
      <c r="M1008" s="87">
        <v>31</v>
      </c>
      <c r="N1008" s="88">
        <v>45137</v>
      </c>
      <c r="O1008" s="88">
        <v>45144</v>
      </c>
      <c r="P1008" s="87" t="s">
        <v>1535</v>
      </c>
      <c r="Q1008" s="87" t="s">
        <v>3</v>
      </c>
      <c r="R1008" s="89" t="s">
        <v>975</v>
      </c>
      <c r="S1008" s="89" t="s">
        <v>1110</v>
      </c>
      <c r="T1008" s="89" t="s">
        <v>994</v>
      </c>
      <c r="U1008" s="91">
        <v>45141</v>
      </c>
    </row>
    <row r="1009" spans="1:21">
      <c r="A1009" s="92">
        <v>45142.426782407405</v>
      </c>
      <c r="B1009" s="93" t="s">
        <v>66</v>
      </c>
      <c r="C1009" s="94" t="s">
        <v>1666</v>
      </c>
      <c r="D1009" s="93" t="s">
        <v>1668</v>
      </c>
      <c r="E1009" s="95">
        <v>1</v>
      </c>
      <c r="F1009" s="93">
        <v>6983683</v>
      </c>
      <c r="G1009" s="93" t="s">
        <v>68</v>
      </c>
      <c r="H1009" s="93" t="s">
        <v>69</v>
      </c>
      <c r="I1009" s="93" t="s">
        <v>44</v>
      </c>
      <c r="J1009" s="96">
        <v>112.96</v>
      </c>
      <c r="K1009" s="96">
        <v>112.96</v>
      </c>
      <c r="L1009" s="93" t="s">
        <v>973</v>
      </c>
      <c r="M1009" s="93">
        <v>31</v>
      </c>
      <c r="N1009" s="94">
        <v>45137</v>
      </c>
      <c r="O1009" s="94">
        <v>45144</v>
      </c>
      <c r="P1009" s="93" t="s">
        <v>1535</v>
      </c>
      <c r="Q1009" s="93" t="s">
        <v>3</v>
      </c>
      <c r="R1009" s="95" t="s">
        <v>975</v>
      </c>
      <c r="S1009" s="95" t="s">
        <v>1110</v>
      </c>
      <c r="T1009" s="95" t="s">
        <v>994</v>
      </c>
      <c r="U1009" s="97">
        <v>45141</v>
      </c>
    </row>
    <row r="1010" spans="1:21">
      <c r="A1010" s="86">
        <v>45142.468431365742</v>
      </c>
      <c r="B1010" s="87" t="s">
        <v>66</v>
      </c>
      <c r="C1010" s="88" t="s">
        <v>1666</v>
      </c>
      <c r="D1010" s="87" t="s">
        <v>1669</v>
      </c>
      <c r="E1010" s="89">
        <v>2</v>
      </c>
      <c r="F1010" s="87">
        <v>6904723</v>
      </c>
      <c r="G1010" s="87" t="s">
        <v>117</v>
      </c>
      <c r="H1010" s="87" t="s">
        <v>69</v>
      </c>
      <c r="I1010" s="87" t="s">
        <v>44</v>
      </c>
      <c r="J1010" s="90">
        <v>112.96</v>
      </c>
      <c r="K1010" s="90">
        <v>225.92</v>
      </c>
      <c r="L1010" s="87" t="s">
        <v>973</v>
      </c>
      <c r="M1010" s="87">
        <v>31</v>
      </c>
      <c r="N1010" s="88">
        <v>45137</v>
      </c>
      <c r="O1010" s="88">
        <v>45144</v>
      </c>
      <c r="P1010" s="87" t="s">
        <v>1535</v>
      </c>
      <c r="Q1010" s="87" t="s">
        <v>3</v>
      </c>
      <c r="R1010" s="89" t="s">
        <v>975</v>
      </c>
      <c r="S1010" s="89" t="s">
        <v>1110</v>
      </c>
      <c r="T1010" s="89" t="s">
        <v>994</v>
      </c>
      <c r="U1010" s="91">
        <v>45141</v>
      </c>
    </row>
    <row r="1011" spans="1:21">
      <c r="A1011" s="92">
        <v>45142.488113310188</v>
      </c>
      <c r="B1011" s="93" t="s">
        <v>1476</v>
      </c>
      <c r="C1011" s="94" t="s">
        <v>1666</v>
      </c>
      <c r="D1011" s="93" t="s">
        <v>1670</v>
      </c>
      <c r="E1011" s="95">
        <v>8</v>
      </c>
      <c r="F1011" s="93">
        <v>6984668</v>
      </c>
      <c r="G1011" s="93" t="s">
        <v>68</v>
      </c>
      <c r="H1011" s="93" t="s">
        <v>69</v>
      </c>
      <c r="I1011" s="93" t="s">
        <v>44</v>
      </c>
      <c r="J1011" s="96">
        <v>109.19</v>
      </c>
      <c r="K1011" s="96">
        <v>873.52</v>
      </c>
      <c r="L1011" s="93" t="s">
        <v>973</v>
      </c>
      <c r="M1011" s="93">
        <v>31</v>
      </c>
      <c r="N1011" s="94">
        <v>45137</v>
      </c>
      <c r="O1011" s="94">
        <v>45144</v>
      </c>
      <c r="P1011" s="93" t="s">
        <v>1535</v>
      </c>
      <c r="Q1011" s="93" t="s">
        <v>3</v>
      </c>
      <c r="R1011" s="95" t="s">
        <v>975</v>
      </c>
      <c r="S1011" s="95" t="s">
        <v>1110</v>
      </c>
      <c r="T1011" s="95" t="s">
        <v>994</v>
      </c>
      <c r="U1011" s="97">
        <v>45141</v>
      </c>
    </row>
    <row r="1012" spans="1:21">
      <c r="A1012" s="86">
        <v>45142.48843888889</v>
      </c>
      <c r="B1012" s="87" t="s">
        <v>65</v>
      </c>
      <c r="C1012" s="88" t="s">
        <v>1666</v>
      </c>
      <c r="D1012" s="87" t="s">
        <v>1670</v>
      </c>
      <c r="E1012" s="89">
        <v>8</v>
      </c>
      <c r="F1012" s="87">
        <v>6984668</v>
      </c>
      <c r="G1012" s="87" t="s">
        <v>68</v>
      </c>
      <c r="H1012" s="87" t="s">
        <v>69</v>
      </c>
      <c r="I1012" s="87" t="s">
        <v>44</v>
      </c>
      <c r="J1012" s="90">
        <v>111.36</v>
      </c>
      <c r="K1012" s="90">
        <v>890.88</v>
      </c>
      <c r="L1012" s="87" t="s">
        <v>973</v>
      </c>
      <c r="M1012" s="87">
        <v>31</v>
      </c>
      <c r="N1012" s="88">
        <v>45137</v>
      </c>
      <c r="O1012" s="88">
        <v>45144</v>
      </c>
      <c r="P1012" s="87" t="s">
        <v>1535</v>
      </c>
      <c r="Q1012" s="87" t="s">
        <v>3</v>
      </c>
      <c r="R1012" s="89" t="s">
        <v>975</v>
      </c>
      <c r="S1012" s="89" t="s">
        <v>1110</v>
      </c>
      <c r="T1012" s="89" t="s">
        <v>994</v>
      </c>
      <c r="U1012" s="91">
        <v>45141</v>
      </c>
    </row>
    <row r="1013" spans="1:21">
      <c r="A1013" s="92">
        <v>45142.557183333331</v>
      </c>
      <c r="B1013" s="93" t="s">
        <v>34</v>
      </c>
      <c r="C1013" s="94" t="s">
        <v>1666</v>
      </c>
      <c r="D1013" s="93" t="s">
        <v>1671</v>
      </c>
      <c r="E1013" s="95">
        <v>4</v>
      </c>
      <c r="F1013" s="93">
        <v>20028</v>
      </c>
      <c r="G1013" s="93" t="s">
        <v>68</v>
      </c>
      <c r="H1013" s="93" t="s">
        <v>69</v>
      </c>
      <c r="I1013" s="93" t="s">
        <v>44</v>
      </c>
      <c r="J1013" s="96">
        <v>109.19</v>
      </c>
      <c r="K1013" s="96">
        <v>436.76</v>
      </c>
      <c r="L1013" s="93" t="s">
        <v>973</v>
      </c>
      <c r="M1013" s="93">
        <v>31</v>
      </c>
      <c r="N1013" s="94">
        <v>45137</v>
      </c>
      <c r="O1013" s="94">
        <v>45144</v>
      </c>
      <c r="P1013" s="93" t="s">
        <v>1535</v>
      </c>
      <c r="Q1013" s="93" t="s">
        <v>3</v>
      </c>
      <c r="R1013" s="95" t="s">
        <v>975</v>
      </c>
      <c r="S1013" s="95" t="s">
        <v>1110</v>
      </c>
      <c r="T1013" s="95" t="s">
        <v>994</v>
      </c>
      <c r="U1013" s="97">
        <v>45141</v>
      </c>
    </row>
    <row r="1014" spans="1:21">
      <c r="A1014" s="86">
        <v>45142.55899189815</v>
      </c>
      <c r="B1014" s="87" t="s">
        <v>34</v>
      </c>
      <c r="C1014" s="88" t="s">
        <v>1666</v>
      </c>
      <c r="D1014" s="87" t="s">
        <v>1672</v>
      </c>
      <c r="E1014" s="89">
        <v>4</v>
      </c>
      <c r="F1014" s="87">
        <v>6953453</v>
      </c>
      <c r="G1014" s="87" t="s">
        <v>68</v>
      </c>
      <c r="H1014" s="87" t="s">
        <v>69</v>
      </c>
      <c r="I1014" s="87" t="s">
        <v>44</v>
      </c>
      <c r="J1014" s="90">
        <v>109.19</v>
      </c>
      <c r="K1014" s="90">
        <v>436.76</v>
      </c>
      <c r="L1014" s="87" t="s">
        <v>973</v>
      </c>
      <c r="M1014" s="87">
        <v>31</v>
      </c>
      <c r="N1014" s="88">
        <v>45137</v>
      </c>
      <c r="O1014" s="88">
        <v>45144</v>
      </c>
      <c r="P1014" s="87" t="s">
        <v>1535</v>
      </c>
      <c r="Q1014" s="87" t="s">
        <v>3</v>
      </c>
      <c r="R1014" s="89" t="s">
        <v>975</v>
      </c>
      <c r="S1014" s="89" t="s">
        <v>1110</v>
      </c>
      <c r="T1014" s="89" t="s">
        <v>994</v>
      </c>
      <c r="U1014" s="91">
        <v>45141</v>
      </c>
    </row>
    <row r="1015" spans="1:21">
      <c r="A1015" s="92">
        <v>45145.388180092596</v>
      </c>
      <c r="B1015" s="93" t="s">
        <v>76</v>
      </c>
      <c r="C1015" s="94" t="s">
        <v>1666</v>
      </c>
      <c r="D1015" s="93" t="s">
        <v>156</v>
      </c>
      <c r="E1015" s="95">
        <v>2</v>
      </c>
      <c r="F1015" s="93">
        <v>6904723</v>
      </c>
      <c r="G1015" s="93" t="s">
        <v>117</v>
      </c>
      <c r="H1015" s="93" t="s">
        <v>69</v>
      </c>
      <c r="I1015" s="93" t="s">
        <v>44</v>
      </c>
      <c r="J1015" s="96">
        <v>116.75</v>
      </c>
      <c r="K1015" s="96">
        <v>233.5</v>
      </c>
      <c r="L1015" s="93" t="s">
        <v>973</v>
      </c>
      <c r="M1015" s="93">
        <v>31</v>
      </c>
      <c r="N1015" s="94">
        <v>45137</v>
      </c>
      <c r="O1015" s="94">
        <v>45144</v>
      </c>
      <c r="P1015" s="93" t="s">
        <v>1535</v>
      </c>
      <c r="Q1015" s="93" t="s">
        <v>3</v>
      </c>
      <c r="R1015" s="95" t="s">
        <v>975</v>
      </c>
      <c r="S1015" s="95" t="s">
        <v>1110</v>
      </c>
      <c r="T1015" s="95" t="s">
        <v>994</v>
      </c>
      <c r="U1015" s="97">
        <v>45141</v>
      </c>
    </row>
    <row r="1016" spans="1:21">
      <c r="A1016" s="86">
        <v>45168.574527430559</v>
      </c>
      <c r="B1016" s="87" t="s">
        <v>35</v>
      </c>
      <c r="C1016" s="88" t="s">
        <v>1673</v>
      </c>
      <c r="D1016" s="87" t="s">
        <v>1674</v>
      </c>
      <c r="E1016" s="89">
        <v>8</v>
      </c>
      <c r="F1016" s="87" t="s">
        <v>68</v>
      </c>
      <c r="G1016" s="87" t="s">
        <v>68</v>
      </c>
      <c r="H1016" s="87" t="s">
        <v>1010</v>
      </c>
      <c r="I1016" s="87" t="s">
        <v>44</v>
      </c>
      <c r="J1016" s="90">
        <v>109.19</v>
      </c>
      <c r="K1016" s="90">
        <v>873.52</v>
      </c>
      <c r="L1016" s="87" t="s">
        <v>981</v>
      </c>
      <c r="M1016" s="87">
        <v>35</v>
      </c>
      <c r="N1016" s="88">
        <v>45165</v>
      </c>
      <c r="O1016" s="88">
        <v>45172</v>
      </c>
      <c r="P1016" s="87" t="s">
        <v>993</v>
      </c>
      <c r="Q1016" s="87" t="s">
        <v>3</v>
      </c>
      <c r="R1016" s="89" t="s">
        <v>975</v>
      </c>
      <c r="S1016" s="89" t="s">
        <v>983</v>
      </c>
      <c r="T1016" s="89" t="s">
        <v>994</v>
      </c>
      <c r="U1016" s="91">
        <v>45168</v>
      </c>
    </row>
    <row r="1017" spans="1:21">
      <c r="A1017" s="92">
        <v>45168.575874421294</v>
      </c>
      <c r="B1017" s="93" t="s">
        <v>31</v>
      </c>
      <c r="C1017" s="94" t="s">
        <v>1673</v>
      </c>
      <c r="D1017" s="93" t="s">
        <v>1674</v>
      </c>
      <c r="E1017" s="95">
        <v>8</v>
      </c>
      <c r="F1017" s="93" t="s">
        <v>68</v>
      </c>
      <c r="G1017" s="93" t="s">
        <v>68</v>
      </c>
      <c r="H1017" s="93" t="s">
        <v>1010</v>
      </c>
      <c r="I1017" s="93" t="s">
        <v>44</v>
      </c>
      <c r="J1017" s="96">
        <v>90.75</v>
      </c>
      <c r="K1017" s="96">
        <v>726</v>
      </c>
      <c r="L1017" s="93" t="s">
        <v>981</v>
      </c>
      <c r="M1017" s="93">
        <v>35</v>
      </c>
      <c r="N1017" s="94">
        <v>45165</v>
      </c>
      <c r="O1017" s="94">
        <v>45172</v>
      </c>
      <c r="P1017" s="93" t="s">
        <v>993</v>
      </c>
      <c r="Q1017" s="93" t="s">
        <v>3</v>
      </c>
      <c r="R1017" s="95" t="s">
        <v>975</v>
      </c>
      <c r="S1017" s="95" t="s">
        <v>983</v>
      </c>
      <c r="T1017" s="95" t="s">
        <v>994</v>
      </c>
      <c r="U1017" s="97">
        <v>45168</v>
      </c>
    </row>
    <row r="1018" spans="1:21">
      <c r="A1018" s="86">
        <v>45168.576234722219</v>
      </c>
      <c r="B1018" s="87" t="s">
        <v>65</v>
      </c>
      <c r="C1018" s="88" t="s">
        <v>1673</v>
      </c>
      <c r="D1018" s="87" t="s">
        <v>1674</v>
      </c>
      <c r="E1018" s="89">
        <v>8</v>
      </c>
      <c r="F1018" s="87" t="s">
        <v>68</v>
      </c>
      <c r="G1018" s="87" t="s">
        <v>68</v>
      </c>
      <c r="H1018" s="87" t="s">
        <v>1010</v>
      </c>
      <c r="I1018" s="87" t="s">
        <v>44</v>
      </c>
      <c r="J1018" s="90">
        <v>111.36</v>
      </c>
      <c r="K1018" s="90">
        <v>890.88</v>
      </c>
      <c r="L1018" s="87" t="s">
        <v>981</v>
      </c>
      <c r="M1018" s="87">
        <v>35</v>
      </c>
      <c r="N1018" s="88">
        <v>45165</v>
      </c>
      <c r="O1018" s="88">
        <v>45172</v>
      </c>
      <c r="P1018" s="87" t="s">
        <v>993</v>
      </c>
      <c r="Q1018" s="87" t="s">
        <v>3</v>
      </c>
      <c r="R1018" s="89" t="s">
        <v>975</v>
      </c>
      <c r="S1018" s="89" t="s">
        <v>983</v>
      </c>
      <c r="T1018" s="89" t="s">
        <v>994</v>
      </c>
      <c r="U1018" s="91">
        <v>45168</v>
      </c>
    </row>
    <row r="1019" spans="1:21">
      <c r="A1019" s="92">
        <v>45170.556722685185</v>
      </c>
      <c r="B1019" s="93" t="s">
        <v>66</v>
      </c>
      <c r="C1019" s="94" t="s">
        <v>1673</v>
      </c>
      <c r="D1019" s="93" t="s">
        <v>1658</v>
      </c>
      <c r="E1019" s="95">
        <v>1</v>
      </c>
      <c r="F1019" s="93">
        <v>6966341</v>
      </c>
      <c r="G1019" s="93" t="s">
        <v>68</v>
      </c>
      <c r="H1019" s="93" t="s">
        <v>69</v>
      </c>
      <c r="I1019" s="93" t="s">
        <v>44</v>
      </c>
      <c r="J1019" s="96">
        <v>112.96</v>
      </c>
      <c r="K1019" s="96">
        <v>112.96</v>
      </c>
      <c r="L1019" s="93" t="s">
        <v>973</v>
      </c>
      <c r="M1019" s="93">
        <v>35</v>
      </c>
      <c r="N1019" s="94">
        <v>45165</v>
      </c>
      <c r="O1019" s="94">
        <v>45172</v>
      </c>
      <c r="P1019" s="93" t="s">
        <v>993</v>
      </c>
      <c r="Q1019" s="93" t="s">
        <v>3</v>
      </c>
      <c r="R1019" s="95" t="s">
        <v>975</v>
      </c>
      <c r="S1019" s="95" t="s">
        <v>983</v>
      </c>
      <c r="T1019" s="95" t="s">
        <v>994</v>
      </c>
      <c r="U1019" s="97">
        <v>45168</v>
      </c>
    </row>
    <row r="1020" spans="1:21">
      <c r="A1020" s="86">
        <v>45170.564821759261</v>
      </c>
      <c r="B1020" s="87" t="s">
        <v>66</v>
      </c>
      <c r="C1020" s="88" t="s">
        <v>1673</v>
      </c>
      <c r="D1020" s="87" t="s">
        <v>1659</v>
      </c>
      <c r="E1020" s="89">
        <v>1</v>
      </c>
      <c r="F1020" s="87">
        <v>6971021</v>
      </c>
      <c r="G1020" s="87" t="s">
        <v>68</v>
      </c>
      <c r="H1020" s="87" t="s">
        <v>69</v>
      </c>
      <c r="I1020" s="87" t="s">
        <v>44</v>
      </c>
      <c r="J1020" s="90">
        <v>112.96</v>
      </c>
      <c r="K1020" s="90">
        <v>112.96</v>
      </c>
      <c r="L1020" s="87" t="s">
        <v>973</v>
      </c>
      <c r="M1020" s="87">
        <v>35</v>
      </c>
      <c r="N1020" s="88">
        <v>45165</v>
      </c>
      <c r="O1020" s="88">
        <v>45172</v>
      </c>
      <c r="P1020" s="87" t="s">
        <v>993</v>
      </c>
      <c r="Q1020" s="87" t="s">
        <v>3</v>
      </c>
      <c r="R1020" s="89" t="s">
        <v>975</v>
      </c>
      <c r="S1020" s="89" t="s">
        <v>983</v>
      </c>
      <c r="T1020" s="89" t="s">
        <v>994</v>
      </c>
      <c r="U1020" s="91">
        <v>45168</v>
      </c>
    </row>
    <row r="1021" spans="1:21">
      <c r="A1021" s="92">
        <v>45170.573117476852</v>
      </c>
      <c r="B1021" s="93" t="s">
        <v>66</v>
      </c>
      <c r="C1021" s="94" t="s">
        <v>1673</v>
      </c>
      <c r="D1021" s="93" t="s">
        <v>1665</v>
      </c>
      <c r="E1021" s="95">
        <v>1</v>
      </c>
      <c r="F1021" s="93" t="s">
        <v>68</v>
      </c>
      <c r="G1021" s="93" t="s">
        <v>68</v>
      </c>
      <c r="H1021" s="93" t="s">
        <v>1010</v>
      </c>
      <c r="I1021" s="93" t="s">
        <v>44</v>
      </c>
      <c r="J1021" s="96">
        <v>112.96</v>
      </c>
      <c r="K1021" s="96">
        <v>112.96</v>
      </c>
      <c r="L1021" s="93" t="s">
        <v>981</v>
      </c>
      <c r="M1021" s="93">
        <v>35</v>
      </c>
      <c r="N1021" s="94">
        <v>45165</v>
      </c>
      <c r="O1021" s="94">
        <v>45172</v>
      </c>
      <c r="P1021" s="93" t="s">
        <v>993</v>
      </c>
      <c r="Q1021" s="93" t="s">
        <v>3</v>
      </c>
      <c r="R1021" s="95" t="s">
        <v>975</v>
      </c>
      <c r="S1021" s="95" t="s">
        <v>983</v>
      </c>
      <c r="T1021" s="95" t="s">
        <v>994</v>
      </c>
      <c r="U1021" s="97">
        <v>45168</v>
      </c>
    </row>
    <row r="1022" spans="1:21">
      <c r="A1022" s="86">
        <v>45170.585185532407</v>
      </c>
      <c r="B1022" s="87" t="s">
        <v>66</v>
      </c>
      <c r="C1022" s="88" t="s">
        <v>1673</v>
      </c>
      <c r="D1022" s="87" t="s">
        <v>1675</v>
      </c>
      <c r="E1022" s="89">
        <v>3</v>
      </c>
      <c r="F1022" s="87">
        <v>6903612</v>
      </c>
      <c r="G1022" s="87" t="s">
        <v>68</v>
      </c>
      <c r="H1022" s="87" t="s">
        <v>69</v>
      </c>
      <c r="I1022" s="87" t="s">
        <v>44</v>
      </c>
      <c r="J1022" s="90">
        <v>112.96</v>
      </c>
      <c r="K1022" s="90">
        <v>338.88</v>
      </c>
      <c r="L1022" s="87" t="s">
        <v>973</v>
      </c>
      <c r="M1022" s="87">
        <v>35</v>
      </c>
      <c r="N1022" s="88">
        <v>45165</v>
      </c>
      <c r="O1022" s="88">
        <v>45172</v>
      </c>
      <c r="P1022" s="87" t="s">
        <v>993</v>
      </c>
      <c r="Q1022" s="87" t="s">
        <v>3</v>
      </c>
      <c r="R1022" s="89" t="s">
        <v>975</v>
      </c>
      <c r="S1022" s="89" t="s">
        <v>983</v>
      </c>
      <c r="T1022" s="89" t="s">
        <v>994</v>
      </c>
      <c r="U1022" s="91">
        <v>45168</v>
      </c>
    </row>
    <row r="1023" spans="1:21">
      <c r="A1023" s="92">
        <v>45184.319668750002</v>
      </c>
      <c r="B1023" s="93" t="s">
        <v>76</v>
      </c>
      <c r="C1023" s="94" t="s">
        <v>1673</v>
      </c>
      <c r="D1023" s="93" t="s">
        <v>156</v>
      </c>
      <c r="E1023" s="95">
        <v>1</v>
      </c>
      <c r="F1023" s="93">
        <v>6984733</v>
      </c>
      <c r="G1023" s="93" t="s">
        <v>117</v>
      </c>
      <c r="H1023" s="93" t="s">
        <v>69</v>
      </c>
      <c r="I1023" s="93" t="s">
        <v>44</v>
      </c>
      <c r="J1023" s="96">
        <v>116.75</v>
      </c>
      <c r="K1023" s="96">
        <v>116.75</v>
      </c>
      <c r="L1023" s="93" t="s">
        <v>973</v>
      </c>
      <c r="M1023" s="93">
        <v>35</v>
      </c>
      <c r="N1023" s="94">
        <v>45165</v>
      </c>
      <c r="O1023" s="94">
        <v>45172</v>
      </c>
      <c r="P1023" s="93" t="s">
        <v>993</v>
      </c>
      <c r="Q1023" s="93" t="s">
        <v>3</v>
      </c>
      <c r="R1023" s="95" t="s">
        <v>975</v>
      </c>
      <c r="S1023" s="95" t="s">
        <v>983</v>
      </c>
      <c r="T1023" s="95" t="s">
        <v>994</v>
      </c>
      <c r="U1023" s="97">
        <v>45168</v>
      </c>
    </row>
    <row r="1024" spans="1:21">
      <c r="A1024" s="86">
        <v>45169.577417939814</v>
      </c>
      <c r="B1024" s="87" t="s">
        <v>65</v>
      </c>
      <c r="C1024" s="88" t="s">
        <v>1676</v>
      </c>
      <c r="D1024" s="87" t="s">
        <v>1674</v>
      </c>
      <c r="E1024" s="89">
        <v>8</v>
      </c>
      <c r="F1024" s="87" t="s">
        <v>68</v>
      </c>
      <c r="G1024" s="87"/>
      <c r="H1024" s="87" t="s">
        <v>1010</v>
      </c>
      <c r="I1024" s="87" t="s">
        <v>44</v>
      </c>
      <c r="J1024" s="90">
        <v>111.36</v>
      </c>
      <c r="K1024" s="90">
        <v>890.88</v>
      </c>
      <c r="L1024" s="87" t="s">
        <v>981</v>
      </c>
      <c r="M1024" s="87">
        <v>35</v>
      </c>
      <c r="N1024" s="88">
        <v>45165</v>
      </c>
      <c r="O1024" s="88">
        <v>45172</v>
      </c>
      <c r="P1024" s="87" t="s">
        <v>993</v>
      </c>
      <c r="Q1024" s="87" t="s">
        <v>3</v>
      </c>
      <c r="R1024" s="89" t="s">
        <v>975</v>
      </c>
      <c r="S1024" s="89" t="s">
        <v>1117</v>
      </c>
      <c r="T1024" s="89" t="s">
        <v>994</v>
      </c>
      <c r="U1024" s="91">
        <v>45169</v>
      </c>
    </row>
    <row r="1025" spans="1:21">
      <c r="A1025" s="92">
        <v>45169.577662962962</v>
      </c>
      <c r="B1025" s="93" t="s">
        <v>35</v>
      </c>
      <c r="C1025" s="94" t="s">
        <v>1676</v>
      </c>
      <c r="D1025" s="93" t="s">
        <v>1674</v>
      </c>
      <c r="E1025" s="95">
        <v>8</v>
      </c>
      <c r="F1025" s="93" t="s">
        <v>68</v>
      </c>
      <c r="G1025" s="93"/>
      <c r="H1025" s="93" t="s">
        <v>1010</v>
      </c>
      <c r="I1025" s="93" t="s">
        <v>44</v>
      </c>
      <c r="J1025" s="96">
        <v>109.19</v>
      </c>
      <c r="K1025" s="96">
        <v>873.52</v>
      </c>
      <c r="L1025" s="93" t="s">
        <v>981</v>
      </c>
      <c r="M1025" s="93">
        <v>35</v>
      </c>
      <c r="N1025" s="94">
        <v>45165</v>
      </c>
      <c r="O1025" s="94">
        <v>45172</v>
      </c>
      <c r="P1025" s="93" t="s">
        <v>993</v>
      </c>
      <c r="Q1025" s="93" t="s">
        <v>3</v>
      </c>
      <c r="R1025" s="95" t="s">
        <v>975</v>
      </c>
      <c r="S1025" s="95" t="s">
        <v>1117</v>
      </c>
      <c r="T1025" s="95" t="s">
        <v>994</v>
      </c>
      <c r="U1025" s="97">
        <v>45169</v>
      </c>
    </row>
    <row r="1026" spans="1:21">
      <c r="A1026" s="86">
        <v>45169.577871759262</v>
      </c>
      <c r="B1026" s="87" t="s">
        <v>31</v>
      </c>
      <c r="C1026" s="88" t="s">
        <v>1676</v>
      </c>
      <c r="D1026" s="87" t="s">
        <v>1674</v>
      </c>
      <c r="E1026" s="89">
        <v>8</v>
      </c>
      <c r="F1026" s="87" t="s">
        <v>68</v>
      </c>
      <c r="G1026" s="87"/>
      <c r="H1026" s="87" t="s">
        <v>1010</v>
      </c>
      <c r="I1026" s="87" t="s">
        <v>44</v>
      </c>
      <c r="J1026" s="90">
        <v>90.75</v>
      </c>
      <c r="K1026" s="90">
        <v>726</v>
      </c>
      <c r="L1026" s="87" t="s">
        <v>981</v>
      </c>
      <c r="M1026" s="87">
        <v>35</v>
      </c>
      <c r="N1026" s="88">
        <v>45165</v>
      </c>
      <c r="O1026" s="88">
        <v>45172</v>
      </c>
      <c r="P1026" s="87" t="s">
        <v>993</v>
      </c>
      <c r="Q1026" s="87" t="s">
        <v>3</v>
      </c>
      <c r="R1026" s="89" t="s">
        <v>975</v>
      </c>
      <c r="S1026" s="89" t="s">
        <v>1117</v>
      </c>
      <c r="T1026" s="89" t="s">
        <v>994</v>
      </c>
      <c r="U1026" s="91">
        <v>45169</v>
      </c>
    </row>
    <row r="1027" spans="1:21">
      <c r="A1027" s="92">
        <v>45170.556610532411</v>
      </c>
      <c r="B1027" s="93" t="s">
        <v>66</v>
      </c>
      <c r="C1027" s="94" t="s">
        <v>1676</v>
      </c>
      <c r="D1027" s="93" t="s">
        <v>1658</v>
      </c>
      <c r="E1027" s="95">
        <v>1</v>
      </c>
      <c r="F1027" s="93">
        <v>6966341</v>
      </c>
      <c r="G1027" s="93" t="s">
        <v>68</v>
      </c>
      <c r="H1027" s="93" t="s">
        <v>69</v>
      </c>
      <c r="I1027" s="93" t="s">
        <v>44</v>
      </c>
      <c r="J1027" s="96">
        <v>112.96</v>
      </c>
      <c r="K1027" s="96">
        <v>112.96</v>
      </c>
      <c r="L1027" s="93" t="s">
        <v>973</v>
      </c>
      <c r="M1027" s="93">
        <v>35</v>
      </c>
      <c r="N1027" s="94">
        <v>45165</v>
      </c>
      <c r="O1027" s="94">
        <v>45172</v>
      </c>
      <c r="P1027" s="93" t="s">
        <v>993</v>
      </c>
      <c r="Q1027" s="93" t="s">
        <v>3</v>
      </c>
      <c r="R1027" s="95" t="s">
        <v>975</v>
      </c>
      <c r="S1027" s="95" t="s">
        <v>1117</v>
      </c>
      <c r="T1027" s="95" t="s">
        <v>994</v>
      </c>
      <c r="U1027" s="97">
        <v>45169</v>
      </c>
    </row>
    <row r="1028" spans="1:21">
      <c r="A1028" s="86">
        <v>45170.564878472222</v>
      </c>
      <c r="B1028" s="87" t="s">
        <v>66</v>
      </c>
      <c r="C1028" s="88" t="s">
        <v>1676</v>
      </c>
      <c r="D1028" s="87" t="s">
        <v>1659</v>
      </c>
      <c r="E1028" s="89">
        <v>1</v>
      </c>
      <c r="F1028" s="87">
        <v>6971021</v>
      </c>
      <c r="G1028" s="87" t="s">
        <v>68</v>
      </c>
      <c r="H1028" s="87" t="s">
        <v>69</v>
      </c>
      <c r="I1028" s="87" t="s">
        <v>44</v>
      </c>
      <c r="J1028" s="90">
        <v>112.96</v>
      </c>
      <c r="K1028" s="90">
        <v>112.96</v>
      </c>
      <c r="L1028" s="87" t="s">
        <v>973</v>
      </c>
      <c r="M1028" s="87">
        <v>35</v>
      </c>
      <c r="N1028" s="88">
        <v>45165</v>
      </c>
      <c r="O1028" s="88">
        <v>45172</v>
      </c>
      <c r="P1028" s="87" t="s">
        <v>993</v>
      </c>
      <c r="Q1028" s="87" t="s">
        <v>3</v>
      </c>
      <c r="R1028" s="89" t="s">
        <v>975</v>
      </c>
      <c r="S1028" s="89" t="s">
        <v>1117</v>
      </c>
      <c r="T1028" s="89" t="s">
        <v>994</v>
      </c>
      <c r="U1028" s="91">
        <v>45169</v>
      </c>
    </row>
    <row r="1029" spans="1:21">
      <c r="A1029" s="92">
        <v>45170.572910532406</v>
      </c>
      <c r="B1029" s="93" t="s">
        <v>66</v>
      </c>
      <c r="C1029" s="94" t="s">
        <v>1676</v>
      </c>
      <c r="D1029" s="93" t="s">
        <v>1665</v>
      </c>
      <c r="E1029" s="95">
        <v>1</v>
      </c>
      <c r="F1029" s="93" t="s">
        <v>68</v>
      </c>
      <c r="G1029" s="93" t="s">
        <v>68</v>
      </c>
      <c r="H1029" s="93" t="s">
        <v>1010</v>
      </c>
      <c r="I1029" s="93" t="s">
        <v>44</v>
      </c>
      <c r="J1029" s="96">
        <v>112.96</v>
      </c>
      <c r="K1029" s="96">
        <v>112.96</v>
      </c>
      <c r="L1029" s="93" t="s">
        <v>981</v>
      </c>
      <c r="M1029" s="93">
        <v>35</v>
      </c>
      <c r="N1029" s="94">
        <v>45165</v>
      </c>
      <c r="O1029" s="94">
        <v>45172</v>
      </c>
      <c r="P1029" s="93" t="s">
        <v>993</v>
      </c>
      <c r="Q1029" s="93" t="s">
        <v>3</v>
      </c>
      <c r="R1029" s="95" t="s">
        <v>975</v>
      </c>
      <c r="S1029" s="95" t="s">
        <v>1117</v>
      </c>
      <c r="T1029" s="95" t="s">
        <v>994</v>
      </c>
      <c r="U1029" s="97">
        <v>45169</v>
      </c>
    </row>
    <row r="1030" spans="1:21">
      <c r="A1030" s="86">
        <v>45170.585370023146</v>
      </c>
      <c r="B1030" s="87" t="s">
        <v>66</v>
      </c>
      <c r="C1030" s="88" t="s">
        <v>1676</v>
      </c>
      <c r="D1030" s="87" t="s">
        <v>1675</v>
      </c>
      <c r="E1030" s="89">
        <v>3</v>
      </c>
      <c r="F1030" s="87">
        <v>6903612</v>
      </c>
      <c r="G1030" s="87" t="s">
        <v>68</v>
      </c>
      <c r="H1030" s="87" t="s">
        <v>69</v>
      </c>
      <c r="I1030" s="87" t="s">
        <v>44</v>
      </c>
      <c r="J1030" s="90">
        <v>112.96</v>
      </c>
      <c r="K1030" s="90">
        <v>338.88</v>
      </c>
      <c r="L1030" s="87" t="s">
        <v>973</v>
      </c>
      <c r="M1030" s="87">
        <v>35</v>
      </c>
      <c r="N1030" s="88">
        <v>45165</v>
      </c>
      <c r="O1030" s="88">
        <v>45172</v>
      </c>
      <c r="P1030" s="87" t="s">
        <v>993</v>
      </c>
      <c r="Q1030" s="87" t="s">
        <v>3</v>
      </c>
      <c r="R1030" s="89" t="s">
        <v>975</v>
      </c>
      <c r="S1030" s="89" t="s">
        <v>1117</v>
      </c>
      <c r="T1030" s="89" t="s">
        <v>994</v>
      </c>
      <c r="U1030" s="91">
        <v>45169</v>
      </c>
    </row>
    <row r="1031" spans="1:21">
      <c r="A1031" s="92">
        <v>45170.588485185188</v>
      </c>
      <c r="B1031" s="93" t="s">
        <v>66</v>
      </c>
      <c r="C1031" s="94" t="s">
        <v>1676</v>
      </c>
      <c r="D1031" s="93" t="s">
        <v>1677</v>
      </c>
      <c r="E1031" s="95">
        <v>2</v>
      </c>
      <c r="F1031" s="93">
        <v>6984733</v>
      </c>
      <c r="G1031" s="93" t="s">
        <v>117</v>
      </c>
      <c r="H1031" s="93" t="s">
        <v>69</v>
      </c>
      <c r="I1031" s="93" t="s">
        <v>44</v>
      </c>
      <c r="J1031" s="96">
        <v>112.96</v>
      </c>
      <c r="K1031" s="96">
        <v>225.92</v>
      </c>
      <c r="L1031" s="93" t="s">
        <v>973</v>
      </c>
      <c r="M1031" s="93">
        <v>35</v>
      </c>
      <c r="N1031" s="94">
        <v>45165</v>
      </c>
      <c r="O1031" s="94">
        <v>45172</v>
      </c>
      <c r="P1031" s="93" t="s">
        <v>993</v>
      </c>
      <c r="Q1031" s="93" t="s">
        <v>3</v>
      </c>
      <c r="R1031" s="95" t="s">
        <v>975</v>
      </c>
      <c r="S1031" s="95" t="s">
        <v>1117</v>
      </c>
      <c r="T1031" s="95" t="s">
        <v>994</v>
      </c>
      <c r="U1031" s="97">
        <v>45169</v>
      </c>
    </row>
    <row r="1032" spans="1:21">
      <c r="A1032" s="86">
        <v>45184.319747106485</v>
      </c>
      <c r="B1032" s="87" t="s">
        <v>76</v>
      </c>
      <c r="C1032" s="88" t="s">
        <v>1676</v>
      </c>
      <c r="D1032" s="87" t="s">
        <v>156</v>
      </c>
      <c r="E1032" s="89">
        <v>1</v>
      </c>
      <c r="F1032" s="87">
        <v>6984733</v>
      </c>
      <c r="G1032" s="87" t="s">
        <v>117</v>
      </c>
      <c r="H1032" s="87" t="s">
        <v>69</v>
      </c>
      <c r="I1032" s="87" t="s">
        <v>44</v>
      </c>
      <c r="J1032" s="90">
        <v>116.75</v>
      </c>
      <c r="K1032" s="90">
        <v>116.75</v>
      </c>
      <c r="L1032" s="87" t="s">
        <v>973</v>
      </c>
      <c r="M1032" s="87">
        <v>35</v>
      </c>
      <c r="N1032" s="88">
        <v>45165</v>
      </c>
      <c r="O1032" s="88">
        <v>45172</v>
      </c>
      <c r="P1032" s="87" t="s">
        <v>993</v>
      </c>
      <c r="Q1032" s="87" t="s">
        <v>3</v>
      </c>
      <c r="R1032" s="89" t="s">
        <v>975</v>
      </c>
      <c r="S1032" s="89" t="s">
        <v>1117</v>
      </c>
      <c r="T1032" s="89" t="s">
        <v>994</v>
      </c>
      <c r="U1032" s="91">
        <v>45169</v>
      </c>
    </row>
    <row r="1033" spans="1:21">
      <c r="A1033" s="92">
        <v>45142.46050335648</v>
      </c>
      <c r="B1033" s="93" t="s">
        <v>66</v>
      </c>
      <c r="C1033" s="94" t="s">
        <v>1678</v>
      </c>
      <c r="D1033" s="93" t="s">
        <v>1679</v>
      </c>
      <c r="E1033" s="95">
        <v>3</v>
      </c>
      <c r="F1033" s="93">
        <v>6904723</v>
      </c>
      <c r="G1033" s="93" t="s">
        <v>117</v>
      </c>
      <c r="H1033" s="93" t="s">
        <v>69</v>
      </c>
      <c r="I1033" s="93" t="s">
        <v>44</v>
      </c>
      <c r="J1033" s="96">
        <v>112.96</v>
      </c>
      <c r="K1033" s="96">
        <v>338.88</v>
      </c>
      <c r="L1033" s="93" t="s">
        <v>973</v>
      </c>
      <c r="M1033" s="93">
        <v>31</v>
      </c>
      <c r="N1033" s="94">
        <v>45137</v>
      </c>
      <c r="O1033" s="94">
        <v>45144</v>
      </c>
      <c r="P1033" s="93" t="s">
        <v>1535</v>
      </c>
      <c r="Q1033" s="93" t="s">
        <v>3</v>
      </c>
      <c r="R1033" s="95" t="s">
        <v>975</v>
      </c>
      <c r="S1033" s="95" t="s">
        <v>1118</v>
      </c>
      <c r="T1033" s="95" t="s">
        <v>994</v>
      </c>
      <c r="U1033" s="97">
        <v>45142</v>
      </c>
    </row>
    <row r="1034" spans="1:21">
      <c r="A1034" s="86">
        <v>45142.461678472224</v>
      </c>
      <c r="B1034" s="87" t="s">
        <v>66</v>
      </c>
      <c r="C1034" s="88" t="s">
        <v>1678</v>
      </c>
      <c r="D1034" s="87" t="s">
        <v>1680</v>
      </c>
      <c r="E1034" s="89">
        <v>1</v>
      </c>
      <c r="F1034" s="87">
        <v>20028</v>
      </c>
      <c r="G1034" s="87" t="s">
        <v>68</v>
      </c>
      <c r="H1034" s="87" t="s">
        <v>69</v>
      </c>
      <c r="I1034" s="87" t="s">
        <v>44</v>
      </c>
      <c r="J1034" s="90">
        <v>112.96</v>
      </c>
      <c r="K1034" s="90">
        <v>112.96</v>
      </c>
      <c r="L1034" s="87" t="s">
        <v>973</v>
      </c>
      <c r="M1034" s="87">
        <v>31</v>
      </c>
      <c r="N1034" s="88">
        <v>45137</v>
      </c>
      <c r="O1034" s="88">
        <v>45144</v>
      </c>
      <c r="P1034" s="87" t="s">
        <v>1535</v>
      </c>
      <c r="Q1034" s="87" t="s">
        <v>3</v>
      </c>
      <c r="R1034" s="89" t="s">
        <v>975</v>
      </c>
      <c r="S1034" s="89" t="s">
        <v>1118</v>
      </c>
      <c r="T1034" s="89" t="s">
        <v>994</v>
      </c>
      <c r="U1034" s="91">
        <v>45142</v>
      </c>
    </row>
    <row r="1035" spans="1:21">
      <c r="A1035" s="92">
        <v>45142.464494675929</v>
      </c>
      <c r="B1035" s="93" t="s">
        <v>66</v>
      </c>
      <c r="C1035" s="94" t="s">
        <v>1678</v>
      </c>
      <c r="D1035" s="93" t="s">
        <v>1681</v>
      </c>
      <c r="E1035" s="95">
        <v>1</v>
      </c>
      <c r="F1035" s="93">
        <v>6984668</v>
      </c>
      <c r="G1035" s="93" t="s">
        <v>68</v>
      </c>
      <c r="H1035" s="93" t="s">
        <v>69</v>
      </c>
      <c r="I1035" s="93" t="s">
        <v>44</v>
      </c>
      <c r="J1035" s="96">
        <v>112.96</v>
      </c>
      <c r="K1035" s="96">
        <v>112.96</v>
      </c>
      <c r="L1035" s="93" t="s">
        <v>973</v>
      </c>
      <c r="M1035" s="93">
        <v>31</v>
      </c>
      <c r="N1035" s="94">
        <v>45137</v>
      </c>
      <c r="O1035" s="94">
        <v>45144</v>
      </c>
      <c r="P1035" s="93" t="s">
        <v>1535</v>
      </c>
      <c r="Q1035" s="93" t="s">
        <v>3</v>
      </c>
      <c r="R1035" s="95" t="s">
        <v>975</v>
      </c>
      <c r="S1035" s="95" t="s">
        <v>1118</v>
      </c>
      <c r="T1035" s="95" t="s">
        <v>994</v>
      </c>
      <c r="U1035" s="97">
        <v>45142</v>
      </c>
    </row>
    <row r="1036" spans="1:21">
      <c r="A1036" s="86">
        <v>45142.465076967594</v>
      </c>
      <c r="B1036" s="87" t="s">
        <v>66</v>
      </c>
      <c r="C1036" s="88" t="s">
        <v>1678</v>
      </c>
      <c r="D1036" s="87" t="s">
        <v>1682</v>
      </c>
      <c r="E1036" s="89">
        <v>1</v>
      </c>
      <c r="F1036" s="87">
        <v>6984669</v>
      </c>
      <c r="G1036" s="87" t="s">
        <v>68</v>
      </c>
      <c r="H1036" s="87" t="s">
        <v>69</v>
      </c>
      <c r="I1036" s="87" t="s">
        <v>44</v>
      </c>
      <c r="J1036" s="90">
        <v>112.96</v>
      </c>
      <c r="K1036" s="90">
        <v>112.96</v>
      </c>
      <c r="L1036" s="87" t="s">
        <v>973</v>
      </c>
      <c r="M1036" s="87">
        <v>31</v>
      </c>
      <c r="N1036" s="88">
        <v>45137</v>
      </c>
      <c r="O1036" s="88">
        <v>45144</v>
      </c>
      <c r="P1036" s="87" t="s">
        <v>1535</v>
      </c>
      <c r="Q1036" s="87" t="s">
        <v>3</v>
      </c>
      <c r="R1036" s="89" t="s">
        <v>975</v>
      </c>
      <c r="S1036" s="89" t="s">
        <v>1118</v>
      </c>
      <c r="T1036" s="89" t="s">
        <v>994</v>
      </c>
      <c r="U1036" s="91">
        <v>45142</v>
      </c>
    </row>
    <row r="1037" spans="1:21">
      <c r="A1037" s="92">
        <v>45142.466351736111</v>
      </c>
      <c r="B1037" s="93" t="s">
        <v>66</v>
      </c>
      <c r="C1037" s="94" t="s">
        <v>1678</v>
      </c>
      <c r="D1037" s="93" t="s">
        <v>1683</v>
      </c>
      <c r="E1037" s="95">
        <v>1</v>
      </c>
      <c r="F1037" s="93">
        <v>6904723</v>
      </c>
      <c r="G1037" s="93" t="s">
        <v>117</v>
      </c>
      <c r="H1037" s="93" t="s">
        <v>69</v>
      </c>
      <c r="I1037" s="93" t="s">
        <v>44</v>
      </c>
      <c r="J1037" s="96">
        <v>112.96</v>
      </c>
      <c r="K1037" s="96">
        <v>112.96</v>
      </c>
      <c r="L1037" s="93" t="s">
        <v>973</v>
      </c>
      <c r="M1037" s="93">
        <v>31</v>
      </c>
      <c r="N1037" s="94">
        <v>45137</v>
      </c>
      <c r="O1037" s="94">
        <v>45144</v>
      </c>
      <c r="P1037" s="93" t="s">
        <v>1535</v>
      </c>
      <c r="Q1037" s="93" t="s">
        <v>3</v>
      </c>
      <c r="R1037" s="95" t="s">
        <v>975</v>
      </c>
      <c r="S1037" s="95" t="s">
        <v>1118</v>
      </c>
      <c r="T1037" s="95" t="s">
        <v>994</v>
      </c>
      <c r="U1037" s="97">
        <v>45142</v>
      </c>
    </row>
    <row r="1038" spans="1:21">
      <c r="A1038" s="86">
        <v>45142.466610300929</v>
      </c>
      <c r="B1038" s="87" t="s">
        <v>66</v>
      </c>
      <c r="C1038" s="88" t="s">
        <v>1678</v>
      </c>
      <c r="D1038" s="87" t="s">
        <v>1684</v>
      </c>
      <c r="E1038" s="89">
        <v>1</v>
      </c>
      <c r="F1038" s="87">
        <v>6904723</v>
      </c>
      <c r="G1038" s="87" t="s">
        <v>117</v>
      </c>
      <c r="H1038" s="87" t="s">
        <v>69</v>
      </c>
      <c r="I1038" s="87" t="s">
        <v>44</v>
      </c>
      <c r="J1038" s="90">
        <v>112.96</v>
      </c>
      <c r="K1038" s="90">
        <v>112.96</v>
      </c>
      <c r="L1038" s="87" t="s">
        <v>973</v>
      </c>
      <c r="M1038" s="87">
        <v>31</v>
      </c>
      <c r="N1038" s="88">
        <v>45137</v>
      </c>
      <c r="O1038" s="88">
        <v>45144</v>
      </c>
      <c r="P1038" s="87" t="s">
        <v>1535</v>
      </c>
      <c r="Q1038" s="87" t="s">
        <v>3</v>
      </c>
      <c r="R1038" s="89" t="s">
        <v>975</v>
      </c>
      <c r="S1038" s="89" t="s">
        <v>1118</v>
      </c>
      <c r="T1038" s="89" t="s">
        <v>994</v>
      </c>
      <c r="U1038" s="91">
        <v>45142</v>
      </c>
    </row>
    <row r="1039" spans="1:21">
      <c r="A1039" s="92">
        <v>45142.49150462963</v>
      </c>
      <c r="B1039" s="93" t="s">
        <v>1476</v>
      </c>
      <c r="C1039" s="94" t="s">
        <v>1678</v>
      </c>
      <c r="D1039" s="93" t="s">
        <v>1685</v>
      </c>
      <c r="E1039" s="95">
        <v>8</v>
      </c>
      <c r="F1039" s="93">
        <v>6984668</v>
      </c>
      <c r="G1039" s="93" t="s">
        <v>68</v>
      </c>
      <c r="H1039" s="93" t="s">
        <v>69</v>
      </c>
      <c r="I1039" s="93" t="s">
        <v>44</v>
      </c>
      <c r="J1039" s="96">
        <v>109.19</v>
      </c>
      <c r="K1039" s="96">
        <v>873.52</v>
      </c>
      <c r="L1039" s="93" t="s">
        <v>973</v>
      </c>
      <c r="M1039" s="93">
        <v>31</v>
      </c>
      <c r="N1039" s="94">
        <v>45137</v>
      </c>
      <c r="O1039" s="94">
        <v>45144</v>
      </c>
      <c r="P1039" s="93" t="s">
        <v>1535</v>
      </c>
      <c r="Q1039" s="93" t="s">
        <v>3</v>
      </c>
      <c r="R1039" s="95" t="s">
        <v>975</v>
      </c>
      <c r="S1039" s="95" t="s">
        <v>1118</v>
      </c>
      <c r="T1039" s="95" t="s">
        <v>994</v>
      </c>
      <c r="U1039" s="97">
        <v>45142</v>
      </c>
    </row>
    <row r="1040" spans="1:21">
      <c r="A1040" s="86">
        <v>45142.491757523145</v>
      </c>
      <c r="B1040" s="87" t="s">
        <v>65</v>
      </c>
      <c r="C1040" s="88" t="s">
        <v>1678</v>
      </c>
      <c r="D1040" s="87" t="s">
        <v>1685</v>
      </c>
      <c r="E1040" s="89">
        <v>8</v>
      </c>
      <c r="F1040" s="87">
        <v>6984668</v>
      </c>
      <c r="G1040" s="87" t="s">
        <v>68</v>
      </c>
      <c r="H1040" s="87" t="s">
        <v>69</v>
      </c>
      <c r="I1040" s="87" t="s">
        <v>44</v>
      </c>
      <c r="J1040" s="90">
        <v>111.36</v>
      </c>
      <c r="K1040" s="90">
        <v>890.88</v>
      </c>
      <c r="L1040" s="87" t="s">
        <v>973</v>
      </c>
      <c r="M1040" s="87">
        <v>31</v>
      </c>
      <c r="N1040" s="88">
        <v>45137</v>
      </c>
      <c r="O1040" s="88">
        <v>45144</v>
      </c>
      <c r="P1040" s="87" t="s">
        <v>1535</v>
      </c>
      <c r="Q1040" s="87" t="s">
        <v>3</v>
      </c>
      <c r="R1040" s="89" t="s">
        <v>975</v>
      </c>
      <c r="S1040" s="89" t="s">
        <v>1118</v>
      </c>
      <c r="T1040" s="89" t="s">
        <v>994</v>
      </c>
      <c r="U1040" s="91">
        <v>45142</v>
      </c>
    </row>
    <row r="1041" spans="1:21">
      <c r="A1041" s="92">
        <v>45142.560614004629</v>
      </c>
      <c r="B1041" s="93" t="s">
        <v>34</v>
      </c>
      <c r="C1041" s="94" t="s">
        <v>1678</v>
      </c>
      <c r="D1041" s="93" t="s">
        <v>1672</v>
      </c>
      <c r="E1041" s="95">
        <v>3</v>
      </c>
      <c r="F1041" s="93">
        <v>6953453</v>
      </c>
      <c r="G1041" s="93" t="s">
        <v>68</v>
      </c>
      <c r="H1041" s="93" t="s">
        <v>69</v>
      </c>
      <c r="I1041" s="93" t="s">
        <v>44</v>
      </c>
      <c r="J1041" s="96">
        <v>109.19</v>
      </c>
      <c r="K1041" s="96">
        <v>327.57</v>
      </c>
      <c r="L1041" s="93" t="s">
        <v>973</v>
      </c>
      <c r="M1041" s="93">
        <v>31</v>
      </c>
      <c r="N1041" s="94">
        <v>45137</v>
      </c>
      <c r="O1041" s="94">
        <v>45144</v>
      </c>
      <c r="P1041" s="93" t="s">
        <v>1535</v>
      </c>
      <c r="Q1041" s="93" t="s">
        <v>3</v>
      </c>
      <c r="R1041" s="95" t="s">
        <v>975</v>
      </c>
      <c r="S1041" s="95" t="s">
        <v>1118</v>
      </c>
      <c r="T1041" s="95" t="s">
        <v>994</v>
      </c>
      <c r="U1041" s="97">
        <v>45142</v>
      </c>
    </row>
    <row r="1042" spans="1:21">
      <c r="A1042" s="86">
        <v>45142.56319050926</v>
      </c>
      <c r="B1042" s="87" t="s">
        <v>34</v>
      </c>
      <c r="C1042" s="88" t="s">
        <v>1678</v>
      </c>
      <c r="D1042" s="87" t="s">
        <v>1686</v>
      </c>
      <c r="E1042" s="89">
        <v>3</v>
      </c>
      <c r="F1042" s="87">
        <v>6953453</v>
      </c>
      <c r="G1042" s="87" t="s">
        <v>68</v>
      </c>
      <c r="H1042" s="87" t="s">
        <v>69</v>
      </c>
      <c r="I1042" s="87" t="s">
        <v>44</v>
      </c>
      <c r="J1042" s="90">
        <v>109.19</v>
      </c>
      <c r="K1042" s="90">
        <v>327.57</v>
      </c>
      <c r="L1042" s="87" t="s">
        <v>973</v>
      </c>
      <c r="M1042" s="87">
        <v>31</v>
      </c>
      <c r="N1042" s="88">
        <v>45137</v>
      </c>
      <c r="O1042" s="88">
        <v>45144</v>
      </c>
      <c r="P1042" s="87" t="s">
        <v>1535</v>
      </c>
      <c r="Q1042" s="87" t="s">
        <v>3</v>
      </c>
      <c r="R1042" s="89" t="s">
        <v>975</v>
      </c>
      <c r="S1042" s="89" t="s">
        <v>1118</v>
      </c>
      <c r="T1042" s="89" t="s">
        <v>994</v>
      </c>
      <c r="U1042" s="91">
        <v>45142</v>
      </c>
    </row>
    <row r="1043" spans="1:21">
      <c r="A1043" s="92">
        <v>45142.56698541667</v>
      </c>
      <c r="B1043" s="93" t="s">
        <v>34</v>
      </c>
      <c r="C1043" s="94" t="s">
        <v>1678</v>
      </c>
      <c r="D1043" s="93" t="s">
        <v>1687</v>
      </c>
      <c r="E1043" s="95">
        <v>2</v>
      </c>
      <c r="F1043" s="93" t="s">
        <v>68</v>
      </c>
      <c r="G1043" s="93" t="s">
        <v>68</v>
      </c>
      <c r="H1043" s="93" t="s">
        <v>202</v>
      </c>
      <c r="I1043" s="93" t="s">
        <v>44</v>
      </c>
      <c r="J1043" s="96">
        <v>109.19</v>
      </c>
      <c r="K1043" s="96">
        <v>218.38</v>
      </c>
      <c r="L1043" s="93" t="s">
        <v>981</v>
      </c>
      <c r="M1043" s="93">
        <v>31</v>
      </c>
      <c r="N1043" s="94">
        <v>45137</v>
      </c>
      <c r="O1043" s="94">
        <v>45144</v>
      </c>
      <c r="P1043" s="93" t="s">
        <v>1535</v>
      </c>
      <c r="Q1043" s="93" t="s">
        <v>3</v>
      </c>
      <c r="R1043" s="95" t="s">
        <v>975</v>
      </c>
      <c r="S1043" s="95" t="s">
        <v>1118</v>
      </c>
      <c r="T1043" s="95" t="s">
        <v>994</v>
      </c>
      <c r="U1043" s="97">
        <v>45142</v>
      </c>
    </row>
    <row r="1044" spans="1:21">
      <c r="A1044" s="86">
        <v>45145.38835439815</v>
      </c>
      <c r="B1044" s="87" t="s">
        <v>76</v>
      </c>
      <c r="C1044" s="88" t="s">
        <v>1678</v>
      </c>
      <c r="D1044" s="87" t="s">
        <v>156</v>
      </c>
      <c r="E1044" s="89">
        <v>3</v>
      </c>
      <c r="F1044" s="87">
        <v>6904723</v>
      </c>
      <c r="G1044" s="87" t="s">
        <v>117</v>
      </c>
      <c r="H1044" s="87" t="s">
        <v>69</v>
      </c>
      <c r="I1044" s="87" t="s">
        <v>44</v>
      </c>
      <c r="J1044" s="90">
        <v>116.75</v>
      </c>
      <c r="K1044" s="90">
        <v>350.25</v>
      </c>
      <c r="L1044" s="87" t="s">
        <v>973</v>
      </c>
      <c r="M1044" s="87">
        <v>31</v>
      </c>
      <c r="N1044" s="88">
        <v>45137</v>
      </c>
      <c r="O1044" s="88">
        <v>45144</v>
      </c>
      <c r="P1044" s="87" t="s">
        <v>1535</v>
      </c>
      <c r="Q1044" s="87" t="s">
        <v>3</v>
      </c>
      <c r="R1044" s="89" t="s">
        <v>975</v>
      </c>
      <c r="S1044" s="89" t="s">
        <v>1118</v>
      </c>
      <c r="T1044" s="89" t="s">
        <v>994</v>
      </c>
      <c r="U1044" s="91">
        <v>45142</v>
      </c>
    </row>
    <row r="1045" spans="1:21">
      <c r="A1045" s="92">
        <v>45145.484375694446</v>
      </c>
      <c r="B1045" s="93" t="s">
        <v>34</v>
      </c>
      <c r="C1045" s="94" t="s">
        <v>1688</v>
      </c>
      <c r="D1045" s="93" t="s">
        <v>1689</v>
      </c>
      <c r="E1045" s="95">
        <v>8</v>
      </c>
      <c r="F1045" s="93">
        <v>20028</v>
      </c>
      <c r="G1045" s="93" t="s">
        <v>68</v>
      </c>
      <c r="H1045" s="93" t="s">
        <v>69</v>
      </c>
      <c r="I1045" s="93" t="s">
        <v>44</v>
      </c>
      <c r="J1045" s="96">
        <v>109.19</v>
      </c>
      <c r="K1045" s="96">
        <v>873.52</v>
      </c>
      <c r="L1045" s="93" t="s">
        <v>973</v>
      </c>
      <c r="M1045" s="93">
        <v>32</v>
      </c>
      <c r="N1045" s="94">
        <v>45144</v>
      </c>
      <c r="O1045" s="94">
        <v>45151</v>
      </c>
      <c r="P1045" s="93" t="s">
        <v>1575</v>
      </c>
      <c r="Q1045" s="93" t="s">
        <v>3</v>
      </c>
      <c r="R1045" s="95" t="s">
        <v>975</v>
      </c>
      <c r="S1045" s="95" t="s">
        <v>987</v>
      </c>
      <c r="T1045" s="95" t="s">
        <v>994</v>
      </c>
      <c r="U1045" s="97">
        <v>45145</v>
      </c>
    </row>
    <row r="1046" spans="1:21">
      <c r="A1046" s="86">
        <v>45145.48470497685</v>
      </c>
      <c r="B1046" s="87" t="s">
        <v>31</v>
      </c>
      <c r="C1046" s="88" t="s">
        <v>1688</v>
      </c>
      <c r="D1046" s="87" t="s">
        <v>1689</v>
      </c>
      <c r="E1046" s="89">
        <v>8</v>
      </c>
      <c r="F1046" s="87">
        <v>20028</v>
      </c>
      <c r="G1046" s="87" t="s">
        <v>68</v>
      </c>
      <c r="H1046" s="87" t="s">
        <v>69</v>
      </c>
      <c r="I1046" s="87" t="s">
        <v>44</v>
      </c>
      <c r="J1046" s="90">
        <v>90.75</v>
      </c>
      <c r="K1046" s="90">
        <v>726</v>
      </c>
      <c r="L1046" s="87" t="s">
        <v>973</v>
      </c>
      <c r="M1046" s="87">
        <v>32</v>
      </c>
      <c r="N1046" s="88">
        <v>45144</v>
      </c>
      <c r="O1046" s="88">
        <v>45151</v>
      </c>
      <c r="P1046" s="87" t="s">
        <v>1575</v>
      </c>
      <c r="Q1046" s="87" t="s">
        <v>3</v>
      </c>
      <c r="R1046" s="89" t="s">
        <v>975</v>
      </c>
      <c r="S1046" s="89" t="s">
        <v>987</v>
      </c>
      <c r="T1046" s="89" t="s">
        <v>994</v>
      </c>
      <c r="U1046" s="91">
        <v>45145</v>
      </c>
    </row>
    <row r="1047" spans="1:21">
      <c r="A1047" s="92">
        <v>45145.549200810186</v>
      </c>
      <c r="B1047" s="93" t="s">
        <v>1500</v>
      </c>
      <c r="C1047" s="94" t="s">
        <v>1688</v>
      </c>
      <c r="D1047" s="93" t="s">
        <v>1690</v>
      </c>
      <c r="E1047" s="95">
        <v>8</v>
      </c>
      <c r="F1047" s="93">
        <v>6957912</v>
      </c>
      <c r="G1047" s="93" t="s">
        <v>68</v>
      </c>
      <c r="H1047" s="93" t="s">
        <v>69</v>
      </c>
      <c r="I1047" s="93" t="s">
        <v>44</v>
      </c>
      <c r="J1047" s="96">
        <v>109.19</v>
      </c>
      <c r="K1047" s="96">
        <v>873.52</v>
      </c>
      <c r="L1047" s="93" t="s">
        <v>973</v>
      </c>
      <c r="M1047" s="93">
        <v>32</v>
      </c>
      <c r="N1047" s="94">
        <v>45144</v>
      </c>
      <c r="O1047" s="94">
        <v>45151</v>
      </c>
      <c r="P1047" s="93" t="s">
        <v>1575</v>
      </c>
      <c r="Q1047" s="93" t="s">
        <v>3</v>
      </c>
      <c r="R1047" s="95" t="s">
        <v>975</v>
      </c>
      <c r="S1047" s="95" t="s">
        <v>987</v>
      </c>
      <c r="T1047" s="95" t="s">
        <v>994</v>
      </c>
      <c r="U1047" s="97">
        <v>45145</v>
      </c>
    </row>
    <row r="1048" spans="1:21">
      <c r="A1048" s="86">
        <v>45145.549345254629</v>
      </c>
      <c r="B1048" s="87" t="s">
        <v>66</v>
      </c>
      <c r="C1048" s="88" t="s">
        <v>1688</v>
      </c>
      <c r="D1048" s="87" t="s">
        <v>1690</v>
      </c>
      <c r="E1048" s="89">
        <v>1</v>
      </c>
      <c r="F1048" s="87">
        <v>6957912</v>
      </c>
      <c r="G1048" s="87" t="s">
        <v>68</v>
      </c>
      <c r="H1048" s="87" t="s">
        <v>69</v>
      </c>
      <c r="I1048" s="87" t="s">
        <v>44</v>
      </c>
      <c r="J1048" s="90">
        <v>112.96</v>
      </c>
      <c r="K1048" s="90">
        <v>112.96</v>
      </c>
      <c r="L1048" s="87" t="s">
        <v>973</v>
      </c>
      <c r="M1048" s="87">
        <v>32</v>
      </c>
      <c r="N1048" s="88">
        <v>45144</v>
      </c>
      <c r="O1048" s="88">
        <v>45151</v>
      </c>
      <c r="P1048" s="87" t="s">
        <v>1575</v>
      </c>
      <c r="Q1048" s="87" t="s">
        <v>3</v>
      </c>
      <c r="R1048" s="89" t="s">
        <v>975</v>
      </c>
      <c r="S1048" s="89" t="s">
        <v>987</v>
      </c>
      <c r="T1048" s="89" t="s">
        <v>994</v>
      </c>
      <c r="U1048" s="91">
        <v>45145</v>
      </c>
    </row>
    <row r="1049" spans="1:21">
      <c r="A1049" s="92">
        <v>45145.552509490743</v>
      </c>
      <c r="B1049" s="93" t="s">
        <v>66</v>
      </c>
      <c r="C1049" s="94" t="s">
        <v>1688</v>
      </c>
      <c r="D1049" s="93" t="s">
        <v>1691</v>
      </c>
      <c r="E1049" s="95">
        <v>2</v>
      </c>
      <c r="F1049" s="93">
        <v>20028</v>
      </c>
      <c r="G1049" s="93" t="s">
        <v>68</v>
      </c>
      <c r="H1049" s="93" t="s">
        <v>69</v>
      </c>
      <c r="I1049" s="93" t="s">
        <v>44</v>
      </c>
      <c r="J1049" s="96">
        <v>112.96</v>
      </c>
      <c r="K1049" s="96">
        <v>225.92</v>
      </c>
      <c r="L1049" s="93" t="s">
        <v>973</v>
      </c>
      <c r="M1049" s="93">
        <v>32</v>
      </c>
      <c r="N1049" s="94">
        <v>45144</v>
      </c>
      <c r="O1049" s="94">
        <v>45151</v>
      </c>
      <c r="P1049" s="93" t="s">
        <v>1575</v>
      </c>
      <c r="Q1049" s="93" t="s">
        <v>3</v>
      </c>
      <c r="R1049" s="95" t="s">
        <v>975</v>
      </c>
      <c r="S1049" s="95" t="s">
        <v>987</v>
      </c>
      <c r="T1049" s="95" t="s">
        <v>994</v>
      </c>
      <c r="U1049" s="97">
        <v>45145</v>
      </c>
    </row>
    <row r="1050" spans="1:21">
      <c r="A1050" s="86">
        <v>45145.552970833334</v>
      </c>
      <c r="B1050" s="87" t="s">
        <v>66</v>
      </c>
      <c r="C1050" s="88" t="s">
        <v>1688</v>
      </c>
      <c r="D1050" s="87" t="s">
        <v>1692</v>
      </c>
      <c r="E1050" s="89">
        <v>3</v>
      </c>
      <c r="F1050" s="87">
        <v>6904723</v>
      </c>
      <c r="G1050" s="87" t="s">
        <v>68</v>
      </c>
      <c r="H1050" s="87" t="s">
        <v>69</v>
      </c>
      <c r="I1050" s="87" t="s">
        <v>44</v>
      </c>
      <c r="J1050" s="90">
        <v>112.96</v>
      </c>
      <c r="K1050" s="90">
        <v>338.88</v>
      </c>
      <c r="L1050" s="87" t="s">
        <v>973</v>
      </c>
      <c r="M1050" s="87">
        <v>32</v>
      </c>
      <c r="N1050" s="88">
        <v>45144</v>
      </c>
      <c r="O1050" s="88">
        <v>45151</v>
      </c>
      <c r="P1050" s="87" t="s">
        <v>1575</v>
      </c>
      <c r="Q1050" s="87" t="s">
        <v>3</v>
      </c>
      <c r="R1050" s="89" t="s">
        <v>975</v>
      </c>
      <c r="S1050" s="89" t="s">
        <v>987</v>
      </c>
      <c r="T1050" s="89" t="s">
        <v>994</v>
      </c>
      <c r="U1050" s="91">
        <v>45145</v>
      </c>
    </row>
    <row r="1051" spans="1:21">
      <c r="A1051" s="92">
        <v>45145.553816666667</v>
      </c>
      <c r="B1051" s="93" t="s">
        <v>66</v>
      </c>
      <c r="C1051" s="94" t="s">
        <v>1688</v>
      </c>
      <c r="D1051" s="93" t="s">
        <v>1693</v>
      </c>
      <c r="E1051" s="95">
        <v>2</v>
      </c>
      <c r="F1051" s="93">
        <v>6984668</v>
      </c>
      <c r="G1051" s="93" t="s">
        <v>68</v>
      </c>
      <c r="H1051" s="93" t="s">
        <v>69</v>
      </c>
      <c r="I1051" s="93" t="s">
        <v>44</v>
      </c>
      <c r="J1051" s="96">
        <v>112.96</v>
      </c>
      <c r="K1051" s="96">
        <v>225.92</v>
      </c>
      <c r="L1051" s="93" t="s">
        <v>973</v>
      </c>
      <c r="M1051" s="93">
        <v>32</v>
      </c>
      <c r="N1051" s="94">
        <v>45144</v>
      </c>
      <c r="O1051" s="94">
        <v>45151</v>
      </c>
      <c r="P1051" s="93" t="s">
        <v>1575</v>
      </c>
      <c r="Q1051" s="93" t="s">
        <v>3</v>
      </c>
      <c r="R1051" s="95" t="s">
        <v>975</v>
      </c>
      <c r="S1051" s="95" t="s">
        <v>987</v>
      </c>
      <c r="T1051" s="95" t="s">
        <v>994</v>
      </c>
      <c r="U1051" s="97">
        <v>45145</v>
      </c>
    </row>
    <row r="1052" spans="1:21">
      <c r="A1052" s="86">
        <v>45145.584916203705</v>
      </c>
      <c r="B1052" s="87" t="s">
        <v>1476</v>
      </c>
      <c r="C1052" s="88" t="s">
        <v>1688</v>
      </c>
      <c r="D1052" s="87" t="s">
        <v>1694</v>
      </c>
      <c r="E1052" s="89">
        <v>5.5</v>
      </c>
      <c r="F1052" s="87">
        <v>6984668</v>
      </c>
      <c r="G1052" s="87" t="s">
        <v>68</v>
      </c>
      <c r="H1052" s="87" t="s">
        <v>69</v>
      </c>
      <c r="I1052" s="87" t="s">
        <v>44</v>
      </c>
      <c r="J1052" s="90">
        <v>109.19</v>
      </c>
      <c r="K1052" s="90">
        <v>600.54499999999996</v>
      </c>
      <c r="L1052" s="87" t="s">
        <v>973</v>
      </c>
      <c r="M1052" s="87">
        <v>32</v>
      </c>
      <c r="N1052" s="88">
        <v>45144</v>
      </c>
      <c r="O1052" s="88">
        <v>45151</v>
      </c>
      <c r="P1052" s="87" t="s">
        <v>1575</v>
      </c>
      <c r="Q1052" s="87" t="s">
        <v>3</v>
      </c>
      <c r="R1052" s="89" t="s">
        <v>975</v>
      </c>
      <c r="S1052" s="89" t="s">
        <v>987</v>
      </c>
      <c r="T1052" s="89" t="s">
        <v>994</v>
      </c>
      <c r="U1052" s="91">
        <v>45145</v>
      </c>
    </row>
    <row r="1053" spans="1:21">
      <c r="A1053" s="92">
        <v>45145.585800231478</v>
      </c>
      <c r="B1053" s="93" t="s">
        <v>1476</v>
      </c>
      <c r="C1053" s="94" t="s">
        <v>1688</v>
      </c>
      <c r="D1053" s="93" t="s">
        <v>1695</v>
      </c>
      <c r="E1053" s="95">
        <v>2.5</v>
      </c>
      <c r="F1053" s="93" t="s">
        <v>68</v>
      </c>
      <c r="G1053" s="93" t="s">
        <v>68</v>
      </c>
      <c r="H1053" s="93" t="s">
        <v>1091</v>
      </c>
      <c r="I1053" s="93" t="s">
        <v>44</v>
      </c>
      <c r="J1053" s="96">
        <v>109.19</v>
      </c>
      <c r="K1053" s="96">
        <v>272.97500000000002</v>
      </c>
      <c r="L1053" s="93" t="s">
        <v>981</v>
      </c>
      <c r="M1053" s="93">
        <v>32</v>
      </c>
      <c r="N1053" s="94">
        <v>45144</v>
      </c>
      <c r="O1053" s="94">
        <v>45151</v>
      </c>
      <c r="P1053" s="93" t="s">
        <v>1575</v>
      </c>
      <c r="Q1053" s="93" t="s">
        <v>3</v>
      </c>
      <c r="R1053" s="95" t="s">
        <v>975</v>
      </c>
      <c r="S1053" s="95" t="s">
        <v>987</v>
      </c>
      <c r="T1053" s="95" t="s">
        <v>994</v>
      </c>
      <c r="U1053" s="97">
        <v>45145</v>
      </c>
    </row>
    <row r="1054" spans="1:21">
      <c r="A1054" s="86">
        <v>45145.586232291666</v>
      </c>
      <c r="B1054" s="87" t="s">
        <v>65</v>
      </c>
      <c r="C1054" s="88" t="s">
        <v>1688</v>
      </c>
      <c r="D1054" s="87" t="s">
        <v>1695</v>
      </c>
      <c r="E1054" s="89">
        <v>1.5</v>
      </c>
      <c r="F1054" s="87" t="s">
        <v>68</v>
      </c>
      <c r="G1054" s="87" t="s">
        <v>68</v>
      </c>
      <c r="H1054" s="87" t="s">
        <v>1091</v>
      </c>
      <c r="I1054" s="87" t="s">
        <v>44</v>
      </c>
      <c r="J1054" s="90">
        <v>111.36</v>
      </c>
      <c r="K1054" s="90">
        <v>167.04</v>
      </c>
      <c r="L1054" s="87" t="s">
        <v>981</v>
      </c>
      <c r="M1054" s="87">
        <v>32</v>
      </c>
      <c r="N1054" s="88">
        <v>45144</v>
      </c>
      <c r="O1054" s="88">
        <v>45151</v>
      </c>
      <c r="P1054" s="87" t="s">
        <v>1575</v>
      </c>
      <c r="Q1054" s="87" t="s">
        <v>3</v>
      </c>
      <c r="R1054" s="89" t="s">
        <v>975</v>
      </c>
      <c r="S1054" s="89" t="s">
        <v>987</v>
      </c>
      <c r="T1054" s="89" t="s">
        <v>994</v>
      </c>
      <c r="U1054" s="91">
        <v>45145</v>
      </c>
    </row>
    <row r="1055" spans="1:21">
      <c r="A1055" s="92">
        <v>45145.587384375001</v>
      </c>
      <c r="B1055" s="93" t="s">
        <v>65</v>
      </c>
      <c r="C1055" s="94" t="s">
        <v>1688</v>
      </c>
      <c r="D1055" s="93" t="s">
        <v>1696</v>
      </c>
      <c r="E1055" s="95">
        <v>6.5</v>
      </c>
      <c r="F1055" s="93">
        <v>6984668</v>
      </c>
      <c r="G1055" s="93" t="s">
        <v>68</v>
      </c>
      <c r="H1055" s="93" t="s">
        <v>69</v>
      </c>
      <c r="I1055" s="93" t="s">
        <v>44</v>
      </c>
      <c r="J1055" s="96">
        <v>111.36</v>
      </c>
      <c r="K1055" s="96">
        <v>723.84</v>
      </c>
      <c r="L1055" s="93" t="s">
        <v>973</v>
      </c>
      <c r="M1055" s="93">
        <v>32</v>
      </c>
      <c r="N1055" s="94">
        <v>45144</v>
      </c>
      <c r="O1055" s="94">
        <v>45151</v>
      </c>
      <c r="P1055" s="93" t="s">
        <v>1575</v>
      </c>
      <c r="Q1055" s="93" t="s">
        <v>3</v>
      </c>
      <c r="R1055" s="95" t="s">
        <v>975</v>
      </c>
      <c r="S1055" s="95" t="s">
        <v>987</v>
      </c>
      <c r="T1055" s="95" t="s">
        <v>994</v>
      </c>
      <c r="U1055" s="97">
        <v>45145</v>
      </c>
    </row>
    <row r="1056" spans="1:21">
      <c r="A1056" s="86">
        <v>45146.251567708336</v>
      </c>
      <c r="B1056" s="87" t="s">
        <v>35</v>
      </c>
      <c r="C1056" s="88" t="s">
        <v>1688</v>
      </c>
      <c r="D1056" s="87" t="s">
        <v>1697</v>
      </c>
      <c r="E1056" s="89">
        <v>8</v>
      </c>
      <c r="F1056" s="87" t="s">
        <v>68</v>
      </c>
      <c r="G1056" s="87" t="s">
        <v>68</v>
      </c>
      <c r="H1056" s="87" t="s">
        <v>1091</v>
      </c>
      <c r="I1056" s="87" t="s">
        <v>44</v>
      </c>
      <c r="J1056" s="90">
        <v>109.19</v>
      </c>
      <c r="K1056" s="90">
        <v>873.52</v>
      </c>
      <c r="L1056" s="87" t="s">
        <v>981</v>
      </c>
      <c r="M1056" s="87">
        <v>32</v>
      </c>
      <c r="N1056" s="88">
        <v>45144</v>
      </c>
      <c r="O1056" s="88">
        <v>45151</v>
      </c>
      <c r="P1056" s="87" t="s">
        <v>1575</v>
      </c>
      <c r="Q1056" s="87" t="s">
        <v>3</v>
      </c>
      <c r="R1056" s="89" t="s">
        <v>975</v>
      </c>
      <c r="S1056" s="89" t="s">
        <v>987</v>
      </c>
      <c r="T1056" s="89" t="s">
        <v>994</v>
      </c>
      <c r="U1056" s="91">
        <v>45145</v>
      </c>
    </row>
    <row r="1057" spans="1:21">
      <c r="A1057" s="92">
        <v>45177.34809363426</v>
      </c>
      <c r="B1057" s="93" t="s">
        <v>76</v>
      </c>
      <c r="C1057" s="94" t="s">
        <v>1688</v>
      </c>
      <c r="D1057" s="93" t="s">
        <v>77</v>
      </c>
      <c r="E1057" s="95">
        <v>2</v>
      </c>
      <c r="F1057" s="93">
        <v>6984733</v>
      </c>
      <c r="G1057" s="93" t="s">
        <v>117</v>
      </c>
      <c r="H1057" s="93" t="s">
        <v>69</v>
      </c>
      <c r="I1057" s="93" t="s">
        <v>44</v>
      </c>
      <c r="J1057" s="96">
        <v>116.75</v>
      </c>
      <c r="K1057" s="96">
        <v>233.5</v>
      </c>
      <c r="L1057" s="93" t="s">
        <v>973</v>
      </c>
      <c r="M1057" s="93">
        <v>32</v>
      </c>
      <c r="N1057" s="94">
        <v>45144</v>
      </c>
      <c r="O1057" s="94">
        <v>45151</v>
      </c>
      <c r="P1057" s="93" t="s">
        <v>1575</v>
      </c>
      <c r="Q1057" s="93" t="s">
        <v>3</v>
      </c>
      <c r="R1057" s="95" t="s">
        <v>975</v>
      </c>
      <c r="S1057" s="95" t="s">
        <v>987</v>
      </c>
      <c r="T1057" s="95" t="s">
        <v>994</v>
      </c>
      <c r="U1057" s="97">
        <v>45145</v>
      </c>
    </row>
    <row r="1058" spans="1:21">
      <c r="A1058" s="86">
        <v>45146.557479166666</v>
      </c>
      <c r="B1058" s="87" t="s">
        <v>31</v>
      </c>
      <c r="C1058" s="88" t="s">
        <v>1698</v>
      </c>
      <c r="D1058" s="87" t="s">
        <v>830</v>
      </c>
      <c r="E1058" s="89">
        <v>8</v>
      </c>
      <c r="F1058" s="87">
        <v>20028</v>
      </c>
      <c r="G1058" s="87" t="s">
        <v>68</v>
      </c>
      <c r="H1058" s="87" t="s">
        <v>69</v>
      </c>
      <c r="I1058" s="87" t="s">
        <v>44</v>
      </c>
      <c r="J1058" s="90">
        <v>90.75</v>
      </c>
      <c r="K1058" s="90">
        <v>726</v>
      </c>
      <c r="L1058" s="87" t="s">
        <v>973</v>
      </c>
      <c r="M1058" s="87">
        <v>32</v>
      </c>
      <c r="N1058" s="88">
        <v>45144</v>
      </c>
      <c r="O1058" s="88">
        <v>45151</v>
      </c>
      <c r="P1058" s="87" t="s">
        <v>1575</v>
      </c>
      <c r="Q1058" s="87" t="s">
        <v>3</v>
      </c>
      <c r="R1058" s="89" t="s">
        <v>975</v>
      </c>
      <c r="S1058" s="89" t="s">
        <v>994</v>
      </c>
      <c r="T1058" s="89" t="s">
        <v>994</v>
      </c>
      <c r="U1058" s="91">
        <v>45146</v>
      </c>
    </row>
    <row r="1059" spans="1:21">
      <c r="A1059" s="92">
        <v>45146.559553935185</v>
      </c>
      <c r="B1059" s="93" t="s">
        <v>34</v>
      </c>
      <c r="C1059" s="94" t="s">
        <v>1698</v>
      </c>
      <c r="D1059" s="93" t="s">
        <v>830</v>
      </c>
      <c r="E1059" s="95">
        <v>6</v>
      </c>
      <c r="F1059" s="93">
        <v>20028</v>
      </c>
      <c r="G1059" s="93" t="s">
        <v>68</v>
      </c>
      <c r="H1059" s="93" t="s">
        <v>69</v>
      </c>
      <c r="I1059" s="93" t="s">
        <v>44</v>
      </c>
      <c r="J1059" s="96">
        <v>109.19</v>
      </c>
      <c r="K1059" s="96">
        <v>655.14</v>
      </c>
      <c r="L1059" s="93" t="s">
        <v>973</v>
      </c>
      <c r="M1059" s="93">
        <v>32</v>
      </c>
      <c r="N1059" s="94">
        <v>45144</v>
      </c>
      <c r="O1059" s="94">
        <v>45151</v>
      </c>
      <c r="P1059" s="93" t="s">
        <v>1575</v>
      </c>
      <c r="Q1059" s="93" t="s">
        <v>3</v>
      </c>
      <c r="R1059" s="95" t="s">
        <v>975</v>
      </c>
      <c r="S1059" s="95" t="s">
        <v>994</v>
      </c>
      <c r="T1059" s="95" t="s">
        <v>994</v>
      </c>
      <c r="U1059" s="97">
        <v>45146</v>
      </c>
    </row>
    <row r="1060" spans="1:21">
      <c r="A1060" s="86">
        <v>45146.560555439813</v>
      </c>
      <c r="B1060" s="87" t="s">
        <v>34</v>
      </c>
      <c r="C1060" s="88" t="s">
        <v>1698</v>
      </c>
      <c r="D1060" s="87" t="s">
        <v>1699</v>
      </c>
      <c r="E1060" s="89">
        <v>2</v>
      </c>
      <c r="F1060" s="87" t="s">
        <v>1700</v>
      </c>
      <c r="G1060" s="87" t="s">
        <v>68</v>
      </c>
      <c r="H1060" s="87" t="s">
        <v>202</v>
      </c>
      <c r="I1060" s="87" t="s">
        <v>44</v>
      </c>
      <c r="J1060" s="90">
        <v>109.19</v>
      </c>
      <c r="K1060" s="90">
        <v>218.38</v>
      </c>
      <c r="L1060" s="87" t="s">
        <v>973</v>
      </c>
      <c r="M1060" s="87">
        <v>32</v>
      </c>
      <c r="N1060" s="88">
        <v>45144</v>
      </c>
      <c r="O1060" s="88">
        <v>45151</v>
      </c>
      <c r="P1060" s="87" t="s">
        <v>1575</v>
      </c>
      <c r="Q1060" s="87" t="s">
        <v>3</v>
      </c>
      <c r="R1060" s="89" t="s">
        <v>975</v>
      </c>
      <c r="S1060" s="89" t="s">
        <v>994</v>
      </c>
      <c r="T1060" s="89" t="s">
        <v>994</v>
      </c>
      <c r="U1060" s="91">
        <v>45146</v>
      </c>
    </row>
    <row r="1061" spans="1:21">
      <c r="A1061" s="92">
        <v>45146.563107291666</v>
      </c>
      <c r="B1061" s="93" t="s">
        <v>35</v>
      </c>
      <c r="C1061" s="94" t="s">
        <v>1698</v>
      </c>
      <c r="D1061" s="93" t="s">
        <v>1701</v>
      </c>
      <c r="E1061" s="95">
        <v>1</v>
      </c>
      <c r="F1061" s="93">
        <v>20028</v>
      </c>
      <c r="G1061" s="93" t="s">
        <v>68</v>
      </c>
      <c r="H1061" s="93" t="s">
        <v>69</v>
      </c>
      <c r="I1061" s="93" t="s">
        <v>44</v>
      </c>
      <c r="J1061" s="96">
        <v>109.19</v>
      </c>
      <c r="K1061" s="96">
        <v>109.19</v>
      </c>
      <c r="L1061" s="93" t="s">
        <v>973</v>
      </c>
      <c r="M1061" s="93">
        <v>32</v>
      </c>
      <c r="N1061" s="94">
        <v>45144</v>
      </c>
      <c r="O1061" s="94">
        <v>45151</v>
      </c>
      <c r="P1061" s="93" t="s">
        <v>1575</v>
      </c>
      <c r="Q1061" s="93" t="s">
        <v>3</v>
      </c>
      <c r="R1061" s="95" t="s">
        <v>975</v>
      </c>
      <c r="S1061" s="95" t="s">
        <v>994</v>
      </c>
      <c r="T1061" s="95" t="s">
        <v>994</v>
      </c>
      <c r="U1061" s="97">
        <v>45146</v>
      </c>
    </row>
    <row r="1062" spans="1:21">
      <c r="A1062" s="86">
        <v>45146.564333333336</v>
      </c>
      <c r="B1062" s="87" t="s">
        <v>35</v>
      </c>
      <c r="C1062" s="88" t="s">
        <v>1698</v>
      </c>
      <c r="D1062" s="87" t="s">
        <v>1702</v>
      </c>
      <c r="E1062" s="89">
        <v>3</v>
      </c>
      <c r="F1062" s="87">
        <v>6971105</v>
      </c>
      <c r="G1062" s="87" t="s">
        <v>68</v>
      </c>
      <c r="H1062" s="87" t="s">
        <v>69</v>
      </c>
      <c r="I1062" s="87" t="s">
        <v>44</v>
      </c>
      <c r="J1062" s="90">
        <v>109.19</v>
      </c>
      <c r="K1062" s="90">
        <v>327.57</v>
      </c>
      <c r="L1062" s="87" t="s">
        <v>973</v>
      </c>
      <c r="M1062" s="87">
        <v>32</v>
      </c>
      <c r="N1062" s="88">
        <v>45144</v>
      </c>
      <c r="O1062" s="88">
        <v>45151</v>
      </c>
      <c r="P1062" s="87" t="s">
        <v>1575</v>
      </c>
      <c r="Q1062" s="87" t="s">
        <v>3</v>
      </c>
      <c r="R1062" s="89" t="s">
        <v>975</v>
      </c>
      <c r="S1062" s="89" t="s">
        <v>994</v>
      </c>
      <c r="T1062" s="89" t="s">
        <v>994</v>
      </c>
      <c r="U1062" s="91">
        <v>45146</v>
      </c>
    </row>
    <row r="1063" spans="1:21">
      <c r="A1063" s="92">
        <v>45146.565253703702</v>
      </c>
      <c r="B1063" s="93" t="s">
        <v>35</v>
      </c>
      <c r="C1063" s="94" t="s">
        <v>1698</v>
      </c>
      <c r="D1063" s="93" t="s">
        <v>1703</v>
      </c>
      <c r="E1063" s="95">
        <v>4</v>
      </c>
      <c r="F1063" s="93" t="s">
        <v>68</v>
      </c>
      <c r="G1063" s="93" t="s">
        <v>68</v>
      </c>
      <c r="H1063" s="93" t="s">
        <v>1091</v>
      </c>
      <c r="I1063" s="93" t="s">
        <v>44</v>
      </c>
      <c r="J1063" s="96">
        <v>109.19</v>
      </c>
      <c r="K1063" s="96">
        <v>436.76</v>
      </c>
      <c r="L1063" s="93" t="s">
        <v>981</v>
      </c>
      <c r="M1063" s="93">
        <v>32</v>
      </c>
      <c r="N1063" s="94">
        <v>45144</v>
      </c>
      <c r="O1063" s="94">
        <v>45151</v>
      </c>
      <c r="P1063" s="93" t="s">
        <v>1575</v>
      </c>
      <c r="Q1063" s="93" t="s">
        <v>3</v>
      </c>
      <c r="R1063" s="95" t="s">
        <v>975</v>
      </c>
      <c r="S1063" s="95" t="s">
        <v>994</v>
      </c>
      <c r="T1063" s="95" t="s">
        <v>994</v>
      </c>
      <c r="U1063" s="97">
        <v>45146</v>
      </c>
    </row>
    <row r="1064" spans="1:21">
      <c r="A1064" s="86">
        <v>45146.575097800924</v>
      </c>
      <c r="B1064" s="87" t="s">
        <v>1500</v>
      </c>
      <c r="C1064" s="88" t="s">
        <v>1698</v>
      </c>
      <c r="D1064" s="87" t="s">
        <v>1704</v>
      </c>
      <c r="E1064" s="89">
        <v>6</v>
      </c>
      <c r="F1064" s="87">
        <v>6957912</v>
      </c>
      <c r="G1064" s="87" t="s">
        <v>68</v>
      </c>
      <c r="H1064" s="87" t="s">
        <v>69</v>
      </c>
      <c r="I1064" s="87" t="s">
        <v>44</v>
      </c>
      <c r="J1064" s="90">
        <v>109.19</v>
      </c>
      <c r="K1064" s="90">
        <v>655.14</v>
      </c>
      <c r="L1064" s="87" t="s">
        <v>973</v>
      </c>
      <c r="M1064" s="87">
        <v>32</v>
      </c>
      <c r="N1064" s="88">
        <v>45144</v>
      </c>
      <c r="O1064" s="88">
        <v>45151</v>
      </c>
      <c r="P1064" s="87" t="s">
        <v>1575</v>
      </c>
      <c r="Q1064" s="87" t="s">
        <v>3</v>
      </c>
      <c r="R1064" s="89" t="s">
        <v>975</v>
      </c>
      <c r="S1064" s="89" t="s">
        <v>994</v>
      </c>
      <c r="T1064" s="89" t="s">
        <v>994</v>
      </c>
      <c r="U1064" s="91">
        <v>45146</v>
      </c>
    </row>
    <row r="1065" spans="1:21">
      <c r="A1065" s="92">
        <v>45146.575304282407</v>
      </c>
      <c r="B1065" s="93" t="s">
        <v>66</v>
      </c>
      <c r="C1065" s="94" t="s">
        <v>1698</v>
      </c>
      <c r="D1065" s="93" t="s">
        <v>1704</v>
      </c>
      <c r="E1065" s="95">
        <v>2</v>
      </c>
      <c r="F1065" s="93">
        <v>6957912</v>
      </c>
      <c r="G1065" s="93" t="s">
        <v>68</v>
      </c>
      <c r="H1065" s="93" t="s">
        <v>69</v>
      </c>
      <c r="I1065" s="93" t="s">
        <v>44</v>
      </c>
      <c r="J1065" s="96">
        <v>112.96</v>
      </c>
      <c r="K1065" s="96">
        <v>225.92</v>
      </c>
      <c r="L1065" s="93" t="s">
        <v>973</v>
      </c>
      <c r="M1065" s="93">
        <v>32</v>
      </c>
      <c r="N1065" s="94">
        <v>45144</v>
      </c>
      <c r="O1065" s="94">
        <v>45151</v>
      </c>
      <c r="P1065" s="93" t="s">
        <v>1575</v>
      </c>
      <c r="Q1065" s="93" t="s">
        <v>3</v>
      </c>
      <c r="R1065" s="95" t="s">
        <v>975</v>
      </c>
      <c r="S1065" s="95" t="s">
        <v>994</v>
      </c>
      <c r="T1065" s="95" t="s">
        <v>994</v>
      </c>
      <c r="U1065" s="97">
        <v>45146</v>
      </c>
    </row>
    <row r="1066" spans="1:21">
      <c r="A1066" s="86">
        <v>45146.576375462966</v>
      </c>
      <c r="B1066" s="87" t="s">
        <v>66</v>
      </c>
      <c r="C1066" s="88" t="s">
        <v>1698</v>
      </c>
      <c r="D1066" s="87" t="s">
        <v>1705</v>
      </c>
      <c r="E1066" s="89">
        <v>2</v>
      </c>
      <c r="F1066" s="87">
        <v>6904723</v>
      </c>
      <c r="G1066" s="87" t="s">
        <v>68</v>
      </c>
      <c r="H1066" s="87" t="s">
        <v>69</v>
      </c>
      <c r="I1066" s="87" t="s">
        <v>44</v>
      </c>
      <c r="J1066" s="90">
        <v>112.96</v>
      </c>
      <c r="K1066" s="90">
        <v>225.92</v>
      </c>
      <c r="L1066" s="87" t="s">
        <v>973</v>
      </c>
      <c r="M1066" s="87">
        <v>32</v>
      </c>
      <c r="N1066" s="88">
        <v>45144</v>
      </c>
      <c r="O1066" s="88">
        <v>45151</v>
      </c>
      <c r="P1066" s="87" t="s">
        <v>1575</v>
      </c>
      <c r="Q1066" s="87" t="s">
        <v>3</v>
      </c>
      <c r="R1066" s="89" t="s">
        <v>975</v>
      </c>
      <c r="S1066" s="89" t="s">
        <v>994</v>
      </c>
      <c r="T1066" s="89" t="s">
        <v>994</v>
      </c>
      <c r="U1066" s="91">
        <v>45146</v>
      </c>
    </row>
    <row r="1067" spans="1:21">
      <c r="A1067" s="92">
        <v>45146.581157175926</v>
      </c>
      <c r="B1067" s="93" t="s">
        <v>1476</v>
      </c>
      <c r="C1067" s="94" t="s">
        <v>1698</v>
      </c>
      <c r="D1067" s="93" t="s">
        <v>1696</v>
      </c>
      <c r="E1067" s="95">
        <v>8</v>
      </c>
      <c r="F1067" s="93">
        <v>6984668</v>
      </c>
      <c r="G1067" s="93" t="s">
        <v>68</v>
      </c>
      <c r="H1067" s="93" t="s">
        <v>69</v>
      </c>
      <c r="I1067" s="93" t="s">
        <v>44</v>
      </c>
      <c r="J1067" s="96">
        <v>109.19</v>
      </c>
      <c r="K1067" s="96">
        <v>873.52</v>
      </c>
      <c r="L1067" s="93" t="s">
        <v>973</v>
      </c>
      <c r="M1067" s="93">
        <v>32</v>
      </c>
      <c r="N1067" s="94">
        <v>45144</v>
      </c>
      <c r="O1067" s="94">
        <v>45151</v>
      </c>
      <c r="P1067" s="93" t="s">
        <v>1575</v>
      </c>
      <c r="Q1067" s="93" t="s">
        <v>3</v>
      </c>
      <c r="R1067" s="95" t="s">
        <v>975</v>
      </c>
      <c r="S1067" s="95" t="s">
        <v>994</v>
      </c>
      <c r="T1067" s="95" t="s">
        <v>994</v>
      </c>
      <c r="U1067" s="97">
        <v>45146</v>
      </c>
    </row>
    <row r="1068" spans="1:21">
      <c r="A1068" s="86">
        <v>45146.581428124999</v>
      </c>
      <c r="B1068" s="87" t="s">
        <v>65</v>
      </c>
      <c r="C1068" s="88" t="s">
        <v>1698</v>
      </c>
      <c r="D1068" s="87" t="s">
        <v>1696</v>
      </c>
      <c r="E1068" s="89">
        <v>8</v>
      </c>
      <c r="F1068" s="87">
        <v>6984668</v>
      </c>
      <c r="G1068" s="87" t="s">
        <v>68</v>
      </c>
      <c r="H1068" s="87" t="s">
        <v>69</v>
      </c>
      <c r="I1068" s="87" t="s">
        <v>44</v>
      </c>
      <c r="J1068" s="90">
        <v>111.36</v>
      </c>
      <c r="K1068" s="90">
        <v>890.88</v>
      </c>
      <c r="L1068" s="87" t="s">
        <v>973</v>
      </c>
      <c r="M1068" s="87">
        <v>32</v>
      </c>
      <c r="N1068" s="88">
        <v>45144</v>
      </c>
      <c r="O1068" s="88">
        <v>45151</v>
      </c>
      <c r="P1068" s="87" t="s">
        <v>1575</v>
      </c>
      <c r="Q1068" s="87" t="s">
        <v>3</v>
      </c>
      <c r="R1068" s="89" t="s">
        <v>975</v>
      </c>
      <c r="S1068" s="89" t="s">
        <v>994</v>
      </c>
      <c r="T1068" s="89" t="s">
        <v>994</v>
      </c>
      <c r="U1068" s="91">
        <v>45146</v>
      </c>
    </row>
    <row r="1069" spans="1:21">
      <c r="A1069" s="92">
        <v>45149.539032638888</v>
      </c>
      <c r="B1069" s="93" t="s">
        <v>66</v>
      </c>
      <c r="C1069" s="94" t="s">
        <v>1698</v>
      </c>
      <c r="D1069" s="93" t="s">
        <v>1706</v>
      </c>
      <c r="E1069" s="95">
        <v>4</v>
      </c>
      <c r="F1069" s="93">
        <v>6966341</v>
      </c>
      <c r="G1069" s="93" t="s">
        <v>68</v>
      </c>
      <c r="H1069" s="93" t="s">
        <v>69</v>
      </c>
      <c r="I1069" s="93" t="s">
        <v>44</v>
      </c>
      <c r="J1069" s="96">
        <v>112.96</v>
      </c>
      <c r="K1069" s="96">
        <v>451.84</v>
      </c>
      <c r="L1069" s="93" t="s">
        <v>973</v>
      </c>
      <c r="M1069" s="93">
        <v>32</v>
      </c>
      <c r="N1069" s="94">
        <v>45144</v>
      </c>
      <c r="O1069" s="94">
        <v>45151</v>
      </c>
      <c r="P1069" s="93" t="s">
        <v>1575</v>
      </c>
      <c r="Q1069" s="93" t="s">
        <v>3</v>
      </c>
      <c r="R1069" s="95" t="s">
        <v>975</v>
      </c>
      <c r="S1069" s="95" t="s">
        <v>994</v>
      </c>
      <c r="T1069" s="95" t="s">
        <v>994</v>
      </c>
      <c r="U1069" s="97">
        <v>45146</v>
      </c>
    </row>
    <row r="1070" spans="1:21">
      <c r="A1070" s="86">
        <v>45177.348267476853</v>
      </c>
      <c r="B1070" s="87" t="s">
        <v>76</v>
      </c>
      <c r="C1070" s="88" t="s">
        <v>1698</v>
      </c>
      <c r="D1070" s="87" t="s">
        <v>77</v>
      </c>
      <c r="E1070" s="89">
        <v>2</v>
      </c>
      <c r="F1070" s="87">
        <v>6984733</v>
      </c>
      <c r="G1070" s="87" t="s">
        <v>117</v>
      </c>
      <c r="H1070" s="87" t="s">
        <v>69</v>
      </c>
      <c r="I1070" s="87" t="s">
        <v>44</v>
      </c>
      <c r="J1070" s="90">
        <v>116.75</v>
      </c>
      <c r="K1070" s="90">
        <v>233.5</v>
      </c>
      <c r="L1070" s="87" t="s">
        <v>973</v>
      </c>
      <c r="M1070" s="87">
        <v>32</v>
      </c>
      <c r="N1070" s="88">
        <v>45144</v>
      </c>
      <c r="O1070" s="88">
        <v>45151</v>
      </c>
      <c r="P1070" s="87" t="s">
        <v>1575</v>
      </c>
      <c r="Q1070" s="87" t="s">
        <v>3</v>
      </c>
      <c r="R1070" s="89" t="s">
        <v>975</v>
      </c>
      <c r="S1070" s="89" t="s">
        <v>994</v>
      </c>
      <c r="T1070" s="89" t="s">
        <v>994</v>
      </c>
      <c r="U1070" s="91">
        <v>45146</v>
      </c>
    </row>
    <row r="1071" spans="1:21">
      <c r="A1071" s="92">
        <v>45147.464547685187</v>
      </c>
      <c r="B1071" s="93" t="s">
        <v>34</v>
      </c>
      <c r="C1071" s="94" t="s">
        <v>1707</v>
      </c>
      <c r="D1071" s="93" t="s">
        <v>1708</v>
      </c>
      <c r="E1071" s="95">
        <v>8</v>
      </c>
      <c r="F1071" s="93">
        <v>20028</v>
      </c>
      <c r="G1071" s="93" t="s">
        <v>68</v>
      </c>
      <c r="H1071" s="93" t="s">
        <v>69</v>
      </c>
      <c r="I1071" s="93" t="s">
        <v>44</v>
      </c>
      <c r="J1071" s="96">
        <v>109.19</v>
      </c>
      <c r="K1071" s="96">
        <v>873.52</v>
      </c>
      <c r="L1071" s="93" t="s">
        <v>973</v>
      </c>
      <c r="M1071" s="93">
        <v>32</v>
      </c>
      <c r="N1071" s="94">
        <v>45144</v>
      </c>
      <c r="O1071" s="94">
        <v>45151</v>
      </c>
      <c r="P1071" s="93" t="s">
        <v>1575</v>
      </c>
      <c r="Q1071" s="93" t="s">
        <v>3</v>
      </c>
      <c r="R1071" s="95" t="s">
        <v>975</v>
      </c>
      <c r="S1071" s="95" t="s">
        <v>1128</v>
      </c>
      <c r="T1071" s="95" t="s">
        <v>994</v>
      </c>
      <c r="U1071" s="97">
        <v>45147</v>
      </c>
    </row>
    <row r="1072" spans="1:21">
      <c r="A1072" s="86">
        <v>45147.527545486111</v>
      </c>
      <c r="B1072" s="87" t="s">
        <v>31</v>
      </c>
      <c r="C1072" s="88" t="s">
        <v>1707</v>
      </c>
      <c r="D1072" s="87" t="s">
        <v>1708</v>
      </c>
      <c r="E1072" s="89">
        <v>2.5</v>
      </c>
      <c r="F1072" s="87">
        <v>20028</v>
      </c>
      <c r="G1072" s="87" t="s">
        <v>68</v>
      </c>
      <c r="H1072" s="87" t="s">
        <v>69</v>
      </c>
      <c r="I1072" s="87" t="s">
        <v>44</v>
      </c>
      <c r="J1072" s="90">
        <v>90.75</v>
      </c>
      <c r="K1072" s="90">
        <v>226.875</v>
      </c>
      <c r="L1072" s="87" t="s">
        <v>973</v>
      </c>
      <c r="M1072" s="87">
        <v>32</v>
      </c>
      <c r="N1072" s="88">
        <v>45144</v>
      </c>
      <c r="O1072" s="88">
        <v>45151</v>
      </c>
      <c r="P1072" s="87" t="s">
        <v>1575</v>
      </c>
      <c r="Q1072" s="87" t="s">
        <v>3</v>
      </c>
      <c r="R1072" s="89" t="s">
        <v>975</v>
      </c>
      <c r="S1072" s="89" t="s">
        <v>1128</v>
      </c>
      <c r="T1072" s="89" t="s">
        <v>994</v>
      </c>
      <c r="U1072" s="91">
        <v>45147</v>
      </c>
    </row>
    <row r="1073" spans="1:21">
      <c r="A1073" s="92">
        <v>45147.528282407409</v>
      </c>
      <c r="B1073" s="93" t="s">
        <v>31</v>
      </c>
      <c r="C1073" s="94" t="s">
        <v>1707</v>
      </c>
      <c r="D1073" s="93" t="s">
        <v>1709</v>
      </c>
      <c r="E1073" s="95">
        <v>4.5</v>
      </c>
      <c r="F1073" s="93">
        <v>6957912</v>
      </c>
      <c r="G1073" s="93" t="s">
        <v>68</v>
      </c>
      <c r="H1073" s="93" t="s">
        <v>69</v>
      </c>
      <c r="I1073" s="93" t="s">
        <v>44</v>
      </c>
      <c r="J1073" s="96">
        <v>90.75</v>
      </c>
      <c r="K1073" s="96">
        <v>408.375</v>
      </c>
      <c r="L1073" s="93" t="s">
        <v>973</v>
      </c>
      <c r="M1073" s="93">
        <v>32</v>
      </c>
      <c r="N1073" s="94">
        <v>45144</v>
      </c>
      <c r="O1073" s="94">
        <v>45151</v>
      </c>
      <c r="P1073" s="93" t="s">
        <v>1575</v>
      </c>
      <c r="Q1073" s="93" t="s">
        <v>3</v>
      </c>
      <c r="R1073" s="95" t="s">
        <v>975</v>
      </c>
      <c r="S1073" s="95" t="s">
        <v>1128</v>
      </c>
      <c r="T1073" s="95" t="s">
        <v>994</v>
      </c>
      <c r="U1073" s="97">
        <v>45147</v>
      </c>
    </row>
    <row r="1074" spans="1:21">
      <c r="A1074" s="86">
        <v>45147.571939120367</v>
      </c>
      <c r="B1074" s="87" t="s">
        <v>65</v>
      </c>
      <c r="C1074" s="88" t="s">
        <v>1707</v>
      </c>
      <c r="D1074" s="87" t="s">
        <v>1710</v>
      </c>
      <c r="E1074" s="89">
        <v>8</v>
      </c>
      <c r="F1074" s="87">
        <v>6984668</v>
      </c>
      <c r="G1074" s="87" t="s">
        <v>68</v>
      </c>
      <c r="H1074" s="87" t="s">
        <v>69</v>
      </c>
      <c r="I1074" s="87" t="s">
        <v>44</v>
      </c>
      <c r="J1074" s="90">
        <v>111.36</v>
      </c>
      <c r="K1074" s="90">
        <v>890.88</v>
      </c>
      <c r="L1074" s="87" t="s">
        <v>973</v>
      </c>
      <c r="M1074" s="87">
        <v>32</v>
      </c>
      <c r="N1074" s="88">
        <v>45144</v>
      </c>
      <c r="O1074" s="88">
        <v>45151</v>
      </c>
      <c r="P1074" s="87" t="s">
        <v>1575</v>
      </c>
      <c r="Q1074" s="87" t="s">
        <v>3</v>
      </c>
      <c r="R1074" s="89" t="s">
        <v>975</v>
      </c>
      <c r="S1074" s="89" t="s">
        <v>1128</v>
      </c>
      <c r="T1074" s="89" t="s">
        <v>994</v>
      </c>
      <c r="U1074" s="91">
        <v>45147</v>
      </c>
    </row>
    <row r="1075" spans="1:21">
      <c r="A1075" s="92">
        <v>45147.572429398148</v>
      </c>
      <c r="B1075" s="93" t="s">
        <v>1476</v>
      </c>
      <c r="C1075" s="94" t="s">
        <v>1707</v>
      </c>
      <c r="D1075" s="93" t="s">
        <v>1710</v>
      </c>
      <c r="E1075" s="95">
        <v>8</v>
      </c>
      <c r="F1075" s="93">
        <v>6984668</v>
      </c>
      <c r="G1075" s="93" t="s">
        <v>68</v>
      </c>
      <c r="H1075" s="93" t="s">
        <v>69</v>
      </c>
      <c r="I1075" s="93" t="s">
        <v>44</v>
      </c>
      <c r="J1075" s="96">
        <v>109.19</v>
      </c>
      <c r="K1075" s="96">
        <v>873.52</v>
      </c>
      <c r="L1075" s="93" t="s">
        <v>973</v>
      </c>
      <c r="M1075" s="93">
        <v>32</v>
      </c>
      <c r="N1075" s="94">
        <v>45144</v>
      </c>
      <c r="O1075" s="94">
        <v>45151</v>
      </c>
      <c r="P1075" s="93" t="s">
        <v>1575</v>
      </c>
      <c r="Q1075" s="93" t="s">
        <v>3</v>
      </c>
      <c r="R1075" s="95" t="s">
        <v>975</v>
      </c>
      <c r="S1075" s="95" t="s">
        <v>1128</v>
      </c>
      <c r="T1075" s="95" t="s">
        <v>994</v>
      </c>
      <c r="U1075" s="97">
        <v>45147</v>
      </c>
    </row>
    <row r="1076" spans="1:21">
      <c r="A1076" s="86">
        <v>45147.576569212964</v>
      </c>
      <c r="B1076" s="87" t="s">
        <v>1500</v>
      </c>
      <c r="C1076" s="88" t="s">
        <v>1707</v>
      </c>
      <c r="D1076" s="87" t="s">
        <v>1711</v>
      </c>
      <c r="E1076" s="89">
        <v>8</v>
      </c>
      <c r="F1076" s="87">
        <v>6957912</v>
      </c>
      <c r="G1076" s="87" t="s">
        <v>68</v>
      </c>
      <c r="H1076" s="87" t="s">
        <v>69</v>
      </c>
      <c r="I1076" s="87" t="s">
        <v>44</v>
      </c>
      <c r="J1076" s="90">
        <v>109.19</v>
      </c>
      <c r="K1076" s="90">
        <v>873.52</v>
      </c>
      <c r="L1076" s="87" t="s">
        <v>973</v>
      </c>
      <c r="M1076" s="87">
        <v>32</v>
      </c>
      <c r="N1076" s="88">
        <v>45144</v>
      </c>
      <c r="O1076" s="88">
        <v>45151</v>
      </c>
      <c r="P1076" s="87" t="s">
        <v>1575</v>
      </c>
      <c r="Q1076" s="87" t="s">
        <v>3</v>
      </c>
      <c r="R1076" s="89" t="s">
        <v>975</v>
      </c>
      <c r="S1076" s="89" t="s">
        <v>1128</v>
      </c>
      <c r="T1076" s="89" t="s">
        <v>994</v>
      </c>
      <c r="U1076" s="91">
        <v>45147</v>
      </c>
    </row>
    <row r="1077" spans="1:21">
      <c r="A1077" s="92">
        <v>45147.576770601852</v>
      </c>
      <c r="B1077" s="93" t="s">
        <v>66</v>
      </c>
      <c r="C1077" s="94" t="s">
        <v>1707</v>
      </c>
      <c r="D1077" s="93" t="s">
        <v>1711</v>
      </c>
      <c r="E1077" s="95">
        <v>1</v>
      </c>
      <c r="F1077" s="93">
        <v>6957912</v>
      </c>
      <c r="G1077" s="93" t="s">
        <v>68</v>
      </c>
      <c r="H1077" s="93" t="s">
        <v>69</v>
      </c>
      <c r="I1077" s="93" t="s">
        <v>44</v>
      </c>
      <c r="J1077" s="96">
        <v>112.96</v>
      </c>
      <c r="K1077" s="96">
        <v>112.96</v>
      </c>
      <c r="L1077" s="93" t="s">
        <v>973</v>
      </c>
      <c r="M1077" s="93">
        <v>32</v>
      </c>
      <c r="N1077" s="94">
        <v>45144</v>
      </c>
      <c r="O1077" s="94">
        <v>45151</v>
      </c>
      <c r="P1077" s="93" t="s">
        <v>1575</v>
      </c>
      <c r="Q1077" s="93" t="s">
        <v>3</v>
      </c>
      <c r="R1077" s="95" t="s">
        <v>975</v>
      </c>
      <c r="S1077" s="95" t="s">
        <v>1128</v>
      </c>
      <c r="T1077" s="95" t="s">
        <v>994</v>
      </c>
      <c r="U1077" s="97">
        <v>45147</v>
      </c>
    </row>
    <row r="1078" spans="1:21">
      <c r="A1078" s="86">
        <v>45148.291018750002</v>
      </c>
      <c r="B1078" s="87" t="s">
        <v>35</v>
      </c>
      <c r="C1078" s="88" t="s">
        <v>1707</v>
      </c>
      <c r="D1078" s="87" t="s">
        <v>1712</v>
      </c>
      <c r="E1078" s="89">
        <v>7</v>
      </c>
      <c r="F1078" s="87">
        <v>6971105</v>
      </c>
      <c r="G1078" s="87" t="s">
        <v>68</v>
      </c>
      <c r="H1078" s="87" t="s">
        <v>69</v>
      </c>
      <c r="I1078" s="87" t="s">
        <v>44</v>
      </c>
      <c r="J1078" s="90">
        <v>109.19</v>
      </c>
      <c r="K1078" s="90">
        <v>764.32999999999993</v>
      </c>
      <c r="L1078" s="87" t="s">
        <v>973</v>
      </c>
      <c r="M1078" s="87">
        <v>32</v>
      </c>
      <c r="N1078" s="88">
        <v>45144</v>
      </c>
      <c r="O1078" s="88">
        <v>45151</v>
      </c>
      <c r="P1078" s="87" t="s">
        <v>1575</v>
      </c>
      <c r="Q1078" s="87" t="s">
        <v>3</v>
      </c>
      <c r="R1078" s="89" t="s">
        <v>975</v>
      </c>
      <c r="S1078" s="89" t="s">
        <v>1128</v>
      </c>
      <c r="T1078" s="89" t="s">
        <v>994</v>
      </c>
      <c r="U1078" s="91">
        <v>45147</v>
      </c>
    </row>
    <row r="1079" spans="1:21">
      <c r="A1079" s="92">
        <v>45148.291636805552</v>
      </c>
      <c r="B1079" s="93" t="s">
        <v>35</v>
      </c>
      <c r="C1079" s="94" t="s">
        <v>1707</v>
      </c>
      <c r="D1079" s="93" t="s">
        <v>1713</v>
      </c>
      <c r="E1079" s="95">
        <v>1</v>
      </c>
      <c r="F1079" s="93" t="s">
        <v>68</v>
      </c>
      <c r="G1079" s="93" t="s">
        <v>68</v>
      </c>
      <c r="H1079" s="93" t="s">
        <v>1091</v>
      </c>
      <c r="I1079" s="93" t="s">
        <v>44</v>
      </c>
      <c r="J1079" s="96">
        <v>109.19</v>
      </c>
      <c r="K1079" s="96">
        <v>109.19</v>
      </c>
      <c r="L1079" s="93" t="s">
        <v>981</v>
      </c>
      <c r="M1079" s="93">
        <v>32</v>
      </c>
      <c r="N1079" s="94">
        <v>45144</v>
      </c>
      <c r="O1079" s="94">
        <v>45151</v>
      </c>
      <c r="P1079" s="93" t="s">
        <v>1575</v>
      </c>
      <c r="Q1079" s="93" t="s">
        <v>3</v>
      </c>
      <c r="R1079" s="95" t="s">
        <v>975</v>
      </c>
      <c r="S1079" s="95" t="s">
        <v>1128</v>
      </c>
      <c r="T1079" s="95" t="s">
        <v>994</v>
      </c>
      <c r="U1079" s="97">
        <v>45147</v>
      </c>
    </row>
    <row r="1080" spans="1:21">
      <c r="A1080" s="86">
        <v>45149.536865509261</v>
      </c>
      <c r="B1080" s="87" t="s">
        <v>66</v>
      </c>
      <c r="C1080" s="88" t="s">
        <v>1707</v>
      </c>
      <c r="D1080" s="87" t="s">
        <v>1581</v>
      </c>
      <c r="E1080" s="89">
        <v>1</v>
      </c>
      <c r="F1080" s="87">
        <v>6966341</v>
      </c>
      <c r="G1080" s="87" t="s">
        <v>68</v>
      </c>
      <c r="H1080" s="87" t="s">
        <v>69</v>
      </c>
      <c r="I1080" s="87" t="s">
        <v>44</v>
      </c>
      <c r="J1080" s="90">
        <v>112.96</v>
      </c>
      <c r="K1080" s="90">
        <v>112.96</v>
      </c>
      <c r="L1080" s="87" t="s">
        <v>973</v>
      </c>
      <c r="M1080" s="87">
        <v>32</v>
      </c>
      <c r="N1080" s="88">
        <v>45144</v>
      </c>
      <c r="O1080" s="88">
        <v>45151</v>
      </c>
      <c r="P1080" s="87" t="s">
        <v>1575</v>
      </c>
      <c r="Q1080" s="87" t="s">
        <v>3</v>
      </c>
      <c r="R1080" s="89" t="s">
        <v>975</v>
      </c>
      <c r="S1080" s="89" t="s">
        <v>1128</v>
      </c>
      <c r="T1080" s="89" t="s">
        <v>994</v>
      </c>
      <c r="U1080" s="91">
        <v>45147</v>
      </c>
    </row>
    <row r="1081" spans="1:21">
      <c r="A1081" s="92">
        <v>45149.538720023149</v>
      </c>
      <c r="B1081" s="93" t="s">
        <v>66</v>
      </c>
      <c r="C1081" s="94" t="s">
        <v>1707</v>
      </c>
      <c r="D1081" s="93" t="s">
        <v>1706</v>
      </c>
      <c r="E1081" s="95">
        <v>6</v>
      </c>
      <c r="F1081" s="93">
        <v>6957912</v>
      </c>
      <c r="G1081" s="93" t="s">
        <v>68</v>
      </c>
      <c r="H1081" s="93" t="s">
        <v>69</v>
      </c>
      <c r="I1081" s="93" t="s">
        <v>44</v>
      </c>
      <c r="J1081" s="96">
        <v>112.96</v>
      </c>
      <c r="K1081" s="96">
        <v>677.76</v>
      </c>
      <c r="L1081" s="93" t="s">
        <v>973</v>
      </c>
      <c r="M1081" s="93">
        <v>32</v>
      </c>
      <c r="N1081" s="94">
        <v>45144</v>
      </c>
      <c r="O1081" s="94">
        <v>45151</v>
      </c>
      <c r="P1081" s="93" t="s">
        <v>1575</v>
      </c>
      <c r="Q1081" s="93" t="s">
        <v>3</v>
      </c>
      <c r="R1081" s="95" t="s">
        <v>975</v>
      </c>
      <c r="S1081" s="95" t="s">
        <v>1128</v>
      </c>
      <c r="T1081" s="95" t="s">
        <v>994</v>
      </c>
      <c r="U1081" s="97">
        <v>45147</v>
      </c>
    </row>
    <row r="1082" spans="1:21">
      <c r="A1082" s="86">
        <v>45177.348344212965</v>
      </c>
      <c r="B1082" s="87" t="s">
        <v>76</v>
      </c>
      <c r="C1082" s="88" t="s">
        <v>1707</v>
      </c>
      <c r="D1082" s="87" t="s">
        <v>77</v>
      </c>
      <c r="E1082" s="89">
        <v>2</v>
      </c>
      <c r="F1082" s="87">
        <v>6984733</v>
      </c>
      <c r="G1082" s="87" t="s">
        <v>117</v>
      </c>
      <c r="H1082" s="87" t="s">
        <v>69</v>
      </c>
      <c r="I1082" s="87" t="s">
        <v>44</v>
      </c>
      <c r="J1082" s="90">
        <v>116.75</v>
      </c>
      <c r="K1082" s="90">
        <v>233.5</v>
      </c>
      <c r="L1082" s="87" t="s">
        <v>973</v>
      </c>
      <c r="M1082" s="87">
        <v>32</v>
      </c>
      <c r="N1082" s="88">
        <v>45144</v>
      </c>
      <c r="O1082" s="88">
        <v>45151</v>
      </c>
      <c r="P1082" s="87" t="s">
        <v>1575</v>
      </c>
      <c r="Q1082" s="87" t="s">
        <v>3</v>
      </c>
      <c r="R1082" s="89" t="s">
        <v>975</v>
      </c>
      <c r="S1082" s="89" t="s">
        <v>1128</v>
      </c>
      <c r="T1082" s="89" t="s">
        <v>994</v>
      </c>
      <c r="U1082" s="91">
        <v>45147</v>
      </c>
    </row>
    <row r="1083" spans="1:21">
      <c r="A1083" s="92">
        <v>45170.540044212961</v>
      </c>
      <c r="B1083" s="93" t="s">
        <v>31</v>
      </c>
      <c r="C1083" s="94" t="s">
        <v>954</v>
      </c>
      <c r="D1083" s="93" t="s">
        <v>547</v>
      </c>
      <c r="E1083" s="95">
        <v>7</v>
      </c>
      <c r="F1083" s="93">
        <v>6966341</v>
      </c>
      <c r="G1083" s="93"/>
      <c r="H1083" s="93" t="s">
        <v>69</v>
      </c>
      <c r="I1083" s="93" t="s">
        <v>44</v>
      </c>
      <c r="J1083" s="96">
        <v>90.75</v>
      </c>
      <c r="K1083" s="96">
        <v>635.25</v>
      </c>
      <c r="L1083" s="93" t="s">
        <v>973</v>
      </c>
      <c r="M1083" s="93">
        <v>35</v>
      </c>
      <c r="N1083" s="94">
        <v>45165</v>
      </c>
      <c r="O1083" s="94">
        <v>45172</v>
      </c>
      <c r="P1083" s="93" t="s">
        <v>993</v>
      </c>
      <c r="Q1083" s="93" t="s">
        <v>3</v>
      </c>
      <c r="R1083" s="95" t="s">
        <v>975</v>
      </c>
      <c r="S1083" s="95" t="s">
        <v>1132</v>
      </c>
      <c r="T1083" s="95" t="s">
        <v>1128</v>
      </c>
      <c r="U1083" s="97">
        <v>45170</v>
      </c>
    </row>
    <row r="1084" spans="1:21">
      <c r="A1084" s="86">
        <v>45170.540275462961</v>
      </c>
      <c r="B1084" s="87" t="s">
        <v>65</v>
      </c>
      <c r="C1084" s="88" t="s">
        <v>954</v>
      </c>
      <c r="D1084" s="87" t="s">
        <v>547</v>
      </c>
      <c r="E1084" s="89">
        <v>7</v>
      </c>
      <c r="F1084" s="87">
        <v>6966341</v>
      </c>
      <c r="G1084" s="87"/>
      <c r="H1084" s="87" t="s">
        <v>69</v>
      </c>
      <c r="I1084" s="87" t="s">
        <v>44</v>
      </c>
      <c r="J1084" s="90">
        <v>111.36</v>
      </c>
      <c r="K1084" s="90">
        <v>779.52</v>
      </c>
      <c r="L1084" s="87" t="s">
        <v>973</v>
      </c>
      <c r="M1084" s="87">
        <v>35</v>
      </c>
      <c r="N1084" s="88">
        <v>45165</v>
      </c>
      <c r="O1084" s="88">
        <v>45172</v>
      </c>
      <c r="P1084" s="87" t="s">
        <v>993</v>
      </c>
      <c r="Q1084" s="87" t="s">
        <v>3</v>
      </c>
      <c r="R1084" s="89" t="s">
        <v>975</v>
      </c>
      <c r="S1084" s="89" t="s">
        <v>1132</v>
      </c>
      <c r="T1084" s="89" t="s">
        <v>1128</v>
      </c>
      <c r="U1084" s="91">
        <v>45170</v>
      </c>
    </row>
    <row r="1085" spans="1:21">
      <c r="A1085" s="92">
        <v>45170.556235648146</v>
      </c>
      <c r="B1085" s="93" t="s">
        <v>66</v>
      </c>
      <c r="C1085" s="94" t="s">
        <v>954</v>
      </c>
      <c r="D1085" s="93" t="s">
        <v>1658</v>
      </c>
      <c r="E1085" s="95">
        <v>1</v>
      </c>
      <c r="F1085" s="93">
        <v>6966341</v>
      </c>
      <c r="G1085" s="93" t="s">
        <v>68</v>
      </c>
      <c r="H1085" s="93" t="s">
        <v>69</v>
      </c>
      <c r="I1085" s="93" t="s">
        <v>44</v>
      </c>
      <c r="J1085" s="96">
        <v>112.96</v>
      </c>
      <c r="K1085" s="96">
        <v>112.96</v>
      </c>
      <c r="L1085" s="93" t="s">
        <v>973</v>
      </c>
      <c r="M1085" s="93">
        <v>35</v>
      </c>
      <c r="N1085" s="94">
        <v>45165</v>
      </c>
      <c r="O1085" s="94">
        <v>45172</v>
      </c>
      <c r="P1085" s="93" t="s">
        <v>993</v>
      </c>
      <c r="Q1085" s="93" t="s">
        <v>3</v>
      </c>
      <c r="R1085" s="95" t="s">
        <v>975</v>
      </c>
      <c r="S1085" s="95" t="s">
        <v>1132</v>
      </c>
      <c r="T1085" s="95" t="s">
        <v>1128</v>
      </c>
      <c r="U1085" s="97">
        <v>45170</v>
      </c>
    </row>
    <row r="1086" spans="1:21">
      <c r="A1086" s="86">
        <v>45170.564991550928</v>
      </c>
      <c r="B1086" s="87" t="s">
        <v>66</v>
      </c>
      <c r="C1086" s="88" t="s">
        <v>954</v>
      </c>
      <c r="D1086" s="87" t="s">
        <v>1659</v>
      </c>
      <c r="E1086" s="89">
        <v>1</v>
      </c>
      <c r="F1086" s="87">
        <v>6971021</v>
      </c>
      <c r="G1086" s="87" t="s">
        <v>68</v>
      </c>
      <c r="H1086" s="87" t="s">
        <v>69</v>
      </c>
      <c r="I1086" s="87" t="s">
        <v>44</v>
      </c>
      <c r="J1086" s="90">
        <v>112.96</v>
      </c>
      <c r="K1086" s="90">
        <v>112.96</v>
      </c>
      <c r="L1086" s="87" t="s">
        <v>973</v>
      </c>
      <c r="M1086" s="87">
        <v>35</v>
      </c>
      <c r="N1086" s="88">
        <v>45165</v>
      </c>
      <c r="O1086" s="88">
        <v>45172</v>
      </c>
      <c r="P1086" s="87" t="s">
        <v>993</v>
      </c>
      <c r="Q1086" s="87" t="s">
        <v>3</v>
      </c>
      <c r="R1086" s="89" t="s">
        <v>975</v>
      </c>
      <c r="S1086" s="89" t="s">
        <v>1132</v>
      </c>
      <c r="T1086" s="89" t="s">
        <v>1128</v>
      </c>
      <c r="U1086" s="91">
        <v>45170</v>
      </c>
    </row>
    <row r="1087" spans="1:21">
      <c r="A1087" s="92">
        <v>45170.572669328707</v>
      </c>
      <c r="B1087" s="93" t="s">
        <v>66</v>
      </c>
      <c r="C1087" s="94" t="s">
        <v>954</v>
      </c>
      <c r="D1087" s="93" t="s">
        <v>1665</v>
      </c>
      <c r="E1087" s="95">
        <v>1</v>
      </c>
      <c r="F1087" s="93" t="s">
        <v>68</v>
      </c>
      <c r="G1087" s="93" t="s">
        <v>68</v>
      </c>
      <c r="H1087" s="93" t="s">
        <v>1010</v>
      </c>
      <c r="I1087" s="93" t="s">
        <v>44</v>
      </c>
      <c r="J1087" s="96">
        <v>112.96</v>
      </c>
      <c r="K1087" s="96">
        <v>112.96</v>
      </c>
      <c r="L1087" s="93" t="s">
        <v>981</v>
      </c>
      <c r="M1087" s="93">
        <v>35</v>
      </c>
      <c r="N1087" s="94">
        <v>45165</v>
      </c>
      <c r="O1087" s="94">
        <v>45172</v>
      </c>
      <c r="P1087" s="93" t="s">
        <v>993</v>
      </c>
      <c r="Q1087" s="93" t="s">
        <v>3</v>
      </c>
      <c r="R1087" s="95" t="s">
        <v>975</v>
      </c>
      <c r="S1087" s="95" t="s">
        <v>1132</v>
      </c>
      <c r="T1087" s="95" t="s">
        <v>1128</v>
      </c>
      <c r="U1087" s="97">
        <v>45170</v>
      </c>
    </row>
    <row r="1088" spans="1:21">
      <c r="A1088" s="86">
        <v>45170.576552893515</v>
      </c>
      <c r="B1088" s="87" t="s">
        <v>35</v>
      </c>
      <c r="C1088" s="88" t="s">
        <v>954</v>
      </c>
      <c r="D1088" s="87" t="s">
        <v>1714</v>
      </c>
      <c r="E1088" s="89">
        <v>3</v>
      </c>
      <c r="F1088" s="87" t="s">
        <v>68</v>
      </c>
      <c r="G1088" s="87" t="s">
        <v>68</v>
      </c>
      <c r="H1088" s="87" t="s">
        <v>1010</v>
      </c>
      <c r="I1088" s="87" t="s">
        <v>44</v>
      </c>
      <c r="J1088" s="90">
        <v>109.19</v>
      </c>
      <c r="K1088" s="90">
        <v>327.57</v>
      </c>
      <c r="L1088" s="87" t="s">
        <v>981</v>
      </c>
      <c r="M1088" s="87">
        <v>35</v>
      </c>
      <c r="N1088" s="88">
        <v>45165</v>
      </c>
      <c r="O1088" s="88">
        <v>45172</v>
      </c>
      <c r="P1088" s="87" t="s">
        <v>993</v>
      </c>
      <c r="Q1088" s="87" t="s">
        <v>3</v>
      </c>
      <c r="R1088" s="89" t="s">
        <v>975</v>
      </c>
      <c r="S1088" s="89" t="s">
        <v>1132</v>
      </c>
      <c r="T1088" s="89" t="s">
        <v>1128</v>
      </c>
      <c r="U1088" s="91">
        <v>45170</v>
      </c>
    </row>
    <row r="1089" spans="1:21">
      <c r="A1089" s="92">
        <v>45170.579285069442</v>
      </c>
      <c r="B1089" s="93" t="s">
        <v>35</v>
      </c>
      <c r="C1089" s="94" t="s">
        <v>954</v>
      </c>
      <c r="D1089" s="93" t="s">
        <v>1715</v>
      </c>
      <c r="E1089" s="95">
        <v>4</v>
      </c>
      <c r="F1089" s="93" t="s">
        <v>68</v>
      </c>
      <c r="G1089" s="93" t="s">
        <v>68</v>
      </c>
      <c r="H1089" s="93" t="s">
        <v>92</v>
      </c>
      <c r="I1089" s="93" t="s">
        <v>44</v>
      </c>
      <c r="J1089" s="96">
        <v>109.19</v>
      </c>
      <c r="K1089" s="96">
        <v>436.76</v>
      </c>
      <c r="L1089" s="93" t="s">
        <v>981</v>
      </c>
      <c r="M1089" s="93">
        <v>35</v>
      </c>
      <c r="N1089" s="94">
        <v>45165</v>
      </c>
      <c r="O1089" s="94">
        <v>45172</v>
      </c>
      <c r="P1089" s="93" t="s">
        <v>993</v>
      </c>
      <c r="Q1089" s="93" t="s">
        <v>3</v>
      </c>
      <c r="R1089" s="95" t="s">
        <v>975</v>
      </c>
      <c r="S1089" s="95" t="s">
        <v>1132</v>
      </c>
      <c r="T1089" s="95" t="s">
        <v>1128</v>
      </c>
      <c r="U1089" s="97">
        <v>45170</v>
      </c>
    </row>
    <row r="1090" spans="1:21">
      <c r="A1090" s="86">
        <v>45170.579888541666</v>
      </c>
      <c r="B1090" s="87" t="s">
        <v>35</v>
      </c>
      <c r="C1090" s="88" t="s">
        <v>954</v>
      </c>
      <c r="D1090" s="87" t="s">
        <v>1716</v>
      </c>
      <c r="E1090" s="89">
        <v>1</v>
      </c>
      <c r="F1090" s="87">
        <v>6971021</v>
      </c>
      <c r="G1090" s="87" t="s">
        <v>68</v>
      </c>
      <c r="H1090" s="87" t="s">
        <v>69</v>
      </c>
      <c r="I1090" s="87" t="s">
        <v>44</v>
      </c>
      <c r="J1090" s="90">
        <v>109.19</v>
      </c>
      <c r="K1090" s="90">
        <v>109.19</v>
      </c>
      <c r="L1090" s="87" t="s">
        <v>973</v>
      </c>
      <c r="M1090" s="87">
        <v>35</v>
      </c>
      <c r="N1090" s="88">
        <v>45165</v>
      </c>
      <c r="O1090" s="88">
        <v>45172</v>
      </c>
      <c r="P1090" s="87" t="s">
        <v>993</v>
      </c>
      <c r="Q1090" s="87" t="s">
        <v>3</v>
      </c>
      <c r="R1090" s="89" t="s">
        <v>975</v>
      </c>
      <c r="S1090" s="89" t="s">
        <v>1132</v>
      </c>
      <c r="T1090" s="89" t="s">
        <v>1128</v>
      </c>
      <c r="U1090" s="91">
        <v>45170</v>
      </c>
    </row>
    <row r="1091" spans="1:21">
      <c r="A1091" s="92">
        <v>45170.585853703706</v>
      </c>
      <c r="B1091" s="93" t="s">
        <v>66</v>
      </c>
      <c r="C1091" s="94" t="s">
        <v>954</v>
      </c>
      <c r="D1091" s="93" t="s">
        <v>1675</v>
      </c>
      <c r="E1091" s="95">
        <v>2</v>
      </c>
      <c r="F1091" s="93">
        <v>6903612</v>
      </c>
      <c r="G1091" s="93" t="s">
        <v>68</v>
      </c>
      <c r="H1091" s="93" t="s">
        <v>69</v>
      </c>
      <c r="I1091" s="93" t="s">
        <v>44</v>
      </c>
      <c r="J1091" s="96">
        <v>112.96</v>
      </c>
      <c r="K1091" s="96">
        <v>225.92</v>
      </c>
      <c r="L1091" s="93" t="s">
        <v>973</v>
      </c>
      <c r="M1091" s="93">
        <v>35</v>
      </c>
      <c r="N1091" s="94">
        <v>45165</v>
      </c>
      <c r="O1091" s="94">
        <v>45172</v>
      </c>
      <c r="P1091" s="93" t="s">
        <v>993</v>
      </c>
      <c r="Q1091" s="93" t="s">
        <v>3</v>
      </c>
      <c r="R1091" s="95" t="s">
        <v>975</v>
      </c>
      <c r="S1091" s="95" t="s">
        <v>1132</v>
      </c>
      <c r="T1091" s="95" t="s">
        <v>1128</v>
      </c>
      <c r="U1091" s="97">
        <v>45170</v>
      </c>
    </row>
    <row r="1092" spans="1:21">
      <c r="A1092" s="86">
        <v>45170.588238078701</v>
      </c>
      <c r="B1092" s="87" t="s">
        <v>66</v>
      </c>
      <c r="C1092" s="88" t="s">
        <v>954</v>
      </c>
      <c r="D1092" s="87" t="s">
        <v>1677</v>
      </c>
      <c r="E1092" s="89">
        <v>2</v>
      </c>
      <c r="F1092" s="87">
        <v>6984733</v>
      </c>
      <c r="G1092" s="87" t="s">
        <v>117</v>
      </c>
      <c r="H1092" s="87" t="s">
        <v>69</v>
      </c>
      <c r="I1092" s="87" t="s">
        <v>44</v>
      </c>
      <c r="J1092" s="90">
        <v>112.96</v>
      </c>
      <c r="K1092" s="90">
        <v>225.92</v>
      </c>
      <c r="L1092" s="87" t="s">
        <v>973</v>
      </c>
      <c r="M1092" s="87">
        <v>35</v>
      </c>
      <c r="N1092" s="88">
        <v>45165</v>
      </c>
      <c r="O1092" s="88">
        <v>45172</v>
      </c>
      <c r="P1092" s="87" t="s">
        <v>993</v>
      </c>
      <c r="Q1092" s="87" t="s">
        <v>3</v>
      </c>
      <c r="R1092" s="89" t="s">
        <v>975</v>
      </c>
      <c r="S1092" s="89" t="s">
        <v>1132</v>
      </c>
      <c r="T1092" s="89" t="s">
        <v>1128</v>
      </c>
      <c r="U1092" s="91">
        <v>45170</v>
      </c>
    </row>
    <row r="1093" spans="1:21">
      <c r="A1093" s="92">
        <v>45170.5889650463</v>
      </c>
      <c r="B1093" s="93" t="s">
        <v>66</v>
      </c>
      <c r="C1093" s="94" t="s">
        <v>954</v>
      </c>
      <c r="D1093" s="93" t="s">
        <v>1717</v>
      </c>
      <c r="E1093" s="95">
        <v>1</v>
      </c>
      <c r="F1093" s="93">
        <v>6984733</v>
      </c>
      <c r="G1093" s="93" t="s">
        <v>117</v>
      </c>
      <c r="H1093" s="93" t="s">
        <v>69</v>
      </c>
      <c r="I1093" s="93" t="s">
        <v>44</v>
      </c>
      <c r="J1093" s="96">
        <v>112.96</v>
      </c>
      <c r="K1093" s="96">
        <v>112.96</v>
      </c>
      <c r="L1093" s="93" t="s">
        <v>973</v>
      </c>
      <c r="M1093" s="93">
        <v>35</v>
      </c>
      <c r="N1093" s="94">
        <v>45165</v>
      </c>
      <c r="O1093" s="94">
        <v>45172</v>
      </c>
      <c r="P1093" s="93" t="s">
        <v>993</v>
      </c>
      <c r="Q1093" s="93" t="s">
        <v>3</v>
      </c>
      <c r="R1093" s="95" t="s">
        <v>975</v>
      </c>
      <c r="S1093" s="95" t="s">
        <v>1132</v>
      </c>
      <c r="T1093" s="95" t="s">
        <v>1128</v>
      </c>
      <c r="U1093" s="97">
        <v>45170</v>
      </c>
    </row>
    <row r="1094" spans="1:21">
      <c r="A1094" s="86">
        <v>45184.319906712961</v>
      </c>
      <c r="B1094" s="87" t="s">
        <v>76</v>
      </c>
      <c r="C1094" s="88" t="s">
        <v>954</v>
      </c>
      <c r="D1094" s="87" t="s">
        <v>156</v>
      </c>
      <c r="E1094" s="89">
        <v>1</v>
      </c>
      <c r="F1094" s="87">
        <v>6984733</v>
      </c>
      <c r="G1094" s="87" t="s">
        <v>117</v>
      </c>
      <c r="H1094" s="87" t="s">
        <v>69</v>
      </c>
      <c r="I1094" s="87" t="s">
        <v>44</v>
      </c>
      <c r="J1094" s="90">
        <v>116.75</v>
      </c>
      <c r="K1094" s="90">
        <v>116.75</v>
      </c>
      <c r="L1094" s="87" t="s">
        <v>973</v>
      </c>
      <c r="M1094" s="87">
        <v>35</v>
      </c>
      <c r="N1094" s="88">
        <v>45165</v>
      </c>
      <c r="O1094" s="88">
        <v>45172</v>
      </c>
      <c r="P1094" s="87" t="s">
        <v>993</v>
      </c>
      <c r="Q1094" s="87" t="s">
        <v>3</v>
      </c>
      <c r="R1094" s="89" t="s">
        <v>975</v>
      </c>
      <c r="S1094" s="89" t="s">
        <v>1132</v>
      </c>
      <c r="T1094" s="89" t="s">
        <v>1128</v>
      </c>
      <c r="U1094" s="91">
        <v>45170</v>
      </c>
    </row>
    <row r="1095" spans="1:21">
      <c r="A1095" s="92">
        <v>45180.569620023147</v>
      </c>
      <c r="B1095" s="93" t="s">
        <v>35</v>
      </c>
      <c r="C1095" s="94" t="s">
        <v>1718</v>
      </c>
      <c r="D1095" s="93" t="s">
        <v>1719</v>
      </c>
      <c r="E1095" s="95">
        <v>8</v>
      </c>
      <c r="F1095" s="93">
        <v>6903612</v>
      </c>
      <c r="G1095" s="93" t="s">
        <v>68</v>
      </c>
      <c r="H1095" s="93" t="s">
        <v>69</v>
      </c>
      <c r="I1095" s="93" t="s">
        <v>44</v>
      </c>
      <c r="J1095" s="96">
        <v>109.19</v>
      </c>
      <c r="K1095" s="96">
        <v>873.52</v>
      </c>
      <c r="L1095" s="93" t="s">
        <v>973</v>
      </c>
      <c r="M1095" s="93">
        <v>37</v>
      </c>
      <c r="N1095" s="94">
        <v>45179</v>
      </c>
      <c r="O1095" s="94">
        <v>45186</v>
      </c>
      <c r="P1095" s="93" t="s">
        <v>1720</v>
      </c>
      <c r="Q1095" s="93" t="s">
        <v>3</v>
      </c>
      <c r="R1095" s="95" t="s">
        <v>975</v>
      </c>
      <c r="S1095" s="95" t="s">
        <v>1007</v>
      </c>
      <c r="T1095" s="95" t="s">
        <v>1128</v>
      </c>
      <c r="U1095" s="97">
        <v>45180</v>
      </c>
    </row>
    <row r="1096" spans="1:21">
      <c r="A1096" s="86">
        <v>45180.577900925928</v>
      </c>
      <c r="B1096" s="87" t="s">
        <v>31</v>
      </c>
      <c r="C1096" s="88" t="s">
        <v>1718</v>
      </c>
      <c r="D1096" s="87" t="s">
        <v>1721</v>
      </c>
      <c r="E1096" s="89">
        <v>7</v>
      </c>
      <c r="F1096" s="87">
        <v>6984668</v>
      </c>
      <c r="G1096" s="87" t="s">
        <v>68</v>
      </c>
      <c r="H1096" s="87" t="s">
        <v>69</v>
      </c>
      <c r="I1096" s="87" t="s">
        <v>44</v>
      </c>
      <c r="J1096" s="90">
        <v>90.75</v>
      </c>
      <c r="K1096" s="90">
        <v>635.25</v>
      </c>
      <c r="L1096" s="87" t="s">
        <v>973</v>
      </c>
      <c r="M1096" s="87">
        <v>37</v>
      </c>
      <c r="N1096" s="88">
        <v>45179</v>
      </c>
      <c r="O1096" s="88">
        <v>45186</v>
      </c>
      <c r="P1096" s="87" t="s">
        <v>1720</v>
      </c>
      <c r="Q1096" s="87" t="s">
        <v>3</v>
      </c>
      <c r="R1096" s="89" t="s">
        <v>975</v>
      </c>
      <c r="S1096" s="89" t="s">
        <v>1007</v>
      </c>
      <c r="T1096" s="89" t="s">
        <v>1128</v>
      </c>
      <c r="U1096" s="91">
        <v>45180</v>
      </c>
    </row>
    <row r="1097" spans="1:21">
      <c r="A1097" s="92">
        <v>45180.578573726852</v>
      </c>
      <c r="B1097" s="93" t="s">
        <v>31</v>
      </c>
      <c r="C1097" s="94" t="s">
        <v>1718</v>
      </c>
      <c r="D1097" s="93" t="s">
        <v>1722</v>
      </c>
      <c r="E1097" s="95">
        <v>1</v>
      </c>
      <c r="F1097" s="93">
        <v>20028</v>
      </c>
      <c r="G1097" s="93" t="s">
        <v>68</v>
      </c>
      <c r="H1097" s="93" t="s">
        <v>69</v>
      </c>
      <c r="I1097" s="93" t="s">
        <v>44</v>
      </c>
      <c r="J1097" s="96">
        <v>90.75</v>
      </c>
      <c r="K1097" s="96">
        <v>90.75</v>
      </c>
      <c r="L1097" s="93" t="s">
        <v>973</v>
      </c>
      <c r="M1097" s="93">
        <v>37</v>
      </c>
      <c r="N1097" s="94">
        <v>45179</v>
      </c>
      <c r="O1097" s="94">
        <v>45186</v>
      </c>
      <c r="P1097" s="93" t="s">
        <v>1720</v>
      </c>
      <c r="Q1097" s="93" t="s">
        <v>3</v>
      </c>
      <c r="R1097" s="95" t="s">
        <v>975</v>
      </c>
      <c r="S1097" s="95" t="s">
        <v>1007</v>
      </c>
      <c r="T1097" s="95" t="s">
        <v>1128</v>
      </c>
      <c r="U1097" s="97">
        <v>45180</v>
      </c>
    </row>
    <row r="1098" spans="1:21">
      <c r="A1098" s="86">
        <v>45180.579320254627</v>
      </c>
      <c r="B1098" s="87" t="s">
        <v>65</v>
      </c>
      <c r="C1098" s="88" t="s">
        <v>1718</v>
      </c>
      <c r="D1098" s="87" t="s">
        <v>1721</v>
      </c>
      <c r="E1098" s="89">
        <v>7</v>
      </c>
      <c r="F1098" s="87">
        <v>6984668</v>
      </c>
      <c r="G1098" s="87" t="s">
        <v>68</v>
      </c>
      <c r="H1098" s="87" t="s">
        <v>69</v>
      </c>
      <c r="I1098" s="87" t="s">
        <v>44</v>
      </c>
      <c r="J1098" s="90">
        <v>111.36</v>
      </c>
      <c r="K1098" s="90">
        <v>779.52</v>
      </c>
      <c r="L1098" s="87" t="s">
        <v>973</v>
      </c>
      <c r="M1098" s="87">
        <v>37</v>
      </c>
      <c r="N1098" s="88">
        <v>45179</v>
      </c>
      <c r="O1098" s="88">
        <v>45186</v>
      </c>
      <c r="P1098" s="87" t="s">
        <v>1720</v>
      </c>
      <c r="Q1098" s="87" t="s">
        <v>3</v>
      </c>
      <c r="R1098" s="89" t="s">
        <v>975</v>
      </c>
      <c r="S1098" s="89" t="s">
        <v>1007</v>
      </c>
      <c r="T1098" s="89" t="s">
        <v>1128</v>
      </c>
      <c r="U1098" s="91">
        <v>45180</v>
      </c>
    </row>
    <row r="1099" spans="1:21">
      <c r="A1099" s="92">
        <v>45180.579904861108</v>
      </c>
      <c r="B1099" s="93" t="s">
        <v>65</v>
      </c>
      <c r="C1099" s="94" t="s">
        <v>1718</v>
      </c>
      <c r="D1099" s="93" t="s">
        <v>1723</v>
      </c>
      <c r="E1099" s="95">
        <v>1</v>
      </c>
      <c r="F1099" s="93">
        <v>6952019</v>
      </c>
      <c r="G1099" s="93" t="s">
        <v>68</v>
      </c>
      <c r="H1099" s="93" t="s">
        <v>69</v>
      </c>
      <c r="I1099" s="93" t="s">
        <v>44</v>
      </c>
      <c r="J1099" s="96">
        <v>111.36</v>
      </c>
      <c r="K1099" s="96">
        <v>111.36</v>
      </c>
      <c r="L1099" s="93" t="s">
        <v>973</v>
      </c>
      <c r="M1099" s="93">
        <v>37</v>
      </c>
      <c r="N1099" s="94">
        <v>45179</v>
      </c>
      <c r="O1099" s="94">
        <v>45186</v>
      </c>
      <c r="P1099" s="93" t="s">
        <v>1720</v>
      </c>
      <c r="Q1099" s="93" t="s">
        <v>3</v>
      </c>
      <c r="R1099" s="95" t="s">
        <v>975</v>
      </c>
      <c r="S1099" s="95" t="s">
        <v>1007</v>
      </c>
      <c r="T1099" s="95" t="s">
        <v>1128</v>
      </c>
      <c r="U1099" s="97">
        <v>45180</v>
      </c>
    </row>
    <row r="1100" spans="1:21">
      <c r="A1100" s="86">
        <v>45184.506480555552</v>
      </c>
      <c r="B1100" s="87" t="s">
        <v>66</v>
      </c>
      <c r="C1100" s="88" t="s">
        <v>1718</v>
      </c>
      <c r="D1100" s="87" t="s">
        <v>1724</v>
      </c>
      <c r="E1100" s="89">
        <v>2</v>
      </c>
      <c r="F1100" s="87">
        <v>6984668</v>
      </c>
      <c r="G1100" s="87" t="s">
        <v>68</v>
      </c>
      <c r="H1100" s="87" t="s">
        <v>69</v>
      </c>
      <c r="I1100" s="87" t="s">
        <v>44</v>
      </c>
      <c r="J1100" s="90">
        <v>112.96</v>
      </c>
      <c r="K1100" s="90">
        <v>225.92</v>
      </c>
      <c r="L1100" s="87" t="s">
        <v>973</v>
      </c>
      <c r="M1100" s="87">
        <v>37</v>
      </c>
      <c r="N1100" s="88">
        <v>45179</v>
      </c>
      <c r="O1100" s="88">
        <v>45186</v>
      </c>
      <c r="P1100" s="87" t="s">
        <v>1720</v>
      </c>
      <c r="Q1100" s="87" t="s">
        <v>3</v>
      </c>
      <c r="R1100" s="89" t="s">
        <v>975</v>
      </c>
      <c r="S1100" s="89" t="s">
        <v>1007</v>
      </c>
      <c r="T1100" s="89" t="s">
        <v>1128</v>
      </c>
      <c r="U1100" s="91">
        <v>45180</v>
      </c>
    </row>
    <row r="1101" spans="1:21">
      <c r="A1101" s="92">
        <v>45184.508826273151</v>
      </c>
      <c r="B1101" s="93" t="s">
        <v>66</v>
      </c>
      <c r="C1101" s="94" t="s">
        <v>1718</v>
      </c>
      <c r="D1101" s="93" t="s">
        <v>1725</v>
      </c>
      <c r="E1101" s="95">
        <v>1</v>
      </c>
      <c r="F1101" s="93">
        <v>6953453</v>
      </c>
      <c r="G1101" s="93" t="s">
        <v>68</v>
      </c>
      <c r="H1101" s="93" t="s">
        <v>69</v>
      </c>
      <c r="I1101" s="93" t="s">
        <v>44</v>
      </c>
      <c r="J1101" s="96">
        <v>112.96</v>
      </c>
      <c r="K1101" s="96">
        <v>112.96</v>
      </c>
      <c r="L1101" s="93" t="s">
        <v>973</v>
      </c>
      <c r="M1101" s="93">
        <v>37</v>
      </c>
      <c r="N1101" s="94">
        <v>45179</v>
      </c>
      <c r="O1101" s="94">
        <v>45186</v>
      </c>
      <c r="P1101" s="93" t="s">
        <v>1720</v>
      </c>
      <c r="Q1101" s="93" t="s">
        <v>3</v>
      </c>
      <c r="R1101" s="95" t="s">
        <v>975</v>
      </c>
      <c r="S1101" s="95" t="s">
        <v>1007</v>
      </c>
      <c r="T1101" s="95" t="s">
        <v>1128</v>
      </c>
      <c r="U1101" s="97">
        <v>45180</v>
      </c>
    </row>
    <row r="1102" spans="1:21">
      <c r="A1102" s="86">
        <v>45184.51010590278</v>
      </c>
      <c r="B1102" s="87" t="s">
        <v>66</v>
      </c>
      <c r="C1102" s="88" t="s">
        <v>1718</v>
      </c>
      <c r="D1102" s="87" t="s">
        <v>1726</v>
      </c>
      <c r="E1102" s="89">
        <v>1</v>
      </c>
      <c r="F1102" s="87">
        <v>6984733</v>
      </c>
      <c r="G1102" s="87" t="s">
        <v>117</v>
      </c>
      <c r="H1102" s="87" t="s">
        <v>69</v>
      </c>
      <c r="I1102" s="87" t="s">
        <v>44</v>
      </c>
      <c r="J1102" s="90">
        <v>112.96</v>
      </c>
      <c r="K1102" s="90">
        <v>112.96</v>
      </c>
      <c r="L1102" s="87" t="s">
        <v>973</v>
      </c>
      <c r="M1102" s="87">
        <v>37</v>
      </c>
      <c r="N1102" s="88">
        <v>45179</v>
      </c>
      <c r="O1102" s="88">
        <v>45186</v>
      </c>
      <c r="P1102" s="87" t="s">
        <v>1720</v>
      </c>
      <c r="Q1102" s="87" t="s">
        <v>3</v>
      </c>
      <c r="R1102" s="89" t="s">
        <v>975</v>
      </c>
      <c r="S1102" s="89" t="s">
        <v>1007</v>
      </c>
      <c r="T1102" s="89" t="s">
        <v>1128</v>
      </c>
      <c r="U1102" s="91">
        <v>45180</v>
      </c>
    </row>
    <row r="1103" spans="1:21">
      <c r="A1103" s="92">
        <v>45184.51070324074</v>
      </c>
      <c r="B1103" s="93" t="s">
        <v>66</v>
      </c>
      <c r="C1103" s="94" t="s">
        <v>1718</v>
      </c>
      <c r="D1103" s="93" t="s">
        <v>1727</v>
      </c>
      <c r="E1103" s="95">
        <v>1</v>
      </c>
      <c r="F1103" s="93">
        <v>6952019</v>
      </c>
      <c r="G1103" s="93" t="s">
        <v>68</v>
      </c>
      <c r="H1103" s="93" t="s">
        <v>69</v>
      </c>
      <c r="I1103" s="93" t="s">
        <v>44</v>
      </c>
      <c r="J1103" s="96">
        <v>112.96</v>
      </c>
      <c r="K1103" s="96">
        <v>112.96</v>
      </c>
      <c r="L1103" s="93" t="s">
        <v>973</v>
      </c>
      <c r="M1103" s="93">
        <v>37</v>
      </c>
      <c r="N1103" s="94">
        <v>45179</v>
      </c>
      <c r="O1103" s="94">
        <v>45186</v>
      </c>
      <c r="P1103" s="93" t="s">
        <v>1720</v>
      </c>
      <c r="Q1103" s="93" t="s">
        <v>3</v>
      </c>
      <c r="R1103" s="95" t="s">
        <v>975</v>
      </c>
      <c r="S1103" s="95" t="s">
        <v>1007</v>
      </c>
      <c r="T1103" s="95" t="s">
        <v>1128</v>
      </c>
      <c r="U1103" s="97">
        <v>45180</v>
      </c>
    </row>
    <row r="1104" spans="1:21">
      <c r="A1104" s="86">
        <v>45184.519174652778</v>
      </c>
      <c r="B1104" s="87" t="s">
        <v>66</v>
      </c>
      <c r="C1104" s="88" t="s">
        <v>1718</v>
      </c>
      <c r="D1104" s="87" t="s">
        <v>122</v>
      </c>
      <c r="E1104" s="89">
        <v>3</v>
      </c>
      <c r="F1104" s="87">
        <v>6903612</v>
      </c>
      <c r="G1104" s="87" t="s">
        <v>117</v>
      </c>
      <c r="H1104" s="87" t="s">
        <v>69</v>
      </c>
      <c r="I1104" s="87" t="s">
        <v>44</v>
      </c>
      <c r="J1104" s="90">
        <v>112.96</v>
      </c>
      <c r="K1104" s="90">
        <v>338.88</v>
      </c>
      <c r="L1104" s="87" t="s">
        <v>973</v>
      </c>
      <c r="M1104" s="87">
        <v>37</v>
      </c>
      <c r="N1104" s="88">
        <v>45179</v>
      </c>
      <c r="O1104" s="88">
        <v>45186</v>
      </c>
      <c r="P1104" s="87" t="s">
        <v>1720</v>
      </c>
      <c r="Q1104" s="87" t="s">
        <v>3</v>
      </c>
      <c r="R1104" s="89" t="s">
        <v>975</v>
      </c>
      <c r="S1104" s="89" t="s">
        <v>1007</v>
      </c>
      <c r="T1104" s="89" t="s">
        <v>1128</v>
      </c>
      <c r="U1104" s="91">
        <v>45180</v>
      </c>
    </row>
    <row r="1105" spans="1:21">
      <c r="A1105" s="92">
        <v>45219.372943865739</v>
      </c>
      <c r="B1105" s="93" t="s">
        <v>76</v>
      </c>
      <c r="C1105" s="94" t="s">
        <v>1718</v>
      </c>
      <c r="D1105" s="93" t="s">
        <v>77</v>
      </c>
      <c r="E1105" s="95">
        <v>1</v>
      </c>
      <c r="F1105" s="93">
        <v>6984733</v>
      </c>
      <c r="G1105" s="93" t="s">
        <v>117</v>
      </c>
      <c r="H1105" s="93" t="s">
        <v>69</v>
      </c>
      <c r="I1105" s="93" t="s">
        <v>44</v>
      </c>
      <c r="J1105" s="96">
        <v>116.75</v>
      </c>
      <c r="K1105" s="96">
        <v>116.75</v>
      </c>
      <c r="L1105" s="93" t="s">
        <v>973</v>
      </c>
      <c r="M1105" s="93">
        <v>37</v>
      </c>
      <c r="N1105" s="94">
        <v>45179</v>
      </c>
      <c r="O1105" s="94">
        <v>45186</v>
      </c>
      <c r="P1105" s="93" t="s">
        <v>1720</v>
      </c>
      <c r="Q1105" s="93" t="s">
        <v>3</v>
      </c>
      <c r="R1105" s="95" t="s">
        <v>975</v>
      </c>
      <c r="S1105" s="95" t="s">
        <v>1007</v>
      </c>
      <c r="T1105" s="95" t="s">
        <v>1128</v>
      </c>
      <c r="U1105" s="97">
        <v>45180</v>
      </c>
    </row>
    <row r="1106" spans="1:21">
      <c r="A1106" s="86">
        <v>45181.471582638886</v>
      </c>
      <c r="B1106" s="87" t="s">
        <v>65</v>
      </c>
      <c r="C1106" s="88" t="s">
        <v>956</v>
      </c>
      <c r="D1106" s="87" t="s">
        <v>1723</v>
      </c>
      <c r="E1106" s="89">
        <v>7</v>
      </c>
      <c r="F1106" s="87">
        <v>6952019</v>
      </c>
      <c r="G1106" s="87" t="s">
        <v>68</v>
      </c>
      <c r="H1106" s="87" t="s">
        <v>69</v>
      </c>
      <c r="I1106" s="87" t="s">
        <v>44</v>
      </c>
      <c r="J1106" s="90">
        <v>111.36</v>
      </c>
      <c r="K1106" s="90">
        <v>779.52</v>
      </c>
      <c r="L1106" s="87" t="s">
        <v>973</v>
      </c>
      <c r="M1106" s="87">
        <v>37</v>
      </c>
      <c r="N1106" s="88">
        <v>45179</v>
      </c>
      <c r="O1106" s="88">
        <v>45186</v>
      </c>
      <c r="P1106" s="87" t="s">
        <v>1720</v>
      </c>
      <c r="Q1106" s="87" t="s">
        <v>3</v>
      </c>
      <c r="R1106" s="89" t="s">
        <v>975</v>
      </c>
      <c r="S1106" s="89" t="s">
        <v>1017</v>
      </c>
      <c r="T1106" s="89" t="s">
        <v>1128</v>
      </c>
      <c r="U1106" s="91">
        <v>45181</v>
      </c>
    </row>
    <row r="1107" spans="1:21">
      <c r="A1107" s="92">
        <v>45181.471979629627</v>
      </c>
      <c r="B1107" s="93" t="s">
        <v>31</v>
      </c>
      <c r="C1107" s="94" t="s">
        <v>956</v>
      </c>
      <c r="D1107" s="93" t="s">
        <v>1723</v>
      </c>
      <c r="E1107" s="95">
        <v>2.5</v>
      </c>
      <c r="F1107" s="93">
        <v>6952019</v>
      </c>
      <c r="G1107" s="93" t="s">
        <v>68</v>
      </c>
      <c r="H1107" s="93" t="s">
        <v>69</v>
      </c>
      <c r="I1107" s="93" t="s">
        <v>44</v>
      </c>
      <c r="J1107" s="96">
        <v>90.75</v>
      </c>
      <c r="K1107" s="96">
        <v>226.875</v>
      </c>
      <c r="L1107" s="93" t="s">
        <v>973</v>
      </c>
      <c r="M1107" s="93">
        <v>37</v>
      </c>
      <c r="N1107" s="94">
        <v>45179</v>
      </c>
      <c r="O1107" s="94">
        <v>45186</v>
      </c>
      <c r="P1107" s="93" t="s">
        <v>1720</v>
      </c>
      <c r="Q1107" s="93" t="s">
        <v>3</v>
      </c>
      <c r="R1107" s="95" t="s">
        <v>975</v>
      </c>
      <c r="S1107" s="95" t="s">
        <v>1017</v>
      </c>
      <c r="T1107" s="95" t="s">
        <v>1128</v>
      </c>
      <c r="U1107" s="97">
        <v>45181</v>
      </c>
    </row>
    <row r="1108" spans="1:21">
      <c r="A1108" s="86">
        <v>45181.47269328704</v>
      </c>
      <c r="B1108" s="87" t="s">
        <v>31</v>
      </c>
      <c r="C1108" s="88" t="s">
        <v>956</v>
      </c>
      <c r="D1108" s="87" t="s">
        <v>1728</v>
      </c>
      <c r="E1108" s="89">
        <v>5.5</v>
      </c>
      <c r="F1108" s="87">
        <v>20028</v>
      </c>
      <c r="G1108" s="87" t="s">
        <v>68</v>
      </c>
      <c r="H1108" s="87" t="s">
        <v>69</v>
      </c>
      <c r="I1108" s="87" t="s">
        <v>44</v>
      </c>
      <c r="J1108" s="90">
        <v>90.75</v>
      </c>
      <c r="K1108" s="90">
        <v>499.125</v>
      </c>
      <c r="L1108" s="87" t="s">
        <v>973</v>
      </c>
      <c r="M1108" s="87">
        <v>37</v>
      </c>
      <c r="N1108" s="88">
        <v>45179</v>
      </c>
      <c r="O1108" s="88">
        <v>45186</v>
      </c>
      <c r="P1108" s="87" t="s">
        <v>1720</v>
      </c>
      <c r="Q1108" s="87" t="s">
        <v>3</v>
      </c>
      <c r="R1108" s="89" t="s">
        <v>975</v>
      </c>
      <c r="S1108" s="89" t="s">
        <v>1017</v>
      </c>
      <c r="T1108" s="89" t="s">
        <v>1128</v>
      </c>
      <c r="U1108" s="91">
        <v>45181</v>
      </c>
    </row>
    <row r="1109" spans="1:21">
      <c r="A1109" s="92">
        <v>45181.579827199072</v>
      </c>
      <c r="B1109" s="93" t="s">
        <v>35</v>
      </c>
      <c r="C1109" s="94" t="s">
        <v>956</v>
      </c>
      <c r="D1109" s="93" t="s">
        <v>1729</v>
      </c>
      <c r="E1109" s="95">
        <v>1</v>
      </c>
      <c r="F1109" s="93">
        <v>6984668</v>
      </c>
      <c r="G1109" s="93" t="s">
        <v>68</v>
      </c>
      <c r="H1109" s="93" t="s">
        <v>69</v>
      </c>
      <c r="I1109" s="93" t="s">
        <v>44</v>
      </c>
      <c r="J1109" s="96">
        <v>109.19</v>
      </c>
      <c r="K1109" s="96">
        <v>109.19</v>
      </c>
      <c r="L1109" s="93" t="s">
        <v>973</v>
      </c>
      <c r="M1109" s="93">
        <v>37</v>
      </c>
      <c r="N1109" s="94">
        <v>45179</v>
      </c>
      <c r="O1109" s="94">
        <v>45186</v>
      </c>
      <c r="P1109" s="93" t="s">
        <v>1720</v>
      </c>
      <c r="Q1109" s="93" t="s">
        <v>3</v>
      </c>
      <c r="R1109" s="95" t="s">
        <v>975</v>
      </c>
      <c r="S1109" s="95" t="s">
        <v>1017</v>
      </c>
      <c r="T1109" s="95" t="s">
        <v>1128</v>
      </c>
      <c r="U1109" s="97">
        <v>45181</v>
      </c>
    </row>
    <row r="1110" spans="1:21">
      <c r="A1110" s="86">
        <v>45181.580455439813</v>
      </c>
      <c r="B1110" s="87" t="s">
        <v>35</v>
      </c>
      <c r="C1110" s="88" t="s">
        <v>956</v>
      </c>
      <c r="D1110" s="87" t="s">
        <v>1719</v>
      </c>
      <c r="E1110" s="89">
        <v>4</v>
      </c>
      <c r="F1110" s="87">
        <v>6903612</v>
      </c>
      <c r="G1110" s="87" t="s">
        <v>68</v>
      </c>
      <c r="H1110" s="87" t="s">
        <v>69</v>
      </c>
      <c r="I1110" s="87" t="s">
        <v>44</v>
      </c>
      <c r="J1110" s="90">
        <v>109.19</v>
      </c>
      <c r="K1110" s="90">
        <v>436.76</v>
      </c>
      <c r="L1110" s="87" t="s">
        <v>973</v>
      </c>
      <c r="M1110" s="87">
        <v>37</v>
      </c>
      <c r="N1110" s="88">
        <v>45179</v>
      </c>
      <c r="O1110" s="88">
        <v>45186</v>
      </c>
      <c r="P1110" s="87" t="s">
        <v>1720</v>
      </c>
      <c r="Q1110" s="87" t="s">
        <v>3</v>
      </c>
      <c r="R1110" s="89" t="s">
        <v>975</v>
      </c>
      <c r="S1110" s="89" t="s">
        <v>1017</v>
      </c>
      <c r="T1110" s="89" t="s">
        <v>1128</v>
      </c>
      <c r="U1110" s="91">
        <v>45181</v>
      </c>
    </row>
    <row r="1111" spans="1:21">
      <c r="A1111" s="92">
        <v>45181.58090335648</v>
      </c>
      <c r="B1111" s="93" t="s">
        <v>35</v>
      </c>
      <c r="C1111" s="94" t="s">
        <v>956</v>
      </c>
      <c r="D1111" s="93" t="s">
        <v>1730</v>
      </c>
      <c r="E1111" s="95">
        <v>3</v>
      </c>
      <c r="F1111" s="93" t="s">
        <v>68</v>
      </c>
      <c r="G1111" s="93" t="s">
        <v>68</v>
      </c>
      <c r="H1111" s="93" t="s">
        <v>1731</v>
      </c>
      <c r="I1111" s="93" t="s">
        <v>44</v>
      </c>
      <c r="J1111" s="96">
        <v>109.19</v>
      </c>
      <c r="K1111" s="96">
        <v>327.57</v>
      </c>
      <c r="L1111" s="93" t="s">
        <v>981</v>
      </c>
      <c r="M1111" s="93">
        <v>37</v>
      </c>
      <c r="N1111" s="94">
        <v>45179</v>
      </c>
      <c r="O1111" s="94">
        <v>45186</v>
      </c>
      <c r="P1111" s="93" t="s">
        <v>1720</v>
      </c>
      <c r="Q1111" s="93" t="s">
        <v>3</v>
      </c>
      <c r="R1111" s="95" t="s">
        <v>975</v>
      </c>
      <c r="S1111" s="95" t="s">
        <v>1017</v>
      </c>
      <c r="T1111" s="95" t="s">
        <v>1128</v>
      </c>
      <c r="U1111" s="97">
        <v>45181</v>
      </c>
    </row>
    <row r="1112" spans="1:21">
      <c r="A1112" s="86">
        <v>45184.510953703706</v>
      </c>
      <c r="B1112" s="87" t="s">
        <v>66</v>
      </c>
      <c r="C1112" s="88" t="s">
        <v>956</v>
      </c>
      <c r="D1112" s="87" t="s">
        <v>1727</v>
      </c>
      <c r="E1112" s="89">
        <v>6</v>
      </c>
      <c r="F1112" s="87">
        <v>6952019</v>
      </c>
      <c r="G1112" s="87" t="s">
        <v>68</v>
      </c>
      <c r="H1112" s="87" t="s">
        <v>69</v>
      </c>
      <c r="I1112" s="87" t="s">
        <v>44</v>
      </c>
      <c r="J1112" s="90">
        <v>112.96</v>
      </c>
      <c r="K1112" s="90">
        <v>677.76</v>
      </c>
      <c r="L1112" s="87" t="s">
        <v>973</v>
      </c>
      <c r="M1112" s="87">
        <v>37</v>
      </c>
      <c r="N1112" s="88">
        <v>45179</v>
      </c>
      <c r="O1112" s="88">
        <v>45186</v>
      </c>
      <c r="P1112" s="87" t="s">
        <v>1720</v>
      </c>
      <c r="Q1112" s="87" t="s">
        <v>3</v>
      </c>
      <c r="R1112" s="89" t="s">
        <v>975</v>
      </c>
      <c r="S1112" s="89" t="s">
        <v>1017</v>
      </c>
      <c r="T1112" s="89" t="s">
        <v>1128</v>
      </c>
      <c r="U1112" s="91">
        <v>45181</v>
      </c>
    </row>
    <row r="1113" spans="1:21">
      <c r="A1113" s="92">
        <v>45184.519688310182</v>
      </c>
      <c r="B1113" s="93" t="s">
        <v>66</v>
      </c>
      <c r="C1113" s="94" t="s">
        <v>956</v>
      </c>
      <c r="D1113" s="93" t="s">
        <v>122</v>
      </c>
      <c r="E1113" s="95">
        <v>1</v>
      </c>
      <c r="F1113" s="93">
        <v>6903612</v>
      </c>
      <c r="G1113" s="93" t="s">
        <v>117</v>
      </c>
      <c r="H1113" s="93" t="s">
        <v>69</v>
      </c>
      <c r="I1113" s="93" t="s">
        <v>44</v>
      </c>
      <c r="J1113" s="96">
        <v>112.96</v>
      </c>
      <c r="K1113" s="96">
        <v>112.96</v>
      </c>
      <c r="L1113" s="93" t="s">
        <v>973</v>
      </c>
      <c r="M1113" s="93">
        <v>37</v>
      </c>
      <c r="N1113" s="94">
        <v>45179</v>
      </c>
      <c r="O1113" s="94">
        <v>45186</v>
      </c>
      <c r="P1113" s="93" t="s">
        <v>1720</v>
      </c>
      <c r="Q1113" s="93" t="s">
        <v>3</v>
      </c>
      <c r="R1113" s="95" t="s">
        <v>975</v>
      </c>
      <c r="S1113" s="95" t="s">
        <v>1017</v>
      </c>
      <c r="T1113" s="95" t="s">
        <v>1128</v>
      </c>
      <c r="U1113" s="97">
        <v>45181</v>
      </c>
    </row>
    <row r="1114" spans="1:21">
      <c r="A1114" s="86">
        <v>45184.521813888889</v>
      </c>
      <c r="B1114" s="87" t="s">
        <v>66</v>
      </c>
      <c r="C1114" s="88" t="s">
        <v>956</v>
      </c>
      <c r="D1114" s="87" t="s">
        <v>1732</v>
      </c>
      <c r="E1114" s="89">
        <v>1</v>
      </c>
      <c r="F1114" s="87">
        <v>20028</v>
      </c>
      <c r="G1114" s="87" t="s">
        <v>68</v>
      </c>
      <c r="H1114" s="87" t="s">
        <v>69</v>
      </c>
      <c r="I1114" s="87" t="s">
        <v>44</v>
      </c>
      <c r="J1114" s="90">
        <v>112.96</v>
      </c>
      <c r="K1114" s="90">
        <v>112.96</v>
      </c>
      <c r="L1114" s="87" t="s">
        <v>973</v>
      </c>
      <c r="M1114" s="87">
        <v>37</v>
      </c>
      <c r="N1114" s="88">
        <v>45179</v>
      </c>
      <c r="O1114" s="88">
        <v>45186</v>
      </c>
      <c r="P1114" s="87" t="s">
        <v>1720</v>
      </c>
      <c r="Q1114" s="87" t="s">
        <v>3</v>
      </c>
      <c r="R1114" s="89" t="s">
        <v>975</v>
      </c>
      <c r="S1114" s="89" t="s">
        <v>1017</v>
      </c>
      <c r="T1114" s="89" t="s">
        <v>1128</v>
      </c>
      <c r="U1114" s="91">
        <v>45181</v>
      </c>
    </row>
    <row r="1115" spans="1:21">
      <c r="A1115" s="92">
        <v>45219.373204745367</v>
      </c>
      <c r="B1115" s="93" t="s">
        <v>76</v>
      </c>
      <c r="C1115" s="94" t="s">
        <v>956</v>
      </c>
      <c r="D1115" s="93" t="s">
        <v>77</v>
      </c>
      <c r="E1115" s="95">
        <v>1</v>
      </c>
      <c r="F1115" s="93">
        <v>6984733</v>
      </c>
      <c r="G1115" s="93" t="s">
        <v>117</v>
      </c>
      <c r="H1115" s="93" t="s">
        <v>69</v>
      </c>
      <c r="I1115" s="93" t="s">
        <v>44</v>
      </c>
      <c r="J1115" s="96">
        <v>116.75</v>
      </c>
      <c r="K1115" s="96">
        <v>116.75</v>
      </c>
      <c r="L1115" s="93" t="s">
        <v>973</v>
      </c>
      <c r="M1115" s="93">
        <v>37</v>
      </c>
      <c r="N1115" s="94">
        <v>45179</v>
      </c>
      <c r="O1115" s="94">
        <v>45186</v>
      </c>
      <c r="P1115" s="93" t="s">
        <v>1720</v>
      </c>
      <c r="Q1115" s="93" t="s">
        <v>3</v>
      </c>
      <c r="R1115" s="95" t="s">
        <v>975</v>
      </c>
      <c r="S1115" s="95" t="s">
        <v>1017</v>
      </c>
      <c r="T1115" s="95" t="s">
        <v>1128</v>
      </c>
      <c r="U1115" s="97">
        <v>45181</v>
      </c>
    </row>
    <row r="1116" spans="1:21">
      <c r="A1116" s="86">
        <v>45182.398996296295</v>
      </c>
      <c r="B1116" s="87" t="s">
        <v>31</v>
      </c>
      <c r="C1116" s="88" t="s">
        <v>1733</v>
      </c>
      <c r="D1116" s="87" t="s">
        <v>1723</v>
      </c>
      <c r="E1116" s="89">
        <v>6</v>
      </c>
      <c r="F1116" s="87">
        <v>6952019</v>
      </c>
      <c r="G1116" s="87" t="s">
        <v>68</v>
      </c>
      <c r="H1116" s="87" t="s">
        <v>69</v>
      </c>
      <c r="I1116" s="87" t="s">
        <v>44</v>
      </c>
      <c r="J1116" s="90">
        <v>90.75</v>
      </c>
      <c r="K1116" s="90">
        <v>544.5</v>
      </c>
      <c r="L1116" s="87" t="s">
        <v>973</v>
      </c>
      <c r="M1116" s="87">
        <v>37</v>
      </c>
      <c r="N1116" s="88">
        <v>45179</v>
      </c>
      <c r="O1116" s="88">
        <v>45186</v>
      </c>
      <c r="P1116" s="87" t="s">
        <v>1720</v>
      </c>
      <c r="Q1116" s="87" t="s">
        <v>3</v>
      </c>
      <c r="R1116" s="89" t="s">
        <v>975</v>
      </c>
      <c r="S1116" s="89" t="s">
        <v>1025</v>
      </c>
      <c r="T1116" s="89" t="s">
        <v>1128</v>
      </c>
      <c r="U1116" s="91">
        <v>45182</v>
      </c>
    </row>
    <row r="1117" spans="1:21">
      <c r="A1117" s="92">
        <v>45182.494244328707</v>
      </c>
      <c r="B1117" s="93" t="s">
        <v>65</v>
      </c>
      <c r="C1117" s="94" t="s">
        <v>1733</v>
      </c>
      <c r="D1117" s="93" t="s">
        <v>1723</v>
      </c>
      <c r="E1117" s="95">
        <v>6</v>
      </c>
      <c r="F1117" s="93">
        <v>6952019</v>
      </c>
      <c r="G1117" s="93" t="s">
        <v>68</v>
      </c>
      <c r="H1117" s="93" t="s">
        <v>69</v>
      </c>
      <c r="I1117" s="93" t="s">
        <v>44</v>
      </c>
      <c r="J1117" s="96">
        <v>111.36</v>
      </c>
      <c r="K1117" s="96">
        <v>668.16</v>
      </c>
      <c r="L1117" s="93" t="s">
        <v>973</v>
      </c>
      <c r="M1117" s="93">
        <v>37</v>
      </c>
      <c r="N1117" s="94">
        <v>45179</v>
      </c>
      <c r="O1117" s="94">
        <v>45186</v>
      </c>
      <c r="P1117" s="93" t="s">
        <v>1720</v>
      </c>
      <c r="Q1117" s="93" t="s">
        <v>3</v>
      </c>
      <c r="R1117" s="95" t="s">
        <v>975</v>
      </c>
      <c r="S1117" s="95" t="s">
        <v>1025</v>
      </c>
      <c r="T1117" s="95" t="s">
        <v>1128</v>
      </c>
      <c r="U1117" s="97">
        <v>45182</v>
      </c>
    </row>
    <row r="1118" spans="1:21">
      <c r="A1118" s="86">
        <v>45182.573439467589</v>
      </c>
      <c r="B1118" s="87" t="s">
        <v>35</v>
      </c>
      <c r="C1118" s="88" t="s">
        <v>1733</v>
      </c>
      <c r="D1118" s="87" t="s">
        <v>1734</v>
      </c>
      <c r="E1118" s="89">
        <v>8</v>
      </c>
      <c r="F1118" s="87" t="s">
        <v>68</v>
      </c>
      <c r="G1118" s="87" t="s">
        <v>68</v>
      </c>
      <c r="H1118" s="87" t="s">
        <v>1012</v>
      </c>
      <c r="I1118" s="87" t="s">
        <v>44</v>
      </c>
      <c r="J1118" s="90">
        <v>109.19</v>
      </c>
      <c r="K1118" s="90">
        <v>873.52</v>
      </c>
      <c r="L1118" s="87" t="s">
        <v>981</v>
      </c>
      <c r="M1118" s="87">
        <v>37</v>
      </c>
      <c r="N1118" s="88">
        <v>45179</v>
      </c>
      <c r="O1118" s="88">
        <v>45186</v>
      </c>
      <c r="P1118" s="87" t="s">
        <v>1720</v>
      </c>
      <c r="Q1118" s="87" t="s">
        <v>3</v>
      </c>
      <c r="R1118" s="89" t="s">
        <v>975</v>
      </c>
      <c r="S1118" s="89" t="s">
        <v>1025</v>
      </c>
      <c r="T1118" s="89" t="s">
        <v>1128</v>
      </c>
      <c r="U1118" s="91">
        <v>45182</v>
      </c>
    </row>
    <row r="1119" spans="1:21">
      <c r="A1119" s="92">
        <v>45184.511205092589</v>
      </c>
      <c r="B1119" s="93" t="s">
        <v>66</v>
      </c>
      <c r="C1119" s="94" t="s">
        <v>1733</v>
      </c>
      <c r="D1119" s="93" t="s">
        <v>1727</v>
      </c>
      <c r="E1119" s="95">
        <v>3</v>
      </c>
      <c r="F1119" s="93">
        <v>6952019</v>
      </c>
      <c r="G1119" s="93" t="s">
        <v>68</v>
      </c>
      <c r="H1119" s="93" t="s">
        <v>69</v>
      </c>
      <c r="I1119" s="93" t="s">
        <v>44</v>
      </c>
      <c r="J1119" s="96">
        <v>112.96</v>
      </c>
      <c r="K1119" s="96">
        <v>338.88</v>
      </c>
      <c r="L1119" s="93" t="s">
        <v>973</v>
      </c>
      <c r="M1119" s="93">
        <v>37</v>
      </c>
      <c r="N1119" s="94">
        <v>45179</v>
      </c>
      <c r="O1119" s="94">
        <v>45186</v>
      </c>
      <c r="P1119" s="93" t="s">
        <v>1720</v>
      </c>
      <c r="Q1119" s="93" t="s">
        <v>3</v>
      </c>
      <c r="R1119" s="95" t="s">
        <v>975</v>
      </c>
      <c r="S1119" s="95" t="s">
        <v>1025</v>
      </c>
      <c r="T1119" s="95" t="s">
        <v>1128</v>
      </c>
      <c r="U1119" s="97">
        <v>45182</v>
      </c>
    </row>
    <row r="1120" spans="1:21">
      <c r="A1120" s="86">
        <v>45184.520580555552</v>
      </c>
      <c r="B1120" s="87" t="s">
        <v>66</v>
      </c>
      <c r="C1120" s="88" t="s">
        <v>1733</v>
      </c>
      <c r="D1120" s="87" t="s">
        <v>122</v>
      </c>
      <c r="E1120" s="89">
        <v>2</v>
      </c>
      <c r="F1120" s="87">
        <v>6903612</v>
      </c>
      <c r="G1120" s="87" t="s">
        <v>117</v>
      </c>
      <c r="H1120" s="87" t="s">
        <v>69</v>
      </c>
      <c r="I1120" s="87" t="s">
        <v>44</v>
      </c>
      <c r="J1120" s="90">
        <v>112.96</v>
      </c>
      <c r="K1120" s="90">
        <v>225.92</v>
      </c>
      <c r="L1120" s="87" t="s">
        <v>973</v>
      </c>
      <c r="M1120" s="87">
        <v>37</v>
      </c>
      <c r="N1120" s="88">
        <v>45179</v>
      </c>
      <c r="O1120" s="88">
        <v>45186</v>
      </c>
      <c r="P1120" s="87" t="s">
        <v>1720</v>
      </c>
      <c r="Q1120" s="87" t="s">
        <v>3</v>
      </c>
      <c r="R1120" s="89" t="s">
        <v>975</v>
      </c>
      <c r="S1120" s="89" t="s">
        <v>1025</v>
      </c>
      <c r="T1120" s="89" t="s">
        <v>1128</v>
      </c>
      <c r="U1120" s="91">
        <v>45182</v>
      </c>
    </row>
    <row r="1121" spans="1:21">
      <c r="A1121" s="92">
        <v>45184.522579976852</v>
      </c>
      <c r="B1121" s="93" t="s">
        <v>66</v>
      </c>
      <c r="C1121" s="94" t="s">
        <v>1733</v>
      </c>
      <c r="D1121" s="93" t="s">
        <v>1732</v>
      </c>
      <c r="E1121" s="95">
        <v>2</v>
      </c>
      <c r="F1121" s="93">
        <v>20028</v>
      </c>
      <c r="G1121" s="93" t="s">
        <v>68</v>
      </c>
      <c r="H1121" s="93" t="s">
        <v>69</v>
      </c>
      <c r="I1121" s="93" t="s">
        <v>44</v>
      </c>
      <c r="J1121" s="96">
        <v>112.96</v>
      </c>
      <c r="K1121" s="96">
        <v>225.92</v>
      </c>
      <c r="L1121" s="93" t="s">
        <v>973</v>
      </c>
      <c r="M1121" s="93">
        <v>37</v>
      </c>
      <c r="N1121" s="94">
        <v>45179</v>
      </c>
      <c r="O1121" s="94">
        <v>45186</v>
      </c>
      <c r="P1121" s="93" t="s">
        <v>1720</v>
      </c>
      <c r="Q1121" s="93" t="s">
        <v>3</v>
      </c>
      <c r="R1121" s="95" t="s">
        <v>975</v>
      </c>
      <c r="S1121" s="95" t="s">
        <v>1025</v>
      </c>
      <c r="T1121" s="95" t="s">
        <v>1128</v>
      </c>
      <c r="U1121" s="97">
        <v>45182</v>
      </c>
    </row>
    <row r="1122" spans="1:21">
      <c r="A1122" s="86">
        <v>45184.540683564817</v>
      </c>
      <c r="B1122" s="87" t="s">
        <v>66</v>
      </c>
      <c r="C1122" s="88" t="s">
        <v>1733</v>
      </c>
      <c r="D1122" s="87" t="s">
        <v>1735</v>
      </c>
      <c r="E1122" s="89">
        <v>1</v>
      </c>
      <c r="F1122" s="87">
        <v>6984733</v>
      </c>
      <c r="G1122" s="87" t="s">
        <v>117</v>
      </c>
      <c r="H1122" s="87" t="s">
        <v>69</v>
      </c>
      <c r="I1122" s="87" t="s">
        <v>44</v>
      </c>
      <c r="J1122" s="90">
        <v>112.96</v>
      </c>
      <c r="K1122" s="90">
        <v>112.96</v>
      </c>
      <c r="L1122" s="87" t="s">
        <v>973</v>
      </c>
      <c r="M1122" s="87">
        <v>37</v>
      </c>
      <c r="N1122" s="88">
        <v>45179</v>
      </c>
      <c r="O1122" s="88">
        <v>45186</v>
      </c>
      <c r="P1122" s="87" t="s">
        <v>1720</v>
      </c>
      <c r="Q1122" s="87" t="s">
        <v>3</v>
      </c>
      <c r="R1122" s="89" t="s">
        <v>975</v>
      </c>
      <c r="S1122" s="89" t="s">
        <v>1025</v>
      </c>
      <c r="T1122" s="89" t="s">
        <v>1128</v>
      </c>
      <c r="U1122" s="91">
        <v>45182</v>
      </c>
    </row>
    <row r="1123" spans="1:21">
      <c r="A1123" s="92">
        <v>45183.525948032409</v>
      </c>
      <c r="B1123" s="93" t="s">
        <v>31</v>
      </c>
      <c r="C1123" s="94" t="s">
        <v>1736</v>
      </c>
      <c r="D1123" s="93" t="s">
        <v>1723</v>
      </c>
      <c r="E1123" s="95">
        <v>8</v>
      </c>
      <c r="F1123" s="93">
        <v>6952019</v>
      </c>
      <c r="G1123" s="93" t="s">
        <v>68</v>
      </c>
      <c r="H1123" s="93" t="s">
        <v>69</v>
      </c>
      <c r="I1123" s="93" t="s">
        <v>44</v>
      </c>
      <c r="J1123" s="96">
        <v>90.75</v>
      </c>
      <c r="K1123" s="96">
        <v>726</v>
      </c>
      <c r="L1123" s="93" t="s">
        <v>973</v>
      </c>
      <c r="M1123" s="93">
        <v>37</v>
      </c>
      <c r="N1123" s="94">
        <v>45179</v>
      </c>
      <c r="O1123" s="94">
        <v>45186</v>
      </c>
      <c r="P1123" s="93" t="s">
        <v>1720</v>
      </c>
      <c r="Q1123" s="93" t="s">
        <v>3</v>
      </c>
      <c r="R1123" s="95" t="s">
        <v>975</v>
      </c>
      <c r="S1123" s="95" t="s">
        <v>986</v>
      </c>
      <c r="T1123" s="95" t="s">
        <v>1128</v>
      </c>
      <c r="U1123" s="97">
        <v>45183</v>
      </c>
    </row>
    <row r="1124" spans="1:21">
      <c r="A1124" s="86">
        <v>45183.526123263888</v>
      </c>
      <c r="B1124" s="87" t="s">
        <v>65</v>
      </c>
      <c r="C1124" s="88" t="s">
        <v>1736</v>
      </c>
      <c r="D1124" s="87" t="s">
        <v>1723</v>
      </c>
      <c r="E1124" s="89">
        <v>8</v>
      </c>
      <c r="F1124" s="87">
        <v>6952019</v>
      </c>
      <c r="G1124" s="87" t="s">
        <v>68</v>
      </c>
      <c r="H1124" s="87" t="s">
        <v>69</v>
      </c>
      <c r="I1124" s="87" t="s">
        <v>44</v>
      </c>
      <c r="J1124" s="90">
        <v>111.36</v>
      </c>
      <c r="K1124" s="90">
        <v>890.88</v>
      </c>
      <c r="L1124" s="87" t="s">
        <v>973</v>
      </c>
      <c r="M1124" s="87">
        <v>37</v>
      </c>
      <c r="N1124" s="88">
        <v>45179</v>
      </c>
      <c r="O1124" s="88">
        <v>45186</v>
      </c>
      <c r="P1124" s="87" t="s">
        <v>1720</v>
      </c>
      <c r="Q1124" s="87" t="s">
        <v>3</v>
      </c>
      <c r="R1124" s="89" t="s">
        <v>975</v>
      </c>
      <c r="S1124" s="89" t="s">
        <v>986</v>
      </c>
      <c r="T1124" s="89" t="s">
        <v>1128</v>
      </c>
      <c r="U1124" s="91">
        <v>45183</v>
      </c>
    </row>
    <row r="1125" spans="1:21">
      <c r="A1125" s="92">
        <v>45183.533230208333</v>
      </c>
      <c r="B1125" s="93" t="s">
        <v>35</v>
      </c>
      <c r="C1125" s="94" t="s">
        <v>1736</v>
      </c>
      <c r="D1125" s="93" t="s">
        <v>1737</v>
      </c>
      <c r="E1125" s="95">
        <v>7</v>
      </c>
      <c r="F1125" s="93" t="s">
        <v>68</v>
      </c>
      <c r="G1125" s="93" t="s">
        <v>68</v>
      </c>
      <c r="H1125" s="93" t="s">
        <v>1012</v>
      </c>
      <c r="I1125" s="93" t="s">
        <v>44</v>
      </c>
      <c r="J1125" s="96">
        <v>109.19</v>
      </c>
      <c r="K1125" s="96">
        <v>764.32999999999993</v>
      </c>
      <c r="L1125" s="93" t="s">
        <v>981</v>
      </c>
      <c r="M1125" s="93">
        <v>37</v>
      </c>
      <c r="N1125" s="94">
        <v>45179</v>
      </c>
      <c r="O1125" s="94">
        <v>45186</v>
      </c>
      <c r="P1125" s="93" t="s">
        <v>1720</v>
      </c>
      <c r="Q1125" s="93" t="s">
        <v>3</v>
      </c>
      <c r="R1125" s="95" t="s">
        <v>975</v>
      </c>
      <c r="S1125" s="95" t="s">
        <v>986</v>
      </c>
      <c r="T1125" s="95" t="s">
        <v>1128</v>
      </c>
      <c r="U1125" s="97">
        <v>45183</v>
      </c>
    </row>
    <row r="1126" spans="1:21">
      <c r="A1126" s="86">
        <v>45184.511569212962</v>
      </c>
      <c r="B1126" s="87" t="s">
        <v>66</v>
      </c>
      <c r="C1126" s="88" t="s">
        <v>1736</v>
      </c>
      <c r="D1126" s="87" t="s">
        <v>1727</v>
      </c>
      <c r="E1126" s="89">
        <v>1</v>
      </c>
      <c r="F1126" s="87">
        <v>6952019</v>
      </c>
      <c r="G1126" s="87" t="s">
        <v>68</v>
      </c>
      <c r="H1126" s="87" t="s">
        <v>69</v>
      </c>
      <c r="I1126" s="87" t="s">
        <v>44</v>
      </c>
      <c r="J1126" s="90">
        <v>112.96</v>
      </c>
      <c r="K1126" s="90">
        <v>112.96</v>
      </c>
      <c r="L1126" s="87" t="s">
        <v>973</v>
      </c>
      <c r="M1126" s="87">
        <v>37</v>
      </c>
      <c r="N1126" s="88">
        <v>45179</v>
      </c>
      <c r="O1126" s="88">
        <v>45186</v>
      </c>
      <c r="P1126" s="87" t="s">
        <v>1720</v>
      </c>
      <c r="Q1126" s="87" t="s">
        <v>3</v>
      </c>
      <c r="R1126" s="89" t="s">
        <v>975</v>
      </c>
      <c r="S1126" s="89" t="s">
        <v>986</v>
      </c>
      <c r="T1126" s="89" t="s">
        <v>1128</v>
      </c>
      <c r="U1126" s="91">
        <v>45183</v>
      </c>
    </row>
    <row r="1127" spans="1:21">
      <c r="A1127" s="92">
        <v>45184.520920370371</v>
      </c>
      <c r="B1127" s="93" t="s">
        <v>66</v>
      </c>
      <c r="C1127" s="94" t="s">
        <v>1736</v>
      </c>
      <c r="D1127" s="93" t="s">
        <v>122</v>
      </c>
      <c r="E1127" s="95">
        <v>2</v>
      </c>
      <c r="F1127" s="93">
        <v>6903612</v>
      </c>
      <c r="G1127" s="93" t="s">
        <v>117</v>
      </c>
      <c r="H1127" s="93" t="s">
        <v>69</v>
      </c>
      <c r="I1127" s="93" t="s">
        <v>44</v>
      </c>
      <c r="J1127" s="96">
        <v>112.96</v>
      </c>
      <c r="K1127" s="96">
        <v>225.92</v>
      </c>
      <c r="L1127" s="93" t="s">
        <v>973</v>
      </c>
      <c r="M1127" s="93">
        <v>37</v>
      </c>
      <c r="N1127" s="94">
        <v>45179</v>
      </c>
      <c r="O1127" s="94">
        <v>45186</v>
      </c>
      <c r="P1127" s="93" t="s">
        <v>1720</v>
      </c>
      <c r="Q1127" s="93" t="s">
        <v>3</v>
      </c>
      <c r="R1127" s="95" t="s">
        <v>975</v>
      </c>
      <c r="S1127" s="95" t="s">
        <v>986</v>
      </c>
      <c r="T1127" s="95" t="s">
        <v>1128</v>
      </c>
      <c r="U1127" s="97">
        <v>45183</v>
      </c>
    </row>
    <row r="1128" spans="1:21">
      <c r="A1128" s="86">
        <v>45184.522851041664</v>
      </c>
      <c r="B1128" s="87" t="s">
        <v>66</v>
      </c>
      <c r="C1128" s="88" t="s">
        <v>1736</v>
      </c>
      <c r="D1128" s="87" t="s">
        <v>1732</v>
      </c>
      <c r="E1128" s="89">
        <v>2</v>
      </c>
      <c r="F1128" s="87">
        <v>20028</v>
      </c>
      <c r="G1128" s="87" t="s">
        <v>68</v>
      </c>
      <c r="H1128" s="87" t="s">
        <v>69</v>
      </c>
      <c r="I1128" s="87" t="s">
        <v>44</v>
      </c>
      <c r="J1128" s="90">
        <v>112.96</v>
      </c>
      <c r="K1128" s="90">
        <v>225.92</v>
      </c>
      <c r="L1128" s="87" t="s">
        <v>973</v>
      </c>
      <c r="M1128" s="87">
        <v>37</v>
      </c>
      <c r="N1128" s="88">
        <v>45179</v>
      </c>
      <c r="O1128" s="88">
        <v>45186</v>
      </c>
      <c r="P1128" s="87" t="s">
        <v>1720</v>
      </c>
      <c r="Q1128" s="87" t="s">
        <v>3</v>
      </c>
      <c r="R1128" s="89" t="s">
        <v>975</v>
      </c>
      <c r="S1128" s="89" t="s">
        <v>986</v>
      </c>
      <c r="T1128" s="89" t="s">
        <v>1128</v>
      </c>
      <c r="U1128" s="91">
        <v>45183</v>
      </c>
    </row>
    <row r="1129" spans="1:21">
      <c r="A1129" s="92">
        <v>45184.541772453704</v>
      </c>
      <c r="B1129" s="93" t="s">
        <v>66</v>
      </c>
      <c r="C1129" s="94" t="s">
        <v>1736</v>
      </c>
      <c r="D1129" s="93" t="s">
        <v>1738</v>
      </c>
      <c r="E1129" s="95">
        <v>3</v>
      </c>
      <c r="F1129" s="93">
        <v>6984733</v>
      </c>
      <c r="G1129" s="93" t="s">
        <v>117</v>
      </c>
      <c r="H1129" s="93" t="s">
        <v>69</v>
      </c>
      <c r="I1129" s="93" t="s">
        <v>44</v>
      </c>
      <c r="J1129" s="96">
        <v>112.96</v>
      </c>
      <c r="K1129" s="96">
        <v>338.88</v>
      </c>
      <c r="L1129" s="93" t="s">
        <v>973</v>
      </c>
      <c r="M1129" s="93">
        <v>37</v>
      </c>
      <c r="N1129" s="94">
        <v>45179</v>
      </c>
      <c r="O1129" s="94">
        <v>45186</v>
      </c>
      <c r="P1129" s="93" t="s">
        <v>1720</v>
      </c>
      <c r="Q1129" s="93" t="s">
        <v>3</v>
      </c>
      <c r="R1129" s="95" t="s">
        <v>975</v>
      </c>
      <c r="S1129" s="95" t="s">
        <v>986</v>
      </c>
      <c r="T1129" s="95" t="s">
        <v>1128</v>
      </c>
      <c r="U1129" s="97">
        <v>45183</v>
      </c>
    </row>
    <row r="1130" spans="1:21">
      <c r="A1130" s="86">
        <v>45184.54190729167</v>
      </c>
      <c r="B1130" s="87" t="s">
        <v>66</v>
      </c>
      <c r="C1130" s="88" t="s">
        <v>1736</v>
      </c>
      <c r="D1130" s="87" t="s">
        <v>1738</v>
      </c>
      <c r="E1130" s="89">
        <v>2</v>
      </c>
      <c r="F1130" s="87">
        <v>6984733</v>
      </c>
      <c r="G1130" s="87" t="s">
        <v>117</v>
      </c>
      <c r="H1130" s="87" t="s">
        <v>69</v>
      </c>
      <c r="I1130" s="87" t="s">
        <v>45</v>
      </c>
      <c r="J1130" s="90">
        <v>169.44</v>
      </c>
      <c r="K1130" s="90">
        <v>338.88</v>
      </c>
      <c r="L1130" s="87" t="s">
        <v>973</v>
      </c>
      <c r="M1130" s="87">
        <v>37</v>
      </c>
      <c r="N1130" s="88">
        <v>45179</v>
      </c>
      <c r="O1130" s="88">
        <v>45186</v>
      </c>
      <c r="P1130" s="87" t="s">
        <v>1720</v>
      </c>
      <c r="Q1130" s="87" t="s">
        <v>3</v>
      </c>
      <c r="R1130" s="89" t="s">
        <v>975</v>
      </c>
      <c r="S1130" s="89" t="s">
        <v>986</v>
      </c>
      <c r="T1130" s="89" t="s">
        <v>1128</v>
      </c>
      <c r="U1130" s="91">
        <v>45183</v>
      </c>
    </row>
    <row r="1131" spans="1:21">
      <c r="A1131" s="92">
        <v>45219.373539699074</v>
      </c>
      <c r="B1131" s="93" t="s">
        <v>76</v>
      </c>
      <c r="C1131" s="94" t="s">
        <v>1736</v>
      </c>
      <c r="D1131" s="93" t="s">
        <v>77</v>
      </c>
      <c r="E1131" s="95">
        <v>3</v>
      </c>
      <c r="F1131" s="93">
        <v>6984733</v>
      </c>
      <c r="G1131" s="93" t="s">
        <v>117</v>
      </c>
      <c r="H1131" s="93" t="s">
        <v>69</v>
      </c>
      <c r="I1131" s="93" t="s">
        <v>44</v>
      </c>
      <c r="J1131" s="96">
        <v>116.75</v>
      </c>
      <c r="K1131" s="96">
        <v>350.25</v>
      </c>
      <c r="L1131" s="93" t="s">
        <v>973</v>
      </c>
      <c r="M1131" s="93">
        <v>37</v>
      </c>
      <c r="N1131" s="94">
        <v>45179</v>
      </c>
      <c r="O1131" s="94">
        <v>45186</v>
      </c>
      <c r="P1131" s="93" t="s">
        <v>1720</v>
      </c>
      <c r="Q1131" s="93" t="s">
        <v>3</v>
      </c>
      <c r="R1131" s="95" t="s">
        <v>975</v>
      </c>
      <c r="S1131" s="95" t="s">
        <v>986</v>
      </c>
      <c r="T1131" s="95" t="s">
        <v>1128</v>
      </c>
      <c r="U1131" s="97">
        <v>45183</v>
      </c>
    </row>
    <row r="1132" spans="1:21">
      <c r="A1132" s="86">
        <v>45219.373741087962</v>
      </c>
      <c r="B1132" s="87" t="s">
        <v>76</v>
      </c>
      <c r="C1132" s="88" t="s">
        <v>1736</v>
      </c>
      <c r="D1132" s="87" t="s">
        <v>77</v>
      </c>
      <c r="E1132" s="89">
        <v>2</v>
      </c>
      <c r="F1132" s="87">
        <v>6984733</v>
      </c>
      <c r="G1132" s="87" t="s">
        <v>117</v>
      </c>
      <c r="H1132" s="87" t="s">
        <v>69</v>
      </c>
      <c r="I1132" s="87" t="s">
        <v>45</v>
      </c>
      <c r="J1132" s="90">
        <v>175.13</v>
      </c>
      <c r="K1132" s="90">
        <v>350.26</v>
      </c>
      <c r="L1132" s="87" t="s">
        <v>973</v>
      </c>
      <c r="M1132" s="87">
        <v>37</v>
      </c>
      <c r="N1132" s="88">
        <v>45179</v>
      </c>
      <c r="O1132" s="88">
        <v>45186</v>
      </c>
      <c r="P1132" s="87" t="s">
        <v>1720</v>
      </c>
      <c r="Q1132" s="87" t="s">
        <v>3</v>
      </c>
      <c r="R1132" s="89" t="s">
        <v>975</v>
      </c>
      <c r="S1132" s="89" t="s">
        <v>986</v>
      </c>
      <c r="T1132" s="89" t="s">
        <v>1128</v>
      </c>
      <c r="U1132" s="91">
        <v>45183</v>
      </c>
    </row>
    <row r="1133" spans="1:21">
      <c r="A1133" s="92">
        <v>45184.511658217591</v>
      </c>
      <c r="B1133" s="93" t="s">
        <v>66</v>
      </c>
      <c r="C1133" s="94" t="s">
        <v>1739</v>
      </c>
      <c r="D1133" s="93" t="s">
        <v>1727</v>
      </c>
      <c r="E1133" s="95">
        <v>1</v>
      </c>
      <c r="F1133" s="93">
        <v>6952019</v>
      </c>
      <c r="G1133" s="93" t="s">
        <v>68</v>
      </c>
      <c r="H1133" s="93" t="s">
        <v>69</v>
      </c>
      <c r="I1133" s="93" t="s">
        <v>44</v>
      </c>
      <c r="J1133" s="96">
        <v>112.96</v>
      </c>
      <c r="K1133" s="96">
        <v>112.96</v>
      </c>
      <c r="L1133" s="93" t="s">
        <v>973</v>
      </c>
      <c r="M1133" s="93">
        <v>37</v>
      </c>
      <c r="N1133" s="94">
        <v>45179</v>
      </c>
      <c r="O1133" s="94">
        <v>45186</v>
      </c>
      <c r="P1133" s="93" t="s">
        <v>1720</v>
      </c>
      <c r="Q1133" s="93" t="s">
        <v>3</v>
      </c>
      <c r="R1133" s="95" t="s">
        <v>975</v>
      </c>
      <c r="S1133" s="95" t="s">
        <v>990</v>
      </c>
      <c r="T1133" s="95" t="s">
        <v>1128</v>
      </c>
      <c r="U1133" s="97">
        <v>45184</v>
      </c>
    </row>
    <row r="1134" spans="1:21">
      <c r="A1134" s="86">
        <v>45184.521092129631</v>
      </c>
      <c r="B1134" s="87" t="s">
        <v>66</v>
      </c>
      <c r="C1134" s="88" t="s">
        <v>1739</v>
      </c>
      <c r="D1134" s="87" t="s">
        <v>122</v>
      </c>
      <c r="E1134" s="89">
        <v>2</v>
      </c>
      <c r="F1134" s="87">
        <v>6903612</v>
      </c>
      <c r="G1134" s="87" t="s">
        <v>117</v>
      </c>
      <c r="H1134" s="87" t="s">
        <v>69</v>
      </c>
      <c r="I1134" s="87" t="s">
        <v>44</v>
      </c>
      <c r="J1134" s="90">
        <v>112.96</v>
      </c>
      <c r="K1134" s="90">
        <v>225.92</v>
      </c>
      <c r="L1134" s="87" t="s">
        <v>973</v>
      </c>
      <c r="M1134" s="87">
        <v>37</v>
      </c>
      <c r="N1134" s="88">
        <v>45179</v>
      </c>
      <c r="O1134" s="88">
        <v>45186</v>
      </c>
      <c r="P1134" s="87" t="s">
        <v>1720</v>
      </c>
      <c r="Q1134" s="87" t="s">
        <v>3</v>
      </c>
      <c r="R1134" s="89" t="s">
        <v>975</v>
      </c>
      <c r="S1134" s="89" t="s">
        <v>990</v>
      </c>
      <c r="T1134" s="89" t="s">
        <v>1128</v>
      </c>
      <c r="U1134" s="91">
        <v>45184</v>
      </c>
    </row>
    <row r="1135" spans="1:21">
      <c r="A1135" s="92">
        <v>45184.537790162038</v>
      </c>
      <c r="B1135" s="93" t="s">
        <v>35</v>
      </c>
      <c r="C1135" s="94" t="s">
        <v>1739</v>
      </c>
      <c r="D1135" s="93" t="s">
        <v>1740</v>
      </c>
      <c r="E1135" s="95">
        <v>6.5</v>
      </c>
      <c r="F1135" s="93" t="s">
        <v>68</v>
      </c>
      <c r="G1135" s="93" t="s">
        <v>68</v>
      </c>
      <c r="H1135" s="93" t="s">
        <v>1012</v>
      </c>
      <c r="I1135" s="93" t="s">
        <v>44</v>
      </c>
      <c r="J1135" s="96">
        <v>109.19</v>
      </c>
      <c r="K1135" s="96">
        <v>709.73500000000001</v>
      </c>
      <c r="L1135" s="93" t="s">
        <v>981</v>
      </c>
      <c r="M1135" s="93">
        <v>37</v>
      </c>
      <c r="N1135" s="94">
        <v>45179</v>
      </c>
      <c r="O1135" s="94">
        <v>45186</v>
      </c>
      <c r="P1135" s="93" t="s">
        <v>1720</v>
      </c>
      <c r="Q1135" s="93" t="s">
        <v>3</v>
      </c>
      <c r="R1135" s="95" t="s">
        <v>975</v>
      </c>
      <c r="S1135" s="95" t="s">
        <v>990</v>
      </c>
      <c r="T1135" s="95" t="s">
        <v>1128</v>
      </c>
      <c r="U1135" s="97">
        <v>45184</v>
      </c>
    </row>
    <row r="1136" spans="1:21">
      <c r="A1136" s="86">
        <v>45184.538695138886</v>
      </c>
      <c r="B1136" s="87" t="s">
        <v>35</v>
      </c>
      <c r="C1136" s="88" t="s">
        <v>1739</v>
      </c>
      <c r="D1136" s="87" t="s">
        <v>1741</v>
      </c>
      <c r="E1136" s="89">
        <v>0.5</v>
      </c>
      <c r="F1136" s="87" t="s">
        <v>68</v>
      </c>
      <c r="G1136" s="87" t="s">
        <v>68</v>
      </c>
      <c r="H1136" s="87" t="s">
        <v>92</v>
      </c>
      <c r="I1136" s="87" t="s">
        <v>44</v>
      </c>
      <c r="J1136" s="90">
        <v>109.19</v>
      </c>
      <c r="K1136" s="90">
        <v>54.594999999999999</v>
      </c>
      <c r="L1136" s="87" t="s">
        <v>981</v>
      </c>
      <c r="M1136" s="87">
        <v>37</v>
      </c>
      <c r="N1136" s="88">
        <v>45179</v>
      </c>
      <c r="O1136" s="88">
        <v>45186</v>
      </c>
      <c r="P1136" s="87" t="s">
        <v>1720</v>
      </c>
      <c r="Q1136" s="87" t="s">
        <v>3</v>
      </c>
      <c r="R1136" s="89" t="s">
        <v>975</v>
      </c>
      <c r="S1136" s="89" t="s">
        <v>990</v>
      </c>
      <c r="T1136" s="89" t="s">
        <v>1128</v>
      </c>
      <c r="U1136" s="91">
        <v>45184</v>
      </c>
    </row>
    <row r="1137" spans="1:21">
      <c r="A1137" s="92">
        <v>45184.54540023148</v>
      </c>
      <c r="B1137" s="93" t="s">
        <v>66</v>
      </c>
      <c r="C1137" s="94" t="s">
        <v>1739</v>
      </c>
      <c r="D1137" s="93" t="s">
        <v>1742</v>
      </c>
      <c r="E1137" s="95">
        <v>1</v>
      </c>
      <c r="F1137" s="93" t="s">
        <v>68</v>
      </c>
      <c r="G1137" s="93" t="s">
        <v>68</v>
      </c>
      <c r="H1137" s="93" t="s">
        <v>1012</v>
      </c>
      <c r="I1137" s="93" t="s">
        <v>44</v>
      </c>
      <c r="J1137" s="96">
        <v>112.96</v>
      </c>
      <c r="K1137" s="96">
        <v>112.96</v>
      </c>
      <c r="L1137" s="93" t="s">
        <v>981</v>
      </c>
      <c r="M1137" s="93">
        <v>37</v>
      </c>
      <c r="N1137" s="94">
        <v>45179</v>
      </c>
      <c r="O1137" s="94">
        <v>45186</v>
      </c>
      <c r="P1137" s="93" t="s">
        <v>1720</v>
      </c>
      <c r="Q1137" s="93" t="s">
        <v>3</v>
      </c>
      <c r="R1137" s="95" t="s">
        <v>975</v>
      </c>
      <c r="S1137" s="95" t="s">
        <v>990</v>
      </c>
      <c r="T1137" s="95" t="s">
        <v>1128</v>
      </c>
      <c r="U1137" s="97">
        <v>45184</v>
      </c>
    </row>
    <row r="1138" spans="1:21">
      <c r="A1138" s="86">
        <v>45184.546198263888</v>
      </c>
      <c r="B1138" s="87" t="s">
        <v>66</v>
      </c>
      <c r="C1138" s="88" t="s">
        <v>1739</v>
      </c>
      <c r="D1138" s="87" t="s">
        <v>1417</v>
      </c>
      <c r="E1138" s="89">
        <v>4</v>
      </c>
      <c r="F1138" s="87">
        <v>6984733</v>
      </c>
      <c r="G1138" s="87" t="s">
        <v>117</v>
      </c>
      <c r="H1138" s="87" t="s">
        <v>69</v>
      </c>
      <c r="I1138" s="87" t="s">
        <v>44</v>
      </c>
      <c r="J1138" s="90">
        <v>112.96</v>
      </c>
      <c r="K1138" s="90">
        <v>451.84</v>
      </c>
      <c r="L1138" s="87" t="s">
        <v>973</v>
      </c>
      <c r="M1138" s="87">
        <v>37</v>
      </c>
      <c r="N1138" s="88">
        <v>45179</v>
      </c>
      <c r="O1138" s="88">
        <v>45186</v>
      </c>
      <c r="P1138" s="87" t="s">
        <v>1720</v>
      </c>
      <c r="Q1138" s="87" t="s">
        <v>3</v>
      </c>
      <c r="R1138" s="89" t="s">
        <v>975</v>
      </c>
      <c r="S1138" s="89" t="s">
        <v>990</v>
      </c>
      <c r="T1138" s="89" t="s">
        <v>1128</v>
      </c>
      <c r="U1138" s="91">
        <v>45184</v>
      </c>
    </row>
    <row r="1139" spans="1:21">
      <c r="A1139" s="92">
        <v>45184.560150925929</v>
      </c>
      <c r="B1139" s="93" t="s">
        <v>31</v>
      </c>
      <c r="C1139" s="94" t="s">
        <v>1739</v>
      </c>
      <c r="D1139" s="93" t="s">
        <v>1743</v>
      </c>
      <c r="E1139" s="95">
        <v>7.5</v>
      </c>
      <c r="F1139" s="93">
        <v>6988041</v>
      </c>
      <c r="G1139" s="93" t="s">
        <v>68</v>
      </c>
      <c r="H1139" s="93" t="s">
        <v>69</v>
      </c>
      <c r="I1139" s="93" t="s">
        <v>44</v>
      </c>
      <c r="J1139" s="96">
        <v>90.75</v>
      </c>
      <c r="K1139" s="96">
        <v>680.625</v>
      </c>
      <c r="L1139" s="93" t="s">
        <v>973</v>
      </c>
      <c r="M1139" s="93">
        <v>37</v>
      </c>
      <c r="N1139" s="94">
        <v>45179</v>
      </c>
      <c r="O1139" s="94">
        <v>45186</v>
      </c>
      <c r="P1139" s="93" t="s">
        <v>1720</v>
      </c>
      <c r="Q1139" s="93" t="s">
        <v>3</v>
      </c>
      <c r="R1139" s="95" t="s">
        <v>975</v>
      </c>
      <c r="S1139" s="95" t="s">
        <v>990</v>
      </c>
      <c r="T1139" s="95" t="s">
        <v>1128</v>
      </c>
      <c r="U1139" s="97">
        <v>45184</v>
      </c>
    </row>
    <row r="1140" spans="1:21">
      <c r="A1140" s="86">
        <v>45184.56030902778</v>
      </c>
      <c r="B1140" s="87" t="s">
        <v>65</v>
      </c>
      <c r="C1140" s="88" t="s">
        <v>1739</v>
      </c>
      <c r="D1140" s="87" t="s">
        <v>1743</v>
      </c>
      <c r="E1140" s="89">
        <v>7.5</v>
      </c>
      <c r="F1140" s="87">
        <v>6988041</v>
      </c>
      <c r="G1140" s="87" t="s">
        <v>68</v>
      </c>
      <c r="H1140" s="87" t="s">
        <v>69</v>
      </c>
      <c r="I1140" s="87" t="s">
        <v>44</v>
      </c>
      <c r="J1140" s="90">
        <v>111.36</v>
      </c>
      <c r="K1140" s="90">
        <v>835.2</v>
      </c>
      <c r="L1140" s="87" t="s">
        <v>973</v>
      </c>
      <c r="M1140" s="87">
        <v>37</v>
      </c>
      <c r="N1140" s="88">
        <v>45179</v>
      </c>
      <c r="O1140" s="88">
        <v>45186</v>
      </c>
      <c r="P1140" s="87" t="s">
        <v>1720</v>
      </c>
      <c r="Q1140" s="87" t="s">
        <v>3</v>
      </c>
      <c r="R1140" s="89" t="s">
        <v>975</v>
      </c>
      <c r="S1140" s="89" t="s">
        <v>990</v>
      </c>
      <c r="T1140" s="89" t="s">
        <v>1128</v>
      </c>
      <c r="U1140" s="91">
        <v>45184</v>
      </c>
    </row>
    <row r="1141" spans="1:21">
      <c r="A1141" s="92">
        <v>45219.37411261574</v>
      </c>
      <c r="B1141" s="93" t="s">
        <v>76</v>
      </c>
      <c r="C1141" s="94" t="s">
        <v>1739</v>
      </c>
      <c r="D1141" s="93" t="s">
        <v>77</v>
      </c>
      <c r="E1141" s="95">
        <v>2</v>
      </c>
      <c r="F1141" s="93">
        <v>6984733</v>
      </c>
      <c r="G1141" s="93" t="s">
        <v>117</v>
      </c>
      <c r="H1141" s="93" t="s">
        <v>69</v>
      </c>
      <c r="I1141" s="93" t="s">
        <v>44</v>
      </c>
      <c r="J1141" s="96">
        <v>116.75</v>
      </c>
      <c r="K1141" s="96">
        <v>233.5</v>
      </c>
      <c r="L1141" s="93" t="s">
        <v>973</v>
      </c>
      <c r="M1141" s="93">
        <v>37</v>
      </c>
      <c r="N1141" s="94">
        <v>45179</v>
      </c>
      <c r="O1141" s="94">
        <v>45186</v>
      </c>
      <c r="P1141" s="93" t="s">
        <v>1720</v>
      </c>
      <c r="Q1141" s="93" t="s">
        <v>3</v>
      </c>
      <c r="R1141" s="95" t="s">
        <v>975</v>
      </c>
      <c r="S1141" s="95" t="s">
        <v>990</v>
      </c>
      <c r="T1141" s="95" t="s">
        <v>1128</v>
      </c>
      <c r="U1141" s="97">
        <v>45184</v>
      </c>
    </row>
    <row r="1142" spans="1:21">
      <c r="A1142" s="86">
        <v>45187.581485185183</v>
      </c>
      <c r="B1142" s="87" t="s">
        <v>31</v>
      </c>
      <c r="C1142" s="88" t="s">
        <v>1744</v>
      </c>
      <c r="D1142" s="87" t="s">
        <v>1743</v>
      </c>
      <c r="E1142" s="89">
        <v>8</v>
      </c>
      <c r="F1142" s="87">
        <v>6988041</v>
      </c>
      <c r="G1142" s="87" t="s">
        <v>68</v>
      </c>
      <c r="H1142" s="87" t="s">
        <v>69</v>
      </c>
      <c r="I1142" s="87" t="s">
        <v>44</v>
      </c>
      <c r="J1142" s="90">
        <v>90.75</v>
      </c>
      <c r="K1142" s="90">
        <v>726</v>
      </c>
      <c r="L1142" s="87" t="s">
        <v>973</v>
      </c>
      <c r="M1142" s="87">
        <v>38</v>
      </c>
      <c r="N1142" s="88">
        <v>45186</v>
      </c>
      <c r="O1142" s="88">
        <v>45193</v>
      </c>
      <c r="P1142" s="87" t="s">
        <v>1745</v>
      </c>
      <c r="Q1142" s="87" t="s">
        <v>3</v>
      </c>
      <c r="R1142" s="89" t="s">
        <v>975</v>
      </c>
      <c r="S1142" s="89" t="s">
        <v>1044</v>
      </c>
      <c r="T1142" s="89" t="s">
        <v>1128</v>
      </c>
      <c r="U1142" s="91">
        <v>45187</v>
      </c>
    </row>
    <row r="1143" spans="1:21">
      <c r="A1143" s="92">
        <v>45187.581805208334</v>
      </c>
      <c r="B1143" s="93" t="s">
        <v>65</v>
      </c>
      <c r="C1143" s="94" t="s">
        <v>1744</v>
      </c>
      <c r="D1143" s="93" t="s">
        <v>1743</v>
      </c>
      <c r="E1143" s="95">
        <v>8</v>
      </c>
      <c r="F1143" s="93">
        <v>6988041</v>
      </c>
      <c r="G1143" s="93" t="s">
        <v>68</v>
      </c>
      <c r="H1143" s="93" t="s">
        <v>69</v>
      </c>
      <c r="I1143" s="93" t="s">
        <v>44</v>
      </c>
      <c r="J1143" s="96">
        <v>111.36</v>
      </c>
      <c r="K1143" s="96">
        <v>890.88</v>
      </c>
      <c r="L1143" s="93" t="s">
        <v>973</v>
      </c>
      <c r="M1143" s="93">
        <v>38</v>
      </c>
      <c r="N1143" s="94">
        <v>45186</v>
      </c>
      <c r="O1143" s="94">
        <v>45193</v>
      </c>
      <c r="P1143" s="93" t="s">
        <v>1745</v>
      </c>
      <c r="Q1143" s="93" t="s">
        <v>3</v>
      </c>
      <c r="R1143" s="95" t="s">
        <v>975</v>
      </c>
      <c r="S1143" s="95" t="s">
        <v>1044</v>
      </c>
      <c r="T1143" s="95" t="s">
        <v>1128</v>
      </c>
      <c r="U1143" s="97">
        <v>45187</v>
      </c>
    </row>
    <row r="1144" spans="1:21">
      <c r="A1144" s="86">
        <v>45187.582406481481</v>
      </c>
      <c r="B1144" s="87" t="s">
        <v>35</v>
      </c>
      <c r="C1144" s="88" t="s">
        <v>1744</v>
      </c>
      <c r="D1144" s="87" t="s">
        <v>1737</v>
      </c>
      <c r="E1144" s="89">
        <v>8</v>
      </c>
      <c r="F1144" s="87" t="s">
        <v>68</v>
      </c>
      <c r="G1144" s="87" t="s">
        <v>68</v>
      </c>
      <c r="H1144" s="87" t="s">
        <v>1012</v>
      </c>
      <c r="I1144" s="87" t="s">
        <v>44</v>
      </c>
      <c r="J1144" s="90">
        <v>109.19</v>
      </c>
      <c r="K1144" s="90">
        <v>873.52</v>
      </c>
      <c r="L1144" s="87" t="s">
        <v>981</v>
      </c>
      <c r="M1144" s="87">
        <v>38</v>
      </c>
      <c r="N1144" s="88">
        <v>45186</v>
      </c>
      <c r="O1144" s="88">
        <v>45193</v>
      </c>
      <c r="P1144" s="87" t="s">
        <v>1745</v>
      </c>
      <c r="Q1144" s="87" t="s">
        <v>3</v>
      </c>
      <c r="R1144" s="89" t="s">
        <v>975</v>
      </c>
      <c r="S1144" s="89" t="s">
        <v>1044</v>
      </c>
      <c r="T1144" s="89" t="s">
        <v>1128</v>
      </c>
      <c r="U1144" s="91">
        <v>45187</v>
      </c>
    </row>
    <row r="1145" spans="1:21">
      <c r="A1145" s="92">
        <v>45191.494774999999</v>
      </c>
      <c r="B1145" s="93" t="s">
        <v>66</v>
      </c>
      <c r="C1145" s="94" t="s">
        <v>1744</v>
      </c>
      <c r="D1145" s="93" t="s">
        <v>376</v>
      </c>
      <c r="E1145" s="95">
        <v>2</v>
      </c>
      <c r="F1145" s="93">
        <v>6988041</v>
      </c>
      <c r="G1145" s="93" t="s">
        <v>68</v>
      </c>
      <c r="H1145" s="93" t="s">
        <v>69</v>
      </c>
      <c r="I1145" s="93" t="s">
        <v>44</v>
      </c>
      <c r="J1145" s="96">
        <v>112.96</v>
      </c>
      <c r="K1145" s="96">
        <v>225.92</v>
      </c>
      <c r="L1145" s="93" t="s">
        <v>973</v>
      </c>
      <c r="M1145" s="93">
        <v>38</v>
      </c>
      <c r="N1145" s="94">
        <v>45186</v>
      </c>
      <c r="O1145" s="94">
        <v>45193</v>
      </c>
      <c r="P1145" s="93" t="s">
        <v>1745</v>
      </c>
      <c r="Q1145" s="93" t="s">
        <v>3</v>
      </c>
      <c r="R1145" s="95" t="s">
        <v>975</v>
      </c>
      <c r="S1145" s="95" t="s">
        <v>1044</v>
      </c>
      <c r="T1145" s="95" t="s">
        <v>1128</v>
      </c>
      <c r="U1145" s="97">
        <v>45187</v>
      </c>
    </row>
    <row r="1146" spans="1:21">
      <c r="A1146" s="86">
        <v>45191.503486458336</v>
      </c>
      <c r="B1146" s="87" t="s">
        <v>66</v>
      </c>
      <c r="C1146" s="88" t="s">
        <v>1744</v>
      </c>
      <c r="D1146" s="87" t="s">
        <v>1746</v>
      </c>
      <c r="E1146" s="89">
        <v>1</v>
      </c>
      <c r="F1146" s="87">
        <v>6903612</v>
      </c>
      <c r="G1146" s="87" t="s">
        <v>68</v>
      </c>
      <c r="H1146" s="87" t="s">
        <v>69</v>
      </c>
      <c r="I1146" s="87" t="s">
        <v>44</v>
      </c>
      <c r="J1146" s="90">
        <v>112.96</v>
      </c>
      <c r="K1146" s="90">
        <v>112.96</v>
      </c>
      <c r="L1146" s="87" t="s">
        <v>973</v>
      </c>
      <c r="M1146" s="87">
        <v>38</v>
      </c>
      <c r="N1146" s="88">
        <v>45186</v>
      </c>
      <c r="O1146" s="88">
        <v>45193</v>
      </c>
      <c r="P1146" s="87" t="s">
        <v>1745</v>
      </c>
      <c r="Q1146" s="87" t="s">
        <v>3</v>
      </c>
      <c r="R1146" s="89" t="s">
        <v>975</v>
      </c>
      <c r="S1146" s="89" t="s">
        <v>1044</v>
      </c>
      <c r="T1146" s="89" t="s">
        <v>1128</v>
      </c>
      <c r="U1146" s="91">
        <v>45187</v>
      </c>
    </row>
    <row r="1147" spans="1:21">
      <c r="A1147" s="92">
        <v>45191.503716435182</v>
      </c>
      <c r="B1147" s="93" t="s">
        <v>66</v>
      </c>
      <c r="C1147" s="94" t="s">
        <v>1744</v>
      </c>
      <c r="D1147" s="93" t="s">
        <v>1746</v>
      </c>
      <c r="E1147" s="95">
        <v>3</v>
      </c>
      <c r="F1147" s="93">
        <v>6903612</v>
      </c>
      <c r="G1147" s="93" t="s">
        <v>68</v>
      </c>
      <c r="H1147" s="93" t="s">
        <v>69</v>
      </c>
      <c r="I1147" s="93" t="s">
        <v>44</v>
      </c>
      <c r="J1147" s="96">
        <v>112.96</v>
      </c>
      <c r="K1147" s="96">
        <v>338.88</v>
      </c>
      <c r="L1147" s="93" t="s">
        <v>973</v>
      </c>
      <c r="M1147" s="93">
        <v>38</v>
      </c>
      <c r="N1147" s="94">
        <v>45186</v>
      </c>
      <c r="O1147" s="94">
        <v>45193</v>
      </c>
      <c r="P1147" s="93" t="s">
        <v>1745</v>
      </c>
      <c r="Q1147" s="93" t="s">
        <v>3</v>
      </c>
      <c r="R1147" s="95" t="s">
        <v>975</v>
      </c>
      <c r="S1147" s="95" t="s">
        <v>1044</v>
      </c>
      <c r="T1147" s="95" t="s">
        <v>1128</v>
      </c>
      <c r="U1147" s="97">
        <v>45187</v>
      </c>
    </row>
    <row r="1148" spans="1:21">
      <c r="A1148" s="86">
        <v>45191.50753865741</v>
      </c>
      <c r="B1148" s="87" t="s">
        <v>66</v>
      </c>
      <c r="C1148" s="88" t="s">
        <v>1744</v>
      </c>
      <c r="D1148" s="87" t="s">
        <v>212</v>
      </c>
      <c r="E1148" s="89">
        <v>2</v>
      </c>
      <c r="F1148" s="87">
        <v>6984733</v>
      </c>
      <c r="G1148" s="87" t="s">
        <v>68</v>
      </c>
      <c r="H1148" s="87" t="s">
        <v>69</v>
      </c>
      <c r="I1148" s="87" t="s">
        <v>44</v>
      </c>
      <c r="J1148" s="90">
        <v>112.96</v>
      </c>
      <c r="K1148" s="90">
        <v>225.92</v>
      </c>
      <c r="L1148" s="87" t="s">
        <v>973</v>
      </c>
      <c r="M1148" s="87">
        <v>38</v>
      </c>
      <c r="N1148" s="88">
        <v>45186</v>
      </c>
      <c r="O1148" s="88">
        <v>45193</v>
      </c>
      <c r="P1148" s="87" t="s">
        <v>1745</v>
      </c>
      <c r="Q1148" s="87" t="s">
        <v>3</v>
      </c>
      <c r="R1148" s="89" t="s">
        <v>975</v>
      </c>
      <c r="S1148" s="89" t="s">
        <v>1044</v>
      </c>
      <c r="T1148" s="89" t="s">
        <v>1128</v>
      </c>
      <c r="U1148" s="91">
        <v>45187</v>
      </c>
    </row>
    <row r="1149" spans="1:21">
      <c r="A1149" s="92">
        <v>45219.383121643521</v>
      </c>
      <c r="B1149" s="93" t="s">
        <v>76</v>
      </c>
      <c r="C1149" s="94" t="s">
        <v>1744</v>
      </c>
      <c r="D1149" s="93" t="s">
        <v>77</v>
      </c>
      <c r="E1149" s="95">
        <v>1</v>
      </c>
      <c r="F1149" s="93">
        <v>6984733</v>
      </c>
      <c r="G1149" s="93" t="s">
        <v>117</v>
      </c>
      <c r="H1149" s="93" t="s">
        <v>69</v>
      </c>
      <c r="I1149" s="93" t="s">
        <v>44</v>
      </c>
      <c r="J1149" s="96">
        <v>116.75</v>
      </c>
      <c r="K1149" s="96">
        <v>116.75</v>
      </c>
      <c r="L1149" s="93" t="s">
        <v>973</v>
      </c>
      <c r="M1149" s="93">
        <v>38</v>
      </c>
      <c r="N1149" s="94">
        <v>45186</v>
      </c>
      <c r="O1149" s="94">
        <v>45193</v>
      </c>
      <c r="P1149" s="93" t="s">
        <v>1745</v>
      </c>
      <c r="Q1149" s="93" t="s">
        <v>3</v>
      </c>
      <c r="R1149" s="95" t="s">
        <v>975</v>
      </c>
      <c r="S1149" s="95" t="s">
        <v>1044</v>
      </c>
      <c r="T1149" s="95" t="s">
        <v>1128</v>
      </c>
      <c r="U1149" s="97">
        <v>45187</v>
      </c>
    </row>
    <row r="1150" spans="1:21">
      <c r="A1150" s="86">
        <v>45188.574666319444</v>
      </c>
      <c r="B1150" s="87" t="s">
        <v>65</v>
      </c>
      <c r="C1150" s="88" t="s">
        <v>1747</v>
      </c>
      <c r="D1150" s="87" t="s">
        <v>1748</v>
      </c>
      <c r="E1150" s="89">
        <v>3</v>
      </c>
      <c r="F1150" s="87">
        <v>6988041</v>
      </c>
      <c r="G1150" s="87" t="s">
        <v>68</v>
      </c>
      <c r="H1150" s="87" t="s">
        <v>69</v>
      </c>
      <c r="I1150" s="87" t="s">
        <v>44</v>
      </c>
      <c r="J1150" s="90">
        <v>111.36</v>
      </c>
      <c r="K1150" s="90">
        <v>334.08</v>
      </c>
      <c r="L1150" s="87" t="s">
        <v>973</v>
      </c>
      <c r="M1150" s="87">
        <v>38</v>
      </c>
      <c r="N1150" s="88">
        <v>45186</v>
      </c>
      <c r="O1150" s="88">
        <v>45193</v>
      </c>
      <c r="P1150" s="87" t="s">
        <v>1745</v>
      </c>
      <c r="Q1150" s="87" t="s">
        <v>3</v>
      </c>
      <c r="R1150" s="89" t="s">
        <v>975</v>
      </c>
      <c r="S1150" s="89" t="s">
        <v>1050</v>
      </c>
      <c r="T1150" s="89" t="s">
        <v>1128</v>
      </c>
      <c r="U1150" s="91">
        <v>45188</v>
      </c>
    </row>
    <row r="1151" spans="1:21">
      <c r="A1151" s="92">
        <v>45188.575994675928</v>
      </c>
      <c r="B1151" s="93" t="s">
        <v>65</v>
      </c>
      <c r="C1151" s="94" t="s">
        <v>1747</v>
      </c>
      <c r="D1151" s="93" t="s">
        <v>1749</v>
      </c>
      <c r="E1151" s="95">
        <v>5</v>
      </c>
      <c r="F1151" s="93">
        <v>6984668</v>
      </c>
      <c r="G1151" s="93" t="s">
        <v>68</v>
      </c>
      <c r="H1151" s="93" t="s">
        <v>69</v>
      </c>
      <c r="I1151" s="93" t="s">
        <v>44</v>
      </c>
      <c r="J1151" s="96">
        <v>111.36</v>
      </c>
      <c r="K1151" s="96">
        <v>556.79999999999995</v>
      </c>
      <c r="L1151" s="93" t="s">
        <v>973</v>
      </c>
      <c r="M1151" s="93">
        <v>38</v>
      </c>
      <c r="N1151" s="94">
        <v>45186</v>
      </c>
      <c r="O1151" s="94">
        <v>45193</v>
      </c>
      <c r="P1151" s="93" t="s">
        <v>1745</v>
      </c>
      <c r="Q1151" s="93" t="s">
        <v>3</v>
      </c>
      <c r="R1151" s="95" t="s">
        <v>975</v>
      </c>
      <c r="S1151" s="95" t="s">
        <v>1050</v>
      </c>
      <c r="T1151" s="95" t="s">
        <v>1128</v>
      </c>
      <c r="U1151" s="97">
        <v>45188</v>
      </c>
    </row>
    <row r="1152" spans="1:21">
      <c r="A1152" s="86">
        <v>45188.57685532407</v>
      </c>
      <c r="B1152" s="87" t="s">
        <v>31</v>
      </c>
      <c r="C1152" s="88" t="s">
        <v>1747</v>
      </c>
      <c r="D1152" s="87" t="s">
        <v>1749</v>
      </c>
      <c r="E1152" s="89">
        <v>5</v>
      </c>
      <c r="F1152" s="87">
        <v>6984668</v>
      </c>
      <c r="G1152" s="87" t="s">
        <v>68</v>
      </c>
      <c r="H1152" s="87" t="s">
        <v>69</v>
      </c>
      <c r="I1152" s="87" t="s">
        <v>44</v>
      </c>
      <c r="J1152" s="90">
        <v>90.75</v>
      </c>
      <c r="K1152" s="90">
        <v>453.75</v>
      </c>
      <c r="L1152" s="87" t="s">
        <v>973</v>
      </c>
      <c r="M1152" s="87">
        <v>38</v>
      </c>
      <c r="N1152" s="88">
        <v>45186</v>
      </c>
      <c r="O1152" s="88">
        <v>45193</v>
      </c>
      <c r="P1152" s="87" t="s">
        <v>1745</v>
      </c>
      <c r="Q1152" s="87" t="s">
        <v>3</v>
      </c>
      <c r="R1152" s="89" t="s">
        <v>975</v>
      </c>
      <c r="S1152" s="89" t="s">
        <v>1050</v>
      </c>
      <c r="T1152" s="89" t="s">
        <v>1128</v>
      </c>
      <c r="U1152" s="91">
        <v>45188</v>
      </c>
    </row>
    <row r="1153" spans="1:21">
      <c r="A1153" s="92">
        <v>45188.577498032406</v>
      </c>
      <c r="B1153" s="93" t="s">
        <v>31</v>
      </c>
      <c r="C1153" s="94" t="s">
        <v>1747</v>
      </c>
      <c r="D1153" s="93" t="s">
        <v>1750</v>
      </c>
      <c r="E1153" s="95">
        <v>1</v>
      </c>
      <c r="F1153" s="93">
        <v>6988041</v>
      </c>
      <c r="G1153" s="93" t="s">
        <v>68</v>
      </c>
      <c r="H1153" s="93" t="s">
        <v>69</v>
      </c>
      <c r="I1153" s="93" t="s">
        <v>44</v>
      </c>
      <c r="J1153" s="96">
        <v>90.75</v>
      </c>
      <c r="K1153" s="96">
        <v>90.75</v>
      </c>
      <c r="L1153" s="93" t="s">
        <v>973</v>
      </c>
      <c r="M1153" s="93">
        <v>38</v>
      </c>
      <c r="N1153" s="94">
        <v>45186</v>
      </c>
      <c r="O1153" s="94">
        <v>45193</v>
      </c>
      <c r="P1153" s="93" t="s">
        <v>1745</v>
      </c>
      <c r="Q1153" s="93" t="s">
        <v>3</v>
      </c>
      <c r="R1153" s="95" t="s">
        <v>975</v>
      </c>
      <c r="S1153" s="95" t="s">
        <v>1050</v>
      </c>
      <c r="T1153" s="95" t="s">
        <v>1128</v>
      </c>
      <c r="U1153" s="97">
        <v>45188</v>
      </c>
    </row>
    <row r="1154" spans="1:21">
      <c r="A1154" s="86">
        <v>45188.578435069445</v>
      </c>
      <c r="B1154" s="87" t="s">
        <v>31</v>
      </c>
      <c r="C1154" s="88" t="s">
        <v>1747</v>
      </c>
      <c r="D1154" s="87" t="s">
        <v>1751</v>
      </c>
      <c r="E1154" s="89">
        <v>1</v>
      </c>
      <c r="F1154" s="87" t="s">
        <v>68</v>
      </c>
      <c r="G1154" s="87" t="s">
        <v>68</v>
      </c>
      <c r="H1154" s="87" t="s">
        <v>1012</v>
      </c>
      <c r="I1154" s="87" t="s">
        <v>44</v>
      </c>
      <c r="J1154" s="90">
        <v>90.75</v>
      </c>
      <c r="K1154" s="90">
        <v>90.75</v>
      </c>
      <c r="L1154" s="87" t="s">
        <v>981</v>
      </c>
      <c r="M1154" s="87">
        <v>38</v>
      </c>
      <c r="N1154" s="88">
        <v>45186</v>
      </c>
      <c r="O1154" s="88">
        <v>45193</v>
      </c>
      <c r="P1154" s="87" t="s">
        <v>1745</v>
      </c>
      <c r="Q1154" s="87" t="s">
        <v>3</v>
      </c>
      <c r="R1154" s="89" t="s">
        <v>975</v>
      </c>
      <c r="S1154" s="89" t="s">
        <v>1050</v>
      </c>
      <c r="T1154" s="89" t="s">
        <v>1128</v>
      </c>
      <c r="U1154" s="91">
        <v>45188</v>
      </c>
    </row>
    <row r="1155" spans="1:21">
      <c r="A1155" s="92">
        <v>45188.578506944446</v>
      </c>
      <c r="B1155" s="93" t="s">
        <v>31</v>
      </c>
      <c r="C1155" s="94" t="s">
        <v>1747</v>
      </c>
      <c r="D1155" s="93" t="s">
        <v>1751</v>
      </c>
      <c r="E1155" s="95">
        <v>1</v>
      </c>
      <c r="F1155" s="93" t="s">
        <v>68</v>
      </c>
      <c r="G1155" s="93" t="s">
        <v>68</v>
      </c>
      <c r="H1155" s="93" t="s">
        <v>1012</v>
      </c>
      <c r="I1155" s="93" t="s">
        <v>44</v>
      </c>
      <c r="J1155" s="96">
        <v>90.75</v>
      </c>
      <c r="K1155" s="96">
        <v>90.75</v>
      </c>
      <c r="L1155" s="93" t="s">
        <v>981</v>
      </c>
      <c r="M1155" s="93">
        <v>38</v>
      </c>
      <c r="N1155" s="94">
        <v>45186</v>
      </c>
      <c r="O1155" s="94">
        <v>45193</v>
      </c>
      <c r="P1155" s="93" t="s">
        <v>1745</v>
      </c>
      <c r="Q1155" s="93" t="s">
        <v>3</v>
      </c>
      <c r="R1155" s="95" t="s">
        <v>975</v>
      </c>
      <c r="S1155" s="95" t="s">
        <v>1050</v>
      </c>
      <c r="T1155" s="95" t="s">
        <v>1128</v>
      </c>
      <c r="U1155" s="97">
        <v>45188</v>
      </c>
    </row>
    <row r="1156" spans="1:21">
      <c r="A1156" s="86">
        <v>45188.579630555556</v>
      </c>
      <c r="B1156" s="87" t="s">
        <v>35</v>
      </c>
      <c r="C1156" s="88" t="s">
        <v>1747</v>
      </c>
      <c r="D1156" s="87" t="s">
        <v>1752</v>
      </c>
      <c r="E1156" s="89">
        <v>4</v>
      </c>
      <c r="F1156" s="87" t="s">
        <v>68</v>
      </c>
      <c r="G1156" s="87" t="s">
        <v>68</v>
      </c>
      <c r="H1156" s="87" t="s">
        <v>1012</v>
      </c>
      <c r="I1156" s="87" t="s">
        <v>44</v>
      </c>
      <c r="J1156" s="90">
        <v>109.19</v>
      </c>
      <c r="K1156" s="90">
        <v>436.76</v>
      </c>
      <c r="L1156" s="87" t="s">
        <v>981</v>
      </c>
      <c r="M1156" s="87">
        <v>38</v>
      </c>
      <c r="N1156" s="88">
        <v>45186</v>
      </c>
      <c r="O1156" s="88">
        <v>45193</v>
      </c>
      <c r="P1156" s="87" t="s">
        <v>1745</v>
      </c>
      <c r="Q1156" s="87" t="s">
        <v>3</v>
      </c>
      <c r="R1156" s="89" t="s">
        <v>975</v>
      </c>
      <c r="S1156" s="89" t="s">
        <v>1050</v>
      </c>
      <c r="T1156" s="89" t="s">
        <v>1128</v>
      </c>
      <c r="U1156" s="91">
        <v>45188</v>
      </c>
    </row>
    <row r="1157" spans="1:21">
      <c r="A1157" s="92">
        <v>45188.580207407409</v>
      </c>
      <c r="B1157" s="93" t="s">
        <v>35</v>
      </c>
      <c r="C1157" s="94" t="s">
        <v>1747</v>
      </c>
      <c r="D1157" s="93" t="s">
        <v>1753</v>
      </c>
      <c r="E1157" s="95">
        <v>1</v>
      </c>
      <c r="F1157" s="93" t="s">
        <v>68</v>
      </c>
      <c r="G1157" s="93" t="s">
        <v>68</v>
      </c>
      <c r="H1157" s="93" t="s">
        <v>165</v>
      </c>
      <c r="I1157" s="93" t="s">
        <v>44</v>
      </c>
      <c r="J1157" s="96">
        <v>109.19</v>
      </c>
      <c r="K1157" s="96">
        <v>109.19</v>
      </c>
      <c r="L1157" s="93" t="s">
        <v>981</v>
      </c>
      <c r="M1157" s="93">
        <v>38</v>
      </c>
      <c r="N1157" s="94">
        <v>45186</v>
      </c>
      <c r="O1157" s="94">
        <v>45193</v>
      </c>
      <c r="P1157" s="93" t="s">
        <v>1745</v>
      </c>
      <c r="Q1157" s="93" t="s">
        <v>3</v>
      </c>
      <c r="R1157" s="95" t="s">
        <v>975</v>
      </c>
      <c r="S1157" s="95" t="s">
        <v>1050</v>
      </c>
      <c r="T1157" s="95" t="s">
        <v>1128</v>
      </c>
      <c r="U1157" s="97">
        <v>45188</v>
      </c>
    </row>
    <row r="1158" spans="1:21">
      <c r="A1158" s="86">
        <v>45188.580860185182</v>
      </c>
      <c r="B1158" s="87" t="s">
        <v>35</v>
      </c>
      <c r="C1158" s="88" t="s">
        <v>1747</v>
      </c>
      <c r="D1158" s="87" t="s">
        <v>1754</v>
      </c>
      <c r="E1158" s="89">
        <v>3</v>
      </c>
      <c r="F1158" s="87" t="s">
        <v>68</v>
      </c>
      <c r="G1158" s="87" t="s">
        <v>68</v>
      </c>
      <c r="H1158" s="87" t="s">
        <v>92</v>
      </c>
      <c r="I1158" s="87" t="s">
        <v>44</v>
      </c>
      <c r="J1158" s="90">
        <v>109.19</v>
      </c>
      <c r="K1158" s="90">
        <v>327.57</v>
      </c>
      <c r="L1158" s="87" t="s">
        <v>981</v>
      </c>
      <c r="M1158" s="87">
        <v>38</v>
      </c>
      <c r="N1158" s="88">
        <v>45186</v>
      </c>
      <c r="O1158" s="88">
        <v>45193</v>
      </c>
      <c r="P1158" s="87" t="s">
        <v>1745</v>
      </c>
      <c r="Q1158" s="87" t="s">
        <v>3</v>
      </c>
      <c r="R1158" s="89" t="s">
        <v>975</v>
      </c>
      <c r="S1158" s="89" t="s">
        <v>1050</v>
      </c>
      <c r="T1158" s="89" t="s">
        <v>1128</v>
      </c>
      <c r="U1158" s="91">
        <v>45188</v>
      </c>
    </row>
    <row r="1159" spans="1:21">
      <c r="A1159" s="92">
        <v>45191.494862268519</v>
      </c>
      <c r="B1159" s="93" t="s">
        <v>66</v>
      </c>
      <c r="C1159" s="94" t="s">
        <v>1747</v>
      </c>
      <c r="D1159" s="93" t="s">
        <v>376</v>
      </c>
      <c r="E1159" s="95">
        <v>2</v>
      </c>
      <c r="F1159" s="93">
        <v>6988041</v>
      </c>
      <c r="G1159" s="93" t="s">
        <v>68</v>
      </c>
      <c r="H1159" s="93" t="s">
        <v>69</v>
      </c>
      <c r="I1159" s="93" t="s">
        <v>44</v>
      </c>
      <c r="J1159" s="96">
        <v>112.96</v>
      </c>
      <c r="K1159" s="96">
        <v>225.92</v>
      </c>
      <c r="L1159" s="93" t="s">
        <v>973</v>
      </c>
      <c r="M1159" s="93">
        <v>38</v>
      </c>
      <c r="N1159" s="94">
        <v>45186</v>
      </c>
      <c r="O1159" s="94">
        <v>45193</v>
      </c>
      <c r="P1159" s="93" t="s">
        <v>1745</v>
      </c>
      <c r="Q1159" s="93" t="s">
        <v>3</v>
      </c>
      <c r="R1159" s="95" t="s">
        <v>975</v>
      </c>
      <c r="S1159" s="95" t="s">
        <v>1050</v>
      </c>
      <c r="T1159" s="95" t="s">
        <v>1128</v>
      </c>
      <c r="U1159" s="97">
        <v>45188</v>
      </c>
    </row>
    <row r="1160" spans="1:21">
      <c r="A1160" s="86">
        <v>45191.504782175929</v>
      </c>
      <c r="B1160" s="87" t="s">
        <v>66</v>
      </c>
      <c r="C1160" s="88" t="s">
        <v>1747</v>
      </c>
      <c r="D1160" s="87" t="s">
        <v>1746</v>
      </c>
      <c r="E1160" s="89">
        <v>3</v>
      </c>
      <c r="F1160" s="87">
        <v>6903612</v>
      </c>
      <c r="G1160" s="87" t="s">
        <v>68</v>
      </c>
      <c r="H1160" s="87" t="s">
        <v>69</v>
      </c>
      <c r="I1160" s="87" t="s">
        <v>44</v>
      </c>
      <c r="J1160" s="90">
        <v>112.96</v>
      </c>
      <c r="K1160" s="90">
        <v>338.88</v>
      </c>
      <c r="L1160" s="87" t="s">
        <v>973</v>
      </c>
      <c r="M1160" s="87">
        <v>38</v>
      </c>
      <c r="N1160" s="88">
        <v>45186</v>
      </c>
      <c r="O1160" s="88">
        <v>45193</v>
      </c>
      <c r="P1160" s="87" t="s">
        <v>1745</v>
      </c>
      <c r="Q1160" s="87" t="s">
        <v>3</v>
      </c>
      <c r="R1160" s="89" t="s">
        <v>975</v>
      </c>
      <c r="S1160" s="89" t="s">
        <v>1050</v>
      </c>
      <c r="T1160" s="89" t="s">
        <v>1128</v>
      </c>
      <c r="U1160" s="91">
        <v>45188</v>
      </c>
    </row>
    <row r="1161" spans="1:21">
      <c r="A1161" s="92">
        <v>45191.508836805559</v>
      </c>
      <c r="B1161" s="93" t="s">
        <v>66</v>
      </c>
      <c r="C1161" s="94" t="s">
        <v>1747</v>
      </c>
      <c r="D1161" s="93" t="s">
        <v>1755</v>
      </c>
      <c r="E1161" s="95">
        <v>2</v>
      </c>
      <c r="F1161" s="93">
        <v>6984733</v>
      </c>
      <c r="G1161" s="93" t="s">
        <v>68</v>
      </c>
      <c r="H1161" s="93" t="s">
        <v>69</v>
      </c>
      <c r="I1161" s="93" t="s">
        <v>44</v>
      </c>
      <c r="J1161" s="96">
        <v>112.96</v>
      </c>
      <c r="K1161" s="96">
        <v>225.92</v>
      </c>
      <c r="L1161" s="93" t="s">
        <v>973</v>
      </c>
      <c r="M1161" s="93">
        <v>38</v>
      </c>
      <c r="N1161" s="94">
        <v>45186</v>
      </c>
      <c r="O1161" s="94">
        <v>45193</v>
      </c>
      <c r="P1161" s="93" t="s">
        <v>1745</v>
      </c>
      <c r="Q1161" s="93" t="s">
        <v>3</v>
      </c>
      <c r="R1161" s="95" t="s">
        <v>975</v>
      </c>
      <c r="S1161" s="95" t="s">
        <v>1050</v>
      </c>
      <c r="T1161" s="95" t="s">
        <v>1128</v>
      </c>
      <c r="U1161" s="97">
        <v>45188</v>
      </c>
    </row>
    <row r="1162" spans="1:21">
      <c r="A1162" s="86">
        <v>45191.515355787036</v>
      </c>
      <c r="B1162" s="87" t="s">
        <v>66</v>
      </c>
      <c r="C1162" s="88" t="s">
        <v>1747</v>
      </c>
      <c r="D1162" s="87" t="s">
        <v>1756</v>
      </c>
      <c r="E1162" s="89">
        <v>1</v>
      </c>
      <c r="F1162" s="87" t="s">
        <v>68</v>
      </c>
      <c r="G1162" s="87" t="s">
        <v>68</v>
      </c>
      <c r="H1162" s="87" t="s">
        <v>92</v>
      </c>
      <c r="I1162" s="87" t="s">
        <v>44</v>
      </c>
      <c r="J1162" s="90">
        <v>112.96</v>
      </c>
      <c r="K1162" s="90">
        <v>112.96</v>
      </c>
      <c r="L1162" s="87" t="s">
        <v>981</v>
      </c>
      <c r="M1162" s="87">
        <v>38</v>
      </c>
      <c r="N1162" s="88">
        <v>45186</v>
      </c>
      <c r="O1162" s="88">
        <v>45193</v>
      </c>
      <c r="P1162" s="87" t="s">
        <v>1745</v>
      </c>
      <c r="Q1162" s="87" t="s">
        <v>3</v>
      </c>
      <c r="R1162" s="89" t="s">
        <v>975</v>
      </c>
      <c r="S1162" s="89" t="s">
        <v>1050</v>
      </c>
      <c r="T1162" s="89" t="s">
        <v>1128</v>
      </c>
      <c r="U1162" s="91">
        <v>45188</v>
      </c>
    </row>
    <row r="1163" spans="1:21">
      <c r="A1163" s="92">
        <v>45219.38364270833</v>
      </c>
      <c r="B1163" s="93" t="s">
        <v>76</v>
      </c>
      <c r="C1163" s="94" t="s">
        <v>1747</v>
      </c>
      <c r="D1163" s="93" t="s">
        <v>77</v>
      </c>
      <c r="E1163" s="95">
        <v>1</v>
      </c>
      <c r="F1163" s="93">
        <v>6984733</v>
      </c>
      <c r="G1163" s="93" t="s">
        <v>117</v>
      </c>
      <c r="H1163" s="93" t="s">
        <v>69</v>
      </c>
      <c r="I1163" s="93" t="s">
        <v>44</v>
      </c>
      <c r="J1163" s="96">
        <v>116.75</v>
      </c>
      <c r="K1163" s="96">
        <v>116.75</v>
      </c>
      <c r="L1163" s="93" t="s">
        <v>973</v>
      </c>
      <c r="M1163" s="93">
        <v>38</v>
      </c>
      <c r="N1163" s="94">
        <v>45186</v>
      </c>
      <c r="O1163" s="94">
        <v>45193</v>
      </c>
      <c r="P1163" s="93" t="s">
        <v>1745</v>
      </c>
      <c r="Q1163" s="93" t="s">
        <v>3</v>
      </c>
      <c r="R1163" s="95" t="s">
        <v>975</v>
      </c>
      <c r="S1163" s="95" t="s">
        <v>1050</v>
      </c>
      <c r="T1163" s="95" t="s">
        <v>1128</v>
      </c>
      <c r="U1163" s="97">
        <v>45188</v>
      </c>
    </row>
    <row r="1164" spans="1:21">
      <c r="A1164" s="86">
        <v>45189.572565277776</v>
      </c>
      <c r="B1164" s="87" t="s">
        <v>35</v>
      </c>
      <c r="C1164" s="88" t="s">
        <v>957</v>
      </c>
      <c r="D1164" s="87" t="s">
        <v>1757</v>
      </c>
      <c r="E1164" s="89">
        <v>7.5</v>
      </c>
      <c r="F1164" s="87" t="s">
        <v>68</v>
      </c>
      <c r="G1164" s="87" t="s">
        <v>68</v>
      </c>
      <c r="H1164" s="87" t="s">
        <v>1012</v>
      </c>
      <c r="I1164" s="87" t="s">
        <v>44</v>
      </c>
      <c r="J1164" s="90">
        <v>109.19</v>
      </c>
      <c r="K1164" s="90">
        <v>818.92499999999995</v>
      </c>
      <c r="L1164" s="87" t="s">
        <v>981</v>
      </c>
      <c r="M1164" s="87">
        <v>38</v>
      </c>
      <c r="N1164" s="88">
        <v>45186</v>
      </c>
      <c r="O1164" s="88">
        <v>45193</v>
      </c>
      <c r="P1164" s="87" t="s">
        <v>1745</v>
      </c>
      <c r="Q1164" s="87" t="s">
        <v>3</v>
      </c>
      <c r="R1164" s="89" t="s">
        <v>975</v>
      </c>
      <c r="S1164" s="89" t="s">
        <v>1060</v>
      </c>
      <c r="T1164" s="89" t="s">
        <v>1128</v>
      </c>
      <c r="U1164" s="91">
        <v>45189</v>
      </c>
    </row>
    <row r="1165" spans="1:21">
      <c r="A1165" s="92">
        <v>45189.577458449072</v>
      </c>
      <c r="B1165" s="93" t="s">
        <v>31</v>
      </c>
      <c r="C1165" s="94" t="s">
        <v>957</v>
      </c>
      <c r="D1165" s="93" t="s">
        <v>1757</v>
      </c>
      <c r="E1165" s="95">
        <v>5.5</v>
      </c>
      <c r="F1165" s="93" t="s">
        <v>68</v>
      </c>
      <c r="G1165" s="93" t="s">
        <v>68</v>
      </c>
      <c r="H1165" s="93" t="s">
        <v>1012</v>
      </c>
      <c r="I1165" s="93" t="s">
        <v>44</v>
      </c>
      <c r="J1165" s="96">
        <v>90.75</v>
      </c>
      <c r="K1165" s="96">
        <v>499.125</v>
      </c>
      <c r="L1165" s="93" t="s">
        <v>981</v>
      </c>
      <c r="M1165" s="93">
        <v>38</v>
      </c>
      <c r="N1165" s="94">
        <v>45186</v>
      </c>
      <c r="O1165" s="94">
        <v>45193</v>
      </c>
      <c r="P1165" s="93" t="s">
        <v>1745</v>
      </c>
      <c r="Q1165" s="93" t="s">
        <v>3</v>
      </c>
      <c r="R1165" s="95" t="s">
        <v>975</v>
      </c>
      <c r="S1165" s="95" t="s">
        <v>1060</v>
      </c>
      <c r="T1165" s="95" t="s">
        <v>1128</v>
      </c>
      <c r="U1165" s="97">
        <v>45189</v>
      </c>
    </row>
    <row r="1166" spans="1:21">
      <c r="A1166" s="86">
        <v>45189.578264004631</v>
      </c>
      <c r="B1166" s="87" t="s">
        <v>31</v>
      </c>
      <c r="C1166" s="88" t="s">
        <v>957</v>
      </c>
      <c r="D1166" s="87" t="s">
        <v>1758</v>
      </c>
      <c r="E1166" s="89">
        <v>2.5</v>
      </c>
      <c r="F1166" s="87">
        <v>6984668</v>
      </c>
      <c r="G1166" s="87" t="s">
        <v>68</v>
      </c>
      <c r="H1166" s="87" t="s">
        <v>69</v>
      </c>
      <c r="I1166" s="87" t="s">
        <v>44</v>
      </c>
      <c r="J1166" s="90">
        <v>90.75</v>
      </c>
      <c r="K1166" s="90">
        <v>226.875</v>
      </c>
      <c r="L1166" s="87" t="s">
        <v>973</v>
      </c>
      <c r="M1166" s="87">
        <v>38</v>
      </c>
      <c r="N1166" s="88">
        <v>45186</v>
      </c>
      <c r="O1166" s="88">
        <v>45193</v>
      </c>
      <c r="P1166" s="87" t="s">
        <v>1745</v>
      </c>
      <c r="Q1166" s="87" t="s">
        <v>3</v>
      </c>
      <c r="R1166" s="89" t="s">
        <v>975</v>
      </c>
      <c r="S1166" s="89" t="s">
        <v>1060</v>
      </c>
      <c r="T1166" s="89" t="s">
        <v>1128</v>
      </c>
      <c r="U1166" s="91">
        <v>45189</v>
      </c>
    </row>
    <row r="1167" spans="1:21">
      <c r="A1167" s="92">
        <v>45191.495224999999</v>
      </c>
      <c r="B1167" s="93" t="s">
        <v>66</v>
      </c>
      <c r="C1167" s="94" t="s">
        <v>957</v>
      </c>
      <c r="D1167" s="93" t="s">
        <v>376</v>
      </c>
      <c r="E1167" s="95">
        <v>1</v>
      </c>
      <c r="F1167" s="93">
        <v>6988041</v>
      </c>
      <c r="G1167" s="93" t="s">
        <v>68</v>
      </c>
      <c r="H1167" s="93" t="s">
        <v>69</v>
      </c>
      <c r="I1167" s="93" t="s">
        <v>44</v>
      </c>
      <c r="J1167" s="96">
        <v>112.96</v>
      </c>
      <c r="K1167" s="96">
        <v>112.96</v>
      </c>
      <c r="L1167" s="93" t="s">
        <v>973</v>
      </c>
      <c r="M1167" s="93">
        <v>38</v>
      </c>
      <c r="N1167" s="94">
        <v>45186</v>
      </c>
      <c r="O1167" s="94">
        <v>45193</v>
      </c>
      <c r="P1167" s="93" t="s">
        <v>1745</v>
      </c>
      <c r="Q1167" s="93" t="s">
        <v>3</v>
      </c>
      <c r="R1167" s="95" t="s">
        <v>975</v>
      </c>
      <c r="S1167" s="95" t="s">
        <v>1060</v>
      </c>
      <c r="T1167" s="95" t="s">
        <v>1128</v>
      </c>
      <c r="U1167" s="97">
        <v>45189</v>
      </c>
    </row>
    <row r="1168" spans="1:21">
      <c r="A1168" s="86">
        <v>45191.50651284722</v>
      </c>
      <c r="B1168" s="87" t="s">
        <v>66</v>
      </c>
      <c r="C1168" s="88" t="s">
        <v>957</v>
      </c>
      <c r="D1168" s="87" t="s">
        <v>1746</v>
      </c>
      <c r="E1168" s="89">
        <v>5</v>
      </c>
      <c r="F1168" s="87">
        <v>6988041</v>
      </c>
      <c r="G1168" s="87" t="s">
        <v>68</v>
      </c>
      <c r="H1168" s="87" t="s">
        <v>69</v>
      </c>
      <c r="I1168" s="87" t="s">
        <v>44</v>
      </c>
      <c r="J1168" s="90">
        <v>112.96</v>
      </c>
      <c r="K1168" s="90">
        <v>564.79999999999995</v>
      </c>
      <c r="L1168" s="87" t="s">
        <v>973</v>
      </c>
      <c r="M1168" s="87">
        <v>38</v>
      </c>
      <c r="N1168" s="88">
        <v>45186</v>
      </c>
      <c r="O1168" s="88">
        <v>45193</v>
      </c>
      <c r="P1168" s="87" t="s">
        <v>1745</v>
      </c>
      <c r="Q1168" s="87" t="s">
        <v>3</v>
      </c>
      <c r="R1168" s="89" t="s">
        <v>975</v>
      </c>
      <c r="S1168" s="89" t="s">
        <v>1060</v>
      </c>
      <c r="T1168" s="89" t="s">
        <v>1128</v>
      </c>
      <c r="U1168" s="91">
        <v>45189</v>
      </c>
    </row>
    <row r="1169" spans="1:21">
      <c r="A1169" s="92">
        <v>45191.510802662036</v>
      </c>
      <c r="B1169" s="93" t="s">
        <v>66</v>
      </c>
      <c r="C1169" s="94" t="s">
        <v>957</v>
      </c>
      <c r="D1169" s="93" t="s">
        <v>1759</v>
      </c>
      <c r="E1169" s="95">
        <v>2</v>
      </c>
      <c r="F1169" s="93">
        <v>6984733</v>
      </c>
      <c r="G1169" s="93" t="s">
        <v>68</v>
      </c>
      <c r="H1169" s="93" t="s">
        <v>69</v>
      </c>
      <c r="I1169" s="93" t="s">
        <v>44</v>
      </c>
      <c r="J1169" s="96">
        <v>112.96</v>
      </c>
      <c r="K1169" s="96">
        <v>225.92</v>
      </c>
      <c r="L1169" s="93" t="s">
        <v>973</v>
      </c>
      <c r="M1169" s="93">
        <v>38</v>
      </c>
      <c r="N1169" s="94">
        <v>45186</v>
      </c>
      <c r="O1169" s="94">
        <v>45193</v>
      </c>
      <c r="P1169" s="93" t="s">
        <v>1745</v>
      </c>
      <c r="Q1169" s="93" t="s">
        <v>3</v>
      </c>
      <c r="R1169" s="95" t="s">
        <v>975</v>
      </c>
      <c r="S1169" s="95" t="s">
        <v>1060</v>
      </c>
      <c r="T1169" s="95" t="s">
        <v>1128</v>
      </c>
      <c r="U1169" s="97">
        <v>45189</v>
      </c>
    </row>
    <row r="1170" spans="1:21">
      <c r="A1170" s="86">
        <v>45219.383754166665</v>
      </c>
      <c r="B1170" s="87" t="s">
        <v>76</v>
      </c>
      <c r="C1170" s="88" t="s">
        <v>957</v>
      </c>
      <c r="D1170" s="87" t="s">
        <v>77</v>
      </c>
      <c r="E1170" s="89">
        <v>1</v>
      </c>
      <c r="F1170" s="87">
        <v>6984733</v>
      </c>
      <c r="G1170" s="87" t="s">
        <v>117</v>
      </c>
      <c r="H1170" s="87" t="s">
        <v>69</v>
      </c>
      <c r="I1170" s="87" t="s">
        <v>44</v>
      </c>
      <c r="J1170" s="90">
        <v>116.75</v>
      </c>
      <c r="K1170" s="90">
        <v>116.75</v>
      </c>
      <c r="L1170" s="87" t="s">
        <v>973</v>
      </c>
      <c r="M1170" s="87">
        <v>38</v>
      </c>
      <c r="N1170" s="88">
        <v>45186</v>
      </c>
      <c r="O1170" s="88">
        <v>45193</v>
      </c>
      <c r="P1170" s="87" t="s">
        <v>1745</v>
      </c>
      <c r="Q1170" s="87" t="s">
        <v>3</v>
      </c>
      <c r="R1170" s="89" t="s">
        <v>975</v>
      </c>
      <c r="S1170" s="89" t="s">
        <v>1060</v>
      </c>
      <c r="T1170" s="89" t="s">
        <v>1128</v>
      </c>
      <c r="U1170" s="91">
        <v>45189</v>
      </c>
    </row>
    <row r="1171" spans="1:21">
      <c r="A1171" s="92">
        <v>45219.38377615741</v>
      </c>
      <c r="B1171" s="93" t="s">
        <v>76</v>
      </c>
      <c r="C1171" s="94" t="s">
        <v>957</v>
      </c>
      <c r="D1171" s="93" t="s">
        <v>77</v>
      </c>
      <c r="E1171" s="95">
        <v>1</v>
      </c>
      <c r="F1171" s="93">
        <v>6984733</v>
      </c>
      <c r="G1171" s="93" t="s">
        <v>117</v>
      </c>
      <c r="H1171" s="93" t="s">
        <v>69</v>
      </c>
      <c r="I1171" s="93" t="s">
        <v>44</v>
      </c>
      <c r="J1171" s="96">
        <v>116.75</v>
      </c>
      <c r="K1171" s="96">
        <v>116.75</v>
      </c>
      <c r="L1171" s="93" t="s">
        <v>973</v>
      </c>
      <c r="M1171" s="93">
        <v>38</v>
      </c>
      <c r="N1171" s="94">
        <v>45186</v>
      </c>
      <c r="O1171" s="94">
        <v>45193</v>
      </c>
      <c r="P1171" s="93" t="s">
        <v>1745</v>
      </c>
      <c r="Q1171" s="93" t="s">
        <v>3</v>
      </c>
      <c r="R1171" s="95" t="s">
        <v>975</v>
      </c>
      <c r="S1171" s="95" t="s">
        <v>1060</v>
      </c>
      <c r="T1171" s="95" t="s">
        <v>1128</v>
      </c>
      <c r="U1171" s="97">
        <v>45189</v>
      </c>
    </row>
    <row r="1172" spans="1:21">
      <c r="A1172" s="86">
        <v>45190.571462384258</v>
      </c>
      <c r="B1172" s="87" t="s">
        <v>31</v>
      </c>
      <c r="C1172" s="88" t="s">
        <v>1760</v>
      </c>
      <c r="D1172" s="87" t="s">
        <v>1761</v>
      </c>
      <c r="E1172" s="89">
        <v>6</v>
      </c>
      <c r="F1172" s="87" t="s">
        <v>68</v>
      </c>
      <c r="G1172" s="87" t="s">
        <v>68</v>
      </c>
      <c r="H1172" s="87" t="s">
        <v>1010</v>
      </c>
      <c r="I1172" s="87" t="s">
        <v>44</v>
      </c>
      <c r="J1172" s="90">
        <v>90.75</v>
      </c>
      <c r="K1172" s="90">
        <v>544.5</v>
      </c>
      <c r="L1172" s="87" t="s">
        <v>981</v>
      </c>
      <c r="M1172" s="87">
        <v>38</v>
      </c>
      <c r="N1172" s="88">
        <v>45186</v>
      </c>
      <c r="O1172" s="88">
        <v>45193</v>
      </c>
      <c r="P1172" s="87" t="s">
        <v>1745</v>
      </c>
      <c r="Q1172" s="87" t="s">
        <v>3</v>
      </c>
      <c r="R1172" s="89" t="s">
        <v>975</v>
      </c>
      <c r="S1172" s="89" t="s">
        <v>1179</v>
      </c>
      <c r="T1172" s="89" t="s">
        <v>1128</v>
      </c>
      <c r="U1172" s="91">
        <v>45190</v>
      </c>
    </row>
    <row r="1173" spans="1:21">
      <c r="A1173" s="92">
        <v>45190.571717129627</v>
      </c>
      <c r="B1173" s="93" t="s">
        <v>35</v>
      </c>
      <c r="C1173" s="94" t="s">
        <v>1760</v>
      </c>
      <c r="D1173" s="93" t="s">
        <v>1761</v>
      </c>
      <c r="E1173" s="95">
        <v>6</v>
      </c>
      <c r="F1173" s="93" t="s">
        <v>68</v>
      </c>
      <c r="G1173" s="93" t="s">
        <v>68</v>
      </c>
      <c r="H1173" s="93" t="s">
        <v>1010</v>
      </c>
      <c r="I1173" s="93" t="s">
        <v>44</v>
      </c>
      <c r="J1173" s="96">
        <v>109.19</v>
      </c>
      <c r="K1173" s="96">
        <v>655.14</v>
      </c>
      <c r="L1173" s="93" t="s">
        <v>981</v>
      </c>
      <c r="M1173" s="93">
        <v>38</v>
      </c>
      <c r="N1173" s="94">
        <v>45186</v>
      </c>
      <c r="O1173" s="94">
        <v>45193</v>
      </c>
      <c r="P1173" s="93" t="s">
        <v>1745</v>
      </c>
      <c r="Q1173" s="93" t="s">
        <v>3</v>
      </c>
      <c r="R1173" s="95" t="s">
        <v>975</v>
      </c>
      <c r="S1173" s="95" t="s">
        <v>1179</v>
      </c>
      <c r="T1173" s="95" t="s">
        <v>1128</v>
      </c>
      <c r="U1173" s="97">
        <v>45190</v>
      </c>
    </row>
    <row r="1174" spans="1:21">
      <c r="A1174" s="86">
        <v>45190.572308912037</v>
      </c>
      <c r="B1174" s="87" t="s">
        <v>35</v>
      </c>
      <c r="C1174" s="88" t="s">
        <v>1760</v>
      </c>
      <c r="D1174" s="87" t="s">
        <v>1762</v>
      </c>
      <c r="E1174" s="89">
        <v>2</v>
      </c>
      <c r="F1174" s="87" t="s">
        <v>68</v>
      </c>
      <c r="G1174" s="87" t="s">
        <v>68</v>
      </c>
      <c r="H1174" s="87" t="s">
        <v>1012</v>
      </c>
      <c r="I1174" s="87" t="s">
        <v>44</v>
      </c>
      <c r="J1174" s="90">
        <v>109.19</v>
      </c>
      <c r="K1174" s="90">
        <v>218.38</v>
      </c>
      <c r="L1174" s="87" t="s">
        <v>981</v>
      </c>
      <c r="M1174" s="87">
        <v>38</v>
      </c>
      <c r="N1174" s="88">
        <v>45186</v>
      </c>
      <c r="O1174" s="88">
        <v>45193</v>
      </c>
      <c r="P1174" s="87" t="s">
        <v>1745</v>
      </c>
      <c r="Q1174" s="87" t="s">
        <v>3</v>
      </c>
      <c r="R1174" s="89" t="s">
        <v>975</v>
      </c>
      <c r="S1174" s="89" t="s">
        <v>1179</v>
      </c>
      <c r="T1174" s="89" t="s">
        <v>1128</v>
      </c>
      <c r="U1174" s="91">
        <v>45190</v>
      </c>
    </row>
    <row r="1175" spans="1:21">
      <c r="A1175" s="92">
        <v>45190.572376504628</v>
      </c>
      <c r="B1175" s="93" t="s">
        <v>31</v>
      </c>
      <c r="C1175" s="94" t="s">
        <v>1760</v>
      </c>
      <c r="D1175" s="93" t="s">
        <v>1762</v>
      </c>
      <c r="E1175" s="95">
        <v>2</v>
      </c>
      <c r="F1175" s="93" t="s">
        <v>68</v>
      </c>
      <c r="G1175" s="93" t="s">
        <v>68</v>
      </c>
      <c r="H1175" s="93" t="s">
        <v>1012</v>
      </c>
      <c r="I1175" s="93" t="s">
        <v>44</v>
      </c>
      <c r="J1175" s="96">
        <v>90.75</v>
      </c>
      <c r="K1175" s="96">
        <v>181.5</v>
      </c>
      <c r="L1175" s="93" t="s">
        <v>981</v>
      </c>
      <c r="M1175" s="93">
        <v>38</v>
      </c>
      <c r="N1175" s="94">
        <v>45186</v>
      </c>
      <c r="O1175" s="94">
        <v>45193</v>
      </c>
      <c r="P1175" s="93" t="s">
        <v>1745</v>
      </c>
      <c r="Q1175" s="93" t="s">
        <v>3</v>
      </c>
      <c r="R1175" s="95" t="s">
        <v>975</v>
      </c>
      <c r="S1175" s="95" t="s">
        <v>1179</v>
      </c>
      <c r="T1175" s="95" t="s">
        <v>1128</v>
      </c>
      <c r="U1175" s="97">
        <v>45190</v>
      </c>
    </row>
    <row r="1176" spans="1:21">
      <c r="A1176" s="86">
        <v>45191.506721759259</v>
      </c>
      <c r="B1176" s="87" t="s">
        <v>66</v>
      </c>
      <c r="C1176" s="88" t="s">
        <v>1760</v>
      </c>
      <c r="D1176" s="87" t="s">
        <v>1746</v>
      </c>
      <c r="E1176" s="89">
        <v>5</v>
      </c>
      <c r="F1176" s="87">
        <v>6988041</v>
      </c>
      <c r="G1176" s="87" t="s">
        <v>68</v>
      </c>
      <c r="H1176" s="87" t="s">
        <v>69</v>
      </c>
      <c r="I1176" s="87" t="s">
        <v>44</v>
      </c>
      <c r="J1176" s="90">
        <v>112.96</v>
      </c>
      <c r="K1176" s="90">
        <v>564.79999999999995</v>
      </c>
      <c r="L1176" s="87" t="s">
        <v>973</v>
      </c>
      <c r="M1176" s="87">
        <v>38</v>
      </c>
      <c r="N1176" s="88">
        <v>45186</v>
      </c>
      <c r="O1176" s="88">
        <v>45193</v>
      </c>
      <c r="P1176" s="87" t="s">
        <v>1745</v>
      </c>
      <c r="Q1176" s="87" t="s">
        <v>3</v>
      </c>
      <c r="R1176" s="89" t="s">
        <v>975</v>
      </c>
      <c r="S1176" s="89" t="s">
        <v>1179</v>
      </c>
      <c r="T1176" s="89" t="s">
        <v>1128</v>
      </c>
      <c r="U1176" s="91">
        <v>45190</v>
      </c>
    </row>
    <row r="1177" spans="1:21">
      <c r="A1177" s="92">
        <v>45191.507442824077</v>
      </c>
      <c r="B1177" s="93" t="s">
        <v>66</v>
      </c>
      <c r="C1177" s="94" t="s">
        <v>1760</v>
      </c>
      <c r="D1177" s="93" t="s">
        <v>212</v>
      </c>
      <c r="E1177" s="95">
        <v>2</v>
      </c>
      <c r="F1177" s="93">
        <v>6984733</v>
      </c>
      <c r="G1177" s="93" t="s">
        <v>68</v>
      </c>
      <c r="H1177" s="93" t="s">
        <v>69</v>
      </c>
      <c r="I1177" s="93" t="s">
        <v>44</v>
      </c>
      <c r="J1177" s="96">
        <v>112.96</v>
      </c>
      <c r="K1177" s="96">
        <v>225.92</v>
      </c>
      <c r="L1177" s="93" t="s">
        <v>973</v>
      </c>
      <c r="M1177" s="93">
        <v>38</v>
      </c>
      <c r="N1177" s="94">
        <v>45186</v>
      </c>
      <c r="O1177" s="94">
        <v>45193</v>
      </c>
      <c r="P1177" s="93" t="s">
        <v>1745</v>
      </c>
      <c r="Q1177" s="93" t="s">
        <v>3</v>
      </c>
      <c r="R1177" s="95" t="s">
        <v>975</v>
      </c>
      <c r="S1177" s="95" t="s">
        <v>1179</v>
      </c>
      <c r="T1177" s="95" t="s">
        <v>1128</v>
      </c>
      <c r="U1177" s="97">
        <v>45190</v>
      </c>
    </row>
    <row r="1178" spans="1:21">
      <c r="A1178" s="86">
        <v>45191.522113078703</v>
      </c>
      <c r="B1178" s="87" t="s">
        <v>66</v>
      </c>
      <c r="C1178" s="88" t="s">
        <v>1760</v>
      </c>
      <c r="D1178" s="87" t="s">
        <v>1763</v>
      </c>
      <c r="E1178" s="89">
        <v>1</v>
      </c>
      <c r="F1178" s="87">
        <v>79024</v>
      </c>
      <c r="G1178" s="87" t="s">
        <v>68</v>
      </c>
      <c r="H1178" s="87" t="s">
        <v>69</v>
      </c>
      <c r="I1178" s="87" t="s">
        <v>44</v>
      </c>
      <c r="J1178" s="90">
        <v>112.96</v>
      </c>
      <c r="K1178" s="90">
        <v>112.96</v>
      </c>
      <c r="L1178" s="87" t="s">
        <v>973</v>
      </c>
      <c r="M1178" s="87">
        <v>38</v>
      </c>
      <c r="N1178" s="88">
        <v>45186</v>
      </c>
      <c r="O1178" s="88">
        <v>45193</v>
      </c>
      <c r="P1178" s="87" t="s">
        <v>1745</v>
      </c>
      <c r="Q1178" s="87" t="s">
        <v>3</v>
      </c>
      <c r="R1178" s="89" t="s">
        <v>975</v>
      </c>
      <c r="S1178" s="89" t="s">
        <v>1179</v>
      </c>
      <c r="T1178" s="89" t="s">
        <v>1128</v>
      </c>
      <c r="U1178" s="91">
        <v>45190</v>
      </c>
    </row>
    <row r="1179" spans="1:21">
      <c r="A1179" s="92">
        <v>45219.383941203705</v>
      </c>
      <c r="B1179" s="93" t="s">
        <v>76</v>
      </c>
      <c r="C1179" s="94" t="s">
        <v>1760</v>
      </c>
      <c r="D1179" s="93" t="s">
        <v>77</v>
      </c>
      <c r="E1179" s="95">
        <v>1</v>
      </c>
      <c r="F1179" s="93">
        <v>6984733</v>
      </c>
      <c r="G1179" s="93" t="s">
        <v>117</v>
      </c>
      <c r="H1179" s="93" t="s">
        <v>69</v>
      </c>
      <c r="I1179" s="93" t="s">
        <v>44</v>
      </c>
      <c r="J1179" s="96">
        <v>116.75</v>
      </c>
      <c r="K1179" s="96">
        <v>116.75</v>
      </c>
      <c r="L1179" s="93" t="s">
        <v>973</v>
      </c>
      <c r="M1179" s="93">
        <v>38</v>
      </c>
      <c r="N1179" s="94">
        <v>45186</v>
      </c>
      <c r="O1179" s="94">
        <v>45193</v>
      </c>
      <c r="P1179" s="93" t="s">
        <v>1745</v>
      </c>
      <c r="Q1179" s="93" t="s">
        <v>3</v>
      </c>
      <c r="R1179" s="95" t="s">
        <v>975</v>
      </c>
      <c r="S1179" s="95" t="s">
        <v>1179</v>
      </c>
      <c r="T1179" s="95" t="s">
        <v>1128</v>
      </c>
      <c r="U1179" s="97">
        <v>45190</v>
      </c>
    </row>
    <row r="1180" spans="1:21">
      <c r="A1180" s="86">
        <v>45191.461922569448</v>
      </c>
      <c r="B1180" s="87" t="s">
        <v>31</v>
      </c>
      <c r="C1180" s="88" t="s">
        <v>1764</v>
      </c>
      <c r="D1180" s="87" t="s">
        <v>1765</v>
      </c>
      <c r="E1180" s="89">
        <v>5</v>
      </c>
      <c r="F1180" s="87" t="s">
        <v>68</v>
      </c>
      <c r="G1180" s="87" t="s">
        <v>68</v>
      </c>
      <c r="H1180" s="87" t="s">
        <v>92</v>
      </c>
      <c r="I1180" s="87" t="s">
        <v>44</v>
      </c>
      <c r="J1180" s="90">
        <v>90.75</v>
      </c>
      <c r="K1180" s="90">
        <v>453.75</v>
      </c>
      <c r="L1180" s="87" t="s">
        <v>981</v>
      </c>
      <c r="M1180" s="87">
        <v>38</v>
      </c>
      <c r="N1180" s="88">
        <v>45186</v>
      </c>
      <c r="O1180" s="88">
        <v>45193</v>
      </c>
      <c r="P1180" s="87" t="s">
        <v>1745</v>
      </c>
      <c r="Q1180" s="87" t="s">
        <v>3</v>
      </c>
      <c r="R1180" s="89" t="s">
        <v>975</v>
      </c>
      <c r="S1180" s="89" t="s">
        <v>976</v>
      </c>
      <c r="T1180" s="89" t="s">
        <v>1128</v>
      </c>
      <c r="U1180" s="91">
        <v>45191</v>
      </c>
    </row>
    <row r="1181" spans="1:21">
      <c r="A1181" s="92">
        <v>45191.462144791665</v>
      </c>
      <c r="B1181" s="93" t="s">
        <v>66</v>
      </c>
      <c r="C1181" s="94" t="s">
        <v>1764</v>
      </c>
      <c r="D1181" s="93" t="s">
        <v>1765</v>
      </c>
      <c r="E1181" s="95">
        <v>4</v>
      </c>
      <c r="F1181" s="93" t="s">
        <v>68</v>
      </c>
      <c r="G1181" s="93" t="s">
        <v>68</v>
      </c>
      <c r="H1181" s="93" t="s">
        <v>92</v>
      </c>
      <c r="I1181" s="93" t="s">
        <v>44</v>
      </c>
      <c r="J1181" s="96">
        <v>112.96</v>
      </c>
      <c r="K1181" s="96">
        <v>451.84</v>
      </c>
      <c r="L1181" s="93" t="s">
        <v>981</v>
      </c>
      <c r="M1181" s="93">
        <v>38</v>
      </c>
      <c r="N1181" s="94">
        <v>45186</v>
      </c>
      <c r="O1181" s="94">
        <v>45193</v>
      </c>
      <c r="P1181" s="93" t="s">
        <v>1745</v>
      </c>
      <c r="Q1181" s="93" t="s">
        <v>3</v>
      </c>
      <c r="R1181" s="95" t="s">
        <v>975</v>
      </c>
      <c r="S1181" s="95" t="s">
        <v>976</v>
      </c>
      <c r="T1181" s="95" t="s">
        <v>1128</v>
      </c>
      <c r="U1181" s="97">
        <v>45191</v>
      </c>
    </row>
    <row r="1182" spans="1:21">
      <c r="A1182" s="86">
        <v>45191.522543634259</v>
      </c>
      <c r="B1182" s="87" t="s">
        <v>66</v>
      </c>
      <c r="C1182" s="88" t="s">
        <v>1764</v>
      </c>
      <c r="D1182" s="87" t="s">
        <v>1763</v>
      </c>
      <c r="E1182" s="89">
        <v>2</v>
      </c>
      <c r="F1182" s="87">
        <v>79024</v>
      </c>
      <c r="G1182" s="87" t="s">
        <v>68</v>
      </c>
      <c r="H1182" s="87" t="s">
        <v>69</v>
      </c>
      <c r="I1182" s="87" t="s">
        <v>44</v>
      </c>
      <c r="J1182" s="90">
        <v>112.96</v>
      </c>
      <c r="K1182" s="90">
        <v>225.92</v>
      </c>
      <c r="L1182" s="87" t="s">
        <v>973</v>
      </c>
      <c r="M1182" s="87">
        <v>38</v>
      </c>
      <c r="N1182" s="88">
        <v>45186</v>
      </c>
      <c r="O1182" s="88">
        <v>45193</v>
      </c>
      <c r="P1182" s="87" t="s">
        <v>1745</v>
      </c>
      <c r="Q1182" s="87" t="s">
        <v>3</v>
      </c>
      <c r="R1182" s="89" t="s">
        <v>975</v>
      </c>
      <c r="S1182" s="89" t="s">
        <v>976</v>
      </c>
      <c r="T1182" s="89" t="s">
        <v>1128</v>
      </c>
      <c r="U1182" s="91">
        <v>45191</v>
      </c>
    </row>
    <row r="1183" spans="1:21">
      <c r="A1183" s="92">
        <v>45191.527241550924</v>
      </c>
      <c r="B1183" s="93" t="s">
        <v>66</v>
      </c>
      <c r="C1183" s="94" t="s">
        <v>1764</v>
      </c>
      <c r="D1183" s="93" t="s">
        <v>1766</v>
      </c>
      <c r="E1183" s="95">
        <v>1</v>
      </c>
      <c r="F1183" s="93">
        <v>6984733</v>
      </c>
      <c r="G1183" s="93" t="s">
        <v>68</v>
      </c>
      <c r="H1183" s="93" t="s">
        <v>69</v>
      </c>
      <c r="I1183" s="93" t="s">
        <v>44</v>
      </c>
      <c r="J1183" s="96">
        <v>112.96</v>
      </c>
      <c r="K1183" s="96">
        <v>112.96</v>
      </c>
      <c r="L1183" s="93" t="s">
        <v>973</v>
      </c>
      <c r="M1183" s="93">
        <v>38</v>
      </c>
      <c r="N1183" s="94">
        <v>45186</v>
      </c>
      <c r="O1183" s="94">
        <v>45193</v>
      </c>
      <c r="P1183" s="93" t="s">
        <v>1745</v>
      </c>
      <c r="Q1183" s="93" t="s">
        <v>3</v>
      </c>
      <c r="R1183" s="95" t="s">
        <v>975</v>
      </c>
      <c r="S1183" s="95" t="s">
        <v>976</v>
      </c>
      <c r="T1183" s="95" t="s">
        <v>1128</v>
      </c>
      <c r="U1183" s="97">
        <v>45191</v>
      </c>
    </row>
    <row r="1184" spans="1:21">
      <c r="A1184" s="86">
        <v>45191.531192361108</v>
      </c>
      <c r="B1184" s="87" t="s">
        <v>31</v>
      </c>
      <c r="C1184" s="88" t="s">
        <v>1764</v>
      </c>
      <c r="D1184" s="87" t="s">
        <v>1767</v>
      </c>
      <c r="E1184" s="89">
        <v>3</v>
      </c>
      <c r="F1184" s="87">
        <v>79024</v>
      </c>
      <c r="G1184" s="87" t="s">
        <v>68</v>
      </c>
      <c r="H1184" s="87" t="s">
        <v>69</v>
      </c>
      <c r="I1184" s="87" t="s">
        <v>44</v>
      </c>
      <c r="J1184" s="90">
        <v>90.75</v>
      </c>
      <c r="K1184" s="90">
        <v>272.25</v>
      </c>
      <c r="L1184" s="87" t="s">
        <v>973</v>
      </c>
      <c r="M1184" s="87">
        <v>38</v>
      </c>
      <c r="N1184" s="88">
        <v>45186</v>
      </c>
      <c r="O1184" s="88">
        <v>45193</v>
      </c>
      <c r="P1184" s="87" t="s">
        <v>1745</v>
      </c>
      <c r="Q1184" s="87" t="s">
        <v>3</v>
      </c>
      <c r="R1184" s="89" t="s">
        <v>975</v>
      </c>
      <c r="S1184" s="89" t="s">
        <v>976</v>
      </c>
      <c r="T1184" s="89" t="s">
        <v>1128</v>
      </c>
      <c r="U1184" s="91">
        <v>45191</v>
      </c>
    </row>
    <row r="1185" spans="1:21">
      <c r="A1185" s="92">
        <v>45191.537983796297</v>
      </c>
      <c r="B1185" s="93" t="s">
        <v>35</v>
      </c>
      <c r="C1185" s="94" t="s">
        <v>1764</v>
      </c>
      <c r="D1185" s="93" t="s">
        <v>1768</v>
      </c>
      <c r="E1185" s="95">
        <v>7</v>
      </c>
      <c r="F1185" s="93">
        <v>6903612</v>
      </c>
      <c r="G1185" s="93" t="s">
        <v>68</v>
      </c>
      <c r="H1185" s="93" t="s">
        <v>69</v>
      </c>
      <c r="I1185" s="93" t="s">
        <v>44</v>
      </c>
      <c r="J1185" s="96">
        <v>109.19</v>
      </c>
      <c r="K1185" s="96">
        <v>764.32999999999993</v>
      </c>
      <c r="L1185" s="93" t="s">
        <v>973</v>
      </c>
      <c r="M1185" s="93">
        <v>38</v>
      </c>
      <c r="N1185" s="94">
        <v>45186</v>
      </c>
      <c r="O1185" s="94">
        <v>45193</v>
      </c>
      <c r="P1185" s="93" t="s">
        <v>1745</v>
      </c>
      <c r="Q1185" s="93" t="s">
        <v>3</v>
      </c>
      <c r="R1185" s="95" t="s">
        <v>975</v>
      </c>
      <c r="S1185" s="95" t="s">
        <v>976</v>
      </c>
      <c r="T1185" s="95" t="s">
        <v>1128</v>
      </c>
      <c r="U1185" s="97">
        <v>45191</v>
      </c>
    </row>
    <row r="1186" spans="1:21">
      <c r="A1186" s="86">
        <v>45219.384396759262</v>
      </c>
      <c r="B1186" s="87" t="s">
        <v>76</v>
      </c>
      <c r="C1186" s="88" t="s">
        <v>1764</v>
      </c>
      <c r="D1186" s="87" t="s">
        <v>77</v>
      </c>
      <c r="E1186" s="89">
        <v>2</v>
      </c>
      <c r="F1186" s="87">
        <v>6984733</v>
      </c>
      <c r="G1186" s="87" t="s">
        <v>117</v>
      </c>
      <c r="H1186" s="87" t="s">
        <v>69</v>
      </c>
      <c r="I1186" s="87" t="s">
        <v>44</v>
      </c>
      <c r="J1186" s="90">
        <v>116.75</v>
      </c>
      <c r="K1186" s="90">
        <v>233.5</v>
      </c>
      <c r="L1186" s="87" t="s">
        <v>973</v>
      </c>
      <c r="M1186" s="87">
        <v>38</v>
      </c>
      <c r="N1186" s="88">
        <v>45186</v>
      </c>
      <c r="O1186" s="88">
        <v>45193</v>
      </c>
      <c r="P1186" s="87" t="s">
        <v>1745</v>
      </c>
      <c r="Q1186" s="87" t="s">
        <v>3</v>
      </c>
      <c r="R1186" s="89" t="s">
        <v>975</v>
      </c>
      <c r="S1186" s="89" t="s">
        <v>976</v>
      </c>
      <c r="T1186" s="89" t="s">
        <v>1128</v>
      </c>
      <c r="U1186" s="91">
        <v>45191</v>
      </c>
    </row>
    <row r="1187" spans="1:21">
      <c r="A1187" s="92">
        <v>45194.574133680559</v>
      </c>
      <c r="B1187" s="93" t="s">
        <v>31</v>
      </c>
      <c r="C1187" s="94" t="s">
        <v>1769</v>
      </c>
      <c r="D1187" s="93" t="s">
        <v>1770</v>
      </c>
      <c r="E1187" s="95">
        <v>3.5</v>
      </c>
      <c r="F1187" s="93">
        <v>79024</v>
      </c>
      <c r="G1187" s="93" t="s">
        <v>68</v>
      </c>
      <c r="H1187" s="93" t="s">
        <v>69</v>
      </c>
      <c r="I1187" s="93" t="s">
        <v>44</v>
      </c>
      <c r="J1187" s="96">
        <v>90.75</v>
      </c>
      <c r="K1187" s="96">
        <v>317.625</v>
      </c>
      <c r="L1187" s="93" t="s">
        <v>973</v>
      </c>
      <c r="M1187" s="93">
        <v>39</v>
      </c>
      <c r="N1187" s="94">
        <v>45193</v>
      </c>
      <c r="O1187" s="94">
        <v>45200</v>
      </c>
      <c r="P1187" s="93" t="s">
        <v>1771</v>
      </c>
      <c r="Q1187" s="93" t="s">
        <v>3</v>
      </c>
      <c r="R1187" s="95" t="s">
        <v>975</v>
      </c>
      <c r="S1187" s="95" t="s">
        <v>1081</v>
      </c>
      <c r="T1187" s="95" t="s">
        <v>1128</v>
      </c>
      <c r="U1187" s="97">
        <v>45194</v>
      </c>
    </row>
    <row r="1188" spans="1:21">
      <c r="A1188" s="86">
        <v>45194.57485960648</v>
      </c>
      <c r="B1188" s="87" t="s">
        <v>31</v>
      </c>
      <c r="C1188" s="88" t="s">
        <v>1769</v>
      </c>
      <c r="D1188" s="87" t="s">
        <v>1743</v>
      </c>
      <c r="E1188" s="89">
        <v>3.5</v>
      </c>
      <c r="F1188" s="87">
        <v>6988041</v>
      </c>
      <c r="G1188" s="87" t="s">
        <v>68</v>
      </c>
      <c r="H1188" s="87" t="s">
        <v>69</v>
      </c>
      <c r="I1188" s="87" t="s">
        <v>44</v>
      </c>
      <c r="J1188" s="90">
        <v>90.75</v>
      </c>
      <c r="K1188" s="90">
        <v>317.625</v>
      </c>
      <c r="L1188" s="87" t="s">
        <v>973</v>
      </c>
      <c r="M1188" s="87">
        <v>39</v>
      </c>
      <c r="N1188" s="88">
        <v>45193</v>
      </c>
      <c r="O1188" s="88">
        <v>45200</v>
      </c>
      <c r="P1188" s="87" t="s">
        <v>1771</v>
      </c>
      <c r="Q1188" s="87" t="s">
        <v>3</v>
      </c>
      <c r="R1188" s="89" t="s">
        <v>975</v>
      </c>
      <c r="S1188" s="89" t="s">
        <v>1081</v>
      </c>
      <c r="T1188" s="89" t="s">
        <v>1128</v>
      </c>
      <c r="U1188" s="91">
        <v>45194</v>
      </c>
    </row>
    <row r="1189" spans="1:21">
      <c r="A1189" s="92">
        <v>45194.577099074071</v>
      </c>
      <c r="B1189" s="93" t="s">
        <v>31</v>
      </c>
      <c r="C1189" s="94" t="s">
        <v>1769</v>
      </c>
      <c r="D1189" s="93" t="s">
        <v>1772</v>
      </c>
      <c r="E1189" s="95">
        <v>1</v>
      </c>
      <c r="F1189" s="93">
        <v>6984733</v>
      </c>
      <c r="G1189" s="93" t="s">
        <v>68</v>
      </c>
      <c r="H1189" s="93" t="s">
        <v>69</v>
      </c>
      <c r="I1189" s="93" t="s">
        <v>44</v>
      </c>
      <c r="J1189" s="96">
        <v>90.75</v>
      </c>
      <c r="K1189" s="96">
        <v>90.75</v>
      </c>
      <c r="L1189" s="93" t="s">
        <v>973</v>
      </c>
      <c r="M1189" s="93">
        <v>39</v>
      </c>
      <c r="N1189" s="94">
        <v>45193</v>
      </c>
      <c r="O1189" s="94">
        <v>45200</v>
      </c>
      <c r="P1189" s="93" t="s">
        <v>1771</v>
      </c>
      <c r="Q1189" s="93" t="s">
        <v>3</v>
      </c>
      <c r="R1189" s="95" t="s">
        <v>975</v>
      </c>
      <c r="S1189" s="95" t="s">
        <v>1081</v>
      </c>
      <c r="T1189" s="95" t="s">
        <v>1128</v>
      </c>
      <c r="U1189" s="97">
        <v>45194</v>
      </c>
    </row>
    <row r="1190" spans="1:21">
      <c r="A1190" s="86">
        <v>45194.5783212963</v>
      </c>
      <c r="B1190" s="87" t="s">
        <v>65</v>
      </c>
      <c r="C1190" s="88" t="s">
        <v>1769</v>
      </c>
      <c r="D1190" s="87" t="s">
        <v>1773</v>
      </c>
      <c r="E1190" s="89">
        <v>3</v>
      </c>
      <c r="F1190" s="87">
        <v>79024</v>
      </c>
      <c r="G1190" s="87" t="s">
        <v>68</v>
      </c>
      <c r="H1190" s="87" t="s">
        <v>69</v>
      </c>
      <c r="I1190" s="87" t="s">
        <v>44</v>
      </c>
      <c r="J1190" s="90">
        <v>111.36</v>
      </c>
      <c r="K1190" s="90">
        <v>334.08</v>
      </c>
      <c r="L1190" s="87" t="s">
        <v>973</v>
      </c>
      <c r="M1190" s="87">
        <v>39</v>
      </c>
      <c r="N1190" s="88">
        <v>45193</v>
      </c>
      <c r="O1190" s="88">
        <v>45200</v>
      </c>
      <c r="P1190" s="87" t="s">
        <v>1771</v>
      </c>
      <c r="Q1190" s="87" t="s">
        <v>3</v>
      </c>
      <c r="R1190" s="89" t="s">
        <v>975</v>
      </c>
      <c r="S1190" s="89" t="s">
        <v>1081</v>
      </c>
      <c r="T1190" s="89" t="s">
        <v>1128</v>
      </c>
      <c r="U1190" s="91">
        <v>45194</v>
      </c>
    </row>
    <row r="1191" spans="1:21">
      <c r="A1191" s="92">
        <v>45194.578965856483</v>
      </c>
      <c r="B1191" s="93" t="s">
        <v>65</v>
      </c>
      <c r="C1191" s="94" t="s">
        <v>1769</v>
      </c>
      <c r="D1191" s="93" t="s">
        <v>1774</v>
      </c>
      <c r="E1191" s="95">
        <v>3.5</v>
      </c>
      <c r="F1191" s="93">
        <v>6988041</v>
      </c>
      <c r="G1191" s="93" t="s">
        <v>68</v>
      </c>
      <c r="H1191" s="93" t="s">
        <v>69</v>
      </c>
      <c r="I1191" s="93" t="s">
        <v>44</v>
      </c>
      <c r="J1191" s="96">
        <v>111.36</v>
      </c>
      <c r="K1191" s="96">
        <v>389.76</v>
      </c>
      <c r="L1191" s="93" t="s">
        <v>973</v>
      </c>
      <c r="M1191" s="93">
        <v>39</v>
      </c>
      <c r="N1191" s="94">
        <v>45193</v>
      </c>
      <c r="O1191" s="94">
        <v>45200</v>
      </c>
      <c r="P1191" s="93" t="s">
        <v>1771</v>
      </c>
      <c r="Q1191" s="93" t="s">
        <v>3</v>
      </c>
      <c r="R1191" s="95" t="s">
        <v>975</v>
      </c>
      <c r="S1191" s="95" t="s">
        <v>1081</v>
      </c>
      <c r="T1191" s="95" t="s">
        <v>1128</v>
      </c>
      <c r="U1191" s="97">
        <v>45194</v>
      </c>
    </row>
    <row r="1192" spans="1:21">
      <c r="A1192" s="86">
        <v>45194.579634837966</v>
      </c>
      <c r="B1192" s="87" t="s">
        <v>35</v>
      </c>
      <c r="C1192" s="88" t="s">
        <v>1769</v>
      </c>
      <c r="D1192" s="87" t="s">
        <v>1515</v>
      </c>
      <c r="E1192" s="89">
        <v>6.5</v>
      </c>
      <c r="F1192" s="87">
        <v>6903612</v>
      </c>
      <c r="G1192" s="87" t="s">
        <v>68</v>
      </c>
      <c r="H1192" s="87" t="s">
        <v>69</v>
      </c>
      <c r="I1192" s="87" t="s">
        <v>44</v>
      </c>
      <c r="J1192" s="90">
        <v>109.19</v>
      </c>
      <c r="K1192" s="90">
        <v>709.73500000000001</v>
      </c>
      <c r="L1192" s="87" t="s">
        <v>973</v>
      </c>
      <c r="M1192" s="87">
        <v>39</v>
      </c>
      <c r="N1192" s="88">
        <v>45193</v>
      </c>
      <c r="O1192" s="88">
        <v>45200</v>
      </c>
      <c r="P1192" s="87" t="s">
        <v>1771</v>
      </c>
      <c r="Q1192" s="87" t="s">
        <v>3</v>
      </c>
      <c r="R1192" s="89" t="s">
        <v>975</v>
      </c>
      <c r="S1192" s="89" t="s">
        <v>1081</v>
      </c>
      <c r="T1192" s="89" t="s">
        <v>1128</v>
      </c>
      <c r="U1192" s="91">
        <v>45194</v>
      </c>
    </row>
    <row r="1193" spans="1:21">
      <c r="A1193" s="92">
        <v>45194.580181944446</v>
      </c>
      <c r="B1193" s="93" t="s">
        <v>35</v>
      </c>
      <c r="C1193" s="94" t="s">
        <v>1769</v>
      </c>
      <c r="D1193" s="93" t="s">
        <v>1775</v>
      </c>
      <c r="E1193" s="95">
        <v>0.5</v>
      </c>
      <c r="F1193" s="93" t="s">
        <v>68</v>
      </c>
      <c r="G1193" s="93" t="s">
        <v>68</v>
      </c>
      <c r="H1193" s="93" t="s">
        <v>1012</v>
      </c>
      <c r="I1193" s="93" t="s">
        <v>44</v>
      </c>
      <c r="J1193" s="96">
        <v>109.19</v>
      </c>
      <c r="K1193" s="96">
        <v>54.594999999999999</v>
      </c>
      <c r="L1193" s="93" t="s">
        <v>981</v>
      </c>
      <c r="M1193" s="93">
        <v>39</v>
      </c>
      <c r="N1193" s="94">
        <v>45193</v>
      </c>
      <c r="O1193" s="94">
        <v>45200</v>
      </c>
      <c r="P1193" s="93" t="s">
        <v>1771</v>
      </c>
      <c r="Q1193" s="93" t="s">
        <v>3</v>
      </c>
      <c r="R1193" s="95" t="s">
        <v>975</v>
      </c>
      <c r="S1193" s="95" t="s">
        <v>1081</v>
      </c>
      <c r="T1193" s="95" t="s">
        <v>1128</v>
      </c>
      <c r="U1193" s="97">
        <v>45194</v>
      </c>
    </row>
    <row r="1194" spans="1:21">
      <c r="A1194" s="86">
        <v>45194.580637268518</v>
      </c>
      <c r="B1194" s="87" t="s">
        <v>35</v>
      </c>
      <c r="C1194" s="88" t="s">
        <v>1769</v>
      </c>
      <c r="D1194" s="87" t="s">
        <v>1776</v>
      </c>
      <c r="E1194" s="89">
        <v>0.5</v>
      </c>
      <c r="F1194" s="87" t="s">
        <v>68</v>
      </c>
      <c r="G1194" s="87" t="s">
        <v>68</v>
      </c>
      <c r="H1194" s="87" t="s">
        <v>202</v>
      </c>
      <c r="I1194" s="87" t="s">
        <v>44</v>
      </c>
      <c r="J1194" s="90">
        <v>109.19</v>
      </c>
      <c r="K1194" s="90">
        <v>54.594999999999999</v>
      </c>
      <c r="L1194" s="87" t="s">
        <v>981</v>
      </c>
      <c r="M1194" s="87">
        <v>39</v>
      </c>
      <c r="N1194" s="88">
        <v>45193</v>
      </c>
      <c r="O1194" s="88">
        <v>45200</v>
      </c>
      <c r="P1194" s="87" t="s">
        <v>1771</v>
      </c>
      <c r="Q1194" s="87" t="s">
        <v>3</v>
      </c>
      <c r="R1194" s="89" t="s">
        <v>975</v>
      </c>
      <c r="S1194" s="89" t="s">
        <v>1081</v>
      </c>
      <c r="T1194" s="89" t="s">
        <v>1128</v>
      </c>
      <c r="U1194" s="91">
        <v>45194</v>
      </c>
    </row>
    <row r="1195" spans="1:21">
      <c r="A1195" s="92">
        <v>45194.580782523146</v>
      </c>
      <c r="B1195" s="93" t="s">
        <v>35</v>
      </c>
      <c r="C1195" s="94" t="s">
        <v>1769</v>
      </c>
      <c r="D1195" s="93" t="s">
        <v>1776</v>
      </c>
      <c r="E1195" s="95">
        <v>0.5</v>
      </c>
      <c r="F1195" s="93" t="s">
        <v>68</v>
      </c>
      <c r="G1195" s="93" t="s">
        <v>68</v>
      </c>
      <c r="H1195" s="93" t="s">
        <v>202</v>
      </c>
      <c r="I1195" s="93" t="s">
        <v>44</v>
      </c>
      <c r="J1195" s="96">
        <v>109.19</v>
      </c>
      <c r="K1195" s="96">
        <v>54.594999999999999</v>
      </c>
      <c r="L1195" s="93" t="s">
        <v>981</v>
      </c>
      <c r="M1195" s="93">
        <v>39</v>
      </c>
      <c r="N1195" s="94">
        <v>45193</v>
      </c>
      <c r="O1195" s="94">
        <v>45200</v>
      </c>
      <c r="P1195" s="93" t="s">
        <v>1771</v>
      </c>
      <c r="Q1195" s="93" t="s">
        <v>3</v>
      </c>
      <c r="R1195" s="95" t="s">
        <v>975</v>
      </c>
      <c r="S1195" s="95" t="s">
        <v>1081</v>
      </c>
      <c r="T1195" s="95" t="s">
        <v>1128</v>
      </c>
      <c r="U1195" s="97">
        <v>45194</v>
      </c>
    </row>
    <row r="1196" spans="1:21">
      <c r="A1196" s="86">
        <v>45198.611367939811</v>
      </c>
      <c r="B1196" s="87" t="s">
        <v>66</v>
      </c>
      <c r="C1196" s="88" t="s">
        <v>1769</v>
      </c>
      <c r="D1196" s="87" t="s">
        <v>1777</v>
      </c>
      <c r="E1196" s="89">
        <v>4</v>
      </c>
      <c r="F1196" s="87">
        <v>6984733</v>
      </c>
      <c r="G1196" s="87" t="s">
        <v>117</v>
      </c>
      <c r="H1196" s="87" t="s">
        <v>69</v>
      </c>
      <c r="I1196" s="87" t="s">
        <v>44</v>
      </c>
      <c r="J1196" s="90">
        <v>112.96</v>
      </c>
      <c r="K1196" s="90">
        <v>451.84</v>
      </c>
      <c r="L1196" s="87" t="s">
        <v>973</v>
      </c>
      <c r="M1196" s="87">
        <v>39</v>
      </c>
      <c r="N1196" s="88">
        <v>45193</v>
      </c>
      <c r="O1196" s="88">
        <v>45200</v>
      </c>
      <c r="P1196" s="87" t="s">
        <v>1771</v>
      </c>
      <c r="Q1196" s="87" t="s">
        <v>3</v>
      </c>
      <c r="R1196" s="89" t="s">
        <v>975</v>
      </c>
      <c r="S1196" s="89" t="s">
        <v>1081</v>
      </c>
      <c r="T1196" s="89" t="s">
        <v>1128</v>
      </c>
      <c r="U1196" s="91">
        <v>45194</v>
      </c>
    </row>
    <row r="1197" spans="1:21">
      <c r="A1197" s="92">
        <v>45198.61311273148</v>
      </c>
      <c r="B1197" s="93" t="s">
        <v>66</v>
      </c>
      <c r="C1197" s="94" t="s">
        <v>1769</v>
      </c>
      <c r="D1197" s="93" t="s">
        <v>68</v>
      </c>
      <c r="E1197" s="95">
        <v>3</v>
      </c>
      <c r="F1197" s="93">
        <v>6903612</v>
      </c>
      <c r="G1197" s="93" t="s">
        <v>117</v>
      </c>
      <c r="H1197" s="93" t="s">
        <v>69</v>
      </c>
      <c r="I1197" s="93" t="s">
        <v>44</v>
      </c>
      <c r="J1197" s="96">
        <v>112.96</v>
      </c>
      <c r="K1197" s="96">
        <v>338.88</v>
      </c>
      <c r="L1197" s="93" t="s">
        <v>973</v>
      </c>
      <c r="M1197" s="93">
        <v>39</v>
      </c>
      <c r="N1197" s="94">
        <v>45193</v>
      </c>
      <c r="O1197" s="94">
        <v>45200</v>
      </c>
      <c r="P1197" s="93" t="s">
        <v>1771</v>
      </c>
      <c r="Q1197" s="93" t="s">
        <v>3</v>
      </c>
      <c r="R1197" s="95" t="s">
        <v>975</v>
      </c>
      <c r="S1197" s="95" t="s">
        <v>1081</v>
      </c>
      <c r="T1197" s="95" t="s">
        <v>1128</v>
      </c>
      <c r="U1197" s="97">
        <v>45194</v>
      </c>
    </row>
    <row r="1198" spans="1:21">
      <c r="A1198" s="86">
        <v>45198.613948379629</v>
      </c>
      <c r="B1198" s="87" t="s">
        <v>66</v>
      </c>
      <c r="C1198" s="88" t="s">
        <v>1769</v>
      </c>
      <c r="D1198" s="87" t="s">
        <v>1778</v>
      </c>
      <c r="E1198" s="89">
        <v>1</v>
      </c>
      <c r="F1198" s="87">
        <v>79024</v>
      </c>
      <c r="G1198" s="87"/>
      <c r="H1198" s="87" t="s">
        <v>69</v>
      </c>
      <c r="I1198" s="87" t="s">
        <v>44</v>
      </c>
      <c r="J1198" s="90">
        <v>112.96</v>
      </c>
      <c r="K1198" s="90">
        <v>112.96</v>
      </c>
      <c r="L1198" s="87" t="s">
        <v>973</v>
      </c>
      <c r="M1198" s="87">
        <v>39</v>
      </c>
      <c r="N1198" s="88">
        <v>45193</v>
      </c>
      <c r="O1198" s="88">
        <v>45200</v>
      </c>
      <c r="P1198" s="87" t="s">
        <v>1771</v>
      </c>
      <c r="Q1198" s="87" t="s">
        <v>3</v>
      </c>
      <c r="R1198" s="89" t="s">
        <v>975</v>
      </c>
      <c r="S1198" s="89" t="s">
        <v>1081</v>
      </c>
      <c r="T1198" s="89" t="s">
        <v>1128</v>
      </c>
      <c r="U1198" s="91">
        <v>45194</v>
      </c>
    </row>
    <row r="1199" spans="1:21">
      <c r="A1199" s="92">
        <v>45219.38771678241</v>
      </c>
      <c r="B1199" s="93" t="s">
        <v>76</v>
      </c>
      <c r="C1199" s="94" t="s">
        <v>1769</v>
      </c>
      <c r="D1199" s="93" t="s">
        <v>77</v>
      </c>
      <c r="E1199" s="95">
        <v>1</v>
      </c>
      <c r="F1199" s="93">
        <v>6984733</v>
      </c>
      <c r="G1199" s="93" t="s">
        <v>117</v>
      </c>
      <c r="H1199" s="93" t="s">
        <v>69</v>
      </c>
      <c r="I1199" s="93" t="s">
        <v>44</v>
      </c>
      <c r="J1199" s="96">
        <v>116.75</v>
      </c>
      <c r="K1199" s="96">
        <v>116.75</v>
      </c>
      <c r="L1199" s="93" t="s">
        <v>973</v>
      </c>
      <c r="M1199" s="93">
        <v>39</v>
      </c>
      <c r="N1199" s="94">
        <v>45193</v>
      </c>
      <c r="O1199" s="94">
        <v>45200</v>
      </c>
      <c r="P1199" s="93" t="s">
        <v>1771</v>
      </c>
      <c r="Q1199" s="93" t="s">
        <v>3</v>
      </c>
      <c r="R1199" s="95" t="s">
        <v>975</v>
      </c>
      <c r="S1199" s="95" t="s">
        <v>1081</v>
      </c>
      <c r="T1199" s="95" t="s">
        <v>1128</v>
      </c>
      <c r="U1199" s="97">
        <v>45194</v>
      </c>
    </row>
    <row r="1200" spans="1:21">
      <c r="A1200" s="86">
        <v>45195.584108564814</v>
      </c>
      <c r="B1200" s="87" t="s">
        <v>35</v>
      </c>
      <c r="C1200" s="88" t="s">
        <v>958</v>
      </c>
      <c r="D1200" s="87" t="s">
        <v>1779</v>
      </c>
      <c r="E1200" s="89">
        <v>8</v>
      </c>
      <c r="F1200" s="87" t="s">
        <v>68</v>
      </c>
      <c r="G1200" s="87" t="s">
        <v>68</v>
      </c>
      <c r="H1200" s="87" t="s">
        <v>92</v>
      </c>
      <c r="I1200" s="87" t="s">
        <v>44</v>
      </c>
      <c r="J1200" s="90">
        <v>109.19</v>
      </c>
      <c r="K1200" s="90">
        <v>873.52</v>
      </c>
      <c r="L1200" s="87" t="s">
        <v>981</v>
      </c>
      <c r="M1200" s="87">
        <v>39</v>
      </c>
      <c r="N1200" s="88">
        <v>45193</v>
      </c>
      <c r="O1200" s="88">
        <v>45200</v>
      </c>
      <c r="P1200" s="87" t="s">
        <v>1771</v>
      </c>
      <c r="Q1200" s="87" t="s">
        <v>3</v>
      </c>
      <c r="R1200" s="89" t="s">
        <v>975</v>
      </c>
      <c r="S1200" s="89" t="s">
        <v>1088</v>
      </c>
      <c r="T1200" s="89" t="s">
        <v>1128</v>
      </c>
      <c r="U1200" s="91">
        <v>45195</v>
      </c>
    </row>
    <row r="1201" spans="1:21">
      <c r="A1201" s="92">
        <v>45196.572341435189</v>
      </c>
      <c r="B1201" s="93" t="s">
        <v>65</v>
      </c>
      <c r="C1201" s="94" t="s">
        <v>958</v>
      </c>
      <c r="D1201" s="93" t="s">
        <v>1780</v>
      </c>
      <c r="E1201" s="95">
        <v>8</v>
      </c>
      <c r="F1201" s="93">
        <v>79024</v>
      </c>
      <c r="G1201" s="93" t="s">
        <v>68</v>
      </c>
      <c r="H1201" s="93" t="s">
        <v>69</v>
      </c>
      <c r="I1201" s="93" t="s">
        <v>44</v>
      </c>
      <c r="J1201" s="96">
        <v>111.36</v>
      </c>
      <c r="K1201" s="96">
        <v>890.88</v>
      </c>
      <c r="L1201" s="93" t="s">
        <v>973</v>
      </c>
      <c r="M1201" s="93">
        <v>39</v>
      </c>
      <c r="N1201" s="94">
        <v>45193</v>
      </c>
      <c r="O1201" s="94">
        <v>45200</v>
      </c>
      <c r="P1201" s="93" t="s">
        <v>1771</v>
      </c>
      <c r="Q1201" s="93" t="s">
        <v>3</v>
      </c>
      <c r="R1201" s="95" t="s">
        <v>975</v>
      </c>
      <c r="S1201" s="95" t="s">
        <v>1088</v>
      </c>
      <c r="T1201" s="95" t="s">
        <v>1128</v>
      </c>
      <c r="U1201" s="97">
        <v>45195</v>
      </c>
    </row>
    <row r="1202" spans="1:21">
      <c r="A1202" s="86">
        <v>45196.572635532408</v>
      </c>
      <c r="B1202" s="87" t="s">
        <v>66</v>
      </c>
      <c r="C1202" s="88" t="s">
        <v>958</v>
      </c>
      <c r="D1202" s="87" t="s">
        <v>1780</v>
      </c>
      <c r="E1202" s="89">
        <v>8</v>
      </c>
      <c r="F1202" s="87">
        <v>79024</v>
      </c>
      <c r="G1202" s="87" t="s">
        <v>68</v>
      </c>
      <c r="H1202" s="87" t="s">
        <v>69</v>
      </c>
      <c r="I1202" s="87" t="s">
        <v>44</v>
      </c>
      <c r="J1202" s="90">
        <v>112.96</v>
      </c>
      <c r="K1202" s="90">
        <v>903.68</v>
      </c>
      <c r="L1202" s="87" t="s">
        <v>973</v>
      </c>
      <c r="M1202" s="87">
        <v>39</v>
      </c>
      <c r="N1202" s="88">
        <v>45193</v>
      </c>
      <c r="O1202" s="88">
        <v>45200</v>
      </c>
      <c r="P1202" s="87" t="s">
        <v>1771</v>
      </c>
      <c r="Q1202" s="87" t="s">
        <v>3</v>
      </c>
      <c r="R1202" s="89" t="s">
        <v>975</v>
      </c>
      <c r="S1202" s="89" t="s">
        <v>1088</v>
      </c>
      <c r="T1202" s="89" t="s">
        <v>1128</v>
      </c>
      <c r="U1202" s="91">
        <v>45195</v>
      </c>
    </row>
    <row r="1203" spans="1:21">
      <c r="A1203" s="92">
        <v>45219.387873032407</v>
      </c>
      <c r="B1203" s="93" t="s">
        <v>76</v>
      </c>
      <c r="C1203" s="94" t="s">
        <v>958</v>
      </c>
      <c r="D1203" s="93" t="s">
        <v>77</v>
      </c>
      <c r="E1203" s="95">
        <v>1</v>
      </c>
      <c r="F1203" s="93">
        <v>6984733</v>
      </c>
      <c r="G1203" s="93" t="s">
        <v>117</v>
      </c>
      <c r="H1203" s="93" t="s">
        <v>69</v>
      </c>
      <c r="I1203" s="93" t="s">
        <v>44</v>
      </c>
      <c r="J1203" s="96">
        <v>116.75</v>
      </c>
      <c r="K1203" s="96">
        <v>116.75</v>
      </c>
      <c r="L1203" s="93" t="s">
        <v>973</v>
      </c>
      <c r="M1203" s="93">
        <v>39</v>
      </c>
      <c r="N1203" s="94">
        <v>45193</v>
      </c>
      <c r="O1203" s="94">
        <v>45200</v>
      </c>
      <c r="P1203" s="93" t="s">
        <v>1771</v>
      </c>
      <c r="Q1203" s="93" t="s">
        <v>3</v>
      </c>
      <c r="R1203" s="95" t="s">
        <v>975</v>
      </c>
      <c r="S1203" s="95" t="s">
        <v>1088</v>
      </c>
      <c r="T1203" s="95" t="s">
        <v>1128</v>
      </c>
      <c r="U1203" s="97">
        <v>45195</v>
      </c>
    </row>
    <row r="1204" spans="1:21">
      <c r="A1204" s="86">
        <v>45196.49631736111</v>
      </c>
      <c r="B1204" s="87" t="s">
        <v>35</v>
      </c>
      <c r="C1204" s="88" t="s">
        <v>1781</v>
      </c>
      <c r="D1204" s="87" t="s">
        <v>1782</v>
      </c>
      <c r="E1204" s="89">
        <v>7</v>
      </c>
      <c r="F1204" s="87" t="s">
        <v>68</v>
      </c>
      <c r="G1204" s="87" t="s">
        <v>68</v>
      </c>
      <c r="H1204" s="87" t="s">
        <v>92</v>
      </c>
      <c r="I1204" s="87" t="s">
        <v>44</v>
      </c>
      <c r="J1204" s="90">
        <v>109.19</v>
      </c>
      <c r="K1204" s="90">
        <v>764.32999999999993</v>
      </c>
      <c r="L1204" s="87" t="s">
        <v>981</v>
      </c>
      <c r="M1204" s="87">
        <v>39</v>
      </c>
      <c r="N1204" s="88">
        <v>45193</v>
      </c>
      <c r="O1204" s="88">
        <v>45200</v>
      </c>
      <c r="P1204" s="87" t="s">
        <v>1771</v>
      </c>
      <c r="Q1204" s="87" t="s">
        <v>3</v>
      </c>
      <c r="R1204" s="89" t="s">
        <v>975</v>
      </c>
      <c r="S1204" s="89" t="s">
        <v>1098</v>
      </c>
      <c r="T1204" s="89" t="s">
        <v>1128</v>
      </c>
      <c r="U1204" s="91">
        <v>45196</v>
      </c>
    </row>
    <row r="1205" spans="1:21">
      <c r="A1205" s="92">
        <v>45196.572389930552</v>
      </c>
      <c r="B1205" s="93" t="s">
        <v>65</v>
      </c>
      <c r="C1205" s="94" t="s">
        <v>1781</v>
      </c>
      <c r="D1205" s="93" t="s">
        <v>1780</v>
      </c>
      <c r="E1205" s="95">
        <v>8</v>
      </c>
      <c r="F1205" s="93">
        <v>79024</v>
      </c>
      <c r="G1205" s="93" t="s">
        <v>68</v>
      </c>
      <c r="H1205" s="93" t="s">
        <v>69</v>
      </c>
      <c r="I1205" s="93" t="s">
        <v>44</v>
      </c>
      <c r="J1205" s="96">
        <v>111.36</v>
      </c>
      <c r="K1205" s="96">
        <v>890.88</v>
      </c>
      <c r="L1205" s="93" t="s">
        <v>973</v>
      </c>
      <c r="M1205" s="93">
        <v>39</v>
      </c>
      <c r="N1205" s="94">
        <v>45193</v>
      </c>
      <c r="O1205" s="94">
        <v>45200</v>
      </c>
      <c r="P1205" s="93" t="s">
        <v>1771</v>
      </c>
      <c r="Q1205" s="93" t="s">
        <v>3</v>
      </c>
      <c r="R1205" s="95" t="s">
        <v>975</v>
      </c>
      <c r="S1205" s="95" t="s">
        <v>1098</v>
      </c>
      <c r="T1205" s="95" t="s">
        <v>1128</v>
      </c>
      <c r="U1205" s="97">
        <v>45196</v>
      </c>
    </row>
    <row r="1206" spans="1:21">
      <c r="A1206" s="86">
        <v>45196.572521296293</v>
      </c>
      <c r="B1206" s="87" t="s">
        <v>31</v>
      </c>
      <c r="C1206" s="88" t="s">
        <v>1781</v>
      </c>
      <c r="D1206" s="87" t="s">
        <v>1780</v>
      </c>
      <c r="E1206" s="89">
        <v>8</v>
      </c>
      <c r="F1206" s="87">
        <v>79024</v>
      </c>
      <c r="G1206" s="87" t="s">
        <v>68</v>
      </c>
      <c r="H1206" s="87" t="s">
        <v>69</v>
      </c>
      <c r="I1206" s="87" t="s">
        <v>44</v>
      </c>
      <c r="J1206" s="90">
        <v>90.75</v>
      </c>
      <c r="K1206" s="90">
        <v>726</v>
      </c>
      <c r="L1206" s="87" t="s">
        <v>973</v>
      </c>
      <c r="M1206" s="87">
        <v>39</v>
      </c>
      <c r="N1206" s="88">
        <v>45193</v>
      </c>
      <c r="O1206" s="88">
        <v>45200</v>
      </c>
      <c r="P1206" s="87" t="s">
        <v>1771</v>
      </c>
      <c r="Q1206" s="87" t="s">
        <v>3</v>
      </c>
      <c r="R1206" s="89" t="s">
        <v>975</v>
      </c>
      <c r="S1206" s="89" t="s">
        <v>1098</v>
      </c>
      <c r="T1206" s="89" t="s">
        <v>1128</v>
      </c>
      <c r="U1206" s="91">
        <v>45196</v>
      </c>
    </row>
    <row r="1207" spans="1:21">
      <c r="A1207" s="92">
        <v>45196.57372349537</v>
      </c>
      <c r="B1207" s="93" t="s">
        <v>66</v>
      </c>
      <c r="C1207" s="94" t="s">
        <v>1781</v>
      </c>
      <c r="D1207" s="93" t="s">
        <v>1780</v>
      </c>
      <c r="E1207" s="95">
        <v>1</v>
      </c>
      <c r="F1207" s="93">
        <v>79024</v>
      </c>
      <c r="G1207" s="93" t="s">
        <v>68</v>
      </c>
      <c r="H1207" s="93" t="s">
        <v>69</v>
      </c>
      <c r="I1207" s="93" t="s">
        <v>44</v>
      </c>
      <c r="J1207" s="96">
        <v>112.96</v>
      </c>
      <c r="K1207" s="96">
        <v>112.96</v>
      </c>
      <c r="L1207" s="93" t="s">
        <v>973</v>
      </c>
      <c r="M1207" s="93">
        <v>39</v>
      </c>
      <c r="N1207" s="94">
        <v>45193</v>
      </c>
      <c r="O1207" s="94">
        <v>45200</v>
      </c>
      <c r="P1207" s="93" t="s">
        <v>1771</v>
      </c>
      <c r="Q1207" s="93" t="s">
        <v>3</v>
      </c>
      <c r="R1207" s="95" t="s">
        <v>975</v>
      </c>
      <c r="S1207" s="95" t="s">
        <v>1098</v>
      </c>
      <c r="T1207" s="95" t="s">
        <v>1128</v>
      </c>
      <c r="U1207" s="97">
        <v>45196</v>
      </c>
    </row>
    <row r="1208" spans="1:21">
      <c r="A1208" s="86">
        <v>45198.612142013888</v>
      </c>
      <c r="B1208" s="87" t="s">
        <v>66</v>
      </c>
      <c r="C1208" s="88" t="s">
        <v>1781</v>
      </c>
      <c r="D1208" s="87" t="s">
        <v>1783</v>
      </c>
      <c r="E1208" s="89">
        <v>1</v>
      </c>
      <c r="F1208" s="87">
        <v>6984733</v>
      </c>
      <c r="G1208" s="87" t="s">
        <v>117</v>
      </c>
      <c r="H1208" s="87" t="s">
        <v>69</v>
      </c>
      <c r="I1208" s="87" t="s">
        <v>44</v>
      </c>
      <c r="J1208" s="90">
        <v>112.96</v>
      </c>
      <c r="K1208" s="90">
        <v>112.96</v>
      </c>
      <c r="L1208" s="87" t="s">
        <v>973</v>
      </c>
      <c r="M1208" s="87">
        <v>39</v>
      </c>
      <c r="N1208" s="88">
        <v>45193</v>
      </c>
      <c r="O1208" s="88">
        <v>45200</v>
      </c>
      <c r="P1208" s="87" t="s">
        <v>1771</v>
      </c>
      <c r="Q1208" s="87" t="s">
        <v>3</v>
      </c>
      <c r="R1208" s="89" t="s">
        <v>975</v>
      </c>
      <c r="S1208" s="89" t="s">
        <v>1098</v>
      </c>
      <c r="T1208" s="89" t="s">
        <v>1128</v>
      </c>
      <c r="U1208" s="91">
        <v>45196</v>
      </c>
    </row>
    <row r="1209" spans="1:21">
      <c r="A1209" s="92">
        <v>45198.615703356481</v>
      </c>
      <c r="B1209" s="93" t="s">
        <v>66</v>
      </c>
      <c r="C1209" s="94" t="s">
        <v>1781</v>
      </c>
      <c r="D1209" s="93" t="s">
        <v>376</v>
      </c>
      <c r="E1209" s="95">
        <v>1</v>
      </c>
      <c r="F1209" s="93">
        <v>6988041</v>
      </c>
      <c r="G1209" s="93" t="s">
        <v>68</v>
      </c>
      <c r="H1209" s="93" t="s">
        <v>69</v>
      </c>
      <c r="I1209" s="93" t="s">
        <v>44</v>
      </c>
      <c r="J1209" s="96">
        <v>112.96</v>
      </c>
      <c r="K1209" s="96">
        <v>112.96</v>
      </c>
      <c r="L1209" s="93" t="s">
        <v>973</v>
      </c>
      <c r="M1209" s="93">
        <v>39</v>
      </c>
      <c r="N1209" s="94">
        <v>45193</v>
      </c>
      <c r="O1209" s="94">
        <v>45200</v>
      </c>
      <c r="P1209" s="93" t="s">
        <v>1771</v>
      </c>
      <c r="Q1209" s="93" t="s">
        <v>3</v>
      </c>
      <c r="R1209" s="95" t="s">
        <v>975</v>
      </c>
      <c r="S1209" s="95" t="s">
        <v>1098</v>
      </c>
      <c r="T1209" s="95" t="s">
        <v>1128</v>
      </c>
      <c r="U1209" s="97">
        <v>45196</v>
      </c>
    </row>
    <row r="1210" spans="1:21">
      <c r="A1210" s="86">
        <v>45198.616605092589</v>
      </c>
      <c r="B1210" s="87" t="s">
        <v>66</v>
      </c>
      <c r="C1210" s="88" t="s">
        <v>1781</v>
      </c>
      <c r="D1210" s="87" t="s">
        <v>1784</v>
      </c>
      <c r="E1210" s="89">
        <v>1</v>
      </c>
      <c r="F1210" s="87">
        <v>79024</v>
      </c>
      <c r="G1210" s="87" t="s">
        <v>68</v>
      </c>
      <c r="H1210" s="87" t="s">
        <v>69</v>
      </c>
      <c r="I1210" s="87" t="s">
        <v>44</v>
      </c>
      <c r="J1210" s="90">
        <v>112.96</v>
      </c>
      <c r="K1210" s="90">
        <v>112.96</v>
      </c>
      <c r="L1210" s="87" t="s">
        <v>973</v>
      </c>
      <c r="M1210" s="87">
        <v>39</v>
      </c>
      <c r="N1210" s="88">
        <v>45193</v>
      </c>
      <c r="O1210" s="88">
        <v>45200</v>
      </c>
      <c r="P1210" s="87" t="s">
        <v>1771</v>
      </c>
      <c r="Q1210" s="87" t="s">
        <v>3</v>
      </c>
      <c r="R1210" s="89" t="s">
        <v>975</v>
      </c>
      <c r="S1210" s="89" t="s">
        <v>1098</v>
      </c>
      <c r="T1210" s="89" t="s">
        <v>1128</v>
      </c>
      <c r="U1210" s="91">
        <v>45196</v>
      </c>
    </row>
    <row r="1211" spans="1:21">
      <c r="A1211" s="92">
        <v>45198.617145370372</v>
      </c>
      <c r="B1211" s="93" t="s">
        <v>66</v>
      </c>
      <c r="C1211" s="94" t="s">
        <v>1781</v>
      </c>
      <c r="D1211" s="93" t="s">
        <v>1785</v>
      </c>
      <c r="E1211" s="95">
        <v>2</v>
      </c>
      <c r="F1211" s="93">
        <v>20028</v>
      </c>
      <c r="G1211" s="93" t="s">
        <v>68</v>
      </c>
      <c r="H1211" s="93" t="s">
        <v>69</v>
      </c>
      <c r="I1211" s="93" t="s">
        <v>44</v>
      </c>
      <c r="J1211" s="96">
        <v>112.96</v>
      </c>
      <c r="K1211" s="96">
        <v>225.92</v>
      </c>
      <c r="L1211" s="93" t="s">
        <v>973</v>
      </c>
      <c r="M1211" s="93">
        <v>39</v>
      </c>
      <c r="N1211" s="94">
        <v>45193</v>
      </c>
      <c r="O1211" s="94">
        <v>45200</v>
      </c>
      <c r="P1211" s="93" t="s">
        <v>1771</v>
      </c>
      <c r="Q1211" s="93" t="s">
        <v>3</v>
      </c>
      <c r="R1211" s="95" t="s">
        <v>975</v>
      </c>
      <c r="S1211" s="95" t="s">
        <v>1098</v>
      </c>
      <c r="T1211" s="95" t="s">
        <v>1128</v>
      </c>
      <c r="U1211" s="97">
        <v>45196</v>
      </c>
    </row>
    <row r="1212" spans="1:21">
      <c r="A1212" s="86">
        <v>45198.617692939813</v>
      </c>
      <c r="B1212" s="87" t="s">
        <v>66</v>
      </c>
      <c r="C1212" s="88" t="s">
        <v>1781</v>
      </c>
      <c r="D1212" s="87" t="s">
        <v>1786</v>
      </c>
      <c r="E1212" s="89">
        <v>2</v>
      </c>
      <c r="F1212" s="87">
        <v>6903612</v>
      </c>
      <c r="G1212" s="87" t="s">
        <v>68</v>
      </c>
      <c r="H1212" s="87" t="s">
        <v>69</v>
      </c>
      <c r="I1212" s="87" t="s">
        <v>44</v>
      </c>
      <c r="J1212" s="90">
        <v>112.96</v>
      </c>
      <c r="K1212" s="90">
        <v>225.92</v>
      </c>
      <c r="L1212" s="87" t="s">
        <v>973</v>
      </c>
      <c r="M1212" s="87">
        <v>39</v>
      </c>
      <c r="N1212" s="88">
        <v>45193</v>
      </c>
      <c r="O1212" s="88">
        <v>45200</v>
      </c>
      <c r="P1212" s="87" t="s">
        <v>1771</v>
      </c>
      <c r="Q1212" s="87" t="s">
        <v>3</v>
      </c>
      <c r="R1212" s="89" t="s">
        <v>975</v>
      </c>
      <c r="S1212" s="89" t="s">
        <v>1098</v>
      </c>
      <c r="T1212" s="89" t="s">
        <v>1128</v>
      </c>
      <c r="U1212" s="91">
        <v>45196</v>
      </c>
    </row>
    <row r="1213" spans="1:21">
      <c r="A1213" s="92">
        <v>45219.387989236115</v>
      </c>
      <c r="B1213" s="93" t="s">
        <v>76</v>
      </c>
      <c r="C1213" s="94" t="s">
        <v>1781</v>
      </c>
      <c r="D1213" s="93" t="s">
        <v>77</v>
      </c>
      <c r="E1213" s="95">
        <v>1</v>
      </c>
      <c r="F1213" s="93">
        <v>6984733</v>
      </c>
      <c r="G1213" s="93" t="s">
        <v>117</v>
      </c>
      <c r="H1213" s="93" t="s">
        <v>69</v>
      </c>
      <c r="I1213" s="93" t="s">
        <v>44</v>
      </c>
      <c r="J1213" s="96">
        <v>116.75</v>
      </c>
      <c r="K1213" s="96">
        <v>116.75</v>
      </c>
      <c r="L1213" s="93" t="s">
        <v>973</v>
      </c>
      <c r="M1213" s="93">
        <v>39</v>
      </c>
      <c r="N1213" s="94">
        <v>45193</v>
      </c>
      <c r="O1213" s="94">
        <v>45200</v>
      </c>
      <c r="P1213" s="93" t="s">
        <v>1771</v>
      </c>
      <c r="Q1213" s="93" t="s">
        <v>3</v>
      </c>
      <c r="R1213" s="95" t="s">
        <v>975</v>
      </c>
      <c r="S1213" s="95" t="s">
        <v>1098</v>
      </c>
      <c r="T1213" s="95" t="s">
        <v>1128</v>
      </c>
      <c r="U1213" s="97">
        <v>45196</v>
      </c>
    </row>
    <row r="1214" spans="1:21">
      <c r="A1214" s="86">
        <v>45197.57341759259</v>
      </c>
      <c r="B1214" s="87" t="s">
        <v>35</v>
      </c>
      <c r="C1214" s="88" t="s">
        <v>1787</v>
      </c>
      <c r="D1214" s="87" t="s">
        <v>1788</v>
      </c>
      <c r="E1214" s="89">
        <v>8</v>
      </c>
      <c r="F1214" s="87" t="s">
        <v>68</v>
      </c>
      <c r="G1214" s="87" t="s">
        <v>68</v>
      </c>
      <c r="H1214" s="87" t="s">
        <v>92</v>
      </c>
      <c r="I1214" s="87" t="s">
        <v>44</v>
      </c>
      <c r="J1214" s="90">
        <v>109.19</v>
      </c>
      <c r="K1214" s="90">
        <v>873.52</v>
      </c>
      <c r="L1214" s="87" t="s">
        <v>981</v>
      </c>
      <c r="M1214" s="87">
        <v>39</v>
      </c>
      <c r="N1214" s="88">
        <v>45193</v>
      </c>
      <c r="O1214" s="88">
        <v>45200</v>
      </c>
      <c r="P1214" s="87" t="s">
        <v>1771</v>
      </c>
      <c r="Q1214" s="87" t="s">
        <v>3</v>
      </c>
      <c r="R1214" s="89" t="s">
        <v>975</v>
      </c>
      <c r="S1214" s="89" t="s">
        <v>1194</v>
      </c>
      <c r="T1214" s="89" t="s">
        <v>1128</v>
      </c>
      <c r="U1214" s="91">
        <v>45197</v>
      </c>
    </row>
    <row r="1215" spans="1:21">
      <c r="A1215" s="92">
        <v>45197.579757060186</v>
      </c>
      <c r="B1215" s="93" t="s">
        <v>31</v>
      </c>
      <c r="C1215" s="94" t="s">
        <v>1787</v>
      </c>
      <c r="D1215" s="93" t="s">
        <v>1789</v>
      </c>
      <c r="E1215" s="95">
        <v>2</v>
      </c>
      <c r="F1215" s="93">
        <v>6963490</v>
      </c>
      <c r="G1215" s="93" t="s">
        <v>68</v>
      </c>
      <c r="H1215" s="93" t="s">
        <v>69</v>
      </c>
      <c r="I1215" s="93" t="s">
        <v>44</v>
      </c>
      <c r="J1215" s="96">
        <v>90.75</v>
      </c>
      <c r="K1215" s="96">
        <v>181.5</v>
      </c>
      <c r="L1215" s="93" t="s">
        <v>973</v>
      </c>
      <c r="M1215" s="93">
        <v>39</v>
      </c>
      <c r="N1215" s="94">
        <v>45193</v>
      </c>
      <c r="O1215" s="94">
        <v>45200</v>
      </c>
      <c r="P1215" s="93" t="s">
        <v>1771</v>
      </c>
      <c r="Q1215" s="93" t="s">
        <v>3</v>
      </c>
      <c r="R1215" s="95" t="s">
        <v>975</v>
      </c>
      <c r="S1215" s="95" t="s">
        <v>1194</v>
      </c>
      <c r="T1215" s="95" t="s">
        <v>1128</v>
      </c>
      <c r="U1215" s="97">
        <v>45197</v>
      </c>
    </row>
    <row r="1216" spans="1:21">
      <c r="A1216" s="86">
        <v>45197.580272800929</v>
      </c>
      <c r="B1216" s="87" t="s">
        <v>31</v>
      </c>
      <c r="C1216" s="88" t="s">
        <v>1787</v>
      </c>
      <c r="D1216" s="87" t="s">
        <v>1743</v>
      </c>
      <c r="E1216" s="89">
        <v>6</v>
      </c>
      <c r="F1216" s="87">
        <v>6988041</v>
      </c>
      <c r="G1216" s="87" t="s">
        <v>68</v>
      </c>
      <c r="H1216" s="87" t="s">
        <v>69</v>
      </c>
      <c r="I1216" s="87" t="s">
        <v>44</v>
      </c>
      <c r="J1216" s="90">
        <v>90.75</v>
      </c>
      <c r="K1216" s="90">
        <v>544.5</v>
      </c>
      <c r="L1216" s="87" t="s">
        <v>973</v>
      </c>
      <c r="M1216" s="87">
        <v>39</v>
      </c>
      <c r="N1216" s="88">
        <v>45193</v>
      </c>
      <c r="O1216" s="88">
        <v>45200</v>
      </c>
      <c r="P1216" s="87" t="s">
        <v>1771</v>
      </c>
      <c r="Q1216" s="87" t="s">
        <v>3</v>
      </c>
      <c r="R1216" s="89" t="s">
        <v>975</v>
      </c>
      <c r="S1216" s="89" t="s">
        <v>1194</v>
      </c>
      <c r="T1216" s="89" t="s">
        <v>1128</v>
      </c>
      <c r="U1216" s="91">
        <v>45197</v>
      </c>
    </row>
    <row r="1217" spans="1:21">
      <c r="A1217" s="92">
        <v>45197.580428819441</v>
      </c>
      <c r="B1217" s="93" t="s">
        <v>65</v>
      </c>
      <c r="C1217" s="94" t="s">
        <v>1787</v>
      </c>
      <c r="D1217" s="93" t="s">
        <v>1743</v>
      </c>
      <c r="E1217" s="95">
        <v>6</v>
      </c>
      <c r="F1217" s="93">
        <v>6988041</v>
      </c>
      <c r="G1217" s="93" t="s">
        <v>68</v>
      </c>
      <c r="H1217" s="93" t="s">
        <v>69</v>
      </c>
      <c r="I1217" s="93" t="s">
        <v>44</v>
      </c>
      <c r="J1217" s="96">
        <v>111.36</v>
      </c>
      <c r="K1217" s="96">
        <v>668.16</v>
      </c>
      <c r="L1217" s="93" t="s">
        <v>973</v>
      </c>
      <c r="M1217" s="93">
        <v>39</v>
      </c>
      <c r="N1217" s="94">
        <v>45193</v>
      </c>
      <c r="O1217" s="94">
        <v>45200</v>
      </c>
      <c r="P1217" s="93" t="s">
        <v>1771</v>
      </c>
      <c r="Q1217" s="93" t="s">
        <v>3</v>
      </c>
      <c r="R1217" s="95" t="s">
        <v>975</v>
      </c>
      <c r="S1217" s="95" t="s">
        <v>1194</v>
      </c>
      <c r="T1217" s="95" t="s">
        <v>1128</v>
      </c>
      <c r="U1217" s="97">
        <v>45197</v>
      </c>
    </row>
    <row r="1218" spans="1:21">
      <c r="A1218" s="86">
        <v>45197.581452314815</v>
      </c>
      <c r="B1218" s="87" t="s">
        <v>65</v>
      </c>
      <c r="C1218" s="88" t="s">
        <v>1787</v>
      </c>
      <c r="D1218" s="87" t="s">
        <v>1790</v>
      </c>
      <c r="E1218" s="89">
        <v>2</v>
      </c>
      <c r="F1218" s="87">
        <v>6984733</v>
      </c>
      <c r="G1218" s="87" t="s">
        <v>68</v>
      </c>
      <c r="H1218" s="87" t="s">
        <v>69</v>
      </c>
      <c r="I1218" s="87" t="s">
        <v>44</v>
      </c>
      <c r="J1218" s="90">
        <v>111.36</v>
      </c>
      <c r="K1218" s="90">
        <v>222.72</v>
      </c>
      <c r="L1218" s="87" t="s">
        <v>973</v>
      </c>
      <c r="M1218" s="87">
        <v>39</v>
      </c>
      <c r="N1218" s="88">
        <v>45193</v>
      </c>
      <c r="O1218" s="88">
        <v>45200</v>
      </c>
      <c r="P1218" s="87" t="s">
        <v>1771</v>
      </c>
      <c r="Q1218" s="87" t="s">
        <v>3</v>
      </c>
      <c r="R1218" s="89" t="s">
        <v>975</v>
      </c>
      <c r="S1218" s="89" t="s">
        <v>1194</v>
      </c>
      <c r="T1218" s="89" t="s">
        <v>1128</v>
      </c>
      <c r="U1218" s="91">
        <v>45197</v>
      </c>
    </row>
    <row r="1219" spans="1:21">
      <c r="A1219" s="92">
        <v>45198.615933796296</v>
      </c>
      <c r="B1219" s="93" t="s">
        <v>66</v>
      </c>
      <c r="C1219" s="94" t="s">
        <v>1787</v>
      </c>
      <c r="D1219" s="93" t="s">
        <v>376</v>
      </c>
      <c r="E1219" s="95">
        <v>1</v>
      </c>
      <c r="F1219" s="93">
        <v>6988041</v>
      </c>
      <c r="G1219" s="93" t="s">
        <v>68</v>
      </c>
      <c r="H1219" s="93" t="s">
        <v>69</v>
      </c>
      <c r="I1219" s="93" t="s">
        <v>44</v>
      </c>
      <c r="J1219" s="96">
        <v>112.96</v>
      </c>
      <c r="K1219" s="96">
        <v>112.96</v>
      </c>
      <c r="L1219" s="93" t="s">
        <v>973</v>
      </c>
      <c r="M1219" s="93">
        <v>39</v>
      </c>
      <c r="N1219" s="94">
        <v>45193</v>
      </c>
      <c r="O1219" s="94">
        <v>45200</v>
      </c>
      <c r="P1219" s="93" t="s">
        <v>1771</v>
      </c>
      <c r="Q1219" s="93" t="s">
        <v>3</v>
      </c>
      <c r="R1219" s="95" t="s">
        <v>975</v>
      </c>
      <c r="S1219" s="95" t="s">
        <v>1194</v>
      </c>
      <c r="T1219" s="95" t="s">
        <v>1128</v>
      </c>
      <c r="U1219" s="97">
        <v>45197</v>
      </c>
    </row>
    <row r="1220" spans="1:21">
      <c r="A1220" s="86">
        <v>45198.616663425928</v>
      </c>
      <c r="B1220" s="87" t="s">
        <v>66</v>
      </c>
      <c r="C1220" s="88" t="s">
        <v>1787</v>
      </c>
      <c r="D1220" s="87" t="s">
        <v>1784</v>
      </c>
      <c r="E1220" s="89">
        <v>1</v>
      </c>
      <c r="F1220" s="87">
        <v>79024</v>
      </c>
      <c r="G1220" s="87" t="s">
        <v>68</v>
      </c>
      <c r="H1220" s="87" t="s">
        <v>69</v>
      </c>
      <c r="I1220" s="87" t="s">
        <v>44</v>
      </c>
      <c r="J1220" s="90">
        <v>112.96</v>
      </c>
      <c r="K1220" s="90">
        <v>112.96</v>
      </c>
      <c r="L1220" s="87" t="s">
        <v>973</v>
      </c>
      <c r="M1220" s="87">
        <v>39</v>
      </c>
      <c r="N1220" s="88">
        <v>45193</v>
      </c>
      <c r="O1220" s="88">
        <v>45200</v>
      </c>
      <c r="P1220" s="87" t="s">
        <v>1771</v>
      </c>
      <c r="Q1220" s="87" t="s">
        <v>3</v>
      </c>
      <c r="R1220" s="89" t="s">
        <v>975</v>
      </c>
      <c r="S1220" s="89" t="s">
        <v>1194</v>
      </c>
      <c r="T1220" s="89" t="s">
        <v>1128</v>
      </c>
      <c r="U1220" s="91">
        <v>45197</v>
      </c>
    </row>
    <row r="1221" spans="1:21">
      <c r="A1221" s="92">
        <v>45198.617279976854</v>
      </c>
      <c r="B1221" s="93" t="s">
        <v>66</v>
      </c>
      <c r="C1221" s="94" t="s">
        <v>1787</v>
      </c>
      <c r="D1221" s="93" t="s">
        <v>1785</v>
      </c>
      <c r="E1221" s="95">
        <v>2</v>
      </c>
      <c r="F1221" s="93">
        <v>20028</v>
      </c>
      <c r="G1221" s="93" t="s">
        <v>68</v>
      </c>
      <c r="H1221" s="93" t="s">
        <v>69</v>
      </c>
      <c r="I1221" s="93" t="s">
        <v>44</v>
      </c>
      <c r="J1221" s="96">
        <v>112.96</v>
      </c>
      <c r="K1221" s="96">
        <v>225.92</v>
      </c>
      <c r="L1221" s="93" t="s">
        <v>973</v>
      </c>
      <c r="M1221" s="93">
        <v>39</v>
      </c>
      <c r="N1221" s="94">
        <v>45193</v>
      </c>
      <c r="O1221" s="94">
        <v>45200</v>
      </c>
      <c r="P1221" s="93" t="s">
        <v>1771</v>
      </c>
      <c r="Q1221" s="93" t="s">
        <v>3</v>
      </c>
      <c r="R1221" s="95" t="s">
        <v>975</v>
      </c>
      <c r="S1221" s="95" t="s">
        <v>1194</v>
      </c>
      <c r="T1221" s="95" t="s">
        <v>1128</v>
      </c>
      <c r="U1221" s="97">
        <v>45197</v>
      </c>
    </row>
    <row r="1222" spans="1:21">
      <c r="A1222" s="86">
        <v>45198.617859722224</v>
      </c>
      <c r="B1222" s="87" t="s">
        <v>66</v>
      </c>
      <c r="C1222" s="88" t="s">
        <v>1787</v>
      </c>
      <c r="D1222" s="87" t="s">
        <v>1786</v>
      </c>
      <c r="E1222" s="89">
        <v>4</v>
      </c>
      <c r="F1222" s="87">
        <v>6903612</v>
      </c>
      <c r="G1222" s="87" t="s">
        <v>68</v>
      </c>
      <c r="H1222" s="87" t="s">
        <v>69</v>
      </c>
      <c r="I1222" s="87" t="s">
        <v>44</v>
      </c>
      <c r="J1222" s="90">
        <v>112.96</v>
      </c>
      <c r="K1222" s="90">
        <v>451.84</v>
      </c>
      <c r="L1222" s="87" t="s">
        <v>973</v>
      </c>
      <c r="M1222" s="87">
        <v>39</v>
      </c>
      <c r="N1222" s="88">
        <v>45193</v>
      </c>
      <c r="O1222" s="88">
        <v>45200</v>
      </c>
      <c r="P1222" s="87" t="s">
        <v>1771</v>
      </c>
      <c r="Q1222" s="87" t="s">
        <v>3</v>
      </c>
      <c r="R1222" s="89" t="s">
        <v>975</v>
      </c>
      <c r="S1222" s="89" t="s">
        <v>1194</v>
      </c>
      <c r="T1222" s="89" t="s">
        <v>1128</v>
      </c>
      <c r="U1222" s="91">
        <v>45197</v>
      </c>
    </row>
    <row r="1223" spans="1:21">
      <c r="A1223" s="92">
        <v>45219.388114699075</v>
      </c>
      <c r="B1223" s="93" t="s">
        <v>76</v>
      </c>
      <c r="C1223" s="94" t="s">
        <v>1787</v>
      </c>
      <c r="D1223" s="93" t="s">
        <v>77</v>
      </c>
      <c r="E1223" s="95">
        <v>1</v>
      </c>
      <c r="F1223" s="93">
        <v>6984733</v>
      </c>
      <c r="G1223" s="93" t="s">
        <v>117</v>
      </c>
      <c r="H1223" s="93" t="s">
        <v>69</v>
      </c>
      <c r="I1223" s="93" t="s">
        <v>44</v>
      </c>
      <c r="J1223" s="96">
        <v>116.75</v>
      </c>
      <c r="K1223" s="96">
        <v>116.75</v>
      </c>
      <c r="L1223" s="93" t="s">
        <v>973</v>
      </c>
      <c r="M1223" s="93">
        <v>39</v>
      </c>
      <c r="N1223" s="94">
        <v>45193</v>
      </c>
      <c r="O1223" s="94">
        <v>45200</v>
      </c>
      <c r="P1223" s="93" t="s">
        <v>1771</v>
      </c>
      <c r="Q1223" s="93" t="s">
        <v>3</v>
      </c>
      <c r="R1223" s="95" t="s">
        <v>975</v>
      </c>
      <c r="S1223" s="95" t="s">
        <v>1194</v>
      </c>
      <c r="T1223" s="95" t="s">
        <v>1128</v>
      </c>
      <c r="U1223" s="97">
        <v>45197</v>
      </c>
    </row>
    <row r="1224" spans="1:21">
      <c r="A1224" s="86">
        <v>45198.599970254632</v>
      </c>
      <c r="B1224" s="87" t="s">
        <v>65</v>
      </c>
      <c r="C1224" s="88" t="s">
        <v>1791</v>
      </c>
      <c r="D1224" s="87" t="s">
        <v>1792</v>
      </c>
      <c r="E1224" s="89">
        <v>8</v>
      </c>
      <c r="F1224" s="87"/>
      <c r="G1224" s="87" t="s">
        <v>68</v>
      </c>
      <c r="H1224" s="87" t="s">
        <v>1010</v>
      </c>
      <c r="I1224" s="87" t="s">
        <v>44</v>
      </c>
      <c r="J1224" s="90">
        <v>111.36</v>
      </c>
      <c r="K1224" s="90">
        <v>890.88</v>
      </c>
      <c r="L1224" s="87" t="s">
        <v>981</v>
      </c>
      <c r="M1224" s="87">
        <v>39</v>
      </c>
      <c r="N1224" s="88">
        <v>45193</v>
      </c>
      <c r="O1224" s="88">
        <v>45200</v>
      </c>
      <c r="P1224" s="87" t="s">
        <v>1771</v>
      </c>
      <c r="Q1224" s="87" t="s">
        <v>3</v>
      </c>
      <c r="R1224" s="89" t="s">
        <v>975</v>
      </c>
      <c r="S1224" s="89" t="s">
        <v>1198</v>
      </c>
      <c r="T1224" s="89" t="s">
        <v>1128</v>
      </c>
      <c r="U1224" s="91">
        <v>45198</v>
      </c>
    </row>
    <row r="1225" spans="1:21">
      <c r="A1225" s="92">
        <v>45198.600397800925</v>
      </c>
      <c r="B1225" s="93" t="s">
        <v>31</v>
      </c>
      <c r="C1225" s="94" t="s">
        <v>1791</v>
      </c>
      <c r="D1225" s="93" t="s">
        <v>1792</v>
      </c>
      <c r="E1225" s="95">
        <v>8</v>
      </c>
      <c r="F1225" s="93"/>
      <c r="G1225" s="93" t="s">
        <v>68</v>
      </c>
      <c r="H1225" s="93" t="s">
        <v>1010</v>
      </c>
      <c r="I1225" s="93" t="s">
        <v>44</v>
      </c>
      <c r="J1225" s="96">
        <v>90.75</v>
      </c>
      <c r="K1225" s="96">
        <v>726</v>
      </c>
      <c r="L1225" s="93" t="s">
        <v>981</v>
      </c>
      <c r="M1225" s="93">
        <v>39</v>
      </c>
      <c r="N1225" s="94">
        <v>45193</v>
      </c>
      <c r="O1225" s="94">
        <v>45200</v>
      </c>
      <c r="P1225" s="93" t="s">
        <v>1771</v>
      </c>
      <c r="Q1225" s="93" t="s">
        <v>3</v>
      </c>
      <c r="R1225" s="95" t="s">
        <v>975</v>
      </c>
      <c r="S1225" s="95" t="s">
        <v>1198</v>
      </c>
      <c r="T1225" s="95" t="s">
        <v>1128</v>
      </c>
      <c r="U1225" s="97">
        <v>45198</v>
      </c>
    </row>
    <row r="1226" spans="1:21">
      <c r="A1226" s="86">
        <v>45198.601248379629</v>
      </c>
      <c r="B1226" s="87" t="s">
        <v>66</v>
      </c>
      <c r="C1226" s="88" t="s">
        <v>1791</v>
      </c>
      <c r="D1226" s="87" t="s">
        <v>1792</v>
      </c>
      <c r="E1226" s="89">
        <v>8</v>
      </c>
      <c r="F1226" s="87" t="s">
        <v>68</v>
      </c>
      <c r="G1226" s="87" t="s">
        <v>68</v>
      </c>
      <c r="H1226" s="87" t="s">
        <v>1010</v>
      </c>
      <c r="I1226" s="87" t="s">
        <v>44</v>
      </c>
      <c r="J1226" s="90">
        <v>112.96</v>
      </c>
      <c r="K1226" s="90">
        <v>903.68</v>
      </c>
      <c r="L1226" s="87" t="s">
        <v>981</v>
      </c>
      <c r="M1226" s="87">
        <v>39</v>
      </c>
      <c r="N1226" s="88">
        <v>45193</v>
      </c>
      <c r="O1226" s="88">
        <v>45200</v>
      </c>
      <c r="P1226" s="87" t="s">
        <v>1771</v>
      </c>
      <c r="Q1226" s="87" t="s">
        <v>3</v>
      </c>
      <c r="R1226" s="89" t="s">
        <v>975</v>
      </c>
      <c r="S1226" s="89" t="s">
        <v>1198</v>
      </c>
      <c r="T1226" s="89" t="s">
        <v>1128</v>
      </c>
      <c r="U1226" s="91">
        <v>45198</v>
      </c>
    </row>
    <row r="1227" spans="1:21">
      <c r="A1227" s="92">
        <v>45198.607125347226</v>
      </c>
      <c r="B1227" s="93" t="s">
        <v>35</v>
      </c>
      <c r="C1227" s="94" t="s">
        <v>1791</v>
      </c>
      <c r="D1227" s="93" t="s">
        <v>1793</v>
      </c>
      <c r="E1227" s="95">
        <v>7</v>
      </c>
      <c r="F1227" s="93" t="s">
        <v>68</v>
      </c>
      <c r="G1227" s="93" t="s">
        <v>68</v>
      </c>
      <c r="H1227" s="93" t="s">
        <v>92</v>
      </c>
      <c r="I1227" s="93" t="s">
        <v>44</v>
      </c>
      <c r="J1227" s="96">
        <v>109.19</v>
      </c>
      <c r="K1227" s="96">
        <v>764.32999999999993</v>
      </c>
      <c r="L1227" s="93" t="s">
        <v>981</v>
      </c>
      <c r="M1227" s="93">
        <v>39</v>
      </c>
      <c r="N1227" s="94">
        <v>45193</v>
      </c>
      <c r="O1227" s="94">
        <v>45200</v>
      </c>
      <c r="P1227" s="93" t="s">
        <v>1771</v>
      </c>
      <c r="Q1227" s="93" t="s">
        <v>3</v>
      </c>
      <c r="R1227" s="95" t="s">
        <v>975</v>
      </c>
      <c r="S1227" s="95" t="s">
        <v>1198</v>
      </c>
      <c r="T1227" s="95" t="s">
        <v>1128</v>
      </c>
      <c r="U1227" s="97">
        <v>45198</v>
      </c>
    </row>
    <row r="1228" spans="1:21">
      <c r="A1228" s="86">
        <v>45198.607699652777</v>
      </c>
      <c r="B1228" s="87" t="s">
        <v>35</v>
      </c>
      <c r="C1228" s="88" t="s">
        <v>1791</v>
      </c>
      <c r="D1228" s="87" t="s">
        <v>1794</v>
      </c>
      <c r="E1228" s="89">
        <v>1</v>
      </c>
      <c r="F1228" s="87" t="s">
        <v>68</v>
      </c>
      <c r="G1228" s="87" t="s">
        <v>68</v>
      </c>
      <c r="H1228" s="87" t="s">
        <v>1010</v>
      </c>
      <c r="I1228" s="87" t="s">
        <v>44</v>
      </c>
      <c r="J1228" s="90">
        <v>109.19</v>
      </c>
      <c r="K1228" s="90">
        <v>109.19</v>
      </c>
      <c r="L1228" s="87" t="s">
        <v>981</v>
      </c>
      <c r="M1228" s="87">
        <v>39</v>
      </c>
      <c r="N1228" s="88">
        <v>45193</v>
      </c>
      <c r="O1228" s="88">
        <v>45200</v>
      </c>
      <c r="P1228" s="87" t="s">
        <v>1771</v>
      </c>
      <c r="Q1228" s="87" t="s">
        <v>3</v>
      </c>
      <c r="R1228" s="89" t="s">
        <v>975</v>
      </c>
      <c r="S1228" s="89" t="s">
        <v>1198</v>
      </c>
      <c r="T1228" s="89" t="s">
        <v>1128</v>
      </c>
      <c r="U1228" s="91">
        <v>45198</v>
      </c>
    </row>
    <row r="1229" spans="1:21">
      <c r="A1229" s="92">
        <v>45198.61022534722</v>
      </c>
      <c r="B1229" s="93" t="s">
        <v>66</v>
      </c>
      <c r="C1229" s="94" t="s">
        <v>1791</v>
      </c>
      <c r="D1229" s="93" t="s">
        <v>345</v>
      </c>
      <c r="E1229" s="95">
        <v>1</v>
      </c>
      <c r="F1229" s="93">
        <v>6984733</v>
      </c>
      <c r="G1229" s="93" t="s">
        <v>117</v>
      </c>
      <c r="H1229" s="93" t="s">
        <v>69</v>
      </c>
      <c r="I1229" s="93" t="s">
        <v>45</v>
      </c>
      <c r="J1229" s="96">
        <v>169.44</v>
      </c>
      <c r="K1229" s="96">
        <v>169.44</v>
      </c>
      <c r="L1229" s="93" t="s">
        <v>973</v>
      </c>
      <c r="M1229" s="93">
        <v>39</v>
      </c>
      <c r="N1229" s="94">
        <v>45193</v>
      </c>
      <c r="O1229" s="94">
        <v>45200</v>
      </c>
      <c r="P1229" s="93" t="s">
        <v>1771</v>
      </c>
      <c r="Q1229" s="93" t="s">
        <v>3</v>
      </c>
      <c r="R1229" s="95" t="s">
        <v>975</v>
      </c>
      <c r="S1229" s="95" t="s">
        <v>1198</v>
      </c>
      <c r="T1229" s="95" t="s">
        <v>1128</v>
      </c>
      <c r="U1229" s="97">
        <v>45198</v>
      </c>
    </row>
    <row r="1230" spans="1:21">
      <c r="A1230" s="86">
        <v>45219.38831678241</v>
      </c>
      <c r="B1230" s="87" t="s">
        <v>76</v>
      </c>
      <c r="C1230" s="88" t="s">
        <v>1791</v>
      </c>
      <c r="D1230" s="87" t="s">
        <v>77</v>
      </c>
      <c r="E1230" s="89">
        <v>2</v>
      </c>
      <c r="F1230" s="87">
        <v>6984733</v>
      </c>
      <c r="G1230" s="87" t="s">
        <v>117</v>
      </c>
      <c r="H1230" s="87" t="s">
        <v>69</v>
      </c>
      <c r="I1230" s="87" t="s">
        <v>44</v>
      </c>
      <c r="J1230" s="90">
        <v>116.75</v>
      </c>
      <c r="K1230" s="90">
        <v>233.5</v>
      </c>
      <c r="L1230" s="87" t="s">
        <v>973</v>
      </c>
      <c r="M1230" s="87">
        <v>39</v>
      </c>
      <c r="N1230" s="88">
        <v>45193</v>
      </c>
      <c r="O1230" s="88">
        <v>45200</v>
      </c>
      <c r="P1230" s="87" t="s">
        <v>1771</v>
      </c>
      <c r="Q1230" s="87" t="s">
        <v>3</v>
      </c>
      <c r="R1230" s="89" t="s">
        <v>975</v>
      </c>
      <c r="S1230" s="89" t="s">
        <v>1198</v>
      </c>
      <c r="T1230" s="89" t="s">
        <v>1128</v>
      </c>
      <c r="U1230" s="91">
        <v>45198</v>
      </c>
    </row>
    <row r="1231" spans="1:21">
      <c r="A1231" s="92">
        <v>45174.57961724537</v>
      </c>
      <c r="B1231" s="93" t="s">
        <v>31</v>
      </c>
      <c r="C1231" s="94" t="s">
        <v>1795</v>
      </c>
      <c r="D1231" s="93" t="s">
        <v>1723</v>
      </c>
      <c r="E1231" s="95">
        <v>6</v>
      </c>
      <c r="F1231" s="93">
        <v>6952019</v>
      </c>
      <c r="G1231" s="93" t="s">
        <v>68</v>
      </c>
      <c r="H1231" s="93" t="s">
        <v>69</v>
      </c>
      <c r="I1231" s="93" t="s">
        <v>44</v>
      </c>
      <c r="J1231" s="96">
        <v>90.75</v>
      </c>
      <c r="K1231" s="96">
        <v>544.5</v>
      </c>
      <c r="L1231" s="93" t="s">
        <v>973</v>
      </c>
      <c r="M1231" s="93">
        <v>36</v>
      </c>
      <c r="N1231" s="94">
        <v>45172</v>
      </c>
      <c r="O1231" s="94">
        <v>45179</v>
      </c>
      <c r="P1231" s="93" t="s">
        <v>1796</v>
      </c>
      <c r="Q1231" s="93" t="s">
        <v>3</v>
      </c>
      <c r="R1231" s="95" t="s">
        <v>975</v>
      </c>
      <c r="S1231" s="95" t="s">
        <v>1120</v>
      </c>
      <c r="T1231" s="95" t="s">
        <v>1128</v>
      </c>
      <c r="U1231" s="97">
        <v>45174</v>
      </c>
    </row>
    <row r="1232" spans="1:21">
      <c r="A1232" s="86">
        <v>45174.580521296295</v>
      </c>
      <c r="B1232" s="87" t="s">
        <v>31</v>
      </c>
      <c r="C1232" s="88" t="s">
        <v>1795</v>
      </c>
      <c r="D1232" s="87" t="s">
        <v>1797</v>
      </c>
      <c r="E1232" s="89">
        <v>1</v>
      </c>
      <c r="F1232" s="87" t="s">
        <v>68</v>
      </c>
      <c r="G1232" s="87" t="s">
        <v>68</v>
      </c>
      <c r="H1232" s="87" t="s">
        <v>92</v>
      </c>
      <c r="I1232" s="87" t="s">
        <v>44</v>
      </c>
      <c r="J1232" s="90">
        <v>90.75</v>
      </c>
      <c r="K1232" s="90">
        <v>90.75</v>
      </c>
      <c r="L1232" s="87" t="s">
        <v>981</v>
      </c>
      <c r="M1232" s="87">
        <v>36</v>
      </c>
      <c r="N1232" s="88">
        <v>45172</v>
      </c>
      <c r="O1232" s="88">
        <v>45179</v>
      </c>
      <c r="P1232" s="87" t="s">
        <v>1796</v>
      </c>
      <c r="Q1232" s="87" t="s">
        <v>3</v>
      </c>
      <c r="R1232" s="89" t="s">
        <v>975</v>
      </c>
      <c r="S1232" s="89" t="s">
        <v>1120</v>
      </c>
      <c r="T1232" s="89" t="s">
        <v>1128</v>
      </c>
      <c r="U1232" s="91">
        <v>45174</v>
      </c>
    </row>
    <row r="1233" spans="1:21">
      <c r="A1233" s="92">
        <v>45174.58114988426</v>
      </c>
      <c r="B1233" s="93" t="s">
        <v>31</v>
      </c>
      <c r="C1233" s="94" t="s">
        <v>1795</v>
      </c>
      <c r="D1233" s="93" t="s">
        <v>1798</v>
      </c>
      <c r="E1233" s="95">
        <v>1</v>
      </c>
      <c r="F1233" s="93">
        <v>20028</v>
      </c>
      <c r="G1233" s="93" t="s">
        <v>68</v>
      </c>
      <c r="H1233" s="93" t="s">
        <v>69</v>
      </c>
      <c r="I1233" s="93" t="s">
        <v>44</v>
      </c>
      <c r="J1233" s="96">
        <v>90.75</v>
      </c>
      <c r="K1233" s="96">
        <v>90.75</v>
      </c>
      <c r="L1233" s="93" t="s">
        <v>973</v>
      </c>
      <c r="M1233" s="93">
        <v>36</v>
      </c>
      <c r="N1233" s="94">
        <v>45172</v>
      </c>
      <c r="O1233" s="94">
        <v>45179</v>
      </c>
      <c r="P1233" s="93" t="s">
        <v>1796</v>
      </c>
      <c r="Q1233" s="93" t="s">
        <v>3</v>
      </c>
      <c r="R1233" s="95" t="s">
        <v>975</v>
      </c>
      <c r="S1233" s="95" t="s">
        <v>1120</v>
      </c>
      <c r="T1233" s="95" t="s">
        <v>1128</v>
      </c>
      <c r="U1233" s="97">
        <v>45174</v>
      </c>
    </row>
    <row r="1234" spans="1:21">
      <c r="A1234" s="86">
        <v>45174.582011226848</v>
      </c>
      <c r="B1234" s="87" t="s">
        <v>65</v>
      </c>
      <c r="C1234" s="88" t="s">
        <v>1795</v>
      </c>
      <c r="D1234" s="87" t="s">
        <v>1723</v>
      </c>
      <c r="E1234" s="89">
        <v>7</v>
      </c>
      <c r="F1234" s="87">
        <v>6952019</v>
      </c>
      <c r="G1234" s="87" t="s">
        <v>68</v>
      </c>
      <c r="H1234" s="87" t="s">
        <v>69</v>
      </c>
      <c r="I1234" s="87" t="s">
        <v>44</v>
      </c>
      <c r="J1234" s="90">
        <v>111.36</v>
      </c>
      <c r="K1234" s="90">
        <v>779.52</v>
      </c>
      <c r="L1234" s="87" t="s">
        <v>973</v>
      </c>
      <c r="M1234" s="87">
        <v>36</v>
      </c>
      <c r="N1234" s="88">
        <v>45172</v>
      </c>
      <c r="O1234" s="88">
        <v>45179</v>
      </c>
      <c r="P1234" s="87" t="s">
        <v>1796</v>
      </c>
      <c r="Q1234" s="87" t="s">
        <v>3</v>
      </c>
      <c r="R1234" s="89" t="s">
        <v>975</v>
      </c>
      <c r="S1234" s="89" t="s">
        <v>1120</v>
      </c>
      <c r="T1234" s="89" t="s">
        <v>1128</v>
      </c>
      <c r="U1234" s="91">
        <v>45174</v>
      </c>
    </row>
    <row r="1235" spans="1:21">
      <c r="A1235" s="92">
        <v>45174.582732754629</v>
      </c>
      <c r="B1235" s="93" t="s">
        <v>65</v>
      </c>
      <c r="C1235" s="94" t="s">
        <v>1795</v>
      </c>
      <c r="D1235" s="93" t="s">
        <v>1797</v>
      </c>
      <c r="E1235" s="95">
        <v>1</v>
      </c>
      <c r="F1235" s="93" t="s">
        <v>68</v>
      </c>
      <c r="G1235" s="93" t="s">
        <v>68</v>
      </c>
      <c r="H1235" s="93" t="s">
        <v>92</v>
      </c>
      <c r="I1235" s="93" t="s">
        <v>44</v>
      </c>
      <c r="J1235" s="96">
        <v>111.36</v>
      </c>
      <c r="K1235" s="96">
        <v>111.36</v>
      </c>
      <c r="L1235" s="93" t="s">
        <v>981</v>
      </c>
      <c r="M1235" s="93">
        <v>36</v>
      </c>
      <c r="N1235" s="94">
        <v>45172</v>
      </c>
      <c r="O1235" s="94">
        <v>45179</v>
      </c>
      <c r="P1235" s="93" t="s">
        <v>1796</v>
      </c>
      <c r="Q1235" s="93" t="s">
        <v>3</v>
      </c>
      <c r="R1235" s="95" t="s">
        <v>975</v>
      </c>
      <c r="S1235" s="95" t="s">
        <v>1120</v>
      </c>
      <c r="T1235" s="95" t="s">
        <v>1128</v>
      </c>
      <c r="U1235" s="97">
        <v>45174</v>
      </c>
    </row>
    <row r="1236" spans="1:21">
      <c r="A1236" s="86">
        <v>45177.503720949077</v>
      </c>
      <c r="B1236" s="87" t="s">
        <v>66</v>
      </c>
      <c r="C1236" s="88" t="s">
        <v>1795</v>
      </c>
      <c r="D1236" s="87" t="s">
        <v>1799</v>
      </c>
      <c r="E1236" s="89">
        <v>1</v>
      </c>
      <c r="F1236" s="87" t="s">
        <v>68</v>
      </c>
      <c r="G1236" s="87" t="s">
        <v>68</v>
      </c>
      <c r="H1236" s="87" t="s">
        <v>92</v>
      </c>
      <c r="I1236" s="87" t="s">
        <v>44</v>
      </c>
      <c r="J1236" s="90">
        <v>112.96</v>
      </c>
      <c r="K1236" s="90">
        <v>112.96</v>
      </c>
      <c r="L1236" s="87" t="s">
        <v>981</v>
      </c>
      <c r="M1236" s="87">
        <v>36</v>
      </c>
      <c r="N1236" s="88">
        <v>45172</v>
      </c>
      <c r="O1236" s="88">
        <v>45179</v>
      </c>
      <c r="P1236" s="87" t="s">
        <v>1796</v>
      </c>
      <c r="Q1236" s="87" t="s">
        <v>3</v>
      </c>
      <c r="R1236" s="89" t="s">
        <v>975</v>
      </c>
      <c r="S1236" s="89" t="s">
        <v>1120</v>
      </c>
      <c r="T1236" s="89" t="s">
        <v>1128</v>
      </c>
      <c r="U1236" s="91">
        <v>45174</v>
      </c>
    </row>
    <row r="1237" spans="1:21">
      <c r="A1237" s="92">
        <v>45177.50518310185</v>
      </c>
      <c r="B1237" s="93" t="s">
        <v>66</v>
      </c>
      <c r="C1237" s="94" t="s">
        <v>1795</v>
      </c>
      <c r="D1237" s="93" t="s">
        <v>217</v>
      </c>
      <c r="E1237" s="95">
        <v>3</v>
      </c>
      <c r="F1237" s="93">
        <v>6966341</v>
      </c>
      <c r="G1237" s="93" t="s">
        <v>68</v>
      </c>
      <c r="H1237" s="93" t="s">
        <v>69</v>
      </c>
      <c r="I1237" s="93" t="s">
        <v>44</v>
      </c>
      <c r="J1237" s="96">
        <v>112.96</v>
      </c>
      <c r="K1237" s="96">
        <v>338.88</v>
      </c>
      <c r="L1237" s="93" t="s">
        <v>973</v>
      </c>
      <c r="M1237" s="93">
        <v>36</v>
      </c>
      <c r="N1237" s="94">
        <v>45172</v>
      </c>
      <c r="O1237" s="94">
        <v>45179</v>
      </c>
      <c r="P1237" s="93" t="s">
        <v>1796</v>
      </c>
      <c r="Q1237" s="93" t="s">
        <v>3</v>
      </c>
      <c r="R1237" s="95" t="s">
        <v>975</v>
      </c>
      <c r="S1237" s="95" t="s">
        <v>1120</v>
      </c>
      <c r="T1237" s="95" t="s">
        <v>1128</v>
      </c>
      <c r="U1237" s="97">
        <v>45174</v>
      </c>
    </row>
    <row r="1238" spans="1:21">
      <c r="A1238" s="86">
        <v>45177.506589467594</v>
      </c>
      <c r="B1238" s="87" t="s">
        <v>66</v>
      </c>
      <c r="C1238" s="88" t="s">
        <v>1795</v>
      </c>
      <c r="D1238" s="87" t="s">
        <v>1800</v>
      </c>
      <c r="E1238" s="89">
        <v>4</v>
      </c>
      <c r="F1238" s="87">
        <v>6984733</v>
      </c>
      <c r="G1238" s="87" t="s">
        <v>117</v>
      </c>
      <c r="H1238" s="87" t="s">
        <v>69</v>
      </c>
      <c r="I1238" s="87" t="s">
        <v>44</v>
      </c>
      <c r="J1238" s="90">
        <v>112.96</v>
      </c>
      <c r="K1238" s="90">
        <v>451.84</v>
      </c>
      <c r="L1238" s="87" t="s">
        <v>973</v>
      </c>
      <c r="M1238" s="87">
        <v>36</v>
      </c>
      <c r="N1238" s="88">
        <v>45172</v>
      </c>
      <c r="O1238" s="88">
        <v>45179</v>
      </c>
      <c r="P1238" s="87" t="s">
        <v>1796</v>
      </c>
      <c r="Q1238" s="87" t="s">
        <v>3</v>
      </c>
      <c r="R1238" s="89" t="s">
        <v>975</v>
      </c>
      <c r="S1238" s="89" t="s">
        <v>1120</v>
      </c>
      <c r="T1238" s="89" t="s">
        <v>1128</v>
      </c>
      <c r="U1238" s="91">
        <v>45174</v>
      </c>
    </row>
    <row r="1239" spans="1:21">
      <c r="A1239" s="92">
        <v>45175.408272916669</v>
      </c>
      <c r="B1239" s="93" t="s">
        <v>65</v>
      </c>
      <c r="C1239" s="94" t="s">
        <v>1801</v>
      </c>
      <c r="D1239" s="93" t="s">
        <v>1802</v>
      </c>
      <c r="E1239" s="95">
        <v>3</v>
      </c>
      <c r="F1239" s="93">
        <v>20028</v>
      </c>
      <c r="G1239" s="93" t="s">
        <v>68</v>
      </c>
      <c r="H1239" s="93" t="s">
        <v>69</v>
      </c>
      <c r="I1239" s="93" t="s">
        <v>44</v>
      </c>
      <c r="J1239" s="96">
        <v>111.36</v>
      </c>
      <c r="K1239" s="96">
        <v>334.08</v>
      </c>
      <c r="L1239" s="93" t="s">
        <v>973</v>
      </c>
      <c r="M1239" s="93">
        <v>36</v>
      </c>
      <c r="N1239" s="94">
        <v>45172</v>
      </c>
      <c r="O1239" s="94">
        <v>45179</v>
      </c>
      <c r="P1239" s="93" t="s">
        <v>1796</v>
      </c>
      <c r="Q1239" s="93" t="s">
        <v>3</v>
      </c>
      <c r="R1239" s="95" t="s">
        <v>975</v>
      </c>
      <c r="S1239" s="95" t="s">
        <v>977</v>
      </c>
      <c r="T1239" s="95" t="s">
        <v>1128</v>
      </c>
      <c r="U1239" s="97">
        <v>45175</v>
      </c>
    </row>
    <row r="1240" spans="1:21">
      <c r="A1240" s="86">
        <v>45175.408465277775</v>
      </c>
      <c r="B1240" s="87" t="s">
        <v>31</v>
      </c>
      <c r="C1240" s="88" t="s">
        <v>1801</v>
      </c>
      <c r="D1240" s="87" t="s">
        <v>1802</v>
      </c>
      <c r="E1240" s="89">
        <v>3</v>
      </c>
      <c r="F1240" s="87">
        <v>20028</v>
      </c>
      <c r="G1240" s="87" t="s">
        <v>68</v>
      </c>
      <c r="H1240" s="87" t="s">
        <v>69</v>
      </c>
      <c r="I1240" s="87" t="s">
        <v>44</v>
      </c>
      <c r="J1240" s="90">
        <v>90.75</v>
      </c>
      <c r="K1240" s="90">
        <v>272.25</v>
      </c>
      <c r="L1240" s="87" t="s">
        <v>973</v>
      </c>
      <c r="M1240" s="87">
        <v>36</v>
      </c>
      <c r="N1240" s="88">
        <v>45172</v>
      </c>
      <c r="O1240" s="88">
        <v>45179</v>
      </c>
      <c r="P1240" s="87" t="s">
        <v>1796</v>
      </c>
      <c r="Q1240" s="87" t="s">
        <v>3</v>
      </c>
      <c r="R1240" s="89" t="s">
        <v>975</v>
      </c>
      <c r="S1240" s="89" t="s">
        <v>977</v>
      </c>
      <c r="T1240" s="89" t="s">
        <v>1128</v>
      </c>
      <c r="U1240" s="91">
        <v>45175</v>
      </c>
    </row>
    <row r="1241" spans="1:21">
      <c r="A1241" s="92">
        <v>45175.573358333335</v>
      </c>
      <c r="B1241" s="93" t="s">
        <v>35</v>
      </c>
      <c r="C1241" s="94" t="s">
        <v>1801</v>
      </c>
      <c r="D1241" s="93" t="s">
        <v>1803</v>
      </c>
      <c r="E1241" s="95">
        <v>2</v>
      </c>
      <c r="F1241" s="93" t="s">
        <v>68</v>
      </c>
      <c r="G1241" s="93" t="s">
        <v>68</v>
      </c>
      <c r="H1241" s="93" t="s">
        <v>92</v>
      </c>
      <c r="I1241" s="93" t="s">
        <v>44</v>
      </c>
      <c r="J1241" s="96">
        <v>109.19</v>
      </c>
      <c r="K1241" s="96">
        <v>218.38</v>
      </c>
      <c r="L1241" s="93" t="s">
        <v>981</v>
      </c>
      <c r="M1241" s="93">
        <v>36</v>
      </c>
      <c r="N1241" s="94">
        <v>45172</v>
      </c>
      <c r="O1241" s="94">
        <v>45179</v>
      </c>
      <c r="P1241" s="93" t="s">
        <v>1796</v>
      </c>
      <c r="Q1241" s="93" t="s">
        <v>3</v>
      </c>
      <c r="R1241" s="95" t="s">
        <v>975</v>
      </c>
      <c r="S1241" s="95" t="s">
        <v>977</v>
      </c>
      <c r="T1241" s="95" t="s">
        <v>1128</v>
      </c>
      <c r="U1241" s="97">
        <v>45175</v>
      </c>
    </row>
    <row r="1242" spans="1:21">
      <c r="A1242" s="86">
        <v>45175.574010069446</v>
      </c>
      <c r="B1242" s="87" t="s">
        <v>35</v>
      </c>
      <c r="C1242" s="88" t="s">
        <v>1801</v>
      </c>
      <c r="D1242" s="87" t="s">
        <v>1804</v>
      </c>
      <c r="E1242" s="89">
        <v>6</v>
      </c>
      <c r="F1242" s="87">
        <v>6971021</v>
      </c>
      <c r="G1242" s="87" t="s">
        <v>68</v>
      </c>
      <c r="H1242" s="87" t="s">
        <v>69</v>
      </c>
      <c r="I1242" s="87" t="s">
        <v>44</v>
      </c>
      <c r="J1242" s="90">
        <v>109.19</v>
      </c>
      <c r="K1242" s="90">
        <v>655.14</v>
      </c>
      <c r="L1242" s="87" t="s">
        <v>973</v>
      </c>
      <c r="M1242" s="87">
        <v>36</v>
      </c>
      <c r="N1242" s="88">
        <v>45172</v>
      </c>
      <c r="O1242" s="88">
        <v>45179</v>
      </c>
      <c r="P1242" s="87" t="s">
        <v>1796</v>
      </c>
      <c r="Q1242" s="87" t="s">
        <v>3</v>
      </c>
      <c r="R1242" s="89" t="s">
        <v>975</v>
      </c>
      <c r="S1242" s="89" t="s">
        <v>977</v>
      </c>
      <c r="T1242" s="89" t="s">
        <v>1128</v>
      </c>
      <c r="U1242" s="91">
        <v>45175</v>
      </c>
    </row>
    <row r="1243" spans="1:21">
      <c r="A1243" s="92">
        <v>45175.57650787037</v>
      </c>
      <c r="B1243" s="93" t="s">
        <v>31</v>
      </c>
      <c r="C1243" s="94" t="s">
        <v>1801</v>
      </c>
      <c r="D1243" s="93" t="s">
        <v>1723</v>
      </c>
      <c r="E1243" s="95">
        <v>5</v>
      </c>
      <c r="F1243" s="93">
        <v>6952019</v>
      </c>
      <c r="G1243" s="93" t="s">
        <v>68</v>
      </c>
      <c r="H1243" s="93" t="s">
        <v>69</v>
      </c>
      <c r="I1243" s="93" t="s">
        <v>44</v>
      </c>
      <c r="J1243" s="96">
        <v>90.75</v>
      </c>
      <c r="K1243" s="96">
        <v>453.75</v>
      </c>
      <c r="L1243" s="93" t="s">
        <v>973</v>
      </c>
      <c r="M1243" s="93">
        <v>36</v>
      </c>
      <c r="N1243" s="94">
        <v>45172</v>
      </c>
      <c r="O1243" s="94">
        <v>45179</v>
      </c>
      <c r="P1243" s="93" t="s">
        <v>1796</v>
      </c>
      <c r="Q1243" s="93" t="s">
        <v>3</v>
      </c>
      <c r="R1243" s="95" t="s">
        <v>975</v>
      </c>
      <c r="S1243" s="95" t="s">
        <v>977</v>
      </c>
      <c r="T1243" s="95" t="s">
        <v>1128</v>
      </c>
      <c r="U1243" s="97">
        <v>45175</v>
      </c>
    </row>
    <row r="1244" spans="1:21">
      <c r="A1244" s="86">
        <v>45175.576896527775</v>
      </c>
      <c r="B1244" s="87" t="s">
        <v>65</v>
      </c>
      <c r="C1244" s="88" t="s">
        <v>1801</v>
      </c>
      <c r="D1244" s="87" t="s">
        <v>1723</v>
      </c>
      <c r="E1244" s="89">
        <v>3.5</v>
      </c>
      <c r="F1244" s="87">
        <v>6952019</v>
      </c>
      <c r="G1244" s="87" t="s">
        <v>68</v>
      </c>
      <c r="H1244" s="87" t="s">
        <v>69</v>
      </c>
      <c r="I1244" s="87" t="s">
        <v>44</v>
      </c>
      <c r="J1244" s="90">
        <v>111.36</v>
      </c>
      <c r="K1244" s="90">
        <v>389.76</v>
      </c>
      <c r="L1244" s="87" t="s">
        <v>973</v>
      </c>
      <c r="M1244" s="87">
        <v>36</v>
      </c>
      <c r="N1244" s="88">
        <v>45172</v>
      </c>
      <c r="O1244" s="88">
        <v>45179</v>
      </c>
      <c r="P1244" s="87" t="s">
        <v>1796</v>
      </c>
      <c r="Q1244" s="87" t="s">
        <v>3</v>
      </c>
      <c r="R1244" s="89" t="s">
        <v>975</v>
      </c>
      <c r="S1244" s="89" t="s">
        <v>977</v>
      </c>
      <c r="T1244" s="89" t="s">
        <v>1128</v>
      </c>
      <c r="U1244" s="91">
        <v>45175</v>
      </c>
    </row>
    <row r="1245" spans="1:21">
      <c r="A1245" s="92">
        <v>45177.504359375002</v>
      </c>
      <c r="B1245" s="93" t="s">
        <v>66</v>
      </c>
      <c r="C1245" s="94" t="s">
        <v>1801</v>
      </c>
      <c r="D1245" s="93" t="s">
        <v>1799</v>
      </c>
      <c r="E1245" s="95">
        <v>2</v>
      </c>
      <c r="F1245" s="93" t="s">
        <v>68</v>
      </c>
      <c r="G1245" s="93" t="s">
        <v>68</v>
      </c>
      <c r="H1245" s="93" t="s">
        <v>92</v>
      </c>
      <c r="I1245" s="93" t="s">
        <v>44</v>
      </c>
      <c r="J1245" s="96">
        <v>112.96</v>
      </c>
      <c r="K1245" s="96">
        <v>225.92</v>
      </c>
      <c r="L1245" s="93" t="s">
        <v>981</v>
      </c>
      <c r="M1245" s="93">
        <v>36</v>
      </c>
      <c r="N1245" s="94">
        <v>45172</v>
      </c>
      <c r="O1245" s="94">
        <v>45179</v>
      </c>
      <c r="P1245" s="93" t="s">
        <v>1796</v>
      </c>
      <c r="Q1245" s="93" t="s">
        <v>3</v>
      </c>
      <c r="R1245" s="95" t="s">
        <v>975</v>
      </c>
      <c r="S1245" s="95" t="s">
        <v>977</v>
      </c>
      <c r="T1245" s="95" t="s">
        <v>1128</v>
      </c>
      <c r="U1245" s="97">
        <v>45175</v>
      </c>
    </row>
    <row r="1246" spans="1:21">
      <c r="A1246" s="86">
        <v>45177.505390740742</v>
      </c>
      <c r="B1246" s="87" t="s">
        <v>66</v>
      </c>
      <c r="C1246" s="88" t="s">
        <v>1801</v>
      </c>
      <c r="D1246" s="87" t="s">
        <v>217</v>
      </c>
      <c r="E1246" s="89">
        <v>1</v>
      </c>
      <c r="F1246" s="87">
        <v>6966341</v>
      </c>
      <c r="G1246" s="87" t="s">
        <v>68</v>
      </c>
      <c r="H1246" s="87" t="s">
        <v>69</v>
      </c>
      <c r="I1246" s="87" t="s">
        <v>44</v>
      </c>
      <c r="J1246" s="90">
        <v>112.96</v>
      </c>
      <c r="K1246" s="90">
        <v>112.96</v>
      </c>
      <c r="L1246" s="87" t="s">
        <v>973</v>
      </c>
      <c r="M1246" s="87">
        <v>36</v>
      </c>
      <c r="N1246" s="88">
        <v>45172</v>
      </c>
      <c r="O1246" s="88">
        <v>45179</v>
      </c>
      <c r="P1246" s="87" t="s">
        <v>1796</v>
      </c>
      <c r="Q1246" s="87" t="s">
        <v>3</v>
      </c>
      <c r="R1246" s="89" t="s">
        <v>975</v>
      </c>
      <c r="S1246" s="89" t="s">
        <v>977</v>
      </c>
      <c r="T1246" s="89" t="s">
        <v>1128</v>
      </c>
      <c r="U1246" s="91">
        <v>45175</v>
      </c>
    </row>
    <row r="1247" spans="1:21">
      <c r="A1247" s="92">
        <v>45177.50700902778</v>
      </c>
      <c r="B1247" s="93" t="s">
        <v>66</v>
      </c>
      <c r="C1247" s="94" t="s">
        <v>1801</v>
      </c>
      <c r="D1247" s="93" t="s">
        <v>330</v>
      </c>
      <c r="E1247" s="95">
        <v>1</v>
      </c>
      <c r="F1247" s="93">
        <v>6984733</v>
      </c>
      <c r="G1247" s="93" t="s">
        <v>117</v>
      </c>
      <c r="H1247" s="93" t="s">
        <v>69</v>
      </c>
      <c r="I1247" s="93" t="s">
        <v>44</v>
      </c>
      <c r="J1247" s="96">
        <v>112.96</v>
      </c>
      <c r="K1247" s="96">
        <v>112.96</v>
      </c>
      <c r="L1247" s="93" t="s">
        <v>973</v>
      </c>
      <c r="M1247" s="93">
        <v>36</v>
      </c>
      <c r="N1247" s="94">
        <v>45172</v>
      </c>
      <c r="O1247" s="94">
        <v>45179</v>
      </c>
      <c r="P1247" s="93" t="s">
        <v>1796</v>
      </c>
      <c r="Q1247" s="93" t="s">
        <v>3</v>
      </c>
      <c r="R1247" s="95" t="s">
        <v>975</v>
      </c>
      <c r="S1247" s="95" t="s">
        <v>977</v>
      </c>
      <c r="T1247" s="95" t="s">
        <v>1128</v>
      </c>
      <c r="U1247" s="97">
        <v>45175</v>
      </c>
    </row>
    <row r="1248" spans="1:21">
      <c r="A1248" s="86">
        <v>45177.510463888888</v>
      </c>
      <c r="B1248" s="87" t="s">
        <v>66</v>
      </c>
      <c r="C1248" s="88" t="s">
        <v>1801</v>
      </c>
      <c r="D1248" s="87" t="s">
        <v>1805</v>
      </c>
      <c r="E1248" s="89">
        <v>3</v>
      </c>
      <c r="F1248" s="87">
        <v>20028</v>
      </c>
      <c r="G1248" s="87" t="s">
        <v>68</v>
      </c>
      <c r="H1248" s="87" t="s">
        <v>69</v>
      </c>
      <c r="I1248" s="87" t="s">
        <v>44</v>
      </c>
      <c r="J1248" s="90">
        <v>112.96</v>
      </c>
      <c r="K1248" s="90">
        <v>338.88</v>
      </c>
      <c r="L1248" s="87" t="s">
        <v>973</v>
      </c>
      <c r="M1248" s="87">
        <v>36</v>
      </c>
      <c r="N1248" s="88">
        <v>45172</v>
      </c>
      <c r="O1248" s="88">
        <v>45179</v>
      </c>
      <c r="P1248" s="87" t="s">
        <v>1796</v>
      </c>
      <c r="Q1248" s="87" t="s">
        <v>3</v>
      </c>
      <c r="R1248" s="89" t="s">
        <v>975</v>
      </c>
      <c r="S1248" s="89" t="s">
        <v>977</v>
      </c>
      <c r="T1248" s="89" t="s">
        <v>1128</v>
      </c>
      <c r="U1248" s="91">
        <v>45175</v>
      </c>
    </row>
    <row r="1249" spans="1:21">
      <c r="A1249" s="92">
        <v>45177.511429513892</v>
      </c>
      <c r="B1249" s="93" t="s">
        <v>66</v>
      </c>
      <c r="C1249" s="94" t="s">
        <v>1801</v>
      </c>
      <c r="D1249" s="93" t="s">
        <v>1806</v>
      </c>
      <c r="E1249" s="95">
        <v>1</v>
      </c>
      <c r="F1249" s="93">
        <v>6971021</v>
      </c>
      <c r="G1249" s="93" t="s">
        <v>68</v>
      </c>
      <c r="H1249" s="93" t="s">
        <v>69</v>
      </c>
      <c r="I1249" s="93" t="s">
        <v>44</v>
      </c>
      <c r="J1249" s="96">
        <v>112.96</v>
      </c>
      <c r="K1249" s="96">
        <v>112.96</v>
      </c>
      <c r="L1249" s="93" t="s">
        <v>973</v>
      </c>
      <c r="M1249" s="93">
        <v>36</v>
      </c>
      <c r="N1249" s="94">
        <v>45172</v>
      </c>
      <c r="O1249" s="94">
        <v>45179</v>
      </c>
      <c r="P1249" s="93" t="s">
        <v>1796</v>
      </c>
      <c r="Q1249" s="93" t="s">
        <v>3</v>
      </c>
      <c r="R1249" s="95" t="s">
        <v>975</v>
      </c>
      <c r="S1249" s="95" t="s">
        <v>977</v>
      </c>
      <c r="T1249" s="95" t="s">
        <v>1128</v>
      </c>
      <c r="U1249" s="97">
        <v>45175</v>
      </c>
    </row>
    <row r="1250" spans="1:21">
      <c r="A1250" s="86">
        <v>45219.366078240739</v>
      </c>
      <c r="B1250" s="87" t="s">
        <v>76</v>
      </c>
      <c r="C1250" s="88" t="s">
        <v>1801</v>
      </c>
      <c r="D1250" s="87" t="s">
        <v>77</v>
      </c>
      <c r="E1250" s="89">
        <v>2</v>
      </c>
      <c r="F1250" s="87">
        <v>6984733</v>
      </c>
      <c r="G1250" s="87" t="s">
        <v>117</v>
      </c>
      <c r="H1250" s="87" t="s">
        <v>69</v>
      </c>
      <c r="I1250" s="87" t="s">
        <v>44</v>
      </c>
      <c r="J1250" s="90">
        <v>116.75</v>
      </c>
      <c r="K1250" s="90">
        <v>233.5</v>
      </c>
      <c r="L1250" s="87" t="s">
        <v>973</v>
      </c>
      <c r="M1250" s="87">
        <v>36</v>
      </c>
      <c r="N1250" s="88">
        <v>45172</v>
      </c>
      <c r="O1250" s="88">
        <v>45179</v>
      </c>
      <c r="P1250" s="87" t="s">
        <v>1796</v>
      </c>
      <c r="Q1250" s="87" t="s">
        <v>3</v>
      </c>
      <c r="R1250" s="89" t="s">
        <v>975</v>
      </c>
      <c r="S1250" s="89" t="s">
        <v>977</v>
      </c>
      <c r="T1250" s="89" t="s">
        <v>1128</v>
      </c>
      <c r="U1250" s="91">
        <v>45175</v>
      </c>
    </row>
    <row r="1251" spans="1:21">
      <c r="A1251" s="92">
        <v>45176.405297685182</v>
      </c>
      <c r="B1251" s="93" t="s">
        <v>65</v>
      </c>
      <c r="C1251" s="94" t="s">
        <v>1807</v>
      </c>
      <c r="D1251" s="93" t="s">
        <v>1723</v>
      </c>
      <c r="E1251" s="95">
        <v>8</v>
      </c>
      <c r="F1251" s="93">
        <v>6952019</v>
      </c>
      <c r="G1251" s="93" t="s">
        <v>68</v>
      </c>
      <c r="H1251" s="93" t="s">
        <v>69</v>
      </c>
      <c r="I1251" s="93" t="s">
        <v>44</v>
      </c>
      <c r="J1251" s="96">
        <v>111.36</v>
      </c>
      <c r="K1251" s="96">
        <v>890.88</v>
      </c>
      <c r="L1251" s="93" t="s">
        <v>973</v>
      </c>
      <c r="M1251" s="93">
        <v>36</v>
      </c>
      <c r="N1251" s="94">
        <v>45172</v>
      </c>
      <c r="O1251" s="94">
        <v>45179</v>
      </c>
      <c r="P1251" s="93" t="s">
        <v>1796</v>
      </c>
      <c r="Q1251" s="93" t="s">
        <v>3</v>
      </c>
      <c r="R1251" s="95" t="s">
        <v>975</v>
      </c>
      <c r="S1251" s="95" t="s">
        <v>987</v>
      </c>
      <c r="T1251" s="95" t="s">
        <v>1128</v>
      </c>
      <c r="U1251" s="97">
        <v>45176</v>
      </c>
    </row>
    <row r="1252" spans="1:21">
      <c r="A1252" s="86">
        <v>45176.405442013885</v>
      </c>
      <c r="B1252" s="87" t="s">
        <v>31</v>
      </c>
      <c r="C1252" s="88" t="s">
        <v>1807</v>
      </c>
      <c r="D1252" s="87" t="s">
        <v>1723</v>
      </c>
      <c r="E1252" s="89">
        <v>8</v>
      </c>
      <c r="F1252" s="87">
        <v>6952019</v>
      </c>
      <c r="G1252" s="87" t="s">
        <v>68</v>
      </c>
      <c r="H1252" s="87" t="s">
        <v>69</v>
      </c>
      <c r="I1252" s="87" t="s">
        <v>44</v>
      </c>
      <c r="J1252" s="90">
        <v>90.75</v>
      </c>
      <c r="K1252" s="90">
        <v>726</v>
      </c>
      <c r="L1252" s="87" t="s">
        <v>973</v>
      </c>
      <c r="M1252" s="87">
        <v>36</v>
      </c>
      <c r="N1252" s="88">
        <v>45172</v>
      </c>
      <c r="O1252" s="88">
        <v>45179</v>
      </c>
      <c r="P1252" s="87" t="s">
        <v>1796</v>
      </c>
      <c r="Q1252" s="87" t="s">
        <v>3</v>
      </c>
      <c r="R1252" s="89" t="s">
        <v>975</v>
      </c>
      <c r="S1252" s="89" t="s">
        <v>987</v>
      </c>
      <c r="T1252" s="89" t="s">
        <v>1128</v>
      </c>
      <c r="U1252" s="91">
        <v>45176</v>
      </c>
    </row>
    <row r="1253" spans="1:21">
      <c r="A1253" s="92">
        <v>45176.423906828706</v>
      </c>
      <c r="B1253" s="93" t="s">
        <v>35</v>
      </c>
      <c r="C1253" s="94" t="s">
        <v>1807</v>
      </c>
      <c r="D1253" s="93" t="s">
        <v>1808</v>
      </c>
      <c r="E1253" s="95">
        <v>4</v>
      </c>
      <c r="F1253" s="93">
        <v>6971021</v>
      </c>
      <c r="G1253" s="93" t="s">
        <v>68</v>
      </c>
      <c r="H1253" s="93" t="s">
        <v>69</v>
      </c>
      <c r="I1253" s="93" t="s">
        <v>44</v>
      </c>
      <c r="J1253" s="96">
        <v>109.19</v>
      </c>
      <c r="K1253" s="96">
        <v>436.76</v>
      </c>
      <c r="L1253" s="93" t="s">
        <v>973</v>
      </c>
      <c r="M1253" s="93">
        <v>36</v>
      </c>
      <c r="N1253" s="94">
        <v>45172</v>
      </c>
      <c r="O1253" s="94">
        <v>45179</v>
      </c>
      <c r="P1253" s="93" t="s">
        <v>1796</v>
      </c>
      <c r="Q1253" s="93" t="s">
        <v>3</v>
      </c>
      <c r="R1253" s="95" t="s">
        <v>975</v>
      </c>
      <c r="S1253" s="95" t="s">
        <v>987</v>
      </c>
      <c r="T1253" s="95" t="s">
        <v>1128</v>
      </c>
      <c r="U1253" s="97">
        <v>45176</v>
      </c>
    </row>
    <row r="1254" spans="1:21">
      <c r="A1254" s="86">
        <v>45177.505739814813</v>
      </c>
      <c r="B1254" s="87" t="s">
        <v>66</v>
      </c>
      <c r="C1254" s="88" t="s">
        <v>1807</v>
      </c>
      <c r="D1254" s="87" t="s">
        <v>217</v>
      </c>
      <c r="E1254" s="89">
        <v>3.5</v>
      </c>
      <c r="F1254" s="87">
        <v>6966341</v>
      </c>
      <c r="G1254" s="87" t="s">
        <v>68</v>
      </c>
      <c r="H1254" s="87" t="s">
        <v>69</v>
      </c>
      <c r="I1254" s="87" t="s">
        <v>44</v>
      </c>
      <c r="J1254" s="90">
        <v>112.96</v>
      </c>
      <c r="K1254" s="90">
        <v>395.35999999999996</v>
      </c>
      <c r="L1254" s="87" t="s">
        <v>973</v>
      </c>
      <c r="M1254" s="87">
        <v>36</v>
      </c>
      <c r="N1254" s="88">
        <v>45172</v>
      </c>
      <c r="O1254" s="88">
        <v>45179</v>
      </c>
      <c r="P1254" s="87" t="s">
        <v>1796</v>
      </c>
      <c r="Q1254" s="87" t="s">
        <v>3</v>
      </c>
      <c r="R1254" s="89" t="s">
        <v>975</v>
      </c>
      <c r="S1254" s="89" t="s">
        <v>987</v>
      </c>
      <c r="T1254" s="89" t="s">
        <v>1128</v>
      </c>
      <c r="U1254" s="91">
        <v>45176</v>
      </c>
    </row>
    <row r="1255" spans="1:21">
      <c r="A1255" s="92">
        <v>45177.507313888891</v>
      </c>
      <c r="B1255" s="93" t="s">
        <v>66</v>
      </c>
      <c r="C1255" s="94" t="s">
        <v>1807</v>
      </c>
      <c r="D1255" s="93" t="s">
        <v>1809</v>
      </c>
      <c r="E1255" s="95">
        <v>1</v>
      </c>
      <c r="F1255" s="93">
        <v>6984733</v>
      </c>
      <c r="G1255" s="93" t="s">
        <v>117</v>
      </c>
      <c r="H1255" s="93" t="s">
        <v>69</v>
      </c>
      <c r="I1255" s="93" t="s">
        <v>44</v>
      </c>
      <c r="J1255" s="96">
        <v>112.96</v>
      </c>
      <c r="K1255" s="96">
        <v>112.96</v>
      </c>
      <c r="L1255" s="93" t="s">
        <v>973</v>
      </c>
      <c r="M1255" s="93">
        <v>36</v>
      </c>
      <c r="N1255" s="94">
        <v>45172</v>
      </c>
      <c r="O1255" s="94">
        <v>45179</v>
      </c>
      <c r="P1255" s="93" t="s">
        <v>1796</v>
      </c>
      <c r="Q1255" s="93" t="s">
        <v>3</v>
      </c>
      <c r="R1255" s="95" t="s">
        <v>975</v>
      </c>
      <c r="S1255" s="95" t="s">
        <v>987</v>
      </c>
      <c r="T1255" s="95" t="s">
        <v>1128</v>
      </c>
      <c r="U1255" s="97">
        <v>45176</v>
      </c>
    </row>
    <row r="1256" spans="1:21">
      <c r="A1256" s="86">
        <v>45177.512645138886</v>
      </c>
      <c r="B1256" s="87" t="s">
        <v>66</v>
      </c>
      <c r="C1256" s="88" t="s">
        <v>1807</v>
      </c>
      <c r="D1256" s="87" t="s">
        <v>1810</v>
      </c>
      <c r="E1256" s="89">
        <v>1.5</v>
      </c>
      <c r="F1256" s="87">
        <v>6999354</v>
      </c>
      <c r="G1256" s="87" t="s">
        <v>68</v>
      </c>
      <c r="H1256" s="87" t="s">
        <v>69</v>
      </c>
      <c r="I1256" s="87" t="s">
        <v>44</v>
      </c>
      <c r="J1256" s="90">
        <v>112.96</v>
      </c>
      <c r="K1256" s="90">
        <v>169.44</v>
      </c>
      <c r="L1256" s="87" t="s">
        <v>973</v>
      </c>
      <c r="M1256" s="87">
        <v>36</v>
      </c>
      <c r="N1256" s="88">
        <v>45172</v>
      </c>
      <c r="O1256" s="88">
        <v>45179</v>
      </c>
      <c r="P1256" s="87" t="s">
        <v>1796</v>
      </c>
      <c r="Q1256" s="87" t="s">
        <v>3</v>
      </c>
      <c r="R1256" s="89" t="s">
        <v>975</v>
      </c>
      <c r="S1256" s="89" t="s">
        <v>987</v>
      </c>
      <c r="T1256" s="89" t="s">
        <v>1128</v>
      </c>
      <c r="U1256" s="91">
        <v>45176</v>
      </c>
    </row>
    <row r="1257" spans="1:21">
      <c r="A1257" s="92">
        <v>45177.513034374999</v>
      </c>
      <c r="B1257" s="93" t="s">
        <v>66</v>
      </c>
      <c r="C1257" s="94" t="s">
        <v>1807</v>
      </c>
      <c r="D1257" s="93" t="s">
        <v>212</v>
      </c>
      <c r="E1257" s="95">
        <v>2</v>
      </c>
      <c r="F1257" s="93">
        <v>6984733</v>
      </c>
      <c r="G1257" s="93" t="s">
        <v>117</v>
      </c>
      <c r="H1257" s="93" t="s">
        <v>69</v>
      </c>
      <c r="I1257" s="93" t="s">
        <v>44</v>
      </c>
      <c r="J1257" s="96">
        <v>112.96</v>
      </c>
      <c r="K1257" s="96">
        <v>225.92</v>
      </c>
      <c r="L1257" s="93" t="s">
        <v>973</v>
      </c>
      <c r="M1257" s="93">
        <v>36</v>
      </c>
      <c r="N1257" s="94">
        <v>45172</v>
      </c>
      <c r="O1257" s="94">
        <v>45179</v>
      </c>
      <c r="P1257" s="93" t="s">
        <v>1796</v>
      </c>
      <c r="Q1257" s="93" t="s">
        <v>3</v>
      </c>
      <c r="R1257" s="95" t="s">
        <v>975</v>
      </c>
      <c r="S1257" s="95" t="s">
        <v>987</v>
      </c>
      <c r="T1257" s="95" t="s">
        <v>1128</v>
      </c>
      <c r="U1257" s="97">
        <v>45176</v>
      </c>
    </row>
    <row r="1258" spans="1:21">
      <c r="A1258" s="86">
        <v>45219.366287384262</v>
      </c>
      <c r="B1258" s="87" t="s">
        <v>76</v>
      </c>
      <c r="C1258" s="88" t="s">
        <v>1807</v>
      </c>
      <c r="D1258" s="87" t="s">
        <v>77</v>
      </c>
      <c r="E1258" s="89">
        <v>1</v>
      </c>
      <c r="F1258" s="87">
        <v>6984733</v>
      </c>
      <c r="G1258" s="87" t="s">
        <v>117</v>
      </c>
      <c r="H1258" s="87" t="s">
        <v>69</v>
      </c>
      <c r="I1258" s="87" t="s">
        <v>44</v>
      </c>
      <c r="J1258" s="90">
        <v>116.75</v>
      </c>
      <c r="K1258" s="90">
        <v>116.75</v>
      </c>
      <c r="L1258" s="87" t="s">
        <v>973</v>
      </c>
      <c r="M1258" s="87">
        <v>36</v>
      </c>
      <c r="N1258" s="88">
        <v>45172</v>
      </c>
      <c r="O1258" s="88">
        <v>45179</v>
      </c>
      <c r="P1258" s="87" t="s">
        <v>1796</v>
      </c>
      <c r="Q1258" s="87" t="s">
        <v>3</v>
      </c>
      <c r="R1258" s="89" t="s">
        <v>975</v>
      </c>
      <c r="S1258" s="89" t="s">
        <v>987</v>
      </c>
      <c r="T1258" s="89" t="s">
        <v>1128</v>
      </c>
      <c r="U1258" s="91">
        <v>45176</v>
      </c>
    </row>
    <row r="1259" spans="1:21">
      <c r="A1259" s="92">
        <v>45177.414144444447</v>
      </c>
      <c r="B1259" s="93" t="s">
        <v>31</v>
      </c>
      <c r="C1259" s="94" t="s">
        <v>955</v>
      </c>
      <c r="D1259" s="93" t="s">
        <v>126</v>
      </c>
      <c r="E1259" s="95">
        <v>2</v>
      </c>
      <c r="F1259" s="93">
        <v>6984733</v>
      </c>
      <c r="G1259" s="93" t="s">
        <v>89</v>
      </c>
      <c r="H1259" s="93" t="s">
        <v>69</v>
      </c>
      <c r="I1259" s="93" t="s">
        <v>44</v>
      </c>
      <c r="J1259" s="96">
        <v>90.75</v>
      </c>
      <c r="K1259" s="96">
        <v>181.5</v>
      </c>
      <c r="L1259" s="93" t="s">
        <v>973</v>
      </c>
      <c r="M1259" s="93">
        <v>36</v>
      </c>
      <c r="N1259" s="94">
        <v>45172</v>
      </c>
      <c r="O1259" s="94">
        <v>45179</v>
      </c>
      <c r="P1259" s="93" t="s">
        <v>1796</v>
      </c>
      <c r="Q1259" s="93" t="s">
        <v>3</v>
      </c>
      <c r="R1259" s="95" t="s">
        <v>975</v>
      </c>
      <c r="S1259" s="95" t="s">
        <v>994</v>
      </c>
      <c r="T1259" s="95" t="s">
        <v>1128</v>
      </c>
      <c r="U1259" s="97">
        <v>45177</v>
      </c>
    </row>
    <row r="1260" spans="1:21">
      <c r="A1260" s="86">
        <v>45177.505845717591</v>
      </c>
      <c r="B1260" s="87" t="s">
        <v>66</v>
      </c>
      <c r="C1260" s="88" t="s">
        <v>955</v>
      </c>
      <c r="D1260" s="87" t="s">
        <v>217</v>
      </c>
      <c r="E1260" s="89">
        <v>1</v>
      </c>
      <c r="F1260" s="87">
        <v>6966341</v>
      </c>
      <c r="G1260" s="87" t="s">
        <v>68</v>
      </c>
      <c r="H1260" s="87" t="s">
        <v>69</v>
      </c>
      <c r="I1260" s="87" t="s">
        <v>44</v>
      </c>
      <c r="J1260" s="90">
        <v>112.96</v>
      </c>
      <c r="K1260" s="90">
        <v>112.96</v>
      </c>
      <c r="L1260" s="87" t="s">
        <v>973</v>
      </c>
      <c r="M1260" s="87">
        <v>36</v>
      </c>
      <c r="N1260" s="88">
        <v>45172</v>
      </c>
      <c r="O1260" s="88">
        <v>45179</v>
      </c>
      <c r="P1260" s="87" t="s">
        <v>1796</v>
      </c>
      <c r="Q1260" s="87" t="s">
        <v>3</v>
      </c>
      <c r="R1260" s="89" t="s">
        <v>975</v>
      </c>
      <c r="S1260" s="89" t="s">
        <v>994</v>
      </c>
      <c r="T1260" s="89" t="s">
        <v>1128</v>
      </c>
      <c r="U1260" s="91">
        <v>45177</v>
      </c>
    </row>
    <row r="1261" spans="1:21">
      <c r="A1261" s="92">
        <v>45177.508227777776</v>
      </c>
      <c r="B1261" s="93" t="s">
        <v>66</v>
      </c>
      <c r="C1261" s="94" t="s">
        <v>955</v>
      </c>
      <c r="D1261" s="93" t="s">
        <v>1811</v>
      </c>
      <c r="E1261" s="95">
        <v>5</v>
      </c>
      <c r="F1261" s="93">
        <v>6984733</v>
      </c>
      <c r="G1261" s="93" t="s">
        <v>117</v>
      </c>
      <c r="H1261" s="93" t="s">
        <v>69</v>
      </c>
      <c r="I1261" s="93" t="s">
        <v>44</v>
      </c>
      <c r="J1261" s="96">
        <v>112.96</v>
      </c>
      <c r="K1261" s="96">
        <v>564.79999999999995</v>
      </c>
      <c r="L1261" s="93" t="s">
        <v>973</v>
      </c>
      <c r="M1261" s="93">
        <v>36</v>
      </c>
      <c r="N1261" s="94">
        <v>45172</v>
      </c>
      <c r="O1261" s="94">
        <v>45179</v>
      </c>
      <c r="P1261" s="93" t="s">
        <v>1796</v>
      </c>
      <c r="Q1261" s="93" t="s">
        <v>3</v>
      </c>
      <c r="R1261" s="95" t="s">
        <v>975</v>
      </c>
      <c r="S1261" s="95" t="s">
        <v>994</v>
      </c>
      <c r="T1261" s="95" t="s">
        <v>1128</v>
      </c>
      <c r="U1261" s="97">
        <v>45177</v>
      </c>
    </row>
    <row r="1262" spans="1:21">
      <c r="A1262" s="86">
        <v>45177.513873148149</v>
      </c>
      <c r="B1262" s="87" t="s">
        <v>66</v>
      </c>
      <c r="C1262" s="88" t="s">
        <v>955</v>
      </c>
      <c r="D1262" s="87" t="s">
        <v>1812</v>
      </c>
      <c r="E1262" s="89">
        <v>1</v>
      </c>
      <c r="F1262" s="87">
        <v>9653453</v>
      </c>
      <c r="G1262" s="87" t="s">
        <v>68</v>
      </c>
      <c r="H1262" s="87" t="s">
        <v>69</v>
      </c>
      <c r="I1262" s="87" t="s">
        <v>44</v>
      </c>
      <c r="J1262" s="90">
        <v>112.96</v>
      </c>
      <c r="K1262" s="90">
        <v>112.96</v>
      </c>
      <c r="L1262" s="87" t="s">
        <v>973</v>
      </c>
      <c r="M1262" s="87">
        <v>36</v>
      </c>
      <c r="N1262" s="88">
        <v>45172</v>
      </c>
      <c r="O1262" s="88">
        <v>45179</v>
      </c>
      <c r="P1262" s="87" t="s">
        <v>1796</v>
      </c>
      <c r="Q1262" s="87" t="s">
        <v>3</v>
      </c>
      <c r="R1262" s="89" t="s">
        <v>975</v>
      </c>
      <c r="S1262" s="89" t="s">
        <v>994</v>
      </c>
      <c r="T1262" s="89" t="s">
        <v>1128</v>
      </c>
      <c r="U1262" s="91">
        <v>45177</v>
      </c>
    </row>
    <row r="1263" spans="1:21">
      <c r="A1263" s="92">
        <v>45177.562357870367</v>
      </c>
      <c r="B1263" s="93" t="s">
        <v>31</v>
      </c>
      <c r="C1263" s="94" t="s">
        <v>955</v>
      </c>
      <c r="D1263" s="93" t="s">
        <v>1723</v>
      </c>
      <c r="E1263" s="95">
        <v>6</v>
      </c>
      <c r="F1263" s="93">
        <v>6952019</v>
      </c>
      <c r="G1263" s="93" t="s">
        <v>68</v>
      </c>
      <c r="H1263" s="93" t="s">
        <v>69</v>
      </c>
      <c r="I1263" s="93" t="s">
        <v>44</v>
      </c>
      <c r="J1263" s="96">
        <v>90.75</v>
      </c>
      <c r="K1263" s="96">
        <v>544.5</v>
      </c>
      <c r="L1263" s="93" t="s">
        <v>973</v>
      </c>
      <c r="M1263" s="93">
        <v>36</v>
      </c>
      <c r="N1263" s="94">
        <v>45172</v>
      </c>
      <c r="O1263" s="94">
        <v>45179</v>
      </c>
      <c r="P1263" s="93" t="s">
        <v>1796</v>
      </c>
      <c r="Q1263" s="93" t="s">
        <v>3</v>
      </c>
      <c r="R1263" s="95" t="s">
        <v>975</v>
      </c>
      <c r="S1263" s="95" t="s">
        <v>994</v>
      </c>
      <c r="T1263" s="95" t="s">
        <v>1128</v>
      </c>
      <c r="U1263" s="97">
        <v>45177</v>
      </c>
    </row>
    <row r="1264" spans="1:21">
      <c r="A1264" s="86">
        <v>45177.562694791668</v>
      </c>
      <c r="B1264" s="87" t="s">
        <v>65</v>
      </c>
      <c r="C1264" s="88" t="s">
        <v>955</v>
      </c>
      <c r="D1264" s="87" t="s">
        <v>1723</v>
      </c>
      <c r="E1264" s="89">
        <v>8</v>
      </c>
      <c r="F1264" s="87">
        <v>6952019</v>
      </c>
      <c r="G1264" s="87" t="s">
        <v>68</v>
      </c>
      <c r="H1264" s="87" t="s">
        <v>69</v>
      </c>
      <c r="I1264" s="87" t="s">
        <v>44</v>
      </c>
      <c r="J1264" s="90">
        <v>111.36</v>
      </c>
      <c r="K1264" s="90">
        <v>890.88</v>
      </c>
      <c r="L1264" s="87" t="s">
        <v>973</v>
      </c>
      <c r="M1264" s="87">
        <v>36</v>
      </c>
      <c r="N1264" s="88">
        <v>45172</v>
      </c>
      <c r="O1264" s="88">
        <v>45179</v>
      </c>
      <c r="P1264" s="87" t="s">
        <v>1796</v>
      </c>
      <c r="Q1264" s="87" t="s">
        <v>3</v>
      </c>
      <c r="R1264" s="89" t="s">
        <v>975</v>
      </c>
      <c r="S1264" s="89" t="s">
        <v>994</v>
      </c>
      <c r="T1264" s="89" t="s">
        <v>1128</v>
      </c>
      <c r="U1264" s="91">
        <v>45177</v>
      </c>
    </row>
    <row r="1265" spans="1:21">
      <c r="A1265" s="92">
        <v>45177.580386574075</v>
      </c>
      <c r="B1265" s="93" t="s">
        <v>35</v>
      </c>
      <c r="C1265" s="94" t="s">
        <v>955</v>
      </c>
      <c r="D1265" s="93" t="s">
        <v>1813</v>
      </c>
      <c r="E1265" s="95">
        <v>5</v>
      </c>
      <c r="F1265" s="93">
        <v>6953453</v>
      </c>
      <c r="G1265" s="93" t="s">
        <v>68</v>
      </c>
      <c r="H1265" s="93" t="s">
        <v>69</v>
      </c>
      <c r="I1265" s="93" t="s">
        <v>44</v>
      </c>
      <c r="J1265" s="96">
        <v>109.19</v>
      </c>
      <c r="K1265" s="96">
        <v>545.95000000000005</v>
      </c>
      <c r="L1265" s="93" t="s">
        <v>973</v>
      </c>
      <c r="M1265" s="93">
        <v>36</v>
      </c>
      <c r="N1265" s="94">
        <v>45172</v>
      </c>
      <c r="O1265" s="94">
        <v>45179</v>
      </c>
      <c r="P1265" s="93" t="s">
        <v>1796</v>
      </c>
      <c r="Q1265" s="93" t="s">
        <v>3</v>
      </c>
      <c r="R1265" s="95" t="s">
        <v>975</v>
      </c>
      <c r="S1265" s="95" t="s">
        <v>994</v>
      </c>
      <c r="T1265" s="95" t="s">
        <v>1128</v>
      </c>
      <c r="U1265" s="97">
        <v>45177</v>
      </c>
    </row>
    <row r="1266" spans="1:21">
      <c r="A1266" s="86">
        <v>45177.581102199074</v>
      </c>
      <c r="B1266" s="87" t="s">
        <v>35</v>
      </c>
      <c r="C1266" s="88" t="s">
        <v>955</v>
      </c>
      <c r="D1266" s="87" t="s">
        <v>1814</v>
      </c>
      <c r="E1266" s="89">
        <v>1</v>
      </c>
      <c r="F1266" s="87">
        <v>6984668</v>
      </c>
      <c r="G1266" s="87" t="s">
        <v>68</v>
      </c>
      <c r="H1266" s="87" t="s">
        <v>69</v>
      </c>
      <c r="I1266" s="87" t="s">
        <v>44</v>
      </c>
      <c r="J1266" s="90">
        <v>109.19</v>
      </c>
      <c r="K1266" s="90">
        <v>109.19</v>
      </c>
      <c r="L1266" s="87" t="s">
        <v>973</v>
      </c>
      <c r="M1266" s="87">
        <v>36</v>
      </c>
      <c r="N1266" s="88">
        <v>45172</v>
      </c>
      <c r="O1266" s="88">
        <v>45179</v>
      </c>
      <c r="P1266" s="87" t="s">
        <v>1796</v>
      </c>
      <c r="Q1266" s="87" t="s">
        <v>3</v>
      </c>
      <c r="R1266" s="89" t="s">
        <v>975</v>
      </c>
      <c r="S1266" s="89" t="s">
        <v>994</v>
      </c>
      <c r="T1266" s="89" t="s">
        <v>1128</v>
      </c>
      <c r="U1266" s="91">
        <v>45177</v>
      </c>
    </row>
    <row r="1267" spans="1:21">
      <c r="A1267" s="92">
        <v>45177.581653472225</v>
      </c>
      <c r="B1267" s="93" t="s">
        <v>35</v>
      </c>
      <c r="C1267" s="94" t="s">
        <v>955</v>
      </c>
      <c r="D1267" s="93" t="s">
        <v>1815</v>
      </c>
      <c r="E1267" s="95">
        <v>2</v>
      </c>
      <c r="F1267" s="93">
        <v>6984669</v>
      </c>
      <c r="G1267" s="93" t="s">
        <v>68</v>
      </c>
      <c r="H1267" s="93" t="s">
        <v>69</v>
      </c>
      <c r="I1267" s="93" t="s">
        <v>44</v>
      </c>
      <c r="J1267" s="96">
        <v>109.19</v>
      </c>
      <c r="K1267" s="96">
        <v>218.38</v>
      </c>
      <c r="L1267" s="93" t="s">
        <v>973</v>
      </c>
      <c r="M1267" s="93">
        <v>36</v>
      </c>
      <c r="N1267" s="94">
        <v>45172</v>
      </c>
      <c r="O1267" s="94">
        <v>45179</v>
      </c>
      <c r="P1267" s="93" t="s">
        <v>1796</v>
      </c>
      <c r="Q1267" s="93" t="s">
        <v>3</v>
      </c>
      <c r="R1267" s="95" t="s">
        <v>975</v>
      </c>
      <c r="S1267" s="95" t="s">
        <v>994</v>
      </c>
      <c r="T1267" s="95" t="s">
        <v>1128</v>
      </c>
      <c r="U1267" s="97">
        <v>45177</v>
      </c>
    </row>
    <row r="1268" spans="1:21">
      <c r="A1268" s="86">
        <v>45177.58209895833</v>
      </c>
      <c r="B1268" s="87" t="s">
        <v>66</v>
      </c>
      <c r="C1268" s="88" t="s">
        <v>955</v>
      </c>
      <c r="D1268" s="87" t="s">
        <v>1815</v>
      </c>
      <c r="E1268" s="89">
        <v>1</v>
      </c>
      <c r="F1268" s="87">
        <v>6984669</v>
      </c>
      <c r="G1268" s="87" t="s">
        <v>68</v>
      </c>
      <c r="H1268" s="87" t="s">
        <v>69</v>
      </c>
      <c r="I1268" s="87" t="s">
        <v>44</v>
      </c>
      <c r="J1268" s="90">
        <v>112.96</v>
      </c>
      <c r="K1268" s="90">
        <v>112.96</v>
      </c>
      <c r="L1268" s="87" t="s">
        <v>973</v>
      </c>
      <c r="M1268" s="87">
        <v>36</v>
      </c>
      <c r="N1268" s="88">
        <v>45172</v>
      </c>
      <c r="O1268" s="88">
        <v>45179</v>
      </c>
      <c r="P1268" s="87" t="s">
        <v>1796</v>
      </c>
      <c r="Q1268" s="87" t="s">
        <v>3</v>
      </c>
      <c r="R1268" s="89" t="s">
        <v>975</v>
      </c>
      <c r="S1268" s="89" t="s">
        <v>994</v>
      </c>
      <c r="T1268" s="89" t="s">
        <v>1128</v>
      </c>
      <c r="U1268" s="91">
        <v>45177</v>
      </c>
    </row>
    <row r="1269" spans="1:21">
      <c r="A1269" s="92">
        <v>45219.366437962963</v>
      </c>
      <c r="B1269" s="93" t="s">
        <v>76</v>
      </c>
      <c r="C1269" s="94" t="s">
        <v>955</v>
      </c>
      <c r="D1269" s="93" t="s">
        <v>77</v>
      </c>
      <c r="E1269" s="95">
        <v>2</v>
      </c>
      <c r="F1269" s="93">
        <v>6984733</v>
      </c>
      <c r="G1269" s="93" t="s">
        <v>117</v>
      </c>
      <c r="H1269" s="93" t="s">
        <v>69</v>
      </c>
      <c r="I1269" s="93" t="s">
        <v>44</v>
      </c>
      <c r="J1269" s="96">
        <v>116.75</v>
      </c>
      <c r="K1269" s="96">
        <v>233.5</v>
      </c>
      <c r="L1269" s="93" t="s">
        <v>973</v>
      </c>
      <c r="M1269" s="93">
        <v>36</v>
      </c>
      <c r="N1269" s="94">
        <v>45172</v>
      </c>
      <c r="O1269" s="94">
        <v>45179</v>
      </c>
      <c r="P1269" s="93" t="s">
        <v>1796</v>
      </c>
      <c r="Q1269" s="93" t="s">
        <v>3</v>
      </c>
      <c r="R1269" s="95" t="s">
        <v>975</v>
      </c>
      <c r="S1269" s="95" t="s">
        <v>994</v>
      </c>
      <c r="T1269" s="95" t="s">
        <v>1128</v>
      </c>
      <c r="U1269" s="97">
        <v>45177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708787-A1D9-4A17-92E3-BE56F35ABC4C}">
  <sheetPr codeName="Sheet8">
    <tabColor rgb="FF92D050"/>
  </sheetPr>
  <dimension ref="A1:E25"/>
  <sheetViews>
    <sheetView showGridLines="0" workbookViewId="0">
      <selection activeCell="I23" sqref="I23"/>
    </sheetView>
  </sheetViews>
  <sheetFormatPr defaultRowHeight="14.4"/>
  <cols>
    <col min="1" max="1" width="26.5546875" style="14" customWidth="1"/>
    <col min="2" max="2" width="19.44140625" bestFit="1" customWidth="1"/>
    <col min="3" max="3" width="21.21875" bestFit="1" customWidth="1"/>
    <col min="4" max="4" width="10.5546875" bestFit="1" customWidth="1"/>
    <col min="5" max="5" width="5.21875" bestFit="1" customWidth="1"/>
    <col min="6" max="7" width="5.44140625" bestFit="1" customWidth="1"/>
  </cols>
  <sheetData>
    <row r="1" spans="1:5">
      <c r="A1" s="28"/>
      <c r="B1" s="17" t="s">
        <v>53</v>
      </c>
      <c r="C1" t="s">
        <v>21</v>
      </c>
    </row>
    <row r="3" spans="1:5">
      <c r="B3" s="17" t="s">
        <v>26</v>
      </c>
    </row>
    <row r="4" spans="1:5">
      <c r="B4" s="17" t="s">
        <v>22</v>
      </c>
      <c r="C4" s="17" t="s">
        <v>41</v>
      </c>
      <c r="D4" s="17" t="s">
        <v>20</v>
      </c>
      <c r="E4" t="s">
        <v>1816</v>
      </c>
    </row>
    <row r="5" spans="1:5">
      <c r="B5" t="s">
        <v>2252</v>
      </c>
      <c r="C5" t="s">
        <v>92</v>
      </c>
      <c r="D5" s="27">
        <v>45539</v>
      </c>
      <c r="E5" s="125">
        <v>6</v>
      </c>
    </row>
    <row r="6" spans="1:5">
      <c r="C6" t="s">
        <v>2261</v>
      </c>
      <c r="E6" s="125">
        <v>6</v>
      </c>
    </row>
    <row r="7" spans="1:5">
      <c r="B7" t="s">
        <v>2262</v>
      </c>
      <c r="E7" s="125">
        <v>6</v>
      </c>
    </row>
    <row r="8" spans="1:5">
      <c r="B8" t="s">
        <v>2250</v>
      </c>
      <c r="C8" t="s">
        <v>112</v>
      </c>
      <c r="D8" s="27">
        <v>45537</v>
      </c>
      <c r="E8" s="125">
        <v>8</v>
      </c>
    </row>
    <row r="9" spans="1:5">
      <c r="C9" t="s">
        <v>2263</v>
      </c>
      <c r="E9" s="125">
        <v>8</v>
      </c>
    </row>
    <row r="10" spans="1:5">
      <c r="B10" t="s">
        <v>2264</v>
      </c>
      <c r="E10" s="125">
        <v>8</v>
      </c>
    </row>
    <row r="11" spans="1:5">
      <c r="B11" t="s">
        <v>2253</v>
      </c>
      <c r="C11" t="s">
        <v>92</v>
      </c>
      <c r="D11" s="27">
        <v>45540</v>
      </c>
      <c r="E11" s="125">
        <v>6</v>
      </c>
    </row>
    <row r="12" spans="1:5">
      <c r="C12" t="s">
        <v>2261</v>
      </c>
      <c r="E12" s="125">
        <v>6</v>
      </c>
    </row>
    <row r="13" spans="1:5">
      <c r="B13" t="s">
        <v>2265</v>
      </c>
      <c r="E13" s="125">
        <v>6</v>
      </c>
    </row>
    <row r="14" spans="1:5">
      <c r="B14" t="s">
        <v>2254</v>
      </c>
      <c r="C14" t="s">
        <v>80</v>
      </c>
      <c r="D14" s="27">
        <v>45541</v>
      </c>
      <c r="E14" s="125">
        <v>1</v>
      </c>
    </row>
    <row r="15" spans="1:5">
      <c r="C15" t="s">
        <v>2266</v>
      </c>
      <c r="E15" s="125">
        <v>1</v>
      </c>
    </row>
    <row r="16" spans="1:5">
      <c r="B16" t="s">
        <v>2267</v>
      </c>
      <c r="E16" s="125">
        <v>1</v>
      </c>
    </row>
    <row r="17" spans="2:5">
      <c r="B17" t="s">
        <v>2251</v>
      </c>
      <c r="C17" t="s">
        <v>112</v>
      </c>
      <c r="D17" s="27">
        <v>45538</v>
      </c>
      <c r="E17" s="125">
        <v>8</v>
      </c>
    </row>
    <row r="18" spans="2:5">
      <c r="C18" t="s">
        <v>2263</v>
      </c>
      <c r="E18" s="125">
        <v>8</v>
      </c>
    </row>
    <row r="19" spans="2:5">
      <c r="C19" t="s">
        <v>68</v>
      </c>
      <c r="D19" t="s">
        <v>2271</v>
      </c>
      <c r="E19" s="125">
        <v>20</v>
      </c>
    </row>
    <row r="20" spans="2:5">
      <c r="C20" t="s">
        <v>1888</v>
      </c>
      <c r="E20" s="125">
        <v>20</v>
      </c>
    </row>
    <row r="21" spans="2:5">
      <c r="B21" t="s">
        <v>2268</v>
      </c>
      <c r="E21" s="125">
        <v>28</v>
      </c>
    </row>
    <row r="22" spans="2:5">
      <c r="B22" t="s">
        <v>2249</v>
      </c>
      <c r="C22" t="s">
        <v>80</v>
      </c>
      <c r="D22" s="27">
        <v>45536</v>
      </c>
      <c r="E22" s="125">
        <v>2</v>
      </c>
    </row>
    <row r="23" spans="2:5">
      <c r="C23" t="s">
        <v>2266</v>
      </c>
      <c r="E23" s="125">
        <v>2</v>
      </c>
    </row>
    <row r="24" spans="2:5">
      <c r="B24" t="s">
        <v>2269</v>
      </c>
      <c r="E24" s="125">
        <v>2</v>
      </c>
    </row>
    <row r="25" spans="2:5">
      <c r="B25" t="s">
        <v>37</v>
      </c>
      <c r="E25" s="125">
        <v>51</v>
      </c>
    </row>
  </sheetData>
  <sheetProtection formatCells="0" formatColumns="0" formatRows="0" sort="0" autoFilter="0" pivotTables="0"/>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E46D91-9563-4637-80CB-93F795BA39E4}">
  <sheetPr codeName="Sheet9">
    <tabColor rgb="FF92D050"/>
    <pageSetUpPr fitToPage="1"/>
  </sheetPr>
  <dimension ref="A1:F16"/>
  <sheetViews>
    <sheetView workbookViewId="0">
      <selection activeCell="H27" sqref="H27"/>
    </sheetView>
  </sheetViews>
  <sheetFormatPr defaultRowHeight="14.4"/>
  <cols>
    <col min="1" max="1" width="26.5546875" style="14" customWidth="1"/>
    <col min="2" max="2" width="17" bestFit="1" customWidth="1"/>
    <col min="3" max="3" width="21.21875" bestFit="1" customWidth="1"/>
    <col min="4" max="4" width="10" bestFit="1" customWidth="1"/>
    <col min="5" max="5" width="11.6640625" bestFit="1" customWidth="1"/>
    <col min="6" max="6" width="5.21875" bestFit="1" customWidth="1"/>
  </cols>
  <sheetData>
    <row r="1" spans="1:6">
      <c r="A1" s="28"/>
      <c r="B1" s="17" t="s">
        <v>53</v>
      </c>
      <c r="C1" t="s">
        <v>21</v>
      </c>
    </row>
    <row r="3" spans="1:6">
      <c r="B3" s="17" t="s">
        <v>26</v>
      </c>
    </row>
    <row r="4" spans="1:6">
      <c r="B4" s="17" t="s">
        <v>41</v>
      </c>
      <c r="C4" s="17" t="s">
        <v>32</v>
      </c>
      <c r="D4" s="17" t="s">
        <v>38</v>
      </c>
      <c r="E4" s="17" t="s">
        <v>40</v>
      </c>
      <c r="F4" t="s">
        <v>1816</v>
      </c>
    </row>
    <row r="5" spans="1:6">
      <c r="B5" t="s">
        <v>68</v>
      </c>
      <c r="C5" t="s">
        <v>2270</v>
      </c>
      <c r="D5" t="s">
        <v>68</v>
      </c>
      <c r="E5" t="s">
        <v>117</v>
      </c>
      <c r="F5" s="125">
        <v>20</v>
      </c>
    </row>
    <row r="6" spans="1:6">
      <c r="B6" t="s">
        <v>1888</v>
      </c>
      <c r="F6" s="125">
        <v>20</v>
      </c>
    </row>
    <row r="7" spans="1:6">
      <c r="B7" t="s">
        <v>92</v>
      </c>
      <c r="C7" t="s">
        <v>2258</v>
      </c>
      <c r="D7" t="s">
        <v>68</v>
      </c>
      <c r="F7" s="125">
        <v>6</v>
      </c>
    </row>
    <row r="8" spans="1:6">
      <c r="C8" t="s">
        <v>2259</v>
      </c>
      <c r="D8" t="s">
        <v>68</v>
      </c>
      <c r="F8" s="125">
        <v>6</v>
      </c>
    </row>
    <row r="9" spans="1:6">
      <c r="B9" t="s">
        <v>2261</v>
      </c>
      <c r="F9" s="125">
        <v>12</v>
      </c>
    </row>
    <row r="10" spans="1:6">
      <c r="B10" t="s">
        <v>80</v>
      </c>
      <c r="C10" t="s">
        <v>2255</v>
      </c>
      <c r="D10" t="s">
        <v>68</v>
      </c>
      <c r="F10" s="125">
        <v>2</v>
      </c>
    </row>
    <row r="11" spans="1:6">
      <c r="C11" t="s">
        <v>2260</v>
      </c>
      <c r="D11" t="s">
        <v>68</v>
      </c>
      <c r="F11" s="125">
        <v>1</v>
      </c>
    </row>
    <row r="12" spans="1:6">
      <c r="B12" t="s">
        <v>2266</v>
      </c>
      <c r="F12" s="125">
        <v>3</v>
      </c>
    </row>
    <row r="13" spans="1:6">
      <c r="B13" t="s">
        <v>112</v>
      </c>
      <c r="C13" t="s">
        <v>2256</v>
      </c>
      <c r="D13" t="s">
        <v>68</v>
      </c>
      <c r="F13" s="125">
        <v>8</v>
      </c>
    </row>
    <row r="14" spans="1:6">
      <c r="C14" t="s">
        <v>2257</v>
      </c>
      <c r="D14" t="s">
        <v>68</v>
      </c>
      <c r="F14" s="125">
        <v>8</v>
      </c>
    </row>
    <row r="15" spans="1:6">
      <c r="B15" t="s">
        <v>2263</v>
      </c>
      <c r="F15" s="125">
        <v>16</v>
      </c>
    </row>
    <row r="16" spans="1:6">
      <c r="B16" t="s">
        <v>37</v>
      </c>
      <c r="F16" s="125">
        <v>51</v>
      </c>
    </row>
  </sheetData>
  <sheetProtection formatCells="0" formatColumns="0" formatRows="0" sort="0" autoFilter="0" pivotTables="0"/>
  <pageMargins left="0.7" right="0.7" top="0.75" bottom="0.75" header="0.3" footer="0.3"/>
  <pageSetup scale="79" fitToWidth="0" orientation="portrait" r:id="rId2"/>
  <drawing r:id="rId3"/>
  <extLst>
    <ext xmlns:x14="http://schemas.microsoft.com/office/spreadsheetml/2009/9/main" uri="{A8765BA9-456A-4dab-B4F3-ACF838C121DE}">
      <x14:slicerList>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9EAAE3-B4F6-43C5-82A3-557E396DD9E8}">
  <sheetPr codeName="Sheet10">
    <tabColor rgb="FF92D050"/>
    <pageSetUpPr fitToPage="1"/>
  </sheetPr>
  <dimension ref="A1:J5"/>
  <sheetViews>
    <sheetView workbookViewId="0">
      <selection activeCell="G5" sqref="G5"/>
    </sheetView>
  </sheetViews>
  <sheetFormatPr defaultRowHeight="14.4"/>
  <cols>
    <col min="1" max="1" width="15.5546875" bestFit="1" customWidth="1"/>
    <col min="2" max="2" width="35.77734375" customWidth="1"/>
    <col min="3" max="3" width="7.6640625" bestFit="1" customWidth="1"/>
    <col min="4" max="4" width="5.21875" bestFit="1" customWidth="1"/>
    <col min="5" max="6" width="10.44140625" bestFit="1" customWidth="1"/>
    <col min="7" max="7" width="15.77734375" bestFit="1" customWidth="1"/>
    <col min="8" max="8" width="36.77734375" customWidth="1"/>
    <col min="9" max="9" width="7.6640625" bestFit="1" customWidth="1"/>
    <col min="10" max="10" width="5.21875" bestFit="1" customWidth="1"/>
  </cols>
  <sheetData>
    <row r="1" spans="1:10">
      <c r="A1" s="17" t="s">
        <v>49</v>
      </c>
      <c r="B1" t="s">
        <v>981</v>
      </c>
      <c r="G1" s="17" t="s">
        <v>49</v>
      </c>
      <c r="H1" t="s">
        <v>981</v>
      </c>
    </row>
    <row r="3" spans="1:10">
      <c r="A3" s="17" t="s">
        <v>1817</v>
      </c>
      <c r="G3" s="17" t="s">
        <v>1817</v>
      </c>
    </row>
    <row r="4" spans="1:10">
      <c r="A4" s="17" t="s">
        <v>38</v>
      </c>
      <c r="B4" s="17" t="s">
        <v>32</v>
      </c>
      <c r="C4" s="17" t="s">
        <v>20</v>
      </c>
      <c r="D4" t="s">
        <v>1816</v>
      </c>
      <c r="G4" s="17" t="s">
        <v>41</v>
      </c>
      <c r="H4" s="17" t="s">
        <v>32</v>
      </c>
      <c r="I4" s="17" t="s">
        <v>20</v>
      </c>
      <c r="J4" t="s">
        <v>1816</v>
      </c>
    </row>
    <row r="5" spans="1:10">
      <c r="A5" t="s">
        <v>37</v>
      </c>
      <c r="D5" s="20"/>
      <c r="G5" t="s">
        <v>37</v>
      </c>
      <c r="J5" s="20"/>
    </row>
  </sheetData>
  <sheetProtection formatCells="0" formatColumns="0" formatRows="0" sort="0" autoFilter="0" pivotTables="0"/>
  <pageMargins left="0.7" right="0.7" top="0.75" bottom="0.75" header="0.3" footer="0.3"/>
  <pageSetup scale="54" fitToHeight="0" orientation="portrait"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475E09-E4EF-4D47-BE72-406605C2C719}">
  <sheetPr codeName="Sheet11">
    <tabColor rgb="FF92D050"/>
  </sheetPr>
  <dimension ref="A1:L31"/>
  <sheetViews>
    <sheetView workbookViewId="0">
      <selection activeCell="G5" sqref="G5"/>
    </sheetView>
  </sheetViews>
  <sheetFormatPr defaultRowHeight="14.4"/>
  <cols>
    <col min="1" max="1" width="15.5546875" bestFit="1" customWidth="1"/>
    <col min="2" max="2" width="28.21875" customWidth="1"/>
    <col min="3" max="3" width="7.88671875" bestFit="1" customWidth="1"/>
    <col min="4" max="4" width="5.21875" bestFit="1" customWidth="1"/>
    <col min="5" max="5" width="8.44140625" bestFit="1" customWidth="1"/>
    <col min="6" max="6" width="10.44140625" customWidth="1"/>
    <col min="7" max="8" width="5.44140625" bestFit="1" customWidth="1"/>
    <col min="9" max="9" width="24.21875" bestFit="1" customWidth="1"/>
    <col min="10" max="10" width="30.21875" customWidth="1"/>
    <col min="11" max="11" width="12.5546875" bestFit="1" customWidth="1"/>
    <col min="12" max="12" width="5.21875" bestFit="1" customWidth="1"/>
    <col min="13" max="13" width="6" bestFit="1" customWidth="1"/>
  </cols>
  <sheetData>
    <row r="1" spans="1:12">
      <c r="A1" s="17" t="s">
        <v>49</v>
      </c>
      <c r="B1" t="s">
        <v>981</v>
      </c>
      <c r="I1" s="17" t="s">
        <v>49</v>
      </c>
      <c r="J1" t="s">
        <v>981</v>
      </c>
    </row>
    <row r="3" spans="1:12">
      <c r="A3" s="17" t="s">
        <v>1817</v>
      </c>
      <c r="I3" s="17" t="s">
        <v>1817</v>
      </c>
    </row>
    <row r="4" spans="1:12">
      <c r="A4" s="17" t="s">
        <v>53</v>
      </c>
      <c r="B4" s="17" t="s">
        <v>32</v>
      </c>
      <c r="C4" s="17" t="s">
        <v>38</v>
      </c>
      <c r="D4" t="s">
        <v>1816</v>
      </c>
      <c r="I4" s="17" t="s">
        <v>53</v>
      </c>
      <c r="J4" s="17" t="s">
        <v>32</v>
      </c>
      <c r="K4" s="17" t="s">
        <v>41</v>
      </c>
      <c r="L4" t="s">
        <v>1816</v>
      </c>
    </row>
    <row r="5" spans="1:12">
      <c r="A5" t="s">
        <v>37</v>
      </c>
      <c r="D5" s="20"/>
      <c r="F5" s="20"/>
      <c r="I5" t="s">
        <v>37</v>
      </c>
      <c r="L5" s="20"/>
    </row>
    <row r="6" spans="1:12">
      <c r="F6" s="20"/>
    </row>
    <row r="7" spans="1:12">
      <c r="F7" s="20"/>
    </row>
    <row r="8" spans="1:12">
      <c r="F8" s="20"/>
    </row>
    <row r="9" spans="1:12">
      <c r="F9" s="20"/>
    </row>
    <row r="10" spans="1:12">
      <c r="F10" s="20"/>
    </row>
    <row r="11" spans="1:12">
      <c r="F11" s="20"/>
    </row>
    <row r="12" spans="1:12">
      <c r="F12" s="20"/>
    </row>
    <row r="13" spans="1:12">
      <c r="F13" s="20"/>
    </row>
    <row r="14" spans="1:12">
      <c r="F14" s="20"/>
    </row>
    <row r="15" spans="1:12">
      <c r="F15" s="20"/>
    </row>
    <row r="16" spans="1:12">
      <c r="F16" s="20"/>
    </row>
    <row r="17" spans="5:6">
      <c r="F17" s="20"/>
    </row>
    <row r="18" spans="5:6">
      <c r="F18" s="20"/>
    </row>
    <row r="19" spans="5:6">
      <c r="F19" s="20"/>
    </row>
    <row r="20" spans="5:6">
      <c r="F20" s="20"/>
    </row>
    <row r="21" spans="5:6">
      <c r="F21" s="20"/>
    </row>
    <row r="22" spans="5:6">
      <c r="E22" s="20"/>
      <c r="F22" s="20"/>
    </row>
    <row r="23" spans="5:6">
      <c r="E23" s="20"/>
      <c r="F23" s="20"/>
    </row>
    <row r="24" spans="5:6">
      <c r="E24" s="20"/>
      <c r="F24" s="20"/>
    </row>
    <row r="25" spans="5:6">
      <c r="E25" s="20"/>
      <c r="F25" s="20"/>
    </row>
    <row r="26" spans="5:6">
      <c r="E26" s="20"/>
      <c r="F26" s="20"/>
    </row>
    <row r="27" spans="5:6">
      <c r="E27" s="20"/>
      <c r="F27" s="20"/>
    </row>
    <row r="28" spans="5:6">
      <c r="E28" s="20"/>
      <c r="F28" s="20"/>
    </row>
    <row r="29" spans="5:6">
      <c r="E29" s="20"/>
      <c r="F29" s="20"/>
    </row>
    <row r="30" spans="5:6">
      <c r="E30" s="20"/>
      <c r="F30" s="20"/>
    </row>
    <row r="31" spans="5:6">
      <c r="E31" s="20"/>
      <c r="F31" s="20"/>
    </row>
  </sheetData>
  <sheetProtection formatCells="0" formatColumns="0" formatRows="0" sort="0" autoFilter="0" pivotTables="0"/>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EC6AA9-5A56-4189-956F-A1093016F50D}">
  <sheetPr codeName="Sheet14">
    <tabColor rgb="FF92D050"/>
  </sheetPr>
  <dimension ref="A1:I28"/>
  <sheetViews>
    <sheetView workbookViewId="0">
      <selection activeCell="G5" sqref="G5"/>
    </sheetView>
  </sheetViews>
  <sheetFormatPr defaultRowHeight="14.4"/>
  <cols>
    <col min="1" max="1" width="24.21875" bestFit="1" customWidth="1"/>
    <col min="2" max="2" width="39.77734375" customWidth="1"/>
    <col min="3" max="4" width="8" bestFit="1" customWidth="1"/>
    <col min="6" max="6" width="24.21875" bestFit="1" customWidth="1"/>
    <col min="7" max="7" width="36.44140625" customWidth="1"/>
    <col min="8" max="8" width="12.5546875" bestFit="1" customWidth="1"/>
    <col min="9" max="9" width="5.21875" bestFit="1" customWidth="1"/>
  </cols>
  <sheetData>
    <row r="1" spans="1:9">
      <c r="A1" s="17" t="s">
        <v>49</v>
      </c>
      <c r="B1" t="s">
        <v>973</v>
      </c>
      <c r="F1" s="17" t="s">
        <v>49</v>
      </c>
      <c r="G1" t="s">
        <v>981</v>
      </c>
    </row>
    <row r="3" spans="1:9">
      <c r="A3" s="17" t="s">
        <v>1817</v>
      </c>
      <c r="F3" s="17" t="s">
        <v>1817</v>
      </c>
    </row>
    <row r="4" spans="1:9">
      <c r="A4" s="17" t="s">
        <v>53</v>
      </c>
      <c r="B4" s="17" t="s">
        <v>32</v>
      </c>
      <c r="C4" s="17" t="s">
        <v>38</v>
      </c>
      <c r="D4" t="s">
        <v>1816</v>
      </c>
      <c r="F4" s="17" t="s">
        <v>53</v>
      </c>
      <c r="G4" s="17" t="s">
        <v>32</v>
      </c>
      <c r="H4" s="17" t="s">
        <v>41</v>
      </c>
      <c r="I4" t="s">
        <v>1816</v>
      </c>
    </row>
    <row r="5" spans="1:9">
      <c r="A5" t="s">
        <v>1901</v>
      </c>
      <c r="B5" t="s">
        <v>2044</v>
      </c>
      <c r="C5">
        <v>6984733</v>
      </c>
      <c r="D5" s="125">
        <v>1434.42</v>
      </c>
      <c r="F5" t="s">
        <v>37</v>
      </c>
      <c r="I5" s="125"/>
    </row>
    <row r="6" spans="1:9">
      <c r="C6">
        <v>79024</v>
      </c>
      <c r="D6" s="125">
        <v>106.9</v>
      </c>
    </row>
    <row r="7" spans="1:9">
      <c r="C7">
        <v>7122222</v>
      </c>
      <c r="D7" s="125">
        <v>106.9</v>
      </c>
    </row>
    <row r="8" spans="1:9">
      <c r="C8">
        <v>7122140</v>
      </c>
      <c r="D8" s="125">
        <v>106.9</v>
      </c>
    </row>
    <row r="9" spans="1:9">
      <c r="C9">
        <v>7122715</v>
      </c>
      <c r="D9" s="125">
        <v>106.9</v>
      </c>
    </row>
    <row r="10" spans="1:9">
      <c r="C10">
        <v>7126075</v>
      </c>
      <c r="D10" s="125">
        <v>106.9</v>
      </c>
    </row>
    <row r="11" spans="1:9">
      <c r="C11">
        <v>7128629</v>
      </c>
      <c r="D11" s="125">
        <v>106.9</v>
      </c>
    </row>
    <row r="12" spans="1:9">
      <c r="C12">
        <v>7129674</v>
      </c>
      <c r="D12" s="125">
        <v>106.9</v>
      </c>
    </row>
    <row r="13" spans="1:9">
      <c r="C13">
        <v>7130048</v>
      </c>
      <c r="D13" s="125">
        <v>106.9</v>
      </c>
    </row>
    <row r="14" spans="1:9">
      <c r="C14">
        <v>7130544</v>
      </c>
      <c r="D14" s="125">
        <v>106.9</v>
      </c>
    </row>
    <row r="15" spans="1:9">
      <c r="C15">
        <v>7130810</v>
      </c>
      <c r="D15" s="125">
        <v>106.9</v>
      </c>
    </row>
    <row r="16" spans="1:9">
      <c r="C16">
        <v>7129401</v>
      </c>
      <c r="D16" s="125">
        <v>106.9</v>
      </c>
    </row>
    <row r="17" spans="1:4">
      <c r="C17">
        <v>7131208</v>
      </c>
      <c r="D17" s="125">
        <v>106.9</v>
      </c>
    </row>
    <row r="18" spans="1:4">
      <c r="C18">
        <v>7130988</v>
      </c>
      <c r="D18" s="125">
        <v>106.9</v>
      </c>
    </row>
    <row r="19" spans="1:4">
      <c r="C19">
        <v>7134585</v>
      </c>
      <c r="D19" s="125">
        <v>106.9</v>
      </c>
    </row>
    <row r="20" spans="1:4">
      <c r="C20">
        <v>7134640</v>
      </c>
      <c r="D20" s="125">
        <v>106.9</v>
      </c>
    </row>
    <row r="21" spans="1:4">
      <c r="C21">
        <v>7136490</v>
      </c>
      <c r="D21" s="125">
        <v>106.9</v>
      </c>
    </row>
    <row r="22" spans="1:4">
      <c r="C22">
        <v>7128669</v>
      </c>
      <c r="D22" s="125">
        <v>106.9</v>
      </c>
    </row>
    <row r="23" spans="1:4">
      <c r="C23">
        <v>7107423</v>
      </c>
      <c r="D23" s="125">
        <v>106.9</v>
      </c>
    </row>
    <row r="24" spans="1:4">
      <c r="C24">
        <v>7104571</v>
      </c>
      <c r="D24" s="125">
        <v>106.9</v>
      </c>
    </row>
    <row r="25" spans="1:4">
      <c r="C25">
        <v>7135769</v>
      </c>
      <c r="D25" s="125">
        <v>106.9</v>
      </c>
    </row>
    <row r="26" spans="1:4">
      <c r="B26" t="s">
        <v>2046</v>
      </c>
      <c r="D26" s="125">
        <v>3572.4200000000019</v>
      </c>
    </row>
    <row r="27" spans="1:4">
      <c r="A27" t="s">
        <v>1902</v>
      </c>
      <c r="D27" s="125">
        <v>3572.4200000000019</v>
      </c>
    </row>
    <row r="28" spans="1:4">
      <c r="A28" t="s">
        <v>37</v>
      </c>
      <c r="D28" s="125">
        <v>3572.4200000000019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9B1125-C7FA-4362-9155-D7123A5FDBDA}">
  <sheetPr codeName="Sheet15"/>
  <dimension ref="A1:H29"/>
  <sheetViews>
    <sheetView topLeftCell="A4" workbookViewId="0">
      <selection activeCell="E6" sqref="E6"/>
    </sheetView>
  </sheetViews>
  <sheetFormatPr defaultRowHeight="14.4"/>
  <cols>
    <col min="1" max="1" width="26.44140625" style="14" customWidth="1"/>
    <col min="2" max="2" width="17.33203125" bestFit="1" customWidth="1"/>
    <col min="3" max="3" width="22.109375" bestFit="1" customWidth="1"/>
    <col min="4" max="4" width="5.44140625" bestFit="1" customWidth="1"/>
    <col min="5" max="5" width="25.5546875" customWidth="1"/>
    <col min="7" max="7" width="17.33203125" bestFit="1" customWidth="1"/>
    <col min="8" max="8" width="21.109375" bestFit="1" customWidth="1"/>
  </cols>
  <sheetData>
    <row r="1" spans="1:8">
      <c r="A1" s="28"/>
      <c r="B1" s="17" t="s">
        <v>53</v>
      </c>
      <c r="C1" t="s">
        <v>1901</v>
      </c>
      <c r="G1" s="17" t="s">
        <v>53</v>
      </c>
      <c r="H1" t="s">
        <v>985</v>
      </c>
    </row>
    <row r="2" spans="1:8">
      <c r="B2" s="17" t="s">
        <v>49</v>
      </c>
      <c r="C2" t="s">
        <v>973</v>
      </c>
      <c r="G2" s="17" t="s">
        <v>49</v>
      </c>
      <c r="H2" t="s">
        <v>981</v>
      </c>
    </row>
    <row r="4" spans="1:8">
      <c r="B4" s="17" t="s">
        <v>1817</v>
      </c>
      <c r="G4" s="17" t="s">
        <v>1817</v>
      </c>
    </row>
    <row r="5" spans="1:8">
      <c r="B5" s="17" t="s">
        <v>38</v>
      </c>
      <c r="C5" t="s">
        <v>1816</v>
      </c>
      <c r="G5" s="17" t="s">
        <v>38</v>
      </c>
      <c r="H5" t="s">
        <v>1816</v>
      </c>
    </row>
    <row r="6" spans="1:8">
      <c r="B6">
        <v>6984733</v>
      </c>
      <c r="C6" s="20">
        <v>1434.42</v>
      </c>
      <c r="E6" s="1" t="s">
        <v>2048</v>
      </c>
      <c r="G6" t="s">
        <v>37</v>
      </c>
      <c r="H6" s="20"/>
    </row>
    <row r="7" spans="1:8">
      <c r="B7">
        <v>79024</v>
      </c>
      <c r="C7" s="20">
        <v>106.9</v>
      </c>
      <c r="E7" s="100" t="s">
        <v>2071</v>
      </c>
    </row>
    <row r="8" spans="1:8">
      <c r="B8">
        <v>7122222</v>
      </c>
      <c r="C8" s="20">
        <v>106.9</v>
      </c>
      <c r="E8" s="1" t="s">
        <v>2065</v>
      </c>
    </row>
    <row r="9" spans="1:8">
      <c r="B9">
        <v>7122140</v>
      </c>
      <c r="C9" s="20">
        <v>106.9</v>
      </c>
      <c r="E9" s="1" t="s">
        <v>2066</v>
      </c>
    </row>
    <row r="10" spans="1:8">
      <c r="B10">
        <v>7122715</v>
      </c>
      <c r="C10" s="20">
        <v>106.9</v>
      </c>
      <c r="E10" s="1" t="s">
        <v>2049</v>
      </c>
    </row>
    <row r="11" spans="1:8">
      <c r="B11">
        <v>7126075</v>
      </c>
      <c r="C11" s="20">
        <v>106.9</v>
      </c>
      <c r="E11" s="1" t="s">
        <v>2067</v>
      </c>
    </row>
    <row r="12" spans="1:8">
      <c r="B12">
        <v>7128629</v>
      </c>
      <c r="C12" s="20">
        <v>106.9</v>
      </c>
      <c r="E12" s="1" t="s">
        <v>2050</v>
      </c>
    </row>
    <row r="13" spans="1:8">
      <c r="B13">
        <v>7129674</v>
      </c>
      <c r="C13" s="20">
        <v>106.9</v>
      </c>
      <c r="E13" s="1" t="s">
        <v>2051</v>
      </c>
    </row>
    <row r="14" spans="1:8">
      <c r="B14">
        <v>7130048</v>
      </c>
      <c r="C14" s="20">
        <v>106.9</v>
      </c>
      <c r="E14" s="1" t="s">
        <v>2068</v>
      </c>
    </row>
    <row r="15" spans="1:8">
      <c r="B15">
        <v>7130544</v>
      </c>
      <c r="C15" s="20">
        <v>106.9</v>
      </c>
      <c r="E15" s="1" t="s">
        <v>2052</v>
      </c>
    </row>
    <row r="16" spans="1:8">
      <c r="B16">
        <v>7130810</v>
      </c>
      <c r="C16" s="20">
        <v>106.9</v>
      </c>
      <c r="E16" s="1" t="s">
        <v>2053</v>
      </c>
    </row>
    <row r="17" spans="2:7">
      <c r="B17">
        <v>7129401</v>
      </c>
      <c r="C17" s="20">
        <v>106.9</v>
      </c>
      <c r="E17" s="1" t="s">
        <v>2054</v>
      </c>
    </row>
    <row r="18" spans="2:7">
      <c r="B18">
        <v>7131208</v>
      </c>
      <c r="C18" s="20">
        <v>106.9</v>
      </c>
      <c r="E18" s="1" t="s">
        <v>2055</v>
      </c>
    </row>
    <row r="19" spans="2:7">
      <c r="B19">
        <v>7130988</v>
      </c>
      <c r="C19" s="20">
        <v>106.9</v>
      </c>
      <c r="E19" s="1" t="s">
        <v>2056</v>
      </c>
    </row>
    <row r="20" spans="2:7">
      <c r="B20">
        <v>7134585</v>
      </c>
      <c r="C20" s="20">
        <v>106.9</v>
      </c>
      <c r="E20" s="1" t="s">
        <v>2069</v>
      </c>
    </row>
    <row r="21" spans="2:7">
      <c r="B21">
        <v>7134640</v>
      </c>
      <c r="C21" s="20">
        <v>106.9</v>
      </c>
      <c r="E21" s="1" t="s">
        <v>2057</v>
      </c>
    </row>
    <row r="22" spans="2:7">
      <c r="B22">
        <v>7136490</v>
      </c>
      <c r="C22" s="20">
        <v>106.9</v>
      </c>
      <c r="E22" s="1" t="s">
        <v>2058</v>
      </c>
    </row>
    <row r="23" spans="2:7">
      <c r="B23">
        <v>7128669</v>
      </c>
      <c r="C23" s="20">
        <v>106.9</v>
      </c>
      <c r="E23" s="1" t="s">
        <v>2059</v>
      </c>
    </row>
    <row r="24" spans="2:7">
      <c r="B24" s="2">
        <v>7107423</v>
      </c>
      <c r="C24" s="98">
        <v>106.9</v>
      </c>
      <c r="E24" s="1" t="s">
        <v>2070</v>
      </c>
    </row>
    <row r="25" spans="2:7">
      <c r="B25">
        <v>7104571</v>
      </c>
      <c r="C25" s="20">
        <v>106.9</v>
      </c>
      <c r="D25" s="2"/>
      <c r="E25" s="99" t="s">
        <v>2060</v>
      </c>
      <c r="F25" s="2"/>
      <c r="G25" s="2"/>
    </row>
    <row r="26" spans="2:7">
      <c r="B26">
        <v>7135769</v>
      </c>
      <c r="C26" s="20">
        <v>106.9</v>
      </c>
      <c r="D26" s="2"/>
      <c r="E26" s="99" t="s">
        <v>2061</v>
      </c>
      <c r="F26" s="2"/>
      <c r="G26" s="2"/>
    </row>
    <row r="27" spans="2:7">
      <c r="B27" t="s">
        <v>37</v>
      </c>
      <c r="C27" s="20">
        <v>3572.4200000000019</v>
      </c>
      <c r="E27" s="1" t="s">
        <v>2062</v>
      </c>
    </row>
    <row r="28" spans="2:7">
      <c r="E28" s="1" t="s">
        <v>2063</v>
      </c>
    </row>
    <row r="29" spans="2:7">
      <c r="E29" s="1" t="s">
        <v>2064</v>
      </c>
    </row>
  </sheetData>
  <pageMargins left="0.7" right="0.7" top="0.75" bottom="0.75" header="0.3" footer="0.3"/>
  <pageSetup orientation="portrait" r:id="rId3"/>
  <drawing r:id="rId4"/>
  <extLst>
    <ext xmlns:x14="http://schemas.microsoft.com/office/spreadsheetml/2009/9/main" uri="{A8765BA9-456A-4dab-B4F3-ACF838C121DE}">
      <x14:slicerList>
        <x14:slicer r:id="rId5"/>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BEAD55-9ADB-4A48-909F-1A8C91327806}">
  <sheetPr codeName="Sheet4">
    <tabColor rgb="FF7030A0"/>
  </sheetPr>
  <dimension ref="A1:I8"/>
  <sheetViews>
    <sheetView showGridLines="0" workbookViewId="0">
      <selection activeCell="L21" sqref="L21"/>
    </sheetView>
  </sheetViews>
  <sheetFormatPr defaultRowHeight="14.4"/>
  <cols>
    <col min="1" max="1" width="8.77734375" style="14"/>
    <col min="2" max="2" width="14.44140625" bestFit="1" customWidth="1"/>
    <col min="3" max="5" width="8.77734375" style="71"/>
  </cols>
  <sheetData>
    <row r="1" spans="1:9" s="2" customFormat="1">
      <c r="A1" s="13" t="s">
        <v>1818</v>
      </c>
    </row>
    <row r="2" spans="1:9">
      <c r="A2" s="15" t="s">
        <v>1819</v>
      </c>
      <c r="B2" s="12" t="s">
        <v>1820</v>
      </c>
      <c r="C2" s="76" t="s">
        <v>44</v>
      </c>
      <c r="D2" s="76" t="s">
        <v>45</v>
      </c>
      <c r="E2" s="76" t="s">
        <v>46</v>
      </c>
      <c r="F2" s="65" t="s">
        <v>2194</v>
      </c>
      <c r="G2" s="65" t="s">
        <v>2195</v>
      </c>
      <c r="H2" s="65" t="s">
        <v>2196</v>
      </c>
      <c r="I2" s="65" t="s">
        <v>2197</v>
      </c>
    </row>
    <row r="3" spans="1:9">
      <c r="A3" s="14" cm="1">
        <f t="array" ref="A3:A8">_xlfn.SEQUENCE(COUNTA(B:B)-1,1,1)</f>
        <v>1</v>
      </c>
      <c r="B3" t="s">
        <v>2249</v>
      </c>
      <c r="C3" s="71">
        <v>93</v>
      </c>
      <c r="D3" s="71">
        <v>146</v>
      </c>
      <c r="E3" s="71">
        <v>292</v>
      </c>
      <c r="F3" s="71"/>
      <c r="G3" s="71"/>
      <c r="H3" s="71"/>
      <c r="I3">
        <v>4.2</v>
      </c>
    </row>
    <row r="4" spans="1:9">
      <c r="A4" s="14">
        <v>2</v>
      </c>
      <c r="B4" t="s">
        <v>2250</v>
      </c>
      <c r="C4" s="71">
        <v>98</v>
      </c>
      <c r="D4" s="71">
        <v>120</v>
      </c>
      <c r="E4" s="71">
        <v>240</v>
      </c>
    </row>
    <row r="5" spans="1:9">
      <c r="A5" s="14">
        <v>3</v>
      </c>
      <c r="B5" t="s">
        <v>2251</v>
      </c>
      <c r="C5" s="71">
        <v>102</v>
      </c>
      <c r="D5" s="71">
        <v>148</v>
      </c>
      <c r="E5" s="71">
        <v>296</v>
      </c>
    </row>
    <row r="6" spans="1:9">
      <c r="A6" s="14">
        <v>4</v>
      </c>
      <c r="B6" t="s">
        <v>2252</v>
      </c>
      <c r="C6" s="71">
        <v>98</v>
      </c>
      <c r="D6" s="71">
        <v>120</v>
      </c>
      <c r="E6" s="71">
        <v>240</v>
      </c>
      <c r="F6" s="71"/>
      <c r="G6" s="71">
        <v>1.2</v>
      </c>
      <c r="H6" s="71">
        <v>3.99</v>
      </c>
      <c r="I6" s="71"/>
    </row>
    <row r="7" spans="1:9">
      <c r="A7" s="14">
        <v>5</v>
      </c>
      <c r="B7" t="s">
        <v>2253</v>
      </c>
      <c r="C7" s="71">
        <v>117</v>
      </c>
      <c r="D7" s="71">
        <v>121</v>
      </c>
      <c r="E7" s="71">
        <v>242</v>
      </c>
    </row>
    <row r="8" spans="1:9">
      <c r="A8" s="14">
        <v>6</v>
      </c>
      <c r="B8" t="s">
        <v>2254</v>
      </c>
      <c r="C8" s="71">
        <v>111</v>
      </c>
      <c r="D8" s="71">
        <v>141</v>
      </c>
      <c r="E8" s="71">
        <v>282</v>
      </c>
    </row>
  </sheetData>
  <sheetProtection formatCells="0" formatColumns="0" formatRows="0" sort="0" autoFilter="0" pivotTables="0"/>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819AB-DF44-4720-AE66-9311879D185E}">
  <sheetPr codeName="Sheet17">
    <tabColor theme="5"/>
  </sheetPr>
  <dimension ref="A1:Y1894"/>
  <sheetViews>
    <sheetView showGridLines="0" zoomScale="70" zoomScaleNormal="70" workbookViewId="0">
      <pane ySplit="1" topLeftCell="A1869" activePane="bottomLeft" state="frozen"/>
      <selection activeCell="B1" sqref="B1"/>
      <selection pane="bottomLeft" activeCell="B1897" sqref="B1897"/>
    </sheetView>
  </sheetViews>
  <sheetFormatPr defaultRowHeight="14.4"/>
  <cols>
    <col min="1" max="1" width="17.44140625" bestFit="1" customWidth="1"/>
    <col min="2" max="2" width="16.44140625" style="7" bestFit="1" customWidth="1"/>
    <col min="3" max="3" width="15.21875" style="6" customWidth="1"/>
    <col min="4" max="4" width="24.44140625" style="7" customWidth="1"/>
    <col min="5" max="9" width="15.21875" style="7" customWidth="1"/>
    <col min="10" max="10" width="12.5546875" style="19" bestFit="1" customWidth="1"/>
    <col min="11" max="14" width="12.5546875" style="19" customWidth="1"/>
    <col min="15" max="15" width="13" style="19" customWidth="1"/>
    <col min="16" max="16" width="22.5546875" style="7" bestFit="1" customWidth="1"/>
    <col min="17" max="17" width="8.88671875" style="7"/>
    <col min="18" max="18" width="14.5546875" style="7" bestFit="1" customWidth="1"/>
    <col min="19" max="19" width="16.21875" style="7" bestFit="1" customWidth="1"/>
    <col min="20" max="20" width="24.21875" style="7" bestFit="1" customWidth="1"/>
    <col min="21" max="21" width="11.5546875" bestFit="1" customWidth="1"/>
    <col min="22" max="22" width="13.5546875" style="78" bestFit="1" customWidth="1"/>
    <col min="23" max="24" width="8.88671875" style="78"/>
    <col min="25" max="25" width="12.5546875" bestFit="1" customWidth="1"/>
  </cols>
  <sheetData>
    <row r="1" spans="1:25" s="7" customFormat="1" ht="15" thickBot="1">
      <c r="A1" s="9" t="s">
        <v>24</v>
      </c>
      <c r="B1" s="10" t="s">
        <v>22</v>
      </c>
      <c r="C1" s="72" t="s">
        <v>20</v>
      </c>
      <c r="D1" s="10" t="s">
        <v>32</v>
      </c>
      <c r="E1" s="10" t="s">
        <v>36</v>
      </c>
      <c r="F1" s="10" t="s">
        <v>38</v>
      </c>
      <c r="G1" s="10" t="s">
        <v>40</v>
      </c>
      <c r="H1" s="11" t="s">
        <v>41</v>
      </c>
      <c r="I1" s="10" t="s">
        <v>39</v>
      </c>
      <c r="J1" s="18" t="s">
        <v>47</v>
      </c>
      <c r="K1" s="65" t="s">
        <v>2194</v>
      </c>
      <c r="L1" s="65" t="s">
        <v>2195</v>
      </c>
      <c r="M1" s="65" t="s">
        <v>2196</v>
      </c>
      <c r="N1" s="65" t="s">
        <v>2197</v>
      </c>
      <c r="O1" s="18" t="s">
        <v>48</v>
      </c>
      <c r="P1" s="10" t="s">
        <v>49</v>
      </c>
      <c r="Q1" s="10" t="s">
        <v>50</v>
      </c>
      <c r="R1" s="10" t="s">
        <v>51</v>
      </c>
      <c r="S1" s="10" t="s">
        <v>52</v>
      </c>
      <c r="T1" s="10" t="s">
        <v>53</v>
      </c>
      <c r="U1" s="10" t="s">
        <v>54</v>
      </c>
      <c r="V1" s="77" t="s">
        <v>27</v>
      </c>
      <c r="W1" s="77" t="s">
        <v>30</v>
      </c>
      <c r="X1" s="77" t="s">
        <v>28</v>
      </c>
      <c r="Y1" s="10" t="s">
        <v>55</v>
      </c>
    </row>
    <row r="2" spans="1:25">
      <c r="A2" s="5">
        <v>45296.493884027775</v>
      </c>
      <c r="B2" s="7" t="s">
        <v>66</v>
      </c>
      <c r="C2" s="6" t="s">
        <v>110</v>
      </c>
      <c r="D2" s="7" t="s">
        <v>113</v>
      </c>
      <c r="E2" s="8">
        <v>2</v>
      </c>
      <c r="F2" s="7" t="s">
        <v>68</v>
      </c>
      <c r="G2" s="7" t="s">
        <v>68</v>
      </c>
      <c r="H2" s="7" t="s">
        <v>80</v>
      </c>
      <c r="I2" s="7" t="s">
        <v>45</v>
      </c>
      <c r="J2" s="19" t="str">
        <f>IFERROR(INDEX('Employee Info'!$C$3:$E$200,MATCH(Data7[[#This Row],[Name:]],'Employee Info'!$B$3:$B$200,0),MATCH(Data7[[#This Row],[Hours Type:]],'Employee Info'!$C$2:$E$2,0)),"")</f>
        <v/>
      </c>
      <c r="K2" s="19" t="str">
        <f>IFERROR(INDEX('Employee Info'!$C$3:$J$200,MATCH(Data7[[#This Row],[Name:]],'Employee Info'!$B$3:$B$200,0),MATCH(Data7[[#Headers],[Truck]],'Employee Info'!$C$2:$J$2,0)),"")</f>
        <v/>
      </c>
      <c r="L2" s="19" t="str">
        <f>IFERROR(INDEX('Employee Info'!$C$3:$J$200,MATCH(Data7[[#This Row],[Name:]],'Employee Info'!$B$3:$B$200,0),MATCH(Data7[[#Headers],[Phone]],'Employee Info'!$C$2:$J$2,0)),"")</f>
        <v/>
      </c>
      <c r="M2" s="19" t="str">
        <f>IFERROR(INDEX('Employee Info'!$C$3:$J$200,MATCH(Data7[[#This Row],[Name:]],'Employee Info'!$B$3:$B$200,0),MATCH(Data7[[#Headers],[Tech]],'Employee Info'!$C$2:$J$2,0)),"")</f>
        <v/>
      </c>
      <c r="N2" s="19" t="str">
        <f>IFERROR(INDEX('Employee Info'!$C$3:$J$200,MATCH(Data7[[#This Row],[Name:]],'Employee Info'!$B$3:$B$200,0),MATCH(Data7[[#Headers],[Other]],'Employee Info'!$C$2:$J$2,0)),"")</f>
        <v/>
      </c>
      <c r="O2" s="19">
        <f>IFERROR((Data7[[#This Row],[Hours:]]*SUM(Data7[[#This Row],[Rate]:[Other]])),"")</f>
        <v>0</v>
      </c>
      <c r="P2" s="7" t="str">
        <f>IF(Data7[[#This Row],[WO'#:]]="","Riley #","WO#")</f>
        <v>Riley #</v>
      </c>
      <c r="Q2" s="7">
        <f>IFERROR(WEEKNUM(Data7[[#This Row],[Date:]]),"")</f>
        <v>1</v>
      </c>
      <c r="R2" s="6">
        <f t="shared" ref="R2:R65" si="0">DATE(RIGHT(TEXT(C2,"mm/dd/yyyy"),4),1,1)+(Q2-1)*7-(WEEKDAY(DATE(RIGHT(TEXT(C2,"mm/dd/yyyy"),4),1,1)))+1</f>
        <v>45291</v>
      </c>
      <c r="S2" s="6">
        <f>Data7[[#This Row],[Week Start]]+7</f>
        <v>45298</v>
      </c>
      <c r="T2" s="7" t="str">
        <f t="shared" ref="T2:T65" si="1">IFERROR(TEXT(R2, "m/d/yyyy") &amp; " - " &amp; TEXT(S2, "m/d/yyyy"),"")</f>
        <v>12/31/2023 - 1/7/2024</v>
      </c>
      <c r="U2" s="7" t="str">
        <f t="shared" ref="U2:U65" si="2">"Time Card"</f>
        <v>Time Card</v>
      </c>
      <c r="V2" s="8" t="str">
        <f>RIGHT(TEXT(Data7[[#This Row],[Date:]],"mmddyyyy"),4)</f>
        <v>2024</v>
      </c>
      <c r="W2" s="8" t="str">
        <f>MID(TEXT(Data7[[#This Row],[Date:]],"mmddyyyy"),3,2)</f>
        <v>02</v>
      </c>
      <c r="X2" s="8" t="str">
        <f>LEFT(TEXT(Data7[[#This Row],[Date:]],"mmddyyyy"),2)</f>
        <v>01</v>
      </c>
      <c r="Y2" s="6">
        <f>DATE(Data7[[#This Row],[Year]],Data7[[#This Row],[Month]],Data7[[#This Row],[Day]])</f>
        <v>45293</v>
      </c>
    </row>
    <row r="3" spans="1:25">
      <c r="A3" s="5">
        <v>45293.582517013892</v>
      </c>
      <c r="B3" s="7" t="s">
        <v>31</v>
      </c>
      <c r="C3" s="6" t="s">
        <v>110</v>
      </c>
      <c r="D3" s="7" t="s">
        <v>111</v>
      </c>
      <c r="E3" s="8">
        <v>8</v>
      </c>
      <c r="F3" s="7" t="s">
        <v>68</v>
      </c>
      <c r="G3" s="7" t="s">
        <v>68</v>
      </c>
      <c r="H3" s="7" t="s">
        <v>112</v>
      </c>
      <c r="I3" s="7" t="s">
        <v>44</v>
      </c>
      <c r="J3" s="19" t="str">
        <f>IFERROR(INDEX('Employee Info'!$C$3:$E$200,MATCH(Data7[[#This Row],[Name:]],'Employee Info'!$B$3:$B$200,0),MATCH(Data7[[#This Row],[Hours Type:]],'Employee Info'!$C$2:$E$2,0)),"")</f>
        <v/>
      </c>
      <c r="K3" s="19" t="str">
        <f>IFERROR(INDEX('Employee Info'!$C$3:$J$200,MATCH(Data7[[#This Row],[Name:]],'Employee Info'!$B$3:$B$200,0),MATCH(Data7[[#Headers],[Truck]],'Employee Info'!$C$2:$J$2,0)),"")</f>
        <v/>
      </c>
      <c r="L3" s="19" t="str">
        <f>IFERROR(INDEX('Employee Info'!$C$3:$J$200,MATCH(Data7[[#This Row],[Name:]],'Employee Info'!$B$3:$B$200,0),MATCH(Data7[[#Headers],[Phone]],'Employee Info'!$C$2:$J$2,0)),"")</f>
        <v/>
      </c>
      <c r="M3" s="19" t="str">
        <f>IFERROR(INDEX('Employee Info'!$C$3:$J$200,MATCH(Data7[[#This Row],[Name:]],'Employee Info'!$B$3:$B$200,0),MATCH(Data7[[#Headers],[Tech]],'Employee Info'!$C$2:$J$2,0)),"")</f>
        <v/>
      </c>
      <c r="N3" s="19" t="str">
        <f>IFERROR(INDEX('Employee Info'!$C$3:$J$200,MATCH(Data7[[#This Row],[Name:]],'Employee Info'!$B$3:$B$200,0),MATCH(Data7[[#Headers],[Other]],'Employee Info'!$C$2:$J$2,0)),"")</f>
        <v/>
      </c>
      <c r="O3" s="19">
        <f>IFERROR((Data7[[#This Row],[Hours:]]*SUM(Data7[[#This Row],[Rate]:[Other]])),"")</f>
        <v>0</v>
      </c>
      <c r="P3" s="7" t="str">
        <f>IF(Data7[[#This Row],[WO'#:]]="","Riley #","WO#")</f>
        <v>Riley #</v>
      </c>
      <c r="Q3" s="7">
        <f>IFERROR(WEEKNUM(Data7[[#This Row],[Date:]]),"")</f>
        <v>1</v>
      </c>
      <c r="R3" s="6">
        <f t="shared" si="0"/>
        <v>45291</v>
      </c>
      <c r="S3" s="6">
        <f>Data7[[#This Row],[Week Start]]+7</f>
        <v>45298</v>
      </c>
      <c r="T3" s="7" t="str">
        <f t="shared" si="1"/>
        <v>12/31/2023 - 1/7/2024</v>
      </c>
      <c r="U3" s="7" t="str">
        <f t="shared" si="2"/>
        <v>Time Card</v>
      </c>
      <c r="V3" s="8" t="str">
        <f>RIGHT(TEXT(Data7[[#This Row],[Date:]],"mmddyyyy"),4)</f>
        <v>2024</v>
      </c>
      <c r="W3" s="8" t="str">
        <f>MID(TEXT(Data7[[#This Row],[Date:]],"mmddyyyy"),3,2)</f>
        <v>02</v>
      </c>
      <c r="X3" s="8" t="str">
        <f>LEFT(TEXT(Data7[[#This Row],[Date:]],"mmddyyyy"),2)</f>
        <v>01</v>
      </c>
      <c r="Y3" s="6">
        <f>DATE(Data7[[#This Row],[Year]],Data7[[#This Row],[Month]],Data7[[#This Row],[Day]])</f>
        <v>45293</v>
      </c>
    </row>
    <row r="4" spans="1:25">
      <c r="A4" s="5">
        <v>45293.582835763889</v>
      </c>
      <c r="B4" s="7" t="s">
        <v>66</v>
      </c>
      <c r="C4" s="6" t="s">
        <v>110</v>
      </c>
      <c r="D4" s="7" t="s">
        <v>111</v>
      </c>
      <c r="E4" s="8">
        <v>8</v>
      </c>
      <c r="F4" s="7" t="s">
        <v>68</v>
      </c>
      <c r="G4" s="7" t="s">
        <v>68</v>
      </c>
      <c r="H4" s="7" t="s">
        <v>112</v>
      </c>
      <c r="I4" s="7" t="s">
        <v>44</v>
      </c>
      <c r="J4" s="19" t="str">
        <f>IFERROR(INDEX('Employee Info'!$C$3:$E$200,MATCH(Data7[[#This Row],[Name:]],'Employee Info'!$B$3:$B$200,0),MATCH(Data7[[#This Row],[Hours Type:]],'Employee Info'!$C$2:$E$2,0)),"")</f>
        <v/>
      </c>
      <c r="K4" s="19" t="str">
        <f>IFERROR(INDEX('Employee Info'!$C$3:$J$200,MATCH(Data7[[#This Row],[Name:]],'Employee Info'!$B$3:$B$200,0),MATCH(Data7[[#Headers],[Truck]],'Employee Info'!$C$2:$J$2,0)),"")</f>
        <v/>
      </c>
      <c r="L4" s="19" t="str">
        <f>IFERROR(INDEX('Employee Info'!$C$3:$J$200,MATCH(Data7[[#This Row],[Name:]],'Employee Info'!$B$3:$B$200,0),MATCH(Data7[[#Headers],[Phone]],'Employee Info'!$C$2:$J$2,0)),"")</f>
        <v/>
      </c>
      <c r="M4" s="19" t="str">
        <f>IFERROR(INDEX('Employee Info'!$C$3:$J$200,MATCH(Data7[[#This Row],[Name:]],'Employee Info'!$B$3:$B$200,0),MATCH(Data7[[#Headers],[Tech]],'Employee Info'!$C$2:$J$2,0)),"")</f>
        <v/>
      </c>
      <c r="N4" s="19" t="str">
        <f>IFERROR(INDEX('Employee Info'!$C$3:$J$200,MATCH(Data7[[#This Row],[Name:]],'Employee Info'!$B$3:$B$200,0),MATCH(Data7[[#Headers],[Other]],'Employee Info'!$C$2:$J$2,0)),"")</f>
        <v/>
      </c>
      <c r="O4" s="19">
        <f>IFERROR((Data7[[#This Row],[Hours:]]*SUM(Data7[[#This Row],[Rate]:[Other]])),"")</f>
        <v>0</v>
      </c>
      <c r="P4" s="7" t="str">
        <f>IF(Data7[[#This Row],[WO'#:]]="","Riley #","WO#")</f>
        <v>Riley #</v>
      </c>
      <c r="Q4" s="7">
        <f>IFERROR(WEEKNUM(Data7[[#This Row],[Date:]]),"")</f>
        <v>1</v>
      </c>
      <c r="R4" s="6">
        <f t="shared" si="0"/>
        <v>45291</v>
      </c>
      <c r="S4" s="6">
        <f>Data7[[#This Row],[Week Start]]+7</f>
        <v>45298</v>
      </c>
      <c r="T4" s="7" t="str">
        <f t="shared" si="1"/>
        <v>12/31/2023 - 1/7/2024</v>
      </c>
      <c r="U4" s="7" t="str">
        <f t="shared" si="2"/>
        <v>Time Card</v>
      </c>
      <c r="V4" s="8" t="str">
        <f>RIGHT(TEXT(Data7[[#This Row],[Date:]],"mmddyyyy"),4)</f>
        <v>2024</v>
      </c>
      <c r="W4" s="8" t="str">
        <f>MID(TEXT(Data7[[#This Row],[Date:]],"mmddyyyy"),3,2)</f>
        <v>02</v>
      </c>
      <c r="X4" s="8" t="str">
        <f>LEFT(TEXT(Data7[[#This Row],[Date:]],"mmddyyyy"),2)</f>
        <v>01</v>
      </c>
      <c r="Y4" s="6">
        <f>DATE(Data7[[#This Row],[Year]],Data7[[#This Row],[Month]],Data7[[#This Row],[Day]])</f>
        <v>45293</v>
      </c>
    </row>
    <row r="5" spans="1:25">
      <c r="A5" s="5">
        <v>45294.583260648149</v>
      </c>
      <c r="B5" s="7" t="s">
        <v>66</v>
      </c>
      <c r="C5" s="6" t="s">
        <v>152</v>
      </c>
      <c r="D5" s="7" t="s">
        <v>153</v>
      </c>
      <c r="E5" s="8">
        <v>6</v>
      </c>
      <c r="F5" s="7" t="s">
        <v>68</v>
      </c>
      <c r="G5" s="7" t="s">
        <v>68</v>
      </c>
      <c r="H5" s="7" t="s">
        <v>92</v>
      </c>
      <c r="I5" s="7" t="s">
        <v>44</v>
      </c>
      <c r="J5" s="19" t="str">
        <f>IFERROR(INDEX('Employee Info'!$C$3:$E$200,MATCH(Data7[[#This Row],[Name:]],'Employee Info'!$B$3:$B$200,0),MATCH(Data7[[#This Row],[Hours Type:]],'Employee Info'!$C$2:$E$2,0)),"")</f>
        <v/>
      </c>
      <c r="K5" s="19" t="str">
        <f>IFERROR(INDEX('Employee Info'!$C$3:$J$200,MATCH(Data7[[#This Row],[Name:]],'Employee Info'!$B$3:$B$200,0),MATCH(Data7[[#Headers],[Truck]],'Employee Info'!$C$2:$J$2,0)),"")</f>
        <v/>
      </c>
      <c r="L5" s="19" t="str">
        <f>IFERROR(INDEX('Employee Info'!$C$3:$J$200,MATCH(Data7[[#This Row],[Name:]],'Employee Info'!$B$3:$B$200,0),MATCH(Data7[[#Headers],[Phone]],'Employee Info'!$C$2:$J$2,0)),"")</f>
        <v/>
      </c>
      <c r="M5" s="19" t="str">
        <f>IFERROR(INDEX('Employee Info'!$C$3:$J$200,MATCH(Data7[[#This Row],[Name:]],'Employee Info'!$B$3:$B$200,0),MATCH(Data7[[#Headers],[Tech]],'Employee Info'!$C$2:$J$2,0)),"")</f>
        <v/>
      </c>
      <c r="N5" s="19" t="str">
        <f>IFERROR(INDEX('Employee Info'!$C$3:$J$200,MATCH(Data7[[#This Row],[Name:]],'Employee Info'!$B$3:$B$200,0),MATCH(Data7[[#Headers],[Other]],'Employee Info'!$C$2:$J$2,0)),"")</f>
        <v/>
      </c>
      <c r="O5" s="19">
        <f>IFERROR((Data7[[#This Row],[Hours:]]*SUM(Data7[[#This Row],[Rate]:[Other]])),"")</f>
        <v>0</v>
      </c>
      <c r="P5" s="7" t="str">
        <f>IF(Data7[[#This Row],[WO'#:]]="","Riley #","WO#")</f>
        <v>Riley #</v>
      </c>
      <c r="Q5" s="7">
        <f>IFERROR(WEEKNUM(Data7[[#This Row],[Date:]]),"")</f>
        <v>1</v>
      </c>
      <c r="R5" s="6">
        <f t="shared" si="0"/>
        <v>45291</v>
      </c>
      <c r="S5" s="6">
        <f>Data7[[#This Row],[Week Start]]+7</f>
        <v>45298</v>
      </c>
      <c r="T5" s="7" t="str">
        <f t="shared" si="1"/>
        <v>12/31/2023 - 1/7/2024</v>
      </c>
      <c r="U5" s="7" t="str">
        <f t="shared" si="2"/>
        <v>Time Card</v>
      </c>
      <c r="V5" s="8" t="str">
        <f>RIGHT(TEXT(Data7[[#This Row],[Date:]],"mmddyyyy"),4)</f>
        <v>2024</v>
      </c>
      <c r="W5" s="8" t="str">
        <f>MID(TEXT(Data7[[#This Row],[Date:]],"mmddyyyy"),3,2)</f>
        <v>03</v>
      </c>
      <c r="X5" s="8" t="str">
        <f>LEFT(TEXT(Data7[[#This Row],[Date:]],"mmddyyyy"),2)</f>
        <v>01</v>
      </c>
      <c r="Y5" s="6">
        <f>DATE(Data7[[#This Row],[Year]],Data7[[#This Row],[Month]],Data7[[#This Row],[Day]])</f>
        <v>45294</v>
      </c>
    </row>
    <row r="6" spans="1:25">
      <c r="A6" s="5">
        <v>45294.583400462965</v>
      </c>
      <c r="B6" s="7" t="s">
        <v>31</v>
      </c>
      <c r="C6" s="6" t="s">
        <v>152</v>
      </c>
      <c r="D6" s="7" t="s">
        <v>153</v>
      </c>
      <c r="E6" s="8">
        <v>6</v>
      </c>
      <c r="F6" s="7" t="s">
        <v>68</v>
      </c>
      <c r="G6" s="7" t="s">
        <v>68</v>
      </c>
      <c r="H6" s="7" t="s">
        <v>92</v>
      </c>
      <c r="I6" s="7" t="s">
        <v>44</v>
      </c>
      <c r="J6" s="19" t="str">
        <f>IFERROR(INDEX('Employee Info'!$C$3:$E$200,MATCH(Data7[[#This Row],[Name:]],'Employee Info'!$B$3:$B$200,0),MATCH(Data7[[#This Row],[Hours Type:]],'Employee Info'!$C$2:$E$2,0)),"")</f>
        <v/>
      </c>
      <c r="K6" s="19" t="str">
        <f>IFERROR(INDEX('Employee Info'!$C$3:$J$200,MATCH(Data7[[#This Row],[Name:]],'Employee Info'!$B$3:$B$200,0),MATCH(Data7[[#Headers],[Truck]],'Employee Info'!$C$2:$J$2,0)),"")</f>
        <v/>
      </c>
      <c r="L6" s="19" t="str">
        <f>IFERROR(INDEX('Employee Info'!$C$3:$J$200,MATCH(Data7[[#This Row],[Name:]],'Employee Info'!$B$3:$B$200,0),MATCH(Data7[[#Headers],[Phone]],'Employee Info'!$C$2:$J$2,0)),"")</f>
        <v/>
      </c>
      <c r="M6" s="19" t="str">
        <f>IFERROR(INDEX('Employee Info'!$C$3:$J$200,MATCH(Data7[[#This Row],[Name:]],'Employee Info'!$B$3:$B$200,0),MATCH(Data7[[#Headers],[Tech]],'Employee Info'!$C$2:$J$2,0)),"")</f>
        <v/>
      </c>
      <c r="N6" s="19" t="str">
        <f>IFERROR(INDEX('Employee Info'!$C$3:$J$200,MATCH(Data7[[#This Row],[Name:]],'Employee Info'!$B$3:$B$200,0),MATCH(Data7[[#Headers],[Other]],'Employee Info'!$C$2:$J$2,0)),"")</f>
        <v/>
      </c>
      <c r="O6" s="19">
        <f>IFERROR((Data7[[#This Row],[Hours:]]*SUM(Data7[[#This Row],[Rate]:[Other]])),"")</f>
        <v>0</v>
      </c>
      <c r="P6" s="7" t="str">
        <f>IF(Data7[[#This Row],[WO'#:]]="","Riley #","WO#")</f>
        <v>Riley #</v>
      </c>
      <c r="Q6" s="7">
        <f>IFERROR(WEEKNUM(Data7[[#This Row],[Date:]]),"")</f>
        <v>1</v>
      </c>
      <c r="R6" s="6">
        <f t="shared" si="0"/>
        <v>45291</v>
      </c>
      <c r="S6" s="6">
        <f>Data7[[#This Row],[Week Start]]+7</f>
        <v>45298</v>
      </c>
      <c r="T6" s="7" t="str">
        <f t="shared" si="1"/>
        <v>12/31/2023 - 1/7/2024</v>
      </c>
      <c r="U6" s="7" t="str">
        <f t="shared" si="2"/>
        <v>Time Card</v>
      </c>
      <c r="V6" s="8" t="str">
        <f>RIGHT(TEXT(Data7[[#This Row],[Date:]],"mmddyyyy"),4)</f>
        <v>2024</v>
      </c>
      <c r="W6" s="8" t="str">
        <f>MID(TEXT(Data7[[#This Row],[Date:]],"mmddyyyy"),3,2)</f>
        <v>03</v>
      </c>
      <c r="X6" s="8" t="str">
        <f>LEFT(TEXT(Data7[[#This Row],[Date:]],"mmddyyyy"),2)</f>
        <v>01</v>
      </c>
      <c r="Y6" s="6">
        <f>DATE(Data7[[#This Row],[Year]],Data7[[#This Row],[Month]],Data7[[#This Row],[Day]])</f>
        <v>45294</v>
      </c>
    </row>
    <row r="7" spans="1:25">
      <c r="A7" s="5">
        <v>45296.494023263891</v>
      </c>
      <c r="B7" s="7" t="s">
        <v>66</v>
      </c>
      <c r="C7" s="6" t="s">
        <v>152</v>
      </c>
      <c r="D7" s="7" t="s">
        <v>113</v>
      </c>
      <c r="E7" s="8">
        <v>1</v>
      </c>
      <c r="F7" s="7" t="s">
        <v>68</v>
      </c>
      <c r="G7" s="7" t="s">
        <v>68</v>
      </c>
      <c r="H7" s="7" t="s">
        <v>80</v>
      </c>
      <c r="I7" s="7" t="s">
        <v>45</v>
      </c>
      <c r="J7" s="19" t="str">
        <f>IFERROR(INDEX('Employee Info'!$C$3:$E$200,MATCH(Data7[[#This Row],[Name:]],'Employee Info'!$B$3:$B$200,0),MATCH(Data7[[#This Row],[Hours Type:]],'Employee Info'!$C$2:$E$2,0)),"")</f>
        <v/>
      </c>
      <c r="K7" s="19" t="str">
        <f>IFERROR(INDEX('Employee Info'!$C$3:$J$200,MATCH(Data7[[#This Row],[Name:]],'Employee Info'!$B$3:$B$200,0),MATCH(Data7[[#Headers],[Truck]],'Employee Info'!$C$2:$J$2,0)),"")</f>
        <v/>
      </c>
      <c r="L7" s="19" t="str">
        <f>IFERROR(INDEX('Employee Info'!$C$3:$J$200,MATCH(Data7[[#This Row],[Name:]],'Employee Info'!$B$3:$B$200,0),MATCH(Data7[[#Headers],[Phone]],'Employee Info'!$C$2:$J$2,0)),"")</f>
        <v/>
      </c>
      <c r="M7" s="19" t="str">
        <f>IFERROR(INDEX('Employee Info'!$C$3:$J$200,MATCH(Data7[[#This Row],[Name:]],'Employee Info'!$B$3:$B$200,0),MATCH(Data7[[#Headers],[Tech]],'Employee Info'!$C$2:$J$2,0)),"")</f>
        <v/>
      </c>
      <c r="N7" s="19" t="str">
        <f>IFERROR(INDEX('Employee Info'!$C$3:$J$200,MATCH(Data7[[#This Row],[Name:]],'Employee Info'!$B$3:$B$200,0),MATCH(Data7[[#Headers],[Other]],'Employee Info'!$C$2:$J$2,0)),"")</f>
        <v/>
      </c>
      <c r="O7" s="19">
        <f>IFERROR((Data7[[#This Row],[Hours:]]*SUM(Data7[[#This Row],[Rate]:[Other]])),"")</f>
        <v>0</v>
      </c>
      <c r="P7" s="7" t="str">
        <f>IF(Data7[[#This Row],[WO'#:]]="","Riley #","WO#")</f>
        <v>Riley #</v>
      </c>
      <c r="Q7" s="7">
        <f>IFERROR(WEEKNUM(Data7[[#This Row],[Date:]]),"")</f>
        <v>1</v>
      </c>
      <c r="R7" s="6">
        <f t="shared" si="0"/>
        <v>45291</v>
      </c>
      <c r="S7" s="6">
        <f>Data7[[#This Row],[Week Start]]+7</f>
        <v>45298</v>
      </c>
      <c r="T7" s="7" t="str">
        <f t="shared" si="1"/>
        <v>12/31/2023 - 1/7/2024</v>
      </c>
      <c r="U7" s="7" t="str">
        <f t="shared" si="2"/>
        <v>Time Card</v>
      </c>
      <c r="V7" s="8" t="str">
        <f>RIGHT(TEXT(Data7[[#This Row],[Date:]],"mmddyyyy"),4)</f>
        <v>2024</v>
      </c>
      <c r="W7" s="8" t="str">
        <f>MID(TEXT(Data7[[#This Row],[Date:]],"mmddyyyy"),3,2)</f>
        <v>03</v>
      </c>
      <c r="X7" s="8" t="str">
        <f>LEFT(TEXT(Data7[[#This Row],[Date:]],"mmddyyyy"),2)</f>
        <v>01</v>
      </c>
      <c r="Y7" s="6">
        <f>DATE(Data7[[#This Row],[Year]],Data7[[#This Row],[Month]],Data7[[#This Row],[Day]])</f>
        <v>45294</v>
      </c>
    </row>
    <row r="8" spans="1:25">
      <c r="A8" s="5">
        <v>45294.58219212963</v>
      </c>
      <c r="B8" s="7" t="s">
        <v>31</v>
      </c>
      <c r="C8" s="6" t="s">
        <v>152</v>
      </c>
      <c r="D8" s="7" t="s">
        <v>111</v>
      </c>
      <c r="E8" s="8">
        <v>2</v>
      </c>
      <c r="F8" s="7" t="s">
        <v>68</v>
      </c>
      <c r="G8" s="7" t="s">
        <v>68</v>
      </c>
      <c r="H8" s="7" t="s">
        <v>112</v>
      </c>
      <c r="I8" s="7" t="s">
        <v>44</v>
      </c>
      <c r="J8" s="19" t="str">
        <f>IFERROR(INDEX('Employee Info'!$C$3:$E$200,MATCH(Data7[[#This Row],[Name:]],'Employee Info'!$B$3:$B$200,0),MATCH(Data7[[#This Row],[Hours Type:]],'Employee Info'!$C$2:$E$2,0)),"")</f>
        <v/>
      </c>
      <c r="K8" s="19" t="str">
        <f>IFERROR(INDEX('Employee Info'!$C$3:$J$200,MATCH(Data7[[#This Row],[Name:]],'Employee Info'!$B$3:$B$200,0),MATCH(Data7[[#Headers],[Truck]],'Employee Info'!$C$2:$J$2,0)),"")</f>
        <v/>
      </c>
      <c r="L8" s="19" t="str">
        <f>IFERROR(INDEX('Employee Info'!$C$3:$J$200,MATCH(Data7[[#This Row],[Name:]],'Employee Info'!$B$3:$B$200,0),MATCH(Data7[[#Headers],[Phone]],'Employee Info'!$C$2:$J$2,0)),"")</f>
        <v/>
      </c>
      <c r="M8" s="19" t="str">
        <f>IFERROR(INDEX('Employee Info'!$C$3:$J$200,MATCH(Data7[[#This Row],[Name:]],'Employee Info'!$B$3:$B$200,0),MATCH(Data7[[#Headers],[Tech]],'Employee Info'!$C$2:$J$2,0)),"")</f>
        <v/>
      </c>
      <c r="N8" s="19" t="str">
        <f>IFERROR(INDEX('Employee Info'!$C$3:$J$200,MATCH(Data7[[#This Row],[Name:]],'Employee Info'!$B$3:$B$200,0),MATCH(Data7[[#Headers],[Other]],'Employee Info'!$C$2:$J$2,0)),"")</f>
        <v/>
      </c>
      <c r="O8" s="19">
        <f>IFERROR((Data7[[#This Row],[Hours:]]*SUM(Data7[[#This Row],[Rate]:[Other]])),"")</f>
        <v>0</v>
      </c>
      <c r="P8" s="7" t="str">
        <f>IF(Data7[[#This Row],[WO'#:]]="","Riley #","WO#")</f>
        <v>Riley #</v>
      </c>
      <c r="Q8" s="7">
        <f>IFERROR(WEEKNUM(Data7[[#This Row],[Date:]]),"")</f>
        <v>1</v>
      </c>
      <c r="R8" s="6">
        <f t="shared" si="0"/>
        <v>45291</v>
      </c>
      <c r="S8" s="6">
        <f>Data7[[#This Row],[Week Start]]+7</f>
        <v>45298</v>
      </c>
      <c r="T8" s="7" t="str">
        <f t="shared" si="1"/>
        <v>12/31/2023 - 1/7/2024</v>
      </c>
      <c r="U8" s="7" t="str">
        <f t="shared" si="2"/>
        <v>Time Card</v>
      </c>
      <c r="V8" s="8" t="str">
        <f>RIGHT(TEXT(Data7[[#This Row],[Date:]],"mmddyyyy"),4)</f>
        <v>2024</v>
      </c>
      <c r="W8" s="8" t="str">
        <f>MID(TEXT(Data7[[#This Row],[Date:]],"mmddyyyy"),3,2)</f>
        <v>03</v>
      </c>
      <c r="X8" s="8" t="str">
        <f>LEFT(TEXT(Data7[[#This Row],[Date:]],"mmddyyyy"),2)</f>
        <v>01</v>
      </c>
      <c r="Y8" s="6">
        <f>DATE(Data7[[#This Row],[Year]],Data7[[#This Row],[Month]],Data7[[#This Row],[Day]])</f>
        <v>45294</v>
      </c>
    </row>
    <row r="9" spans="1:25">
      <c r="A9" s="5">
        <v>45294.582573032407</v>
      </c>
      <c r="B9" s="7" t="s">
        <v>66</v>
      </c>
      <c r="C9" s="6" t="s">
        <v>152</v>
      </c>
      <c r="D9" s="7" t="s">
        <v>111</v>
      </c>
      <c r="E9" s="8">
        <v>2</v>
      </c>
      <c r="F9" s="7" t="s">
        <v>68</v>
      </c>
      <c r="G9" s="7" t="s">
        <v>68</v>
      </c>
      <c r="H9" s="7" t="s">
        <v>112</v>
      </c>
      <c r="I9" s="7" t="s">
        <v>44</v>
      </c>
      <c r="J9" s="19" t="str">
        <f>IFERROR(INDEX('Employee Info'!$C$3:$E$200,MATCH(Data7[[#This Row],[Name:]],'Employee Info'!$B$3:$B$200,0),MATCH(Data7[[#This Row],[Hours Type:]],'Employee Info'!$C$2:$E$2,0)),"")</f>
        <v/>
      </c>
      <c r="K9" s="19" t="str">
        <f>IFERROR(INDEX('Employee Info'!$C$3:$J$200,MATCH(Data7[[#This Row],[Name:]],'Employee Info'!$B$3:$B$200,0),MATCH(Data7[[#Headers],[Truck]],'Employee Info'!$C$2:$J$2,0)),"")</f>
        <v/>
      </c>
      <c r="L9" s="19" t="str">
        <f>IFERROR(INDEX('Employee Info'!$C$3:$J$200,MATCH(Data7[[#This Row],[Name:]],'Employee Info'!$B$3:$B$200,0),MATCH(Data7[[#Headers],[Phone]],'Employee Info'!$C$2:$J$2,0)),"")</f>
        <v/>
      </c>
      <c r="M9" s="19" t="str">
        <f>IFERROR(INDEX('Employee Info'!$C$3:$J$200,MATCH(Data7[[#This Row],[Name:]],'Employee Info'!$B$3:$B$200,0),MATCH(Data7[[#Headers],[Tech]],'Employee Info'!$C$2:$J$2,0)),"")</f>
        <v/>
      </c>
      <c r="N9" s="19" t="str">
        <f>IFERROR(INDEX('Employee Info'!$C$3:$J$200,MATCH(Data7[[#This Row],[Name:]],'Employee Info'!$B$3:$B$200,0),MATCH(Data7[[#Headers],[Other]],'Employee Info'!$C$2:$J$2,0)),"")</f>
        <v/>
      </c>
      <c r="O9" s="19">
        <f>IFERROR((Data7[[#This Row],[Hours:]]*SUM(Data7[[#This Row],[Rate]:[Other]])),"")</f>
        <v>0</v>
      </c>
      <c r="P9" s="7" t="str">
        <f>IF(Data7[[#This Row],[WO'#:]]="","Riley #","WO#")</f>
        <v>Riley #</v>
      </c>
      <c r="Q9" s="7">
        <f>IFERROR(WEEKNUM(Data7[[#This Row],[Date:]]),"")</f>
        <v>1</v>
      </c>
      <c r="R9" s="6">
        <f t="shared" si="0"/>
        <v>45291</v>
      </c>
      <c r="S9" s="6">
        <f>Data7[[#This Row],[Week Start]]+7</f>
        <v>45298</v>
      </c>
      <c r="T9" s="7" t="str">
        <f t="shared" si="1"/>
        <v>12/31/2023 - 1/7/2024</v>
      </c>
      <c r="U9" s="7" t="str">
        <f t="shared" si="2"/>
        <v>Time Card</v>
      </c>
      <c r="V9" s="8" t="str">
        <f>RIGHT(TEXT(Data7[[#This Row],[Date:]],"mmddyyyy"),4)</f>
        <v>2024</v>
      </c>
      <c r="W9" s="8" t="str">
        <f>MID(TEXT(Data7[[#This Row],[Date:]],"mmddyyyy"),3,2)</f>
        <v>03</v>
      </c>
      <c r="X9" s="8" t="str">
        <f>LEFT(TEXT(Data7[[#This Row],[Date:]],"mmddyyyy"),2)</f>
        <v>01</v>
      </c>
      <c r="Y9" s="6">
        <f>DATE(Data7[[#This Row],[Year]],Data7[[#This Row],[Month]],Data7[[#This Row],[Day]])</f>
        <v>45294</v>
      </c>
    </row>
    <row r="10" spans="1:25">
      <c r="A10" s="5">
        <v>45295.579734259256</v>
      </c>
      <c r="B10" s="7" t="s">
        <v>31</v>
      </c>
      <c r="C10" s="6" t="s">
        <v>162</v>
      </c>
      <c r="D10" s="7" t="s">
        <v>163</v>
      </c>
      <c r="E10" s="8">
        <v>6</v>
      </c>
      <c r="F10" s="7" t="s">
        <v>68</v>
      </c>
      <c r="G10" s="7" t="s">
        <v>68</v>
      </c>
      <c r="H10" s="7" t="s">
        <v>92</v>
      </c>
      <c r="I10" s="7" t="s">
        <v>44</v>
      </c>
      <c r="J10" s="19" t="str">
        <f>IFERROR(INDEX('Employee Info'!$C$3:$E$200,MATCH(Data7[[#This Row],[Name:]],'Employee Info'!$B$3:$B$200,0),MATCH(Data7[[#This Row],[Hours Type:]],'Employee Info'!$C$2:$E$2,0)),"")</f>
        <v/>
      </c>
      <c r="K10" s="19" t="str">
        <f>IFERROR(INDEX('Employee Info'!$C$3:$J$200,MATCH(Data7[[#This Row],[Name:]],'Employee Info'!$B$3:$B$200,0),MATCH(Data7[[#Headers],[Truck]],'Employee Info'!$C$2:$J$2,0)),"")</f>
        <v/>
      </c>
      <c r="L10" s="19" t="str">
        <f>IFERROR(INDEX('Employee Info'!$C$3:$J$200,MATCH(Data7[[#This Row],[Name:]],'Employee Info'!$B$3:$B$200,0),MATCH(Data7[[#Headers],[Phone]],'Employee Info'!$C$2:$J$2,0)),"")</f>
        <v/>
      </c>
      <c r="M10" s="19" t="str">
        <f>IFERROR(INDEX('Employee Info'!$C$3:$J$200,MATCH(Data7[[#This Row],[Name:]],'Employee Info'!$B$3:$B$200,0),MATCH(Data7[[#Headers],[Tech]],'Employee Info'!$C$2:$J$2,0)),"")</f>
        <v/>
      </c>
      <c r="N10" s="19" t="str">
        <f>IFERROR(INDEX('Employee Info'!$C$3:$J$200,MATCH(Data7[[#This Row],[Name:]],'Employee Info'!$B$3:$B$200,0),MATCH(Data7[[#Headers],[Other]],'Employee Info'!$C$2:$J$2,0)),"")</f>
        <v/>
      </c>
      <c r="O10" s="19">
        <f>IFERROR((Data7[[#This Row],[Hours:]]*SUM(Data7[[#This Row],[Rate]:[Other]])),"")</f>
        <v>0</v>
      </c>
      <c r="P10" s="7" t="str">
        <f>IF(Data7[[#This Row],[WO'#:]]="","Riley #","WO#")</f>
        <v>Riley #</v>
      </c>
      <c r="Q10" s="7">
        <f>IFERROR(WEEKNUM(Data7[[#This Row],[Date:]]),"")</f>
        <v>1</v>
      </c>
      <c r="R10" s="6">
        <f t="shared" si="0"/>
        <v>45291</v>
      </c>
      <c r="S10" s="6">
        <f>Data7[[#This Row],[Week Start]]+7</f>
        <v>45298</v>
      </c>
      <c r="T10" s="7" t="str">
        <f t="shared" si="1"/>
        <v>12/31/2023 - 1/7/2024</v>
      </c>
      <c r="U10" s="7" t="str">
        <f t="shared" si="2"/>
        <v>Time Card</v>
      </c>
      <c r="V10" s="8" t="str">
        <f>RIGHT(TEXT(Data7[[#This Row],[Date:]],"mmddyyyy"),4)</f>
        <v>2024</v>
      </c>
      <c r="W10" s="8" t="str">
        <f>MID(TEXT(Data7[[#This Row],[Date:]],"mmddyyyy"),3,2)</f>
        <v>04</v>
      </c>
      <c r="X10" s="8" t="str">
        <f>LEFT(TEXT(Data7[[#This Row],[Date:]],"mmddyyyy"),2)</f>
        <v>01</v>
      </c>
      <c r="Y10" s="6">
        <f>DATE(Data7[[#This Row],[Year]],Data7[[#This Row],[Month]],Data7[[#This Row],[Day]])</f>
        <v>45295</v>
      </c>
    </row>
    <row r="11" spans="1:25">
      <c r="A11" s="5">
        <v>45295.580324768518</v>
      </c>
      <c r="B11" s="7" t="s">
        <v>31</v>
      </c>
      <c r="C11" s="6" t="s">
        <v>162</v>
      </c>
      <c r="D11" s="7" t="s">
        <v>164</v>
      </c>
      <c r="E11" s="8">
        <v>2</v>
      </c>
      <c r="F11" s="7" t="s">
        <v>68</v>
      </c>
      <c r="G11" s="7" t="s">
        <v>68</v>
      </c>
      <c r="H11" s="7" t="s">
        <v>165</v>
      </c>
      <c r="I11" s="7" t="s">
        <v>44</v>
      </c>
      <c r="J11" s="19" t="str">
        <f>IFERROR(INDEX('Employee Info'!$C$3:$E$200,MATCH(Data7[[#This Row],[Name:]],'Employee Info'!$B$3:$B$200,0),MATCH(Data7[[#This Row],[Hours Type:]],'Employee Info'!$C$2:$E$2,0)),"")</f>
        <v/>
      </c>
      <c r="K11" s="19" t="str">
        <f>IFERROR(INDEX('Employee Info'!$C$3:$J$200,MATCH(Data7[[#This Row],[Name:]],'Employee Info'!$B$3:$B$200,0),MATCH(Data7[[#Headers],[Truck]],'Employee Info'!$C$2:$J$2,0)),"")</f>
        <v/>
      </c>
      <c r="L11" s="19" t="str">
        <f>IFERROR(INDEX('Employee Info'!$C$3:$J$200,MATCH(Data7[[#This Row],[Name:]],'Employee Info'!$B$3:$B$200,0),MATCH(Data7[[#Headers],[Phone]],'Employee Info'!$C$2:$J$2,0)),"")</f>
        <v/>
      </c>
      <c r="M11" s="19" t="str">
        <f>IFERROR(INDEX('Employee Info'!$C$3:$J$200,MATCH(Data7[[#This Row],[Name:]],'Employee Info'!$B$3:$B$200,0),MATCH(Data7[[#Headers],[Tech]],'Employee Info'!$C$2:$J$2,0)),"")</f>
        <v/>
      </c>
      <c r="N11" s="19" t="str">
        <f>IFERROR(INDEX('Employee Info'!$C$3:$J$200,MATCH(Data7[[#This Row],[Name:]],'Employee Info'!$B$3:$B$200,0),MATCH(Data7[[#Headers],[Other]],'Employee Info'!$C$2:$J$2,0)),"")</f>
        <v/>
      </c>
      <c r="O11" s="19">
        <f>IFERROR((Data7[[#This Row],[Hours:]]*SUM(Data7[[#This Row],[Rate]:[Other]])),"")</f>
        <v>0</v>
      </c>
      <c r="P11" s="7" t="str">
        <f>IF(Data7[[#This Row],[WO'#:]]="","Riley #","WO#")</f>
        <v>Riley #</v>
      </c>
      <c r="Q11" s="7">
        <f>IFERROR(WEEKNUM(Data7[[#This Row],[Date:]]),"")</f>
        <v>1</v>
      </c>
      <c r="R11" s="6">
        <f t="shared" si="0"/>
        <v>45291</v>
      </c>
      <c r="S11" s="6">
        <f>Data7[[#This Row],[Week Start]]+7</f>
        <v>45298</v>
      </c>
      <c r="T11" s="7" t="str">
        <f t="shared" si="1"/>
        <v>12/31/2023 - 1/7/2024</v>
      </c>
      <c r="U11" s="7" t="str">
        <f t="shared" si="2"/>
        <v>Time Card</v>
      </c>
      <c r="V11" s="8" t="str">
        <f>RIGHT(TEXT(Data7[[#This Row],[Date:]],"mmddyyyy"),4)</f>
        <v>2024</v>
      </c>
      <c r="W11" s="8" t="str">
        <f>MID(TEXT(Data7[[#This Row],[Date:]],"mmddyyyy"),3,2)</f>
        <v>04</v>
      </c>
      <c r="X11" s="8" t="str">
        <f>LEFT(TEXT(Data7[[#This Row],[Date:]],"mmddyyyy"),2)</f>
        <v>01</v>
      </c>
      <c r="Y11" s="6">
        <f>DATE(Data7[[#This Row],[Year]],Data7[[#This Row],[Month]],Data7[[#This Row],[Day]])</f>
        <v>45295</v>
      </c>
    </row>
    <row r="12" spans="1:25">
      <c r="A12" s="5">
        <v>45296.493615624997</v>
      </c>
      <c r="B12" s="7" t="s">
        <v>66</v>
      </c>
      <c r="C12" s="6" t="s">
        <v>162</v>
      </c>
      <c r="D12" s="7" t="s">
        <v>113</v>
      </c>
      <c r="E12" s="8">
        <v>8</v>
      </c>
      <c r="F12" s="7" t="s">
        <v>68</v>
      </c>
      <c r="G12" s="7" t="s">
        <v>68</v>
      </c>
      <c r="H12" s="7" t="s">
        <v>80</v>
      </c>
      <c r="I12" s="7" t="s">
        <v>44</v>
      </c>
      <c r="J12" s="19" t="str">
        <f>IFERROR(INDEX('Employee Info'!$C$3:$E$200,MATCH(Data7[[#This Row],[Name:]],'Employee Info'!$B$3:$B$200,0),MATCH(Data7[[#This Row],[Hours Type:]],'Employee Info'!$C$2:$E$2,0)),"")</f>
        <v/>
      </c>
      <c r="K12" s="19" t="str">
        <f>IFERROR(INDEX('Employee Info'!$C$3:$J$200,MATCH(Data7[[#This Row],[Name:]],'Employee Info'!$B$3:$B$200,0),MATCH(Data7[[#Headers],[Truck]],'Employee Info'!$C$2:$J$2,0)),"")</f>
        <v/>
      </c>
      <c r="L12" s="19" t="str">
        <f>IFERROR(INDEX('Employee Info'!$C$3:$J$200,MATCH(Data7[[#This Row],[Name:]],'Employee Info'!$B$3:$B$200,0),MATCH(Data7[[#Headers],[Phone]],'Employee Info'!$C$2:$J$2,0)),"")</f>
        <v/>
      </c>
      <c r="M12" s="19" t="str">
        <f>IFERROR(INDEX('Employee Info'!$C$3:$J$200,MATCH(Data7[[#This Row],[Name:]],'Employee Info'!$B$3:$B$200,0),MATCH(Data7[[#Headers],[Tech]],'Employee Info'!$C$2:$J$2,0)),"")</f>
        <v/>
      </c>
      <c r="N12" s="19" t="str">
        <f>IFERROR(INDEX('Employee Info'!$C$3:$J$200,MATCH(Data7[[#This Row],[Name:]],'Employee Info'!$B$3:$B$200,0),MATCH(Data7[[#Headers],[Other]],'Employee Info'!$C$2:$J$2,0)),"")</f>
        <v/>
      </c>
      <c r="O12" s="19">
        <f>IFERROR((Data7[[#This Row],[Hours:]]*SUM(Data7[[#This Row],[Rate]:[Other]])),"")</f>
        <v>0</v>
      </c>
      <c r="P12" s="7" t="str">
        <f>IF(Data7[[#This Row],[WO'#:]]="","Riley #","WO#")</f>
        <v>Riley #</v>
      </c>
      <c r="Q12" s="7">
        <f>IFERROR(WEEKNUM(Data7[[#This Row],[Date:]]),"")</f>
        <v>1</v>
      </c>
      <c r="R12" s="6">
        <f t="shared" si="0"/>
        <v>45291</v>
      </c>
      <c r="S12" s="6">
        <f>Data7[[#This Row],[Week Start]]+7</f>
        <v>45298</v>
      </c>
      <c r="T12" s="7" t="str">
        <f t="shared" si="1"/>
        <v>12/31/2023 - 1/7/2024</v>
      </c>
      <c r="U12" s="7" t="str">
        <f t="shared" si="2"/>
        <v>Time Card</v>
      </c>
      <c r="V12" s="8" t="str">
        <f>RIGHT(TEXT(Data7[[#This Row],[Date:]],"mmddyyyy"),4)</f>
        <v>2024</v>
      </c>
      <c r="W12" s="8" t="str">
        <f>MID(TEXT(Data7[[#This Row],[Date:]],"mmddyyyy"),3,2)</f>
        <v>04</v>
      </c>
      <c r="X12" s="8" t="str">
        <f>LEFT(TEXT(Data7[[#This Row],[Date:]],"mmddyyyy"),2)</f>
        <v>01</v>
      </c>
      <c r="Y12" s="6">
        <f>DATE(Data7[[#This Row],[Year]],Data7[[#This Row],[Month]],Data7[[#This Row],[Day]])</f>
        <v>45295</v>
      </c>
    </row>
    <row r="13" spans="1:25">
      <c r="A13" s="5">
        <v>45296.494827430557</v>
      </c>
      <c r="B13" s="7" t="s">
        <v>66</v>
      </c>
      <c r="C13" s="6" t="s">
        <v>162</v>
      </c>
      <c r="D13" s="7" t="s">
        <v>113</v>
      </c>
      <c r="E13" s="8">
        <v>2</v>
      </c>
      <c r="F13" s="7" t="s">
        <v>68</v>
      </c>
      <c r="G13" s="7" t="s">
        <v>68</v>
      </c>
      <c r="H13" s="7" t="s">
        <v>80</v>
      </c>
      <c r="I13" s="7" t="s">
        <v>45</v>
      </c>
      <c r="J13" s="19" t="str">
        <f>IFERROR(INDEX('Employee Info'!$C$3:$E$200,MATCH(Data7[[#This Row],[Name:]],'Employee Info'!$B$3:$B$200,0),MATCH(Data7[[#This Row],[Hours Type:]],'Employee Info'!$C$2:$E$2,0)),"")</f>
        <v/>
      </c>
      <c r="K13" s="19" t="str">
        <f>IFERROR(INDEX('Employee Info'!$C$3:$J$200,MATCH(Data7[[#This Row],[Name:]],'Employee Info'!$B$3:$B$200,0),MATCH(Data7[[#Headers],[Truck]],'Employee Info'!$C$2:$J$2,0)),"")</f>
        <v/>
      </c>
      <c r="L13" s="19" t="str">
        <f>IFERROR(INDEX('Employee Info'!$C$3:$J$200,MATCH(Data7[[#This Row],[Name:]],'Employee Info'!$B$3:$B$200,0),MATCH(Data7[[#Headers],[Phone]],'Employee Info'!$C$2:$J$2,0)),"")</f>
        <v/>
      </c>
      <c r="M13" s="19" t="str">
        <f>IFERROR(INDEX('Employee Info'!$C$3:$J$200,MATCH(Data7[[#This Row],[Name:]],'Employee Info'!$B$3:$B$200,0),MATCH(Data7[[#Headers],[Tech]],'Employee Info'!$C$2:$J$2,0)),"")</f>
        <v/>
      </c>
      <c r="N13" s="19" t="str">
        <f>IFERROR(INDEX('Employee Info'!$C$3:$J$200,MATCH(Data7[[#This Row],[Name:]],'Employee Info'!$B$3:$B$200,0),MATCH(Data7[[#Headers],[Other]],'Employee Info'!$C$2:$J$2,0)),"")</f>
        <v/>
      </c>
      <c r="O13" s="19">
        <f>IFERROR((Data7[[#This Row],[Hours:]]*SUM(Data7[[#This Row],[Rate]:[Other]])),"")</f>
        <v>0</v>
      </c>
      <c r="P13" s="7" t="str">
        <f>IF(Data7[[#This Row],[WO'#:]]="","Riley #","WO#")</f>
        <v>Riley #</v>
      </c>
      <c r="Q13" s="7">
        <f>IFERROR(WEEKNUM(Data7[[#This Row],[Date:]]),"")</f>
        <v>1</v>
      </c>
      <c r="R13" s="6">
        <f t="shared" si="0"/>
        <v>45291</v>
      </c>
      <c r="S13" s="6">
        <f>Data7[[#This Row],[Week Start]]+7</f>
        <v>45298</v>
      </c>
      <c r="T13" s="7" t="str">
        <f t="shared" si="1"/>
        <v>12/31/2023 - 1/7/2024</v>
      </c>
      <c r="U13" s="7" t="str">
        <f t="shared" si="2"/>
        <v>Time Card</v>
      </c>
      <c r="V13" s="8" t="str">
        <f>RIGHT(TEXT(Data7[[#This Row],[Date:]],"mmddyyyy"),4)</f>
        <v>2024</v>
      </c>
      <c r="W13" s="8" t="str">
        <f>MID(TEXT(Data7[[#This Row],[Date:]],"mmddyyyy"),3,2)</f>
        <v>04</v>
      </c>
      <c r="X13" s="8" t="str">
        <f>LEFT(TEXT(Data7[[#This Row],[Date:]],"mmddyyyy"),2)</f>
        <v>01</v>
      </c>
      <c r="Y13" s="6">
        <f>DATE(Data7[[#This Row],[Year]],Data7[[#This Row],[Month]],Data7[[#This Row],[Day]])</f>
        <v>45295</v>
      </c>
    </row>
    <row r="14" spans="1:25">
      <c r="A14" s="5">
        <v>45296.473244097222</v>
      </c>
      <c r="B14" s="7" t="s">
        <v>31</v>
      </c>
      <c r="C14" s="6" t="s">
        <v>166</v>
      </c>
      <c r="D14" s="7" t="s">
        <v>167</v>
      </c>
      <c r="E14" s="8">
        <v>2</v>
      </c>
      <c r="F14" s="7" t="s">
        <v>68</v>
      </c>
      <c r="G14" s="7" t="s">
        <v>68</v>
      </c>
      <c r="H14" s="7" t="s">
        <v>92</v>
      </c>
      <c r="I14" s="7" t="s">
        <v>44</v>
      </c>
      <c r="J14" s="19" t="str">
        <f>IFERROR(INDEX('Employee Info'!$C$3:$E$200,MATCH(Data7[[#This Row],[Name:]],'Employee Info'!$B$3:$B$200,0),MATCH(Data7[[#This Row],[Hours Type:]],'Employee Info'!$C$2:$E$2,0)),"")</f>
        <v/>
      </c>
      <c r="K14" s="19" t="str">
        <f>IFERROR(INDEX('Employee Info'!$C$3:$J$200,MATCH(Data7[[#This Row],[Name:]],'Employee Info'!$B$3:$B$200,0),MATCH(Data7[[#Headers],[Truck]],'Employee Info'!$C$2:$J$2,0)),"")</f>
        <v/>
      </c>
      <c r="L14" s="19" t="str">
        <f>IFERROR(INDEX('Employee Info'!$C$3:$J$200,MATCH(Data7[[#This Row],[Name:]],'Employee Info'!$B$3:$B$200,0),MATCH(Data7[[#Headers],[Phone]],'Employee Info'!$C$2:$J$2,0)),"")</f>
        <v/>
      </c>
      <c r="M14" s="19" t="str">
        <f>IFERROR(INDEX('Employee Info'!$C$3:$J$200,MATCH(Data7[[#This Row],[Name:]],'Employee Info'!$B$3:$B$200,0),MATCH(Data7[[#Headers],[Tech]],'Employee Info'!$C$2:$J$2,0)),"")</f>
        <v/>
      </c>
      <c r="N14" s="19" t="str">
        <f>IFERROR(INDEX('Employee Info'!$C$3:$J$200,MATCH(Data7[[#This Row],[Name:]],'Employee Info'!$B$3:$B$200,0),MATCH(Data7[[#Headers],[Other]],'Employee Info'!$C$2:$J$2,0)),"")</f>
        <v/>
      </c>
      <c r="O14" s="19">
        <f>IFERROR((Data7[[#This Row],[Hours:]]*SUM(Data7[[#This Row],[Rate]:[Other]])),"")</f>
        <v>0</v>
      </c>
      <c r="P14" s="7" t="str">
        <f>IF(Data7[[#This Row],[WO'#:]]="","Riley #","WO#")</f>
        <v>Riley #</v>
      </c>
      <c r="Q14" s="7">
        <f>IFERROR(WEEKNUM(Data7[[#This Row],[Date:]]),"")</f>
        <v>1</v>
      </c>
      <c r="R14" s="6">
        <f t="shared" si="0"/>
        <v>45291</v>
      </c>
      <c r="S14" s="6">
        <f>Data7[[#This Row],[Week Start]]+7</f>
        <v>45298</v>
      </c>
      <c r="T14" s="7" t="str">
        <f t="shared" si="1"/>
        <v>12/31/2023 - 1/7/2024</v>
      </c>
      <c r="U14" s="7" t="str">
        <f t="shared" si="2"/>
        <v>Time Card</v>
      </c>
      <c r="V14" s="8" t="str">
        <f>RIGHT(TEXT(Data7[[#This Row],[Date:]],"mmddyyyy"),4)</f>
        <v>2024</v>
      </c>
      <c r="W14" s="8" t="str">
        <f>MID(TEXT(Data7[[#This Row],[Date:]],"mmddyyyy"),3,2)</f>
        <v>05</v>
      </c>
      <c r="X14" s="8" t="str">
        <f>LEFT(TEXT(Data7[[#This Row],[Date:]],"mmddyyyy"),2)</f>
        <v>01</v>
      </c>
      <c r="Y14" s="6">
        <f>DATE(Data7[[#This Row],[Year]],Data7[[#This Row],[Month]],Data7[[#This Row],[Day]])</f>
        <v>45296</v>
      </c>
    </row>
    <row r="15" spans="1:25">
      <c r="A15" s="5">
        <v>45296.472663425928</v>
      </c>
      <c r="B15" s="7" t="s">
        <v>31</v>
      </c>
      <c r="C15" s="6" t="s">
        <v>166</v>
      </c>
      <c r="D15" s="7" t="s">
        <v>164</v>
      </c>
      <c r="E15" s="8">
        <v>3</v>
      </c>
      <c r="F15" s="7" t="s">
        <v>68</v>
      </c>
      <c r="G15" s="7" t="s">
        <v>68</v>
      </c>
      <c r="H15" s="7" t="s">
        <v>165</v>
      </c>
      <c r="I15" s="7" t="s">
        <v>44</v>
      </c>
      <c r="J15" s="19" t="str">
        <f>IFERROR(INDEX('Employee Info'!$C$3:$E$200,MATCH(Data7[[#This Row],[Name:]],'Employee Info'!$B$3:$B$200,0),MATCH(Data7[[#This Row],[Hours Type:]],'Employee Info'!$C$2:$E$2,0)),"")</f>
        <v/>
      </c>
      <c r="K15" s="19" t="str">
        <f>IFERROR(INDEX('Employee Info'!$C$3:$J$200,MATCH(Data7[[#This Row],[Name:]],'Employee Info'!$B$3:$B$200,0),MATCH(Data7[[#Headers],[Truck]],'Employee Info'!$C$2:$J$2,0)),"")</f>
        <v/>
      </c>
      <c r="L15" s="19" t="str">
        <f>IFERROR(INDEX('Employee Info'!$C$3:$J$200,MATCH(Data7[[#This Row],[Name:]],'Employee Info'!$B$3:$B$200,0),MATCH(Data7[[#Headers],[Phone]],'Employee Info'!$C$2:$J$2,0)),"")</f>
        <v/>
      </c>
      <c r="M15" s="19" t="str">
        <f>IFERROR(INDEX('Employee Info'!$C$3:$J$200,MATCH(Data7[[#This Row],[Name:]],'Employee Info'!$B$3:$B$200,0),MATCH(Data7[[#Headers],[Tech]],'Employee Info'!$C$2:$J$2,0)),"")</f>
        <v/>
      </c>
      <c r="N15" s="19" t="str">
        <f>IFERROR(INDEX('Employee Info'!$C$3:$J$200,MATCH(Data7[[#This Row],[Name:]],'Employee Info'!$B$3:$B$200,0),MATCH(Data7[[#Headers],[Other]],'Employee Info'!$C$2:$J$2,0)),"")</f>
        <v/>
      </c>
      <c r="O15" s="19">
        <f>IFERROR((Data7[[#This Row],[Hours:]]*SUM(Data7[[#This Row],[Rate]:[Other]])),"")</f>
        <v>0</v>
      </c>
      <c r="P15" s="7" t="str">
        <f>IF(Data7[[#This Row],[WO'#:]]="","Riley #","WO#")</f>
        <v>Riley #</v>
      </c>
      <c r="Q15" s="7">
        <f>IFERROR(WEEKNUM(Data7[[#This Row],[Date:]]),"")</f>
        <v>1</v>
      </c>
      <c r="R15" s="6">
        <f t="shared" si="0"/>
        <v>45291</v>
      </c>
      <c r="S15" s="6">
        <f>Data7[[#This Row],[Week Start]]+7</f>
        <v>45298</v>
      </c>
      <c r="T15" s="7" t="str">
        <f t="shared" si="1"/>
        <v>12/31/2023 - 1/7/2024</v>
      </c>
      <c r="U15" s="7" t="str">
        <f t="shared" si="2"/>
        <v>Time Card</v>
      </c>
      <c r="V15" s="8" t="str">
        <f>RIGHT(TEXT(Data7[[#This Row],[Date:]],"mmddyyyy"),4)</f>
        <v>2024</v>
      </c>
      <c r="W15" s="8" t="str">
        <f>MID(TEXT(Data7[[#This Row],[Date:]],"mmddyyyy"),3,2)</f>
        <v>05</v>
      </c>
      <c r="X15" s="8" t="str">
        <f>LEFT(TEXT(Data7[[#This Row],[Date:]],"mmddyyyy"),2)</f>
        <v>01</v>
      </c>
      <c r="Y15" s="6">
        <f>DATE(Data7[[#This Row],[Year]],Data7[[#This Row],[Month]],Data7[[#This Row],[Day]])</f>
        <v>45296</v>
      </c>
    </row>
    <row r="16" spans="1:25">
      <c r="A16" s="5">
        <v>45296.473654513888</v>
      </c>
      <c r="B16" s="7" t="s">
        <v>31</v>
      </c>
      <c r="C16" s="6" t="s">
        <v>166</v>
      </c>
      <c r="D16" s="7" t="s">
        <v>168</v>
      </c>
      <c r="E16" s="8">
        <v>3</v>
      </c>
      <c r="F16" s="7" t="s">
        <v>68</v>
      </c>
      <c r="G16" s="7" t="s">
        <v>68</v>
      </c>
      <c r="H16" s="7" t="s">
        <v>80</v>
      </c>
      <c r="I16" s="7" t="s">
        <v>44</v>
      </c>
      <c r="J16" s="19" t="str">
        <f>IFERROR(INDEX('Employee Info'!$C$3:$E$200,MATCH(Data7[[#This Row],[Name:]],'Employee Info'!$B$3:$B$200,0),MATCH(Data7[[#This Row],[Hours Type:]],'Employee Info'!$C$2:$E$2,0)),"")</f>
        <v/>
      </c>
      <c r="K16" s="19" t="str">
        <f>IFERROR(INDEX('Employee Info'!$C$3:$J$200,MATCH(Data7[[#This Row],[Name:]],'Employee Info'!$B$3:$B$200,0),MATCH(Data7[[#Headers],[Truck]],'Employee Info'!$C$2:$J$2,0)),"")</f>
        <v/>
      </c>
      <c r="L16" s="19" t="str">
        <f>IFERROR(INDEX('Employee Info'!$C$3:$J$200,MATCH(Data7[[#This Row],[Name:]],'Employee Info'!$B$3:$B$200,0),MATCH(Data7[[#Headers],[Phone]],'Employee Info'!$C$2:$J$2,0)),"")</f>
        <v/>
      </c>
      <c r="M16" s="19" t="str">
        <f>IFERROR(INDEX('Employee Info'!$C$3:$J$200,MATCH(Data7[[#This Row],[Name:]],'Employee Info'!$B$3:$B$200,0),MATCH(Data7[[#Headers],[Tech]],'Employee Info'!$C$2:$J$2,0)),"")</f>
        <v/>
      </c>
      <c r="N16" s="19" t="str">
        <f>IFERROR(INDEX('Employee Info'!$C$3:$J$200,MATCH(Data7[[#This Row],[Name:]],'Employee Info'!$B$3:$B$200,0),MATCH(Data7[[#Headers],[Other]],'Employee Info'!$C$2:$J$2,0)),"")</f>
        <v/>
      </c>
      <c r="O16" s="19">
        <f>IFERROR((Data7[[#This Row],[Hours:]]*SUM(Data7[[#This Row],[Rate]:[Other]])),"")</f>
        <v>0</v>
      </c>
      <c r="P16" s="7" t="str">
        <f>IF(Data7[[#This Row],[WO'#:]]="","Riley #","WO#")</f>
        <v>Riley #</v>
      </c>
      <c r="Q16" s="7">
        <f>IFERROR(WEEKNUM(Data7[[#This Row],[Date:]]),"")</f>
        <v>1</v>
      </c>
      <c r="R16" s="6">
        <f t="shared" si="0"/>
        <v>45291</v>
      </c>
      <c r="S16" s="6">
        <f>Data7[[#This Row],[Week Start]]+7</f>
        <v>45298</v>
      </c>
      <c r="T16" s="7" t="str">
        <f t="shared" si="1"/>
        <v>12/31/2023 - 1/7/2024</v>
      </c>
      <c r="U16" s="7" t="str">
        <f t="shared" si="2"/>
        <v>Time Card</v>
      </c>
      <c r="V16" s="8" t="str">
        <f>RIGHT(TEXT(Data7[[#This Row],[Date:]],"mmddyyyy"),4)</f>
        <v>2024</v>
      </c>
      <c r="W16" s="8" t="str">
        <f>MID(TEXT(Data7[[#This Row],[Date:]],"mmddyyyy"),3,2)</f>
        <v>05</v>
      </c>
      <c r="X16" s="8" t="str">
        <f>LEFT(TEXT(Data7[[#This Row],[Date:]],"mmddyyyy"),2)</f>
        <v>01</v>
      </c>
      <c r="Y16" s="6">
        <f>DATE(Data7[[#This Row],[Year]],Data7[[#This Row],[Month]],Data7[[#This Row],[Day]])</f>
        <v>45296</v>
      </c>
    </row>
    <row r="17" spans="1:25">
      <c r="A17" s="5">
        <v>45296.493193287039</v>
      </c>
      <c r="B17" s="7" t="s">
        <v>66</v>
      </c>
      <c r="C17" s="6" t="s">
        <v>166</v>
      </c>
      <c r="D17" s="7" t="s">
        <v>113</v>
      </c>
      <c r="E17" s="8">
        <v>8</v>
      </c>
      <c r="F17" s="7" t="s">
        <v>68</v>
      </c>
      <c r="G17" s="7" t="s">
        <v>68</v>
      </c>
      <c r="H17" s="7" t="s">
        <v>80</v>
      </c>
      <c r="I17" s="7" t="s">
        <v>44</v>
      </c>
      <c r="J17" s="19" t="str">
        <f>IFERROR(INDEX('Employee Info'!$C$3:$E$200,MATCH(Data7[[#This Row],[Name:]],'Employee Info'!$B$3:$B$200,0),MATCH(Data7[[#This Row],[Hours Type:]],'Employee Info'!$C$2:$E$2,0)),"")</f>
        <v/>
      </c>
      <c r="K17" s="19" t="str">
        <f>IFERROR(INDEX('Employee Info'!$C$3:$J$200,MATCH(Data7[[#This Row],[Name:]],'Employee Info'!$B$3:$B$200,0),MATCH(Data7[[#Headers],[Truck]],'Employee Info'!$C$2:$J$2,0)),"")</f>
        <v/>
      </c>
      <c r="L17" s="19" t="str">
        <f>IFERROR(INDEX('Employee Info'!$C$3:$J$200,MATCH(Data7[[#This Row],[Name:]],'Employee Info'!$B$3:$B$200,0),MATCH(Data7[[#Headers],[Phone]],'Employee Info'!$C$2:$J$2,0)),"")</f>
        <v/>
      </c>
      <c r="M17" s="19" t="str">
        <f>IFERROR(INDEX('Employee Info'!$C$3:$J$200,MATCH(Data7[[#This Row],[Name:]],'Employee Info'!$B$3:$B$200,0),MATCH(Data7[[#Headers],[Tech]],'Employee Info'!$C$2:$J$2,0)),"")</f>
        <v/>
      </c>
      <c r="N17" s="19" t="str">
        <f>IFERROR(INDEX('Employee Info'!$C$3:$J$200,MATCH(Data7[[#This Row],[Name:]],'Employee Info'!$B$3:$B$200,0),MATCH(Data7[[#Headers],[Other]],'Employee Info'!$C$2:$J$2,0)),"")</f>
        <v/>
      </c>
      <c r="O17" s="19">
        <f>IFERROR((Data7[[#This Row],[Hours:]]*SUM(Data7[[#This Row],[Rate]:[Other]])),"")</f>
        <v>0</v>
      </c>
      <c r="P17" s="7" t="str">
        <f>IF(Data7[[#This Row],[WO'#:]]="","Riley #","WO#")</f>
        <v>Riley #</v>
      </c>
      <c r="Q17" s="7">
        <f>IFERROR(WEEKNUM(Data7[[#This Row],[Date:]]),"")</f>
        <v>1</v>
      </c>
      <c r="R17" s="6">
        <f t="shared" si="0"/>
        <v>45291</v>
      </c>
      <c r="S17" s="6">
        <f>Data7[[#This Row],[Week Start]]+7</f>
        <v>45298</v>
      </c>
      <c r="T17" s="7" t="str">
        <f t="shared" si="1"/>
        <v>12/31/2023 - 1/7/2024</v>
      </c>
      <c r="U17" s="7" t="str">
        <f t="shared" si="2"/>
        <v>Time Card</v>
      </c>
      <c r="V17" s="8" t="str">
        <f>RIGHT(TEXT(Data7[[#This Row],[Date:]],"mmddyyyy"),4)</f>
        <v>2024</v>
      </c>
      <c r="W17" s="8" t="str">
        <f>MID(TEXT(Data7[[#This Row],[Date:]],"mmddyyyy"),3,2)</f>
        <v>05</v>
      </c>
      <c r="X17" s="8" t="str">
        <f>LEFT(TEXT(Data7[[#This Row],[Date:]],"mmddyyyy"),2)</f>
        <v>01</v>
      </c>
      <c r="Y17" s="6">
        <f>DATE(Data7[[#This Row],[Year]],Data7[[#This Row],[Month]],Data7[[#This Row],[Day]])</f>
        <v>45296</v>
      </c>
    </row>
    <row r="18" spans="1:25">
      <c r="A18" s="5">
        <v>45299.580671180556</v>
      </c>
      <c r="B18" s="7" t="s">
        <v>31</v>
      </c>
      <c r="C18" s="6" t="s">
        <v>169</v>
      </c>
      <c r="D18" s="7" t="s">
        <v>170</v>
      </c>
      <c r="E18" s="8">
        <v>1</v>
      </c>
      <c r="F18" s="7">
        <v>29928</v>
      </c>
      <c r="G18" s="7" t="s">
        <v>68</v>
      </c>
      <c r="H18" s="7" t="s">
        <v>69</v>
      </c>
      <c r="I18" s="7" t="s">
        <v>44</v>
      </c>
      <c r="J18" s="19" t="str">
        <f>IFERROR(INDEX('Employee Info'!$C$3:$E$200,MATCH(Data7[[#This Row],[Name:]],'Employee Info'!$B$3:$B$200,0),MATCH(Data7[[#This Row],[Hours Type:]],'Employee Info'!$C$2:$E$2,0)),"")</f>
        <v/>
      </c>
      <c r="K18" s="19" t="str">
        <f>IFERROR(INDEX('Employee Info'!$C$3:$J$200,MATCH(Data7[[#This Row],[Name:]],'Employee Info'!$B$3:$B$200,0),MATCH(Data7[[#Headers],[Truck]],'Employee Info'!$C$2:$J$2,0)),"")</f>
        <v/>
      </c>
      <c r="L18" s="19" t="str">
        <f>IFERROR(INDEX('Employee Info'!$C$3:$J$200,MATCH(Data7[[#This Row],[Name:]],'Employee Info'!$B$3:$B$200,0),MATCH(Data7[[#Headers],[Phone]],'Employee Info'!$C$2:$J$2,0)),"")</f>
        <v/>
      </c>
      <c r="M18" s="19" t="str">
        <f>IFERROR(INDEX('Employee Info'!$C$3:$J$200,MATCH(Data7[[#This Row],[Name:]],'Employee Info'!$B$3:$B$200,0),MATCH(Data7[[#Headers],[Tech]],'Employee Info'!$C$2:$J$2,0)),"")</f>
        <v/>
      </c>
      <c r="N18" s="19" t="str">
        <f>IFERROR(INDEX('Employee Info'!$C$3:$J$200,MATCH(Data7[[#This Row],[Name:]],'Employee Info'!$B$3:$B$200,0),MATCH(Data7[[#Headers],[Other]],'Employee Info'!$C$2:$J$2,0)),"")</f>
        <v/>
      </c>
      <c r="O18" s="19">
        <f>IFERROR((Data7[[#This Row],[Hours:]]*SUM(Data7[[#This Row],[Rate]:[Other]])),"")</f>
        <v>0</v>
      </c>
      <c r="P18" s="7" t="str">
        <f>IF(Data7[[#This Row],[WO'#:]]="","Riley #","WO#")</f>
        <v>WO#</v>
      </c>
      <c r="Q18" s="7">
        <f>IFERROR(WEEKNUM(Data7[[#This Row],[Date:]]),"")</f>
        <v>2</v>
      </c>
      <c r="R18" s="6">
        <f t="shared" si="0"/>
        <v>45298</v>
      </c>
      <c r="S18" s="6">
        <f>Data7[[#This Row],[Week Start]]+7</f>
        <v>45305</v>
      </c>
      <c r="T18" s="7" t="str">
        <f t="shared" si="1"/>
        <v>1/7/2024 - 1/14/2024</v>
      </c>
      <c r="U18" s="7" t="str">
        <f t="shared" si="2"/>
        <v>Time Card</v>
      </c>
      <c r="V18" s="8" t="str">
        <f>RIGHT(TEXT(Data7[[#This Row],[Date:]],"mmddyyyy"),4)</f>
        <v>2024</v>
      </c>
      <c r="W18" s="8" t="str">
        <f>MID(TEXT(Data7[[#This Row],[Date:]],"mmddyyyy"),3,2)</f>
        <v>08</v>
      </c>
      <c r="X18" s="8" t="str">
        <f>LEFT(TEXT(Data7[[#This Row],[Date:]],"mmddyyyy"),2)</f>
        <v>01</v>
      </c>
      <c r="Y18" s="6">
        <f>DATE(Data7[[#This Row],[Year]],Data7[[#This Row],[Month]],Data7[[#This Row],[Day]])</f>
        <v>45299</v>
      </c>
    </row>
    <row r="19" spans="1:25">
      <c r="A19" s="5">
        <v>45299.58144814815</v>
      </c>
      <c r="B19" s="7" t="s">
        <v>31</v>
      </c>
      <c r="C19" s="6" t="s">
        <v>169</v>
      </c>
      <c r="D19" s="7" t="s">
        <v>100</v>
      </c>
      <c r="E19" s="8">
        <v>6</v>
      </c>
      <c r="F19" s="7">
        <v>6984733</v>
      </c>
      <c r="G19" s="7" t="s">
        <v>89</v>
      </c>
      <c r="H19" s="7" t="s">
        <v>69</v>
      </c>
      <c r="I19" s="7" t="s">
        <v>44</v>
      </c>
      <c r="J19" s="19" t="str">
        <f>IFERROR(INDEX('Employee Info'!$C$3:$E$200,MATCH(Data7[[#This Row],[Name:]],'Employee Info'!$B$3:$B$200,0),MATCH(Data7[[#This Row],[Hours Type:]],'Employee Info'!$C$2:$E$2,0)),"")</f>
        <v/>
      </c>
      <c r="K19" s="19" t="str">
        <f>IFERROR(INDEX('Employee Info'!$C$3:$J$200,MATCH(Data7[[#This Row],[Name:]],'Employee Info'!$B$3:$B$200,0),MATCH(Data7[[#Headers],[Truck]],'Employee Info'!$C$2:$J$2,0)),"")</f>
        <v/>
      </c>
      <c r="L19" s="19" t="str">
        <f>IFERROR(INDEX('Employee Info'!$C$3:$J$200,MATCH(Data7[[#This Row],[Name:]],'Employee Info'!$B$3:$B$200,0),MATCH(Data7[[#Headers],[Phone]],'Employee Info'!$C$2:$J$2,0)),"")</f>
        <v/>
      </c>
      <c r="M19" s="19" t="str">
        <f>IFERROR(INDEX('Employee Info'!$C$3:$J$200,MATCH(Data7[[#This Row],[Name:]],'Employee Info'!$B$3:$B$200,0),MATCH(Data7[[#Headers],[Tech]],'Employee Info'!$C$2:$J$2,0)),"")</f>
        <v/>
      </c>
      <c r="N19" s="19" t="str">
        <f>IFERROR(INDEX('Employee Info'!$C$3:$J$200,MATCH(Data7[[#This Row],[Name:]],'Employee Info'!$B$3:$B$200,0),MATCH(Data7[[#Headers],[Other]],'Employee Info'!$C$2:$J$2,0)),"")</f>
        <v/>
      </c>
      <c r="O19" s="19">
        <f>IFERROR((Data7[[#This Row],[Hours:]]*SUM(Data7[[#This Row],[Rate]:[Other]])),"")</f>
        <v>0</v>
      </c>
      <c r="P19" s="7" t="str">
        <f>IF(Data7[[#This Row],[WO'#:]]="","Riley #","WO#")</f>
        <v>WO#</v>
      </c>
      <c r="Q19" s="7">
        <f>IFERROR(WEEKNUM(Data7[[#This Row],[Date:]]),"")</f>
        <v>2</v>
      </c>
      <c r="R19" s="6">
        <f t="shared" si="0"/>
        <v>45298</v>
      </c>
      <c r="S19" s="6">
        <f>Data7[[#This Row],[Week Start]]+7</f>
        <v>45305</v>
      </c>
      <c r="T19" s="7" t="str">
        <f t="shared" si="1"/>
        <v>1/7/2024 - 1/14/2024</v>
      </c>
      <c r="U19" s="7" t="str">
        <f t="shared" si="2"/>
        <v>Time Card</v>
      </c>
      <c r="V19" s="8" t="str">
        <f>RIGHT(TEXT(Data7[[#This Row],[Date:]],"mmddyyyy"),4)</f>
        <v>2024</v>
      </c>
      <c r="W19" s="8" t="str">
        <f>MID(TEXT(Data7[[#This Row],[Date:]],"mmddyyyy"),3,2)</f>
        <v>08</v>
      </c>
      <c r="X19" s="8" t="str">
        <f>LEFT(TEXT(Data7[[#This Row],[Date:]],"mmddyyyy"),2)</f>
        <v>01</v>
      </c>
      <c r="Y19" s="6">
        <f>DATE(Data7[[#This Row],[Year]],Data7[[#This Row],[Month]],Data7[[#This Row],[Day]])</f>
        <v>45299</v>
      </c>
    </row>
    <row r="20" spans="1:25">
      <c r="A20" s="5">
        <v>45358.288935532408</v>
      </c>
      <c r="B20" s="7" t="s">
        <v>76</v>
      </c>
      <c r="C20" s="6" t="s">
        <v>169</v>
      </c>
      <c r="D20" s="7" t="s">
        <v>77</v>
      </c>
      <c r="E20" s="8">
        <v>1</v>
      </c>
      <c r="F20" s="7">
        <v>6984733</v>
      </c>
      <c r="G20" s="7" t="s">
        <v>68</v>
      </c>
      <c r="H20" s="7" t="s">
        <v>69</v>
      </c>
      <c r="I20" s="7" t="s">
        <v>44</v>
      </c>
      <c r="J20" s="19" t="str">
        <f>IFERROR(INDEX('Employee Info'!$C$3:$E$200,MATCH(Data7[[#This Row],[Name:]],'Employee Info'!$B$3:$B$200,0),MATCH(Data7[[#This Row],[Hours Type:]],'Employee Info'!$C$2:$E$2,0)),"")</f>
        <v/>
      </c>
      <c r="K20" s="19" t="str">
        <f>IFERROR(INDEX('Employee Info'!$C$3:$J$200,MATCH(Data7[[#This Row],[Name:]],'Employee Info'!$B$3:$B$200,0),MATCH(Data7[[#Headers],[Truck]],'Employee Info'!$C$2:$J$2,0)),"")</f>
        <v/>
      </c>
      <c r="L20" s="19" t="str">
        <f>IFERROR(INDEX('Employee Info'!$C$3:$J$200,MATCH(Data7[[#This Row],[Name:]],'Employee Info'!$B$3:$B$200,0),MATCH(Data7[[#Headers],[Phone]],'Employee Info'!$C$2:$J$2,0)),"")</f>
        <v/>
      </c>
      <c r="M20" s="19" t="str">
        <f>IFERROR(INDEX('Employee Info'!$C$3:$J$200,MATCH(Data7[[#This Row],[Name:]],'Employee Info'!$B$3:$B$200,0),MATCH(Data7[[#Headers],[Tech]],'Employee Info'!$C$2:$J$2,0)),"")</f>
        <v/>
      </c>
      <c r="N20" s="19" t="str">
        <f>IFERROR(INDEX('Employee Info'!$C$3:$J$200,MATCH(Data7[[#This Row],[Name:]],'Employee Info'!$B$3:$B$200,0),MATCH(Data7[[#Headers],[Other]],'Employee Info'!$C$2:$J$2,0)),"")</f>
        <v/>
      </c>
      <c r="O20" s="19">
        <f>IFERROR((Data7[[#This Row],[Hours:]]*SUM(Data7[[#This Row],[Rate]:[Other]])),"")</f>
        <v>0</v>
      </c>
      <c r="P20" s="7" t="str">
        <f>IF(Data7[[#This Row],[WO'#:]]="","Riley #","WO#")</f>
        <v>WO#</v>
      </c>
      <c r="Q20" s="7">
        <f>IFERROR(WEEKNUM(Data7[[#This Row],[Date:]]),"")</f>
        <v>2</v>
      </c>
      <c r="R20" s="6">
        <f t="shared" si="0"/>
        <v>45298</v>
      </c>
      <c r="S20" s="6">
        <f>Data7[[#This Row],[Week Start]]+7</f>
        <v>45305</v>
      </c>
      <c r="T20" s="7" t="str">
        <f t="shared" si="1"/>
        <v>1/7/2024 - 1/14/2024</v>
      </c>
      <c r="U20" s="7" t="str">
        <f t="shared" si="2"/>
        <v>Time Card</v>
      </c>
      <c r="V20" s="8" t="str">
        <f>RIGHT(TEXT(Data7[[#This Row],[Date:]],"mmddyyyy"),4)</f>
        <v>2024</v>
      </c>
      <c r="W20" s="8" t="str">
        <f>MID(TEXT(Data7[[#This Row],[Date:]],"mmddyyyy"),3,2)</f>
        <v>08</v>
      </c>
      <c r="X20" s="8" t="str">
        <f>LEFT(TEXT(Data7[[#This Row],[Date:]],"mmddyyyy"),2)</f>
        <v>01</v>
      </c>
      <c r="Y20" s="6">
        <f>DATE(Data7[[#This Row],[Year]],Data7[[#This Row],[Month]],Data7[[#This Row],[Day]])</f>
        <v>45299</v>
      </c>
    </row>
    <row r="21" spans="1:25">
      <c r="A21" s="5">
        <v>45358.291975578701</v>
      </c>
      <c r="B21" s="7" t="s">
        <v>74</v>
      </c>
      <c r="C21" s="6" t="s">
        <v>169</v>
      </c>
      <c r="D21" s="7" t="s">
        <v>171</v>
      </c>
      <c r="E21" s="8">
        <v>4</v>
      </c>
      <c r="F21" s="7">
        <v>6984733</v>
      </c>
      <c r="G21" s="7" t="s">
        <v>68</v>
      </c>
      <c r="H21" s="7" t="s">
        <v>69</v>
      </c>
      <c r="I21" s="7" t="s">
        <v>44</v>
      </c>
      <c r="J21" s="19" t="str">
        <f>IFERROR(INDEX('Employee Info'!$C$3:$E$200,MATCH(Data7[[#This Row],[Name:]],'Employee Info'!$B$3:$B$200,0),MATCH(Data7[[#This Row],[Hours Type:]],'Employee Info'!$C$2:$E$2,0)),"")</f>
        <v/>
      </c>
      <c r="K21" s="19" t="str">
        <f>IFERROR(INDEX('Employee Info'!$C$3:$J$200,MATCH(Data7[[#This Row],[Name:]],'Employee Info'!$B$3:$B$200,0),MATCH(Data7[[#Headers],[Truck]],'Employee Info'!$C$2:$J$2,0)),"")</f>
        <v/>
      </c>
      <c r="L21" s="19" t="str">
        <f>IFERROR(INDEX('Employee Info'!$C$3:$J$200,MATCH(Data7[[#This Row],[Name:]],'Employee Info'!$B$3:$B$200,0),MATCH(Data7[[#Headers],[Phone]],'Employee Info'!$C$2:$J$2,0)),"")</f>
        <v/>
      </c>
      <c r="M21" s="19" t="str">
        <f>IFERROR(INDEX('Employee Info'!$C$3:$J$200,MATCH(Data7[[#This Row],[Name:]],'Employee Info'!$B$3:$B$200,0),MATCH(Data7[[#Headers],[Tech]],'Employee Info'!$C$2:$J$2,0)),"")</f>
        <v/>
      </c>
      <c r="N21" s="19" t="str">
        <f>IFERROR(INDEX('Employee Info'!$C$3:$J$200,MATCH(Data7[[#This Row],[Name:]],'Employee Info'!$B$3:$B$200,0),MATCH(Data7[[#Headers],[Other]],'Employee Info'!$C$2:$J$2,0)),"")</f>
        <v/>
      </c>
      <c r="O21" s="19">
        <f>IFERROR((Data7[[#This Row],[Hours:]]*SUM(Data7[[#This Row],[Rate]:[Other]])),"")</f>
        <v>0</v>
      </c>
      <c r="P21" s="7" t="str">
        <f>IF(Data7[[#This Row],[WO'#:]]="","Riley #","WO#")</f>
        <v>WO#</v>
      </c>
      <c r="Q21" s="7">
        <f>IFERROR(WEEKNUM(Data7[[#This Row],[Date:]]),"")</f>
        <v>2</v>
      </c>
      <c r="R21" s="6">
        <f t="shared" si="0"/>
        <v>45298</v>
      </c>
      <c r="S21" s="6">
        <f>Data7[[#This Row],[Week Start]]+7</f>
        <v>45305</v>
      </c>
      <c r="T21" s="7" t="str">
        <f t="shared" si="1"/>
        <v>1/7/2024 - 1/14/2024</v>
      </c>
      <c r="U21" s="7" t="str">
        <f t="shared" si="2"/>
        <v>Time Card</v>
      </c>
      <c r="V21" s="8" t="str">
        <f>RIGHT(TEXT(Data7[[#This Row],[Date:]],"mmddyyyy"),4)</f>
        <v>2024</v>
      </c>
      <c r="W21" s="8" t="str">
        <f>MID(TEXT(Data7[[#This Row],[Date:]],"mmddyyyy"),3,2)</f>
        <v>08</v>
      </c>
      <c r="X21" s="8" t="str">
        <f>LEFT(TEXT(Data7[[#This Row],[Date:]],"mmddyyyy"),2)</f>
        <v>01</v>
      </c>
      <c r="Y21" s="6">
        <f>DATE(Data7[[#This Row],[Year]],Data7[[#This Row],[Month]],Data7[[#This Row],[Day]])</f>
        <v>45299</v>
      </c>
    </row>
    <row r="22" spans="1:25">
      <c r="A22" s="5">
        <v>45299.579707638892</v>
      </c>
      <c r="B22" s="7" t="s">
        <v>31</v>
      </c>
      <c r="C22" s="6" t="s">
        <v>169</v>
      </c>
      <c r="D22" s="7" t="s">
        <v>113</v>
      </c>
      <c r="E22" s="8">
        <v>1</v>
      </c>
      <c r="F22" s="7" t="s">
        <v>68</v>
      </c>
      <c r="G22" s="7" t="s">
        <v>68</v>
      </c>
      <c r="H22" s="7" t="s">
        <v>80</v>
      </c>
      <c r="I22" s="7" t="s">
        <v>44</v>
      </c>
      <c r="J22" s="19" t="str">
        <f>IFERROR(INDEX('Employee Info'!$C$3:$E$200,MATCH(Data7[[#This Row],[Name:]],'Employee Info'!$B$3:$B$200,0),MATCH(Data7[[#This Row],[Hours Type:]],'Employee Info'!$C$2:$E$2,0)),"")</f>
        <v/>
      </c>
      <c r="K22" s="19" t="str">
        <f>IFERROR(INDEX('Employee Info'!$C$3:$J$200,MATCH(Data7[[#This Row],[Name:]],'Employee Info'!$B$3:$B$200,0),MATCH(Data7[[#Headers],[Truck]],'Employee Info'!$C$2:$J$2,0)),"")</f>
        <v/>
      </c>
      <c r="L22" s="19" t="str">
        <f>IFERROR(INDEX('Employee Info'!$C$3:$J$200,MATCH(Data7[[#This Row],[Name:]],'Employee Info'!$B$3:$B$200,0),MATCH(Data7[[#Headers],[Phone]],'Employee Info'!$C$2:$J$2,0)),"")</f>
        <v/>
      </c>
      <c r="M22" s="19" t="str">
        <f>IFERROR(INDEX('Employee Info'!$C$3:$J$200,MATCH(Data7[[#This Row],[Name:]],'Employee Info'!$B$3:$B$200,0),MATCH(Data7[[#Headers],[Tech]],'Employee Info'!$C$2:$J$2,0)),"")</f>
        <v/>
      </c>
      <c r="N22" s="19" t="str">
        <f>IFERROR(INDEX('Employee Info'!$C$3:$J$200,MATCH(Data7[[#This Row],[Name:]],'Employee Info'!$B$3:$B$200,0),MATCH(Data7[[#Headers],[Other]],'Employee Info'!$C$2:$J$2,0)),"")</f>
        <v/>
      </c>
      <c r="O22" s="19">
        <f>IFERROR((Data7[[#This Row],[Hours:]]*SUM(Data7[[#This Row],[Rate]:[Other]])),"")</f>
        <v>0</v>
      </c>
      <c r="P22" s="7" t="str">
        <f>IF(Data7[[#This Row],[WO'#:]]="","Riley #","WO#")</f>
        <v>Riley #</v>
      </c>
      <c r="Q22" s="7">
        <f>IFERROR(WEEKNUM(Data7[[#This Row],[Date:]]),"")</f>
        <v>2</v>
      </c>
      <c r="R22" s="6">
        <f t="shared" si="0"/>
        <v>45298</v>
      </c>
      <c r="S22" s="6">
        <f>Data7[[#This Row],[Week Start]]+7</f>
        <v>45305</v>
      </c>
      <c r="T22" s="7" t="str">
        <f t="shared" si="1"/>
        <v>1/7/2024 - 1/14/2024</v>
      </c>
      <c r="U22" s="7" t="str">
        <f t="shared" si="2"/>
        <v>Time Card</v>
      </c>
      <c r="V22" s="8" t="str">
        <f>RIGHT(TEXT(Data7[[#This Row],[Date:]],"mmddyyyy"),4)</f>
        <v>2024</v>
      </c>
      <c r="W22" s="8" t="str">
        <f>MID(TEXT(Data7[[#This Row],[Date:]],"mmddyyyy"),3,2)</f>
        <v>08</v>
      </c>
      <c r="X22" s="8" t="str">
        <f>LEFT(TEXT(Data7[[#This Row],[Date:]],"mmddyyyy"),2)</f>
        <v>01</v>
      </c>
      <c r="Y22" s="6">
        <f>DATE(Data7[[#This Row],[Year]],Data7[[#This Row],[Month]],Data7[[#This Row],[Day]])</f>
        <v>45299</v>
      </c>
    </row>
    <row r="23" spans="1:25">
      <c r="A23" s="5">
        <v>45303.471491319448</v>
      </c>
      <c r="B23" s="7" t="s">
        <v>66</v>
      </c>
      <c r="C23" s="6" t="s">
        <v>169</v>
      </c>
      <c r="D23" s="7" t="s">
        <v>79</v>
      </c>
      <c r="E23" s="8">
        <v>8</v>
      </c>
      <c r="F23" s="7" t="s">
        <v>68</v>
      </c>
      <c r="G23" s="7" t="s">
        <v>68</v>
      </c>
      <c r="H23" s="7" t="s">
        <v>80</v>
      </c>
      <c r="I23" s="7" t="s">
        <v>44</v>
      </c>
      <c r="J23" s="19" t="str">
        <f>IFERROR(INDEX('Employee Info'!$C$3:$E$200,MATCH(Data7[[#This Row],[Name:]],'Employee Info'!$B$3:$B$200,0),MATCH(Data7[[#This Row],[Hours Type:]],'Employee Info'!$C$2:$E$2,0)),"")</f>
        <v/>
      </c>
      <c r="K23" s="19" t="str">
        <f>IFERROR(INDEX('Employee Info'!$C$3:$J$200,MATCH(Data7[[#This Row],[Name:]],'Employee Info'!$B$3:$B$200,0),MATCH(Data7[[#Headers],[Truck]],'Employee Info'!$C$2:$J$2,0)),"")</f>
        <v/>
      </c>
      <c r="L23" s="19" t="str">
        <f>IFERROR(INDEX('Employee Info'!$C$3:$J$200,MATCH(Data7[[#This Row],[Name:]],'Employee Info'!$B$3:$B$200,0),MATCH(Data7[[#Headers],[Phone]],'Employee Info'!$C$2:$J$2,0)),"")</f>
        <v/>
      </c>
      <c r="M23" s="19" t="str">
        <f>IFERROR(INDEX('Employee Info'!$C$3:$J$200,MATCH(Data7[[#This Row],[Name:]],'Employee Info'!$B$3:$B$200,0),MATCH(Data7[[#Headers],[Tech]],'Employee Info'!$C$2:$J$2,0)),"")</f>
        <v/>
      </c>
      <c r="N23" s="19" t="str">
        <f>IFERROR(INDEX('Employee Info'!$C$3:$J$200,MATCH(Data7[[#This Row],[Name:]],'Employee Info'!$B$3:$B$200,0),MATCH(Data7[[#Headers],[Other]],'Employee Info'!$C$2:$J$2,0)),"")</f>
        <v/>
      </c>
      <c r="O23" s="19">
        <f>IFERROR((Data7[[#This Row],[Hours:]]*SUM(Data7[[#This Row],[Rate]:[Other]])),"")</f>
        <v>0</v>
      </c>
      <c r="P23" s="7" t="str">
        <f>IF(Data7[[#This Row],[WO'#:]]="","Riley #","WO#")</f>
        <v>Riley #</v>
      </c>
      <c r="Q23" s="7">
        <f>IFERROR(WEEKNUM(Data7[[#This Row],[Date:]]),"")</f>
        <v>2</v>
      </c>
      <c r="R23" s="6">
        <f t="shared" si="0"/>
        <v>45298</v>
      </c>
      <c r="S23" s="6">
        <f>Data7[[#This Row],[Week Start]]+7</f>
        <v>45305</v>
      </c>
      <c r="T23" s="7" t="str">
        <f t="shared" si="1"/>
        <v>1/7/2024 - 1/14/2024</v>
      </c>
      <c r="U23" s="7" t="str">
        <f t="shared" si="2"/>
        <v>Time Card</v>
      </c>
      <c r="V23" s="8" t="str">
        <f>RIGHT(TEXT(Data7[[#This Row],[Date:]],"mmddyyyy"),4)</f>
        <v>2024</v>
      </c>
      <c r="W23" s="8" t="str">
        <f>MID(TEXT(Data7[[#This Row],[Date:]],"mmddyyyy"),3,2)</f>
        <v>08</v>
      </c>
      <c r="X23" s="8" t="str">
        <f>LEFT(TEXT(Data7[[#This Row],[Date:]],"mmddyyyy"),2)</f>
        <v>01</v>
      </c>
      <c r="Y23" s="6">
        <f>DATE(Data7[[#This Row],[Year]],Data7[[#This Row],[Month]],Data7[[#This Row],[Day]])</f>
        <v>45299</v>
      </c>
    </row>
    <row r="24" spans="1:25">
      <c r="A24" s="5">
        <v>45300.577211689815</v>
      </c>
      <c r="B24" s="7" t="s">
        <v>31</v>
      </c>
      <c r="C24" s="6" t="s">
        <v>172</v>
      </c>
      <c r="D24" s="7" t="s">
        <v>173</v>
      </c>
      <c r="E24" s="8">
        <v>6</v>
      </c>
      <c r="F24" s="7">
        <v>79024</v>
      </c>
      <c r="G24" s="7" t="s">
        <v>68</v>
      </c>
      <c r="H24" s="7" t="s">
        <v>69</v>
      </c>
      <c r="I24" s="7" t="s">
        <v>44</v>
      </c>
      <c r="J24" s="19" t="str">
        <f>IFERROR(INDEX('Employee Info'!$C$3:$E$200,MATCH(Data7[[#This Row],[Name:]],'Employee Info'!$B$3:$B$200,0),MATCH(Data7[[#This Row],[Hours Type:]],'Employee Info'!$C$2:$E$2,0)),"")</f>
        <v/>
      </c>
      <c r="K24" s="19" t="str">
        <f>IFERROR(INDEX('Employee Info'!$C$3:$J$200,MATCH(Data7[[#This Row],[Name:]],'Employee Info'!$B$3:$B$200,0),MATCH(Data7[[#Headers],[Truck]],'Employee Info'!$C$2:$J$2,0)),"")</f>
        <v/>
      </c>
      <c r="L24" s="19" t="str">
        <f>IFERROR(INDEX('Employee Info'!$C$3:$J$200,MATCH(Data7[[#This Row],[Name:]],'Employee Info'!$B$3:$B$200,0),MATCH(Data7[[#Headers],[Phone]],'Employee Info'!$C$2:$J$2,0)),"")</f>
        <v/>
      </c>
      <c r="M24" s="19" t="str">
        <f>IFERROR(INDEX('Employee Info'!$C$3:$J$200,MATCH(Data7[[#This Row],[Name:]],'Employee Info'!$B$3:$B$200,0),MATCH(Data7[[#Headers],[Tech]],'Employee Info'!$C$2:$J$2,0)),"")</f>
        <v/>
      </c>
      <c r="N24" s="19" t="str">
        <f>IFERROR(INDEX('Employee Info'!$C$3:$J$200,MATCH(Data7[[#This Row],[Name:]],'Employee Info'!$B$3:$B$200,0),MATCH(Data7[[#Headers],[Other]],'Employee Info'!$C$2:$J$2,0)),"")</f>
        <v/>
      </c>
      <c r="O24" s="19">
        <f>IFERROR((Data7[[#This Row],[Hours:]]*SUM(Data7[[#This Row],[Rate]:[Other]])),"")</f>
        <v>0</v>
      </c>
      <c r="P24" s="7" t="str">
        <f>IF(Data7[[#This Row],[WO'#:]]="","Riley #","WO#")</f>
        <v>WO#</v>
      </c>
      <c r="Q24" s="7">
        <f>IFERROR(WEEKNUM(Data7[[#This Row],[Date:]]),"")</f>
        <v>2</v>
      </c>
      <c r="R24" s="6">
        <f t="shared" si="0"/>
        <v>45298</v>
      </c>
      <c r="S24" s="6">
        <f>Data7[[#This Row],[Week Start]]+7</f>
        <v>45305</v>
      </c>
      <c r="T24" s="7" t="str">
        <f t="shared" si="1"/>
        <v>1/7/2024 - 1/14/2024</v>
      </c>
      <c r="U24" s="7" t="str">
        <f t="shared" si="2"/>
        <v>Time Card</v>
      </c>
      <c r="V24" s="8" t="str">
        <f>RIGHT(TEXT(Data7[[#This Row],[Date:]],"mmddyyyy"),4)</f>
        <v>2024</v>
      </c>
      <c r="W24" s="8" t="str">
        <f>MID(TEXT(Data7[[#This Row],[Date:]],"mmddyyyy"),3,2)</f>
        <v>09</v>
      </c>
      <c r="X24" s="8" t="str">
        <f>LEFT(TEXT(Data7[[#This Row],[Date:]],"mmddyyyy"),2)</f>
        <v>01</v>
      </c>
      <c r="Y24" s="6">
        <f>DATE(Data7[[#This Row],[Year]],Data7[[#This Row],[Month]],Data7[[#This Row],[Day]])</f>
        <v>45300</v>
      </c>
    </row>
    <row r="25" spans="1:25">
      <c r="A25" s="5">
        <v>45358.294563541669</v>
      </c>
      <c r="B25" s="7" t="s">
        <v>74</v>
      </c>
      <c r="C25" s="6" t="s">
        <v>172</v>
      </c>
      <c r="D25" s="7" t="s">
        <v>75</v>
      </c>
      <c r="E25" s="8">
        <v>6</v>
      </c>
      <c r="F25" s="7">
        <v>79024</v>
      </c>
      <c r="G25" s="7" t="s">
        <v>68</v>
      </c>
      <c r="H25" s="7" t="s">
        <v>69</v>
      </c>
      <c r="I25" s="7" t="s">
        <v>44</v>
      </c>
      <c r="J25" s="19" t="str">
        <f>IFERROR(INDEX('Employee Info'!$C$3:$E$200,MATCH(Data7[[#This Row],[Name:]],'Employee Info'!$B$3:$B$200,0),MATCH(Data7[[#This Row],[Hours Type:]],'Employee Info'!$C$2:$E$2,0)),"")</f>
        <v/>
      </c>
      <c r="K25" s="19" t="str">
        <f>IFERROR(INDEX('Employee Info'!$C$3:$J$200,MATCH(Data7[[#This Row],[Name:]],'Employee Info'!$B$3:$B$200,0),MATCH(Data7[[#Headers],[Truck]],'Employee Info'!$C$2:$J$2,0)),"")</f>
        <v/>
      </c>
      <c r="L25" s="19" t="str">
        <f>IFERROR(INDEX('Employee Info'!$C$3:$J$200,MATCH(Data7[[#This Row],[Name:]],'Employee Info'!$B$3:$B$200,0),MATCH(Data7[[#Headers],[Phone]],'Employee Info'!$C$2:$J$2,0)),"")</f>
        <v/>
      </c>
      <c r="M25" s="19" t="str">
        <f>IFERROR(INDEX('Employee Info'!$C$3:$J$200,MATCH(Data7[[#This Row],[Name:]],'Employee Info'!$B$3:$B$200,0),MATCH(Data7[[#Headers],[Tech]],'Employee Info'!$C$2:$J$2,0)),"")</f>
        <v/>
      </c>
      <c r="N25" s="19" t="str">
        <f>IFERROR(INDEX('Employee Info'!$C$3:$J$200,MATCH(Data7[[#This Row],[Name:]],'Employee Info'!$B$3:$B$200,0),MATCH(Data7[[#Headers],[Other]],'Employee Info'!$C$2:$J$2,0)),"")</f>
        <v/>
      </c>
      <c r="O25" s="19">
        <f>IFERROR((Data7[[#This Row],[Hours:]]*SUM(Data7[[#This Row],[Rate]:[Other]])),"")</f>
        <v>0</v>
      </c>
      <c r="P25" s="7" t="str">
        <f>IF(Data7[[#This Row],[WO'#:]]="","Riley #","WO#")</f>
        <v>WO#</v>
      </c>
      <c r="Q25" s="7">
        <f>IFERROR(WEEKNUM(Data7[[#This Row],[Date:]]),"")</f>
        <v>2</v>
      </c>
      <c r="R25" s="6">
        <f t="shared" si="0"/>
        <v>45298</v>
      </c>
      <c r="S25" s="6">
        <f>Data7[[#This Row],[Week Start]]+7</f>
        <v>45305</v>
      </c>
      <c r="T25" s="7" t="str">
        <f t="shared" si="1"/>
        <v>1/7/2024 - 1/14/2024</v>
      </c>
      <c r="U25" s="7" t="str">
        <f t="shared" si="2"/>
        <v>Time Card</v>
      </c>
      <c r="V25" s="8" t="str">
        <f>RIGHT(TEXT(Data7[[#This Row],[Date:]],"mmddyyyy"),4)</f>
        <v>2024</v>
      </c>
      <c r="W25" s="8" t="str">
        <f>MID(TEXT(Data7[[#This Row],[Date:]],"mmddyyyy"),3,2)</f>
        <v>09</v>
      </c>
      <c r="X25" s="8" t="str">
        <f>LEFT(TEXT(Data7[[#This Row],[Date:]],"mmddyyyy"),2)</f>
        <v>01</v>
      </c>
      <c r="Y25" s="6">
        <f>DATE(Data7[[#This Row],[Year]],Data7[[#This Row],[Month]],Data7[[#This Row],[Day]])</f>
        <v>45300</v>
      </c>
    </row>
    <row r="26" spans="1:25">
      <c r="A26" s="5">
        <v>45300.578509837964</v>
      </c>
      <c r="B26" s="7" t="s">
        <v>31</v>
      </c>
      <c r="C26" s="6" t="s">
        <v>172</v>
      </c>
      <c r="D26" s="7" t="s">
        <v>90</v>
      </c>
      <c r="E26" s="8">
        <v>1</v>
      </c>
      <c r="F26" s="7">
        <v>6984733</v>
      </c>
      <c r="G26" s="7" t="s">
        <v>89</v>
      </c>
      <c r="H26" s="7" t="s">
        <v>69</v>
      </c>
      <c r="I26" s="7" t="s">
        <v>44</v>
      </c>
      <c r="J26" s="19" t="str">
        <f>IFERROR(INDEX('Employee Info'!$C$3:$E$200,MATCH(Data7[[#This Row],[Name:]],'Employee Info'!$B$3:$B$200,0),MATCH(Data7[[#This Row],[Hours Type:]],'Employee Info'!$C$2:$E$2,0)),"")</f>
        <v/>
      </c>
      <c r="K26" s="19" t="str">
        <f>IFERROR(INDEX('Employee Info'!$C$3:$J$200,MATCH(Data7[[#This Row],[Name:]],'Employee Info'!$B$3:$B$200,0),MATCH(Data7[[#Headers],[Truck]],'Employee Info'!$C$2:$J$2,0)),"")</f>
        <v/>
      </c>
      <c r="L26" s="19" t="str">
        <f>IFERROR(INDEX('Employee Info'!$C$3:$J$200,MATCH(Data7[[#This Row],[Name:]],'Employee Info'!$B$3:$B$200,0),MATCH(Data7[[#Headers],[Phone]],'Employee Info'!$C$2:$J$2,0)),"")</f>
        <v/>
      </c>
      <c r="M26" s="19" t="str">
        <f>IFERROR(INDEX('Employee Info'!$C$3:$J$200,MATCH(Data7[[#This Row],[Name:]],'Employee Info'!$B$3:$B$200,0),MATCH(Data7[[#Headers],[Tech]],'Employee Info'!$C$2:$J$2,0)),"")</f>
        <v/>
      </c>
      <c r="N26" s="19" t="str">
        <f>IFERROR(INDEX('Employee Info'!$C$3:$J$200,MATCH(Data7[[#This Row],[Name:]],'Employee Info'!$B$3:$B$200,0),MATCH(Data7[[#Headers],[Other]],'Employee Info'!$C$2:$J$2,0)),"")</f>
        <v/>
      </c>
      <c r="O26" s="19">
        <f>IFERROR((Data7[[#This Row],[Hours:]]*SUM(Data7[[#This Row],[Rate]:[Other]])),"")</f>
        <v>0</v>
      </c>
      <c r="P26" s="7" t="str">
        <f>IF(Data7[[#This Row],[WO'#:]]="","Riley #","WO#")</f>
        <v>WO#</v>
      </c>
      <c r="Q26" s="7">
        <f>IFERROR(WEEKNUM(Data7[[#This Row],[Date:]]),"")</f>
        <v>2</v>
      </c>
      <c r="R26" s="6">
        <f t="shared" si="0"/>
        <v>45298</v>
      </c>
      <c r="S26" s="6">
        <f>Data7[[#This Row],[Week Start]]+7</f>
        <v>45305</v>
      </c>
      <c r="T26" s="7" t="str">
        <f t="shared" si="1"/>
        <v>1/7/2024 - 1/14/2024</v>
      </c>
      <c r="U26" s="7" t="str">
        <f t="shared" si="2"/>
        <v>Time Card</v>
      </c>
      <c r="V26" s="8" t="str">
        <f>RIGHT(TEXT(Data7[[#This Row],[Date:]],"mmddyyyy"),4)</f>
        <v>2024</v>
      </c>
      <c r="W26" s="8" t="str">
        <f>MID(TEXT(Data7[[#This Row],[Date:]],"mmddyyyy"),3,2)</f>
        <v>09</v>
      </c>
      <c r="X26" s="8" t="str">
        <f>LEFT(TEXT(Data7[[#This Row],[Date:]],"mmddyyyy"),2)</f>
        <v>01</v>
      </c>
      <c r="Y26" s="6">
        <f>DATE(Data7[[#This Row],[Year]],Data7[[#This Row],[Month]],Data7[[#This Row],[Day]])</f>
        <v>45300</v>
      </c>
    </row>
    <row r="27" spans="1:25">
      <c r="A27" s="5">
        <v>45358.289421296293</v>
      </c>
      <c r="B27" s="7" t="s">
        <v>76</v>
      </c>
      <c r="C27" s="6" t="s">
        <v>172</v>
      </c>
      <c r="D27" s="7" t="s">
        <v>77</v>
      </c>
      <c r="E27" s="8">
        <v>1</v>
      </c>
      <c r="F27" s="7">
        <v>6984733</v>
      </c>
      <c r="G27" s="7" t="s">
        <v>68</v>
      </c>
      <c r="H27" s="7" t="s">
        <v>69</v>
      </c>
      <c r="I27" s="7" t="s">
        <v>44</v>
      </c>
      <c r="J27" s="19" t="str">
        <f>IFERROR(INDEX('Employee Info'!$C$3:$E$200,MATCH(Data7[[#This Row],[Name:]],'Employee Info'!$B$3:$B$200,0),MATCH(Data7[[#This Row],[Hours Type:]],'Employee Info'!$C$2:$E$2,0)),"")</f>
        <v/>
      </c>
      <c r="K27" s="19" t="str">
        <f>IFERROR(INDEX('Employee Info'!$C$3:$J$200,MATCH(Data7[[#This Row],[Name:]],'Employee Info'!$B$3:$B$200,0),MATCH(Data7[[#Headers],[Truck]],'Employee Info'!$C$2:$J$2,0)),"")</f>
        <v/>
      </c>
      <c r="L27" s="19" t="str">
        <f>IFERROR(INDEX('Employee Info'!$C$3:$J$200,MATCH(Data7[[#This Row],[Name:]],'Employee Info'!$B$3:$B$200,0),MATCH(Data7[[#Headers],[Phone]],'Employee Info'!$C$2:$J$2,0)),"")</f>
        <v/>
      </c>
      <c r="M27" s="19" t="str">
        <f>IFERROR(INDEX('Employee Info'!$C$3:$J$200,MATCH(Data7[[#This Row],[Name:]],'Employee Info'!$B$3:$B$200,0),MATCH(Data7[[#Headers],[Tech]],'Employee Info'!$C$2:$J$2,0)),"")</f>
        <v/>
      </c>
      <c r="N27" s="19" t="str">
        <f>IFERROR(INDEX('Employee Info'!$C$3:$J$200,MATCH(Data7[[#This Row],[Name:]],'Employee Info'!$B$3:$B$200,0),MATCH(Data7[[#Headers],[Other]],'Employee Info'!$C$2:$J$2,0)),"")</f>
        <v/>
      </c>
      <c r="O27" s="19">
        <f>IFERROR((Data7[[#This Row],[Hours:]]*SUM(Data7[[#This Row],[Rate]:[Other]])),"")</f>
        <v>0</v>
      </c>
      <c r="P27" s="7" t="str">
        <f>IF(Data7[[#This Row],[WO'#:]]="","Riley #","WO#")</f>
        <v>WO#</v>
      </c>
      <c r="Q27" s="7">
        <f>IFERROR(WEEKNUM(Data7[[#This Row],[Date:]]),"")</f>
        <v>2</v>
      </c>
      <c r="R27" s="6">
        <f t="shared" si="0"/>
        <v>45298</v>
      </c>
      <c r="S27" s="6">
        <f>Data7[[#This Row],[Week Start]]+7</f>
        <v>45305</v>
      </c>
      <c r="T27" s="7" t="str">
        <f t="shared" si="1"/>
        <v>1/7/2024 - 1/14/2024</v>
      </c>
      <c r="U27" s="7" t="str">
        <f t="shared" si="2"/>
        <v>Time Card</v>
      </c>
      <c r="V27" s="8" t="str">
        <f>RIGHT(TEXT(Data7[[#This Row],[Date:]],"mmddyyyy"),4)</f>
        <v>2024</v>
      </c>
      <c r="W27" s="8" t="str">
        <f>MID(TEXT(Data7[[#This Row],[Date:]],"mmddyyyy"),3,2)</f>
        <v>09</v>
      </c>
      <c r="X27" s="8" t="str">
        <f>LEFT(TEXT(Data7[[#This Row],[Date:]],"mmddyyyy"),2)</f>
        <v>01</v>
      </c>
      <c r="Y27" s="6">
        <f>DATE(Data7[[#This Row],[Year]],Data7[[#This Row],[Month]],Data7[[#This Row],[Day]])</f>
        <v>45300</v>
      </c>
    </row>
    <row r="28" spans="1:25">
      <c r="A28" s="5">
        <v>45358.292503009259</v>
      </c>
      <c r="B28" s="7" t="s">
        <v>74</v>
      </c>
      <c r="C28" s="6" t="s">
        <v>172</v>
      </c>
      <c r="D28" s="7" t="s">
        <v>174</v>
      </c>
      <c r="E28" s="8">
        <v>2</v>
      </c>
      <c r="F28" s="7">
        <v>6984733</v>
      </c>
      <c r="G28" s="7" t="s">
        <v>68</v>
      </c>
      <c r="H28" s="7" t="s">
        <v>69</v>
      </c>
      <c r="I28" s="7" t="s">
        <v>44</v>
      </c>
      <c r="J28" s="19" t="str">
        <f>IFERROR(INDEX('Employee Info'!$C$3:$E$200,MATCH(Data7[[#This Row],[Name:]],'Employee Info'!$B$3:$B$200,0),MATCH(Data7[[#This Row],[Hours Type:]],'Employee Info'!$C$2:$E$2,0)),"")</f>
        <v/>
      </c>
      <c r="K28" s="19" t="str">
        <f>IFERROR(INDEX('Employee Info'!$C$3:$J$200,MATCH(Data7[[#This Row],[Name:]],'Employee Info'!$B$3:$B$200,0),MATCH(Data7[[#Headers],[Truck]],'Employee Info'!$C$2:$J$2,0)),"")</f>
        <v/>
      </c>
      <c r="L28" s="19" t="str">
        <f>IFERROR(INDEX('Employee Info'!$C$3:$J$200,MATCH(Data7[[#This Row],[Name:]],'Employee Info'!$B$3:$B$200,0),MATCH(Data7[[#Headers],[Phone]],'Employee Info'!$C$2:$J$2,0)),"")</f>
        <v/>
      </c>
      <c r="M28" s="19" t="str">
        <f>IFERROR(INDEX('Employee Info'!$C$3:$J$200,MATCH(Data7[[#This Row],[Name:]],'Employee Info'!$B$3:$B$200,0),MATCH(Data7[[#Headers],[Tech]],'Employee Info'!$C$2:$J$2,0)),"")</f>
        <v/>
      </c>
      <c r="N28" s="19" t="str">
        <f>IFERROR(INDEX('Employee Info'!$C$3:$J$200,MATCH(Data7[[#This Row],[Name:]],'Employee Info'!$B$3:$B$200,0),MATCH(Data7[[#Headers],[Other]],'Employee Info'!$C$2:$J$2,0)),"")</f>
        <v/>
      </c>
      <c r="O28" s="19">
        <f>IFERROR((Data7[[#This Row],[Hours:]]*SUM(Data7[[#This Row],[Rate]:[Other]])),"")</f>
        <v>0</v>
      </c>
      <c r="P28" s="7" t="str">
        <f>IF(Data7[[#This Row],[WO'#:]]="","Riley #","WO#")</f>
        <v>WO#</v>
      </c>
      <c r="Q28" s="7">
        <f>IFERROR(WEEKNUM(Data7[[#This Row],[Date:]]),"")</f>
        <v>2</v>
      </c>
      <c r="R28" s="6">
        <f t="shared" si="0"/>
        <v>45298</v>
      </c>
      <c r="S28" s="6">
        <f>Data7[[#This Row],[Week Start]]+7</f>
        <v>45305</v>
      </c>
      <c r="T28" s="7" t="str">
        <f t="shared" si="1"/>
        <v>1/7/2024 - 1/14/2024</v>
      </c>
      <c r="U28" s="7" t="str">
        <f t="shared" si="2"/>
        <v>Time Card</v>
      </c>
      <c r="V28" s="8" t="str">
        <f>RIGHT(TEXT(Data7[[#This Row],[Date:]],"mmddyyyy"),4)</f>
        <v>2024</v>
      </c>
      <c r="W28" s="8" t="str">
        <f>MID(TEXT(Data7[[#This Row],[Date:]],"mmddyyyy"),3,2)</f>
        <v>09</v>
      </c>
      <c r="X28" s="8" t="str">
        <f>LEFT(TEXT(Data7[[#This Row],[Date:]],"mmddyyyy"),2)</f>
        <v>01</v>
      </c>
      <c r="Y28" s="6">
        <f>DATE(Data7[[#This Row],[Year]],Data7[[#This Row],[Month]],Data7[[#This Row],[Day]])</f>
        <v>45300</v>
      </c>
    </row>
    <row r="29" spans="1:25">
      <c r="A29" s="5">
        <v>45300.579247453701</v>
      </c>
      <c r="B29" s="7" t="s">
        <v>31</v>
      </c>
      <c r="C29" s="6" t="s">
        <v>172</v>
      </c>
      <c r="D29" s="7" t="s">
        <v>175</v>
      </c>
      <c r="E29" s="8">
        <v>1</v>
      </c>
      <c r="F29" s="7" t="s">
        <v>68</v>
      </c>
      <c r="G29" s="7" t="s">
        <v>68</v>
      </c>
      <c r="H29" s="7" t="s">
        <v>92</v>
      </c>
      <c r="I29" s="7" t="s">
        <v>44</v>
      </c>
      <c r="J29" s="19" t="str">
        <f>IFERROR(INDEX('Employee Info'!$C$3:$E$200,MATCH(Data7[[#This Row],[Name:]],'Employee Info'!$B$3:$B$200,0),MATCH(Data7[[#This Row],[Hours Type:]],'Employee Info'!$C$2:$E$2,0)),"")</f>
        <v/>
      </c>
      <c r="K29" s="19" t="str">
        <f>IFERROR(INDEX('Employee Info'!$C$3:$J$200,MATCH(Data7[[#This Row],[Name:]],'Employee Info'!$B$3:$B$200,0),MATCH(Data7[[#Headers],[Truck]],'Employee Info'!$C$2:$J$2,0)),"")</f>
        <v/>
      </c>
      <c r="L29" s="19" t="str">
        <f>IFERROR(INDEX('Employee Info'!$C$3:$J$200,MATCH(Data7[[#This Row],[Name:]],'Employee Info'!$B$3:$B$200,0),MATCH(Data7[[#Headers],[Phone]],'Employee Info'!$C$2:$J$2,0)),"")</f>
        <v/>
      </c>
      <c r="M29" s="19" t="str">
        <f>IFERROR(INDEX('Employee Info'!$C$3:$J$200,MATCH(Data7[[#This Row],[Name:]],'Employee Info'!$B$3:$B$200,0),MATCH(Data7[[#Headers],[Tech]],'Employee Info'!$C$2:$J$2,0)),"")</f>
        <v/>
      </c>
      <c r="N29" s="19" t="str">
        <f>IFERROR(INDEX('Employee Info'!$C$3:$J$200,MATCH(Data7[[#This Row],[Name:]],'Employee Info'!$B$3:$B$200,0),MATCH(Data7[[#Headers],[Other]],'Employee Info'!$C$2:$J$2,0)),"")</f>
        <v/>
      </c>
      <c r="O29" s="19">
        <f>IFERROR((Data7[[#This Row],[Hours:]]*SUM(Data7[[#This Row],[Rate]:[Other]])),"")</f>
        <v>0</v>
      </c>
      <c r="P29" s="7" t="str">
        <f>IF(Data7[[#This Row],[WO'#:]]="","Riley #","WO#")</f>
        <v>Riley #</v>
      </c>
      <c r="Q29" s="7">
        <f>IFERROR(WEEKNUM(Data7[[#This Row],[Date:]]),"")</f>
        <v>2</v>
      </c>
      <c r="R29" s="6">
        <f t="shared" si="0"/>
        <v>45298</v>
      </c>
      <c r="S29" s="6">
        <f>Data7[[#This Row],[Week Start]]+7</f>
        <v>45305</v>
      </c>
      <c r="T29" s="7" t="str">
        <f t="shared" si="1"/>
        <v>1/7/2024 - 1/14/2024</v>
      </c>
      <c r="U29" s="7" t="str">
        <f t="shared" si="2"/>
        <v>Time Card</v>
      </c>
      <c r="V29" s="8" t="str">
        <f>RIGHT(TEXT(Data7[[#This Row],[Date:]],"mmddyyyy"),4)</f>
        <v>2024</v>
      </c>
      <c r="W29" s="8" t="str">
        <f>MID(TEXT(Data7[[#This Row],[Date:]],"mmddyyyy"),3,2)</f>
        <v>09</v>
      </c>
      <c r="X29" s="8" t="str">
        <f>LEFT(TEXT(Data7[[#This Row],[Date:]],"mmddyyyy"),2)</f>
        <v>01</v>
      </c>
      <c r="Y29" s="6">
        <f>DATE(Data7[[#This Row],[Year]],Data7[[#This Row],[Month]],Data7[[#This Row],[Day]])</f>
        <v>45300</v>
      </c>
    </row>
    <row r="30" spans="1:25">
      <c r="A30" s="5">
        <v>45303.471635648151</v>
      </c>
      <c r="B30" s="7" t="s">
        <v>66</v>
      </c>
      <c r="C30" s="6" t="s">
        <v>172</v>
      </c>
      <c r="D30" s="7" t="s">
        <v>79</v>
      </c>
      <c r="E30" s="8">
        <v>8</v>
      </c>
      <c r="F30" s="7" t="s">
        <v>68</v>
      </c>
      <c r="G30" s="7" t="s">
        <v>68</v>
      </c>
      <c r="H30" s="7" t="s">
        <v>80</v>
      </c>
      <c r="I30" s="7" t="s">
        <v>44</v>
      </c>
      <c r="J30" s="19" t="str">
        <f>IFERROR(INDEX('Employee Info'!$C$3:$E$200,MATCH(Data7[[#This Row],[Name:]],'Employee Info'!$B$3:$B$200,0),MATCH(Data7[[#This Row],[Hours Type:]],'Employee Info'!$C$2:$E$2,0)),"")</f>
        <v/>
      </c>
      <c r="K30" s="19" t="str">
        <f>IFERROR(INDEX('Employee Info'!$C$3:$J$200,MATCH(Data7[[#This Row],[Name:]],'Employee Info'!$B$3:$B$200,0),MATCH(Data7[[#Headers],[Truck]],'Employee Info'!$C$2:$J$2,0)),"")</f>
        <v/>
      </c>
      <c r="L30" s="19" t="str">
        <f>IFERROR(INDEX('Employee Info'!$C$3:$J$200,MATCH(Data7[[#This Row],[Name:]],'Employee Info'!$B$3:$B$200,0),MATCH(Data7[[#Headers],[Phone]],'Employee Info'!$C$2:$J$2,0)),"")</f>
        <v/>
      </c>
      <c r="M30" s="19" t="str">
        <f>IFERROR(INDEX('Employee Info'!$C$3:$J$200,MATCH(Data7[[#This Row],[Name:]],'Employee Info'!$B$3:$B$200,0),MATCH(Data7[[#Headers],[Tech]],'Employee Info'!$C$2:$J$2,0)),"")</f>
        <v/>
      </c>
      <c r="N30" s="19" t="str">
        <f>IFERROR(INDEX('Employee Info'!$C$3:$J$200,MATCH(Data7[[#This Row],[Name:]],'Employee Info'!$B$3:$B$200,0),MATCH(Data7[[#Headers],[Other]],'Employee Info'!$C$2:$J$2,0)),"")</f>
        <v/>
      </c>
      <c r="O30" s="19">
        <f>IFERROR((Data7[[#This Row],[Hours:]]*SUM(Data7[[#This Row],[Rate]:[Other]])),"")</f>
        <v>0</v>
      </c>
      <c r="P30" s="7" t="str">
        <f>IF(Data7[[#This Row],[WO'#:]]="","Riley #","WO#")</f>
        <v>Riley #</v>
      </c>
      <c r="Q30" s="7">
        <f>IFERROR(WEEKNUM(Data7[[#This Row],[Date:]]),"")</f>
        <v>2</v>
      </c>
      <c r="R30" s="6">
        <f t="shared" si="0"/>
        <v>45298</v>
      </c>
      <c r="S30" s="6">
        <f>Data7[[#This Row],[Week Start]]+7</f>
        <v>45305</v>
      </c>
      <c r="T30" s="7" t="str">
        <f t="shared" si="1"/>
        <v>1/7/2024 - 1/14/2024</v>
      </c>
      <c r="U30" s="7" t="str">
        <f t="shared" si="2"/>
        <v>Time Card</v>
      </c>
      <c r="V30" s="8" t="str">
        <f>RIGHT(TEXT(Data7[[#This Row],[Date:]],"mmddyyyy"),4)</f>
        <v>2024</v>
      </c>
      <c r="W30" s="8" t="str">
        <f>MID(TEXT(Data7[[#This Row],[Date:]],"mmddyyyy"),3,2)</f>
        <v>09</v>
      </c>
      <c r="X30" s="8" t="str">
        <f>LEFT(TEXT(Data7[[#This Row],[Date:]],"mmddyyyy"),2)</f>
        <v>01</v>
      </c>
      <c r="Y30" s="6">
        <f>DATE(Data7[[#This Row],[Year]],Data7[[#This Row],[Month]],Data7[[#This Row],[Day]])</f>
        <v>45300</v>
      </c>
    </row>
    <row r="31" spans="1:25">
      <c r="A31" s="5">
        <v>45301.409133333334</v>
      </c>
      <c r="B31" s="7" t="s">
        <v>31</v>
      </c>
      <c r="C31" s="6" t="s">
        <v>72</v>
      </c>
      <c r="D31" s="7" t="s">
        <v>73</v>
      </c>
      <c r="E31" s="8">
        <v>4</v>
      </c>
      <c r="F31" s="7">
        <v>79024</v>
      </c>
      <c r="G31" s="7" t="s">
        <v>68</v>
      </c>
      <c r="H31" s="7" t="s">
        <v>69</v>
      </c>
      <c r="I31" s="7" t="s">
        <v>44</v>
      </c>
      <c r="J31" s="19" t="str">
        <f>IFERROR(INDEX('Employee Info'!$C$3:$E$200,MATCH(Data7[[#This Row],[Name:]],'Employee Info'!$B$3:$B$200,0),MATCH(Data7[[#This Row],[Hours Type:]],'Employee Info'!$C$2:$E$2,0)),"")</f>
        <v/>
      </c>
      <c r="K31" s="19" t="str">
        <f>IFERROR(INDEX('Employee Info'!$C$3:$J$200,MATCH(Data7[[#This Row],[Name:]],'Employee Info'!$B$3:$B$200,0),MATCH(Data7[[#Headers],[Truck]],'Employee Info'!$C$2:$J$2,0)),"")</f>
        <v/>
      </c>
      <c r="L31" s="19" t="str">
        <f>IFERROR(INDEX('Employee Info'!$C$3:$J$200,MATCH(Data7[[#This Row],[Name:]],'Employee Info'!$B$3:$B$200,0),MATCH(Data7[[#Headers],[Phone]],'Employee Info'!$C$2:$J$2,0)),"")</f>
        <v/>
      </c>
      <c r="M31" s="19" t="str">
        <f>IFERROR(INDEX('Employee Info'!$C$3:$J$200,MATCH(Data7[[#This Row],[Name:]],'Employee Info'!$B$3:$B$200,0),MATCH(Data7[[#Headers],[Tech]],'Employee Info'!$C$2:$J$2,0)),"")</f>
        <v/>
      </c>
      <c r="N31" s="19" t="str">
        <f>IFERROR(INDEX('Employee Info'!$C$3:$J$200,MATCH(Data7[[#This Row],[Name:]],'Employee Info'!$B$3:$B$200,0),MATCH(Data7[[#Headers],[Other]],'Employee Info'!$C$2:$J$2,0)),"")</f>
        <v/>
      </c>
      <c r="O31" s="19">
        <f>IFERROR((Data7[[#This Row],[Hours:]]*SUM(Data7[[#This Row],[Rate]:[Other]])),"")</f>
        <v>0</v>
      </c>
      <c r="P31" s="7" t="str">
        <f>IF(Data7[[#This Row],[WO'#:]]="","Riley #","WO#")</f>
        <v>WO#</v>
      </c>
      <c r="Q31" s="7">
        <f>IFERROR(WEEKNUM(Data7[[#This Row],[Date:]]),"")</f>
        <v>2</v>
      </c>
      <c r="R31" s="6">
        <f t="shared" si="0"/>
        <v>45298</v>
      </c>
      <c r="S31" s="6">
        <f>Data7[[#This Row],[Week Start]]+7</f>
        <v>45305</v>
      </c>
      <c r="T31" s="7" t="str">
        <f t="shared" si="1"/>
        <v>1/7/2024 - 1/14/2024</v>
      </c>
      <c r="U31" s="7" t="str">
        <f t="shared" si="2"/>
        <v>Time Card</v>
      </c>
      <c r="V31" s="8" t="str">
        <f>RIGHT(TEXT(Data7[[#This Row],[Date:]],"mmddyyyy"),4)</f>
        <v>2024</v>
      </c>
      <c r="W31" s="8" t="str">
        <f>MID(TEXT(Data7[[#This Row],[Date:]],"mmddyyyy"),3,2)</f>
        <v>10</v>
      </c>
      <c r="X31" s="8" t="str">
        <f>LEFT(TEXT(Data7[[#This Row],[Date:]],"mmddyyyy"),2)</f>
        <v>01</v>
      </c>
      <c r="Y31" s="6">
        <f>DATE(Data7[[#This Row],[Year]],Data7[[#This Row],[Month]],Data7[[#This Row],[Day]])</f>
        <v>45301</v>
      </c>
    </row>
    <row r="32" spans="1:25">
      <c r="A32" s="5">
        <v>45358.294675115743</v>
      </c>
      <c r="B32" s="7" t="s">
        <v>74</v>
      </c>
      <c r="C32" s="6" t="s">
        <v>72</v>
      </c>
      <c r="D32" s="7" t="s">
        <v>75</v>
      </c>
      <c r="E32" s="8">
        <v>4</v>
      </c>
      <c r="F32" s="7">
        <v>79024</v>
      </c>
      <c r="G32" s="7" t="s">
        <v>68</v>
      </c>
      <c r="H32" s="7" t="s">
        <v>69</v>
      </c>
      <c r="I32" s="7" t="s">
        <v>44</v>
      </c>
      <c r="J32" s="19" t="str">
        <f>IFERROR(INDEX('Employee Info'!$C$3:$E$200,MATCH(Data7[[#This Row],[Name:]],'Employee Info'!$B$3:$B$200,0),MATCH(Data7[[#This Row],[Hours Type:]],'Employee Info'!$C$2:$E$2,0)),"")</f>
        <v/>
      </c>
      <c r="K32" s="19" t="str">
        <f>IFERROR(INDEX('Employee Info'!$C$3:$J$200,MATCH(Data7[[#This Row],[Name:]],'Employee Info'!$B$3:$B$200,0),MATCH(Data7[[#Headers],[Truck]],'Employee Info'!$C$2:$J$2,0)),"")</f>
        <v/>
      </c>
      <c r="L32" s="19" t="str">
        <f>IFERROR(INDEX('Employee Info'!$C$3:$J$200,MATCH(Data7[[#This Row],[Name:]],'Employee Info'!$B$3:$B$200,0),MATCH(Data7[[#Headers],[Phone]],'Employee Info'!$C$2:$J$2,0)),"")</f>
        <v/>
      </c>
      <c r="M32" s="19" t="str">
        <f>IFERROR(INDEX('Employee Info'!$C$3:$J$200,MATCH(Data7[[#This Row],[Name:]],'Employee Info'!$B$3:$B$200,0),MATCH(Data7[[#Headers],[Tech]],'Employee Info'!$C$2:$J$2,0)),"")</f>
        <v/>
      </c>
      <c r="N32" s="19" t="str">
        <f>IFERROR(INDEX('Employee Info'!$C$3:$J$200,MATCH(Data7[[#This Row],[Name:]],'Employee Info'!$B$3:$B$200,0),MATCH(Data7[[#Headers],[Other]],'Employee Info'!$C$2:$J$2,0)),"")</f>
        <v/>
      </c>
      <c r="O32" s="19">
        <f>IFERROR((Data7[[#This Row],[Hours:]]*SUM(Data7[[#This Row],[Rate]:[Other]])),"")</f>
        <v>0</v>
      </c>
      <c r="P32" s="7" t="str">
        <f>IF(Data7[[#This Row],[WO'#:]]="","Riley #","WO#")</f>
        <v>WO#</v>
      </c>
      <c r="Q32" s="7">
        <f>IFERROR(WEEKNUM(Data7[[#This Row],[Date:]]),"")</f>
        <v>2</v>
      </c>
      <c r="R32" s="6">
        <f t="shared" si="0"/>
        <v>45298</v>
      </c>
      <c r="S32" s="6">
        <f>Data7[[#This Row],[Week Start]]+7</f>
        <v>45305</v>
      </c>
      <c r="T32" s="7" t="str">
        <f t="shared" si="1"/>
        <v>1/7/2024 - 1/14/2024</v>
      </c>
      <c r="U32" s="7" t="str">
        <f t="shared" si="2"/>
        <v>Time Card</v>
      </c>
      <c r="V32" s="8" t="str">
        <f>RIGHT(TEXT(Data7[[#This Row],[Date:]],"mmddyyyy"),4)</f>
        <v>2024</v>
      </c>
      <c r="W32" s="8" t="str">
        <f>MID(TEXT(Data7[[#This Row],[Date:]],"mmddyyyy"),3,2)</f>
        <v>10</v>
      </c>
      <c r="X32" s="8" t="str">
        <f>LEFT(TEXT(Data7[[#This Row],[Date:]],"mmddyyyy"),2)</f>
        <v>01</v>
      </c>
      <c r="Y32" s="6">
        <f>DATE(Data7[[#This Row],[Year]],Data7[[#This Row],[Month]],Data7[[#This Row],[Day]])</f>
        <v>45301</v>
      </c>
    </row>
    <row r="33" spans="1:25">
      <c r="A33" s="5">
        <v>45358.289637037036</v>
      </c>
      <c r="B33" s="7" t="s">
        <v>76</v>
      </c>
      <c r="C33" s="6" t="s">
        <v>72</v>
      </c>
      <c r="D33" s="7" t="s">
        <v>77</v>
      </c>
      <c r="E33" s="8">
        <v>2</v>
      </c>
      <c r="F33" s="7">
        <v>6984733</v>
      </c>
      <c r="G33" s="7" t="s">
        <v>68</v>
      </c>
      <c r="H33" s="7" t="s">
        <v>69</v>
      </c>
      <c r="I33" s="7" t="s">
        <v>44</v>
      </c>
      <c r="J33" s="19" t="str">
        <f>IFERROR(INDEX('Employee Info'!$C$3:$E$200,MATCH(Data7[[#This Row],[Name:]],'Employee Info'!$B$3:$B$200,0),MATCH(Data7[[#This Row],[Hours Type:]],'Employee Info'!$C$2:$E$2,0)),"")</f>
        <v/>
      </c>
      <c r="K33" s="19" t="str">
        <f>IFERROR(INDEX('Employee Info'!$C$3:$J$200,MATCH(Data7[[#This Row],[Name:]],'Employee Info'!$B$3:$B$200,0),MATCH(Data7[[#Headers],[Truck]],'Employee Info'!$C$2:$J$2,0)),"")</f>
        <v/>
      </c>
      <c r="L33" s="19" t="str">
        <f>IFERROR(INDEX('Employee Info'!$C$3:$J$200,MATCH(Data7[[#This Row],[Name:]],'Employee Info'!$B$3:$B$200,0),MATCH(Data7[[#Headers],[Phone]],'Employee Info'!$C$2:$J$2,0)),"")</f>
        <v/>
      </c>
      <c r="M33" s="19" t="str">
        <f>IFERROR(INDEX('Employee Info'!$C$3:$J$200,MATCH(Data7[[#This Row],[Name:]],'Employee Info'!$B$3:$B$200,0),MATCH(Data7[[#Headers],[Tech]],'Employee Info'!$C$2:$J$2,0)),"")</f>
        <v/>
      </c>
      <c r="N33" s="19" t="str">
        <f>IFERROR(INDEX('Employee Info'!$C$3:$J$200,MATCH(Data7[[#This Row],[Name:]],'Employee Info'!$B$3:$B$200,0),MATCH(Data7[[#Headers],[Other]],'Employee Info'!$C$2:$J$2,0)),"")</f>
        <v/>
      </c>
      <c r="O33" s="19">
        <f>IFERROR((Data7[[#This Row],[Hours:]]*SUM(Data7[[#This Row],[Rate]:[Other]])),"")</f>
        <v>0</v>
      </c>
      <c r="P33" s="7" t="str">
        <f>IF(Data7[[#This Row],[WO'#:]]="","Riley #","WO#")</f>
        <v>WO#</v>
      </c>
      <c r="Q33" s="7">
        <f>IFERROR(WEEKNUM(Data7[[#This Row],[Date:]]),"")</f>
        <v>2</v>
      </c>
      <c r="R33" s="6">
        <f t="shared" si="0"/>
        <v>45298</v>
      </c>
      <c r="S33" s="6">
        <f>Data7[[#This Row],[Week Start]]+7</f>
        <v>45305</v>
      </c>
      <c r="T33" s="7" t="str">
        <f t="shared" si="1"/>
        <v>1/7/2024 - 1/14/2024</v>
      </c>
      <c r="U33" s="7" t="str">
        <f t="shared" si="2"/>
        <v>Time Card</v>
      </c>
      <c r="V33" s="8" t="str">
        <f>RIGHT(TEXT(Data7[[#This Row],[Date:]],"mmddyyyy"),4)</f>
        <v>2024</v>
      </c>
      <c r="W33" s="8" t="str">
        <f>MID(TEXT(Data7[[#This Row],[Date:]],"mmddyyyy"),3,2)</f>
        <v>10</v>
      </c>
      <c r="X33" s="8" t="str">
        <f>LEFT(TEXT(Data7[[#This Row],[Date:]],"mmddyyyy"),2)</f>
        <v>01</v>
      </c>
      <c r="Y33" s="6">
        <f>DATE(Data7[[#This Row],[Year]],Data7[[#This Row],[Month]],Data7[[#This Row],[Day]])</f>
        <v>45301</v>
      </c>
    </row>
    <row r="34" spans="1:25">
      <c r="A34" s="5">
        <v>45358.292902430556</v>
      </c>
      <c r="B34" s="7" t="s">
        <v>74</v>
      </c>
      <c r="C34" s="6" t="s">
        <v>72</v>
      </c>
      <c r="D34" s="7" t="s">
        <v>78</v>
      </c>
      <c r="E34" s="8">
        <v>4</v>
      </c>
      <c r="F34" s="7">
        <v>6984733</v>
      </c>
      <c r="G34" s="7" t="s">
        <v>68</v>
      </c>
      <c r="H34" s="7" t="s">
        <v>69</v>
      </c>
      <c r="I34" s="7" t="s">
        <v>44</v>
      </c>
      <c r="J34" s="19" t="str">
        <f>IFERROR(INDEX('Employee Info'!$C$3:$E$200,MATCH(Data7[[#This Row],[Name:]],'Employee Info'!$B$3:$B$200,0),MATCH(Data7[[#This Row],[Hours Type:]],'Employee Info'!$C$2:$E$2,0)),"")</f>
        <v/>
      </c>
      <c r="K34" s="19" t="str">
        <f>IFERROR(INDEX('Employee Info'!$C$3:$J$200,MATCH(Data7[[#This Row],[Name:]],'Employee Info'!$B$3:$B$200,0),MATCH(Data7[[#Headers],[Truck]],'Employee Info'!$C$2:$J$2,0)),"")</f>
        <v/>
      </c>
      <c r="L34" s="19" t="str">
        <f>IFERROR(INDEX('Employee Info'!$C$3:$J$200,MATCH(Data7[[#This Row],[Name:]],'Employee Info'!$B$3:$B$200,0),MATCH(Data7[[#Headers],[Phone]],'Employee Info'!$C$2:$J$2,0)),"")</f>
        <v/>
      </c>
      <c r="M34" s="19" t="str">
        <f>IFERROR(INDEX('Employee Info'!$C$3:$J$200,MATCH(Data7[[#This Row],[Name:]],'Employee Info'!$B$3:$B$200,0),MATCH(Data7[[#Headers],[Tech]],'Employee Info'!$C$2:$J$2,0)),"")</f>
        <v/>
      </c>
      <c r="N34" s="19" t="str">
        <f>IFERROR(INDEX('Employee Info'!$C$3:$J$200,MATCH(Data7[[#This Row],[Name:]],'Employee Info'!$B$3:$B$200,0),MATCH(Data7[[#Headers],[Other]],'Employee Info'!$C$2:$J$2,0)),"")</f>
        <v/>
      </c>
      <c r="O34" s="19">
        <f>IFERROR((Data7[[#This Row],[Hours:]]*SUM(Data7[[#This Row],[Rate]:[Other]])),"")</f>
        <v>0</v>
      </c>
      <c r="P34" s="7" t="str">
        <f>IF(Data7[[#This Row],[WO'#:]]="","Riley #","WO#")</f>
        <v>WO#</v>
      </c>
      <c r="Q34" s="7">
        <f>IFERROR(WEEKNUM(Data7[[#This Row],[Date:]]),"")</f>
        <v>2</v>
      </c>
      <c r="R34" s="6">
        <f t="shared" si="0"/>
        <v>45298</v>
      </c>
      <c r="S34" s="6">
        <f>Data7[[#This Row],[Week Start]]+7</f>
        <v>45305</v>
      </c>
      <c r="T34" s="7" t="str">
        <f t="shared" si="1"/>
        <v>1/7/2024 - 1/14/2024</v>
      </c>
      <c r="U34" s="7" t="str">
        <f t="shared" si="2"/>
        <v>Time Card</v>
      </c>
      <c r="V34" s="8" t="str">
        <f>RIGHT(TEXT(Data7[[#This Row],[Date:]],"mmddyyyy"),4)</f>
        <v>2024</v>
      </c>
      <c r="W34" s="8" t="str">
        <f>MID(TEXT(Data7[[#This Row],[Date:]],"mmddyyyy"),3,2)</f>
        <v>10</v>
      </c>
      <c r="X34" s="8" t="str">
        <f>LEFT(TEXT(Data7[[#This Row],[Date:]],"mmddyyyy"),2)</f>
        <v>01</v>
      </c>
      <c r="Y34" s="6">
        <f>DATE(Data7[[#This Row],[Year]],Data7[[#This Row],[Month]],Data7[[#This Row],[Day]])</f>
        <v>45301</v>
      </c>
    </row>
    <row r="35" spans="1:25">
      <c r="A35" s="5">
        <v>45303.471749189812</v>
      </c>
      <c r="B35" s="7" t="s">
        <v>66</v>
      </c>
      <c r="C35" s="6" t="s">
        <v>72</v>
      </c>
      <c r="D35" s="7" t="s">
        <v>79</v>
      </c>
      <c r="E35" s="8">
        <v>8</v>
      </c>
      <c r="F35" s="7" t="s">
        <v>68</v>
      </c>
      <c r="G35" s="7" t="s">
        <v>68</v>
      </c>
      <c r="H35" s="7" t="s">
        <v>80</v>
      </c>
      <c r="I35" s="7" t="s">
        <v>44</v>
      </c>
      <c r="J35" s="19" t="str">
        <f>IFERROR(INDEX('Employee Info'!$C$3:$E$200,MATCH(Data7[[#This Row],[Name:]],'Employee Info'!$B$3:$B$200,0),MATCH(Data7[[#This Row],[Hours Type:]],'Employee Info'!$C$2:$E$2,0)),"")</f>
        <v/>
      </c>
      <c r="K35" s="19" t="str">
        <f>IFERROR(INDEX('Employee Info'!$C$3:$J$200,MATCH(Data7[[#This Row],[Name:]],'Employee Info'!$B$3:$B$200,0),MATCH(Data7[[#Headers],[Truck]],'Employee Info'!$C$2:$J$2,0)),"")</f>
        <v/>
      </c>
      <c r="L35" s="19" t="str">
        <f>IFERROR(INDEX('Employee Info'!$C$3:$J$200,MATCH(Data7[[#This Row],[Name:]],'Employee Info'!$B$3:$B$200,0),MATCH(Data7[[#Headers],[Phone]],'Employee Info'!$C$2:$J$2,0)),"")</f>
        <v/>
      </c>
      <c r="M35" s="19" t="str">
        <f>IFERROR(INDEX('Employee Info'!$C$3:$J$200,MATCH(Data7[[#This Row],[Name:]],'Employee Info'!$B$3:$B$200,0),MATCH(Data7[[#Headers],[Tech]],'Employee Info'!$C$2:$J$2,0)),"")</f>
        <v/>
      </c>
      <c r="N35" s="19" t="str">
        <f>IFERROR(INDEX('Employee Info'!$C$3:$J$200,MATCH(Data7[[#This Row],[Name:]],'Employee Info'!$B$3:$B$200,0),MATCH(Data7[[#Headers],[Other]],'Employee Info'!$C$2:$J$2,0)),"")</f>
        <v/>
      </c>
      <c r="O35" s="19">
        <f>IFERROR((Data7[[#This Row],[Hours:]]*SUM(Data7[[#This Row],[Rate]:[Other]])),"")</f>
        <v>0</v>
      </c>
      <c r="P35" s="7" t="str">
        <f>IF(Data7[[#This Row],[WO'#:]]="","Riley #","WO#")</f>
        <v>Riley #</v>
      </c>
      <c r="Q35" s="7">
        <f>IFERROR(WEEKNUM(Data7[[#This Row],[Date:]]),"")</f>
        <v>2</v>
      </c>
      <c r="R35" s="6">
        <f t="shared" si="0"/>
        <v>45298</v>
      </c>
      <c r="S35" s="6">
        <f>Data7[[#This Row],[Week Start]]+7</f>
        <v>45305</v>
      </c>
      <c r="T35" s="7" t="str">
        <f t="shared" si="1"/>
        <v>1/7/2024 - 1/14/2024</v>
      </c>
      <c r="U35" s="7" t="str">
        <f t="shared" si="2"/>
        <v>Time Card</v>
      </c>
      <c r="V35" s="8" t="str">
        <f>RIGHT(TEXT(Data7[[#This Row],[Date:]],"mmddyyyy"),4)</f>
        <v>2024</v>
      </c>
      <c r="W35" s="8" t="str">
        <f>MID(TEXT(Data7[[#This Row],[Date:]],"mmddyyyy"),3,2)</f>
        <v>10</v>
      </c>
      <c r="X35" s="8" t="str">
        <f>LEFT(TEXT(Data7[[#This Row],[Date:]],"mmddyyyy"),2)</f>
        <v>01</v>
      </c>
      <c r="Y35" s="6">
        <f>DATE(Data7[[#This Row],[Year]],Data7[[#This Row],[Month]],Data7[[#This Row],[Day]])</f>
        <v>45301</v>
      </c>
    </row>
    <row r="36" spans="1:25">
      <c r="A36" s="5">
        <v>45358.289768055554</v>
      </c>
      <c r="B36" s="7" t="s">
        <v>76</v>
      </c>
      <c r="C36" s="6" t="s">
        <v>81</v>
      </c>
      <c r="D36" s="7" t="s">
        <v>77</v>
      </c>
      <c r="E36" s="8">
        <v>1</v>
      </c>
      <c r="F36" s="7">
        <v>6984733</v>
      </c>
      <c r="G36" s="7" t="s">
        <v>68</v>
      </c>
      <c r="H36" s="7" t="s">
        <v>69</v>
      </c>
      <c r="I36" s="7" t="s">
        <v>44</v>
      </c>
      <c r="J36" s="19" t="str">
        <f>IFERROR(INDEX('Employee Info'!$C$3:$E$200,MATCH(Data7[[#This Row],[Name:]],'Employee Info'!$B$3:$B$200,0),MATCH(Data7[[#This Row],[Hours Type:]],'Employee Info'!$C$2:$E$2,0)),"")</f>
        <v/>
      </c>
      <c r="K36" s="19" t="str">
        <f>IFERROR(INDEX('Employee Info'!$C$3:$J$200,MATCH(Data7[[#This Row],[Name:]],'Employee Info'!$B$3:$B$200,0),MATCH(Data7[[#Headers],[Truck]],'Employee Info'!$C$2:$J$2,0)),"")</f>
        <v/>
      </c>
      <c r="L36" s="19" t="str">
        <f>IFERROR(INDEX('Employee Info'!$C$3:$J$200,MATCH(Data7[[#This Row],[Name:]],'Employee Info'!$B$3:$B$200,0),MATCH(Data7[[#Headers],[Phone]],'Employee Info'!$C$2:$J$2,0)),"")</f>
        <v/>
      </c>
      <c r="M36" s="19" t="str">
        <f>IFERROR(INDEX('Employee Info'!$C$3:$J$200,MATCH(Data7[[#This Row],[Name:]],'Employee Info'!$B$3:$B$200,0),MATCH(Data7[[#Headers],[Tech]],'Employee Info'!$C$2:$J$2,0)),"")</f>
        <v/>
      </c>
      <c r="N36" s="19" t="str">
        <f>IFERROR(INDEX('Employee Info'!$C$3:$J$200,MATCH(Data7[[#This Row],[Name:]],'Employee Info'!$B$3:$B$200,0),MATCH(Data7[[#Headers],[Other]],'Employee Info'!$C$2:$J$2,0)),"")</f>
        <v/>
      </c>
      <c r="O36" s="19">
        <f>IFERROR((Data7[[#This Row],[Hours:]]*SUM(Data7[[#This Row],[Rate]:[Other]])),"")</f>
        <v>0</v>
      </c>
      <c r="P36" s="7" t="str">
        <f>IF(Data7[[#This Row],[WO'#:]]="","Riley #","WO#")</f>
        <v>WO#</v>
      </c>
      <c r="Q36" s="7">
        <f>IFERROR(WEEKNUM(Data7[[#This Row],[Date:]]),"")</f>
        <v>2</v>
      </c>
      <c r="R36" s="6">
        <f t="shared" si="0"/>
        <v>45298</v>
      </c>
      <c r="S36" s="6">
        <f>Data7[[#This Row],[Week Start]]+7</f>
        <v>45305</v>
      </c>
      <c r="T36" s="7" t="str">
        <f t="shared" si="1"/>
        <v>1/7/2024 - 1/14/2024</v>
      </c>
      <c r="U36" s="7" t="str">
        <f t="shared" si="2"/>
        <v>Time Card</v>
      </c>
      <c r="V36" s="8" t="str">
        <f>RIGHT(TEXT(Data7[[#This Row],[Date:]],"mmddyyyy"),4)</f>
        <v>2024</v>
      </c>
      <c r="W36" s="8" t="str">
        <f>MID(TEXT(Data7[[#This Row],[Date:]],"mmddyyyy"),3,2)</f>
        <v>11</v>
      </c>
      <c r="X36" s="8" t="str">
        <f>LEFT(TEXT(Data7[[#This Row],[Date:]],"mmddyyyy"),2)</f>
        <v>01</v>
      </c>
      <c r="Y36" s="6">
        <f>DATE(Data7[[#This Row],[Year]],Data7[[#This Row],[Month]],Data7[[#This Row],[Day]])</f>
        <v>45302</v>
      </c>
    </row>
    <row r="37" spans="1:25">
      <c r="A37" s="5">
        <v>45303.471831944444</v>
      </c>
      <c r="B37" s="7" t="s">
        <v>66</v>
      </c>
      <c r="C37" s="6" t="s">
        <v>81</v>
      </c>
      <c r="D37" s="7" t="s">
        <v>79</v>
      </c>
      <c r="E37" s="8">
        <v>8</v>
      </c>
      <c r="F37" s="7" t="s">
        <v>68</v>
      </c>
      <c r="G37" s="7" t="s">
        <v>68</v>
      </c>
      <c r="H37" s="7" t="s">
        <v>80</v>
      </c>
      <c r="I37" s="7" t="s">
        <v>44</v>
      </c>
      <c r="J37" s="19" t="str">
        <f>IFERROR(INDEX('Employee Info'!$C$3:$E$200,MATCH(Data7[[#This Row],[Name:]],'Employee Info'!$B$3:$B$200,0),MATCH(Data7[[#This Row],[Hours Type:]],'Employee Info'!$C$2:$E$2,0)),"")</f>
        <v/>
      </c>
      <c r="K37" s="19" t="str">
        <f>IFERROR(INDEX('Employee Info'!$C$3:$J$200,MATCH(Data7[[#This Row],[Name:]],'Employee Info'!$B$3:$B$200,0),MATCH(Data7[[#Headers],[Truck]],'Employee Info'!$C$2:$J$2,0)),"")</f>
        <v/>
      </c>
      <c r="L37" s="19" t="str">
        <f>IFERROR(INDEX('Employee Info'!$C$3:$J$200,MATCH(Data7[[#This Row],[Name:]],'Employee Info'!$B$3:$B$200,0),MATCH(Data7[[#Headers],[Phone]],'Employee Info'!$C$2:$J$2,0)),"")</f>
        <v/>
      </c>
      <c r="M37" s="19" t="str">
        <f>IFERROR(INDEX('Employee Info'!$C$3:$J$200,MATCH(Data7[[#This Row],[Name:]],'Employee Info'!$B$3:$B$200,0),MATCH(Data7[[#Headers],[Tech]],'Employee Info'!$C$2:$J$2,0)),"")</f>
        <v/>
      </c>
      <c r="N37" s="19" t="str">
        <f>IFERROR(INDEX('Employee Info'!$C$3:$J$200,MATCH(Data7[[#This Row],[Name:]],'Employee Info'!$B$3:$B$200,0),MATCH(Data7[[#Headers],[Other]],'Employee Info'!$C$2:$J$2,0)),"")</f>
        <v/>
      </c>
      <c r="O37" s="19">
        <f>IFERROR((Data7[[#This Row],[Hours:]]*SUM(Data7[[#This Row],[Rate]:[Other]])),"")</f>
        <v>0</v>
      </c>
      <c r="P37" s="7" t="str">
        <f>IF(Data7[[#This Row],[WO'#:]]="","Riley #","WO#")</f>
        <v>Riley #</v>
      </c>
      <c r="Q37" s="7">
        <f>IFERROR(WEEKNUM(Data7[[#This Row],[Date:]]),"")</f>
        <v>2</v>
      </c>
      <c r="R37" s="6">
        <f t="shared" si="0"/>
        <v>45298</v>
      </c>
      <c r="S37" s="6">
        <f>Data7[[#This Row],[Week Start]]+7</f>
        <v>45305</v>
      </c>
      <c r="T37" s="7" t="str">
        <f t="shared" si="1"/>
        <v>1/7/2024 - 1/14/2024</v>
      </c>
      <c r="U37" s="7" t="str">
        <f t="shared" si="2"/>
        <v>Time Card</v>
      </c>
      <c r="V37" s="8" t="str">
        <f>RIGHT(TEXT(Data7[[#This Row],[Date:]],"mmddyyyy"),4)</f>
        <v>2024</v>
      </c>
      <c r="W37" s="8" t="str">
        <f>MID(TEXT(Data7[[#This Row],[Date:]],"mmddyyyy"),3,2)</f>
        <v>11</v>
      </c>
      <c r="X37" s="8" t="str">
        <f>LEFT(TEXT(Data7[[#This Row],[Date:]],"mmddyyyy"),2)</f>
        <v>01</v>
      </c>
      <c r="Y37" s="6">
        <f>DATE(Data7[[#This Row],[Year]],Data7[[#This Row],[Month]],Data7[[#This Row],[Day]])</f>
        <v>45302</v>
      </c>
    </row>
    <row r="38" spans="1:25">
      <c r="A38" s="5">
        <v>45358.289891782406</v>
      </c>
      <c r="B38" s="7" t="s">
        <v>76</v>
      </c>
      <c r="C38" s="6" t="s">
        <v>82</v>
      </c>
      <c r="D38" s="7" t="s">
        <v>77</v>
      </c>
      <c r="E38" s="8">
        <v>2</v>
      </c>
      <c r="F38" s="7">
        <v>6984733</v>
      </c>
      <c r="G38" s="7" t="s">
        <v>68</v>
      </c>
      <c r="H38" s="7" t="s">
        <v>69</v>
      </c>
      <c r="I38" s="7" t="s">
        <v>44</v>
      </c>
      <c r="J38" s="19" t="str">
        <f>IFERROR(INDEX('Employee Info'!$C$3:$E$200,MATCH(Data7[[#This Row],[Name:]],'Employee Info'!$B$3:$B$200,0),MATCH(Data7[[#This Row],[Hours Type:]],'Employee Info'!$C$2:$E$2,0)),"")</f>
        <v/>
      </c>
      <c r="K38" s="19" t="str">
        <f>IFERROR(INDEX('Employee Info'!$C$3:$J$200,MATCH(Data7[[#This Row],[Name:]],'Employee Info'!$B$3:$B$200,0),MATCH(Data7[[#Headers],[Truck]],'Employee Info'!$C$2:$J$2,0)),"")</f>
        <v/>
      </c>
      <c r="L38" s="19" t="str">
        <f>IFERROR(INDEX('Employee Info'!$C$3:$J$200,MATCH(Data7[[#This Row],[Name:]],'Employee Info'!$B$3:$B$200,0),MATCH(Data7[[#Headers],[Phone]],'Employee Info'!$C$2:$J$2,0)),"")</f>
        <v/>
      </c>
      <c r="M38" s="19" t="str">
        <f>IFERROR(INDEX('Employee Info'!$C$3:$J$200,MATCH(Data7[[#This Row],[Name:]],'Employee Info'!$B$3:$B$200,0),MATCH(Data7[[#Headers],[Tech]],'Employee Info'!$C$2:$J$2,0)),"")</f>
        <v/>
      </c>
      <c r="N38" s="19" t="str">
        <f>IFERROR(INDEX('Employee Info'!$C$3:$J$200,MATCH(Data7[[#This Row],[Name:]],'Employee Info'!$B$3:$B$200,0),MATCH(Data7[[#Headers],[Other]],'Employee Info'!$C$2:$J$2,0)),"")</f>
        <v/>
      </c>
      <c r="O38" s="19">
        <f>IFERROR((Data7[[#This Row],[Hours:]]*SUM(Data7[[#This Row],[Rate]:[Other]])),"")</f>
        <v>0</v>
      </c>
      <c r="P38" s="7" t="str">
        <f>IF(Data7[[#This Row],[WO'#:]]="","Riley #","WO#")</f>
        <v>WO#</v>
      </c>
      <c r="Q38" s="7">
        <f>IFERROR(WEEKNUM(Data7[[#This Row],[Date:]]),"")</f>
        <v>2</v>
      </c>
      <c r="R38" s="6">
        <f t="shared" si="0"/>
        <v>45298</v>
      </c>
      <c r="S38" s="6">
        <f>Data7[[#This Row],[Week Start]]+7</f>
        <v>45305</v>
      </c>
      <c r="T38" s="7" t="str">
        <f t="shared" si="1"/>
        <v>1/7/2024 - 1/14/2024</v>
      </c>
      <c r="U38" s="7" t="str">
        <f t="shared" si="2"/>
        <v>Time Card</v>
      </c>
      <c r="V38" s="8" t="str">
        <f>RIGHT(TEXT(Data7[[#This Row],[Date:]],"mmddyyyy"),4)</f>
        <v>2024</v>
      </c>
      <c r="W38" s="8" t="str">
        <f>MID(TEXT(Data7[[#This Row],[Date:]],"mmddyyyy"),3,2)</f>
        <v>12</v>
      </c>
      <c r="X38" s="8" t="str">
        <f>LEFT(TEXT(Data7[[#This Row],[Date:]],"mmddyyyy"),2)</f>
        <v>01</v>
      </c>
      <c r="Y38" s="6">
        <f>DATE(Data7[[#This Row],[Year]],Data7[[#This Row],[Month]],Data7[[#This Row],[Day]])</f>
        <v>45303</v>
      </c>
    </row>
    <row r="39" spans="1:25">
      <c r="A39" s="5">
        <v>45358.293086574071</v>
      </c>
      <c r="B39" s="7" t="s">
        <v>74</v>
      </c>
      <c r="C39" s="6" t="s">
        <v>82</v>
      </c>
      <c r="D39" s="7" t="s">
        <v>78</v>
      </c>
      <c r="E39" s="8">
        <v>1</v>
      </c>
      <c r="F39" s="7">
        <v>6984733</v>
      </c>
      <c r="G39" s="7" t="s">
        <v>68</v>
      </c>
      <c r="H39" s="7" t="s">
        <v>69</v>
      </c>
      <c r="I39" s="7" t="s">
        <v>44</v>
      </c>
      <c r="J39" s="19" t="str">
        <f>IFERROR(INDEX('Employee Info'!$C$3:$E$200,MATCH(Data7[[#This Row],[Name:]],'Employee Info'!$B$3:$B$200,0),MATCH(Data7[[#This Row],[Hours Type:]],'Employee Info'!$C$2:$E$2,0)),"")</f>
        <v/>
      </c>
      <c r="K39" s="19" t="str">
        <f>IFERROR(INDEX('Employee Info'!$C$3:$J$200,MATCH(Data7[[#This Row],[Name:]],'Employee Info'!$B$3:$B$200,0),MATCH(Data7[[#Headers],[Truck]],'Employee Info'!$C$2:$J$2,0)),"")</f>
        <v/>
      </c>
      <c r="L39" s="19" t="str">
        <f>IFERROR(INDEX('Employee Info'!$C$3:$J$200,MATCH(Data7[[#This Row],[Name:]],'Employee Info'!$B$3:$B$200,0),MATCH(Data7[[#Headers],[Phone]],'Employee Info'!$C$2:$J$2,0)),"")</f>
        <v/>
      </c>
      <c r="M39" s="19" t="str">
        <f>IFERROR(INDEX('Employee Info'!$C$3:$J$200,MATCH(Data7[[#This Row],[Name:]],'Employee Info'!$B$3:$B$200,0),MATCH(Data7[[#Headers],[Tech]],'Employee Info'!$C$2:$J$2,0)),"")</f>
        <v/>
      </c>
      <c r="N39" s="19" t="str">
        <f>IFERROR(INDEX('Employee Info'!$C$3:$J$200,MATCH(Data7[[#This Row],[Name:]],'Employee Info'!$B$3:$B$200,0),MATCH(Data7[[#Headers],[Other]],'Employee Info'!$C$2:$J$2,0)),"")</f>
        <v/>
      </c>
      <c r="O39" s="19">
        <f>IFERROR((Data7[[#This Row],[Hours:]]*SUM(Data7[[#This Row],[Rate]:[Other]])),"")</f>
        <v>0</v>
      </c>
      <c r="P39" s="7" t="str">
        <f>IF(Data7[[#This Row],[WO'#:]]="","Riley #","WO#")</f>
        <v>WO#</v>
      </c>
      <c r="Q39" s="7">
        <f>IFERROR(WEEKNUM(Data7[[#This Row],[Date:]]),"")</f>
        <v>2</v>
      </c>
      <c r="R39" s="6">
        <f t="shared" si="0"/>
        <v>45298</v>
      </c>
      <c r="S39" s="6">
        <f>Data7[[#This Row],[Week Start]]+7</f>
        <v>45305</v>
      </c>
      <c r="T39" s="7" t="str">
        <f t="shared" si="1"/>
        <v>1/7/2024 - 1/14/2024</v>
      </c>
      <c r="U39" s="7" t="str">
        <f t="shared" si="2"/>
        <v>Time Card</v>
      </c>
      <c r="V39" s="8" t="str">
        <f>RIGHT(TEXT(Data7[[#This Row],[Date:]],"mmddyyyy"),4)</f>
        <v>2024</v>
      </c>
      <c r="W39" s="8" t="str">
        <f>MID(TEXT(Data7[[#This Row],[Date:]],"mmddyyyy"),3,2)</f>
        <v>12</v>
      </c>
      <c r="X39" s="8" t="str">
        <f>LEFT(TEXT(Data7[[#This Row],[Date:]],"mmddyyyy"),2)</f>
        <v>01</v>
      </c>
      <c r="Y39" s="6">
        <f>DATE(Data7[[#This Row],[Year]],Data7[[#This Row],[Month]],Data7[[#This Row],[Day]])</f>
        <v>45303</v>
      </c>
    </row>
    <row r="40" spans="1:25">
      <c r="A40" s="5">
        <v>45303.471902083336</v>
      </c>
      <c r="B40" s="7" t="s">
        <v>66</v>
      </c>
      <c r="C40" s="6" t="s">
        <v>82</v>
      </c>
      <c r="D40" s="7" t="s">
        <v>79</v>
      </c>
      <c r="E40" s="8">
        <v>8</v>
      </c>
      <c r="F40" s="7" t="s">
        <v>68</v>
      </c>
      <c r="G40" s="7" t="s">
        <v>68</v>
      </c>
      <c r="H40" s="7" t="s">
        <v>80</v>
      </c>
      <c r="I40" s="7" t="s">
        <v>44</v>
      </c>
      <c r="J40" s="19" t="str">
        <f>IFERROR(INDEX('Employee Info'!$C$3:$E$200,MATCH(Data7[[#This Row],[Name:]],'Employee Info'!$B$3:$B$200,0),MATCH(Data7[[#This Row],[Hours Type:]],'Employee Info'!$C$2:$E$2,0)),"")</f>
        <v/>
      </c>
      <c r="K40" s="19" t="str">
        <f>IFERROR(INDEX('Employee Info'!$C$3:$J$200,MATCH(Data7[[#This Row],[Name:]],'Employee Info'!$B$3:$B$200,0),MATCH(Data7[[#Headers],[Truck]],'Employee Info'!$C$2:$J$2,0)),"")</f>
        <v/>
      </c>
      <c r="L40" s="19" t="str">
        <f>IFERROR(INDEX('Employee Info'!$C$3:$J$200,MATCH(Data7[[#This Row],[Name:]],'Employee Info'!$B$3:$B$200,0),MATCH(Data7[[#Headers],[Phone]],'Employee Info'!$C$2:$J$2,0)),"")</f>
        <v/>
      </c>
      <c r="M40" s="19" t="str">
        <f>IFERROR(INDEX('Employee Info'!$C$3:$J$200,MATCH(Data7[[#This Row],[Name:]],'Employee Info'!$B$3:$B$200,0),MATCH(Data7[[#Headers],[Tech]],'Employee Info'!$C$2:$J$2,0)),"")</f>
        <v/>
      </c>
      <c r="N40" s="19" t="str">
        <f>IFERROR(INDEX('Employee Info'!$C$3:$J$200,MATCH(Data7[[#This Row],[Name:]],'Employee Info'!$B$3:$B$200,0),MATCH(Data7[[#Headers],[Other]],'Employee Info'!$C$2:$J$2,0)),"")</f>
        <v/>
      </c>
      <c r="O40" s="19">
        <f>IFERROR((Data7[[#This Row],[Hours:]]*SUM(Data7[[#This Row],[Rate]:[Other]])),"")</f>
        <v>0</v>
      </c>
      <c r="P40" s="7" t="str">
        <f>IF(Data7[[#This Row],[WO'#:]]="","Riley #","WO#")</f>
        <v>Riley #</v>
      </c>
      <c r="Q40" s="7">
        <f>IFERROR(WEEKNUM(Data7[[#This Row],[Date:]]),"")</f>
        <v>2</v>
      </c>
      <c r="R40" s="6">
        <f t="shared" si="0"/>
        <v>45298</v>
      </c>
      <c r="S40" s="6">
        <f>Data7[[#This Row],[Week Start]]+7</f>
        <v>45305</v>
      </c>
      <c r="T40" s="7" t="str">
        <f t="shared" si="1"/>
        <v>1/7/2024 - 1/14/2024</v>
      </c>
      <c r="U40" s="7" t="str">
        <f t="shared" si="2"/>
        <v>Time Card</v>
      </c>
      <c r="V40" s="8" t="str">
        <f>RIGHT(TEXT(Data7[[#This Row],[Date:]],"mmddyyyy"),4)</f>
        <v>2024</v>
      </c>
      <c r="W40" s="8" t="str">
        <f>MID(TEXT(Data7[[#This Row],[Date:]],"mmddyyyy"),3,2)</f>
        <v>12</v>
      </c>
      <c r="X40" s="8" t="str">
        <f>LEFT(TEXT(Data7[[#This Row],[Date:]],"mmddyyyy"),2)</f>
        <v>01</v>
      </c>
      <c r="Y40" s="6">
        <f>DATE(Data7[[#This Row],[Year]],Data7[[#This Row],[Month]],Data7[[#This Row],[Day]])</f>
        <v>45303</v>
      </c>
    </row>
    <row r="41" spans="1:25">
      <c r="A41" s="5">
        <v>45303.472631018521</v>
      </c>
      <c r="B41" s="7" t="s">
        <v>66</v>
      </c>
      <c r="C41" s="6" t="s">
        <v>83</v>
      </c>
      <c r="D41" s="7" t="s">
        <v>84</v>
      </c>
      <c r="E41" s="8">
        <v>4</v>
      </c>
      <c r="F41" s="7" t="s">
        <v>68</v>
      </c>
      <c r="G41" s="7" t="s">
        <v>68</v>
      </c>
      <c r="H41" s="7" t="s">
        <v>80</v>
      </c>
      <c r="I41" s="7" t="s">
        <v>45</v>
      </c>
      <c r="J41" s="19" t="str">
        <f>IFERROR(INDEX('Employee Info'!$C$3:$E$200,MATCH(Data7[[#This Row],[Name:]],'Employee Info'!$B$3:$B$200,0),MATCH(Data7[[#This Row],[Hours Type:]],'Employee Info'!$C$2:$E$2,0)),"")</f>
        <v/>
      </c>
      <c r="K41" s="19" t="str">
        <f>IFERROR(INDEX('Employee Info'!$C$3:$J$200,MATCH(Data7[[#This Row],[Name:]],'Employee Info'!$B$3:$B$200,0),MATCH(Data7[[#Headers],[Truck]],'Employee Info'!$C$2:$J$2,0)),"")</f>
        <v/>
      </c>
      <c r="L41" s="19" t="str">
        <f>IFERROR(INDEX('Employee Info'!$C$3:$J$200,MATCH(Data7[[#This Row],[Name:]],'Employee Info'!$B$3:$B$200,0),MATCH(Data7[[#Headers],[Phone]],'Employee Info'!$C$2:$J$2,0)),"")</f>
        <v/>
      </c>
      <c r="M41" s="19" t="str">
        <f>IFERROR(INDEX('Employee Info'!$C$3:$J$200,MATCH(Data7[[#This Row],[Name:]],'Employee Info'!$B$3:$B$200,0),MATCH(Data7[[#Headers],[Tech]],'Employee Info'!$C$2:$J$2,0)),"")</f>
        <v/>
      </c>
      <c r="N41" s="19" t="str">
        <f>IFERROR(INDEX('Employee Info'!$C$3:$J$200,MATCH(Data7[[#This Row],[Name:]],'Employee Info'!$B$3:$B$200,0),MATCH(Data7[[#Headers],[Other]],'Employee Info'!$C$2:$J$2,0)),"")</f>
        <v/>
      </c>
      <c r="O41" s="19">
        <f>IFERROR((Data7[[#This Row],[Hours:]]*SUM(Data7[[#This Row],[Rate]:[Other]])),"")</f>
        <v>0</v>
      </c>
      <c r="P41" s="7" t="str">
        <f>IF(Data7[[#This Row],[WO'#:]]="","Riley #","WO#")</f>
        <v>Riley #</v>
      </c>
      <c r="Q41" s="7">
        <f>IFERROR(WEEKNUM(Data7[[#This Row],[Date:]]),"")</f>
        <v>2</v>
      </c>
      <c r="R41" s="6">
        <f t="shared" si="0"/>
        <v>45298</v>
      </c>
      <c r="S41" s="6">
        <f>Data7[[#This Row],[Week Start]]+7</f>
        <v>45305</v>
      </c>
      <c r="T41" s="7" t="str">
        <f t="shared" si="1"/>
        <v>1/7/2024 - 1/14/2024</v>
      </c>
      <c r="U41" s="7" t="str">
        <f t="shared" si="2"/>
        <v>Time Card</v>
      </c>
      <c r="V41" s="8" t="str">
        <f>RIGHT(TEXT(Data7[[#This Row],[Date:]],"mmddyyyy"),4)</f>
        <v>2024</v>
      </c>
      <c r="W41" s="8" t="str">
        <f>MID(TEXT(Data7[[#This Row],[Date:]],"mmddyyyy"),3,2)</f>
        <v>13</v>
      </c>
      <c r="X41" s="8" t="str">
        <f>LEFT(TEXT(Data7[[#This Row],[Date:]],"mmddyyyy"),2)</f>
        <v>01</v>
      </c>
      <c r="Y41" s="6">
        <f>DATE(Data7[[#This Row],[Year]],Data7[[#This Row],[Month]],Data7[[#This Row],[Day]])</f>
        <v>45304</v>
      </c>
    </row>
    <row r="42" spans="1:25">
      <c r="A42" s="5">
        <v>45310.48907152778</v>
      </c>
      <c r="B42" s="7" t="s">
        <v>66</v>
      </c>
      <c r="C42" s="6" t="s">
        <v>85</v>
      </c>
      <c r="D42" s="7" t="s">
        <v>86</v>
      </c>
      <c r="E42" s="8">
        <v>8</v>
      </c>
      <c r="F42" s="7">
        <v>20028</v>
      </c>
      <c r="G42" s="7" t="s">
        <v>68</v>
      </c>
      <c r="H42" s="7" t="s">
        <v>69</v>
      </c>
      <c r="I42" s="7" t="s">
        <v>44</v>
      </c>
      <c r="J42" s="19" t="str">
        <f>IFERROR(INDEX('Employee Info'!$C$3:$E$200,MATCH(Data7[[#This Row],[Name:]],'Employee Info'!$B$3:$B$200,0),MATCH(Data7[[#This Row],[Hours Type:]],'Employee Info'!$C$2:$E$2,0)),"")</f>
        <v/>
      </c>
      <c r="K42" s="19" t="str">
        <f>IFERROR(INDEX('Employee Info'!$C$3:$J$200,MATCH(Data7[[#This Row],[Name:]],'Employee Info'!$B$3:$B$200,0),MATCH(Data7[[#Headers],[Truck]],'Employee Info'!$C$2:$J$2,0)),"")</f>
        <v/>
      </c>
      <c r="L42" s="19" t="str">
        <f>IFERROR(INDEX('Employee Info'!$C$3:$J$200,MATCH(Data7[[#This Row],[Name:]],'Employee Info'!$B$3:$B$200,0),MATCH(Data7[[#Headers],[Phone]],'Employee Info'!$C$2:$J$2,0)),"")</f>
        <v/>
      </c>
      <c r="M42" s="19" t="str">
        <f>IFERROR(INDEX('Employee Info'!$C$3:$J$200,MATCH(Data7[[#This Row],[Name:]],'Employee Info'!$B$3:$B$200,0),MATCH(Data7[[#Headers],[Tech]],'Employee Info'!$C$2:$J$2,0)),"")</f>
        <v/>
      </c>
      <c r="N42" s="19" t="str">
        <f>IFERROR(INDEX('Employee Info'!$C$3:$J$200,MATCH(Data7[[#This Row],[Name:]],'Employee Info'!$B$3:$B$200,0),MATCH(Data7[[#Headers],[Other]],'Employee Info'!$C$2:$J$2,0)),"")</f>
        <v/>
      </c>
      <c r="O42" s="19">
        <f>IFERROR((Data7[[#This Row],[Hours:]]*SUM(Data7[[#This Row],[Rate]:[Other]])),"")</f>
        <v>0</v>
      </c>
      <c r="P42" s="7" t="str">
        <f>IF(Data7[[#This Row],[WO'#:]]="","Riley #","WO#")</f>
        <v>WO#</v>
      </c>
      <c r="Q42" s="7">
        <f>IFERROR(WEEKNUM(Data7[[#This Row],[Date:]]),"")</f>
        <v>3</v>
      </c>
      <c r="R42" s="6">
        <f t="shared" si="0"/>
        <v>45305</v>
      </c>
      <c r="S42" s="6">
        <f>Data7[[#This Row],[Week Start]]+7</f>
        <v>45312</v>
      </c>
      <c r="T42" s="7" t="str">
        <f t="shared" si="1"/>
        <v>1/14/2024 - 1/21/2024</v>
      </c>
      <c r="U42" s="7" t="str">
        <f t="shared" si="2"/>
        <v>Time Card</v>
      </c>
      <c r="V42" s="8" t="str">
        <f>RIGHT(TEXT(Data7[[#This Row],[Date:]],"mmddyyyy"),4)</f>
        <v>2024</v>
      </c>
      <c r="W42" s="8" t="str">
        <f>MID(TEXT(Data7[[#This Row],[Date:]],"mmddyyyy"),3,2)</f>
        <v>15</v>
      </c>
      <c r="X42" s="8" t="str">
        <f>LEFT(TEXT(Data7[[#This Row],[Date:]],"mmddyyyy"),2)</f>
        <v>01</v>
      </c>
      <c r="Y42" s="6">
        <f>DATE(Data7[[#This Row],[Year]],Data7[[#This Row],[Month]],Data7[[#This Row],[Day]])</f>
        <v>45306</v>
      </c>
    </row>
    <row r="43" spans="1:25">
      <c r="A43" s="5">
        <v>45306.579577199074</v>
      </c>
      <c r="B43" s="7" t="s">
        <v>31</v>
      </c>
      <c r="C43" s="6" t="s">
        <v>85</v>
      </c>
      <c r="D43" s="7" t="s">
        <v>87</v>
      </c>
      <c r="E43" s="8">
        <v>1</v>
      </c>
      <c r="F43" s="7">
        <v>79024</v>
      </c>
      <c r="G43" s="7" t="s">
        <v>68</v>
      </c>
      <c r="H43" s="7" t="s">
        <v>69</v>
      </c>
      <c r="I43" s="7" t="s">
        <v>44</v>
      </c>
      <c r="J43" s="19" t="str">
        <f>IFERROR(INDEX('Employee Info'!$C$3:$E$200,MATCH(Data7[[#This Row],[Name:]],'Employee Info'!$B$3:$B$200,0),MATCH(Data7[[#This Row],[Hours Type:]],'Employee Info'!$C$2:$E$2,0)),"")</f>
        <v/>
      </c>
      <c r="K43" s="19" t="str">
        <f>IFERROR(INDEX('Employee Info'!$C$3:$J$200,MATCH(Data7[[#This Row],[Name:]],'Employee Info'!$B$3:$B$200,0),MATCH(Data7[[#Headers],[Truck]],'Employee Info'!$C$2:$J$2,0)),"")</f>
        <v/>
      </c>
      <c r="L43" s="19" t="str">
        <f>IFERROR(INDEX('Employee Info'!$C$3:$J$200,MATCH(Data7[[#This Row],[Name:]],'Employee Info'!$B$3:$B$200,0),MATCH(Data7[[#Headers],[Phone]],'Employee Info'!$C$2:$J$2,0)),"")</f>
        <v/>
      </c>
      <c r="M43" s="19" t="str">
        <f>IFERROR(INDEX('Employee Info'!$C$3:$J$200,MATCH(Data7[[#This Row],[Name:]],'Employee Info'!$B$3:$B$200,0),MATCH(Data7[[#Headers],[Tech]],'Employee Info'!$C$2:$J$2,0)),"")</f>
        <v/>
      </c>
      <c r="N43" s="19" t="str">
        <f>IFERROR(INDEX('Employee Info'!$C$3:$J$200,MATCH(Data7[[#This Row],[Name:]],'Employee Info'!$B$3:$B$200,0),MATCH(Data7[[#Headers],[Other]],'Employee Info'!$C$2:$J$2,0)),"")</f>
        <v/>
      </c>
      <c r="O43" s="19">
        <f>IFERROR((Data7[[#This Row],[Hours:]]*SUM(Data7[[#This Row],[Rate]:[Other]])),"")</f>
        <v>0</v>
      </c>
      <c r="P43" s="7" t="str">
        <f>IF(Data7[[#This Row],[WO'#:]]="","Riley #","WO#")</f>
        <v>WO#</v>
      </c>
      <c r="Q43" s="7">
        <f>IFERROR(WEEKNUM(Data7[[#This Row],[Date:]]),"")</f>
        <v>3</v>
      </c>
      <c r="R43" s="6">
        <f t="shared" si="0"/>
        <v>45305</v>
      </c>
      <c r="S43" s="6">
        <f>Data7[[#This Row],[Week Start]]+7</f>
        <v>45312</v>
      </c>
      <c r="T43" s="7" t="str">
        <f t="shared" si="1"/>
        <v>1/14/2024 - 1/21/2024</v>
      </c>
      <c r="U43" s="7" t="str">
        <f t="shared" si="2"/>
        <v>Time Card</v>
      </c>
      <c r="V43" s="8" t="str">
        <f>RIGHT(TEXT(Data7[[#This Row],[Date:]],"mmddyyyy"),4)</f>
        <v>2024</v>
      </c>
      <c r="W43" s="8" t="str">
        <f>MID(TEXT(Data7[[#This Row],[Date:]],"mmddyyyy"),3,2)</f>
        <v>15</v>
      </c>
      <c r="X43" s="8" t="str">
        <f>LEFT(TEXT(Data7[[#This Row],[Date:]],"mmddyyyy"),2)</f>
        <v>01</v>
      </c>
      <c r="Y43" s="6">
        <f>DATE(Data7[[#This Row],[Year]],Data7[[#This Row],[Month]],Data7[[#This Row],[Day]])</f>
        <v>45306</v>
      </c>
    </row>
    <row r="44" spans="1:25">
      <c r="A44" s="5">
        <v>45306.580322453701</v>
      </c>
      <c r="B44" s="7" t="s">
        <v>31</v>
      </c>
      <c r="C44" s="6" t="s">
        <v>85</v>
      </c>
      <c r="D44" s="7" t="s">
        <v>88</v>
      </c>
      <c r="E44" s="8">
        <v>7</v>
      </c>
      <c r="F44" s="7">
        <v>6984733</v>
      </c>
      <c r="G44" s="7" t="s">
        <v>89</v>
      </c>
      <c r="H44" s="7" t="s">
        <v>69</v>
      </c>
      <c r="I44" s="7" t="s">
        <v>44</v>
      </c>
      <c r="J44" s="19" t="str">
        <f>IFERROR(INDEX('Employee Info'!$C$3:$E$200,MATCH(Data7[[#This Row],[Name:]],'Employee Info'!$B$3:$B$200,0),MATCH(Data7[[#This Row],[Hours Type:]],'Employee Info'!$C$2:$E$2,0)),"")</f>
        <v/>
      </c>
      <c r="K44" s="19" t="str">
        <f>IFERROR(INDEX('Employee Info'!$C$3:$J$200,MATCH(Data7[[#This Row],[Name:]],'Employee Info'!$B$3:$B$200,0),MATCH(Data7[[#Headers],[Truck]],'Employee Info'!$C$2:$J$2,0)),"")</f>
        <v/>
      </c>
      <c r="L44" s="19" t="str">
        <f>IFERROR(INDEX('Employee Info'!$C$3:$J$200,MATCH(Data7[[#This Row],[Name:]],'Employee Info'!$B$3:$B$200,0),MATCH(Data7[[#Headers],[Phone]],'Employee Info'!$C$2:$J$2,0)),"")</f>
        <v/>
      </c>
      <c r="M44" s="19" t="str">
        <f>IFERROR(INDEX('Employee Info'!$C$3:$J$200,MATCH(Data7[[#This Row],[Name:]],'Employee Info'!$B$3:$B$200,0),MATCH(Data7[[#Headers],[Tech]],'Employee Info'!$C$2:$J$2,0)),"")</f>
        <v/>
      </c>
      <c r="N44" s="19" t="str">
        <f>IFERROR(INDEX('Employee Info'!$C$3:$J$200,MATCH(Data7[[#This Row],[Name:]],'Employee Info'!$B$3:$B$200,0),MATCH(Data7[[#Headers],[Other]],'Employee Info'!$C$2:$J$2,0)),"")</f>
        <v/>
      </c>
      <c r="O44" s="19">
        <f>IFERROR((Data7[[#This Row],[Hours:]]*SUM(Data7[[#This Row],[Rate]:[Other]])),"")</f>
        <v>0</v>
      </c>
      <c r="P44" s="7" t="str">
        <f>IF(Data7[[#This Row],[WO'#:]]="","Riley #","WO#")</f>
        <v>WO#</v>
      </c>
      <c r="Q44" s="7">
        <f>IFERROR(WEEKNUM(Data7[[#This Row],[Date:]]),"")</f>
        <v>3</v>
      </c>
      <c r="R44" s="6">
        <f t="shared" si="0"/>
        <v>45305</v>
      </c>
      <c r="S44" s="6">
        <f>Data7[[#This Row],[Week Start]]+7</f>
        <v>45312</v>
      </c>
      <c r="T44" s="7" t="str">
        <f t="shared" si="1"/>
        <v>1/14/2024 - 1/21/2024</v>
      </c>
      <c r="U44" s="7" t="str">
        <f t="shared" si="2"/>
        <v>Time Card</v>
      </c>
      <c r="V44" s="8" t="str">
        <f>RIGHT(TEXT(Data7[[#This Row],[Date:]],"mmddyyyy"),4)</f>
        <v>2024</v>
      </c>
      <c r="W44" s="8" t="str">
        <f>MID(TEXT(Data7[[#This Row],[Date:]],"mmddyyyy"),3,2)</f>
        <v>15</v>
      </c>
      <c r="X44" s="8" t="str">
        <f>LEFT(TEXT(Data7[[#This Row],[Date:]],"mmddyyyy"),2)</f>
        <v>01</v>
      </c>
      <c r="Y44" s="6">
        <f>DATE(Data7[[#This Row],[Year]],Data7[[#This Row],[Month]],Data7[[#This Row],[Day]])</f>
        <v>45306</v>
      </c>
    </row>
    <row r="45" spans="1:25">
      <c r="A45" s="5">
        <v>45306.581336111114</v>
      </c>
      <c r="B45" s="7" t="s">
        <v>35</v>
      </c>
      <c r="C45" s="6" t="s">
        <v>85</v>
      </c>
      <c r="D45" s="7" t="s">
        <v>90</v>
      </c>
      <c r="E45" s="8">
        <v>7</v>
      </c>
      <c r="F45" s="7">
        <v>6984733</v>
      </c>
      <c r="G45" s="7" t="s">
        <v>89</v>
      </c>
      <c r="H45" s="7" t="s">
        <v>69</v>
      </c>
      <c r="I45" s="7" t="s">
        <v>44</v>
      </c>
      <c r="J45" s="19" t="str">
        <f>IFERROR(INDEX('Employee Info'!$C$3:$E$200,MATCH(Data7[[#This Row],[Name:]],'Employee Info'!$B$3:$B$200,0),MATCH(Data7[[#This Row],[Hours Type:]],'Employee Info'!$C$2:$E$2,0)),"")</f>
        <v/>
      </c>
      <c r="K45" s="19" t="str">
        <f>IFERROR(INDEX('Employee Info'!$C$3:$J$200,MATCH(Data7[[#This Row],[Name:]],'Employee Info'!$B$3:$B$200,0),MATCH(Data7[[#Headers],[Truck]],'Employee Info'!$C$2:$J$2,0)),"")</f>
        <v/>
      </c>
      <c r="L45" s="19" t="str">
        <f>IFERROR(INDEX('Employee Info'!$C$3:$J$200,MATCH(Data7[[#This Row],[Name:]],'Employee Info'!$B$3:$B$200,0),MATCH(Data7[[#Headers],[Phone]],'Employee Info'!$C$2:$J$2,0)),"")</f>
        <v/>
      </c>
      <c r="M45" s="19" t="str">
        <f>IFERROR(INDEX('Employee Info'!$C$3:$J$200,MATCH(Data7[[#This Row],[Name:]],'Employee Info'!$B$3:$B$200,0),MATCH(Data7[[#Headers],[Tech]],'Employee Info'!$C$2:$J$2,0)),"")</f>
        <v/>
      </c>
      <c r="N45" s="19" t="str">
        <f>IFERROR(INDEX('Employee Info'!$C$3:$J$200,MATCH(Data7[[#This Row],[Name:]],'Employee Info'!$B$3:$B$200,0),MATCH(Data7[[#Headers],[Other]],'Employee Info'!$C$2:$J$2,0)),"")</f>
        <v/>
      </c>
      <c r="O45" s="19">
        <f>IFERROR((Data7[[#This Row],[Hours:]]*SUM(Data7[[#This Row],[Rate]:[Other]])),"")</f>
        <v>0</v>
      </c>
      <c r="P45" s="7" t="str">
        <f>IF(Data7[[#This Row],[WO'#:]]="","Riley #","WO#")</f>
        <v>WO#</v>
      </c>
      <c r="Q45" s="7">
        <f>IFERROR(WEEKNUM(Data7[[#This Row],[Date:]]),"")</f>
        <v>3</v>
      </c>
      <c r="R45" s="6">
        <f t="shared" si="0"/>
        <v>45305</v>
      </c>
      <c r="S45" s="6">
        <f>Data7[[#This Row],[Week Start]]+7</f>
        <v>45312</v>
      </c>
      <c r="T45" s="7" t="str">
        <f t="shared" si="1"/>
        <v>1/14/2024 - 1/21/2024</v>
      </c>
      <c r="U45" s="7" t="str">
        <f t="shared" si="2"/>
        <v>Time Card</v>
      </c>
      <c r="V45" s="8" t="str">
        <f>RIGHT(TEXT(Data7[[#This Row],[Date:]],"mmddyyyy"),4)</f>
        <v>2024</v>
      </c>
      <c r="W45" s="8" t="str">
        <f>MID(TEXT(Data7[[#This Row],[Date:]],"mmddyyyy"),3,2)</f>
        <v>15</v>
      </c>
      <c r="X45" s="8" t="str">
        <f>LEFT(TEXT(Data7[[#This Row],[Date:]],"mmddyyyy"),2)</f>
        <v>01</v>
      </c>
      <c r="Y45" s="6">
        <f>DATE(Data7[[#This Row],[Year]],Data7[[#This Row],[Month]],Data7[[#This Row],[Day]])</f>
        <v>45306</v>
      </c>
    </row>
    <row r="46" spans="1:25">
      <c r="A46" s="5">
        <v>45358.312533101853</v>
      </c>
      <c r="B46" s="7" t="s">
        <v>76</v>
      </c>
      <c r="C46" s="6" t="s">
        <v>85</v>
      </c>
      <c r="D46" s="7" t="s">
        <v>77</v>
      </c>
      <c r="E46" s="8">
        <v>3</v>
      </c>
      <c r="F46" s="7">
        <v>6984733</v>
      </c>
      <c r="G46" s="7" t="s">
        <v>68</v>
      </c>
      <c r="H46" s="7" t="s">
        <v>69</v>
      </c>
      <c r="I46" s="7" t="s">
        <v>44</v>
      </c>
      <c r="J46" s="19" t="str">
        <f>IFERROR(INDEX('Employee Info'!$C$3:$E$200,MATCH(Data7[[#This Row],[Name:]],'Employee Info'!$B$3:$B$200,0),MATCH(Data7[[#This Row],[Hours Type:]],'Employee Info'!$C$2:$E$2,0)),"")</f>
        <v/>
      </c>
      <c r="K46" s="19" t="str">
        <f>IFERROR(INDEX('Employee Info'!$C$3:$J$200,MATCH(Data7[[#This Row],[Name:]],'Employee Info'!$B$3:$B$200,0),MATCH(Data7[[#Headers],[Truck]],'Employee Info'!$C$2:$J$2,0)),"")</f>
        <v/>
      </c>
      <c r="L46" s="19" t="str">
        <f>IFERROR(INDEX('Employee Info'!$C$3:$J$200,MATCH(Data7[[#This Row],[Name:]],'Employee Info'!$B$3:$B$200,0),MATCH(Data7[[#Headers],[Phone]],'Employee Info'!$C$2:$J$2,0)),"")</f>
        <v/>
      </c>
      <c r="M46" s="19" t="str">
        <f>IFERROR(INDEX('Employee Info'!$C$3:$J$200,MATCH(Data7[[#This Row],[Name:]],'Employee Info'!$B$3:$B$200,0),MATCH(Data7[[#Headers],[Tech]],'Employee Info'!$C$2:$J$2,0)),"")</f>
        <v/>
      </c>
      <c r="N46" s="19" t="str">
        <f>IFERROR(INDEX('Employee Info'!$C$3:$J$200,MATCH(Data7[[#This Row],[Name:]],'Employee Info'!$B$3:$B$200,0),MATCH(Data7[[#Headers],[Other]],'Employee Info'!$C$2:$J$2,0)),"")</f>
        <v/>
      </c>
      <c r="O46" s="19">
        <f>IFERROR((Data7[[#This Row],[Hours:]]*SUM(Data7[[#This Row],[Rate]:[Other]])),"")</f>
        <v>0</v>
      </c>
      <c r="P46" s="7" t="str">
        <f>IF(Data7[[#This Row],[WO'#:]]="","Riley #","WO#")</f>
        <v>WO#</v>
      </c>
      <c r="Q46" s="7">
        <f>IFERROR(WEEKNUM(Data7[[#This Row],[Date:]]),"")</f>
        <v>3</v>
      </c>
      <c r="R46" s="6">
        <f t="shared" si="0"/>
        <v>45305</v>
      </c>
      <c r="S46" s="6">
        <f>Data7[[#This Row],[Week Start]]+7</f>
        <v>45312</v>
      </c>
      <c r="T46" s="7" t="str">
        <f t="shared" si="1"/>
        <v>1/14/2024 - 1/21/2024</v>
      </c>
      <c r="U46" s="7" t="str">
        <f t="shared" si="2"/>
        <v>Time Card</v>
      </c>
      <c r="V46" s="8" t="str">
        <f>RIGHT(TEXT(Data7[[#This Row],[Date:]],"mmddyyyy"),4)</f>
        <v>2024</v>
      </c>
      <c r="W46" s="8" t="str">
        <f>MID(TEXT(Data7[[#This Row],[Date:]],"mmddyyyy"),3,2)</f>
        <v>15</v>
      </c>
      <c r="X46" s="8" t="str">
        <f>LEFT(TEXT(Data7[[#This Row],[Date:]],"mmddyyyy"),2)</f>
        <v>01</v>
      </c>
      <c r="Y46" s="6">
        <f>DATE(Data7[[#This Row],[Year]],Data7[[#This Row],[Month]],Data7[[#This Row],[Day]])</f>
        <v>45306</v>
      </c>
    </row>
    <row r="47" spans="1:25">
      <c r="A47" s="5">
        <v>45306.581838888887</v>
      </c>
      <c r="B47" s="7" t="s">
        <v>35</v>
      </c>
      <c r="C47" s="6" t="s">
        <v>85</v>
      </c>
      <c r="D47" s="7" t="s">
        <v>91</v>
      </c>
      <c r="E47" s="8">
        <v>1</v>
      </c>
      <c r="F47" s="7" t="s">
        <v>68</v>
      </c>
      <c r="G47" s="7" t="s">
        <v>68</v>
      </c>
      <c r="H47" s="7" t="s">
        <v>92</v>
      </c>
      <c r="I47" s="7" t="s">
        <v>44</v>
      </c>
      <c r="J47" s="19" t="str">
        <f>IFERROR(INDEX('Employee Info'!$C$3:$E$200,MATCH(Data7[[#This Row],[Name:]],'Employee Info'!$B$3:$B$200,0),MATCH(Data7[[#This Row],[Hours Type:]],'Employee Info'!$C$2:$E$2,0)),"")</f>
        <v/>
      </c>
      <c r="K47" s="19" t="str">
        <f>IFERROR(INDEX('Employee Info'!$C$3:$J$200,MATCH(Data7[[#This Row],[Name:]],'Employee Info'!$B$3:$B$200,0),MATCH(Data7[[#Headers],[Truck]],'Employee Info'!$C$2:$J$2,0)),"")</f>
        <v/>
      </c>
      <c r="L47" s="19" t="str">
        <f>IFERROR(INDEX('Employee Info'!$C$3:$J$200,MATCH(Data7[[#This Row],[Name:]],'Employee Info'!$B$3:$B$200,0),MATCH(Data7[[#Headers],[Phone]],'Employee Info'!$C$2:$J$2,0)),"")</f>
        <v/>
      </c>
      <c r="M47" s="19" t="str">
        <f>IFERROR(INDEX('Employee Info'!$C$3:$J$200,MATCH(Data7[[#This Row],[Name:]],'Employee Info'!$B$3:$B$200,0),MATCH(Data7[[#Headers],[Tech]],'Employee Info'!$C$2:$J$2,0)),"")</f>
        <v/>
      </c>
      <c r="N47" s="19" t="str">
        <f>IFERROR(INDEX('Employee Info'!$C$3:$J$200,MATCH(Data7[[#This Row],[Name:]],'Employee Info'!$B$3:$B$200,0),MATCH(Data7[[#Headers],[Other]],'Employee Info'!$C$2:$J$2,0)),"")</f>
        <v/>
      </c>
      <c r="O47" s="19">
        <f>IFERROR((Data7[[#This Row],[Hours:]]*SUM(Data7[[#This Row],[Rate]:[Other]])),"")</f>
        <v>0</v>
      </c>
      <c r="P47" s="7" t="str">
        <f>IF(Data7[[#This Row],[WO'#:]]="","Riley #","WO#")</f>
        <v>Riley #</v>
      </c>
      <c r="Q47" s="7">
        <f>IFERROR(WEEKNUM(Data7[[#This Row],[Date:]]),"")</f>
        <v>3</v>
      </c>
      <c r="R47" s="6">
        <f t="shared" si="0"/>
        <v>45305</v>
      </c>
      <c r="S47" s="6">
        <f>Data7[[#This Row],[Week Start]]+7</f>
        <v>45312</v>
      </c>
      <c r="T47" s="7" t="str">
        <f t="shared" si="1"/>
        <v>1/14/2024 - 1/21/2024</v>
      </c>
      <c r="U47" s="7" t="str">
        <f t="shared" si="2"/>
        <v>Time Card</v>
      </c>
      <c r="V47" s="8" t="str">
        <f>RIGHT(TEXT(Data7[[#This Row],[Date:]],"mmddyyyy"),4)</f>
        <v>2024</v>
      </c>
      <c r="W47" s="8" t="str">
        <f>MID(TEXT(Data7[[#This Row],[Date:]],"mmddyyyy"),3,2)</f>
        <v>15</v>
      </c>
      <c r="X47" s="8" t="str">
        <f>LEFT(TEXT(Data7[[#This Row],[Date:]],"mmddyyyy"),2)</f>
        <v>01</v>
      </c>
      <c r="Y47" s="6">
        <f>DATE(Data7[[#This Row],[Year]],Data7[[#This Row],[Month]],Data7[[#This Row],[Day]])</f>
        <v>45306</v>
      </c>
    </row>
    <row r="48" spans="1:25">
      <c r="A48" s="5">
        <v>45310.492046296298</v>
      </c>
      <c r="B48" s="7" t="s">
        <v>66</v>
      </c>
      <c r="C48" s="6" t="s">
        <v>93</v>
      </c>
      <c r="D48" s="7" t="s">
        <v>86</v>
      </c>
      <c r="E48" s="8">
        <v>3</v>
      </c>
      <c r="F48" s="7">
        <v>20028</v>
      </c>
      <c r="G48" s="7" t="s">
        <v>68</v>
      </c>
      <c r="H48" s="7" t="s">
        <v>69</v>
      </c>
      <c r="I48" s="7" t="s">
        <v>44</v>
      </c>
      <c r="J48" s="19" t="str">
        <f>IFERROR(INDEX('Employee Info'!$C$3:$E$200,MATCH(Data7[[#This Row],[Name:]],'Employee Info'!$B$3:$B$200,0),MATCH(Data7[[#This Row],[Hours Type:]],'Employee Info'!$C$2:$E$2,0)),"")</f>
        <v/>
      </c>
      <c r="K48" s="19" t="str">
        <f>IFERROR(INDEX('Employee Info'!$C$3:$J$200,MATCH(Data7[[#This Row],[Name:]],'Employee Info'!$B$3:$B$200,0),MATCH(Data7[[#Headers],[Truck]],'Employee Info'!$C$2:$J$2,0)),"")</f>
        <v/>
      </c>
      <c r="L48" s="19" t="str">
        <f>IFERROR(INDEX('Employee Info'!$C$3:$J$200,MATCH(Data7[[#This Row],[Name:]],'Employee Info'!$B$3:$B$200,0),MATCH(Data7[[#Headers],[Phone]],'Employee Info'!$C$2:$J$2,0)),"")</f>
        <v/>
      </c>
      <c r="M48" s="19" t="str">
        <f>IFERROR(INDEX('Employee Info'!$C$3:$J$200,MATCH(Data7[[#This Row],[Name:]],'Employee Info'!$B$3:$B$200,0),MATCH(Data7[[#Headers],[Tech]],'Employee Info'!$C$2:$J$2,0)),"")</f>
        <v/>
      </c>
      <c r="N48" s="19" t="str">
        <f>IFERROR(INDEX('Employee Info'!$C$3:$J$200,MATCH(Data7[[#This Row],[Name:]],'Employee Info'!$B$3:$B$200,0),MATCH(Data7[[#Headers],[Other]],'Employee Info'!$C$2:$J$2,0)),"")</f>
        <v/>
      </c>
      <c r="O48" s="19">
        <f>IFERROR((Data7[[#This Row],[Hours:]]*SUM(Data7[[#This Row],[Rate]:[Other]])),"")</f>
        <v>0</v>
      </c>
      <c r="P48" s="7" t="str">
        <f>IF(Data7[[#This Row],[WO'#:]]="","Riley #","WO#")</f>
        <v>WO#</v>
      </c>
      <c r="Q48" s="7">
        <f>IFERROR(WEEKNUM(Data7[[#This Row],[Date:]]),"")</f>
        <v>3</v>
      </c>
      <c r="R48" s="6">
        <f t="shared" si="0"/>
        <v>45305</v>
      </c>
      <c r="S48" s="6">
        <f>Data7[[#This Row],[Week Start]]+7</f>
        <v>45312</v>
      </c>
      <c r="T48" s="7" t="str">
        <f t="shared" si="1"/>
        <v>1/14/2024 - 1/21/2024</v>
      </c>
      <c r="U48" s="7" t="str">
        <f t="shared" si="2"/>
        <v>Time Card</v>
      </c>
      <c r="V48" s="8" t="str">
        <f>RIGHT(TEXT(Data7[[#This Row],[Date:]],"mmddyyyy"),4)</f>
        <v>2024</v>
      </c>
      <c r="W48" s="8" t="str">
        <f>MID(TEXT(Data7[[#This Row],[Date:]],"mmddyyyy"),3,2)</f>
        <v>16</v>
      </c>
      <c r="X48" s="8" t="str">
        <f>LEFT(TEXT(Data7[[#This Row],[Date:]],"mmddyyyy"),2)</f>
        <v>01</v>
      </c>
      <c r="Y48" s="6">
        <f>DATE(Data7[[#This Row],[Year]],Data7[[#This Row],[Month]],Data7[[#This Row],[Day]])</f>
        <v>45307</v>
      </c>
    </row>
    <row r="49" spans="1:25">
      <c r="A49" s="5">
        <v>45307.57893541667</v>
      </c>
      <c r="B49" s="7" t="s">
        <v>31</v>
      </c>
      <c r="C49" s="6" t="s">
        <v>93</v>
      </c>
      <c r="D49" s="7" t="s">
        <v>94</v>
      </c>
      <c r="E49" s="8">
        <v>3</v>
      </c>
      <c r="F49" s="7">
        <v>79024</v>
      </c>
      <c r="G49" s="7" t="s">
        <v>68</v>
      </c>
      <c r="H49" s="7" t="s">
        <v>69</v>
      </c>
      <c r="I49" s="7" t="s">
        <v>44</v>
      </c>
      <c r="J49" s="19" t="str">
        <f>IFERROR(INDEX('Employee Info'!$C$3:$E$200,MATCH(Data7[[#This Row],[Name:]],'Employee Info'!$B$3:$B$200,0),MATCH(Data7[[#This Row],[Hours Type:]],'Employee Info'!$C$2:$E$2,0)),"")</f>
        <v/>
      </c>
      <c r="K49" s="19" t="str">
        <f>IFERROR(INDEX('Employee Info'!$C$3:$J$200,MATCH(Data7[[#This Row],[Name:]],'Employee Info'!$B$3:$B$200,0),MATCH(Data7[[#Headers],[Truck]],'Employee Info'!$C$2:$J$2,0)),"")</f>
        <v/>
      </c>
      <c r="L49" s="19" t="str">
        <f>IFERROR(INDEX('Employee Info'!$C$3:$J$200,MATCH(Data7[[#This Row],[Name:]],'Employee Info'!$B$3:$B$200,0),MATCH(Data7[[#Headers],[Phone]],'Employee Info'!$C$2:$J$2,0)),"")</f>
        <v/>
      </c>
      <c r="M49" s="19" t="str">
        <f>IFERROR(INDEX('Employee Info'!$C$3:$J$200,MATCH(Data7[[#This Row],[Name:]],'Employee Info'!$B$3:$B$200,0),MATCH(Data7[[#Headers],[Tech]],'Employee Info'!$C$2:$J$2,0)),"")</f>
        <v/>
      </c>
      <c r="N49" s="19" t="str">
        <f>IFERROR(INDEX('Employee Info'!$C$3:$J$200,MATCH(Data7[[#This Row],[Name:]],'Employee Info'!$B$3:$B$200,0),MATCH(Data7[[#Headers],[Other]],'Employee Info'!$C$2:$J$2,0)),"")</f>
        <v/>
      </c>
      <c r="O49" s="19">
        <f>IFERROR((Data7[[#This Row],[Hours:]]*SUM(Data7[[#This Row],[Rate]:[Other]])),"")</f>
        <v>0</v>
      </c>
      <c r="P49" s="7" t="str">
        <f>IF(Data7[[#This Row],[WO'#:]]="","Riley #","WO#")</f>
        <v>WO#</v>
      </c>
      <c r="Q49" s="7">
        <f>IFERROR(WEEKNUM(Data7[[#This Row],[Date:]]),"")</f>
        <v>3</v>
      </c>
      <c r="R49" s="6">
        <f t="shared" si="0"/>
        <v>45305</v>
      </c>
      <c r="S49" s="6">
        <f>Data7[[#This Row],[Week Start]]+7</f>
        <v>45312</v>
      </c>
      <c r="T49" s="7" t="str">
        <f t="shared" si="1"/>
        <v>1/14/2024 - 1/21/2024</v>
      </c>
      <c r="U49" s="7" t="str">
        <f t="shared" si="2"/>
        <v>Time Card</v>
      </c>
      <c r="V49" s="8" t="str">
        <f>RIGHT(TEXT(Data7[[#This Row],[Date:]],"mmddyyyy"),4)</f>
        <v>2024</v>
      </c>
      <c r="W49" s="8" t="str">
        <f>MID(TEXT(Data7[[#This Row],[Date:]],"mmddyyyy"),3,2)</f>
        <v>16</v>
      </c>
      <c r="X49" s="8" t="str">
        <f>LEFT(TEXT(Data7[[#This Row],[Date:]],"mmddyyyy"),2)</f>
        <v>01</v>
      </c>
      <c r="Y49" s="6">
        <f>DATE(Data7[[#This Row],[Year]],Data7[[#This Row],[Month]],Data7[[#This Row],[Day]])</f>
        <v>45307</v>
      </c>
    </row>
    <row r="50" spans="1:25">
      <c r="A50" s="5">
        <v>45310.488573379633</v>
      </c>
      <c r="B50" s="7" t="s">
        <v>66</v>
      </c>
      <c r="C50" s="6" t="s">
        <v>93</v>
      </c>
      <c r="D50" s="7" t="s">
        <v>95</v>
      </c>
      <c r="E50" s="8">
        <v>1</v>
      </c>
      <c r="F50" s="7">
        <v>79024</v>
      </c>
      <c r="G50" s="7" t="s">
        <v>68</v>
      </c>
      <c r="H50" s="7" t="s">
        <v>69</v>
      </c>
      <c r="I50" s="7" t="s">
        <v>44</v>
      </c>
      <c r="J50" s="19" t="str">
        <f>IFERROR(INDEX('Employee Info'!$C$3:$E$200,MATCH(Data7[[#This Row],[Name:]],'Employee Info'!$B$3:$B$200,0),MATCH(Data7[[#This Row],[Hours Type:]],'Employee Info'!$C$2:$E$2,0)),"")</f>
        <v/>
      </c>
      <c r="K50" s="19" t="str">
        <f>IFERROR(INDEX('Employee Info'!$C$3:$J$200,MATCH(Data7[[#This Row],[Name:]],'Employee Info'!$B$3:$B$200,0),MATCH(Data7[[#Headers],[Truck]],'Employee Info'!$C$2:$J$2,0)),"")</f>
        <v/>
      </c>
      <c r="L50" s="19" t="str">
        <f>IFERROR(INDEX('Employee Info'!$C$3:$J$200,MATCH(Data7[[#This Row],[Name:]],'Employee Info'!$B$3:$B$200,0),MATCH(Data7[[#Headers],[Phone]],'Employee Info'!$C$2:$J$2,0)),"")</f>
        <v/>
      </c>
      <c r="M50" s="19" t="str">
        <f>IFERROR(INDEX('Employee Info'!$C$3:$J$200,MATCH(Data7[[#This Row],[Name:]],'Employee Info'!$B$3:$B$200,0),MATCH(Data7[[#Headers],[Tech]],'Employee Info'!$C$2:$J$2,0)),"")</f>
        <v/>
      </c>
      <c r="N50" s="19" t="str">
        <f>IFERROR(INDEX('Employee Info'!$C$3:$J$200,MATCH(Data7[[#This Row],[Name:]],'Employee Info'!$B$3:$B$200,0),MATCH(Data7[[#Headers],[Other]],'Employee Info'!$C$2:$J$2,0)),"")</f>
        <v/>
      </c>
      <c r="O50" s="19">
        <f>IFERROR((Data7[[#This Row],[Hours:]]*SUM(Data7[[#This Row],[Rate]:[Other]])),"")</f>
        <v>0</v>
      </c>
      <c r="P50" s="7" t="str">
        <f>IF(Data7[[#This Row],[WO'#:]]="","Riley #","WO#")</f>
        <v>WO#</v>
      </c>
      <c r="Q50" s="7">
        <f>IFERROR(WEEKNUM(Data7[[#This Row],[Date:]]),"")</f>
        <v>3</v>
      </c>
      <c r="R50" s="6">
        <f t="shared" si="0"/>
        <v>45305</v>
      </c>
      <c r="S50" s="6">
        <f>Data7[[#This Row],[Week Start]]+7</f>
        <v>45312</v>
      </c>
      <c r="T50" s="7" t="str">
        <f t="shared" si="1"/>
        <v>1/14/2024 - 1/21/2024</v>
      </c>
      <c r="U50" s="7" t="str">
        <f t="shared" si="2"/>
        <v>Time Card</v>
      </c>
      <c r="V50" s="8" t="str">
        <f>RIGHT(TEXT(Data7[[#This Row],[Date:]],"mmddyyyy"),4)</f>
        <v>2024</v>
      </c>
      <c r="W50" s="8" t="str">
        <f>MID(TEXT(Data7[[#This Row],[Date:]],"mmddyyyy"),3,2)</f>
        <v>16</v>
      </c>
      <c r="X50" s="8" t="str">
        <f>LEFT(TEXT(Data7[[#This Row],[Date:]],"mmddyyyy"),2)</f>
        <v>01</v>
      </c>
      <c r="Y50" s="6">
        <f>DATE(Data7[[#This Row],[Year]],Data7[[#This Row],[Month]],Data7[[#This Row],[Day]])</f>
        <v>45307</v>
      </c>
    </row>
    <row r="51" spans="1:25">
      <c r="A51" s="5">
        <v>45307.578191319444</v>
      </c>
      <c r="B51" s="7" t="s">
        <v>35</v>
      </c>
      <c r="C51" s="6" t="s">
        <v>93</v>
      </c>
      <c r="D51" s="7" t="s">
        <v>96</v>
      </c>
      <c r="E51" s="8">
        <v>8</v>
      </c>
      <c r="F51" s="7">
        <v>6984733</v>
      </c>
      <c r="G51" s="7" t="s">
        <v>89</v>
      </c>
      <c r="H51" s="7" t="s">
        <v>69</v>
      </c>
      <c r="I51" s="7" t="s">
        <v>44</v>
      </c>
      <c r="J51" s="19" t="str">
        <f>IFERROR(INDEX('Employee Info'!$C$3:$E$200,MATCH(Data7[[#This Row],[Name:]],'Employee Info'!$B$3:$B$200,0),MATCH(Data7[[#This Row],[Hours Type:]],'Employee Info'!$C$2:$E$2,0)),"")</f>
        <v/>
      </c>
      <c r="K51" s="19" t="str">
        <f>IFERROR(INDEX('Employee Info'!$C$3:$J$200,MATCH(Data7[[#This Row],[Name:]],'Employee Info'!$B$3:$B$200,0),MATCH(Data7[[#Headers],[Truck]],'Employee Info'!$C$2:$J$2,0)),"")</f>
        <v/>
      </c>
      <c r="L51" s="19" t="str">
        <f>IFERROR(INDEX('Employee Info'!$C$3:$J$200,MATCH(Data7[[#This Row],[Name:]],'Employee Info'!$B$3:$B$200,0),MATCH(Data7[[#Headers],[Phone]],'Employee Info'!$C$2:$J$2,0)),"")</f>
        <v/>
      </c>
      <c r="M51" s="19" t="str">
        <f>IFERROR(INDEX('Employee Info'!$C$3:$J$200,MATCH(Data7[[#This Row],[Name:]],'Employee Info'!$B$3:$B$200,0),MATCH(Data7[[#Headers],[Tech]],'Employee Info'!$C$2:$J$2,0)),"")</f>
        <v/>
      </c>
      <c r="N51" s="19" t="str">
        <f>IFERROR(INDEX('Employee Info'!$C$3:$J$200,MATCH(Data7[[#This Row],[Name:]],'Employee Info'!$B$3:$B$200,0),MATCH(Data7[[#Headers],[Other]],'Employee Info'!$C$2:$J$2,0)),"")</f>
        <v/>
      </c>
      <c r="O51" s="19">
        <f>IFERROR((Data7[[#This Row],[Hours:]]*SUM(Data7[[#This Row],[Rate]:[Other]])),"")</f>
        <v>0</v>
      </c>
      <c r="P51" s="7" t="str">
        <f>IF(Data7[[#This Row],[WO'#:]]="","Riley #","WO#")</f>
        <v>WO#</v>
      </c>
      <c r="Q51" s="7">
        <f>IFERROR(WEEKNUM(Data7[[#This Row],[Date:]]),"")</f>
        <v>3</v>
      </c>
      <c r="R51" s="6">
        <f t="shared" si="0"/>
        <v>45305</v>
      </c>
      <c r="S51" s="6">
        <f>Data7[[#This Row],[Week Start]]+7</f>
        <v>45312</v>
      </c>
      <c r="T51" s="7" t="str">
        <f t="shared" si="1"/>
        <v>1/14/2024 - 1/21/2024</v>
      </c>
      <c r="U51" s="7" t="str">
        <f t="shared" si="2"/>
        <v>Time Card</v>
      </c>
      <c r="V51" s="8" t="str">
        <f>RIGHT(TEXT(Data7[[#This Row],[Date:]],"mmddyyyy"),4)</f>
        <v>2024</v>
      </c>
      <c r="W51" s="8" t="str">
        <f>MID(TEXT(Data7[[#This Row],[Date:]],"mmddyyyy"),3,2)</f>
        <v>16</v>
      </c>
      <c r="X51" s="8" t="str">
        <f>LEFT(TEXT(Data7[[#This Row],[Date:]],"mmddyyyy"),2)</f>
        <v>01</v>
      </c>
      <c r="Y51" s="6">
        <f>DATE(Data7[[#This Row],[Year]],Data7[[#This Row],[Month]],Data7[[#This Row],[Day]])</f>
        <v>45307</v>
      </c>
    </row>
    <row r="52" spans="1:25">
      <c r="A52" s="5">
        <v>45307.578450462963</v>
      </c>
      <c r="B52" s="7" t="s">
        <v>31</v>
      </c>
      <c r="C52" s="6" t="s">
        <v>93</v>
      </c>
      <c r="D52" s="7" t="s">
        <v>96</v>
      </c>
      <c r="E52" s="8">
        <v>5</v>
      </c>
      <c r="F52" s="7">
        <v>6984733</v>
      </c>
      <c r="G52" s="7" t="s">
        <v>89</v>
      </c>
      <c r="H52" s="7" t="s">
        <v>69</v>
      </c>
      <c r="I52" s="7" t="s">
        <v>44</v>
      </c>
      <c r="J52" s="19" t="str">
        <f>IFERROR(INDEX('Employee Info'!$C$3:$E$200,MATCH(Data7[[#This Row],[Name:]],'Employee Info'!$B$3:$B$200,0),MATCH(Data7[[#This Row],[Hours Type:]],'Employee Info'!$C$2:$E$2,0)),"")</f>
        <v/>
      </c>
      <c r="K52" s="19" t="str">
        <f>IFERROR(INDEX('Employee Info'!$C$3:$J$200,MATCH(Data7[[#This Row],[Name:]],'Employee Info'!$B$3:$B$200,0),MATCH(Data7[[#Headers],[Truck]],'Employee Info'!$C$2:$J$2,0)),"")</f>
        <v/>
      </c>
      <c r="L52" s="19" t="str">
        <f>IFERROR(INDEX('Employee Info'!$C$3:$J$200,MATCH(Data7[[#This Row],[Name:]],'Employee Info'!$B$3:$B$200,0),MATCH(Data7[[#Headers],[Phone]],'Employee Info'!$C$2:$J$2,0)),"")</f>
        <v/>
      </c>
      <c r="M52" s="19" t="str">
        <f>IFERROR(INDEX('Employee Info'!$C$3:$J$200,MATCH(Data7[[#This Row],[Name:]],'Employee Info'!$B$3:$B$200,0),MATCH(Data7[[#Headers],[Tech]],'Employee Info'!$C$2:$J$2,0)),"")</f>
        <v/>
      </c>
      <c r="N52" s="19" t="str">
        <f>IFERROR(INDEX('Employee Info'!$C$3:$J$200,MATCH(Data7[[#This Row],[Name:]],'Employee Info'!$B$3:$B$200,0),MATCH(Data7[[#Headers],[Other]],'Employee Info'!$C$2:$J$2,0)),"")</f>
        <v/>
      </c>
      <c r="O52" s="19">
        <f>IFERROR((Data7[[#This Row],[Hours:]]*SUM(Data7[[#This Row],[Rate]:[Other]])),"")</f>
        <v>0</v>
      </c>
      <c r="P52" s="7" t="str">
        <f>IF(Data7[[#This Row],[WO'#:]]="","Riley #","WO#")</f>
        <v>WO#</v>
      </c>
      <c r="Q52" s="7">
        <f>IFERROR(WEEKNUM(Data7[[#This Row],[Date:]]),"")</f>
        <v>3</v>
      </c>
      <c r="R52" s="6">
        <f t="shared" si="0"/>
        <v>45305</v>
      </c>
      <c r="S52" s="6">
        <f>Data7[[#This Row],[Week Start]]+7</f>
        <v>45312</v>
      </c>
      <c r="T52" s="7" t="str">
        <f t="shared" si="1"/>
        <v>1/14/2024 - 1/21/2024</v>
      </c>
      <c r="U52" s="7" t="str">
        <f t="shared" si="2"/>
        <v>Time Card</v>
      </c>
      <c r="V52" s="8" t="str">
        <f>RIGHT(TEXT(Data7[[#This Row],[Date:]],"mmddyyyy"),4)</f>
        <v>2024</v>
      </c>
      <c r="W52" s="8" t="str">
        <f>MID(TEXT(Data7[[#This Row],[Date:]],"mmddyyyy"),3,2)</f>
        <v>16</v>
      </c>
      <c r="X52" s="8" t="str">
        <f>LEFT(TEXT(Data7[[#This Row],[Date:]],"mmddyyyy"),2)</f>
        <v>01</v>
      </c>
      <c r="Y52" s="6">
        <f>DATE(Data7[[#This Row],[Year]],Data7[[#This Row],[Month]],Data7[[#This Row],[Day]])</f>
        <v>45307</v>
      </c>
    </row>
    <row r="53" spans="1:25">
      <c r="A53" s="5">
        <v>45358.312834375</v>
      </c>
      <c r="B53" s="7" t="s">
        <v>76</v>
      </c>
      <c r="C53" s="6" t="s">
        <v>93</v>
      </c>
      <c r="D53" s="7" t="s">
        <v>77</v>
      </c>
      <c r="E53" s="8">
        <v>1</v>
      </c>
      <c r="F53" s="7">
        <v>6984733</v>
      </c>
      <c r="G53" s="7" t="s">
        <v>68</v>
      </c>
      <c r="H53" s="7" t="s">
        <v>69</v>
      </c>
      <c r="I53" s="7" t="s">
        <v>44</v>
      </c>
      <c r="J53" s="19" t="str">
        <f>IFERROR(INDEX('Employee Info'!$C$3:$E$200,MATCH(Data7[[#This Row],[Name:]],'Employee Info'!$B$3:$B$200,0),MATCH(Data7[[#This Row],[Hours Type:]],'Employee Info'!$C$2:$E$2,0)),"")</f>
        <v/>
      </c>
      <c r="K53" s="19" t="str">
        <f>IFERROR(INDEX('Employee Info'!$C$3:$J$200,MATCH(Data7[[#This Row],[Name:]],'Employee Info'!$B$3:$B$200,0),MATCH(Data7[[#Headers],[Truck]],'Employee Info'!$C$2:$J$2,0)),"")</f>
        <v/>
      </c>
      <c r="L53" s="19" t="str">
        <f>IFERROR(INDEX('Employee Info'!$C$3:$J$200,MATCH(Data7[[#This Row],[Name:]],'Employee Info'!$B$3:$B$200,0),MATCH(Data7[[#Headers],[Phone]],'Employee Info'!$C$2:$J$2,0)),"")</f>
        <v/>
      </c>
      <c r="M53" s="19" t="str">
        <f>IFERROR(INDEX('Employee Info'!$C$3:$J$200,MATCH(Data7[[#This Row],[Name:]],'Employee Info'!$B$3:$B$200,0),MATCH(Data7[[#Headers],[Tech]],'Employee Info'!$C$2:$J$2,0)),"")</f>
        <v/>
      </c>
      <c r="N53" s="19" t="str">
        <f>IFERROR(INDEX('Employee Info'!$C$3:$J$200,MATCH(Data7[[#This Row],[Name:]],'Employee Info'!$B$3:$B$200,0),MATCH(Data7[[#Headers],[Other]],'Employee Info'!$C$2:$J$2,0)),"")</f>
        <v/>
      </c>
      <c r="O53" s="19">
        <f>IFERROR((Data7[[#This Row],[Hours:]]*SUM(Data7[[#This Row],[Rate]:[Other]])),"")</f>
        <v>0</v>
      </c>
      <c r="P53" s="7" t="str">
        <f>IF(Data7[[#This Row],[WO'#:]]="","Riley #","WO#")</f>
        <v>WO#</v>
      </c>
      <c r="Q53" s="7">
        <f>IFERROR(WEEKNUM(Data7[[#This Row],[Date:]]),"")</f>
        <v>3</v>
      </c>
      <c r="R53" s="6">
        <f t="shared" si="0"/>
        <v>45305</v>
      </c>
      <c r="S53" s="6">
        <f>Data7[[#This Row],[Week Start]]+7</f>
        <v>45312</v>
      </c>
      <c r="T53" s="7" t="str">
        <f t="shared" si="1"/>
        <v>1/14/2024 - 1/21/2024</v>
      </c>
      <c r="U53" s="7" t="str">
        <f t="shared" si="2"/>
        <v>Time Card</v>
      </c>
      <c r="V53" s="8" t="str">
        <f>RIGHT(TEXT(Data7[[#This Row],[Date:]],"mmddyyyy"),4)</f>
        <v>2024</v>
      </c>
      <c r="W53" s="8" t="str">
        <f>MID(TEXT(Data7[[#This Row],[Date:]],"mmddyyyy"),3,2)</f>
        <v>16</v>
      </c>
      <c r="X53" s="8" t="str">
        <f>LEFT(TEXT(Data7[[#This Row],[Date:]],"mmddyyyy"),2)</f>
        <v>01</v>
      </c>
      <c r="Y53" s="6">
        <f>DATE(Data7[[#This Row],[Year]],Data7[[#This Row],[Month]],Data7[[#This Row],[Day]])</f>
        <v>45307</v>
      </c>
    </row>
    <row r="54" spans="1:25">
      <c r="A54" s="5">
        <v>45310.492435185188</v>
      </c>
      <c r="B54" s="7" t="s">
        <v>66</v>
      </c>
      <c r="C54" s="6" t="s">
        <v>93</v>
      </c>
      <c r="D54" s="7" t="s">
        <v>86</v>
      </c>
      <c r="E54" s="8">
        <v>4</v>
      </c>
      <c r="F54" s="7" t="s">
        <v>68</v>
      </c>
      <c r="G54" s="7" t="s">
        <v>68</v>
      </c>
      <c r="H54" s="7" t="s">
        <v>97</v>
      </c>
      <c r="I54" s="7" t="s">
        <v>44</v>
      </c>
      <c r="J54" s="19" t="str">
        <f>IFERROR(INDEX('Employee Info'!$C$3:$E$200,MATCH(Data7[[#This Row],[Name:]],'Employee Info'!$B$3:$B$200,0),MATCH(Data7[[#This Row],[Hours Type:]],'Employee Info'!$C$2:$E$2,0)),"")</f>
        <v/>
      </c>
      <c r="K54" s="19" t="str">
        <f>IFERROR(INDEX('Employee Info'!$C$3:$J$200,MATCH(Data7[[#This Row],[Name:]],'Employee Info'!$B$3:$B$200,0),MATCH(Data7[[#Headers],[Truck]],'Employee Info'!$C$2:$J$2,0)),"")</f>
        <v/>
      </c>
      <c r="L54" s="19" t="str">
        <f>IFERROR(INDEX('Employee Info'!$C$3:$J$200,MATCH(Data7[[#This Row],[Name:]],'Employee Info'!$B$3:$B$200,0),MATCH(Data7[[#Headers],[Phone]],'Employee Info'!$C$2:$J$2,0)),"")</f>
        <v/>
      </c>
      <c r="M54" s="19" t="str">
        <f>IFERROR(INDEX('Employee Info'!$C$3:$J$200,MATCH(Data7[[#This Row],[Name:]],'Employee Info'!$B$3:$B$200,0),MATCH(Data7[[#Headers],[Tech]],'Employee Info'!$C$2:$J$2,0)),"")</f>
        <v/>
      </c>
      <c r="N54" s="19" t="str">
        <f>IFERROR(INDEX('Employee Info'!$C$3:$J$200,MATCH(Data7[[#This Row],[Name:]],'Employee Info'!$B$3:$B$200,0),MATCH(Data7[[#Headers],[Other]],'Employee Info'!$C$2:$J$2,0)),"")</f>
        <v/>
      </c>
      <c r="O54" s="19">
        <f>IFERROR((Data7[[#This Row],[Hours:]]*SUM(Data7[[#This Row],[Rate]:[Other]])),"")</f>
        <v>0</v>
      </c>
      <c r="P54" s="7" t="str">
        <f>IF(Data7[[#This Row],[WO'#:]]="","Riley #","WO#")</f>
        <v>Riley #</v>
      </c>
      <c r="Q54" s="7">
        <f>IFERROR(WEEKNUM(Data7[[#This Row],[Date:]]),"")</f>
        <v>3</v>
      </c>
      <c r="R54" s="6">
        <f t="shared" si="0"/>
        <v>45305</v>
      </c>
      <c r="S54" s="6">
        <f>Data7[[#This Row],[Week Start]]+7</f>
        <v>45312</v>
      </c>
      <c r="T54" s="7" t="str">
        <f t="shared" si="1"/>
        <v>1/14/2024 - 1/21/2024</v>
      </c>
      <c r="U54" s="7" t="str">
        <f t="shared" si="2"/>
        <v>Time Card</v>
      </c>
      <c r="V54" s="8" t="str">
        <f>RIGHT(TEXT(Data7[[#This Row],[Date:]],"mmddyyyy"),4)</f>
        <v>2024</v>
      </c>
      <c r="W54" s="8" t="str">
        <f>MID(TEXT(Data7[[#This Row],[Date:]],"mmddyyyy"),3,2)</f>
        <v>16</v>
      </c>
      <c r="X54" s="8" t="str">
        <f>LEFT(TEXT(Data7[[#This Row],[Date:]],"mmddyyyy"),2)</f>
        <v>01</v>
      </c>
      <c r="Y54" s="6">
        <f>DATE(Data7[[#This Row],[Year]],Data7[[#This Row],[Month]],Data7[[#This Row],[Day]])</f>
        <v>45307</v>
      </c>
    </row>
    <row r="55" spans="1:25">
      <c r="A55" s="5">
        <v>45310.498970717592</v>
      </c>
      <c r="B55" s="7" t="s">
        <v>66</v>
      </c>
      <c r="C55" s="6" t="s">
        <v>98</v>
      </c>
      <c r="D55" s="7" t="s">
        <v>99</v>
      </c>
      <c r="E55" s="8">
        <v>8</v>
      </c>
      <c r="F55" s="7">
        <v>20028</v>
      </c>
      <c r="G55" s="7" t="s">
        <v>68</v>
      </c>
      <c r="H55" s="7" t="s">
        <v>69</v>
      </c>
      <c r="I55" s="7" t="s">
        <v>44</v>
      </c>
      <c r="J55" s="19" t="str">
        <f>IFERROR(INDEX('Employee Info'!$C$3:$E$200,MATCH(Data7[[#This Row],[Name:]],'Employee Info'!$B$3:$B$200,0),MATCH(Data7[[#This Row],[Hours Type:]],'Employee Info'!$C$2:$E$2,0)),"")</f>
        <v/>
      </c>
      <c r="K55" s="19" t="str">
        <f>IFERROR(INDEX('Employee Info'!$C$3:$J$200,MATCH(Data7[[#This Row],[Name:]],'Employee Info'!$B$3:$B$200,0),MATCH(Data7[[#Headers],[Truck]],'Employee Info'!$C$2:$J$2,0)),"")</f>
        <v/>
      </c>
      <c r="L55" s="19" t="str">
        <f>IFERROR(INDEX('Employee Info'!$C$3:$J$200,MATCH(Data7[[#This Row],[Name:]],'Employee Info'!$B$3:$B$200,0),MATCH(Data7[[#Headers],[Phone]],'Employee Info'!$C$2:$J$2,0)),"")</f>
        <v/>
      </c>
      <c r="M55" s="19" t="str">
        <f>IFERROR(INDEX('Employee Info'!$C$3:$J$200,MATCH(Data7[[#This Row],[Name:]],'Employee Info'!$B$3:$B$200,0),MATCH(Data7[[#Headers],[Tech]],'Employee Info'!$C$2:$J$2,0)),"")</f>
        <v/>
      </c>
      <c r="N55" s="19" t="str">
        <f>IFERROR(INDEX('Employee Info'!$C$3:$J$200,MATCH(Data7[[#This Row],[Name:]],'Employee Info'!$B$3:$B$200,0),MATCH(Data7[[#Headers],[Other]],'Employee Info'!$C$2:$J$2,0)),"")</f>
        <v/>
      </c>
      <c r="O55" s="19">
        <f>IFERROR((Data7[[#This Row],[Hours:]]*SUM(Data7[[#This Row],[Rate]:[Other]])),"")</f>
        <v>0</v>
      </c>
      <c r="P55" s="7" t="str">
        <f>IF(Data7[[#This Row],[WO'#:]]="","Riley #","WO#")</f>
        <v>WO#</v>
      </c>
      <c r="Q55" s="7">
        <f>IFERROR(WEEKNUM(Data7[[#This Row],[Date:]]),"")</f>
        <v>3</v>
      </c>
      <c r="R55" s="6">
        <f t="shared" si="0"/>
        <v>45305</v>
      </c>
      <c r="S55" s="6">
        <f>Data7[[#This Row],[Week Start]]+7</f>
        <v>45312</v>
      </c>
      <c r="T55" s="7" t="str">
        <f t="shared" si="1"/>
        <v>1/14/2024 - 1/21/2024</v>
      </c>
      <c r="U55" s="7" t="str">
        <f t="shared" si="2"/>
        <v>Time Card</v>
      </c>
      <c r="V55" s="8" t="str">
        <f>RIGHT(TEXT(Data7[[#This Row],[Date:]],"mmddyyyy"),4)</f>
        <v>2024</v>
      </c>
      <c r="W55" s="8" t="str">
        <f>MID(TEXT(Data7[[#This Row],[Date:]],"mmddyyyy"),3,2)</f>
        <v>17</v>
      </c>
      <c r="X55" s="8" t="str">
        <f>LEFT(TEXT(Data7[[#This Row],[Date:]],"mmddyyyy"),2)</f>
        <v>01</v>
      </c>
      <c r="Y55" s="6">
        <f>DATE(Data7[[#This Row],[Year]],Data7[[#This Row],[Month]],Data7[[#This Row],[Day]])</f>
        <v>45308</v>
      </c>
    </row>
    <row r="56" spans="1:25">
      <c r="A56" s="5">
        <v>45308.58134733796</v>
      </c>
      <c r="B56" s="7" t="s">
        <v>31</v>
      </c>
      <c r="C56" s="6" t="s">
        <v>98</v>
      </c>
      <c r="D56" s="7" t="s">
        <v>100</v>
      </c>
      <c r="E56" s="8">
        <v>8</v>
      </c>
      <c r="F56" s="7">
        <v>6984733</v>
      </c>
      <c r="G56" s="7" t="s">
        <v>89</v>
      </c>
      <c r="H56" s="7" t="s">
        <v>69</v>
      </c>
      <c r="I56" s="7" t="s">
        <v>44</v>
      </c>
      <c r="J56" s="19" t="str">
        <f>IFERROR(INDEX('Employee Info'!$C$3:$E$200,MATCH(Data7[[#This Row],[Name:]],'Employee Info'!$B$3:$B$200,0),MATCH(Data7[[#This Row],[Hours Type:]],'Employee Info'!$C$2:$E$2,0)),"")</f>
        <v/>
      </c>
      <c r="K56" s="19" t="str">
        <f>IFERROR(INDEX('Employee Info'!$C$3:$J$200,MATCH(Data7[[#This Row],[Name:]],'Employee Info'!$B$3:$B$200,0),MATCH(Data7[[#Headers],[Truck]],'Employee Info'!$C$2:$J$2,0)),"")</f>
        <v/>
      </c>
      <c r="L56" s="19" t="str">
        <f>IFERROR(INDEX('Employee Info'!$C$3:$J$200,MATCH(Data7[[#This Row],[Name:]],'Employee Info'!$B$3:$B$200,0),MATCH(Data7[[#Headers],[Phone]],'Employee Info'!$C$2:$J$2,0)),"")</f>
        <v/>
      </c>
      <c r="M56" s="19" t="str">
        <f>IFERROR(INDEX('Employee Info'!$C$3:$J$200,MATCH(Data7[[#This Row],[Name:]],'Employee Info'!$B$3:$B$200,0),MATCH(Data7[[#Headers],[Tech]],'Employee Info'!$C$2:$J$2,0)),"")</f>
        <v/>
      </c>
      <c r="N56" s="19" t="str">
        <f>IFERROR(INDEX('Employee Info'!$C$3:$J$200,MATCH(Data7[[#This Row],[Name:]],'Employee Info'!$B$3:$B$200,0),MATCH(Data7[[#Headers],[Other]],'Employee Info'!$C$2:$J$2,0)),"")</f>
        <v/>
      </c>
      <c r="O56" s="19">
        <f>IFERROR((Data7[[#This Row],[Hours:]]*SUM(Data7[[#This Row],[Rate]:[Other]])),"")</f>
        <v>0</v>
      </c>
      <c r="P56" s="7" t="str">
        <f>IF(Data7[[#This Row],[WO'#:]]="","Riley #","WO#")</f>
        <v>WO#</v>
      </c>
      <c r="Q56" s="7">
        <f>IFERROR(WEEKNUM(Data7[[#This Row],[Date:]]),"")</f>
        <v>3</v>
      </c>
      <c r="R56" s="6">
        <f t="shared" si="0"/>
        <v>45305</v>
      </c>
      <c r="S56" s="6">
        <f>Data7[[#This Row],[Week Start]]+7</f>
        <v>45312</v>
      </c>
      <c r="T56" s="7" t="str">
        <f t="shared" si="1"/>
        <v>1/14/2024 - 1/21/2024</v>
      </c>
      <c r="U56" s="7" t="str">
        <f t="shared" si="2"/>
        <v>Time Card</v>
      </c>
      <c r="V56" s="8" t="str">
        <f>RIGHT(TEXT(Data7[[#This Row],[Date:]],"mmddyyyy"),4)</f>
        <v>2024</v>
      </c>
      <c r="W56" s="8" t="str">
        <f>MID(TEXT(Data7[[#This Row],[Date:]],"mmddyyyy"),3,2)</f>
        <v>17</v>
      </c>
      <c r="X56" s="8" t="str">
        <f>LEFT(TEXT(Data7[[#This Row],[Date:]],"mmddyyyy"),2)</f>
        <v>01</v>
      </c>
      <c r="Y56" s="6">
        <f>DATE(Data7[[#This Row],[Year]],Data7[[#This Row],[Month]],Data7[[#This Row],[Day]])</f>
        <v>45308</v>
      </c>
    </row>
    <row r="57" spans="1:25">
      <c r="A57" s="5">
        <v>45309.251657407411</v>
      </c>
      <c r="B57" s="7" t="s">
        <v>35</v>
      </c>
      <c r="C57" s="6" t="s">
        <v>98</v>
      </c>
      <c r="D57" s="7" t="s">
        <v>100</v>
      </c>
      <c r="E57" s="8">
        <v>8</v>
      </c>
      <c r="F57" s="7">
        <v>6984733</v>
      </c>
      <c r="G57" s="7" t="s">
        <v>89</v>
      </c>
      <c r="H57" s="7" t="s">
        <v>69</v>
      </c>
      <c r="I57" s="7" t="s">
        <v>44</v>
      </c>
      <c r="J57" s="19" t="str">
        <f>IFERROR(INDEX('Employee Info'!$C$3:$E$200,MATCH(Data7[[#This Row],[Name:]],'Employee Info'!$B$3:$B$200,0),MATCH(Data7[[#This Row],[Hours Type:]],'Employee Info'!$C$2:$E$2,0)),"")</f>
        <v/>
      </c>
      <c r="K57" s="19" t="str">
        <f>IFERROR(INDEX('Employee Info'!$C$3:$J$200,MATCH(Data7[[#This Row],[Name:]],'Employee Info'!$B$3:$B$200,0),MATCH(Data7[[#Headers],[Truck]],'Employee Info'!$C$2:$J$2,0)),"")</f>
        <v/>
      </c>
      <c r="L57" s="19" t="str">
        <f>IFERROR(INDEX('Employee Info'!$C$3:$J$200,MATCH(Data7[[#This Row],[Name:]],'Employee Info'!$B$3:$B$200,0),MATCH(Data7[[#Headers],[Phone]],'Employee Info'!$C$2:$J$2,0)),"")</f>
        <v/>
      </c>
      <c r="M57" s="19" t="str">
        <f>IFERROR(INDEX('Employee Info'!$C$3:$J$200,MATCH(Data7[[#This Row],[Name:]],'Employee Info'!$B$3:$B$200,0),MATCH(Data7[[#Headers],[Tech]],'Employee Info'!$C$2:$J$2,0)),"")</f>
        <v/>
      </c>
      <c r="N57" s="19" t="str">
        <f>IFERROR(INDEX('Employee Info'!$C$3:$J$200,MATCH(Data7[[#This Row],[Name:]],'Employee Info'!$B$3:$B$200,0),MATCH(Data7[[#Headers],[Other]],'Employee Info'!$C$2:$J$2,0)),"")</f>
        <v/>
      </c>
      <c r="O57" s="19">
        <f>IFERROR((Data7[[#This Row],[Hours:]]*SUM(Data7[[#This Row],[Rate]:[Other]])),"")</f>
        <v>0</v>
      </c>
      <c r="P57" s="7" t="str">
        <f>IF(Data7[[#This Row],[WO'#:]]="","Riley #","WO#")</f>
        <v>WO#</v>
      </c>
      <c r="Q57" s="7">
        <f>IFERROR(WEEKNUM(Data7[[#This Row],[Date:]]),"")</f>
        <v>3</v>
      </c>
      <c r="R57" s="6">
        <f t="shared" si="0"/>
        <v>45305</v>
      </c>
      <c r="S57" s="6">
        <f>Data7[[#This Row],[Week Start]]+7</f>
        <v>45312</v>
      </c>
      <c r="T57" s="7" t="str">
        <f t="shared" si="1"/>
        <v>1/14/2024 - 1/21/2024</v>
      </c>
      <c r="U57" s="7" t="str">
        <f t="shared" si="2"/>
        <v>Time Card</v>
      </c>
      <c r="V57" s="8" t="str">
        <f>RIGHT(TEXT(Data7[[#This Row],[Date:]],"mmddyyyy"),4)</f>
        <v>2024</v>
      </c>
      <c r="W57" s="8" t="str">
        <f>MID(TEXT(Data7[[#This Row],[Date:]],"mmddyyyy"),3,2)</f>
        <v>17</v>
      </c>
      <c r="X57" s="8" t="str">
        <f>LEFT(TEXT(Data7[[#This Row],[Date:]],"mmddyyyy"),2)</f>
        <v>01</v>
      </c>
      <c r="Y57" s="6">
        <f>DATE(Data7[[#This Row],[Year]],Data7[[#This Row],[Month]],Data7[[#This Row],[Day]])</f>
        <v>45308</v>
      </c>
    </row>
    <row r="58" spans="1:25">
      <c r="A58" s="5">
        <v>45358.313013078703</v>
      </c>
      <c r="B58" s="7" t="s">
        <v>76</v>
      </c>
      <c r="C58" s="6" t="s">
        <v>98</v>
      </c>
      <c r="D58" s="7" t="s">
        <v>77</v>
      </c>
      <c r="E58" s="8">
        <v>2</v>
      </c>
      <c r="F58" s="7">
        <v>6984733</v>
      </c>
      <c r="G58" s="7" t="s">
        <v>68</v>
      </c>
      <c r="H58" s="7" t="s">
        <v>69</v>
      </c>
      <c r="I58" s="7" t="s">
        <v>44</v>
      </c>
      <c r="J58" s="19" t="str">
        <f>IFERROR(INDEX('Employee Info'!$C$3:$E$200,MATCH(Data7[[#This Row],[Name:]],'Employee Info'!$B$3:$B$200,0),MATCH(Data7[[#This Row],[Hours Type:]],'Employee Info'!$C$2:$E$2,0)),"")</f>
        <v/>
      </c>
      <c r="K58" s="19" t="str">
        <f>IFERROR(INDEX('Employee Info'!$C$3:$J$200,MATCH(Data7[[#This Row],[Name:]],'Employee Info'!$B$3:$B$200,0),MATCH(Data7[[#Headers],[Truck]],'Employee Info'!$C$2:$J$2,0)),"")</f>
        <v/>
      </c>
      <c r="L58" s="19" t="str">
        <f>IFERROR(INDEX('Employee Info'!$C$3:$J$200,MATCH(Data7[[#This Row],[Name:]],'Employee Info'!$B$3:$B$200,0),MATCH(Data7[[#Headers],[Phone]],'Employee Info'!$C$2:$J$2,0)),"")</f>
        <v/>
      </c>
      <c r="M58" s="19" t="str">
        <f>IFERROR(INDEX('Employee Info'!$C$3:$J$200,MATCH(Data7[[#This Row],[Name:]],'Employee Info'!$B$3:$B$200,0),MATCH(Data7[[#Headers],[Tech]],'Employee Info'!$C$2:$J$2,0)),"")</f>
        <v/>
      </c>
      <c r="N58" s="19" t="str">
        <f>IFERROR(INDEX('Employee Info'!$C$3:$J$200,MATCH(Data7[[#This Row],[Name:]],'Employee Info'!$B$3:$B$200,0),MATCH(Data7[[#Headers],[Other]],'Employee Info'!$C$2:$J$2,0)),"")</f>
        <v/>
      </c>
      <c r="O58" s="19">
        <f>IFERROR((Data7[[#This Row],[Hours:]]*SUM(Data7[[#This Row],[Rate]:[Other]])),"")</f>
        <v>0</v>
      </c>
      <c r="P58" s="7" t="str">
        <f>IF(Data7[[#This Row],[WO'#:]]="","Riley #","WO#")</f>
        <v>WO#</v>
      </c>
      <c r="Q58" s="7">
        <f>IFERROR(WEEKNUM(Data7[[#This Row],[Date:]]),"")</f>
        <v>3</v>
      </c>
      <c r="R58" s="6">
        <f t="shared" si="0"/>
        <v>45305</v>
      </c>
      <c r="S58" s="6">
        <f>Data7[[#This Row],[Week Start]]+7</f>
        <v>45312</v>
      </c>
      <c r="T58" s="7" t="str">
        <f t="shared" si="1"/>
        <v>1/14/2024 - 1/21/2024</v>
      </c>
      <c r="U58" s="7" t="str">
        <f t="shared" si="2"/>
        <v>Time Card</v>
      </c>
      <c r="V58" s="8" t="str">
        <f>RIGHT(TEXT(Data7[[#This Row],[Date:]],"mmddyyyy"),4)</f>
        <v>2024</v>
      </c>
      <c r="W58" s="8" t="str">
        <f>MID(TEXT(Data7[[#This Row],[Date:]],"mmddyyyy"),3,2)</f>
        <v>17</v>
      </c>
      <c r="X58" s="8" t="str">
        <f>LEFT(TEXT(Data7[[#This Row],[Date:]],"mmddyyyy"),2)</f>
        <v>01</v>
      </c>
      <c r="Y58" s="6">
        <f>DATE(Data7[[#This Row],[Year]],Data7[[#This Row],[Month]],Data7[[#This Row],[Day]])</f>
        <v>45308</v>
      </c>
    </row>
    <row r="59" spans="1:25">
      <c r="A59" s="5">
        <v>45309.578213425928</v>
      </c>
      <c r="B59" s="7" t="s">
        <v>31</v>
      </c>
      <c r="C59" s="6" t="s">
        <v>101</v>
      </c>
      <c r="D59" s="7" t="s">
        <v>100</v>
      </c>
      <c r="E59" s="8">
        <v>7</v>
      </c>
      <c r="F59" s="7">
        <v>6984733</v>
      </c>
      <c r="G59" s="7" t="s">
        <v>89</v>
      </c>
      <c r="H59" s="7" t="s">
        <v>69</v>
      </c>
      <c r="I59" s="7" t="s">
        <v>44</v>
      </c>
      <c r="J59" s="19" t="str">
        <f>IFERROR(INDEX('Employee Info'!$C$3:$E$200,MATCH(Data7[[#This Row],[Name:]],'Employee Info'!$B$3:$B$200,0),MATCH(Data7[[#This Row],[Hours Type:]],'Employee Info'!$C$2:$E$2,0)),"")</f>
        <v/>
      </c>
      <c r="K59" s="19" t="str">
        <f>IFERROR(INDEX('Employee Info'!$C$3:$J$200,MATCH(Data7[[#This Row],[Name:]],'Employee Info'!$B$3:$B$200,0),MATCH(Data7[[#Headers],[Truck]],'Employee Info'!$C$2:$J$2,0)),"")</f>
        <v/>
      </c>
      <c r="L59" s="19" t="str">
        <f>IFERROR(INDEX('Employee Info'!$C$3:$J$200,MATCH(Data7[[#This Row],[Name:]],'Employee Info'!$B$3:$B$200,0),MATCH(Data7[[#Headers],[Phone]],'Employee Info'!$C$2:$J$2,0)),"")</f>
        <v/>
      </c>
      <c r="M59" s="19" t="str">
        <f>IFERROR(INDEX('Employee Info'!$C$3:$J$200,MATCH(Data7[[#This Row],[Name:]],'Employee Info'!$B$3:$B$200,0),MATCH(Data7[[#Headers],[Tech]],'Employee Info'!$C$2:$J$2,0)),"")</f>
        <v/>
      </c>
      <c r="N59" s="19" t="str">
        <f>IFERROR(INDEX('Employee Info'!$C$3:$J$200,MATCH(Data7[[#This Row],[Name:]],'Employee Info'!$B$3:$B$200,0),MATCH(Data7[[#Headers],[Other]],'Employee Info'!$C$2:$J$2,0)),"")</f>
        <v/>
      </c>
      <c r="O59" s="19">
        <f>IFERROR((Data7[[#This Row],[Hours:]]*SUM(Data7[[#This Row],[Rate]:[Other]])),"")</f>
        <v>0</v>
      </c>
      <c r="P59" s="7" t="str">
        <f>IF(Data7[[#This Row],[WO'#:]]="","Riley #","WO#")</f>
        <v>WO#</v>
      </c>
      <c r="Q59" s="7">
        <f>IFERROR(WEEKNUM(Data7[[#This Row],[Date:]]),"")</f>
        <v>3</v>
      </c>
      <c r="R59" s="6">
        <f t="shared" si="0"/>
        <v>45305</v>
      </c>
      <c r="S59" s="6">
        <f>Data7[[#This Row],[Week Start]]+7</f>
        <v>45312</v>
      </c>
      <c r="T59" s="7" t="str">
        <f t="shared" si="1"/>
        <v>1/14/2024 - 1/21/2024</v>
      </c>
      <c r="U59" s="7" t="str">
        <f t="shared" si="2"/>
        <v>Time Card</v>
      </c>
      <c r="V59" s="8" t="str">
        <f>RIGHT(TEXT(Data7[[#This Row],[Date:]],"mmddyyyy"),4)</f>
        <v>2024</v>
      </c>
      <c r="W59" s="8" t="str">
        <f>MID(TEXT(Data7[[#This Row],[Date:]],"mmddyyyy"),3,2)</f>
        <v>18</v>
      </c>
      <c r="X59" s="8" t="str">
        <f>LEFT(TEXT(Data7[[#This Row],[Date:]],"mmddyyyy"),2)</f>
        <v>01</v>
      </c>
      <c r="Y59" s="6">
        <f>DATE(Data7[[#This Row],[Year]],Data7[[#This Row],[Month]],Data7[[#This Row],[Day]])</f>
        <v>45309</v>
      </c>
    </row>
    <row r="60" spans="1:25">
      <c r="A60" s="5">
        <v>45309.581110648149</v>
      </c>
      <c r="B60" s="7" t="s">
        <v>35</v>
      </c>
      <c r="C60" s="6" t="s">
        <v>101</v>
      </c>
      <c r="D60" s="7" t="s">
        <v>102</v>
      </c>
      <c r="E60" s="8">
        <v>8</v>
      </c>
      <c r="F60" s="7">
        <v>6984733</v>
      </c>
      <c r="G60" s="7" t="s">
        <v>89</v>
      </c>
      <c r="H60" s="7" t="s">
        <v>69</v>
      </c>
      <c r="I60" s="7" t="s">
        <v>44</v>
      </c>
      <c r="J60" s="19" t="str">
        <f>IFERROR(INDEX('Employee Info'!$C$3:$E$200,MATCH(Data7[[#This Row],[Name:]],'Employee Info'!$B$3:$B$200,0),MATCH(Data7[[#This Row],[Hours Type:]],'Employee Info'!$C$2:$E$2,0)),"")</f>
        <v/>
      </c>
      <c r="K60" s="19" t="str">
        <f>IFERROR(INDEX('Employee Info'!$C$3:$J$200,MATCH(Data7[[#This Row],[Name:]],'Employee Info'!$B$3:$B$200,0),MATCH(Data7[[#Headers],[Truck]],'Employee Info'!$C$2:$J$2,0)),"")</f>
        <v/>
      </c>
      <c r="L60" s="19" t="str">
        <f>IFERROR(INDEX('Employee Info'!$C$3:$J$200,MATCH(Data7[[#This Row],[Name:]],'Employee Info'!$B$3:$B$200,0),MATCH(Data7[[#Headers],[Phone]],'Employee Info'!$C$2:$J$2,0)),"")</f>
        <v/>
      </c>
      <c r="M60" s="19" t="str">
        <f>IFERROR(INDEX('Employee Info'!$C$3:$J$200,MATCH(Data7[[#This Row],[Name:]],'Employee Info'!$B$3:$B$200,0),MATCH(Data7[[#Headers],[Tech]],'Employee Info'!$C$2:$J$2,0)),"")</f>
        <v/>
      </c>
      <c r="N60" s="19" t="str">
        <f>IFERROR(INDEX('Employee Info'!$C$3:$J$200,MATCH(Data7[[#This Row],[Name:]],'Employee Info'!$B$3:$B$200,0),MATCH(Data7[[#Headers],[Other]],'Employee Info'!$C$2:$J$2,0)),"")</f>
        <v/>
      </c>
      <c r="O60" s="19">
        <f>IFERROR((Data7[[#This Row],[Hours:]]*SUM(Data7[[#This Row],[Rate]:[Other]])),"")</f>
        <v>0</v>
      </c>
      <c r="P60" s="7" t="str">
        <f>IF(Data7[[#This Row],[WO'#:]]="","Riley #","WO#")</f>
        <v>WO#</v>
      </c>
      <c r="Q60" s="7">
        <f>IFERROR(WEEKNUM(Data7[[#This Row],[Date:]]),"")</f>
        <v>3</v>
      </c>
      <c r="R60" s="6">
        <f t="shared" si="0"/>
        <v>45305</v>
      </c>
      <c r="S60" s="6">
        <f>Data7[[#This Row],[Week Start]]+7</f>
        <v>45312</v>
      </c>
      <c r="T60" s="7" t="str">
        <f t="shared" si="1"/>
        <v>1/14/2024 - 1/21/2024</v>
      </c>
      <c r="U60" s="7" t="str">
        <f t="shared" si="2"/>
        <v>Time Card</v>
      </c>
      <c r="V60" s="8" t="str">
        <f>RIGHT(TEXT(Data7[[#This Row],[Date:]],"mmddyyyy"),4)</f>
        <v>2024</v>
      </c>
      <c r="W60" s="8" t="str">
        <f>MID(TEXT(Data7[[#This Row],[Date:]],"mmddyyyy"),3,2)</f>
        <v>18</v>
      </c>
      <c r="X60" s="8" t="str">
        <f>LEFT(TEXT(Data7[[#This Row],[Date:]],"mmddyyyy"),2)</f>
        <v>01</v>
      </c>
      <c r="Y60" s="6">
        <f>DATE(Data7[[#This Row],[Year]],Data7[[#This Row],[Month]],Data7[[#This Row],[Day]])</f>
        <v>45309</v>
      </c>
    </row>
    <row r="61" spans="1:25">
      <c r="A61" s="5">
        <v>45310.495078587963</v>
      </c>
      <c r="B61" s="7" t="s">
        <v>66</v>
      </c>
      <c r="C61" s="6" t="s">
        <v>101</v>
      </c>
      <c r="D61" s="7" t="s">
        <v>103</v>
      </c>
      <c r="E61" s="8">
        <v>4</v>
      </c>
      <c r="F61" s="7">
        <v>6984733</v>
      </c>
      <c r="G61" s="7" t="s">
        <v>89</v>
      </c>
      <c r="H61" s="7" t="s">
        <v>69</v>
      </c>
      <c r="I61" s="7" t="s">
        <v>44</v>
      </c>
      <c r="J61" s="19" t="str">
        <f>IFERROR(INDEX('Employee Info'!$C$3:$E$200,MATCH(Data7[[#This Row],[Name:]],'Employee Info'!$B$3:$B$200,0),MATCH(Data7[[#This Row],[Hours Type:]],'Employee Info'!$C$2:$E$2,0)),"")</f>
        <v/>
      </c>
      <c r="K61" s="19" t="str">
        <f>IFERROR(INDEX('Employee Info'!$C$3:$J$200,MATCH(Data7[[#This Row],[Name:]],'Employee Info'!$B$3:$B$200,0),MATCH(Data7[[#Headers],[Truck]],'Employee Info'!$C$2:$J$2,0)),"")</f>
        <v/>
      </c>
      <c r="L61" s="19" t="str">
        <f>IFERROR(INDEX('Employee Info'!$C$3:$J$200,MATCH(Data7[[#This Row],[Name:]],'Employee Info'!$B$3:$B$200,0),MATCH(Data7[[#Headers],[Phone]],'Employee Info'!$C$2:$J$2,0)),"")</f>
        <v/>
      </c>
      <c r="M61" s="19" t="str">
        <f>IFERROR(INDEX('Employee Info'!$C$3:$J$200,MATCH(Data7[[#This Row],[Name:]],'Employee Info'!$B$3:$B$200,0),MATCH(Data7[[#Headers],[Tech]],'Employee Info'!$C$2:$J$2,0)),"")</f>
        <v/>
      </c>
      <c r="N61" s="19" t="str">
        <f>IFERROR(INDEX('Employee Info'!$C$3:$J$200,MATCH(Data7[[#This Row],[Name:]],'Employee Info'!$B$3:$B$200,0),MATCH(Data7[[#Headers],[Other]],'Employee Info'!$C$2:$J$2,0)),"")</f>
        <v/>
      </c>
      <c r="O61" s="19">
        <f>IFERROR((Data7[[#This Row],[Hours:]]*SUM(Data7[[#This Row],[Rate]:[Other]])),"")</f>
        <v>0</v>
      </c>
      <c r="P61" s="7" t="str">
        <f>IF(Data7[[#This Row],[WO'#:]]="","Riley #","WO#")</f>
        <v>WO#</v>
      </c>
      <c r="Q61" s="7">
        <f>IFERROR(WEEKNUM(Data7[[#This Row],[Date:]]),"")</f>
        <v>3</v>
      </c>
      <c r="R61" s="6">
        <f t="shared" si="0"/>
        <v>45305</v>
      </c>
      <c r="S61" s="6">
        <f>Data7[[#This Row],[Week Start]]+7</f>
        <v>45312</v>
      </c>
      <c r="T61" s="7" t="str">
        <f t="shared" si="1"/>
        <v>1/14/2024 - 1/21/2024</v>
      </c>
      <c r="U61" s="7" t="str">
        <f t="shared" si="2"/>
        <v>Time Card</v>
      </c>
      <c r="V61" s="8" t="str">
        <f>RIGHT(TEXT(Data7[[#This Row],[Date:]],"mmddyyyy"),4)</f>
        <v>2024</v>
      </c>
      <c r="W61" s="8" t="str">
        <f>MID(TEXT(Data7[[#This Row],[Date:]],"mmddyyyy"),3,2)</f>
        <v>18</v>
      </c>
      <c r="X61" s="8" t="str">
        <f>LEFT(TEXT(Data7[[#This Row],[Date:]],"mmddyyyy"),2)</f>
        <v>01</v>
      </c>
      <c r="Y61" s="6">
        <f>DATE(Data7[[#This Row],[Year]],Data7[[#This Row],[Month]],Data7[[#This Row],[Day]])</f>
        <v>45309</v>
      </c>
    </row>
    <row r="62" spans="1:25">
      <c r="A62" s="5">
        <v>45310.495281828706</v>
      </c>
      <c r="B62" s="7" t="s">
        <v>66</v>
      </c>
      <c r="C62" s="6" t="s">
        <v>101</v>
      </c>
      <c r="D62" s="7" t="s">
        <v>104</v>
      </c>
      <c r="E62" s="8">
        <v>3</v>
      </c>
      <c r="F62" s="7">
        <v>6984733</v>
      </c>
      <c r="G62" s="7" t="s">
        <v>89</v>
      </c>
      <c r="H62" s="7" t="s">
        <v>69</v>
      </c>
      <c r="I62" s="7" t="s">
        <v>44</v>
      </c>
      <c r="J62" s="19" t="str">
        <f>IFERROR(INDEX('Employee Info'!$C$3:$E$200,MATCH(Data7[[#This Row],[Name:]],'Employee Info'!$B$3:$B$200,0),MATCH(Data7[[#This Row],[Hours Type:]],'Employee Info'!$C$2:$E$2,0)),"")</f>
        <v/>
      </c>
      <c r="K62" s="19" t="str">
        <f>IFERROR(INDEX('Employee Info'!$C$3:$J$200,MATCH(Data7[[#This Row],[Name:]],'Employee Info'!$B$3:$B$200,0),MATCH(Data7[[#Headers],[Truck]],'Employee Info'!$C$2:$J$2,0)),"")</f>
        <v/>
      </c>
      <c r="L62" s="19" t="str">
        <f>IFERROR(INDEX('Employee Info'!$C$3:$J$200,MATCH(Data7[[#This Row],[Name:]],'Employee Info'!$B$3:$B$200,0),MATCH(Data7[[#Headers],[Phone]],'Employee Info'!$C$2:$J$2,0)),"")</f>
        <v/>
      </c>
      <c r="M62" s="19" t="str">
        <f>IFERROR(INDEX('Employee Info'!$C$3:$J$200,MATCH(Data7[[#This Row],[Name:]],'Employee Info'!$B$3:$B$200,0),MATCH(Data7[[#Headers],[Tech]],'Employee Info'!$C$2:$J$2,0)),"")</f>
        <v/>
      </c>
      <c r="N62" s="19" t="str">
        <f>IFERROR(INDEX('Employee Info'!$C$3:$J$200,MATCH(Data7[[#This Row],[Name:]],'Employee Info'!$B$3:$B$200,0),MATCH(Data7[[#Headers],[Other]],'Employee Info'!$C$2:$J$2,0)),"")</f>
        <v/>
      </c>
      <c r="O62" s="19">
        <f>IFERROR((Data7[[#This Row],[Hours:]]*SUM(Data7[[#This Row],[Rate]:[Other]])),"")</f>
        <v>0</v>
      </c>
      <c r="P62" s="7" t="str">
        <f>IF(Data7[[#This Row],[WO'#:]]="","Riley #","WO#")</f>
        <v>WO#</v>
      </c>
      <c r="Q62" s="7">
        <f>IFERROR(WEEKNUM(Data7[[#This Row],[Date:]]),"")</f>
        <v>3</v>
      </c>
      <c r="R62" s="6">
        <f t="shared" si="0"/>
        <v>45305</v>
      </c>
      <c r="S62" s="6">
        <f>Data7[[#This Row],[Week Start]]+7</f>
        <v>45312</v>
      </c>
      <c r="T62" s="7" t="str">
        <f t="shared" si="1"/>
        <v>1/14/2024 - 1/21/2024</v>
      </c>
      <c r="U62" s="7" t="str">
        <f t="shared" si="2"/>
        <v>Time Card</v>
      </c>
      <c r="V62" s="8" t="str">
        <f>RIGHT(TEXT(Data7[[#This Row],[Date:]],"mmddyyyy"),4)</f>
        <v>2024</v>
      </c>
      <c r="W62" s="8" t="str">
        <f>MID(TEXT(Data7[[#This Row],[Date:]],"mmddyyyy"),3,2)</f>
        <v>18</v>
      </c>
      <c r="X62" s="8" t="str">
        <f>LEFT(TEXT(Data7[[#This Row],[Date:]],"mmddyyyy"),2)</f>
        <v>01</v>
      </c>
      <c r="Y62" s="6">
        <f>DATE(Data7[[#This Row],[Year]],Data7[[#This Row],[Month]],Data7[[#This Row],[Day]])</f>
        <v>45309</v>
      </c>
    </row>
    <row r="63" spans="1:25">
      <c r="A63" s="5">
        <v>45358.313151967595</v>
      </c>
      <c r="B63" s="7" t="s">
        <v>76</v>
      </c>
      <c r="C63" s="6" t="s">
        <v>101</v>
      </c>
      <c r="D63" s="7" t="s">
        <v>77</v>
      </c>
      <c r="E63" s="8">
        <v>1</v>
      </c>
      <c r="F63" s="7">
        <v>6984733</v>
      </c>
      <c r="G63" s="7" t="s">
        <v>68</v>
      </c>
      <c r="H63" s="7" t="s">
        <v>69</v>
      </c>
      <c r="I63" s="7" t="s">
        <v>44</v>
      </c>
      <c r="J63" s="19" t="str">
        <f>IFERROR(INDEX('Employee Info'!$C$3:$E$200,MATCH(Data7[[#This Row],[Name:]],'Employee Info'!$B$3:$B$200,0),MATCH(Data7[[#This Row],[Hours Type:]],'Employee Info'!$C$2:$E$2,0)),"")</f>
        <v/>
      </c>
      <c r="K63" s="19" t="str">
        <f>IFERROR(INDEX('Employee Info'!$C$3:$J$200,MATCH(Data7[[#This Row],[Name:]],'Employee Info'!$B$3:$B$200,0),MATCH(Data7[[#Headers],[Truck]],'Employee Info'!$C$2:$J$2,0)),"")</f>
        <v/>
      </c>
      <c r="L63" s="19" t="str">
        <f>IFERROR(INDEX('Employee Info'!$C$3:$J$200,MATCH(Data7[[#This Row],[Name:]],'Employee Info'!$B$3:$B$200,0),MATCH(Data7[[#Headers],[Phone]],'Employee Info'!$C$2:$J$2,0)),"")</f>
        <v/>
      </c>
      <c r="M63" s="19" t="str">
        <f>IFERROR(INDEX('Employee Info'!$C$3:$J$200,MATCH(Data7[[#This Row],[Name:]],'Employee Info'!$B$3:$B$200,0),MATCH(Data7[[#Headers],[Tech]],'Employee Info'!$C$2:$J$2,0)),"")</f>
        <v/>
      </c>
      <c r="N63" s="19" t="str">
        <f>IFERROR(INDEX('Employee Info'!$C$3:$J$200,MATCH(Data7[[#This Row],[Name:]],'Employee Info'!$B$3:$B$200,0),MATCH(Data7[[#Headers],[Other]],'Employee Info'!$C$2:$J$2,0)),"")</f>
        <v/>
      </c>
      <c r="O63" s="19">
        <f>IFERROR((Data7[[#This Row],[Hours:]]*SUM(Data7[[#This Row],[Rate]:[Other]])),"")</f>
        <v>0</v>
      </c>
      <c r="P63" s="7" t="str">
        <f>IF(Data7[[#This Row],[WO'#:]]="","Riley #","WO#")</f>
        <v>WO#</v>
      </c>
      <c r="Q63" s="7">
        <f>IFERROR(WEEKNUM(Data7[[#This Row],[Date:]]),"")</f>
        <v>3</v>
      </c>
      <c r="R63" s="6">
        <f t="shared" si="0"/>
        <v>45305</v>
      </c>
      <c r="S63" s="6">
        <f>Data7[[#This Row],[Week Start]]+7</f>
        <v>45312</v>
      </c>
      <c r="T63" s="7" t="str">
        <f t="shared" si="1"/>
        <v>1/14/2024 - 1/21/2024</v>
      </c>
      <c r="U63" s="7" t="str">
        <f t="shared" si="2"/>
        <v>Time Card</v>
      </c>
      <c r="V63" s="8" t="str">
        <f>RIGHT(TEXT(Data7[[#This Row],[Date:]],"mmddyyyy"),4)</f>
        <v>2024</v>
      </c>
      <c r="W63" s="8" t="str">
        <f>MID(TEXT(Data7[[#This Row],[Date:]],"mmddyyyy"),3,2)</f>
        <v>18</v>
      </c>
      <c r="X63" s="8" t="str">
        <f>LEFT(TEXT(Data7[[#This Row],[Date:]],"mmddyyyy"),2)</f>
        <v>01</v>
      </c>
      <c r="Y63" s="6">
        <f>DATE(Data7[[#This Row],[Year]],Data7[[#This Row],[Month]],Data7[[#This Row],[Day]])</f>
        <v>45309</v>
      </c>
    </row>
    <row r="64" spans="1:25">
      <c r="A64" s="5">
        <v>45309.579318518518</v>
      </c>
      <c r="B64" s="7" t="s">
        <v>31</v>
      </c>
      <c r="C64" s="6" t="s">
        <v>101</v>
      </c>
      <c r="D64" s="7" t="s">
        <v>105</v>
      </c>
      <c r="E64" s="8">
        <v>1</v>
      </c>
      <c r="F64" s="7" t="s">
        <v>68</v>
      </c>
      <c r="G64" s="7" t="s">
        <v>68</v>
      </c>
      <c r="H64" s="7" t="s">
        <v>80</v>
      </c>
      <c r="I64" s="7" t="s">
        <v>44</v>
      </c>
      <c r="J64" s="19" t="str">
        <f>IFERROR(INDEX('Employee Info'!$C$3:$E$200,MATCH(Data7[[#This Row],[Name:]],'Employee Info'!$B$3:$B$200,0),MATCH(Data7[[#This Row],[Hours Type:]],'Employee Info'!$C$2:$E$2,0)),"")</f>
        <v/>
      </c>
      <c r="K64" s="19" t="str">
        <f>IFERROR(INDEX('Employee Info'!$C$3:$J$200,MATCH(Data7[[#This Row],[Name:]],'Employee Info'!$B$3:$B$200,0),MATCH(Data7[[#Headers],[Truck]],'Employee Info'!$C$2:$J$2,0)),"")</f>
        <v/>
      </c>
      <c r="L64" s="19" t="str">
        <f>IFERROR(INDEX('Employee Info'!$C$3:$J$200,MATCH(Data7[[#This Row],[Name:]],'Employee Info'!$B$3:$B$200,0),MATCH(Data7[[#Headers],[Phone]],'Employee Info'!$C$2:$J$2,0)),"")</f>
        <v/>
      </c>
      <c r="M64" s="19" t="str">
        <f>IFERROR(INDEX('Employee Info'!$C$3:$J$200,MATCH(Data7[[#This Row],[Name:]],'Employee Info'!$B$3:$B$200,0),MATCH(Data7[[#Headers],[Tech]],'Employee Info'!$C$2:$J$2,0)),"")</f>
        <v/>
      </c>
      <c r="N64" s="19" t="str">
        <f>IFERROR(INDEX('Employee Info'!$C$3:$J$200,MATCH(Data7[[#This Row],[Name:]],'Employee Info'!$B$3:$B$200,0),MATCH(Data7[[#Headers],[Other]],'Employee Info'!$C$2:$J$2,0)),"")</f>
        <v/>
      </c>
      <c r="O64" s="19">
        <f>IFERROR((Data7[[#This Row],[Hours:]]*SUM(Data7[[#This Row],[Rate]:[Other]])),"")</f>
        <v>0</v>
      </c>
      <c r="P64" s="7" t="str">
        <f>IF(Data7[[#This Row],[WO'#:]]="","Riley #","WO#")</f>
        <v>Riley #</v>
      </c>
      <c r="Q64" s="7">
        <f>IFERROR(WEEKNUM(Data7[[#This Row],[Date:]]),"")</f>
        <v>3</v>
      </c>
      <c r="R64" s="6">
        <f t="shared" si="0"/>
        <v>45305</v>
      </c>
      <c r="S64" s="6">
        <f>Data7[[#This Row],[Week Start]]+7</f>
        <v>45312</v>
      </c>
      <c r="T64" s="7" t="str">
        <f t="shared" si="1"/>
        <v>1/14/2024 - 1/21/2024</v>
      </c>
      <c r="U64" s="7" t="str">
        <f t="shared" si="2"/>
        <v>Time Card</v>
      </c>
      <c r="V64" s="8" t="str">
        <f>RIGHT(TEXT(Data7[[#This Row],[Date:]],"mmddyyyy"),4)</f>
        <v>2024</v>
      </c>
      <c r="W64" s="8" t="str">
        <f>MID(TEXT(Data7[[#This Row],[Date:]],"mmddyyyy"),3,2)</f>
        <v>18</v>
      </c>
      <c r="X64" s="8" t="str">
        <f>LEFT(TEXT(Data7[[#This Row],[Date:]],"mmddyyyy"),2)</f>
        <v>01</v>
      </c>
      <c r="Y64" s="6">
        <f>DATE(Data7[[#This Row],[Year]],Data7[[#This Row],[Month]],Data7[[#This Row],[Day]])</f>
        <v>45309</v>
      </c>
    </row>
    <row r="65" spans="1:25">
      <c r="A65" s="5">
        <v>45310.483909953706</v>
      </c>
      <c r="B65" s="7" t="s">
        <v>66</v>
      </c>
      <c r="C65" s="6" t="s">
        <v>101</v>
      </c>
      <c r="D65" s="7" t="s">
        <v>106</v>
      </c>
      <c r="E65" s="8">
        <v>1</v>
      </c>
      <c r="F65" s="7" t="s">
        <v>68</v>
      </c>
      <c r="G65" s="7" t="s">
        <v>68</v>
      </c>
      <c r="H65" s="7" t="s">
        <v>80</v>
      </c>
      <c r="I65" s="7" t="s">
        <v>44</v>
      </c>
      <c r="J65" s="19" t="str">
        <f>IFERROR(INDEX('Employee Info'!$C$3:$E$200,MATCH(Data7[[#This Row],[Name:]],'Employee Info'!$B$3:$B$200,0),MATCH(Data7[[#This Row],[Hours Type:]],'Employee Info'!$C$2:$E$2,0)),"")</f>
        <v/>
      </c>
      <c r="K65" s="19" t="str">
        <f>IFERROR(INDEX('Employee Info'!$C$3:$J$200,MATCH(Data7[[#This Row],[Name:]],'Employee Info'!$B$3:$B$200,0),MATCH(Data7[[#Headers],[Truck]],'Employee Info'!$C$2:$J$2,0)),"")</f>
        <v/>
      </c>
      <c r="L65" s="19" t="str">
        <f>IFERROR(INDEX('Employee Info'!$C$3:$J$200,MATCH(Data7[[#This Row],[Name:]],'Employee Info'!$B$3:$B$200,0),MATCH(Data7[[#Headers],[Phone]],'Employee Info'!$C$2:$J$2,0)),"")</f>
        <v/>
      </c>
      <c r="M65" s="19" t="str">
        <f>IFERROR(INDEX('Employee Info'!$C$3:$J$200,MATCH(Data7[[#This Row],[Name:]],'Employee Info'!$B$3:$B$200,0),MATCH(Data7[[#Headers],[Tech]],'Employee Info'!$C$2:$J$2,0)),"")</f>
        <v/>
      </c>
      <c r="N65" s="19" t="str">
        <f>IFERROR(INDEX('Employee Info'!$C$3:$J$200,MATCH(Data7[[#This Row],[Name:]],'Employee Info'!$B$3:$B$200,0),MATCH(Data7[[#Headers],[Other]],'Employee Info'!$C$2:$J$2,0)),"")</f>
        <v/>
      </c>
      <c r="O65" s="19">
        <f>IFERROR((Data7[[#This Row],[Hours:]]*SUM(Data7[[#This Row],[Rate]:[Other]])),"")</f>
        <v>0</v>
      </c>
      <c r="P65" s="7" t="str">
        <f>IF(Data7[[#This Row],[WO'#:]]="","Riley #","WO#")</f>
        <v>Riley #</v>
      </c>
      <c r="Q65" s="7">
        <f>IFERROR(WEEKNUM(Data7[[#This Row],[Date:]]),"")</f>
        <v>3</v>
      </c>
      <c r="R65" s="6">
        <f t="shared" si="0"/>
        <v>45305</v>
      </c>
      <c r="S65" s="6">
        <f>Data7[[#This Row],[Week Start]]+7</f>
        <v>45312</v>
      </c>
      <c r="T65" s="7" t="str">
        <f t="shared" si="1"/>
        <v>1/14/2024 - 1/21/2024</v>
      </c>
      <c r="U65" s="7" t="str">
        <f t="shared" si="2"/>
        <v>Time Card</v>
      </c>
      <c r="V65" s="8" t="str">
        <f>RIGHT(TEXT(Data7[[#This Row],[Date:]],"mmddyyyy"),4)</f>
        <v>2024</v>
      </c>
      <c r="W65" s="8" t="str">
        <f>MID(TEXT(Data7[[#This Row],[Date:]],"mmddyyyy"),3,2)</f>
        <v>18</v>
      </c>
      <c r="X65" s="8" t="str">
        <f>LEFT(TEXT(Data7[[#This Row],[Date:]],"mmddyyyy"),2)</f>
        <v>01</v>
      </c>
      <c r="Y65" s="6">
        <f>DATE(Data7[[#This Row],[Year]],Data7[[#This Row],[Month]],Data7[[#This Row],[Day]])</f>
        <v>45309</v>
      </c>
    </row>
    <row r="66" spans="1:25">
      <c r="A66" s="5">
        <v>45310.497046412034</v>
      </c>
      <c r="B66" s="7" t="s">
        <v>66</v>
      </c>
      <c r="C66" s="6" t="s">
        <v>107</v>
      </c>
      <c r="D66" s="7" t="s">
        <v>108</v>
      </c>
      <c r="E66" s="8">
        <v>8</v>
      </c>
      <c r="F66" s="7">
        <v>6984733</v>
      </c>
      <c r="G66" s="7" t="s">
        <v>89</v>
      </c>
      <c r="H66" s="7" t="s">
        <v>69</v>
      </c>
      <c r="I66" s="7" t="s">
        <v>44</v>
      </c>
      <c r="J66" s="19" t="str">
        <f>IFERROR(INDEX('Employee Info'!$C$3:$E$200,MATCH(Data7[[#This Row],[Name:]],'Employee Info'!$B$3:$B$200,0),MATCH(Data7[[#This Row],[Hours Type:]],'Employee Info'!$C$2:$E$2,0)),"")</f>
        <v/>
      </c>
      <c r="K66" s="19" t="str">
        <f>IFERROR(INDEX('Employee Info'!$C$3:$J$200,MATCH(Data7[[#This Row],[Name:]],'Employee Info'!$B$3:$B$200,0),MATCH(Data7[[#Headers],[Truck]],'Employee Info'!$C$2:$J$2,0)),"")</f>
        <v/>
      </c>
      <c r="L66" s="19" t="str">
        <f>IFERROR(INDEX('Employee Info'!$C$3:$J$200,MATCH(Data7[[#This Row],[Name:]],'Employee Info'!$B$3:$B$200,0),MATCH(Data7[[#Headers],[Phone]],'Employee Info'!$C$2:$J$2,0)),"")</f>
        <v/>
      </c>
      <c r="M66" s="19" t="str">
        <f>IFERROR(INDEX('Employee Info'!$C$3:$J$200,MATCH(Data7[[#This Row],[Name:]],'Employee Info'!$B$3:$B$200,0),MATCH(Data7[[#Headers],[Tech]],'Employee Info'!$C$2:$J$2,0)),"")</f>
        <v/>
      </c>
      <c r="N66" s="19" t="str">
        <f>IFERROR(INDEX('Employee Info'!$C$3:$J$200,MATCH(Data7[[#This Row],[Name:]],'Employee Info'!$B$3:$B$200,0),MATCH(Data7[[#Headers],[Other]],'Employee Info'!$C$2:$J$2,0)),"")</f>
        <v/>
      </c>
      <c r="O66" s="19">
        <f>IFERROR((Data7[[#This Row],[Hours:]]*SUM(Data7[[#This Row],[Rate]:[Other]])),"")</f>
        <v>0</v>
      </c>
      <c r="P66" s="7" t="str">
        <f>IF(Data7[[#This Row],[WO'#:]]="","Riley #","WO#")</f>
        <v>WO#</v>
      </c>
      <c r="Q66" s="7">
        <f>IFERROR(WEEKNUM(Data7[[#This Row],[Date:]]),"")</f>
        <v>3</v>
      </c>
      <c r="R66" s="6">
        <f t="shared" ref="R66:R129" si="3">DATE(RIGHT(TEXT(C66,"mm/dd/yyyy"),4),1,1)+(Q66-1)*7-(WEEKDAY(DATE(RIGHT(TEXT(C66,"mm/dd/yyyy"),4),1,1)))+1</f>
        <v>45305</v>
      </c>
      <c r="S66" s="6">
        <f>Data7[[#This Row],[Week Start]]+7</f>
        <v>45312</v>
      </c>
      <c r="T66" s="7" t="str">
        <f t="shared" ref="T66:T129" si="4">IFERROR(TEXT(R66, "m/d/yyyy") &amp; " - " &amp; TEXT(S66, "m/d/yyyy"),"")</f>
        <v>1/14/2024 - 1/21/2024</v>
      </c>
      <c r="U66" s="7" t="str">
        <f t="shared" ref="U66:U129" si="5">"Time Card"</f>
        <v>Time Card</v>
      </c>
      <c r="V66" s="8" t="str">
        <f>RIGHT(TEXT(Data7[[#This Row],[Date:]],"mmddyyyy"),4)</f>
        <v>2024</v>
      </c>
      <c r="W66" s="8" t="str">
        <f>MID(TEXT(Data7[[#This Row],[Date:]],"mmddyyyy"),3,2)</f>
        <v>19</v>
      </c>
      <c r="X66" s="8" t="str">
        <f>LEFT(TEXT(Data7[[#This Row],[Date:]],"mmddyyyy"),2)</f>
        <v>01</v>
      </c>
      <c r="Y66" s="6">
        <f>DATE(Data7[[#This Row],[Year]],Data7[[#This Row],[Month]],Data7[[#This Row],[Day]])</f>
        <v>45310</v>
      </c>
    </row>
    <row r="67" spans="1:25">
      <c r="A67" s="5">
        <v>45310.580514814814</v>
      </c>
      <c r="B67" s="7" t="s">
        <v>31</v>
      </c>
      <c r="C67" s="6" t="s">
        <v>107</v>
      </c>
      <c r="D67" s="7" t="s">
        <v>109</v>
      </c>
      <c r="E67" s="8">
        <v>8</v>
      </c>
      <c r="F67" s="7">
        <v>6984733</v>
      </c>
      <c r="G67" s="7" t="s">
        <v>89</v>
      </c>
      <c r="H67" s="7" t="s">
        <v>69</v>
      </c>
      <c r="I67" s="7" t="s">
        <v>44</v>
      </c>
      <c r="J67" s="19" t="str">
        <f>IFERROR(INDEX('Employee Info'!$C$3:$E$200,MATCH(Data7[[#This Row],[Name:]],'Employee Info'!$B$3:$B$200,0),MATCH(Data7[[#This Row],[Hours Type:]],'Employee Info'!$C$2:$E$2,0)),"")</f>
        <v/>
      </c>
      <c r="K67" s="19" t="str">
        <f>IFERROR(INDEX('Employee Info'!$C$3:$J$200,MATCH(Data7[[#This Row],[Name:]],'Employee Info'!$B$3:$B$200,0),MATCH(Data7[[#Headers],[Truck]],'Employee Info'!$C$2:$J$2,0)),"")</f>
        <v/>
      </c>
      <c r="L67" s="19" t="str">
        <f>IFERROR(INDEX('Employee Info'!$C$3:$J$200,MATCH(Data7[[#This Row],[Name:]],'Employee Info'!$B$3:$B$200,0),MATCH(Data7[[#Headers],[Phone]],'Employee Info'!$C$2:$J$2,0)),"")</f>
        <v/>
      </c>
      <c r="M67" s="19" t="str">
        <f>IFERROR(INDEX('Employee Info'!$C$3:$J$200,MATCH(Data7[[#This Row],[Name:]],'Employee Info'!$B$3:$B$200,0),MATCH(Data7[[#Headers],[Tech]],'Employee Info'!$C$2:$J$2,0)),"")</f>
        <v/>
      </c>
      <c r="N67" s="19" t="str">
        <f>IFERROR(INDEX('Employee Info'!$C$3:$J$200,MATCH(Data7[[#This Row],[Name:]],'Employee Info'!$B$3:$B$200,0),MATCH(Data7[[#Headers],[Other]],'Employee Info'!$C$2:$J$2,0)),"")</f>
        <v/>
      </c>
      <c r="O67" s="19">
        <f>IFERROR((Data7[[#This Row],[Hours:]]*SUM(Data7[[#This Row],[Rate]:[Other]])),"")</f>
        <v>0</v>
      </c>
      <c r="P67" s="7" t="str">
        <f>IF(Data7[[#This Row],[WO'#:]]="","Riley #","WO#")</f>
        <v>WO#</v>
      </c>
      <c r="Q67" s="7">
        <f>IFERROR(WEEKNUM(Data7[[#This Row],[Date:]]),"")</f>
        <v>3</v>
      </c>
      <c r="R67" s="6">
        <f t="shared" si="3"/>
        <v>45305</v>
      </c>
      <c r="S67" s="6">
        <f>Data7[[#This Row],[Week Start]]+7</f>
        <v>45312</v>
      </c>
      <c r="T67" s="7" t="str">
        <f t="shared" si="4"/>
        <v>1/14/2024 - 1/21/2024</v>
      </c>
      <c r="U67" s="7" t="str">
        <f t="shared" si="5"/>
        <v>Time Card</v>
      </c>
      <c r="V67" s="8" t="str">
        <f>RIGHT(TEXT(Data7[[#This Row],[Date:]],"mmddyyyy"),4)</f>
        <v>2024</v>
      </c>
      <c r="W67" s="8" t="str">
        <f>MID(TEXT(Data7[[#This Row],[Date:]],"mmddyyyy"),3,2)</f>
        <v>19</v>
      </c>
      <c r="X67" s="8" t="str">
        <f>LEFT(TEXT(Data7[[#This Row],[Date:]],"mmddyyyy"),2)</f>
        <v>01</v>
      </c>
      <c r="Y67" s="6">
        <f>DATE(Data7[[#This Row],[Year]],Data7[[#This Row],[Month]],Data7[[#This Row],[Day]])</f>
        <v>45310</v>
      </c>
    </row>
    <row r="68" spans="1:25">
      <c r="A68" s="5">
        <v>45310.580618171298</v>
      </c>
      <c r="B68" s="7" t="s">
        <v>35</v>
      </c>
      <c r="C68" s="6" t="s">
        <v>107</v>
      </c>
      <c r="D68" s="7" t="s">
        <v>109</v>
      </c>
      <c r="E68" s="8">
        <v>8</v>
      </c>
      <c r="F68" s="7">
        <v>6984733</v>
      </c>
      <c r="G68" s="7" t="s">
        <v>89</v>
      </c>
      <c r="H68" s="7" t="s">
        <v>69</v>
      </c>
      <c r="I68" s="7" t="s">
        <v>44</v>
      </c>
      <c r="J68" s="19" t="str">
        <f>IFERROR(INDEX('Employee Info'!$C$3:$E$200,MATCH(Data7[[#This Row],[Name:]],'Employee Info'!$B$3:$B$200,0),MATCH(Data7[[#This Row],[Hours Type:]],'Employee Info'!$C$2:$E$2,0)),"")</f>
        <v/>
      </c>
      <c r="K68" s="19" t="str">
        <f>IFERROR(INDEX('Employee Info'!$C$3:$J$200,MATCH(Data7[[#This Row],[Name:]],'Employee Info'!$B$3:$B$200,0),MATCH(Data7[[#Headers],[Truck]],'Employee Info'!$C$2:$J$2,0)),"")</f>
        <v/>
      </c>
      <c r="L68" s="19" t="str">
        <f>IFERROR(INDEX('Employee Info'!$C$3:$J$200,MATCH(Data7[[#This Row],[Name:]],'Employee Info'!$B$3:$B$200,0),MATCH(Data7[[#Headers],[Phone]],'Employee Info'!$C$2:$J$2,0)),"")</f>
        <v/>
      </c>
      <c r="M68" s="19" t="str">
        <f>IFERROR(INDEX('Employee Info'!$C$3:$J$200,MATCH(Data7[[#This Row],[Name:]],'Employee Info'!$B$3:$B$200,0),MATCH(Data7[[#Headers],[Tech]],'Employee Info'!$C$2:$J$2,0)),"")</f>
        <v/>
      </c>
      <c r="N68" s="19" t="str">
        <f>IFERROR(INDEX('Employee Info'!$C$3:$J$200,MATCH(Data7[[#This Row],[Name:]],'Employee Info'!$B$3:$B$200,0),MATCH(Data7[[#Headers],[Other]],'Employee Info'!$C$2:$J$2,0)),"")</f>
        <v/>
      </c>
      <c r="O68" s="19">
        <f>IFERROR((Data7[[#This Row],[Hours:]]*SUM(Data7[[#This Row],[Rate]:[Other]])),"")</f>
        <v>0</v>
      </c>
      <c r="P68" s="7" t="str">
        <f>IF(Data7[[#This Row],[WO'#:]]="","Riley #","WO#")</f>
        <v>WO#</v>
      </c>
      <c r="Q68" s="7">
        <f>IFERROR(WEEKNUM(Data7[[#This Row],[Date:]]),"")</f>
        <v>3</v>
      </c>
      <c r="R68" s="6">
        <f t="shared" si="3"/>
        <v>45305</v>
      </c>
      <c r="S68" s="6">
        <f>Data7[[#This Row],[Week Start]]+7</f>
        <v>45312</v>
      </c>
      <c r="T68" s="7" t="str">
        <f t="shared" si="4"/>
        <v>1/14/2024 - 1/21/2024</v>
      </c>
      <c r="U68" s="7" t="str">
        <f t="shared" si="5"/>
        <v>Time Card</v>
      </c>
      <c r="V68" s="8" t="str">
        <f>RIGHT(TEXT(Data7[[#This Row],[Date:]],"mmddyyyy"),4)</f>
        <v>2024</v>
      </c>
      <c r="W68" s="8" t="str">
        <f>MID(TEXT(Data7[[#This Row],[Date:]],"mmddyyyy"),3,2)</f>
        <v>19</v>
      </c>
      <c r="X68" s="8" t="str">
        <f>LEFT(TEXT(Data7[[#This Row],[Date:]],"mmddyyyy"),2)</f>
        <v>01</v>
      </c>
      <c r="Y68" s="6">
        <f>DATE(Data7[[#This Row],[Year]],Data7[[#This Row],[Month]],Data7[[#This Row],[Day]])</f>
        <v>45310</v>
      </c>
    </row>
    <row r="69" spans="1:25">
      <c r="A69" s="5">
        <v>45358.313276620371</v>
      </c>
      <c r="B69" s="7" t="s">
        <v>76</v>
      </c>
      <c r="C69" s="6" t="s">
        <v>107</v>
      </c>
      <c r="D69" s="7" t="s">
        <v>77</v>
      </c>
      <c r="E69" s="8">
        <v>2</v>
      </c>
      <c r="F69" s="7">
        <v>6984733</v>
      </c>
      <c r="G69" s="7" t="s">
        <v>68</v>
      </c>
      <c r="H69" s="7" t="s">
        <v>69</v>
      </c>
      <c r="I69" s="7" t="s">
        <v>44</v>
      </c>
      <c r="J69" s="19" t="str">
        <f>IFERROR(INDEX('Employee Info'!$C$3:$E$200,MATCH(Data7[[#This Row],[Name:]],'Employee Info'!$B$3:$B$200,0),MATCH(Data7[[#This Row],[Hours Type:]],'Employee Info'!$C$2:$E$2,0)),"")</f>
        <v/>
      </c>
      <c r="K69" s="19" t="str">
        <f>IFERROR(INDEX('Employee Info'!$C$3:$J$200,MATCH(Data7[[#This Row],[Name:]],'Employee Info'!$B$3:$B$200,0),MATCH(Data7[[#Headers],[Truck]],'Employee Info'!$C$2:$J$2,0)),"")</f>
        <v/>
      </c>
      <c r="L69" s="19" t="str">
        <f>IFERROR(INDEX('Employee Info'!$C$3:$J$200,MATCH(Data7[[#This Row],[Name:]],'Employee Info'!$B$3:$B$200,0),MATCH(Data7[[#Headers],[Phone]],'Employee Info'!$C$2:$J$2,0)),"")</f>
        <v/>
      </c>
      <c r="M69" s="19" t="str">
        <f>IFERROR(INDEX('Employee Info'!$C$3:$J$200,MATCH(Data7[[#This Row],[Name:]],'Employee Info'!$B$3:$B$200,0),MATCH(Data7[[#Headers],[Tech]],'Employee Info'!$C$2:$J$2,0)),"")</f>
        <v/>
      </c>
      <c r="N69" s="19" t="str">
        <f>IFERROR(INDEX('Employee Info'!$C$3:$J$200,MATCH(Data7[[#This Row],[Name:]],'Employee Info'!$B$3:$B$200,0),MATCH(Data7[[#Headers],[Other]],'Employee Info'!$C$2:$J$2,0)),"")</f>
        <v/>
      </c>
      <c r="O69" s="19">
        <f>IFERROR((Data7[[#This Row],[Hours:]]*SUM(Data7[[#This Row],[Rate]:[Other]])),"")</f>
        <v>0</v>
      </c>
      <c r="P69" s="7" t="str">
        <f>IF(Data7[[#This Row],[WO'#:]]="","Riley #","WO#")</f>
        <v>WO#</v>
      </c>
      <c r="Q69" s="7">
        <f>IFERROR(WEEKNUM(Data7[[#This Row],[Date:]]),"")</f>
        <v>3</v>
      </c>
      <c r="R69" s="6">
        <f t="shared" si="3"/>
        <v>45305</v>
      </c>
      <c r="S69" s="6">
        <f>Data7[[#This Row],[Week Start]]+7</f>
        <v>45312</v>
      </c>
      <c r="T69" s="7" t="str">
        <f t="shared" si="4"/>
        <v>1/14/2024 - 1/21/2024</v>
      </c>
      <c r="U69" s="7" t="str">
        <f t="shared" si="5"/>
        <v>Time Card</v>
      </c>
      <c r="V69" s="8" t="str">
        <f>RIGHT(TEXT(Data7[[#This Row],[Date:]],"mmddyyyy"),4)</f>
        <v>2024</v>
      </c>
      <c r="W69" s="8" t="str">
        <f>MID(TEXT(Data7[[#This Row],[Date:]],"mmddyyyy"),3,2)</f>
        <v>19</v>
      </c>
      <c r="X69" s="8" t="str">
        <f>LEFT(TEXT(Data7[[#This Row],[Date:]],"mmddyyyy"),2)</f>
        <v>01</v>
      </c>
      <c r="Y69" s="6">
        <f>DATE(Data7[[#This Row],[Year]],Data7[[#This Row],[Month]],Data7[[#This Row],[Day]])</f>
        <v>45310</v>
      </c>
    </row>
    <row r="70" spans="1:25">
      <c r="A70" s="5">
        <v>45317.519596759259</v>
      </c>
      <c r="B70" s="7" t="s">
        <v>66</v>
      </c>
      <c r="C70" s="6" t="s">
        <v>114</v>
      </c>
      <c r="D70" s="7" t="s">
        <v>99</v>
      </c>
      <c r="E70" s="8">
        <v>3</v>
      </c>
      <c r="F70" s="7">
        <v>20028</v>
      </c>
      <c r="G70" s="7" t="s">
        <v>68</v>
      </c>
      <c r="H70" s="7" t="s">
        <v>69</v>
      </c>
      <c r="I70" s="7" t="s">
        <v>44</v>
      </c>
      <c r="J70" s="19" t="str">
        <f>IFERROR(INDEX('Employee Info'!$C$3:$E$200,MATCH(Data7[[#This Row],[Name:]],'Employee Info'!$B$3:$B$200,0),MATCH(Data7[[#This Row],[Hours Type:]],'Employee Info'!$C$2:$E$2,0)),"")</f>
        <v/>
      </c>
      <c r="K70" s="19" t="str">
        <f>IFERROR(INDEX('Employee Info'!$C$3:$J$200,MATCH(Data7[[#This Row],[Name:]],'Employee Info'!$B$3:$B$200,0),MATCH(Data7[[#Headers],[Truck]],'Employee Info'!$C$2:$J$2,0)),"")</f>
        <v/>
      </c>
      <c r="L70" s="19" t="str">
        <f>IFERROR(INDEX('Employee Info'!$C$3:$J$200,MATCH(Data7[[#This Row],[Name:]],'Employee Info'!$B$3:$B$200,0),MATCH(Data7[[#Headers],[Phone]],'Employee Info'!$C$2:$J$2,0)),"")</f>
        <v/>
      </c>
      <c r="M70" s="19" t="str">
        <f>IFERROR(INDEX('Employee Info'!$C$3:$J$200,MATCH(Data7[[#This Row],[Name:]],'Employee Info'!$B$3:$B$200,0),MATCH(Data7[[#Headers],[Tech]],'Employee Info'!$C$2:$J$2,0)),"")</f>
        <v/>
      </c>
      <c r="N70" s="19" t="str">
        <f>IFERROR(INDEX('Employee Info'!$C$3:$J$200,MATCH(Data7[[#This Row],[Name:]],'Employee Info'!$B$3:$B$200,0),MATCH(Data7[[#Headers],[Other]],'Employee Info'!$C$2:$J$2,0)),"")</f>
        <v/>
      </c>
      <c r="O70" s="19">
        <f>IFERROR((Data7[[#This Row],[Hours:]]*SUM(Data7[[#This Row],[Rate]:[Other]])),"")</f>
        <v>0</v>
      </c>
      <c r="P70" s="7" t="str">
        <f>IF(Data7[[#This Row],[WO'#:]]="","Riley #","WO#")</f>
        <v>WO#</v>
      </c>
      <c r="Q70" s="7">
        <f>IFERROR(WEEKNUM(Data7[[#This Row],[Date:]]),"")</f>
        <v>4</v>
      </c>
      <c r="R70" s="6">
        <f t="shared" si="3"/>
        <v>45312</v>
      </c>
      <c r="S70" s="6">
        <f>Data7[[#This Row],[Week Start]]+7</f>
        <v>45319</v>
      </c>
      <c r="T70" s="7" t="str">
        <f t="shared" si="4"/>
        <v>1/21/2024 - 1/28/2024</v>
      </c>
      <c r="U70" s="7" t="str">
        <f t="shared" si="5"/>
        <v>Time Card</v>
      </c>
      <c r="V70" s="8" t="str">
        <f>RIGHT(TEXT(Data7[[#This Row],[Date:]],"mmddyyyy"),4)</f>
        <v>2024</v>
      </c>
      <c r="W70" s="8" t="str">
        <f>MID(TEXT(Data7[[#This Row],[Date:]],"mmddyyyy"),3,2)</f>
        <v>22</v>
      </c>
      <c r="X70" s="8" t="str">
        <f>LEFT(TEXT(Data7[[#This Row],[Date:]],"mmddyyyy"),2)</f>
        <v>01</v>
      </c>
      <c r="Y70" s="6">
        <f>DATE(Data7[[#This Row],[Year]],Data7[[#This Row],[Month]],Data7[[#This Row],[Day]])</f>
        <v>45313</v>
      </c>
    </row>
    <row r="71" spans="1:25">
      <c r="A71" s="5">
        <v>45313.575696759261</v>
      </c>
      <c r="B71" s="7" t="s">
        <v>35</v>
      </c>
      <c r="C71" s="6" t="s">
        <v>114</v>
      </c>
      <c r="D71" s="7" t="s">
        <v>109</v>
      </c>
      <c r="E71" s="8">
        <v>4</v>
      </c>
      <c r="F71" s="7">
        <v>6984733</v>
      </c>
      <c r="G71" s="7" t="s">
        <v>89</v>
      </c>
      <c r="H71" s="7" t="s">
        <v>69</v>
      </c>
      <c r="I71" s="7" t="s">
        <v>44</v>
      </c>
      <c r="J71" s="19" t="str">
        <f>IFERROR(INDEX('Employee Info'!$C$3:$E$200,MATCH(Data7[[#This Row],[Name:]],'Employee Info'!$B$3:$B$200,0),MATCH(Data7[[#This Row],[Hours Type:]],'Employee Info'!$C$2:$E$2,0)),"")</f>
        <v/>
      </c>
      <c r="K71" s="19" t="str">
        <f>IFERROR(INDEX('Employee Info'!$C$3:$J$200,MATCH(Data7[[#This Row],[Name:]],'Employee Info'!$B$3:$B$200,0),MATCH(Data7[[#Headers],[Truck]],'Employee Info'!$C$2:$J$2,0)),"")</f>
        <v/>
      </c>
      <c r="L71" s="19" t="str">
        <f>IFERROR(INDEX('Employee Info'!$C$3:$J$200,MATCH(Data7[[#This Row],[Name:]],'Employee Info'!$B$3:$B$200,0),MATCH(Data7[[#Headers],[Phone]],'Employee Info'!$C$2:$J$2,0)),"")</f>
        <v/>
      </c>
      <c r="M71" s="19" t="str">
        <f>IFERROR(INDEX('Employee Info'!$C$3:$J$200,MATCH(Data7[[#This Row],[Name:]],'Employee Info'!$B$3:$B$200,0),MATCH(Data7[[#Headers],[Tech]],'Employee Info'!$C$2:$J$2,0)),"")</f>
        <v/>
      </c>
      <c r="N71" s="19" t="str">
        <f>IFERROR(INDEX('Employee Info'!$C$3:$J$200,MATCH(Data7[[#This Row],[Name:]],'Employee Info'!$B$3:$B$200,0),MATCH(Data7[[#Headers],[Other]],'Employee Info'!$C$2:$J$2,0)),"")</f>
        <v/>
      </c>
      <c r="O71" s="19">
        <f>IFERROR((Data7[[#This Row],[Hours:]]*SUM(Data7[[#This Row],[Rate]:[Other]])),"")</f>
        <v>0</v>
      </c>
      <c r="P71" s="7" t="str">
        <f>IF(Data7[[#This Row],[WO'#:]]="","Riley #","WO#")</f>
        <v>WO#</v>
      </c>
      <c r="Q71" s="7">
        <f>IFERROR(WEEKNUM(Data7[[#This Row],[Date:]]),"")</f>
        <v>4</v>
      </c>
      <c r="R71" s="6">
        <f t="shared" si="3"/>
        <v>45312</v>
      </c>
      <c r="S71" s="6">
        <f>Data7[[#This Row],[Week Start]]+7</f>
        <v>45319</v>
      </c>
      <c r="T71" s="7" t="str">
        <f t="shared" si="4"/>
        <v>1/21/2024 - 1/28/2024</v>
      </c>
      <c r="U71" s="7" t="str">
        <f t="shared" si="5"/>
        <v>Time Card</v>
      </c>
      <c r="V71" s="8" t="str">
        <f>RIGHT(TEXT(Data7[[#This Row],[Date:]],"mmddyyyy"),4)</f>
        <v>2024</v>
      </c>
      <c r="W71" s="8" t="str">
        <f>MID(TEXT(Data7[[#This Row],[Date:]],"mmddyyyy"),3,2)</f>
        <v>22</v>
      </c>
      <c r="X71" s="8" t="str">
        <f>LEFT(TEXT(Data7[[#This Row],[Date:]],"mmddyyyy"),2)</f>
        <v>01</v>
      </c>
      <c r="Y71" s="6">
        <f>DATE(Data7[[#This Row],[Year]],Data7[[#This Row],[Month]],Data7[[#This Row],[Day]])</f>
        <v>45313</v>
      </c>
    </row>
    <row r="72" spans="1:25">
      <c r="A72" s="5">
        <v>45313.579349189815</v>
      </c>
      <c r="B72" s="7" t="s">
        <v>31</v>
      </c>
      <c r="C72" s="6" t="s">
        <v>114</v>
      </c>
      <c r="D72" s="7" t="s">
        <v>100</v>
      </c>
      <c r="E72" s="8">
        <v>8</v>
      </c>
      <c r="F72" s="7">
        <v>6984733</v>
      </c>
      <c r="G72" s="7" t="s">
        <v>89</v>
      </c>
      <c r="H72" s="7" t="s">
        <v>69</v>
      </c>
      <c r="I72" s="7" t="s">
        <v>44</v>
      </c>
      <c r="J72" s="19" t="str">
        <f>IFERROR(INDEX('Employee Info'!$C$3:$E$200,MATCH(Data7[[#This Row],[Name:]],'Employee Info'!$B$3:$B$200,0),MATCH(Data7[[#This Row],[Hours Type:]],'Employee Info'!$C$2:$E$2,0)),"")</f>
        <v/>
      </c>
      <c r="K72" s="19" t="str">
        <f>IFERROR(INDEX('Employee Info'!$C$3:$J$200,MATCH(Data7[[#This Row],[Name:]],'Employee Info'!$B$3:$B$200,0),MATCH(Data7[[#Headers],[Truck]],'Employee Info'!$C$2:$J$2,0)),"")</f>
        <v/>
      </c>
      <c r="L72" s="19" t="str">
        <f>IFERROR(INDEX('Employee Info'!$C$3:$J$200,MATCH(Data7[[#This Row],[Name:]],'Employee Info'!$B$3:$B$200,0),MATCH(Data7[[#Headers],[Phone]],'Employee Info'!$C$2:$J$2,0)),"")</f>
        <v/>
      </c>
      <c r="M72" s="19" t="str">
        <f>IFERROR(INDEX('Employee Info'!$C$3:$J$200,MATCH(Data7[[#This Row],[Name:]],'Employee Info'!$B$3:$B$200,0),MATCH(Data7[[#Headers],[Tech]],'Employee Info'!$C$2:$J$2,0)),"")</f>
        <v/>
      </c>
      <c r="N72" s="19" t="str">
        <f>IFERROR(INDEX('Employee Info'!$C$3:$J$200,MATCH(Data7[[#This Row],[Name:]],'Employee Info'!$B$3:$B$200,0),MATCH(Data7[[#Headers],[Other]],'Employee Info'!$C$2:$J$2,0)),"")</f>
        <v/>
      </c>
      <c r="O72" s="19">
        <f>IFERROR((Data7[[#This Row],[Hours:]]*SUM(Data7[[#This Row],[Rate]:[Other]])),"")</f>
        <v>0</v>
      </c>
      <c r="P72" s="7" t="str">
        <f>IF(Data7[[#This Row],[WO'#:]]="","Riley #","WO#")</f>
        <v>WO#</v>
      </c>
      <c r="Q72" s="7">
        <f>IFERROR(WEEKNUM(Data7[[#This Row],[Date:]]),"")</f>
        <v>4</v>
      </c>
      <c r="R72" s="6">
        <f t="shared" si="3"/>
        <v>45312</v>
      </c>
      <c r="S72" s="6">
        <f>Data7[[#This Row],[Week Start]]+7</f>
        <v>45319</v>
      </c>
      <c r="T72" s="7" t="str">
        <f t="shared" si="4"/>
        <v>1/21/2024 - 1/28/2024</v>
      </c>
      <c r="U72" s="7" t="str">
        <f t="shared" si="5"/>
        <v>Time Card</v>
      </c>
      <c r="V72" s="8" t="str">
        <f>RIGHT(TEXT(Data7[[#This Row],[Date:]],"mmddyyyy"),4)</f>
        <v>2024</v>
      </c>
      <c r="W72" s="8" t="str">
        <f>MID(TEXT(Data7[[#This Row],[Date:]],"mmddyyyy"),3,2)</f>
        <v>22</v>
      </c>
      <c r="X72" s="8" t="str">
        <f>LEFT(TEXT(Data7[[#This Row],[Date:]],"mmddyyyy"),2)</f>
        <v>01</v>
      </c>
      <c r="Y72" s="6">
        <f>DATE(Data7[[#This Row],[Year]],Data7[[#This Row],[Month]],Data7[[#This Row],[Day]])</f>
        <v>45313</v>
      </c>
    </row>
    <row r="73" spans="1:25">
      <c r="A73" s="5">
        <v>45317.497586111109</v>
      </c>
      <c r="B73" s="7" t="s">
        <v>66</v>
      </c>
      <c r="C73" s="6" t="s">
        <v>114</v>
      </c>
      <c r="D73" s="7" t="s">
        <v>115</v>
      </c>
      <c r="E73" s="8">
        <v>1</v>
      </c>
      <c r="F73" s="7">
        <v>6984733</v>
      </c>
      <c r="G73" s="7" t="s">
        <v>89</v>
      </c>
      <c r="H73" s="7" t="s">
        <v>69</v>
      </c>
      <c r="I73" s="7" t="s">
        <v>44</v>
      </c>
      <c r="J73" s="19" t="str">
        <f>IFERROR(INDEX('Employee Info'!$C$3:$E$200,MATCH(Data7[[#This Row],[Name:]],'Employee Info'!$B$3:$B$200,0),MATCH(Data7[[#This Row],[Hours Type:]],'Employee Info'!$C$2:$E$2,0)),"")</f>
        <v/>
      </c>
      <c r="K73" s="19" t="str">
        <f>IFERROR(INDEX('Employee Info'!$C$3:$J$200,MATCH(Data7[[#This Row],[Name:]],'Employee Info'!$B$3:$B$200,0),MATCH(Data7[[#Headers],[Truck]],'Employee Info'!$C$2:$J$2,0)),"")</f>
        <v/>
      </c>
      <c r="L73" s="19" t="str">
        <f>IFERROR(INDEX('Employee Info'!$C$3:$J$200,MATCH(Data7[[#This Row],[Name:]],'Employee Info'!$B$3:$B$200,0),MATCH(Data7[[#Headers],[Phone]],'Employee Info'!$C$2:$J$2,0)),"")</f>
        <v/>
      </c>
      <c r="M73" s="19" t="str">
        <f>IFERROR(INDEX('Employee Info'!$C$3:$J$200,MATCH(Data7[[#This Row],[Name:]],'Employee Info'!$B$3:$B$200,0),MATCH(Data7[[#Headers],[Tech]],'Employee Info'!$C$2:$J$2,0)),"")</f>
        <v/>
      </c>
      <c r="N73" s="19" t="str">
        <f>IFERROR(INDEX('Employee Info'!$C$3:$J$200,MATCH(Data7[[#This Row],[Name:]],'Employee Info'!$B$3:$B$200,0),MATCH(Data7[[#Headers],[Other]],'Employee Info'!$C$2:$J$2,0)),"")</f>
        <v/>
      </c>
      <c r="O73" s="19">
        <f>IFERROR((Data7[[#This Row],[Hours:]]*SUM(Data7[[#This Row],[Rate]:[Other]])),"")</f>
        <v>0</v>
      </c>
      <c r="P73" s="7" t="str">
        <f>IF(Data7[[#This Row],[WO'#:]]="","Riley #","WO#")</f>
        <v>WO#</v>
      </c>
      <c r="Q73" s="7">
        <f>IFERROR(WEEKNUM(Data7[[#This Row],[Date:]]),"")</f>
        <v>4</v>
      </c>
      <c r="R73" s="6">
        <f t="shared" si="3"/>
        <v>45312</v>
      </c>
      <c r="S73" s="6">
        <f>Data7[[#This Row],[Week Start]]+7</f>
        <v>45319</v>
      </c>
      <c r="T73" s="7" t="str">
        <f t="shared" si="4"/>
        <v>1/21/2024 - 1/28/2024</v>
      </c>
      <c r="U73" s="7" t="str">
        <f t="shared" si="5"/>
        <v>Time Card</v>
      </c>
      <c r="V73" s="8" t="str">
        <f>RIGHT(TEXT(Data7[[#This Row],[Date:]],"mmddyyyy"),4)</f>
        <v>2024</v>
      </c>
      <c r="W73" s="8" t="str">
        <f>MID(TEXT(Data7[[#This Row],[Date:]],"mmddyyyy"),3,2)</f>
        <v>22</v>
      </c>
      <c r="X73" s="8" t="str">
        <f>LEFT(TEXT(Data7[[#This Row],[Date:]],"mmddyyyy"),2)</f>
        <v>01</v>
      </c>
      <c r="Y73" s="6">
        <f>DATE(Data7[[#This Row],[Year]],Data7[[#This Row],[Month]],Data7[[#This Row],[Day]])</f>
        <v>45313</v>
      </c>
    </row>
    <row r="74" spans="1:25">
      <c r="A74" s="5">
        <v>45317.514531018518</v>
      </c>
      <c r="B74" s="7" t="s">
        <v>66</v>
      </c>
      <c r="C74" s="6" t="s">
        <v>114</v>
      </c>
      <c r="D74" s="7" t="s">
        <v>116</v>
      </c>
      <c r="E74" s="8">
        <v>3</v>
      </c>
      <c r="F74" s="7">
        <v>6984733</v>
      </c>
      <c r="G74" s="7" t="s">
        <v>117</v>
      </c>
      <c r="H74" s="7" t="s">
        <v>69</v>
      </c>
      <c r="I74" s="7" t="s">
        <v>44</v>
      </c>
      <c r="J74" s="19" t="str">
        <f>IFERROR(INDEX('Employee Info'!$C$3:$E$200,MATCH(Data7[[#This Row],[Name:]],'Employee Info'!$B$3:$B$200,0),MATCH(Data7[[#This Row],[Hours Type:]],'Employee Info'!$C$2:$E$2,0)),"")</f>
        <v/>
      </c>
      <c r="K74" s="19" t="str">
        <f>IFERROR(INDEX('Employee Info'!$C$3:$J$200,MATCH(Data7[[#This Row],[Name:]],'Employee Info'!$B$3:$B$200,0),MATCH(Data7[[#Headers],[Truck]],'Employee Info'!$C$2:$J$2,0)),"")</f>
        <v/>
      </c>
      <c r="L74" s="19" t="str">
        <f>IFERROR(INDEX('Employee Info'!$C$3:$J$200,MATCH(Data7[[#This Row],[Name:]],'Employee Info'!$B$3:$B$200,0),MATCH(Data7[[#Headers],[Phone]],'Employee Info'!$C$2:$J$2,0)),"")</f>
        <v/>
      </c>
      <c r="M74" s="19" t="str">
        <f>IFERROR(INDEX('Employee Info'!$C$3:$J$200,MATCH(Data7[[#This Row],[Name:]],'Employee Info'!$B$3:$B$200,0),MATCH(Data7[[#Headers],[Tech]],'Employee Info'!$C$2:$J$2,0)),"")</f>
        <v/>
      </c>
      <c r="N74" s="19" t="str">
        <f>IFERROR(INDEX('Employee Info'!$C$3:$J$200,MATCH(Data7[[#This Row],[Name:]],'Employee Info'!$B$3:$B$200,0),MATCH(Data7[[#Headers],[Other]],'Employee Info'!$C$2:$J$2,0)),"")</f>
        <v/>
      </c>
      <c r="O74" s="19">
        <f>IFERROR((Data7[[#This Row],[Hours:]]*SUM(Data7[[#This Row],[Rate]:[Other]])),"")</f>
        <v>0</v>
      </c>
      <c r="P74" s="7" t="str">
        <f>IF(Data7[[#This Row],[WO'#:]]="","Riley #","WO#")</f>
        <v>WO#</v>
      </c>
      <c r="Q74" s="7">
        <f>IFERROR(WEEKNUM(Data7[[#This Row],[Date:]]),"")</f>
        <v>4</v>
      </c>
      <c r="R74" s="6">
        <f t="shared" si="3"/>
        <v>45312</v>
      </c>
      <c r="S74" s="6">
        <f>Data7[[#This Row],[Week Start]]+7</f>
        <v>45319</v>
      </c>
      <c r="T74" s="7" t="str">
        <f t="shared" si="4"/>
        <v>1/21/2024 - 1/28/2024</v>
      </c>
      <c r="U74" s="7" t="str">
        <f t="shared" si="5"/>
        <v>Time Card</v>
      </c>
      <c r="V74" s="8" t="str">
        <f>RIGHT(TEXT(Data7[[#This Row],[Date:]],"mmddyyyy"),4)</f>
        <v>2024</v>
      </c>
      <c r="W74" s="8" t="str">
        <f>MID(TEXT(Data7[[#This Row],[Date:]],"mmddyyyy"),3,2)</f>
        <v>22</v>
      </c>
      <c r="X74" s="8" t="str">
        <f>LEFT(TEXT(Data7[[#This Row],[Date:]],"mmddyyyy"),2)</f>
        <v>01</v>
      </c>
      <c r="Y74" s="6">
        <f>DATE(Data7[[#This Row],[Year]],Data7[[#This Row],[Month]],Data7[[#This Row],[Day]])</f>
        <v>45313</v>
      </c>
    </row>
    <row r="75" spans="1:25">
      <c r="A75" s="5">
        <v>45358.318233796293</v>
      </c>
      <c r="B75" s="7" t="s">
        <v>76</v>
      </c>
      <c r="C75" s="6" t="s">
        <v>114</v>
      </c>
      <c r="D75" s="7" t="s">
        <v>77</v>
      </c>
      <c r="E75" s="8">
        <v>3</v>
      </c>
      <c r="F75" s="7">
        <v>6984733</v>
      </c>
      <c r="G75" s="7" t="s">
        <v>68</v>
      </c>
      <c r="H75" s="7" t="s">
        <v>69</v>
      </c>
      <c r="I75" s="7" t="s">
        <v>44</v>
      </c>
      <c r="J75" s="19" t="str">
        <f>IFERROR(INDEX('Employee Info'!$C$3:$E$200,MATCH(Data7[[#This Row],[Name:]],'Employee Info'!$B$3:$B$200,0),MATCH(Data7[[#This Row],[Hours Type:]],'Employee Info'!$C$2:$E$2,0)),"")</f>
        <v/>
      </c>
      <c r="K75" s="19" t="str">
        <f>IFERROR(INDEX('Employee Info'!$C$3:$J$200,MATCH(Data7[[#This Row],[Name:]],'Employee Info'!$B$3:$B$200,0),MATCH(Data7[[#Headers],[Truck]],'Employee Info'!$C$2:$J$2,0)),"")</f>
        <v/>
      </c>
      <c r="L75" s="19" t="str">
        <f>IFERROR(INDEX('Employee Info'!$C$3:$J$200,MATCH(Data7[[#This Row],[Name:]],'Employee Info'!$B$3:$B$200,0),MATCH(Data7[[#Headers],[Phone]],'Employee Info'!$C$2:$J$2,0)),"")</f>
        <v/>
      </c>
      <c r="M75" s="19" t="str">
        <f>IFERROR(INDEX('Employee Info'!$C$3:$J$200,MATCH(Data7[[#This Row],[Name:]],'Employee Info'!$B$3:$B$200,0),MATCH(Data7[[#Headers],[Tech]],'Employee Info'!$C$2:$J$2,0)),"")</f>
        <v/>
      </c>
      <c r="N75" s="19" t="str">
        <f>IFERROR(INDEX('Employee Info'!$C$3:$J$200,MATCH(Data7[[#This Row],[Name:]],'Employee Info'!$B$3:$B$200,0),MATCH(Data7[[#Headers],[Other]],'Employee Info'!$C$2:$J$2,0)),"")</f>
        <v/>
      </c>
      <c r="O75" s="19">
        <f>IFERROR((Data7[[#This Row],[Hours:]]*SUM(Data7[[#This Row],[Rate]:[Other]])),"")</f>
        <v>0</v>
      </c>
      <c r="P75" s="7" t="str">
        <f>IF(Data7[[#This Row],[WO'#:]]="","Riley #","WO#")</f>
        <v>WO#</v>
      </c>
      <c r="Q75" s="7">
        <f>IFERROR(WEEKNUM(Data7[[#This Row],[Date:]]),"")</f>
        <v>4</v>
      </c>
      <c r="R75" s="6">
        <f t="shared" si="3"/>
        <v>45312</v>
      </c>
      <c r="S75" s="6">
        <f>Data7[[#This Row],[Week Start]]+7</f>
        <v>45319</v>
      </c>
      <c r="T75" s="7" t="str">
        <f t="shared" si="4"/>
        <v>1/21/2024 - 1/28/2024</v>
      </c>
      <c r="U75" s="7" t="str">
        <f t="shared" si="5"/>
        <v>Time Card</v>
      </c>
      <c r="V75" s="8" t="str">
        <f>RIGHT(TEXT(Data7[[#This Row],[Date:]],"mmddyyyy"),4)</f>
        <v>2024</v>
      </c>
      <c r="W75" s="8" t="str">
        <f>MID(TEXT(Data7[[#This Row],[Date:]],"mmddyyyy"),3,2)</f>
        <v>22</v>
      </c>
      <c r="X75" s="8" t="str">
        <f>LEFT(TEXT(Data7[[#This Row],[Date:]],"mmddyyyy"),2)</f>
        <v>01</v>
      </c>
      <c r="Y75" s="6">
        <f>DATE(Data7[[#This Row],[Year]],Data7[[#This Row],[Month]],Data7[[#This Row],[Day]])</f>
        <v>45313</v>
      </c>
    </row>
    <row r="76" spans="1:25">
      <c r="A76" s="5">
        <v>45313.577445138886</v>
      </c>
      <c r="B76" s="7" t="s">
        <v>35</v>
      </c>
      <c r="C76" s="6" t="s">
        <v>114</v>
      </c>
      <c r="D76" s="7" t="s">
        <v>118</v>
      </c>
      <c r="E76" s="8">
        <v>2</v>
      </c>
      <c r="F76" s="7">
        <v>6999794</v>
      </c>
      <c r="G76" s="7" t="s">
        <v>68</v>
      </c>
      <c r="H76" s="7" t="s">
        <v>69</v>
      </c>
      <c r="I76" s="7" t="s">
        <v>44</v>
      </c>
      <c r="J76" s="19" t="str">
        <f>IFERROR(INDEX('Employee Info'!$C$3:$E$200,MATCH(Data7[[#This Row],[Name:]],'Employee Info'!$B$3:$B$200,0),MATCH(Data7[[#This Row],[Hours Type:]],'Employee Info'!$C$2:$E$2,0)),"")</f>
        <v/>
      </c>
      <c r="K76" s="19" t="str">
        <f>IFERROR(INDEX('Employee Info'!$C$3:$J$200,MATCH(Data7[[#This Row],[Name:]],'Employee Info'!$B$3:$B$200,0),MATCH(Data7[[#Headers],[Truck]],'Employee Info'!$C$2:$J$2,0)),"")</f>
        <v/>
      </c>
      <c r="L76" s="19" t="str">
        <f>IFERROR(INDEX('Employee Info'!$C$3:$J$200,MATCH(Data7[[#This Row],[Name:]],'Employee Info'!$B$3:$B$200,0),MATCH(Data7[[#Headers],[Phone]],'Employee Info'!$C$2:$J$2,0)),"")</f>
        <v/>
      </c>
      <c r="M76" s="19" t="str">
        <f>IFERROR(INDEX('Employee Info'!$C$3:$J$200,MATCH(Data7[[#This Row],[Name:]],'Employee Info'!$B$3:$B$200,0),MATCH(Data7[[#Headers],[Tech]],'Employee Info'!$C$2:$J$2,0)),"")</f>
        <v/>
      </c>
      <c r="N76" s="19" t="str">
        <f>IFERROR(INDEX('Employee Info'!$C$3:$J$200,MATCH(Data7[[#This Row],[Name:]],'Employee Info'!$B$3:$B$200,0),MATCH(Data7[[#Headers],[Other]],'Employee Info'!$C$2:$J$2,0)),"")</f>
        <v/>
      </c>
      <c r="O76" s="19">
        <f>IFERROR((Data7[[#This Row],[Hours:]]*SUM(Data7[[#This Row],[Rate]:[Other]])),"")</f>
        <v>0</v>
      </c>
      <c r="P76" s="7" t="str">
        <f>IF(Data7[[#This Row],[WO'#:]]="","Riley #","WO#")</f>
        <v>WO#</v>
      </c>
      <c r="Q76" s="7">
        <f>IFERROR(WEEKNUM(Data7[[#This Row],[Date:]]),"")</f>
        <v>4</v>
      </c>
      <c r="R76" s="6">
        <f t="shared" si="3"/>
        <v>45312</v>
      </c>
      <c r="S76" s="6">
        <f>Data7[[#This Row],[Week Start]]+7</f>
        <v>45319</v>
      </c>
      <c r="T76" s="7" t="str">
        <f t="shared" si="4"/>
        <v>1/21/2024 - 1/28/2024</v>
      </c>
      <c r="U76" s="7" t="str">
        <f t="shared" si="5"/>
        <v>Time Card</v>
      </c>
      <c r="V76" s="8" t="str">
        <f>RIGHT(TEXT(Data7[[#This Row],[Date:]],"mmddyyyy"),4)</f>
        <v>2024</v>
      </c>
      <c r="W76" s="8" t="str">
        <f>MID(TEXT(Data7[[#This Row],[Date:]],"mmddyyyy"),3,2)</f>
        <v>22</v>
      </c>
      <c r="X76" s="8" t="str">
        <f>LEFT(TEXT(Data7[[#This Row],[Date:]],"mmddyyyy"),2)</f>
        <v>01</v>
      </c>
      <c r="Y76" s="6">
        <f>DATE(Data7[[#This Row],[Year]],Data7[[#This Row],[Month]],Data7[[#This Row],[Day]])</f>
        <v>45313</v>
      </c>
    </row>
    <row r="77" spans="1:25">
      <c r="A77" s="5">
        <v>45317.498531597223</v>
      </c>
      <c r="B77" s="7" t="s">
        <v>66</v>
      </c>
      <c r="C77" s="6" t="s">
        <v>114</v>
      </c>
      <c r="D77" s="7" t="s">
        <v>119</v>
      </c>
      <c r="E77" s="8">
        <v>1</v>
      </c>
      <c r="F77" s="7">
        <v>6999794</v>
      </c>
      <c r="G77" s="7" t="s">
        <v>68</v>
      </c>
      <c r="H77" s="7" t="s">
        <v>69</v>
      </c>
      <c r="I77" s="7" t="s">
        <v>44</v>
      </c>
      <c r="J77" s="19" t="str">
        <f>IFERROR(INDEX('Employee Info'!$C$3:$E$200,MATCH(Data7[[#This Row],[Name:]],'Employee Info'!$B$3:$B$200,0),MATCH(Data7[[#This Row],[Hours Type:]],'Employee Info'!$C$2:$E$2,0)),"")</f>
        <v/>
      </c>
      <c r="K77" s="19" t="str">
        <f>IFERROR(INDEX('Employee Info'!$C$3:$J$200,MATCH(Data7[[#This Row],[Name:]],'Employee Info'!$B$3:$B$200,0),MATCH(Data7[[#Headers],[Truck]],'Employee Info'!$C$2:$J$2,0)),"")</f>
        <v/>
      </c>
      <c r="L77" s="19" t="str">
        <f>IFERROR(INDEX('Employee Info'!$C$3:$J$200,MATCH(Data7[[#This Row],[Name:]],'Employee Info'!$B$3:$B$200,0),MATCH(Data7[[#Headers],[Phone]],'Employee Info'!$C$2:$J$2,0)),"")</f>
        <v/>
      </c>
      <c r="M77" s="19" t="str">
        <f>IFERROR(INDEX('Employee Info'!$C$3:$J$200,MATCH(Data7[[#This Row],[Name:]],'Employee Info'!$B$3:$B$200,0),MATCH(Data7[[#Headers],[Tech]],'Employee Info'!$C$2:$J$2,0)),"")</f>
        <v/>
      </c>
      <c r="N77" s="19" t="str">
        <f>IFERROR(INDEX('Employee Info'!$C$3:$J$200,MATCH(Data7[[#This Row],[Name:]],'Employee Info'!$B$3:$B$200,0),MATCH(Data7[[#Headers],[Other]],'Employee Info'!$C$2:$J$2,0)),"")</f>
        <v/>
      </c>
      <c r="O77" s="19">
        <f>IFERROR((Data7[[#This Row],[Hours:]]*SUM(Data7[[#This Row],[Rate]:[Other]])),"")</f>
        <v>0</v>
      </c>
      <c r="P77" s="7" t="str">
        <f>IF(Data7[[#This Row],[WO'#:]]="","Riley #","WO#")</f>
        <v>WO#</v>
      </c>
      <c r="Q77" s="7">
        <f>IFERROR(WEEKNUM(Data7[[#This Row],[Date:]]),"")</f>
        <v>4</v>
      </c>
      <c r="R77" s="6">
        <f t="shared" si="3"/>
        <v>45312</v>
      </c>
      <c r="S77" s="6">
        <f>Data7[[#This Row],[Week Start]]+7</f>
        <v>45319</v>
      </c>
      <c r="T77" s="7" t="str">
        <f t="shared" si="4"/>
        <v>1/21/2024 - 1/28/2024</v>
      </c>
      <c r="U77" s="7" t="str">
        <f t="shared" si="5"/>
        <v>Time Card</v>
      </c>
      <c r="V77" s="8" t="str">
        <f>RIGHT(TEXT(Data7[[#This Row],[Date:]],"mmddyyyy"),4)</f>
        <v>2024</v>
      </c>
      <c r="W77" s="8" t="str">
        <f>MID(TEXT(Data7[[#This Row],[Date:]],"mmddyyyy"),3,2)</f>
        <v>22</v>
      </c>
      <c r="X77" s="8" t="str">
        <f>LEFT(TEXT(Data7[[#This Row],[Date:]],"mmddyyyy"),2)</f>
        <v>01</v>
      </c>
      <c r="Y77" s="6">
        <f>DATE(Data7[[#This Row],[Year]],Data7[[#This Row],[Month]],Data7[[#This Row],[Day]])</f>
        <v>45313</v>
      </c>
    </row>
    <row r="78" spans="1:25">
      <c r="A78" s="5">
        <v>45313.576847685188</v>
      </c>
      <c r="B78" s="7" t="s">
        <v>35</v>
      </c>
      <c r="C78" s="6" t="s">
        <v>114</v>
      </c>
      <c r="D78" s="7" t="s">
        <v>120</v>
      </c>
      <c r="E78" s="8">
        <v>2</v>
      </c>
      <c r="F78" s="7" t="s">
        <v>68</v>
      </c>
      <c r="G78" s="7" t="s">
        <v>68</v>
      </c>
      <c r="H78" s="7" t="s">
        <v>69</v>
      </c>
      <c r="I78" s="7" t="s">
        <v>44</v>
      </c>
      <c r="J78" s="19" t="str">
        <f>IFERROR(INDEX('Employee Info'!$C$3:$E$200,MATCH(Data7[[#This Row],[Name:]],'Employee Info'!$B$3:$B$200,0),MATCH(Data7[[#This Row],[Hours Type:]],'Employee Info'!$C$2:$E$2,0)),"")</f>
        <v/>
      </c>
      <c r="K78" s="19" t="str">
        <f>IFERROR(INDEX('Employee Info'!$C$3:$J$200,MATCH(Data7[[#This Row],[Name:]],'Employee Info'!$B$3:$B$200,0),MATCH(Data7[[#Headers],[Truck]],'Employee Info'!$C$2:$J$2,0)),"")</f>
        <v/>
      </c>
      <c r="L78" s="19" t="str">
        <f>IFERROR(INDEX('Employee Info'!$C$3:$J$200,MATCH(Data7[[#This Row],[Name:]],'Employee Info'!$B$3:$B$200,0),MATCH(Data7[[#Headers],[Phone]],'Employee Info'!$C$2:$J$2,0)),"")</f>
        <v/>
      </c>
      <c r="M78" s="19" t="str">
        <f>IFERROR(INDEX('Employee Info'!$C$3:$J$200,MATCH(Data7[[#This Row],[Name:]],'Employee Info'!$B$3:$B$200,0),MATCH(Data7[[#Headers],[Tech]],'Employee Info'!$C$2:$J$2,0)),"")</f>
        <v/>
      </c>
      <c r="N78" s="19" t="str">
        <f>IFERROR(INDEX('Employee Info'!$C$3:$J$200,MATCH(Data7[[#This Row],[Name:]],'Employee Info'!$B$3:$B$200,0),MATCH(Data7[[#Headers],[Other]],'Employee Info'!$C$2:$J$2,0)),"")</f>
        <v/>
      </c>
      <c r="O78" s="19">
        <f>IFERROR((Data7[[#This Row],[Hours:]]*SUM(Data7[[#This Row],[Rate]:[Other]])),"")</f>
        <v>0</v>
      </c>
      <c r="P78" s="7" t="str">
        <f>IF(Data7[[#This Row],[WO'#:]]="","Riley #","WO#")</f>
        <v>Riley #</v>
      </c>
      <c r="Q78" s="7">
        <f>IFERROR(WEEKNUM(Data7[[#This Row],[Date:]]),"")</f>
        <v>4</v>
      </c>
      <c r="R78" s="6">
        <f t="shared" si="3"/>
        <v>45312</v>
      </c>
      <c r="S78" s="6">
        <f>Data7[[#This Row],[Week Start]]+7</f>
        <v>45319</v>
      </c>
      <c r="T78" s="7" t="str">
        <f t="shared" si="4"/>
        <v>1/21/2024 - 1/28/2024</v>
      </c>
      <c r="U78" s="7" t="str">
        <f t="shared" si="5"/>
        <v>Time Card</v>
      </c>
      <c r="V78" s="8" t="str">
        <f>RIGHT(TEXT(Data7[[#This Row],[Date:]],"mmddyyyy"),4)</f>
        <v>2024</v>
      </c>
      <c r="W78" s="8" t="str">
        <f>MID(TEXT(Data7[[#This Row],[Date:]],"mmddyyyy"),3,2)</f>
        <v>22</v>
      </c>
      <c r="X78" s="8" t="str">
        <f>LEFT(TEXT(Data7[[#This Row],[Date:]],"mmddyyyy"),2)</f>
        <v>01</v>
      </c>
      <c r="Y78" s="6">
        <f>DATE(Data7[[#This Row],[Year]],Data7[[#This Row],[Month]],Data7[[#This Row],[Day]])</f>
        <v>45313</v>
      </c>
    </row>
    <row r="79" spans="1:25">
      <c r="A79" s="5">
        <v>45317.519449421299</v>
      </c>
      <c r="B79" s="7" t="s">
        <v>66</v>
      </c>
      <c r="C79" s="6" t="s">
        <v>121</v>
      </c>
      <c r="D79" s="7" t="s">
        <v>99</v>
      </c>
      <c r="E79" s="8">
        <v>2</v>
      </c>
      <c r="F79" s="7">
        <v>20028</v>
      </c>
      <c r="G79" s="7" t="s">
        <v>68</v>
      </c>
      <c r="H79" s="7" t="s">
        <v>69</v>
      </c>
      <c r="I79" s="7" t="s">
        <v>44</v>
      </c>
      <c r="J79" s="19" t="str">
        <f>IFERROR(INDEX('Employee Info'!$C$3:$E$200,MATCH(Data7[[#This Row],[Name:]],'Employee Info'!$B$3:$B$200,0),MATCH(Data7[[#This Row],[Hours Type:]],'Employee Info'!$C$2:$E$2,0)),"")</f>
        <v/>
      </c>
      <c r="K79" s="19" t="str">
        <f>IFERROR(INDEX('Employee Info'!$C$3:$J$200,MATCH(Data7[[#This Row],[Name:]],'Employee Info'!$B$3:$B$200,0),MATCH(Data7[[#Headers],[Truck]],'Employee Info'!$C$2:$J$2,0)),"")</f>
        <v/>
      </c>
      <c r="L79" s="19" t="str">
        <f>IFERROR(INDEX('Employee Info'!$C$3:$J$200,MATCH(Data7[[#This Row],[Name:]],'Employee Info'!$B$3:$B$200,0),MATCH(Data7[[#Headers],[Phone]],'Employee Info'!$C$2:$J$2,0)),"")</f>
        <v/>
      </c>
      <c r="M79" s="19" t="str">
        <f>IFERROR(INDEX('Employee Info'!$C$3:$J$200,MATCH(Data7[[#This Row],[Name:]],'Employee Info'!$B$3:$B$200,0),MATCH(Data7[[#Headers],[Tech]],'Employee Info'!$C$2:$J$2,0)),"")</f>
        <v/>
      </c>
      <c r="N79" s="19" t="str">
        <f>IFERROR(INDEX('Employee Info'!$C$3:$J$200,MATCH(Data7[[#This Row],[Name:]],'Employee Info'!$B$3:$B$200,0),MATCH(Data7[[#Headers],[Other]],'Employee Info'!$C$2:$J$2,0)),"")</f>
        <v/>
      </c>
      <c r="O79" s="19">
        <f>IFERROR((Data7[[#This Row],[Hours:]]*SUM(Data7[[#This Row],[Rate]:[Other]])),"")</f>
        <v>0</v>
      </c>
      <c r="P79" s="7" t="str">
        <f>IF(Data7[[#This Row],[WO'#:]]="","Riley #","WO#")</f>
        <v>WO#</v>
      </c>
      <c r="Q79" s="7">
        <f>IFERROR(WEEKNUM(Data7[[#This Row],[Date:]]),"")</f>
        <v>4</v>
      </c>
      <c r="R79" s="6">
        <f t="shared" si="3"/>
        <v>45312</v>
      </c>
      <c r="S79" s="6">
        <f>Data7[[#This Row],[Week Start]]+7</f>
        <v>45319</v>
      </c>
      <c r="T79" s="7" t="str">
        <f t="shared" si="4"/>
        <v>1/21/2024 - 1/28/2024</v>
      </c>
      <c r="U79" s="7" t="str">
        <f t="shared" si="5"/>
        <v>Time Card</v>
      </c>
      <c r="V79" s="8" t="str">
        <f>RIGHT(TEXT(Data7[[#This Row],[Date:]],"mmddyyyy"),4)</f>
        <v>2024</v>
      </c>
      <c r="W79" s="8" t="str">
        <f>MID(TEXT(Data7[[#This Row],[Date:]],"mmddyyyy"),3,2)</f>
        <v>23</v>
      </c>
      <c r="X79" s="8" t="str">
        <f>LEFT(TEXT(Data7[[#This Row],[Date:]],"mmddyyyy"),2)</f>
        <v>01</v>
      </c>
      <c r="Y79" s="6">
        <f>DATE(Data7[[#This Row],[Year]],Data7[[#This Row],[Month]],Data7[[#This Row],[Day]])</f>
        <v>45314</v>
      </c>
    </row>
    <row r="80" spans="1:25">
      <c r="A80" s="5">
        <v>45314.401765509261</v>
      </c>
      <c r="B80" s="7" t="s">
        <v>31</v>
      </c>
      <c r="C80" s="6" t="s">
        <v>121</v>
      </c>
      <c r="D80" s="7" t="s">
        <v>100</v>
      </c>
      <c r="E80" s="8">
        <v>8</v>
      </c>
      <c r="F80" s="7">
        <v>6984733</v>
      </c>
      <c r="G80" s="7" t="s">
        <v>89</v>
      </c>
      <c r="H80" s="7" t="s">
        <v>69</v>
      </c>
      <c r="I80" s="7" t="s">
        <v>44</v>
      </c>
      <c r="J80" s="19" t="str">
        <f>IFERROR(INDEX('Employee Info'!$C$3:$E$200,MATCH(Data7[[#This Row],[Name:]],'Employee Info'!$B$3:$B$200,0),MATCH(Data7[[#This Row],[Hours Type:]],'Employee Info'!$C$2:$E$2,0)),"")</f>
        <v/>
      </c>
      <c r="K80" s="19" t="str">
        <f>IFERROR(INDEX('Employee Info'!$C$3:$J$200,MATCH(Data7[[#This Row],[Name:]],'Employee Info'!$B$3:$B$200,0),MATCH(Data7[[#Headers],[Truck]],'Employee Info'!$C$2:$J$2,0)),"")</f>
        <v/>
      </c>
      <c r="L80" s="19" t="str">
        <f>IFERROR(INDEX('Employee Info'!$C$3:$J$200,MATCH(Data7[[#This Row],[Name:]],'Employee Info'!$B$3:$B$200,0),MATCH(Data7[[#Headers],[Phone]],'Employee Info'!$C$2:$J$2,0)),"")</f>
        <v/>
      </c>
      <c r="M80" s="19" t="str">
        <f>IFERROR(INDEX('Employee Info'!$C$3:$J$200,MATCH(Data7[[#This Row],[Name:]],'Employee Info'!$B$3:$B$200,0),MATCH(Data7[[#Headers],[Tech]],'Employee Info'!$C$2:$J$2,0)),"")</f>
        <v/>
      </c>
      <c r="N80" s="19" t="str">
        <f>IFERROR(INDEX('Employee Info'!$C$3:$J$200,MATCH(Data7[[#This Row],[Name:]],'Employee Info'!$B$3:$B$200,0),MATCH(Data7[[#Headers],[Other]],'Employee Info'!$C$2:$J$2,0)),"")</f>
        <v/>
      </c>
      <c r="O80" s="19">
        <f>IFERROR((Data7[[#This Row],[Hours:]]*SUM(Data7[[#This Row],[Rate]:[Other]])),"")</f>
        <v>0</v>
      </c>
      <c r="P80" s="7" t="str">
        <f>IF(Data7[[#This Row],[WO'#:]]="","Riley #","WO#")</f>
        <v>WO#</v>
      </c>
      <c r="Q80" s="7">
        <f>IFERROR(WEEKNUM(Data7[[#This Row],[Date:]]),"")</f>
        <v>4</v>
      </c>
      <c r="R80" s="6">
        <f t="shared" si="3"/>
        <v>45312</v>
      </c>
      <c r="S80" s="6">
        <f>Data7[[#This Row],[Week Start]]+7</f>
        <v>45319</v>
      </c>
      <c r="T80" s="7" t="str">
        <f t="shared" si="4"/>
        <v>1/21/2024 - 1/28/2024</v>
      </c>
      <c r="U80" s="7" t="str">
        <f t="shared" si="5"/>
        <v>Time Card</v>
      </c>
      <c r="V80" s="8" t="str">
        <f>RIGHT(TEXT(Data7[[#This Row],[Date:]],"mmddyyyy"),4)</f>
        <v>2024</v>
      </c>
      <c r="W80" s="8" t="str">
        <f>MID(TEXT(Data7[[#This Row],[Date:]],"mmddyyyy"),3,2)</f>
        <v>23</v>
      </c>
      <c r="X80" s="8" t="str">
        <f>LEFT(TEXT(Data7[[#This Row],[Date:]],"mmddyyyy"),2)</f>
        <v>01</v>
      </c>
      <c r="Y80" s="6">
        <f>DATE(Data7[[#This Row],[Year]],Data7[[#This Row],[Month]],Data7[[#This Row],[Day]])</f>
        <v>45314</v>
      </c>
    </row>
    <row r="81" spans="1:25">
      <c r="A81" s="5">
        <v>45317.497771759263</v>
      </c>
      <c r="B81" s="7" t="s">
        <v>66</v>
      </c>
      <c r="C81" s="6" t="s">
        <v>121</v>
      </c>
      <c r="D81" s="7" t="s">
        <v>115</v>
      </c>
      <c r="E81" s="8">
        <v>1</v>
      </c>
      <c r="F81" s="7">
        <v>6984733</v>
      </c>
      <c r="G81" s="7" t="s">
        <v>89</v>
      </c>
      <c r="H81" s="7" t="s">
        <v>69</v>
      </c>
      <c r="I81" s="7" t="s">
        <v>44</v>
      </c>
      <c r="J81" s="19" t="str">
        <f>IFERROR(INDEX('Employee Info'!$C$3:$E$200,MATCH(Data7[[#This Row],[Name:]],'Employee Info'!$B$3:$B$200,0),MATCH(Data7[[#This Row],[Hours Type:]],'Employee Info'!$C$2:$E$2,0)),"")</f>
        <v/>
      </c>
      <c r="K81" s="19" t="str">
        <f>IFERROR(INDEX('Employee Info'!$C$3:$J$200,MATCH(Data7[[#This Row],[Name:]],'Employee Info'!$B$3:$B$200,0),MATCH(Data7[[#Headers],[Truck]],'Employee Info'!$C$2:$J$2,0)),"")</f>
        <v/>
      </c>
      <c r="L81" s="19" t="str">
        <f>IFERROR(INDEX('Employee Info'!$C$3:$J$200,MATCH(Data7[[#This Row],[Name:]],'Employee Info'!$B$3:$B$200,0),MATCH(Data7[[#Headers],[Phone]],'Employee Info'!$C$2:$J$2,0)),"")</f>
        <v/>
      </c>
      <c r="M81" s="19" t="str">
        <f>IFERROR(INDEX('Employee Info'!$C$3:$J$200,MATCH(Data7[[#This Row],[Name:]],'Employee Info'!$B$3:$B$200,0),MATCH(Data7[[#Headers],[Tech]],'Employee Info'!$C$2:$J$2,0)),"")</f>
        <v/>
      </c>
      <c r="N81" s="19" t="str">
        <f>IFERROR(INDEX('Employee Info'!$C$3:$J$200,MATCH(Data7[[#This Row],[Name:]],'Employee Info'!$B$3:$B$200,0),MATCH(Data7[[#Headers],[Other]],'Employee Info'!$C$2:$J$2,0)),"")</f>
        <v/>
      </c>
      <c r="O81" s="19">
        <f>IFERROR((Data7[[#This Row],[Hours:]]*SUM(Data7[[#This Row],[Rate]:[Other]])),"")</f>
        <v>0</v>
      </c>
      <c r="P81" s="7" t="str">
        <f>IF(Data7[[#This Row],[WO'#:]]="","Riley #","WO#")</f>
        <v>WO#</v>
      </c>
      <c r="Q81" s="7">
        <f>IFERROR(WEEKNUM(Data7[[#This Row],[Date:]]),"")</f>
        <v>4</v>
      </c>
      <c r="R81" s="6">
        <f t="shared" si="3"/>
        <v>45312</v>
      </c>
      <c r="S81" s="6">
        <f>Data7[[#This Row],[Week Start]]+7</f>
        <v>45319</v>
      </c>
      <c r="T81" s="7" t="str">
        <f t="shared" si="4"/>
        <v>1/21/2024 - 1/28/2024</v>
      </c>
      <c r="U81" s="7" t="str">
        <f t="shared" si="5"/>
        <v>Time Card</v>
      </c>
      <c r="V81" s="8" t="str">
        <f>RIGHT(TEXT(Data7[[#This Row],[Date:]],"mmddyyyy"),4)</f>
        <v>2024</v>
      </c>
      <c r="W81" s="8" t="str">
        <f>MID(TEXT(Data7[[#This Row],[Date:]],"mmddyyyy"),3,2)</f>
        <v>23</v>
      </c>
      <c r="X81" s="8" t="str">
        <f>LEFT(TEXT(Data7[[#This Row],[Date:]],"mmddyyyy"),2)</f>
        <v>01</v>
      </c>
      <c r="Y81" s="6">
        <f>DATE(Data7[[#This Row],[Year]],Data7[[#This Row],[Month]],Data7[[#This Row],[Day]])</f>
        <v>45314</v>
      </c>
    </row>
    <row r="82" spans="1:25">
      <c r="A82" s="5">
        <v>45317.514879282404</v>
      </c>
      <c r="B82" s="7" t="s">
        <v>66</v>
      </c>
      <c r="C82" s="6" t="s">
        <v>121</v>
      </c>
      <c r="D82" s="7" t="s">
        <v>122</v>
      </c>
      <c r="E82" s="8">
        <v>3</v>
      </c>
      <c r="F82" s="7">
        <v>6984733</v>
      </c>
      <c r="G82" s="7" t="s">
        <v>117</v>
      </c>
      <c r="H82" s="7" t="s">
        <v>69</v>
      </c>
      <c r="I82" s="7" t="s">
        <v>44</v>
      </c>
      <c r="J82" s="19" t="str">
        <f>IFERROR(INDEX('Employee Info'!$C$3:$E$200,MATCH(Data7[[#This Row],[Name:]],'Employee Info'!$B$3:$B$200,0),MATCH(Data7[[#This Row],[Hours Type:]],'Employee Info'!$C$2:$E$2,0)),"")</f>
        <v/>
      </c>
      <c r="K82" s="19" t="str">
        <f>IFERROR(INDEX('Employee Info'!$C$3:$J$200,MATCH(Data7[[#This Row],[Name:]],'Employee Info'!$B$3:$B$200,0),MATCH(Data7[[#Headers],[Truck]],'Employee Info'!$C$2:$J$2,0)),"")</f>
        <v/>
      </c>
      <c r="L82" s="19" t="str">
        <f>IFERROR(INDEX('Employee Info'!$C$3:$J$200,MATCH(Data7[[#This Row],[Name:]],'Employee Info'!$B$3:$B$200,0),MATCH(Data7[[#Headers],[Phone]],'Employee Info'!$C$2:$J$2,0)),"")</f>
        <v/>
      </c>
      <c r="M82" s="19" t="str">
        <f>IFERROR(INDEX('Employee Info'!$C$3:$J$200,MATCH(Data7[[#This Row],[Name:]],'Employee Info'!$B$3:$B$200,0),MATCH(Data7[[#Headers],[Tech]],'Employee Info'!$C$2:$J$2,0)),"")</f>
        <v/>
      </c>
      <c r="N82" s="19" t="str">
        <f>IFERROR(INDEX('Employee Info'!$C$3:$J$200,MATCH(Data7[[#This Row],[Name:]],'Employee Info'!$B$3:$B$200,0),MATCH(Data7[[#Headers],[Other]],'Employee Info'!$C$2:$J$2,0)),"")</f>
        <v/>
      </c>
      <c r="O82" s="19">
        <f>IFERROR((Data7[[#This Row],[Hours:]]*SUM(Data7[[#This Row],[Rate]:[Other]])),"")</f>
        <v>0</v>
      </c>
      <c r="P82" s="7" t="str">
        <f>IF(Data7[[#This Row],[WO'#:]]="","Riley #","WO#")</f>
        <v>WO#</v>
      </c>
      <c r="Q82" s="7">
        <f>IFERROR(WEEKNUM(Data7[[#This Row],[Date:]]),"")</f>
        <v>4</v>
      </c>
      <c r="R82" s="6">
        <f t="shared" si="3"/>
        <v>45312</v>
      </c>
      <c r="S82" s="6">
        <f>Data7[[#This Row],[Week Start]]+7</f>
        <v>45319</v>
      </c>
      <c r="T82" s="7" t="str">
        <f t="shared" si="4"/>
        <v>1/21/2024 - 1/28/2024</v>
      </c>
      <c r="U82" s="7" t="str">
        <f t="shared" si="5"/>
        <v>Time Card</v>
      </c>
      <c r="V82" s="8" t="str">
        <f>RIGHT(TEXT(Data7[[#This Row],[Date:]],"mmddyyyy"),4)</f>
        <v>2024</v>
      </c>
      <c r="W82" s="8" t="str">
        <f>MID(TEXT(Data7[[#This Row],[Date:]],"mmddyyyy"),3,2)</f>
        <v>23</v>
      </c>
      <c r="X82" s="8" t="str">
        <f>LEFT(TEXT(Data7[[#This Row],[Date:]],"mmddyyyy"),2)</f>
        <v>01</v>
      </c>
      <c r="Y82" s="6">
        <f>DATE(Data7[[#This Row],[Year]],Data7[[#This Row],[Month]],Data7[[#This Row],[Day]])</f>
        <v>45314</v>
      </c>
    </row>
    <row r="83" spans="1:25">
      <c r="A83" s="5">
        <v>45358.318494791667</v>
      </c>
      <c r="B83" s="7" t="s">
        <v>76</v>
      </c>
      <c r="C83" s="6" t="s">
        <v>121</v>
      </c>
      <c r="D83" s="7" t="s">
        <v>77</v>
      </c>
      <c r="E83" s="8">
        <v>1</v>
      </c>
      <c r="F83" s="7">
        <v>6984733</v>
      </c>
      <c r="G83" s="7" t="s">
        <v>68</v>
      </c>
      <c r="H83" s="7" t="s">
        <v>69</v>
      </c>
      <c r="I83" s="7" t="s">
        <v>44</v>
      </c>
      <c r="J83" s="19" t="str">
        <f>IFERROR(INDEX('Employee Info'!$C$3:$E$200,MATCH(Data7[[#This Row],[Name:]],'Employee Info'!$B$3:$B$200,0),MATCH(Data7[[#This Row],[Hours Type:]],'Employee Info'!$C$2:$E$2,0)),"")</f>
        <v/>
      </c>
      <c r="K83" s="19" t="str">
        <f>IFERROR(INDEX('Employee Info'!$C$3:$J$200,MATCH(Data7[[#This Row],[Name:]],'Employee Info'!$B$3:$B$200,0),MATCH(Data7[[#Headers],[Truck]],'Employee Info'!$C$2:$J$2,0)),"")</f>
        <v/>
      </c>
      <c r="L83" s="19" t="str">
        <f>IFERROR(INDEX('Employee Info'!$C$3:$J$200,MATCH(Data7[[#This Row],[Name:]],'Employee Info'!$B$3:$B$200,0),MATCH(Data7[[#Headers],[Phone]],'Employee Info'!$C$2:$J$2,0)),"")</f>
        <v/>
      </c>
      <c r="M83" s="19" t="str">
        <f>IFERROR(INDEX('Employee Info'!$C$3:$J$200,MATCH(Data7[[#This Row],[Name:]],'Employee Info'!$B$3:$B$200,0),MATCH(Data7[[#Headers],[Tech]],'Employee Info'!$C$2:$J$2,0)),"")</f>
        <v/>
      </c>
      <c r="N83" s="19" t="str">
        <f>IFERROR(INDEX('Employee Info'!$C$3:$J$200,MATCH(Data7[[#This Row],[Name:]],'Employee Info'!$B$3:$B$200,0),MATCH(Data7[[#Headers],[Other]],'Employee Info'!$C$2:$J$2,0)),"")</f>
        <v/>
      </c>
      <c r="O83" s="19">
        <f>IFERROR((Data7[[#This Row],[Hours:]]*SUM(Data7[[#This Row],[Rate]:[Other]])),"")</f>
        <v>0</v>
      </c>
      <c r="P83" s="7" t="str">
        <f>IF(Data7[[#This Row],[WO'#:]]="","Riley #","WO#")</f>
        <v>WO#</v>
      </c>
      <c r="Q83" s="7">
        <f>IFERROR(WEEKNUM(Data7[[#This Row],[Date:]]),"")</f>
        <v>4</v>
      </c>
      <c r="R83" s="6">
        <f t="shared" si="3"/>
        <v>45312</v>
      </c>
      <c r="S83" s="6">
        <f>Data7[[#This Row],[Week Start]]+7</f>
        <v>45319</v>
      </c>
      <c r="T83" s="7" t="str">
        <f t="shared" si="4"/>
        <v>1/21/2024 - 1/28/2024</v>
      </c>
      <c r="U83" s="7" t="str">
        <f t="shared" si="5"/>
        <v>Time Card</v>
      </c>
      <c r="V83" s="8" t="str">
        <f>RIGHT(TEXT(Data7[[#This Row],[Date:]],"mmddyyyy"),4)</f>
        <v>2024</v>
      </c>
      <c r="W83" s="8" t="str">
        <f>MID(TEXT(Data7[[#This Row],[Date:]],"mmddyyyy"),3,2)</f>
        <v>23</v>
      </c>
      <c r="X83" s="8" t="str">
        <f>LEFT(TEXT(Data7[[#This Row],[Date:]],"mmddyyyy"),2)</f>
        <v>01</v>
      </c>
      <c r="Y83" s="6">
        <f>DATE(Data7[[#This Row],[Year]],Data7[[#This Row],[Month]],Data7[[#This Row],[Day]])</f>
        <v>45314</v>
      </c>
    </row>
    <row r="84" spans="1:25">
      <c r="A84" s="5">
        <v>45314.576722916667</v>
      </c>
      <c r="B84" s="7" t="s">
        <v>35</v>
      </c>
      <c r="C84" s="6" t="s">
        <v>121</v>
      </c>
      <c r="D84" s="7" t="s">
        <v>123</v>
      </c>
      <c r="E84" s="8">
        <v>8</v>
      </c>
      <c r="F84" s="7">
        <v>6999794</v>
      </c>
      <c r="G84" s="7" t="s">
        <v>68</v>
      </c>
      <c r="H84" s="7" t="s">
        <v>69</v>
      </c>
      <c r="I84" s="7" t="s">
        <v>44</v>
      </c>
      <c r="J84" s="19" t="str">
        <f>IFERROR(INDEX('Employee Info'!$C$3:$E$200,MATCH(Data7[[#This Row],[Name:]],'Employee Info'!$B$3:$B$200,0),MATCH(Data7[[#This Row],[Hours Type:]],'Employee Info'!$C$2:$E$2,0)),"")</f>
        <v/>
      </c>
      <c r="K84" s="19" t="str">
        <f>IFERROR(INDEX('Employee Info'!$C$3:$J$200,MATCH(Data7[[#This Row],[Name:]],'Employee Info'!$B$3:$B$200,0),MATCH(Data7[[#Headers],[Truck]],'Employee Info'!$C$2:$J$2,0)),"")</f>
        <v/>
      </c>
      <c r="L84" s="19" t="str">
        <f>IFERROR(INDEX('Employee Info'!$C$3:$J$200,MATCH(Data7[[#This Row],[Name:]],'Employee Info'!$B$3:$B$200,0),MATCH(Data7[[#Headers],[Phone]],'Employee Info'!$C$2:$J$2,0)),"")</f>
        <v/>
      </c>
      <c r="M84" s="19" t="str">
        <f>IFERROR(INDEX('Employee Info'!$C$3:$J$200,MATCH(Data7[[#This Row],[Name:]],'Employee Info'!$B$3:$B$200,0),MATCH(Data7[[#Headers],[Tech]],'Employee Info'!$C$2:$J$2,0)),"")</f>
        <v/>
      </c>
      <c r="N84" s="19" t="str">
        <f>IFERROR(INDEX('Employee Info'!$C$3:$J$200,MATCH(Data7[[#This Row],[Name:]],'Employee Info'!$B$3:$B$200,0),MATCH(Data7[[#Headers],[Other]],'Employee Info'!$C$2:$J$2,0)),"")</f>
        <v/>
      </c>
      <c r="O84" s="19">
        <f>IFERROR((Data7[[#This Row],[Hours:]]*SUM(Data7[[#This Row],[Rate]:[Other]])),"")</f>
        <v>0</v>
      </c>
      <c r="P84" s="7" t="str">
        <f>IF(Data7[[#This Row],[WO'#:]]="","Riley #","WO#")</f>
        <v>WO#</v>
      </c>
      <c r="Q84" s="7">
        <f>IFERROR(WEEKNUM(Data7[[#This Row],[Date:]]),"")</f>
        <v>4</v>
      </c>
      <c r="R84" s="6">
        <f t="shared" si="3"/>
        <v>45312</v>
      </c>
      <c r="S84" s="6">
        <f>Data7[[#This Row],[Week Start]]+7</f>
        <v>45319</v>
      </c>
      <c r="T84" s="7" t="str">
        <f t="shared" si="4"/>
        <v>1/21/2024 - 1/28/2024</v>
      </c>
      <c r="U84" s="7" t="str">
        <f t="shared" si="5"/>
        <v>Time Card</v>
      </c>
      <c r="V84" s="8" t="str">
        <f>RIGHT(TEXT(Data7[[#This Row],[Date:]],"mmddyyyy"),4)</f>
        <v>2024</v>
      </c>
      <c r="W84" s="8" t="str">
        <f>MID(TEXT(Data7[[#This Row],[Date:]],"mmddyyyy"),3,2)</f>
        <v>23</v>
      </c>
      <c r="X84" s="8" t="str">
        <f>LEFT(TEXT(Data7[[#This Row],[Date:]],"mmddyyyy"),2)</f>
        <v>01</v>
      </c>
      <c r="Y84" s="6">
        <f>DATE(Data7[[#This Row],[Year]],Data7[[#This Row],[Month]],Data7[[#This Row],[Day]])</f>
        <v>45314</v>
      </c>
    </row>
    <row r="85" spans="1:25">
      <c r="A85" s="5">
        <v>45317.499078587964</v>
      </c>
      <c r="B85" s="7" t="s">
        <v>66</v>
      </c>
      <c r="C85" s="6" t="s">
        <v>121</v>
      </c>
      <c r="D85" s="7" t="s">
        <v>119</v>
      </c>
      <c r="E85" s="8">
        <v>1</v>
      </c>
      <c r="F85" s="7">
        <v>6999794</v>
      </c>
      <c r="G85" s="7" t="s">
        <v>68</v>
      </c>
      <c r="H85" s="7" t="s">
        <v>69</v>
      </c>
      <c r="I85" s="7" t="s">
        <v>44</v>
      </c>
      <c r="J85" s="19" t="str">
        <f>IFERROR(INDEX('Employee Info'!$C$3:$E$200,MATCH(Data7[[#This Row],[Name:]],'Employee Info'!$B$3:$B$200,0),MATCH(Data7[[#This Row],[Hours Type:]],'Employee Info'!$C$2:$E$2,0)),"")</f>
        <v/>
      </c>
      <c r="K85" s="19" t="str">
        <f>IFERROR(INDEX('Employee Info'!$C$3:$J$200,MATCH(Data7[[#This Row],[Name:]],'Employee Info'!$B$3:$B$200,0),MATCH(Data7[[#Headers],[Truck]],'Employee Info'!$C$2:$J$2,0)),"")</f>
        <v/>
      </c>
      <c r="L85" s="19" t="str">
        <f>IFERROR(INDEX('Employee Info'!$C$3:$J$200,MATCH(Data7[[#This Row],[Name:]],'Employee Info'!$B$3:$B$200,0),MATCH(Data7[[#Headers],[Phone]],'Employee Info'!$C$2:$J$2,0)),"")</f>
        <v/>
      </c>
      <c r="M85" s="19" t="str">
        <f>IFERROR(INDEX('Employee Info'!$C$3:$J$200,MATCH(Data7[[#This Row],[Name:]],'Employee Info'!$B$3:$B$200,0),MATCH(Data7[[#Headers],[Tech]],'Employee Info'!$C$2:$J$2,0)),"")</f>
        <v/>
      </c>
      <c r="N85" s="19" t="str">
        <f>IFERROR(INDEX('Employee Info'!$C$3:$J$200,MATCH(Data7[[#This Row],[Name:]],'Employee Info'!$B$3:$B$200,0),MATCH(Data7[[#Headers],[Other]],'Employee Info'!$C$2:$J$2,0)),"")</f>
        <v/>
      </c>
      <c r="O85" s="19">
        <f>IFERROR((Data7[[#This Row],[Hours:]]*SUM(Data7[[#This Row],[Rate]:[Other]])),"")</f>
        <v>0</v>
      </c>
      <c r="P85" s="7" t="str">
        <f>IF(Data7[[#This Row],[WO'#:]]="","Riley #","WO#")</f>
        <v>WO#</v>
      </c>
      <c r="Q85" s="7">
        <f>IFERROR(WEEKNUM(Data7[[#This Row],[Date:]]),"")</f>
        <v>4</v>
      </c>
      <c r="R85" s="6">
        <f t="shared" si="3"/>
        <v>45312</v>
      </c>
      <c r="S85" s="6">
        <f>Data7[[#This Row],[Week Start]]+7</f>
        <v>45319</v>
      </c>
      <c r="T85" s="7" t="str">
        <f t="shared" si="4"/>
        <v>1/21/2024 - 1/28/2024</v>
      </c>
      <c r="U85" s="7" t="str">
        <f t="shared" si="5"/>
        <v>Time Card</v>
      </c>
      <c r="V85" s="8" t="str">
        <f>RIGHT(TEXT(Data7[[#This Row],[Date:]],"mmddyyyy"),4)</f>
        <v>2024</v>
      </c>
      <c r="W85" s="8" t="str">
        <f>MID(TEXT(Data7[[#This Row],[Date:]],"mmddyyyy"),3,2)</f>
        <v>23</v>
      </c>
      <c r="X85" s="8" t="str">
        <f>LEFT(TEXT(Data7[[#This Row],[Date:]],"mmddyyyy"),2)</f>
        <v>01</v>
      </c>
      <c r="Y85" s="6">
        <f>DATE(Data7[[#This Row],[Year]],Data7[[#This Row],[Month]],Data7[[#This Row],[Day]])</f>
        <v>45314</v>
      </c>
    </row>
    <row r="86" spans="1:25">
      <c r="A86" s="5">
        <v>45317.500754976849</v>
      </c>
      <c r="B86" s="7" t="s">
        <v>66</v>
      </c>
      <c r="C86" s="6" t="s">
        <v>121</v>
      </c>
      <c r="D86" s="7" t="s">
        <v>124</v>
      </c>
      <c r="E86" s="8">
        <v>1</v>
      </c>
      <c r="F86" s="7">
        <v>7050595</v>
      </c>
      <c r="G86" s="7" t="s">
        <v>68</v>
      </c>
      <c r="H86" s="7" t="s">
        <v>69</v>
      </c>
      <c r="I86" s="7" t="s">
        <v>44</v>
      </c>
      <c r="J86" s="19" t="str">
        <f>IFERROR(INDEX('Employee Info'!$C$3:$E$200,MATCH(Data7[[#This Row],[Name:]],'Employee Info'!$B$3:$B$200,0),MATCH(Data7[[#This Row],[Hours Type:]],'Employee Info'!$C$2:$E$2,0)),"")</f>
        <v/>
      </c>
      <c r="K86" s="19" t="str">
        <f>IFERROR(INDEX('Employee Info'!$C$3:$J$200,MATCH(Data7[[#This Row],[Name:]],'Employee Info'!$B$3:$B$200,0),MATCH(Data7[[#Headers],[Truck]],'Employee Info'!$C$2:$J$2,0)),"")</f>
        <v/>
      </c>
      <c r="L86" s="19" t="str">
        <f>IFERROR(INDEX('Employee Info'!$C$3:$J$200,MATCH(Data7[[#This Row],[Name:]],'Employee Info'!$B$3:$B$200,0),MATCH(Data7[[#Headers],[Phone]],'Employee Info'!$C$2:$J$2,0)),"")</f>
        <v/>
      </c>
      <c r="M86" s="19" t="str">
        <f>IFERROR(INDEX('Employee Info'!$C$3:$J$200,MATCH(Data7[[#This Row],[Name:]],'Employee Info'!$B$3:$B$200,0),MATCH(Data7[[#Headers],[Tech]],'Employee Info'!$C$2:$J$2,0)),"")</f>
        <v/>
      </c>
      <c r="N86" s="19" t="str">
        <f>IFERROR(INDEX('Employee Info'!$C$3:$J$200,MATCH(Data7[[#This Row],[Name:]],'Employee Info'!$B$3:$B$200,0),MATCH(Data7[[#Headers],[Other]],'Employee Info'!$C$2:$J$2,0)),"")</f>
        <v/>
      </c>
      <c r="O86" s="19">
        <f>IFERROR((Data7[[#This Row],[Hours:]]*SUM(Data7[[#This Row],[Rate]:[Other]])),"")</f>
        <v>0</v>
      </c>
      <c r="P86" s="7" t="str">
        <f>IF(Data7[[#This Row],[WO'#:]]="","Riley #","WO#")</f>
        <v>WO#</v>
      </c>
      <c r="Q86" s="7">
        <f>IFERROR(WEEKNUM(Data7[[#This Row],[Date:]]),"")</f>
        <v>4</v>
      </c>
      <c r="R86" s="6">
        <f t="shared" si="3"/>
        <v>45312</v>
      </c>
      <c r="S86" s="6">
        <f>Data7[[#This Row],[Week Start]]+7</f>
        <v>45319</v>
      </c>
      <c r="T86" s="7" t="str">
        <f t="shared" si="4"/>
        <v>1/21/2024 - 1/28/2024</v>
      </c>
      <c r="U86" s="7" t="str">
        <f t="shared" si="5"/>
        <v>Time Card</v>
      </c>
      <c r="V86" s="8" t="str">
        <f>RIGHT(TEXT(Data7[[#This Row],[Date:]],"mmddyyyy"),4)</f>
        <v>2024</v>
      </c>
      <c r="W86" s="8" t="str">
        <f>MID(TEXT(Data7[[#This Row],[Date:]],"mmddyyyy"),3,2)</f>
        <v>23</v>
      </c>
      <c r="X86" s="8" t="str">
        <f>LEFT(TEXT(Data7[[#This Row],[Date:]],"mmddyyyy"),2)</f>
        <v>01</v>
      </c>
      <c r="Y86" s="6">
        <f>DATE(Data7[[#This Row],[Year]],Data7[[#This Row],[Month]],Data7[[#This Row],[Day]])</f>
        <v>45314</v>
      </c>
    </row>
    <row r="87" spans="1:25">
      <c r="A87" s="5">
        <v>45317.519337384256</v>
      </c>
      <c r="B87" s="7" t="s">
        <v>66</v>
      </c>
      <c r="C87" s="6" t="s">
        <v>125</v>
      </c>
      <c r="D87" s="7" t="s">
        <v>99</v>
      </c>
      <c r="E87" s="8">
        <v>2</v>
      </c>
      <c r="F87" s="7">
        <v>20028</v>
      </c>
      <c r="G87" s="7" t="s">
        <v>68</v>
      </c>
      <c r="H87" s="7" t="s">
        <v>69</v>
      </c>
      <c r="I87" s="7" t="s">
        <v>44</v>
      </c>
      <c r="J87" s="19" t="str">
        <f>IFERROR(INDEX('Employee Info'!$C$3:$E$200,MATCH(Data7[[#This Row],[Name:]],'Employee Info'!$B$3:$B$200,0),MATCH(Data7[[#This Row],[Hours Type:]],'Employee Info'!$C$2:$E$2,0)),"")</f>
        <v/>
      </c>
      <c r="K87" s="19" t="str">
        <f>IFERROR(INDEX('Employee Info'!$C$3:$J$200,MATCH(Data7[[#This Row],[Name:]],'Employee Info'!$B$3:$B$200,0),MATCH(Data7[[#Headers],[Truck]],'Employee Info'!$C$2:$J$2,0)),"")</f>
        <v/>
      </c>
      <c r="L87" s="19" t="str">
        <f>IFERROR(INDEX('Employee Info'!$C$3:$J$200,MATCH(Data7[[#This Row],[Name:]],'Employee Info'!$B$3:$B$200,0),MATCH(Data7[[#Headers],[Phone]],'Employee Info'!$C$2:$J$2,0)),"")</f>
        <v/>
      </c>
      <c r="M87" s="19" t="str">
        <f>IFERROR(INDEX('Employee Info'!$C$3:$J$200,MATCH(Data7[[#This Row],[Name:]],'Employee Info'!$B$3:$B$200,0),MATCH(Data7[[#Headers],[Tech]],'Employee Info'!$C$2:$J$2,0)),"")</f>
        <v/>
      </c>
      <c r="N87" s="19" t="str">
        <f>IFERROR(INDEX('Employee Info'!$C$3:$J$200,MATCH(Data7[[#This Row],[Name:]],'Employee Info'!$B$3:$B$200,0),MATCH(Data7[[#Headers],[Other]],'Employee Info'!$C$2:$J$2,0)),"")</f>
        <v/>
      </c>
      <c r="O87" s="19">
        <f>IFERROR((Data7[[#This Row],[Hours:]]*SUM(Data7[[#This Row],[Rate]:[Other]])),"")</f>
        <v>0</v>
      </c>
      <c r="P87" s="7" t="str">
        <f>IF(Data7[[#This Row],[WO'#:]]="","Riley #","WO#")</f>
        <v>WO#</v>
      </c>
      <c r="Q87" s="7">
        <f>IFERROR(WEEKNUM(Data7[[#This Row],[Date:]]),"")</f>
        <v>4</v>
      </c>
      <c r="R87" s="6">
        <f t="shared" si="3"/>
        <v>45312</v>
      </c>
      <c r="S87" s="6">
        <f>Data7[[#This Row],[Week Start]]+7</f>
        <v>45319</v>
      </c>
      <c r="T87" s="7" t="str">
        <f t="shared" si="4"/>
        <v>1/21/2024 - 1/28/2024</v>
      </c>
      <c r="U87" s="7" t="str">
        <f t="shared" si="5"/>
        <v>Time Card</v>
      </c>
      <c r="V87" s="8" t="str">
        <f>RIGHT(TEXT(Data7[[#This Row],[Date:]],"mmddyyyy"),4)</f>
        <v>2024</v>
      </c>
      <c r="W87" s="8" t="str">
        <f>MID(TEXT(Data7[[#This Row],[Date:]],"mmddyyyy"),3,2)</f>
        <v>24</v>
      </c>
      <c r="X87" s="8" t="str">
        <f>LEFT(TEXT(Data7[[#This Row],[Date:]],"mmddyyyy"),2)</f>
        <v>01</v>
      </c>
      <c r="Y87" s="6">
        <f>DATE(Data7[[#This Row],[Year]],Data7[[#This Row],[Month]],Data7[[#This Row],[Day]])</f>
        <v>45315</v>
      </c>
    </row>
    <row r="88" spans="1:25">
      <c r="A88" s="5">
        <v>45315.540296643521</v>
      </c>
      <c r="B88" s="7" t="s">
        <v>31</v>
      </c>
      <c r="C88" s="6" t="s">
        <v>125</v>
      </c>
      <c r="D88" s="7" t="s">
        <v>100</v>
      </c>
      <c r="E88" s="8">
        <v>1</v>
      </c>
      <c r="F88" s="7">
        <v>6984733</v>
      </c>
      <c r="G88" s="7" t="s">
        <v>89</v>
      </c>
      <c r="H88" s="7" t="s">
        <v>69</v>
      </c>
      <c r="I88" s="7" t="s">
        <v>44</v>
      </c>
      <c r="J88" s="19" t="str">
        <f>IFERROR(INDEX('Employee Info'!$C$3:$E$200,MATCH(Data7[[#This Row],[Name:]],'Employee Info'!$B$3:$B$200,0),MATCH(Data7[[#This Row],[Hours Type:]],'Employee Info'!$C$2:$E$2,0)),"")</f>
        <v/>
      </c>
      <c r="K88" s="19" t="str">
        <f>IFERROR(INDEX('Employee Info'!$C$3:$J$200,MATCH(Data7[[#This Row],[Name:]],'Employee Info'!$B$3:$B$200,0),MATCH(Data7[[#Headers],[Truck]],'Employee Info'!$C$2:$J$2,0)),"")</f>
        <v/>
      </c>
      <c r="L88" s="19" t="str">
        <f>IFERROR(INDEX('Employee Info'!$C$3:$J$200,MATCH(Data7[[#This Row],[Name:]],'Employee Info'!$B$3:$B$200,0),MATCH(Data7[[#Headers],[Phone]],'Employee Info'!$C$2:$J$2,0)),"")</f>
        <v/>
      </c>
      <c r="M88" s="19" t="str">
        <f>IFERROR(INDEX('Employee Info'!$C$3:$J$200,MATCH(Data7[[#This Row],[Name:]],'Employee Info'!$B$3:$B$200,0),MATCH(Data7[[#Headers],[Tech]],'Employee Info'!$C$2:$J$2,0)),"")</f>
        <v/>
      </c>
      <c r="N88" s="19" t="str">
        <f>IFERROR(INDEX('Employee Info'!$C$3:$J$200,MATCH(Data7[[#This Row],[Name:]],'Employee Info'!$B$3:$B$200,0),MATCH(Data7[[#Headers],[Other]],'Employee Info'!$C$2:$J$2,0)),"")</f>
        <v/>
      </c>
      <c r="O88" s="19">
        <f>IFERROR((Data7[[#This Row],[Hours:]]*SUM(Data7[[#This Row],[Rate]:[Other]])),"")</f>
        <v>0</v>
      </c>
      <c r="P88" s="7" t="str">
        <f>IF(Data7[[#This Row],[WO'#:]]="","Riley #","WO#")</f>
        <v>WO#</v>
      </c>
      <c r="Q88" s="7">
        <f>IFERROR(WEEKNUM(Data7[[#This Row],[Date:]]),"")</f>
        <v>4</v>
      </c>
      <c r="R88" s="6">
        <f t="shared" si="3"/>
        <v>45312</v>
      </c>
      <c r="S88" s="6">
        <f>Data7[[#This Row],[Week Start]]+7</f>
        <v>45319</v>
      </c>
      <c r="T88" s="7" t="str">
        <f t="shared" si="4"/>
        <v>1/21/2024 - 1/28/2024</v>
      </c>
      <c r="U88" s="7" t="str">
        <f t="shared" si="5"/>
        <v>Time Card</v>
      </c>
      <c r="V88" s="8" t="str">
        <f>RIGHT(TEXT(Data7[[#This Row],[Date:]],"mmddyyyy"),4)</f>
        <v>2024</v>
      </c>
      <c r="W88" s="8" t="str">
        <f>MID(TEXT(Data7[[#This Row],[Date:]],"mmddyyyy"),3,2)</f>
        <v>24</v>
      </c>
      <c r="X88" s="8" t="str">
        <f>LEFT(TEXT(Data7[[#This Row],[Date:]],"mmddyyyy"),2)</f>
        <v>01</v>
      </c>
      <c r="Y88" s="6">
        <f>DATE(Data7[[#This Row],[Year]],Data7[[#This Row],[Month]],Data7[[#This Row],[Day]])</f>
        <v>45315</v>
      </c>
    </row>
    <row r="89" spans="1:25">
      <c r="A89" s="5">
        <v>45315.578534837965</v>
      </c>
      <c r="B89" s="7" t="s">
        <v>35</v>
      </c>
      <c r="C89" s="6" t="s">
        <v>125</v>
      </c>
      <c r="D89" s="7" t="s">
        <v>126</v>
      </c>
      <c r="E89" s="8">
        <v>1</v>
      </c>
      <c r="F89" s="7">
        <v>6984733</v>
      </c>
      <c r="G89" s="7" t="s">
        <v>89</v>
      </c>
      <c r="H89" s="7" t="s">
        <v>69</v>
      </c>
      <c r="I89" s="7" t="s">
        <v>44</v>
      </c>
      <c r="J89" s="19" t="str">
        <f>IFERROR(INDEX('Employee Info'!$C$3:$E$200,MATCH(Data7[[#This Row],[Name:]],'Employee Info'!$B$3:$B$200,0),MATCH(Data7[[#This Row],[Hours Type:]],'Employee Info'!$C$2:$E$2,0)),"")</f>
        <v/>
      </c>
      <c r="K89" s="19" t="str">
        <f>IFERROR(INDEX('Employee Info'!$C$3:$J$200,MATCH(Data7[[#This Row],[Name:]],'Employee Info'!$B$3:$B$200,0),MATCH(Data7[[#Headers],[Truck]],'Employee Info'!$C$2:$J$2,0)),"")</f>
        <v/>
      </c>
      <c r="L89" s="19" t="str">
        <f>IFERROR(INDEX('Employee Info'!$C$3:$J$200,MATCH(Data7[[#This Row],[Name:]],'Employee Info'!$B$3:$B$200,0),MATCH(Data7[[#Headers],[Phone]],'Employee Info'!$C$2:$J$2,0)),"")</f>
        <v/>
      </c>
      <c r="M89" s="19" t="str">
        <f>IFERROR(INDEX('Employee Info'!$C$3:$J$200,MATCH(Data7[[#This Row],[Name:]],'Employee Info'!$B$3:$B$200,0),MATCH(Data7[[#Headers],[Tech]],'Employee Info'!$C$2:$J$2,0)),"")</f>
        <v/>
      </c>
      <c r="N89" s="19" t="str">
        <f>IFERROR(INDEX('Employee Info'!$C$3:$J$200,MATCH(Data7[[#This Row],[Name:]],'Employee Info'!$B$3:$B$200,0),MATCH(Data7[[#Headers],[Other]],'Employee Info'!$C$2:$J$2,0)),"")</f>
        <v/>
      </c>
      <c r="O89" s="19">
        <f>IFERROR((Data7[[#This Row],[Hours:]]*SUM(Data7[[#This Row],[Rate]:[Other]])),"")</f>
        <v>0</v>
      </c>
      <c r="P89" s="7" t="str">
        <f>IF(Data7[[#This Row],[WO'#:]]="","Riley #","WO#")</f>
        <v>WO#</v>
      </c>
      <c r="Q89" s="7">
        <f>IFERROR(WEEKNUM(Data7[[#This Row],[Date:]]),"")</f>
        <v>4</v>
      </c>
      <c r="R89" s="6">
        <f t="shared" si="3"/>
        <v>45312</v>
      </c>
      <c r="S89" s="6">
        <f>Data7[[#This Row],[Week Start]]+7</f>
        <v>45319</v>
      </c>
      <c r="T89" s="7" t="str">
        <f t="shared" si="4"/>
        <v>1/21/2024 - 1/28/2024</v>
      </c>
      <c r="U89" s="7" t="str">
        <f t="shared" si="5"/>
        <v>Time Card</v>
      </c>
      <c r="V89" s="8" t="str">
        <f>RIGHT(TEXT(Data7[[#This Row],[Date:]],"mmddyyyy"),4)</f>
        <v>2024</v>
      </c>
      <c r="W89" s="8" t="str">
        <f>MID(TEXT(Data7[[#This Row],[Date:]],"mmddyyyy"),3,2)</f>
        <v>24</v>
      </c>
      <c r="X89" s="8" t="str">
        <f>LEFT(TEXT(Data7[[#This Row],[Date:]],"mmddyyyy"),2)</f>
        <v>01</v>
      </c>
      <c r="Y89" s="6">
        <f>DATE(Data7[[#This Row],[Year]],Data7[[#This Row],[Month]],Data7[[#This Row],[Day]])</f>
        <v>45315</v>
      </c>
    </row>
    <row r="90" spans="1:25">
      <c r="A90" s="5">
        <v>45317.51514236111</v>
      </c>
      <c r="B90" s="7" t="s">
        <v>66</v>
      </c>
      <c r="C90" s="6" t="s">
        <v>125</v>
      </c>
      <c r="D90" s="7" t="s">
        <v>122</v>
      </c>
      <c r="E90" s="8">
        <v>3</v>
      </c>
      <c r="F90" s="7">
        <v>6984733</v>
      </c>
      <c r="G90" s="7" t="s">
        <v>117</v>
      </c>
      <c r="H90" s="7" t="s">
        <v>69</v>
      </c>
      <c r="I90" s="7" t="s">
        <v>44</v>
      </c>
      <c r="J90" s="19" t="str">
        <f>IFERROR(INDEX('Employee Info'!$C$3:$E$200,MATCH(Data7[[#This Row],[Name:]],'Employee Info'!$B$3:$B$200,0),MATCH(Data7[[#This Row],[Hours Type:]],'Employee Info'!$C$2:$E$2,0)),"")</f>
        <v/>
      </c>
      <c r="K90" s="19" t="str">
        <f>IFERROR(INDEX('Employee Info'!$C$3:$J$200,MATCH(Data7[[#This Row],[Name:]],'Employee Info'!$B$3:$B$200,0),MATCH(Data7[[#Headers],[Truck]],'Employee Info'!$C$2:$J$2,0)),"")</f>
        <v/>
      </c>
      <c r="L90" s="19" t="str">
        <f>IFERROR(INDEX('Employee Info'!$C$3:$J$200,MATCH(Data7[[#This Row],[Name:]],'Employee Info'!$B$3:$B$200,0),MATCH(Data7[[#Headers],[Phone]],'Employee Info'!$C$2:$J$2,0)),"")</f>
        <v/>
      </c>
      <c r="M90" s="19" t="str">
        <f>IFERROR(INDEX('Employee Info'!$C$3:$J$200,MATCH(Data7[[#This Row],[Name:]],'Employee Info'!$B$3:$B$200,0),MATCH(Data7[[#Headers],[Tech]],'Employee Info'!$C$2:$J$2,0)),"")</f>
        <v/>
      </c>
      <c r="N90" s="19" t="str">
        <f>IFERROR(INDEX('Employee Info'!$C$3:$J$200,MATCH(Data7[[#This Row],[Name:]],'Employee Info'!$B$3:$B$200,0),MATCH(Data7[[#Headers],[Other]],'Employee Info'!$C$2:$J$2,0)),"")</f>
        <v/>
      </c>
      <c r="O90" s="19">
        <f>IFERROR((Data7[[#This Row],[Hours:]]*SUM(Data7[[#This Row],[Rate]:[Other]])),"")</f>
        <v>0</v>
      </c>
      <c r="P90" s="7" t="str">
        <f>IF(Data7[[#This Row],[WO'#:]]="","Riley #","WO#")</f>
        <v>WO#</v>
      </c>
      <c r="Q90" s="7">
        <f>IFERROR(WEEKNUM(Data7[[#This Row],[Date:]]),"")</f>
        <v>4</v>
      </c>
      <c r="R90" s="6">
        <f t="shared" si="3"/>
        <v>45312</v>
      </c>
      <c r="S90" s="6">
        <f>Data7[[#This Row],[Week Start]]+7</f>
        <v>45319</v>
      </c>
      <c r="T90" s="7" t="str">
        <f t="shared" si="4"/>
        <v>1/21/2024 - 1/28/2024</v>
      </c>
      <c r="U90" s="7" t="str">
        <f t="shared" si="5"/>
        <v>Time Card</v>
      </c>
      <c r="V90" s="8" t="str">
        <f>RIGHT(TEXT(Data7[[#This Row],[Date:]],"mmddyyyy"),4)</f>
        <v>2024</v>
      </c>
      <c r="W90" s="8" t="str">
        <f>MID(TEXT(Data7[[#This Row],[Date:]],"mmddyyyy"),3,2)</f>
        <v>24</v>
      </c>
      <c r="X90" s="8" t="str">
        <f>LEFT(TEXT(Data7[[#This Row],[Date:]],"mmddyyyy"),2)</f>
        <v>01</v>
      </c>
      <c r="Y90" s="6">
        <f>DATE(Data7[[#This Row],[Year]],Data7[[#This Row],[Month]],Data7[[#This Row],[Day]])</f>
        <v>45315</v>
      </c>
    </row>
    <row r="91" spans="1:25">
      <c r="A91" s="5">
        <v>45358.318648495369</v>
      </c>
      <c r="B91" s="7" t="s">
        <v>76</v>
      </c>
      <c r="C91" s="6" t="s">
        <v>125</v>
      </c>
      <c r="D91" s="7" t="s">
        <v>77</v>
      </c>
      <c r="E91" s="8">
        <v>2</v>
      </c>
      <c r="F91" s="7">
        <v>6984733</v>
      </c>
      <c r="G91" s="7" t="s">
        <v>68</v>
      </c>
      <c r="H91" s="7" t="s">
        <v>69</v>
      </c>
      <c r="I91" s="7" t="s">
        <v>44</v>
      </c>
      <c r="J91" s="19" t="str">
        <f>IFERROR(INDEX('Employee Info'!$C$3:$E$200,MATCH(Data7[[#This Row],[Name:]],'Employee Info'!$B$3:$B$200,0),MATCH(Data7[[#This Row],[Hours Type:]],'Employee Info'!$C$2:$E$2,0)),"")</f>
        <v/>
      </c>
      <c r="K91" s="19" t="str">
        <f>IFERROR(INDEX('Employee Info'!$C$3:$J$200,MATCH(Data7[[#This Row],[Name:]],'Employee Info'!$B$3:$B$200,0),MATCH(Data7[[#Headers],[Truck]],'Employee Info'!$C$2:$J$2,0)),"")</f>
        <v/>
      </c>
      <c r="L91" s="19" t="str">
        <f>IFERROR(INDEX('Employee Info'!$C$3:$J$200,MATCH(Data7[[#This Row],[Name:]],'Employee Info'!$B$3:$B$200,0),MATCH(Data7[[#Headers],[Phone]],'Employee Info'!$C$2:$J$2,0)),"")</f>
        <v/>
      </c>
      <c r="M91" s="19" t="str">
        <f>IFERROR(INDEX('Employee Info'!$C$3:$J$200,MATCH(Data7[[#This Row],[Name:]],'Employee Info'!$B$3:$B$200,0),MATCH(Data7[[#Headers],[Tech]],'Employee Info'!$C$2:$J$2,0)),"")</f>
        <v/>
      </c>
      <c r="N91" s="19" t="str">
        <f>IFERROR(INDEX('Employee Info'!$C$3:$J$200,MATCH(Data7[[#This Row],[Name:]],'Employee Info'!$B$3:$B$200,0),MATCH(Data7[[#Headers],[Other]],'Employee Info'!$C$2:$J$2,0)),"")</f>
        <v/>
      </c>
      <c r="O91" s="19">
        <f>IFERROR((Data7[[#This Row],[Hours:]]*SUM(Data7[[#This Row],[Rate]:[Other]])),"")</f>
        <v>0</v>
      </c>
      <c r="P91" s="7" t="str">
        <f>IF(Data7[[#This Row],[WO'#:]]="","Riley #","WO#")</f>
        <v>WO#</v>
      </c>
      <c r="Q91" s="7">
        <f>IFERROR(WEEKNUM(Data7[[#This Row],[Date:]]),"")</f>
        <v>4</v>
      </c>
      <c r="R91" s="6">
        <f t="shared" si="3"/>
        <v>45312</v>
      </c>
      <c r="S91" s="6">
        <f>Data7[[#This Row],[Week Start]]+7</f>
        <v>45319</v>
      </c>
      <c r="T91" s="7" t="str">
        <f t="shared" si="4"/>
        <v>1/21/2024 - 1/28/2024</v>
      </c>
      <c r="U91" s="7" t="str">
        <f t="shared" si="5"/>
        <v>Time Card</v>
      </c>
      <c r="V91" s="8" t="str">
        <f>RIGHT(TEXT(Data7[[#This Row],[Date:]],"mmddyyyy"),4)</f>
        <v>2024</v>
      </c>
      <c r="W91" s="8" t="str">
        <f>MID(TEXT(Data7[[#This Row],[Date:]],"mmddyyyy"),3,2)</f>
        <v>24</v>
      </c>
      <c r="X91" s="8" t="str">
        <f>LEFT(TEXT(Data7[[#This Row],[Date:]],"mmddyyyy"),2)</f>
        <v>01</v>
      </c>
      <c r="Y91" s="6">
        <f>DATE(Data7[[#This Row],[Year]],Data7[[#This Row],[Month]],Data7[[#This Row],[Day]])</f>
        <v>45315</v>
      </c>
    </row>
    <row r="92" spans="1:25">
      <c r="A92" s="5">
        <v>45315.578175925926</v>
      </c>
      <c r="B92" s="7" t="s">
        <v>35</v>
      </c>
      <c r="C92" s="6" t="s">
        <v>125</v>
      </c>
      <c r="D92" s="7" t="s">
        <v>127</v>
      </c>
      <c r="E92" s="8">
        <v>7</v>
      </c>
      <c r="F92" s="7">
        <v>6999794</v>
      </c>
      <c r="G92" s="7" t="s">
        <v>89</v>
      </c>
      <c r="H92" s="7" t="s">
        <v>69</v>
      </c>
      <c r="I92" s="7" t="s">
        <v>44</v>
      </c>
      <c r="J92" s="19" t="str">
        <f>IFERROR(INDEX('Employee Info'!$C$3:$E$200,MATCH(Data7[[#This Row],[Name:]],'Employee Info'!$B$3:$B$200,0),MATCH(Data7[[#This Row],[Hours Type:]],'Employee Info'!$C$2:$E$2,0)),"")</f>
        <v/>
      </c>
      <c r="K92" s="19" t="str">
        <f>IFERROR(INDEX('Employee Info'!$C$3:$J$200,MATCH(Data7[[#This Row],[Name:]],'Employee Info'!$B$3:$B$200,0),MATCH(Data7[[#Headers],[Truck]],'Employee Info'!$C$2:$J$2,0)),"")</f>
        <v/>
      </c>
      <c r="L92" s="19" t="str">
        <f>IFERROR(INDEX('Employee Info'!$C$3:$J$200,MATCH(Data7[[#This Row],[Name:]],'Employee Info'!$B$3:$B$200,0),MATCH(Data7[[#Headers],[Phone]],'Employee Info'!$C$2:$J$2,0)),"")</f>
        <v/>
      </c>
      <c r="M92" s="19" t="str">
        <f>IFERROR(INDEX('Employee Info'!$C$3:$J$200,MATCH(Data7[[#This Row],[Name:]],'Employee Info'!$B$3:$B$200,0),MATCH(Data7[[#Headers],[Tech]],'Employee Info'!$C$2:$J$2,0)),"")</f>
        <v/>
      </c>
      <c r="N92" s="19" t="str">
        <f>IFERROR(INDEX('Employee Info'!$C$3:$J$200,MATCH(Data7[[#This Row],[Name:]],'Employee Info'!$B$3:$B$200,0),MATCH(Data7[[#Headers],[Other]],'Employee Info'!$C$2:$J$2,0)),"")</f>
        <v/>
      </c>
      <c r="O92" s="19">
        <f>IFERROR((Data7[[#This Row],[Hours:]]*SUM(Data7[[#This Row],[Rate]:[Other]])),"")</f>
        <v>0</v>
      </c>
      <c r="P92" s="7" t="str">
        <f>IF(Data7[[#This Row],[WO'#:]]="","Riley #","WO#")</f>
        <v>WO#</v>
      </c>
      <c r="Q92" s="7">
        <f>IFERROR(WEEKNUM(Data7[[#This Row],[Date:]]),"")</f>
        <v>4</v>
      </c>
      <c r="R92" s="6">
        <f t="shared" si="3"/>
        <v>45312</v>
      </c>
      <c r="S92" s="6">
        <f>Data7[[#This Row],[Week Start]]+7</f>
        <v>45319</v>
      </c>
      <c r="T92" s="7" t="str">
        <f t="shared" si="4"/>
        <v>1/21/2024 - 1/28/2024</v>
      </c>
      <c r="U92" s="7" t="str">
        <f t="shared" si="5"/>
        <v>Time Card</v>
      </c>
      <c r="V92" s="8" t="str">
        <f>RIGHT(TEXT(Data7[[#This Row],[Date:]],"mmddyyyy"),4)</f>
        <v>2024</v>
      </c>
      <c r="W92" s="8" t="str">
        <f>MID(TEXT(Data7[[#This Row],[Date:]],"mmddyyyy"),3,2)</f>
        <v>24</v>
      </c>
      <c r="X92" s="8" t="str">
        <f>LEFT(TEXT(Data7[[#This Row],[Date:]],"mmddyyyy"),2)</f>
        <v>01</v>
      </c>
      <c r="Y92" s="6">
        <f>DATE(Data7[[#This Row],[Year]],Data7[[#This Row],[Month]],Data7[[#This Row],[Day]])</f>
        <v>45315</v>
      </c>
    </row>
    <row r="93" spans="1:25">
      <c r="A93" s="5">
        <v>45317.499288888888</v>
      </c>
      <c r="B93" s="7" t="s">
        <v>66</v>
      </c>
      <c r="C93" s="6" t="s">
        <v>125</v>
      </c>
      <c r="D93" s="7" t="s">
        <v>119</v>
      </c>
      <c r="E93" s="8">
        <v>1</v>
      </c>
      <c r="F93" s="7">
        <v>6999794</v>
      </c>
      <c r="G93" s="7" t="s">
        <v>68</v>
      </c>
      <c r="H93" s="7" t="s">
        <v>69</v>
      </c>
      <c r="I93" s="7" t="s">
        <v>44</v>
      </c>
      <c r="J93" s="19" t="str">
        <f>IFERROR(INDEX('Employee Info'!$C$3:$E$200,MATCH(Data7[[#This Row],[Name:]],'Employee Info'!$B$3:$B$200,0),MATCH(Data7[[#This Row],[Hours Type:]],'Employee Info'!$C$2:$E$2,0)),"")</f>
        <v/>
      </c>
      <c r="K93" s="19" t="str">
        <f>IFERROR(INDEX('Employee Info'!$C$3:$J$200,MATCH(Data7[[#This Row],[Name:]],'Employee Info'!$B$3:$B$200,0),MATCH(Data7[[#Headers],[Truck]],'Employee Info'!$C$2:$J$2,0)),"")</f>
        <v/>
      </c>
      <c r="L93" s="19" t="str">
        <f>IFERROR(INDEX('Employee Info'!$C$3:$J$200,MATCH(Data7[[#This Row],[Name:]],'Employee Info'!$B$3:$B$200,0),MATCH(Data7[[#Headers],[Phone]],'Employee Info'!$C$2:$J$2,0)),"")</f>
        <v/>
      </c>
      <c r="M93" s="19" t="str">
        <f>IFERROR(INDEX('Employee Info'!$C$3:$J$200,MATCH(Data7[[#This Row],[Name:]],'Employee Info'!$B$3:$B$200,0),MATCH(Data7[[#Headers],[Tech]],'Employee Info'!$C$2:$J$2,0)),"")</f>
        <v/>
      </c>
      <c r="N93" s="19" t="str">
        <f>IFERROR(INDEX('Employee Info'!$C$3:$J$200,MATCH(Data7[[#This Row],[Name:]],'Employee Info'!$B$3:$B$200,0),MATCH(Data7[[#Headers],[Other]],'Employee Info'!$C$2:$J$2,0)),"")</f>
        <v/>
      </c>
      <c r="O93" s="19">
        <f>IFERROR((Data7[[#This Row],[Hours:]]*SUM(Data7[[#This Row],[Rate]:[Other]])),"")</f>
        <v>0</v>
      </c>
      <c r="P93" s="7" t="str">
        <f>IF(Data7[[#This Row],[WO'#:]]="","Riley #","WO#")</f>
        <v>WO#</v>
      </c>
      <c r="Q93" s="7">
        <f>IFERROR(WEEKNUM(Data7[[#This Row],[Date:]]),"")</f>
        <v>4</v>
      </c>
      <c r="R93" s="6">
        <f t="shared" si="3"/>
        <v>45312</v>
      </c>
      <c r="S93" s="6">
        <f>Data7[[#This Row],[Week Start]]+7</f>
        <v>45319</v>
      </c>
      <c r="T93" s="7" t="str">
        <f t="shared" si="4"/>
        <v>1/21/2024 - 1/28/2024</v>
      </c>
      <c r="U93" s="7" t="str">
        <f t="shared" si="5"/>
        <v>Time Card</v>
      </c>
      <c r="V93" s="8" t="str">
        <f>RIGHT(TEXT(Data7[[#This Row],[Date:]],"mmddyyyy"),4)</f>
        <v>2024</v>
      </c>
      <c r="W93" s="8" t="str">
        <f>MID(TEXT(Data7[[#This Row],[Date:]],"mmddyyyy"),3,2)</f>
        <v>24</v>
      </c>
      <c r="X93" s="8" t="str">
        <f>LEFT(TEXT(Data7[[#This Row],[Date:]],"mmddyyyy"),2)</f>
        <v>01</v>
      </c>
      <c r="Y93" s="6">
        <f>DATE(Data7[[#This Row],[Year]],Data7[[#This Row],[Month]],Data7[[#This Row],[Day]])</f>
        <v>45315</v>
      </c>
    </row>
    <row r="94" spans="1:25">
      <c r="A94" s="5">
        <v>45315.412550694447</v>
      </c>
      <c r="B94" s="7" t="s">
        <v>31</v>
      </c>
      <c r="C94" s="6" t="s">
        <v>125</v>
      </c>
      <c r="D94" s="7" t="s">
        <v>128</v>
      </c>
      <c r="E94" s="8">
        <v>1</v>
      </c>
      <c r="F94" s="7">
        <v>7050595</v>
      </c>
      <c r="G94" s="7" t="s">
        <v>68</v>
      </c>
      <c r="H94" s="7" t="s">
        <v>69</v>
      </c>
      <c r="I94" s="7" t="s">
        <v>44</v>
      </c>
      <c r="J94" s="19" t="str">
        <f>IFERROR(INDEX('Employee Info'!$C$3:$E$200,MATCH(Data7[[#This Row],[Name:]],'Employee Info'!$B$3:$B$200,0),MATCH(Data7[[#This Row],[Hours Type:]],'Employee Info'!$C$2:$E$2,0)),"")</f>
        <v/>
      </c>
      <c r="K94" s="19" t="str">
        <f>IFERROR(INDEX('Employee Info'!$C$3:$J$200,MATCH(Data7[[#This Row],[Name:]],'Employee Info'!$B$3:$B$200,0),MATCH(Data7[[#Headers],[Truck]],'Employee Info'!$C$2:$J$2,0)),"")</f>
        <v/>
      </c>
      <c r="L94" s="19" t="str">
        <f>IFERROR(INDEX('Employee Info'!$C$3:$J$200,MATCH(Data7[[#This Row],[Name:]],'Employee Info'!$B$3:$B$200,0),MATCH(Data7[[#Headers],[Phone]],'Employee Info'!$C$2:$J$2,0)),"")</f>
        <v/>
      </c>
      <c r="M94" s="19" t="str">
        <f>IFERROR(INDEX('Employee Info'!$C$3:$J$200,MATCH(Data7[[#This Row],[Name:]],'Employee Info'!$B$3:$B$200,0),MATCH(Data7[[#Headers],[Tech]],'Employee Info'!$C$2:$J$2,0)),"")</f>
        <v/>
      </c>
      <c r="N94" s="19" t="str">
        <f>IFERROR(INDEX('Employee Info'!$C$3:$J$200,MATCH(Data7[[#This Row],[Name:]],'Employee Info'!$B$3:$B$200,0),MATCH(Data7[[#Headers],[Other]],'Employee Info'!$C$2:$J$2,0)),"")</f>
        <v/>
      </c>
      <c r="O94" s="19">
        <f>IFERROR((Data7[[#This Row],[Hours:]]*SUM(Data7[[#This Row],[Rate]:[Other]])),"")</f>
        <v>0</v>
      </c>
      <c r="P94" s="7" t="str">
        <f>IF(Data7[[#This Row],[WO'#:]]="","Riley #","WO#")</f>
        <v>WO#</v>
      </c>
      <c r="Q94" s="7">
        <f>IFERROR(WEEKNUM(Data7[[#This Row],[Date:]]),"")</f>
        <v>4</v>
      </c>
      <c r="R94" s="6">
        <f t="shared" si="3"/>
        <v>45312</v>
      </c>
      <c r="S94" s="6">
        <f>Data7[[#This Row],[Week Start]]+7</f>
        <v>45319</v>
      </c>
      <c r="T94" s="7" t="str">
        <f t="shared" si="4"/>
        <v>1/21/2024 - 1/28/2024</v>
      </c>
      <c r="U94" s="7" t="str">
        <f t="shared" si="5"/>
        <v>Time Card</v>
      </c>
      <c r="V94" s="8" t="str">
        <f>RIGHT(TEXT(Data7[[#This Row],[Date:]],"mmddyyyy"),4)</f>
        <v>2024</v>
      </c>
      <c r="W94" s="8" t="str">
        <f>MID(TEXT(Data7[[#This Row],[Date:]],"mmddyyyy"),3,2)</f>
        <v>24</v>
      </c>
      <c r="X94" s="8" t="str">
        <f>LEFT(TEXT(Data7[[#This Row],[Date:]],"mmddyyyy"),2)</f>
        <v>01</v>
      </c>
      <c r="Y94" s="6">
        <f>DATE(Data7[[#This Row],[Year]],Data7[[#This Row],[Month]],Data7[[#This Row],[Day]])</f>
        <v>45315</v>
      </c>
    </row>
    <row r="95" spans="1:25">
      <c r="A95" s="5">
        <v>45317.500954629628</v>
      </c>
      <c r="B95" s="7" t="s">
        <v>66</v>
      </c>
      <c r="C95" s="6" t="s">
        <v>125</v>
      </c>
      <c r="D95" s="7" t="s">
        <v>124</v>
      </c>
      <c r="E95" s="8">
        <v>1</v>
      </c>
      <c r="F95" s="7">
        <v>7050595</v>
      </c>
      <c r="G95" s="7" t="s">
        <v>68</v>
      </c>
      <c r="H95" s="7" t="s">
        <v>69</v>
      </c>
      <c r="I95" s="7" t="s">
        <v>44</v>
      </c>
      <c r="J95" s="19" t="str">
        <f>IFERROR(INDEX('Employee Info'!$C$3:$E$200,MATCH(Data7[[#This Row],[Name:]],'Employee Info'!$B$3:$B$200,0),MATCH(Data7[[#This Row],[Hours Type:]],'Employee Info'!$C$2:$E$2,0)),"")</f>
        <v/>
      </c>
      <c r="K95" s="19" t="str">
        <f>IFERROR(INDEX('Employee Info'!$C$3:$J$200,MATCH(Data7[[#This Row],[Name:]],'Employee Info'!$B$3:$B$200,0),MATCH(Data7[[#Headers],[Truck]],'Employee Info'!$C$2:$J$2,0)),"")</f>
        <v/>
      </c>
      <c r="L95" s="19" t="str">
        <f>IFERROR(INDEX('Employee Info'!$C$3:$J$200,MATCH(Data7[[#This Row],[Name:]],'Employee Info'!$B$3:$B$200,0),MATCH(Data7[[#Headers],[Phone]],'Employee Info'!$C$2:$J$2,0)),"")</f>
        <v/>
      </c>
      <c r="M95" s="19" t="str">
        <f>IFERROR(INDEX('Employee Info'!$C$3:$J$200,MATCH(Data7[[#This Row],[Name:]],'Employee Info'!$B$3:$B$200,0),MATCH(Data7[[#Headers],[Tech]],'Employee Info'!$C$2:$J$2,0)),"")</f>
        <v/>
      </c>
      <c r="N95" s="19" t="str">
        <f>IFERROR(INDEX('Employee Info'!$C$3:$J$200,MATCH(Data7[[#This Row],[Name:]],'Employee Info'!$B$3:$B$200,0),MATCH(Data7[[#Headers],[Other]],'Employee Info'!$C$2:$J$2,0)),"")</f>
        <v/>
      </c>
      <c r="O95" s="19">
        <f>IFERROR((Data7[[#This Row],[Hours:]]*SUM(Data7[[#This Row],[Rate]:[Other]])),"")</f>
        <v>0</v>
      </c>
      <c r="P95" s="7" t="str">
        <f>IF(Data7[[#This Row],[WO'#:]]="","Riley #","WO#")</f>
        <v>WO#</v>
      </c>
      <c r="Q95" s="7">
        <f>IFERROR(WEEKNUM(Data7[[#This Row],[Date:]]),"")</f>
        <v>4</v>
      </c>
      <c r="R95" s="6">
        <f t="shared" si="3"/>
        <v>45312</v>
      </c>
      <c r="S95" s="6">
        <f>Data7[[#This Row],[Week Start]]+7</f>
        <v>45319</v>
      </c>
      <c r="T95" s="7" t="str">
        <f t="shared" si="4"/>
        <v>1/21/2024 - 1/28/2024</v>
      </c>
      <c r="U95" s="7" t="str">
        <f t="shared" si="5"/>
        <v>Time Card</v>
      </c>
      <c r="V95" s="8" t="str">
        <f>RIGHT(TEXT(Data7[[#This Row],[Date:]],"mmddyyyy"),4)</f>
        <v>2024</v>
      </c>
      <c r="W95" s="8" t="str">
        <f>MID(TEXT(Data7[[#This Row],[Date:]],"mmddyyyy"),3,2)</f>
        <v>24</v>
      </c>
      <c r="X95" s="8" t="str">
        <f>LEFT(TEXT(Data7[[#This Row],[Date:]],"mmddyyyy"),2)</f>
        <v>01</v>
      </c>
      <c r="Y95" s="6">
        <f>DATE(Data7[[#This Row],[Year]],Data7[[#This Row],[Month]],Data7[[#This Row],[Day]])</f>
        <v>45315</v>
      </c>
    </row>
    <row r="96" spans="1:25">
      <c r="A96" s="5">
        <v>45315.539762615743</v>
      </c>
      <c r="B96" s="7" t="s">
        <v>31</v>
      </c>
      <c r="C96" s="6" t="s">
        <v>125</v>
      </c>
      <c r="D96" s="7" t="s">
        <v>129</v>
      </c>
      <c r="E96" s="8">
        <v>4</v>
      </c>
      <c r="F96" s="7">
        <v>7052401</v>
      </c>
      <c r="G96" s="7" t="s">
        <v>68</v>
      </c>
      <c r="H96" s="7" t="s">
        <v>69</v>
      </c>
      <c r="I96" s="7" t="s">
        <v>44</v>
      </c>
      <c r="J96" s="19" t="str">
        <f>IFERROR(INDEX('Employee Info'!$C$3:$E$200,MATCH(Data7[[#This Row],[Name:]],'Employee Info'!$B$3:$B$200,0),MATCH(Data7[[#This Row],[Hours Type:]],'Employee Info'!$C$2:$E$2,0)),"")</f>
        <v/>
      </c>
      <c r="K96" s="19" t="str">
        <f>IFERROR(INDEX('Employee Info'!$C$3:$J$200,MATCH(Data7[[#This Row],[Name:]],'Employee Info'!$B$3:$B$200,0),MATCH(Data7[[#Headers],[Truck]],'Employee Info'!$C$2:$J$2,0)),"")</f>
        <v/>
      </c>
      <c r="L96" s="19" t="str">
        <f>IFERROR(INDEX('Employee Info'!$C$3:$J$200,MATCH(Data7[[#This Row],[Name:]],'Employee Info'!$B$3:$B$200,0),MATCH(Data7[[#Headers],[Phone]],'Employee Info'!$C$2:$J$2,0)),"")</f>
        <v/>
      </c>
      <c r="M96" s="19" t="str">
        <f>IFERROR(INDEX('Employee Info'!$C$3:$J$200,MATCH(Data7[[#This Row],[Name:]],'Employee Info'!$B$3:$B$200,0),MATCH(Data7[[#Headers],[Tech]],'Employee Info'!$C$2:$J$2,0)),"")</f>
        <v/>
      </c>
      <c r="N96" s="19" t="str">
        <f>IFERROR(INDEX('Employee Info'!$C$3:$J$200,MATCH(Data7[[#This Row],[Name:]],'Employee Info'!$B$3:$B$200,0),MATCH(Data7[[#Headers],[Other]],'Employee Info'!$C$2:$J$2,0)),"")</f>
        <v/>
      </c>
      <c r="O96" s="19">
        <f>IFERROR((Data7[[#This Row],[Hours:]]*SUM(Data7[[#This Row],[Rate]:[Other]])),"")</f>
        <v>0</v>
      </c>
      <c r="P96" s="7" t="str">
        <f>IF(Data7[[#This Row],[WO'#:]]="","Riley #","WO#")</f>
        <v>WO#</v>
      </c>
      <c r="Q96" s="7">
        <f>IFERROR(WEEKNUM(Data7[[#This Row],[Date:]]),"")</f>
        <v>4</v>
      </c>
      <c r="R96" s="6">
        <f t="shared" si="3"/>
        <v>45312</v>
      </c>
      <c r="S96" s="6">
        <f>Data7[[#This Row],[Week Start]]+7</f>
        <v>45319</v>
      </c>
      <c r="T96" s="7" t="str">
        <f t="shared" si="4"/>
        <v>1/21/2024 - 1/28/2024</v>
      </c>
      <c r="U96" s="7" t="str">
        <f t="shared" si="5"/>
        <v>Time Card</v>
      </c>
      <c r="V96" s="8" t="str">
        <f>RIGHT(TEXT(Data7[[#This Row],[Date:]],"mmddyyyy"),4)</f>
        <v>2024</v>
      </c>
      <c r="W96" s="8" t="str">
        <f>MID(TEXT(Data7[[#This Row],[Date:]],"mmddyyyy"),3,2)</f>
        <v>24</v>
      </c>
      <c r="X96" s="8" t="str">
        <f>LEFT(TEXT(Data7[[#This Row],[Date:]],"mmddyyyy"),2)</f>
        <v>01</v>
      </c>
      <c r="Y96" s="6">
        <f>DATE(Data7[[#This Row],[Year]],Data7[[#This Row],[Month]],Data7[[#This Row],[Day]])</f>
        <v>45315</v>
      </c>
    </row>
    <row r="97" spans="1:25">
      <c r="A97" s="5">
        <v>45317.508599421293</v>
      </c>
      <c r="B97" s="7" t="s">
        <v>66</v>
      </c>
      <c r="C97" s="6" t="s">
        <v>125</v>
      </c>
      <c r="D97" s="7" t="s">
        <v>130</v>
      </c>
      <c r="E97" s="8">
        <v>1</v>
      </c>
      <c r="F97" s="7">
        <v>7052401</v>
      </c>
      <c r="G97" s="7" t="s">
        <v>68</v>
      </c>
      <c r="H97" s="7" t="s">
        <v>69</v>
      </c>
      <c r="I97" s="7" t="s">
        <v>44</v>
      </c>
      <c r="J97" s="19" t="str">
        <f>IFERROR(INDEX('Employee Info'!$C$3:$E$200,MATCH(Data7[[#This Row],[Name:]],'Employee Info'!$B$3:$B$200,0),MATCH(Data7[[#This Row],[Hours Type:]],'Employee Info'!$C$2:$E$2,0)),"")</f>
        <v/>
      </c>
      <c r="K97" s="19" t="str">
        <f>IFERROR(INDEX('Employee Info'!$C$3:$J$200,MATCH(Data7[[#This Row],[Name:]],'Employee Info'!$B$3:$B$200,0),MATCH(Data7[[#Headers],[Truck]],'Employee Info'!$C$2:$J$2,0)),"")</f>
        <v/>
      </c>
      <c r="L97" s="19" t="str">
        <f>IFERROR(INDEX('Employee Info'!$C$3:$J$200,MATCH(Data7[[#This Row],[Name:]],'Employee Info'!$B$3:$B$200,0),MATCH(Data7[[#Headers],[Phone]],'Employee Info'!$C$2:$J$2,0)),"")</f>
        <v/>
      </c>
      <c r="M97" s="19" t="str">
        <f>IFERROR(INDEX('Employee Info'!$C$3:$J$200,MATCH(Data7[[#This Row],[Name:]],'Employee Info'!$B$3:$B$200,0),MATCH(Data7[[#Headers],[Tech]],'Employee Info'!$C$2:$J$2,0)),"")</f>
        <v/>
      </c>
      <c r="N97" s="19" t="str">
        <f>IFERROR(INDEX('Employee Info'!$C$3:$J$200,MATCH(Data7[[#This Row],[Name:]],'Employee Info'!$B$3:$B$200,0),MATCH(Data7[[#Headers],[Other]],'Employee Info'!$C$2:$J$2,0)),"")</f>
        <v/>
      </c>
      <c r="O97" s="19">
        <f>IFERROR((Data7[[#This Row],[Hours:]]*SUM(Data7[[#This Row],[Rate]:[Other]])),"")</f>
        <v>0</v>
      </c>
      <c r="P97" s="7" t="str">
        <f>IF(Data7[[#This Row],[WO'#:]]="","Riley #","WO#")</f>
        <v>WO#</v>
      </c>
      <c r="Q97" s="7">
        <f>IFERROR(WEEKNUM(Data7[[#This Row],[Date:]]),"")</f>
        <v>4</v>
      </c>
      <c r="R97" s="6">
        <f t="shared" si="3"/>
        <v>45312</v>
      </c>
      <c r="S97" s="6">
        <f>Data7[[#This Row],[Week Start]]+7</f>
        <v>45319</v>
      </c>
      <c r="T97" s="7" t="str">
        <f t="shared" si="4"/>
        <v>1/21/2024 - 1/28/2024</v>
      </c>
      <c r="U97" s="7" t="str">
        <f t="shared" si="5"/>
        <v>Time Card</v>
      </c>
      <c r="V97" s="8" t="str">
        <f>RIGHT(TEXT(Data7[[#This Row],[Date:]],"mmddyyyy"),4)</f>
        <v>2024</v>
      </c>
      <c r="W97" s="8" t="str">
        <f>MID(TEXT(Data7[[#This Row],[Date:]],"mmddyyyy"),3,2)</f>
        <v>24</v>
      </c>
      <c r="X97" s="8" t="str">
        <f>LEFT(TEXT(Data7[[#This Row],[Date:]],"mmddyyyy"),2)</f>
        <v>01</v>
      </c>
      <c r="Y97" s="6">
        <f>DATE(Data7[[#This Row],[Year]],Data7[[#This Row],[Month]],Data7[[#This Row],[Day]])</f>
        <v>45315</v>
      </c>
    </row>
    <row r="98" spans="1:25">
      <c r="A98" s="5">
        <v>45315.411399305558</v>
      </c>
      <c r="B98" s="7" t="s">
        <v>31</v>
      </c>
      <c r="C98" s="6" t="s">
        <v>125</v>
      </c>
      <c r="D98" s="7" t="s">
        <v>131</v>
      </c>
      <c r="E98" s="8">
        <v>1</v>
      </c>
      <c r="F98" s="7" t="s">
        <v>68</v>
      </c>
      <c r="G98" s="7" t="s">
        <v>68</v>
      </c>
      <c r="H98" s="7" t="s">
        <v>92</v>
      </c>
      <c r="I98" s="7" t="s">
        <v>44</v>
      </c>
      <c r="J98" s="19" t="str">
        <f>IFERROR(INDEX('Employee Info'!$C$3:$E$200,MATCH(Data7[[#This Row],[Name:]],'Employee Info'!$B$3:$B$200,0),MATCH(Data7[[#This Row],[Hours Type:]],'Employee Info'!$C$2:$E$2,0)),"")</f>
        <v/>
      </c>
      <c r="K98" s="19" t="str">
        <f>IFERROR(INDEX('Employee Info'!$C$3:$J$200,MATCH(Data7[[#This Row],[Name:]],'Employee Info'!$B$3:$B$200,0),MATCH(Data7[[#Headers],[Truck]],'Employee Info'!$C$2:$J$2,0)),"")</f>
        <v/>
      </c>
      <c r="L98" s="19" t="str">
        <f>IFERROR(INDEX('Employee Info'!$C$3:$J$200,MATCH(Data7[[#This Row],[Name:]],'Employee Info'!$B$3:$B$200,0),MATCH(Data7[[#Headers],[Phone]],'Employee Info'!$C$2:$J$2,0)),"")</f>
        <v/>
      </c>
      <c r="M98" s="19" t="str">
        <f>IFERROR(INDEX('Employee Info'!$C$3:$J$200,MATCH(Data7[[#This Row],[Name:]],'Employee Info'!$B$3:$B$200,0),MATCH(Data7[[#Headers],[Tech]],'Employee Info'!$C$2:$J$2,0)),"")</f>
        <v/>
      </c>
      <c r="N98" s="19" t="str">
        <f>IFERROR(INDEX('Employee Info'!$C$3:$J$200,MATCH(Data7[[#This Row],[Name:]],'Employee Info'!$B$3:$B$200,0),MATCH(Data7[[#Headers],[Other]],'Employee Info'!$C$2:$J$2,0)),"")</f>
        <v/>
      </c>
      <c r="O98" s="19">
        <f>IFERROR((Data7[[#This Row],[Hours:]]*SUM(Data7[[#This Row],[Rate]:[Other]])),"")</f>
        <v>0</v>
      </c>
      <c r="P98" s="7" t="str">
        <f>IF(Data7[[#This Row],[WO'#:]]="","Riley #","WO#")</f>
        <v>Riley #</v>
      </c>
      <c r="Q98" s="7">
        <f>IFERROR(WEEKNUM(Data7[[#This Row],[Date:]]),"")</f>
        <v>4</v>
      </c>
      <c r="R98" s="6">
        <f t="shared" si="3"/>
        <v>45312</v>
      </c>
      <c r="S98" s="6">
        <f>Data7[[#This Row],[Week Start]]+7</f>
        <v>45319</v>
      </c>
      <c r="T98" s="7" t="str">
        <f t="shared" si="4"/>
        <v>1/21/2024 - 1/28/2024</v>
      </c>
      <c r="U98" s="7" t="str">
        <f t="shared" si="5"/>
        <v>Time Card</v>
      </c>
      <c r="V98" s="8" t="str">
        <f>RIGHT(TEXT(Data7[[#This Row],[Date:]],"mmddyyyy"),4)</f>
        <v>2024</v>
      </c>
      <c r="W98" s="8" t="str">
        <f>MID(TEXT(Data7[[#This Row],[Date:]],"mmddyyyy"),3,2)</f>
        <v>24</v>
      </c>
      <c r="X98" s="8" t="str">
        <f>LEFT(TEXT(Data7[[#This Row],[Date:]],"mmddyyyy"),2)</f>
        <v>01</v>
      </c>
      <c r="Y98" s="6">
        <f>DATE(Data7[[#This Row],[Year]],Data7[[#This Row],[Month]],Data7[[#This Row],[Day]])</f>
        <v>45315</v>
      </c>
    </row>
    <row r="99" spans="1:25">
      <c r="A99" s="5">
        <v>45317.519238194443</v>
      </c>
      <c r="B99" s="7" t="s">
        <v>66</v>
      </c>
      <c r="C99" s="6" t="s">
        <v>132</v>
      </c>
      <c r="D99" s="7" t="s">
        <v>99</v>
      </c>
      <c r="E99" s="8">
        <v>2</v>
      </c>
      <c r="F99" s="7">
        <v>20028</v>
      </c>
      <c r="G99" s="7" t="s">
        <v>68</v>
      </c>
      <c r="H99" s="7" t="s">
        <v>69</v>
      </c>
      <c r="I99" s="7" t="s">
        <v>44</v>
      </c>
      <c r="J99" s="19" t="str">
        <f>IFERROR(INDEX('Employee Info'!$C$3:$E$200,MATCH(Data7[[#This Row],[Name:]],'Employee Info'!$B$3:$B$200,0),MATCH(Data7[[#This Row],[Hours Type:]],'Employee Info'!$C$2:$E$2,0)),"")</f>
        <v/>
      </c>
      <c r="K99" s="19" t="str">
        <f>IFERROR(INDEX('Employee Info'!$C$3:$J$200,MATCH(Data7[[#This Row],[Name:]],'Employee Info'!$B$3:$B$200,0),MATCH(Data7[[#Headers],[Truck]],'Employee Info'!$C$2:$J$2,0)),"")</f>
        <v/>
      </c>
      <c r="L99" s="19" t="str">
        <f>IFERROR(INDEX('Employee Info'!$C$3:$J$200,MATCH(Data7[[#This Row],[Name:]],'Employee Info'!$B$3:$B$200,0),MATCH(Data7[[#Headers],[Phone]],'Employee Info'!$C$2:$J$2,0)),"")</f>
        <v/>
      </c>
      <c r="M99" s="19" t="str">
        <f>IFERROR(INDEX('Employee Info'!$C$3:$J$200,MATCH(Data7[[#This Row],[Name:]],'Employee Info'!$B$3:$B$200,0),MATCH(Data7[[#Headers],[Tech]],'Employee Info'!$C$2:$J$2,0)),"")</f>
        <v/>
      </c>
      <c r="N99" s="19" t="str">
        <f>IFERROR(INDEX('Employee Info'!$C$3:$J$200,MATCH(Data7[[#This Row],[Name:]],'Employee Info'!$B$3:$B$200,0),MATCH(Data7[[#Headers],[Other]],'Employee Info'!$C$2:$J$2,0)),"")</f>
        <v/>
      </c>
      <c r="O99" s="19">
        <f>IFERROR((Data7[[#This Row],[Hours:]]*SUM(Data7[[#This Row],[Rate]:[Other]])),"")</f>
        <v>0</v>
      </c>
      <c r="P99" s="7" t="str">
        <f>IF(Data7[[#This Row],[WO'#:]]="","Riley #","WO#")</f>
        <v>WO#</v>
      </c>
      <c r="Q99" s="7">
        <f>IFERROR(WEEKNUM(Data7[[#This Row],[Date:]]),"")</f>
        <v>4</v>
      </c>
      <c r="R99" s="6">
        <f t="shared" si="3"/>
        <v>45312</v>
      </c>
      <c r="S99" s="6">
        <f>Data7[[#This Row],[Week Start]]+7</f>
        <v>45319</v>
      </c>
      <c r="T99" s="7" t="str">
        <f t="shared" si="4"/>
        <v>1/21/2024 - 1/28/2024</v>
      </c>
      <c r="U99" s="7" t="str">
        <f t="shared" si="5"/>
        <v>Time Card</v>
      </c>
      <c r="V99" s="8" t="str">
        <f>RIGHT(TEXT(Data7[[#This Row],[Date:]],"mmddyyyy"),4)</f>
        <v>2024</v>
      </c>
      <c r="W99" s="8" t="str">
        <f>MID(TEXT(Data7[[#This Row],[Date:]],"mmddyyyy"),3,2)</f>
        <v>25</v>
      </c>
      <c r="X99" s="8" t="str">
        <f>LEFT(TEXT(Data7[[#This Row],[Date:]],"mmddyyyy"),2)</f>
        <v>01</v>
      </c>
      <c r="Y99" s="6">
        <f>DATE(Data7[[#This Row],[Year]],Data7[[#This Row],[Month]],Data7[[#This Row],[Day]])</f>
        <v>45316</v>
      </c>
    </row>
    <row r="100" spans="1:25">
      <c r="A100" s="5">
        <v>45316.577951273146</v>
      </c>
      <c r="B100" s="7" t="s">
        <v>35</v>
      </c>
      <c r="C100" s="6" t="s">
        <v>132</v>
      </c>
      <c r="D100" s="7" t="s">
        <v>133</v>
      </c>
      <c r="E100" s="8">
        <v>2</v>
      </c>
      <c r="F100" s="7">
        <v>6984733</v>
      </c>
      <c r="G100" s="7" t="s">
        <v>89</v>
      </c>
      <c r="H100" s="7" t="s">
        <v>69</v>
      </c>
      <c r="I100" s="7" t="s">
        <v>44</v>
      </c>
      <c r="J100" s="19" t="str">
        <f>IFERROR(INDEX('Employee Info'!$C$3:$E$200,MATCH(Data7[[#This Row],[Name:]],'Employee Info'!$B$3:$B$200,0),MATCH(Data7[[#This Row],[Hours Type:]],'Employee Info'!$C$2:$E$2,0)),"")</f>
        <v/>
      </c>
      <c r="K100" s="19" t="str">
        <f>IFERROR(INDEX('Employee Info'!$C$3:$J$200,MATCH(Data7[[#This Row],[Name:]],'Employee Info'!$B$3:$B$200,0),MATCH(Data7[[#Headers],[Truck]],'Employee Info'!$C$2:$J$2,0)),"")</f>
        <v/>
      </c>
      <c r="L100" s="19" t="str">
        <f>IFERROR(INDEX('Employee Info'!$C$3:$J$200,MATCH(Data7[[#This Row],[Name:]],'Employee Info'!$B$3:$B$200,0),MATCH(Data7[[#Headers],[Phone]],'Employee Info'!$C$2:$J$2,0)),"")</f>
        <v/>
      </c>
      <c r="M100" s="19" t="str">
        <f>IFERROR(INDEX('Employee Info'!$C$3:$J$200,MATCH(Data7[[#This Row],[Name:]],'Employee Info'!$B$3:$B$200,0),MATCH(Data7[[#Headers],[Tech]],'Employee Info'!$C$2:$J$2,0)),"")</f>
        <v/>
      </c>
      <c r="N100" s="19" t="str">
        <f>IFERROR(INDEX('Employee Info'!$C$3:$J$200,MATCH(Data7[[#This Row],[Name:]],'Employee Info'!$B$3:$B$200,0),MATCH(Data7[[#Headers],[Other]],'Employee Info'!$C$2:$J$2,0)),"")</f>
        <v/>
      </c>
      <c r="O100" s="19">
        <f>IFERROR((Data7[[#This Row],[Hours:]]*SUM(Data7[[#This Row],[Rate]:[Other]])),"")</f>
        <v>0</v>
      </c>
      <c r="P100" s="7" t="str">
        <f>IF(Data7[[#This Row],[WO'#:]]="","Riley #","WO#")</f>
        <v>WO#</v>
      </c>
      <c r="Q100" s="7">
        <f>IFERROR(WEEKNUM(Data7[[#This Row],[Date:]]),"")</f>
        <v>4</v>
      </c>
      <c r="R100" s="6">
        <f t="shared" si="3"/>
        <v>45312</v>
      </c>
      <c r="S100" s="6">
        <f>Data7[[#This Row],[Week Start]]+7</f>
        <v>45319</v>
      </c>
      <c r="T100" s="7" t="str">
        <f t="shared" si="4"/>
        <v>1/21/2024 - 1/28/2024</v>
      </c>
      <c r="U100" s="7" t="str">
        <f t="shared" si="5"/>
        <v>Time Card</v>
      </c>
      <c r="V100" s="8" t="str">
        <f>RIGHT(TEXT(Data7[[#This Row],[Date:]],"mmddyyyy"),4)</f>
        <v>2024</v>
      </c>
      <c r="W100" s="8" t="str">
        <f>MID(TEXT(Data7[[#This Row],[Date:]],"mmddyyyy"),3,2)</f>
        <v>25</v>
      </c>
      <c r="X100" s="8" t="str">
        <f>LEFT(TEXT(Data7[[#This Row],[Date:]],"mmddyyyy"),2)</f>
        <v>01</v>
      </c>
      <c r="Y100" s="6">
        <f>DATE(Data7[[#This Row],[Year]],Data7[[#This Row],[Month]],Data7[[#This Row],[Day]])</f>
        <v>45316</v>
      </c>
    </row>
    <row r="101" spans="1:25">
      <c r="A101" s="5">
        <v>45316.581526967595</v>
      </c>
      <c r="B101" s="7" t="s">
        <v>31</v>
      </c>
      <c r="C101" s="6" t="s">
        <v>132</v>
      </c>
      <c r="D101" s="7" t="s">
        <v>134</v>
      </c>
      <c r="E101" s="8">
        <v>1.5</v>
      </c>
      <c r="F101" s="7">
        <v>6984733</v>
      </c>
      <c r="G101" s="7" t="s">
        <v>89</v>
      </c>
      <c r="H101" s="7" t="s">
        <v>69</v>
      </c>
      <c r="I101" s="7" t="s">
        <v>44</v>
      </c>
      <c r="J101" s="19" t="str">
        <f>IFERROR(INDEX('Employee Info'!$C$3:$E$200,MATCH(Data7[[#This Row],[Name:]],'Employee Info'!$B$3:$B$200,0),MATCH(Data7[[#This Row],[Hours Type:]],'Employee Info'!$C$2:$E$2,0)),"")</f>
        <v/>
      </c>
      <c r="K101" s="19" t="str">
        <f>IFERROR(INDEX('Employee Info'!$C$3:$J$200,MATCH(Data7[[#This Row],[Name:]],'Employee Info'!$B$3:$B$200,0),MATCH(Data7[[#Headers],[Truck]],'Employee Info'!$C$2:$J$2,0)),"")</f>
        <v/>
      </c>
      <c r="L101" s="19" t="str">
        <f>IFERROR(INDEX('Employee Info'!$C$3:$J$200,MATCH(Data7[[#This Row],[Name:]],'Employee Info'!$B$3:$B$200,0),MATCH(Data7[[#Headers],[Phone]],'Employee Info'!$C$2:$J$2,0)),"")</f>
        <v/>
      </c>
      <c r="M101" s="19" t="str">
        <f>IFERROR(INDEX('Employee Info'!$C$3:$J$200,MATCH(Data7[[#This Row],[Name:]],'Employee Info'!$B$3:$B$200,0),MATCH(Data7[[#Headers],[Tech]],'Employee Info'!$C$2:$J$2,0)),"")</f>
        <v/>
      </c>
      <c r="N101" s="19" t="str">
        <f>IFERROR(INDEX('Employee Info'!$C$3:$J$200,MATCH(Data7[[#This Row],[Name:]],'Employee Info'!$B$3:$B$200,0),MATCH(Data7[[#Headers],[Other]],'Employee Info'!$C$2:$J$2,0)),"")</f>
        <v/>
      </c>
      <c r="O101" s="19">
        <f>IFERROR((Data7[[#This Row],[Hours:]]*SUM(Data7[[#This Row],[Rate]:[Other]])),"")</f>
        <v>0</v>
      </c>
      <c r="P101" s="7" t="str">
        <f>IF(Data7[[#This Row],[WO'#:]]="","Riley #","WO#")</f>
        <v>WO#</v>
      </c>
      <c r="Q101" s="7">
        <f>IFERROR(WEEKNUM(Data7[[#This Row],[Date:]]),"")</f>
        <v>4</v>
      </c>
      <c r="R101" s="6">
        <f t="shared" si="3"/>
        <v>45312</v>
      </c>
      <c r="S101" s="6">
        <f>Data7[[#This Row],[Week Start]]+7</f>
        <v>45319</v>
      </c>
      <c r="T101" s="7" t="str">
        <f t="shared" si="4"/>
        <v>1/21/2024 - 1/28/2024</v>
      </c>
      <c r="U101" s="7" t="str">
        <f t="shared" si="5"/>
        <v>Time Card</v>
      </c>
      <c r="V101" s="8" t="str">
        <f>RIGHT(TEXT(Data7[[#This Row],[Date:]],"mmddyyyy"),4)</f>
        <v>2024</v>
      </c>
      <c r="W101" s="8" t="str">
        <f>MID(TEXT(Data7[[#This Row],[Date:]],"mmddyyyy"),3,2)</f>
        <v>25</v>
      </c>
      <c r="X101" s="8" t="str">
        <f>LEFT(TEXT(Data7[[#This Row],[Date:]],"mmddyyyy"),2)</f>
        <v>01</v>
      </c>
      <c r="Y101" s="6">
        <f>DATE(Data7[[#This Row],[Year]],Data7[[#This Row],[Month]],Data7[[#This Row],[Day]])</f>
        <v>45316</v>
      </c>
    </row>
    <row r="102" spans="1:25">
      <c r="A102" s="5">
        <v>45316.581861342594</v>
      </c>
      <c r="B102" s="7" t="s">
        <v>31</v>
      </c>
      <c r="C102" s="6" t="s">
        <v>132</v>
      </c>
      <c r="D102" s="7" t="s">
        <v>100</v>
      </c>
      <c r="E102" s="8">
        <v>5</v>
      </c>
      <c r="F102" s="7">
        <v>6984733</v>
      </c>
      <c r="G102" s="7" t="s">
        <v>89</v>
      </c>
      <c r="H102" s="7" t="s">
        <v>69</v>
      </c>
      <c r="I102" s="7" t="s">
        <v>44</v>
      </c>
      <c r="J102" s="19" t="str">
        <f>IFERROR(INDEX('Employee Info'!$C$3:$E$200,MATCH(Data7[[#This Row],[Name:]],'Employee Info'!$B$3:$B$200,0),MATCH(Data7[[#This Row],[Hours Type:]],'Employee Info'!$C$2:$E$2,0)),"")</f>
        <v/>
      </c>
      <c r="K102" s="19" t="str">
        <f>IFERROR(INDEX('Employee Info'!$C$3:$J$200,MATCH(Data7[[#This Row],[Name:]],'Employee Info'!$B$3:$B$200,0),MATCH(Data7[[#Headers],[Truck]],'Employee Info'!$C$2:$J$2,0)),"")</f>
        <v/>
      </c>
      <c r="L102" s="19" t="str">
        <f>IFERROR(INDEX('Employee Info'!$C$3:$J$200,MATCH(Data7[[#This Row],[Name:]],'Employee Info'!$B$3:$B$200,0),MATCH(Data7[[#Headers],[Phone]],'Employee Info'!$C$2:$J$2,0)),"")</f>
        <v/>
      </c>
      <c r="M102" s="19" t="str">
        <f>IFERROR(INDEX('Employee Info'!$C$3:$J$200,MATCH(Data7[[#This Row],[Name:]],'Employee Info'!$B$3:$B$200,0),MATCH(Data7[[#Headers],[Tech]],'Employee Info'!$C$2:$J$2,0)),"")</f>
        <v/>
      </c>
      <c r="N102" s="19" t="str">
        <f>IFERROR(INDEX('Employee Info'!$C$3:$J$200,MATCH(Data7[[#This Row],[Name:]],'Employee Info'!$B$3:$B$200,0),MATCH(Data7[[#Headers],[Other]],'Employee Info'!$C$2:$J$2,0)),"")</f>
        <v/>
      </c>
      <c r="O102" s="19">
        <f>IFERROR((Data7[[#This Row],[Hours:]]*SUM(Data7[[#This Row],[Rate]:[Other]])),"")</f>
        <v>0</v>
      </c>
      <c r="P102" s="7" t="str">
        <f>IF(Data7[[#This Row],[WO'#:]]="","Riley #","WO#")</f>
        <v>WO#</v>
      </c>
      <c r="Q102" s="7">
        <f>IFERROR(WEEKNUM(Data7[[#This Row],[Date:]]),"")</f>
        <v>4</v>
      </c>
      <c r="R102" s="6">
        <f t="shared" si="3"/>
        <v>45312</v>
      </c>
      <c r="S102" s="6">
        <f>Data7[[#This Row],[Week Start]]+7</f>
        <v>45319</v>
      </c>
      <c r="T102" s="7" t="str">
        <f t="shared" si="4"/>
        <v>1/21/2024 - 1/28/2024</v>
      </c>
      <c r="U102" s="7" t="str">
        <f t="shared" si="5"/>
        <v>Time Card</v>
      </c>
      <c r="V102" s="8" t="str">
        <f>RIGHT(TEXT(Data7[[#This Row],[Date:]],"mmddyyyy"),4)</f>
        <v>2024</v>
      </c>
      <c r="W102" s="8" t="str">
        <f>MID(TEXT(Data7[[#This Row],[Date:]],"mmddyyyy"),3,2)</f>
        <v>25</v>
      </c>
      <c r="X102" s="8" t="str">
        <f>LEFT(TEXT(Data7[[#This Row],[Date:]],"mmddyyyy"),2)</f>
        <v>01</v>
      </c>
      <c r="Y102" s="6">
        <f>DATE(Data7[[#This Row],[Year]],Data7[[#This Row],[Month]],Data7[[#This Row],[Day]])</f>
        <v>45316</v>
      </c>
    </row>
    <row r="103" spans="1:25">
      <c r="A103" s="5">
        <v>45317.515500000001</v>
      </c>
      <c r="B103" s="7" t="s">
        <v>66</v>
      </c>
      <c r="C103" s="6" t="s">
        <v>132</v>
      </c>
      <c r="D103" s="7" t="s">
        <v>135</v>
      </c>
      <c r="E103" s="8">
        <v>3</v>
      </c>
      <c r="F103" s="7">
        <v>6984733</v>
      </c>
      <c r="G103" s="7" t="s">
        <v>117</v>
      </c>
      <c r="H103" s="7" t="s">
        <v>69</v>
      </c>
      <c r="I103" s="7" t="s">
        <v>44</v>
      </c>
      <c r="J103" s="19" t="str">
        <f>IFERROR(INDEX('Employee Info'!$C$3:$E$200,MATCH(Data7[[#This Row],[Name:]],'Employee Info'!$B$3:$B$200,0),MATCH(Data7[[#This Row],[Hours Type:]],'Employee Info'!$C$2:$E$2,0)),"")</f>
        <v/>
      </c>
      <c r="K103" s="19" t="str">
        <f>IFERROR(INDEX('Employee Info'!$C$3:$J$200,MATCH(Data7[[#This Row],[Name:]],'Employee Info'!$B$3:$B$200,0),MATCH(Data7[[#Headers],[Truck]],'Employee Info'!$C$2:$J$2,0)),"")</f>
        <v/>
      </c>
      <c r="L103" s="19" t="str">
        <f>IFERROR(INDEX('Employee Info'!$C$3:$J$200,MATCH(Data7[[#This Row],[Name:]],'Employee Info'!$B$3:$B$200,0),MATCH(Data7[[#Headers],[Phone]],'Employee Info'!$C$2:$J$2,0)),"")</f>
        <v/>
      </c>
      <c r="M103" s="19" t="str">
        <f>IFERROR(INDEX('Employee Info'!$C$3:$J$200,MATCH(Data7[[#This Row],[Name:]],'Employee Info'!$B$3:$B$200,0),MATCH(Data7[[#Headers],[Tech]],'Employee Info'!$C$2:$J$2,0)),"")</f>
        <v/>
      </c>
      <c r="N103" s="19" t="str">
        <f>IFERROR(INDEX('Employee Info'!$C$3:$J$200,MATCH(Data7[[#This Row],[Name:]],'Employee Info'!$B$3:$B$200,0),MATCH(Data7[[#Headers],[Other]],'Employee Info'!$C$2:$J$2,0)),"")</f>
        <v/>
      </c>
      <c r="O103" s="19">
        <f>IFERROR((Data7[[#This Row],[Hours:]]*SUM(Data7[[#This Row],[Rate]:[Other]])),"")</f>
        <v>0</v>
      </c>
      <c r="P103" s="7" t="str">
        <f>IF(Data7[[#This Row],[WO'#:]]="","Riley #","WO#")</f>
        <v>WO#</v>
      </c>
      <c r="Q103" s="7">
        <f>IFERROR(WEEKNUM(Data7[[#This Row],[Date:]]),"")</f>
        <v>4</v>
      </c>
      <c r="R103" s="6">
        <f t="shared" si="3"/>
        <v>45312</v>
      </c>
      <c r="S103" s="6">
        <f>Data7[[#This Row],[Week Start]]+7</f>
        <v>45319</v>
      </c>
      <c r="T103" s="7" t="str">
        <f t="shared" si="4"/>
        <v>1/21/2024 - 1/28/2024</v>
      </c>
      <c r="U103" s="7" t="str">
        <f t="shared" si="5"/>
        <v>Time Card</v>
      </c>
      <c r="V103" s="8" t="str">
        <f>RIGHT(TEXT(Data7[[#This Row],[Date:]],"mmddyyyy"),4)</f>
        <v>2024</v>
      </c>
      <c r="W103" s="8" t="str">
        <f>MID(TEXT(Data7[[#This Row],[Date:]],"mmddyyyy"),3,2)</f>
        <v>25</v>
      </c>
      <c r="X103" s="8" t="str">
        <f>LEFT(TEXT(Data7[[#This Row],[Date:]],"mmddyyyy"),2)</f>
        <v>01</v>
      </c>
      <c r="Y103" s="6">
        <f>DATE(Data7[[#This Row],[Year]],Data7[[#This Row],[Month]],Data7[[#This Row],[Day]])</f>
        <v>45316</v>
      </c>
    </row>
    <row r="104" spans="1:25">
      <c r="A104" s="5">
        <v>45358.318762037037</v>
      </c>
      <c r="B104" s="7" t="s">
        <v>76</v>
      </c>
      <c r="C104" s="6" t="s">
        <v>132</v>
      </c>
      <c r="D104" s="7" t="s">
        <v>77</v>
      </c>
      <c r="E104" s="8">
        <v>1</v>
      </c>
      <c r="F104" s="7">
        <v>6984733</v>
      </c>
      <c r="G104" s="7" t="s">
        <v>68</v>
      </c>
      <c r="H104" s="7" t="s">
        <v>69</v>
      </c>
      <c r="I104" s="7" t="s">
        <v>44</v>
      </c>
      <c r="J104" s="19" t="str">
        <f>IFERROR(INDEX('Employee Info'!$C$3:$E$200,MATCH(Data7[[#This Row],[Name:]],'Employee Info'!$B$3:$B$200,0),MATCH(Data7[[#This Row],[Hours Type:]],'Employee Info'!$C$2:$E$2,0)),"")</f>
        <v/>
      </c>
      <c r="K104" s="19" t="str">
        <f>IFERROR(INDEX('Employee Info'!$C$3:$J$200,MATCH(Data7[[#This Row],[Name:]],'Employee Info'!$B$3:$B$200,0),MATCH(Data7[[#Headers],[Truck]],'Employee Info'!$C$2:$J$2,0)),"")</f>
        <v/>
      </c>
      <c r="L104" s="19" t="str">
        <f>IFERROR(INDEX('Employee Info'!$C$3:$J$200,MATCH(Data7[[#This Row],[Name:]],'Employee Info'!$B$3:$B$200,0),MATCH(Data7[[#Headers],[Phone]],'Employee Info'!$C$2:$J$2,0)),"")</f>
        <v/>
      </c>
      <c r="M104" s="19" t="str">
        <f>IFERROR(INDEX('Employee Info'!$C$3:$J$200,MATCH(Data7[[#This Row],[Name:]],'Employee Info'!$B$3:$B$200,0),MATCH(Data7[[#Headers],[Tech]],'Employee Info'!$C$2:$J$2,0)),"")</f>
        <v/>
      </c>
      <c r="N104" s="19" t="str">
        <f>IFERROR(INDEX('Employee Info'!$C$3:$J$200,MATCH(Data7[[#This Row],[Name:]],'Employee Info'!$B$3:$B$200,0),MATCH(Data7[[#Headers],[Other]],'Employee Info'!$C$2:$J$2,0)),"")</f>
        <v/>
      </c>
      <c r="O104" s="19">
        <f>IFERROR((Data7[[#This Row],[Hours:]]*SUM(Data7[[#This Row],[Rate]:[Other]])),"")</f>
        <v>0</v>
      </c>
      <c r="P104" s="7" t="str">
        <f>IF(Data7[[#This Row],[WO'#:]]="","Riley #","WO#")</f>
        <v>WO#</v>
      </c>
      <c r="Q104" s="7">
        <f>IFERROR(WEEKNUM(Data7[[#This Row],[Date:]]),"")</f>
        <v>4</v>
      </c>
      <c r="R104" s="6">
        <f t="shared" si="3"/>
        <v>45312</v>
      </c>
      <c r="S104" s="6">
        <f>Data7[[#This Row],[Week Start]]+7</f>
        <v>45319</v>
      </c>
      <c r="T104" s="7" t="str">
        <f t="shared" si="4"/>
        <v>1/21/2024 - 1/28/2024</v>
      </c>
      <c r="U104" s="7" t="str">
        <f t="shared" si="5"/>
        <v>Time Card</v>
      </c>
      <c r="V104" s="8" t="str">
        <f>RIGHT(TEXT(Data7[[#This Row],[Date:]],"mmddyyyy"),4)</f>
        <v>2024</v>
      </c>
      <c r="W104" s="8" t="str">
        <f>MID(TEXT(Data7[[#This Row],[Date:]],"mmddyyyy"),3,2)</f>
        <v>25</v>
      </c>
      <c r="X104" s="8" t="str">
        <f>LEFT(TEXT(Data7[[#This Row],[Date:]],"mmddyyyy"),2)</f>
        <v>01</v>
      </c>
      <c r="Y104" s="6">
        <f>DATE(Data7[[#This Row],[Year]],Data7[[#This Row],[Month]],Data7[[#This Row],[Day]])</f>
        <v>45316</v>
      </c>
    </row>
    <row r="105" spans="1:25">
      <c r="A105" s="5">
        <v>45316.580797453702</v>
      </c>
      <c r="B105" s="7" t="s">
        <v>31</v>
      </c>
      <c r="C105" s="6" t="s">
        <v>132</v>
      </c>
      <c r="D105" s="7" t="s">
        <v>136</v>
      </c>
      <c r="E105" s="8">
        <v>1.5</v>
      </c>
      <c r="F105" s="7">
        <v>7052401</v>
      </c>
      <c r="G105" s="7" t="s">
        <v>68</v>
      </c>
      <c r="H105" s="7" t="s">
        <v>69</v>
      </c>
      <c r="I105" s="7" t="s">
        <v>44</v>
      </c>
      <c r="J105" s="19" t="str">
        <f>IFERROR(INDEX('Employee Info'!$C$3:$E$200,MATCH(Data7[[#This Row],[Name:]],'Employee Info'!$B$3:$B$200,0),MATCH(Data7[[#This Row],[Hours Type:]],'Employee Info'!$C$2:$E$2,0)),"")</f>
        <v/>
      </c>
      <c r="K105" s="19" t="str">
        <f>IFERROR(INDEX('Employee Info'!$C$3:$J$200,MATCH(Data7[[#This Row],[Name:]],'Employee Info'!$B$3:$B$200,0),MATCH(Data7[[#Headers],[Truck]],'Employee Info'!$C$2:$J$2,0)),"")</f>
        <v/>
      </c>
      <c r="L105" s="19" t="str">
        <f>IFERROR(INDEX('Employee Info'!$C$3:$J$200,MATCH(Data7[[#This Row],[Name:]],'Employee Info'!$B$3:$B$200,0),MATCH(Data7[[#Headers],[Phone]],'Employee Info'!$C$2:$J$2,0)),"")</f>
        <v/>
      </c>
      <c r="M105" s="19" t="str">
        <f>IFERROR(INDEX('Employee Info'!$C$3:$J$200,MATCH(Data7[[#This Row],[Name:]],'Employee Info'!$B$3:$B$200,0),MATCH(Data7[[#Headers],[Tech]],'Employee Info'!$C$2:$J$2,0)),"")</f>
        <v/>
      </c>
      <c r="N105" s="19" t="str">
        <f>IFERROR(INDEX('Employee Info'!$C$3:$J$200,MATCH(Data7[[#This Row],[Name:]],'Employee Info'!$B$3:$B$200,0),MATCH(Data7[[#Headers],[Other]],'Employee Info'!$C$2:$J$2,0)),"")</f>
        <v/>
      </c>
      <c r="O105" s="19">
        <f>IFERROR((Data7[[#This Row],[Hours:]]*SUM(Data7[[#This Row],[Rate]:[Other]])),"")</f>
        <v>0</v>
      </c>
      <c r="P105" s="7" t="str">
        <f>IF(Data7[[#This Row],[WO'#:]]="","Riley #","WO#")</f>
        <v>WO#</v>
      </c>
      <c r="Q105" s="7">
        <f>IFERROR(WEEKNUM(Data7[[#This Row],[Date:]]),"")</f>
        <v>4</v>
      </c>
      <c r="R105" s="6">
        <f t="shared" si="3"/>
        <v>45312</v>
      </c>
      <c r="S105" s="6">
        <f>Data7[[#This Row],[Week Start]]+7</f>
        <v>45319</v>
      </c>
      <c r="T105" s="7" t="str">
        <f t="shared" si="4"/>
        <v>1/21/2024 - 1/28/2024</v>
      </c>
      <c r="U105" s="7" t="str">
        <f t="shared" si="5"/>
        <v>Time Card</v>
      </c>
      <c r="V105" s="8" t="str">
        <f>RIGHT(TEXT(Data7[[#This Row],[Date:]],"mmddyyyy"),4)</f>
        <v>2024</v>
      </c>
      <c r="W105" s="8" t="str">
        <f>MID(TEXT(Data7[[#This Row],[Date:]],"mmddyyyy"),3,2)</f>
        <v>25</v>
      </c>
      <c r="X105" s="8" t="str">
        <f>LEFT(TEXT(Data7[[#This Row],[Date:]],"mmddyyyy"),2)</f>
        <v>01</v>
      </c>
      <c r="Y105" s="6">
        <f>DATE(Data7[[#This Row],[Year]],Data7[[#This Row],[Month]],Data7[[#This Row],[Day]])</f>
        <v>45316</v>
      </c>
    </row>
    <row r="106" spans="1:25">
      <c r="A106" s="5">
        <v>45317.508824074073</v>
      </c>
      <c r="B106" s="7" t="s">
        <v>66</v>
      </c>
      <c r="C106" s="6" t="s">
        <v>132</v>
      </c>
      <c r="D106" s="7" t="s">
        <v>130</v>
      </c>
      <c r="E106" s="8">
        <v>1</v>
      </c>
      <c r="F106" s="7">
        <v>7052401</v>
      </c>
      <c r="G106" s="7" t="s">
        <v>68</v>
      </c>
      <c r="H106" s="7" t="s">
        <v>69</v>
      </c>
      <c r="I106" s="7" t="s">
        <v>44</v>
      </c>
      <c r="J106" s="19" t="str">
        <f>IFERROR(INDEX('Employee Info'!$C$3:$E$200,MATCH(Data7[[#This Row],[Name:]],'Employee Info'!$B$3:$B$200,0),MATCH(Data7[[#This Row],[Hours Type:]],'Employee Info'!$C$2:$E$2,0)),"")</f>
        <v/>
      </c>
      <c r="K106" s="19" t="str">
        <f>IFERROR(INDEX('Employee Info'!$C$3:$J$200,MATCH(Data7[[#This Row],[Name:]],'Employee Info'!$B$3:$B$200,0),MATCH(Data7[[#Headers],[Truck]],'Employee Info'!$C$2:$J$2,0)),"")</f>
        <v/>
      </c>
      <c r="L106" s="19" t="str">
        <f>IFERROR(INDEX('Employee Info'!$C$3:$J$200,MATCH(Data7[[#This Row],[Name:]],'Employee Info'!$B$3:$B$200,0),MATCH(Data7[[#Headers],[Phone]],'Employee Info'!$C$2:$J$2,0)),"")</f>
        <v/>
      </c>
      <c r="M106" s="19" t="str">
        <f>IFERROR(INDEX('Employee Info'!$C$3:$J$200,MATCH(Data7[[#This Row],[Name:]],'Employee Info'!$B$3:$B$200,0),MATCH(Data7[[#Headers],[Tech]],'Employee Info'!$C$2:$J$2,0)),"")</f>
        <v/>
      </c>
      <c r="N106" s="19" t="str">
        <f>IFERROR(INDEX('Employee Info'!$C$3:$J$200,MATCH(Data7[[#This Row],[Name:]],'Employee Info'!$B$3:$B$200,0),MATCH(Data7[[#Headers],[Other]],'Employee Info'!$C$2:$J$2,0)),"")</f>
        <v/>
      </c>
      <c r="O106" s="19">
        <f>IFERROR((Data7[[#This Row],[Hours:]]*SUM(Data7[[#This Row],[Rate]:[Other]])),"")</f>
        <v>0</v>
      </c>
      <c r="P106" s="7" t="str">
        <f>IF(Data7[[#This Row],[WO'#:]]="","Riley #","WO#")</f>
        <v>WO#</v>
      </c>
      <c r="Q106" s="7">
        <f>IFERROR(WEEKNUM(Data7[[#This Row],[Date:]]),"")</f>
        <v>4</v>
      </c>
      <c r="R106" s="6">
        <f t="shared" si="3"/>
        <v>45312</v>
      </c>
      <c r="S106" s="6">
        <f>Data7[[#This Row],[Week Start]]+7</f>
        <v>45319</v>
      </c>
      <c r="T106" s="7" t="str">
        <f t="shared" si="4"/>
        <v>1/21/2024 - 1/28/2024</v>
      </c>
      <c r="U106" s="7" t="str">
        <f t="shared" si="5"/>
        <v>Time Card</v>
      </c>
      <c r="V106" s="8" t="str">
        <f>RIGHT(TEXT(Data7[[#This Row],[Date:]],"mmddyyyy"),4)</f>
        <v>2024</v>
      </c>
      <c r="W106" s="8" t="str">
        <f>MID(TEXT(Data7[[#This Row],[Date:]],"mmddyyyy"),3,2)</f>
        <v>25</v>
      </c>
      <c r="X106" s="8" t="str">
        <f>LEFT(TEXT(Data7[[#This Row],[Date:]],"mmddyyyy"),2)</f>
        <v>01</v>
      </c>
      <c r="Y106" s="6">
        <f>DATE(Data7[[#This Row],[Year]],Data7[[#This Row],[Month]],Data7[[#This Row],[Day]])</f>
        <v>45316</v>
      </c>
    </row>
    <row r="107" spans="1:25">
      <c r="A107" s="5">
        <v>45316.579083101853</v>
      </c>
      <c r="B107" s="7" t="s">
        <v>35</v>
      </c>
      <c r="C107" s="6" t="s">
        <v>132</v>
      </c>
      <c r="D107" s="7" t="s">
        <v>137</v>
      </c>
      <c r="E107" s="8">
        <v>2</v>
      </c>
      <c r="F107" s="7">
        <v>7053182</v>
      </c>
      <c r="G107" s="7" t="s">
        <v>68</v>
      </c>
      <c r="H107" s="7" t="s">
        <v>69</v>
      </c>
      <c r="I107" s="7" t="s">
        <v>44</v>
      </c>
      <c r="J107" s="19" t="str">
        <f>IFERROR(INDEX('Employee Info'!$C$3:$E$200,MATCH(Data7[[#This Row],[Name:]],'Employee Info'!$B$3:$B$200,0),MATCH(Data7[[#This Row],[Hours Type:]],'Employee Info'!$C$2:$E$2,0)),"")</f>
        <v/>
      </c>
      <c r="K107" s="19" t="str">
        <f>IFERROR(INDEX('Employee Info'!$C$3:$J$200,MATCH(Data7[[#This Row],[Name:]],'Employee Info'!$B$3:$B$200,0),MATCH(Data7[[#Headers],[Truck]],'Employee Info'!$C$2:$J$2,0)),"")</f>
        <v/>
      </c>
      <c r="L107" s="19" t="str">
        <f>IFERROR(INDEX('Employee Info'!$C$3:$J$200,MATCH(Data7[[#This Row],[Name:]],'Employee Info'!$B$3:$B$200,0),MATCH(Data7[[#Headers],[Phone]],'Employee Info'!$C$2:$J$2,0)),"")</f>
        <v/>
      </c>
      <c r="M107" s="19" t="str">
        <f>IFERROR(INDEX('Employee Info'!$C$3:$J$200,MATCH(Data7[[#This Row],[Name:]],'Employee Info'!$B$3:$B$200,0),MATCH(Data7[[#Headers],[Tech]],'Employee Info'!$C$2:$J$2,0)),"")</f>
        <v/>
      </c>
      <c r="N107" s="19" t="str">
        <f>IFERROR(INDEX('Employee Info'!$C$3:$J$200,MATCH(Data7[[#This Row],[Name:]],'Employee Info'!$B$3:$B$200,0),MATCH(Data7[[#Headers],[Other]],'Employee Info'!$C$2:$J$2,0)),"")</f>
        <v/>
      </c>
      <c r="O107" s="19">
        <f>IFERROR((Data7[[#This Row],[Hours:]]*SUM(Data7[[#This Row],[Rate]:[Other]])),"")</f>
        <v>0</v>
      </c>
      <c r="P107" s="7" t="str">
        <f>IF(Data7[[#This Row],[WO'#:]]="","Riley #","WO#")</f>
        <v>WO#</v>
      </c>
      <c r="Q107" s="7">
        <f>IFERROR(WEEKNUM(Data7[[#This Row],[Date:]]),"")</f>
        <v>4</v>
      </c>
      <c r="R107" s="6">
        <f t="shared" si="3"/>
        <v>45312</v>
      </c>
      <c r="S107" s="6">
        <f>Data7[[#This Row],[Week Start]]+7</f>
        <v>45319</v>
      </c>
      <c r="T107" s="7" t="str">
        <f t="shared" si="4"/>
        <v>1/21/2024 - 1/28/2024</v>
      </c>
      <c r="U107" s="7" t="str">
        <f t="shared" si="5"/>
        <v>Time Card</v>
      </c>
      <c r="V107" s="8" t="str">
        <f>RIGHT(TEXT(Data7[[#This Row],[Date:]],"mmddyyyy"),4)</f>
        <v>2024</v>
      </c>
      <c r="W107" s="8" t="str">
        <f>MID(TEXT(Data7[[#This Row],[Date:]],"mmddyyyy"),3,2)</f>
        <v>25</v>
      </c>
      <c r="X107" s="8" t="str">
        <f>LEFT(TEXT(Data7[[#This Row],[Date:]],"mmddyyyy"),2)</f>
        <v>01</v>
      </c>
      <c r="Y107" s="6">
        <f>DATE(Data7[[#This Row],[Year]],Data7[[#This Row],[Month]],Data7[[#This Row],[Day]])</f>
        <v>45316</v>
      </c>
    </row>
    <row r="108" spans="1:25">
      <c r="A108" s="5">
        <v>45316.579083912038</v>
      </c>
      <c r="B108" s="7" t="s">
        <v>35</v>
      </c>
      <c r="C108" s="6" t="s">
        <v>132</v>
      </c>
      <c r="D108" s="7" t="s">
        <v>137</v>
      </c>
      <c r="E108" s="8">
        <v>2</v>
      </c>
      <c r="F108" s="7">
        <v>7053182</v>
      </c>
      <c r="G108" s="7" t="s">
        <v>68</v>
      </c>
      <c r="H108" s="7" t="s">
        <v>69</v>
      </c>
      <c r="I108" s="7" t="s">
        <v>44</v>
      </c>
      <c r="J108" s="19" t="str">
        <f>IFERROR(INDEX('Employee Info'!$C$3:$E$200,MATCH(Data7[[#This Row],[Name:]],'Employee Info'!$B$3:$B$200,0),MATCH(Data7[[#This Row],[Hours Type:]],'Employee Info'!$C$2:$E$2,0)),"")</f>
        <v/>
      </c>
      <c r="K108" s="19" t="str">
        <f>IFERROR(INDEX('Employee Info'!$C$3:$J$200,MATCH(Data7[[#This Row],[Name:]],'Employee Info'!$B$3:$B$200,0),MATCH(Data7[[#Headers],[Truck]],'Employee Info'!$C$2:$J$2,0)),"")</f>
        <v/>
      </c>
      <c r="L108" s="19" t="str">
        <f>IFERROR(INDEX('Employee Info'!$C$3:$J$200,MATCH(Data7[[#This Row],[Name:]],'Employee Info'!$B$3:$B$200,0),MATCH(Data7[[#Headers],[Phone]],'Employee Info'!$C$2:$J$2,0)),"")</f>
        <v/>
      </c>
      <c r="M108" s="19" t="str">
        <f>IFERROR(INDEX('Employee Info'!$C$3:$J$200,MATCH(Data7[[#This Row],[Name:]],'Employee Info'!$B$3:$B$200,0),MATCH(Data7[[#Headers],[Tech]],'Employee Info'!$C$2:$J$2,0)),"")</f>
        <v/>
      </c>
      <c r="N108" s="19" t="str">
        <f>IFERROR(INDEX('Employee Info'!$C$3:$J$200,MATCH(Data7[[#This Row],[Name:]],'Employee Info'!$B$3:$B$200,0),MATCH(Data7[[#Headers],[Other]],'Employee Info'!$C$2:$J$2,0)),"")</f>
        <v/>
      </c>
      <c r="O108" s="19">
        <f>IFERROR((Data7[[#This Row],[Hours:]]*SUM(Data7[[#This Row],[Rate]:[Other]])),"")</f>
        <v>0</v>
      </c>
      <c r="P108" s="7" t="str">
        <f>IF(Data7[[#This Row],[WO'#:]]="","Riley #","WO#")</f>
        <v>WO#</v>
      </c>
      <c r="Q108" s="7">
        <f>IFERROR(WEEKNUM(Data7[[#This Row],[Date:]]),"")</f>
        <v>4</v>
      </c>
      <c r="R108" s="6">
        <f t="shared" si="3"/>
        <v>45312</v>
      </c>
      <c r="S108" s="6">
        <f>Data7[[#This Row],[Week Start]]+7</f>
        <v>45319</v>
      </c>
      <c r="T108" s="7" t="str">
        <f t="shared" si="4"/>
        <v>1/21/2024 - 1/28/2024</v>
      </c>
      <c r="U108" s="7" t="str">
        <f t="shared" si="5"/>
        <v>Time Card</v>
      </c>
      <c r="V108" s="8" t="str">
        <f>RIGHT(TEXT(Data7[[#This Row],[Date:]],"mmddyyyy"),4)</f>
        <v>2024</v>
      </c>
      <c r="W108" s="8" t="str">
        <f>MID(TEXT(Data7[[#This Row],[Date:]],"mmddyyyy"),3,2)</f>
        <v>25</v>
      </c>
      <c r="X108" s="8" t="str">
        <f>LEFT(TEXT(Data7[[#This Row],[Date:]],"mmddyyyy"),2)</f>
        <v>01</v>
      </c>
      <c r="Y108" s="6">
        <f>DATE(Data7[[#This Row],[Year]],Data7[[#This Row],[Month]],Data7[[#This Row],[Day]])</f>
        <v>45316</v>
      </c>
    </row>
    <row r="109" spans="1:25">
      <c r="A109" s="5">
        <v>45317.50578900463</v>
      </c>
      <c r="B109" s="7" t="s">
        <v>66</v>
      </c>
      <c r="C109" s="6" t="s">
        <v>132</v>
      </c>
      <c r="D109" s="7" t="s">
        <v>138</v>
      </c>
      <c r="E109" s="8">
        <v>1</v>
      </c>
      <c r="F109" s="7">
        <v>7053182</v>
      </c>
      <c r="G109" s="7" t="s">
        <v>68</v>
      </c>
      <c r="H109" s="7" t="s">
        <v>69</v>
      </c>
      <c r="I109" s="7" t="s">
        <v>44</v>
      </c>
      <c r="J109" s="19" t="str">
        <f>IFERROR(INDEX('Employee Info'!$C$3:$E$200,MATCH(Data7[[#This Row],[Name:]],'Employee Info'!$B$3:$B$200,0),MATCH(Data7[[#This Row],[Hours Type:]],'Employee Info'!$C$2:$E$2,0)),"")</f>
        <v/>
      </c>
      <c r="K109" s="19" t="str">
        <f>IFERROR(INDEX('Employee Info'!$C$3:$J$200,MATCH(Data7[[#This Row],[Name:]],'Employee Info'!$B$3:$B$200,0),MATCH(Data7[[#Headers],[Truck]],'Employee Info'!$C$2:$J$2,0)),"")</f>
        <v/>
      </c>
      <c r="L109" s="19" t="str">
        <f>IFERROR(INDEX('Employee Info'!$C$3:$J$200,MATCH(Data7[[#This Row],[Name:]],'Employee Info'!$B$3:$B$200,0),MATCH(Data7[[#Headers],[Phone]],'Employee Info'!$C$2:$J$2,0)),"")</f>
        <v/>
      </c>
      <c r="M109" s="19" t="str">
        <f>IFERROR(INDEX('Employee Info'!$C$3:$J$200,MATCH(Data7[[#This Row],[Name:]],'Employee Info'!$B$3:$B$200,0),MATCH(Data7[[#Headers],[Tech]],'Employee Info'!$C$2:$J$2,0)),"")</f>
        <v/>
      </c>
      <c r="N109" s="19" t="str">
        <f>IFERROR(INDEX('Employee Info'!$C$3:$J$200,MATCH(Data7[[#This Row],[Name:]],'Employee Info'!$B$3:$B$200,0),MATCH(Data7[[#Headers],[Other]],'Employee Info'!$C$2:$J$2,0)),"")</f>
        <v/>
      </c>
      <c r="O109" s="19">
        <f>IFERROR((Data7[[#This Row],[Hours:]]*SUM(Data7[[#This Row],[Rate]:[Other]])),"")</f>
        <v>0</v>
      </c>
      <c r="P109" s="7" t="str">
        <f>IF(Data7[[#This Row],[WO'#:]]="","Riley #","WO#")</f>
        <v>WO#</v>
      </c>
      <c r="Q109" s="7">
        <f>IFERROR(WEEKNUM(Data7[[#This Row],[Date:]]),"")</f>
        <v>4</v>
      </c>
      <c r="R109" s="6">
        <f t="shared" si="3"/>
        <v>45312</v>
      </c>
      <c r="S109" s="6">
        <f>Data7[[#This Row],[Week Start]]+7</f>
        <v>45319</v>
      </c>
      <c r="T109" s="7" t="str">
        <f t="shared" si="4"/>
        <v>1/21/2024 - 1/28/2024</v>
      </c>
      <c r="U109" s="7" t="str">
        <f t="shared" si="5"/>
        <v>Time Card</v>
      </c>
      <c r="V109" s="8" t="str">
        <f>RIGHT(TEXT(Data7[[#This Row],[Date:]],"mmddyyyy"),4)</f>
        <v>2024</v>
      </c>
      <c r="W109" s="8" t="str">
        <f>MID(TEXT(Data7[[#This Row],[Date:]],"mmddyyyy"),3,2)</f>
        <v>25</v>
      </c>
      <c r="X109" s="8" t="str">
        <f>LEFT(TEXT(Data7[[#This Row],[Date:]],"mmddyyyy"),2)</f>
        <v>01</v>
      </c>
      <c r="Y109" s="6">
        <f>DATE(Data7[[#This Row],[Year]],Data7[[#This Row],[Month]],Data7[[#This Row],[Day]])</f>
        <v>45316</v>
      </c>
    </row>
    <row r="110" spans="1:25">
      <c r="A110" s="5">
        <v>45316.578587962962</v>
      </c>
      <c r="B110" s="7" t="s">
        <v>35</v>
      </c>
      <c r="C110" s="6" t="s">
        <v>132</v>
      </c>
      <c r="D110" s="7" t="s">
        <v>139</v>
      </c>
      <c r="E110" s="8">
        <v>2</v>
      </c>
      <c r="F110" s="7">
        <v>7053183</v>
      </c>
      <c r="G110" s="7" t="s">
        <v>68</v>
      </c>
      <c r="H110" s="7" t="s">
        <v>69</v>
      </c>
      <c r="I110" s="7" t="s">
        <v>44</v>
      </c>
      <c r="J110" s="19" t="str">
        <f>IFERROR(INDEX('Employee Info'!$C$3:$E$200,MATCH(Data7[[#This Row],[Name:]],'Employee Info'!$B$3:$B$200,0),MATCH(Data7[[#This Row],[Hours Type:]],'Employee Info'!$C$2:$E$2,0)),"")</f>
        <v/>
      </c>
      <c r="K110" s="19" t="str">
        <f>IFERROR(INDEX('Employee Info'!$C$3:$J$200,MATCH(Data7[[#This Row],[Name:]],'Employee Info'!$B$3:$B$200,0),MATCH(Data7[[#Headers],[Truck]],'Employee Info'!$C$2:$J$2,0)),"")</f>
        <v/>
      </c>
      <c r="L110" s="19" t="str">
        <f>IFERROR(INDEX('Employee Info'!$C$3:$J$200,MATCH(Data7[[#This Row],[Name:]],'Employee Info'!$B$3:$B$200,0),MATCH(Data7[[#Headers],[Phone]],'Employee Info'!$C$2:$J$2,0)),"")</f>
        <v/>
      </c>
      <c r="M110" s="19" t="str">
        <f>IFERROR(INDEX('Employee Info'!$C$3:$J$200,MATCH(Data7[[#This Row],[Name:]],'Employee Info'!$B$3:$B$200,0),MATCH(Data7[[#Headers],[Tech]],'Employee Info'!$C$2:$J$2,0)),"")</f>
        <v/>
      </c>
      <c r="N110" s="19" t="str">
        <f>IFERROR(INDEX('Employee Info'!$C$3:$J$200,MATCH(Data7[[#This Row],[Name:]],'Employee Info'!$B$3:$B$200,0),MATCH(Data7[[#Headers],[Other]],'Employee Info'!$C$2:$J$2,0)),"")</f>
        <v/>
      </c>
      <c r="O110" s="19">
        <f>IFERROR((Data7[[#This Row],[Hours:]]*SUM(Data7[[#This Row],[Rate]:[Other]])),"")</f>
        <v>0</v>
      </c>
      <c r="P110" s="7" t="str">
        <f>IF(Data7[[#This Row],[WO'#:]]="","Riley #","WO#")</f>
        <v>WO#</v>
      </c>
      <c r="Q110" s="7">
        <f>IFERROR(WEEKNUM(Data7[[#This Row],[Date:]]),"")</f>
        <v>4</v>
      </c>
      <c r="R110" s="6">
        <f t="shared" si="3"/>
        <v>45312</v>
      </c>
      <c r="S110" s="6">
        <f>Data7[[#This Row],[Week Start]]+7</f>
        <v>45319</v>
      </c>
      <c r="T110" s="7" t="str">
        <f t="shared" si="4"/>
        <v>1/21/2024 - 1/28/2024</v>
      </c>
      <c r="U110" s="7" t="str">
        <f t="shared" si="5"/>
        <v>Time Card</v>
      </c>
      <c r="V110" s="8" t="str">
        <f>RIGHT(TEXT(Data7[[#This Row],[Date:]],"mmddyyyy"),4)</f>
        <v>2024</v>
      </c>
      <c r="W110" s="8" t="str">
        <f>MID(TEXT(Data7[[#This Row],[Date:]],"mmddyyyy"),3,2)</f>
        <v>25</v>
      </c>
      <c r="X110" s="8" t="str">
        <f>LEFT(TEXT(Data7[[#This Row],[Date:]],"mmddyyyy"),2)</f>
        <v>01</v>
      </c>
      <c r="Y110" s="6">
        <f>DATE(Data7[[#This Row],[Year]],Data7[[#This Row],[Month]],Data7[[#This Row],[Day]])</f>
        <v>45316</v>
      </c>
    </row>
    <row r="111" spans="1:25">
      <c r="A111" s="5">
        <v>45317.511127662037</v>
      </c>
      <c r="B111" s="7" t="s">
        <v>66</v>
      </c>
      <c r="C111" s="6" t="s">
        <v>132</v>
      </c>
      <c r="D111" s="7" t="s">
        <v>140</v>
      </c>
      <c r="E111" s="8">
        <v>1</v>
      </c>
      <c r="F111" s="7">
        <v>7053183</v>
      </c>
      <c r="G111" s="7" t="s">
        <v>68</v>
      </c>
      <c r="H111" s="7" t="s">
        <v>69</v>
      </c>
      <c r="I111" s="7" t="s">
        <v>44</v>
      </c>
      <c r="J111" s="19" t="str">
        <f>IFERROR(INDEX('Employee Info'!$C$3:$E$200,MATCH(Data7[[#This Row],[Name:]],'Employee Info'!$B$3:$B$200,0),MATCH(Data7[[#This Row],[Hours Type:]],'Employee Info'!$C$2:$E$2,0)),"")</f>
        <v/>
      </c>
      <c r="K111" s="19" t="str">
        <f>IFERROR(INDEX('Employee Info'!$C$3:$J$200,MATCH(Data7[[#This Row],[Name:]],'Employee Info'!$B$3:$B$200,0),MATCH(Data7[[#Headers],[Truck]],'Employee Info'!$C$2:$J$2,0)),"")</f>
        <v/>
      </c>
      <c r="L111" s="19" t="str">
        <f>IFERROR(INDEX('Employee Info'!$C$3:$J$200,MATCH(Data7[[#This Row],[Name:]],'Employee Info'!$B$3:$B$200,0),MATCH(Data7[[#Headers],[Phone]],'Employee Info'!$C$2:$J$2,0)),"")</f>
        <v/>
      </c>
      <c r="M111" s="19" t="str">
        <f>IFERROR(INDEX('Employee Info'!$C$3:$J$200,MATCH(Data7[[#This Row],[Name:]],'Employee Info'!$B$3:$B$200,0),MATCH(Data7[[#Headers],[Tech]],'Employee Info'!$C$2:$J$2,0)),"")</f>
        <v/>
      </c>
      <c r="N111" s="19" t="str">
        <f>IFERROR(INDEX('Employee Info'!$C$3:$J$200,MATCH(Data7[[#This Row],[Name:]],'Employee Info'!$B$3:$B$200,0),MATCH(Data7[[#Headers],[Other]],'Employee Info'!$C$2:$J$2,0)),"")</f>
        <v/>
      </c>
      <c r="O111" s="19">
        <f>IFERROR((Data7[[#This Row],[Hours:]]*SUM(Data7[[#This Row],[Rate]:[Other]])),"")</f>
        <v>0</v>
      </c>
      <c r="P111" s="7" t="str">
        <f>IF(Data7[[#This Row],[WO'#:]]="","Riley #","WO#")</f>
        <v>WO#</v>
      </c>
      <c r="Q111" s="7">
        <f>IFERROR(WEEKNUM(Data7[[#This Row],[Date:]]),"")</f>
        <v>4</v>
      </c>
      <c r="R111" s="6">
        <f t="shared" si="3"/>
        <v>45312</v>
      </c>
      <c r="S111" s="6">
        <f>Data7[[#This Row],[Week Start]]+7</f>
        <v>45319</v>
      </c>
      <c r="T111" s="7" t="str">
        <f t="shared" si="4"/>
        <v>1/21/2024 - 1/28/2024</v>
      </c>
      <c r="U111" s="7" t="str">
        <f t="shared" si="5"/>
        <v>Time Card</v>
      </c>
      <c r="V111" s="8" t="str">
        <f>RIGHT(TEXT(Data7[[#This Row],[Date:]],"mmddyyyy"),4)</f>
        <v>2024</v>
      </c>
      <c r="W111" s="8" t="str">
        <f>MID(TEXT(Data7[[#This Row],[Date:]],"mmddyyyy"),3,2)</f>
        <v>25</v>
      </c>
      <c r="X111" s="8" t="str">
        <f>LEFT(TEXT(Data7[[#This Row],[Date:]],"mmddyyyy"),2)</f>
        <v>01</v>
      </c>
      <c r="Y111" s="6">
        <f>DATE(Data7[[#This Row],[Year]],Data7[[#This Row],[Month]],Data7[[#This Row],[Day]])</f>
        <v>45316</v>
      </c>
    </row>
    <row r="112" spans="1:25">
      <c r="A112" s="5">
        <v>45317.519127546293</v>
      </c>
      <c r="B112" s="7" t="s">
        <v>66</v>
      </c>
      <c r="C112" s="6" t="s">
        <v>141</v>
      </c>
      <c r="D112" s="7" t="s">
        <v>99</v>
      </c>
      <c r="E112" s="8">
        <v>2</v>
      </c>
      <c r="F112" s="7">
        <v>20028</v>
      </c>
      <c r="G112" s="7" t="s">
        <v>68</v>
      </c>
      <c r="H112" s="7" t="s">
        <v>69</v>
      </c>
      <c r="I112" s="7" t="s">
        <v>44</v>
      </c>
      <c r="J112" s="19" t="str">
        <f>IFERROR(INDEX('Employee Info'!$C$3:$E$200,MATCH(Data7[[#This Row],[Name:]],'Employee Info'!$B$3:$B$200,0),MATCH(Data7[[#This Row],[Hours Type:]],'Employee Info'!$C$2:$E$2,0)),"")</f>
        <v/>
      </c>
      <c r="K112" s="19" t="str">
        <f>IFERROR(INDEX('Employee Info'!$C$3:$J$200,MATCH(Data7[[#This Row],[Name:]],'Employee Info'!$B$3:$B$200,0),MATCH(Data7[[#Headers],[Truck]],'Employee Info'!$C$2:$J$2,0)),"")</f>
        <v/>
      </c>
      <c r="L112" s="19" t="str">
        <f>IFERROR(INDEX('Employee Info'!$C$3:$J$200,MATCH(Data7[[#This Row],[Name:]],'Employee Info'!$B$3:$B$200,0),MATCH(Data7[[#Headers],[Phone]],'Employee Info'!$C$2:$J$2,0)),"")</f>
        <v/>
      </c>
      <c r="M112" s="19" t="str">
        <f>IFERROR(INDEX('Employee Info'!$C$3:$J$200,MATCH(Data7[[#This Row],[Name:]],'Employee Info'!$B$3:$B$200,0),MATCH(Data7[[#Headers],[Tech]],'Employee Info'!$C$2:$J$2,0)),"")</f>
        <v/>
      </c>
      <c r="N112" s="19" t="str">
        <f>IFERROR(INDEX('Employee Info'!$C$3:$J$200,MATCH(Data7[[#This Row],[Name:]],'Employee Info'!$B$3:$B$200,0),MATCH(Data7[[#Headers],[Other]],'Employee Info'!$C$2:$J$2,0)),"")</f>
        <v/>
      </c>
      <c r="O112" s="19">
        <f>IFERROR((Data7[[#This Row],[Hours:]]*SUM(Data7[[#This Row],[Rate]:[Other]])),"")</f>
        <v>0</v>
      </c>
      <c r="P112" s="7" t="str">
        <f>IF(Data7[[#This Row],[WO'#:]]="","Riley #","WO#")</f>
        <v>WO#</v>
      </c>
      <c r="Q112" s="7">
        <f>IFERROR(WEEKNUM(Data7[[#This Row],[Date:]]),"")</f>
        <v>4</v>
      </c>
      <c r="R112" s="6">
        <f t="shared" si="3"/>
        <v>45312</v>
      </c>
      <c r="S112" s="6">
        <f>Data7[[#This Row],[Week Start]]+7</f>
        <v>45319</v>
      </c>
      <c r="T112" s="7" t="str">
        <f t="shared" si="4"/>
        <v>1/21/2024 - 1/28/2024</v>
      </c>
      <c r="U112" s="7" t="str">
        <f t="shared" si="5"/>
        <v>Time Card</v>
      </c>
      <c r="V112" s="8" t="str">
        <f>RIGHT(TEXT(Data7[[#This Row],[Date:]],"mmddyyyy"),4)</f>
        <v>2024</v>
      </c>
      <c r="W112" s="8" t="str">
        <f>MID(TEXT(Data7[[#This Row],[Date:]],"mmddyyyy"),3,2)</f>
        <v>26</v>
      </c>
      <c r="X112" s="8" t="str">
        <f>LEFT(TEXT(Data7[[#This Row],[Date:]],"mmddyyyy"),2)</f>
        <v>01</v>
      </c>
      <c r="Y112" s="6">
        <f>DATE(Data7[[#This Row],[Year]],Data7[[#This Row],[Month]],Data7[[#This Row],[Day]])</f>
        <v>45317</v>
      </c>
    </row>
    <row r="113" spans="1:25">
      <c r="A113" s="5">
        <v>45317.516080671296</v>
      </c>
      <c r="B113" s="7" t="s">
        <v>66</v>
      </c>
      <c r="C113" s="6" t="s">
        <v>141</v>
      </c>
      <c r="D113" s="7" t="s">
        <v>142</v>
      </c>
      <c r="E113" s="8">
        <v>3</v>
      </c>
      <c r="F113" s="7">
        <v>6984733</v>
      </c>
      <c r="G113" s="7" t="s">
        <v>117</v>
      </c>
      <c r="H113" s="7" t="s">
        <v>69</v>
      </c>
      <c r="I113" s="7" t="s">
        <v>44</v>
      </c>
      <c r="J113" s="19" t="str">
        <f>IFERROR(INDEX('Employee Info'!$C$3:$E$200,MATCH(Data7[[#This Row],[Name:]],'Employee Info'!$B$3:$B$200,0),MATCH(Data7[[#This Row],[Hours Type:]],'Employee Info'!$C$2:$E$2,0)),"")</f>
        <v/>
      </c>
      <c r="K113" s="19" t="str">
        <f>IFERROR(INDEX('Employee Info'!$C$3:$J$200,MATCH(Data7[[#This Row],[Name:]],'Employee Info'!$B$3:$B$200,0),MATCH(Data7[[#Headers],[Truck]],'Employee Info'!$C$2:$J$2,0)),"")</f>
        <v/>
      </c>
      <c r="L113" s="19" t="str">
        <f>IFERROR(INDEX('Employee Info'!$C$3:$J$200,MATCH(Data7[[#This Row],[Name:]],'Employee Info'!$B$3:$B$200,0),MATCH(Data7[[#Headers],[Phone]],'Employee Info'!$C$2:$J$2,0)),"")</f>
        <v/>
      </c>
      <c r="M113" s="19" t="str">
        <f>IFERROR(INDEX('Employee Info'!$C$3:$J$200,MATCH(Data7[[#This Row],[Name:]],'Employee Info'!$B$3:$B$200,0),MATCH(Data7[[#Headers],[Tech]],'Employee Info'!$C$2:$J$2,0)),"")</f>
        <v/>
      </c>
      <c r="N113" s="19" t="str">
        <f>IFERROR(INDEX('Employee Info'!$C$3:$J$200,MATCH(Data7[[#This Row],[Name:]],'Employee Info'!$B$3:$B$200,0),MATCH(Data7[[#Headers],[Other]],'Employee Info'!$C$2:$J$2,0)),"")</f>
        <v/>
      </c>
      <c r="O113" s="19">
        <f>IFERROR((Data7[[#This Row],[Hours:]]*SUM(Data7[[#This Row],[Rate]:[Other]])),"")</f>
        <v>0</v>
      </c>
      <c r="P113" s="7" t="str">
        <f>IF(Data7[[#This Row],[WO'#:]]="","Riley #","WO#")</f>
        <v>WO#</v>
      </c>
      <c r="Q113" s="7">
        <f>IFERROR(WEEKNUM(Data7[[#This Row],[Date:]]),"")</f>
        <v>4</v>
      </c>
      <c r="R113" s="6">
        <f t="shared" si="3"/>
        <v>45312</v>
      </c>
      <c r="S113" s="6">
        <f>Data7[[#This Row],[Week Start]]+7</f>
        <v>45319</v>
      </c>
      <c r="T113" s="7" t="str">
        <f t="shared" si="4"/>
        <v>1/21/2024 - 1/28/2024</v>
      </c>
      <c r="U113" s="7" t="str">
        <f t="shared" si="5"/>
        <v>Time Card</v>
      </c>
      <c r="V113" s="8" t="str">
        <f>RIGHT(TEXT(Data7[[#This Row],[Date:]],"mmddyyyy"),4)</f>
        <v>2024</v>
      </c>
      <c r="W113" s="8" t="str">
        <f>MID(TEXT(Data7[[#This Row],[Date:]],"mmddyyyy"),3,2)</f>
        <v>26</v>
      </c>
      <c r="X113" s="8" t="str">
        <f>LEFT(TEXT(Data7[[#This Row],[Date:]],"mmddyyyy"),2)</f>
        <v>01</v>
      </c>
      <c r="Y113" s="6">
        <f>DATE(Data7[[#This Row],[Year]],Data7[[#This Row],[Month]],Data7[[#This Row],[Day]])</f>
        <v>45317</v>
      </c>
    </row>
    <row r="114" spans="1:25">
      <c r="A114" s="5">
        <v>45317.499535532406</v>
      </c>
      <c r="B114" s="7" t="s">
        <v>66</v>
      </c>
      <c r="C114" s="6" t="s">
        <v>141</v>
      </c>
      <c r="D114" s="7" t="s">
        <v>119</v>
      </c>
      <c r="E114" s="8">
        <v>1</v>
      </c>
      <c r="F114" s="7">
        <v>6999794</v>
      </c>
      <c r="G114" s="7" t="s">
        <v>68</v>
      </c>
      <c r="H114" s="7" t="s">
        <v>69</v>
      </c>
      <c r="I114" s="7" t="s">
        <v>44</v>
      </c>
      <c r="J114" s="19" t="str">
        <f>IFERROR(INDEX('Employee Info'!$C$3:$E$200,MATCH(Data7[[#This Row],[Name:]],'Employee Info'!$B$3:$B$200,0),MATCH(Data7[[#This Row],[Hours Type:]],'Employee Info'!$C$2:$E$2,0)),"")</f>
        <v/>
      </c>
      <c r="K114" s="19" t="str">
        <f>IFERROR(INDEX('Employee Info'!$C$3:$J$200,MATCH(Data7[[#This Row],[Name:]],'Employee Info'!$B$3:$B$200,0),MATCH(Data7[[#Headers],[Truck]],'Employee Info'!$C$2:$J$2,0)),"")</f>
        <v/>
      </c>
      <c r="L114" s="19" t="str">
        <f>IFERROR(INDEX('Employee Info'!$C$3:$J$200,MATCH(Data7[[#This Row],[Name:]],'Employee Info'!$B$3:$B$200,0),MATCH(Data7[[#Headers],[Phone]],'Employee Info'!$C$2:$J$2,0)),"")</f>
        <v/>
      </c>
      <c r="M114" s="19" t="str">
        <f>IFERROR(INDEX('Employee Info'!$C$3:$J$200,MATCH(Data7[[#This Row],[Name:]],'Employee Info'!$B$3:$B$200,0),MATCH(Data7[[#Headers],[Tech]],'Employee Info'!$C$2:$J$2,0)),"")</f>
        <v/>
      </c>
      <c r="N114" s="19" t="str">
        <f>IFERROR(INDEX('Employee Info'!$C$3:$J$200,MATCH(Data7[[#This Row],[Name:]],'Employee Info'!$B$3:$B$200,0),MATCH(Data7[[#Headers],[Other]],'Employee Info'!$C$2:$J$2,0)),"")</f>
        <v/>
      </c>
      <c r="O114" s="19">
        <f>IFERROR((Data7[[#This Row],[Hours:]]*SUM(Data7[[#This Row],[Rate]:[Other]])),"")</f>
        <v>0</v>
      </c>
      <c r="P114" s="7" t="str">
        <f>IF(Data7[[#This Row],[WO'#:]]="","Riley #","WO#")</f>
        <v>WO#</v>
      </c>
      <c r="Q114" s="7">
        <f>IFERROR(WEEKNUM(Data7[[#This Row],[Date:]]),"")</f>
        <v>4</v>
      </c>
      <c r="R114" s="6">
        <f t="shared" si="3"/>
        <v>45312</v>
      </c>
      <c r="S114" s="6">
        <f>Data7[[#This Row],[Week Start]]+7</f>
        <v>45319</v>
      </c>
      <c r="T114" s="7" t="str">
        <f t="shared" si="4"/>
        <v>1/21/2024 - 1/28/2024</v>
      </c>
      <c r="U114" s="7" t="str">
        <f t="shared" si="5"/>
        <v>Time Card</v>
      </c>
      <c r="V114" s="8" t="str">
        <f>RIGHT(TEXT(Data7[[#This Row],[Date:]],"mmddyyyy"),4)</f>
        <v>2024</v>
      </c>
      <c r="W114" s="8" t="str">
        <f>MID(TEXT(Data7[[#This Row],[Date:]],"mmddyyyy"),3,2)</f>
        <v>26</v>
      </c>
      <c r="X114" s="8" t="str">
        <f>LEFT(TEXT(Data7[[#This Row],[Date:]],"mmddyyyy"),2)</f>
        <v>01</v>
      </c>
      <c r="Y114" s="6">
        <f>DATE(Data7[[#This Row],[Year]],Data7[[#This Row],[Month]],Data7[[#This Row],[Day]])</f>
        <v>45317</v>
      </c>
    </row>
    <row r="115" spans="1:25">
      <c r="A115" s="5">
        <v>45317.55973148148</v>
      </c>
      <c r="B115" s="7" t="s">
        <v>35</v>
      </c>
      <c r="C115" s="6" t="s">
        <v>141</v>
      </c>
      <c r="D115" s="7" t="s">
        <v>143</v>
      </c>
      <c r="E115" s="8">
        <v>3</v>
      </c>
      <c r="F115" s="7">
        <v>6999794</v>
      </c>
      <c r="G115" s="7" t="s">
        <v>68</v>
      </c>
      <c r="H115" s="7" t="s">
        <v>69</v>
      </c>
      <c r="I115" s="7" t="s">
        <v>44</v>
      </c>
      <c r="J115" s="19" t="str">
        <f>IFERROR(INDEX('Employee Info'!$C$3:$E$200,MATCH(Data7[[#This Row],[Name:]],'Employee Info'!$B$3:$B$200,0),MATCH(Data7[[#This Row],[Hours Type:]],'Employee Info'!$C$2:$E$2,0)),"")</f>
        <v/>
      </c>
      <c r="K115" s="19" t="str">
        <f>IFERROR(INDEX('Employee Info'!$C$3:$J$200,MATCH(Data7[[#This Row],[Name:]],'Employee Info'!$B$3:$B$200,0),MATCH(Data7[[#Headers],[Truck]],'Employee Info'!$C$2:$J$2,0)),"")</f>
        <v/>
      </c>
      <c r="L115" s="19" t="str">
        <f>IFERROR(INDEX('Employee Info'!$C$3:$J$200,MATCH(Data7[[#This Row],[Name:]],'Employee Info'!$B$3:$B$200,0),MATCH(Data7[[#Headers],[Phone]],'Employee Info'!$C$2:$J$2,0)),"")</f>
        <v/>
      </c>
      <c r="M115" s="19" t="str">
        <f>IFERROR(INDEX('Employee Info'!$C$3:$J$200,MATCH(Data7[[#This Row],[Name:]],'Employee Info'!$B$3:$B$200,0),MATCH(Data7[[#Headers],[Tech]],'Employee Info'!$C$2:$J$2,0)),"")</f>
        <v/>
      </c>
      <c r="N115" s="19" t="str">
        <f>IFERROR(INDEX('Employee Info'!$C$3:$J$200,MATCH(Data7[[#This Row],[Name:]],'Employee Info'!$B$3:$B$200,0),MATCH(Data7[[#Headers],[Other]],'Employee Info'!$C$2:$J$2,0)),"")</f>
        <v/>
      </c>
      <c r="O115" s="19">
        <f>IFERROR((Data7[[#This Row],[Hours:]]*SUM(Data7[[#This Row],[Rate]:[Other]])),"")</f>
        <v>0</v>
      </c>
      <c r="P115" s="7" t="str">
        <f>IF(Data7[[#This Row],[WO'#:]]="","Riley #","WO#")</f>
        <v>WO#</v>
      </c>
      <c r="Q115" s="7">
        <f>IFERROR(WEEKNUM(Data7[[#This Row],[Date:]]),"")</f>
        <v>4</v>
      </c>
      <c r="R115" s="6">
        <f t="shared" si="3"/>
        <v>45312</v>
      </c>
      <c r="S115" s="6">
        <f>Data7[[#This Row],[Week Start]]+7</f>
        <v>45319</v>
      </c>
      <c r="T115" s="7" t="str">
        <f t="shared" si="4"/>
        <v>1/21/2024 - 1/28/2024</v>
      </c>
      <c r="U115" s="7" t="str">
        <f t="shared" si="5"/>
        <v>Time Card</v>
      </c>
      <c r="V115" s="8" t="str">
        <f>RIGHT(TEXT(Data7[[#This Row],[Date:]],"mmddyyyy"),4)</f>
        <v>2024</v>
      </c>
      <c r="W115" s="8" t="str">
        <f>MID(TEXT(Data7[[#This Row],[Date:]],"mmddyyyy"),3,2)</f>
        <v>26</v>
      </c>
      <c r="X115" s="8" t="str">
        <f>LEFT(TEXT(Data7[[#This Row],[Date:]],"mmddyyyy"),2)</f>
        <v>01</v>
      </c>
      <c r="Y115" s="6">
        <f>DATE(Data7[[#This Row],[Year]],Data7[[#This Row],[Month]],Data7[[#This Row],[Day]])</f>
        <v>45317</v>
      </c>
    </row>
    <row r="116" spans="1:25">
      <c r="A116" s="5">
        <v>45317.50145625</v>
      </c>
      <c r="B116" s="7" t="s">
        <v>66</v>
      </c>
      <c r="C116" s="6" t="s">
        <v>141</v>
      </c>
      <c r="D116" s="7" t="s">
        <v>124</v>
      </c>
      <c r="E116" s="8">
        <v>1</v>
      </c>
      <c r="F116" s="7">
        <v>7050595</v>
      </c>
      <c r="G116" s="7" t="s">
        <v>68</v>
      </c>
      <c r="H116" s="7" t="s">
        <v>69</v>
      </c>
      <c r="I116" s="7" t="s">
        <v>44</v>
      </c>
      <c r="J116" s="19" t="str">
        <f>IFERROR(INDEX('Employee Info'!$C$3:$E$200,MATCH(Data7[[#This Row],[Name:]],'Employee Info'!$B$3:$B$200,0),MATCH(Data7[[#This Row],[Hours Type:]],'Employee Info'!$C$2:$E$2,0)),"")</f>
        <v/>
      </c>
      <c r="K116" s="19" t="str">
        <f>IFERROR(INDEX('Employee Info'!$C$3:$J$200,MATCH(Data7[[#This Row],[Name:]],'Employee Info'!$B$3:$B$200,0),MATCH(Data7[[#Headers],[Truck]],'Employee Info'!$C$2:$J$2,0)),"")</f>
        <v/>
      </c>
      <c r="L116" s="19" t="str">
        <f>IFERROR(INDEX('Employee Info'!$C$3:$J$200,MATCH(Data7[[#This Row],[Name:]],'Employee Info'!$B$3:$B$200,0),MATCH(Data7[[#Headers],[Phone]],'Employee Info'!$C$2:$J$2,0)),"")</f>
        <v/>
      </c>
      <c r="M116" s="19" t="str">
        <f>IFERROR(INDEX('Employee Info'!$C$3:$J$200,MATCH(Data7[[#This Row],[Name:]],'Employee Info'!$B$3:$B$200,0),MATCH(Data7[[#Headers],[Tech]],'Employee Info'!$C$2:$J$2,0)),"")</f>
        <v/>
      </c>
      <c r="N116" s="19" t="str">
        <f>IFERROR(INDEX('Employee Info'!$C$3:$J$200,MATCH(Data7[[#This Row],[Name:]],'Employee Info'!$B$3:$B$200,0),MATCH(Data7[[#Headers],[Other]],'Employee Info'!$C$2:$J$2,0)),"")</f>
        <v/>
      </c>
      <c r="O116" s="19">
        <f>IFERROR((Data7[[#This Row],[Hours:]]*SUM(Data7[[#This Row],[Rate]:[Other]])),"")</f>
        <v>0</v>
      </c>
      <c r="P116" s="7" t="str">
        <f>IF(Data7[[#This Row],[WO'#:]]="","Riley #","WO#")</f>
        <v>WO#</v>
      </c>
      <c r="Q116" s="7">
        <f>IFERROR(WEEKNUM(Data7[[#This Row],[Date:]]),"")</f>
        <v>4</v>
      </c>
      <c r="R116" s="6">
        <f t="shared" si="3"/>
        <v>45312</v>
      </c>
      <c r="S116" s="6">
        <f>Data7[[#This Row],[Week Start]]+7</f>
        <v>45319</v>
      </c>
      <c r="T116" s="7" t="str">
        <f t="shared" si="4"/>
        <v>1/21/2024 - 1/28/2024</v>
      </c>
      <c r="U116" s="7" t="str">
        <f t="shared" si="5"/>
        <v>Time Card</v>
      </c>
      <c r="V116" s="8" t="str">
        <f>RIGHT(TEXT(Data7[[#This Row],[Date:]],"mmddyyyy"),4)</f>
        <v>2024</v>
      </c>
      <c r="W116" s="8" t="str">
        <f>MID(TEXT(Data7[[#This Row],[Date:]],"mmddyyyy"),3,2)</f>
        <v>26</v>
      </c>
      <c r="X116" s="8" t="str">
        <f>LEFT(TEXT(Data7[[#This Row],[Date:]],"mmddyyyy"),2)</f>
        <v>01</v>
      </c>
      <c r="Y116" s="6">
        <f>DATE(Data7[[#This Row],[Year]],Data7[[#This Row],[Month]],Data7[[#This Row],[Day]])</f>
        <v>45317</v>
      </c>
    </row>
    <row r="117" spans="1:25">
      <c r="A117" s="5">
        <v>45317.505694328705</v>
      </c>
      <c r="B117" s="7" t="s">
        <v>66</v>
      </c>
      <c r="C117" s="6" t="s">
        <v>141</v>
      </c>
      <c r="D117" s="7" t="s">
        <v>138</v>
      </c>
      <c r="E117" s="8">
        <v>1</v>
      </c>
      <c r="F117" s="7">
        <v>7053182</v>
      </c>
      <c r="G117" s="7" t="s">
        <v>68</v>
      </c>
      <c r="H117" s="7" t="s">
        <v>69</v>
      </c>
      <c r="I117" s="7" t="s">
        <v>44</v>
      </c>
      <c r="J117" s="19" t="str">
        <f>IFERROR(INDEX('Employee Info'!$C$3:$E$200,MATCH(Data7[[#This Row],[Name:]],'Employee Info'!$B$3:$B$200,0),MATCH(Data7[[#This Row],[Hours Type:]],'Employee Info'!$C$2:$E$2,0)),"")</f>
        <v/>
      </c>
      <c r="K117" s="19" t="str">
        <f>IFERROR(INDEX('Employee Info'!$C$3:$J$200,MATCH(Data7[[#This Row],[Name:]],'Employee Info'!$B$3:$B$200,0),MATCH(Data7[[#Headers],[Truck]],'Employee Info'!$C$2:$J$2,0)),"")</f>
        <v/>
      </c>
      <c r="L117" s="19" t="str">
        <f>IFERROR(INDEX('Employee Info'!$C$3:$J$200,MATCH(Data7[[#This Row],[Name:]],'Employee Info'!$B$3:$B$200,0),MATCH(Data7[[#Headers],[Phone]],'Employee Info'!$C$2:$J$2,0)),"")</f>
        <v/>
      </c>
      <c r="M117" s="19" t="str">
        <f>IFERROR(INDEX('Employee Info'!$C$3:$J$200,MATCH(Data7[[#This Row],[Name:]],'Employee Info'!$B$3:$B$200,0),MATCH(Data7[[#Headers],[Tech]],'Employee Info'!$C$2:$J$2,0)),"")</f>
        <v/>
      </c>
      <c r="N117" s="19" t="str">
        <f>IFERROR(INDEX('Employee Info'!$C$3:$J$200,MATCH(Data7[[#This Row],[Name:]],'Employee Info'!$B$3:$B$200,0),MATCH(Data7[[#Headers],[Other]],'Employee Info'!$C$2:$J$2,0)),"")</f>
        <v/>
      </c>
      <c r="O117" s="19">
        <f>IFERROR((Data7[[#This Row],[Hours:]]*SUM(Data7[[#This Row],[Rate]:[Other]])),"")</f>
        <v>0</v>
      </c>
      <c r="P117" s="7" t="str">
        <f>IF(Data7[[#This Row],[WO'#:]]="","Riley #","WO#")</f>
        <v>WO#</v>
      </c>
      <c r="Q117" s="7">
        <f>IFERROR(WEEKNUM(Data7[[#This Row],[Date:]]),"")</f>
        <v>4</v>
      </c>
      <c r="R117" s="6">
        <f t="shared" si="3"/>
        <v>45312</v>
      </c>
      <c r="S117" s="6">
        <f>Data7[[#This Row],[Week Start]]+7</f>
        <v>45319</v>
      </c>
      <c r="T117" s="7" t="str">
        <f t="shared" si="4"/>
        <v>1/21/2024 - 1/28/2024</v>
      </c>
      <c r="U117" s="7" t="str">
        <f t="shared" si="5"/>
        <v>Time Card</v>
      </c>
      <c r="V117" s="8" t="str">
        <f>RIGHT(TEXT(Data7[[#This Row],[Date:]],"mmddyyyy"),4)</f>
        <v>2024</v>
      </c>
      <c r="W117" s="8" t="str">
        <f>MID(TEXT(Data7[[#This Row],[Date:]],"mmddyyyy"),3,2)</f>
        <v>26</v>
      </c>
      <c r="X117" s="8" t="str">
        <f>LEFT(TEXT(Data7[[#This Row],[Date:]],"mmddyyyy"),2)</f>
        <v>01</v>
      </c>
      <c r="Y117" s="6">
        <f>DATE(Data7[[#This Row],[Year]],Data7[[#This Row],[Month]],Data7[[#This Row],[Day]])</f>
        <v>45317</v>
      </c>
    </row>
    <row r="118" spans="1:25">
      <c r="A118" s="5">
        <v>45317.560282986109</v>
      </c>
      <c r="B118" s="7" t="s">
        <v>35</v>
      </c>
      <c r="C118" s="6" t="s">
        <v>141</v>
      </c>
      <c r="D118" s="7" t="s">
        <v>144</v>
      </c>
      <c r="E118" s="8">
        <v>5</v>
      </c>
      <c r="F118" s="7">
        <v>7053182</v>
      </c>
      <c r="G118" s="7" t="s">
        <v>68</v>
      </c>
      <c r="H118" s="7" t="s">
        <v>69</v>
      </c>
      <c r="I118" s="7" t="s">
        <v>44</v>
      </c>
      <c r="J118" s="19" t="str">
        <f>IFERROR(INDEX('Employee Info'!$C$3:$E$200,MATCH(Data7[[#This Row],[Name:]],'Employee Info'!$B$3:$B$200,0),MATCH(Data7[[#This Row],[Hours Type:]],'Employee Info'!$C$2:$E$2,0)),"")</f>
        <v/>
      </c>
      <c r="K118" s="19" t="str">
        <f>IFERROR(INDEX('Employee Info'!$C$3:$J$200,MATCH(Data7[[#This Row],[Name:]],'Employee Info'!$B$3:$B$200,0),MATCH(Data7[[#Headers],[Truck]],'Employee Info'!$C$2:$J$2,0)),"")</f>
        <v/>
      </c>
      <c r="L118" s="19" t="str">
        <f>IFERROR(INDEX('Employee Info'!$C$3:$J$200,MATCH(Data7[[#This Row],[Name:]],'Employee Info'!$B$3:$B$200,0),MATCH(Data7[[#Headers],[Phone]],'Employee Info'!$C$2:$J$2,0)),"")</f>
        <v/>
      </c>
      <c r="M118" s="19" t="str">
        <f>IFERROR(INDEX('Employee Info'!$C$3:$J$200,MATCH(Data7[[#This Row],[Name:]],'Employee Info'!$B$3:$B$200,0),MATCH(Data7[[#Headers],[Tech]],'Employee Info'!$C$2:$J$2,0)),"")</f>
        <v/>
      </c>
      <c r="N118" s="19" t="str">
        <f>IFERROR(INDEX('Employee Info'!$C$3:$J$200,MATCH(Data7[[#This Row],[Name:]],'Employee Info'!$B$3:$B$200,0),MATCH(Data7[[#Headers],[Other]],'Employee Info'!$C$2:$J$2,0)),"")</f>
        <v/>
      </c>
      <c r="O118" s="19">
        <f>IFERROR((Data7[[#This Row],[Hours:]]*SUM(Data7[[#This Row],[Rate]:[Other]])),"")</f>
        <v>0</v>
      </c>
      <c r="P118" s="7" t="str">
        <f>IF(Data7[[#This Row],[WO'#:]]="","Riley #","WO#")</f>
        <v>WO#</v>
      </c>
      <c r="Q118" s="7">
        <f>IFERROR(WEEKNUM(Data7[[#This Row],[Date:]]),"")</f>
        <v>4</v>
      </c>
      <c r="R118" s="6">
        <f t="shared" si="3"/>
        <v>45312</v>
      </c>
      <c r="S118" s="6">
        <f>Data7[[#This Row],[Week Start]]+7</f>
        <v>45319</v>
      </c>
      <c r="T118" s="7" t="str">
        <f t="shared" si="4"/>
        <v>1/21/2024 - 1/28/2024</v>
      </c>
      <c r="U118" s="7" t="str">
        <f t="shared" si="5"/>
        <v>Time Card</v>
      </c>
      <c r="V118" s="8" t="str">
        <f>RIGHT(TEXT(Data7[[#This Row],[Date:]],"mmddyyyy"),4)</f>
        <v>2024</v>
      </c>
      <c r="W118" s="8" t="str">
        <f>MID(TEXT(Data7[[#This Row],[Date:]],"mmddyyyy"),3,2)</f>
        <v>26</v>
      </c>
      <c r="X118" s="8" t="str">
        <f>LEFT(TEXT(Data7[[#This Row],[Date:]],"mmddyyyy"),2)</f>
        <v>01</v>
      </c>
      <c r="Y118" s="6">
        <f>DATE(Data7[[#This Row],[Year]],Data7[[#This Row],[Month]],Data7[[#This Row],[Day]])</f>
        <v>45317</v>
      </c>
    </row>
    <row r="119" spans="1:25">
      <c r="A119" s="5">
        <v>45358.323802199076</v>
      </c>
      <c r="B119" s="7" t="s">
        <v>66</v>
      </c>
      <c r="C119" s="6" t="s">
        <v>145</v>
      </c>
      <c r="D119" s="7" t="s">
        <v>146</v>
      </c>
      <c r="E119" s="8">
        <v>6</v>
      </c>
      <c r="F119" s="7">
        <v>6958384</v>
      </c>
      <c r="G119" s="7" t="s">
        <v>68</v>
      </c>
      <c r="H119" s="7" t="s">
        <v>69</v>
      </c>
      <c r="I119" s="7" t="s">
        <v>45</v>
      </c>
      <c r="J119" s="19" t="str">
        <f>IFERROR(INDEX('Employee Info'!$C$3:$E$200,MATCH(Data7[[#This Row],[Name:]],'Employee Info'!$B$3:$B$200,0),MATCH(Data7[[#This Row],[Hours Type:]],'Employee Info'!$C$2:$E$2,0)),"")</f>
        <v/>
      </c>
      <c r="K119" s="19" t="str">
        <f>IFERROR(INDEX('Employee Info'!$C$3:$J$200,MATCH(Data7[[#This Row],[Name:]],'Employee Info'!$B$3:$B$200,0),MATCH(Data7[[#Headers],[Truck]],'Employee Info'!$C$2:$J$2,0)),"")</f>
        <v/>
      </c>
      <c r="L119" s="19" t="str">
        <f>IFERROR(INDEX('Employee Info'!$C$3:$J$200,MATCH(Data7[[#This Row],[Name:]],'Employee Info'!$B$3:$B$200,0),MATCH(Data7[[#Headers],[Phone]],'Employee Info'!$C$2:$J$2,0)),"")</f>
        <v/>
      </c>
      <c r="M119" s="19" t="str">
        <f>IFERROR(INDEX('Employee Info'!$C$3:$J$200,MATCH(Data7[[#This Row],[Name:]],'Employee Info'!$B$3:$B$200,0),MATCH(Data7[[#Headers],[Tech]],'Employee Info'!$C$2:$J$2,0)),"")</f>
        <v/>
      </c>
      <c r="N119" s="19" t="str">
        <f>IFERROR(INDEX('Employee Info'!$C$3:$J$200,MATCH(Data7[[#This Row],[Name:]],'Employee Info'!$B$3:$B$200,0),MATCH(Data7[[#Headers],[Other]],'Employee Info'!$C$2:$J$2,0)),"")</f>
        <v/>
      </c>
      <c r="O119" s="19">
        <f>IFERROR((Data7[[#This Row],[Hours:]]*SUM(Data7[[#This Row],[Rate]:[Other]])),"")</f>
        <v>0</v>
      </c>
      <c r="P119" s="7" t="str">
        <f>IF(Data7[[#This Row],[WO'#:]]="","Riley #","WO#")</f>
        <v>WO#</v>
      </c>
      <c r="Q119" s="7">
        <f>IFERROR(WEEKNUM(Data7[[#This Row],[Date:]]),"")</f>
        <v>4</v>
      </c>
      <c r="R119" s="6">
        <f t="shared" si="3"/>
        <v>45312</v>
      </c>
      <c r="S119" s="6">
        <f>Data7[[#This Row],[Week Start]]+7</f>
        <v>45319</v>
      </c>
      <c r="T119" s="7" t="str">
        <f t="shared" si="4"/>
        <v>1/21/2024 - 1/28/2024</v>
      </c>
      <c r="U119" s="7" t="str">
        <f t="shared" si="5"/>
        <v>Time Card</v>
      </c>
      <c r="V119" s="8" t="str">
        <f>RIGHT(TEXT(Data7[[#This Row],[Date:]],"mmddyyyy"),4)</f>
        <v>2024</v>
      </c>
      <c r="W119" s="8" t="str">
        <f>MID(TEXT(Data7[[#This Row],[Date:]],"mmddyyyy"),3,2)</f>
        <v>27</v>
      </c>
      <c r="X119" s="8" t="str">
        <f>LEFT(TEXT(Data7[[#This Row],[Date:]],"mmddyyyy"),2)</f>
        <v>01</v>
      </c>
      <c r="Y119" s="6">
        <f>DATE(Data7[[#This Row],[Year]],Data7[[#This Row],[Month]],Data7[[#This Row],[Day]])</f>
        <v>45318</v>
      </c>
    </row>
    <row r="120" spans="1:25">
      <c r="A120" s="5">
        <v>45320.578756365743</v>
      </c>
      <c r="B120" s="7" t="s">
        <v>35</v>
      </c>
      <c r="C120" s="6" t="s">
        <v>147</v>
      </c>
      <c r="D120" s="7" t="s">
        <v>148</v>
      </c>
      <c r="E120" s="8">
        <v>4</v>
      </c>
      <c r="F120" s="7">
        <v>79024</v>
      </c>
      <c r="G120" s="7" t="s">
        <v>68</v>
      </c>
      <c r="H120" s="7" t="s">
        <v>69</v>
      </c>
      <c r="I120" s="7" t="s">
        <v>44</v>
      </c>
      <c r="J120" s="19" t="str">
        <f>IFERROR(INDEX('Employee Info'!$C$3:$E$200,MATCH(Data7[[#This Row],[Name:]],'Employee Info'!$B$3:$B$200,0),MATCH(Data7[[#This Row],[Hours Type:]],'Employee Info'!$C$2:$E$2,0)),"")</f>
        <v/>
      </c>
      <c r="K120" s="19" t="str">
        <f>IFERROR(INDEX('Employee Info'!$C$3:$J$200,MATCH(Data7[[#This Row],[Name:]],'Employee Info'!$B$3:$B$200,0),MATCH(Data7[[#Headers],[Truck]],'Employee Info'!$C$2:$J$2,0)),"")</f>
        <v/>
      </c>
      <c r="L120" s="19" t="str">
        <f>IFERROR(INDEX('Employee Info'!$C$3:$J$200,MATCH(Data7[[#This Row],[Name:]],'Employee Info'!$B$3:$B$200,0),MATCH(Data7[[#Headers],[Phone]],'Employee Info'!$C$2:$J$2,0)),"")</f>
        <v/>
      </c>
      <c r="M120" s="19" t="str">
        <f>IFERROR(INDEX('Employee Info'!$C$3:$J$200,MATCH(Data7[[#This Row],[Name:]],'Employee Info'!$B$3:$B$200,0),MATCH(Data7[[#Headers],[Tech]],'Employee Info'!$C$2:$J$2,0)),"")</f>
        <v/>
      </c>
      <c r="N120" s="19" t="str">
        <f>IFERROR(INDEX('Employee Info'!$C$3:$J$200,MATCH(Data7[[#This Row],[Name:]],'Employee Info'!$B$3:$B$200,0),MATCH(Data7[[#Headers],[Other]],'Employee Info'!$C$2:$J$2,0)),"")</f>
        <v/>
      </c>
      <c r="O120" s="19">
        <f>IFERROR((Data7[[#This Row],[Hours:]]*SUM(Data7[[#This Row],[Rate]:[Other]])),"")</f>
        <v>0</v>
      </c>
      <c r="P120" s="7" t="str">
        <f>IF(Data7[[#This Row],[WO'#:]]="","Riley #","WO#")</f>
        <v>WO#</v>
      </c>
      <c r="Q120" s="7">
        <f>IFERROR(WEEKNUM(Data7[[#This Row],[Date:]]),"")</f>
        <v>5</v>
      </c>
      <c r="R120" s="6">
        <f t="shared" si="3"/>
        <v>45319</v>
      </c>
      <c r="S120" s="6">
        <f>Data7[[#This Row],[Week Start]]+7</f>
        <v>45326</v>
      </c>
      <c r="T120" s="7" t="str">
        <f t="shared" si="4"/>
        <v>1/28/2024 - 2/4/2024</v>
      </c>
      <c r="U120" s="7" t="str">
        <f t="shared" si="5"/>
        <v>Time Card</v>
      </c>
      <c r="V120" s="8" t="str">
        <f>RIGHT(TEXT(Data7[[#This Row],[Date:]],"mmddyyyy"),4)</f>
        <v>2024</v>
      </c>
      <c r="W120" s="8" t="str">
        <f>MID(TEXT(Data7[[#This Row],[Date:]],"mmddyyyy"),3,2)</f>
        <v>29</v>
      </c>
      <c r="X120" s="8" t="str">
        <f>LEFT(TEXT(Data7[[#This Row],[Date:]],"mmddyyyy"),2)</f>
        <v>01</v>
      </c>
      <c r="Y120" s="6">
        <f>DATE(Data7[[#This Row],[Year]],Data7[[#This Row],[Month]],Data7[[#This Row],[Day]])</f>
        <v>45320</v>
      </c>
    </row>
    <row r="121" spans="1:25">
      <c r="A121" s="5">
        <v>45324.552601736112</v>
      </c>
      <c r="B121" s="7" t="s">
        <v>66</v>
      </c>
      <c r="C121" s="6" t="s">
        <v>147</v>
      </c>
      <c r="D121" s="7" t="s">
        <v>149</v>
      </c>
      <c r="E121" s="8">
        <v>2</v>
      </c>
      <c r="F121" s="7">
        <v>79024</v>
      </c>
      <c r="G121" s="7" t="s">
        <v>68</v>
      </c>
      <c r="H121" s="7" t="s">
        <v>69</v>
      </c>
      <c r="I121" s="7" t="s">
        <v>44</v>
      </c>
      <c r="J121" s="19" t="str">
        <f>IFERROR(INDEX('Employee Info'!$C$3:$E$200,MATCH(Data7[[#This Row],[Name:]],'Employee Info'!$B$3:$B$200,0),MATCH(Data7[[#This Row],[Hours Type:]],'Employee Info'!$C$2:$E$2,0)),"")</f>
        <v/>
      </c>
      <c r="K121" s="19" t="str">
        <f>IFERROR(INDEX('Employee Info'!$C$3:$J$200,MATCH(Data7[[#This Row],[Name:]],'Employee Info'!$B$3:$B$200,0),MATCH(Data7[[#Headers],[Truck]],'Employee Info'!$C$2:$J$2,0)),"")</f>
        <v/>
      </c>
      <c r="L121" s="19" t="str">
        <f>IFERROR(INDEX('Employee Info'!$C$3:$J$200,MATCH(Data7[[#This Row],[Name:]],'Employee Info'!$B$3:$B$200,0),MATCH(Data7[[#Headers],[Phone]],'Employee Info'!$C$2:$J$2,0)),"")</f>
        <v/>
      </c>
      <c r="M121" s="19" t="str">
        <f>IFERROR(INDEX('Employee Info'!$C$3:$J$200,MATCH(Data7[[#This Row],[Name:]],'Employee Info'!$B$3:$B$200,0),MATCH(Data7[[#Headers],[Tech]],'Employee Info'!$C$2:$J$2,0)),"")</f>
        <v/>
      </c>
      <c r="N121" s="19" t="str">
        <f>IFERROR(INDEX('Employee Info'!$C$3:$J$200,MATCH(Data7[[#This Row],[Name:]],'Employee Info'!$B$3:$B$200,0),MATCH(Data7[[#Headers],[Other]],'Employee Info'!$C$2:$J$2,0)),"")</f>
        <v/>
      </c>
      <c r="O121" s="19">
        <f>IFERROR((Data7[[#This Row],[Hours:]]*SUM(Data7[[#This Row],[Rate]:[Other]])),"")</f>
        <v>0</v>
      </c>
      <c r="P121" s="7" t="str">
        <f>IF(Data7[[#This Row],[WO'#:]]="","Riley #","WO#")</f>
        <v>WO#</v>
      </c>
      <c r="Q121" s="7">
        <f>IFERROR(WEEKNUM(Data7[[#This Row],[Date:]]),"")</f>
        <v>5</v>
      </c>
      <c r="R121" s="6">
        <f t="shared" si="3"/>
        <v>45319</v>
      </c>
      <c r="S121" s="6">
        <f>Data7[[#This Row],[Week Start]]+7</f>
        <v>45326</v>
      </c>
      <c r="T121" s="7" t="str">
        <f t="shared" si="4"/>
        <v>1/28/2024 - 2/4/2024</v>
      </c>
      <c r="U121" s="7" t="str">
        <f t="shared" si="5"/>
        <v>Time Card</v>
      </c>
      <c r="V121" s="8" t="str">
        <f>RIGHT(TEXT(Data7[[#This Row],[Date:]],"mmddyyyy"),4)</f>
        <v>2024</v>
      </c>
      <c r="W121" s="8" t="str">
        <f>MID(TEXT(Data7[[#This Row],[Date:]],"mmddyyyy"),3,2)</f>
        <v>29</v>
      </c>
      <c r="X121" s="8" t="str">
        <f>LEFT(TEXT(Data7[[#This Row],[Date:]],"mmddyyyy"),2)</f>
        <v>01</v>
      </c>
      <c r="Y121" s="6">
        <f>DATE(Data7[[#This Row],[Year]],Data7[[#This Row],[Month]],Data7[[#This Row],[Day]])</f>
        <v>45320</v>
      </c>
    </row>
    <row r="122" spans="1:25">
      <c r="A122" s="5">
        <v>45320.579456134263</v>
      </c>
      <c r="B122" s="7" t="s">
        <v>35</v>
      </c>
      <c r="C122" s="6" t="s">
        <v>147</v>
      </c>
      <c r="D122" s="7" t="s">
        <v>150</v>
      </c>
      <c r="E122" s="8">
        <v>4</v>
      </c>
      <c r="F122" s="7">
        <v>6984733</v>
      </c>
      <c r="G122" s="7" t="s">
        <v>89</v>
      </c>
      <c r="H122" s="7" t="s">
        <v>69</v>
      </c>
      <c r="I122" s="7" t="s">
        <v>44</v>
      </c>
      <c r="J122" s="19" t="str">
        <f>IFERROR(INDEX('Employee Info'!$C$3:$E$200,MATCH(Data7[[#This Row],[Name:]],'Employee Info'!$B$3:$B$200,0),MATCH(Data7[[#This Row],[Hours Type:]],'Employee Info'!$C$2:$E$2,0)),"")</f>
        <v/>
      </c>
      <c r="K122" s="19" t="str">
        <f>IFERROR(INDEX('Employee Info'!$C$3:$J$200,MATCH(Data7[[#This Row],[Name:]],'Employee Info'!$B$3:$B$200,0),MATCH(Data7[[#Headers],[Truck]],'Employee Info'!$C$2:$J$2,0)),"")</f>
        <v/>
      </c>
      <c r="L122" s="19" t="str">
        <f>IFERROR(INDEX('Employee Info'!$C$3:$J$200,MATCH(Data7[[#This Row],[Name:]],'Employee Info'!$B$3:$B$200,0),MATCH(Data7[[#Headers],[Phone]],'Employee Info'!$C$2:$J$2,0)),"")</f>
        <v/>
      </c>
      <c r="M122" s="19" t="str">
        <f>IFERROR(INDEX('Employee Info'!$C$3:$J$200,MATCH(Data7[[#This Row],[Name:]],'Employee Info'!$B$3:$B$200,0),MATCH(Data7[[#Headers],[Tech]],'Employee Info'!$C$2:$J$2,0)),"")</f>
        <v/>
      </c>
      <c r="N122" s="19" t="str">
        <f>IFERROR(INDEX('Employee Info'!$C$3:$J$200,MATCH(Data7[[#This Row],[Name:]],'Employee Info'!$B$3:$B$200,0),MATCH(Data7[[#Headers],[Other]],'Employee Info'!$C$2:$J$2,0)),"")</f>
        <v/>
      </c>
      <c r="O122" s="19">
        <f>IFERROR((Data7[[#This Row],[Hours:]]*SUM(Data7[[#This Row],[Rate]:[Other]])),"")</f>
        <v>0</v>
      </c>
      <c r="P122" s="7" t="str">
        <f>IF(Data7[[#This Row],[WO'#:]]="","Riley #","WO#")</f>
        <v>WO#</v>
      </c>
      <c r="Q122" s="7">
        <f>IFERROR(WEEKNUM(Data7[[#This Row],[Date:]]),"")</f>
        <v>5</v>
      </c>
      <c r="R122" s="6">
        <f t="shared" si="3"/>
        <v>45319</v>
      </c>
      <c r="S122" s="6">
        <f>Data7[[#This Row],[Week Start]]+7</f>
        <v>45326</v>
      </c>
      <c r="T122" s="7" t="str">
        <f t="shared" si="4"/>
        <v>1/28/2024 - 2/4/2024</v>
      </c>
      <c r="U122" s="7" t="str">
        <f t="shared" si="5"/>
        <v>Time Card</v>
      </c>
      <c r="V122" s="8" t="str">
        <f>RIGHT(TEXT(Data7[[#This Row],[Date:]],"mmddyyyy"),4)</f>
        <v>2024</v>
      </c>
      <c r="W122" s="8" t="str">
        <f>MID(TEXT(Data7[[#This Row],[Date:]],"mmddyyyy"),3,2)</f>
        <v>29</v>
      </c>
      <c r="X122" s="8" t="str">
        <f>LEFT(TEXT(Data7[[#This Row],[Date:]],"mmddyyyy"),2)</f>
        <v>01</v>
      </c>
      <c r="Y122" s="6">
        <f>DATE(Data7[[#This Row],[Year]],Data7[[#This Row],[Month]],Data7[[#This Row],[Day]])</f>
        <v>45320</v>
      </c>
    </row>
    <row r="123" spans="1:25">
      <c r="A123" s="5">
        <v>45324.552320717594</v>
      </c>
      <c r="B123" s="7" t="s">
        <v>66</v>
      </c>
      <c r="C123" s="6" t="s">
        <v>147</v>
      </c>
      <c r="D123" s="7" t="s">
        <v>151</v>
      </c>
      <c r="E123" s="8">
        <v>6</v>
      </c>
      <c r="F123" s="7">
        <v>6984733</v>
      </c>
      <c r="G123" s="7" t="s">
        <v>89</v>
      </c>
      <c r="H123" s="7" t="s">
        <v>69</v>
      </c>
      <c r="I123" s="7" t="s">
        <v>44</v>
      </c>
      <c r="J123" s="19" t="str">
        <f>IFERROR(INDEX('Employee Info'!$C$3:$E$200,MATCH(Data7[[#This Row],[Name:]],'Employee Info'!$B$3:$B$200,0),MATCH(Data7[[#This Row],[Hours Type:]],'Employee Info'!$C$2:$E$2,0)),"")</f>
        <v/>
      </c>
      <c r="K123" s="19" t="str">
        <f>IFERROR(INDEX('Employee Info'!$C$3:$J$200,MATCH(Data7[[#This Row],[Name:]],'Employee Info'!$B$3:$B$200,0),MATCH(Data7[[#Headers],[Truck]],'Employee Info'!$C$2:$J$2,0)),"")</f>
        <v/>
      </c>
      <c r="L123" s="19" t="str">
        <f>IFERROR(INDEX('Employee Info'!$C$3:$J$200,MATCH(Data7[[#This Row],[Name:]],'Employee Info'!$B$3:$B$200,0),MATCH(Data7[[#Headers],[Phone]],'Employee Info'!$C$2:$J$2,0)),"")</f>
        <v/>
      </c>
      <c r="M123" s="19" t="str">
        <f>IFERROR(INDEX('Employee Info'!$C$3:$J$200,MATCH(Data7[[#This Row],[Name:]],'Employee Info'!$B$3:$B$200,0),MATCH(Data7[[#Headers],[Tech]],'Employee Info'!$C$2:$J$2,0)),"")</f>
        <v/>
      </c>
      <c r="N123" s="19" t="str">
        <f>IFERROR(INDEX('Employee Info'!$C$3:$J$200,MATCH(Data7[[#This Row],[Name:]],'Employee Info'!$B$3:$B$200,0),MATCH(Data7[[#Headers],[Other]],'Employee Info'!$C$2:$J$2,0)),"")</f>
        <v/>
      </c>
      <c r="O123" s="19">
        <f>IFERROR((Data7[[#This Row],[Hours:]]*SUM(Data7[[#This Row],[Rate]:[Other]])),"")</f>
        <v>0</v>
      </c>
      <c r="P123" s="7" t="str">
        <f>IF(Data7[[#This Row],[WO'#:]]="","Riley #","WO#")</f>
        <v>WO#</v>
      </c>
      <c r="Q123" s="7">
        <f>IFERROR(WEEKNUM(Data7[[#This Row],[Date:]]),"")</f>
        <v>5</v>
      </c>
      <c r="R123" s="6">
        <f t="shared" si="3"/>
        <v>45319</v>
      </c>
      <c r="S123" s="6">
        <f>Data7[[#This Row],[Week Start]]+7</f>
        <v>45326</v>
      </c>
      <c r="T123" s="7" t="str">
        <f t="shared" si="4"/>
        <v>1/28/2024 - 2/4/2024</v>
      </c>
      <c r="U123" s="7" t="str">
        <f t="shared" si="5"/>
        <v>Time Card</v>
      </c>
      <c r="V123" s="8" t="str">
        <f>RIGHT(TEXT(Data7[[#This Row],[Date:]],"mmddyyyy"),4)</f>
        <v>2024</v>
      </c>
      <c r="W123" s="8" t="str">
        <f>MID(TEXT(Data7[[#This Row],[Date:]],"mmddyyyy"),3,2)</f>
        <v>29</v>
      </c>
      <c r="X123" s="8" t="str">
        <f>LEFT(TEXT(Data7[[#This Row],[Date:]],"mmddyyyy"),2)</f>
        <v>01</v>
      </c>
      <c r="Y123" s="6">
        <f>DATE(Data7[[#This Row],[Year]],Data7[[#This Row],[Month]],Data7[[#This Row],[Day]])</f>
        <v>45320</v>
      </c>
    </row>
    <row r="124" spans="1:25">
      <c r="A124" s="5">
        <v>45324.551396759256</v>
      </c>
      <c r="B124" s="7" t="s">
        <v>66</v>
      </c>
      <c r="C124" s="6" t="s">
        <v>154</v>
      </c>
      <c r="D124" s="7" t="s">
        <v>155</v>
      </c>
      <c r="E124" s="8">
        <v>4</v>
      </c>
      <c r="F124" s="7">
        <v>6984733</v>
      </c>
      <c r="G124" s="7" t="s">
        <v>89</v>
      </c>
      <c r="H124" s="7" t="s">
        <v>69</v>
      </c>
      <c r="I124" s="7" t="s">
        <v>44</v>
      </c>
      <c r="J124" s="19" t="str">
        <f>IFERROR(INDEX('Employee Info'!$C$3:$E$200,MATCH(Data7[[#This Row],[Name:]],'Employee Info'!$B$3:$B$200,0),MATCH(Data7[[#This Row],[Hours Type:]],'Employee Info'!$C$2:$E$2,0)),"")</f>
        <v/>
      </c>
      <c r="K124" s="19" t="str">
        <f>IFERROR(INDEX('Employee Info'!$C$3:$J$200,MATCH(Data7[[#This Row],[Name:]],'Employee Info'!$B$3:$B$200,0),MATCH(Data7[[#Headers],[Truck]],'Employee Info'!$C$2:$J$2,0)),"")</f>
        <v/>
      </c>
      <c r="L124" s="19" t="str">
        <f>IFERROR(INDEX('Employee Info'!$C$3:$J$200,MATCH(Data7[[#This Row],[Name:]],'Employee Info'!$B$3:$B$200,0),MATCH(Data7[[#Headers],[Phone]],'Employee Info'!$C$2:$J$2,0)),"")</f>
        <v/>
      </c>
      <c r="M124" s="19" t="str">
        <f>IFERROR(INDEX('Employee Info'!$C$3:$J$200,MATCH(Data7[[#This Row],[Name:]],'Employee Info'!$B$3:$B$200,0),MATCH(Data7[[#Headers],[Tech]],'Employee Info'!$C$2:$J$2,0)),"")</f>
        <v/>
      </c>
      <c r="N124" s="19" t="str">
        <f>IFERROR(INDEX('Employee Info'!$C$3:$J$200,MATCH(Data7[[#This Row],[Name:]],'Employee Info'!$B$3:$B$200,0),MATCH(Data7[[#Headers],[Other]],'Employee Info'!$C$2:$J$2,0)),"")</f>
        <v/>
      </c>
      <c r="O124" s="19">
        <f>IFERROR((Data7[[#This Row],[Hours:]]*SUM(Data7[[#This Row],[Rate]:[Other]])),"")</f>
        <v>0</v>
      </c>
      <c r="P124" s="7" t="str">
        <f>IF(Data7[[#This Row],[WO'#:]]="","Riley #","WO#")</f>
        <v>WO#</v>
      </c>
      <c r="Q124" s="7">
        <f>IFERROR(WEEKNUM(Data7[[#This Row],[Date:]]),"")</f>
        <v>5</v>
      </c>
      <c r="R124" s="6">
        <f t="shared" si="3"/>
        <v>45319</v>
      </c>
      <c r="S124" s="6">
        <f>Data7[[#This Row],[Week Start]]+7</f>
        <v>45326</v>
      </c>
      <c r="T124" s="7" t="str">
        <f t="shared" si="4"/>
        <v>1/28/2024 - 2/4/2024</v>
      </c>
      <c r="U124" s="7" t="str">
        <f t="shared" si="5"/>
        <v>Time Card</v>
      </c>
      <c r="V124" s="8" t="str">
        <f>RIGHT(TEXT(Data7[[#This Row],[Date:]],"mmddyyyy"),4)</f>
        <v>2024</v>
      </c>
      <c r="W124" s="8" t="str">
        <f>MID(TEXT(Data7[[#This Row],[Date:]],"mmddyyyy"),3,2)</f>
        <v>30</v>
      </c>
      <c r="X124" s="8" t="str">
        <f>LEFT(TEXT(Data7[[#This Row],[Date:]],"mmddyyyy"),2)</f>
        <v>01</v>
      </c>
      <c r="Y124" s="6">
        <f>DATE(Data7[[#This Row],[Year]],Data7[[#This Row],[Month]],Data7[[#This Row],[Day]])</f>
        <v>45321</v>
      </c>
    </row>
    <row r="125" spans="1:25">
      <c r="A125" s="5">
        <v>45358.327983101852</v>
      </c>
      <c r="B125" s="7" t="s">
        <v>76</v>
      </c>
      <c r="C125" s="6" t="s">
        <v>154</v>
      </c>
      <c r="D125" s="7" t="s">
        <v>156</v>
      </c>
      <c r="E125" s="8">
        <v>3</v>
      </c>
      <c r="F125" s="7">
        <v>6984733</v>
      </c>
      <c r="G125" s="7" t="s">
        <v>68</v>
      </c>
      <c r="H125" s="7" t="s">
        <v>69</v>
      </c>
      <c r="I125" s="7" t="s">
        <v>44</v>
      </c>
      <c r="J125" s="19" t="str">
        <f>IFERROR(INDEX('Employee Info'!$C$3:$E$200,MATCH(Data7[[#This Row],[Name:]],'Employee Info'!$B$3:$B$200,0),MATCH(Data7[[#This Row],[Hours Type:]],'Employee Info'!$C$2:$E$2,0)),"")</f>
        <v/>
      </c>
      <c r="K125" s="19" t="str">
        <f>IFERROR(INDEX('Employee Info'!$C$3:$J$200,MATCH(Data7[[#This Row],[Name:]],'Employee Info'!$B$3:$B$200,0),MATCH(Data7[[#Headers],[Truck]],'Employee Info'!$C$2:$J$2,0)),"")</f>
        <v/>
      </c>
      <c r="L125" s="19" t="str">
        <f>IFERROR(INDEX('Employee Info'!$C$3:$J$200,MATCH(Data7[[#This Row],[Name:]],'Employee Info'!$B$3:$B$200,0),MATCH(Data7[[#Headers],[Phone]],'Employee Info'!$C$2:$J$2,0)),"")</f>
        <v/>
      </c>
      <c r="M125" s="19" t="str">
        <f>IFERROR(INDEX('Employee Info'!$C$3:$J$200,MATCH(Data7[[#This Row],[Name:]],'Employee Info'!$B$3:$B$200,0),MATCH(Data7[[#Headers],[Tech]],'Employee Info'!$C$2:$J$2,0)),"")</f>
        <v/>
      </c>
      <c r="N125" s="19" t="str">
        <f>IFERROR(INDEX('Employee Info'!$C$3:$J$200,MATCH(Data7[[#This Row],[Name:]],'Employee Info'!$B$3:$B$200,0),MATCH(Data7[[#Headers],[Other]],'Employee Info'!$C$2:$J$2,0)),"")</f>
        <v/>
      </c>
      <c r="O125" s="19">
        <f>IFERROR((Data7[[#This Row],[Hours:]]*SUM(Data7[[#This Row],[Rate]:[Other]])),"")</f>
        <v>0</v>
      </c>
      <c r="P125" s="7" t="str">
        <f>IF(Data7[[#This Row],[WO'#:]]="","Riley #","WO#")</f>
        <v>WO#</v>
      </c>
      <c r="Q125" s="7">
        <f>IFERROR(WEEKNUM(Data7[[#This Row],[Date:]]),"")</f>
        <v>5</v>
      </c>
      <c r="R125" s="6">
        <f t="shared" si="3"/>
        <v>45319</v>
      </c>
      <c r="S125" s="6">
        <f>Data7[[#This Row],[Week Start]]+7</f>
        <v>45326</v>
      </c>
      <c r="T125" s="7" t="str">
        <f t="shared" si="4"/>
        <v>1/28/2024 - 2/4/2024</v>
      </c>
      <c r="U125" s="7" t="str">
        <f t="shared" si="5"/>
        <v>Time Card</v>
      </c>
      <c r="V125" s="8" t="str">
        <f>RIGHT(TEXT(Data7[[#This Row],[Date:]],"mmddyyyy"),4)</f>
        <v>2024</v>
      </c>
      <c r="W125" s="8" t="str">
        <f>MID(TEXT(Data7[[#This Row],[Date:]],"mmddyyyy"),3,2)</f>
        <v>30</v>
      </c>
      <c r="X125" s="8" t="str">
        <f>LEFT(TEXT(Data7[[#This Row],[Date:]],"mmddyyyy"),2)</f>
        <v>01</v>
      </c>
      <c r="Y125" s="6">
        <f>DATE(Data7[[#This Row],[Year]],Data7[[#This Row],[Month]],Data7[[#This Row],[Day]])</f>
        <v>45321</v>
      </c>
    </row>
    <row r="126" spans="1:25">
      <c r="A126" s="5">
        <v>45321.579733101855</v>
      </c>
      <c r="B126" s="7" t="s">
        <v>35</v>
      </c>
      <c r="C126" s="6" t="s">
        <v>154</v>
      </c>
      <c r="D126" s="7" t="s">
        <v>157</v>
      </c>
      <c r="E126" s="8">
        <v>8</v>
      </c>
      <c r="F126" s="7">
        <v>7053183</v>
      </c>
      <c r="G126" s="7" t="s">
        <v>68</v>
      </c>
      <c r="H126" s="7" t="s">
        <v>69</v>
      </c>
      <c r="I126" s="7" t="s">
        <v>44</v>
      </c>
      <c r="J126" s="19" t="str">
        <f>IFERROR(INDEX('Employee Info'!$C$3:$E$200,MATCH(Data7[[#This Row],[Name:]],'Employee Info'!$B$3:$B$200,0),MATCH(Data7[[#This Row],[Hours Type:]],'Employee Info'!$C$2:$E$2,0)),"")</f>
        <v/>
      </c>
      <c r="K126" s="19" t="str">
        <f>IFERROR(INDEX('Employee Info'!$C$3:$J$200,MATCH(Data7[[#This Row],[Name:]],'Employee Info'!$B$3:$B$200,0),MATCH(Data7[[#Headers],[Truck]],'Employee Info'!$C$2:$J$2,0)),"")</f>
        <v/>
      </c>
      <c r="L126" s="19" t="str">
        <f>IFERROR(INDEX('Employee Info'!$C$3:$J$200,MATCH(Data7[[#This Row],[Name:]],'Employee Info'!$B$3:$B$200,0),MATCH(Data7[[#Headers],[Phone]],'Employee Info'!$C$2:$J$2,0)),"")</f>
        <v/>
      </c>
      <c r="M126" s="19" t="str">
        <f>IFERROR(INDEX('Employee Info'!$C$3:$J$200,MATCH(Data7[[#This Row],[Name:]],'Employee Info'!$B$3:$B$200,0),MATCH(Data7[[#Headers],[Tech]],'Employee Info'!$C$2:$J$2,0)),"")</f>
        <v/>
      </c>
      <c r="N126" s="19" t="str">
        <f>IFERROR(INDEX('Employee Info'!$C$3:$J$200,MATCH(Data7[[#This Row],[Name:]],'Employee Info'!$B$3:$B$200,0),MATCH(Data7[[#Headers],[Other]],'Employee Info'!$C$2:$J$2,0)),"")</f>
        <v/>
      </c>
      <c r="O126" s="19">
        <f>IFERROR((Data7[[#This Row],[Hours:]]*SUM(Data7[[#This Row],[Rate]:[Other]])),"")</f>
        <v>0</v>
      </c>
      <c r="P126" s="7" t="str">
        <f>IF(Data7[[#This Row],[WO'#:]]="","Riley #","WO#")</f>
        <v>WO#</v>
      </c>
      <c r="Q126" s="7">
        <f>IFERROR(WEEKNUM(Data7[[#This Row],[Date:]]),"")</f>
        <v>5</v>
      </c>
      <c r="R126" s="6">
        <f t="shared" si="3"/>
        <v>45319</v>
      </c>
      <c r="S126" s="6">
        <f>Data7[[#This Row],[Week Start]]+7</f>
        <v>45326</v>
      </c>
      <c r="T126" s="7" t="str">
        <f t="shared" si="4"/>
        <v>1/28/2024 - 2/4/2024</v>
      </c>
      <c r="U126" s="7" t="str">
        <f t="shared" si="5"/>
        <v>Time Card</v>
      </c>
      <c r="V126" s="8" t="str">
        <f>RIGHT(TEXT(Data7[[#This Row],[Date:]],"mmddyyyy"),4)</f>
        <v>2024</v>
      </c>
      <c r="W126" s="8" t="str">
        <f>MID(TEXT(Data7[[#This Row],[Date:]],"mmddyyyy"),3,2)</f>
        <v>30</v>
      </c>
      <c r="X126" s="8" t="str">
        <f>LEFT(TEXT(Data7[[#This Row],[Date:]],"mmddyyyy"),2)</f>
        <v>01</v>
      </c>
      <c r="Y126" s="6">
        <f>DATE(Data7[[#This Row],[Year]],Data7[[#This Row],[Month]],Data7[[#This Row],[Day]])</f>
        <v>45321</v>
      </c>
    </row>
    <row r="127" spans="1:25">
      <c r="A127" s="5">
        <v>45324.550547800929</v>
      </c>
      <c r="B127" s="7" t="s">
        <v>66</v>
      </c>
      <c r="C127" s="6" t="s">
        <v>154</v>
      </c>
      <c r="D127" s="7" t="s">
        <v>158</v>
      </c>
      <c r="E127" s="8">
        <v>4</v>
      </c>
      <c r="F127" s="7">
        <v>7056085</v>
      </c>
      <c r="G127" s="7" t="s">
        <v>68</v>
      </c>
      <c r="H127" s="7" t="s">
        <v>69</v>
      </c>
      <c r="I127" s="7" t="s">
        <v>44</v>
      </c>
      <c r="J127" s="19" t="str">
        <f>IFERROR(INDEX('Employee Info'!$C$3:$E$200,MATCH(Data7[[#This Row],[Name:]],'Employee Info'!$B$3:$B$200,0),MATCH(Data7[[#This Row],[Hours Type:]],'Employee Info'!$C$2:$E$2,0)),"")</f>
        <v/>
      </c>
      <c r="K127" s="19" t="str">
        <f>IFERROR(INDEX('Employee Info'!$C$3:$J$200,MATCH(Data7[[#This Row],[Name:]],'Employee Info'!$B$3:$B$200,0),MATCH(Data7[[#Headers],[Truck]],'Employee Info'!$C$2:$J$2,0)),"")</f>
        <v/>
      </c>
      <c r="L127" s="19" t="str">
        <f>IFERROR(INDEX('Employee Info'!$C$3:$J$200,MATCH(Data7[[#This Row],[Name:]],'Employee Info'!$B$3:$B$200,0),MATCH(Data7[[#Headers],[Phone]],'Employee Info'!$C$2:$J$2,0)),"")</f>
        <v/>
      </c>
      <c r="M127" s="19" t="str">
        <f>IFERROR(INDEX('Employee Info'!$C$3:$J$200,MATCH(Data7[[#This Row],[Name:]],'Employee Info'!$B$3:$B$200,0),MATCH(Data7[[#Headers],[Tech]],'Employee Info'!$C$2:$J$2,0)),"")</f>
        <v/>
      </c>
      <c r="N127" s="19" t="str">
        <f>IFERROR(INDEX('Employee Info'!$C$3:$J$200,MATCH(Data7[[#This Row],[Name:]],'Employee Info'!$B$3:$B$200,0),MATCH(Data7[[#Headers],[Other]],'Employee Info'!$C$2:$J$2,0)),"")</f>
        <v/>
      </c>
      <c r="O127" s="19">
        <f>IFERROR((Data7[[#This Row],[Hours:]]*SUM(Data7[[#This Row],[Rate]:[Other]])),"")</f>
        <v>0</v>
      </c>
      <c r="P127" s="7" t="str">
        <f>IF(Data7[[#This Row],[WO'#:]]="","Riley #","WO#")</f>
        <v>WO#</v>
      </c>
      <c r="Q127" s="7">
        <f>IFERROR(WEEKNUM(Data7[[#This Row],[Date:]]),"")</f>
        <v>5</v>
      </c>
      <c r="R127" s="6">
        <f t="shared" si="3"/>
        <v>45319</v>
      </c>
      <c r="S127" s="6">
        <f>Data7[[#This Row],[Week Start]]+7</f>
        <v>45326</v>
      </c>
      <c r="T127" s="7" t="str">
        <f t="shared" si="4"/>
        <v>1/28/2024 - 2/4/2024</v>
      </c>
      <c r="U127" s="7" t="str">
        <f t="shared" si="5"/>
        <v>Time Card</v>
      </c>
      <c r="V127" s="8" t="str">
        <f>RIGHT(TEXT(Data7[[#This Row],[Date:]],"mmddyyyy"),4)</f>
        <v>2024</v>
      </c>
      <c r="W127" s="8" t="str">
        <f>MID(TEXT(Data7[[#This Row],[Date:]],"mmddyyyy"),3,2)</f>
        <v>30</v>
      </c>
      <c r="X127" s="8" t="str">
        <f>LEFT(TEXT(Data7[[#This Row],[Date:]],"mmddyyyy"),2)</f>
        <v>01</v>
      </c>
      <c r="Y127" s="6">
        <f>DATE(Data7[[#This Row],[Year]],Data7[[#This Row],[Month]],Data7[[#This Row],[Day]])</f>
        <v>45321</v>
      </c>
    </row>
    <row r="128" spans="1:25">
      <c r="A128" s="5">
        <v>45324.545760069443</v>
      </c>
      <c r="B128" s="7" t="s">
        <v>66</v>
      </c>
      <c r="C128" s="6" t="s">
        <v>159</v>
      </c>
      <c r="D128" s="7" t="s">
        <v>160</v>
      </c>
      <c r="E128" s="8">
        <v>4</v>
      </c>
      <c r="F128" s="7">
        <v>20028</v>
      </c>
      <c r="G128" s="7" t="s">
        <v>68</v>
      </c>
      <c r="H128" s="7" t="s">
        <v>69</v>
      </c>
      <c r="I128" s="7" t="s">
        <v>44</v>
      </c>
      <c r="J128" s="19" t="str">
        <f>IFERROR(INDEX('Employee Info'!$C$3:$E$200,MATCH(Data7[[#This Row],[Name:]],'Employee Info'!$B$3:$B$200,0),MATCH(Data7[[#This Row],[Hours Type:]],'Employee Info'!$C$2:$E$2,0)),"")</f>
        <v/>
      </c>
      <c r="K128" s="19" t="str">
        <f>IFERROR(INDEX('Employee Info'!$C$3:$J$200,MATCH(Data7[[#This Row],[Name:]],'Employee Info'!$B$3:$B$200,0),MATCH(Data7[[#Headers],[Truck]],'Employee Info'!$C$2:$J$2,0)),"")</f>
        <v/>
      </c>
      <c r="L128" s="19" t="str">
        <f>IFERROR(INDEX('Employee Info'!$C$3:$J$200,MATCH(Data7[[#This Row],[Name:]],'Employee Info'!$B$3:$B$200,0),MATCH(Data7[[#Headers],[Phone]],'Employee Info'!$C$2:$J$2,0)),"")</f>
        <v/>
      </c>
      <c r="M128" s="19" t="str">
        <f>IFERROR(INDEX('Employee Info'!$C$3:$J$200,MATCH(Data7[[#This Row],[Name:]],'Employee Info'!$B$3:$B$200,0),MATCH(Data7[[#Headers],[Tech]],'Employee Info'!$C$2:$J$2,0)),"")</f>
        <v/>
      </c>
      <c r="N128" s="19" t="str">
        <f>IFERROR(INDEX('Employee Info'!$C$3:$J$200,MATCH(Data7[[#This Row],[Name:]],'Employee Info'!$B$3:$B$200,0),MATCH(Data7[[#Headers],[Other]],'Employee Info'!$C$2:$J$2,0)),"")</f>
        <v/>
      </c>
      <c r="O128" s="19">
        <f>IFERROR((Data7[[#This Row],[Hours:]]*SUM(Data7[[#This Row],[Rate]:[Other]])),"")</f>
        <v>0</v>
      </c>
      <c r="P128" s="7" t="str">
        <f>IF(Data7[[#This Row],[WO'#:]]="","Riley #","WO#")</f>
        <v>WO#</v>
      </c>
      <c r="Q128" s="7">
        <f>IFERROR(WEEKNUM(Data7[[#This Row],[Date:]]),"")</f>
        <v>5</v>
      </c>
      <c r="R128" s="6">
        <f t="shared" si="3"/>
        <v>45319</v>
      </c>
      <c r="S128" s="6">
        <f>Data7[[#This Row],[Week Start]]+7</f>
        <v>45326</v>
      </c>
      <c r="T128" s="7" t="str">
        <f t="shared" si="4"/>
        <v>1/28/2024 - 2/4/2024</v>
      </c>
      <c r="U128" s="7" t="str">
        <f t="shared" si="5"/>
        <v>Time Card</v>
      </c>
      <c r="V128" s="8" t="str">
        <f>RIGHT(TEXT(Data7[[#This Row],[Date:]],"mmddyyyy"),4)</f>
        <v>2024</v>
      </c>
      <c r="W128" s="8" t="str">
        <f>MID(TEXT(Data7[[#This Row],[Date:]],"mmddyyyy"),3,2)</f>
        <v>31</v>
      </c>
      <c r="X128" s="8" t="str">
        <f>LEFT(TEXT(Data7[[#This Row],[Date:]],"mmddyyyy"),2)</f>
        <v>01</v>
      </c>
      <c r="Y128" s="6">
        <f>DATE(Data7[[#This Row],[Year]],Data7[[#This Row],[Month]],Data7[[#This Row],[Day]])</f>
        <v>45322</v>
      </c>
    </row>
    <row r="129" spans="1:25">
      <c r="A129" s="5">
        <v>45324.544714930555</v>
      </c>
      <c r="B129" s="7" t="s">
        <v>66</v>
      </c>
      <c r="C129" s="6" t="s">
        <v>159</v>
      </c>
      <c r="D129" s="7" t="s">
        <v>161</v>
      </c>
      <c r="E129" s="8">
        <v>4</v>
      </c>
      <c r="F129" s="7">
        <v>6984733</v>
      </c>
      <c r="G129" s="7" t="s">
        <v>89</v>
      </c>
      <c r="H129" s="7" t="s">
        <v>69</v>
      </c>
      <c r="I129" s="7" t="s">
        <v>44</v>
      </c>
      <c r="J129" s="19" t="str">
        <f>IFERROR(INDEX('Employee Info'!$C$3:$E$200,MATCH(Data7[[#This Row],[Name:]],'Employee Info'!$B$3:$B$200,0),MATCH(Data7[[#This Row],[Hours Type:]],'Employee Info'!$C$2:$E$2,0)),"")</f>
        <v/>
      </c>
      <c r="K129" s="19" t="str">
        <f>IFERROR(INDEX('Employee Info'!$C$3:$J$200,MATCH(Data7[[#This Row],[Name:]],'Employee Info'!$B$3:$B$200,0),MATCH(Data7[[#Headers],[Truck]],'Employee Info'!$C$2:$J$2,0)),"")</f>
        <v/>
      </c>
      <c r="L129" s="19" t="str">
        <f>IFERROR(INDEX('Employee Info'!$C$3:$J$200,MATCH(Data7[[#This Row],[Name:]],'Employee Info'!$B$3:$B$200,0),MATCH(Data7[[#Headers],[Phone]],'Employee Info'!$C$2:$J$2,0)),"")</f>
        <v/>
      </c>
      <c r="M129" s="19" t="str">
        <f>IFERROR(INDEX('Employee Info'!$C$3:$J$200,MATCH(Data7[[#This Row],[Name:]],'Employee Info'!$B$3:$B$200,0),MATCH(Data7[[#Headers],[Tech]],'Employee Info'!$C$2:$J$2,0)),"")</f>
        <v/>
      </c>
      <c r="N129" s="19" t="str">
        <f>IFERROR(INDEX('Employee Info'!$C$3:$J$200,MATCH(Data7[[#This Row],[Name:]],'Employee Info'!$B$3:$B$200,0),MATCH(Data7[[#Headers],[Other]],'Employee Info'!$C$2:$J$2,0)),"")</f>
        <v/>
      </c>
      <c r="O129" s="19">
        <f>IFERROR((Data7[[#This Row],[Hours:]]*SUM(Data7[[#This Row],[Rate]:[Other]])),"")</f>
        <v>0</v>
      </c>
      <c r="P129" s="7" t="str">
        <f>IF(Data7[[#This Row],[WO'#:]]="","Riley #","WO#")</f>
        <v>WO#</v>
      </c>
      <c r="Q129" s="7">
        <f>IFERROR(WEEKNUM(Data7[[#This Row],[Date:]]),"")</f>
        <v>5</v>
      </c>
      <c r="R129" s="6">
        <f t="shared" si="3"/>
        <v>45319</v>
      </c>
      <c r="S129" s="6">
        <f>Data7[[#This Row],[Week Start]]+7</f>
        <v>45326</v>
      </c>
      <c r="T129" s="7" t="str">
        <f t="shared" si="4"/>
        <v>1/28/2024 - 2/4/2024</v>
      </c>
      <c r="U129" s="7" t="str">
        <f t="shared" si="5"/>
        <v>Time Card</v>
      </c>
      <c r="V129" s="8" t="str">
        <f>RIGHT(TEXT(Data7[[#This Row],[Date:]],"mmddyyyy"),4)</f>
        <v>2024</v>
      </c>
      <c r="W129" s="8" t="str">
        <f>MID(TEXT(Data7[[#This Row],[Date:]],"mmddyyyy"),3,2)</f>
        <v>31</v>
      </c>
      <c r="X129" s="8" t="str">
        <f>LEFT(TEXT(Data7[[#This Row],[Date:]],"mmddyyyy"),2)</f>
        <v>01</v>
      </c>
      <c r="Y129" s="6">
        <f>DATE(Data7[[#This Row],[Year]],Data7[[#This Row],[Month]],Data7[[#This Row],[Day]])</f>
        <v>45322</v>
      </c>
    </row>
    <row r="130" spans="1:25">
      <c r="A130" s="5">
        <v>45358.328302430557</v>
      </c>
      <c r="B130" s="7" t="s">
        <v>76</v>
      </c>
      <c r="C130" s="6" t="s">
        <v>159</v>
      </c>
      <c r="D130" s="7" t="s">
        <v>156</v>
      </c>
      <c r="E130" s="8">
        <v>1</v>
      </c>
      <c r="F130" s="7">
        <v>6984733</v>
      </c>
      <c r="G130" s="7" t="s">
        <v>68</v>
      </c>
      <c r="H130" s="7" t="s">
        <v>69</v>
      </c>
      <c r="I130" s="7" t="s">
        <v>44</v>
      </c>
      <c r="J130" s="19" t="str">
        <f>IFERROR(INDEX('Employee Info'!$C$3:$E$200,MATCH(Data7[[#This Row],[Name:]],'Employee Info'!$B$3:$B$200,0),MATCH(Data7[[#This Row],[Hours Type:]],'Employee Info'!$C$2:$E$2,0)),"")</f>
        <v/>
      </c>
      <c r="K130" s="19" t="str">
        <f>IFERROR(INDEX('Employee Info'!$C$3:$J$200,MATCH(Data7[[#This Row],[Name:]],'Employee Info'!$B$3:$B$200,0),MATCH(Data7[[#Headers],[Truck]],'Employee Info'!$C$2:$J$2,0)),"")</f>
        <v/>
      </c>
      <c r="L130" s="19" t="str">
        <f>IFERROR(INDEX('Employee Info'!$C$3:$J$200,MATCH(Data7[[#This Row],[Name:]],'Employee Info'!$B$3:$B$200,0),MATCH(Data7[[#Headers],[Phone]],'Employee Info'!$C$2:$J$2,0)),"")</f>
        <v/>
      </c>
      <c r="M130" s="19" t="str">
        <f>IFERROR(INDEX('Employee Info'!$C$3:$J$200,MATCH(Data7[[#This Row],[Name:]],'Employee Info'!$B$3:$B$200,0),MATCH(Data7[[#Headers],[Tech]],'Employee Info'!$C$2:$J$2,0)),"")</f>
        <v/>
      </c>
      <c r="N130" s="19" t="str">
        <f>IFERROR(INDEX('Employee Info'!$C$3:$J$200,MATCH(Data7[[#This Row],[Name:]],'Employee Info'!$B$3:$B$200,0),MATCH(Data7[[#Headers],[Other]],'Employee Info'!$C$2:$J$2,0)),"")</f>
        <v/>
      </c>
      <c r="O130" s="19">
        <f>IFERROR((Data7[[#This Row],[Hours:]]*SUM(Data7[[#This Row],[Rate]:[Other]])),"")</f>
        <v>0</v>
      </c>
      <c r="P130" s="7" t="str">
        <f>IF(Data7[[#This Row],[WO'#:]]="","Riley #","WO#")</f>
        <v>WO#</v>
      </c>
      <c r="Q130" s="7">
        <f>IFERROR(WEEKNUM(Data7[[#This Row],[Date:]]),"")</f>
        <v>5</v>
      </c>
      <c r="R130" s="6">
        <f t="shared" ref="R130:R193" si="6">DATE(RIGHT(TEXT(C130,"mm/dd/yyyy"),4),1,1)+(Q130-1)*7-(WEEKDAY(DATE(RIGHT(TEXT(C130,"mm/dd/yyyy"),4),1,1)))+1</f>
        <v>45319</v>
      </c>
      <c r="S130" s="6">
        <f>Data7[[#This Row],[Week Start]]+7</f>
        <v>45326</v>
      </c>
      <c r="T130" s="7" t="str">
        <f t="shared" ref="T130:T193" si="7">IFERROR(TEXT(R130, "m/d/yyyy") &amp; " - " &amp; TEXT(S130, "m/d/yyyy"),"")</f>
        <v>1/28/2024 - 2/4/2024</v>
      </c>
      <c r="U130" s="7" t="str">
        <f t="shared" ref="U130:U193" si="8">"Time Card"</f>
        <v>Time Card</v>
      </c>
      <c r="V130" s="8" t="str">
        <f>RIGHT(TEXT(Data7[[#This Row],[Date:]],"mmddyyyy"),4)</f>
        <v>2024</v>
      </c>
      <c r="W130" s="8" t="str">
        <f>MID(TEXT(Data7[[#This Row],[Date:]],"mmddyyyy"),3,2)</f>
        <v>31</v>
      </c>
      <c r="X130" s="8" t="str">
        <f>LEFT(TEXT(Data7[[#This Row],[Date:]],"mmddyyyy"),2)</f>
        <v>01</v>
      </c>
      <c r="Y130" s="6">
        <f>DATE(Data7[[#This Row],[Year]],Data7[[#This Row],[Month]],Data7[[#This Row],[Day]])</f>
        <v>45322</v>
      </c>
    </row>
    <row r="131" spans="1:25">
      <c r="A131" s="5">
        <v>45322.581172337967</v>
      </c>
      <c r="B131" s="7" t="s">
        <v>35</v>
      </c>
      <c r="C131" s="6" t="s">
        <v>159</v>
      </c>
      <c r="D131" s="7" t="s">
        <v>157</v>
      </c>
      <c r="E131" s="8">
        <v>8</v>
      </c>
      <c r="F131" s="7">
        <v>7056085</v>
      </c>
      <c r="G131" s="7" t="s">
        <v>68</v>
      </c>
      <c r="H131" s="7" t="s">
        <v>69</v>
      </c>
      <c r="I131" s="7" t="s">
        <v>44</v>
      </c>
      <c r="J131" s="19" t="str">
        <f>IFERROR(INDEX('Employee Info'!$C$3:$E$200,MATCH(Data7[[#This Row],[Name:]],'Employee Info'!$B$3:$B$200,0),MATCH(Data7[[#This Row],[Hours Type:]],'Employee Info'!$C$2:$E$2,0)),"")</f>
        <v/>
      </c>
      <c r="K131" s="19" t="str">
        <f>IFERROR(INDEX('Employee Info'!$C$3:$J$200,MATCH(Data7[[#This Row],[Name:]],'Employee Info'!$B$3:$B$200,0),MATCH(Data7[[#Headers],[Truck]],'Employee Info'!$C$2:$J$2,0)),"")</f>
        <v/>
      </c>
      <c r="L131" s="19" t="str">
        <f>IFERROR(INDEX('Employee Info'!$C$3:$J$200,MATCH(Data7[[#This Row],[Name:]],'Employee Info'!$B$3:$B$200,0),MATCH(Data7[[#Headers],[Phone]],'Employee Info'!$C$2:$J$2,0)),"")</f>
        <v/>
      </c>
      <c r="M131" s="19" t="str">
        <f>IFERROR(INDEX('Employee Info'!$C$3:$J$200,MATCH(Data7[[#This Row],[Name:]],'Employee Info'!$B$3:$B$200,0),MATCH(Data7[[#Headers],[Tech]],'Employee Info'!$C$2:$J$2,0)),"")</f>
        <v/>
      </c>
      <c r="N131" s="19" t="str">
        <f>IFERROR(INDEX('Employee Info'!$C$3:$J$200,MATCH(Data7[[#This Row],[Name:]],'Employee Info'!$B$3:$B$200,0),MATCH(Data7[[#Headers],[Other]],'Employee Info'!$C$2:$J$2,0)),"")</f>
        <v/>
      </c>
      <c r="O131" s="19">
        <f>IFERROR((Data7[[#This Row],[Hours:]]*SUM(Data7[[#This Row],[Rate]:[Other]])),"")</f>
        <v>0</v>
      </c>
      <c r="P131" s="7" t="str">
        <f>IF(Data7[[#This Row],[WO'#:]]="","Riley #","WO#")</f>
        <v>WO#</v>
      </c>
      <c r="Q131" s="7">
        <f>IFERROR(WEEKNUM(Data7[[#This Row],[Date:]]),"")</f>
        <v>5</v>
      </c>
      <c r="R131" s="6">
        <f t="shared" si="6"/>
        <v>45319</v>
      </c>
      <c r="S131" s="6">
        <f>Data7[[#This Row],[Week Start]]+7</f>
        <v>45326</v>
      </c>
      <c r="T131" s="7" t="str">
        <f t="shared" si="7"/>
        <v>1/28/2024 - 2/4/2024</v>
      </c>
      <c r="U131" s="7" t="str">
        <f t="shared" si="8"/>
        <v>Time Card</v>
      </c>
      <c r="V131" s="8" t="str">
        <f>RIGHT(TEXT(Data7[[#This Row],[Date:]],"mmddyyyy"),4)</f>
        <v>2024</v>
      </c>
      <c r="W131" s="8" t="str">
        <f>MID(TEXT(Data7[[#This Row],[Date:]],"mmddyyyy"),3,2)</f>
        <v>31</v>
      </c>
      <c r="X131" s="8" t="str">
        <f>LEFT(TEXT(Data7[[#This Row],[Date:]],"mmddyyyy"),2)</f>
        <v>01</v>
      </c>
      <c r="Y131" s="6">
        <f>DATE(Data7[[#This Row],[Year]],Data7[[#This Row],[Month]],Data7[[#This Row],[Day]])</f>
        <v>45322</v>
      </c>
    </row>
    <row r="132" spans="1:25">
      <c r="A132" s="5">
        <v>45324.540615972219</v>
      </c>
      <c r="B132" s="7" t="s">
        <v>66</v>
      </c>
      <c r="C132" s="6" t="s">
        <v>176</v>
      </c>
      <c r="D132" s="7" t="s">
        <v>177</v>
      </c>
      <c r="E132" s="8">
        <v>1</v>
      </c>
      <c r="F132" s="7">
        <v>6984733</v>
      </c>
      <c r="G132" s="7" t="s">
        <v>89</v>
      </c>
      <c r="H132" s="7" t="s">
        <v>69</v>
      </c>
      <c r="I132" s="7" t="s">
        <v>44</v>
      </c>
      <c r="J132" s="19" t="str">
        <f>IFERROR(INDEX('Employee Info'!$C$3:$E$200,MATCH(Data7[[#This Row],[Name:]],'Employee Info'!$B$3:$B$200,0),MATCH(Data7[[#This Row],[Hours Type:]],'Employee Info'!$C$2:$E$2,0)),"")</f>
        <v/>
      </c>
      <c r="K132" s="19" t="str">
        <f>IFERROR(INDEX('Employee Info'!$C$3:$J$200,MATCH(Data7[[#This Row],[Name:]],'Employee Info'!$B$3:$B$200,0),MATCH(Data7[[#Headers],[Truck]],'Employee Info'!$C$2:$J$2,0)),"")</f>
        <v/>
      </c>
      <c r="L132" s="19" t="str">
        <f>IFERROR(INDEX('Employee Info'!$C$3:$J$200,MATCH(Data7[[#This Row],[Name:]],'Employee Info'!$B$3:$B$200,0),MATCH(Data7[[#Headers],[Phone]],'Employee Info'!$C$2:$J$2,0)),"")</f>
        <v/>
      </c>
      <c r="M132" s="19" t="str">
        <f>IFERROR(INDEX('Employee Info'!$C$3:$J$200,MATCH(Data7[[#This Row],[Name:]],'Employee Info'!$B$3:$B$200,0),MATCH(Data7[[#Headers],[Tech]],'Employee Info'!$C$2:$J$2,0)),"")</f>
        <v/>
      </c>
      <c r="N132" s="19" t="str">
        <f>IFERROR(INDEX('Employee Info'!$C$3:$J$200,MATCH(Data7[[#This Row],[Name:]],'Employee Info'!$B$3:$B$200,0),MATCH(Data7[[#Headers],[Other]],'Employee Info'!$C$2:$J$2,0)),"")</f>
        <v/>
      </c>
      <c r="O132" s="19">
        <f>IFERROR((Data7[[#This Row],[Hours:]]*SUM(Data7[[#This Row],[Rate]:[Other]])),"")</f>
        <v>0</v>
      </c>
      <c r="P132" s="7" t="str">
        <f>IF(Data7[[#This Row],[WO'#:]]="","Riley #","WO#")</f>
        <v>WO#</v>
      </c>
      <c r="Q132" s="7">
        <f>IFERROR(WEEKNUM(Data7[[#This Row],[Date:]]),"")</f>
        <v>5</v>
      </c>
      <c r="R132" s="6">
        <f t="shared" si="6"/>
        <v>45319</v>
      </c>
      <c r="S132" s="6">
        <f>Data7[[#This Row],[Week Start]]+7</f>
        <v>45326</v>
      </c>
      <c r="T132" s="7" t="str">
        <f t="shared" si="7"/>
        <v>1/28/2024 - 2/4/2024</v>
      </c>
      <c r="U132" s="7" t="str">
        <f t="shared" si="8"/>
        <v>Time Card</v>
      </c>
      <c r="V132" s="8" t="str">
        <f>RIGHT(TEXT(Data7[[#This Row],[Date:]],"mmddyyyy"),4)</f>
        <v>2024</v>
      </c>
      <c r="W132" s="8" t="str">
        <f>MID(TEXT(Data7[[#This Row],[Date:]],"mmddyyyy"),3,2)</f>
        <v>01</v>
      </c>
      <c r="X132" s="8" t="str">
        <f>LEFT(TEXT(Data7[[#This Row],[Date:]],"mmddyyyy"),2)</f>
        <v>02</v>
      </c>
      <c r="Y132" s="6">
        <f>DATE(Data7[[#This Row],[Year]],Data7[[#This Row],[Month]],Data7[[#This Row],[Day]])</f>
        <v>45323</v>
      </c>
    </row>
    <row r="133" spans="1:25">
      <c r="A133" s="5">
        <v>45324.541897222225</v>
      </c>
      <c r="B133" s="7" t="s">
        <v>66</v>
      </c>
      <c r="C133" s="6" t="s">
        <v>176</v>
      </c>
      <c r="D133" s="7" t="s">
        <v>178</v>
      </c>
      <c r="E133" s="8">
        <v>7</v>
      </c>
      <c r="F133" s="7">
        <v>6984733</v>
      </c>
      <c r="G133" s="7" t="s">
        <v>89</v>
      </c>
      <c r="H133" s="7" t="s">
        <v>69</v>
      </c>
      <c r="I133" s="7" t="s">
        <v>44</v>
      </c>
      <c r="J133" s="19" t="str">
        <f>IFERROR(INDEX('Employee Info'!$C$3:$E$200,MATCH(Data7[[#This Row],[Name:]],'Employee Info'!$B$3:$B$200,0),MATCH(Data7[[#This Row],[Hours Type:]],'Employee Info'!$C$2:$E$2,0)),"")</f>
        <v/>
      </c>
      <c r="K133" s="19" t="str">
        <f>IFERROR(INDEX('Employee Info'!$C$3:$J$200,MATCH(Data7[[#This Row],[Name:]],'Employee Info'!$B$3:$B$200,0),MATCH(Data7[[#Headers],[Truck]],'Employee Info'!$C$2:$J$2,0)),"")</f>
        <v/>
      </c>
      <c r="L133" s="19" t="str">
        <f>IFERROR(INDEX('Employee Info'!$C$3:$J$200,MATCH(Data7[[#This Row],[Name:]],'Employee Info'!$B$3:$B$200,0),MATCH(Data7[[#Headers],[Phone]],'Employee Info'!$C$2:$J$2,0)),"")</f>
        <v/>
      </c>
      <c r="M133" s="19" t="str">
        <f>IFERROR(INDEX('Employee Info'!$C$3:$J$200,MATCH(Data7[[#This Row],[Name:]],'Employee Info'!$B$3:$B$200,0),MATCH(Data7[[#Headers],[Tech]],'Employee Info'!$C$2:$J$2,0)),"")</f>
        <v/>
      </c>
      <c r="N133" s="19" t="str">
        <f>IFERROR(INDEX('Employee Info'!$C$3:$J$200,MATCH(Data7[[#This Row],[Name:]],'Employee Info'!$B$3:$B$200,0),MATCH(Data7[[#Headers],[Other]],'Employee Info'!$C$2:$J$2,0)),"")</f>
        <v/>
      </c>
      <c r="O133" s="19">
        <f>IFERROR((Data7[[#This Row],[Hours:]]*SUM(Data7[[#This Row],[Rate]:[Other]])),"")</f>
        <v>0</v>
      </c>
      <c r="P133" s="7" t="str">
        <f>IF(Data7[[#This Row],[WO'#:]]="","Riley #","WO#")</f>
        <v>WO#</v>
      </c>
      <c r="Q133" s="7">
        <f>IFERROR(WEEKNUM(Data7[[#This Row],[Date:]]),"")</f>
        <v>5</v>
      </c>
      <c r="R133" s="6">
        <f t="shared" si="6"/>
        <v>45319</v>
      </c>
      <c r="S133" s="6">
        <f>Data7[[#This Row],[Week Start]]+7</f>
        <v>45326</v>
      </c>
      <c r="T133" s="7" t="str">
        <f t="shared" si="7"/>
        <v>1/28/2024 - 2/4/2024</v>
      </c>
      <c r="U133" s="7" t="str">
        <f t="shared" si="8"/>
        <v>Time Card</v>
      </c>
      <c r="V133" s="8" t="str">
        <f>RIGHT(TEXT(Data7[[#This Row],[Date:]],"mmddyyyy"),4)</f>
        <v>2024</v>
      </c>
      <c r="W133" s="8" t="str">
        <f>MID(TEXT(Data7[[#This Row],[Date:]],"mmddyyyy"),3,2)</f>
        <v>01</v>
      </c>
      <c r="X133" s="8" t="str">
        <f>LEFT(TEXT(Data7[[#This Row],[Date:]],"mmddyyyy"),2)</f>
        <v>02</v>
      </c>
      <c r="Y133" s="6">
        <f>DATE(Data7[[#This Row],[Year]],Data7[[#This Row],[Month]],Data7[[#This Row],[Day]])</f>
        <v>45323</v>
      </c>
    </row>
    <row r="134" spans="1:25">
      <c r="A134" s="5">
        <v>45358.328400347222</v>
      </c>
      <c r="B134" s="7" t="s">
        <v>76</v>
      </c>
      <c r="C134" s="6" t="s">
        <v>176</v>
      </c>
      <c r="D134" s="7" t="s">
        <v>156</v>
      </c>
      <c r="E134" s="8">
        <v>1</v>
      </c>
      <c r="F134" s="7">
        <v>6984733</v>
      </c>
      <c r="G134" s="7" t="s">
        <v>68</v>
      </c>
      <c r="H134" s="7" t="s">
        <v>69</v>
      </c>
      <c r="I134" s="7" t="s">
        <v>44</v>
      </c>
      <c r="J134" s="19" t="str">
        <f>IFERROR(INDEX('Employee Info'!$C$3:$E$200,MATCH(Data7[[#This Row],[Name:]],'Employee Info'!$B$3:$B$200,0),MATCH(Data7[[#This Row],[Hours Type:]],'Employee Info'!$C$2:$E$2,0)),"")</f>
        <v/>
      </c>
      <c r="K134" s="19" t="str">
        <f>IFERROR(INDEX('Employee Info'!$C$3:$J$200,MATCH(Data7[[#This Row],[Name:]],'Employee Info'!$B$3:$B$200,0),MATCH(Data7[[#Headers],[Truck]],'Employee Info'!$C$2:$J$2,0)),"")</f>
        <v/>
      </c>
      <c r="L134" s="19" t="str">
        <f>IFERROR(INDEX('Employee Info'!$C$3:$J$200,MATCH(Data7[[#This Row],[Name:]],'Employee Info'!$B$3:$B$200,0),MATCH(Data7[[#Headers],[Phone]],'Employee Info'!$C$2:$J$2,0)),"")</f>
        <v/>
      </c>
      <c r="M134" s="19" t="str">
        <f>IFERROR(INDEX('Employee Info'!$C$3:$J$200,MATCH(Data7[[#This Row],[Name:]],'Employee Info'!$B$3:$B$200,0),MATCH(Data7[[#Headers],[Tech]],'Employee Info'!$C$2:$J$2,0)),"")</f>
        <v/>
      </c>
      <c r="N134" s="19" t="str">
        <f>IFERROR(INDEX('Employee Info'!$C$3:$J$200,MATCH(Data7[[#This Row],[Name:]],'Employee Info'!$B$3:$B$200,0),MATCH(Data7[[#Headers],[Other]],'Employee Info'!$C$2:$J$2,0)),"")</f>
        <v/>
      </c>
      <c r="O134" s="19">
        <f>IFERROR((Data7[[#This Row],[Hours:]]*SUM(Data7[[#This Row],[Rate]:[Other]])),"")</f>
        <v>0</v>
      </c>
      <c r="P134" s="7" t="str">
        <f>IF(Data7[[#This Row],[WO'#:]]="","Riley #","WO#")</f>
        <v>WO#</v>
      </c>
      <c r="Q134" s="7">
        <f>IFERROR(WEEKNUM(Data7[[#This Row],[Date:]]),"")</f>
        <v>5</v>
      </c>
      <c r="R134" s="6">
        <f t="shared" si="6"/>
        <v>45319</v>
      </c>
      <c r="S134" s="6">
        <f>Data7[[#This Row],[Week Start]]+7</f>
        <v>45326</v>
      </c>
      <c r="T134" s="7" t="str">
        <f t="shared" si="7"/>
        <v>1/28/2024 - 2/4/2024</v>
      </c>
      <c r="U134" s="7" t="str">
        <f t="shared" si="8"/>
        <v>Time Card</v>
      </c>
      <c r="V134" s="8" t="str">
        <f>RIGHT(TEXT(Data7[[#This Row],[Date:]],"mmddyyyy"),4)</f>
        <v>2024</v>
      </c>
      <c r="W134" s="8" t="str">
        <f>MID(TEXT(Data7[[#This Row],[Date:]],"mmddyyyy"),3,2)</f>
        <v>01</v>
      </c>
      <c r="X134" s="8" t="str">
        <f>LEFT(TEXT(Data7[[#This Row],[Date:]],"mmddyyyy"),2)</f>
        <v>02</v>
      </c>
      <c r="Y134" s="6">
        <f>DATE(Data7[[#This Row],[Year]],Data7[[#This Row],[Month]],Data7[[#This Row],[Day]])</f>
        <v>45323</v>
      </c>
    </row>
    <row r="135" spans="1:25">
      <c r="A135" s="5">
        <v>45324.537818750003</v>
      </c>
      <c r="B135" s="7" t="s">
        <v>35</v>
      </c>
      <c r="C135" s="6" t="s">
        <v>176</v>
      </c>
      <c r="D135" s="7" t="s">
        <v>179</v>
      </c>
      <c r="E135" s="8">
        <v>8</v>
      </c>
      <c r="F135" s="7" t="s">
        <v>68</v>
      </c>
      <c r="G135" s="7" t="s">
        <v>68</v>
      </c>
      <c r="H135" s="7" t="s">
        <v>180</v>
      </c>
      <c r="I135" s="7" t="s">
        <v>44</v>
      </c>
      <c r="J135" s="19" t="str">
        <f>IFERROR(INDEX('Employee Info'!$C$3:$E$200,MATCH(Data7[[#This Row],[Name:]],'Employee Info'!$B$3:$B$200,0),MATCH(Data7[[#This Row],[Hours Type:]],'Employee Info'!$C$2:$E$2,0)),"")</f>
        <v/>
      </c>
      <c r="K135" s="19" t="str">
        <f>IFERROR(INDEX('Employee Info'!$C$3:$J$200,MATCH(Data7[[#This Row],[Name:]],'Employee Info'!$B$3:$B$200,0),MATCH(Data7[[#Headers],[Truck]],'Employee Info'!$C$2:$J$2,0)),"")</f>
        <v/>
      </c>
      <c r="L135" s="19" t="str">
        <f>IFERROR(INDEX('Employee Info'!$C$3:$J$200,MATCH(Data7[[#This Row],[Name:]],'Employee Info'!$B$3:$B$200,0),MATCH(Data7[[#Headers],[Phone]],'Employee Info'!$C$2:$J$2,0)),"")</f>
        <v/>
      </c>
      <c r="M135" s="19" t="str">
        <f>IFERROR(INDEX('Employee Info'!$C$3:$J$200,MATCH(Data7[[#This Row],[Name:]],'Employee Info'!$B$3:$B$200,0),MATCH(Data7[[#Headers],[Tech]],'Employee Info'!$C$2:$J$2,0)),"")</f>
        <v/>
      </c>
      <c r="N135" s="19" t="str">
        <f>IFERROR(INDEX('Employee Info'!$C$3:$J$200,MATCH(Data7[[#This Row],[Name:]],'Employee Info'!$B$3:$B$200,0),MATCH(Data7[[#Headers],[Other]],'Employee Info'!$C$2:$J$2,0)),"")</f>
        <v/>
      </c>
      <c r="O135" s="19">
        <f>IFERROR((Data7[[#This Row],[Hours:]]*SUM(Data7[[#This Row],[Rate]:[Other]])),"")</f>
        <v>0</v>
      </c>
      <c r="P135" s="7" t="str">
        <f>IF(Data7[[#This Row],[WO'#:]]="","Riley #","WO#")</f>
        <v>Riley #</v>
      </c>
      <c r="Q135" s="7">
        <f>IFERROR(WEEKNUM(Data7[[#This Row],[Date:]]),"")</f>
        <v>5</v>
      </c>
      <c r="R135" s="6">
        <f t="shared" si="6"/>
        <v>45319</v>
      </c>
      <c r="S135" s="6">
        <f>Data7[[#This Row],[Week Start]]+7</f>
        <v>45326</v>
      </c>
      <c r="T135" s="7" t="str">
        <f t="shared" si="7"/>
        <v>1/28/2024 - 2/4/2024</v>
      </c>
      <c r="U135" s="7" t="str">
        <f t="shared" si="8"/>
        <v>Time Card</v>
      </c>
      <c r="V135" s="8" t="str">
        <f>RIGHT(TEXT(Data7[[#This Row],[Date:]],"mmddyyyy"),4)</f>
        <v>2024</v>
      </c>
      <c r="W135" s="8" t="str">
        <f>MID(TEXT(Data7[[#This Row],[Date:]],"mmddyyyy"),3,2)</f>
        <v>01</v>
      </c>
      <c r="X135" s="8" t="str">
        <f>LEFT(TEXT(Data7[[#This Row],[Date:]],"mmddyyyy"),2)</f>
        <v>02</v>
      </c>
      <c r="Y135" s="6">
        <f>DATE(Data7[[#This Row],[Year]],Data7[[#This Row],[Month]],Data7[[#This Row],[Day]])</f>
        <v>45323</v>
      </c>
    </row>
    <row r="136" spans="1:25">
      <c r="A136" s="5">
        <v>45324.542727893517</v>
      </c>
      <c r="B136" s="7" t="s">
        <v>66</v>
      </c>
      <c r="C136" s="6" t="s">
        <v>195</v>
      </c>
      <c r="D136" s="7" t="s">
        <v>196</v>
      </c>
      <c r="E136" s="8">
        <v>8</v>
      </c>
      <c r="F136" s="7">
        <v>6984733</v>
      </c>
      <c r="G136" s="7" t="s">
        <v>89</v>
      </c>
      <c r="H136" s="7" t="s">
        <v>69</v>
      </c>
      <c r="I136" s="7" t="s">
        <v>44</v>
      </c>
      <c r="J136" s="19" t="str">
        <f>IFERROR(INDEX('Employee Info'!$C$3:$E$200,MATCH(Data7[[#This Row],[Name:]],'Employee Info'!$B$3:$B$200,0),MATCH(Data7[[#This Row],[Hours Type:]],'Employee Info'!$C$2:$E$2,0)),"")</f>
        <v/>
      </c>
      <c r="K136" s="19" t="str">
        <f>IFERROR(INDEX('Employee Info'!$C$3:$J$200,MATCH(Data7[[#This Row],[Name:]],'Employee Info'!$B$3:$B$200,0),MATCH(Data7[[#Headers],[Truck]],'Employee Info'!$C$2:$J$2,0)),"")</f>
        <v/>
      </c>
      <c r="L136" s="19" t="str">
        <f>IFERROR(INDEX('Employee Info'!$C$3:$J$200,MATCH(Data7[[#This Row],[Name:]],'Employee Info'!$B$3:$B$200,0),MATCH(Data7[[#Headers],[Phone]],'Employee Info'!$C$2:$J$2,0)),"")</f>
        <v/>
      </c>
      <c r="M136" s="19" t="str">
        <f>IFERROR(INDEX('Employee Info'!$C$3:$J$200,MATCH(Data7[[#This Row],[Name:]],'Employee Info'!$B$3:$B$200,0),MATCH(Data7[[#Headers],[Tech]],'Employee Info'!$C$2:$J$2,0)),"")</f>
        <v/>
      </c>
      <c r="N136" s="19" t="str">
        <f>IFERROR(INDEX('Employee Info'!$C$3:$J$200,MATCH(Data7[[#This Row],[Name:]],'Employee Info'!$B$3:$B$200,0),MATCH(Data7[[#Headers],[Other]],'Employee Info'!$C$2:$J$2,0)),"")</f>
        <v/>
      </c>
      <c r="O136" s="19">
        <f>IFERROR((Data7[[#This Row],[Hours:]]*SUM(Data7[[#This Row],[Rate]:[Other]])),"")</f>
        <v>0</v>
      </c>
      <c r="P136" s="7" t="str">
        <f>IF(Data7[[#This Row],[WO'#:]]="","Riley #","WO#")</f>
        <v>WO#</v>
      </c>
      <c r="Q136" s="7">
        <f>IFERROR(WEEKNUM(Data7[[#This Row],[Date:]]),"")</f>
        <v>5</v>
      </c>
      <c r="R136" s="6">
        <f t="shared" si="6"/>
        <v>45319</v>
      </c>
      <c r="S136" s="6">
        <f>Data7[[#This Row],[Week Start]]+7</f>
        <v>45326</v>
      </c>
      <c r="T136" s="7" t="str">
        <f t="shared" si="7"/>
        <v>1/28/2024 - 2/4/2024</v>
      </c>
      <c r="U136" s="7" t="str">
        <f t="shared" si="8"/>
        <v>Time Card</v>
      </c>
      <c r="V136" s="8" t="str">
        <f>RIGHT(TEXT(Data7[[#This Row],[Date:]],"mmddyyyy"),4)</f>
        <v>2024</v>
      </c>
      <c r="W136" s="8" t="str">
        <f>MID(TEXT(Data7[[#This Row],[Date:]],"mmddyyyy"),3,2)</f>
        <v>02</v>
      </c>
      <c r="X136" s="8" t="str">
        <f>LEFT(TEXT(Data7[[#This Row],[Date:]],"mmddyyyy"),2)</f>
        <v>02</v>
      </c>
      <c r="Y136" s="6">
        <f>DATE(Data7[[#This Row],[Year]],Data7[[#This Row],[Month]],Data7[[#This Row],[Day]])</f>
        <v>45324</v>
      </c>
    </row>
    <row r="137" spans="1:25">
      <c r="A137" s="5">
        <v>45358.328553587962</v>
      </c>
      <c r="B137" s="7" t="s">
        <v>76</v>
      </c>
      <c r="C137" s="6" t="s">
        <v>195</v>
      </c>
      <c r="D137" s="7" t="s">
        <v>156</v>
      </c>
      <c r="E137" s="8">
        <v>2</v>
      </c>
      <c r="F137" s="7">
        <v>6984733</v>
      </c>
      <c r="G137" s="7" t="s">
        <v>68</v>
      </c>
      <c r="H137" s="7" t="s">
        <v>69</v>
      </c>
      <c r="I137" s="7" t="s">
        <v>44</v>
      </c>
      <c r="J137" s="19" t="str">
        <f>IFERROR(INDEX('Employee Info'!$C$3:$E$200,MATCH(Data7[[#This Row],[Name:]],'Employee Info'!$B$3:$B$200,0),MATCH(Data7[[#This Row],[Hours Type:]],'Employee Info'!$C$2:$E$2,0)),"")</f>
        <v/>
      </c>
      <c r="K137" s="19" t="str">
        <f>IFERROR(INDEX('Employee Info'!$C$3:$J$200,MATCH(Data7[[#This Row],[Name:]],'Employee Info'!$B$3:$B$200,0),MATCH(Data7[[#Headers],[Truck]],'Employee Info'!$C$2:$J$2,0)),"")</f>
        <v/>
      </c>
      <c r="L137" s="19" t="str">
        <f>IFERROR(INDEX('Employee Info'!$C$3:$J$200,MATCH(Data7[[#This Row],[Name:]],'Employee Info'!$B$3:$B$200,0),MATCH(Data7[[#Headers],[Phone]],'Employee Info'!$C$2:$J$2,0)),"")</f>
        <v/>
      </c>
      <c r="M137" s="19" t="str">
        <f>IFERROR(INDEX('Employee Info'!$C$3:$J$200,MATCH(Data7[[#This Row],[Name:]],'Employee Info'!$B$3:$B$200,0),MATCH(Data7[[#Headers],[Tech]],'Employee Info'!$C$2:$J$2,0)),"")</f>
        <v/>
      </c>
      <c r="N137" s="19" t="str">
        <f>IFERROR(INDEX('Employee Info'!$C$3:$J$200,MATCH(Data7[[#This Row],[Name:]],'Employee Info'!$B$3:$B$200,0),MATCH(Data7[[#Headers],[Other]],'Employee Info'!$C$2:$J$2,0)),"")</f>
        <v/>
      </c>
      <c r="O137" s="19">
        <f>IFERROR((Data7[[#This Row],[Hours:]]*SUM(Data7[[#This Row],[Rate]:[Other]])),"")</f>
        <v>0</v>
      </c>
      <c r="P137" s="7" t="str">
        <f>IF(Data7[[#This Row],[WO'#:]]="","Riley #","WO#")</f>
        <v>WO#</v>
      </c>
      <c r="Q137" s="7">
        <f>IFERROR(WEEKNUM(Data7[[#This Row],[Date:]]),"")</f>
        <v>5</v>
      </c>
      <c r="R137" s="6">
        <f t="shared" si="6"/>
        <v>45319</v>
      </c>
      <c r="S137" s="6">
        <f>Data7[[#This Row],[Week Start]]+7</f>
        <v>45326</v>
      </c>
      <c r="T137" s="7" t="str">
        <f t="shared" si="7"/>
        <v>1/28/2024 - 2/4/2024</v>
      </c>
      <c r="U137" s="7" t="str">
        <f t="shared" si="8"/>
        <v>Time Card</v>
      </c>
      <c r="V137" s="8" t="str">
        <f>RIGHT(TEXT(Data7[[#This Row],[Date:]],"mmddyyyy"),4)</f>
        <v>2024</v>
      </c>
      <c r="W137" s="8" t="str">
        <f>MID(TEXT(Data7[[#This Row],[Date:]],"mmddyyyy"),3,2)</f>
        <v>02</v>
      </c>
      <c r="X137" s="8" t="str">
        <f>LEFT(TEXT(Data7[[#This Row],[Date:]],"mmddyyyy"),2)</f>
        <v>02</v>
      </c>
      <c r="Y137" s="6">
        <f>DATE(Data7[[#This Row],[Year]],Data7[[#This Row],[Month]],Data7[[#This Row],[Day]])</f>
        <v>45324</v>
      </c>
    </row>
    <row r="138" spans="1:25">
      <c r="A138" s="5">
        <v>45324.576204166668</v>
      </c>
      <c r="B138" s="7" t="s">
        <v>35</v>
      </c>
      <c r="C138" s="6" t="s">
        <v>195</v>
      </c>
      <c r="D138" s="7" t="s">
        <v>197</v>
      </c>
      <c r="E138" s="8">
        <v>8</v>
      </c>
      <c r="F138" s="7" t="s">
        <v>68</v>
      </c>
      <c r="G138" s="7" t="s">
        <v>68</v>
      </c>
      <c r="H138" s="7" t="s">
        <v>198</v>
      </c>
      <c r="I138" s="7" t="s">
        <v>44</v>
      </c>
      <c r="J138" s="19" t="str">
        <f>IFERROR(INDEX('Employee Info'!$C$3:$E$200,MATCH(Data7[[#This Row],[Name:]],'Employee Info'!$B$3:$B$200,0),MATCH(Data7[[#This Row],[Hours Type:]],'Employee Info'!$C$2:$E$2,0)),"")</f>
        <v/>
      </c>
      <c r="K138" s="19" t="str">
        <f>IFERROR(INDEX('Employee Info'!$C$3:$J$200,MATCH(Data7[[#This Row],[Name:]],'Employee Info'!$B$3:$B$200,0),MATCH(Data7[[#Headers],[Truck]],'Employee Info'!$C$2:$J$2,0)),"")</f>
        <v/>
      </c>
      <c r="L138" s="19" t="str">
        <f>IFERROR(INDEX('Employee Info'!$C$3:$J$200,MATCH(Data7[[#This Row],[Name:]],'Employee Info'!$B$3:$B$200,0),MATCH(Data7[[#Headers],[Phone]],'Employee Info'!$C$2:$J$2,0)),"")</f>
        <v/>
      </c>
      <c r="M138" s="19" t="str">
        <f>IFERROR(INDEX('Employee Info'!$C$3:$J$200,MATCH(Data7[[#This Row],[Name:]],'Employee Info'!$B$3:$B$200,0),MATCH(Data7[[#Headers],[Tech]],'Employee Info'!$C$2:$J$2,0)),"")</f>
        <v/>
      </c>
      <c r="N138" s="19" t="str">
        <f>IFERROR(INDEX('Employee Info'!$C$3:$J$200,MATCH(Data7[[#This Row],[Name:]],'Employee Info'!$B$3:$B$200,0),MATCH(Data7[[#Headers],[Other]],'Employee Info'!$C$2:$J$2,0)),"")</f>
        <v/>
      </c>
      <c r="O138" s="19">
        <f>IFERROR((Data7[[#This Row],[Hours:]]*SUM(Data7[[#This Row],[Rate]:[Other]])),"")</f>
        <v>0</v>
      </c>
      <c r="P138" s="7" t="str">
        <f>IF(Data7[[#This Row],[WO'#:]]="","Riley #","WO#")</f>
        <v>Riley #</v>
      </c>
      <c r="Q138" s="7">
        <f>IFERROR(WEEKNUM(Data7[[#This Row],[Date:]]),"")</f>
        <v>5</v>
      </c>
      <c r="R138" s="6">
        <f t="shared" si="6"/>
        <v>45319</v>
      </c>
      <c r="S138" s="6">
        <f>Data7[[#This Row],[Week Start]]+7</f>
        <v>45326</v>
      </c>
      <c r="T138" s="7" t="str">
        <f t="shared" si="7"/>
        <v>1/28/2024 - 2/4/2024</v>
      </c>
      <c r="U138" s="7" t="str">
        <f t="shared" si="8"/>
        <v>Time Card</v>
      </c>
      <c r="V138" s="8" t="str">
        <f>RIGHT(TEXT(Data7[[#This Row],[Date:]],"mmddyyyy"),4)</f>
        <v>2024</v>
      </c>
      <c r="W138" s="8" t="str">
        <f>MID(TEXT(Data7[[#This Row],[Date:]],"mmddyyyy"),3,2)</f>
        <v>02</v>
      </c>
      <c r="X138" s="8" t="str">
        <f>LEFT(TEXT(Data7[[#This Row],[Date:]],"mmddyyyy"),2)</f>
        <v>02</v>
      </c>
      <c r="Y138" s="6">
        <f>DATE(Data7[[#This Row],[Year]],Data7[[#This Row],[Month]],Data7[[#This Row],[Day]])</f>
        <v>45324</v>
      </c>
    </row>
    <row r="139" spans="1:25">
      <c r="A139" s="5">
        <v>45327.56296145833</v>
      </c>
      <c r="B139" s="7" t="s">
        <v>31</v>
      </c>
      <c r="C139" s="6" t="s">
        <v>245</v>
      </c>
      <c r="D139" s="7" t="s">
        <v>246</v>
      </c>
      <c r="E139" s="8">
        <v>3</v>
      </c>
      <c r="F139" s="7">
        <v>79024</v>
      </c>
      <c r="G139" s="7" t="s">
        <v>68</v>
      </c>
      <c r="H139" s="7" t="s">
        <v>69</v>
      </c>
      <c r="I139" s="7" t="s">
        <v>44</v>
      </c>
      <c r="J139" s="19" t="str">
        <f>IFERROR(INDEX('Employee Info'!$C$3:$E$200,MATCH(Data7[[#This Row],[Name:]],'Employee Info'!$B$3:$B$200,0),MATCH(Data7[[#This Row],[Hours Type:]],'Employee Info'!$C$2:$E$2,0)),"")</f>
        <v/>
      </c>
      <c r="K139" s="19" t="str">
        <f>IFERROR(INDEX('Employee Info'!$C$3:$J$200,MATCH(Data7[[#This Row],[Name:]],'Employee Info'!$B$3:$B$200,0),MATCH(Data7[[#Headers],[Truck]],'Employee Info'!$C$2:$J$2,0)),"")</f>
        <v/>
      </c>
      <c r="L139" s="19" t="str">
        <f>IFERROR(INDEX('Employee Info'!$C$3:$J$200,MATCH(Data7[[#This Row],[Name:]],'Employee Info'!$B$3:$B$200,0),MATCH(Data7[[#Headers],[Phone]],'Employee Info'!$C$2:$J$2,0)),"")</f>
        <v/>
      </c>
      <c r="M139" s="19" t="str">
        <f>IFERROR(INDEX('Employee Info'!$C$3:$J$200,MATCH(Data7[[#This Row],[Name:]],'Employee Info'!$B$3:$B$200,0),MATCH(Data7[[#Headers],[Tech]],'Employee Info'!$C$2:$J$2,0)),"")</f>
        <v/>
      </c>
      <c r="N139" s="19" t="str">
        <f>IFERROR(INDEX('Employee Info'!$C$3:$J$200,MATCH(Data7[[#This Row],[Name:]],'Employee Info'!$B$3:$B$200,0),MATCH(Data7[[#Headers],[Other]],'Employee Info'!$C$2:$J$2,0)),"")</f>
        <v/>
      </c>
      <c r="O139" s="19">
        <f>IFERROR((Data7[[#This Row],[Hours:]]*SUM(Data7[[#This Row],[Rate]:[Other]])),"")</f>
        <v>0</v>
      </c>
      <c r="P139" s="7" t="str">
        <f>IF(Data7[[#This Row],[WO'#:]]="","Riley #","WO#")</f>
        <v>WO#</v>
      </c>
      <c r="Q139" s="7">
        <f>IFERROR(WEEKNUM(Data7[[#This Row],[Date:]]),"")</f>
        <v>6</v>
      </c>
      <c r="R139" s="6">
        <f t="shared" si="6"/>
        <v>45326</v>
      </c>
      <c r="S139" s="6">
        <f>Data7[[#This Row],[Week Start]]+7</f>
        <v>45333</v>
      </c>
      <c r="T139" s="7" t="str">
        <f t="shared" si="7"/>
        <v>2/4/2024 - 2/11/2024</v>
      </c>
      <c r="U139" s="7" t="str">
        <f t="shared" si="8"/>
        <v>Time Card</v>
      </c>
      <c r="V139" s="8" t="str">
        <f>RIGHT(TEXT(Data7[[#This Row],[Date:]],"mmddyyyy"),4)</f>
        <v>2024</v>
      </c>
      <c r="W139" s="8" t="str">
        <f>MID(TEXT(Data7[[#This Row],[Date:]],"mmddyyyy"),3,2)</f>
        <v>05</v>
      </c>
      <c r="X139" s="8" t="str">
        <f>LEFT(TEXT(Data7[[#This Row],[Date:]],"mmddyyyy"),2)</f>
        <v>02</v>
      </c>
      <c r="Y139" s="6">
        <f>DATE(Data7[[#This Row],[Year]],Data7[[#This Row],[Month]],Data7[[#This Row],[Day]])</f>
        <v>45327</v>
      </c>
    </row>
    <row r="140" spans="1:25">
      <c r="A140" s="5">
        <v>45331.50473912037</v>
      </c>
      <c r="B140" s="7" t="s">
        <v>66</v>
      </c>
      <c r="C140" s="6" t="s">
        <v>245</v>
      </c>
      <c r="D140" s="7" t="s">
        <v>247</v>
      </c>
      <c r="E140" s="8">
        <v>2</v>
      </c>
      <c r="F140" s="7">
        <v>79024</v>
      </c>
      <c r="G140" s="7" t="s">
        <v>68</v>
      </c>
      <c r="H140" s="7" t="s">
        <v>69</v>
      </c>
      <c r="I140" s="7" t="s">
        <v>44</v>
      </c>
      <c r="J140" s="19" t="str">
        <f>IFERROR(INDEX('Employee Info'!$C$3:$E$200,MATCH(Data7[[#This Row],[Name:]],'Employee Info'!$B$3:$B$200,0),MATCH(Data7[[#This Row],[Hours Type:]],'Employee Info'!$C$2:$E$2,0)),"")</f>
        <v/>
      </c>
      <c r="K140" s="19" t="str">
        <f>IFERROR(INDEX('Employee Info'!$C$3:$J$200,MATCH(Data7[[#This Row],[Name:]],'Employee Info'!$B$3:$B$200,0),MATCH(Data7[[#Headers],[Truck]],'Employee Info'!$C$2:$J$2,0)),"")</f>
        <v/>
      </c>
      <c r="L140" s="19" t="str">
        <f>IFERROR(INDEX('Employee Info'!$C$3:$J$200,MATCH(Data7[[#This Row],[Name:]],'Employee Info'!$B$3:$B$200,0),MATCH(Data7[[#Headers],[Phone]],'Employee Info'!$C$2:$J$2,0)),"")</f>
        <v/>
      </c>
      <c r="M140" s="19" t="str">
        <f>IFERROR(INDEX('Employee Info'!$C$3:$J$200,MATCH(Data7[[#This Row],[Name:]],'Employee Info'!$B$3:$B$200,0),MATCH(Data7[[#Headers],[Tech]],'Employee Info'!$C$2:$J$2,0)),"")</f>
        <v/>
      </c>
      <c r="N140" s="19" t="str">
        <f>IFERROR(INDEX('Employee Info'!$C$3:$J$200,MATCH(Data7[[#This Row],[Name:]],'Employee Info'!$B$3:$B$200,0),MATCH(Data7[[#Headers],[Other]],'Employee Info'!$C$2:$J$2,0)),"")</f>
        <v/>
      </c>
      <c r="O140" s="19">
        <f>IFERROR((Data7[[#This Row],[Hours:]]*SUM(Data7[[#This Row],[Rate]:[Other]])),"")</f>
        <v>0</v>
      </c>
      <c r="P140" s="7" t="str">
        <f>IF(Data7[[#This Row],[WO'#:]]="","Riley #","WO#")</f>
        <v>WO#</v>
      </c>
      <c r="Q140" s="7">
        <f>IFERROR(WEEKNUM(Data7[[#This Row],[Date:]]),"")</f>
        <v>6</v>
      </c>
      <c r="R140" s="6">
        <f t="shared" si="6"/>
        <v>45326</v>
      </c>
      <c r="S140" s="6">
        <f>Data7[[#This Row],[Week Start]]+7</f>
        <v>45333</v>
      </c>
      <c r="T140" s="7" t="str">
        <f t="shared" si="7"/>
        <v>2/4/2024 - 2/11/2024</v>
      </c>
      <c r="U140" s="7" t="str">
        <f t="shared" si="8"/>
        <v>Time Card</v>
      </c>
      <c r="V140" s="8" t="str">
        <f>RIGHT(TEXT(Data7[[#This Row],[Date:]],"mmddyyyy"),4)</f>
        <v>2024</v>
      </c>
      <c r="W140" s="8" t="str">
        <f>MID(TEXT(Data7[[#This Row],[Date:]],"mmddyyyy"),3,2)</f>
        <v>05</v>
      </c>
      <c r="X140" s="8" t="str">
        <f>LEFT(TEXT(Data7[[#This Row],[Date:]],"mmddyyyy"),2)</f>
        <v>02</v>
      </c>
      <c r="Y140" s="6">
        <f>DATE(Data7[[#This Row],[Year]],Data7[[#This Row],[Month]],Data7[[#This Row],[Day]])</f>
        <v>45327</v>
      </c>
    </row>
    <row r="141" spans="1:25">
      <c r="A141" s="5">
        <v>45331.506742245372</v>
      </c>
      <c r="B141" s="7" t="s">
        <v>66</v>
      </c>
      <c r="C141" s="6" t="s">
        <v>245</v>
      </c>
      <c r="D141" s="7" t="s">
        <v>248</v>
      </c>
      <c r="E141" s="8">
        <v>5</v>
      </c>
      <c r="F141" s="7">
        <v>6984733</v>
      </c>
      <c r="G141" s="7" t="s">
        <v>117</v>
      </c>
      <c r="H141" s="7" t="s">
        <v>69</v>
      </c>
      <c r="I141" s="7" t="s">
        <v>44</v>
      </c>
      <c r="J141" s="19" t="str">
        <f>IFERROR(INDEX('Employee Info'!$C$3:$E$200,MATCH(Data7[[#This Row],[Name:]],'Employee Info'!$B$3:$B$200,0),MATCH(Data7[[#This Row],[Hours Type:]],'Employee Info'!$C$2:$E$2,0)),"")</f>
        <v/>
      </c>
      <c r="K141" s="19" t="str">
        <f>IFERROR(INDEX('Employee Info'!$C$3:$J$200,MATCH(Data7[[#This Row],[Name:]],'Employee Info'!$B$3:$B$200,0),MATCH(Data7[[#Headers],[Truck]],'Employee Info'!$C$2:$J$2,0)),"")</f>
        <v/>
      </c>
      <c r="L141" s="19" t="str">
        <f>IFERROR(INDEX('Employee Info'!$C$3:$J$200,MATCH(Data7[[#This Row],[Name:]],'Employee Info'!$B$3:$B$200,0),MATCH(Data7[[#Headers],[Phone]],'Employee Info'!$C$2:$J$2,0)),"")</f>
        <v/>
      </c>
      <c r="M141" s="19" t="str">
        <f>IFERROR(INDEX('Employee Info'!$C$3:$J$200,MATCH(Data7[[#This Row],[Name:]],'Employee Info'!$B$3:$B$200,0),MATCH(Data7[[#Headers],[Tech]],'Employee Info'!$C$2:$J$2,0)),"")</f>
        <v/>
      </c>
      <c r="N141" s="19" t="str">
        <f>IFERROR(INDEX('Employee Info'!$C$3:$J$200,MATCH(Data7[[#This Row],[Name:]],'Employee Info'!$B$3:$B$200,0),MATCH(Data7[[#Headers],[Other]],'Employee Info'!$C$2:$J$2,0)),"")</f>
        <v/>
      </c>
      <c r="O141" s="19">
        <f>IFERROR((Data7[[#This Row],[Hours:]]*SUM(Data7[[#This Row],[Rate]:[Other]])),"")</f>
        <v>0</v>
      </c>
      <c r="P141" s="7" t="str">
        <f>IF(Data7[[#This Row],[WO'#:]]="","Riley #","WO#")</f>
        <v>WO#</v>
      </c>
      <c r="Q141" s="7">
        <f>IFERROR(WEEKNUM(Data7[[#This Row],[Date:]]),"")</f>
        <v>6</v>
      </c>
      <c r="R141" s="6">
        <f t="shared" si="6"/>
        <v>45326</v>
      </c>
      <c r="S141" s="6">
        <f>Data7[[#This Row],[Week Start]]+7</f>
        <v>45333</v>
      </c>
      <c r="T141" s="7" t="str">
        <f t="shared" si="7"/>
        <v>2/4/2024 - 2/11/2024</v>
      </c>
      <c r="U141" s="7" t="str">
        <f t="shared" si="8"/>
        <v>Time Card</v>
      </c>
      <c r="V141" s="8" t="str">
        <f>RIGHT(TEXT(Data7[[#This Row],[Date:]],"mmddyyyy"),4)</f>
        <v>2024</v>
      </c>
      <c r="W141" s="8" t="str">
        <f>MID(TEXT(Data7[[#This Row],[Date:]],"mmddyyyy"),3,2)</f>
        <v>05</v>
      </c>
      <c r="X141" s="8" t="str">
        <f>LEFT(TEXT(Data7[[#This Row],[Date:]],"mmddyyyy"),2)</f>
        <v>02</v>
      </c>
      <c r="Y141" s="6">
        <f>DATE(Data7[[#This Row],[Year]],Data7[[#This Row],[Month]],Data7[[#This Row],[Day]])</f>
        <v>45327</v>
      </c>
    </row>
    <row r="142" spans="1:25">
      <c r="A142" s="5">
        <v>45364.452728356482</v>
      </c>
      <c r="B142" s="7" t="s">
        <v>76</v>
      </c>
      <c r="C142" s="6" t="s">
        <v>245</v>
      </c>
      <c r="D142" s="7" t="s">
        <v>156</v>
      </c>
      <c r="E142" s="8">
        <v>5</v>
      </c>
      <c r="F142" s="7">
        <v>7075854</v>
      </c>
      <c r="G142" s="7" t="s">
        <v>68</v>
      </c>
      <c r="H142" s="7" t="s">
        <v>69</v>
      </c>
      <c r="I142" s="7" t="s">
        <v>44</v>
      </c>
      <c r="J142" s="19" t="str">
        <f>IFERROR(INDEX('Employee Info'!$C$3:$E$200,MATCH(Data7[[#This Row],[Name:]],'Employee Info'!$B$3:$B$200,0),MATCH(Data7[[#This Row],[Hours Type:]],'Employee Info'!$C$2:$E$2,0)),"")</f>
        <v/>
      </c>
      <c r="K142" s="19" t="str">
        <f>IFERROR(INDEX('Employee Info'!$C$3:$J$200,MATCH(Data7[[#This Row],[Name:]],'Employee Info'!$B$3:$B$200,0),MATCH(Data7[[#Headers],[Truck]],'Employee Info'!$C$2:$J$2,0)),"")</f>
        <v/>
      </c>
      <c r="L142" s="19" t="str">
        <f>IFERROR(INDEX('Employee Info'!$C$3:$J$200,MATCH(Data7[[#This Row],[Name:]],'Employee Info'!$B$3:$B$200,0),MATCH(Data7[[#Headers],[Phone]],'Employee Info'!$C$2:$J$2,0)),"")</f>
        <v/>
      </c>
      <c r="M142" s="19" t="str">
        <f>IFERROR(INDEX('Employee Info'!$C$3:$J$200,MATCH(Data7[[#This Row],[Name:]],'Employee Info'!$B$3:$B$200,0),MATCH(Data7[[#Headers],[Tech]],'Employee Info'!$C$2:$J$2,0)),"")</f>
        <v/>
      </c>
      <c r="N142" s="19" t="str">
        <f>IFERROR(INDEX('Employee Info'!$C$3:$J$200,MATCH(Data7[[#This Row],[Name:]],'Employee Info'!$B$3:$B$200,0),MATCH(Data7[[#Headers],[Other]],'Employee Info'!$C$2:$J$2,0)),"")</f>
        <v/>
      </c>
      <c r="O142" s="19">
        <f>IFERROR((Data7[[#This Row],[Hours:]]*SUM(Data7[[#This Row],[Rate]:[Other]])),"")</f>
        <v>0</v>
      </c>
      <c r="P142" s="7" t="str">
        <f>IF(Data7[[#This Row],[WO'#:]]="","Riley #","WO#")</f>
        <v>WO#</v>
      </c>
      <c r="Q142" s="7">
        <f>IFERROR(WEEKNUM(Data7[[#This Row],[Date:]]),"")</f>
        <v>6</v>
      </c>
      <c r="R142" s="6">
        <f t="shared" si="6"/>
        <v>45326</v>
      </c>
      <c r="S142" s="6">
        <f>Data7[[#This Row],[Week Start]]+7</f>
        <v>45333</v>
      </c>
      <c r="T142" s="7" t="str">
        <f t="shared" si="7"/>
        <v>2/4/2024 - 2/11/2024</v>
      </c>
      <c r="U142" s="7" t="str">
        <f t="shared" si="8"/>
        <v>Time Card</v>
      </c>
      <c r="V142" s="8" t="str">
        <f>RIGHT(TEXT(Data7[[#This Row],[Date:]],"mmddyyyy"),4)</f>
        <v>2024</v>
      </c>
      <c r="W142" s="8" t="str">
        <f>MID(TEXT(Data7[[#This Row],[Date:]],"mmddyyyy"),3,2)</f>
        <v>05</v>
      </c>
      <c r="X142" s="8" t="str">
        <f>LEFT(TEXT(Data7[[#This Row],[Date:]],"mmddyyyy"),2)</f>
        <v>02</v>
      </c>
      <c r="Y142" s="6">
        <f>DATE(Data7[[#This Row],[Year]],Data7[[#This Row],[Month]],Data7[[#This Row],[Day]])</f>
        <v>45327</v>
      </c>
    </row>
    <row r="143" spans="1:25">
      <c r="A143" s="5">
        <v>45327.561428356479</v>
      </c>
      <c r="B143" s="7" t="s">
        <v>31</v>
      </c>
      <c r="C143" s="6" t="s">
        <v>245</v>
      </c>
      <c r="D143" s="7" t="s">
        <v>249</v>
      </c>
      <c r="E143" s="8">
        <v>4.5</v>
      </c>
      <c r="F143" s="7" t="s">
        <v>68</v>
      </c>
      <c r="G143" s="7" t="s">
        <v>68</v>
      </c>
      <c r="H143" s="7" t="s">
        <v>92</v>
      </c>
      <c r="I143" s="7" t="s">
        <v>44</v>
      </c>
      <c r="J143" s="19" t="str">
        <f>IFERROR(INDEX('Employee Info'!$C$3:$E$200,MATCH(Data7[[#This Row],[Name:]],'Employee Info'!$B$3:$B$200,0),MATCH(Data7[[#This Row],[Hours Type:]],'Employee Info'!$C$2:$E$2,0)),"")</f>
        <v/>
      </c>
      <c r="K143" s="19" t="str">
        <f>IFERROR(INDEX('Employee Info'!$C$3:$J$200,MATCH(Data7[[#This Row],[Name:]],'Employee Info'!$B$3:$B$200,0),MATCH(Data7[[#Headers],[Truck]],'Employee Info'!$C$2:$J$2,0)),"")</f>
        <v/>
      </c>
      <c r="L143" s="19" t="str">
        <f>IFERROR(INDEX('Employee Info'!$C$3:$J$200,MATCH(Data7[[#This Row],[Name:]],'Employee Info'!$B$3:$B$200,0),MATCH(Data7[[#Headers],[Phone]],'Employee Info'!$C$2:$J$2,0)),"")</f>
        <v/>
      </c>
      <c r="M143" s="19" t="str">
        <f>IFERROR(INDEX('Employee Info'!$C$3:$J$200,MATCH(Data7[[#This Row],[Name:]],'Employee Info'!$B$3:$B$200,0),MATCH(Data7[[#Headers],[Tech]],'Employee Info'!$C$2:$J$2,0)),"")</f>
        <v/>
      </c>
      <c r="N143" s="19" t="str">
        <f>IFERROR(INDEX('Employee Info'!$C$3:$J$200,MATCH(Data7[[#This Row],[Name:]],'Employee Info'!$B$3:$B$200,0),MATCH(Data7[[#Headers],[Other]],'Employee Info'!$C$2:$J$2,0)),"")</f>
        <v/>
      </c>
      <c r="O143" s="19">
        <f>IFERROR((Data7[[#This Row],[Hours:]]*SUM(Data7[[#This Row],[Rate]:[Other]])),"")</f>
        <v>0</v>
      </c>
      <c r="P143" s="7" t="str">
        <f>IF(Data7[[#This Row],[WO'#:]]="","Riley #","WO#")</f>
        <v>Riley #</v>
      </c>
      <c r="Q143" s="7">
        <f>IFERROR(WEEKNUM(Data7[[#This Row],[Date:]]),"")</f>
        <v>6</v>
      </c>
      <c r="R143" s="6">
        <f t="shared" si="6"/>
        <v>45326</v>
      </c>
      <c r="S143" s="6">
        <f>Data7[[#This Row],[Week Start]]+7</f>
        <v>45333</v>
      </c>
      <c r="T143" s="7" t="str">
        <f t="shared" si="7"/>
        <v>2/4/2024 - 2/11/2024</v>
      </c>
      <c r="U143" s="7" t="str">
        <f t="shared" si="8"/>
        <v>Time Card</v>
      </c>
      <c r="V143" s="8" t="str">
        <f>RIGHT(TEXT(Data7[[#This Row],[Date:]],"mmddyyyy"),4)</f>
        <v>2024</v>
      </c>
      <c r="W143" s="8" t="str">
        <f>MID(TEXT(Data7[[#This Row],[Date:]],"mmddyyyy"),3,2)</f>
        <v>05</v>
      </c>
      <c r="X143" s="8" t="str">
        <f>LEFT(TEXT(Data7[[#This Row],[Date:]],"mmddyyyy"),2)</f>
        <v>02</v>
      </c>
      <c r="Y143" s="6">
        <f>DATE(Data7[[#This Row],[Year]],Data7[[#This Row],[Month]],Data7[[#This Row],[Day]])</f>
        <v>45327</v>
      </c>
    </row>
    <row r="144" spans="1:25">
      <c r="A144" s="5">
        <v>45327.580848495367</v>
      </c>
      <c r="B144" s="7" t="s">
        <v>35</v>
      </c>
      <c r="C144" s="6" t="s">
        <v>245</v>
      </c>
      <c r="D144" s="7" t="s">
        <v>250</v>
      </c>
      <c r="E144" s="8">
        <v>8</v>
      </c>
      <c r="F144" s="7" t="s">
        <v>68</v>
      </c>
      <c r="G144" s="7" t="s">
        <v>68</v>
      </c>
      <c r="H144" s="7" t="s">
        <v>198</v>
      </c>
      <c r="I144" s="7" t="s">
        <v>44</v>
      </c>
      <c r="J144" s="19" t="str">
        <f>IFERROR(INDEX('Employee Info'!$C$3:$E$200,MATCH(Data7[[#This Row],[Name:]],'Employee Info'!$B$3:$B$200,0),MATCH(Data7[[#This Row],[Hours Type:]],'Employee Info'!$C$2:$E$2,0)),"")</f>
        <v/>
      </c>
      <c r="K144" s="19" t="str">
        <f>IFERROR(INDEX('Employee Info'!$C$3:$J$200,MATCH(Data7[[#This Row],[Name:]],'Employee Info'!$B$3:$B$200,0),MATCH(Data7[[#Headers],[Truck]],'Employee Info'!$C$2:$J$2,0)),"")</f>
        <v/>
      </c>
      <c r="L144" s="19" t="str">
        <f>IFERROR(INDEX('Employee Info'!$C$3:$J$200,MATCH(Data7[[#This Row],[Name:]],'Employee Info'!$B$3:$B$200,0),MATCH(Data7[[#Headers],[Phone]],'Employee Info'!$C$2:$J$2,0)),"")</f>
        <v/>
      </c>
      <c r="M144" s="19" t="str">
        <f>IFERROR(INDEX('Employee Info'!$C$3:$J$200,MATCH(Data7[[#This Row],[Name:]],'Employee Info'!$B$3:$B$200,0),MATCH(Data7[[#Headers],[Tech]],'Employee Info'!$C$2:$J$2,0)),"")</f>
        <v/>
      </c>
      <c r="N144" s="19" t="str">
        <f>IFERROR(INDEX('Employee Info'!$C$3:$J$200,MATCH(Data7[[#This Row],[Name:]],'Employee Info'!$B$3:$B$200,0),MATCH(Data7[[#Headers],[Other]],'Employee Info'!$C$2:$J$2,0)),"")</f>
        <v/>
      </c>
      <c r="O144" s="19">
        <f>IFERROR((Data7[[#This Row],[Hours:]]*SUM(Data7[[#This Row],[Rate]:[Other]])),"")</f>
        <v>0</v>
      </c>
      <c r="P144" s="7" t="str">
        <f>IF(Data7[[#This Row],[WO'#:]]="","Riley #","WO#")</f>
        <v>Riley #</v>
      </c>
      <c r="Q144" s="7">
        <f>IFERROR(WEEKNUM(Data7[[#This Row],[Date:]]),"")</f>
        <v>6</v>
      </c>
      <c r="R144" s="6">
        <f t="shared" si="6"/>
        <v>45326</v>
      </c>
      <c r="S144" s="6">
        <f>Data7[[#This Row],[Week Start]]+7</f>
        <v>45333</v>
      </c>
      <c r="T144" s="7" t="str">
        <f t="shared" si="7"/>
        <v>2/4/2024 - 2/11/2024</v>
      </c>
      <c r="U144" s="7" t="str">
        <f t="shared" si="8"/>
        <v>Time Card</v>
      </c>
      <c r="V144" s="8" t="str">
        <f>RIGHT(TEXT(Data7[[#This Row],[Date:]],"mmddyyyy"),4)</f>
        <v>2024</v>
      </c>
      <c r="W144" s="8" t="str">
        <f>MID(TEXT(Data7[[#This Row],[Date:]],"mmddyyyy"),3,2)</f>
        <v>05</v>
      </c>
      <c r="X144" s="8" t="str">
        <f>LEFT(TEXT(Data7[[#This Row],[Date:]],"mmddyyyy"),2)</f>
        <v>02</v>
      </c>
      <c r="Y144" s="6">
        <f>DATE(Data7[[#This Row],[Year]],Data7[[#This Row],[Month]],Data7[[#This Row],[Day]])</f>
        <v>45327</v>
      </c>
    </row>
    <row r="145" spans="1:25">
      <c r="A145" s="5">
        <v>45331.507438194443</v>
      </c>
      <c r="B145" s="7" t="s">
        <v>66</v>
      </c>
      <c r="C145" s="6" t="s">
        <v>245</v>
      </c>
      <c r="D145" s="7" t="s">
        <v>251</v>
      </c>
      <c r="E145" s="8">
        <v>1</v>
      </c>
      <c r="F145" s="7" t="s">
        <v>68</v>
      </c>
      <c r="G145" s="7" t="s">
        <v>68</v>
      </c>
      <c r="H145" s="7" t="s">
        <v>198</v>
      </c>
      <c r="I145" s="7" t="s">
        <v>44</v>
      </c>
      <c r="J145" s="19" t="str">
        <f>IFERROR(INDEX('Employee Info'!$C$3:$E$200,MATCH(Data7[[#This Row],[Name:]],'Employee Info'!$B$3:$B$200,0),MATCH(Data7[[#This Row],[Hours Type:]],'Employee Info'!$C$2:$E$2,0)),"")</f>
        <v/>
      </c>
      <c r="K145" s="19" t="str">
        <f>IFERROR(INDEX('Employee Info'!$C$3:$J$200,MATCH(Data7[[#This Row],[Name:]],'Employee Info'!$B$3:$B$200,0),MATCH(Data7[[#Headers],[Truck]],'Employee Info'!$C$2:$J$2,0)),"")</f>
        <v/>
      </c>
      <c r="L145" s="19" t="str">
        <f>IFERROR(INDEX('Employee Info'!$C$3:$J$200,MATCH(Data7[[#This Row],[Name:]],'Employee Info'!$B$3:$B$200,0),MATCH(Data7[[#Headers],[Phone]],'Employee Info'!$C$2:$J$2,0)),"")</f>
        <v/>
      </c>
      <c r="M145" s="19" t="str">
        <f>IFERROR(INDEX('Employee Info'!$C$3:$J$200,MATCH(Data7[[#This Row],[Name:]],'Employee Info'!$B$3:$B$200,0),MATCH(Data7[[#Headers],[Tech]],'Employee Info'!$C$2:$J$2,0)),"")</f>
        <v/>
      </c>
      <c r="N145" s="19" t="str">
        <f>IFERROR(INDEX('Employee Info'!$C$3:$J$200,MATCH(Data7[[#This Row],[Name:]],'Employee Info'!$B$3:$B$200,0),MATCH(Data7[[#Headers],[Other]],'Employee Info'!$C$2:$J$2,0)),"")</f>
        <v/>
      </c>
      <c r="O145" s="19">
        <f>IFERROR((Data7[[#This Row],[Hours:]]*SUM(Data7[[#This Row],[Rate]:[Other]])),"")</f>
        <v>0</v>
      </c>
      <c r="P145" s="7" t="str">
        <f>IF(Data7[[#This Row],[WO'#:]]="","Riley #","WO#")</f>
        <v>Riley #</v>
      </c>
      <c r="Q145" s="7">
        <f>IFERROR(WEEKNUM(Data7[[#This Row],[Date:]]),"")</f>
        <v>6</v>
      </c>
      <c r="R145" s="6">
        <f t="shared" si="6"/>
        <v>45326</v>
      </c>
      <c r="S145" s="6">
        <f>Data7[[#This Row],[Week Start]]+7</f>
        <v>45333</v>
      </c>
      <c r="T145" s="7" t="str">
        <f t="shared" si="7"/>
        <v>2/4/2024 - 2/11/2024</v>
      </c>
      <c r="U145" s="7" t="str">
        <f t="shared" si="8"/>
        <v>Time Card</v>
      </c>
      <c r="V145" s="8" t="str">
        <f>RIGHT(TEXT(Data7[[#This Row],[Date:]],"mmddyyyy"),4)</f>
        <v>2024</v>
      </c>
      <c r="W145" s="8" t="str">
        <f>MID(TEXT(Data7[[#This Row],[Date:]],"mmddyyyy"),3,2)</f>
        <v>05</v>
      </c>
      <c r="X145" s="8" t="str">
        <f>LEFT(TEXT(Data7[[#This Row],[Date:]],"mmddyyyy"),2)</f>
        <v>02</v>
      </c>
      <c r="Y145" s="6">
        <f>DATE(Data7[[#This Row],[Year]],Data7[[#This Row],[Month]],Data7[[#This Row],[Day]])</f>
        <v>45327</v>
      </c>
    </row>
    <row r="146" spans="1:25">
      <c r="A146" s="5">
        <v>45328.554482638887</v>
      </c>
      <c r="B146" s="7" t="s">
        <v>31</v>
      </c>
      <c r="C146" s="6" t="s">
        <v>252</v>
      </c>
      <c r="D146" s="7" t="s">
        <v>253</v>
      </c>
      <c r="E146" s="8">
        <v>8</v>
      </c>
      <c r="F146" s="7">
        <v>79024</v>
      </c>
      <c r="G146" s="7" t="s">
        <v>68</v>
      </c>
      <c r="H146" s="7" t="s">
        <v>69</v>
      </c>
      <c r="I146" s="7" t="s">
        <v>44</v>
      </c>
      <c r="J146" s="19" t="str">
        <f>IFERROR(INDEX('Employee Info'!$C$3:$E$200,MATCH(Data7[[#This Row],[Name:]],'Employee Info'!$B$3:$B$200,0),MATCH(Data7[[#This Row],[Hours Type:]],'Employee Info'!$C$2:$E$2,0)),"")</f>
        <v/>
      </c>
      <c r="K146" s="19" t="str">
        <f>IFERROR(INDEX('Employee Info'!$C$3:$J$200,MATCH(Data7[[#This Row],[Name:]],'Employee Info'!$B$3:$B$200,0),MATCH(Data7[[#Headers],[Truck]],'Employee Info'!$C$2:$J$2,0)),"")</f>
        <v/>
      </c>
      <c r="L146" s="19" t="str">
        <f>IFERROR(INDEX('Employee Info'!$C$3:$J$200,MATCH(Data7[[#This Row],[Name:]],'Employee Info'!$B$3:$B$200,0),MATCH(Data7[[#Headers],[Phone]],'Employee Info'!$C$2:$J$2,0)),"")</f>
        <v/>
      </c>
      <c r="M146" s="19" t="str">
        <f>IFERROR(INDEX('Employee Info'!$C$3:$J$200,MATCH(Data7[[#This Row],[Name:]],'Employee Info'!$B$3:$B$200,0),MATCH(Data7[[#Headers],[Tech]],'Employee Info'!$C$2:$J$2,0)),"")</f>
        <v/>
      </c>
      <c r="N146" s="19" t="str">
        <f>IFERROR(INDEX('Employee Info'!$C$3:$J$200,MATCH(Data7[[#This Row],[Name:]],'Employee Info'!$B$3:$B$200,0),MATCH(Data7[[#Headers],[Other]],'Employee Info'!$C$2:$J$2,0)),"")</f>
        <v/>
      </c>
      <c r="O146" s="19">
        <f>IFERROR((Data7[[#This Row],[Hours:]]*SUM(Data7[[#This Row],[Rate]:[Other]])),"")</f>
        <v>0</v>
      </c>
      <c r="P146" s="7" t="str">
        <f>IF(Data7[[#This Row],[WO'#:]]="","Riley #","WO#")</f>
        <v>WO#</v>
      </c>
      <c r="Q146" s="7">
        <f>IFERROR(WEEKNUM(Data7[[#This Row],[Date:]]),"")</f>
        <v>6</v>
      </c>
      <c r="R146" s="6">
        <f t="shared" si="6"/>
        <v>45326</v>
      </c>
      <c r="S146" s="6">
        <f>Data7[[#This Row],[Week Start]]+7</f>
        <v>45333</v>
      </c>
      <c r="T146" s="7" t="str">
        <f t="shared" si="7"/>
        <v>2/4/2024 - 2/11/2024</v>
      </c>
      <c r="U146" s="7" t="str">
        <f t="shared" si="8"/>
        <v>Time Card</v>
      </c>
      <c r="V146" s="8" t="str">
        <f>RIGHT(TEXT(Data7[[#This Row],[Date:]],"mmddyyyy"),4)</f>
        <v>2024</v>
      </c>
      <c r="W146" s="8" t="str">
        <f>MID(TEXT(Data7[[#This Row],[Date:]],"mmddyyyy"),3,2)</f>
        <v>06</v>
      </c>
      <c r="X146" s="8" t="str">
        <f>LEFT(TEXT(Data7[[#This Row],[Date:]],"mmddyyyy"),2)</f>
        <v>02</v>
      </c>
      <c r="Y146" s="6">
        <f>DATE(Data7[[#This Row],[Year]],Data7[[#This Row],[Month]],Data7[[#This Row],[Day]])</f>
        <v>45328</v>
      </c>
    </row>
    <row r="147" spans="1:25">
      <c r="A147" s="5">
        <v>45331.508252662039</v>
      </c>
      <c r="B147" s="7" t="s">
        <v>66</v>
      </c>
      <c r="C147" s="6" t="s">
        <v>252</v>
      </c>
      <c r="D147" s="7" t="s">
        <v>254</v>
      </c>
      <c r="E147" s="8">
        <v>2</v>
      </c>
      <c r="F147" s="7">
        <v>79024</v>
      </c>
      <c r="G147" s="7" t="s">
        <v>68</v>
      </c>
      <c r="H147" s="7" t="s">
        <v>69</v>
      </c>
      <c r="I147" s="7" t="s">
        <v>44</v>
      </c>
      <c r="J147" s="19" t="str">
        <f>IFERROR(INDEX('Employee Info'!$C$3:$E$200,MATCH(Data7[[#This Row],[Name:]],'Employee Info'!$B$3:$B$200,0),MATCH(Data7[[#This Row],[Hours Type:]],'Employee Info'!$C$2:$E$2,0)),"")</f>
        <v/>
      </c>
      <c r="K147" s="19" t="str">
        <f>IFERROR(INDEX('Employee Info'!$C$3:$J$200,MATCH(Data7[[#This Row],[Name:]],'Employee Info'!$B$3:$B$200,0),MATCH(Data7[[#Headers],[Truck]],'Employee Info'!$C$2:$J$2,0)),"")</f>
        <v/>
      </c>
      <c r="L147" s="19" t="str">
        <f>IFERROR(INDEX('Employee Info'!$C$3:$J$200,MATCH(Data7[[#This Row],[Name:]],'Employee Info'!$B$3:$B$200,0),MATCH(Data7[[#Headers],[Phone]],'Employee Info'!$C$2:$J$2,0)),"")</f>
        <v/>
      </c>
      <c r="M147" s="19" t="str">
        <f>IFERROR(INDEX('Employee Info'!$C$3:$J$200,MATCH(Data7[[#This Row],[Name:]],'Employee Info'!$B$3:$B$200,0),MATCH(Data7[[#Headers],[Tech]],'Employee Info'!$C$2:$J$2,0)),"")</f>
        <v/>
      </c>
      <c r="N147" s="19" t="str">
        <f>IFERROR(INDEX('Employee Info'!$C$3:$J$200,MATCH(Data7[[#This Row],[Name:]],'Employee Info'!$B$3:$B$200,0),MATCH(Data7[[#Headers],[Other]],'Employee Info'!$C$2:$J$2,0)),"")</f>
        <v/>
      </c>
      <c r="O147" s="19">
        <f>IFERROR((Data7[[#This Row],[Hours:]]*SUM(Data7[[#This Row],[Rate]:[Other]])),"")</f>
        <v>0</v>
      </c>
      <c r="P147" s="7" t="str">
        <f>IF(Data7[[#This Row],[WO'#:]]="","Riley #","WO#")</f>
        <v>WO#</v>
      </c>
      <c r="Q147" s="7">
        <f>IFERROR(WEEKNUM(Data7[[#This Row],[Date:]]),"")</f>
        <v>6</v>
      </c>
      <c r="R147" s="6">
        <f t="shared" si="6"/>
        <v>45326</v>
      </c>
      <c r="S147" s="6">
        <f>Data7[[#This Row],[Week Start]]+7</f>
        <v>45333</v>
      </c>
      <c r="T147" s="7" t="str">
        <f t="shared" si="7"/>
        <v>2/4/2024 - 2/11/2024</v>
      </c>
      <c r="U147" s="7" t="str">
        <f t="shared" si="8"/>
        <v>Time Card</v>
      </c>
      <c r="V147" s="8" t="str">
        <f>RIGHT(TEXT(Data7[[#This Row],[Date:]],"mmddyyyy"),4)</f>
        <v>2024</v>
      </c>
      <c r="W147" s="8" t="str">
        <f>MID(TEXT(Data7[[#This Row],[Date:]],"mmddyyyy"),3,2)</f>
        <v>06</v>
      </c>
      <c r="X147" s="8" t="str">
        <f>LEFT(TEXT(Data7[[#This Row],[Date:]],"mmddyyyy"),2)</f>
        <v>02</v>
      </c>
      <c r="Y147" s="6">
        <f>DATE(Data7[[#This Row],[Year]],Data7[[#This Row],[Month]],Data7[[#This Row],[Day]])</f>
        <v>45328</v>
      </c>
    </row>
    <row r="148" spans="1:25">
      <c r="A148" s="5">
        <v>45328.579644328704</v>
      </c>
      <c r="B148" s="7" t="s">
        <v>35</v>
      </c>
      <c r="C148" s="6" t="s">
        <v>252</v>
      </c>
      <c r="D148" s="7" t="s">
        <v>255</v>
      </c>
      <c r="E148" s="8">
        <v>5</v>
      </c>
      <c r="F148" s="7">
        <v>6984733</v>
      </c>
      <c r="G148" s="7" t="s">
        <v>68</v>
      </c>
      <c r="H148" s="7" t="s">
        <v>69</v>
      </c>
      <c r="I148" s="7" t="s">
        <v>44</v>
      </c>
      <c r="J148" s="19" t="str">
        <f>IFERROR(INDEX('Employee Info'!$C$3:$E$200,MATCH(Data7[[#This Row],[Name:]],'Employee Info'!$B$3:$B$200,0),MATCH(Data7[[#This Row],[Hours Type:]],'Employee Info'!$C$2:$E$2,0)),"")</f>
        <v/>
      </c>
      <c r="K148" s="19" t="str">
        <f>IFERROR(INDEX('Employee Info'!$C$3:$J$200,MATCH(Data7[[#This Row],[Name:]],'Employee Info'!$B$3:$B$200,0),MATCH(Data7[[#Headers],[Truck]],'Employee Info'!$C$2:$J$2,0)),"")</f>
        <v/>
      </c>
      <c r="L148" s="19" t="str">
        <f>IFERROR(INDEX('Employee Info'!$C$3:$J$200,MATCH(Data7[[#This Row],[Name:]],'Employee Info'!$B$3:$B$200,0),MATCH(Data7[[#Headers],[Phone]],'Employee Info'!$C$2:$J$2,0)),"")</f>
        <v/>
      </c>
      <c r="M148" s="19" t="str">
        <f>IFERROR(INDEX('Employee Info'!$C$3:$J$200,MATCH(Data7[[#This Row],[Name:]],'Employee Info'!$B$3:$B$200,0),MATCH(Data7[[#Headers],[Tech]],'Employee Info'!$C$2:$J$2,0)),"")</f>
        <v/>
      </c>
      <c r="N148" s="19" t="str">
        <f>IFERROR(INDEX('Employee Info'!$C$3:$J$200,MATCH(Data7[[#This Row],[Name:]],'Employee Info'!$B$3:$B$200,0),MATCH(Data7[[#Headers],[Other]],'Employee Info'!$C$2:$J$2,0)),"")</f>
        <v/>
      </c>
      <c r="O148" s="19">
        <f>IFERROR((Data7[[#This Row],[Hours:]]*SUM(Data7[[#This Row],[Rate]:[Other]])),"")</f>
        <v>0</v>
      </c>
      <c r="P148" s="7" t="str">
        <f>IF(Data7[[#This Row],[WO'#:]]="","Riley #","WO#")</f>
        <v>WO#</v>
      </c>
      <c r="Q148" s="7">
        <f>IFERROR(WEEKNUM(Data7[[#This Row],[Date:]]),"")</f>
        <v>6</v>
      </c>
      <c r="R148" s="6">
        <f t="shared" si="6"/>
        <v>45326</v>
      </c>
      <c r="S148" s="6">
        <f>Data7[[#This Row],[Week Start]]+7</f>
        <v>45333</v>
      </c>
      <c r="T148" s="7" t="str">
        <f t="shared" si="7"/>
        <v>2/4/2024 - 2/11/2024</v>
      </c>
      <c r="U148" s="7" t="str">
        <f t="shared" si="8"/>
        <v>Time Card</v>
      </c>
      <c r="V148" s="8" t="str">
        <f>RIGHT(TEXT(Data7[[#This Row],[Date:]],"mmddyyyy"),4)</f>
        <v>2024</v>
      </c>
      <c r="W148" s="8" t="str">
        <f>MID(TEXT(Data7[[#This Row],[Date:]],"mmddyyyy"),3,2)</f>
        <v>06</v>
      </c>
      <c r="X148" s="8" t="str">
        <f>LEFT(TEXT(Data7[[#This Row],[Date:]],"mmddyyyy"),2)</f>
        <v>02</v>
      </c>
      <c r="Y148" s="6">
        <f>DATE(Data7[[#This Row],[Year]],Data7[[#This Row],[Month]],Data7[[#This Row],[Day]])</f>
        <v>45328</v>
      </c>
    </row>
    <row r="149" spans="1:25">
      <c r="A149" s="5">
        <v>45331.508929629628</v>
      </c>
      <c r="B149" s="7" t="s">
        <v>66</v>
      </c>
      <c r="C149" s="6" t="s">
        <v>252</v>
      </c>
      <c r="D149" s="7" t="s">
        <v>256</v>
      </c>
      <c r="E149" s="8">
        <v>5</v>
      </c>
      <c r="F149" s="7">
        <v>6984733</v>
      </c>
      <c r="G149" s="7" t="s">
        <v>117</v>
      </c>
      <c r="H149" s="7" t="s">
        <v>69</v>
      </c>
      <c r="I149" s="7" t="s">
        <v>44</v>
      </c>
      <c r="J149" s="19" t="str">
        <f>IFERROR(INDEX('Employee Info'!$C$3:$E$200,MATCH(Data7[[#This Row],[Name:]],'Employee Info'!$B$3:$B$200,0),MATCH(Data7[[#This Row],[Hours Type:]],'Employee Info'!$C$2:$E$2,0)),"")</f>
        <v/>
      </c>
      <c r="K149" s="19" t="str">
        <f>IFERROR(INDEX('Employee Info'!$C$3:$J$200,MATCH(Data7[[#This Row],[Name:]],'Employee Info'!$B$3:$B$200,0),MATCH(Data7[[#Headers],[Truck]],'Employee Info'!$C$2:$J$2,0)),"")</f>
        <v/>
      </c>
      <c r="L149" s="19" t="str">
        <f>IFERROR(INDEX('Employee Info'!$C$3:$J$200,MATCH(Data7[[#This Row],[Name:]],'Employee Info'!$B$3:$B$200,0),MATCH(Data7[[#Headers],[Phone]],'Employee Info'!$C$2:$J$2,0)),"")</f>
        <v/>
      </c>
      <c r="M149" s="19" t="str">
        <f>IFERROR(INDEX('Employee Info'!$C$3:$J$200,MATCH(Data7[[#This Row],[Name:]],'Employee Info'!$B$3:$B$200,0),MATCH(Data7[[#Headers],[Tech]],'Employee Info'!$C$2:$J$2,0)),"")</f>
        <v/>
      </c>
      <c r="N149" s="19" t="str">
        <f>IFERROR(INDEX('Employee Info'!$C$3:$J$200,MATCH(Data7[[#This Row],[Name:]],'Employee Info'!$B$3:$B$200,0),MATCH(Data7[[#Headers],[Other]],'Employee Info'!$C$2:$J$2,0)),"")</f>
        <v/>
      </c>
      <c r="O149" s="19">
        <f>IFERROR((Data7[[#This Row],[Hours:]]*SUM(Data7[[#This Row],[Rate]:[Other]])),"")</f>
        <v>0</v>
      </c>
      <c r="P149" s="7" t="str">
        <f>IF(Data7[[#This Row],[WO'#:]]="","Riley #","WO#")</f>
        <v>WO#</v>
      </c>
      <c r="Q149" s="7">
        <f>IFERROR(WEEKNUM(Data7[[#This Row],[Date:]]),"")</f>
        <v>6</v>
      </c>
      <c r="R149" s="6">
        <f t="shared" si="6"/>
        <v>45326</v>
      </c>
      <c r="S149" s="6">
        <f>Data7[[#This Row],[Week Start]]+7</f>
        <v>45333</v>
      </c>
      <c r="T149" s="7" t="str">
        <f t="shared" si="7"/>
        <v>2/4/2024 - 2/11/2024</v>
      </c>
      <c r="U149" s="7" t="str">
        <f t="shared" si="8"/>
        <v>Time Card</v>
      </c>
      <c r="V149" s="8" t="str">
        <f>RIGHT(TEXT(Data7[[#This Row],[Date:]],"mmddyyyy"),4)</f>
        <v>2024</v>
      </c>
      <c r="W149" s="8" t="str">
        <f>MID(TEXT(Data7[[#This Row],[Date:]],"mmddyyyy"),3,2)</f>
        <v>06</v>
      </c>
      <c r="X149" s="8" t="str">
        <f>LEFT(TEXT(Data7[[#This Row],[Date:]],"mmddyyyy"),2)</f>
        <v>02</v>
      </c>
      <c r="Y149" s="6">
        <f>DATE(Data7[[#This Row],[Year]],Data7[[#This Row],[Month]],Data7[[#This Row],[Day]])</f>
        <v>45328</v>
      </c>
    </row>
    <row r="150" spans="1:25">
      <c r="A150" s="5">
        <v>45364.453007060183</v>
      </c>
      <c r="B150" s="7" t="s">
        <v>76</v>
      </c>
      <c r="C150" s="6" t="s">
        <v>252</v>
      </c>
      <c r="D150" s="7" t="s">
        <v>156</v>
      </c>
      <c r="E150" s="8">
        <v>5</v>
      </c>
      <c r="F150" s="7">
        <v>7075854</v>
      </c>
      <c r="G150" s="7" t="s">
        <v>68</v>
      </c>
      <c r="H150" s="7" t="s">
        <v>69</v>
      </c>
      <c r="I150" s="7" t="s">
        <v>44</v>
      </c>
      <c r="J150" s="19" t="str">
        <f>IFERROR(INDEX('Employee Info'!$C$3:$E$200,MATCH(Data7[[#This Row],[Name:]],'Employee Info'!$B$3:$B$200,0),MATCH(Data7[[#This Row],[Hours Type:]],'Employee Info'!$C$2:$E$2,0)),"")</f>
        <v/>
      </c>
      <c r="K150" s="19" t="str">
        <f>IFERROR(INDEX('Employee Info'!$C$3:$J$200,MATCH(Data7[[#This Row],[Name:]],'Employee Info'!$B$3:$B$200,0),MATCH(Data7[[#Headers],[Truck]],'Employee Info'!$C$2:$J$2,0)),"")</f>
        <v/>
      </c>
      <c r="L150" s="19" t="str">
        <f>IFERROR(INDEX('Employee Info'!$C$3:$J$200,MATCH(Data7[[#This Row],[Name:]],'Employee Info'!$B$3:$B$200,0),MATCH(Data7[[#Headers],[Phone]],'Employee Info'!$C$2:$J$2,0)),"")</f>
        <v/>
      </c>
      <c r="M150" s="19" t="str">
        <f>IFERROR(INDEX('Employee Info'!$C$3:$J$200,MATCH(Data7[[#This Row],[Name:]],'Employee Info'!$B$3:$B$200,0),MATCH(Data7[[#Headers],[Tech]],'Employee Info'!$C$2:$J$2,0)),"")</f>
        <v/>
      </c>
      <c r="N150" s="19" t="str">
        <f>IFERROR(INDEX('Employee Info'!$C$3:$J$200,MATCH(Data7[[#This Row],[Name:]],'Employee Info'!$B$3:$B$200,0),MATCH(Data7[[#Headers],[Other]],'Employee Info'!$C$2:$J$2,0)),"")</f>
        <v/>
      </c>
      <c r="O150" s="19">
        <f>IFERROR((Data7[[#This Row],[Hours:]]*SUM(Data7[[#This Row],[Rate]:[Other]])),"")</f>
        <v>0</v>
      </c>
      <c r="P150" s="7" t="str">
        <f>IF(Data7[[#This Row],[WO'#:]]="","Riley #","WO#")</f>
        <v>WO#</v>
      </c>
      <c r="Q150" s="7">
        <f>IFERROR(WEEKNUM(Data7[[#This Row],[Date:]]),"")</f>
        <v>6</v>
      </c>
      <c r="R150" s="6">
        <f t="shared" si="6"/>
        <v>45326</v>
      </c>
      <c r="S150" s="6">
        <f>Data7[[#This Row],[Week Start]]+7</f>
        <v>45333</v>
      </c>
      <c r="T150" s="7" t="str">
        <f t="shared" si="7"/>
        <v>2/4/2024 - 2/11/2024</v>
      </c>
      <c r="U150" s="7" t="str">
        <f t="shared" si="8"/>
        <v>Time Card</v>
      </c>
      <c r="V150" s="8" t="str">
        <f>RIGHT(TEXT(Data7[[#This Row],[Date:]],"mmddyyyy"),4)</f>
        <v>2024</v>
      </c>
      <c r="W150" s="8" t="str">
        <f>MID(TEXT(Data7[[#This Row],[Date:]],"mmddyyyy"),3,2)</f>
        <v>06</v>
      </c>
      <c r="X150" s="8" t="str">
        <f>LEFT(TEXT(Data7[[#This Row],[Date:]],"mmddyyyy"),2)</f>
        <v>02</v>
      </c>
      <c r="Y150" s="6">
        <f>DATE(Data7[[#This Row],[Year]],Data7[[#This Row],[Month]],Data7[[#This Row],[Day]])</f>
        <v>45328</v>
      </c>
    </row>
    <row r="151" spans="1:25">
      <c r="A151" s="5">
        <v>45328.580275</v>
      </c>
      <c r="B151" s="7" t="s">
        <v>35</v>
      </c>
      <c r="C151" s="6" t="s">
        <v>252</v>
      </c>
      <c r="D151" s="7" t="s">
        <v>257</v>
      </c>
      <c r="E151" s="8">
        <v>3</v>
      </c>
      <c r="F151" s="7" t="s">
        <v>68</v>
      </c>
      <c r="G151" s="7" t="s">
        <v>68</v>
      </c>
      <c r="H151" s="7" t="s">
        <v>198</v>
      </c>
      <c r="I151" s="7" t="s">
        <v>44</v>
      </c>
      <c r="J151" s="19" t="str">
        <f>IFERROR(INDEX('Employee Info'!$C$3:$E$200,MATCH(Data7[[#This Row],[Name:]],'Employee Info'!$B$3:$B$200,0),MATCH(Data7[[#This Row],[Hours Type:]],'Employee Info'!$C$2:$E$2,0)),"")</f>
        <v/>
      </c>
      <c r="K151" s="19" t="str">
        <f>IFERROR(INDEX('Employee Info'!$C$3:$J$200,MATCH(Data7[[#This Row],[Name:]],'Employee Info'!$B$3:$B$200,0),MATCH(Data7[[#Headers],[Truck]],'Employee Info'!$C$2:$J$2,0)),"")</f>
        <v/>
      </c>
      <c r="L151" s="19" t="str">
        <f>IFERROR(INDEX('Employee Info'!$C$3:$J$200,MATCH(Data7[[#This Row],[Name:]],'Employee Info'!$B$3:$B$200,0),MATCH(Data7[[#Headers],[Phone]],'Employee Info'!$C$2:$J$2,0)),"")</f>
        <v/>
      </c>
      <c r="M151" s="19" t="str">
        <f>IFERROR(INDEX('Employee Info'!$C$3:$J$200,MATCH(Data7[[#This Row],[Name:]],'Employee Info'!$B$3:$B$200,0),MATCH(Data7[[#Headers],[Tech]],'Employee Info'!$C$2:$J$2,0)),"")</f>
        <v/>
      </c>
      <c r="N151" s="19" t="str">
        <f>IFERROR(INDEX('Employee Info'!$C$3:$J$200,MATCH(Data7[[#This Row],[Name:]],'Employee Info'!$B$3:$B$200,0),MATCH(Data7[[#Headers],[Other]],'Employee Info'!$C$2:$J$2,0)),"")</f>
        <v/>
      </c>
      <c r="O151" s="19">
        <f>IFERROR((Data7[[#This Row],[Hours:]]*SUM(Data7[[#This Row],[Rate]:[Other]])),"")</f>
        <v>0</v>
      </c>
      <c r="P151" s="7" t="str">
        <f>IF(Data7[[#This Row],[WO'#:]]="","Riley #","WO#")</f>
        <v>Riley #</v>
      </c>
      <c r="Q151" s="7">
        <f>IFERROR(WEEKNUM(Data7[[#This Row],[Date:]]),"")</f>
        <v>6</v>
      </c>
      <c r="R151" s="6">
        <f t="shared" si="6"/>
        <v>45326</v>
      </c>
      <c r="S151" s="6">
        <f>Data7[[#This Row],[Week Start]]+7</f>
        <v>45333</v>
      </c>
      <c r="T151" s="7" t="str">
        <f t="shared" si="7"/>
        <v>2/4/2024 - 2/11/2024</v>
      </c>
      <c r="U151" s="7" t="str">
        <f t="shared" si="8"/>
        <v>Time Card</v>
      </c>
      <c r="V151" s="8" t="str">
        <f>RIGHT(TEXT(Data7[[#This Row],[Date:]],"mmddyyyy"),4)</f>
        <v>2024</v>
      </c>
      <c r="W151" s="8" t="str">
        <f>MID(TEXT(Data7[[#This Row],[Date:]],"mmddyyyy"),3,2)</f>
        <v>06</v>
      </c>
      <c r="X151" s="8" t="str">
        <f>LEFT(TEXT(Data7[[#This Row],[Date:]],"mmddyyyy"),2)</f>
        <v>02</v>
      </c>
      <c r="Y151" s="6">
        <f>DATE(Data7[[#This Row],[Year]],Data7[[#This Row],[Month]],Data7[[#This Row],[Day]])</f>
        <v>45328</v>
      </c>
    </row>
    <row r="152" spans="1:25">
      <c r="A152" s="5">
        <v>45331.507598611111</v>
      </c>
      <c r="B152" s="7" t="s">
        <v>66</v>
      </c>
      <c r="C152" s="6" t="s">
        <v>252</v>
      </c>
      <c r="D152" s="7" t="s">
        <v>251</v>
      </c>
      <c r="E152" s="8">
        <v>1</v>
      </c>
      <c r="F152" s="7" t="s">
        <v>68</v>
      </c>
      <c r="G152" s="7" t="s">
        <v>68</v>
      </c>
      <c r="H152" s="7" t="s">
        <v>198</v>
      </c>
      <c r="I152" s="7" t="s">
        <v>44</v>
      </c>
      <c r="J152" s="19" t="str">
        <f>IFERROR(INDEX('Employee Info'!$C$3:$E$200,MATCH(Data7[[#This Row],[Name:]],'Employee Info'!$B$3:$B$200,0),MATCH(Data7[[#This Row],[Hours Type:]],'Employee Info'!$C$2:$E$2,0)),"")</f>
        <v/>
      </c>
      <c r="K152" s="19" t="str">
        <f>IFERROR(INDEX('Employee Info'!$C$3:$J$200,MATCH(Data7[[#This Row],[Name:]],'Employee Info'!$B$3:$B$200,0),MATCH(Data7[[#Headers],[Truck]],'Employee Info'!$C$2:$J$2,0)),"")</f>
        <v/>
      </c>
      <c r="L152" s="19" t="str">
        <f>IFERROR(INDEX('Employee Info'!$C$3:$J$200,MATCH(Data7[[#This Row],[Name:]],'Employee Info'!$B$3:$B$200,0),MATCH(Data7[[#Headers],[Phone]],'Employee Info'!$C$2:$J$2,0)),"")</f>
        <v/>
      </c>
      <c r="M152" s="19" t="str">
        <f>IFERROR(INDEX('Employee Info'!$C$3:$J$200,MATCH(Data7[[#This Row],[Name:]],'Employee Info'!$B$3:$B$200,0),MATCH(Data7[[#Headers],[Tech]],'Employee Info'!$C$2:$J$2,0)),"")</f>
        <v/>
      </c>
      <c r="N152" s="19" t="str">
        <f>IFERROR(INDEX('Employee Info'!$C$3:$J$200,MATCH(Data7[[#This Row],[Name:]],'Employee Info'!$B$3:$B$200,0),MATCH(Data7[[#Headers],[Other]],'Employee Info'!$C$2:$J$2,0)),"")</f>
        <v/>
      </c>
      <c r="O152" s="19">
        <f>IFERROR((Data7[[#This Row],[Hours:]]*SUM(Data7[[#This Row],[Rate]:[Other]])),"")</f>
        <v>0</v>
      </c>
      <c r="P152" s="7" t="str">
        <f>IF(Data7[[#This Row],[WO'#:]]="","Riley #","WO#")</f>
        <v>Riley #</v>
      </c>
      <c r="Q152" s="7">
        <f>IFERROR(WEEKNUM(Data7[[#This Row],[Date:]]),"")</f>
        <v>6</v>
      </c>
      <c r="R152" s="6">
        <f t="shared" si="6"/>
        <v>45326</v>
      </c>
      <c r="S152" s="6">
        <f>Data7[[#This Row],[Week Start]]+7</f>
        <v>45333</v>
      </c>
      <c r="T152" s="7" t="str">
        <f t="shared" si="7"/>
        <v>2/4/2024 - 2/11/2024</v>
      </c>
      <c r="U152" s="7" t="str">
        <f t="shared" si="8"/>
        <v>Time Card</v>
      </c>
      <c r="V152" s="8" t="str">
        <f>RIGHT(TEXT(Data7[[#This Row],[Date:]],"mmddyyyy"),4)</f>
        <v>2024</v>
      </c>
      <c r="W152" s="8" t="str">
        <f>MID(TEXT(Data7[[#This Row],[Date:]],"mmddyyyy"),3,2)</f>
        <v>06</v>
      </c>
      <c r="X152" s="8" t="str">
        <f>LEFT(TEXT(Data7[[#This Row],[Date:]],"mmddyyyy"),2)</f>
        <v>02</v>
      </c>
      <c r="Y152" s="6">
        <f>DATE(Data7[[#This Row],[Year]],Data7[[#This Row],[Month]],Data7[[#This Row],[Day]])</f>
        <v>45328</v>
      </c>
    </row>
    <row r="153" spans="1:25">
      <c r="A153" s="5">
        <v>45329.580660069441</v>
      </c>
      <c r="B153" s="7" t="s">
        <v>31</v>
      </c>
      <c r="C153" s="6" t="s">
        <v>258</v>
      </c>
      <c r="D153" s="7" t="s">
        <v>100</v>
      </c>
      <c r="E153" s="8">
        <v>4</v>
      </c>
      <c r="F153" s="7">
        <v>6984733</v>
      </c>
      <c r="G153" s="7" t="s">
        <v>68</v>
      </c>
      <c r="H153" s="7" t="s">
        <v>69</v>
      </c>
      <c r="I153" s="7" t="s">
        <v>44</v>
      </c>
      <c r="J153" s="19" t="str">
        <f>IFERROR(INDEX('Employee Info'!$C$3:$E$200,MATCH(Data7[[#This Row],[Name:]],'Employee Info'!$B$3:$B$200,0),MATCH(Data7[[#This Row],[Hours Type:]],'Employee Info'!$C$2:$E$2,0)),"")</f>
        <v/>
      </c>
      <c r="K153" s="19" t="str">
        <f>IFERROR(INDEX('Employee Info'!$C$3:$J$200,MATCH(Data7[[#This Row],[Name:]],'Employee Info'!$B$3:$B$200,0),MATCH(Data7[[#Headers],[Truck]],'Employee Info'!$C$2:$J$2,0)),"")</f>
        <v/>
      </c>
      <c r="L153" s="19" t="str">
        <f>IFERROR(INDEX('Employee Info'!$C$3:$J$200,MATCH(Data7[[#This Row],[Name:]],'Employee Info'!$B$3:$B$200,0),MATCH(Data7[[#Headers],[Phone]],'Employee Info'!$C$2:$J$2,0)),"")</f>
        <v/>
      </c>
      <c r="M153" s="19" t="str">
        <f>IFERROR(INDEX('Employee Info'!$C$3:$J$200,MATCH(Data7[[#This Row],[Name:]],'Employee Info'!$B$3:$B$200,0),MATCH(Data7[[#Headers],[Tech]],'Employee Info'!$C$2:$J$2,0)),"")</f>
        <v/>
      </c>
      <c r="N153" s="19" t="str">
        <f>IFERROR(INDEX('Employee Info'!$C$3:$J$200,MATCH(Data7[[#This Row],[Name:]],'Employee Info'!$B$3:$B$200,0),MATCH(Data7[[#Headers],[Other]],'Employee Info'!$C$2:$J$2,0)),"")</f>
        <v/>
      </c>
      <c r="O153" s="19">
        <f>IFERROR((Data7[[#This Row],[Hours:]]*SUM(Data7[[#This Row],[Rate]:[Other]])),"")</f>
        <v>0</v>
      </c>
      <c r="P153" s="7" t="str">
        <f>IF(Data7[[#This Row],[WO'#:]]="","Riley #","WO#")</f>
        <v>WO#</v>
      </c>
      <c r="Q153" s="7">
        <f>IFERROR(WEEKNUM(Data7[[#This Row],[Date:]]),"")</f>
        <v>6</v>
      </c>
      <c r="R153" s="6">
        <f t="shared" si="6"/>
        <v>45326</v>
      </c>
      <c r="S153" s="6">
        <f>Data7[[#This Row],[Week Start]]+7</f>
        <v>45333</v>
      </c>
      <c r="T153" s="7" t="str">
        <f t="shared" si="7"/>
        <v>2/4/2024 - 2/11/2024</v>
      </c>
      <c r="U153" s="7" t="str">
        <f t="shared" si="8"/>
        <v>Time Card</v>
      </c>
      <c r="V153" s="8" t="str">
        <f>RIGHT(TEXT(Data7[[#This Row],[Date:]],"mmddyyyy"),4)</f>
        <v>2024</v>
      </c>
      <c r="W153" s="8" t="str">
        <f>MID(TEXT(Data7[[#This Row],[Date:]],"mmddyyyy"),3,2)</f>
        <v>07</v>
      </c>
      <c r="X153" s="8" t="str">
        <f>LEFT(TEXT(Data7[[#This Row],[Date:]],"mmddyyyy"),2)</f>
        <v>02</v>
      </c>
      <c r="Y153" s="6">
        <f>DATE(Data7[[#This Row],[Year]],Data7[[#This Row],[Month]],Data7[[#This Row],[Day]])</f>
        <v>45329</v>
      </c>
    </row>
    <row r="154" spans="1:25">
      <c r="A154" s="5">
        <v>45331.509985879631</v>
      </c>
      <c r="B154" s="7" t="s">
        <v>66</v>
      </c>
      <c r="C154" s="6" t="s">
        <v>258</v>
      </c>
      <c r="D154" s="7" t="s">
        <v>259</v>
      </c>
      <c r="E154" s="8">
        <v>8</v>
      </c>
      <c r="F154" s="7">
        <v>6984733</v>
      </c>
      <c r="G154" s="7" t="s">
        <v>117</v>
      </c>
      <c r="H154" s="7" t="s">
        <v>69</v>
      </c>
      <c r="I154" s="7" t="s">
        <v>44</v>
      </c>
      <c r="J154" s="19" t="str">
        <f>IFERROR(INDEX('Employee Info'!$C$3:$E$200,MATCH(Data7[[#This Row],[Name:]],'Employee Info'!$B$3:$B$200,0),MATCH(Data7[[#This Row],[Hours Type:]],'Employee Info'!$C$2:$E$2,0)),"")</f>
        <v/>
      </c>
      <c r="K154" s="19" t="str">
        <f>IFERROR(INDEX('Employee Info'!$C$3:$J$200,MATCH(Data7[[#This Row],[Name:]],'Employee Info'!$B$3:$B$200,0),MATCH(Data7[[#Headers],[Truck]],'Employee Info'!$C$2:$J$2,0)),"")</f>
        <v/>
      </c>
      <c r="L154" s="19" t="str">
        <f>IFERROR(INDEX('Employee Info'!$C$3:$J$200,MATCH(Data7[[#This Row],[Name:]],'Employee Info'!$B$3:$B$200,0),MATCH(Data7[[#Headers],[Phone]],'Employee Info'!$C$2:$J$2,0)),"")</f>
        <v/>
      </c>
      <c r="M154" s="19" t="str">
        <f>IFERROR(INDEX('Employee Info'!$C$3:$J$200,MATCH(Data7[[#This Row],[Name:]],'Employee Info'!$B$3:$B$200,0),MATCH(Data7[[#Headers],[Tech]],'Employee Info'!$C$2:$J$2,0)),"")</f>
        <v/>
      </c>
      <c r="N154" s="19" t="str">
        <f>IFERROR(INDEX('Employee Info'!$C$3:$J$200,MATCH(Data7[[#This Row],[Name:]],'Employee Info'!$B$3:$B$200,0),MATCH(Data7[[#Headers],[Other]],'Employee Info'!$C$2:$J$2,0)),"")</f>
        <v/>
      </c>
      <c r="O154" s="19">
        <f>IFERROR((Data7[[#This Row],[Hours:]]*SUM(Data7[[#This Row],[Rate]:[Other]])),"")</f>
        <v>0</v>
      </c>
      <c r="P154" s="7" t="str">
        <f>IF(Data7[[#This Row],[WO'#:]]="","Riley #","WO#")</f>
        <v>WO#</v>
      </c>
      <c r="Q154" s="7">
        <f>IFERROR(WEEKNUM(Data7[[#This Row],[Date:]]),"")</f>
        <v>6</v>
      </c>
      <c r="R154" s="6">
        <f t="shared" si="6"/>
        <v>45326</v>
      </c>
      <c r="S154" s="6">
        <f>Data7[[#This Row],[Week Start]]+7</f>
        <v>45333</v>
      </c>
      <c r="T154" s="7" t="str">
        <f t="shared" si="7"/>
        <v>2/4/2024 - 2/11/2024</v>
      </c>
      <c r="U154" s="7" t="str">
        <f t="shared" si="8"/>
        <v>Time Card</v>
      </c>
      <c r="V154" s="8" t="str">
        <f>RIGHT(TEXT(Data7[[#This Row],[Date:]],"mmddyyyy"),4)</f>
        <v>2024</v>
      </c>
      <c r="W154" s="8" t="str">
        <f>MID(TEXT(Data7[[#This Row],[Date:]],"mmddyyyy"),3,2)</f>
        <v>07</v>
      </c>
      <c r="X154" s="8" t="str">
        <f>LEFT(TEXT(Data7[[#This Row],[Date:]],"mmddyyyy"),2)</f>
        <v>02</v>
      </c>
      <c r="Y154" s="6">
        <f>DATE(Data7[[#This Row],[Year]],Data7[[#This Row],[Month]],Data7[[#This Row],[Day]])</f>
        <v>45329</v>
      </c>
    </row>
    <row r="155" spans="1:25">
      <c r="A155" s="5">
        <v>45331.580170833331</v>
      </c>
      <c r="B155" s="7" t="s">
        <v>35</v>
      </c>
      <c r="C155" s="6" t="s">
        <v>258</v>
      </c>
      <c r="D155" s="7" t="s">
        <v>260</v>
      </c>
      <c r="E155" s="8">
        <v>1</v>
      </c>
      <c r="F155" s="7">
        <v>6984733</v>
      </c>
      <c r="G155" s="7" t="s">
        <v>68</v>
      </c>
      <c r="H155" s="7" t="s">
        <v>69</v>
      </c>
      <c r="I155" s="7" t="s">
        <v>44</v>
      </c>
      <c r="J155" s="19" t="str">
        <f>IFERROR(INDEX('Employee Info'!$C$3:$E$200,MATCH(Data7[[#This Row],[Name:]],'Employee Info'!$B$3:$B$200,0),MATCH(Data7[[#This Row],[Hours Type:]],'Employee Info'!$C$2:$E$2,0)),"")</f>
        <v/>
      </c>
      <c r="K155" s="19" t="str">
        <f>IFERROR(INDEX('Employee Info'!$C$3:$J$200,MATCH(Data7[[#This Row],[Name:]],'Employee Info'!$B$3:$B$200,0),MATCH(Data7[[#Headers],[Truck]],'Employee Info'!$C$2:$J$2,0)),"")</f>
        <v/>
      </c>
      <c r="L155" s="19" t="str">
        <f>IFERROR(INDEX('Employee Info'!$C$3:$J$200,MATCH(Data7[[#This Row],[Name:]],'Employee Info'!$B$3:$B$200,0),MATCH(Data7[[#Headers],[Phone]],'Employee Info'!$C$2:$J$2,0)),"")</f>
        <v/>
      </c>
      <c r="M155" s="19" t="str">
        <f>IFERROR(INDEX('Employee Info'!$C$3:$J$200,MATCH(Data7[[#This Row],[Name:]],'Employee Info'!$B$3:$B$200,0),MATCH(Data7[[#Headers],[Tech]],'Employee Info'!$C$2:$J$2,0)),"")</f>
        <v/>
      </c>
      <c r="N155" s="19" t="str">
        <f>IFERROR(INDEX('Employee Info'!$C$3:$J$200,MATCH(Data7[[#This Row],[Name:]],'Employee Info'!$B$3:$B$200,0),MATCH(Data7[[#Headers],[Other]],'Employee Info'!$C$2:$J$2,0)),"")</f>
        <v/>
      </c>
      <c r="O155" s="19">
        <f>IFERROR((Data7[[#This Row],[Hours:]]*SUM(Data7[[#This Row],[Rate]:[Other]])),"")</f>
        <v>0</v>
      </c>
      <c r="P155" s="7" t="str">
        <f>IF(Data7[[#This Row],[WO'#:]]="","Riley #","WO#")</f>
        <v>WO#</v>
      </c>
      <c r="Q155" s="7">
        <f>IFERROR(WEEKNUM(Data7[[#This Row],[Date:]]),"")</f>
        <v>6</v>
      </c>
      <c r="R155" s="6">
        <f t="shared" si="6"/>
        <v>45326</v>
      </c>
      <c r="S155" s="6">
        <f>Data7[[#This Row],[Week Start]]+7</f>
        <v>45333</v>
      </c>
      <c r="T155" s="7" t="str">
        <f t="shared" si="7"/>
        <v>2/4/2024 - 2/11/2024</v>
      </c>
      <c r="U155" s="7" t="str">
        <f t="shared" si="8"/>
        <v>Time Card</v>
      </c>
      <c r="V155" s="8" t="str">
        <f>RIGHT(TEXT(Data7[[#This Row],[Date:]],"mmddyyyy"),4)</f>
        <v>2024</v>
      </c>
      <c r="W155" s="8" t="str">
        <f>MID(TEXT(Data7[[#This Row],[Date:]],"mmddyyyy"),3,2)</f>
        <v>07</v>
      </c>
      <c r="X155" s="8" t="str">
        <f>LEFT(TEXT(Data7[[#This Row],[Date:]],"mmddyyyy"),2)</f>
        <v>02</v>
      </c>
      <c r="Y155" s="6">
        <f>DATE(Data7[[#This Row],[Year]],Data7[[#This Row],[Month]],Data7[[#This Row],[Day]])</f>
        <v>45329</v>
      </c>
    </row>
    <row r="156" spans="1:25">
      <c r="A156" s="5">
        <v>45331.579579976853</v>
      </c>
      <c r="B156" s="7" t="s">
        <v>35</v>
      </c>
      <c r="C156" s="6" t="s">
        <v>258</v>
      </c>
      <c r="D156" s="7" t="s">
        <v>261</v>
      </c>
      <c r="E156" s="8">
        <v>7</v>
      </c>
      <c r="F156" s="7">
        <v>7049691</v>
      </c>
      <c r="G156" s="7" t="s">
        <v>68</v>
      </c>
      <c r="H156" s="7" t="s">
        <v>69</v>
      </c>
      <c r="I156" s="7" t="s">
        <v>44</v>
      </c>
      <c r="J156" s="19" t="str">
        <f>IFERROR(INDEX('Employee Info'!$C$3:$E$200,MATCH(Data7[[#This Row],[Name:]],'Employee Info'!$B$3:$B$200,0),MATCH(Data7[[#This Row],[Hours Type:]],'Employee Info'!$C$2:$E$2,0)),"")</f>
        <v/>
      </c>
      <c r="K156" s="19" t="str">
        <f>IFERROR(INDEX('Employee Info'!$C$3:$J$200,MATCH(Data7[[#This Row],[Name:]],'Employee Info'!$B$3:$B$200,0),MATCH(Data7[[#Headers],[Truck]],'Employee Info'!$C$2:$J$2,0)),"")</f>
        <v/>
      </c>
      <c r="L156" s="19" t="str">
        <f>IFERROR(INDEX('Employee Info'!$C$3:$J$200,MATCH(Data7[[#This Row],[Name:]],'Employee Info'!$B$3:$B$200,0),MATCH(Data7[[#Headers],[Phone]],'Employee Info'!$C$2:$J$2,0)),"")</f>
        <v/>
      </c>
      <c r="M156" s="19" t="str">
        <f>IFERROR(INDEX('Employee Info'!$C$3:$J$200,MATCH(Data7[[#This Row],[Name:]],'Employee Info'!$B$3:$B$200,0),MATCH(Data7[[#Headers],[Tech]],'Employee Info'!$C$2:$J$2,0)),"")</f>
        <v/>
      </c>
      <c r="N156" s="19" t="str">
        <f>IFERROR(INDEX('Employee Info'!$C$3:$J$200,MATCH(Data7[[#This Row],[Name:]],'Employee Info'!$B$3:$B$200,0),MATCH(Data7[[#Headers],[Other]],'Employee Info'!$C$2:$J$2,0)),"")</f>
        <v/>
      </c>
      <c r="O156" s="19">
        <f>IFERROR((Data7[[#This Row],[Hours:]]*SUM(Data7[[#This Row],[Rate]:[Other]])),"")</f>
        <v>0</v>
      </c>
      <c r="P156" s="7" t="str">
        <f>IF(Data7[[#This Row],[WO'#:]]="","Riley #","WO#")</f>
        <v>WO#</v>
      </c>
      <c r="Q156" s="7">
        <f>IFERROR(WEEKNUM(Data7[[#This Row],[Date:]]),"")</f>
        <v>6</v>
      </c>
      <c r="R156" s="6">
        <f t="shared" si="6"/>
        <v>45326</v>
      </c>
      <c r="S156" s="6">
        <f>Data7[[#This Row],[Week Start]]+7</f>
        <v>45333</v>
      </c>
      <c r="T156" s="7" t="str">
        <f t="shared" si="7"/>
        <v>2/4/2024 - 2/11/2024</v>
      </c>
      <c r="U156" s="7" t="str">
        <f t="shared" si="8"/>
        <v>Time Card</v>
      </c>
      <c r="V156" s="8" t="str">
        <f>RIGHT(TEXT(Data7[[#This Row],[Date:]],"mmddyyyy"),4)</f>
        <v>2024</v>
      </c>
      <c r="W156" s="8" t="str">
        <f>MID(TEXT(Data7[[#This Row],[Date:]],"mmddyyyy"),3,2)</f>
        <v>07</v>
      </c>
      <c r="X156" s="8" t="str">
        <f>LEFT(TEXT(Data7[[#This Row],[Date:]],"mmddyyyy"),2)</f>
        <v>02</v>
      </c>
      <c r="Y156" s="6">
        <f>DATE(Data7[[#This Row],[Year]],Data7[[#This Row],[Month]],Data7[[#This Row],[Day]])</f>
        <v>45329</v>
      </c>
    </row>
    <row r="157" spans="1:25">
      <c r="A157" s="5">
        <v>45364.453312731479</v>
      </c>
      <c r="B157" s="7" t="s">
        <v>76</v>
      </c>
      <c r="C157" s="6" t="s">
        <v>258</v>
      </c>
      <c r="D157" s="7" t="s">
        <v>156</v>
      </c>
      <c r="E157" s="8">
        <v>3</v>
      </c>
      <c r="F157" s="7">
        <v>7075854</v>
      </c>
      <c r="G157" s="7" t="s">
        <v>68</v>
      </c>
      <c r="H157" s="7" t="s">
        <v>69</v>
      </c>
      <c r="I157" s="7" t="s">
        <v>44</v>
      </c>
      <c r="J157" s="19" t="str">
        <f>IFERROR(INDEX('Employee Info'!$C$3:$E$200,MATCH(Data7[[#This Row],[Name:]],'Employee Info'!$B$3:$B$200,0),MATCH(Data7[[#This Row],[Hours Type:]],'Employee Info'!$C$2:$E$2,0)),"")</f>
        <v/>
      </c>
      <c r="K157" s="19" t="str">
        <f>IFERROR(INDEX('Employee Info'!$C$3:$J$200,MATCH(Data7[[#This Row],[Name:]],'Employee Info'!$B$3:$B$200,0),MATCH(Data7[[#Headers],[Truck]],'Employee Info'!$C$2:$J$2,0)),"")</f>
        <v/>
      </c>
      <c r="L157" s="19" t="str">
        <f>IFERROR(INDEX('Employee Info'!$C$3:$J$200,MATCH(Data7[[#This Row],[Name:]],'Employee Info'!$B$3:$B$200,0),MATCH(Data7[[#Headers],[Phone]],'Employee Info'!$C$2:$J$2,0)),"")</f>
        <v/>
      </c>
      <c r="M157" s="19" t="str">
        <f>IFERROR(INDEX('Employee Info'!$C$3:$J$200,MATCH(Data7[[#This Row],[Name:]],'Employee Info'!$B$3:$B$200,0),MATCH(Data7[[#Headers],[Tech]],'Employee Info'!$C$2:$J$2,0)),"")</f>
        <v/>
      </c>
      <c r="N157" s="19" t="str">
        <f>IFERROR(INDEX('Employee Info'!$C$3:$J$200,MATCH(Data7[[#This Row],[Name:]],'Employee Info'!$B$3:$B$200,0),MATCH(Data7[[#Headers],[Other]],'Employee Info'!$C$2:$J$2,0)),"")</f>
        <v/>
      </c>
      <c r="O157" s="19">
        <f>IFERROR((Data7[[#This Row],[Hours:]]*SUM(Data7[[#This Row],[Rate]:[Other]])),"")</f>
        <v>0</v>
      </c>
      <c r="P157" s="7" t="str">
        <f>IF(Data7[[#This Row],[WO'#:]]="","Riley #","WO#")</f>
        <v>WO#</v>
      </c>
      <c r="Q157" s="7">
        <f>IFERROR(WEEKNUM(Data7[[#This Row],[Date:]]),"")</f>
        <v>6</v>
      </c>
      <c r="R157" s="6">
        <f t="shared" si="6"/>
        <v>45326</v>
      </c>
      <c r="S157" s="6">
        <f>Data7[[#This Row],[Week Start]]+7</f>
        <v>45333</v>
      </c>
      <c r="T157" s="7" t="str">
        <f t="shared" si="7"/>
        <v>2/4/2024 - 2/11/2024</v>
      </c>
      <c r="U157" s="7" t="str">
        <f t="shared" si="8"/>
        <v>Time Card</v>
      </c>
      <c r="V157" s="8" t="str">
        <f>RIGHT(TEXT(Data7[[#This Row],[Date:]],"mmddyyyy"),4)</f>
        <v>2024</v>
      </c>
      <c r="W157" s="8" t="str">
        <f>MID(TEXT(Data7[[#This Row],[Date:]],"mmddyyyy"),3,2)</f>
        <v>07</v>
      </c>
      <c r="X157" s="8" t="str">
        <f>LEFT(TEXT(Data7[[#This Row],[Date:]],"mmddyyyy"),2)</f>
        <v>02</v>
      </c>
      <c r="Y157" s="6">
        <f>DATE(Data7[[#This Row],[Year]],Data7[[#This Row],[Month]],Data7[[#This Row],[Day]])</f>
        <v>45329</v>
      </c>
    </row>
    <row r="158" spans="1:25">
      <c r="A158" s="5">
        <v>45329.58171273148</v>
      </c>
      <c r="B158" s="7" t="s">
        <v>31</v>
      </c>
      <c r="C158" s="6" t="s">
        <v>258</v>
      </c>
      <c r="D158" s="7" t="s">
        <v>263</v>
      </c>
      <c r="E158" s="8">
        <v>1</v>
      </c>
      <c r="F158" s="7" t="s">
        <v>68</v>
      </c>
      <c r="G158" s="7" t="s">
        <v>68</v>
      </c>
      <c r="H158" s="7" t="s">
        <v>92</v>
      </c>
      <c r="I158" s="7" t="s">
        <v>44</v>
      </c>
      <c r="J158" s="19" t="str">
        <f>IFERROR(INDEX('Employee Info'!$C$3:$E$200,MATCH(Data7[[#This Row],[Name:]],'Employee Info'!$B$3:$B$200,0),MATCH(Data7[[#This Row],[Hours Type:]],'Employee Info'!$C$2:$E$2,0)),"")</f>
        <v/>
      </c>
      <c r="K158" s="19" t="str">
        <f>IFERROR(INDEX('Employee Info'!$C$3:$J$200,MATCH(Data7[[#This Row],[Name:]],'Employee Info'!$B$3:$B$200,0),MATCH(Data7[[#Headers],[Truck]],'Employee Info'!$C$2:$J$2,0)),"")</f>
        <v/>
      </c>
      <c r="L158" s="19" t="str">
        <f>IFERROR(INDEX('Employee Info'!$C$3:$J$200,MATCH(Data7[[#This Row],[Name:]],'Employee Info'!$B$3:$B$200,0),MATCH(Data7[[#Headers],[Phone]],'Employee Info'!$C$2:$J$2,0)),"")</f>
        <v/>
      </c>
      <c r="M158" s="19" t="str">
        <f>IFERROR(INDEX('Employee Info'!$C$3:$J$200,MATCH(Data7[[#This Row],[Name:]],'Employee Info'!$B$3:$B$200,0),MATCH(Data7[[#Headers],[Tech]],'Employee Info'!$C$2:$J$2,0)),"")</f>
        <v/>
      </c>
      <c r="N158" s="19" t="str">
        <f>IFERROR(INDEX('Employee Info'!$C$3:$J$200,MATCH(Data7[[#This Row],[Name:]],'Employee Info'!$B$3:$B$200,0),MATCH(Data7[[#Headers],[Other]],'Employee Info'!$C$2:$J$2,0)),"")</f>
        <v/>
      </c>
      <c r="O158" s="19">
        <f>IFERROR((Data7[[#This Row],[Hours:]]*SUM(Data7[[#This Row],[Rate]:[Other]])),"")</f>
        <v>0</v>
      </c>
      <c r="P158" s="7" t="str">
        <f>IF(Data7[[#This Row],[WO'#:]]="","Riley #","WO#")</f>
        <v>Riley #</v>
      </c>
      <c r="Q158" s="7">
        <f>IFERROR(WEEKNUM(Data7[[#This Row],[Date:]]),"")</f>
        <v>6</v>
      </c>
      <c r="R158" s="6">
        <f t="shared" si="6"/>
        <v>45326</v>
      </c>
      <c r="S158" s="6">
        <f>Data7[[#This Row],[Week Start]]+7</f>
        <v>45333</v>
      </c>
      <c r="T158" s="7" t="str">
        <f t="shared" si="7"/>
        <v>2/4/2024 - 2/11/2024</v>
      </c>
      <c r="U158" s="7" t="str">
        <f t="shared" si="8"/>
        <v>Time Card</v>
      </c>
      <c r="V158" s="8" t="str">
        <f>RIGHT(TEXT(Data7[[#This Row],[Date:]],"mmddyyyy"),4)</f>
        <v>2024</v>
      </c>
      <c r="W158" s="8" t="str">
        <f>MID(TEXT(Data7[[#This Row],[Date:]],"mmddyyyy"),3,2)</f>
        <v>07</v>
      </c>
      <c r="X158" s="8" t="str">
        <f>LEFT(TEXT(Data7[[#This Row],[Date:]],"mmddyyyy"),2)</f>
        <v>02</v>
      </c>
      <c r="Y158" s="6">
        <f>DATE(Data7[[#This Row],[Year]],Data7[[#This Row],[Month]],Data7[[#This Row],[Day]])</f>
        <v>45329</v>
      </c>
    </row>
    <row r="159" spans="1:25">
      <c r="A159" s="5">
        <v>45329.579890740744</v>
      </c>
      <c r="B159" s="7" t="s">
        <v>31</v>
      </c>
      <c r="C159" s="6" t="s">
        <v>258</v>
      </c>
      <c r="D159" s="7" t="s">
        <v>262</v>
      </c>
      <c r="E159" s="8">
        <v>3</v>
      </c>
      <c r="F159" s="7" t="s">
        <v>68</v>
      </c>
      <c r="G159" s="7" t="s">
        <v>68</v>
      </c>
      <c r="H159" s="7" t="s">
        <v>198</v>
      </c>
      <c r="I159" s="7" t="s">
        <v>44</v>
      </c>
      <c r="J159" s="19" t="str">
        <f>IFERROR(INDEX('Employee Info'!$C$3:$E$200,MATCH(Data7[[#This Row],[Name:]],'Employee Info'!$B$3:$B$200,0),MATCH(Data7[[#This Row],[Hours Type:]],'Employee Info'!$C$2:$E$2,0)),"")</f>
        <v/>
      </c>
      <c r="K159" s="19" t="str">
        <f>IFERROR(INDEX('Employee Info'!$C$3:$J$200,MATCH(Data7[[#This Row],[Name:]],'Employee Info'!$B$3:$B$200,0),MATCH(Data7[[#Headers],[Truck]],'Employee Info'!$C$2:$J$2,0)),"")</f>
        <v/>
      </c>
      <c r="L159" s="19" t="str">
        <f>IFERROR(INDEX('Employee Info'!$C$3:$J$200,MATCH(Data7[[#This Row],[Name:]],'Employee Info'!$B$3:$B$200,0),MATCH(Data7[[#Headers],[Phone]],'Employee Info'!$C$2:$J$2,0)),"")</f>
        <v/>
      </c>
      <c r="M159" s="19" t="str">
        <f>IFERROR(INDEX('Employee Info'!$C$3:$J$200,MATCH(Data7[[#This Row],[Name:]],'Employee Info'!$B$3:$B$200,0),MATCH(Data7[[#Headers],[Tech]],'Employee Info'!$C$2:$J$2,0)),"")</f>
        <v/>
      </c>
      <c r="N159" s="19" t="str">
        <f>IFERROR(INDEX('Employee Info'!$C$3:$J$200,MATCH(Data7[[#This Row],[Name:]],'Employee Info'!$B$3:$B$200,0),MATCH(Data7[[#Headers],[Other]],'Employee Info'!$C$2:$J$2,0)),"")</f>
        <v/>
      </c>
      <c r="O159" s="19">
        <f>IFERROR((Data7[[#This Row],[Hours:]]*SUM(Data7[[#This Row],[Rate]:[Other]])),"")</f>
        <v>0</v>
      </c>
      <c r="P159" s="7" t="str">
        <f>IF(Data7[[#This Row],[WO'#:]]="","Riley #","WO#")</f>
        <v>Riley #</v>
      </c>
      <c r="Q159" s="7">
        <f>IFERROR(WEEKNUM(Data7[[#This Row],[Date:]]),"")</f>
        <v>6</v>
      </c>
      <c r="R159" s="6">
        <f t="shared" si="6"/>
        <v>45326</v>
      </c>
      <c r="S159" s="6">
        <f>Data7[[#This Row],[Week Start]]+7</f>
        <v>45333</v>
      </c>
      <c r="T159" s="7" t="str">
        <f t="shared" si="7"/>
        <v>2/4/2024 - 2/11/2024</v>
      </c>
      <c r="U159" s="7" t="str">
        <f t="shared" si="8"/>
        <v>Time Card</v>
      </c>
      <c r="V159" s="8" t="str">
        <f>RIGHT(TEXT(Data7[[#This Row],[Date:]],"mmddyyyy"),4)</f>
        <v>2024</v>
      </c>
      <c r="W159" s="8" t="str">
        <f>MID(TEXT(Data7[[#This Row],[Date:]],"mmddyyyy"),3,2)</f>
        <v>07</v>
      </c>
      <c r="X159" s="8" t="str">
        <f>LEFT(TEXT(Data7[[#This Row],[Date:]],"mmddyyyy"),2)</f>
        <v>02</v>
      </c>
      <c r="Y159" s="6">
        <f>DATE(Data7[[#This Row],[Year]],Data7[[#This Row],[Month]],Data7[[#This Row],[Day]])</f>
        <v>45329</v>
      </c>
    </row>
    <row r="160" spans="1:25">
      <c r="A160" s="5">
        <v>45331.510852662039</v>
      </c>
      <c r="B160" s="7" t="s">
        <v>66</v>
      </c>
      <c r="C160" s="6" t="s">
        <v>264</v>
      </c>
      <c r="D160" s="7" t="s">
        <v>265</v>
      </c>
      <c r="E160" s="8">
        <v>2</v>
      </c>
      <c r="F160" s="7">
        <v>6984733</v>
      </c>
      <c r="G160" s="7" t="s">
        <v>117</v>
      </c>
      <c r="H160" s="7" t="s">
        <v>69</v>
      </c>
      <c r="I160" s="7" t="s">
        <v>44</v>
      </c>
      <c r="J160" s="19" t="str">
        <f>IFERROR(INDEX('Employee Info'!$C$3:$E$200,MATCH(Data7[[#This Row],[Name:]],'Employee Info'!$B$3:$B$200,0),MATCH(Data7[[#This Row],[Hours Type:]],'Employee Info'!$C$2:$E$2,0)),"")</f>
        <v/>
      </c>
      <c r="K160" s="19" t="str">
        <f>IFERROR(INDEX('Employee Info'!$C$3:$J$200,MATCH(Data7[[#This Row],[Name:]],'Employee Info'!$B$3:$B$200,0),MATCH(Data7[[#Headers],[Truck]],'Employee Info'!$C$2:$J$2,0)),"")</f>
        <v/>
      </c>
      <c r="L160" s="19" t="str">
        <f>IFERROR(INDEX('Employee Info'!$C$3:$J$200,MATCH(Data7[[#This Row],[Name:]],'Employee Info'!$B$3:$B$200,0),MATCH(Data7[[#Headers],[Phone]],'Employee Info'!$C$2:$J$2,0)),"")</f>
        <v/>
      </c>
      <c r="M160" s="19" t="str">
        <f>IFERROR(INDEX('Employee Info'!$C$3:$J$200,MATCH(Data7[[#This Row],[Name:]],'Employee Info'!$B$3:$B$200,0),MATCH(Data7[[#Headers],[Tech]],'Employee Info'!$C$2:$J$2,0)),"")</f>
        <v/>
      </c>
      <c r="N160" s="19" t="str">
        <f>IFERROR(INDEX('Employee Info'!$C$3:$J$200,MATCH(Data7[[#This Row],[Name:]],'Employee Info'!$B$3:$B$200,0),MATCH(Data7[[#Headers],[Other]],'Employee Info'!$C$2:$J$2,0)),"")</f>
        <v/>
      </c>
      <c r="O160" s="19">
        <f>IFERROR((Data7[[#This Row],[Hours:]]*SUM(Data7[[#This Row],[Rate]:[Other]])),"")</f>
        <v>0</v>
      </c>
      <c r="P160" s="7" t="str">
        <f>IF(Data7[[#This Row],[WO'#:]]="","Riley #","WO#")</f>
        <v>WO#</v>
      </c>
      <c r="Q160" s="7">
        <f>IFERROR(WEEKNUM(Data7[[#This Row],[Date:]]),"")</f>
        <v>6</v>
      </c>
      <c r="R160" s="6">
        <f t="shared" si="6"/>
        <v>45326</v>
      </c>
      <c r="S160" s="6">
        <f>Data7[[#This Row],[Week Start]]+7</f>
        <v>45333</v>
      </c>
      <c r="T160" s="7" t="str">
        <f t="shared" si="7"/>
        <v>2/4/2024 - 2/11/2024</v>
      </c>
      <c r="U160" s="7" t="str">
        <f t="shared" si="8"/>
        <v>Time Card</v>
      </c>
      <c r="V160" s="8" t="str">
        <f>RIGHT(TEXT(Data7[[#This Row],[Date:]],"mmddyyyy"),4)</f>
        <v>2024</v>
      </c>
      <c r="W160" s="8" t="str">
        <f>MID(TEXT(Data7[[#This Row],[Date:]],"mmddyyyy"),3,2)</f>
        <v>08</v>
      </c>
      <c r="X160" s="8" t="str">
        <f>LEFT(TEXT(Data7[[#This Row],[Date:]],"mmddyyyy"),2)</f>
        <v>02</v>
      </c>
      <c r="Y160" s="6">
        <f>DATE(Data7[[#This Row],[Year]],Data7[[#This Row],[Month]],Data7[[#This Row],[Day]])</f>
        <v>45330</v>
      </c>
    </row>
    <row r="161" spans="1:25">
      <c r="A161" s="5">
        <v>45364.453917245373</v>
      </c>
      <c r="B161" s="7" t="s">
        <v>76</v>
      </c>
      <c r="C161" s="6" t="s">
        <v>264</v>
      </c>
      <c r="D161" s="7" t="s">
        <v>156</v>
      </c>
      <c r="E161" s="8">
        <v>1</v>
      </c>
      <c r="F161" s="7">
        <v>6984733</v>
      </c>
      <c r="G161" s="7" t="s">
        <v>68</v>
      </c>
      <c r="H161" s="7" t="s">
        <v>69</v>
      </c>
      <c r="I161" s="7" t="s">
        <v>44</v>
      </c>
      <c r="J161" s="19" t="str">
        <f>IFERROR(INDEX('Employee Info'!$C$3:$E$200,MATCH(Data7[[#This Row],[Name:]],'Employee Info'!$B$3:$B$200,0),MATCH(Data7[[#This Row],[Hours Type:]],'Employee Info'!$C$2:$E$2,0)),"")</f>
        <v/>
      </c>
      <c r="K161" s="19" t="str">
        <f>IFERROR(INDEX('Employee Info'!$C$3:$J$200,MATCH(Data7[[#This Row],[Name:]],'Employee Info'!$B$3:$B$200,0),MATCH(Data7[[#Headers],[Truck]],'Employee Info'!$C$2:$J$2,0)),"")</f>
        <v/>
      </c>
      <c r="L161" s="19" t="str">
        <f>IFERROR(INDEX('Employee Info'!$C$3:$J$200,MATCH(Data7[[#This Row],[Name:]],'Employee Info'!$B$3:$B$200,0),MATCH(Data7[[#Headers],[Phone]],'Employee Info'!$C$2:$J$2,0)),"")</f>
        <v/>
      </c>
      <c r="M161" s="19" t="str">
        <f>IFERROR(INDEX('Employee Info'!$C$3:$J$200,MATCH(Data7[[#This Row],[Name:]],'Employee Info'!$B$3:$B$200,0),MATCH(Data7[[#Headers],[Tech]],'Employee Info'!$C$2:$J$2,0)),"")</f>
        <v/>
      </c>
      <c r="N161" s="19" t="str">
        <f>IFERROR(INDEX('Employee Info'!$C$3:$J$200,MATCH(Data7[[#This Row],[Name:]],'Employee Info'!$B$3:$B$200,0),MATCH(Data7[[#Headers],[Other]],'Employee Info'!$C$2:$J$2,0)),"")</f>
        <v/>
      </c>
      <c r="O161" s="19">
        <f>IFERROR((Data7[[#This Row],[Hours:]]*SUM(Data7[[#This Row],[Rate]:[Other]])),"")</f>
        <v>0</v>
      </c>
      <c r="P161" s="7" t="str">
        <f>IF(Data7[[#This Row],[WO'#:]]="","Riley #","WO#")</f>
        <v>WO#</v>
      </c>
      <c r="Q161" s="7">
        <f>IFERROR(WEEKNUM(Data7[[#This Row],[Date:]]),"")</f>
        <v>6</v>
      </c>
      <c r="R161" s="6">
        <f t="shared" si="6"/>
        <v>45326</v>
      </c>
      <c r="S161" s="6">
        <f>Data7[[#This Row],[Week Start]]+7</f>
        <v>45333</v>
      </c>
      <c r="T161" s="7" t="str">
        <f t="shared" si="7"/>
        <v>2/4/2024 - 2/11/2024</v>
      </c>
      <c r="U161" s="7" t="str">
        <f t="shared" si="8"/>
        <v>Time Card</v>
      </c>
      <c r="V161" s="8" t="str">
        <f>RIGHT(TEXT(Data7[[#This Row],[Date:]],"mmddyyyy"),4)</f>
        <v>2024</v>
      </c>
      <c r="W161" s="8" t="str">
        <f>MID(TEXT(Data7[[#This Row],[Date:]],"mmddyyyy"),3,2)</f>
        <v>08</v>
      </c>
      <c r="X161" s="8" t="str">
        <f>LEFT(TEXT(Data7[[#This Row],[Date:]],"mmddyyyy"),2)</f>
        <v>02</v>
      </c>
      <c r="Y161" s="6">
        <f>DATE(Data7[[#This Row],[Year]],Data7[[#This Row],[Month]],Data7[[#This Row],[Day]])</f>
        <v>45330</v>
      </c>
    </row>
    <row r="162" spans="1:25">
      <c r="A162" s="5">
        <v>45331.539748842595</v>
      </c>
      <c r="B162" s="7" t="s">
        <v>66</v>
      </c>
      <c r="C162" s="6" t="s">
        <v>264</v>
      </c>
      <c r="D162" s="7" t="s">
        <v>266</v>
      </c>
      <c r="E162" s="8">
        <v>6</v>
      </c>
      <c r="F162" s="7">
        <v>7050095</v>
      </c>
      <c r="H162" s="7" t="s">
        <v>69</v>
      </c>
      <c r="I162" s="7" t="s">
        <v>44</v>
      </c>
      <c r="J162" s="19" t="str">
        <f>IFERROR(INDEX('Employee Info'!$C$3:$E$200,MATCH(Data7[[#This Row],[Name:]],'Employee Info'!$B$3:$B$200,0),MATCH(Data7[[#This Row],[Hours Type:]],'Employee Info'!$C$2:$E$2,0)),"")</f>
        <v/>
      </c>
      <c r="K162" s="19" t="str">
        <f>IFERROR(INDEX('Employee Info'!$C$3:$J$200,MATCH(Data7[[#This Row],[Name:]],'Employee Info'!$B$3:$B$200,0),MATCH(Data7[[#Headers],[Truck]],'Employee Info'!$C$2:$J$2,0)),"")</f>
        <v/>
      </c>
      <c r="L162" s="19" t="str">
        <f>IFERROR(INDEX('Employee Info'!$C$3:$J$200,MATCH(Data7[[#This Row],[Name:]],'Employee Info'!$B$3:$B$200,0),MATCH(Data7[[#Headers],[Phone]],'Employee Info'!$C$2:$J$2,0)),"")</f>
        <v/>
      </c>
      <c r="M162" s="19" t="str">
        <f>IFERROR(INDEX('Employee Info'!$C$3:$J$200,MATCH(Data7[[#This Row],[Name:]],'Employee Info'!$B$3:$B$200,0),MATCH(Data7[[#Headers],[Tech]],'Employee Info'!$C$2:$J$2,0)),"")</f>
        <v/>
      </c>
      <c r="N162" s="19" t="str">
        <f>IFERROR(INDEX('Employee Info'!$C$3:$J$200,MATCH(Data7[[#This Row],[Name:]],'Employee Info'!$B$3:$B$200,0),MATCH(Data7[[#Headers],[Other]],'Employee Info'!$C$2:$J$2,0)),"")</f>
        <v/>
      </c>
      <c r="O162" s="19">
        <f>IFERROR((Data7[[#This Row],[Hours:]]*SUM(Data7[[#This Row],[Rate]:[Other]])),"")</f>
        <v>0</v>
      </c>
      <c r="P162" s="7" t="str">
        <f>IF(Data7[[#This Row],[WO'#:]]="","Riley #","WO#")</f>
        <v>WO#</v>
      </c>
      <c r="Q162" s="7">
        <f>IFERROR(WEEKNUM(Data7[[#This Row],[Date:]]),"")</f>
        <v>6</v>
      </c>
      <c r="R162" s="6">
        <f t="shared" si="6"/>
        <v>45326</v>
      </c>
      <c r="S162" s="6">
        <f>Data7[[#This Row],[Week Start]]+7</f>
        <v>45333</v>
      </c>
      <c r="T162" s="7" t="str">
        <f t="shared" si="7"/>
        <v>2/4/2024 - 2/11/2024</v>
      </c>
      <c r="U162" s="7" t="str">
        <f t="shared" si="8"/>
        <v>Time Card</v>
      </c>
      <c r="V162" s="8" t="str">
        <f>RIGHT(TEXT(Data7[[#This Row],[Date:]],"mmddyyyy"),4)</f>
        <v>2024</v>
      </c>
      <c r="W162" s="8" t="str">
        <f>MID(TEXT(Data7[[#This Row],[Date:]],"mmddyyyy"),3,2)</f>
        <v>08</v>
      </c>
      <c r="X162" s="8" t="str">
        <f>LEFT(TEXT(Data7[[#This Row],[Date:]],"mmddyyyy"),2)</f>
        <v>02</v>
      </c>
      <c r="Y162" s="6">
        <f>DATE(Data7[[#This Row],[Year]],Data7[[#This Row],[Month]],Data7[[#This Row],[Day]])</f>
        <v>45330</v>
      </c>
    </row>
    <row r="163" spans="1:25">
      <c r="A163" s="5">
        <v>45330.582815972222</v>
      </c>
      <c r="B163" s="7" t="s">
        <v>31</v>
      </c>
      <c r="C163" s="6" t="s">
        <v>264</v>
      </c>
      <c r="D163" s="7" t="s">
        <v>267</v>
      </c>
      <c r="E163" s="8">
        <v>7</v>
      </c>
      <c r="F163" s="7">
        <v>7050595</v>
      </c>
      <c r="G163" s="7" t="s">
        <v>68</v>
      </c>
      <c r="H163" s="7" t="s">
        <v>69</v>
      </c>
      <c r="I163" s="7" t="s">
        <v>44</v>
      </c>
      <c r="J163" s="19" t="str">
        <f>IFERROR(INDEX('Employee Info'!$C$3:$E$200,MATCH(Data7[[#This Row],[Name:]],'Employee Info'!$B$3:$B$200,0),MATCH(Data7[[#This Row],[Hours Type:]],'Employee Info'!$C$2:$E$2,0)),"")</f>
        <v/>
      </c>
      <c r="K163" s="19" t="str">
        <f>IFERROR(INDEX('Employee Info'!$C$3:$J$200,MATCH(Data7[[#This Row],[Name:]],'Employee Info'!$B$3:$B$200,0),MATCH(Data7[[#Headers],[Truck]],'Employee Info'!$C$2:$J$2,0)),"")</f>
        <v/>
      </c>
      <c r="L163" s="19" t="str">
        <f>IFERROR(INDEX('Employee Info'!$C$3:$J$200,MATCH(Data7[[#This Row],[Name:]],'Employee Info'!$B$3:$B$200,0),MATCH(Data7[[#Headers],[Phone]],'Employee Info'!$C$2:$J$2,0)),"")</f>
        <v/>
      </c>
      <c r="M163" s="19" t="str">
        <f>IFERROR(INDEX('Employee Info'!$C$3:$J$200,MATCH(Data7[[#This Row],[Name:]],'Employee Info'!$B$3:$B$200,0),MATCH(Data7[[#Headers],[Tech]],'Employee Info'!$C$2:$J$2,0)),"")</f>
        <v/>
      </c>
      <c r="N163" s="19" t="str">
        <f>IFERROR(INDEX('Employee Info'!$C$3:$J$200,MATCH(Data7[[#This Row],[Name:]],'Employee Info'!$B$3:$B$200,0),MATCH(Data7[[#Headers],[Other]],'Employee Info'!$C$2:$J$2,0)),"")</f>
        <v/>
      </c>
      <c r="O163" s="19">
        <f>IFERROR((Data7[[#This Row],[Hours:]]*SUM(Data7[[#This Row],[Rate]:[Other]])),"")</f>
        <v>0</v>
      </c>
      <c r="P163" s="7" t="str">
        <f>IF(Data7[[#This Row],[WO'#:]]="","Riley #","WO#")</f>
        <v>WO#</v>
      </c>
      <c r="Q163" s="7">
        <f>IFERROR(WEEKNUM(Data7[[#This Row],[Date:]]),"")</f>
        <v>6</v>
      </c>
      <c r="R163" s="6">
        <f t="shared" si="6"/>
        <v>45326</v>
      </c>
      <c r="S163" s="6">
        <f>Data7[[#This Row],[Week Start]]+7</f>
        <v>45333</v>
      </c>
      <c r="T163" s="7" t="str">
        <f t="shared" si="7"/>
        <v>2/4/2024 - 2/11/2024</v>
      </c>
      <c r="U163" s="7" t="str">
        <f t="shared" si="8"/>
        <v>Time Card</v>
      </c>
      <c r="V163" s="8" t="str">
        <f>RIGHT(TEXT(Data7[[#This Row],[Date:]],"mmddyyyy"),4)</f>
        <v>2024</v>
      </c>
      <c r="W163" s="8" t="str">
        <f>MID(TEXT(Data7[[#This Row],[Date:]],"mmddyyyy"),3,2)</f>
        <v>08</v>
      </c>
      <c r="X163" s="8" t="str">
        <f>LEFT(TEXT(Data7[[#This Row],[Date:]],"mmddyyyy"),2)</f>
        <v>02</v>
      </c>
      <c r="Y163" s="6">
        <f>DATE(Data7[[#This Row],[Year]],Data7[[#This Row],[Month]],Data7[[#This Row],[Day]])</f>
        <v>45330</v>
      </c>
    </row>
    <row r="164" spans="1:25">
      <c r="A164" s="5">
        <v>45331.251809837966</v>
      </c>
      <c r="B164" s="7" t="s">
        <v>35</v>
      </c>
      <c r="C164" s="6" t="s">
        <v>264</v>
      </c>
      <c r="D164" s="7" t="s">
        <v>267</v>
      </c>
      <c r="E164" s="8">
        <v>8</v>
      </c>
      <c r="F164" s="7">
        <v>7050595</v>
      </c>
      <c r="G164" s="7" t="s">
        <v>68</v>
      </c>
      <c r="H164" s="7" t="s">
        <v>69</v>
      </c>
      <c r="I164" s="7" t="s">
        <v>44</v>
      </c>
      <c r="J164" s="19" t="str">
        <f>IFERROR(INDEX('Employee Info'!$C$3:$E$200,MATCH(Data7[[#This Row],[Name:]],'Employee Info'!$B$3:$B$200,0),MATCH(Data7[[#This Row],[Hours Type:]],'Employee Info'!$C$2:$E$2,0)),"")</f>
        <v/>
      </c>
      <c r="K164" s="19" t="str">
        <f>IFERROR(INDEX('Employee Info'!$C$3:$J$200,MATCH(Data7[[#This Row],[Name:]],'Employee Info'!$B$3:$B$200,0),MATCH(Data7[[#Headers],[Truck]],'Employee Info'!$C$2:$J$2,0)),"")</f>
        <v/>
      </c>
      <c r="L164" s="19" t="str">
        <f>IFERROR(INDEX('Employee Info'!$C$3:$J$200,MATCH(Data7[[#This Row],[Name:]],'Employee Info'!$B$3:$B$200,0),MATCH(Data7[[#Headers],[Phone]],'Employee Info'!$C$2:$J$2,0)),"")</f>
        <v/>
      </c>
      <c r="M164" s="19" t="str">
        <f>IFERROR(INDEX('Employee Info'!$C$3:$J$200,MATCH(Data7[[#This Row],[Name:]],'Employee Info'!$B$3:$B$200,0),MATCH(Data7[[#Headers],[Tech]],'Employee Info'!$C$2:$J$2,0)),"")</f>
        <v/>
      </c>
      <c r="N164" s="19" t="str">
        <f>IFERROR(INDEX('Employee Info'!$C$3:$J$200,MATCH(Data7[[#This Row],[Name:]],'Employee Info'!$B$3:$B$200,0),MATCH(Data7[[#Headers],[Other]],'Employee Info'!$C$2:$J$2,0)),"")</f>
        <v/>
      </c>
      <c r="O164" s="19">
        <f>IFERROR((Data7[[#This Row],[Hours:]]*SUM(Data7[[#This Row],[Rate]:[Other]])),"")</f>
        <v>0</v>
      </c>
      <c r="P164" s="7" t="str">
        <f>IF(Data7[[#This Row],[WO'#:]]="","Riley #","WO#")</f>
        <v>WO#</v>
      </c>
      <c r="Q164" s="7">
        <f>IFERROR(WEEKNUM(Data7[[#This Row],[Date:]]),"")</f>
        <v>6</v>
      </c>
      <c r="R164" s="6">
        <f t="shared" si="6"/>
        <v>45326</v>
      </c>
      <c r="S164" s="6">
        <f>Data7[[#This Row],[Week Start]]+7</f>
        <v>45333</v>
      </c>
      <c r="T164" s="7" t="str">
        <f t="shared" si="7"/>
        <v>2/4/2024 - 2/11/2024</v>
      </c>
      <c r="U164" s="7" t="str">
        <f t="shared" si="8"/>
        <v>Time Card</v>
      </c>
      <c r="V164" s="8" t="str">
        <f>RIGHT(TEXT(Data7[[#This Row],[Date:]],"mmddyyyy"),4)</f>
        <v>2024</v>
      </c>
      <c r="W164" s="8" t="str">
        <f>MID(TEXT(Data7[[#This Row],[Date:]],"mmddyyyy"),3,2)</f>
        <v>08</v>
      </c>
      <c r="X164" s="8" t="str">
        <f>LEFT(TEXT(Data7[[#This Row],[Date:]],"mmddyyyy"),2)</f>
        <v>02</v>
      </c>
      <c r="Y164" s="6">
        <f>DATE(Data7[[#This Row],[Year]],Data7[[#This Row],[Month]],Data7[[#This Row],[Day]])</f>
        <v>45330</v>
      </c>
    </row>
    <row r="165" spans="1:25">
      <c r="A165" s="5">
        <v>45330.582043171293</v>
      </c>
      <c r="B165" s="7" t="s">
        <v>31</v>
      </c>
      <c r="C165" s="6" t="s">
        <v>264</v>
      </c>
      <c r="D165" s="7" t="s">
        <v>268</v>
      </c>
      <c r="E165" s="8">
        <v>1</v>
      </c>
      <c r="F165" s="7">
        <v>7052401</v>
      </c>
      <c r="G165" s="7" t="s">
        <v>68</v>
      </c>
      <c r="H165" s="7" t="s">
        <v>69</v>
      </c>
      <c r="I165" s="7" t="s">
        <v>44</v>
      </c>
      <c r="J165" s="19" t="str">
        <f>IFERROR(INDEX('Employee Info'!$C$3:$E$200,MATCH(Data7[[#This Row],[Name:]],'Employee Info'!$B$3:$B$200,0),MATCH(Data7[[#This Row],[Hours Type:]],'Employee Info'!$C$2:$E$2,0)),"")</f>
        <v/>
      </c>
      <c r="K165" s="19" t="str">
        <f>IFERROR(INDEX('Employee Info'!$C$3:$J$200,MATCH(Data7[[#This Row],[Name:]],'Employee Info'!$B$3:$B$200,0),MATCH(Data7[[#Headers],[Truck]],'Employee Info'!$C$2:$J$2,0)),"")</f>
        <v/>
      </c>
      <c r="L165" s="19" t="str">
        <f>IFERROR(INDEX('Employee Info'!$C$3:$J$200,MATCH(Data7[[#This Row],[Name:]],'Employee Info'!$B$3:$B$200,0),MATCH(Data7[[#Headers],[Phone]],'Employee Info'!$C$2:$J$2,0)),"")</f>
        <v/>
      </c>
      <c r="M165" s="19" t="str">
        <f>IFERROR(INDEX('Employee Info'!$C$3:$J$200,MATCH(Data7[[#This Row],[Name:]],'Employee Info'!$B$3:$B$200,0),MATCH(Data7[[#Headers],[Tech]],'Employee Info'!$C$2:$J$2,0)),"")</f>
        <v/>
      </c>
      <c r="N165" s="19" t="str">
        <f>IFERROR(INDEX('Employee Info'!$C$3:$J$200,MATCH(Data7[[#This Row],[Name:]],'Employee Info'!$B$3:$B$200,0),MATCH(Data7[[#Headers],[Other]],'Employee Info'!$C$2:$J$2,0)),"")</f>
        <v/>
      </c>
      <c r="O165" s="19">
        <f>IFERROR((Data7[[#This Row],[Hours:]]*SUM(Data7[[#This Row],[Rate]:[Other]])),"")</f>
        <v>0</v>
      </c>
      <c r="P165" s="7" t="str">
        <f>IF(Data7[[#This Row],[WO'#:]]="","Riley #","WO#")</f>
        <v>WO#</v>
      </c>
      <c r="Q165" s="7">
        <f>IFERROR(WEEKNUM(Data7[[#This Row],[Date:]]),"")</f>
        <v>6</v>
      </c>
      <c r="R165" s="6">
        <f t="shared" si="6"/>
        <v>45326</v>
      </c>
      <c r="S165" s="6">
        <f>Data7[[#This Row],[Week Start]]+7</f>
        <v>45333</v>
      </c>
      <c r="T165" s="7" t="str">
        <f t="shared" si="7"/>
        <v>2/4/2024 - 2/11/2024</v>
      </c>
      <c r="U165" s="7" t="str">
        <f t="shared" si="8"/>
        <v>Time Card</v>
      </c>
      <c r="V165" s="8" t="str">
        <f>RIGHT(TEXT(Data7[[#This Row],[Date:]],"mmddyyyy"),4)</f>
        <v>2024</v>
      </c>
      <c r="W165" s="8" t="str">
        <f>MID(TEXT(Data7[[#This Row],[Date:]],"mmddyyyy"),3,2)</f>
        <v>08</v>
      </c>
      <c r="X165" s="8" t="str">
        <f>LEFT(TEXT(Data7[[#This Row],[Date:]],"mmddyyyy"),2)</f>
        <v>02</v>
      </c>
      <c r="Y165" s="6">
        <f>DATE(Data7[[#This Row],[Year]],Data7[[#This Row],[Month]],Data7[[#This Row],[Day]])</f>
        <v>45330</v>
      </c>
    </row>
    <row r="166" spans="1:25">
      <c r="A166" s="5">
        <v>45331.543606481478</v>
      </c>
      <c r="B166" s="7" t="s">
        <v>66</v>
      </c>
      <c r="C166" s="6" t="s">
        <v>269</v>
      </c>
      <c r="D166" s="7" t="s">
        <v>270</v>
      </c>
      <c r="E166" s="8">
        <v>7</v>
      </c>
      <c r="F166" s="7">
        <v>6984733</v>
      </c>
      <c r="G166" s="7" t="s">
        <v>117</v>
      </c>
      <c r="H166" s="7" t="s">
        <v>69</v>
      </c>
      <c r="I166" s="7" t="s">
        <v>44</v>
      </c>
      <c r="J166" s="19" t="str">
        <f>IFERROR(INDEX('Employee Info'!$C$3:$E$200,MATCH(Data7[[#This Row],[Name:]],'Employee Info'!$B$3:$B$200,0),MATCH(Data7[[#This Row],[Hours Type:]],'Employee Info'!$C$2:$E$2,0)),"")</f>
        <v/>
      </c>
      <c r="K166" s="19" t="str">
        <f>IFERROR(INDEX('Employee Info'!$C$3:$J$200,MATCH(Data7[[#This Row],[Name:]],'Employee Info'!$B$3:$B$200,0),MATCH(Data7[[#Headers],[Truck]],'Employee Info'!$C$2:$J$2,0)),"")</f>
        <v/>
      </c>
      <c r="L166" s="19" t="str">
        <f>IFERROR(INDEX('Employee Info'!$C$3:$J$200,MATCH(Data7[[#This Row],[Name:]],'Employee Info'!$B$3:$B$200,0),MATCH(Data7[[#Headers],[Phone]],'Employee Info'!$C$2:$J$2,0)),"")</f>
        <v/>
      </c>
      <c r="M166" s="19" t="str">
        <f>IFERROR(INDEX('Employee Info'!$C$3:$J$200,MATCH(Data7[[#This Row],[Name:]],'Employee Info'!$B$3:$B$200,0),MATCH(Data7[[#Headers],[Tech]],'Employee Info'!$C$2:$J$2,0)),"")</f>
        <v/>
      </c>
      <c r="N166" s="19" t="str">
        <f>IFERROR(INDEX('Employee Info'!$C$3:$J$200,MATCH(Data7[[#This Row],[Name:]],'Employee Info'!$B$3:$B$200,0),MATCH(Data7[[#Headers],[Other]],'Employee Info'!$C$2:$J$2,0)),"")</f>
        <v/>
      </c>
      <c r="O166" s="19">
        <f>IFERROR((Data7[[#This Row],[Hours:]]*SUM(Data7[[#This Row],[Rate]:[Other]])),"")</f>
        <v>0</v>
      </c>
      <c r="P166" s="7" t="str">
        <f>IF(Data7[[#This Row],[WO'#:]]="","Riley #","WO#")</f>
        <v>WO#</v>
      </c>
      <c r="Q166" s="7">
        <f>IFERROR(WEEKNUM(Data7[[#This Row],[Date:]]),"")</f>
        <v>6</v>
      </c>
      <c r="R166" s="6">
        <f t="shared" si="6"/>
        <v>45326</v>
      </c>
      <c r="S166" s="6">
        <f>Data7[[#This Row],[Week Start]]+7</f>
        <v>45333</v>
      </c>
      <c r="T166" s="7" t="str">
        <f t="shared" si="7"/>
        <v>2/4/2024 - 2/11/2024</v>
      </c>
      <c r="U166" s="7" t="str">
        <f t="shared" si="8"/>
        <v>Time Card</v>
      </c>
      <c r="V166" s="8" t="str">
        <f>RIGHT(TEXT(Data7[[#This Row],[Date:]],"mmddyyyy"),4)</f>
        <v>2024</v>
      </c>
      <c r="W166" s="8" t="str">
        <f>MID(TEXT(Data7[[#This Row],[Date:]],"mmddyyyy"),3,2)</f>
        <v>09</v>
      </c>
      <c r="X166" s="8" t="str">
        <f>LEFT(TEXT(Data7[[#This Row],[Date:]],"mmddyyyy"),2)</f>
        <v>02</v>
      </c>
      <c r="Y166" s="6">
        <f>DATE(Data7[[#This Row],[Year]],Data7[[#This Row],[Month]],Data7[[#This Row],[Day]])</f>
        <v>45331</v>
      </c>
    </row>
    <row r="167" spans="1:25">
      <c r="A167" s="5">
        <v>45364.453972685187</v>
      </c>
      <c r="B167" s="7" t="s">
        <v>76</v>
      </c>
      <c r="C167" s="6" t="s">
        <v>269</v>
      </c>
      <c r="D167" s="7" t="s">
        <v>156</v>
      </c>
      <c r="E167" s="8">
        <v>1</v>
      </c>
      <c r="F167" s="7">
        <v>6984733</v>
      </c>
      <c r="G167" s="7" t="s">
        <v>68</v>
      </c>
      <c r="H167" s="7" t="s">
        <v>69</v>
      </c>
      <c r="I167" s="7" t="s">
        <v>44</v>
      </c>
      <c r="J167" s="19" t="str">
        <f>IFERROR(INDEX('Employee Info'!$C$3:$E$200,MATCH(Data7[[#This Row],[Name:]],'Employee Info'!$B$3:$B$200,0),MATCH(Data7[[#This Row],[Hours Type:]],'Employee Info'!$C$2:$E$2,0)),"")</f>
        <v/>
      </c>
      <c r="K167" s="19" t="str">
        <f>IFERROR(INDEX('Employee Info'!$C$3:$J$200,MATCH(Data7[[#This Row],[Name:]],'Employee Info'!$B$3:$B$200,0),MATCH(Data7[[#Headers],[Truck]],'Employee Info'!$C$2:$J$2,0)),"")</f>
        <v/>
      </c>
      <c r="L167" s="19" t="str">
        <f>IFERROR(INDEX('Employee Info'!$C$3:$J$200,MATCH(Data7[[#This Row],[Name:]],'Employee Info'!$B$3:$B$200,0),MATCH(Data7[[#Headers],[Phone]],'Employee Info'!$C$2:$J$2,0)),"")</f>
        <v/>
      </c>
      <c r="M167" s="19" t="str">
        <f>IFERROR(INDEX('Employee Info'!$C$3:$J$200,MATCH(Data7[[#This Row],[Name:]],'Employee Info'!$B$3:$B$200,0),MATCH(Data7[[#Headers],[Tech]],'Employee Info'!$C$2:$J$2,0)),"")</f>
        <v/>
      </c>
      <c r="N167" s="19" t="str">
        <f>IFERROR(INDEX('Employee Info'!$C$3:$J$200,MATCH(Data7[[#This Row],[Name:]],'Employee Info'!$B$3:$B$200,0),MATCH(Data7[[#Headers],[Other]],'Employee Info'!$C$2:$J$2,0)),"")</f>
        <v/>
      </c>
      <c r="O167" s="19">
        <f>IFERROR((Data7[[#This Row],[Hours:]]*SUM(Data7[[#This Row],[Rate]:[Other]])),"")</f>
        <v>0</v>
      </c>
      <c r="P167" s="7" t="str">
        <f>IF(Data7[[#This Row],[WO'#:]]="","Riley #","WO#")</f>
        <v>WO#</v>
      </c>
      <c r="Q167" s="7">
        <f>IFERROR(WEEKNUM(Data7[[#This Row],[Date:]]),"")</f>
        <v>6</v>
      </c>
      <c r="R167" s="6">
        <f t="shared" si="6"/>
        <v>45326</v>
      </c>
      <c r="S167" s="6">
        <f>Data7[[#This Row],[Week Start]]+7</f>
        <v>45333</v>
      </c>
      <c r="T167" s="7" t="str">
        <f t="shared" si="7"/>
        <v>2/4/2024 - 2/11/2024</v>
      </c>
      <c r="U167" s="7" t="str">
        <f t="shared" si="8"/>
        <v>Time Card</v>
      </c>
      <c r="V167" s="8" t="str">
        <f>RIGHT(TEXT(Data7[[#This Row],[Date:]],"mmddyyyy"),4)</f>
        <v>2024</v>
      </c>
      <c r="W167" s="8" t="str">
        <f>MID(TEXT(Data7[[#This Row],[Date:]],"mmddyyyy"),3,2)</f>
        <v>09</v>
      </c>
      <c r="X167" s="8" t="str">
        <f>LEFT(TEXT(Data7[[#This Row],[Date:]],"mmddyyyy"),2)</f>
        <v>02</v>
      </c>
      <c r="Y167" s="6">
        <f>DATE(Data7[[#This Row],[Year]],Data7[[#This Row],[Month]],Data7[[#This Row],[Day]])</f>
        <v>45331</v>
      </c>
    </row>
    <row r="168" spans="1:25">
      <c r="A168" s="5">
        <v>45331.540269791665</v>
      </c>
      <c r="B168" s="7" t="s">
        <v>66</v>
      </c>
      <c r="C168" s="6" t="s">
        <v>269</v>
      </c>
      <c r="D168" s="7" t="s">
        <v>266</v>
      </c>
      <c r="E168" s="8">
        <v>1</v>
      </c>
      <c r="F168" s="7">
        <v>7050595</v>
      </c>
      <c r="H168" s="7" t="s">
        <v>69</v>
      </c>
      <c r="I168" s="7" t="s">
        <v>44</v>
      </c>
      <c r="J168" s="19" t="str">
        <f>IFERROR(INDEX('Employee Info'!$C$3:$E$200,MATCH(Data7[[#This Row],[Name:]],'Employee Info'!$B$3:$B$200,0),MATCH(Data7[[#This Row],[Hours Type:]],'Employee Info'!$C$2:$E$2,0)),"")</f>
        <v/>
      </c>
      <c r="K168" s="19" t="str">
        <f>IFERROR(INDEX('Employee Info'!$C$3:$J$200,MATCH(Data7[[#This Row],[Name:]],'Employee Info'!$B$3:$B$200,0),MATCH(Data7[[#Headers],[Truck]],'Employee Info'!$C$2:$J$2,0)),"")</f>
        <v/>
      </c>
      <c r="L168" s="19" t="str">
        <f>IFERROR(INDEX('Employee Info'!$C$3:$J$200,MATCH(Data7[[#This Row],[Name:]],'Employee Info'!$B$3:$B$200,0),MATCH(Data7[[#Headers],[Phone]],'Employee Info'!$C$2:$J$2,0)),"")</f>
        <v/>
      </c>
      <c r="M168" s="19" t="str">
        <f>IFERROR(INDEX('Employee Info'!$C$3:$J$200,MATCH(Data7[[#This Row],[Name:]],'Employee Info'!$B$3:$B$200,0),MATCH(Data7[[#Headers],[Tech]],'Employee Info'!$C$2:$J$2,0)),"")</f>
        <v/>
      </c>
      <c r="N168" s="19" t="str">
        <f>IFERROR(INDEX('Employee Info'!$C$3:$J$200,MATCH(Data7[[#This Row],[Name:]],'Employee Info'!$B$3:$B$200,0),MATCH(Data7[[#Headers],[Other]],'Employee Info'!$C$2:$J$2,0)),"")</f>
        <v/>
      </c>
      <c r="O168" s="19">
        <f>IFERROR((Data7[[#This Row],[Hours:]]*SUM(Data7[[#This Row],[Rate]:[Other]])),"")</f>
        <v>0</v>
      </c>
      <c r="P168" s="7" t="str">
        <f>IF(Data7[[#This Row],[WO'#:]]="","Riley #","WO#")</f>
        <v>WO#</v>
      </c>
      <c r="Q168" s="7">
        <f>IFERROR(WEEKNUM(Data7[[#This Row],[Date:]]),"")</f>
        <v>6</v>
      </c>
      <c r="R168" s="6">
        <f t="shared" si="6"/>
        <v>45326</v>
      </c>
      <c r="S168" s="6">
        <f>Data7[[#This Row],[Week Start]]+7</f>
        <v>45333</v>
      </c>
      <c r="T168" s="7" t="str">
        <f t="shared" si="7"/>
        <v>2/4/2024 - 2/11/2024</v>
      </c>
      <c r="U168" s="7" t="str">
        <f t="shared" si="8"/>
        <v>Time Card</v>
      </c>
      <c r="V168" s="8" t="str">
        <f>RIGHT(TEXT(Data7[[#This Row],[Date:]],"mmddyyyy"),4)</f>
        <v>2024</v>
      </c>
      <c r="W168" s="8" t="str">
        <f>MID(TEXT(Data7[[#This Row],[Date:]],"mmddyyyy"),3,2)</f>
        <v>09</v>
      </c>
      <c r="X168" s="8" t="str">
        <f>LEFT(TEXT(Data7[[#This Row],[Date:]],"mmddyyyy"),2)</f>
        <v>02</v>
      </c>
      <c r="Y168" s="6">
        <f>DATE(Data7[[#This Row],[Year]],Data7[[#This Row],[Month]],Data7[[#This Row],[Day]])</f>
        <v>45331</v>
      </c>
    </row>
    <row r="169" spans="1:25">
      <c r="A169" s="5">
        <v>45331.580671064818</v>
      </c>
      <c r="B169" s="7" t="s">
        <v>35</v>
      </c>
      <c r="C169" s="6" t="s">
        <v>269</v>
      </c>
      <c r="D169" s="7" t="s">
        <v>182</v>
      </c>
      <c r="E169" s="8">
        <v>8</v>
      </c>
      <c r="F169" s="7" t="s">
        <v>68</v>
      </c>
      <c r="G169" s="7" t="s">
        <v>68</v>
      </c>
      <c r="H169" s="7" t="s">
        <v>92</v>
      </c>
      <c r="I169" s="7" t="s">
        <v>44</v>
      </c>
      <c r="J169" s="19" t="str">
        <f>IFERROR(INDEX('Employee Info'!$C$3:$E$200,MATCH(Data7[[#This Row],[Name:]],'Employee Info'!$B$3:$B$200,0),MATCH(Data7[[#This Row],[Hours Type:]],'Employee Info'!$C$2:$E$2,0)),"")</f>
        <v/>
      </c>
      <c r="K169" s="19" t="str">
        <f>IFERROR(INDEX('Employee Info'!$C$3:$J$200,MATCH(Data7[[#This Row],[Name:]],'Employee Info'!$B$3:$B$200,0),MATCH(Data7[[#Headers],[Truck]],'Employee Info'!$C$2:$J$2,0)),"")</f>
        <v/>
      </c>
      <c r="L169" s="19" t="str">
        <f>IFERROR(INDEX('Employee Info'!$C$3:$J$200,MATCH(Data7[[#This Row],[Name:]],'Employee Info'!$B$3:$B$200,0),MATCH(Data7[[#Headers],[Phone]],'Employee Info'!$C$2:$J$2,0)),"")</f>
        <v/>
      </c>
      <c r="M169" s="19" t="str">
        <f>IFERROR(INDEX('Employee Info'!$C$3:$J$200,MATCH(Data7[[#This Row],[Name:]],'Employee Info'!$B$3:$B$200,0),MATCH(Data7[[#Headers],[Tech]],'Employee Info'!$C$2:$J$2,0)),"")</f>
        <v/>
      </c>
      <c r="N169" s="19" t="str">
        <f>IFERROR(INDEX('Employee Info'!$C$3:$J$200,MATCH(Data7[[#This Row],[Name:]],'Employee Info'!$B$3:$B$200,0),MATCH(Data7[[#Headers],[Other]],'Employee Info'!$C$2:$J$2,0)),"")</f>
        <v/>
      </c>
      <c r="O169" s="19">
        <f>IFERROR((Data7[[#This Row],[Hours:]]*SUM(Data7[[#This Row],[Rate]:[Other]])),"")</f>
        <v>0</v>
      </c>
      <c r="P169" s="7" t="str">
        <f>IF(Data7[[#This Row],[WO'#:]]="","Riley #","WO#")</f>
        <v>Riley #</v>
      </c>
      <c r="Q169" s="7">
        <f>IFERROR(WEEKNUM(Data7[[#This Row],[Date:]]),"")</f>
        <v>6</v>
      </c>
      <c r="R169" s="6">
        <f t="shared" si="6"/>
        <v>45326</v>
      </c>
      <c r="S169" s="6">
        <f>Data7[[#This Row],[Week Start]]+7</f>
        <v>45333</v>
      </c>
      <c r="T169" s="7" t="str">
        <f t="shared" si="7"/>
        <v>2/4/2024 - 2/11/2024</v>
      </c>
      <c r="U169" s="7" t="str">
        <f t="shared" si="8"/>
        <v>Time Card</v>
      </c>
      <c r="V169" s="8" t="str">
        <f>RIGHT(TEXT(Data7[[#This Row],[Date:]],"mmddyyyy"),4)</f>
        <v>2024</v>
      </c>
      <c r="W169" s="8" t="str">
        <f>MID(TEXT(Data7[[#This Row],[Date:]],"mmddyyyy"),3,2)</f>
        <v>09</v>
      </c>
      <c r="X169" s="8" t="str">
        <f>LEFT(TEXT(Data7[[#This Row],[Date:]],"mmddyyyy"),2)</f>
        <v>02</v>
      </c>
      <c r="Y169" s="6">
        <f>DATE(Data7[[#This Row],[Year]],Data7[[#This Row],[Month]],Data7[[#This Row],[Day]])</f>
        <v>45331</v>
      </c>
    </row>
    <row r="170" spans="1:25">
      <c r="A170" s="5">
        <v>45331.58096979167</v>
      </c>
      <c r="B170" s="7" t="s">
        <v>31</v>
      </c>
      <c r="C170" s="6" t="s">
        <v>269</v>
      </c>
      <c r="D170" s="7" t="s">
        <v>182</v>
      </c>
      <c r="E170" s="8">
        <v>8</v>
      </c>
      <c r="F170" s="7" t="s">
        <v>68</v>
      </c>
      <c r="G170" s="7" t="s">
        <v>68</v>
      </c>
      <c r="H170" s="7" t="s">
        <v>92</v>
      </c>
      <c r="I170" s="7" t="s">
        <v>44</v>
      </c>
      <c r="J170" s="19" t="str">
        <f>IFERROR(INDEX('Employee Info'!$C$3:$E$200,MATCH(Data7[[#This Row],[Name:]],'Employee Info'!$B$3:$B$200,0),MATCH(Data7[[#This Row],[Hours Type:]],'Employee Info'!$C$2:$E$2,0)),"")</f>
        <v/>
      </c>
      <c r="K170" s="19" t="str">
        <f>IFERROR(INDEX('Employee Info'!$C$3:$J$200,MATCH(Data7[[#This Row],[Name:]],'Employee Info'!$B$3:$B$200,0),MATCH(Data7[[#Headers],[Truck]],'Employee Info'!$C$2:$J$2,0)),"")</f>
        <v/>
      </c>
      <c r="L170" s="19" t="str">
        <f>IFERROR(INDEX('Employee Info'!$C$3:$J$200,MATCH(Data7[[#This Row],[Name:]],'Employee Info'!$B$3:$B$200,0),MATCH(Data7[[#Headers],[Phone]],'Employee Info'!$C$2:$J$2,0)),"")</f>
        <v/>
      </c>
      <c r="M170" s="19" t="str">
        <f>IFERROR(INDEX('Employee Info'!$C$3:$J$200,MATCH(Data7[[#This Row],[Name:]],'Employee Info'!$B$3:$B$200,0),MATCH(Data7[[#Headers],[Tech]],'Employee Info'!$C$2:$J$2,0)),"")</f>
        <v/>
      </c>
      <c r="N170" s="19" t="str">
        <f>IFERROR(INDEX('Employee Info'!$C$3:$J$200,MATCH(Data7[[#This Row],[Name:]],'Employee Info'!$B$3:$B$200,0),MATCH(Data7[[#Headers],[Other]],'Employee Info'!$C$2:$J$2,0)),"")</f>
        <v/>
      </c>
      <c r="O170" s="19">
        <f>IFERROR((Data7[[#This Row],[Hours:]]*SUM(Data7[[#This Row],[Rate]:[Other]])),"")</f>
        <v>0</v>
      </c>
      <c r="P170" s="7" t="str">
        <f>IF(Data7[[#This Row],[WO'#:]]="","Riley #","WO#")</f>
        <v>Riley #</v>
      </c>
      <c r="Q170" s="7">
        <f>IFERROR(WEEKNUM(Data7[[#This Row],[Date:]]),"")</f>
        <v>6</v>
      </c>
      <c r="R170" s="6">
        <f t="shared" si="6"/>
        <v>45326</v>
      </c>
      <c r="S170" s="6">
        <f>Data7[[#This Row],[Week Start]]+7</f>
        <v>45333</v>
      </c>
      <c r="T170" s="7" t="str">
        <f t="shared" si="7"/>
        <v>2/4/2024 - 2/11/2024</v>
      </c>
      <c r="U170" s="7" t="str">
        <f t="shared" si="8"/>
        <v>Time Card</v>
      </c>
      <c r="V170" s="8" t="str">
        <f>RIGHT(TEXT(Data7[[#This Row],[Date:]],"mmddyyyy"),4)</f>
        <v>2024</v>
      </c>
      <c r="W170" s="8" t="str">
        <f>MID(TEXT(Data7[[#This Row],[Date:]],"mmddyyyy"),3,2)</f>
        <v>09</v>
      </c>
      <c r="X170" s="8" t="str">
        <f>LEFT(TEXT(Data7[[#This Row],[Date:]],"mmddyyyy"),2)</f>
        <v>02</v>
      </c>
      <c r="Y170" s="6">
        <f>DATE(Data7[[#This Row],[Year]],Data7[[#This Row],[Month]],Data7[[#This Row],[Day]])</f>
        <v>45331</v>
      </c>
    </row>
    <row r="171" spans="1:25">
      <c r="A171" s="5">
        <v>45338.533212847222</v>
      </c>
      <c r="B171" s="7" t="s">
        <v>66</v>
      </c>
      <c r="C171" s="6" t="s">
        <v>181</v>
      </c>
      <c r="D171" s="7" t="s">
        <v>68</v>
      </c>
      <c r="E171" s="8">
        <v>8</v>
      </c>
      <c r="F171" s="7">
        <v>6984733</v>
      </c>
      <c r="G171" s="7" t="s">
        <v>117</v>
      </c>
      <c r="H171" s="7" t="s">
        <v>69</v>
      </c>
      <c r="I171" s="7" t="s">
        <v>44</v>
      </c>
      <c r="J171" s="19" t="str">
        <f>IFERROR(INDEX('Employee Info'!$C$3:$E$200,MATCH(Data7[[#This Row],[Name:]],'Employee Info'!$B$3:$B$200,0),MATCH(Data7[[#This Row],[Hours Type:]],'Employee Info'!$C$2:$E$2,0)),"")</f>
        <v/>
      </c>
      <c r="K171" s="19" t="str">
        <f>IFERROR(INDEX('Employee Info'!$C$3:$J$200,MATCH(Data7[[#This Row],[Name:]],'Employee Info'!$B$3:$B$200,0),MATCH(Data7[[#Headers],[Truck]],'Employee Info'!$C$2:$J$2,0)),"")</f>
        <v/>
      </c>
      <c r="L171" s="19" t="str">
        <f>IFERROR(INDEX('Employee Info'!$C$3:$J$200,MATCH(Data7[[#This Row],[Name:]],'Employee Info'!$B$3:$B$200,0),MATCH(Data7[[#Headers],[Phone]],'Employee Info'!$C$2:$J$2,0)),"")</f>
        <v/>
      </c>
      <c r="M171" s="19" t="str">
        <f>IFERROR(INDEX('Employee Info'!$C$3:$J$200,MATCH(Data7[[#This Row],[Name:]],'Employee Info'!$B$3:$B$200,0),MATCH(Data7[[#Headers],[Tech]],'Employee Info'!$C$2:$J$2,0)),"")</f>
        <v/>
      </c>
      <c r="N171" s="19" t="str">
        <f>IFERROR(INDEX('Employee Info'!$C$3:$J$200,MATCH(Data7[[#This Row],[Name:]],'Employee Info'!$B$3:$B$200,0),MATCH(Data7[[#Headers],[Other]],'Employee Info'!$C$2:$J$2,0)),"")</f>
        <v/>
      </c>
      <c r="O171" s="19">
        <f>IFERROR((Data7[[#This Row],[Hours:]]*SUM(Data7[[#This Row],[Rate]:[Other]])),"")</f>
        <v>0</v>
      </c>
      <c r="P171" s="7" t="str">
        <f>IF(Data7[[#This Row],[WO'#:]]="","Riley #","WO#")</f>
        <v>WO#</v>
      </c>
      <c r="Q171" s="7">
        <f>IFERROR(WEEKNUM(Data7[[#This Row],[Date:]]),"")</f>
        <v>7</v>
      </c>
      <c r="R171" s="6">
        <f t="shared" si="6"/>
        <v>45333</v>
      </c>
      <c r="S171" s="6">
        <f>Data7[[#This Row],[Week Start]]+7</f>
        <v>45340</v>
      </c>
      <c r="T171" s="7" t="str">
        <f t="shared" si="7"/>
        <v>2/11/2024 - 2/18/2024</v>
      </c>
      <c r="U171" s="7" t="str">
        <f t="shared" si="8"/>
        <v>Time Card</v>
      </c>
      <c r="V171" s="8" t="str">
        <f>RIGHT(TEXT(Data7[[#This Row],[Date:]],"mmddyyyy"),4)</f>
        <v>2024</v>
      </c>
      <c r="W171" s="8" t="str">
        <f>MID(TEXT(Data7[[#This Row],[Date:]],"mmddyyyy"),3,2)</f>
        <v>12</v>
      </c>
      <c r="X171" s="8" t="str">
        <f>LEFT(TEXT(Data7[[#This Row],[Date:]],"mmddyyyy"),2)</f>
        <v>02</v>
      </c>
      <c r="Y171" s="6">
        <f>DATE(Data7[[#This Row],[Year]],Data7[[#This Row],[Month]],Data7[[#This Row],[Day]])</f>
        <v>45334</v>
      </c>
    </row>
    <row r="172" spans="1:25">
      <c r="A172" s="5">
        <v>45364.459986458336</v>
      </c>
      <c r="B172" s="7" t="s">
        <v>76</v>
      </c>
      <c r="C172" s="6" t="s">
        <v>181</v>
      </c>
      <c r="D172" s="7" t="s">
        <v>156</v>
      </c>
      <c r="E172" s="8">
        <v>2</v>
      </c>
      <c r="F172" s="7">
        <v>6984733</v>
      </c>
      <c r="G172" s="7" t="s">
        <v>68</v>
      </c>
      <c r="H172" s="7" t="s">
        <v>69</v>
      </c>
      <c r="I172" s="7" t="s">
        <v>44</v>
      </c>
      <c r="J172" s="19" t="str">
        <f>IFERROR(INDEX('Employee Info'!$C$3:$E$200,MATCH(Data7[[#This Row],[Name:]],'Employee Info'!$B$3:$B$200,0),MATCH(Data7[[#This Row],[Hours Type:]],'Employee Info'!$C$2:$E$2,0)),"")</f>
        <v/>
      </c>
      <c r="K172" s="19" t="str">
        <f>IFERROR(INDEX('Employee Info'!$C$3:$J$200,MATCH(Data7[[#This Row],[Name:]],'Employee Info'!$B$3:$B$200,0),MATCH(Data7[[#Headers],[Truck]],'Employee Info'!$C$2:$J$2,0)),"")</f>
        <v/>
      </c>
      <c r="L172" s="19" t="str">
        <f>IFERROR(INDEX('Employee Info'!$C$3:$J$200,MATCH(Data7[[#This Row],[Name:]],'Employee Info'!$B$3:$B$200,0),MATCH(Data7[[#Headers],[Phone]],'Employee Info'!$C$2:$J$2,0)),"")</f>
        <v/>
      </c>
      <c r="M172" s="19" t="str">
        <f>IFERROR(INDEX('Employee Info'!$C$3:$J$200,MATCH(Data7[[#This Row],[Name:]],'Employee Info'!$B$3:$B$200,0),MATCH(Data7[[#Headers],[Tech]],'Employee Info'!$C$2:$J$2,0)),"")</f>
        <v/>
      </c>
      <c r="N172" s="19" t="str">
        <f>IFERROR(INDEX('Employee Info'!$C$3:$J$200,MATCH(Data7[[#This Row],[Name:]],'Employee Info'!$B$3:$B$200,0),MATCH(Data7[[#Headers],[Other]],'Employee Info'!$C$2:$J$2,0)),"")</f>
        <v/>
      </c>
      <c r="O172" s="19">
        <f>IFERROR((Data7[[#This Row],[Hours:]]*SUM(Data7[[#This Row],[Rate]:[Other]])),"")</f>
        <v>0</v>
      </c>
      <c r="P172" s="7" t="str">
        <f>IF(Data7[[#This Row],[WO'#:]]="","Riley #","WO#")</f>
        <v>WO#</v>
      </c>
      <c r="Q172" s="7">
        <f>IFERROR(WEEKNUM(Data7[[#This Row],[Date:]]),"")</f>
        <v>7</v>
      </c>
      <c r="R172" s="6">
        <f t="shared" si="6"/>
        <v>45333</v>
      </c>
      <c r="S172" s="6">
        <f>Data7[[#This Row],[Week Start]]+7</f>
        <v>45340</v>
      </c>
      <c r="T172" s="7" t="str">
        <f t="shared" si="7"/>
        <v>2/11/2024 - 2/18/2024</v>
      </c>
      <c r="U172" s="7" t="str">
        <f t="shared" si="8"/>
        <v>Time Card</v>
      </c>
      <c r="V172" s="8" t="str">
        <f>RIGHT(TEXT(Data7[[#This Row],[Date:]],"mmddyyyy"),4)</f>
        <v>2024</v>
      </c>
      <c r="W172" s="8" t="str">
        <f>MID(TEXT(Data7[[#This Row],[Date:]],"mmddyyyy"),3,2)</f>
        <v>12</v>
      </c>
      <c r="X172" s="8" t="str">
        <f>LEFT(TEXT(Data7[[#This Row],[Date:]],"mmddyyyy"),2)</f>
        <v>02</v>
      </c>
      <c r="Y172" s="6">
        <f>DATE(Data7[[#This Row],[Year]],Data7[[#This Row],[Month]],Data7[[#This Row],[Day]])</f>
        <v>45334</v>
      </c>
    </row>
    <row r="173" spans="1:25">
      <c r="A173" s="5">
        <v>45334.538433564812</v>
      </c>
      <c r="B173" s="7" t="s">
        <v>35</v>
      </c>
      <c r="C173" s="6" t="s">
        <v>181</v>
      </c>
      <c r="D173" s="7" t="s">
        <v>182</v>
      </c>
      <c r="E173" s="8">
        <v>7</v>
      </c>
      <c r="F173" s="7" t="s">
        <v>68</v>
      </c>
      <c r="G173" s="7" t="s">
        <v>68</v>
      </c>
      <c r="H173" s="7" t="s">
        <v>92</v>
      </c>
      <c r="I173" s="7" t="s">
        <v>44</v>
      </c>
      <c r="J173" s="19" t="str">
        <f>IFERROR(INDEX('Employee Info'!$C$3:$E$200,MATCH(Data7[[#This Row],[Name:]],'Employee Info'!$B$3:$B$200,0),MATCH(Data7[[#This Row],[Hours Type:]],'Employee Info'!$C$2:$E$2,0)),"")</f>
        <v/>
      </c>
      <c r="K173" s="19" t="str">
        <f>IFERROR(INDEX('Employee Info'!$C$3:$J$200,MATCH(Data7[[#This Row],[Name:]],'Employee Info'!$B$3:$B$200,0),MATCH(Data7[[#Headers],[Truck]],'Employee Info'!$C$2:$J$2,0)),"")</f>
        <v/>
      </c>
      <c r="L173" s="19" t="str">
        <f>IFERROR(INDEX('Employee Info'!$C$3:$J$200,MATCH(Data7[[#This Row],[Name:]],'Employee Info'!$B$3:$B$200,0),MATCH(Data7[[#Headers],[Phone]],'Employee Info'!$C$2:$J$2,0)),"")</f>
        <v/>
      </c>
      <c r="M173" s="19" t="str">
        <f>IFERROR(INDEX('Employee Info'!$C$3:$J$200,MATCH(Data7[[#This Row],[Name:]],'Employee Info'!$B$3:$B$200,0),MATCH(Data7[[#Headers],[Tech]],'Employee Info'!$C$2:$J$2,0)),"")</f>
        <v/>
      </c>
      <c r="N173" s="19" t="str">
        <f>IFERROR(INDEX('Employee Info'!$C$3:$J$200,MATCH(Data7[[#This Row],[Name:]],'Employee Info'!$B$3:$B$200,0),MATCH(Data7[[#Headers],[Other]],'Employee Info'!$C$2:$J$2,0)),"")</f>
        <v/>
      </c>
      <c r="O173" s="19">
        <f>IFERROR((Data7[[#This Row],[Hours:]]*SUM(Data7[[#This Row],[Rate]:[Other]])),"")</f>
        <v>0</v>
      </c>
      <c r="P173" s="7" t="str">
        <f>IF(Data7[[#This Row],[WO'#:]]="","Riley #","WO#")</f>
        <v>Riley #</v>
      </c>
      <c r="Q173" s="7">
        <f>IFERROR(WEEKNUM(Data7[[#This Row],[Date:]]),"")</f>
        <v>7</v>
      </c>
      <c r="R173" s="6">
        <f t="shared" si="6"/>
        <v>45333</v>
      </c>
      <c r="S173" s="6">
        <f>Data7[[#This Row],[Week Start]]+7</f>
        <v>45340</v>
      </c>
      <c r="T173" s="7" t="str">
        <f t="shared" si="7"/>
        <v>2/11/2024 - 2/18/2024</v>
      </c>
      <c r="U173" s="7" t="str">
        <f t="shared" si="8"/>
        <v>Time Card</v>
      </c>
      <c r="V173" s="8" t="str">
        <f>RIGHT(TEXT(Data7[[#This Row],[Date:]],"mmddyyyy"),4)</f>
        <v>2024</v>
      </c>
      <c r="W173" s="8" t="str">
        <f>MID(TEXT(Data7[[#This Row],[Date:]],"mmddyyyy"),3,2)</f>
        <v>12</v>
      </c>
      <c r="X173" s="8" t="str">
        <f>LEFT(TEXT(Data7[[#This Row],[Date:]],"mmddyyyy"),2)</f>
        <v>02</v>
      </c>
      <c r="Y173" s="6">
        <f>DATE(Data7[[#This Row],[Year]],Data7[[#This Row],[Month]],Data7[[#This Row],[Day]])</f>
        <v>45334</v>
      </c>
    </row>
    <row r="174" spans="1:25">
      <c r="A174" s="5">
        <v>45334.578930439813</v>
      </c>
      <c r="B174" s="7" t="s">
        <v>31</v>
      </c>
      <c r="C174" s="6" t="s">
        <v>181</v>
      </c>
      <c r="D174" s="7" t="s">
        <v>182</v>
      </c>
      <c r="E174" s="8">
        <v>7</v>
      </c>
      <c r="F174" s="7" t="s">
        <v>68</v>
      </c>
      <c r="G174" s="7" t="s">
        <v>68</v>
      </c>
      <c r="H174" s="7" t="s">
        <v>92</v>
      </c>
      <c r="I174" s="7" t="s">
        <v>44</v>
      </c>
      <c r="J174" s="19" t="str">
        <f>IFERROR(INDEX('Employee Info'!$C$3:$E$200,MATCH(Data7[[#This Row],[Name:]],'Employee Info'!$B$3:$B$200,0),MATCH(Data7[[#This Row],[Hours Type:]],'Employee Info'!$C$2:$E$2,0)),"")</f>
        <v/>
      </c>
      <c r="K174" s="19" t="str">
        <f>IFERROR(INDEX('Employee Info'!$C$3:$J$200,MATCH(Data7[[#This Row],[Name:]],'Employee Info'!$B$3:$B$200,0),MATCH(Data7[[#Headers],[Truck]],'Employee Info'!$C$2:$J$2,0)),"")</f>
        <v/>
      </c>
      <c r="L174" s="19" t="str">
        <f>IFERROR(INDEX('Employee Info'!$C$3:$J$200,MATCH(Data7[[#This Row],[Name:]],'Employee Info'!$B$3:$B$200,0),MATCH(Data7[[#Headers],[Phone]],'Employee Info'!$C$2:$J$2,0)),"")</f>
        <v/>
      </c>
      <c r="M174" s="19" t="str">
        <f>IFERROR(INDEX('Employee Info'!$C$3:$J$200,MATCH(Data7[[#This Row],[Name:]],'Employee Info'!$B$3:$B$200,0),MATCH(Data7[[#Headers],[Tech]],'Employee Info'!$C$2:$J$2,0)),"")</f>
        <v/>
      </c>
      <c r="N174" s="19" t="str">
        <f>IFERROR(INDEX('Employee Info'!$C$3:$J$200,MATCH(Data7[[#This Row],[Name:]],'Employee Info'!$B$3:$B$200,0),MATCH(Data7[[#Headers],[Other]],'Employee Info'!$C$2:$J$2,0)),"")</f>
        <v/>
      </c>
      <c r="O174" s="19">
        <f>IFERROR((Data7[[#This Row],[Hours:]]*SUM(Data7[[#This Row],[Rate]:[Other]])),"")</f>
        <v>0</v>
      </c>
      <c r="P174" s="7" t="str">
        <f>IF(Data7[[#This Row],[WO'#:]]="","Riley #","WO#")</f>
        <v>Riley #</v>
      </c>
      <c r="Q174" s="7">
        <f>IFERROR(WEEKNUM(Data7[[#This Row],[Date:]]),"")</f>
        <v>7</v>
      </c>
      <c r="R174" s="6">
        <f t="shared" si="6"/>
        <v>45333</v>
      </c>
      <c r="S174" s="6">
        <f>Data7[[#This Row],[Week Start]]+7</f>
        <v>45340</v>
      </c>
      <c r="T174" s="7" t="str">
        <f t="shared" si="7"/>
        <v>2/11/2024 - 2/18/2024</v>
      </c>
      <c r="U174" s="7" t="str">
        <f t="shared" si="8"/>
        <v>Time Card</v>
      </c>
      <c r="V174" s="8" t="str">
        <f>RIGHT(TEXT(Data7[[#This Row],[Date:]],"mmddyyyy"),4)</f>
        <v>2024</v>
      </c>
      <c r="W174" s="8" t="str">
        <f>MID(TEXT(Data7[[#This Row],[Date:]],"mmddyyyy"),3,2)</f>
        <v>12</v>
      </c>
      <c r="X174" s="8" t="str">
        <f>LEFT(TEXT(Data7[[#This Row],[Date:]],"mmddyyyy"),2)</f>
        <v>02</v>
      </c>
      <c r="Y174" s="6">
        <f>DATE(Data7[[#This Row],[Year]],Data7[[#This Row],[Month]],Data7[[#This Row],[Day]])</f>
        <v>45334</v>
      </c>
    </row>
    <row r="175" spans="1:25">
      <c r="A175" s="5">
        <v>45334.579156018517</v>
      </c>
      <c r="B175" s="7" t="s">
        <v>31</v>
      </c>
      <c r="C175" s="6" t="s">
        <v>181</v>
      </c>
      <c r="D175" s="7" t="s">
        <v>182</v>
      </c>
      <c r="E175" s="8">
        <v>1</v>
      </c>
      <c r="F175" s="7" t="s">
        <v>68</v>
      </c>
      <c r="G175" s="7" t="s">
        <v>68</v>
      </c>
      <c r="H175" s="7" t="s">
        <v>92</v>
      </c>
      <c r="I175" s="7" t="s">
        <v>44</v>
      </c>
      <c r="J175" s="19" t="str">
        <f>IFERROR(INDEX('Employee Info'!$C$3:$E$200,MATCH(Data7[[#This Row],[Name:]],'Employee Info'!$B$3:$B$200,0),MATCH(Data7[[#This Row],[Hours Type:]],'Employee Info'!$C$2:$E$2,0)),"")</f>
        <v/>
      </c>
      <c r="K175" s="19" t="str">
        <f>IFERROR(INDEX('Employee Info'!$C$3:$J$200,MATCH(Data7[[#This Row],[Name:]],'Employee Info'!$B$3:$B$200,0),MATCH(Data7[[#Headers],[Truck]],'Employee Info'!$C$2:$J$2,0)),"")</f>
        <v/>
      </c>
      <c r="L175" s="19" t="str">
        <f>IFERROR(INDEX('Employee Info'!$C$3:$J$200,MATCH(Data7[[#This Row],[Name:]],'Employee Info'!$B$3:$B$200,0),MATCH(Data7[[#Headers],[Phone]],'Employee Info'!$C$2:$J$2,0)),"")</f>
        <v/>
      </c>
      <c r="M175" s="19" t="str">
        <f>IFERROR(INDEX('Employee Info'!$C$3:$J$200,MATCH(Data7[[#This Row],[Name:]],'Employee Info'!$B$3:$B$200,0),MATCH(Data7[[#Headers],[Tech]],'Employee Info'!$C$2:$J$2,0)),"")</f>
        <v/>
      </c>
      <c r="N175" s="19" t="str">
        <f>IFERROR(INDEX('Employee Info'!$C$3:$J$200,MATCH(Data7[[#This Row],[Name:]],'Employee Info'!$B$3:$B$200,0),MATCH(Data7[[#Headers],[Other]],'Employee Info'!$C$2:$J$2,0)),"")</f>
        <v/>
      </c>
      <c r="O175" s="19">
        <f>IFERROR((Data7[[#This Row],[Hours:]]*SUM(Data7[[#This Row],[Rate]:[Other]])),"")</f>
        <v>0</v>
      </c>
      <c r="P175" s="7" t="str">
        <f>IF(Data7[[#This Row],[WO'#:]]="","Riley #","WO#")</f>
        <v>Riley #</v>
      </c>
      <c r="Q175" s="7">
        <f>IFERROR(WEEKNUM(Data7[[#This Row],[Date:]]),"")</f>
        <v>7</v>
      </c>
      <c r="R175" s="6">
        <f t="shared" si="6"/>
        <v>45333</v>
      </c>
      <c r="S175" s="6">
        <f>Data7[[#This Row],[Week Start]]+7</f>
        <v>45340</v>
      </c>
      <c r="T175" s="7" t="str">
        <f t="shared" si="7"/>
        <v>2/11/2024 - 2/18/2024</v>
      </c>
      <c r="U175" s="7" t="str">
        <f t="shared" si="8"/>
        <v>Time Card</v>
      </c>
      <c r="V175" s="8" t="str">
        <f>RIGHT(TEXT(Data7[[#This Row],[Date:]],"mmddyyyy"),4)</f>
        <v>2024</v>
      </c>
      <c r="W175" s="8" t="str">
        <f>MID(TEXT(Data7[[#This Row],[Date:]],"mmddyyyy"),3,2)</f>
        <v>12</v>
      </c>
      <c r="X175" s="8" t="str">
        <f>LEFT(TEXT(Data7[[#This Row],[Date:]],"mmddyyyy"),2)</f>
        <v>02</v>
      </c>
      <c r="Y175" s="6">
        <f>DATE(Data7[[#This Row],[Year]],Data7[[#This Row],[Month]],Data7[[#This Row],[Day]])</f>
        <v>45334</v>
      </c>
    </row>
    <row r="176" spans="1:25">
      <c r="A176" s="5">
        <v>45338.533329976854</v>
      </c>
      <c r="B176" s="7" t="s">
        <v>66</v>
      </c>
      <c r="C176" s="6" t="s">
        <v>183</v>
      </c>
      <c r="D176" s="7" t="s">
        <v>68</v>
      </c>
      <c r="E176" s="8">
        <v>8</v>
      </c>
      <c r="F176" s="7">
        <v>6984733</v>
      </c>
      <c r="G176" s="7" t="s">
        <v>117</v>
      </c>
      <c r="H176" s="7" t="s">
        <v>69</v>
      </c>
      <c r="I176" s="7" t="s">
        <v>44</v>
      </c>
      <c r="J176" s="19" t="str">
        <f>IFERROR(INDEX('Employee Info'!$C$3:$E$200,MATCH(Data7[[#This Row],[Name:]],'Employee Info'!$B$3:$B$200,0),MATCH(Data7[[#This Row],[Hours Type:]],'Employee Info'!$C$2:$E$2,0)),"")</f>
        <v/>
      </c>
      <c r="K176" s="19" t="str">
        <f>IFERROR(INDEX('Employee Info'!$C$3:$J$200,MATCH(Data7[[#This Row],[Name:]],'Employee Info'!$B$3:$B$200,0),MATCH(Data7[[#Headers],[Truck]],'Employee Info'!$C$2:$J$2,0)),"")</f>
        <v/>
      </c>
      <c r="L176" s="19" t="str">
        <f>IFERROR(INDEX('Employee Info'!$C$3:$J$200,MATCH(Data7[[#This Row],[Name:]],'Employee Info'!$B$3:$B$200,0),MATCH(Data7[[#Headers],[Phone]],'Employee Info'!$C$2:$J$2,0)),"")</f>
        <v/>
      </c>
      <c r="M176" s="19" t="str">
        <f>IFERROR(INDEX('Employee Info'!$C$3:$J$200,MATCH(Data7[[#This Row],[Name:]],'Employee Info'!$B$3:$B$200,0),MATCH(Data7[[#Headers],[Tech]],'Employee Info'!$C$2:$J$2,0)),"")</f>
        <v/>
      </c>
      <c r="N176" s="19" t="str">
        <f>IFERROR(INDEX('Employee Info'!$C$3:$J$200,MATCH(Data7[[#This Row],[Name:]],'Employee Info'!$B$3:$B$200,0),MATCH(Data7[[#Headers],[Other]],'Employee Info'!$C$2:$J$2,0)),"")</f>
        <v/>
      </c>
      <c r="O176" s="19">
        <f>IFERROR((Data7[[#This Row],[Hours:]]*SUM(Data7[[#This Row],[Rate]:[Other]])),"")</f>
        <v>0</v>
      </c>
      <c r="P176" s="7" t="str">
        <f>IF(Data7[[#This Row],[WO'#:]]="","Riley #","WO#")</f>
        <v>WO#</v>
      </c>
      <c r="Q176" s="7">
        <f>IFERROR(WEEKNUM(Data7[[#This Row],[Date:]]),"")</f>
        <v>7</v>
      </c>
      <c r="R176" s="6">
        <f t="shared" si="6"/>
        <v>45333</v>
      </c>
      <c r="S176" s="6">
        <f>Data7[[#This Row],[Week Start]]+7</f>
        <v>45340</v>
      </c>
      <c r="T176" s="7" t="str">
        <f t="shared" si="7"/>
        <v>2/11/2024 - 2/18/2024</v>
      </c>
      <c r="U176" s="7" t="str">
        <f t="shared" si="8"/>
        <v>Time Card</v>
      </c>
      <c r="V176" s="8" t="str">
        <f>RIGHT(TEXT(Data7[[#This Row],[Date:]],"mmddyyyy"),4)</f>
        <v>2024</v>
      </c>
      <c r="W176" s="8" t="str">
        <f>MID(TEXT(Data7[[#This Row],[Date:]],"mmddyyyy"),3,2)</f>
        <v>13</v>
      </c>
      <c r="X176" s="8" t="str">
        <f>LEFT(TEXT(Data7[[#This Row],[Date:]],"mmddyyyy"),2)</f>
        <v>02</v>
      </c>
      <c r="Y176" s="6">
        <f>DATE(Data7[[#This Row],[Year]],Data7[[#This Row],[Month]],Data7[[#This Row],[Day]])</f>
        <v>45335</v>
      </c>
    </row>
    <row r="177" spans="1:25">
      <c r="A177" s="5">
        <v>45364.460202546295</v>
      </c>
      <c r="B177" s="7" t="s">
        <v>76</v>
      </c>
      <c r="C177" s="6" t="s">
        <v>183</v>
      </c>
      <c r="D177" s="7" t="s">
        <v>156</v>
      </c>
      <c r="E177" s="8">
        <v>2</v>
      </c>
      <c r="F177" s="7">
        <v>6984733</v>
      </c>
      <c r="G177" s="7" t="s">
        <v>68</v>
      </c>
      <c r="H177" s="7" t="s">
        <v>69</v>
      </c>
      <c r="I177" s="7" t="s">
        <v>44</v>
      </c>
      <c r="J177" s="19" t="str">
        <f>IFERROR(INDEX('Employee Info'!$C$3:$E$200,MATCH(Data7[[#This Row],[Name:]],'Employee Info'!$B$3:$B$200,0),MATCH(Data7[[#This Row],[Hours Type:]],'Employee Info'!$C$2:$E$2,0)),"")</f>
        <v/>
      </c>
      <c r="K177" s="19" t="str">
        <f>IFERROR(INDEX('Employee Info'!$C$3:$J$200,MATCH(Data7[[#This Row],[Name:]],'Employee Info'!$B$3:$B$200,0),MATCH(Data7[[#Headers],[Truck]],'Employee Info'!$C$2:$J$2,0)),"")</f>
        <v/>
      </c>
      <c r="L177" s="19" t="str">
        <f>IFERROR(INDEX('Employee Info'!$C$3:$J$200,MATCH(Data7[[#This Row],[Name:]],'Employee Info'!$B$3:$B$200,0),MATCH(Data7[[#Headers],[Phone]],'Employee Info'!$C$2:$J$2,0)),"")</f>
        <v/>
      </c>
      <c r="M177" s="19" t="str">
        <f>IFERROR(INDEX('Employee Info'!$C$3:$J$200,MATCH(Data7[[#This Row],[Name:]],'Employee Info'!$B$3:$B$200,0),MATCH(Data7[[#Headers],[Tech]],'Employee Info'!$C$2:$J$2,0)),"")</f>
        <v/>
      </c>
      <c r="N177" s="19" t="str">
        <f>IFERROR(INDEX('Employee Info'!$C$3:$J$200,MATCH(Data7[[#This Row],[Name:]],'Employee Info'!$B$3:$B$200,0),MATCH(Data7[[#Headers],[Other]],'Employee Info'!$C$2:$J$2,0)),"")</f>
        <v/>
      </c>
      <c r="O177" s="19">
        <f>IFERROR((Data7[[#This Row],[Hours:]]*SUM(Data7[[#This Row],[Rate]:[Other]])),"")</f>
        <v>0</v>
      </c>
      <c r="P177" s="7" t="str">
        <f>IF(Data7[[#This Row],[WO'#:]]="","Riley #","WO#")</f>
        <v>WO#</v>
      </c>
      <c r="Q177" s="7">
        <f>IFERROR(WEEKNUM(Data7[[#This Row],[Date:]]),"")</f>
        <v>7</v>
      </c>
      <c r="R177" s="6">
        <f t="shared" si="6"/>
        <v>45333</v>
      </c>
      <c r="S177" s="6">
        <f>Data7[[#This Row],[Week Start]]+7</f>
        <v>45340</v>
      </c>
      <c r="T177" s="7" t="str">
        <f t="shared" si="7"/>
        <v>2/11/2024 - 2/18/2024</v>
      </c>
      <c r="U177" s="7" t="str">
        <f t="shared" si="8"/>
        <v>Time Card</v>
      </c>
      <c r="V177" s="8" t="str">
        <f>RIGHT(TEXT(Data7[[#This Row],[Date:]],"mmddyyyy"),4)</f>
        <v>2024</v>
      </c>
      <c r="W177" s="8" t="str">
        <f>MID(TEXT(Data7[[#This Row],[Date:]],"mmddyyyy"),3,2)</f>
        <v>13</v>
      </c>
      <c r="X177" s="8" t="str">
        <f>LEFT(TEXT(Data7[[#This Row],[Date:]],"mmddyyyy"),2)</f>
        <v>02</v>
      </c>
      <c r="Y177" s="6">
        <f>DATE(Data7[[#This Row],[Year]],Data7[[#This Row],[Month]],Data7[[#This Row],[Day]])</f>
        <v>45335</v>
      </c>
    </row>
    <row r="178" spans="1:25">
      <c r="A178" s="5">
        <v>45335.581782870373</v>
      </c>
      <c r="B178" s="7" t="s">
        <v>31</v>
      </c>
      <c r="C178" s="6" t="s">
        <v>183</v>
      </c>
      <c r="D178" s="7" t="s">
        <v>182</v>
      </c>
      <c r="E178" s="8">
        <v>8</v>
      </c>
      <c r="F178" s="7" t="s">
        <v>68</v>
      </c>
      <c r="G178" s="7" t="s">
        <v>68</v>
      </c>
      <c r="H178" s="7" t="s">
        <v>92</v>
      </c>
      <c r="I178" s="7" t="s">
        <v>44</v>
      </c>
      <c r="J178" s="19" t="str">
        <f>IFERROR(INDEX('Employee Info'!$C$3:$E$200,MATCH(Data7[[#This Row],[Name:]],'Employee Info'!$B$3:$B$200,0),MATCH(Data7[[#This Row],[Hours Type:]],'Employee Info'!$C$2:$E$2,0)),"")</f>
        <v/>
      </c>
      <c r="K178" s="19" t="str">
        <f>IFERROR(INDEX('Employee Info'!$C$3:$J$200,MATCH(Data7[[#This Row],[Name:]],'Employee Info'!$B$3:$B$200,0),MATCH(Data7[[#Headers],[Truck]],'Employee Info'!$C$2:$J$2,0)),"")</f>
        <v/>
      </c>
      <c r="L178" s="19" t="str">
        <f>IFERROR(INDEX('Employee Info'!$C$3:$J$200,MATCH(Data7[[#This Row],[Name:]],'Employee Info'!$B$3:$B$200,0),MATCH(Data7[[#Headers],[Phone]],'Employee Info'!$C$2:$J$2,0)),"")</f>
        <v/>
      </c>
      <c r="M178" s="19" t="str">
        <f>IFERROR(INDEX('Employee Info'!$C$3:$J$200,MATCH(Data7[[#This Row],[Name:]],'Employee Info'!$B$3:$B$200,0),MATCH(Data7[[#Headers],[Tech]],'Employee Info'!$C$2:$J$2,0)),"")</f>
        <v/>
      </c>
      <c r="N178" s="19" t="str">
        <f>IFERROR(INDEX('Employee Info'!$C$3:$J$200,MATCH(Data7[[#This Row],[Name:]],'Employee Info'!$B$3:$B$200,0),MATCH(Data7[[#Headers],[Other]],'Employee Info'!$C$2:$J$2,0)),"")</f>
        <v/>
      </c>
      <c r="O178" s="19">
        <f>IFERROR((Data7[[#This Row],[Hours:]]*SUM(Data7[[#This Row],[Rate]:[Other]])),"")</f>
        <v>0</v>
      </c>
      <c r="P178" s="7" t="str">
        <f>IF(Data7[[#This Row],[WO'#:]]="","Riley #","WO#")</f>
        <v>Riley #</v>
      </c>
      <c r="Q178" s="7">
        <f>IFERROR(WEEKNUM(Data7[[#This Row],[Date:]]),"")</f>
        <v>7</v>
      </c>
      <c r="R178" s="6">
        <f t="shared" si="6"/>
        <v>45333</v>
      </c>
      <c r="S178" s="6">
        <f>Data7[[#This Row],[Week Start]]+7</f>
        <v>45340</v>
      </c>
      <c r="T178" s="7" t="str">
        <f t="shared" si="7"/>
        <v>2/11/2024 - 2/18/2024</v>
      </c>
      <c r="U178" s="7" t="str">
        <f t="shared" si="8"/>
        <v>Time Card</v>
      </c>
      <c r="V178" s="8" t="str">
        <f>RIGHT(TEXT(Data7[[#This Row],[Date:]],"mmddyyyy"),4)</f>
        <v>2024</v>
      </c>
      <c r="W178" s="8" t="str">
        <f>MID(TEXT(Data7[[#This Row],[Date:]],"mmddyyyy"),3,2)</f>
        <v>13</v>
      </c>
      <c r="X178" s="8" t="str">
        <f>LEFT(TEXT(Data7[[#This Row],[Date:]],"mmddyyyy"),2)</f>
        <v>02</v>
      </c>
      <c r="Y178" s="6">
        <f>DATE(Data7[[#This Row],[Year]],Data7[[#This Row],[Month]],Data7[[#This Row],[Day]])</f>
        <v>45335</v>
      </c>
    </row>
    <row r="179" spans="1:25">
      <c r="A179" s="5">
        <v>45335.5823087963</v>
      </c>
      <c r="B179" s="7" t="s">
        <v>35</v>
      </c>
      <c r="C179" s="6" t="s">
        <v>183</v>
      </c>
      <c r="D179" s="7" t="s">
        <v>182</v>
      </c>
      <c r="E179" s="8">
        <v>8</v>
      </c>
      <c r="F179" s="7" t="s">
        <v>68</v>
      </c>
      <c r="G179" s="7" t="s">
        <v>68</v>
      </c>
      <c r="H179" s="7" t="s">
        <v>92</v>
      </c>
      <c r="I179" s="7" t="s">
        <v>44</v>
      </c>
      <c r="J179" s="19" t="str">
        <f>IFERROR(INDEX('Employee Info'!$C$3:$E$200,MATCH(Data7[[#This Row],[Name:]],'Employee Info'!$B$3:$B$200,0),MATCH(Data7[[#This Row],[Hours Type:]],'Employee Info'!$C$2:$E$2,0)),"")</f>
        <v/>
      </c>
      <c r="K179" s="19" t="str">
        <f>IFERROR(INDEX('Employee Info'!$C$3:$J$200,MATCH(Data7[[#This Row],[Name:]],'Employee Info'!$B$3:$B$200,0),MATCH(Data7[[#Headers],[Truck]],'Employee Info'!$C$2:$J$2,0)),"")</f>
        <v/>
      </c>
      <c r="L179" s="19" t="str">
        <f>IFERROR(INDEX('Employee Info'!$C$3:$J$200,MATCH(Data7[[#This Row],[Name:]],'Employee Info'!$B$3:$B$200,0),MATCH(Data7[[#Headers],[Phone]],'Employee Info'!$C$2:$J$2,0)),"")</f>
        <v/>
      </c>
      <c r="M179" s="19" t="str">
        <f>IFERROR(INDEX('Employee Info'!$C$3:$J$200,MATCH(Data7[[#This Row],[Name:]],'Employee Info'!$B$3:$B$200,0),MATCH(Data7[[#Headers],[Tech]],'Employee Info'!$C$2:$J$2,0)),"")</f>
        <v/>
      </c>
      <c r="N179" s="19" t="str">
        <f>IFERROR(INDEX('Employee Info'!$C$3:$J$200,MATCH(Data7[[#This Row],[Name:]],'Employee Info'!$B$3:$B$200,0),MATCH(Data7[[#Headers],[Other]],'Employee Info'!$C$2:$J$2,0)),"")</f>
        <v/>
      </c>
      <c r="O179" s="19">
        <f>IFERROR((Data7[[#This Row],[Hours:]]*SUM(Data7[[#This Row],[Rate]:[Other]])),"")</f>
        <v>0</v>
      </c>
      <c r="P179" s="7" t="str">
        <f>IF(Data7[[#This Row],[WO'#:]]="","Riley #","WO#")</f>
        <v>Riley #</v>
      </c>
      <c r="Q179" s="7">
        <f>IFERROR(WEEKNUM(Data7[[#This Row],[Date:]]),"")</f>
        <v>7</v>
      </c>
      <c r="R179" s="6">
        <f t="shared" si="6"/>
        <v>45333</v>
      </c>
      <c r="S179" s="6">
        <f>Data7[[#This Row],[Week Start]]+7</f>
        <v>45340</v>
      </c>
      <c r="T179" s="7" t="str">
        <f t="shared" si="7"/>
        <v>2/11/2024 - 2/18/2024</v>
      </c>
      <c r="U179" s="7" t="str">
        <f t="shared" si="8"/>
        <v>Time Card</v>
      </c>
      <c r="V179" s="8" t="str">
        <f>RIGHT(TEXT(Data7[[#This Row],[Date:]],"mmddyyyy"),4)</f>
        <v>2024</v>
      </c>
      <c r="W179" s="8" t="str">
        <f>MID(TEXT(Data7[[#This Row],[Date:]],"mmddyyyy"),3,2)</f>
        <v>13</v>
      </c>
      <c r="X179" s="8" t="str">
        <f>LEFT(TEXT(Data7[[#This Row],[Date:]],"mmddyyyy"),2)</f>
        <v>02</v>
      </c>
      <c r="Y179" s="6">
        <f>DATE(Data7[[#This Row],[Year]],Data7[[#This Row],[Month]],Data7[[#This Row],[Day]])</f>
        <v>45335</v>
      </c>
    </row>
    <row r="180" spans="1:25">
      <c r="A180" s="5">
        <v>45338.533409722222</v>
      </c>
      <c r="B180" s="7" t="s">
        <v>66</v>
      </c>
      <c r="C180" s="6" t="s">
        <v>184</v>
      </c>
      <c r="D180" s="7" t="s">
        <v>68</v>
      </c>
      <c r="E180" s="8">
        <v>8</v>
      </c>
      <c r="F180" s="7">
        <v>6984733</v>
      </c>
      <c r="G180" s="7" t="s">
        <v>117</v>
      </c>
      <c r="H180" s="7" t="s">
        <v>69</v>
      </c>
      <c r="I180" s="7" t="s">
        <v>44</v>
      </c>
      <c r="J180" s="19" t="str">
        <f>IFERROR(INDEX('Employee Info'!$C$3:$E$200,MATCH(Data7[[#This Row],[Name:]],'Employee Info'!$B$3:$B$200,0),MATCH(Data7[[#This Row],[Hours Type:]],'Employee Info'!$C$2:$E$2,0)),"")</f>
        <v/>
      </c>
      <c r="K180" s="19" t="str">
        <f>IFERROR(INDEX('Employee Info'!$C$3:$J$200,MATCH(Data7[[#This Row],[Name:]],'Employee Info'!$B$3:$B$200,0),MATCH(Data7[[#Headers],[Truck]],'Employee Info'!$C$2:$J$2,0)),"")</f>
        <v/>
      </c>
      <c r="L180" s="19" t="str">
        <f>IFERROR(INDEX('Employee Info'!$C$3:$J$200,MATCH(Data7[[#This Row],[Name:]],'Employee Info'!$B$3:$B$200,0),MATCH(Data7[[#Headers],[Phone]],'Employee Info'!$C$2:$J$2,0)),"")</f>
        <v/>
      </c>
      <c r="M180" s="19" t="str">
        <f>IFERROR(INDEX('Employee Info'!$C$3:$J$200,MATCH(Data7[[#This Row],[Name:]],'Employee Info'!$B$3:$B$200,0),MATCH(Data7[[#Headers],[Tech]],'Employee Info'!$C$2:$J$2,0)),"")</f>
        <v/>
      </c>
      <c r="N180" s="19" t="str">
        <f>IFERROR(INDEX('Employee Info'!$C$3:$J$200,MATCH(Data7[[#This Row],[Name:]],'Employee Info'!$B$3:$B$200,0),MATCH(Data7[[#Headers],[Other]],'Employee Info'!$C$2:$J$2,0)),"")</f>
        <v/>
      </c>
      <c r="O180" s="19">
        <f>IFERROR((Data7[[#This Row],[Hours:]]*SUM(Data7[[#This Row],[Rate]:[Other]])),"")</f>
        <v>0</v>
      </c>
      <c r="P180" s="7" t="str">
        <f>IF(Data7[[#This Row],[WO'#:]]="","Riley #","WO#")</f>
        <v>WO#</v>
      </c>
      <c r="Q180" s="7">
        <f>IFERROR(WEEKNUM(Data7[[#This Row],[Date:]]),"")</f>
        <v>7</v>
      </c>
      <c r="R180" s="6">
        <f t="shared" si="6"/>
        <v>45333</v>
      </c>
      <c r="S180" s="6">
        <f>Data7[[#This Row],[Week Start]]+7</f>
        <v>45340</v>
      </c>
      <c r="T180" s="7" t="str">
        <f t="shared" si="7"/>
        <v>2/11/2024 - 2/18/2024</v>
      </c>
      <c r="U180" s="7" t="str">
        <f t="shared" si="8"/>
        <v>Time Card</v>
      </c>
      <c r="V180" s="8" t="str">
        <f>RIGHT(TEXT(Data7[[#This Row],[Date:]],"mmddyyyy"),4)</f>
        <v>2024</v>
      </c>
      <c r="W180" s="8" t="str">
        <f>MID(TEXT(Data7[[#This Row],[Date:]],"mmddyyyy"),3,2)</f>
        <v>14</v>
      </c>
      <c r="X180" s="8" t="str">
        <f>LEFT(TEXT(Data7[[#This Row],[Date:]],"mmddyyyy"),2)</f>
        <v>02</v>
      </c>
      <c r="Y180" s="6">
        <f>DATE(Data7[[#This Row],[Year]],Data7[[#This Row],[Month]],Data7[[#This Row],[Day]])</f>
        <v>45336</v>
      </c>
    </row>
    <row r="181" spans="1:25">
      <c r="A181" s="5">
        <v>45364.460310532406</v>
      </c>
      <c r="B181" s="7" t="s">
        <v>76</v>
      </c>
      <c r="C181" s="6" t="s">
        <v>184</v>
      </c>
      <c r="D181" s="7" t="s">
        <v>156</v>
      </c>
      <c r="E181" s="8">
        <v>2</v>
      </c>
      <c r="F181" s="7">
        <v>6984733</v>
      </c>
      <c r="G181" s="7" t="s">
        <v>68</v>
      </c>
      <c r="H181" s="7" t="s">
        <v>69</v>
      </c>
      <c r="I181" s="7" t="s">
        <v>44</v>
      </c>
      <c r="J181" s="19" t="str">
        <f>IFERROR(INDEX('Employee Info'!$C$3:$E$200,MATCH(Data7[[#This Row],[Name:]],'Employee Info'!$B$3:$B$200,0),MATCH(Data7[[#This Row],[Hours Type:]],'Employee Info'!$C$2:$E$2,0)),"")</f>
        <v/>
      </c>
      <c r="K181" s="19" t="str">
        <f>IFERROR(INDEX('Employee Info'!$C$3:$J$200,MATCH(Data7[[#This Row],[Name:]],'Employee Info'!$B$3:$B$200,0),MATCH(Data7[[#Headers],[Truck]],'Employee Info'!$C$2:$J$2,0)),"")</f>
        <v/>
      </c>
      <c r="L181" s="19" t="str">
        <f>IFERROR(INDEX('Employee Info'!$C$3:$J$200,MATCH(Data7[[#This Row],[Name:]],'Employee Info'!$B$3:$B$200,0),MATCH(Data7[[#Headers],[Phone]],'Employee Info'!$C$2:$J$2,0)),"")</f>
        <v/>
      </c>
      <c r="M181" s="19" t="str">
        <f>IFERROR(INDEX('Employee Info'!$C$3:$J$200,MATCH(Data7[[#This Row],[Name:]],'Employee Info'!$B$3:$B$200,0),MATCH(Data7[[#Headers],[Tech]],'Employee Info'!$C$2:$J$2,0)),"")</f>
        <v/>
      </c>
      <c r="N181" s="19" t="str">
        <f>IFERROR(INDEX('Employee Info'!$C$3:$J$200,MATCH(Data7[[#This Row],[Name:]],'Employee Info'!$B$3:$B$200,0),MATCH(Data7[[#Headers],[Other]],'Employee Info'!$C$2:$J$2,0)),"")</f>
        <v/>
      </c>
      <c r="O181" s="19">
        <f>IFERROR((Data7[[#This Row],[Hours:]]*SUM(Data7[[#This Row],[Rate]:[Other]])),"")</f>
        <v>0</v>
      </c>
      <c r="P181" s="7" t="str">
        <f>IF(Data7[[#This Row],[WO'#:]]="","Riley #","WO#")</f>
        <v>WO#</v>
      </c>
      <c r="Q181" s="7">
        <f>IFERROR(WEEKNUM(Data7[[#This Row],[Date:]]),"")</f>
        <v>7</v>
      </c>
      <c r="R181" s="6">
        <f t="shared" si="6"/>
        <v>45333</v>
      </c>
      <c r="S181" s="6">
        <f>Data7[[#This Row],[Week Start]]+7</f>
        <v>45340</v>
      </c>
      <c r="T181" s="7" t="str">
        <f t="shared" si="7"/>
        <v>2/11/2024 - 2/18/2024</v>
      </c>
      <c r="U181" s="7" t="str">
        <f t="shared" si="8"/>
        <v>Time Card</v>
      </c>
      <c r="V181" s="8" t="str">
        <f>RIGHT(TEXT(Data7[[#This Row],[Date:]],"mmddyyyy"),4)</f>
        <v>2024</v>
      </c>
      <c r="W181" s="8" t="str">
        <f>MID(TEXT(Data7[[#This Row],[Date:]],"mmddyyyy"),3,2)</f>
        <v>14</v>
      </c>
      <c r="X181" s="8" t="str">
        <f>LEFT(TEXT(Data7[[#This Row],[Date:]],"mmddyyyy"),2)</f>
        <v>02</v>
      </c>
      <c r="Y181" s="6">
        <f>DATE(Data7[[#This Row],[Year]],Data7[[#This Row],[Month]],Data7[[#This Row],[Day]])</f>
        <v>45336</v>
      </c>
    </row>
    <row r="182" spans="1:25">
      <c r="A182" s="5">
        <v>45336.580350810182</v>
      </c>
      <c r="B182" s="7" t="s">
        <v>35</v>
      </c>
      <c r="C182" s="6" t="s">
        <v>184</v>
      </c>
      <c r="D182" s="7" t="s">
        <v>182</v>
      </c>
      <c r="E182" s="8">
        <v>8</v>
      </c>
      <c r="F182" s="7" t="s">
        <v>68</v>
      </c>
      <c r="G182" s="7" t="s">
        <v>68</v>
      </c>
      <c r="H182" s="7" t="s">
        <v>92</v>
      </c>
      <c r="I182" s="7" t="s">
        <v>44</v>
      </c>
      <c r="J182" s="19" t="str">
        <f>IFERROR(INDEX('Employee Info'!$C$3:$E$200,MATCH(Data7[[#This Row],[Name:]],'Employee Info'!$B$3:$B$200,0),MATCH(Data7[[#This Row],[Hours Type:]],'Employee Info'!$C$2:$E$2,0)),"")</f>
        <v/>
      </c>
      <c r="K182" s="19" t="str">
        <f>IFERROR(INDEX('Employee Info'!$C$3:$J$200,MATCH(Data7[[#This Row],[Name:]],'Employee Info'!$B$3:$B$200,0),MATCH(Data7[[#Headers],[Truck]],'Employee Info'!$C$2:$J$2,0)),"")</f>
        <v/>
      </c>
      <c r="L182" s="19" t="str">
        <f>IFERROR(INDEX('Employee Info'!$C$3:$J$200,MATCH(Data7[[#This Row],[Name:]],'Employee Info'!$B$3:$B$200,0),MATCH(Data7[[#Headers],[Phone]],'Employee Info'!$C$2:$J$2,0)),"")</f>
        <v/>
      </c>
      <c r="M182" s="19" t="str">
        <f>IFERROR(INDEX('Employee Info'!$C$3:$J$200,MATCH(Data7[[#This Row],[Name:]],'Employee Info'!$B$3:$B$200,0),MATCH(Data7[[#Headers],[Tech]],'Employee Info'!$C$2:$J$2,0)),"")</f>
        <v/>
      </c>
      <c r="N182" s="19" t="str">
        <f>IFERROR(INDEX('Employee Info'!$C$3:$J$200,MATCH(Data7[[#This Row],[Name:]],'Employee Info'!$B$3:$B$200,0),MATCH(Data7[[#Headers],[Other]],'Employee Info'!$C$2:$J$2,0)),"")</f>
        <v/>
      </c>
      <c r="O182" s="19">
        <f>IFERROR((Data7[[#This Row],[Hours:]]*SUM(Data7[[#This Row],[Rate]:[Other]])),"")</f>
        <v>0</v>
      </c>
      <c r="P182" s="7" t="str">
        <f>IF(Data7[[#This Row],[WO'#:]]="","Riley #","WO#")</f>
        <v>Riley #</v>
      </c>
      <c r="Q182" s="7">
        <f>IFERROR(WEEKNUM(Data7[[#This Row],[Date:]]),"")</f>
        <v>7</v>
      </c>
      <c r="R182" s="6">
        <f t="shared" si="6"/>
        <v>45333</v>
      </c>
      <c r="S182" s="6">
        <f>Data7[[#This Row],[Week Start]]+7</f>
        <v>45340</v>
      </c>
      <c r="T182" s="7" t="str">
        <f t="shared" si="7"/>
        <v>2/11/2024 - 2/18/2024</v>
      </c>
      <c r="U182" s="7" t="str">
        <f t="shared" si="8"/>
        <v>Time Card</v>
      </c>
      <c r="V182" s="8" t="str">
        <f>RIGHT(TEXT(Data7[[#This Row],[Date:]],"mmddyyyy"),4)</f>
        <v>2024</v>
      </c>
      <c r="W182" s="8" t="str">
        <f>MID(TEXT(Data7[[#This Row],[Date:]],"mmddyyyy"),3,2)</f>
        <v>14</v>
      </c>
      <c r="X182" s="8" t="str">
        <f>LEFT(TEXT(Data7[[#This Row],[Date:]],"mmddyyyy"),2)</f>
        <v>02</v>
      </c>
      <c r="Y182" s="6">
        <f>DATE(Data7[[#This Row],[Year]],Data7[[#This Row],[Month]],Data7[[#This Row],[Day]])</f>
        <v>45336</v>
      </c>
    </row>
    <row r="183" spans="1:25">
      <c r="A183" s="5">
        <v>45336.580551273146</v>
      </c>
      <c r="B183" s="7" t="s">
        <v>31</v>
      </c>
      <c r="C183" s="6" t="s">
        <v>184</v>
      </c>
      <c r="D183" s="7" t="s">
        <v>182</v>
      </c>
      <c r="E183" s="8">
        <v>8</v>
      </c>
      <c r="F183" s="7" t="s">
        <v>68</v>
      </c>
      <c r="G183" s="7" t="s">
        <v>68</v>
      </c>
      <c r="H183" s="7" t="s">
        <v>92</v>
      </c>
      <c r="I183" s="7" t="s">
        <v>44</v>
      </c>
      <c r="J183" s="19" t="str">
        <f>IFERROR(INDEX('Employee Info'!$C$3:$E$200,MATCH(Data7[[#This Row],[Name:]],'Employee Info'!$B$3:$B$200,0),MATCH(Data7[[#This Row],[Hours Type:]],'Employee Info'!$C$2:$E$2,0)),"")</f>
        <v/>
      </c>
      <c r="K183" s="19" t="str">
        <f>IFERROR(INDEX('Employee Info'!$C$3:$J$200,MATCH(Data7[[#This Row],[Name:]],'Employee Info'!$B$3:$B$200,0),MATCH(Data7[[#Headers],[Truck]],'Employee Info'!$C$2:$J$2,0)),"")</f>
        <v/>
      </c>
      <c r="L183" s="19" t="str">
        <f>IFERROR(INDEX('Employee Info'!$C$3:$J$200,MATCH(Data7[[#This Row],[Name:]],'Employee Info'!$B$3:$B$200,0),MATCH(Data7[[#Headers],[Phone]],'Employee Info'!$C$2:$J$2,0)),"")</f>
        <v/>
      </c>
      <c r="M183" s="19" t="str">
        <f>IFERROR(INDEX('Employee Info'!$C$3:$J$200,MATCH(Data7[[#This Row],[Name:]],'Employee Info'!$B$3:$B$200,0),MATCH(Data7[[#Headers],[Tech]],'Employee Info'!$C$2:$J$2,0)),"")</f>
        <v/>
      </c>
      <c r="N183" s="19" t="str">
        <f>IFERROR(INDEX('Employee Info'!$C$3:$J$200,MATCH(Data7[[#This Row],[Name:]],'Employee Info'!$B$3:$B$200,0),MATCH(Data7[[#Headers],[Other]],'Employee Info'!$C$2:$J$2,0)),"")</f>
        <v/>
      </c>
      <c r="O183" s="19">
        <f>IFERROR((Data7[[#This Row],[Hours:]]*SUM(Data7[[#This Row],[Rate]:[Other]])),"")</f>
        <v>0</v>
      </c>
      <c r="P183" s="7" t="str">
        <f>IF(Data7[[#This Row],[WO'#:]]="","Riley #","WO#")</f>
        <v>Riley #</v>
      </c>
      <c r="Q183" s="7">
        <f>IFERROR(WEEKNUM(Data7[[#This Row],[Date:]]),"")</f>
        <v>7</v>
      </c>
      <c r="R183" s="6">
        <f t="shared" si="6"/>
        <v>45333</v>
      </c>
      <c r="S183" s="6">
        <f>Data7[[#This Row],[Week Start]]+7</f>
        <v>45340</v>
      </c>
      <c r="T183" s="7" t="str">
        <f t="shared" si="7"/>
        <v>2/11/2024 - 2/18/2024</v>
      </c>
      <c r="U183" s="7" t="str">
        <f t="shared" si="8"/>
        <v>Time Card</v>
      </c>
      <c r="V183" s="8" t="str">
        <f>RIGHT(TEXT(Data7[[#This Row],[Date:]],"mmddyyyy"),4)</f>
        <v>2024</v>
      </c>
      <c r="W183" s="8" t="str">
        <f>MID(TEXT(Data7[[#This Row],[Date:]],"mmddyyyy"),3,2)</f>
        <v>14</v>
      </c>
      <c r="X183" s="8" t="str">
        <f>LEFT(TEXT(Data7[[#This Row],[Date:]],"mmddyyyy"),2)</f>
        <v>02</v>
      </c>
      <c r="Y183" s="6">
        <f>DATE(Data7[[#This Row],[Year]],Data7[[#This Row],[Month]],Data7[[#This Row],[Day]])</f>
        <v>45336</v>
      </c>
    </row>
    <row r="184" spans="1:25">
      <c r="A184" s="5">
        <v>45337.581032407405</v>
      </c>
      <c r="B184" s="7" t="s">
        <v>35</v>
      </c>
      <c r="C184" s="6" t="s">
        <v>185</v>
      </c>
      <c r="D184" s="7" t="s">
        <v>186</v>
      </c>
      <c r="E184" s="8">
        <v>2</v>
      </c>
      <c r="F184" s="7">
        <v>6984733</v>
      </c>
      <c r="G184" s="7" t="s">
        <v>68</v>
      </c>
      <c r="H184" s="7" t="s">
        <v>69</v>
      </c>
      <c r="I184" s="7" t="s">
        <v>44</v>
      </c>
      <c r="J184" s="19" t="str">
        <f>IFERROR(INDEX('Employee Info'!$C$3:$E$200,MATCH(Data7[[#This Row],[Name:]],'Employee Info'!$B$3:$B$200,0),MATCH(Data7[[#This Row],[Hours Type:]],'Employee Info'!$C$2:$E$2,0)),"")</f>
        <v/>
      </c>
      <c r="K184" s="19" t="str">
        <f>IFERROR(INDEX('Employee Info'!$C$3:$J$200,MATCH(Data7[[#This Row],[Name:]],'Employee Info'!$B$3:$B$200,0),MATCH(Data7[[#Headers],[Truck]],'Employee Info'!$C$2:$J$2,0)),"")</f>
        <v/>
      </c>
      <c r="L184" s="19" t="str">
        <f>IFERROR(INDEX('Employee Info'!$C$3:$J$200,MATCH(Data7[[#This Row],[Name:]],'Employee Info'!$B$3:$B$200,0),MATCH(Data7[[#Headers],[Phone]],'Employee Info'!$C$2:$J$2,0)),"")</f>
        <v/>
      </c>
      <c r="M184" s="19" t="str">
        <f>IFERROR(INDEX('Employee Info'!$C$3:$J$200,MATCH(Data7[[#This Row],[Name:]],'Employee Info'!$B$3:$B$200,0),MATCH(Data7[[#Headers],[Tech]],'Employee Info'!$C$2:$J$2,0)),"")</f>
        <v/>
      </c>
      <c r="N184" s="19" t="str">
        <f>IFERROR(INDEX('Employee Info'!$C$3:$J$200,MATCH(Data7[[#This Row],[Name:]],'Employee Info'!$B$3:$B$200,0),MATCH(Data7[[#Headers],[Other]],'Employee Info'!$C$2:$J$2,0)),"")</f>
        <v/>
      </c>
      <c r="O184" s="19">
        <f>IFERROR((Data7[[#This Row],[Hours:]]*SUM(Data7[[#This Row],[Rate]:[Other]])),"")</f>
        <v>0</v>
      </c>
      <c r="P184" s="7" t="str">
        <f>IF(Data7[[#This Row],[WO'#:]]="","Riley #","WO#")</f>
        <v>WO#</v>
      </c>
      <c r="Q184" s="7">
        <f>IFERROR(WEEKNUM(Data7[[#This Row],[Date:]]),"")</f>
        <v>7</v>
      </c>
      <c r="R184" s="6">
        <f t="shared" si="6"/>
        <v>45333</v>
      </c>
      <c r="S184" s="6">
        <f>Data7[[#This Row],[Week Start]]+7</f>
        <v>45340</v>
      </c>
      <c r="T184" s="7" t="str">
        <f t="shared" si="7"/>
        <v>2/11/2024 - 2/18/2024</v>
      </c>
      <c r="U184" s="7" t="str">
        <f t="shared" si="8"/>
        <v>Time Card</v>
      </c>
      <c r="V184" s="8" t="str">
        <f>RIGHT(TEXT(Data7[[#This Row],[Date:]],"mmddyyyy"),4)</f>
        <v>2024</v>
      </c>
      <c r="W184" s="8" t="str">
        <f>MID(TEXT(Data7[[#This Row],[Date:]],"mmddyyyy"),3,2)</f>
        <v>15</v>
      </c>
      <c r="X184" s="8" t="str">
        <f>LEFT(TEXT(Data7[[#This Row],[Date:]],"mmddyyyy"),2)</f>
        <v>02</v>
      </c>
      <c r="Y184" s="6">
        <f>DATE(Data7[[#This Row],[Year]],Data7[[#This Row],[Month]],Data7[[#This Row],[Day]])</f>
        <v>45337</v>
      </c>
    </row>
    <row r="185" spans="1:25">
      <c r="A185" s="5">
        <v>45337.581614814815</v>
      </c>
      <c r="B185" s="7" t="s">
        <v>31</v>
      </c>
      <c r="C185" s="6" t="s">
        <v>185</v>
      </c>
      <c r="D185" s="7" t="s">
        <v>187</v>
      </c>
      <c r="E185" s="8">
        <v>6.5</v>
      </c>
      <c r="F185" s="7">
        <v>6984733</v>
      </c>
      <c r="G185" s="7" t="s">
        <v>68</v>
      </c>
      <c r="H185" s="7" t="s">
        <v>69</v>
      </c>
      <c r="I185" s="7" t="s">
        <v>44</v>
      </c>
      <c r="J185" s="19" t="str">
        <f>IFERROR(INDEX('Employee Info'!$C$3:$E$200,MATCH(Data7[[#This Row],[Name:]],'Employee Info'!$B$3:$B$200,0),MATCH(Data7[[#This Row],[Hours Type:]],'Employee Info'!$C$2:$E$2,0)),"")</f>
        <v/>
      </c>
      <c r="K185" s="19" t="str">
        <f>IFERROR(INDEX('Employee Info'!$C$3:$J$200,MATCH(Data7[[#This Row],[Name:]],'Employee Info'!$B$3:$B$200,0),MATCH(Data7[[#Headers],[Truck]],'Employee Info'!$C$2:$J$2,0)),"")</f>
        <v/>
      </c>
      <c r="L185" s="19" t="str">
        <f>IFERROR(INDEX('Employee Info'!$C$3:$J$200,MATCH(Data7[[#This Row],[Name:]],'Employee Info'!$B$3:$B$200,0),MATCH(Data7[[#Headers],[Phone]],'Employee Info'!$C$2:$J$2,0)),"")</f>
        <v/>
      </c>
      <c r="M185" s="19" t="str">
        <f>IFERROR(INDEX('Employee Info'!$C$3:$J$200,MATCH(Data7[[#This Row],[Name:]],'Employee Info'!$B$3:$B$200,0),MATCH(Data7[[#Headers],[Tech]],'Employee Info'!$C$2:$J$2,0)),"")</f>
        <v/>
      </c>
      <c r="N185" s="19" t="str">
        <f>IFERROR(INDEX('Employee Info'!$C$3:$J$200,MATCH(Data7[[#This Row],[Name:]],'Employee Info'!$B$3:$B$200,0),MATCH(Data7[[#Headers],[Other]],'Employee Info'!$C$2:$J$2,0)),"")</f>
        <v/>
      </c>
      <c r="O185" s="19">
        <f>IFERROR((Data7[[#This Row],[Hours:]]*SUM(Data7[[#This Row],[Rate]:[Other]])),"")</f>
        <v>0</v>
      </c>
      <c r="P185" s="7" t="str">
        <f>IF(Data7[[#This Row],[WO'#:]]="","Riley #","WO#")</f>
        <v>WO#</v>
      </c>
      <c r="Q185" s="7">
        <f>IFERROR(WEEKNUM(Data7[[#This Row],[Date:]]),"")</f>
        <v>7</v>
      </c>
      <c r="R185" s="6">
        <f t="shared" si="6"/>
        <v>45333</v>
      </c>
      <c r="S185" s="6">
        <f>Data7[[#This Row],[Week Start]]+7</f>
        <v>45340</v>
      </c>
      <c r="T185" s="7" t="str">
        <f t="shared" si="7"/>
        <v>2/11/2024 - 2/18/2024</v>
      </c>
      <c r="U185" s="7" t="str">
        <f t="shared" si="8"/>
        <v>Time Card</v>
      </c>
      <c r="V185" s="8" t="str">
        <f>RIGHT(TEXT(Data7[[#This Row],[Date:]],"mmddyyyy"),4)</f>
        <v>2024</v>
      </c>
      <c r="W185" s="8" t="str">
        <f>MID(TEXT(Data7[[#This Row],[Date:]],"mmddyyyy"),3,2)</f>
        <v>15</v>
      </c>
      <c r="X185" s="8" t="str">
        <f>LEFT(TEXT(Data7[[#This Row],[Date:]],"mmddyyyy"),2)</f>
        <v>02</v>
      </c>
      <c r="Y185" s="6">
        <f>DATE(Data7[[#This Row],[Year]],Data7[[#This Row],[Month]],Data7[[#This Row],[Day]])</f>
        <v>45337</v>
      </c>
    </row>
    <row r="186" spans="1:25">
      <c r="A186" s="5">
        <v>45338.53347800926</v>
      </c>
      <c r="B186" s="7" t="s">
        <v>66</v>
      </c>
      <c r="C186" s="6" t="s">
        <v>185</v>
      </c>
      <c r="D186" s="7" t="s">
        <v>68</v>
      </c>
      <c r="E186" s="8">
        <v>8</v>
      </c>
      <c r="F186" s="7">
        <v>6984733</v>
      </c>
      <c r="G186" s="7" t="s">
        <v>117</v>
      </c>
      <c r="H186" s="7" t="s">
        <v>69</v>
      </c>
      <c r="I186" s="7" t="s">
        <v>44</v>
      </c>
      <c r="J186" s="19" t="str">
        <f>IFERROR(INDEX('Employee Info'!$C$3:$E$200,MATCH(Data7[[#This Row],[Name:]],'Employee Info'!$B$3:$B$200,0),MATCH(Data7[[#This Row],[Hours Type:]],'Employee Info'!$C$2:$E$2,0)),"")</f>
        <v/>
      </c>
      <c r="K186" s="19" t="str">
        <f>IFERROR(INDEX('Employee Info'!$C$3:$J$200,MATCH(Data7[[#This Row],[Name:]],'Employee Info'!$B$3:$B$200,0),MATCH(Data7[[#Headers],[Truck]],'Employee Info'!$C$2:$J$2,0)),"")</f>
        <v/>
      </c>
      <c r="L186" s="19" t="str">
        <f>IFERROR(INDEX('Employee Info'!$C$3:$J$200,MATCH(Data7[[#This Row],[Name:]],'Employee Info'!$B$3:$B$200,0),MATCH(Data7[[#Headers],[Phone]],'Employee Info'!$C$2:$J$2,0)),"")</f>
        <v/>
      </c>
      <c r="M186" s="19" t="str">
        <f>IFERROR(INDEX('Employee Info'!$C$3:$J$200,MATCH(Data7[[#This Row],[Name:]],'Employee Info'!$B$3:$B$200,0),MATCH(Data7[[#Headers],[Tech]],'Employee Info'!$C$2:$J$2,0)),"")</f>
        <v/>
      </c>
      <c r="N186" s="19" t="str">
        <f>IFERROR(INDEX('Employee Info'!$C$3:$J$200,MATCH(Data7[[#This Row],[Name:]],'Employee Info'!$B$3:$B$200,0),MATCH(Data7[[#Headers],[Other]],'Employee Info'!$C$2:$J$2,0)),"")</f>
        <v/>
      </c>
      <c r="O186" s="19">
        <f>IFERROR((Data7[[#This Row],[Hours:]]*SUM(Data7[[#This Row],[Rate]:[Other]])),"")</f>
        <v>0</v>
      </c>
      <c r="P186" s="7" t="str">
        <f>IF(Data7[[#This Row],[WO'#:]]="","Riley #","WO#")</f>
        <v>WO#</v>
      </c>
      <c r="Q186" s="7">
        <f>IFERROR(WEEKNUM(Data7[[#This Row],[Date:]]),"")</f>
        <v>7</v>
      </c>
      <c r="R186" s="6">
        <f t="shared" si="6"/>
        <v>45333</v>
      </c>
      <c r="S186" s="6">
        <f>Data7[[#This Row],[Week Start]]+7</f>
        <v>45340</v>
      </c>
      <c r="T186" s="7" t="str">
        <f t="shared" si="7"/>
        <v>2/11/2024 - 2/18/2024</v>
      </c>
      <c r="U186" s="7" t="str">
        <f t="shared" si="8"/>
        <v>Time Card</v>
      </c>
      <c r="V186" s="8" t="str">
        <f>RIGHT(TEXT(Data7[[#This Row],[Date:]],"mmddyyyy"),4)</f>
        <v>2024</v>
      </c>
      <c r="W186" s="8" t="str">
        <f>MID(TEXT(Data7[[#This Row],[Date:]],"mmddyyyy"),3,2)</f>
        <v>15</v>
      </c>
      <c r="X186" s="8" t="str">
        <f>LEFT(TEXT(Data7[[#This Row],[Date:]],"mmddyyyy"),2)</f>
        <v>02</v>
      </c>
      <c r="Y186" s="6">
        <f>DATE(Data7[[#This Row],[Year]],Data7[[#This Row],[Month]],Data7[[#This Row],[Day]])</f>
        <v>45337</v>
      </c>
    </row>
    <row r="187" spans="1:25">
      <c r="A187" s="5">
        <v>45364.460449537037</v>
      </c>
      <c r="B187" s="7" t="s">
        <v>76</v>
      </c>
      <c r="C187" s="6" t="s">
        <v>185</v>
      </c>
      <c r="D187" s="7" t="s">
        <v>156</v>
      </c>
      <c r="E187" s="8">
        <v>2</v>
      </c>
      <c r="F187" s="7">
        <v>6984733</v>
      </c>
      <c r="G187" s="7" t="s">
        <v>68</v>
      </c>
      <c r="H187" s="7" t="s">
        <v>69</v>
      </c>
      <c r="I187" s="7" t="s">
        <v>44</v>
      </c>
      <c r="J187" s="19" t="str">
        <f>IFERROR(INDEX('Employee Info'!$C$3:$E$200,MATCH(Data7[[#This Row],[Name:]],'Employee Info'!$B$3:$B$200,0),MATCH(Data7[[#This Row],[Hours Type:]],'Employee Info'!$C$2:$E$2,0)),"")</f>
        <v/>
      </c>
      <c r="K187" s="19" t="str">
        <f>IFERROR(INDEX('Employee Info'!$C$3:$J$200,MATCH(Data7[[#This Row],[Name:]],'Employee Info'!$B$3:$B$200,0),MATCH(Data7[[#Headers],[Truck]],'Employee Info'!$C$2:$J$2,0)),"")</f>
        <v/>
      </c>
      <c r="L187" s="19" t="str">
        <f>IFERROR(INDEX('Employee Info'!$C$3:$J$200,MATCH(Data7[[#This Row],[Name:]],'Employee Info'!$B$3:$B$200,0),MATCH(Data7[[#Headers],[Phone]],'Employee Info'!$C$2:$J$2,0)),"")</f>
        <v/>
      </c>
      <c r="M187" s="19" t="str">
        <f>IFERROR(INDEX('Employee Info'!$C$3:$J$200,MATCH(Data7[[#This Row],[Name:]],'Employee Info'!$B$3:$B$200,0),MATCH(Data7[[#Headers],[Tech]],'Employee Info'!$C$2:$J$2,0)),"")</f>
        <v/>
      </c>
      <c r="N187" s="19" t="str">
        <f>IFERROR(INDEX('Employee Info'!$C$3:$J$200,MATCH(Data7[[#This Row],[Name:]],'Employee Info'!$B$3:$B$200,0),MATCH(Data7[[#Headers],[Other]],'Employee Info'!$C$2:$J$2,0)),"")</f>
        <v/>
      </c>
      <c r="O187" s="19">
        <f>IFERROR((Data7[[#This Row],[Hours:]]*SUM(Data7[[#This Row],[Rate]:[Other]])),"")</f>
        <v>0</v>
      </c>
      <c r="P187" s="7" t="str">
        <f>IF(Data7[[#This Row],[WO'#:]]="","Riley #","WO#")</f>
        <v>WO#</v>
      </c>
      <c r="Q187" s="7">
        <f>IFERROR(WEEKNUM(Data7[[#This Row],[Date:]]),"")</f>
        <v>7</v>
      </c>
      <c r="R187" s="6">
        <f t="shared" si="6"/>
        <v>45333</v>
      </c>
      <c r="S187" s="6">
        <f>Data7[[#This Row],[Week Start]]+7</f>
        <v>45340</v>
      </c>
      <c r="T187" s="7" t="str">
        <f t="shared" si="7"/>
        <v>2/11/2024 - 2/18/2024</v>
      </c>
      <c r="U187" s="7" t="str">
        <f t="shared" si="8"/>
        <v>Time Card</v>
      </c>
      <c r="V187" s="8" t="str">
        <f>RIGHT(TEXT(Data7[[#This Row],[Date:]],"mmddyyyy"),4)</f>
        <v>2024</v>
      </c>
      <c r="W187" s="8" t="str">
        <f>MID(TEXT(Data7[[#This Row],[Date:]],"mmddyyyy"),3,2)</f>
        <v>15</v>
      </c>
      <c r="X187" s="8" t="str">
        <f>LEFT(TEXT(Data7[[#This Row],[Date:]],"mmddyyyy"),2)</f>
        <v>02</v>
      </c>
      <c r="Y187" s="6">
        <f>DATE(Data7[[#This Row],[Year]],Data7[[#This Row],[Month]],Data7[[#This Row],[Day]])</f>
        <v>45337</v>
      </c>
    </row>
    <row r="188" spans="1:25">
      <c r="A188" s="5">
        <v>45337.580310069447</v>
      </c>
      <c r="B188" s="7" t="s">
        <v>35</v>
      </c>
      <c r="C188" s="6" t="s">
        <v>185</v>
      </c>
      <c r="D188" s="7" t="s">
        <v>188</v>
      </c>
      <c r="E188" s="8">
        <v>6</v>
      </c>
      <c r="F188" s="7">
        <v>7049691</v>
      </c>
      <c r="G188" s="7" t="s">
        <v>68</v>
      </c>
      <c r="H188" s="7" t="s">
        <v>69</v>
      </c>
      <c r="I188" s="7" t="s">
        <v>44</v>
      </c>
      <c r="J188" s="19" t="str">
        <f>IFERROR(INDEX('Employee Info'!$C$3:$E$200,MATCH(Data7[[#This Row],[Name:]],'Employee Info'!$B$3:$B$200,0),MATCH(Data7[[#This Row],[Hours Type:]],'Employee Info'!$C$2:$E$2,0)),"")</f>
        <v/>
      </c>
      <c r="K188" s="19" t="str">
        <f>IFERROR(INDEX('Employee Info'!$C$3:$J$200,MATCH(Data7[[#This Row],[Name:]],'Employee Info'!$B$3:$B$200,0),MATCH(Data7[[#Headers],[Truck]],'Employee Info'!$C$2:$J$2,0)),"")</f>
        <v/>
      </c>
      <c r="L188" s="19" t="str">
        <f>IFERROR(INDEX('Employee Info'!$C$3:$J$200,MATCH(Data7[[#This Row],[Name:]],'Employee Info'!$B$3:$B$200,0),MATCH(Data7[[#Headers],[Phone]],'Employee Info'!$C$2:$J$2,0)),"")</f>
        <v/>
      </c>
      <c r="M188" s="19" t="str">
        <f>IFERROR(INDEX('Employee Info'!$C$3:$J$200,MATCH(Data7[[#This Row],[Name:]],'Employee Info'!$B$3:$B$200,0),MATCH(Data7[[#Headers],[Tech]],'Employee Info'!$C$2:$J$2,0)),"")</f>
        <v/>
      </c>
      <c r="N188" s="19" t="str">
        <f>IFERROR(INDEX('Employee Info'!$C$3:$J$200,MATCH(Data7[[#This Row],[Name:]],'Employee Info'!$B$3:$B$200,0),MATCH(Data7[[#Headers],[Other]],'Employee Info'!$C$2:$J$2,0)),"")</f>
        <v/>
      </c>
      <c r="O188" s="19">
        <f>IFERROR((Data7[[#This Row],[Hours:]]*SUM(Data7[[#This Row],[Rate]:[Other]])),"")</f>
        <v>0</v>
      </c>
      <c r="P188" s="7" t="str">
        <f>IF(Data7[[#This Row],[WO'#:]]="","Riley #","WO#")</f>
        <v>WO#</v>
      </c>
      <c r="Q188" s="7">
        <f>IFERROR(WEEKNUM(Data7[[#This Row],[Date:]]),"")</f>
        <v>7</v>
      </c>
      <c r="R188" s="6">
        <f t="shared" si="6"/>
        <v>45333</v>
      </c>
      <c r="S188" s="6">
        <f>Data7[[#This Row],[Week Start]]+7</f>
        <v>45340</v>
      </c>
      <c r="T188" s="7" t="str">
        <f t="shared" si="7"/>
        <v>2/11/2024 - 2/18/2024</v>
      </c>
      <c r="U188" s="7" t="str">
        <f t="shared" si="8"/>
        <v>Time Card</v>
      </c>
      <c r="V188" s="8" t="str">
        <f>RIGHT(TEXT(Data7[[#This Row],[Date:]],"mmddyyyy"),4)</f>
        <v>2024</v>
      </c>
      <c r="W188" s="8" t="str">
        <f>MID(TEXT(Data7[[#This Row],[Date:]],"mmddyyyy"),3,2)</f>
        <v>15</v>
      </c>
      <c r="X188" s="8" t="str">
        <f>LEFT(TEXT(Data7[[#This Row],[Date:]],"mmddyyyy"),2)</f>
        <v>02</v>
      </c>
      <c r="Y188" s="6">
        <f>DATE(Data7[[#This Row],[Year]],Data7[[#This Row],[Month]],Data7[[#This Row],[Day]])</f>
        <v>45337</v>
      </c>
    </row>
    <row r="189" spans="1:25">
      <c r="A189" s="5">
        <v>45337.582203935184</v>
      </c>
      <c r="B189" s="7" t="s">
        <v>31</v>
      </c>
      <c r="C189" s="6" t="s">
        <v>185</v>
      </c>
      <c r="D189" s="7" t="s">
        <v>189</v>
      </c>
      <c r="E189" s="8">
        <v>1.5</v>
      </c>
      <c r="F189" s="7">
        <v>7052401</v>
      </c>
      <c r="G189" s="7" t="s">
        <v>68</v>
      </c>
      <c r="H189" s="7" t="s">
        <v>69</v>
      </c>
      <c r="I189" s="7" t="s">
        <v>44</v>
      </c>
      <c r="J189" s="19" t="str">
        <f>IFERROR(INDEX('Employee Info'!$C$3:$E$200,MATCH(Data7[[#This Row],[Name:]],'Employee Info'!$B$3:$B$200,0),MATCH(Data7[[#This Row],[Hours Type:]],'Employee Info'!$C$2:$E$2,0)),"")</f>
        <v/>
      </c>
      <c r="K189" s="19" t="str">
        <f>IFERROR(INDEX('Employee Info'!$C$3:$J$200,MATCH(Data7[[#This Row],[Name:]],'Employee Info'!$B$3:$B$200,0),MATCH(Data7[[#Headers],[Truck]],'Employee Info'!$C$2:$J$2,0)),"")</f>
        <v/>
      </c>
      <c r="L189" s="19" t="str">
        <f>IFERROR(INDEX('Employee Info'!$C$3:$J$200,MATCH(Data7[[#This Row],[Name:]],'Employee Info'!$B$3:$B$200,0),MATCH(Data7[[#Headers],[Phone]],'Employee Info'!$C$2:$J$2,0)),"")</f>
        <v/>
      </c>
      <c r="M189" s="19" t="str">
        <f>IFERROR(INDEX('Employee Info'!$C$3:$J$200,MATCH(Data7[[#This Row],[Name:]],'Employee Info'!$B$3:$B$200,0),MATCH(Data7[[#Headers],[Tech]],'Employee Info'!$C$2:$J$2,0)),"")</f>
        <v/>
      </c>
      <c r="N189" s="19" t="str">
        <f>IFERROR(INDEX('Employee Info'!$C$3:$J$200,MATCH(Data7[[#This Row],[Name:]],'Employee Info'!$B$3:$B$200,0),MATCH(Data7[[#Headers],[Other]],'Employee Info'!$C$2:$J$2,0)),"")</f>
        <v/>
      </c>
      <c r="O189" s="19">
        <f>IFERROR((Data7[[#This Row],[Hours:]]*SUM(Data7[[#This Row],[Rate]:[Other]])),"")</f>
        <v>0</v>
      </c>
      <c r="P189" s="7" t="str">
        <f>IF(Data7[[#This Row],[WO'#:]]="","Riley #","WO#")</f>
        <v>WO#</v>
      </c>
      <c r="Q189" s="7">
        <f>IFERROR(WEEKNUM(Data7[[#This Row],[Date:]]),"")</f>
        <v>7</v>
      </c>
      <c r="R189" s="6">
        <f t="shared" si="6"/>
        <v>45333</v>
      </c>
      <c r="S189" s="6">
        <f>Data7[[#This Row],[Week Start]]+7</f>
        <v>45340</v>
      </c>
      <c r="T189" s="7" t="str">
        <f t="shared" si="7"/>
        <v>2/11/2024 - 2/18/2024</v>
      </c>
      <c r="U189" s="7" t="str">
        <f t="shared" si="8"/>
        <v>Time Card</v>
      </c>
      <c r="V189" s="8" t="str">
        <f>RIGHT(TEXT(Data7[[#This Row],[Date:]],"mmddyyyy"),4)</f>
        <v>2024</v>
      </c>
      <c r="W189" s="8" t="str">
        <f>MID(TEXT(Data7[[#This Row],[Date:]],"mmddyyyy"),3,2)</f>
        <v>15</v>
      </c>
      <c r="X189" s="8" t="str">
        <f>LEFT(TEXT(Data7[[#This Row],[Date:]],"mmddyyyy"),2)</f>
        <v>02</v>
      </c>
      <c r="Y189" s="6">
        <f>DATE(Data7[[#This Row],[Year]],Data7[[#This Row],[Month]],Data7[[#This Row],[Day]])</f>
        <v>45337</v>
      </c>
    </row>
    <row r="190" spans="1:25">
      <c r="A190" s="5">
        <v>45338.533549768516</v>
      </c>
      <c r="B190" s="7" t="s">
        <v>66</v>
      </c>
      <c r="C190" s="6" t="s">
        <v>190</v>
      </c>
      <c r="D190" s="7" t="s">
        <v>68</v>
      </c>
      <c r="E190" s="8">
        <v>8</v>
      </c>
      <c r="F190" s="7">
        <v>6984733</v>
      </c>
      <c r="G190" s="7" t="s">
        <v>117</v>
      </c>
      <c r="H190" s="7" t="s">
        <v>69</v>
      </c>
      <c r="I190" s="7" t="s">
        <v>44</v>
      </c>
      <c r="J190" s="19" t="str">
        <f>IFERROR(INDEX('Employee Info'!$C$3:$E$200,MATCH(Data7[[#This Row],[Name:]],'Employee Info'!$B$3:$B$200,0),MATCH(Data7[[#This Row],[Hours Type:]],'Employee Info'!$C$2:$E$2,0)),"")</f>
        <v/>
      </c>
      <c r="K190" s="19" t="str">
        <f>IFERROR(INDEX('Employee Info'!$C$3:$J$200,MATCH(Data7[[#This Row],[Name:]],'Employee Info'!$B$3:$B$200,0),MATCH(Data7[[#Headers],[Truck]],'Employee Info'!$C$2:$J$2,0)),"")</f>
        <v/>
      </c>
      <c r="L190" s="19" t="str">
        <f>IFERROR(INDEX('Employee Info'!$C$3:$J$200,MATCH(Data7[[#This Row],[Name:]],'Employee Info'!$B$3:$B$200,0),MATCH(Data7[[#Headers],[Phone]],'Employee Info'!$C$2:$J$2,0)),"")</f>
        <v/>
      </c>
      <c r="M190" s="19" t="str">
        <f>IFERROR(INDEX('Employee Info'!$C$3:$J$200,MATCH(Data7[[#This Row],[Name:]],'Employee Info'!$B$3:$B$200,0),MATCH(Data7[[#Headers],[Tech]],'Employee Info'!$C$2:$J$2,0)),"")</f>
        <v/>
      </c>
      <c r="N190" s="19" t="str">
        <f>IFERROR(INDEX('Employee Info'!$C$3:$J$200,MATCH(Data7[[#This Row],[Name:]],'Employee Info'!$B$3:$B$200,0),MATCH(Data7[[#Headers],[Other]],'Employee Info'!$C$2:$J$2,0)),"")</f>
        <v/>
      </c>
      <c r="O190" s="19">
        <f>IFERROR((Data7[[#This Row],[Hours:]]*SUM(Data7[[#This Row],[Rate]:[Other]])),"")</f>
        <v>0</v>
      </c>
      <c r="P190" s="7" t="str">
        <f>IF(Data7[[#This Row],[WO'#:]]="","Riley #","WO#")</f>
        <v>WO#</v>
      </c>
      <c r="Q190" s="7">
        <f>IFERROR(WEEKNUM(Data7[[#This Row],[Date:]]),"")</f>
        <v>7</v>
      </c>
      <c r="R190" s="6">
        <f t="shared" si="6"/>
        <v>45333</v>
      </c>
      <c r="S190" s="6">
        <f>Data7[[#This Row],[Week Start]]+7</f>
        <v>45340</v>
      </c>
      <c r="T190" s="7" t="str">
        <f t="shared" si="7"/>
        <v>2/11/2024 - 2/18/2024</v>
      </c>
      <c r="U190" s="7" t="str">
        <f t="shared" si="8"/>
        <v>Time Card</v>
      </c>
      <c r="V190" s="8" t="str">
        <f>RIGHT(TEXT(Data7[[#This Row],[Date:]],"mmddyyyy"),4)</f>
        <v>2024</v>
      </c>
      <c r="W190" s="8" t="str">
        <f>MID(TEXT(Data7[[#This Row],[Date:]],"mmddyyyy"),3,2)</f>
        <v>16</v>
      </c>
      <c r="X190" s="8" t="str">
        <f>LEFT(TEXT(Data7[[#This Row],[Date:]],"mmddyyyy"),2)</f>
        <v>02</v>
      </c>
      <c r="Y190" s="6">
        <f>DATE(Data7[[#This Row],[Year]],Data7[[#This Row],[Month]],Data7[[#This Row],[Day]])</f>
        <v>45338</v>
      </c>
    </row>
    <row r="191" spans="1:25">
      <c r="A191" s="5">
        <v>45338.559210416664</v>
      </c>
      <c r="B191" s="7" t="s">
        <v>31</v>
      </c>
      <c r="C191" s="6" t="s">
        <v>190</v>
      </c>
      <c r="D191" s="7" t="s">
        <v>100</v>
      </c>
      <c r="E191" s="8">
        <v>1.5</v>
      </c>
      <c r="F191" s="7">
        <v>6984733</v>
      </c>
      <c r="G191" s="7" t="s">
        <v>117</v>
      </c>
      <c r="H191" s="7" t="s">
        <v>69</v>
      </c>
      <c r="I191" s="7" t="s">
        <v>44</v>
      </c>
      <c r="J191" s="19" t="str">
        <f>IFERROR(INDEX('Employee Info'!$C$3:$E$200,MATCH(Data7[[#This Row],[Name:]],'Employee Info'!$B$3:$B$200,0),MATCH(Data7[[#This Row],[Hours Type:]],'Employee Info'!$C$2:$E$2,0)),"")</f>
        <v/>
      </c>
      <c r="K191" s="19" t="str">
        <f>IFERROR(INDEX('Employee Info'!$C$3:$J$200,MATCH(Data7[[#This Row],[Name:]],'Employee Info'!$B$3:$B$200,0),MATCH(Data7[[#Headers],[Truck]],'Employee Info'!$C$2:$J$2,0)),"")</f>
        <v/>
      </c>
      <c r="L191" s="19" t="str">
        <f>IFERROR(INDEX('Employee Info'!$C$3:$J$200,MATCH(Data7[[#This Row],[Name:]],'Employee Info'!$B$3:$B$200,0),MATCH(Data7[[#Headers],[Phone]],'Employee Info'!$C$2:$J$2,0)),"")</f>
        <v/>
      </c>
      <c r="M191" s="19" t="str">
        <f>IFERROR(INDEX('Employee Info'!$C$3:$J$200,MATCH(Data7[[#This Row],[Name:]],'Employee Info'!$B$3:$B$200,0),MATCH(Data7[[#Headers],[Tech]],'Employee Info'!$C$2:$J$2,0)),"")</f>
        <v/>
      </c>
      <c r="N191" s="19" t="str">
        <f>IFERROR(INDEX('Employee Info'!$C$3:$J$200,MATCH(Data7[[#This Row],[Name:]],'Employee Info'!$B$3:$B$200,0),MATCH(Data7[[#Headers],[Other]],'Employee Info'!$C$2:$J$2,0)),"")</f>
        <v/>
      </c>
      <c r="O191" s="19">
        <f>IFERROR((Data7[[#This Row],[Hours:]]*SUM(Data7[[#This Row],[Rate]:[Other]])),"")</f>
        <v>0</v>
      </c>
      <c r="P191" s="7" t="str">
        <f>IF(Data7[[#This Row],[WO'#:]]="","Riley #","WO#")</f>
        <v>WO#</v>
      </c>
      <c r="Q191" s="7">
        <f>IFERROR(WEEKNUM(Data7[[#This Row],[Date:]]),"")</f>
        <v>7</v>
      </c>
      <c r="R191" s="6">
        <f t="shared" si="6"/>
        <v>45333</v>
      </c>
      <c r="S191" s="6">
        <f>Data7[[#This Row],[Week Start]]+7</f>
        <v>45340</v>
      </c>
      <c r="T191" s="7" t="str">
        <f t="shared" si="7"/>
        <v>2/11/2024 - 2/18/2024</v>
      </c>
      <c r="U191" s="7" t="str">
        <f t="shared" si="8"/>
        <v>Time Card</v>
      </c>
      <c r="V191" s="8" t="str">
        <f>RIGHT(TEXT(Data7[[#This Row],[Date:]],"mmddyyyy"),4)</f>
        <v>2024</v>
      </c>
      <c r="W191" s="8" t="str">
        <f>MID(TEXT(Data7[[#This Row],[Date:]],"mmddyyyy"),3,2)</f>
        <v>16</v>
      </c>
      <c r="X191" s="8" t="str">
        <f>LEFT(TEXT(Data7[[#This Row],[Date:]],"mmddyyyy"),2)</f>
        <v>02</v>
      </c>
      <c r="Y191" s="6">
        <f>DATE(Data7[[#This Row],[Year]],Data7[[#This Row],[Month]],Data7[[#This Row],[Day]])</f>
        <v>45338</v>
      </c>
    </row>
    <row r="192" spans="1:25">
      <c r="A192" s="5">
        <v>45364.460570717594</v>
      </c>
      <c r="B192" s="7" t="s">
        <v>76</v>
      </c>
      <c r="C192" s="6" t="s">
        <v>190</v>
      </c>
      <c r="D192" s="7" t="s">
        <v>156</v>
      </c>
      <c r="E192" s="8">
        <v>2</v>
      </c>
      <c r="F192" s="7">
        <v>6984733</v>
      </c>
      <c r="G192" s="7" t="s">
        <v>68</v>
      </c>
      <c r="H192" s="7" t="s">
        <v>69</v>
      </c>
      <c r="I192" s="7" t="s">
        <v>44</v>
      </c>
      <c r="J192" s="19" t="str">
        <f>IFERROR(INDEX('Employee Info'!$C$3:$E$200,MATCH(Data7[[#This Row],[Name:]],'Employee Info'!$B$3:$B$200,0),MATCH(Data7[[#This Row],[Hours Type:]],'Employee Info'!$C$2:$E$2,0)),"")</f>
        <v/>
      </c>
      <c r="K192" s="19" t="str">
        <f>IFERROR(INDEX('Employee Info'!$C$3:$J$200,MATCH(Data7[[#This Row],[Name:]],'Employee Info'!$B$3:$B$200,0),MATCH(Data7[[#Headers],[Truck]],'Employee Info'!$C$2:$J$2,0)),"")</f>
        <v/>
      </c>
      <c r="L192" s="19" t="str">
        <f>IFERROR(INDEX('Employee Info'!$C$3:$J$200,MATCH(Data7[[#This Row],[Name:]],'Employee Info'!$B$3:$B$200,0),MATCH(Data7[[#Headers],[Phone]],'Employee Info'!$C$2:$J$2,0)),"")</f>
        <v/>
      </c>
      <c r="M192" s="19" t="str">
        <f>IFERROR(INDEX('Employee Info'!$C$3:$J$200,MATCH(Data7[[#This Row],[Name:]],'Employee Info'!$B$3:$B$200,0),MATCH(Data7[[#Headers],[Tech]],'Employee Info'!$C$2:$J$2,0)),"")</f>
        <v/>
      </c>
      <c r="N192" s="19" t="str">
        <f>IFERROR(INDEX('Employee Info'!$C$3:$J$200,MATCH(Data7[[#This Row],[Name:]],'Employee Info'!$B$3:$B$200,0),MATCH(Data7[[#Headers],[Other]],'Employee Info'!$C$2:$J$2,0)),"")</f>
        <v/>
      </c>
      <c r="O192" s="19">
        <f>IFERROR((Data7[[#This Row],[Hours:]]*SUM(Data7[[#This Row],[Rate]:[Other]])),"")</f>
        <v>0</v>
      </c>
      <c r="P192" s="7" t="str">
        <f>IF(Data7[[#This Row],[WO'#:]]="","Riley #","WO#")</f>
        <v>WO#</v>
      </c>
      <c r="Q192" s="7">
        <f>IFERROR(WEEKNUM(Data7[[#This Row],[Date:]]),"")</f>
        <v>7</v>
      </c>
      <c r="R192" s="6">
        <f t="shared" si="6"/>
        <v>45333</v>
      </c>
      <c r="S192" s="6">
        <f>Data7[[#This Row],[Week Start]]+7</f>
        <v>45340</v>
      </c>
      <c r="T192" s="7" t="str">
        <f t="shared" si="7"/>
        <v>2/11/2024 - 2/18/2024</v>
      </c>
      <c r="U192" s="7" t="str">
        <f t="shared" si="8"/>
        <v>Time Card</v>
      </c>
      <c r="V192" s="8" t="str">
        <f>RIGHT(TEXT(Data7[[#This Row],[Date:]],"mmddyyyy"),4)</f>
        <v>2024</v>
      </c>
      <c r="W192" s="8" t="str">
        <f>MID(TEXT(Data7[[#This Row],[Date:]],"mmddyyyy"),3,2)</f>
        <v>16</v>
      </c>
      <c r="X192" s="8" t="str">
        <f>LEFT(TEXT(Data7[[#This Row],[Date:]],"mmddyyyy"),2)</f>
        <v>02</v>
      </c>
      <c r="Y192" s="6">
        <f>DATE(Data7[[#This Row],[Year]],Data7[[#This Row],[Month]],Data7[[#This Row],[Day]])</f>
        <v>45338</v>
      </c>
    </row>
    <row r="193" spans="1:25">
      <c r="A193" s="5">
        <v>45338.406620138892</v>
      </c>
      <c r="B193" s="7" t="s">
        <v>31</v>
      </c>
      <c r="C193" s="6" t="s">
        <v>190</v>
      </c>
      <c r="D193" s="7" t="s">
        <v>191</v>
      </c>
      <c r="E193" s="8">
        <v>2.5</v>
      </c>
      <c r="F193" s="7" t="s">
        <v>68</v>
      </c>
      <c r="G193" s="7" t="s">
        <v>68</v>
      </c>
      <c r="H193" s="7" t="s">
        <v>92</v>
      </c>
      <c r="I193" s="7" t="s">
        <v>44</v>
      </c>
      <c r="J193" s="19" t="str">
        <f>IFERROR(INDEX('Employee Info'!$C$3:$E$200,MATCH(Data7[[#This Row],[Name:]],'Employee Info'!$B$3:$B$200,0),MATCH(Data7[[#This Row],[Hours Type:]],'Employee Info'!$C$2:$E$2,0)),"")</f>
        <v/>
      </c>
      <c r="K193" s="19" t="str">
        <f>IFERROR(INDEX('Employee Info'!$C$3:$J$200,MATCH(Data7[[#This Row],[Name:]],'Employee Info'!$B$3:$B$200,0),MATCH(Data7[[#Headers],[Truck]],'Employee Info'!$C$2:$J$2,0)),"")</f>
        <v/>
      </c>
      <c r="L193" s="19" t="str">
        <f>IFERROR(INDEX('Employee Info'!$C$3:$J$200,MATCH(Data7[[#This Row],[Name:]],'Employee Info'!$B$3:$B$200,0),MATCH(Data7[[#Headers],[Phone]],'Employee Info'!$C$2:$J$2,0)),"")</f>
        <v/>
      </c>
      <c r="M193" s="19" t="str">
        <f>IFERROR(INDEX('Employee Info'!$C$3:$J$200,MATCH(Data7[[#This Row],[Name:]],'Employee Info'!$B$3:$B$200,0),MATCH(Data7[[#Headers],[Tech]],'Employee Info'!$C$2:$J$2,0)),"")</f>
        <v/>
      </c>
      <c r="N193" s="19" t="str">
        <f>IFERROR(INDEX('Employee Info'!$C$3:$J$200,MATCH(Data7[[#This Row],[Name:]],'Employee Info'!$B$3:$B$200,0),MATCH(Data7[[#Headers],[Other]],'Employee Info'!$C$2:$J$2,0)),"")</f>
        <v/>
      </c>
      <c r="O193" s="19">
        <f>IFERROR((Data7[[#This Row],[Hours:]]*SUM(Data7[[#This Row],[Rate]:[Other]])),"")</f>
        <v>0</v>
      </c>
      <c r="P193" s="7" t="str">
        <f>IF(Data7[[#This Row],[WO'#:]]="","Riley #","WO#")</f>
        <v>Riley #</v>
      </c>
      <c r="Q193" s="7">
        <f>IFERROR(WEEKNUM(Data7[[#This Row],[Date:]]),"")</f>
        <v>7</v>
      </c>
      <c r="R193" s="6">
        <f t="shared" si="6"/>
        <v>45333</v>
      </c>
      <c r="S193" s="6">
        <f>Data7[[#This Row],[Week Start]]+7</f>
        <v>45340</v>
      </c>
      <c r="T193" s="7" t="str">
        <f t="shared" si="7"/>
        <v>2/11/2024 - 2/18/2024</v>
      </c>
      <c r="U193" s="7" t="str">
        <f t="shared" si="8"/>
        <v>Time Card</v>
      </c>
      <c r="V193" s="8" t="str">
        <f>RIGHT(TEXT(Data7[[#This Row],[Date:]],"mmddyyyy"),4)</f>
        <v>2024</v>
      </c>
      <c r="W193" s="8" t="str">
        <f>MID(TEXT(Data7[[#This Row],[Date:]],"mmddyyyy"),3,2)</f>
        <v>16</v>
      </c>
      <c r="X193" s="8" t="str">
        <f>LEFT(TEXT(Data7[[#This Row],[Date:]],"mmddyyyy"),2)</f>
        <v>02</v>
      </c>
      <c r="Y193" s="6">
        <f>DATE(Data7[[#This Row],[Year]],Data7[[#This Row],[Month]],Data7[[#This Row],[Day]])</f>
        <v>45338</v>
      </c>
    </row>
    <row r="194" spans="1:25">
      <c r="A194" s="5">
        <v>45338.558165162038</v>
      </c>
      <c r="B194" s="7" t="s">
        <v>31</v>
      </c>
      <c r="C194" s="6" t="s">
        <v>190</v>
      </c>
      <c r="D194" s="7" t="s">
        <v>192</v>
      </c>
      <c r="E194" s="8">
        <v>4</v>
      </c>
      <c r="F194" s="7" t="s">
        <v>68</v>
      </c>
      <c r="G194" s="7" t="s">
        <v>117</v>
      </c>
      <c r="H194" s="7" t="s">
        <v>92</v>
      </c>
      <c r="I194" s="7" t="s">
        <v>44</v>
      </c>
      <c r="J194" s="19" t="str">
        <f>IFERROR(INDEX('Employee Info'!$C$3:$E$200,MATCH(Data7[[#This Row],[Name:]],'Employee Info'!$B$3:$B$200,0),MATCH(Data7[[#This Row],[Hours Type:]],'Employee Info'!$C$2:$E$2,0)),"")</f>
        <v/>
      </c>
      <c r="K194" s="19" t="str">
        <f>IFERROR(INDEX('Employee Info'!$C$3:$J$200,MATCH(Data7[[#This Row],[Name:]],'Employee Info'!$B$3:$B$200,0),MATCH(Data7[[#Headers],[Truck]],'Employee Info'!$C$2:$J$2,0)),"")</f>
        <v/>
      </c>
      <c r="L194" s="19" t="str">
        <f>IFERROR(INDEX('Employee Info'!$C$3:$J$200,MATCH(Data7[[#This Row],[Name:]],'Employee Info'!$B$3:$B$200,0),MATCH(Data7[[#Headers],[Phone]],'Employee Info'!$C$2:$J$2,0)),"")</f>
        <v/>
      </c>
      <c r="M194" s="19" t="str">
        <f>IFERROR(INDEX('Employee Info'!$C$3:$J$200,MATCH(Data7[[#This Row],[Name:]],'Employee Info'!$B$3:$B$200,0),MATCH(Data7[[#Headers],[Tech]],'Employee Info'!$C$2:$J$2,0)),"")</f>
        <v/>
      </c>
      <c r="N194" s="19" t="str">
        <f>IFERROR(INDEX('Employee Info'!$C$3:$J$200,MATCH(Data7[[#This Row],[Name:]],'Employee Info'!$B$3:$B$200,0),MATCH(Data7[[#Headers],[Other]],'Employee Info'!$C$2:$J$2,0)),"")</f>
        <v/>
      </c>
      <c r="O194" s="19">
        <f>IFERROR((Data7[[#This Row],[Hours:]]*SUM(Data7[[#This Row],[Rate]:[Other]])),"")</f>
        <v>0</v>
      </c>
      <c r="P194" s="7" t="str">
        <f>IF(Data7[[#This Row],[WO'#:]]="","Riley #","WO#")</f>
        <v>Riley #</v>
      </c>
      <c r="Q194" s="7">
        <f>IFERROR(WEEKNUM(Data7[[#This Row],[Date:]]),"")</f>
        <v>7</v>
      </c>
      <c r="R194" s="6">
        <f t="shared" ref="R194:R257" si="9">DATE(RIGHT(TEXT(C194,"mm/dd/yyyy"),4),1,1)+(Q194-1)*7-(WEEKDAY(DATE(RIGHT(TEXT(C194,"mm/dd/yyyy"),4),1,1)))+1</f>
        <v>45333</v>
      </c>
      <c r="S194" s="6">
        <f>Data7[[#This Row],[Week Start]]+7</f>
        <v>45340</v>
      </c>
      <c r="T194" s="7" t="str">
        <f t="shared" ref="T194:T257" si="10">IFERROR(TEXT(R194, "m/d/yyyy") &amp; " - " &amp; TEXT(S194, "m/d/yyyy"),"")</f>
        <v>2/11/2024 - 2/18/2024</v>
      </c>
      <c r="U194" s="7" t="str">
        <f t="shared" ref="U194:U257" si="11">"Time Card"</f>
        <v>Time Card</v>
      </c>
      <c r="V194" s="8" t="str">
        <f>RIGHT(TEXT(Data7[[#This Row],[Date:]],"mmddyyyy"),4)</f>
        <v>2024</v>
      </c>
      <c r="W194" s="8" t="str">
        <f>MID(TEXT(Data7[[#This Row],[Date:]],"mmddyyyy"),3,2)</f>
        <v>16</v>
      </c>
      <c r="X194" s="8" t="str">
        <f>LEFT(TEXT(Data7[[#This Row],[Date:]],"mmddyyyy"),2)</f>
        <v>02</v>
      </c>
      <c r="Y194" s="6">
        <f>DATE(Data7[[#This Row],[Year]],Data7[[#This Row],[Month]],Data7[[#This Row],[Day]])</f>
        <v>45338</v>
      </c>
    </row>
    <row r="195" spans="1:25">
      <c r="A195" s="5">
        <v>45338.557471874999</v>
      </c>
      <c r="B195" s="7" t="s">
        <v>35</v>
      </c>
      <c r="C195" s="6" t="s">
        <v>190</v>
      </c>
      <c r="D195" s="7" t="s">
        <v>192</v>
      </c>
      <c r="E195" s="8">
        <v>8</v>
      </c>
      <c r="G195" s="7" t="s">
        <v>117</v>
      </c>
      <c r="H195" s="7" t="s">
        <v>92</v>
      </c>
      <c r="I195" s="7" t="s">
        <v>44</v>
      </c>
      <c r="J195" s="19" t="str">
        <f>IFERROR(INDEX('Employee Info'!$C$3:$E$200,MATCH(Data7[[#This Row],[Name:]],'Employee Info'!$B$3:$B$200,0),MATCH(Data7[[#This Row],[Hours Type:]],'Employee Info'!$C$2:$E$2,0)),"")</f>
        <v/>
      </c>
      <c r="K195" s="19" t="str">
        <f>IFERROR(INDEX('Employee Info'!$C$3:$J$200,MATCH(Data7[[#This Row],[Name:]],'Employee Info'!$B$3:$B$200,0),MATCH(Data7[[#Headers],[Truck]],'Employee Info'!$C$2:$J$2,0)),"")</f>
        <v/>
      </c>
      <c r="L195" s="19" t="str">
        <f>IFERROR(INDEX('Employee Info'!$C$3:$J$200,MATCH(Data7[[#This Row],[Name:]],'Employee Info'!$B$3:$B$200,0),MATCH(Data7[[#Headers],[Phone]],'Employee Info'!$C$2:$J$2,0)),"")</f>
        <v/>
      </c>
      <c r="M195" s="19" t="str">
        <f>IFERROR(INDEX('Employee Info'!$C$3:$J$200,MATCH(Data7[[#This Row],[Name:]],'Employee Info'!$B$3:$B$200,0),MATCH(Data7[[#Headers],[Tech]],'Employee Info'!$C$2:$J$2,0)),"")</f>
        <v/>
      </c>
      <c r="N195" s="19" t="str">
        <f>IFERROR(INDEX('Employee Info'!$C$3:$J$200,MATCH(Data7[[#This Row],[Name:]],'Employee Info'!$B$3:$B$200,0),MATCH(Data7[[#Headers],[Other]],'Employee Info'!$C$2:$J$2,0)),"")</f>
        <v/>
      </c>
      <c r="O195" s="19">
        <f>IFERROR((Data7[[#This Row],[Hours:]]*SUM(Data7[[#This Row],[Rate]:[Other]])),"")</f>
        <v>0</v>
      </c>
      <c r="P195" s="7" t="str">
        <f>IF(Data7[[#This Row],[WO'#:]]="","Riley #","WO#")</f>
        <v>Riley #</v>
      </c>
      <c r="Q195" s="7">
        <f>IFERROR(WEEKNUM(Data7[[#This Row],[Date:]]),"")</f>
        <v>7</v>
      </c>
      <c r="R195" s="6">
        <f t="shared" si="9"/>
        <v>45333</v>
      </c>
      <c r="S195" s="6">
        <f>Data7[[#This Row],[Week Start]]+7</f>
        <v>45340</v>
      </c>
      <c r="T195" s="7" t="str">
        <f t="shared" si="10"/>
        <v>2/11/2024 - 2/18/2024</v>
      </c>
      <c r="U195" s="7" t="str">
        <f t="shared" si="11"/>
        <v>Time Card</v>
      </c>
      <c r="V195" s="8" t="str">
        <f>RIGHT(TEXT(Data7[[#This Row],[Date:]],"mmddyyyy"),4)</f>
        <v>2024</v>
      </c>
      <c r="W195" s="8" t="str">
        <f>MID(TEXT(Data7[[#This Row],[Date:]],"mmddyyyy"),3,2)</f>
        <v>16</v>
      </c>
      <c r="X195" s="8" t="str">
        <f>LEFT(TEXT(Data7[[#This Row],[Date:]],"mmddyyyy"),2)</f>
        <v>02</v>
      </c>
      <c r="Y195" s="6">
        <f>DATE(Data7[[#This Row],[Year]],Data7[[#This Row],[Month]],Data7[[#This Row],[Day]])</f>
        <v>45338</v>
      </c>
    </row>
    <row r="196" spans="1:25">
      <c r="A196" s="5">
        <v>45366.280244212961</v>
      </c>
      <c r="B196" s="7" t="s">
        <v>66</v>
      </c>
      <c r="C196" s="6" t="s">
        <v>193</v>
      </c>
      <c r="D196" s="7" t="s">
        <v>68</v>
      </c>
      <c r="E196" s="8">
        <v>8</v>
      </c>
      <c r="F196" s="7">
        <v>20028</v>
      </c>
      <c r="G196" s="7" t="s">
        <v>68</v>
      </c>
      <c r="H196" s="7" t="s">
        <v>69</v>
      </c>
      <c r="I196" s="7" t="s">
        <v>44</v>
      </c>
      <c r="J196" s="19" t="str">
        <f>IFERROR(INDEX('Employee Info'!$C$3:$E$200,MATCH(Data7[[#This Row],[Name:]],'Employee Info'!$B$3:$B$200,0),MATCH(Data7[[#This Row],[Hours Type:]],'Employee Info'!$C$2:$E$2,0)),"")</f>
        <v/>
      </c>
      <c r="K196" s="19" t="str">
        <f>IFERROR(INDEX('Employee Info'!$C$3:$J$200,MATCH(Data7[[#This Row],[Name:]],'Employee Info'!$B$3:$B$200,0),MATCH(Data7[[#Headers],[Truck]],'Employee Info'!$C$2:$J$2,0)),"")</f>
        <v/>
      </c>
      <c r="L196" s="19" t="str">
        <f>IFERROR(INDEX('Employee Info'!$C$3:$J$200,MATCH(Data7[[#This Row],[Name:]],'Employee Info'!$B$3:$B$200,0),MATCH(Data7[[#Headers],[Phone]],'Employee Info'!$C$2:$J$2,0)),"")</f>
        <v/>
      </c>
      <c r="M196" s="19" t="str">
        <f>IFERROR(INDEX('Employee Info'!$C$3:$J$200,MATCH(Data7[[#This Row],[Name:]],'Employee Info'!$B$3:$B$200,0),MATCH(Data7[[#Headers],[Tech]],'Employee Info'!$C$2:$J$2,0)),"")</f>
        <v/>
      </c>
      <c r="N196" s="19" t="str">
        <f>IFERROR(INDEX('Employee Info'!$C$3:$J$200,MATCH(Data7[[#This Row],[Name:]],'Employee Info'!$B$3:$B$200,0),MATCH(Data7[[#Headers],[Other]],'Employee Info'!$C$2:$J$2,0)),"")</f>
        <v/>
      </c>
      <c r="O196" s="19">
        <f>IFERROR((Data7[[#This Row],[Hours:]]*SUM(Data7[[#This Row],[Rate]:[Other]])),"")</f>
        <v>0</v>
      </c>
      <c r="P196" s="7" t="str">
        <f>IF(Data7[[#This Row],[WO'#:]]="","Riley #","WO#")</f>
        <v>WO#</v>
      </c>
      <c r="Q196" s="7">
        <f>IFERROR(WEEKNUM(Data7[[#This Row],[Date:]]),"")</f>
        <v>8</v>
      </c>
      <c r="R196" s="6">
        <f t="shared" si="9"/>
        <v>45340</v>
      </c>
      <c r="S196" s="6">
        <f>Data7[[#This Row],[Week Start]]+7</f>
        <v>45347</v>
      </c>
      <c r="T196" s="7" t="str">
        <f t="shared" si="10"/>
        <v>2/18/2024 - 2/25/2024</v>
      </c>
      <c r="U196" s="7" t="str">
        <f t="shared" si="11"/>
        <v>Time Card</v>
      </c>
      <c r="V196" s="8" t="str">
        <f>RIGHT(TEXT(Data7[[#This Row],[Date:]],"mmddyyyy"),4)</f>
        <v>2024</v>
      </c>
      <c r="W196" s="8" t="str">
        <f>MID(TEXT(Data7[[#This Row],[Date:]],"mmddyyyy"),3,2)</f>
        <v>19</v>
      </c>
      <c r="X196" s="8" t="str">
        <f>LEFT(TEXT(Data7[[#This Row],[Date:]],"mmddyyyy"),2)</f>
        <v>02</v>
      </c>
      <c r="Y196" s="6">
        <f>DATE(Data7[[#This Row],[Year]],Data7[[#This Row],[Month]],Data7[[#This Row],[Day]])</f>
        <v>45341</v>
      </c>
    </row>
    <row r="197" spans="1:25">
      <c r="A197" s="5">
        <v>45341.577729745368</v>
      </c>
      <c r="B197" s="7" t="s">
        <v>31</v>
      </c>
      <c r="C197" s="6" t="s">
        <v>193</v>
      </c>
      <c r="D197" s="7" t="s">
        <v>100</v>
      </c>
      <c r="E197" s="8">
        <v>8</v>
      </c>
      <c r="F197" s="7">
        <v>6984733</v>
      </c>
      <c r="G197" s="7" t="s">
        <v>117</v>
      </c>
      <c r="H197" s="7" t="s">
        <v>69</v>
      </c>
      <c r="I197" s="7" t="s">
        <v>44</v>
      </c>
      <c r="J197" s="19" t="str">
        <f>IFERROR(INDEX('Employee Info'!$C$3:$E$200,MATCH(Data7[[#This Row],[Name:]],'Employee Info'!$B$3:$B$200,0),MATCH(Data7[[#This Row],[Hours Type:]],'Employee Info'!$C$2:$E$2,0)),"")</f>
        <v/>
      </c>
      <c r="K197" s="19" t="str">
        <f>IFERROR(INDEX('Employee Info'!$C$3:$J$200,MATCH(Data7[[#This Row],[Name:]],'Employee Info'!$B$3:$B$200,0),MATCH(Data7[[#Headers],[Truck]],'Employee Info'!$C$2:$J$2,0)),"")</f>
        <v/>
      </c>
      <c r="L197" s="19" t="str">
        <f>IFERROR(INDEX('Employee Info'!$C$3:$J$200,MATCH(Data7[[#This Row],[Name:]],'Employee Info'!$B$3:$B$200,0),MATCH(Data7[[#Headers],[Phone]],'Employee Info'!$C$2:$J$2,0)),"")</f>
        <v/>
      </c>
      <c r="M197" s="19" t="str">
        <f>IFERROR(INDEX('Employee Info'!$C$3:$J$200,MATCH(Data7[[#This Row],[Name:]],'Employee Info'!$B$3:$B$200,0),MATCH(Data7[[#Headers],[Tech]],'Employee Info'!$C$2:$J$2,0)),"")</f>
        <v/>
      </c>
      <c r="N197" s="19" t="str">
        <f>IFERROR(INDEX('Employee Info'!$C$3:$J$200,MATCH(Data7[[#This Row],[Name:]],'Employee Info'!$B$3:$B$200,0),MATCH(Data7[[#Headers],[Other]],'Employee Info'!$C$2:$J$2,0)),"")</f>
        <v/>
      </c>
      <c r="O197" s="19">
        <f>IFERROR((Data7[[#This Row],[Hours:]]*SUM(Data7[[#This Row],[Rate]:[Other]])),"")</f>
        <v>0</v>
      </c>
      <c r="P197" s="7" t="str">
        <f>IF(Data7[[#This Row],[WO'#:]]="","Riley #","WO#")</f>
        <v>WO#</v>
      </c>
      <c r="Q197" s="7">
        <f>IFERROR(WEEKNUM(Data7[[#This Row],[Date:]]),"")</f>
        <v>8</v>
      </c>
      <c r="R197" s="6">
        <f t="shared" si="9"/>
        <v>45340</v>
      </c>
      <c r="S197" s="6">
        <f>Data7[[#This Row],[Week Start]]+7</f>
        <v>45347</v>
      </c>
      <c r="T197" s="7" t="str">
        <f t="shared" si="10"/>
        <v>2/18/2024 - 2/25/2024</v>
      </c>
      <c r="U197" s="7" t="str">
        <f t="shared" si="11"/>
        <v>Time Card</v>
      </c>
      <c r="V197" s="8" t="str">
        <f>RIGHT(TEXT(Data7[[#This Row],[Date:]],"mmddyyyy"),4)</f>
        <v>2024</v>
      </c>
      <c r="W197" s="8" t="str">
        <f>MID(TEXT(Data7[[#This Row],[Date:]],"mmddyyyy"),3,2)</f>
        <v>19</v>
      </c>
      <c r="X197" s="8" t="str">
        <f>LEFT(TEXT(Data7[[#This Row],[Date:]],"mmddyyyy"),2)</f>
        <v>02</v>
      </c>
      <c r="Y197" s="6">
        <f>DATE(Data7[[#This Row],[Year]],Data7[[#This Row],[Month]],Data7[[#This Row],[Day]])</f>
        <v>45341</v>
      </c>
    </row>
    <row r="198" spans="1:25">
      <c r="A198" s="5">
        <v>45365.243375694445</v>
      </c>
      <c r="B198" s="7" t="s">
        <v>76</v>
      </c>
      <c r="C198" s="6" t="s">
        <v>193</v>
      </c>
      <c r="D198" s="7" t="s">
        <v>156</v>
      </c>
      <c r="E198" s="8">
        <v>2</v>
      </c>
      <c r="F198" s="7">
        <v>6984733</v>
      </c>
      <c r="G198" s="7" t="s">
        <v>68</v>
      </c>
      <c r="H198" s="7" t="s">
        <v>69</v>
      </c>
      <c r="I198" s="7" t="s">
        <v>44</v>
      </c>
      <c r="J198" s="19" t="str">
        <f>IFERROR(INDEX('Employee Info'!$C$3:$E$200,MATCH(Data7[[#This Row],[Name:]],'Employee Info'!$B$3:$B$200,0),MATCH(Data7[[#This Row],[Hours Type:]],'Employee Info'!$C$2:$E$2,0)),"")</f>
        <v/>
      </c>
      <c r="K198" s="19" t="str">
        <f>IFERROR(INDEX('Employee Info'!$C$3:$J$200,MATCH(Data7[[#This Row],[Name:]],'Employee Info'!$B$3:$B$200,0),MATCH(Data7[[#Headers],[Truck]],'Employee Info'!$C$2:$J$2,0)),"")</f>
        <v/>
      </c>
      <c r="L198" s="19" t="str">
        <f>IFERROR(INDEX('Employee Info'!$C$3:$J$200,MATCH(Data7[[#This Row],[Name:]],'Employee Info'!$B$3:$B$200,0),MATCH(Data7[[#Headers],[Phone]],'Employee Info'!$C$2:$J$2,0)),"")</f>
        <v/>
      </c>
      <c r="M198" s="19" t="str">
        <f>IFERROR(INDEX('Employee Info'!$C$3:$J$200,MATCH(Data7[[#This Row],[Name:]],'Employee Info'!$B$3:$B$200,0),MATCH(Data7[[#Headers],[Tech]],'Employee Info'!$C$2:$J$2,0)),"")</f>
        <v/>
      </c>
      <c r="N198" s="19" t="str">
        <f>IFERROR(INDEX('Employee Info'!$C$3:$J$200,MATCH(Data7[[#This Row],[Name:]],'Employee Info'!$B$3:$B$200,0),MATCH(Data7[[#Headers],[Other]],'Employee Info'!$C$2:$J$2,0)),"")</f>
        <v/>
      </c>
      <c r="O198" s="19">
        <f>IFERROR((Data7[[#This Row],[Hours:]]*SUM(Data7[[#This Row],[Rate]:[Other]])),"")</f>
        <v>0</v>
      </c>
      <c r="P198" s="7" t="str">
        <f>IF(Data7[[#This Row],[WO'#:]]="","Riley #","WO#")</f>
        <v>WO#</v>
      </c>
      <c r="Q198" s="7">
        <f>IFERROR(WEEKNUM(Data7[[#This Row],[Date:]]),"")</f>
        <v>8</v>
      </c>
      <c r="R198" s="6">
        <f t="shared" si="9"/>
        <v>45340</v>
      </c>
      <c r="S198" s="6">
        <f>Data7[[#This Row],[Week Start]]+7</f>
        <v>45347</v>
      </c>
      <c r="T198" s="7" t="str">
        <f t="shared" si="10"/>
        <v>2/18/2024 - 2/25/2024</v>
      </c>
      <c r="U198" s="7" t="str">
        <f t="shared" si="11"/>
        <v>Time Card</v>
      </c>
      <c r="V198" s="8" t="str">
        <f>RIGHT(TEXT(Data7[[#This Row],[Date:]],"mmddyyyy"),4)</f>
        <v>2024</v>
      </c>
      <c r="W198" s="8" t="str">
        <f>MID(TEXT(Data7[[#This Row],[Date:]],"mmddyyyy"),3,2)</f>
        <v>19</v>
      </c>
      <c r="X198" s="8" t="str">
        <f>LEFT(TEXT(Data7[[#This Row],[Date:]],"mmddyyyy"),2)</f>
        <v>02</v>
      </c>
      <c r="Y198" s="6">
        <f>DATE(Data7[[#This Row],[Year]],Data7[[#This Row],[Month]],Data7[[#This Row],[Day]])</f>
        <v>45341</v>
      </c>
    </row>
    <row r="199" spans="1:25">
      <c r="A199" s="5">
        <v>45341.578484722224</v>
      </c>
      <c r="B199" s="7" t="s">
        <v>35</v>
      </c>
      <c r="C199" s="6" t="s">
        <v>193</v>
      </c>
      <c r="D199" s="7" t="s">
        <v>194</v>
      </c>
      <c r="E199" s="8">
        <v>8</v>
      </c>
      <c r="F199" s="7" t="s">
        <v>68</v>
      </c>
      <c r="H199" s="7" t="s">
        <v>57</v>
      </c>
      <c r="I199" s="7" t="s">
        <v>44</v>
      </c>
      <c r="J199" s="19" t="str">
        <f>IFERROR(INDEX('Employee Info'!$C$3:$E$200,MATCH(Data7[[#This Row],[Name:]],'Employee Info'!$B$3:$B$200,0),MATCH(Data7[[#This Row],[Hours Type:]],'Employee Info'!$C$2:$E$2,0)),"")</f>
        <v/>
      </c>
      <c r="K199" s="19" t="str">
        <f>IFERROR(INDEX('Employee Info'!$C$3:$J$200,MATCH(Data7[[#This Row],[Name:]],'Employee Info'!$B$3:$B$200,0),MATCH(Data7[[#Headers],[Truck]],'Employee Info'!$C$2:$J$2,0)),"")</f>
        <v/>
      </c>
      <c r="L199" s="19" t="str">
        <f>IFERROR(INDEX('Employee Info'!$C$3:$J$200,MATCH(Data7[[#This Row],[Name:]],'Employee Info'!$B$3:$B$200,0),MATCH(Data7[[#Headers],[Phone]],'Employee Info'!$C$2:$J$2,0)),"")</f>
        <v/>
      </c>
      <c r="M199" s="19" t="str">
        <f>IFERROR(INDEX('Employee Info'!$C$3:$J$200,MATCH(Data7[[#This Row],[Name:]],'Employee Info'!$B$3:$B$200,0),MATCH(Data7[[#Headers],[Tech]],'Employee Info'!$C$2:$J$2,0)),"")</f>
        <v/>
      </c>
      <c r="N199" s="19" t="str">
        <f>IFERROR(INDEX('Employee Info'!$C$3:$J$200,MATCH(Data7[[#This Row],[Name:]],'Employee Info'!$B$3:$B$200,0),MATCH(Data7[[#Headers],[Other]],'Employee Info'!$C$2:$J$2,0)),"")</f>
        <v/>
      </c>
      <c r="O199" s="19">
        <f>IFERROR((Data7[[#This Row],[Hours:]]*SUM(Data7[[#This Row],[Rate]:[Other]])),"")</f>
        <v>0</v>
      </c>
      <c r="P199" s="7" t="str">
        <f>IF(Data7[[#This Row],[WO'#:]]="","Riley #","WO#")</f>
        <v>Riley #</v>
      </c>
      <c r="Q199" s="7">
        <f>IFERROR(WEEKNUM(Data7[[#This Row],[Date:]]),"")</f>
        <v>8</v>
      </c>
      <c r="R199" s="6">
        <f t="shared" si="9"/>
        <v>45340</v>
      </c>
      <c r="S199" s="6">
        <f>Data7[[#This Row],[Week Start]]+7</f>
        <v>45347</v>
      </c>
      <c r="T199" s="7" t="str">
        <f t="shared" si="10"/>
        <v>2/18/2024 - 2/25/2024</v>
      </c>
      <c r="U199" s="7" t="str">
        <f t="shared" si="11"/>
        <v>Time Card</v>
      </c>
      <c r="V199" s="8" t="str">
        <f>RIGHT(TEXT(Data7[[#This Row],[Date:]],"mmddyyyy"),4)</f>
        <v>2024</v>
      </c>
      <c r="W199" s="8" t="str">
        <f>MID(TEXT(Data7[[#This Row],[Date:]],"mmddyyyy"),3,2)</f>
        <v>19</v>
      </c>
      <c r="X199" s="8" t="str">
        <f>LEFT(TEXT(Data7[[#This Row],[Date:]],"mmddyyyy"),2)</f>
        <v>02</v>
      </c>
      <c r="Y199" s="6">
        <f>DATE(Data7[[#This Row],[Year]],Data7[[#This Row],[Month]],Data7[[#This Row],[Day]])</f>
        <v>45341</v>
      </c>
    </row>
    <row r="200" spans="1:25">
      <c r="A200" s="5">
        <v>45366.280319212965</v>
      </c>
      <c r="B200" s="7" t="s">
        <v>66</v>
      </c>
      <c r="C200" s="6" t="s">
        <v>199</v>
      </c>
      <c r="D200" s="7" t="s">
        <v>68</v>
      </c>
      <c r="E200" s="8">
        <v>8</v>
      </c>
      <c r="F200" s="7">
        <v>20028</v>
      </c>
      <c r="G200" s="7" t="s">
        <v>68</v>
      </c>
      <c r="H200" s="7" t="s">
        <v>69</v>
      </c>
      <c r="I200" s="7" t="s">
        <v>44</v>
      </c>
      <c r="J200" s="19" t="str">
        <f>IFERROR(INDEX('Employee Info'!$C$3:$E$200,MATCH(Data7[[#This Row],[Name:]],'Employee Info'!$B$3:$B$200,0),MATCH(Data7[[#This Row],[Hours Type:]],'Employee Info'!$C$2:$E$2,0)),"")</f>
        <v/>
      </c>
      <c r="K200" s="19" t="str">
        <f>IFERROR(INDEX('Employee Info'!$C$3:$J$200,MATCH(Data7[[#This Row],[Name:]],'Employee Info'!$B$3:$B$200,0),MATCH(Data7[[#Headers],[Truck]],'Employee Info'!$C$2:$J$2,0)),"")</f>
        <v/>
      </c>
      <c r="L200" s="19" t="str">
        <f>IFERROR(INDEX('Employee Info'!$C$3:$J$200,MATCH(Data7[[#This Row],[Name:]],'Employee Info'!$B$3:$B$200,0),MATCH(Data7[[#Headers],[Phone]],'Employee Info'!$C$2:$J$2,0)),"")</f>
        <v/>
      </c>
      <c r="M200" s="19" t="str">
        <f>IFERROR(INDEX('Employee Info'!$C$3:$J$200,MATCH(Data7[[#This Row],[Name:]],'Employee Info'!$B$3:$B$200,0),MATCH(Data7[[#Headers],[Tech]],'Employee Info'!$C$2:$J$2,0)),"")</f>
        <v/>
      </c>
      <c r="N200" s="19" t="str">
        <f>IFERROR(INDEX('Employee Info'!$C$3:$J$200,MATCH(Data7[[#This Row],[Name:]],'Employee Info'!$B$3:$B$200,0),MATCH(Data7[[#Headers],[Other]],'Employee Info'!$C$2:$J$2,0)),"")</f>
        <v/>
      </c>
      <c r="O200" s="19">
        <f>IFERROR((Data7[[#This Row],[Hours:]]*SUM(Data7[[#This Row],[Rate]:[Other]])),"")</f>
        <v>0</v>
      </c>
      <c r="P200" s="7" t="str">
        <f>IF(Data7[[#This Row],[WO'#:]]="","Riley #","WO#")</f>
        <v>WO#</v>
      </c>
      <c r="Q200" s="7">
        <f>IFERROR(WEEKNUM(Data7[[#This Row],[Date:]]),"")</f>
        <v>8</v>
      </c>
      <c r="R200" s="6">
        <f t="shared" si="9"/>
        <v>45340</v>
      </c>
      <c r="S200" s="6">
        <f>Data7[[#This Row],[Week Start]]+7</f>
        <v>45347</v>
      </c>
      <c r="T200" s="7" t="str">
        <f t="shared" si="10"/>
        <v>2/18/2024 - 2/25/2024</v>
      </c>
      <c r="U200" s="7" t="str">
        <f t="shared" si="11"/>
        <v>Time Card</v>
      </c>
      <c r="V200" s="8" t="str">
        <f>RIGHT(TEXT(Data7[[#This Row],[Date:]],"mmddyyyy"),4)</f>
        <v>2024</v>
      </c>
      <c r="W200" s="8" t="str">
        <f>MID(TEXT(Data7[[#This Row],[Date:]],"mmddyyyy"),3,2)</f>
        <v>20</v>
      </c>
      <c r="X200" s="8" t="str">
        <f>LEFT(TEXT(Data7[[#This Row],[Date:]],"mmddyyyy"),2)</f>
        <v>02</v>
      </c>
      <c r="Y200" s="6">
        <f>DATE(Data7[[#This Row],[Year]],Data7[[#This Row],[Month]],Data7[[#This Row],[Day]])</f>
        <v>45342</v>
      </c>
    </row>
    <row r="201" spans="1:25">
      <c r="A201" s="5">
        <v>45342.580533912034</v>
      </c>
      <c r="B201" s="7" t="s">
        <v>31</v>
      </c>
      <c r="C201" s="6" t="s">
        <v>199</v>
      </c>
      <c r="D201" s="7" t="s">
        <v>187</v>
      </c>
      <c r="E201" s="8">
        <v>8</v>
      </c>
      <c r="F201" s="7">
        <v>6984733</v>
      </c>
      <c r="G201" s="7" t="s">
        <v>117</v>
      </c>
      <c r="H201" s="7" t="s">
        <v>69</v>
      </c>
      <c r="I201" s="7" t="s">
        <v>44</v>
      </c>
      <c r="J201" s="19" t="str">
        <f>IFERROR(INDEX('Employee Info'!$C$3:$E$200,MATCH(Data7[[#This Row],[Name:]],'Employee Info'!$B$3:$B$200,0),MATCH(Data7[[#This Row],[Hours Type:]],'Employee Info'!$C$2:$E$2,0)),"")</f>
        <v/>
      </c>
      <c r="K201" s="19" t="str">
        <f>IFERROR(INDEX('Employee Info'!$C$3:$J$200,MATCH(Data7[[#This Row],[Name:]],'Employee Info'!$B$3:$B$200,0),MATCH(Data7[[#Headers],[Truck]],'Employee Info'!$C$2:$J$2,0)),"")</f>
        <v/>
      </c>
      <c r="L201" s="19" t="str">
        <f>IFERROR(INDEX('Employee Info'!$C$3:$J$200,MATCH(Data7[[#This Row],[Name:]],'Employee Info'!$B$3:$B$200,0),MATCH(Data7[[#Headers],[Phone]],'Employee Info'!$C$2:$J$2,0)),"")</f>
        <v/>
      </c>
      <c r="M201" s="19" t="str">
        <f>IFERROR(INDEX('Employee Info'!$C$3:$J$200,MATCH(Data7[[#This Row],[Name:]],'Employee Info'!$B$3:$B$200,0),MATCH(Data7[[#Headers],[Tech]],'Employee Info'!$C$2:$J$2,0)),"")</f>
        <v/>
      </c>
      <c r="N201" s="19" t="str">
        <f>IFERROR(INDEX('Employee Info'!$C$3:$J$200,MATCH(Data7[[#This Row],[Name:]],'Employee Info'!$B$3:$B$200,0),MATCH(Data7[[#Headers],[Other]],'Employee Info'!$C$2:$J$2,0)),"")</f>
        <v/>
      </c>
      <c r="O201" s="19">
        <f>IFERROR((Data7[[#This Row],[Hours:]]*SUM(Data7[[#This Row],[Rate]:[Other]])),"")</f>
        <v>0</v>
      </c>
      <c r="P201" s="7" t="str">
        <f>IF(Data7[[#This Row],[WO'#:]]="","Riley #","WO#")</f>
        <v>WO#</v>
      </c>
      <c r="Q201" s="7">
        <f>IFERROR(WEEKNUM(Data7[[#This Row],[Date:]]),"")</f>
        <v>8</v>
      </c>
      <c r="R201" s="6">
        <f t="shared" si="9"/>
        <v>45340</v>
      </c>
      <c r="S201" s="6">
        <f>Data7[[#This Row],[Week Start]]+7</f>
        <v>45347</v>
      </c>
      <c r="T201" s="7" t="str">
        <f t="shared" si="10"/>
        <v>2/18/2024 - 2/25/2024</v>
      </c>
      <c r="U201" s="7" t="str">
        <f t="shared" si="11"/>
        <v>Time Card</v>
      </c>
      <c r="V201" s="8" t="str">
        <f>RIGHT(TEXT(Data7[[#This Row],[Date:]],"mmddyyyy"),4)</f>
        <v>2024</v>
      </c>
      <c r="W201" s="8" t="str">
        <f>MID(TEXT(Data7[[#This Row],[Date:]],"mmddyyyy"),3,2)</f>
        <v>20</v>
      </c>
      <c r="X201" s="8" t="str">
        <f>LEFT(TEXT(Data7[[#This Row],[Date:]],"mmddyyyy"),2)</f>
        <v>02</v>
      </c>
      <c r="Y201" s="6">
        <f>DATE(Data7[[#This Row],[Year]],Data7[[#This Row],[Month]],Data7[[#This Row],[Day]])</f>
        <v>45342</v>
      </c>
    </row>
    <row r="202" spans="1:25">
      <c r="A202" s="5">
        <v>45365.243744328705</v>
      </c>
      <c r="B202" s="7" t="s">
        <v>76</v>
      </c>
      <c r="C202" s="6" t="s">
        <v>199</v>
      </c>
      <c r="D202" s="7" t="s">
        <v>156</v>
      </c>
      <c r="E202" s="8">
        <v>2</v>
      </c>
      <c r="F202" s="7">
        <v>6984733</v>
      </c>
      <c r="G202" s="7" t="s">
        <v>68</v>
      </c>
      <c r="H202" s="7" t="s">
        <v>69</v>
      </c>
      <c r="I202" s="7" t="s">
        <v>44</v>
      </c>
      <c r="J202" s="19" t="str">
        <f>IFERROR(INDEX('Employee Info'!$C$3:$E$200,MATCH(Data7[[#This Row],[Name:]],'Employee Info'!$B$3:$B$200,0),MATCH(Data7[[#This Row],[Hours Type:]],'Employee Info'!$C$2:$E$2,0)),"")</f>
        <v/>
      </c>
      <c r="K202" s="19" t="str">
        <f>IFERROR(INDEX('Employee Info'!$C$3:$J$200,MATCH(Data7[[#This Row],[Name:]],'Employee Info'!$B$3:$B$200,0),MATCH(Data7[[#Headers],[Truck]],'Employee Info'!$C$2:$J$2,0)),"")</f>
        <v/>
      </c>
      <c r="L202" s="19" t="str">
        <f>IFERROR(INDEX('Employee Info'!$C$3:$J$200,MATCH(Data7[[#This Row],[Name:]],'Employee Info'!$B$3:$B$200,0),MATCH(Data7[[#Headers],[Phone]],'Employee Info'!$C$2:$J$2,0)),"")</f>
        <v/>
      </c>
      <c r="M202" s="19" t="str">
        <f>IFERROR(INDEX('Employee Info'!$C$3:$J$200,MATCH(Data7[[#This Row],[Name:]],'Employee Info'!$B$3:$B$200,0),MATCH(Data7[[#Headers],[Tech]],'Employee Info'!$C$2:$J$2,0)),"")</f>
        <v/>
      </c>
      <c r="N202" s="19" t="str">
        <f>IFERROR(INDEX('Employee Info'!$C$3:$J$200,MATCH(Data7[[#This Row],[Name:]],'Employee Info'!$B$3:$B$200,0),MATCH(Data7[[#Headers],[Other]],'Employee Info'!$C$2:$J$2,0)),"")</f>
        <v/>
      </c>
      <c r="O202" s="19">
        <f>IFERROR((Data7[[#This Row],[Hours:]]*SUM(Data7[[#This Row],[Rate]:[Other]])),"")</f>
        <v>0</v>
      </c>
      <c r="P202" s="7" t="str">
        <f>IF(Data7[[#This Row],[WO'#:]]="","Riley #","WO#")</f>
        <v>WO#</v>
      </c>
      <c r="Q202" s="7">
        <f>IFERROR(WEEKNUM(Data7[[#This Row],[Date:]]),"")</f>
        <v>8</v>
      </c>
      <c r="R202" s="6">
        <f t="shared" si="9"/>
        <v>45340</v>
      </c>
      <c r="S202" s="6">
        <f>Data7[[#This Row],[Week Start]]+7</f>
        <v>45347</v>
      </c>
      <c r="T202" s="7" t="str">
        <f t="shared" si="10"/>
        <v>2/18/2024 - 2/25/2024</v>
      </c>
      <c r="U202" s="7" t="str">
        <f t="shared" si="11"/>
        <v>Time Card</v>
      </c>
      <c r="V202" s="8" t="str">
        <f>RIGHT(TEXT(Data7[[#This Row],[Date:]],"mmddyyyy"),4)</f>
        <v>2024</v>
      </c>
      <c r="W202" s="8" t="str">
        <f>MID(TEXT(Data7[[#This Row],[Date:]],"mmddyyyy"),3,2)</f>
        <v>20</v>
      </c>
      <c r="X202" s="8" t="str">
        <f>LEFT(TEXT(Data7[[#This Row],[Date:]],"mmddyyyy"),2)</f>
        <v>02</v>
      </c>
      <c r="Y202" s="6">
        <f>DATE(Data7[[#This Row],[Year]],Data7[[#This Row],[Month]],Data7[[#This Row],[Day]])</f>
        <v>45342</v>
      </c>
    </row>
    <row r="203" spans="1:25">
      <c r="A203" s="5">
        <v>45342.582646990741</v>
      </c>
      <c r="B203" s="7" t="s">
        <v>35</v>
      </c>
      <c r="C203" s="6" t="s">
        <v>199</v>
      </c>
      <c r="D203" s="7" t="s">
        <v>201</v>
      </c>
      <c r="E203" s="8">
        <v>5.5</v>
      </c>
      <c r="F203" s="7" t="s">
        <v>68</v>
      </c>
      <c r="G203" s="7" t="s">
        <v>117</v>
      </c>
      <c r="H203" s="7" t="s">
        <v>202</v>
      </c>
      <c r="I203" s="7" t="s">
        <v>44</v>
      </c>
      <c r="J203" s="19" t="str">
        <f>IFERROR(INDEX('Employee Info'!$C$3:$E$200,MATCH(Data7[[#This Row],[Name:]],'Employee Info'!$B$3:$B$200,0),MATCH(Data7[[#This Row],[Hours Type:]],'Employee Info'!$C$2:$E$2,0)),"")</f>
        <v/>
      </c>
      <c r="K203" s="19" t="str">
        <f>IFERROR(INDEX('Employee Info'!$C$3:$J$200,MATCH(Data7[[#This Row],[Name:]],'Employee Info'!$B$3:$B$200,0),MATCH(Data7[[#Headers],[Truck]],'Employee Info'!$C$2:$J$2,0)),"")</f>
        <v/>
      </c>
      <c r="L203" s="19" t="str">
        <f>IFERROR(INDEX('Employee Info'!$C$3:$J$200,MATCH(Data7[[#This Row],[Name:]],'Employee Info'!$B$3:$B$200,0),MATCH(Data7[[#Headers],[Phone]],'Employee Info'!$C$2:$J$2,0)),"")</f>
        <v/>
      </c>
      <c r="M203" s="19" t="str">
        <f>IFERROR(INDEX('Employee Info'!$C$3:$J$200,MATCH(Data7[[#This Row],[Name:]],'Employee Info'!$B$3:$B$200,0),MATCH(Data7[[#Headers],[Tech]],'Employee Info'!$C$2:$J$2,0)),"")</f>
        <v/>
      </c>
      <c r="N203" s="19" t="str">
        <f>IFERROR(INDEX('Employee Info'!$C$3:$J$200,MATCH(Data7[[#This Row],[Name:]],'Employee Info'!$B$3:$B$200,0),MATCH(Data7[[#Headers],[Other]],'Employee Info'!$C$2:$J$2,0)),"")</f>
        <v/>
      </c>
      <c r="O203" s="19">
        <f>IFERROR((Data7[[#This Row],[Hours:]]*SUM(Data7[[#This Row],[Rate]:[Other]])),"")</f>
        <v>0</v>
      </c>
      <c r="P203" s="7" t="str">
        <f>IF(Data7[[#This Row],[WO'#:]]="","Riley #","WO#")</f>
        <v>Riley #</v>
      </c>
      <c r="Q203" s="7">
        <f>IFERROR(WEEKNUM(Data7[[#This Row],[Date:]]),"")</f>
        <v>8</v>
      </c>
      <c r="R203" s="6">
        <f t="shared" si="9"/>
        <v>45340</v>
      </c>
      <c r="S203" s="6">
        <f>Data7[[#This Row],[Week Start]]+7</f>
        <v>45347</v>
      </c>
      <c r="T203" s="7" t="str">
        <f t="shared" si="10"/>
        <v>2/18/2024 - 2/25/2024</v>
      </c>
      <c r="U203" s="7" t="str">
        <f t="shared" si="11"/>
        <v>Time Card</v>
      </c>
      <c r="V203" s="8" t="str">
        <f>RIGHT(TEXT(Data7[[#This Row],[Date:]],"mmddyyyy"),4)</f>
        <v>2024</v>
      </c>
      <c r="W203" s="8" t="str">
        <f>MID(TEXT(Data7[[#This Row],[Date:]],"mmddyyyy"),3,2)</f>
        <v>20</v>
      </c>
      <c r="X203" s="8" t="str">
        <f>LEFT(TEXT(Data7[[#This Row],[Date:]],"mmddyyyy"),2)</f>
        <v>02</v>
      </c>
      <c r="Y203" s="6">
        <f>DATE(Data7[[#This Row],[Year]],Data7[[#This Row],[Month]],Data7[[#This Row],[Day]])</f>
        <v>45342</v>
      </c>
    </row>
    <row r="204" spans="1:25">
      <c r="A204" s="5">
        <v>45342.582146412038</v>
      </c>
      <c r="B204" s="7" t="s">
        <v>35</v>
      </c>
      <c r="C204" s="6" t="s">
        <v>199</v>
      </c>
      <c r="D204" s="7" t="s">
        <v>200</v>
      </c>
      <c r="E204" s="8">
        <v>2.5</v>
      </c>
      <c r="F204" s="7" t="s">
        <v>68</v>
      </c>
      <c r="G204" s="7" t="s">
        <v>117</v>
      </c>
      <c r="H204" s="7" t="s">
        <v>92</v>
      </c>
      <c r="I204" s="7" t="s">
        <v>44</v>
      </c>
      <c r="J204" s="19" t="str">
        <f>IFERROR(INDEX('Employee Info'!$C$3:$E$200,MATCH(Data7[[#This Row],[Name:]],'Employee Info'!$B$3:$B$200,0),MATCH(Data7[[#This Row],[Hours Type:]],'Employee Info'!$C$2:$E$2,0)),"")</f>
        <v/>
      </c>
      <c r="K204" s="19" t="str">
        <f>IFERROR(INDEX('Employee Info'!$C$3:$J$200,MATCH(Data7[[#This Row],[Name:]],'Employee Info'!$B$3:$B$200,0),MATCH(Data7[[#Headers],[Truck]],'Employee Info'!$C$2:$J$2,0)),"")</f>
        <v/>
      </c>
      <c r="L204" s="19" t="str">
        <f>IFERROR(INDEX('Employee Info'!$C$3:$J$200,MATCH(Data7[[#This Row],[Name:]],'Employee Info'!$B$3:$B$200,0),MATCH(Data7[[#Headers],[Phone]],'Employee Info'!$C$2:$J$2,0)),"")</f>
        <v/>
      </c>
      <c r="M204" s="19" t="str">
        <f>IFERROR(INDEX('Employee Info'!$C$3:$J$200,MATCH(Data7[[#This Row],[Name:]],'Employee Info'!$B$3:$B$200,0),MATCH(Data7[[#Headers],[Tech]],'Employee Info'!$C$2:$J$2,0)),"")</f>
        <v/>
      </c>
      <c r="N204" s="19" t="str">
        <f>IFERROR(INDEX('Employee Info'!$C$3:$J$200,MATCH(Data7[[#This Row],[Name:]],'Employee Info'!$B$3:$B$200,0),MATCH(Data7[[#Headers],[Other]],'Employee Info'!$C$2:$J$2,0)),"")</f>
        <v/>
      </c>
      <c r="O204" s="19">
        <f>IFERROR((Data7[[#This Row],[Hours:]]*SUM(Data7[[#This Row],[Rate]:[Other]])),"")</f>
        <v>0</v>
      </c>
      <c r="P204" s="7" t="str">
        <f>IF(Data7[[#This Row],[WO'#:]]="","Riley #","WO#")</f>
        <v>Riley #</v>
      </c>
      <c r="Q204" s="7">
        <f>IFERROR(WEEKNUM(Data7[[#This Row],[Date:]]),"")</f>
        <v>8</v>
      </c>
      <c r="R204" s="6">
        <f t="shared" si="9"/>
        <v>45340</v>
      </c>
      <c r="S204" s="6">
        <f>Data7[[#This Row],[Week Start]]+7</f>
        <v>45347</v>
      </c>
      <c r="T204" s="7" t="str">
        <f t="shared" si="10"/>
        <v>2/18/2024 - 2/25/2024</v>
      </c>
      <c r="U204" s="7" t="str">
        <f t="shared" si="11"/>
        <v>Time Card</v>
      </c>
      <c r="V204" s="8" t="str">
        <f>RIGHT(TEXT(Data7[[#This Row],[Date:]],"mmddyyyy"),4)</f>
        <v>2024</v>
      </c>
      <c r="W204" s="8" t="str">
        <f>MID(TEXT(Data7[[#This Row],[Date:]],"mmddyyyy"),3,2)</f>
        <v>20</v>
      </c>
      <c r="X204" s="8" t="str">
        <f>LEFT(TEXT(Data7[[#This Row],[Date:]],"mmddyyyy"),2)</f>
        <v>02</v>
      </c>
      <c r="Y204" s="6">
        <f>DATE(Data7[[#This Row],[Year]],Data7[[#This Row],[Month]],Data7[[#This Row],[Day]])</f>
        <v>45342</v>
      </c>
    </row>
    <row r="205" spans="1:25">
      <c r="A205" s="5">
        <v>45343.581938657408</v>
      </c>
      <c r="B205" s="7" t="s">
        <v>65</v>
      </c>
      <c r="C205" s="6" t="s">
        <v>199</v>
      </c>
      <c r="D205" s="7" t="s">
        <v>203</v>
      </c>
      <c r="E205" s="8">
        <v>8</v>
      </c>
      <c r="G205" s="7" t="s">
        <v>117</v>
      </c>
      <c r="H205" s="7" t="s">
        <v>92</v>
      </c>
      <c r="I205" s="7" t="s">
        <v>44</v>
      </c>
      <c r="J205" s="19" t="str">
        <f>IFERROR(INDEX('Employee Info'!$C$3:$E$200,MATCH(Data7[[#This Row],[Name:]],'Employee Info'!$B$3:$B$200,0),MATCH(Data7[[#This Row],[Hours Type:]],'Employee Info'!$C$2:$E$2,0)),"")</f>
        <v/>
      </c>
      <c r="K205" s="19" t="str">
        <f>IFERROR(INDEX('Employee Info'!$C$3:$J$200,MATCH(Data7[[#This Row],[Name:]],'Employee Info'!$B$3:$B$200,0),MATCH(Data7[[#Headers],[Truck]],'Employee Info'!$C$2:$J$2,0)),"")</f>
        <v/>
      </c>
      <c r="L205" s="19" t="str">
        <f>IFERROR(INDEX('Employee Info'!$C$3:$J$200,MATCH(Data7[[#This Row],[Name:]],'Employee Info'!$B$3:$B$200,0),MATCH(Data7[[#Headers],[Phone]],'Employee Info'!$C$2:$J$2,0)),"")</f>
        <v/>
      </c>
      <c r="M205" s="19" t="str">
        <f>IFERROR(INDEX('Employee Info'!$C$3:$J$200,MATCH(Data7[[#This Row],[Name:]],'Employee Info'!$B$3:$B$200,0),MATCH(Data7[[#Headers],[Tech]],'Employee Info'!$C$2:$J$2,0)),"")</f>
        <v/>
      </c>
      <c r="N205" s="19" t="str">
        <f>IFERROR(INDEX('Employee Info'!$C$3:$J$200,MATCH(Data7[[#This Row],[Name:]],'Employee Info'!$B$3:$B$200,0),MATCH(Data7[[#Headers],[Other]],'Employee Info'!$C$2:$J$2,0)),"")</f>
        <v/>
      </c>
      <c r="O205" s="19">
        <f>IFERROR((Data7[[#This Row],[Hours:]]*SUM(Data7[[#This Row],[Rate]:[Other]])),"")</f>
        <v>0</v>
      </c>
      <c r="P205" s="7" t="str">
        <f>IF(Data7[[#This Row],[WO'#:]]="","Riley #","WO#")</f>
        <v>Riley #</v>
      </c>
      <c r="Q205" s="7">
        <f>IFERROR(WEEKNUM(Data7[[#This Row],[Date:]]),"")</f>
        <v>8</v>
      </c>
      <c r="R205" s="6">
        <f t="shared" si="9"/>
        <v>45340</v>
      </c>
      <c r="S205" s="6">
        <f>Data7[[#This Row],[Week Start]]+7</f>
        <v>45347</v>
      </c>
      <c r="T205" s="7" t="str">
        <f t="shared" si="10"/>
        <v>2/18/2024 - 2/25/2024</v>
      </c>
      <c r="U205" s="7" t="str">
        <f t="shared" si="11"/>
        <v>Time Card</v>
      </c>
      <c r="V205" s="8" t="str">
        <f>RIGHT(TEXT(Data7[[#This Row],[Date:]],"mmddyyyy"),4)</f>
        <v>2024</v>
      </c>
      <c r="W205" s="8" t="str">
        <f>MID(TEXT(Data7[[#This Row],[Date:]],"mmddyyyy"),3,2)</f>
        <v>20</v>
      </c>
      <c r="X205" s="8" t="str">
        <f>LEFT(TEXT(Data7[[#This Row],[Date:]],"mmddyyyy"),2)</f>
        <v>02</v>
      </c>
      <c r="Y205" s="6">
        <f>DATE(Data7[[#This Row],[Year]],Data7[[#This Row],[Month]],Data7[[#This Row],[Day]])</f>
        <v>45342</v>
      </c>
    </row>
    <row r="206" spans="1:25">
      <c r="A206" s="5">
        <v>45366.280482986112</v>
      </c>
      <c r="B206" s="7" t="s">
        <v>66</v>
      </c>
      <c r="C206" s="6" t="s">
        <v>204</v>
      </c>
      <c r="D206" s="7" t="s">
        <v>68</v>
      </c>
      <c r="E206" s="8">
        <v>7</v>
      </c>
      <c r="F206" s="7">
        <v>20028</v>
      </c>
      <c r="G206" s="7" t="s">
        <v>68</v>
      </c>
      <c r="H206" s="7" t="s">
        <v>69</v>
      </c>
      <c r="I206" s="7" t="s">
        <v>44</v>
      </c>
      <c r="J206" s="19" t="str">
        <f>IFERROR(INDEX('Employee Info'!$C$3:$E$200,MATCH(Data7[[#This Row],[Name:]],'Employee Info'!$B$3:$B$200,0),MATCH(Data7[[#This Row],[Hours Type:]],'Employee Info'!$C$2:$E$2,0)),"")</f>
        <v/>
      </c>
      <c r="K206" s="19" t="str">
        <f>IFERROR(INDEX('Employee Info'!$C$3:$J$200,MATCH(Data7[[#This Row],[Name:]],'Employee Info'!$B$3:$B$200,0),MATCH(Data7[[#Headers],[Truck]],'Employee Info'!$C$2:$J$2,0)),"")</f>
        <v/>
      </c>
      <c r="L206" s="19" t="str">
        <f>IFERROR(INDEX('Employee Info'!$C$3:$J$200,MATCH(Data7[[#This Row],[Name:]],'Employee Info'!$B$3:$B$200,0),MATCH(Data7[[#Headers],[Phone]],'Employee Info'!$C$2:$J$2,0)),"")</f>
        <v/>
      </c>
      <c r="M206" s="19" t="str">
        <f>IFERROR(INDEX('Employee Info'!$C$3:$J$200,MATCH(Data7[[#This Row],[Name:]],'Employee Info'!$B$3:$B$200,0),MATCH(Data7[[#Headers],[Tech]],'Employee Info'!$C$2:$J$2,0)),"")</f>
        <v/>
      </c>
      <c r="N206" s="19" t="str">
        <f>IFERROR(INDEX('Employee Info'!$C$3:$J$200,MATCH(Data7[[#This Row],[Name:]],'Employee Info'!$B$3:$B$200,0),MATCH(Data7[[#Headers],[Other]],'Employee Info'!$C$2:$J$2,0)),"")</f>
        <v/>
      </c>
      <c r="O206" s="19">
        <f>IFERROR((Data7[[#This Row],[Hours:]]*SUM(Data7[[#This Row],[Rate]:[Other]])),"")</f>
        <v>0</v>
      </c>
      <c r="P206" s="7" t="str">
        <f>IF(Data7[[#This Row],[WO'#:]]="","Riley #","WO#")</f>
        <v>WO#</v>
      </c>
      <c r="Q206" s="7">
        <f>IFERROR(WEEKNUM(Data7[[#This Row],[Date:]]),"")</f>
        <v>8</v>
      </c>
      <c r="R206" s="6">
        <f t="shared" si="9"/>
        <v>45340</v>
      </c>
      <c r="S206" s="6">
        <f>Data7[[#This Row],[Week Start]]+7</f>
        <v>45347</v>
      </c>
      <c r="T206" s="7" t="str">
        <f t="shared" si="10"/>
        <v>2/18/2024 - 2/25/2024</v>
      </c>
      <c r="U206" s="7" t="str">
        <f t="shared" si="11"/>
        <v>Time Card</v>
      </c>
      <c r="V206" s="8" t="str">
        <f>RIGHT(TEXT(Data7[[#This Row],[Date:]],"mmddyyyy"),4)</f>
        <v>2024</v>
      </c>
      <c r="W206" s="8" t="str">
        <f>MID(TEXT(Data7[[#This Row],[Date:]],"mmddyyyy"),3,2)</f>
        <v>21</v>
      </c>
      <c r="X206" s="8" t="str">
        <f>LEFT(TEXT(Data7[[#This Row],[Date:]],"mmddyyyy"),2)</f>
        <v>02</v>
      </c>
      <c r="Y206" s="6">
        <f>DATE(Data7[[#This Row],[Year]],Data7[[#This Row],[Month]],Data7[[#This Row],[Day]])</f>
        <v>45343</v>
      </c>
    </row>
    <row r="207" spans="1:25">
      <c r="A207" s="5">
        <v>45343.580397106482</v>
      </c>
      <c r="B207" s="7" t="s">
        <v>31</v>
      </c>
      <c r="C207" s="6" t="s">
        <v>204</v>
      </c>
      <c r="D207" s="7" t="s">
        <v>205</v>
      </c>
      <c r="E207" s="8">
        <v>6</v>
      </c>
      <c r="F207" s="7">
        <v>6984733</v>
      </c>
      <c r="G207" s="7" t="s">
        <v>117</v>
      </c>
      <c r="H207" s="7" t="s">
        <v>69</v>
      </c>
      <c r="I207" s="7" t="s">
        <v>44</v>
      </c>
      <c r="J207" s="19" t="str">
        <f>IFERROR(INDEX('Employee Info'!$C$3:$E$200,MATCH(Data7[[#This Row],[Name:]],'Employee Info'!$B$3:$B$200,0),MATCH(Data7[[#This Row],[Hours Type:]],'Employee Info'!$C$2:$E$2,0)),"")</f>
        <v/>
      </c>
      <c r="K207" s="19" t="str">
        <f>IFERROR(INDEX('Employee Info'!$C$3:$J$200,MATCH(Data7[[#This Row],[Name:]],'Employee Info'!$B$3:$B$200,0),MATCH(Data7[[#Headers],[Truck]],'Employee Info'!$C$2:$J$2,0)),"")</f>
        <v/>
      </c>
      <c r="L207" s="19" t="str">
        <f>IFERROR(INDEX('Employee Info'!$C$3:$J$200,MATCH(Data7[[#This Row],[Name:]],'Employee Info'!$B$3:$B$200,0),MATCH(Data7[[#Headers],[Phone]],'Employee Info'!$C$2:$J$2,0)),"")</f>
        <v/>
      </c>
      <c r="M207" s="19" t="str">
        <f>IFERROR(INDEX('Employee Info'!$C$3:$J$200,MATCH(Data7[[#This Row],[Name:]],'Employee Info'!$B$3:$B$200,0),MATCH(Data7[[#Headers],[Tech]],'Employee Info'!$C$2:$J$2,0)),"")</f>
        <v/>
      </c>
      <c r="N207" s="19" t="str">
        <f>IFERROR(INDEX('Employee Info'!$C$3:$J$200,MATCH(Data7[[#This Row],[Name:]],'Employee Info'!$B$3:$B$200,0),MATCH(Data7[[#Headers],[Other]],'Employee Info'!$C$2:$J$2,0)),"")</f>
        <v/>
      </c>
      <c r="O207" s="19">
        <f>IFERROR((Data7[[#This Row],[Hours:]]*SUM(Data7[[#This Row],[Rate]:[Other]])),"")</f>
        <v>0</v>
      </c>
      <c r="P207" s="7" t="str">
        <f>IF(Data7[[#This Row],[WO'#:]]="","Riley #","WO#")</f>
        <v>WO#</v>
      </c>
      <c r="Q207" s="7">
        <f>IFERROR(WEEKNUM(Data7[[#This Row],[Date:]]),"")</f>
        <v>8</v>
      </c>
      <c r="R207" s="6">
        <f t="shared" si="9"/>
        <v>45340</v>
      </c>
      <c r="S207" s="6">
        <f>Data7[[#This Row],[Week Start]]+7</f>
        <v>45347</v>
      </c>
      <c r="T207" s="7" t="str">
        <f t="shared" si="10"/>
        <v>2/18/2024 - 2/25/2024</v>
      </c>
      <c r="U207" s="7" t="str">
        <f t="shared" si="11"/>
        <v>Time Card</v>
      </c>
      <c r="V207" s="8" t="str">
        <f>RIGHT(TEXT(Data7[[#This Row],[Date:]],"mmddyyyy"),4)</f>
        <v>2024</v>
      </c>
      <c r="W207" s="8" t="str">
        <f>MID(TEXT(Data7[[#This Row],[Date:]],"mmddyyyy"),3,2)</f>
        <v>21</v>
      </c>
      <c r="X207" s="8" t="str">
        <f>LEFT(TEXT(Data7[[#This Row],[Date:]],"mmddyyyy"),2)</f>
        <v>02</v>
      </c>
      <c r="Y207" s="6">
        <f>DATE(Data7[[#This Row],[Year]],Data7[[#This Row],[Month]],Data7[[#This Row],[Day]])</f>
        <v>45343</v>
      </c>
    </row>
    <row r="208" spans="1:25">
      <c r="A208" s="5">
        <v>45365.244101504628</v>
      </c>
      <c r="B208" s="7" t="s">
        <v>76</v>
      </c>
      <c r="C208" s="6" t="s">
        <v>204</v>
      </c>
      <c r="D208" s="7" t="s">
        <v>156</v>
      </c>
      <c r="E208" s="8">
        <v>3</v>
      </c>
      <c r="F208" s="7">
        <v>6984733</v>
      </c>
      <c r="G208" s="7" t="s">
        <v>68</v>
      </c>
      <c r="H208" s="7" t="s">
        <v>69</v>
      </c>
      <c r="I208" s="7" t="s">
        <v>44</v>
      </c>
      <c r="J208" s="19" t="str">
        <f>IFERROR(INDEX('Employee Info'!$C$3:$E$200,MATCH(Data7[[#This Row],[Name:]],'Employee Info'!$B$3:$B$200,0),MATCH(Data7[[#This Row],[Hours Type:]],'Employee Info'!$C$2:$E$2,0)),"")</f>
        <v/>
      </c>
      <c r="K208" s="19" t="str">
        <f>IFERROR(INDEX('Employee Info'!$C$3:$J$200,MATCH(Data7[[#This Row],[Name:]],'Employee Info'!$B$3:$B$200,0),MATCH(Data7[[#Headers],[Truck]],'Employee Info'!$C$2:$J$2,0)),"")</f>
        <v/>
      </c>
      <c r="L208" s="19" t="str">
        <f>IFERROR(INDEX('Employee Info'!$C$3:$J$200,MATCH(Data7[[#This Row],[Name:]],'Employee Info'!$B$3:$B$200,0),MATCH(Data7[[#Headers],[Phone]],'Employee Info'!$C$2:$J$2,0)),"")</f>
        <v/>
      </c>
      <c r="M208" s="19" t="str">
        <f>IFERROR(INDEX('Employee Info'!$C$3:$J$200,MATCH(Data7[[#This Row],[Name:]],'Employee Info'!$B$3:$B$200,0),MATCH(Data7[[#Headers],[Tech]],'Employee Info'!$C$2:$J$2,0)),"")</f>
        <v/>
      </c>
      <c r="N208" s="19" t="str">
        <f>IFERROR(INDEX('Employee Info'!$C$3:$J$200,MATCH(Data7[[#This Row],[Name:]],'Employee Info'!$B$3:$B$200,0),MATCH(Data7[[#Headers],[Other]],'Employee Info'!$C$2:$J$2,0)),"")</f>
        <v/>
      </c>
      <c r="O208" s="19">
        <f>IFERROR((Data7[[#This Row],[Hours:]]*SUM(Data7[[#This Row],[Rate]:[Other]])),"")</f>
        <v>0</v>
      </c>
      <c r="P208" s="7" t="str">
        <f>IF(Data7[[#This Row],[WO'#:]]="","Riley #","WO#")</f>
        <v>WO#</v>
      </c>
      <c r="Q208" s="7">
        <f>IFERROR(WEEKNUM(Data7[[#This Row],[Date:]]),"")</f>
        <v>8</v>
      </c>
      <c r="R208" s="6">
        <f t="shared" si="9"/>
        <v>45340</v>
      </c>
      <c r="S208" s="6">
        <f>Data7[[#This Row],[Week Start]]+7</f>
        <v>45347</v>
      </c>
      <c r="T208" s="7" t="str">
        <f t="shared" si="10"/>
        <v>2/18/2024 - 2/25/2024</v>
      </c>
      <c r="U208" s="7" t="str">
        <f t="shared" si="11"/>
        <v>Time Card</v>
      </c>
      <c r="V208" s="8" t="str">
        <f>RIGHT(TEXT(Data7[[#This Row],[Date:]],"mmddyyyy"),4)</f>
        <v>2024</v>
      </c>
      <c r="W208" s="8" t="str">
        <f>MID(TEXT(Data7[[#This Row],[Date:]],"mmddyyyy"),3,2)</f>
        <v>21</v>
      </c>
      <c r="X208" s="8" t="str">
        <f>LEFT(TEXT(Data7[[#This Row],[Date:]],"mmddyyyy"),2)</f>
        <v>02</v>
      </c>
      <c r="Y208" s="6">
        <f>DATE(Data7[[#This Row],[Year]],Data7[[#This Row],[Month]],Data7[[#This Row],[Day]])</f>
        <v>45343</v>
      </c>
    </row>
    <row r="209" spans="1:25">
      <c r="A209" s="5">
        <v>45343.583333101851</v>
      </c>
      <c r="B209" s="7" t="s">
        <v>35</v>
      </c>
      <c r="C209" s="6" t="s">
        <v>204</v>
      </c>
      <c r="D209" s="7" t="s">
        <v>206</v>
      </c>
      <c r="E209" s="8">
        <v>8</v>
      </c>
      <c r="F209" s="7" t="s">
        <v>68</v>
      </c>
      <c r="G209" s="7" t="s">
        <v>117</v>
      </c>
      <c r="H209" s="7" t="s">
        <v>202</v>
      </c>
      <c r="I209" s="7" t="s">
        <v>44</v>
      </c>
      <c r="J209" s="19" t="str">
        <f>IFERROR(INDEX('Employee Info'!$C$3:$E$200,MATCH(Data7[[#This Row],[Name:]],'Employee Info'!$B$3:$B$200,0),MATCH(Data7[[#This Row],[Hours Type:]],'Employee Info'!$C$2:$E$2,0)),"")</f>
        <v/>
      </c>
      <c r="K209" s="19" t="str">
        <f>IFERROR(INDEX('Employee Info'!$C$3:$J$200,MATCH(Data7[[#This Row],[Name:]],'Employee Info'!$B$3:$B$200,0),MATCH(Data7[[#Headers],[Truck]],'Employee Info'!$C$2:$J$2,0)),"")</f>
        <v/>
      </c>
      <c r="L209" s="19" t="str">
        <f>IFERROR(INDEX('Employee Info'!$C$3:$J$200,MATCH(Data7[[#This Row],[Name:]],'Employee Info'!$B$3:$B$200,0),MATCH(Data7[[#Headers],[Phone]],'Employee Info'!$C$2:$J$2,0)),"")</f>
        <v/>
      </c>
      <c r="M209" s="19" t="str">
        <f>IFERROR(INDEX('Employee Info'!$C$3:$J$200,MATCH(Data7[[#This Row],[Name:]],'Employee Info'!$B$3:$B$200,0),MATCH(Data7[[#Headers],[Tech]],'Employee Info'!$C$2:$J$2,0)),"")</f>
        <v/>
      </c>
      <c r="N209" s="19" t="str">
        <f>IFERROR(INDEX('Employee Info'!$C$3:$J$200,MATCH(Data7[[#This Row],[Name:]],'Employee Info'!$B$3:$B$200,0),MATCH(Data7[[#Headers],[Other]],'Employee Info'!$C$2:$J$2,0)),"")</f>
        <v/>
      </c>
      <c r="O209" s="19">
        <f>IFERROR((Data7[[#This Row],[Hours:]]*SUM(Data7[[#This Row],[Rate]:[Other]])),"")</f>
        <v>0</v>
      </c>
      <c r="P209" s="7" t="str">
        <f>IF(Data7[[#This Row],[WO'#:]]="","Riley #","WO#")</f>
        <v>Riley #</v>
      </c>
      <c r="Q209" s="7">
        <f>IFERROR(WEEKNUM(Data7[[#This Row],[Date:]]),"")</f>
        <v>8</v>
      </c>
      <c r="R209" s="6">
        <f t="shared" si="9"/>
        <v>45340</v>
      </c>
      <c r="S209" s="6">
        <f>Data7[[#This Row],[Week Start]]+7</f>
        <v>45347</v>
      </c>
      <c r="T209" s="7" t="str">
        <f t="shared" si="10"/>
        <v>2/18/2024 - 2/25/2024</v>
      </c>
      <c r="U209" s="7" t="str">
        <f t="shared" si="11"/>
        <v>Time Card</v>
      </c>
      <c r="V209" s="8" t="str">
        <f>RIGHT(TEXT(Data7[[#This Row],[Date:]],"mmddyyyy"),4)</f>
        <v>2024</v>
      </c>
      <c r="W209" s="8" t="str">
        <f>MID(TEXT(Data7[[#This Row],[Date:]],"mmddyyyy"),3,2)</f>
        <v>21</v>
      </c>
      <c r="X209" s="8" t="str">
        <f>LEFT(TEXT(Data7[[#This Row],[Date:]],"mmddyyyy"),2)</f>
        <v>02</v>
      </c>
      <c r="Y209" s="6">
        <f>DATE(Data7[[#This Row],[Year]],Data7[[#This Row],[Month]],Data7[[#This Row],[Day]])</f>
        <v>45343</v>
      </c>
    </row>
    <row r="210" spans="1:25">
      <c r="A210" s="5">
        <v>45345.553017939812</v>
      </c>
      <c r="B210" s="7" t="s">
        <v>31</v>
      </c>
      <c r="C210" s="6" t="s">
        <v>204</v>
      </c>
      <c r="D210" s="7" t="s">
        <v>187</v>
      </c>
      <c r="E210" s="8">
        <v>2</v>
      </c>
      <c r="F210" s="7" t="s">
        <v>68</v>
      </c>
      <c r="G210" s="7" t="s">
        <v>68</v>
      </c>
      <c r="H210" s="7" t="s">
        <v>62</v>
      </c>
      <c r="I210" s="7" t="s">
        <v>44</v>
      </c>
      <c r="J210" s="19" t="str">
        <f>IFERROR(INDEX('Employee Info'!$C$3:$E$200,MATCH(Data7[[#This Row],[Name:]],'Employee Info'!$B$3:$B$200,0),MATCH(Data7[[#This Row],[Hours Type:]],'Employee Info'!$C$2:$E$2,0)),"")</f>
        <v/>
      </c>
      <c r="K210" s="19" t="str">
        <f>IFERROR(INDEX('Employee Info'!$C$3:$J$200,MATCH(Data7[[#This Row],[Name:]],'Employee Info'!$B$3:$B$200,0),MATCH(Data7[[#Headers],[Truck]],'Employee Info'!$C$2:$J$2,0)),"")</f>
        <v/>
      </c>
      <c r="L210" s="19" t="str">
        <f>IFERROR(INDEX('Employee Info'!$C$3:$J$200,MATCH(Data7[[#This Row],[Name:]],'Employee Info'!$B$3:$B$200,0),MATCH(Data7[[#Headers],[Phone]],'Employee Info'!$C$2:$J$2,0)),"")</f>
        <v/>
      </c>
      <c r="M210" s="19" t="str">
        <f>IFERROR(INDEX('Employee Info'!$C$3:$J$200,MATCH(Data7[[#This Row],[Name:]],'Employee Info'!$B$3:$B$200,0),MATCH(Data7[[#Headers],[Tech]],'Employee Info'!$C$2:$J$2,0)),"")</f>
        <v/>
      </c>
      <c r="N210" s="19" t="str">
        <f>IFERROR(INDEX('Employee Info'!$C$3:$J$200,MATCH(Data7[[#This Row],[Name:]],'Employee Info'!$B$3:$B$200,0),MATCH(Data7[[#Headers],[Other]],'Employee Info'!$C$2:$J$2,0)),"")</f>
        <v/>
      </c>
      <c r="O210" s="19">
        <f>IFERROR((Data7[[#This Row],[Hours:]]*SUM(Data7[[#This Row],[Rate]:[Other]])),"")</f>
        <v>0</v>
      </c>
      <c r="P210" s="7" t="str">
        <f>IF(Data7[[#This Row],[WO'#:]]="","Riley #","WO#")</f>
        <v>Riley #</v>
      </c>
      <c r="Q210" s="7">
        <f>IFERROR(WEEKNUM(Data7[[#This Row],[Date:]]),"")</f>
        <v>8</v>
      </c>
      <c r="R210" s="6">
        <f t="shared" si="9"/>
        <v>45340</v>
      </c>
      <c r="S210" s="6">
        <f>Data7[[#This Row],[Week Start]]+7</f>
        <v>45347</v>
      </c>
      <c r="T210" s="7" t="str">
        <f t="shared" si="10"/>
        <v>2/18/2024 - 2/25/2024</v>
      </c>
      <c r="U210" s="7" t="str">
        <f t="shared" si="11"/>
        <v>Time Card</v>
      </c>
      <c r="V210" s="8" t="str">
        <f>RIGHT(TEXT(Data7[[#This Row],[Date:]],"mmddyyyy"),4)</f>
        <v>2024</v>
      </c>
      <c r="W210" s="8" t="str">
        <f>MID(TEXT(Data7[[#This Row],[Date:]],"mmddyyyy"),3,2)</f>
        <v>21</v>
      </c>
      <c r="X210" s="8" t="str">
        <f>LEFT(TEXT(Data7[[#This Row],[Date:]],"mmddyyyy"),2)</f>
        <v>02</v>
      </c>
      <c r="Y210" s="6">
        <f>DATE(Data7[[#This Row],[Year]],Data7[[#This Row],[Month]],Data7[[#This Row],[Day]])</f>
        <v>45343</v>
      </c>
    </row>
    <row r="211" spans="1:25">
      <c r="A211" s="5">
        <v>45343.582273958331</v>
      </c>
      <c r="B211" s="7" t="s">
        <v>65</v>
      </c>
      <c r="C211" s="6" t="s">
        <v>204</v>
      </c>
      <c r="D211" s="7" t="s">
        <v>203</v>
      </c>
      <c r="E211" s="8">
        <v>8</v>
      </c>
      <c r="G211" s="7" t="s">
        <v>117</v>
      </c>
      <c r="H211" s="7" t="s">
        <v>92</v>
      </c>
      <c r="I211" s="7" t="s">
        <v>44</v>
      </c>
      <c r="J211" s="19" t="str">
        <f>IFERROR(INDEX('Employee Info'!$C$3:$E$200,MATCH(Data7[[#This Row],[Name:]],'Employee Info'!$B$3:$B$200,0),MATCH(Data7[[#This Row],[Hours Type:]],'Employee Info'!$C$2:$E$2,0)),"")</f>
        <v/>
      </c>
      <c r="K211" s="19" t="str">
        <f>IFERROR(INDEX('Employee Info'!$C$3:$J$200,MATCH(Data7[[#This Row],[Name:]],'Employee Info'!$B$3:$B$200,0),MATCH(Data7[[#Headers],[Truck]],'Employee Info'!$C$2:$J$2,0)),"")</f>
        <v/>
      </c>
      <c r="L211" s="19" t="str">
        <f>IFERROR(INDEX('Employee Info'!$C$3:$J$200,MATCH(Data7[[#This Row],[Name:]],'Employee Info'!$B$3:$B$200,0),MATCH(Data7[[#Headers],[Phone]],'Employee Info'!$C$2:$J$2,0)),"")</f>
        <v/>
      </c>
      <c r="M211" s="19" t="str">
        <f>IFERROR(INDEX('Employee Info'!$C$3:$J$200,MATCH(Data7[[#This Row],[Name:]],'Employee Info'!$B$3:$B$200,0),MATCH(Data7[[#Headers],[Tech]],'Employee Info'!$C$2:$J$2,0)),"")</f>
        <v/>
      </c>
      <c r="N211" s="19" t="str">
        <f>IFERROR(INDEX('Employee Info'!$C$3:$J$200,MATCH(Data7[[#This Row],[Name:]],'Employee Info'!$B$3:$B$200,0),MATCH(Data7[[#Headers],[Other]],'Employee Info'!$C$2:$J$2,0)),"")</f>
        <v/>
      </c>
      <c r="O211" s="19">
        <f>IFERROR((Data7[[#This Row],[Hours:]]*SUM(Data7[[#This Row],[Rate]:[Other]])),"")</f>
        <v>0</v>
      </c>
      <c r="P211" s="7" t="str">
        <f>IF(Data7[[#This Row],[WO'#:]]="","Riley #","WO#")</f>
        <v>Riley #</v>
      </c>
      <c r="Q211" s="7">
        <f>IFERROR(WEEKNUM(Data7[[#This Row],[Date:]]),"")</f>
        <v>8</v>
      </c>
      <c r="R211" s="6">
        <f t="shared" si="9"/>
        <v>45340</v>
      </c>
      <c r="S211" s="6">
        <f>Data7[[#This Row],[Week Start]]+7</f>
        <v>45347</v>
      </c>
      <c r="T211" s="7" t="str">
        <f t="shared" si="10"/>
        <v>2/18/2024 - 2/25/2024</v>
      </c>
      <c r="U211" s="7" t="str">
        <f t="shared" si="11"/>
        <v>Time Card</v>
      </c>
      <c r="V211" s="8" t="str">
        <f>RIGHT(TEXT(Data7[[#This Row],[Date:]],"mmddyyyy"),4)</f>
        <v>2024</v>
      </c>
      <c r="W211" s="8" t="str">
        <f>MID(TEXT(Data7[[#This Row],[Date:]],"mmddyyyy"),3,2)</f>
        <v>21</v>
      </c>
      <c r="X211" s="8" t="str">
        <f>LEFT(TEXT(Data7[[#This Row],[Date:]],"mmddyyyy"),2)</f>
        <v>02</v>
      </c>
      <c r="Y211" s="6">
        <f>DATE(Data7[[#This Row],[Year]],Data7[[#This Row],[Month]],Data7[[#This Row],[Day]])</f>
        <v>45343</v>
      </c>
    </row>
    <row r="212" spans="1:25">
      <c r="A212" s="5">
        <v>45366.280624421299</v>
      </c>
      <c r="B212" s="7" t="s">
        <v>66</v>
      </c>
      <c r="C212" s="6" t="s">
        <v>207</v>
      </c>
      <c r="D212" s="7" t="s">
        <v>68</v>
      </c>
      <c r="E212" s="8">
        <v>8</v>
      </c>
      <c r="F212" s="7">
        <v>20028</v>
      </c>
      <c r="G212" s="7" t="s">
        <v>68</v>
      </c>
      <c r="H212" s="7" t="s">
        <v>69</v>
      </c>
      <c r="I212" s="7" t="s">
        <v>44</v>
      </c>
      <c r="J212" s="19" t="str">
        <f>IFERROR(INDEX('Employee Info'!$C$3:$E$200,MATCH(Data7[[#This Row],[Name:]],'Employee Info'!$B$3:$B$200,0),MATCH(Data7[[#This Row],[Hours Type:]],'Employee Info'!$C$2:$E$2,0)),"")</f>
        <v/>
      </c>
      <c r="K212" s="19" t="str">
        <f>IFERROR(INDEX('Employee Info'!$C$3:$J$200,MATCH(Data7[[#This Row],[Name:]],'Employee Info'!$B$3:$B$200,0),MATCH(Data7[[#Headers],[Truck]],'Employee Info'!$C$2:$J$2,0)),"")</f>
        <v/>
      </c>
      <c r="L212" s="19" t="str">
        <f>IFERROR(INDEX('Employee Info'!$C$3:$J$200,MATCH(Data7[[#This Row],[Name:]],'Employee Info'!$B$3:$B$200,0),MATCH(Data7[[#Headers],[Phone]],'Employee Info'!$C$2:$J$2,0)),"")</f>
        <v/>
      </c>
      <c r="M212" s="19" t="str">
        <f>IFERROR(INDEX('Employee Info'!$C$3:$J$200,MATCH(Data7[[#This Row],[Name:]],'Employee Info'!$B$3:$B$200,0),MATCH(Data7[[#Headers],[Tech]],'Employee Info'!$C$2:$J$2,0)),"")</f>
        <v/>
      </c>
      <c r="N212" s="19" t="str">
        <f>IFERROR(INDEX('Employee Info'!$C$3:$J$200,MATCH(Data7[[#This Row],[Name:]],'Employee Info'!$B$3:$B$200,0),MATCH(Data7[[#Headers],[Other]],'Employee Info'!$C$2:$J$2,0)),"")</f>
        <v/>
      </c>
      <c r="O212" s="19">
        <f>IFERROR((Data7[[#This Row],[Hours:]]*SUM(Data7[[#This Row],[Rate]:[Other]])),"")</f>
        <v>0</v>
      </c>
      <c r="P212" s="7" t="str">
        <f>IF(Data7[[#This Row],[WO'#:]]="","Riley #","WO#")</f>
        <v>WO#</v>
      </c>
      <c r="Q212" s="7">
        <f>IFERROR(WEEKNUM(Data7[[#This Row],[Date:]]),"")</f>
        <v>8</v>
      </c>
      <c r="R212" s="6">
        <f t="shared" si="9"/>
        <v>45340</v>
      </c>
      <c r="S212" s="6">
        <f>Data7[[#This Row],[Week Start]]+7</f>
        <v>45347</v>
      </c>
      <c r="T212" s="7" t="str">
        <f t="shared" si="10"/>
        <v>2/18/2024 - 2/25/2024</v>
      </c>
      <c r="U212" s="7" t="str">
        <f t="shared" si="11"/>
        <v>Time Card</v>
      </c>
      <c r="V212" s="8" t="str">
        <f>RIGHT(TEXT(Data7[[#This Row],[Date:]],"mmddyyyy"),4)</f>
        <v>2024</v>
      </c>
      <c r="W212" s="8" t="str">
        <f>MID(TEXT(Data7[[#This Row],[Date:]],"mmddyyyy"),3,2)</f>
        <v>22</v>
      </c>
      <c r="X212" s="8" t="str">
        <f>LEFT(TEXT(Data7[[#This Row],[Date:]],"mmddyyyy"),2)</f>
        <v>02</v>
      </c>
      <c r="Y212" s="6">
        <f>DATE(Data7[[#This Row],[Year]],Data7[[#This Row],[Month]],Data7[[#This Row],[Day]])</f>
        <v>45344</v>
      </c>
    </row>
    <row r="213" spans="1:25">
      <c r="A213" s="5">
        <v>45344.57963414352</v>
      </c>
      <c r="B213" s="7" t="s">
        <v>31</v>
      </c>
      <c r="C213" s="6" t="s">
        <v>207</v>
      </c>
      <c r="D213" s="7" t="s">
        <v>187</v>
      </c>
      <c r="E213" s="8">
        <v>4</v>
      </c>
      <c r="F213" s="7">
        <v>6984733</v>
      </c>
      <c r="G213" s="7" t="s">
        <v>117</v>
      </c>
      <c r="H213" s="7" t="s">
        <v>69</v>
      </c>
      <c r="I213" s="7" t="s">
        <v>44</v>
      </c>
      <c r="J213" s="19" t="str">
        <f>IFERROR(INDEX('Employee Info'!$C$3:$E$200,MATCH(Data7[[#This Row],[Name:]],'Employee Info'!$B$3:$B$200,0),MATCH(Data7[[#This Row],[Hours Type:]],'Employee Info'!$C$2:$E$2,0)),"")</f>
        <v/>
      </c>
      <c r="K213" s="19" t="str">
        <f>IFERROR(INDEX('Employee Info'!$C$3:$J$200,MATCH(Data7[[#This Row],[Name:]],'Employee Info'!$B$3:$B$200,0),MATCH(Data7[[#Headers],[Truck]],'Employee Info'!$C$2:$J$2,0)),"")</f>
        <v/>
      </c>
      <c r="L213" s="19" t="str">
        <f>IFERROR(INDEX('Employee Info'!$C$3:$J$200,MATCH(Data7[[#This Row],[Name:]],'Employee Info'!$B$3:$B$200,0),MATCH(Data7[[#Headers],[Phone]],'Employee Info'!$C$2:$J$2,0)),"")</f>
        <v/>
      </c>
      <c r="M213" s="19" t="str">
        <f>IFERROR(INDEX('Employee Info'!$C$3:$J$200,MATCH(Data7[[#This Row],[Name:]],'Employee Info'!$B$3:$B$200,0),MATCH(Data7[[#Headers],[Tech]],'Employee Info'!$C$2:$J$2,0)),"")</f>
        <v/>
      </c>
      <c r="N213" s="19" t="str">
        <f>IFERROR(INDEX('Employee Info'!$C$3:$J$200,MATCH(Data7[[#This Row],[Name:]],'Employee Info'!$B$3:$B$200,0),MATCH(Data7[[#Headers],[Other]],'Employee Info'!$C$2:$J$2,0)),"")</f>
        <v/>
      </c>
      <c r="O213" s="19">
        <f>IFERROR((Data7[[#This Row],[Hours:]]*SUM(Data7[[#This Row],[Rate]:[Other]])),"")</f>
        <v>0</v>
      </c>
      <c r="P213" s="7" t="str">
        <f>IF(Data7[[#This Row],[WO'#:]]="","Riley #","WO#")</f>
        <v>WO#</v>
      </c>
      <c r="Q213" s="7">
        <f>IFERROR(WEEKNUM(Data7[[#This Row],[Date:]]),"")</f>
        <v>8</v>
      </c>
      <c r="R213" s="6">
        <f t="shared" si="9"/>
        <v>45340</v>
      </c>
      <c r="S213" s="6">
        <f>Data7[[#This Row],[Week Start]]+7</f>
        <v>45347</v>
      </c>
      <c r="T213" s="7" t="str">
        <f t="shared" si="10"/>
        <v>2/18/2024 - 2/25/2024</v>
      </c>
      <c r="U213" s="7" t="str">
        <f t="shared" si="11"/>
        <v>Time Card</v>
      </c>
      <c r="V213" s="8" t="str">
        <f>RIGHT(TEXT(Data7[[#This Row],[Date:]],"mmddyyyy"),4)</f>
        <v>2024</v>
      </c>
      <c r="W213" s="8" t="str">
        <f>MID(TEXT(Data7[[#This Row],[Date:]],"mmddyyyy"),3,2)</f>
        <v>22</v>
      </c>
      <c r="X213" s="8" t="str">
        <f>LEFT(TEXT(Data7[[#This Row],[Date:]],"mmddyyyy"),2)</f>
        <v>02</v>
      </c>
      <c r="Y213" s="6">
        <f>DATE(Data7[[#This Row],[Year]],Data7[[#This Row],[Month]],Data7[[#This Row],[Day]])</f>
        <v>45344</v>
      </c>
    </row>
    <row r="214" spans="1:25">
      <c r="A214" s="5">
        <v>45365.244523032408</v>
      </c>
      <c r="B214" s="7" t="s">
        <v>76</v>
      </c>
      <c r="C214" s="6" t="s">
        <v>207</v>
      </c>
      <c r="D214" s="7" t="s">
        <v>156</v>
      </c>
      <c r="E214" s="8">
        <v>2</v>
      </c>
      <c r="F214" s="7">
        <v>6984733</v>
      </c>
      <c r="G214" s="7" t="s">
        <v>68</v>
      </c>
      <c r="H214" s="7" t="s">
        <v>69</v>
      </c>
      <c r="I214" s="7" t="s">
        <v>44</v>
      </c>
      <c r="J214" s="19" t="str">
        <f>IFERROR(INDEX('Employee Info'!$C$3:$E$200,MATCH(Data7[[#This Row],[Name:]],'Employee Info'!$B$3:$B$200,0),MATCH(Data7[[#This Row],[Hours Type:]],'Employee Info'!$C$2:$E$2,0)),"")</f>
        <v/>
      </c>
      <c r="K214" s="19" t="str">
        <f>IFERROR(INDEX('Employee Info'!$C$3:$J$200,MATCH(Data7[[#This Row],[Name:]],'Employee Info'!$B$3:$B$200,0),MATCH(Data7[[#Headers],[Truck]],'Employee Info'!$C$2:$J$2,0)),"")</f>
        <v/>
      </c>
      <c r="L214" s="19" t="str">
        <f>IFERROR(INDEX('Employee Info'!$C$3:$J$200,MATCH(Data7[[#This Row],[Name:]],'Employee Info'!$B$3:$B$200,0),MATCH(Data7[[#Headers],[Phone]],'Employee Info'!$C$2:$J$2,0)),"")</f>
        <v/>
      </c>
      <c r="M214" s="19" t="str">
        <f>IFERROR(INDEX('Employee Info'!$C$3:$J$200,MATCH(Data7[[#This Row],[Name:]],'Employee Info'!$B$3:$B$200,0),MATCH(Data7[[#Headers],[Tech]],'Employee Info'!$C$2:$J$2,0)),"")</f>
        <v/>
      </c>
      <c r="N214" s="19" t="str">
        <f>IFERROR(INDEX('Employee Info'!$C$3:$J$200,MATCH(Data7[[#This Row],[Name:]],'Employee Info'!$B$3:$B$200,0),MATCH(Data7[[#Headers],[Other]],'Employee Info'!$C$2:$J$2,0)),"")</f>
        <v/>
      </c>
      <c r="O214" s="19">
        <f>IFERROR((Data7[[#This Row],[Hours:]]*SUM(Data7[[#This Row],[Rate]:[Other]])),"")</f>
        <v>0</v>
      </c>
      <c r="P214" s="7" t="str">
        <f>IF(Data7[[#This Row],[WO'#:]]="","Riley #","WO#")</f>
        <v>WO#</v>
      </c>
      <c r="Q214" s="7">
        <f>IFERROR(WEEKNUM(Data7[[#This Row],[Date:]]),"")</f>
        <v>8</v>
      </c>
      <c r="R214" s="6">
        <f t="shared" si="9"/>
        <v>45340</v>
      </c>
      <c r="S214" s="6">
        <f>Data7[[#This Row],[Week Start]]+7</f>
        <v>45347</v>
      </c>
      <c r="T214" s="7" t="str">
        <f t="shared" si="10"/>
        <v>2/18/2024 - 2/25/2024</v>
      </c>
      <c r="U214" s="7" t="str">
        <f t="shared" si="11"/>
        <v>Time Card</v>
      </c>
      <c r="V214" s="8" t="str">
        <f>RIGHT(TEXT(Data7[[#This Row],[Date:]],"mmddyyyy"),4)</f>
        <v>2024</v>
      </c>
      <c r="W214" s="8" t="str">
        <f>MID(TEXT(Data7[[#This Row],[Date:]],"mmddyyyy"),3,2)</f>
        <v>22</v>
      </c>
      <c r="X214" s="8" t="str">
        <f>LEFT(TEXT(Data7[[#This Row],[Date:]],"mmddyyyy"),2)</f>
        <v>02</v>
      </c>
      <c r="Y214" s="6">
        <f>DATE(Data7[[#This Row],[Year]],Data7[[#This Row],[Month]],Data7[[#This Row],[Day]])</f>
        <v>45344</v>
      </c>
    </row>
    <row r="215" spans="1:25">
      <c r="A215" s="5">
        <v>45344.57121238426</v>
      </c>
      <c r="B215" s="7" t="s">
        <v>35</v>
      </c>
      <c r="C215" s="6" t="s">
        <v>207</v>
      </c>
      <c r="D215" s="7" t="s">
        <v>208</v>
      </c>
      <c r="E215" s="8">
        <v>8</v>
      </c>
      <c r="F215" s="7" t="s">
        <v>68</v>
      </c>
      <c r="G215" s="7" t="s">
        <v>117</v>
      </c>
      <c r="H215" s="7" t="s">
        <v>92</v>
      </c>
      <c r="I215" s="7" t="s">
        <v>44</v>
      </c>
      <c r="J215" s="19" t="str">
        <f>IFERROR(INDEX('Employee Info'!$C$3:$E$200,MATCH(Data7[[#This Row],[Name:]],'Employee Info'!$B$3:$B$200,0),MATCH(Data7[[#This Row],[Hours Type:]],'Employee Info'!$C$2:$E$2,0)),"")</f>
        <v/>
      </c>
      <c r="K215" s="19" t="str">
        <f>IFERROR(INDEX('Employee Info'!$C$3:$J$200,MATCH(Data7[[#This Row],[Name:]],'Employee Info'!$B$3:$B$200,0),MATCH(Data7[[#Headers],[Truck]],'Employee Info'!$C$2:$J$2,0)),"")</f>
        <v/>
      </c>
      <c r="L215" s="19" t="str">
        <f>IFERROR(INDEX('Employee Info'!$C$3:$J$200,MATCH(Data7[[#This Row],[Name:]],'Employee Info'!$B$3:$B$200,0),MATCH(Data7[[#Headers],[Phone]],'Employee Info'!$C$2:$J$2,0)),"")</f>
        <v/>
      </c>
      <c r="M215" s="19" t="str">
        <f>IFERROR(INDEX('Employee Info'!$C$3:$J$200,MATCH(Data7[[#This Row],[Name:]],'Employee Info'!$B$3:$B$200,0),MATCH(Data7[[#Headers],[Tech]],'Employee Info'!$C$2:$J$2,0)),"")</f>
        <v/>
      </c>
      <c r="N215" s="19" t="str">
        <f>IFERROR(INDEX('Employee Info'!$C$3:$J$200,MATCH(Data7[[#This Row],[Name:]],'Employee Info'!$B$3:$B$200,0),MATCH(Data7[[#Headers],[Other]],'Employee Info'!$C$2:$J$2,0)),"")</f>
        <v/>
      </c>
      <c r="O215" s="19">
        <f>IFERROR((Data7[[#This Row],[Hours:]]*SUM(Data7[[#This Row],[Rate]:[Other]])),"")</f>
        <v>0</v>
      </c>
      <c r="P215" s="7" t="str">
        <f>IF(Data7[[#This Row],[WO'#:]]="","Riley #","WO#")</f>
        <v>Riley #</v>
      </c>
      <c r="Q215" s="7">
        <f>IFERROR(WEEKNUM(Data7[[#This Row],[Date:]]),"")</f>
        <v>8</v>
      </c>
      <c r="R215" s="6">
        <f t="shared" si="9"/>
        <v>45340</v>
      </c>
      <c r="S215" s="6">
        <f>Data7[[#This Row],[Week Start]]+7</f>
        <v>45347</v>
      </c>
      <c r="T215" s="7" t="str">
        <f t="shared" si="10"/>
        <v>2/18/2024 - 2/25/2024</v>
      </c>
      <c r="U215" s="7" t="str">
        <f t="shared" si="11"/>
        <v>Time Card</v>
      </c>
      <c r="V215" s="8" t="str">
        <f>RIGHT(TEXT(Data7[[#This Row],[Date:]],"mmddyyyy"),4)</f>
        <v>2024</v>
      </c>
      <c r="W215" s="8" t="str">
        <f>MID(TEXT(Data7[[#This Row],[Date:]],"mmddyyyy"),3,2)</f>
        <v>22</v>
      </c>
      <c r="X215" s="8" t="str">
        <f>LEFT(TEXT(Data7[[#This Row],[Date:]],"mmddyyyy"),2)</f>
        <v>02</v>
      </c>
      <c r="Y215" s="6">
        <f>DATE(Data7[[#This Row],[Year]],Data7[[#This Row],[Month]],Data7[[#This Row],[Day]])</f>
        <v>45344</v>
      </c>
    </row>
    <row r="216" spans="1:25">
      <c r="A216" s="5">
        <v>45345.454487731484</v>
      </c>
      <c r="B216" s="7" t="s">
        <v>31</v>
      </c>
      <c r="C216" s="6" t="s">
        <v>207</v>
      </c>
      <c r="D216" s="7" t="s">
        <v>209</v>
      </c>
      <c r="E216" s="8">
        <v>4</v>
      </c>
      <c r="F216" s="7" t="s">
        <v>68</v>
      </c>
      <c r="G216" s="7" t="s">
        <v>117</v>
      </c>
      <c r="H216" s="7" t="s">
        <v>64</v>
      </c>
      <c r="I216" s="7" t="s">
        <v>44</v>
      </c>
      <c r="J216" s="19" t="str">
        <f>IFERROR(INDEX('Employee Info'!$C$3:$E$200,MATCH(Data7[[#This Row],[Name:]],'Employee Info'!$B$3:$B$200,0),MATCH(Data7[[#This Row],[Hours Type:]],'Employee Info'!$C$2:$E$2,0)),"")</f>
        <v/>
      </c>
      <c r="K216" s="19" t="str">
        <f>IFERROR(INDEX('Employee Info'!$C$3:$J$200,MATCH(Data7[[#This Row],[Name:]],'Employee Info'!$B$3:$B$200,0),MATCH(Data7[[#Headers],[Truck]],'Employee Info'!$C$2:$J$2,0)),"")</f>
        <v/>
      </c>
      <c r="L216" s="19" t="str">
        <f>IFERROR(INDEX('Employee Info'!$C$3:$J$200,MATCH(Data7[[#This Row],[Name:]],'Employee Info'!$B$3:$B$200,0),MATCH(Data7[[#Headers],[Phone]],'Employee Info'!$C$2:$J$2,0)),"")</f>
        <v/>
      </c>
      <c r="M216" s="19" t="str">
        <f>IFERROR(INDEX('Employee Info'!$C$3:$J$200,MATCH(Data7[[#This Row],[Name:]],'Employee Info'!$B$3:$B$200,0),MATCH(Data7[[#Headers],[Tech]],'Employee Info'!$C$2:$J$2,0)),"")</f>
        <v/>
      </c>
      <c r="N216" s="19" t="str">
        <f>IFERROR(INDEX('Employee Info'!$C$3:$J$200,MATCH(Data7[[#This Row],[Name:]],'Employee Info'!$B$3:$B$200,0),MATCH(Data7[[#Headers],[Other]],'Employee Info'!$C$2:$J$2,0)),"")</f>
        <v/>
      </c>
      <c r="O216" s="19">
        <f>IFERROR((Data7[[#This Row],[Hours:]]*SUM(Data7[[#This Row],[Rate]:[Other]])),"")</f>
        <v>0</v>
      </c>
      <c r="P216" s="7" t="str">
        <f>IF(Data7[[#This Row],[WO'#:]]="","Riley #","WO#")</f>
        <v>Riley #</v>
      </c>
      <c r="Q216" s="7">
        <f>IFERROR(WEEKNUM(Data7[[#This Row],[Date:]]),"")</f>
        <v>8</v>
      </c>
      <c r="R216" s="6">
        <f t="shared" si="9"/>
        <v>45340</v>
      </c>
      <c r="S216" s="6">
        <f>Data7[[#This Row],[Week Start]]+7</f>
        <v>45347</v>
      </c>
      <c r="T216" s="7" t="str">
        <f t="shared" si="10"/>
        <v>2/18/2024 - 2/25/2024</v>
      </c>
      <c r="U216" s="7" t="str">
        <f t="shared" si="11"/>
        <v>Time Card</v>
      </c>
      <c r="V216" s="8" t="str">
        <f>RIGHT(TEXT(Data7[[#This Row],[Date:]],"mmddyyyy"),4)</f>
        <v>2024</v>
      </c>
      <c r="W216" s="8" t="str">
        <f>MID(TEXT(Data7[[#This Row],[Date:]],"mmddyyyy"),3,2)</f>
        <v>22</v>
      </c>
      <c r="X216" s="8" t="str">
        <f>LEFT(TEXT(Data7[[#This Row],[Date:]],"mmddyyyy"),2)</f>
        <v>02</v>
      </c>
      <c r="Y216" s="6">
        <f>DATE(Data7[[#This Row],[Year]],Data7[[#This Row],[Month]],Data7[[#This Row],[Day]])</f>
        <v>45344</v>
      </c>
    </row>
    <row r="217" spans="1:25">
      <c r="A217" s="5">
        <v>45345.454685300923</v>
      </c>
      <c r="B217" s="7" t="s">
        <v>65</v>
      </c>
      <c r="C217" s="6" t="s">
        <v>207</v>
      </c>
      <c r="D217" s="7" t="s">
        <v>209</v>
      </c>
      <c r="E217" s="8">
        <v>4</v>
      </c>
      <c r="F217" s="7" t="s">
        <v>68</v>
      </c>
      <c r="G217" s="7" t="s">
        <v>117</v>
      </c>
      <c r="H217" s="7" t="s">
        <v>64</v>
      </c>
      <c r="I217" s="7" t="s">
        <v>44</v>
      </c>
      <c r="J217" s="19" t="str">
        <f>IFERROR(INDEX('Employee Info'!$C$3:$E$200,MATCH(Data7[[#This Row],[Name:]],'Employee Info'!$B$3:$B$200,0),MATCH(Data7[[#This Row],[Hours Type:]],'Employee Info'!$C$2:$E$2,0)),"")</f>
        <v/>
      </c>
      <c r="K217" s="19" t="str">
        <f>IFERROR(INDEX('Employee Info'!$C$3:$J$200,MATCH(Data7[[#This Row],[Name:]],'Employee Info'!$B$3:$B$200,0),MATCH(Data7[[#Headers],[Truck]],'Employee Info'!$C$2:$J$2,0)),"")</f>
        <v/>
      </c>
      <c r="L217" s="19" t="str">
        <f>IFERROR(INDEX('Employee Info'!$C$3:$J$200,MATCH(Data7[[#This Row],[Name:]],'Employee Info'!$B$3:$B$200,0),MATCH(Data7[[#Headers],[Phone]],'Employee Info'!$C$2:$J$2,0)),"")</f>
        <v/>
      </c>
      <c r="M217" s="19" t="str">
        <f>IFERROR(INDEX('Employee Info'!$C$3:$J$200,MATCH(Data7[[#This Row],[Name:]],'Employee Info'!$B$3:$B$200,0),MATCH(Data7[[#Headers],[Tech]],'Employee Info'!$C$2:$J$2,0)),"")</f>
        <v/>
      </c>
      <c r="N217" s="19" t="str">
        <f>IFERROR(INDEX('Employee Info'!$C$3:$J$200,MATCH(Data7[[#This Row],[Name:]],'Employee Info'!$B$3:$B$200,0),MATCH(Data7[[#Headers],[Other]],'Employee Info'!$C$2:$J$2,0)),"")</f>
        <v/>
      </c>
      <c r="O217" s="19">
        <f>IFERROR((Data7[[#This Row],[Hours:]]*SUM(Data7[[#This Row],[Rate]:[Other]])),"")</f>
        <v>0</v>
      </c>
      <c r="P217" s="7" t="str">
        <f>IF(Data7[[#This Row],[WO'#:]]="","Riley #","WO#")</f>
        <v>Riley #</v>
      </c>
      <c r="Q217" s="7">
        <f>IFERROR(WEEKNUM(Data7[[#This Row],[Date:]]),"")</f>
        <v>8</v>
      </c>
      <c r="R217" s="6">
        <f t="shared" si="9"/>
        <v>45340</v>
      </c>
      <c r="S217" s="6">
        <f>Data7[[#This Row],[Week Start]]+7</f>
        <v>45347</v>
      </c>
      <c r="T217" s="7" t="str">
        <f t="shared" si="10"/>
        <v>2/18/2024 - 2/25/2024</v>
      </c>
      <c r="U217" s="7" t="str">
        <f t="shared" si="11"/>
        <v>Time Card</v>
      </c>
      <c r="V217" s="8" t="str">
        <f>RIGHT(TEXT(Data7[[#This Row],[Date:]],"mmddyyyy"),4)</f>
        <v>2024</v>
      </c>
      <c r="W217" s="8" t="str">
        <f>MID(TEXT(Data7[[#This Row],[Date:]],"mmddyyyy"),3,2)</f>
        <v>22</v>
      </c>
      <c r="X217" s="8" t="str">
        <f>LEFT(TEXT(Data7[[#This Row],[Date:]],"mmddyyyy"),2)</f>
        <v>02</v>
      </c>
      <c r="Y217" s="6">
        <f>DATE(Data7[[#This Row],[Year]],Data7[[#This Row],[Month]],Data7[[#This Row],[Day]])</f>
        <v>45344</v>
      </c>
    </row>
    <row r="218" spans="1:25">
      <c r="A218" s="5">
        <v>45345.455162152779</v>
      </c>
      <c r="B218" s="7" t="s">
        <v>65</v>
      </c>
      <c r="C218" s="6" t="s">
        <v>207</v>
      </c>
      <c r="D218" s="7" t="s">
        <v>210</v>
      </c>
      <c r="E218" s="8">
        <v>4</v>
      </c>
      <c r="F218" s="7" t="s">
        <v>68</v>
      </c>
      <c r="G218" s="7" t="s">
        <v>117</v>
      </c>
      <c r="H218" s="7" t="s">
        <v>64</v>
      </c>
      <c r="I218" s="7" t="s">
        <v>44</v>
      </c>
      <c r="J218" s="19" t="str">
        <f>IFERROR(INDEX('Employee Info'!$C$3:$E$200,MATCH(Data7[[#This Row],[Name:]],'Employee Info'!$B$3:$B$200,0),MATCH(Data7[[#This Row],[Hours Type:]],'Employee Info'!$C$2:$E$2,0)),"")</f>
        <v/>
      </c>
      <c r="K218" s="19" t="str">
        <f>IFERROR(INDEX('Employee Info'!$C$3:$J$200,MATCH(Data7[[#This Row],[Name:]],'Employee Info'!$B$3:$B$200,0),MATCH(Data7[[#Headers],[Truck]],'Employee Info'!$C$2:$J$2,0)),"")</f>
        <v/>
      </c>
      <c r="L218" s="19" t="str">
        <f>IFERROR(INDEX('Employee Info'!$C$3:$J$200,MATCH(Data7[[#This Row],[Name:]],'Employee Info'!$B$3:$B$200,0),MATCH(Data7[[#Headers],[Phone]],'Employee Info'!$C$2:$J$2,0)),"")</f>
        <v/>
      </c>
      <c r="M218" s="19" t="str">
        <f>IFERROR(INDEX('Employee Info'!$C$3:$J$200,MATCH(Data7[[#This Row],[Name:]],'Employee Info'!$B$3:$B$200,0),MATCH(Data7[[#Headers],[Tech]],'Employee Info'!$C$2:$J$2,0)),"")</f>
        <v/>
      </c>
      <c r="N218" s="19" t="str">
        <f>IFERROR(INDEX('Employee Info'!$C$3:$J$200,MATCH(Data7[[#This Row],[Name:]],'Employee Info'!$B$3:$B$200,0),MATCH(Data7[[#Headers],[Other]],'Employee Info'!$C$2:$J$2,0)),"")</f>
        <v/>
      </c>
      <c r="O218" s="19">
        <f>IFERROR((Data7[[#This Row],[Hours:]]*SUM(Data7[[#This Row],[Rate]:[Other]])),"")</f>
        <v>0</v>
      </c>
      <c r="P218" s="7" t="str">
        <f>IF(Data7[[#This Row],[WO'#:]]="","Riley #","WO#")</f>
        <v>Riley #</v>
      </c>
      <c r="Q218" s="7">
        <f>IFERROR(WEEKNUM(Data7[[#This Row],[Date:]]),"")</f>
        <v>8</v>
      </c>
      <c r="R218" s="6">
        <f t="shared" si="9"/>
        <v>45340</v>
      </c>
      <c r="S218" s="6">
        <f>Data7[[#This Row],[Week Start]]+7</f>
        <v>45347</v>
      </c>
      <c r="T218" s="7" t="str">
        <f t="shared" si="10"/>
        <v>2/18/2024 - 2/25/2024</v>
      </c>
      <c r="U218" s="7" t="str">
        <f t="shared" si="11"/>
        <v>Time Card</v>
      </c>
      <c r="V218" s="8" t="str">
        <f>RIGHT(TEXT(Data7[[#This Row],[Date:]],"mmddyyyy"),4)</f>
        <v>2024</v>
      </c>
      <c r="W218" s="8" t="str">
        <f>MID(TEXT(Data7[[#This Row],[Date:]],"mmddyyyy"),3,2)</f>
        <v>22</v>
      </c>
      <c r="X218" s="8" t="str">
        <f>LEFT(TEXT(Data7[[#This Row],[Date:]],"mmddyyyy"),2)</f>
        <v>02</v>
      </c>
      <c r="Y218" s="6">
        <f>DATE(Data7[[#This Row],[Year]],Data7[[#This Row],[Month]],Data7[[#This Row],[Day]])</f>
        <v>45344</v>
      </c>
    </row>
    <row r="219" spans="1:25">
      <c r="A219" s="5">
        <v>45366.28349652778</v>
      </c>
      <c r="B219" s="7" t="s">
        <v>66</v>
      </c>
      <c r="C219" s="6" t="s">
        <v>211</v>
      </c>
      <c r="D219" s="7" t="s">
        <v>68</v>
      </c>
      <c r="E219" s="8">
        <v>6</v>
      </c>
      <c r="F219" s="7">
        <v>20028</v>
      </c>
      <c r="G219" s="7" t="s">
        <v>68</v>
      </c>
      <c r="H219" s="7" t="s">
        <v>69</v>
      </c>
      <c r="I219" s="7" t="s">
        <v>44</v>
      </c>
      <c r="J219" s="19" t="str">
        <f>IFERROR(INDEX('Employee Info'!$C$3:$E$200,MATCH(Data7[[#This Row],[Name:]],'Employee Info'!$B$3:$B$200,0),MATCH(Data7[[#This Row],[Hours Type:]],'Employee Info'!$C$2:$E$2,0)),"")</f>
        <v/>
      </c>
      <c r="K219" s="19" t="str">
        <f>IFERROR(INDEX('Employee Info'!$C$3:$J$200,MATCH(Data7[[#This Row],[Name:]],'Employee Info'!$B$3:$B$200,0),MATCH(Data7[[#Headers],[Truck]],'Employee Info'!$C$2:$J$2,0)),"")</f>
        <v/>
      </c>
      <c r="L219" s="19" t="str">
        <f>IFERROR(INDEX('Employee Info'!$C$3:$J$200,MATCH(Data7[[#This Row],[Name:]],'Employee Info'!$B$3:$B$200,0),MATCH(Data7[[#Headers],[Phone]],'Employee Info'!$C$2:$J$2,0)),"")</f>
        <v/>
      </c>
      <c r="M219" s="19" t="str">
        <f>IFERROR(INDEX('Employee Info'!$C$3:$J$200,MATCH(Data7[[#This Row],[Name:]],'Employee Info'!$B$3:$B$200,0),MATCH(Data7[[#Headers],[Tech]],'Employee Info'!$C$2:$J$2,0)),"")</f>
        <v/>
      </c>
      <c r="N219" s="19" t="str">
        <f>IFERROR(INDEX('Employee Info'!$C$3:$J$200,MATCH(Data7[[#This Row],[Name:]],'Employee Info'!$B$3:$B$200,0),MATCH(Data7[[#Headers],[Other]],'Employee Info'!$C$2:$J$2,0)),"")</f>
        <v/>
      </c>
      <c r="O219" s="19">
        <f>IFERROR((Data7[[#This Row],[Hours:]]*SUM(Data7[[#This Row],[Rate]:[Other]])),"")</f>
        <v>0</v>
      </c>
      <c r="P219" s="7" t="str">
        <f>IF(Data7[[#This Row],[WO'#:]]="","Riley #","WO#")</f>
        <v>WO#</v>
      </c>
      <c r="Q219" s="7">
        <f>IFERROR(WEEKNUM(Data7[[#This Row],[Date:]]),"")</f>
        <v>8</v>
      </c>
      <c r="R219" s="6">
        <f t="shared" si="9"/>
        <v>45340</v>
      </c>
      <c r="S219" s="6">
        <f>Data7[[#This Row],[Week Start]]+7</f>
        <v>45347</v>
      </c>
      <c r="T219" s="7" t="str">
        <f t="shared" si="10"/>
        <v>2/18/2024 - 2/25/2024</v>
      </c>
      <c r="U219" s="7" t="str">
        <f t="shared" si="11"/>
        <v>Time Card</v>
      </c>
      <c r="V219" s="8" t="str">
        <f>RIGHT(TEXT(Data7[[#This Row],[Date:]],"mmddyyyy"),4)</f>
        <v>2024</v>
      </c>
      <c r="W219" s="8" t="str">
        <f>MID(TEXT(Data7[[#This Row],[Date:]],"mmddyyyy"),3,2)</f>
        <v>23</v>
      </c>
      <c r="X219" s="8" t="str">
        <f>LEFT(TEXT(Data7[[#This Row],[Date:]],"mmddyyyy"),2)</f>
        <v>02</v>
      </c>
      <c r="Y219" s="6">
        <f>DATE(Data7[[#This Row],[Year]],Data7[[#This Row],[Month]],Data7[[#This Row],[Day]])</f>
        <v>45345</v>
      </c>
    </row>
    <row r="220" spans="1:25">
      <c r="A220" s="5">
        <v>45345.467505787034</v>
      </c>
      <c r="B220" s="7" t="s">
        <v>31</v>
      </c>
      <c r="C220" s="6" t="s">
        <v>211</v>
      </c>
      <c r="D220" s="7" t="s">
        <v>187</v>
      </c>
      <c r="E220" s="8">
        <v>4.5</v>
      </c>
      <c r="F220" s="7">
        <v>6984733</v>
      </c>
      <c r="G220" s="7" t="s">
        <v>117</v>
      </c>
      <c r="H220" s="7" t="s">
        <v>69</v>
      </c>
      <c r="I220" s="7" t="s">
        <v>44</v>
      </c>
      <c r="J220" s="19" t="str">
        <f>IFERROR(INDEX('Employee Info'!$C$3:$E$200,MATCH(Data7[[#This Row],[Name:]],'Employee Info'!$B$3:$B$200,0),MATCH(Data7[[#This Row],[Hours Type:]],'Employee Info'!$C$2:$E$2,0)),"")</f>
        <v/>
      </c>
      <c r="K220" s="19" t="str">
        <f>IFERROR(INDEX('Employee Info'!$C$3:$J$200,MATCH(Data7[[#This Row],[Name:]],'Employee Info'!$B$3:$B$200,0),MATCH(Data7[[#Headers],[Truck]],'Employee Info'!$C$2:$J$2,0)),"")</f>
        <v/>
      </c>
      <c r="L220" s="19" t="str">
        <f>IFERROR(INDEX('Employee Info'!$C$3:$J$200,MATCH(Data7[[#This Row],[Name:]],'Employee Info'!$B$3:$B$200,0),MATCH(Data7[[#Headers],[Phone]],'Employee Info'!$C$2:$J$2,0)),"")</f>
        <v/>
      </c>
      <c r="M220" s="19" t="str">
        <f>IFERROR(INDEX('Employee Info'!$C$3:$J$200,MATCH(Data7[[#This Row],[Name:]],'Employee Info'!$B$3:$B$200,0),MATCH(Data7[[#Headers],[Tech]],'Employee Info'!$C$2:$J$2,0)),"")</f>
        <v/>
      </c>
      <c r="N220" s="19" t="str">
        <f>IFERROR(INDEX('Employee Info'!$C$3:$J$200,MATCH(Data7[[#This Row],[Name:]],'Employee Info'!$B$3:$B$200,0),MATCH(Data7[[#Headers],[Other]],'Employee Info'!$C$2:$J$2,0)),"")</f>
        <v/>
      </c>
      <c r="O220" s="19">
        <f>IFERROR((Data7[[#This Row],[Hours:]]*SUM(Data7[[#This Row],[Rate]:[Other]])),"")</f>
        <v>0</v>
      </c>
      <c r="P220" s="7" t="str">
        <f>IF(Data7[[#This Row],[WO'#:]]="","Riley #","WO#")</f>
        <v>WO#</v>
      </c>
      <c r="Q220" s="7">
        <f>IFERROR(WEEKNUM(Data7[[#This Row],[Date:]]),"")</f>
        <v>8</v>
      </c>
      <c r="R220" s="6">
        <f t="shared" si="9"/>
        <v>45340</v>
      </c>
      <c r="S220" s="6">
        <f>Data7[[#This Row],[Week Start]]+7</f>
        <v>45347</v>
      </c>
      <c r="T220" s="7" t="str">
        <f t="shared" si="10"/>
        <v>2/18/2024 - 2/25/2024</v>
      </c>
      <c r="U220" s="7" t="str">
        <f t="shared" si="11"/>
        <v>Time Card</v>
      </c>
      <c r="V220" s="8" t="str">
        <f>RIGHT(TEXT(Data7[[#This Row],[Date:]],"mmddyyyy"),4)</f>
        <v>2024</v>
      </c>
      <c r="W220" s="8" t="str">
        <f>MID(TEXT(Data7[[#This Row],[Date:]],"mmddyyyy"),3,2)</f>
        <v>23</v>
      </c>
      <c r="X220" s="8" t="str">
        <f>LEFT(TEXT(Data7[[#This Row],[Date:]],"mmddyyyy"),2)</f>
        <v>02</v>
      </c>
      <c r="Y220" s="6">
        <f>DATE(Data7[[#This Row],[Year]],Data7[[#This Row],[Month]],Data7[[#This Row],[Day]])</f>
        <v>45345</v>
      </c>
    </row>
    <row r="221" spans="1:25">
      <c r="A221" s="5">
        <v>45345.560024305552</v>
      </c>
      <c r="B221" s="7" t="s">
        <v>65</v>
      </c>
      <c r="C221" s="6" t="s">
        <v>211</v>
      </c>
      <c r="D221" s="7" t="s">
        <v>212</v>
      </c>
      <c r="E221" s="8">
        <v>3</v>
      </c>
      <c r="F221" s="7">
        <v>6984733</v>
      </c>
      <c r="G221" s="7" t="s">
        <v>68</v>
      </c>
      <c r="H221" s="7" t="s">
        <v>69</v>
      </c>
      <c r="I221" s="7" t="s">
        <v>44</v>
      </c>
      <c r="J221" s="19" t="str">
        <f>IFERROR(INDEX('Employee Info'!$C$3:$E$200,MATCH(Data7[[#This Row],[Name:]],'Employee Info'!$B$3:$B$200,0),MATCH(Data7[[#This Row],[Hours Type:]],'Employee Info'!$C$2:$E$2,0)),"")</f>
        <v/>
      </c>
      <c r="K221" s="19" t="str">
        <f>IFERROR(INDEX('Employee Info'!$C$3:$J$200,MATCH(Data7[[#This Row],[Name:]],'Employee Info'!$B$3:$B$200,0),MATCH(Data7[[#Headers],[Truck]],'Employee Info'!$C$2:$J$2,0)),"")</f>
        <v/>
      </c>
      <c r="L221" s="19" t="str">
        <f>IFERROR(INDEX('Employee Info'!$C$3:$J$200,MATCH(Data7[[#This Row],[Name:]],'Employee Info'!$B$3:$B$200,0),MATCH(Data7[[#Headers],[Phone]],'Employee Info'!$C$2:$J$2,0)),"")</f>
        <v/>
      </c>
      <c r="M221" s="19" t="str">
        <f>IFERROR(INDEX('Employee Info'!$C$3:$J$200,MATCH(Data7[[#This Row],[Name:]],'Employee Info'!$B$3:$B$200,0),MATCH(Data7[[#Headers],[Tech]],'Employee Info'!$C$2:$J$2,0)),"")</f>
        <v/>
      </c>
      <c r="N221" s="19" t="str">
        <f>IFERROR(INDEX('Employee Info'!$C$3:$J$200,MATCH(Data7[[#This Row],[Name:]],'Employee Info'!$B$3:$B$200,0),MATCH(Data7[[#Headers],[Other]],'Employee Info'!$C$2:$J$2,0)),"")</f>
        <v/>
      </c>
      <c r="O221" s="19">
        <f>IFERROR((Data7[[#This Row],[Hours:]]*SUM(Data7[[#This Row],[Rate]:[Other]])),"")</f>
        <v>0</v>
      </c>
      <c r="P221" s="7" t="str">
        <f>IF(Data7[[#This Row],[WO'#:]]="","Riley #","WO#")</f>
        <v>WO#</v>
      </c>
      <c r="Q221" s="7">
        <f>IFERROR(WEEKNUM(Data7[[#This Row],[Date:]]),"")</f>
        <v>8</v>
      </c>
      <c r="R221" s="6">
        <f t="shared" si="9"/>
        <v>45340</v>
      </c>
      <c r="S221" s="6">
        <f>Data7[[#This Row],[Week Start]]+7</f>
        <v>45347</v>
      </c>
      <c r="T221" s="7" t="str">
        <f t="shared" si="10"/>
        <v>2/18/2024 - 2/25/2024</v>
      </c>
      <c r="U221" s="7" t="str">
        <f t="shared" si="11"/>
        <v>Time Card</v>
      </c>
      <c r="V221" s="8" t="str">
        <f>RIGHT(TEXT(Data7[[#This Row],[Date:]],"mmddyyyy"),4)</f>
        <v>2024</v>
      </c>
      <c r="W221" s="8" t="str">
        <f>MID(TEXT(Data7[[#This Row],[Date:]],"mmddyyyy"),3,2)</f>
        <v>23</v>
      </c>
      <c r="X221" s="8" t="str">
        <f>LEFT(TEXT(Data7[[#This Row],[Date:]],"mmddyyyy"),2)</f>
        <v>02</v>
      </c>
      <c r="Y221" s="6">
        <f>DATE(Data7[[#This Row],[Year]],Data7[[#This Row],[Month]],Data7[[#This Row],[Day]])</f>
        <v>45345</v>
      </c>
    </row>
    <row r="222" spans="1:25">
      <c r="A222" s="5">
        <v>45345.55418298611</v>
      </c>
      <c r="B222" s="7" t="s">
        <v>35</v>
      </c>
      <c r="C222" s="6" t="s">
        <v>211</v>
      </c>
      <c r="D222" s="7" t="s">
        <v>214</v>
      </c>
      <c r="E222" s="8">
        <v>8</v>
      </c>
      <c r="F222" s="7" t="s">
        <v>68</v>
      </c>
      <c r="G222" s="7" t="s">
        <v>68</v>
      </c>
      <c r="H222" s="7" t="s">
        <v>92</v>
      </c>
      <c r="I222" s="7" t="s">
        <v>44</v>
      </c>
      <c r="J222" s="19" t="str">
        <f>IFERROR(INDEX('Employee Info'!$C$3:$E$200,MATCH(Data7[[#This Row],[Name:]],'Employee Info'!$B$3:$B$200,0),MATCH(Data7[[#This Row],[Hours Type:]],'Employee Info'!$C$2:$E$2,0)),"")</f>
        <v/>
      </c>
      <c r="K222" s="19" t="str">
        <f>IFERROR(INDEX('Employee Info'!$C$3:$J$200,MATCH(Data7[[#This Row],[Name:]],'Employee Info'!$B$3:$B$200,0),MATCH(Data7[[#Headers],[Truck]],'Employee Info'!$C$2:$J$2,0)),"")</f>
        <v/>
      </c>
      <c r="L222" s="19" t="str">
        <f>IFERROR(INDEX('Employee Info'!$C$3:$J$200,MATCH(Data7[[#This Row],[Name:]],'Employee Info'!$B$3:$B$200,0),MATCH(Data7[[#Headers],[Phone]],'Employee Info'!$C$2:$J$2,0)),"")</f>
        <v/>
      </c>
      <c r="M222" s="19" t="str">
        <f>IFERROR(INDEX('Employee Info'!$C$3:$J$200,MATCH(Data7[[#This Row],[Name:]],'Employee Info'!$B$3:$B$200,0),MATCH(Data7[[#Headers],[Tech]],'Employee Info'!$C$2:$J$2,0)),"")</f>
        <v/>
      </c>
      <c r="N222" s="19" t="str">
        <f>IFERROR(INDEX('Employee Info'!$C$3:$J$200,MATCH(Data7[[#This Row],[Name:]],'Employee Info'!$B$3:$B$200,0),MATCH(Data7[[#Headers],[Other]],'Employee Info'!$C$2:$J$2,0)),"")</f>
        <v/>
      </c>
      <c r="O222" s="19">
        <f>IFERROR((Data7[[#This Row],[Hours:]]*SUM(Data7[[#This Row],[Rate]:[Other]])),"")</f>
        <v>0</v>
      </c>
      <c r="P222" s="7" t="str">
        <f>IF(Data7[[#This Row],[WO'#:]]="","Riley #","WO#")</f>
        <v>Riley #</v>
      </c>
      <c r="Q222" s="7">
        <f>IFERROR(WEEKNUM(Data7[[#This Row],[Date:]]),"")</f>
        <v>8</v>
      </c>
      <c r="R222" s="6">
        <f t="shared" si="9"/>
        <v>45340</v>
      </c>
      <c r="S222" s="6">
        <f>Data7[[#This Row],[Week Start]]+7</f>
        <v>45347</v>
      </c>
      <c r="T222" s="7" t="str">
        <f t="shared" si="10"/>
        <v>2/18/2024 - 2/25/2024</v>
      </c>
      <c r="U222" s="7" t="str">
        <f t="shared" si="11"/>
        <v>Time Card</v>
      </c>
      <c r="V222" s="8" t="str">
        <f>RIGHT(TEXT(Data7[[#This Row],[Date:]],"mmddyyyy"),4)</f>
        <v>2024</v>
      </c>
      <c r="W222" s="8" t="str">
        <f>MID(TEXT(Data7[[#This Row],[Date:]],"mmddyyyy"),3,2)</f>
        <v>23</v>
      </c>
      <c r="X222" s="8" t="str">
        <f>LEFT(TEXT(Data7[[#This Row],[Date:]],"mmddyyyy"),2)</f>
        <v>02</v>
      </c>
      <c r="Y222" s="6">
        <f>DATE(Data7[[#This Row],[Year]],Data7[[#This Row],[Month]],Data7[[#This Row],[Day]])</f>
        <v>45345</v>
      </c>
    </row>
    <row r="223" spans="1:25">
      <c r="A223" s="5">
        <v>45345.558051157408</v>
      </c>
      <c r="B223" s="7" t="s">
        <v>65</v>
      </c>
      <c r="C223" s="6" t="s">
        <v>211</v>
      </c>
      <c r="D223" s="7" t="s">
        <v>215</v>
      </c>
      <c r="E223" s="8">
        <v>3</v>
      </c>
      <c r="F223" s="7" t="s">
        <v>68</v>
      </c>
      <c r="G223" s="7" t="s">
        <v>68</v>
      </c>
      <c r="H223" s="7" t="s">
        <v>92</v>
      </c>
      <c r="I223" s="7" t="s">
        <v>44</v>
      </c>
      <c r="J223" s="19" t="str">
        <f>IFERROR(INDEX('Employee Info'!$C$3:$E$200,MATCH(Data7[[#This Row],[Name:]],'Employee Info'!$B$3:$B$200,0),MATCH(Data7[[#This Row],[Hours Type:]],'Employee Info'!$C$2:$E$2,0)),"")</f>
        <v/>
      </c>
      <c r="K223" s="19" t="str">
        <f>IFERROR(INDEX('Employee Info'!$C$3:$J$200,MATCH(Data7[[#This Row],[Name:]],'Employee Info'!$B$3:$B$200,0),MATCH(Data7[[#Headers],[Truck]],'Employee Info'!$C$2:$J$2,0)),"")</f>
        <v/>
      </c>
      <c r="L223" s="19" t="str">
        <f>IFERROR(INDEX('Employee Info'!$C$3:$J$200,MATCH(Data7[[#This Row],[Name:]],'Employee Info'!$B$3:$B$200,0),MATCH(Data7[[#Headers],[Phone]],'Employee Info'!$C$2:$J$2,0)),"")</f>
        <v/>
      </c>
      <c r="M223" s="19" t="str">
        <f>IFERROR(INDEX('Employee Info'!$C$3:$J$200,MATCH(Data7[[#This Row],[Name:]],'Employee Info'!$B$3:$B$200,0),MATCH(Data7[[#Headers],[Tech]],'Employee Info'!$C$2:$J$2,0)),"")</f>
        <v/>
      </c>
      <c r="N223" s="19" t="str">
        <f>IFERROR(INDEX('Employee Info'!$C$3:$J$200,MATCH(Data7[[#This Row],[Name:]],'Employee Info'!$B$3:$B$200,0),MATCH(Data7[[#Headers],[Other]],'Employee Info'!$C$2:$J$2,0)),"")</f>
        <v/>
      </c>
      <c r="O223" s="19">
        <f>IFERROR((Data7[[#This Row],[Hours:]]*SUM(Data7[[#This Row],[Rate]:[Other]])),"")</f>
        <v>0</v>
      </c>
      <c r="P223" s="7" t="str">
        <f>IF(Data7[[#This Row],[WO'#:]]="","Riley #","WO#")</f>
        <v>Riley #</v>
      </c>
      <c r="Q223" s="7">
        <f>IFERROR(WEEKNUM(Data7[[#This Row],[Date:]]),"")</f>
        <v>8</v>
      </c>
      <c r="R223" s="6">
        <f t="shared" si="9"/>
        <v>45340</v>
      </c>
      <c r="S223" s="6">
        <f>Data7[[#This Row],[Week Start]]+7</f>
        <v>45347</v>
      </c>
      <c r="T223" s="7" t="str">
        <f t="shared" si="10"/>
        <v>2/18/2024 - 2/25/2024</v>
      </c>
      <c r="U223" s="7" t="str">
        <f t="shared" si="11"/>
        <v>Time Card</v>
      </c>
      <c r="V223" s="8" t="str">
        <f>RIGHT(TEXT(Data7[[#This Row],[Date:]],"mmddyyyy"),4)</f>
        <v>2024</v>
      </c>
      <c r="W223" s="8" t="str">
        <f>MID(TEXT(Data7[[#This Row],[Date:]],"mmddyyyy"),3,2)</f>
        <v>23</v>
      </c>
      <c r="X223" s="8" t="str">
        <f>LEFT(TEXT(Data7[[#This Row],[Date:]],"mmddyyyy"),2)</f>
        <v>02</v>
      </c>
      <c r="Y223" s="6">
        <f>DATE(Data7[[#This Row],[Year]],Data7[[#This Row],[Month]],Data7[[#This Row],[Day]])</f>
        <v>45345</v>
      </c>
    </row>
    <row r="224" spans="1:25">
      <c r="A224" s="5">
        <v>45345.562985416669</v>
      </c>
      <c r="B224" s="7" t="s">
        <v>66</v>
      </c>
      <c r="C224" s="6" t="s">
        <v>211</v>
      </c>
      <c r="D224" s="7" t="s">
        <v>218</v>
      </c>
      <c r="E224" s="8">
        <v>1</v>
      </c>
      <c r="F224" s="7" t="s">
        <v>68</v>
      </c>
      <c r="G224" s="7" t="s">
        <v>68</v>
      </c>
      <c r="H224" s="7" t="s">
        <v>92</v>
      </c>
      <c r="I224" s="7" t="s">
        <v>44</v>
      </c>
      <c r="J224" s="19" t="str">
        <f>IFERROR(INDEX('Employee Info'!$C$3:$E$200,MATCH(Data7[[#This Row],[Name:]],'Employee Info'!$B$3:$B$200,0),MATCH(Data7[[#This Row],[Hours Type:]],'Employee Info'!$C$2:$E$2,0)),"")</f>
        <v/>
      </c>
      <c r="K224" s="19" t="str">
        <f>IFERROR(INDEX('Employee Info'!$C$3:$J$200,MATCH(Data7[[#This Row],[Name:]],'Employee Info'!$B$3:$B$200,0),MATCH(Data7[[#Headers],[Truck]],'Employee Info'!$C$2:$J$2,0)),"")</f>
        <v/>
      </c>
      <c r="L224" s="19" t="str">
        <f>IFERROR(INDEX('Employee Info'!$C$3:$J$200,MATCH(Data7[[#This Row],[Name:]],'Employee Info'!$B$3:$B$200,0),MATCH(Data7[[#Headers],[Phone]],'Employee Info'!$C$2:$J$2,0)),"")</f>
        <v/>
      </c>
      <c r="M224" s="19" t="str">
        <f>IFERROR(INDEX('Employee Info'!$C$3:$J$200,MATCH(Data7[[#This Row],[Name:]],'Employee Info'!$B$3:$B$200,0),MATCH(Data7[[#Headers],[Tech]],'Employee Info'!$C$2:$J$2,0)),"")</f>
        <v/>
      </c>
      <c r="N224" s="19" t="str">
        <f>IFERROR(INDEX('Employee Info'!$C$3:$J$200,MATCH(Data7[[#This Row],[Name:]],'Employee Info'!$B$3:$B$200,0),MATCH(Data7[[#Headers],[Other]],'Employee Info'!$C$2:$J$2,0)),"")</f>
        <v/>
      </c>
      <c r="O224" s="19">
        <f>IFERROR((Data7[[#This Row],[Hours:]]*SUM(Data7[[#This Row],[Rate]:[Other]])),"")</f>
        <v>0</v>
      </c>
      <c r="P224" s="7" t="str">
        <f>IF(Data7[[#This Row],[WO'#:]]="","Riley #","WO#")</f>
        <v>Riley #</v>
      </c>
      <c r="Q224" s="7">
        <f>IFERROR(WEEKNUM(Data7[[#This Row],[Date:]]),"")</f>
        <v>8</v>
      </c>
      <c r="R224" s="6">
        <f t="shared" si="9"/>
        <v>45340</v>
      </c>
      <c r="S224" s="6">
        <f>Data7[[#This Row],[Week Start]]+7</f>
        <v>45347</v>
      </c>
      <c r="T224" s="7" t="str">
        <f t="shared" si="10"/>
        <v>2/18/2024 - 2/25/2024</v>
      </c>
      <c r="U224" s="7" t="str">
        <f t="shared" si="11"/>
        <v>Time Card</v>
      </c>
      <c r="V224" s="8" t="str">
        <f>RIGHT(TEXT(Data7[[#This Row],[Date:]],"mmddyyyy"),4)</f>
        <v>2024</v>
      </c>
      <c r="W224" s="8" t="str">
        <f>MID(TEXT(Data7[[#This Row],[Date:]],"mmddyyyy"),3,2)</f>
        <v>23</v>
      </c>
      <c r="X224" s="8" t="str">
        <f>LEFT(TEXT(Data7[[#This Row],[Date:]],"mmddyyyy"),2)</f>
        <v>02</v>
      </c>
      <c r="Y224" s="6">
        <f>DATE(Data7[[#This Row],[Year]],Data7[[#This Row],[Month]],Data7[[#This Row],[Day]])</f>
        <v>45345</v>
      </c>
    </row>
    <row r="225" spans="1:25">
      <c r="A225" s="5">
        <v>45345.466694675924</v>
      </c>
      <c r="B225" s="7" t="s">
        <v>31</v>
      </c>
      <c r="C225" s="6" t="s">
        <v>211</v>
      </c>
      <c r="D225" s="7" t="s">
        <v>213</v>
      </c>
      <c r="E225" s="8">
        <v>3.5</v>
      </c>
      <c r="F225" s="7" t="s">
        <v>68</v>
      </c>
      <c r="G225" s="7" t="s">
        <v>117</v>
      </c>
      <c r="H225" s="7" t="s">
        <v>62</v>
      </c>
      <c r="I225" s="7" t="s">
        <v>44</v>
      </c>
      <c r="J225" s="19" t="str">
        <f>IFERROR(INDEX('Employee Info'!$C$3:$E$200,MATCH(Data7[[#This Row],[Name:]],'Employee Info'!$B$3:$B$200,0),MATCH(Data7[[#This Row],[Hours Type:]],'Employee Info'!$C$2:$E$2,0)),"")</f>
        <v/>
      </c>
      <c r="K225" s="19" t="str">
        <f>IFERROR(INDEX('Employee Info'!$C$3:$J$200,MATCH(Data7[[#This Row],[Name:]],'Employee Info'!$B$3:$B$200,0),MATCH(Data7[[#Headers],[Truck]],'Employee Info'!$C$2:$J$2,0)),"")</f>
        <v/>
      </c>
      <c r="L225" s="19" t="str">
        <f>IFERROR(INDEX('Employee Info'!$C$3:$J$200,MATCH(Data7[[#This Row],[Name:]],'Employee Info'!$B$3:$B$200,0),MATCH(Data7[[#Headers],[Phone]],'Employee Info'!$C$2:$J$2,0)),"")</f>
        <v/>
      </c>
      <c r="M225" s="19" t="str">
        <f>IFERROR(INDEX('Employee Info'!$C$3:$J$200,MATCH(Data7[[#This Row],[Name:]],'Employee Info'!$B$3:$B$200,0),MATCH(Data7[[#Headers],[Tech]],'Employee Info'!$C$2:$J$2,0)),"")</f>
        <v/>
      </c>
      <c r="N225" s="19" t="str">
        <f>IFERROR(INDEX('Employee Info'!$C$3:$J$200,MATCH(Data7[[#This Row],[Name:]],'Employee Info'!$B$3:$B$200,0),MATCH(Data7[[#Headers],[Other]],'Employee Info'!$C$2:$J$2,0)),"")</f>
        <v/>
      </c>
      <c r="O225" s="19">
        <f>IFERROR((Data7[[#This Row],[Hours:]]*SUM(Data7[[#This Row],[Rate]:[Other]])),"")</f>
        <v>0</v>
      </c>
      <c r="P225" s="7" t="str">
        <f>IF(Data7[[#This Row],[WO'#:]]="","Riley #","WO#")</f>
        <v>Riley #</v>
      </c>
      <c r="Q225" s="7">
        <f>IFERROR(WEEKNUM(Data7[[#This Row],[Date:]]),"")</f>
        <v>8</v>
      </c>
      <c r="R225" s="6">
        <f t="shared" si="9"/>
        <v>45340</v>
      </c>
      <c r="S225" s="6">
        <f>Data7[[#This Row],[Week Start]]+7</f>
        <v>45347</v>
      </c>
      <c r="T225" s="7" t="str">
        <f t="shared" si="10"/>
        <v>2/18/2024 - 2/25/2024</v>
      </c>
      <c r="U225" s="7" t="str">
        <f t="shared" si="11"/>
        <v>Time Card</v>
      </c>
      <c r="V225" s="8" t="str">
        <f>RIGHT(TEXT(Data7[[#This Row],[Date:]],"mmddyyyy"),4)</f>
        <v>2024</v>
      </c>
      <c r="W225" s="8" t="str">
        <f>MID(TEXT(Data7[[#This Row],[Date:]],"mmddyyyy"),3,2)</f>
        <v>23</v>
      </c>
      <c r="X225" s="8" t="str">
        <f>LEFT(TEXT(Data7[[#This Row],[Date:]],"mmddyyyy"),2)</f>
        <v>02</v>
      </c>
      <c r="Y225" s="6">
        <f>DATE(Data7[[#This Row],[Year]],Data7[[#This Row],[Month]],Data7[[#This Row],[Day]])</f>
        <v>45345</v>
      </c>
    </row>
    <row r="226" spans="1:25">
      <c r="A226" s="5">
        <v>45345.558679629627</v>
      </c>
      <c r="B226" s="7" t="s">
        <v>65</v>
      </c>
      <c r="C226" s="6" t="s">
        <v>211</v>
      </c>
      <c r="D226" s="7" t="s">
        <v>216</v>
      </c>
      <c r="E226" s="8">
        <v>2</v>
      </c>
      <c r="F226" s="7" t="s">
        <v>68</v>
      </c>
      <c r="G226" s="7" t="s">
        <v>68</v>
      </c>
      <c r="H226" s="7" t="s">
        <v>64</v>
      </c>
      <c r="I226" s="7" t="s">
        <v>44</v>
      </c>
      <c r="J226" s="19" t="str">
        <f>IFERROR(INDEX('Employee Info'!$C$3:$E$200,MATCH(Data7[[#This Row],[Name:]],'Employee Info'!$B$3:$B$200,0),MATCH(Data7[[#This Row],[Hours Type:]],'Employee Info'!$C$2:$E$2,0)),"")</f>
        <v/>
      </c>
      <c r="K226" s="19" t="str">
        <f>IFERROR(INDEX('Employee Info'!$C$3:$J$200,MATCH(Data7[[#This Row],[Name:]],'Employee Info'!$B$3:$B$200,0),MATCH(Data7[[#Headers],[Truck]],'Employee Info'!$C$2:$J$2,0)),"")</f>
        <v/>
      </c>
      <c r="L226" s="19" t="str">
        <f>IFERROR(INDEX('Employee Info'!$C$3:$J$200,MATCH(Data7[[#This Row],[Name:]],'Employee Info'!$B$3:$B$200,0),MATCH(Data7[[#Headers],[Phone]],'Employee Info'!$C$2:$J$2,0)),"")</f>
        <v/>
      </c>
      <c r="M226" s="19" t="str">
        <f>IFERROR(INDEX('Employee Info'!$C$3:$J$200,MATCH(Data7[[#This Row],[Name:]],'Employee Info'!$B$3:$B$200,0),MATCH(Data7[[#Headers],[Tech]],'Employee Info'!$C$2:$J$2,0)),"")</f>
        <v/>
      </c>
      <c r="N226" s="19" t="str">
        <f>IFERROR(INDEX('Employee Info'!$C$3:$J$200,MATCH(Data7[[#This Row],[Name:]],'Employee Info'!$B$3:$B$200,0),MATCH(Data7[[#Headers],[Other]],'Employee Info'!$C$2:$J$2,0)),"")</f>
        <v/>
      </c>
      <c r="O226" s="19">
        <f>IFERROR((Data7[[#This Row],[Hours:]]*SUM(Data7[[#This Row],[Rate]:[Other]])),"")</f>
        <v>0</v>
      </c>
      <c r="P226" s="7" t="str">
        <f>IF(Data7[[#This Row],[WO'#:]]="","Riley #","WO#")</f>
        <v>Riley #</v>
      </c>
      <c r="Q226" s="7">
        <f>IFERROR(WEEKNUM(Data7[[#This Row],[Date:]]),"")</f>
        <v>8</v>
      </c>
      <c r="R226" s="6">
        <f t="shared" si="9"/>
        <v>45340</v>
      </c>
      <c r="S226" s="6">
        <f>Data7[[#This Row],[Week Start]]+7</f>
        <v>45347</v>
      </c>
      <c r="T226" s="7" t="str">
        <f t="shared" si="10"/>
        <v>2/18/2024 - 2/25/2024</v>
      </c>
      <c r="U226" s="7" t="str">
        <f t="shared" si="11"/>
        <v>Time Card</v>
      </c>
      <c r="V226" s="8" t="str">
        <f>RIGHT(TEXT(Data7[[#This Row],[Date:]],"mmddyyyy"),4)</f>
        <v>2024</v>
      </c>
      <c r="W226" s="8" t="str">
        <f>MID(TEXT(Data7[[#This Row],[Date:]],"mmddyyyy"),3,2)</f>
        <v>23</v>
      </c>
      <c r="X226" s="8" t="str">
        <f>LEFT(TEXT(Data7[[#This Row],[Date:]],"mmddyyyy"),2)</f>
        <v>02</v>
      </c>
      <c r="Y226" s="6">
        <f>DATE(Data7[[#This Row],[Year]],Data7[[#This Row],[Month]],Data7[[#This Row],[Day]])</f>
        <v>45345</v>
      </c>
    </row>
    <row r="227" spans="1:25">
      <c r="A227" s="5">
        <v>45345.561220370371</v>
      </c>
      <c r="B227" s="7" t="s">
        <v>66</v>
      </c>
      <c r="C227" s="6" t="s">
        <v>211</v>
      </c>
      <c r="D227" s="7" t="s">
        <v>217</v>
      </c>
      <c r="E227" s="8">
        <v>1</v>
      </c>
      <c r="F227" s="7" t="s">
        <v>68</v>
      </c>
      <c r="G227" s="7" t="s">
        <v>68</v>
      </c>
      <c r="H227" s="7" t="s">
        <v>64</v>
      </c>
      <c r="I227" s="7" t="s">
        <v>44</v>
      </c>
      <c r="J227" s="19" t="str">
        <f>IFERROR(INDEX('Employee Info'!$C$3:$E$200,MATCH(Data7[[#This Row],[Name:]],'Employee Info'!$B$3:$B$200,0),MATCH(Data7[[#This Row],[Hours Type:]],'Employee Info'!$C$2:$E$2,0)),"")</f>
        <v/>
      </c>
      <c r="K227" s="19" t="str">
        <f>IFERROR(INDEX('Employee Info'!$C$3:$J$200,MATCH(Data7[[#This Row],[Name:]],'Employee Info'!$B$3:$B$200,0),MATCH(Data7[[#Headers],[Truck]],'Employee Info'!$C$2:$J$2,0)),"")</f>
        <v/>
      </c>
      <c r="L227" s="19" t="str">
        <f>IFERROR(INDEX('Employee Info'!$C$3:$J$200,MATCH(Data7[[#This Row],[Name:]],'Employee Info'!$B$3:$B$200,0),MATCH(Data7[[#Headers],[Phone]],'Employee Info'!$C$2:$J$2,0)),"")</f>
        <v/>
      </c>
      <c r="M227" s="19" t="str">
        <f>IFERROR(INDEX('Employee Info'!$C$3:$J$200,MATCH(Data7[[#This Row],[Name:]],'Employee Info'!$B$3:$B$200,0),MATCH(Data7[[#Headers],[Tech]],'Employee Info'!$C$2:$J$2,0)),"")</f>
        <v/>
      </c>
      <c r="N227" s="19" t="str">
        <f>IFERROR(INDEX('Employee Info'!$C$3:$J$200,MATCH(Data7[[#This Row],[Name:]],'Employee Info'!$B$3:$B$200,0),MATCH(Data7[[#Headers],[Other]],'Employee Info'!$C$2:$J$2,0)),"")</f>
        <v/>
      </c>
      <c r="O227" s="19">
        <f>IFERROR((Data7[[#This Row],[Hours:]]*SUM(Data7[[#This Row],[Rate]:[Other]])),"")</f>
        <v>0</v>
      </c>
      <c r="P227" s="7" t="str">
        <f>IF(Data7[[#This Row],[WO'#:]]="","Riley #","WO#")</f>
        <v>Riley #</v>
      </c>
      <c r="Q227" s="7">
        <f>IFERROR(WEEKNUM(Data7[[#This Row],[Date:]]),"")</f>
        <v>8</v>
      </c>
      <c r="R227" s="6">
        <f t="shared" si="9"/>
        <v>45340</v>
      </c>
      <c r="S227" s="6">
        <f>Data7[[#This Row],[Week Start]]+7</f>
        <v>45347</v>
      </c>
      <c r="T227" s="7" t="str">
        <f t="shared" si="10"/>
        <v>2/18/2024 - 2/25/2024</v>
      </c>
      <c r="U227" s="7" t="str">
        <f t="shared" si="11"/>
        <v>Time Card</v>
      </c>
      <c r="V227" s="8" t="str">
        <f>RIGHT(TEXT(Data7[[#This Row],[Date:]],"mmddyyyy"),4)</f>
        <v>2024</v>
      </c>
      <c r="W227" s="8" t="str">
        <f>MID(TEXT(Data7[[#This Row],[Date:]],"mmddyyyy"),3,2)</f>
        <v>23</v>
      </c>
      <c r="X227" s="8" t="str">
        <f>LEFT(TEXT(Data7[[#This Row],[Date:]],"mmddyyyy"),2)</f>
        <v>02</v>
      </c>
      <c r="Y227" s="6">
        <f>DATE(Data7[[#This Row],[Year]],Data7[[#This Row],[Month]],Data7[[#This Row],[Day]])</f>
        <v>45345</v>
      </c>
    </row>
    <row r="228" spans="1:25">
      <c r="A228" s="5">
        <v>45352.536714814814</v>
      </c>
      <c r="B228" s="7" t="s">
        <v>66</v>
      </c>
      <c r="C228" s="6" t="s">
        <v>219</v>
      </c>
      <c r="D228" s="7" t="s">
        <v>220</v>
      </c>
      <c r="E228" s="8">
        <v>1</v>
      </c>
      <c r="F228" s="7">
        <v>6984733</v>
      </c>
      <c r="G228" s="7" t="s">
        <v>68</v>
      </c>
      <c r="H228" s="7" t="s">
        <v>221</v>
      </c>
      <c r="I228" s="7" t="s">
        <v>44</v>
      </c>
      <c r="J228" s="19" t="str">
        <f>IFERROR(INDEX('Employee Info'!$C$3:$E$200,MATCH(Data7[[#This Row],[Name:]],'Employee Info'!$B$3:$B$200,0),MATCH(Data7[[#This Row],[Hours Type:]],'Employee Info'!$C$2:$E$2,0)),"")</f>
        <v/>
      </c>
      <c r="K228" s="19" t="str">
        <f>IFERROR(INDEX('Employee Info'!$C$3:$J$200,MATCH(Data7[[#This Row],[Name:]],'Employee Info'!$B$3:$B$200,0),MATCH(Data7[[#Headers],[Truck]],'Employee Info'!$C$2:$J$2,0)),"")</f>
        <v/>
      </c>
      <c r="L228" s="19" t="str">
        <f>IFERROR(INDEX('Employee Info'!$C$3:$J$200,MATCH(Data7[[#This Row],[Name:]],'Employee Info'!$B$3:$B$200,0),MATCH(Data7[[#Headers],[Phone]],'Employee Info'!$C$2:$J$2,0)),"")</f>
        <v/>
      </c>
      <c r="M228" s="19" t="str">
        <f>IFERROR(INDEX('Employee Info'!$C$3:$J$200,MATCH(Data7[[#This Row],[Name:]],'Employee Info'!$B$3:$B$200,0),MATCH(Data7[[#Headers],[Tech]],'Employee Info'!$C$2:$J$2,0)),"")</f>
        <v/>
      </c>
      <c r="N228" s="19" t="str">
        <f>IFERROR(INDEX('Employee Info'!$C$3:$J$200,MATCH(Data7[[#This Row],[Name:]],'Employee Info'!$B$3:$B$200,0),MATCH(Data7[[#Headers],[Other]],'Employee Info'!$C$2:$J$2,0)),"")</f>
        <v/>
      </c>
      <c r="O228" s="19">
        <f>IFERROR((Data7[[#This Row],[Hours:]]*SUM(Data7[[#This Row],[Rate]:[Other]])),"")</f>
        <v>0</v>
      </c>
      <c r="P228" s="7" t="str">
        <f>IF(Data7[[#This Row],[WO'#:]]="","Riley #","WO#")</f>
        <v>WO#</v>
      </c>
      <c r="Q228" s="7">
        <f>IFERROR(WEEKNUM(Data7[[#This Row],[Date:]]),"")</f>
        <v>9</v>
      </c>
      <c r="R228" s="6">
        <f t="shared" si="9"/>
        <v>45347</v>
      </c>
      <c r="S228" s="6">
        <f>Data7[[#This Row],[Week Start]]+7</f>
        <v>45354</v>
      </c>
      <c r="T228" s="7" t="str">
        <f t="shared" si="10"/>
        <v>2/25/2024 - 3/3/2024</v>
      </c>
      <c r="U228" s="7" t="str">
        <f t="shared" si="11"/>
        <v>Time Card</v>
      </c>
      <c r="V228" s="8" t="str">
        <f>RIGHT(TEXT(Data7[[#This Row],[Date:]],"mmddyyyy"),4)</f>
        <v>2024</v>
      </c>
      <c r="W228" s="8" t="str">
        <f>MID(TEXT(Data7[[#This Row],[Date:]],"mmddyyyy"),3,2)</f>
        <v>26</v>
      </c>
      <c r="X228" s="8" t="str">
        <f>LEFT(TEXT(Data7[[#This Row],[Date:]],"mmddyyyy"),2)</f>
        <v>02</v>
      </c>
      <c r="Y228" s="6">
        <f>DATE(Data7[[#This Row],[Year]],Data7[[#This Row],[Month]],Data7[[#This Row],[Day]])</f>
        <v>45348</v>
      </c>
    </row>
    <row r="229" spans="1:25">
      <c r="A229" s="5">
        <v>45352.520280092591</v>
      </c>
      <c r="B229" s="7" t="s">
        <v>66</v>
      </c>
      <c r="C229" s="6" t="s">
        <v>219</v>
      </c>
      <c r="D229" s="7" t="s">
        <v>222</v>
      </c>
      <c r="E229" s="8">
        <v>2</v>
      </c>
      <c r="F229" s="7">
        <v>7051906</v>
      </c>
      <c r="G229" s="7" t="s">
        <v>68</v>
      </c>
      <c r="H229" s="7" t="s">
        <v>69</v>
      </c>
      <c r="I229" s="7" t="s">
        <v>44</v>
      </c>
      <c r="J229" s="19" t="str">
        <f>IFERROR(INDEX('Employee Info'!$C$3:$E$200,MATCH(Data7[[#This Row],[Name:]],'Employee Info'!$B$3:$B$200,0),MATCH(Data7[[#This Row],[Hours Type:]],'Employee Info'!$C$2:$E$2,0)),"")</f>
        <v/>
      </c>
      <c r="K229" s="19" t="str">
        <f>IFERROR(INDEX('Employee Info'!$C$3:$J$200,MATCH(Data7[[#This Row],[Name:]],'Employee Info'!$B$3:$B$200,0),MATCH(Data7[[#Headers],[Truck]],'Employee Info'!$C$2:$J$2,0)),"")</f>
        <v/>
      </c>
      <c r="L229" s="19" t="str">
        <f>IFERROR(INDEX('Employee Info'!$C$3:$J$200,MATCH(Data7[[#This Row],[Name:]],'Employee Info'!$B$3:$B$200,0),MATCH(Data7[[#Headers],[Phone]],'Employee Info'!$C$2:$J$2,0)),"")</f>
        <v/>
      </c>
      <c r="M229" s="19" t="str">
        <f>IFERROR(INDEX('Employee Info'!$C$3:$J$200,MATCH(Data7[[#This Row],[Name:]],'Employee Info'!$B$3:$B$200,0),MATCH(Data7[[#Headers],[Tech]],'Employee Info'!$C$2:$J$2,0)),"")</f>
        <v/>
      </c>
      <c r="N229" s="19" t="str">
        <f>IFERROR(INDEX('Employee Info'!$C$3:$J$200,MATCH(Data7[[#This Row],[Name:]],'Employee Info'!$B$3:$B$200,0),MATCH(Data7[[#Headers],[Other]],'Employee Info'!$C$2:$J$2,0)),"")</f>
        <v/>
      </c>
      <c r="O229" s="19">
        <f>IFERROR((Data7[[#This Row],[Hours:]]*SUM(Data7[[#This Row],[Rate]:[Other]])),"")</f>
        <v>0</v>
      </c>
      <c r="P229" s="7" t="str">
        <f>IF(Data7[[#This Row],[WO'#:]]="","Riley #","WO#")</f>
        <v>WO#</v>
      </c>
      <c r="Q229" s="7">
        <f>IFERROR(WEEKNUM(Data7[[#This Row],[Date:]]),"")</f>
        <v>9</v>
      </c>
      <c r="R229" s="6">
        <f t="shared" si="9"/>
        <v>45347</v>
      </c>
      <c r="S229" s="6">
        <f>Data7[[#This Row],[Week Start]]+7</f>
        <v>45354</v>
      </c>
      <c r="T229" s="7" t="str">
        <f t="shared" si="10"/>
        <v>2/25/2024 - 3/3/2024</v>
      </c>
      <c r="U229" s="7" t="str">
        <f t="shared" si="11"/>
        <v>Time Card</v>
      </c>
      <c r="V229" s="8" t="str">
        <f>RIGHT(TEXT(Data7[[#This Row],[Date:]],"mmddyyyy"),4)</f>
        <v>2024</v>
      </c>
      <c r="W229" s="8" t="str">
        <f>MID(TEXT(Data7[[#This Row],[Date:]],"mmddyyyy"),3,2)</f>
        <v>26</v>
      </c>
      <c r="X229" s="8" t="str">
        <f>LEFT(TEXT(Data7[[#This Row],[Date:]],"mmddyyyy"),2)</f>
        <v>02</v>
      </c>
      <c r="Y229" s="6">
        <f>DATE(Data7[[#This Row],[Year]],Data7[[#This Row],[Month]],Data7[[#This Row],[Day]])</f>
        <v>45348</v>
      </c>
    </row>
    <row r="230" spans="1:25">
      <c r="A230" s="5">
        <v>45351.324961689817</v>
      </c>
      <c r="B230" s="7" t="s">
        <v>35</v>
      </c>
      <c r="C230" s="6" t="s">
        <v>219</v>
      </c>
      <c r="D230" s="7" t="s">
        <v>223</v>
      </c>
      <c r="E230" s="8">
        <v>2</v>
      </c>
      <c r="F230" s="7">
        <v>10005503</v>
      </c>
      <c r="G230" s="7" t="s">
        <v>68</v>
      </c>
      <c r="H230" s="7" t="s">
        <v>69</v>
      </c>
      <c r="I230" s="7" t="s">
        <v>44</v>
      </c>
      <c r="J230" s="19" t="str">
        <f>IFERROR(INDEX('Employee Info'!$C$3:$E$200,MATCH(Data7[[#This Row],[Name:]],'Employee Info'!$B$3:$B$200,0),MATCH(Data7[[#This Row],[Hours Type:]],'Employee Info'!$C$2:$E$2,0)),"")</f>
        <v/>
      </c>
      <c r="K230" s="19" t="str">
        <f>IFERROR(INDEX('Employee Info'!$C$3:$J$200,MATCH(Data7[[#This Row],[Name:]],'Employee Info'!$B$3:$B$200,0),MATCH(Data7[[#Headers],[Truck]],'Employee Info'!$C$2:$J$2,0)),"")</f>
        <v/>
      </c>
      <c r="L230" s="19" t="str">
        <f>IFERROR(INDEX('Employee Info'!$C$3:$J$200,MATCH(Data7[[#This Row],[Name:]],'Employee Info'!$B$3:$B$200,0),MATCH(Data7[[#Headers],[Phone]],'Employee Info'!$C$2:$J$2,0)),"")</f>
        <v/>
      </c>
      <c r="M230" s="19" t="str">
        <f>IFERROR(INDEX('Employee Info'!$C$3:$J$200,MATCH(Data7[[#This Row],[Name:]],'Employee Info'!$B$3:$B$200,0),MATCH(Data7[[#Headers],[Tech]],'Employee Info'!$C$2:$J$2,0)),"")</f>
        <v/>
      </c>
      <c r="N230" s="19" t="str">
        <f>IFERROR(INDEX('Employee Info'!$C$3:$J$200,MATCH(Data7[[#This Row],[Name:]],'Employee Info'!$B$3:$B$200,0),MATCH(Data7[[#Headers],[Other]],'Employee Info'!$C$2:$J$2,0)),"")</f>
        <v/>
      </c>
      <c r="O230" s="19">
        <f>IFERROR((Data7[[#This Row],[Hours:]]*SUM(Data7[[#This Row],[Rate]:[Other]])),"")</f>
        <v>0</v>
      </c>
      <c r="P230" s="7" t="str">
        <f>IF(Data7[[#This Row],[WO'#:]]="","Riley #","WO#")</f>
        <v>WO#</v>
      </c>
      <c r="Q230" s="7">
        <f>IFERROR(WEEKNUM(Data7[[#This Row],[Date:]]),"")</f>
        <v>9</v>
      </c>
      <c r="R230" s="6">
        <f t="shared" si="9"/>
        <v>45347</v>
      </c>
      <c r="S230" s="6">
        <f>Data7[[#This Row],[Week Start]]+7</f>
        <v>45354</v>
      </c>
      <c r="T230" s="7" t="str">
        <f t="shared" si="10"/>
        <v>2/25/2024 - 3/3/2024</v>
      </c>
      <c r="U230" s="7" t="str">
        <f t="shared" si="11"/>
        <v>Time Card</v>
      </c>
      <c r="V230" s="8" t="str">
        <f>RIGHT(TEXT(Data7[[#This Row],[Date:]],"mmddyyyy"),4)</f>
        <v>2024</v>
      </c>
      <c r="W230" s="8" t="str">
        <f>MID(TEXT(Data7[[#This Row],[Date:]],"mmddyyyy"),3,2)</f>
        <v>26</v>
      </c>
      <c r="X230" s="8" t="str">
        <f>LEFT(TEXT(Data7[[#This Row],[Date:]],"mmddyyyy"),2)</f>
        <v>02</v>
      </c>
      <c r="Y230" s="6">
        <f>DATE(Data7[[#This Row],[Year]],Data7[[#This Row],[Month]],Data7[[#This Row],[Day]])</f>
        <v>45348</v>
      </c>
    </row>
    <row r="231" spans="1:25">
      <c r="A231" s="5">
        <v>45352.238174768521</v>
      </c>
      <c r="B231" s="7" t="s">
        <v>31</v>
      </c>
      <c r="C231" s="6" t="s">
        <v>219</v>
      </c>
      <c r="D231" s="7" t="s">
        <v>224</v>
      </c>
      <c r="E231" s="8">
        <v>3.5</v>
      </c>
      <c r="F231" s="7">
        <v>10005503</v>
      </c>
      <c r="G231" s="7" t="s">
        <v>68</v>
      </c>
      <c r="H231" s="7" t="s">
        <v>69</v>
      </c>
      <c r="I231" s="7" t="s">
        <v>44</v>
      </c>
      <c r="J231" s="19" t="str">
        <f>IFERROR(INDEX('Employee Info'!$C$3:$E$200,MATCH(Data7[[#This Row],[Name:]],'Employee Info'!$B$3:$B$200,0),MATCH(Data7[[#This Row],[Hours Type:]],'Employee Info'!$C$2:$E$2,0)),"")</f>
        <v/>
      </c>
      <c r="K231" s="19" t="str">
        <f>IFERROR(INDEX('Employee Info'!$C$3:$J$200,MATCH(Data7[[#This Row],[Name:]],'Employee Info'!$B$3:$B$200,0),MATCH(Data7[[#Headers],[Truck]],'Employee Info'!$C$2:$J$2,0)),"")</f>
        <v/>
      </c>
      <c r="L231" s="19" t="str">
        <f>IFERROR(INDEX('Employee Info'!$C$3:$J$200,MATCH(Data7[[#This Row],[Name:]],'Employee Info'!$B$3:$B$200,0),MATCH(Data7[[#Headers],[Phone]],'Employee Info'!$C$2:$J$2,0)),"")</f>
        <v/>
      </c>
      <c r="M231" s="19" t="str">
        <f>IFERROR(INDEX('Employee Info'!$C$3:$J$200,MATCH(Data7[[#This Row],[Name:]],'Employee Info'!$B$3:$B$200,0),MATCH(Data7[[#Headers],[Tech]],'Employee Info'!$C$2:$J$2,0)),"")</f>
        <v/>
      </c>
      <c r="N231" s="19" t="str">
        <f>IFERROR(INDEX('Employee Info'!$C$3:$J$200,MATCH(Data7[[#This Row],[Name:]],'Employee Info'!$B$3:$B$200,0),MATCH(Data7[[#Headers],[Other]],'Employee Info'!$C$2:$J$2,0)),"")</f>
        <v/>
      </c>
      <c r="O231" s="19">
        <f>IFERROR((Data7[[#This Row],[Hours:]]*SUM(Data7[[#This Row],[Rate]:[Other]])),"")</f>
        <v>0</v>
      </c>
      <c r="P231" s="7" t="str">
        <f>IF(Data7[[#This Row],[WO'#:]]="","Riley #","WO#")</f>
        <v>WO#</v>
      </c>
      <c r="Q231" s="7">
        <f>IFERROR(WEEKNUM(Data7[[#This Row],[Date:]]),"")</f>
        <v>9</v>
      </c>
      <c r="R231" s="6">
        <f t="shared" si="9"/>
        <v>45347</v>
      </c>
      <c r="S231" s="6">
        <f>Data7[[#This Row],[Week Start]]+7</f>
        <v>45354</v>
      </c>
      <c r="T231" s="7" t="str">
        <f t="shared" si="10"/>
        <v>2/25/2024 - 3/3/2024</v>
      </c>
      <c r="U231" s="7" t="str">
        <f t="shared" si="11"/>
        <v>Time Card</v>
      </c>
      <c r="V231" s="8" t="str">
        <f>RIGHT(TEXT(Data7[[#This Row],[Date:]],"mmddyyyy"),4)</f>
        <v>2024</v>
      </c>
      <c r="W231" s="8" t="str">
        <f>MID(TEXT(Data7[[#This Row],[Date:]],"mmddyyyy"),3,2)</f>
        <v>26</v>
      </c>
      <c r="X231" s="8" t="str">
        <f>LEFT(TEXT(Data7[[#This Row],[Date:]],"mmddyyyy"),2)</f>
        <v>02</v>
      </c>
      <c r="Y231" s="6">
        <f>DATE(Data7[[#This Row],[Year]],Data7[[#This Row],[Month]],Data7[[#This Row],[Day]])</f>
        <v>45348</v>
      </c>
    </row>
    <row r="232" spans="1:25">
      <c r="A232" s="5">
        <v>45351.325564467596</v>
      </c>
      <c r="B232" s="7" t="s">
        <v>35</v>
      </c>
      <c r="C232" s="6" t="s">
        <v>219</v>
      </c>
      <c r="D232" s="7" t="s">
        <v>227</v>
      </c>
      <c r="E232" s="8">
        <v>1.5</v>
      </c>
      <c r="F232" s="7" t="s">
        <v>68</v>
      </c>
      <c r="G232" s="7" t="s">
        <v>68</v>
      </c>
      <c r="H232" s="7" t="s">
        <v>69</v>
      </c>
      <c r="I232" s="7" t="s">
        <v>44</v>
      </c>
      <c r="J232" s="19" t="str">
        <f>IFERROR(INDEX('Employee Info'!$C$3:$E$200,MATCH(Data7[[#This Row],[Name:]],'Employee Info'!$B$3:$B$200,0),MATCH(Data7[[#This Row],[Hours Type:]],'Employee Info'!$C$2:$E$2,0)),"")</f>
        <v/>
      </c>
      <c r="K232" s="19" t="str">
        <f>IFERROR(INDEX('Employee Info'!$C$3:$J$200,MATCH(Data7[[#This Row],[Name:]],'Employee Info'!$B$3:$B$200,0),MATCH(Data7[[#Headers],[Truck]],'Employee Info'!$C$2:$J$2,0)),"")</f>
        <v/>
      </c>
      <c r="L232" s="19" t="str">
        <f>IFERROR(INDEX('Employee Info'!$C$3:$J$200,MATCH(Data7[[#This Row],[Name:]],'Employee Info'!$B$3:$B$200,0),MATCH(Data7[[#Headers],[Phone]],'Employee Info'!$C$2:$J$2,0)),"")</f>
        <v/>
      </c>
      <c r="M232" s="19" t="str">
        <f>IFERROR(INDEX('Employee Info'!$C$3:$J$200,MATCH(Data7[[#This Row],[Name:]],'Employee Info'!$B$3:$B$200,0),MATCH(Data7[[#Headers],[Tech]],'Employee Info'!$C$2:$J$2,0)),"")</f>
        <v/>
      </c>
      <c r="N232" s="19" t="str">
        <f>IFERROR(INDEX('Employee Info'!$C$3:$J$200,MATCH(Data7[[#This Row],[Name:]],'Employee Info'!$B$3:$B$200,0),MATCH(Data7[[#Headers],[Other]],'Employee Info'!$C$2:$J$2,0)),"")</f>
        <v/>
      </c>
      <c r="O232" s="19">
        <f>IFERROR((Data7[[#This Row],[Hours:]]*SUM(Data7[[#This Row],[Rate]:[Other]])),"")</f>
        <v>0</v>
      </c>
      <c r="P232" s="7" t="str">
        <f>IF(Data7[[#This Row],[WO'#:]]="","Riley #","WO#")</f>
        <v>Riley #</v>
      </c>
      <c r="Q232" s="7">
        <f>IFERROR(WEEKNUM(Data7[[#This Row],[Date:]]),"")</f>
        <v>9</v>
      </c>
      <c r="R232" s="6">
        <f t="shared" si="9"/>
        <v>45347</v>
      </c>
      <c r="S232" s="6">
        <f>Data7[[#This Row],[Week Start]]+7</f>
        <v>45354</v>
      </c>
      <c r="T232" s="7" t="str">
        <f t="shared" si="10"/>
        <v>2/25/2024 - 3/3/2024</v>
      </c>
      <c r="U232" s="7" t="str">
        <f t="shared" si="11"/>
        <v>Time Card</v>
      </c>
      <c r="V232" s="8" t="str">
        <f>RIGHT(TEXT(Data7[[#This Row],[Date:]],"mmddyyyy"),4)</f>
        <v>2024</v>
      </c>
      <c r="W232" s="8" t="str">
        <f>MID(TEXT(Data7[[#This Row],[Date:]],"mmddyyyy"),3,2)</f>
        <v>26</v>
      </c>
      <c r="X232" s="8" t="str">
        <f>LEFT(TEXT(Data7[[#This Row],[Date:]],"mmddyyyy"),2)</f>
        <v>02</v>
      </c>
      <c r="Y232" s="6">
        <f>DATE(Data7[[#This Row],[Year]],Data7[[#This Row],[Month]],Data7[[#This Row],[Day]])</f>
        <v>45348</v>
      </c>
    </row>
    <row r="233" spans="1:25">
      <c r="A233" s="5">
        <v>45351.324289004631</v>
      </c>
      <c r="B233" s="7" t="s">
        <v>35</v>
      </c>
      <c r="C233" s="6" t="s">
        <v>219</v>
      </c>
      <c r="D233" s="7" t="s">
        <v>226</v>
      </c>
      <c r="E233" s="8">
        <v>2</v>
      </c>
      <c r="F233" s="7" t="s">
        <v>68</v>
      </c>
      <c r="G233" s="7" t="s">
        <v>68</v>
      </c>
      <c r="H233" s="7" t="s">
        <v>202</v>
      </c>
      <c r="I233" s="7" t="s">
        <v>44</v>
      </c>
      <c r="J233" s="19" t="str">
        <f>IFERROR(INDEX('Employee Info'!$C$3:$E$200,MATCH(Data7[[#This Row],[Name:]],'Employee Info'!$B$3:$B$200,0),MATCH(Data7[[#This Row],[Hours Type:]],'Employee Info'!$C$2:$E$2,0)),"")</f>
        <v/>
      </c>
      <c r="K233" s="19" t="str">
        <f>IFERROR(INDEX('Employee Info'!$C$3:$J$200,MATCH(Data7[[#This Row],[Name:]],'Employee Info'!$B$3:$B$200,0),MATCH(Data7[[#Headers],[Truck]],'Employee Info'!$C$2:$J$2,0)),"")</f>
        <v/>
      </c>
      <c r="L233" s="19" t="str">
        <f>IFERROR(INDEX('Employee Info'!$C$3:$J$200,MATCH(Data7[[#This Row],[Name:]],'Employee Info'!$B$3:$B$200,0),MATCH(Data7[[#Headers],[Phone]],'Employee Info'!$C$2:$J$2,0)),"")</f>
        <v/>
      </c>
      <c r="M233" s="19" t="str">
        <f>IFERROR(INDEX('Employee Info'!$C$3:$J$200,MATCH(Data7[[#This Row],[Name:]],'Employee Info'!$B$3:$B$200,0),MATCH(Data7[[#Headers],[Tech]],'Employee Info'!$C$2:$J$2,0)),"")</f>
        <v/>
      </c>
      <c r="N233" s="19" t="str">
        <f>IFERROR(INDEX('Employee Info'!$C$3:$J$200,MATCH(Data7[[#This Row],[Name:]],'Employee Info'!$B$3:$B$200,0),MATCH(Data7[[#Headers],[Other]],'Employee Info'!$C$2:$J$2,0)),"")</f>
        <v/>
      </c>
      <c r="O233" s="19">
        <f>IFERROR((Data7[[#This Row],[Hours:]]*SUM(Data7[[#This Row],[Rate]:[Other]])),"")</f>
        <v>0</v>
      </c>
      <c r="P233" s="7" t="str">
        <f>IF(Data7[[#This Row],[WO'#:]]="","Riley #","WO#")</f>
        <v>Riley #</v>
      </c>
      <c r="Q233" s="7">
        <f>IFERROR(WEEKNUM(Data7[[#This Row],[Date:]]),"")</f>
        <v>9</v>
      </c>
      <c r="R233" s="6">
        <f t="shared" si="9"/>
        <v>45347</v>
      </c>
      <c r="S233" s="6">
        <f>Data7[[#This Row],[Week Start]]+7</f>
        <v>45354</v>
      </c>
      <c r="T233" s="7" t="str">
        <f t="shared" si="10"/>
        <v>2/25/2024 - 3/3/2024</v>
      </c>
      <c r="U233" s="7" t="str">
        <f t="shared" si="11"/>
        <v>Time Card</v>
      </c>
      <c r="V233" s="8" t="str">
        <f>RIGHT(TEXT(Data7[[#This Row],[Date:]],"mmddyyyy"),4)</f>
        <v>2024</v>
      </c>
      <c r="W233" s="8" t="str">
        <f>MID(TEXT(Data7[[#This Row],[Date:]],"mmddyyyy"),3,2)</f>
        <v>26</v>
      </c>
      <c r="X233" s="8" t="str">
        <f>LEFT(TEXT(Data7[[#This Row],[Date:]],"mmddyyyy"),2)</f>
        <v>02</v>
      </c>
      <c r="Y233" s="6">
        <f>DATE(Data7[[#This Row],[Year]],Data7[[#This Row],[Month]],Data7[[#This Row],[Day]])</f>
        <v>45348</v>
      </c>
    </row>
    <row r="234" spans="1:25">
      <c r="A234" s="5">
        <v>45351.323743287037</v>
      </c>
      <c r="B234" s="7" t="s">
        <v>35</v>
      </c>
      <c r="C234" s="6" t="s">
        <v>219</v>
      </c>
      <c r="D234" s="7" t="s">
        <v>225</v>
      </c>
      <c r="E234" s="8">
        <v>2.5</v>
      </c>
      <c r="F234" s="7" t="s">
        <v>68</v>
      </c>
      <c r="G234" s="7" t="s">
        <v>68</v>
      </c>
      <c r="H234" s="7" t="s">
        <v>92</v>
      </c>
      <c r="I234" s="7" t="s">
        <v>44</v>
      </c>
      <c r="J234" s="19" t="str">
        <f>IFERROR(INDEX('Employee Info'!$C$3:$E$200,MATCH(Data7[[#This Row],[Name:]],'Employee Info'!$B$3:$B$200,0),MATCH(Data7[[#This Row],[Hours Type:]],'Employee Info'!$C$2:$E$2,0)),"")</f>
        <v/>
      </c>
      <c r="K234" s="19" t="str">
        <f>IFERROR(INDEX('Employee Info'!$C$3:$J$200,MATCH(Data7[[#This Row],[Name:]],'Employee Info'!$B$3:$B$200,0),MATCH(Data7[[#Headers],[Truck]],'Employee Info'!$C$2:$J$2,0)),"")</f>
        <v/>
      </c>
      <c r="L234" s="19" t="str">
        <f>IFERROR(INDEX('Employee Info'!$C$3:$J$200,MATCH(Data7[[#This Row],[Name:]],'Employee Info'!$B$3:$B$200,0),MATCH(Data7[[#Headers],[Phone]],'Employee Info'!$C$2:$J$2,0)),"")</f>
        <v/>
      </c>
      <c r="M234" s="19" t="str">
        <f>IFERROR(INDEX('Employee Info'!$C$3:$J$200,MATCH(Data7[[#This Row],[Name:]],'Employee Info'!$B$3:$B$200,0),MATCH(Data7[[#Headers],[Tech]],'Employee Info'!$C$2:$J$2,0)),"")</f>
        <v/>
      </c>
      <c r="N234" s="19" t="str">
        <f>IFERROR(INDEX('Employee Info'!$C$3:$J$200,MATCH(Data7[[#This Row],[Name:]],'Employee Info'!$B$3:$B$200,0),MATCH(Data7[[#Headers],[Other]],'Employee Info'!$C$2:$J$2,0)),"")</f>
        <v/>
      </c>
      <c r="O234" s="19">
        <f>IFERROR((Data7[[#This Row],[Hours:]]*SUM(Data7[[#This Row],[Rate]:[Other]])),"")</f>
        <v>0</v>
      </c>
      <c r="P234" s="7" t="str">
        <f>IF(Data7[[#This Row],[WO'#:]]="","Riley #","WO#")</f>
        <v>Riley #</v>
      </c>
      <c r="Q234" s="7">
        <f>IFERROR(WEEKNUM(Data7[[#This Row],[Date:]]),"")</f>
        <v>9</v>
      </c>
      <c r="R234" s="6">
        <f t="shared" si="9"/>
        <v>45347</v>
      </c>
      <c r="S234" s="6">
        <f>Data7[[#This Row],[Week Start]]+7</f>
        <v>45354</v>
      </c>
      <c r="T234" s="7" t="str">
        <f t="shared" si="10"/>
        <v>2/25/2024 - 3/3/2024</v>
      </c>
      <c r="U234" s="7" t="str">
        <f t="shared" si="11"/>
        <v>Time Card</v>
      </c>
      <c r="V234" s="8" t="str">
        <f>RIGHT(TEXT(Data7[[#This Row],[Date:]],"mmddyyyy"),4)</f>
        <v>2024</v>
      </c>
      <c r="W234" s="8" t="str">
        <f>MID(TEXT(Data7[[#This Row],[Date:]],"mmddyyyy"),3,2)</f>
        <v>26</v>
      </c>
      <c r="X234" s="8" t="str">
        <f>LEFT(TEXT(Data7[[#This Row],[Date:]],"mmddyyyy"),2)</f>
        <v>02</v>
      </c>
      <c r="Y234" s="6">
        <f>DATE(Data7[[#This Row],[Year]],Data7[[#This Row],[Month]],Data7[[#This Row],[Day]])</f>
        <v>45348</v>
      </c>
    </row>
    <row r="235" spans="1:25">
      <c r="A235" s="5">
        <v>45352.538189236111</v>
      </c>
      <c r="B235" s="7" t="s">
        <v>66</v>
      </c>
      <c r="C235" s="6" t="s">
        <v>219</v>
      </c>
      <c r="D235" s="7" t="s">
        <v>230</v>
      </c>
      <c r="E235" s="8">
        <v>1</v>
      </c>
      <c r="F235" s="7" t="s">
        <v>68</v>
      </c>
      <c r="G235" s="7" t="s">
        <v>68</v>
      </c>
      <c r="H235" s="7" t="s">
        <v>92</v>
      </c>
      <c r="I235" s="7" t="s">
        <v>44</v>
      </c>
      <c r="J235" s="19" t="str">
        <f>IFERROR(INDEX('Employee Info'!$C$3:$E$200,MATCH(Data7[[#This Row],[Name:]],'Employee Info'!$B$3:$B$200,0),MATCH(Data7[[#This Row],[Hours Type:]],'Employee Info'!$C$2:$E$2,0)),"")</f>
        <v/>
      </c>
      <c r="K235" s="19" t="str">
        <f>IFERROR(INDEX('Employee Info'!$C$3:$J$200,MATCH(Data7[[#This Row],[Name:]],'Employee Info'!$B$3:$B$200,0),MATCH(Data7[[#Headers],[Truck]],'Employee Info'!$C$2:$J$2,0)),"")</f>
        <v/>
      </c>
      <c r="L235" s="19" t="str">
        <f>IFERROR(INDEX('Employee Info'!$C$3:$J$200,MATCH(Data7[[#This Row],[Name:]],'Employee Info'!$B$3:$B$200,0),MATCH(Data7[[#Headers],[Phone]],'Employee Info'!$C$2:$J$2,0)),"")</f>
        <v/>
      </c>
      <c r="M235" s="19" t="str">
        <f>IFERROR(INDEX('Employee Info'!$C$3:$J$200,MATCH(Data7[[#This Row],[Name:]],'Employee Info'!$B$3:$B$200,0),MATCH(Data7[[#Headers],[Tech]],'Employee Info'!$C$2:$J$2,0)),"")</f>
        <v/>
      </c>
      <c r="N235" s="19" t="str">
        <f>IFERROR(INDEX('Employee Info'!$C$3:$J$200,MATCH(Data7[[#This Row],[Name:]],'Employee Info'!$B$3:$B$200,0),MATCH(Data7[[#Headers],[Other]],'Employee Info'!$C$2:$J$2,0)),"")</f>
        <v/>
      </c>
      <c r="O235" s="19">
        <f>IFERROR((Data7[[#This Row],[Hours:]]*SUM(Data7[[#This Row],[Rate]:[Other]])),"")</f>
        <v>0</v>
      </c>
      <c r="P235" s="7" t="str">
        <f>IF(Data7[[#This Row],[WO'#:]]="","Riley #","WO#")</f>
        <v>Riley #</v>
      </c>
      <c r="Q235" s="7">
        <f>IFERROR(WEEKNUM(Data7[[#This Row],[Date:]]),"")</f>
        <v>9</v>
      </c>
      <c r="R235" s="6">
        <f t="shared" si="9"/>
        <v>45347</v>
      </c>
      <c r="S235" s="6">
        <f>Data7[[#This Row],[Week Start]]+7</f>
        <v>45354</v>
      </c>
      <c r="T235" s="7" t="str">
        <f t="shared" si="10"/>
        <v>2/25/2024 - 3/3/2024</v>
      </c>
      <c r="U235" s="7" t="str">
        <f t="shared" si="11"/>
        <v>Time Card</v>
      </c>
      <c r="V235" s="8" t="str">
        <f>RIGHT(TEXT(Data7[[#This Row],[Date:]],"mmddyyyy"),4)</f>
        <v>2024</v>
      </c>
      <c r="W235" s="8" t="str">
        <f>MID(TEXT(Data7[[#This Row],[Date:]],"mmddyyyy"),3,2)</f>
        <v>26</v>
      </c>
      <c r="X235" s="8" t="str">
        <f>LEFT(TEXT(Data7[[#This Row],[Date:]],"mmddyyyy"),2)</f>
        <v>02</v>
      </c>
      <c r="Y235" s="6">
        <f>DATE(Data7[[#This Row],[Year]],Data7[[#This Row],[Month]],Data7[[#This Row],[Day]])</f>
        <v>45348</v>
      </c>
    </row>
    <row r="236" spans="1:25">
      <c r="A236" s="5">
        <v>45352.566416550922</v>
      </c>
      <c r="B236" s="7" t="s">
        <v>65</v>
      </c>
      <c r="C236" s="6" t="s">
        <v>219</v>
      </c>
      <c r="D236" s="7" t="s">
        <v>233</v>
      </c>
      <c r="E236" s="8">
        <v>2</v>
      </c>
      <c r="F236" s="7" t="s">
        <v>68</v>
      </c>
      <c r="G236" s="7" t="s">
        <v>68</v>
      </c>
      <c r="H236" s="7" t="s">
        <v>92</v>
      </c>
      <c r="I236" s="7" t="s">
        <v>44</v>
      </c>
      <c r="J236" s="19" t="str">
        <f>IFERROR(INDEX('Employee Info'!$C$3:$E$200,MATCH(Data7[[#This Row],[Name:]],'Employee Info'!$B$3:$B$200,0),MATCH(Data7[[#This Row],[Hours Type:]],'Employee Info'!$C$2:$E$2,0)),"")</f>
        <v/>
      </c>
      <c r="K236" s="19" t="str">
        <f>IFERROR(INDEX('Employee Info'!$C$3:$J$200,MATCH(Data7[[#This Row],[Name:]],'Employee Info'!$B$3:$B$200,0),MATCH(Data7[[#Headers],[Truck]],'Employee Info'!$C$2:$J$2,0)),"")</f>
        <v/>
      </c>
      <c r="L236" s="19" t="str">
        <f>IFERROR(INDEX('Employee Info'!$C$3:$J$200,MATCH(Data7[[#This Row],[Name:]],'Employee Info'!$B$3:$B$200,0),MATCH(Data7[[#Headers],[Phone]],'Employee Info'!$C$2:$J$2,0)),"")</f>
        <v/>
      </c>
      <c r="M236" s="19" t="str">
        <f>IFERROR(INDEX('Employee Info'!$C$3:$J$200,MATCH(Data7[[#This Row],[Name:]],'Employee Info'!$B$3:$B$200,0),MATCH(Data7[[#Headers],[Tech]],'Employee Info'!$C$2:$J$2,0)),"")</f>
        <v/>
      </c>
      <c r="N236" s="19" t="str">
        <f>IFERROR(INDEX('Employee Info'!$C$3:$J$200,MATCH(Data7[[#This Row],[Name:]],'Employee Info'!$B$3:$B$200,0),MATCH(Data7[[#Headers],[Other]],'Employee Info'!$C$2:$J$2,0)),"")</f>
        <v/>
      </c>
      <c r="O236" s="19">
        <f>IFERROR((Data7[[#This Row],[Hours:]]*SUM(Data7[[#This Row],[Rate]:[Other]])),"")</f>
        <v>0</v>
      </c>
      <c r="P236" s="7" t="str">
        <f>IF(Data7[[#This Row],[WO'#:]]="","Riley #","WO#")</f>
        <v>Riley #</v>
      </c>
      <c r="Q236" s="7">
        <f>IFERROR(WEEKNUM(Data7[[#This Row],[Date:]]),"")</f>
        <v>9</v>
      </c>
      <c r="R236" s="6">
        <f t="shared" si="9"/>
        <v>45347</v>
      </c>
      <c r="S236" s="6">
        <f>Data7[[#This Row],[Week Start]]+7</f>
        <v>45354</v>
      </c>
      <c r="T236" s="7" t="str">
        <f t="shared" si="10"/>
        <v>2/25/2024 - 3/3/2024</v>
      </c>
      <c r="U236" s="7" t="str">
        <f t="shared" si="11"/>
        <v>Time Card</v>
      </c>
      <c r="V236" s="8" t="str">
        <f>RIGHT(TEXT(Data7[[#This Row],[Date:]],"mmddyyyy"),4)</f>
        <v>2024</v>
      </c>
      <c r="W236" s="8" t="str">
        <f>MID(TEXT(Data7[[#This Row],[Date:]],"mmddyyyy"),3,2)</f>
        <v>26</v>
      </c>
      <c r="X236" s="8" t="str">
        <f>LEFT(TEXT(Data7[[#This Row],[Date:]],"mmddyyyy"),2)</f>
        <v>02</v>
      </c>
      <c r="Y236" s="6">
        <f>DATE(Data7[[#This Row],[Year]],Data7[[#This Row],[Month]],Data7[[#This Row],[Day]])</f>
        <v>45348</v>
      </c>
    </row>
    <row r="237" spans="1:25">
      <c r="A237" s="5">
        <v>45352.537220138889</v>
      </c>
      <c r="B237" s="7" t="s">
        <v>66</v>
      </c>
      <c r="C237" s="6" t="s">
        <v>219</v>
      </c>
      <c r="D237" s="7" t="s">
        <v>229</v>
      </c>
      <c r="E237" s="8">
        <v>3</v>
      </c>
      <c r="F237" s="7" t="s">
        <v>68</v>
      </c>
      <c r="G237" s="7" t="s">
        <v>68</v>
      </c>
      <c r="H237" s="7" t="s">
        <v>97</v>
      </c>
      <c r="I237" s="7" t="s">
        <v>44</v>
      </c>
      <c r="J237" s="19" t="str">
        <f>IFERROR(INDEX('Employee Info'!$C$3:$E$200,MATCH(Data7[[#This Row],[Name:]],'Employee Info'!$B$3:$B$200,0),MATCH(Data7[[#This Row],[Hours Type:]],'Employee Info'!$C$2:$E$2,0)),"")</f>
        <v/>
      </c>
      <c r="K237" s="19" t="str">
        <f>IFERROR(INDEX('Employee Info'!$C$3:$J$200,MATCH(Data7[[#This Row],[Name:]],'Employee Info'!$B$3:$B$200,0),MATCH(Data7[[#Headers],[Truck]],'Employee Info'!$C$2:$J$2,0)),"")</f>
        <v/>
      </c>
      <c r="L237" s="19" t="str">
        <f>IFERROR(INDEX('Employee Info'!$C$3:$J$200,MATCH(Data7[[#This Row],[Name:]],'Employee Info'!$B$3:$B$200,0),MATCH(Data7[[#Headers],[Phone]],'Employee Info'!$C$2:$J$2,0)),"")</f>
        <v/>
      </c>
      <c r="M237" s="19" t="str">
        <f>IFERROR(INDEX('Employee Info'!$C$3:$J$200,MATCH(Data7[[#This Row],[Name:]],'Employee Info'!$B$3:$B$200,0),MATCH(Data7[[#Headers],[Tech]],'Employee Info'!$C$2:$J$2,0)),"")</f>
        <v/>
      </c>
      <c r="N237" s="19" t="str">
        <f>IFERROR(INDEX('Employee Info'!$C$3:$J$200,MATCH(Data7[[#This Row],[Name:]],'Employee Info'!$B$3:$B$200,0),MATCH(Data7[[#Headers],[Other]],'Employee Info'!$C$2:$J$2,0)),"")</f>
        <v/>
      </c>
      <c r="O237" s="19">
        <f>IFERROR((Data7[[#This Row],[Hours:]]*SUM(Data7[[#This Row],[Rate]:[Other]])),"")</f>
        <v>0</v>
      </c>
      <c r="P237" s="7" t="str">
        <f>IF(Data7[[#This Row],[WO'#:]]="","Riley #","WO#")</f>
        <v>Riley #</v>
      </c>
      <c r="Q237" s="7">
        <f>IFERROR(WEEKNUM(Data7[[#This Row],[Date:]]),"")</f>
        <v>9</v>
      </c>
      <c r="R237" s="6">
        <f t="shared" si="9"/>
        <v>45347</v>
      </c>
      <c r="S237" s="6">
        <f>Data7[[#This Row],[Week Start]]+7</f>
        <v>45354</v>
      </c>
      <c r="T237" s="7" t="str">
        <f t="shared" si="10"/>
        <v>2/25/2024 - 3/3/2024</v>
      </c>
      <c r="U237" s="7" t="str">
        <f t="shared" si="11"/>
        <v>Time Card</v>
      </c>
      <c r="V237" s="8" t="str">
        <f>RIGHT(TEXT(Data7[[#This Row],[Date:]],"mmddyyyy"),4)</f>
        <v>2024</v>
      </c>
      <c r="W237" s="8" t="str">
        <f>MID(TEXT(Data7[[#This Row],[Date:]],"mmddyyyy"),3,2)</f>
        <v>26</v>
      </c>
      <c r="X237" s="8" t="str">
        <f>LEFT(TEXT(Data7[[#This Row],[Date:]],"mmddyyyy"),2)</f>
        <v>02</v>
      </c>
      <c r="Y237" s="6">
        <f>DATE(Data7[[#This Row],[Year]],Data7[[#This Row],[Month]],Data7[[#This Row],[Day]])</f>
        <v>45348</v>
      </c>
    </row>
    <row r="238" spans="1:25">
      <c r="A238" s="5">
        <v>45352.238850000002</v>
      </c>
      <c r="B238" s="7" t="s">
        <v>31</v>
      </c>
      <c r="C238" s="6" t="s">
        <v>219</v>
      </c>
      <c r="D238" s="7" t="s">
        <v>228</v>
      </c>
      <c r="E238" s="8">
        <v>4.5</v>
      </c>
      <c r="F238" s="7" t="s">
        <v>68</v>
      </c>
      <c r="G238" s="7" t="s">
        <v>68</v>
      </c>
      <c r="H238" s="7" t="s">
        <v>64</v>
      </c>
      <c r="I238" s="7" t="s">
        <v>44</v>
      </c>
      <c r="J238" s="19" t="str">
        <f>IFERROR(INDEX('Employee Info'!$C$3:$E$200,MATCH(Data7[[#This Row],[Name:]],'Employee Info'!$B$3:$B$200,0),MATCH(Data7[[#This Row],[Hours Type:]],'Employee Info'!$C$2:$E$2,0)),"")</f>
        <v/>
      </c>
      <c r="K238" s="19" t="str">
        <f>IFERROR(INDEX('Employee Info'!$C$3:$J$200,MATCH(Data7[[#This Row],[Name:]],'Employee Info'!$B$3:$B$200,0),MATCH(Data7[[#Headers],[Truck]],'Employee Info'!$C$2:$J$2,0)),"")</f>
        <v/>
      </c>
      <c r="L238" s="19" t="str">
        <f>IFERROR(INDEX('Employee Info'!$C$3:$J$200,MATCH(Data7[[#This Row],[Name:]],'Employee Info'!$B$3:$B$200,0),MATCH(Data7[[#Headers],[Phone]],'Employee Info'!$C$2:$J$2,0)),"")</f>
        <v/>
      </c>
      <c r="M238" s="19" t="str">
        <f>IFERROR(INDEX('Employee Info'!$C$3:$J$200,MATCH(Data7[[#This Row],[Name:]],'Employee Info'!$B$3:$B$200,0),MATCH(Data7[[#Headers],[Tech]],'Employee Info'!$C$2:$J$2,0)),"")</f>
        <v/>
      </c>
      <c r="N238" s="19" t="str">
        <f>IFERROR(INDEX('Employee Info'!$C$3:$J$200,MATCH(Data7[[#This Row],[Name:]],'Employee Info'!$B$3:$B$200,0),MATCH(Data7[[#Headers],[Other]],'Employee Info'!$C$2:$J$2,0)),"")</f>
        <v/>
      </c>
      <c r="O238" s="19">
        <f>IFERROR((Data7[[#This Row],[Hours:]]*SUM(Data7[[#This Row],[Rate]:[Other]])),"")</f>
        <v>0</v>
      </c>
      <c r="P238" s="7" t="str">
        <f>IF(Data7[[#This Row],[WO'#:]]="","Riley #","WO#")</f>
        <v>Riley #</v>
      </c>
      <c r="Q238" s="7">
        <f>IFERROR(WEEKNUM(Data7[[#This Row],[Date:]]),"")</f>
        <v>9</v>
      </c>
      <c r="R238" s="6">
        <f t="shared" si="9"/>
        <v>45347</v>
      </c>
      <c r="S238" s="6">
        <f>Data7[[#This Row],[Week Start]]+7</f>
        <v>45354</v>
      </c>
      <c r="T238" s="7" t="str">
        <f t="shared" si="10"/>
        <v>2/25/2024 - 3/3/2024</v>
      </c>
      <c r="U238" s="7" t="str">
        <f t="shared" si="11"/>
        <v>Time Card</v>
      </c>
      <c r="V238" s="8" t="str">
        <f>RIGHT(TEXT(Data7[[#This Row],[Date:]],"mmddyyyy"),4)</f>
        <v>2024</v>
      </c>
      <c r="W238" s="8" t="str">
        <f>MID(TEXT(Data7[[#This Row],[Date:]],"mmddyyyy"),3,2)</f>
        <v>26</v>
      </c>
      <c r="X238" s="8" t="str">
        <f>LEFT(TEXT(Data7[[#This Row],[Date:]],"mmddyyyy"),2)</f>
        <v>02</v>
      </c>
      <c r="Y238" s="6">
        <f>DATE(Data7[[#This Row],[Year]],Data7[[#This Row],[Month]],Data7[[#This Row],[Day]])</f>
        <v>45348</v>
      </c>
    </row>
    <row r="239" spans="1:25">
      <c r="A239" s="5">
        <v>45352.542674999997</v>
      </c>
      <c r="B239" s="7" t="s">
        <v>66</v>
      </c>
      <c r="C239" s="6" t="s">
        <v>219</v>
      </c>
      <c r="D239" s="7" t="s">
        <v>231</v>
      </c>
      <c r="E239" s="8">
        <v>1</v>
      </c>
      <c r="F239" s="7" t="s">
        <v>68</v>
      </c>
      <c r="G239" s="7" t="s">
        <v>68</v>
      </c>
      <c r="H239" s="7" t="s">
        <v>64</v>
      </c>
      <c r="I239" s="7" t="s">
        <v>44</v>
      </c>
      <c r="J239" s="19" t="str">
        <f>IFERROR(INDEX('Employee Info'!$C$3:$E$200,MATCH(Data7[[#This Row],[Name:]],'Employee Info'!$B$3:$B$200,0),MATCH(Data7[[#This Row],[Hours Type:]],'Employee Info'!$C$2:$E$2,0)),"")</f>
        <v/>
      </c>
      <c r="K239" s="19" t="str">
        <f>IFERROR(INDEX('Employee Info'!$C$3:$J$200,MATCH(Data7[[#This Row],[Name:]],'Employee Info'!$B$3:$B$200,0),MATCH(Data7[[#Headers],[Truck]],'Employee Info'!$C$2:$J$2,0)),"")</f>
        <v/>
      </c>
      <c r="L239" s="19" t="str">
        <f>IFERROR(INDEX('Employee Info'!$C$3:$J$200,MATCH(Data7[[#This Row],[Name:]],'Employee Info'!$B$3:$B$200,0),MATCH(Data7[[#Headers],[Phone]],'Employee Info'!$C$2:$J$2,0)),"")</f>
        <v/>
      </c>
      <c r="M239" s="19" t="str">
        <f>IFERROR(INDEX('Employee Info'!$C$3:$J$200,MATCH(Data7[[#This Row],[Name:]],'Employee Info'!$B$3:$B$200,0),MATCH(Data7[[#Headers],[Tech]],'Employee Info'!$C$2:$J$2,0)),"")</f>
        <v/>
      </c>
      <c r="N239" s="19" t="str">
        <f>IFERROR(INDEX('Employee Info'!$C$3:$J$200,MATCH(Data7[[#This Row],[Name:]],'Employee Info'!$B$3:$B$200,0),MATCH(Data7[[#Headers],[Other]],'Employee Info'!$C$2:$J$2,0)),"")</f>
        <v/>
      </c>
      <c r="O239" s="19">
        <f>IFERROR((Data7[[#This Row],[Hours:]]*SUM(Data7[[#This Row],[Rate]:[Other]])),"")</f>
        <v>0</v>
      </c>
      <c r="P239" s="7" t="str">
        <f>IF(Data7[[#This Row],[WO'#:]]="","Riley #","WO#")</f>
        <v>Riley #</v>
      </c>
      <c r="Q239" s="7">
        <f>IFERROR(WEEKNUM(Data7[[#This Row],[Date:]]),"")</f>
        <v>9</v>
      </c>
      <c r="R239" s="6">
        <f t="shared" si="9"/>
        <v>45347</v>
      </c>
      <c r="S239" s="6">
        <f>Data7[[#This Row],[Week Start]]+7</f>
        <v>45354</v>
      </c>
      <c r="T239" s="7" t="str">
        <f t="shared" si="10"/>
        <v>2/25/2024 - 3/3/2024</v>
      </c>
      <c r="U239" s="7" t="str">
        <f t="shared" si="11"/>
        <v>Time Card</v>
      </c>
      <c r="V239" s="8" t="str">
        <f>RIGHT(TEXT(Data7[[#This Row],[Date:]],"mmddyyyy"),4)</f>
        <v>2024</v>
      </c>
      <c r="W239" s="8" t="str">
        <f>MID(TEXT(Data7[[#This Row],[Date:]],"mmddyyyy"),3,2)</f>
        <v>26</v>
      </c>
      <c r="X239" s="8" t="str">
        <f>LEFT(TEXT(Data7[[#This Row],[Date:]],"mmddyyyy"),2)</f>
        <v>02</v>
      </c>
      <c r="Y239" s="6">
        <f>DATE(Data7[[#This Row],[Year]],Data7[[#This Row],[Month]],Data7[[#This Row],[Day]])</f>
        <v>45348</v>
      </c>
    </row>
    <row r="240" spans="1:25">
      <c r="A240" s="5">
        <v>45352.565839583331</v>
      </c>
      <c r="B240" s="7" t="s">
        <v>65</v>
      </c>
      <c r="C240" s="6" t="s">
        <v>219</v>
      </c>
      <c r="D240" s="7" t="s">
        <v>232</v>
      </c>
      <c r="E240" s="8">
        <v>6</v>
      </c>
      <c r="F240" s="7" t="s">
        <v>68</v>
      </c>
      <c r="G240" s="7" t="s">
        <v>68</v>
      </c>
      <c r="H240" s="7" t="s">
        <v>64</v>
      </c>
      <c r="I240" s="7" t="s">
        <v>44</v>
      </c>
      <c r="J240" s="19" t="str">
        <f>IFERROR(INDEX('Employee Info'!$C$3:$E$200,MATCH(Data7[[#This Row],[Name:]],'Employee Info'!$B$3:$B$200,0),MATCH(Data7[[#This Row],[Hours Type:]],'Employee Info'!$C$2:$E$2,0)),"")</f>
        <v/>
      </c>
      <c r="K240" s="19" t="str">
        <f>IFERROR(INDEX('Employee Info'!$C$3:$J$200,MATCH(Data7[[#This Row],[Name:]],'Employee Info'!$B$3:$B$200,0),MATCH(Data7[[#Headers],[Truck]],'Employee Info'!$C$2:$J$2,0)),"")</f>
        <v/>
      </c>
      <c r="L240" s="19" t="str">
        <f>IFERROR(INDEX('Employee Info'!$C$3:$J$200,MATCH(Data7[[#This Row],[Name:]],'Employee Info'!$B$3:$B$200,0),MATCH(Data7[[#Headers],[Phone]],'Employee Info'!$C$2:$J$2,0)),"")</f>
        <v/>
      </c>
      <c r="M240" s="19" t="str">
        <f>IFERROR(INDEX('Employee Info'!$C$3:$J$200,MATCH(Data7[[#This Row],[Name:]],'Employee Info'!$B$3:$B$200,0),MATCH(Data7[[#Headers],[Tech]],'Employee Info'!$C$2:$J$2,0)),"")</f>
        <v/>
      </c>
      <c r="N240" s="19" t="str">
        <f>IFERROR(INDEX('Employee Info'!$C$3:$J$200,MATCH(Data7[[#This Row],[Name:]],'Employee Info'!$B$3:$B$200,0),MATCH(Data7[[#Headers],[Other]],'Employee Info'!$C$2:$J$2,0)),"")</f>
        <v/>
      </c>
      <c r="O240" s="19">
        <f>IFERROR((Data7[[#This Row],[Hours:]]*SUM(Data7[[#This Row],[Rate]:[Other]])),"")</f>
        <v>0</v>
      </c>
      <c r="P240" s="7" t="str">
        <f>IF(Data7[[#This Row],[WO'#:]]="","Riley #","WO#")</f>
        <v>Riley #</v>
      </c>
      <c r="Q240" s="7">
        <f>IFERROR(WEEKNUM(Data7[[#This Row],[Date:]]),"")</f>
        <v>9</v>
      </c>
      <c r="R240" s="6">
        <f t="shared" si="9"/>
        <v>45347</v>
      </c>
      <c r="S240" s="6">
        <f>Data7[[#This Row],[Week Start]]+7</f>
        <v>45354</v>
      </c>
      <c r="T240" s="7" t="str">
        <f t="shared" si="10"/>
        <v>2/25/2024 - 3/3/2024</v>
      </c>
      <c r="U240" s="7" t="str">
        <f t="shared" si="11"/>
        <v>Time Card</v>
      </c>
      <c r="V240" s="8" t="str">
        <f>RIGHT(TEXT(Data7[[#This Row],[Date:]],"mmddyyyy"),4)</f>
        <v>2024</v>
      </c>
      <c r="W240" s="8" t="str">
        <f>MID(TEXT(Data7[[#This Row],[Date:]],"mmddyyyy"),3,2)</f>
        <v>26</v>
      </c>
      <c r="X240" s="8" t="str">
        <f>LEFT(TEXT(Data7[[#This Row],[Date:]],"mmddyyyy"),2)</f>
        <v>02</v>
      </c>
      <c r="Y240" s="6">
        <f>DATE(Data7[[#This Row],[Year]],Data7[[#This Row],[Month]],Data7[[#This Row],[Day]])</f>
        <v>45348</v>
      </c>
    </row>
    <row r="241" spans="1:25">
      <c r="A241" s="5">
        <v>45352.534234837964</v>
      </c>
      <c r="B241" s="7" t="s">
        <v>66</v>
      </c>
      <c r="C241" s="6" t="s">
        <v>234</v>
      </c>
      <c r="D241" s="7" t="s">
        <v>235</v>
      </c>
      <c r="E241" s="8">
        <v>2</v>
      </c>
      <c r="F241" s="7">
        <v>6984733</v>
      </c>
      <c r="G241" s="7" t="s">
        <v>68</v>
      </c>
      <c r="H241" s="7" t="s">
        <v>221</v>
      </c>
      <c r="I241" s="7" t="s">
        <v>44</v>
      </c>
      <c r="J241" s="19" t="str">
        <f>IFERROR(INDEX('Employee Info'!$C$3:$E$200,MATCH(Data7[[#This Row],[Name:]],'Employee Info'!$B$3:$B$200,0),MATCH(Data7[[#This Row],[Hours Type:]],'Employee Info'!$C$2:$E$2,0)),"")</f>
        <v/>
      </c>
      <c r="K241" s="19" t="str">
        <f>IFERROR(INDEX('Employee Info'!$C$3:$J$200,MATCH(Data7[[#This Row],[Name:]],'Employee Info'!$B$3:$B$200,0),MATCH(Data7[[#Headers],[Truck]],'Employee Info'!$C$2:$J$2,0)),"")</f>
        <v/>
      </c>
      <c r="L241" s="19" t="str">
        <f>IFERROR(INDEX('Employee Info'!$C$3:$J$200,MATCH(Data7[[#This Row],[Name:]],'Employee Info'!$B$3:$B$200,0),MATCH(Data7[[#Headers],[Phone]],'Employee Info'!$C$2:$J$2,0)),"")</f>
        <v/>
      </c>
      <c r="M241" s="19" t="str">
        <f>IFERROR(INDEX('Employee Info'!$C$3:$J$200,MATCH(Data7[[#This Row],[Name:]],'Employee Info'!$B$3:$B$200,0),MATCH(Data7[[#Headers],[Tech]],'Employee Info'!$C$2:$J$2,0)),"")</f>
        <v/>
      </c>
      <c r="N241" s="19" t="str">
        <f>IFERROR(INDEX('Employee Info'!$C$3:$J$200,MATCH(Data7[[#This Row],[Name:]],'Employee Info'!$B$3:$B$200,0),MATCH(Data7[[#Headers],[Other]],'Employee Info'!$C$2:$J$2,0)),"")</f>
        <v/>
      </c>
      <c r="O241" s="19">
        <f>IFERROR((Data7[[#This Row],[Hours:]]*SUM(Data7[[#This Row],[Rate]:[Other]])),"")</f>
        <v>0</v>
      </c>
      <c r="P241" s="7" t="str">
        <f>IF(Data7[[#This Row],[WO'#:]]="","Riley #","WO#")</f>
        <v>WO#</v>
      </c>
      <c r="Q241" s="7">
        <f>IFERROR(WEEKNUM(Data7[[#This Row],[Date:]]),"")</f>
        <v>9</v>
      </c>
      <c r="R241" s="6">
        <f t="shared" si="9"/>
        <v>45347</v>
      </c>
      <c r="S241" s="6">
        <f>Data7[[#This Row],[Week Start]]+7</f>
        <v>45354</v>
      </c>
      <c r="T241" s="7" t="str">
        <f t="shared" si="10"/>
        <v>2/25/2024 - 3/3/2024</v>
      </c>
      <c r="U241" s="7" t="str">
        <f t="shared" si="11"/>
        <v>Time Card</v>
      </c>
      <c r="V241" s="8" t="str">
        <f>RIGHT(TEXT(Data7[[#This Row],[Date:]],"mmddyyyy"),4)</f>
        <v>2024</v>
      </c>
      <c r="W241" s="8" t="str">
        <f>MID(TEXT(Data7[[#This Row],[Date:]],"mmddyyyy"),3,2)</f>
        <v>27</v>
      </c>
      <c r="X241" s="8" t="str">
        <f>LEFT(TEXT(Data7[[#This Row],[Date:]],"mmddyyyy"),2)</f>
        <v>02</v>
      </c>
      <c r="Y241" s="6">
        <f>DATE(Data7[[#This Row],[Year]],Data7[[#This Row],[Month]],Data7[[#This Row],[Day]])</f>
        <v>45349</v>
      </c>
    </row>
    <row r="242" spans="1:25">
      <c r="A242" s="5">
        <v>45352.544351736113</v>
      </c>
      <c r="B242" s="7" t="s">
        <v>66</v>
      </c>
      <c r="C242" s="6" t="s">
        <v>234</v>
      </c>
      <c r="D242" s="7" t="s">
        <v>122</v>
      </c>
      <c r="E242" s="8">
        <v>3</v>
      </c>
      <c r="F242" s="7">
        <v>6984733</v>
      </c>
      <c r="G242" s="7" t="s">
        <v>68</v>
      </c>
      <c r="H242" s="7" t="s">
        <v>221</v>
      </c>
      <c r="I242" s="7" t="s">
        <v>44</v>
      </c>
      <c r="J242" s="19" t="str">
        <f>IFERROR(INDEX('Employee Info'!$C$3:$E$200,MATCH(Data7[[#This Row],[Name:]],'Employee Info'!$B$3:$B$200,0),MATCH(Data7[[#This Row],[Hours Type:]],'Employee Info'!$C$2:$E$2,0)),"")</f>
        <v/>
      </c>
      <c r="K242" s="19" t="str">
        <f>IFERROR(INDEX('Employee Info'!$C$3:$J$200,MATCH(Data7[[#This Row],[Name:]],'Employee Info'!$B$3:$B$200,0),MATCH(Data7[[#Headers],[Truck]],'Employee Info'!$C$2:$J$2,0)),"")</f>
        <v/>
      </c>
      <c r="L242" s="19" t="str">
        <f>IFERROR(INDEX('Employee Info'!$C$3:$J$200,MATCH(Data7[[#This Row],[Name:]],'Employee Info'!$B$3:$B$200,0),MATCH(Data7[[#Headers],[Phone]],'Employee Info'!$C$2:$J$2,0)),"")</f>
        <v/>
      </c>
      <c r="M242" s="19" t="str">
        <f>IFERROR(INDEX('Employee Info'!$C$3:$J$200,MATCH(Data7[[#This Row],[Name:]],'Employee Info'!$B$3:$B$200,0),MATCH(Data7[[#Headers],[Tech]],'Employee Info'!$C$2:$J$2,0)),"")</f>
        <v/>
      </c>
      <c r="N242" s="19" t="str">
        <f>IFERROR(INDEX('Employee Info'!$C$3:$J$200,MATCH(Data7[[#This Row],[Name:]],'Employee Info'!$B$3:$B$200,0),MATCH(Data7[[#Headers],[Other]],'Employee Info'!$C$2:$J$2,0)),"")</f>
        <v/>
      </c>
      <c r="O242" s="19">
        <f>IFERROR((Data7[[#This Row],[Hours:]]*SUM(Data7[[#This Row],[Rate]:[Other]])),"")</f>
        <v>0</v>
      </c>
      <c r="P242" s="7" t="str">
        <f>IF(Data7[[#This Row],[WO'#:]]="","Riley #","WO#")</f>
        <v>WO#</v>
      </c>
      <c r="Q242" s="7">
        <f>IFERROR(WEEKNUM(Data7[[#This Row],[Date:]]),"")</f>
        <v>9</v>
      </c>
      <c r="R242" s="6">
        <f t="shared" si="9"/>
        <v>45347</v>
      </c>
      <c r="S242" s="6">
        <f>Data7[[#This Row],[Week Start]]+7</f>
        <v>45354</v>
      </c>
      <c r="T242" s="7" t="str">
        <f t="shared" si="10"/>
        <v>2/25/2024 - 3/3/2024</v>
      </c>
      <c r="U242" s="7" t="str">
        <f t="shared" si="11"/>
        <v>Time Card</v>
      </c>
      <c r="V242" s="8" t="str">
        <f>RIGHT(TEXT(Data7[[#This Row],[Date:]],"mmddyyyy"),4)</f>
        <v>2024</v>
      </c>
      <c r="W242" s="8" t="str">
        <f>MID(TEXT(Data7[[#This Row],[Date:]],"mmddyyyy"),3,2)</f>
        <v>27</v>
      </c>
      <c r="X242" s="8" t="str">
        <f>LEFT(TEXT(Data7[[#This Row],[Date:]],"mmddyyyy"),2)</f>
        <v>02</v>
      </c>
      <c r="Y242" s="6">
        <f>DATE(Data7[[#This Row],[Year]],Data7[[#This Row],[Month]],Data7[[#This Row],[Day]])</f>
        <v>45349</v>
      </c>
    </row>
    <row r="243" spans="1:25">
      <c r="A243" s="5">
        <v>45366.293952083332</v>
      </c>
      <c r="B243" s="7" t="s">
        <v>76</v>
      </c>
      <c r="C243" s="6" t="s">
        <v>234</v>
      </c>
      <c r="D243" s="7" t="s">
        <v>156</v>
      </c>
      <c r="E243" s="8">
        <v>3</v>
      </c>
      <c r="F243" s="7">
        <v>6984733</v>
      </c>
      <c r="G243" s="7" t="s">
        <v>68</v>
      </c>
      <c r="H243" s="7" t="s">
        <v>69</v>
      </c>
      <c r="I243" s="7" t="s">
        <v>44</v>
      </c>
      <c r="J243" s="19" t="str">
        <f>IFERROR(INDEX('Employee Info'!$C$3:$E$200,MATCH(Data7[[#This Row],[Name:]],'Employee Info'!$B$3:$B$200,0),MATCH(Data7[[#This Row],[Hours Type:]],'Employee Info'!$C$2:$E$2,0)),"")</f>
        <v/>
      </c>
      <c r="K243" s="19" t="str">
        <f>IFERROR(INDEX('Employee Info'!$C$3:$J$200,MATCH(Data7[[#This Row],[Name:]],'Employee Info'!$B$3:$B$200,0),MATCH(Data7[[#Headers],[Truck]],'Employee Info'!$C$2:$J$2,0)),"")</f>
        <v/>
      </c>
      <c r="L243" s="19" t="str">
        <f>IFERROR(INDEX('Employee Info'!$C$3:$J$200,MATCH(Data7[[#This Row],[Name:]],'Employee Info'!$B$3:$B$200,0),MATCH(Data7[[#Headers],[Phone]],'Employee Info'!$C$2:$J$2,0)),"")</f>
        <v/>
      </c>
      <c r="M243" s="19" t="str">
        <f>IFERROR(INDEX('Employee Info'!$C$3:$J$200,MATCH(Data7[[#This Row],[Name:]],'Employee Info'!$B$3:$B$200,0),MATCH(Data7[[#Headers],[Tech]],'Employee Info'!$C$2:$J$2,0)),"")</f>
        <v/>
      </c>
      <c r="N243" s="19" t="str">
        <f>IFERROR(INDEX('Employee Info'!$C$3:$J$200,MATCH(Data7[[#This Row],[Name:]],'Employee Info'!$B$3:$B$200,0),MATCH(Data7[[#Headers],[Other]],'Employee Info'!$C$2:$J$2,0)),"")</f>
        <v/>
      </c>
      <c r="O243" s="19">
        <f>IFERROR((Data7[[#This Row],[Hours:]]*SUM(Data7[[#This Row],[Rate]:[Other]])),"")</f>
        <v>0</v>
      </c>
      <c r="P243" s="7" t="str">
        <f>IF(Data7[[#This Row],[WO'#:]]="","Riley #","WO#")</f>
        <v>WO#</v>
      </c>
      <c r="Q243" s="7">
        <f>IFERROR(WEEKNUM(Data7[[#This Row],[Date:]]),"")</f>
        <v>9</v>
      </c>
      <c r="R243" s="6">
        <f t="shared" si="9"/>
        <v>45347</v>
      </c>
      <c r="S243" s="6">
        <f>Data7[[#This Row],[Week Start]]+7</f>
        <v>45354</v>
      </c>
      <c r="T243" s="7" t="str">
        <f t="shared" si="10"/>
        <v>2/25/2024 - 3/3/2024</v>
      </c>
      <c r="U243" s="7" t="str">
        <f t="shared" si="11"/>
        <v>Time Card</v>
      </c>
      <c r="V243" s="8" t="str">
        <f>RIGHT(TEXT(Data7[[#This Row],[Date:]],"mmddyyyy"),4)</f>
        <v>2024</v>
      </c>
      <c r="W243" s="8" t="str">
        <f>MID(TEXT(Data7[[#This Row],[Date:]],"mmddyyyy"),3,2)</f>
        <v>27</v>
      </c>
      <c r="X243" s="8" t="str">
        <f>LEFT(TEXT(Data7[[#This Row],[Date:]],"mmddyyyy"),2)</f>
        <v>02</v>
      </c>
      <c r="Y243" s="6">
        <f>DATE(Data7[[#This Row],[Year]],Data7[[#This Row],[Month]],Data7[[#This Row],[Day]])</f>
        <v>45349</v>
      </c>
    </row>
    <row r="244" spans="1:25">
      <c r="A244" s="5">
        <v>45351.583437384259</v>
      </c>
      <c r="B244" s="7" t="s">
        <v>35</v>
      </c>
      <c r="C244" s="6" t="s">
        <v>234</v>
      </c>
      <c r="D244" s="7" t="s">
        <v>236</v>
      </c>
      <c r="E244" s="8">
        <v>8</v>
      </c>
      <c r="F244" s="7">
        <v>7051906</v>
      </c>
      <c r="G244" s="7" t="s">
        <v>68</v>
      </c>
      <c r="H244" s="7" t="s">
        <v>69</v>
      </c>
      <c r="I244" s="7" t="s">
        <v>44</v>
      </c>
      <c r="J244" s="19" t="str">
        <f>IFERROR(INDEX('Employee Info'!$C$3:$E$200,MATCH(Data7[[#This Row],[Name:]],'Employee Info'!$B$3:$B$200,0),MATCH(Data7[[#This Row],[Hours Type:]],'Employee Info'!$C$2:$E$2,0)),"")</f>
        <v/>
      </c>
      <c r="K244" s="19" t="str">
        <f>IFERROR(INDEX('Employee Info'!$C$3:$J$200,MATCH(Data7[[#This Row],[Name:]],'Employee Info'!$B$3:$B$200,0),MATCH(Data7[[#Headers],[Truck]],'Employee Info'!$C$2:$J$2,0)),"")</f>
        <v/>
      </c>
      <c r="L244" s="19" t="str">
        <f>IFERROR(INDEX('Employee Info'!$C$3:$J$200,MATCH(Data7[[#This Row],[Name:]],'Employee Info'!$B$3:$B$200,0),MATCH(Data7[[#Headers],[Phone]],'Employee Info'!$C$2:$J$2,0)),"")</f>
        <v/>
      </c>
      <c r="M244" s="19" t="str">
        <f>IFERROR(INDEX('Employee Info'!$C$3:$J$200,MATCH(Data7[[#This Row],[Name:]],'Employee Info'!$B$3:$B$200,0),MATCH(Data7[[#Headers],[Tech]],'Employee Info'!$C$2:$J$2,0)),"")</f>
        <v/>
      </c>
      <c r="N244" s="19" t="str">
        <f>IFERROR(INDEX('Employee Info'!$C$3:$J$200,MATCH(Data7[[#This Row],[Name:]],'Employee Info'!$B$3:$B$200,0),MATCH(Data7[[#Headers],[Other]],'Employee Info'!$C$2:$J$2,0)),"")</f>
        <v/>
      </c>
      <c r="O244" s="19">
        <f>IFERROR((Data7[[#This Row],[Hours:]]*SUM(Data7[[#This Row],[Rate]:[Other]])),"")</f>
        <v>0</v>
      </c>
      <c r="P244" s="7" t="str">
        <f>IF(Data7[[#This Row],[WO'#:]]="","Riley #","WO#")</f>
        <v>WO#</v>
      </c>
      <c r="Q244" s="7">
        <f>IFERROR(WEEKNUM(Data7[[#This Row],[Date:]]),"")</f>
        <v>9</v>
      </c>
      <c r="R244" s="6">
        <f t="shared" si="9"/>
        <v>45347</v>
      </c>
      <c r="S244" s="6">
        <f>Data7[[#This Row],[Week Start]]+7</f>
        <v>45354</v>
      </c>
      <c r="T244" s="7" t="str">
        <f t="shared" si="10"/>
        <v>2/25/2024 - 3/3/2024</v>
      </c>
      <c r="U244" s="7" t="str">
        <f t="shared" si="11"/>
        <v>Time Card</v>
      </c>
      <c r="V244" s="8" t="str">
        <f>RIGHT(TEXT(Data7[[#This Row],[Date:]],"mmddyyyy"),4)</f>
        <v>2024</v>
      </c>
      <c r="W244" s="8" t="str">
        <f>MID(TEXT(Data7[[#This Row],[Date:]],"mmddyyyy"),3,2)</f>
        <v>27</v>
      </c>
      <c r="X244" s="8" t="str">
        <f>LEFT(TEXT(Data7[[#This Row],[Date:]],"mmddyyyy"),2)</f>
        <v>02</v>
      </c>
      <c r="Y244" s="6">
        <f>DATE(Data7[[#This Row],[Year]],Data7[[#This Row],[Month]],Data7[[#This Row],[Day]])</f>
        <v>45349</v>
      </c>
    </row>
    <row r="245" spans="1:25">
      <c r="A245" s="5">
        <v>45352.520412847225</v>
      </c>
      <c r="B245" s="7" t="s">
        <v>66</v>
      </c>
      <c r="C245" s="6" t="s">
        <v>234</v>
      </c>
      <c r="D245" s="7" t="s">
        <v>222</v>
      </c>
      <c r="E245" s="8">
        <v>2</v>
      </c>
      <c r="F245" s="7">
        <v>7051906</v>
      </c>
      <c r="G245" s="7" t="s">
        <v>68</v>
      </c>
      <c r="H245" s="7" t="s">
        <v>69</v>
      </c>
      <c r="I245" s="7" t="s">
        <v>44</v>
      </c>
      <c r="J245" s="19" t="str">
        <f>IFERROR(INDEX('Employee Info'!$C$3:$E$200,MATCH(Data7[[#This Row],[Name:]],'Employee Info'!$B$3:$B$200,0),MATCH(Data7[[#This Row],[Hours Type:]],'Employee Info'!$C$2:$E$2,0)),"")</f>
        <v/>
      </c>
      <c r="K245" s="19" t="str">
        <f>IFERROR(INDEX('Employee Info'!$C$3:$J$200,MATCH(Data7[[#This Row],[Name:]],'Employee Info'!$B$3:$B$200,0),MATCH(Data7[[#Headers],[Truck]],'Employee Info'!$C$2:$J$2,0)),"")</f>
        <v/>
      </c>
      <c r="L245" s="19" t="str">
        <f>IFERROR(INDEX('Employee Info'!$C$3:$J$200,MATCH(Data7[[#This Row],[Name:]],'Employee Info'!$B$3:$B$200,0),MATCH(Data7[[#Headers],[Phone]],'Employee Info'!$C$2:$J$2,0)),"")</f>
        <v/>
      </c>
      <c r="M245" s="19" t="str">
        <f>IFERROR(INDEX('Employee Info'!$C$3:$J$200,MATCH(Data7[[#This Row],[Name:]],'Employee Info'!$B$3:$B$200,0),MATCH(Data7[[#Headers],[Tech]],'Employee Info'!$C$2:$J$2,0)),"")</f>
        <v/>
      </c>
      <c r="N245" s="19" t="str">
        <f>IFERROR(INDEX('Employee Info'!$C$3:$J$200,MATCH(Data7[[#This Row],[Name:]],'Employee Info'!$B$3:$B$200,0),MATCH(Data7[[#Headers],[Other]],'Employee Info'!$C$2:$J$2,0)),"")</f>
        <v/>
      </c>
      <c r="O245" s="19">
        <f>IFERROR((Data7[[#This Row],[Hours:]]*SUM(Data7[[#This Row],[Rate]:[Other]])),"")</f>
        <v>0</v>
      </c>
      <c r="P245" s="7" t="str">
        <f>IF(Data7[[#This Row],[WO'#:]]="","Riley #","WO#")</f>
        <v>WO#</v>
      </c>
      <c r="Q245" s="7">
        <f>IFERROR(WEEKNUM(Data7[[#This Row],[Date:]]),"")</f>
        <v>9</v>
      </c>
      <c r="R245" s="6">
        <f t="shared" si="9"/>
        <v>45347</v>
      </c>
      <c r="S245" s="6">
        <f>Data7[[#This Row],[Week Start]]+7</f>
        <v>45354</v>
      </c>
      <c r="T245" s="7" t="str">
        <f t="shared" si="10"/>
        <v>2/25/2024 - 3/3/2024</v>
      </c>
      <c r="U245" s="7" t="str">
        <f t="shared" si="11"/>
        <v>Time Card</v>
      </c>
      <c r="V245" s="8" t="str">
        <f>RIGHT(TEXT(Data7[[#This Row],[Date:]],"mmddyyyy"),4)</f>
        <v>2024</v>
      </c>
      <c r="W245" s="8" t="str">
        <f>MID(TEXT(Data7[[#This Row],[Date:]],"mmddyyyy"),3,2)</f>
        <v>27</v>
      </c>
      <c r="X245" s="8" t="str">
        <f>LEFT(TEXT(Data7[[#This Row],[Date:]],"mmddyyyy"),2)</f>
        <v>02</v>
      </c>
      <c r="Y245" s="6">
        <f>DATE(Data7[[#This Row],[Year]],Data7[[#This Row],[Month]],Data7[[#This Row],[Day]])</f>
        <v>45349</v>
      </c>
    </row>
    <row r="246" spans="1:25">
      <c r="A246" s="5">
        <v>45352.239765740742</v>
      </c>
      <c r="B246" s="7" t="s">
        <v>31</v>
      </c>
      <c r="C246" s="6" t="s">
        <v>234</v>
      </c>
      <c r="D246" s="7" t="s">
        <v>224</v>
      </c>
      <c r="E246" s="8">
        <v>1.5</v>
      </c>
      <c r="F246" s="7">
        <v>10005503</v>
      </c>
      <c r="G246" s="7" t="s">
        <v>68</v>
      </c>
      <c r="H246" s="7" t="s">
        <v>69</v>
      </c>
      <c r="I246" s="7" t="s">
        <v>44</v>
      </c>
      <c r="J246" s="19" t="str">
        <f>IFERROR(INDEX('Employee Info'!$C$3:$E$200,MATCH(Data7[[#This Row],[Name:]],'Employee Info'!$B$3:$B$200,0),MATCH(Data7[[#This Row],[Hours Type:]],'Employee Info'!$C$2:$E$2,0)),"")</f>
        <v/>
      </c>
      <c r="K246" s="19" t="str">
        <f>IFERROR(INDEX('Employee Info'!$C$3:$J$200,MATCH(Data7[[#This Row],[Name:]],'Employee Info'!$B$3:$B$200,0),MATCH(Data7[[#Headers],[Truck]],'Employee Info'!$C$2:$J$2,0)),"")</f>
        <v/>
      </c>
      <c r="L246" s="19" t="str">
        <f>IFERROR(INDEX('Employee Info'!$C$3:$J$200,MATCH(Data7[[#This Row],[Name:]],'Employee Info'!$B$3:$B$200,0),MATCH(Data7[[#Headers],[Phone]],'Employee Info'!$C$2:$J$2,0)),"")</f>
        <v/>
      </c>
      <c r="M246" s="19" t="str">
        <f>IFERROR(INDEX('Employee Info'!$C$3:$J$200,MATCH(Data7[[#This Row],[Name:]],'Employee Info'!$B$3:$B$200,0),MATCH(Data7[[#Headers],[Tech]],'Employee Info'!$C$2:$J$2,0)),"")</f>
        <v/>
      </c>
      <c r="N246" s="19" t="str">
        <f>IFERROR(INDEX('Employee Info'!$C$3:$J$200,MATCH(Data7[[#This Row],[Name:]],'Employee Info'!$B$3:$B$200,0),MATCH(Data7[[#Headers],[Other]],'Employee Info'!$C$2:$J$2,0)),"")</f>
        <v/>
      </c>
      <c r="O246" s="19">
        <f>IFERROR((Data7[[#This Row],[Hours:]]*SUM(Data7[[#This Row],[Rate]:[Other]])),"")</f>
        <v>0</v>
      </c>
      <c r="P246" s="7" t="str">
        <f>IF(Data7[[#This Row],[WO'#:]]="","Riley #","WO#")</f>
        <v>WO#</v>
      </c>
      <c r="Q246" s="7">
        <f>IFERROR(WEEKNUM(Data7[[#This Row],[Date:]]),"")</f>
        <v>9</v>
      </c>
      <c r="R246" s="6">
        <f t="shared" si="9"/>
        <v>45347</v>
      </c>
      <c r="S246" s="6">
        <f>Data7[[#This Row],[Week Start]]+7</f>
        <v>45354</v>
      </c>
      <c r="T246" s="7" t="str">
        <f t="shared" si="10"/>
        <v>2/25/2024 - 3/3/2024</v>
      </c>
      <c r="U246" s="7" t="str">
        <f t="shared" si="11"/>
        <v>Time Card</v>
      </c>
      <c r="V246" s="8" t="str">
        <f>RIGHT(TEXT(Data7[[#This Row],[Date:]],"mmddyyyy"),4)</f>
        <v>2024</v>
      </c>
      <c r="W246" s="8" t="str">
        <f>MID(TEXT(Data7[[#This Row],[Date:]],"mmddyyyy"),3,2)</f>
        <v>27</v>
      </c>
      <c r="X246" s="8" t="str">
        <f>LEFT(TEXT(Data7[[#This Row],[Date:]],"mmddyyyy"),2)</f>
        <v>02</v>
      </c>
      <c r="Y246" s="6">
        <f>DATE(Data7[[#This Row],[Year]],Data7[[#This Row],[Month]],Data7[[#This Row],[Day]])</f>
        <v>45349</v>
      </c>
    </row>
    <row r="247" spans="1:25">
      <c r="A247" s="5">
        <v>45352.240404050928</v>
      </c>
      <c r="B247" s="7" t="s">
        <v>31</v>
      </c>
      <c r="C247" s="6" t="s">
        <v>234</v>
      </c>
      <c r="D247" s="7" t="s">
        <v>237</v>
      </c>
      <c r="E247" s="8">
        <v>1</v>
      </c>
      <c r="F247" s="7" t="s">
        <v>68</v>
      </c>
      <c r="G247" s="7" t="s">
        <v>68</v>
      </c>
      <c r="H247" s="7" t="s">
        <v>92</v>
      </c>
      <c r="I247" s="7" t="s">
        <v>44</v>
      </c>
      <c r="J247" s="19" t="str">
        <f>IFERROR(INDEX('Employee Info'!$C$3:$E$200,MATCH(Data7[[#This Row],[Name:]],'Employee Info'!$B$3:$B$200,0),MATCH(Data7[[#This Row],[Hours Type:]],'Employee Info'!$C$2:$E$2,0)),"")</f>
        <v/>
      </c>
      <c r="K247" s="19" t="str">
        <f>IFERROR(INDEX('Employee Info'!$C$3:$J$200,MATCH(Data7[[#This Row],[Name:]],'Employee Info'!$B$3:$B$200,0),MATCH(Data7[[#Headers],[Truck]],'Employee Info'!$C$2:$J$2,0)),"")</f>
        <v/>
      </c>
      <c r="L247" s="19" t="str">
        <f>IFERROR(INDEX('Employee Info'!$C$3:$J$200,MATCH(Data7[[#This Row],[Name:]],'Employee Info'!$B$3:$B$200,0),MATCH(Data7[[#Headers],[Phone]],'Employee Info'!$C$2:$J$2,0)),"")</f>
        <v/>
      </c>
      <c r="M247" s="19" t="str">
        <f>IFERROR(INDEX('Employee Info'!$C$3:$J$200,MATCH(Data7[[#This Row],[Name:]],'Employee Info'!$B$3:$B$200,0),MATCH(Data7[[#Headers],[Tech]],'Employee Info'!$C$2:$J$2,0)),"")</f>
        <v/>
      </c>
      <c r="N247" s="19" t="str">
        <f>IFERROR(INDEX('Employee Info'!$C$3:$J$200,MATCH(Data7[[#This Row],[Name:]],'Employee Info'!$B$3:$B$200,0),MATCH(Data7[[#Headers],[Other]],'Employee Info'!$C$2:$J$2,0)),"")</f>
        <v/>
      </c>
      <c r="O247" s="19">
        <f>IFERROR((Data7[[#This Row],[Hours:]]*SUM(Data7[[#This Row],[Rate]:[Other]])),"")</f>
        <v>0</v>
      </c>
      <c r="P247" s="7" t="str">
        <f>IF(Data7[[#This Row],[WO'#:]]="","Riley #","WO#")</f>
        <v>Riley #</v>
      </c>
      <c r="Q247" s="7">
        <f>IFERROR(WEEKNUM(Data7[[#This Row],[Date:]]),"")</f>
        <v>9</v>
      </c>
      <c r="R247" s="6">
        <f t="shared" si="9"/>
        <v>45347</v>
      </c>
      <c r="S247" s="6">
        <f>Data7[[#This Row],[Week Start]]+7</f>
        <v>45354</v>
      </c>
      <c r="T247" s="7" t="str">
        <f t="shared" si="10"/>
        <v>2/25/2024 - 3/3/2024</v>
      </c>
      <c r="U247" s="7" t="str">
        <f t="shared" si="11"/>
        <v>Time Card</v>
      </c>
      <c r="V247" s="8" t="str">
        <f>RIGHT(TEXT(Data7[[#This Row],[Date:]],"mmddyyyy"),4)</f>
        <v>2024</v>
      </c>
      <c r="W247" s="8" t="str">
        <f>MID(TEXT(Data7[[#This Row],[Date:]],"mmddyyyy"),3,2)</f>
        <v>27</v>
      </c>
      <c r="X247" s="8" t="str">
        <f>LEFT(TEXT(Data7[[#This Row],[Date:]],"mmddyyyy"),2)</f>
        <v>02</v>
      </c>
      <c r="Y247" s="6">
        <f>DATE(Data7[[#This Row],[Year]],Data7[[#This Row],[Month]],Data7[[#This Row],[Day]])</f>
        <v>45349</v>
      </c>
    </row>
    <row r="248" spans="1:25">
      <c r="A248" s="5">
        <v>45352.24122152778</v>
      </c>
      <c r="B248" s="7" t="s">
        <v>31</v>
      </c>
      <c r="C248" s="6" t="s">
        <v>234</v>
      </c>
      <c r="D248" s="7" t="s">
        <v>238</v>
      </c>
      <c r="E248" s="8">
        <v>5.5</v>
      </c>
      <c r="F248" s="7" t="s">
        <v>68</v>
      </c>
      <c r="G248" s="7" t="s">
        <v>68</v>
      </c>
      <c r="H248" s="7" t="s">
        <v>62</v>
      </c>
      <c r="I248" s="7" t="s">
        <v>44</v>
      </c>
      <c r="J248" s="19" t="str">
        <f>IFERROR(INDEX('Employee Info'!$C$3:$E$200,MATCH(Data7[[#This Row],[Name:]],'Employee Info'!$B$3:$B$200,0),MATCH(Data7[[#This Row],[Hours Type:]],'Employee Info'!$C$2:$E$2,0)),"")</f>
        <v/>
      </c>
      <c r="K248" s="19" t="str">
        <f>IFERROR(INDEX('Employee Info'!$C$3:$J$200,MATCH(Data7[[#This Row],[Name:]],'Employee Info'!$B$3:$B$200,0),MATCH(Data7[[#Headers],[Truck]],'Employee Info'!$C$2:$J$2,0)),"")</f>
        <v/>
      </c>
      <c r="L248" s="19" t="str">
        <f>IFERROR(INDEX('Employee Info'!$C$3:$J$200,MATCH(Data7[[#This Row],[Name:]],'Employee Info'!$B$3:$B$200,0),MATCH(Data7[[#Headers],[Phone]],'Employee Info'!$C$2:$J$2,0)),"")</f>
        <v/>
      </c>
      <c r="M248" s="19" t="str">
        <f>IFERROR(INDEX('Employee Info'!$C$3:$J$200,MATCH(Data7[[#This Row],[Name:]],'Employee Info'!$B$3:$B$200,0),MATCH(Data7[[#Headers],[Tech]],'Employee Info'!$C$2:$J$2,0)),"")</f>
        <v/>
      </c>
      <c r="N248" s="19" t="str">
        <f>IFERROR(INDEX('Employee Info'!$C$3:$J$200,MATCH(Data7[[#This Row],[Name:]],'Employee Info'!$B$3:$B$200,0),MATCH(Data7[[#Headers],[Other]],'Employee Info'!$C$2:$J$2,0)),"")</f>
        <v/>
      </c>
      <c r="O248" s="19">
        <f>IFERROR((Data7[[#This Row],[Hours:]]*SUM(Data7[[#This Row],[Rate]:[Other]])),"")</f>
        <v>0</v>
      </c>
      <c r="P248" s="7" t="str">
        <f>IF(Data7[[#This Row],[WO'#:]]="","Riley #","WO#")</f>
        <v>Riley #</v>
      </c>
      <c r="Q248" s="7">
        <f>IFERROR(WEEKNUM(Data7[[#This Row],[Date:]]),"")</f>
        <v>9</v>
      </c>
      <c r="R248" s="6">
        <f t="shared" si="9"/>
        <v>45347</v>
      </c>
      <c r="S248" s="6">
        <f>Data7[[#This Row],[Week Start]]+7</f>
        <v>45354</v>
      </c>
      <c r="T248" s="7" t="str">
        <f t="shared" si="10"/>
        <v>2/25/2024 - 3/3/2024</v>
      </c>
      <c r="U248" s="7" t="str">
        <f t="shared" si="11"/>
        <v>Time Card</v>
      </c>
      <c r="V248" s="8" t="str">
        <f>RIGHT(TEXT(Data7[[#This Row],[Date:]],"mmddyyyy"),4)</f>
        <v>2024</v>
      </c>
      <c r="W248" s="8" t="str">
        <f>MID(TEXT(Data7[[#This Row],[Date:]],"mmddyyyy"),3,2)</f>
        <v>27</v>
      </c>
      <c r="X248" s="8" t="str">
        <f>LEFT(TEXT(Data7[[#This Row],[Date:]],"mmddyyyy"),2)</f>
        <v>02</v>
      </c>
      <c r="Y248" s="6">
        <f>DATE(Data7[[#This Row],[Year]],Data7[[#This Row],[Month]],Data7[[#This Row],[Day]])</f>
        <v>45349</v>
      </c>
    </row>
    <row r="249" spans="1:25">
      <c r="A249" s="5">
        <v>45352.54280520833</v>
      </c>
      <c r="B249" s="7" t="s">
        <v>66</v>
      </c>
      <c r="C249" s="6" t="s">
        <v>234</v>
      </c>
      <c r="D249" s="7" t="s">
        <v>231</v>
      </c>
      <c r="E249" s="8">
        <v>1</v>
      </c>
      <c r="F249" s="7" t="s">
        <v>68</v>
      </c>
      <c r="G249" s="7" t="s">
        <v>68</v>
      </c>
      <c r="H249" s="7" t="s">
        <v>64</v>
      </c>
      <c r="I249" s="7" t="s">
        <v>44</v>
      </c>
      <c r="J249" s="19" t="str">
        <f>IFERROR(INDEX('Employee Info'!$C$3:$E$200,MATCH(Data7[[#This Row],[Name:]],'Employee Info'!$B$3:$B$200,0),MATCH(Data7[[#This Row],[Hours Type:]],'Employee Info'!$C$2:$E$2,0)),"")</f>
        <v/>
      </c>
      <c r="K249" s="19" t="str">
        <f>IFERROR(INDEX('Employee Info'!$C$3:$J$200,MATCH(Data7[[#This Row],[Name:]],'Employee Info'!$B$3:$B$200,0),MATCH(Data7[[#Headers],[Truck]],'Employee Info'!$C$2:$J$2,0)),"")</f>
        <v/>
      </c>
      <c r="L249" s="19" t="str">
        <f>IFERROR(INDEX('Employee Info'!$C$3:$J$200,MATCH(Data7[[#This Row],[Name:]],'Employee Info'!$B$3:$B$200,0),MATCH(Data7[[#Headers],[Phone]],'Employee Info'!$C$2:$J$2,0)),"")</f>
        <v/>
      </c>
      <c r="M249" s="19" t="str">
        <f>IFERROR(INDEX('Employee Info'!$C$3:$J$200,MATCH(Data7[[#This Row],[Name:]],'Employee Info'!$B$3:$B$200,0),MATCH(Data7[[#Headers],[Tech]],'Employee Info'!$C$2:$J$2,0)),"")</f>
        <v/>
      </c>
      <c r="N249" s="19" t="str">
        <f>IFERROR(INDEX('Employee Info'!$C$3:$J$200,MATCH(Data7[[#This Row],[Name:]],'Employee Info'!$B$3:$B$200,0),MATCH(Data7[[#Headers],[Other]],'Employee Info'!$C$2:$J$2,0)),"")</f>
        <v/>
      </c>
      <c r="O249" s="19">
        <f>IFERROR((Data7[[#This Row],[Hours:]]*SUM(Data7[[#This Row],[Rate]:[Other]])),"")</f>
        <v>0</v>
      </c>
      <c r="P249" s="7" t="str">
        <f>IF(Data7[[#This Row],[WO'#:]]="","Riley #","WO#")</f>
        <v>Riley #</v>
      </c>
      <c r="Q249" s="7">
        <f>IFERROR(WEEKNUM(Data7[[#This Row],[Date:]]),"")</f>
        <v>9</v>
      </c>
      <c r="R249" s="6">
        <f t="shared" si="9"/>
        <v>45347</v>
      </c>
      <c r="S249" s="6">
        <f>Data7[[#This Row],[Week Start]]+7</f>
        <v>45354</v>
      </c>
      <c r="T249" s="7" t="str">
        <f t="shared" si="10"/>
        <v>2/25/2024 - 3/3/2024</v>
      </c>
      <c r="U249" s="7" t="str">
        <f t="shared" si="11"/>
        <v>Time Card</v>
      </c>
      <c r="V249" s="8" t="str">
        <f>RIGHT(TEXT(Data7[[#This Row],[Date:]],"mmddyyyy"),4)</f>
        <v>2024</v>
      </c>
      <c r="W249" s="8" t="str">
        <f>MID(TEXT(Data7[[#This Row],[Date:]],"mmddyyyy"),3,2)</f>
        <v>27</v>
      </c>
      <c r="X249" s="8" t="str">
        <f>LEFT(TEXT(Data7[[#This Row],[Date:]],"mmddyyyy"),2)</f>
        <v>02</v>
      </c>
      <c r="Y249" s="6">
        <f>DATE(Data7[[#This Row],[Year]],Data7[[#This Row],[Month]],Data7[[#This Row],[Day]])</f>
        <v>45349</v>
      </c>
    </row>
    <row r="250" spans="1:25">
      <c r="A250" s="5">
        <v>45352.565244791665</v>
      </c>
      <c r="B250" s="7" t="s">
        <v>65</v>
      </c>
      <c r="C250" s="6" t="s">
        <v>234</v>
      </c>
      <c r="D250" s="7" t="s">
        <v>232</v>
      </c>
      <c r="E250" s="8">
        <v>8</v>
      </c>
      <c r="F250" s="7" t="s">
        <v>68</v>
      </c>
      <c r="G250" s="7" t="s">
        <v>68</v>
      </c>
      <c r="H250" s="7" t="s">
        <v>64</v>
      </c>
      <c r="I250" s="7" t="s">
        <v>44</v>
      </c>
      <c r="J250" s="19" t="str">
        <f>IFERROR(INDEX('Employee Info'!$C$3:$E$200,MATCH(Data7[[#This Row],[Name:]],'Employee Info'!$B$3:$B$200,0),MATCH(Data7[[#This Row],[Hours Type:]],'Employee Info'!$C$2:$E$2,0)),"")</f>
        <v/>
      </c>
      <c r="K250" s="19" t="str">
        <f>IFERROR(INDEX('Employee Info'!$C$3:$J$200,MATCH(Data7[[#This Row],[Name:]],'Employee Info'!$B$3:$B$200,0),MATCH(Data7[[#Headers],[Truck]],'Employee Info'!$C$2:$J$2,0)),"")</f>
        <v/>
      </c>
      <c r="L250" s="19" t="str">
        <f>IFERROR(INDEX('Employee Info'!$C$3:$J$200,MATCH(Data7[[#This Row],[Name:]],'Employee Info'!$B$3:$B$200,0),MATCH(Data7[[#Headers],[Phone]],'Employee Info'!$C$2:$J$2,0)),"")</f>
        <v/>
      </c>
      <c r="M250" s="19" t="str">
        <f>IFERROR(INDEX('Employee Info'!$C$3:$J$200,MATCH(Data7[[#This Row],[Name:]],'Employee Info'!$B$3:$B$200,0),MATCH(Data7[[#Headers],[Tech]],'Employee Info'!$C$2:$J$2,0)),"")</f>
        <v/>
      </c>
      <c r="N250" s="19" t="str">
        <f>IFERROR(INDEX('Employee Info'!$C$3:$J$200,MATCH(Data7[[#This Row],[Name:]],'Employee Info'!$B$3:$B$200,0),MATCH(Data7[[#Headers],[Other]],'Employee Info'!$C$2:$J$2,0)),"")</f>
        <v/>
      </c>
      <c r="O250" s="19">
        <f>IFERROR((Data7[[#This Row],[Hours:]]*SUM(Data7[[#This Row],[Rate]:[Other]])),"")</f>
        <v>0</v>
      </c>
      <c r="P250" s="7" t="str">
        <f>IF(Data7[[#This Row],[WO'#:]]="","Riley #","WO#")</f>
        <v>Riley #</v>
      </c>
      <c r="Q250" s="7">
        <f>IFERROR(WEEKNUM(Data7[[#This Row],[Date:]]),"")</f>
        <v>9</v>
      </c>
      <c r="R250" s="6">
        <f t="shared" si="9"/>
        <v>45347</v>
      </c>
      <c r="S250" s="6">
        <f>Data7[[#This Row],[Week Start]]+7</f>
        <v>45354</v>
      </c>
      <c r="T250" s="7" t="str">
        <f t="shared" si="10"/>
        <v>2/25/2024 - 3/3/2024</v>
      </c>
      <c r="U250" s="7" t="str">
        <f t="shared" si="11"/>
        <v>Time Card</v>
      </c>
      <c r="V250" s="8" t="str">
        <f>RIGHT(TEXT(Data7[[#This Row],[Date:]],"mmddyyyy"),4)</f>
        <v>2024</v>
      </c>
      <c r="W250" s="8" t="str">
        <f>MID(TEXT(Data7[[#This Row],[Date:]],"mmddyyyy"),3,2)</f>
        <v>27</v>
      </c>
      <c r="X250" s="8" t="str">
        <f>LEFT(TEXT(Data7[[#This Row],[Date:]],"mmddyyyy"),2)</f>
        <v>02</v>
      </c>
      <c r="Y250" s="6">
        <f>DATE(Data7[[#This Row],[Year]],Data7[[#This Row],[Month]],Data7[[#This Row],[Day]])</f>
        <v>45349</v>
      </c>
    </row>
    <row r="251" spans="1:25">
      <c r="A251" s="5">
        <v>45352.532511921294</v>
      </c>
      <c r="B251" s="7" t="s">
        <v>66</v>
      </c>
      <c r="C251" s="6" t="s">
        <v>239</v>
      </c>
      <c r="D251" s="7" t="s">
        <v>240</v>
      </c>
      <c r="E251" s="8">
        <v>3</v>
      </c>
      <c r="F251" s="7">
        <v>6984733</v>
      </c>
      <c r="G251" s="7" t="s">
        <v>68</v>
      </c>
      <c r="H251" s="7" t="s">
        <v>221</v>
      </c>
      <c r="I251" s="7" t="s">
        <v>44</v>
      </c>
      <c r="J251" s="19" t="str">
        <f>IFERROR(INDEX('Employee Info'!$C$3:$E$200,MATCH(Data7[[#This Row],[Name:]],'Employee Info'!$B$3:$B$200,0),MATCH(Data7[[#This Row],[Hours Type:]],'Employee Info'!$C$2:$E$2,0)),"")</f>
        <v/>
      </c>
      <c r="K251" s="19" t="str">
        <f>IFERROR(INDEX('Employee Info'!$C$3:$J$200,MATCH(Data7[[#This Row],[Name:]],'Employee Info'!$B$3:$B$200,0),MATCH(Data7[[#Headers],[Truck]],'Employee Info'!$C$2:$J$2,0)),"")</f>
        <v/>
      </c>
      <c r="L251" s="19" t="str">
        <f>IFERROR(INDEX('Employee Info'!$C$3:$J$200,MATCH(Data7[[#This Row],[Name:]],'Employee Info'!$B$3:$B$200,0),MATCH(Data7[[#Headers],[Phone]],'Employee Info'!$C$2:$J$2,0)),"")</f>
        <v/>
      </c>
      <c r="M251" s="19" t="str">
        <f>IFERROR(INDEX('Employee Info'!$C$3:$J$200,MATCH(Data7[[#This Row],[Name:]],'Employee Info'!$B$3:$B$200,0),MATCH(Data7[[#Headers],[Tech]],'Employee Info'!$C$2:$J$2,0)),"")</f>
        <v/>
      </c>
      <c r="N251" s="19" t="str">
        <f>IFERROR(INDEX('Employee Info'!$C$3:$J$200,MATCH(Data7[[#This Row],[Name:]],'Employee Info'!$B$3:$B$200,0),MATCH(Data7[[#Headers],[Other]],'Employee Info'!$C$2:$J$2,0)),"")</f>
        <v/>
      </c>
      <c r="O251" s="19">
        <f>IFERROR((Data7[[#This Row],[Hours:]]*SUM(Data7[[#This Row],[Rate]:[Other]])),"")</f>
        <v>0</v>
      </c>
      <c r="P251" s="7" t="str">
        <f>IF(Data7[[#This Row],[WO'#:]]="","Riley #","WO#")</f>
        <v>WO#</v>
      </c>
      <c r="Q251" s="7">
        <f>IFERROR(WEEKNUM(Data7[[#This Row],[Date:]]),"")</f>
        <v>9</v>
      </c>
      <c r="R251" s="6">
        <f t="shared" si="9"/>
        <v>45347</v>
      </c>
      <c r="S251" s="6">
        <f>Data7[[#This Row],[Week Start]]+7</f>
        <v>45354</v>
      </c>
      <c r="T251" s="7" t="str">
        <f t="shared" si="10"/>
        <v>2/25/2024 - 3/3/2024</v>
      </c>
      <c r="U251" s="7" t="str">
        <f t="shared" si="11"/>
        <v>Time Card</v>
      </c>
      <c r="V251" s="8" t="str">
        <f>RIGHT(TEXT(Data7[[#This Row],[Date:]],"mmddyyyy"),4)</f>
        <v>2024</v>
      </c>
      <c r="W251" s="8" t="str">
        <f>MID(TEXT(Data7[[#This Row],[Date:]],"mmddyyyy"),3,2)</f>
        <v>28</v>
      </c>
      <c r="X251" s="8" t="str">
        <f>LEFT(TEXT(Data7[[#This Row],[Date:]],"mmddyyyy"),2)</f>
        <v>02</v>
      </c>
      <c r="Y251" s="6">
        <f>DATE(Data7[[#This Row],[Year]],Data7[[#This Row],[Month]],Data7[[#This Row],[Day]])</f>
        <v>45350</v>
      </c>
    </row>
    <row r="252" spans="1:25">
      <c r="A252" s="5">
        <v>45366.294199884258</v>
      </c>
      <c r="B252" s="7" t="s">
        <v>76</v>
      </c>
      <c r="C252" s="6" t="s">
        <v>239</v>
      </c>
      <c r="D252" s="7" t="s">
        <v>156</v>
      </c>
      <c r="E252" s="8">
        <v>1</v>
      </c>
      <c r="F252" s="7">
        <v>6984733</v>
      </c>
      <c r="G252" s="7" t="s">
        <v>68</v>
      </c>
      <c r="H252" s="7" t="s">
        <v>69</v>
      </c>
      <c r="I252" s="7" t="s">
        <v>44</v>
      </c>
      <c r="J252" s="19" t="str">
        <f>IFERROR(INDEX('Employee Info'!$C$3:$E$200,MATCH(Data7[[#This Row],[Name:]],'Employee Info'!$B$3:$B$200,0),MATCH(Data7[[#This Row],[Hours Type:]],'Employee Info'!$C$2:$E$2,0)),"")</f>
        <v/>
      </c>
      <c r="K252" s="19" t="str">
        <f>IFERROR(INDEX('Employee Info'!$C$3:$J$200,MATCH(Data7[[#This Row],[Name:]],'Employee Info'!$B$3:$B$200,0),MATCH(Data7[[#Headers],[Truck]],'Employee Info'!$C$2:$J$2,0)),"")</f>
        <v/>
      </c>
      <c r="L252" s="19" t="str">
        <f>IFERROR(INDEX('Employee Info'!$C$3:$J$200,MATCH(Data7[[#This Row],[Name:]],'Employee Info'!$B$3:$B$200,0),MATCH(Data7[[#Headers],[Phone]],'Employee Info'!$C$2:$J$2,0)),"")</f>
        <v/>
      </c>
      <c r="M252" s="19" t="str">
        <f>IFERROR(INDEX('Employee Info'!$C$3:$J$200,MATCH(Data7[[#This Row],[Name:]],'Employee Info'!$B$3:$B$200,0),MATCH(Data7[[#Headers],[Tech]],'Employee Info'!$C$2:$J$2,0)),"")</f>
        <v/>
      </c>
      <c r="N252" s="19" t="str">
        <f>IFERROR(INDEX('Employee Info'!$C$3:$J$200,MATCH(Data7[[#This Row],[Name:]],'Employee Info'!$B$3:$B$200,0),MATCH(Data7[[#Headers],[Other]],'Employee Info'!$C$2:$J$2,0)),"")</f>
        <v/>
      </c>
      <c r="O252" s="19">
        <f>IFERROR((Data7[[#This Row],[Hours:]]*SUM(Data7[[#This Row],[Rate]:[Other]])),"")</f>
        <v>0</v>
      </c>
      <c r="P252" s="7" t="str">
        <f>IF(Data7[[#This Row],[WO'#:]]="","Riley #","WO#")</f>
        <v>WO#</v>
      </c>
      <c r="Q252" s="7">
        <f>IFERROR(WEEKNUM(Data7[[#This Row],[Date:]]),"")</f>
        <v>9</v>
      </c>
      <c r="R252" s="6">
        <f t="shared" si="9"/>
        <v>45347</v>
      </c>
      <c r="S252" s="6">
        <f>Data7[[#This Row],[Week Start]]+7</f>
        <v>45354</v>
      </c>
      <c r="T252" s="7" t="str">
        <f t="shared" si="10"/>
        <v>2/25/2024 - 3/3/2024</v>
      </c>
      <c r="U252" s="7" t="str">
        <f t="shared" si="11"/>
        <v>Time Card</v>
      </c>
      <c r="V252" s="8" t="str">
        <f>RIGHT(TEXT(Data7[[#This Row],[Date:]],"mmddyyyy"),4)</f>
        <v>2024</v>
      </c>
      <c r="W252" s="8" t="str">
        <f>MID(TEXT(Data7[[#This Row],[Date:]],"mmddyyyy"),3,2)</f>
        <v>28</v>
      </c>
      <c r="X252" s="8" t="str">
        <f>LEFT(TEXT(Data7[[#This Row],[Date:]],"mmddyyyy"),2)</f>
        <v>02</v>
      </c>
      <c r="Y252" s="6">
        <f>DATE(Data7[[#This Row],[Year]],Data7[[#This Row],[Month]],Data7[[#This Row],[Day]])</f>
        <v>45350</v>
      </c>
    </row>
    <row r="253" spans="1:25">
      <c r="A253" s="5">
        <v>45351.583673263885</v>
      </c>
      <c r="B253" s="7" t="s">
        <v>35</v>
      </c>
      <c r="C253" s="6" t="s">
        <v>239</v>
      </c>
      <c r="D253" s="7" t="s">
        <v>236</v>
      </c>
      <c r="E253" s="8">
        <v>8</v>
      </c>
      <c r="F253" s="7">
        <v>7051906</v>
      </c>
      <c r="G253" s="7" t="s">
        <v>68</v>
      </c>
      <c r="H253" s="7" t="s">
        <v>69</v>
      </c>
      <c r="I253" s="7" t="s">
        <v>44</v>
      </c>
      <c r="J253" s="19" t="str">
        <f>IFERROR(INDEX('Employee Info'!$C$3:$E$200,MATCH(Data7[[#This Row],[Name:]],'Employee Info'!$B$3:$B$200,0),MATCH(Data7[[#This Row],[Hours Type:]],'Employee Info'!$C$2:$E$2,0)),"")</f>
        <v/>
      </c>
      <c r="K253" s="19" t="str">
        <f>IFERROR(INDEX('Employee Info'!$C$3:$J$200,MATCH(Data7[[#This Row],[Name:]],'Employee Info'!$B$3:$B$200,0),MATCH(Data7[[#Headers],[Truck]],'Employee Info'!$C$2:$J$2,0)),"")</f>
        <v/>
      </c>
      <c r="L253" s="19" t="str">
        <f>IFERROR(INDEX('Employee Info'!$C$3:$J$200,MATCH(Data7[[#This Row],[Name:]],'Employee Info'!$B$3:$B$200,0),MATCH(Data7[[#Headers],[Phone]],'Employee Info'!$C$2:$J$2,0)),"")</f>
        <v/>
      </c>
      <c r="M253" s="19" t="str">
        <f>IFERROR(INDEX('Employee Info'!$C$3:$J$200,MATCH(Data7[[#This Row],[Name:]],'Employee Info'!$B$3:$B$200,0),MATCH(Data7[[#Headers],[Tech]],'Employee Info'!$C$2:$J$2,0)),"")</f>
        <v/>
      </c>
      <c r="N253" s="19" t="str">
        <f>IFERROR(INDEX('Employee Info'!$C$3:$J$200,MATCH(Data7[[#This Row],[Name:]],'Employee Info'!$B$3:$B$200,0),MATCH(Data7[[#Headers],[Other]],'Employee Info'!$C$2:$J$2,0)),"")</f>
        <v/>
      </c>
      <c r="O253" s="19">
        <f>IFERROR((Data7[[#This Row],[Hours:]]*SUM(Data7[[#This Row],[Rate]:[Other]])),"")</f>
        <v>0</v>
      </c>
      <c r="P253" s="7" t="str">
        <f>IF(Data7[[#This Row],[WO'#:]]="","Riley #","WO#")</f>
        <v>WO#</v>
      </c>
      <c r="Q253" s="7">
        <f>IFERROR(WEEKNUM(Data7[[#This Row],[Date:]]),"")</f>
        <v>9</v>
      </c>
      <c r="R253" s="6">
        <f t="shared" si="9"/>
        <v>45347</v>
      </c>
      <c r="S253" s="6">
        <f>Data7[[#This Row],[Week Start]]+7</f>
        <v>45354</v>
      </c>
      <c r="T253" s="7" t="str">
        <f t="shared" si="10"/>
        <v>2/25/2024 - 3/3/2024</v>
      </c>
      <c r="U253" s="7" t="str">
        <f t="shared" si="11"/>
        <v>Time Card</v>
      </c>
      <c r="V253" s="8" t="str">
        <f>RIGHT(TEXT(Data7[[#This Row],[Date:]],"mmddyyyy"),4)</f>
        <v>2024</v>
      </c>
      <c r="W253" s="8" t="str">
        <f>MID(TEXT(Data7[[#This Row],[Date:]],"mmddyyyy"),3,2)</f>
        <v>28</v>
      </c>
      <c r="X253" s="8" t="str">
        <f>LEFT(TEXT(Data7[[#This Row],[Date:]],"mmddyyyy"),2)</f>
        <v>02</v>
      </c>
      <c r="Y253" s="6">
        <f>DATE(Data7[[#This Row],[Year]],Data7[[#This Row],[Month]],Data7[[#This Row],[Day]])</f>
        <v>45350</v>
      </c>
    </row>
    <row r="254" spans="1:25">
      <c r="A254" s="5">
        <v>45352.520559259261</v>
      </c>
      <c r="B254" s="7" t="s">
        <v>66</v>
      </c>
      <c r="C254" s="6" t="s">
        <v>239</v>
      </c>
      <c r="D254" s="7" t="s">
        <v>222</v>
      </c>
      <c r="E254" s="8">
        <v>1</v>
      </c>
      <c r="F254" s="7">
        <v>7051906</v>
      </c>
      <c r="G254" s="7" t="s">
        <v>68</v>
      </c>
      <c r="H254" s="7" t="s">
        <v>69</v>
      </c>
      <c r="I254" s="7" t="s">
        <v>44</v>
      </c>
      <c r="J254" s="19" t="str">
        <f>IFERROR(INDEX('Employee Info'!$C$3:$E$200,MATCH(Data7[[#This Row],[Name:]],'Employee Info'!$B$3:$B$200,0),MATCH(Data7[[#This Row],[Hours Type:]],'Employee Info'!$C$2:$E$2,0)),"")</f>
        <v/>
      </c>
      <c r="K254" s="19" t="str">
        <f>IFERROR(INDEX('Employee Info'!$C$3:$J$200,MATCH(Data7[[#This Row],[Name:]],'Employee Info'!$B$3:$B$200,0),MATCH(Data7[[#Headers],[Truck]],'Employee Info'!$C$2:$J$2,0)),"")</f>
        <v/>
      </c>
      <c r="L254" s="19" t="str">
        <f>IFERROR(INDEX('Employee Info'!$C$3:$J$200,MATCH(Data7[[#This Row],[Name:]],'Employee Info'!$B$3:$B$200,0),MATCH(Data7[[#Headers],[Phone]],'Employee Info'!$C$2:$J$2,0)),"")</f>
        <v/>
      </c>
      <c r="M254" s="19" t="str">
        <f>IFERROR(INDEX('Employee Info'!$C$3:$J$200,MATCH(Data7[[#This Row],[Name:]],'Employee Info'!$B$3:$B$200,0),MATCH(Data7[[#Headers],[Tech]],'Employee Info'!$C$2:$J$2,0)),"")</f>
        <v/>
      </c>
      <c r="N254" s="19" t="str">
        <f>IFERROR(INDEX('Employee Info'!$C$3:$J$200,MATCH(Data7[[#This Row],[Name:]],'Employee Info'!$B$3:$B$200,0),MATCH(Data7[[#Headers],[Other]],'Employee Info'!$C$2:$J$2,0)),"")</f>
        <v/>
      </c>
      <c r="O254" s="19">
        <f>IFERROR((Data7[[#This Row],[Hours:]]*SUM(Data7[[#This Row],[Rate]:[Other]])),"")</f>
        <v>0</v>
      </c>
      <c r="P254" s="7" t="str">
        <f>IF(Data7[[#This Row],[WO'#:]]="","Riley #","WO#")</f>
        <v>WO#</v>
      </c>
      <c r="Q254" s="7">
        <f>IFERROR(WEEKNUM(Data7[[#This Row],[Date:]]),"")</f>
        <v>9</v>
      </c>
      <c r="R254" s="6">
        <f t="shared" si="9"/>
        <v>45347</v>
      </c>
      <c r="S254" s="6">
        <f>Data7[[#This Row],[Week Start]]+7</f>
        <v>45354</v>
      </c>
      <c r="T254" s="7" t="str">
        <f t="shared" si="10"/>
        <v>2/25/2024 - 3/3/2024</v>
      </c>
      <c r="U254" s="7" t="str">
        <f t="shared" si="11"/>
        <v>Time Card</v>
      </c>
      <c r="V254" s="8" t="str">
        <f>RIGHT(TEXT(Data7[[#This Row],[Date:]],"mmddyyyy"),4)</f>
        <v>2024</v>
      </c>
      <c r="W254" s="8" t="str">
        <f>MID(TEXT(Data7[[#This Row],[Date:]],"mmddyyyy"),3,2)</f>
        <v>28</v>
      </c>
      <c r="X254" s="8" t="str">
        <f>LEFT(TEXT(Data7[[#This Row],[Date:]],"mmddyyyy"),2)</f>
        <v>02</v>
      </c>
      <c r="Y254" s="6">
        <f>DATE(Data7[[#This Row],[Year]],Data7[[#This Row],[Month]],Data7[[#This Row],[Day]])</f>
        <v>45350</v>
      </c>
    </row>
    <row r="255" spans="1:25">
      <c r="A255" s="5">
        <v>45352.519191666666</v>
      </c>
      <c r="B255" s="7" t="s">
        <v>66</v>
      </c>
      <c r="C255" s="6" t="s">
        <v>239</v>
      </c>
      <c r="D255" s="7" t="s">
        <v>241</v>
      </c>
      <c r="E255" s="8">
        <v>1</v>
      </c>
      <c r="F255" s="7">
        <v>7053278</v>
      </c>
      <c r="G255" s="7" t="s">
        <v>68</v>
      </c>
      <c r="H255" s="7" t="s">
        <v>69</v>
      </c>
      <c r="I255" s="7" t="s">
        <v>44</v>
      </c>
      <c r="J255" s="19" t="str">
        <f>IFERROR(INDEX('Employee Info'!$C$3:$E$200,MATCH(Data7[[#This Row],[Name:]],'Employee Info'!$B$3:$B$200,0),MATCH(Data7[[#This Row],[Hours Type:]],'Employee Info'!$C$2:$E$2,0)),"")</f>
        <v/>
      </c>
      <c r="K255" s="19" t="str">
        <f>IFERROR(INDEX('Employee Info'!$C$3:$J$200,MATCH(Data7[[#This Row],[Name:]],'Employee Info'!$B$3:$B$200,0),MATCH(Data7[[#Headers],[Truck]],'Employee Info'!$C$2:$J$2,0)),"")</f>
        <v/>
      </c>
      <c r="L255" s="19" t="str">
        <f>IFERROR(INDEX('Employee Info'!$C$3:$J$200,MATCH(Data7[[#This Row],[Name:]],'Employee Info'!$B$3:$B$200,0),MATCH(Data7[[#Headers],[Phone]],'Employee Info'!$C$2:$J$2,0)),"")</f>
        <v/>
      </c>
      <c r="M255" s="19" t="str">
        <f>IFERROR(INDEX('Employee Info'!$C$3:$J$200,MATCH(Data7[[#This Row],[Name:]],'Employee Info'!$B$3:$B$200,0),MATCH(Data7[[#Headers],[Tech]],'Employee Info'!$C$2:$J$2,0)),"")</f>
        <v/>
      </c>
      <c r="N255" s="19" t="str">
        <f>IFERROR(INDEX('Employee Info'!$C$3:$J$200,MATCH(Data7[[#This Row],[Name:]],'Employee Info'!$B$3:$B$200,0),MATCH(Data7[[#Headers],[Other]],'Employee Info'!$C$2:$J$2,0)),"")</f>
        <v/>
      </c>
      <c r="O255" s="19">
        <f>IFERROR((Data7[[#This Row],[Hours:]]*SUM(Data7[[#This Row],[Rate]:[Other]])),"")</f>
        <v>0</v>
      </c>
      <c r="P255" s="7" t="str">
        <f>IF(Data7[[#This Row],[WO'#:]]="","Riley #","WO#")</f>
        <v>WO#</v>
      </c>
      <c r="Q255" s="7">
        <f>IFERROR(WEEKNUM(Data7[[#This Row],[Date:]]),"")</f>
        <v>9</v>
      </c>
      <c r="R255" s="6">
        <f t="shared" si="9"/>
        <v>45347</v>
      </c>
      <c r="S255" s="6">
        <f>Data7[[#This Row],[Week Start]]+7</f>
        <v>45354</v>
      </c>
      <c r="T255" s="7" t="str">
        <f t="shared" si="10"/>
        <v>2/25/2024 - 3/3/2024</v>
      </c>
      <c r="U255" s="7" t="str">
        <f t="shared" si="11"/>
        <v>Time Card</v>
      </c>
      <c r="V255" s="8" t="str">
        <f>RIGHT(TEXT(Data7[[#This Row],[Date:]],"mmddyyyy"),4)</f>
        <v>2024</v>
      </c>
      <c r="W255" s="8" t="str">
        <f>MID(TEXT(Data7[[#This Row],[Date:]],"mmddyyyy"),3,2)</f>
        <v>28</v>
      </c>
      <c r="X255" s="8" t="str">
        <f>LEFT(TEXT(Data7[[#This Row],[Date:]],"mmddyyyy"),2)</f>
        <v>02</v>
      </c>
      <c r="Y255" s="6">
        <f>DATE(Data7[[#This Row],[Year]],Data7[[#This Row],[Month]],Data7[[#This Row],[Day]])</f>
        <v>45350</v>
      </c>
    </row>
    <row r="256" spans="1:25">
      <c r="A256" s="5">
        <v>45352.241521990742</v>
      </c>
      <c r="B256" s="7" t="s">
        <v>31</v>
      </c>
      <c r="C256" s="6" t="s">
        <v>239</v>
      </c>
      <c r="D256" s="7" t="s">
        <v>238</v>
      </c>
      <c r="E256" s="8">
        <v>8</v>
      </c>
      <c r="F256" s="7" t="s">
        <v>68</v>
      </c>
      <c r="G256" s="7" t="s">
        <v>68</v>
      </c>
      <c r="H256" s="7" t="s">
        <v>62</v>
      </c>
      <c r="I256" s="7" t="s">
        <v>44</v>
      </c>
      <c r="J256" s="19" t="str">
        <f>IFERROR(INDEX('Employee Info'!$C$3:$E$200,MATCH(Data7[[#This Row],[Name:]],'Employee Info'!$B$3:$B$200,0),MATCH(Data7[[#This Row],[Hours Type:]],'Employee Info'!$C$2:$E$2,0)),"")</f>
        <v/>
      </c>
      <c r="K256" s="19" t="str">
        <f>IFERROR(INDEX('Employee Info'!$C$3:$J$200,MATCH(Data7[[#This Row],[Name:]],'Employee Info'!$B$3:$B$200,0),MATCH(Data7[[#Headers],[Truck]],'Employee Info'!$C$2:$J$2,0)),"")</f>
        <v/>
      </c>
      <c r="L256" s="19" t="str">
        <f>IFERROR(INDEX('Employee Info'!$C$3:$J$200,MATCH(Data7[[#This Row],[Name:]],'Employee Info'!$B$3:$B$200,0),MATCH(Data7[[#Headers],[Phone]],'Employee Info'!$C$2:$J$2,0)),"")</f>
        <v/>
      </c>
      <c r="M256" s="19" t="str">
        <f>IFERROR(INDEX('Employee Info'!$C$3:$J$200,MATCH(Data7[[#This Row],[Name:]],'Employee Info'!$B$3:$B$200,0),MATCH(Data7[[#Headers],[Tech]],'Employee Info'!$C$2:$J$2,0)),"")</f>
        <v/>
      </c>
      <c r="N256" s="19" t="str">
        <f>IFERROR(INDEX('Employee Info'!$C$3:$J$200,MATCH(Data7[[#This Row],[Name:]],'Employee Info'!$B$3:$B$200,0),MATCH(Data7[[#Headers],[Other]],'Employee Info'!$C$2:$J$2,0)),"")</f>
        <v/>
      </c>
      <c r="O256" s="19">
        <f>IFERROR((Data7[[#This Row],[Hours:]]*SUM(Data7[[#This Row],[Rate]:[Other]])),"")</f>
        <v>0</v>
      </c>
      <c r="P256" s="7" t="str">
        <f>IF(Data7[[#This Row],[WO'#:]]="","Riley #","WO#")</f>
        <v>Riley #</v>
      </c>
      <c r="Q256" s="7">
        <f>IFERROR(WEEKNUM(Data7[[#This Row],[Date:]]),"")</f>
        <v>9</v>
      </c>
      <c r="R256" s="6">
        <f t="shared" si="9"/>
        <v>45347</v>
      </c>
      <c r="S256" s="6">
        <f>Data7[[#This Row],[Week Start]]+7</f>
        <v>45354</v>
      </c>
      <c r="T256" s="7" t="str">
        <f t="shared" si="10"/>
        <v>2/25/2024 - 3/3/2024</v>
      </c>
      <c r="U256" s="7" t="str">
        <f t="shared" si="11"/>
        <v>Time Card</v>
      </c>
      <c r="V256" s="8" t="str">
        <f>RIGHT(TEXT(Data7[[#This Row],[Date:]],"mmddyyyy"),4)</f>
        <v>2024</v>
      </c>
      <c r="W256" s="8" t="str">
        <f>MID(TEXT(Data7[[#This Row],[Date:]],"mmddyyyy"),3,2)</f>
        <v>28</v>
      </c>
      <c r="X256" s="8" t="str">
        <f>LEFT(TEXT(Data7[[#This Row],[Date:]],"mmddyyyy"),2)</f>
        <v>02</v>
      </c>
      <c r="Y256" s="6">
        <f>DATE(Data7[[#This Row],[Year]],Data7[[#This Row],[Month]],Data7[[#This Row],[Day]])</f>
        <v>45350</v>
      </c>
    </row>
    <row r="257" spans="1:25">
      <c r="A257" s="5">
        <v>45352.517109259257</v>
      </c>
      <c r="B257" s="7" t="s">
        <v>66</v>
      </c>
      <c r="C257" s="6" t="s">
        <v>239</v>
      </c>
      <c r="D257" s="7" t="s">
        <v>242</v>
      </c>
      <c r="E257" s="8">
        <v>3</v>
      </c>
      <c r="F257" s="7" t="s">
        <v>68</v>
      </c>
      <c r="G257" s="7" t="s">
        <v>68</v>
      </c>
      <c r="H257" s="7" t="s">
        <v>62</v>
      </c>
      <c r="I257" s="7" t="s">
        <v>44</v>
      </c>
      <c r="J257" s="19" t="str">
        <f>IFERROR(INDEX('Employee Info'!$C$3:$E$200,MATCH(Data7[[#This Row],[Name:]],'Employee Info'!$B$3:$B$200,0),MATCH(Data7[[#This Row],[Hours Type:]],'Employee Info'!$C$2:$E$2,0)),"")</f>
        <v/>
      </c>
      <c r="K257" s="19" t="str">
        <f>IFERROR(INDEX('Employee Info'!$C$3:$J$200,MATCH(Data7[[#This Row],[Name:]],'Employee Info'!$B$3:$B$200,0),MATCH(Data7[[#Headers],[Truck]],'Employee Info'!$C$2:$J$2,0)),"")</f>
        <v/>
      </c>
      <c r="L257" s="19" t="str">
        <f>IFERROR(INDEX('Employee Info'!$C$3:$J$200,MATCH(Data7[[#This Row],[Name:]],'Employee Info'!$B$3:$B$200,0),MATCH(Data7[[#Headers],[Phone]],'Employee Info'!$C$2:$J$2,0)),"")</f>
        <v/>
      </c>
      <c r="M257" s="19" t="str">
        <f>IFERROR(INDEX('Employee Info'!$C$3:$J$200,MATCH(Data7[[#This Row],[Name:]],'Employee Info'!$B$3:$B$200,0),MATCH(Data7[[#Headers],[Tech]],'Employee Info'!$C$2:$J$2,0)),"")</f>
        <v/>
      </c>
      <c r="N257" s="19" t="str">
        <f>IFERROR(INDEX('Employee Info'!$C$3:$J$200,MATCH(Data7[[#This Row],[Name:]],'Employee Info'!$B$3:$B$200,0),MATCH(Data7[[#Headers],[Other]],'Employee Info'!$C$2:$J$2,0)),"")</f>
        <v/>
      </c>
      <c r="O257" s="19">
        <f>IFERROR((Data7[[#This Row],[Hours:]]*SUM(Data7[[#This Row],[Rate]:[Other]])),"")</f>
        <v>0</v>
      </c>
      <c r="P257" s="7" t="str">
        <f>IF(Data7[[#This Row],[WO'#:]]="","Riley #","WO#")</f>
        <v>Riley #</v>
      </c>
      <c r="Q257" s="7">
        <f>IFERROR(WEEKNUM(Data7[[#This Row],[Date:]]),"")</f>
        <v>9</v>
      </c>
      <c r="R257" s="6">
        <f t="shared" si="9"/>
        <v>45347</v>
      </c>
      <c r="S257" s="6">
        <f>Data7[[#This Row],[Week Start]]+7</f>
        <v>45354</v>
      </c>
      <c r="T257" s="7" t="str">
        <f t="shared" si="10"/>
        <v>2/25/2024 - 3/3/2024</v>
      </c>
      <c r="U257" s="7" t="str">
        <f t="shared" si="11"/>
        <v>Time Card</v>
      </c>
      <c r="V257" s="8" t="str">
        <f>RIGHT(TEXT(Data7[[#This Row],[Date:]],"mmddyyyy"),4)</f>
        <v>2024</v>
      </c>
      <c r="W257" s="8" t="str">
        <f>MID(TEXT(Data7[[#This Row],[Date:]],"mmddyyyy"),3,2)</f>
        <v>28</v>
      </c>
      <c r="X257" s="8" t="str">
        <f>LEFT(TEXT(Data7[[#This Row],[Date:]],"mmddyyyy"),2)</f>
        <v>02</v>
      </c>
      <c r="Y257" s="6">
        <f>DATE(Data7[[#This Row],[Year]],Data7[[#This Row],[Month]],Data7[[#This Row],[Day]])</f>
        <v>45350</v>
      </c>
    </row>
    <row r="258" spans="1:25">
      <c r="A258" s="5">
        <v>45352.521843055554</v>
      </c>
      <c r="B258" s="7" t="s">
        <v>66</v>
      </c>
      <c r="C258" s="6" t="s">
        <v>243</v>
      </c>
      <c r="D258" s="7" t="s">
        <v>135</v>
      </c>
      <c r="E258" s="8">
        <v>1</v>
      </c>
      <c r="F258" s="7">
        <v>6984733</v>
      </c>
      <c r="G258" s="7" t="s">
        <v>68</v>
      </c>
      <c r="H258" s="7" t="s">
        <v>69</v>
      </c>
      <c r="I258" s="7" t="s">
        <v>44</v>
      </c>
      <c r="J258" s="19" t="str">
        <f>IFERROR(INDEX('Employee Info'!$C$3:$E$200,MATCH(Data7[[#This Row],[Name:]],'Employee Info'!$B$3:$B$200,0),MATCH(Data7[[#This Row],[Hours Type:]],'Employee Info'!$C$2:$E$2,0)),"")</f>
        <v/>
      </c>
      <c r="K258" s="19" t="str">
        <f>IFERROR(INDEX('Employee Info'!$C$3:$J$200,MATCH(Data7[[#This Row],[Name:]],'Employee Info'!$B$3:$B$200,0),MATCH(Data7[[#Headers],[Truck]],'Employee Info'!$C$2:$J$2,0)),"")</f>
        <v/>
      </c>
      <c r="L258" s="19" t="str">
        <f>IFERROR(INDEX('Employee Info'!$C$3:$J$200,MATCH(Data7[[#This Row],[Name:]],'Employee Info'!$B$3:$B$200,0),MATCH(Data7[[#Headers],[Phone]],'Employee Info'!$C$2:$J$2,0)),"")</f>
        <v/>
      </c>
      <c r="M258" s="19" t="str">
        <f>IFERROR(INDEX('Employee Info'!$C$3:$J$200,MATCH(Data7[[#This Row],[Name:]],'Employee Info'!$B$3:$B$200,0),MATCH(Data7[[#Headers],[Tech]],'Employee Info'!$C$2:$J$2,0)),"")</f>
        <v/>
      </c>
      <c r="N258" s="19" t="str">
        <f>IFERROR(INDEX('Employee Info'!$C$3:$J$200,MATCH(Data7[[#This Row],[Name:]],'Employee Info'!$B$3:$B$200,0),MATCH(Data7[[#Headers],[Other]],'Employee Info'!$C$2:$J$2,0)),"")</f>
        <v/>
      </c>
      <c r="O258" s="19">
        <f>IFERROR((Data7[[#This Row],[Hours:]]*SUM(Data7[[#This Row],[Rate]:[Other]])),"")</f>
        <v>0</v>
      </c>
      <c r="P258" s="7" t="str">
        <f>IF(Data7[[#This Row],[WO'#:]]="","Riley #","WO#")</f>
        <v>WO#</v>
      </c>
      <c r="Q258" s="7">
        <f>IFERROR(WEEKNUM(Data7[[#This Row],[Date:]]),"")</f>
        <v>9</v>
      </c>
      <c r="R258" s="6">
        <f t="shared" ref="R258:R321" si="12">DATE(RIGHT(TEXT(C258,"mm/dd/yyyy"),4),1,1)+(Q258-1)*7-(WEEKDAY(DATE(RIGHT(TEXT(C258,"mm/dd/yyyy"),4),1,1)))+1</f>
        <v>45347</v>
      </c>
      <c r="S258" s="6">
        <f>Data7[[#This Row],[Week Start]]+7</f>
        <v>45354</v>
      </c>
      <c r="T258" s="7" t="str">
        <f t="shared" ref="T258:T321" si="13">IFERROR(TEXT(R258, "m/d/yyyy") &amp; " - " &amp; TEXT(S258, "m/d/yyyy"),"")</f>
        <v>2/25/2024 - 3/3/2024</v>
      </c>
      <c r="U258" s="7" t="str">
        <f t="shared" ref="U258:U321" si="14">"Time Card"</f>
        <v>Time Card</v>
      </c>
      <c r="V258" s="8" t="str">
        <f>RIGHT(TEXT(Data7[[#This Row],[Date:]],"mmddyyyy"),4)</f>
        <v>2024</v>
      </c>
      <c r="W258" s="8" t="str">
        <f>MID(TEXT(Data7[[#This Row],[Date:]],"mmddyyyy"),3,2)</f>
        <v>29</v>
      </c>
      <c r="X258" s="8" t="str">
        <f>LEFT(TEXT(Data7[[#This Row],[Date:]],"mmddyyyy"),2)</f>
        <v>02</v>
      </c>
      <c r="Y258" s="6">
        <f>DATE(Data7[[#This Row],[Year]],Data7[[#This Row],[Month]],Data7[[#This Row],[Day]])</f>
        <v>45351</v>
      </c>
    </row>
    <row r="259" spans="1:25">
      <c r="A259" s="5">
        <v>45366.294513194443</v>
      </c>
      <c r="B259" s="7" t="s">
        <v>76</v>
      </c>
      <c r="C259" s="6" t="s">
        <v>243</v>
      </c>
      <c r="D259" s="7" t="s">
        <v>156</v>
      </c>
      <c r="E259" s="8">
        <v>2</v>
      </c>
      <c r="F259" s="7">
        <v>6984733</v>
      </c>
      <c r="G259" s="7" t="s">
        <v>68</v>
      </c>
      <c r="H259" s="7" t="s">
        <v>69</v>
      </c>
      <c r="I259" s="7" t="s">
        <v>44</v>
      </c>
      <c r="J259" s="19" t="str">
        <f>IFERROR(INDEX('Employee Info'!$C$3:$E$200,MATCH(Data7[[#This Row],[Name:]],'Employee Info'!$B$3:$B$200,0),MATCH(Data7[[#This Row],[Hours Type:]],'Employee Info'!$C$2:$E$2,0)),"")</f>
        <v/>
      </c>
      <c r="K259" s="19" t="str">
        <f>IFERROR(INDEX('Employee Info'!$C$3:$J$200,MATCH(Data7[[#This Row],[Name:]],'Employee Info'!$B$3:$B$200,0),MATCH(Data7[[#Headers],[Truck]],'Employee Info'!$C$2:$J$2,0)),"")</f>
        <v/>
      </c>
      <c r="L259" s="19" t="str">
        <f>IFERROR(INDEX('Employee Info'!$C$3:$J$200,MATCH(Data7[[#This Row],[Name:]],'Employee Info'!$B$3:$B$200,0),MATCH(Data7[[#Headers],[Phone]],'Employee Info'!$C$2:$J$2,0)),"")</f>
        <v/>
      </c>
      <c r="M259" s="19" t="str">
        <f>IFERROR(INDEX('Employee Info'!$C$3:$J$200,MATCH(Data7[[#This Row],[Name:]],'Employee Info'!$B$3:$B$200,0),MATCH(Data7[[#Headers],[Tech]],'Employee Info'!$C$2:$J$2,0)),"")</f>
        <v/>
      </c>
      <c r="N259" s="19" t="str">
        <f>IFERROR(INDEX('Employee Info'!$C$3:$J$200,MATCH(Data7[[#This Row],[Name:]],'Employee Info'!$B$3:$B$200,0),MATCH(Data7[[#Headers],[Other]],'Employee Info'!$C$2:$J$2,0)),"")</f>
        <v/>
      </c>
      <c r="O259" s="19">
        <f>IFERROR((Data7[[#This Row],[Hours:]]*SUM(Data7[[#This Row],[Rate]:[Other]])),"")</f>
        <v>0</v>
      </c>
      <c r="P259" s="7" t="str">
        <f>IF(Data7[[#This Row],[WO'#:]]="","Riley #","WO#")</f>
        <v>WO#</v>
      </c>
      <c r="Q259" s="7">
        <f>IFERROR(WEEKNUM(Data7[[#This Row],[Date:]]),"")</f>
        <v>9</v>
      </c>
      <c r="R259" s="6">
        <f t="shared" si="12"/>
        <v>45347</v>
      </c>
      <c r="S259" s="6">
        <f>Data7[[#This Row],[Week Start]]+7</f>
        <v>45354</v>
      </c>
      <c r="T259" s="7" t="str">
        <f t="shared" si="13"/>
        <v>2/25/2024 - 3/3/2024</v>
      </c>
      <c r="U259" s="7" t="str">
        <f t="shared" si="14"/>
        <v>Time Card</v>
      </c>
      <c r="V259" s="8" t="str">
        <f>RIGHT(TEXT(Data7[[#This Row],[Date:]],"mmddyyyy"),4)</f>
        <v>2024</v>
      </c>
      <c r="W259" s="8" t="str">
        <f>MID(TEXT(Data7[[#This Row],[Date:]],"mmddyyyy"),3,2)</f>
        <v>29</v>
      </c>
      <c r="X259" s="8" t="str">
        <f>LEFT(TEXT(Data7[[#This Row],[Date:]],"mmddyyyy"),2)</f>
        <v>02</v>
      </c>
      <c r="Y259" s="6">
        <f>DATE(Data7[[#This Row],[Year]],Data7[[#This Row],[Month]],Data7[[#This Row],[Day]])</f>
        <v>45351</v>
      </c>
    </row>
    <row r="260" spans="1:25">
      <c r="A260" s="5">
        <v>45352.520642361109</v>
      </c>
      <c r="B260" s="7" t="s">
        <v>66</v>
      </c>
      <c r="C260" s="6" t="s">
        <v>243</v>
      </c>
      <c r="D260" s="7" t="s">
        <v>222</v>
      </c>
      <c r="E260" s="8">
        <v>1</v>
      </c>
      <c r="F260" s="7">
        <v>7051906</v>
      </c>
      <c r="G260" s="7" t="s">
        <v>68</v>
      </c>
      <c r="H260" s="7" t="s">
        <v>69</v>
      </c>
      <c r="I260" s="7" t="s">
        <v>44</v>
      </c>
      <c r="J260" s="19" t="str">
        <f>IFERROR(INDEX('Employee Info'!$C$3:$E$200,MATCH(Data7[[#This Row],[Name:]],'Employee Info'!$B$3:$B$200,0),MATCH(Data7[[#This Row],[Hours Type:]],'Employee Info'!$C$2:$E$2,0)),"")</f>
        <v/>
      </c>
      <c r="K260" s="19" t="str">
        <f>IFERROR(INDEX('Employee Info'!$C$3:$J$200,MATCH(Data7[[#This Row],[Name:]],'Employee Info'!$B$3:$B$200,0),MATCH(Data7[[#Headers],[Truck]],'Employee Info'!$C$2:$J$2,0)),"")</f>
        <v/>
      </c>
      <c r="L260" s="19" t="str">
        <f>IFERROR(INDEX('Employee Info'!$C$3:$J$200,MATCH(Data7[[#This Row],[Name:]],'Employee Info'!$B$3:$B$200,0),MATCH(Data7[[#Headers],[Phone]],'Employee Info'!$C$2:$J$2,0)),"")</f>
        <v/>
      </c>
      <c r="M260" s="19" t="str">
        <f>IFERROR(INDEX('Employee Info'!$C$3:$J$200,MATCH(Data7[[#This Row],[Name:]],'Employee Info'!$B$3:$B$200,0),MATCH(Data7[[#Headers],[Tech]],'Employee Info'!$C$2:$J$2,0)),"")</f>
        <v/>
      </c>
      <c r="N260" s="19" t="str">
        <f>IFERROR(INDEX('Employee Info'!$C$3:$J$200,MATCH(Data7[[#This Row],[Name:]],'Employee Info'!$B$3:$B$200,0),MATCH(Data7[[#Headers],[Other]],'Employee Info'!$C$2:$J$2,0)),"")</f>
        <v/>
      </c>
      <c r="O260" s="19">
        <f>IFERROR((Data7[[#This Row],[Hours:]]*SUM(Data7[[#This Row],[Rate]:[Other]])),"")</f>
        <v>0</v>
      </c>
      <c r="P260" s="7" t="str">
        <f>IF(Data7[[#This Row],[WO'#:]]="","Riley #","WO#")</f>
        <v>WO#</v>
      </c>
      <c r="Q260" s="7">
        <f>IFERROR(WEEKNUM(Data7[[#This Row],[Date:]]),"")</f>
        <v>9</v>
      </c>
      <c r="R260" s="6">
        <f t="shared" si="12"/>
        <v>45347</v>
      </c>
      <c r="S260" s="6">
        <f>Data7[[#This Row],[Week Start]]+7</f>
        <v>45354</v>
      </c>
      <c r="T260" s="7" t="str">
        <f t="shared" si="13"/>
        <v>2/25/2024 - 3/3/2024</v>
      </c>
      <c r="U260" s="7" t="str">
        <f t="shared" si="14"/>
        <v>Time Card</v>
      </c>
      <c r="V260" s="8" t="str">
        <f>RIGHT(TEXT(Data7[[#This Row],[Date:]],"mmddyyyy"),4)</f>
        <v>2024</v>
      </c>
      <c r="W260" s="8" t="str">
        <f>MID(TEXT(Data7[[#This Row],[Date:]],"mmddyyyy"),3,2)</f>
        <v>29</v>
      </c>
      <c r="X260" s="8" t="str">
        <f>LEFT(TEXT(Data7[[#This Row],[Date:]],"mmddyyyy"),2)</f>
        <v>02</v>
      </c>
      <c r="Y260" s="6">
        <f>DATE(Data7[[#This Row],[Year]],Data7[[#This Row],[Month]],Data7[[#This Row],[Day]])</f>
        <v>45351</v>
      </c>
    </row>
    <row r="261" spans="1:25">
      <c r="A261" s="5">
        <v>45352.518941782408</v>
      </c>
      <c r="B261" s="7" t="s">
        <v>66</v>
      </c>
      <c r="C261" s="6" t="s">
        <v>243</v>
      </c>
      <c r="D261" s="7" t="s">
        <v>241</v>
      </c>
      <c r="E261" s="8">
        <v>2</v>
      </c>
      <c r="F261" s="7">
        <v>7053278</v>
      </c>
      <c r="G261" s="7" t="s">
        <v>68</v>
      </c>
      <c r="H261" s="7" t="s">
        <v>69</v>
      </c>
      <c r="I261" s="7" t="s">
        <v>44</v>
      </c>
      <c r="J261" s="19" t="str">
        <f>IFERROR(INDEX('Employee Info'!$C$3:$E$200,MATCH(Data7[[#This Row],[Name:]],'Employee Info'!$B$3:$B$200,0),MATCH(Data7[[#This Row],[Hours Type:]],'Employee Info'!$C$2:$E$2,0)),"")</f>
        <v/>
      </c>
      <c r="K261" s="19" t="str">
        <f>IFERROR(INDEX('Employee Info'!$C$3:$J$200,MATCH(Data7[[#This Row],[Name:]],'Employee Info'!$B$3:$B$200,0),MATCH(Data7[[#Headers],[Truck]],'Employee Info'!$C$2:$J$2,0)),"")</f>
        <v/>
      </c>
      <c r="L261" s="19" t="str">
        <f>IFERROR(INDEX('Employee Info'!$C$3:$J$200,MATCH(Data7[[#This Row],[Name:]],'Employee Info'!$B$3:$B$200,0),MATCH(Data7[[#Headers],[Phone]],'Employee Info'!$C$2:$J$2,0)),"")</f>
        <v/>
      </c>
      <c r="M261" s="19" t="str">
        <f>IFERROR(INDEX('Employee Info'!$C$3:$J$200,MATCH(Data7[[#This Row],[Name:]],'Employee Info'!$B$3:$B$200,0),MATCH(Data7[[#Headers],[Tech]],'Employee Info'!$C$2:$J$2,0)),"")</f>
        <v/>
      </c>
      <c r="N261" s="19" t="str">
        <f>IFERROR(INDEX('Employee Info'!$C$3:$J$200,MATCH(Data7[[#This Row],[Name:]],'Employee Info'!$B$3:$B$200,0),MATCH(Data7[[#Headers],[Other]],'Employee Info'!$C$2:$J$2,0)),"")</f>
        <v/>
      </c>
      <c r="O261" s="19">
        <f>IFERROR((Data7[[#This Row],[Hours:]]*SUM(Data7[[#This Row],[Rate]:[Other]])),"")</f>
        <v>0</v>
      </c>
      <c r="P261" s="7" t="str">
        <f>IF(Data7[[#This Row],[WO'#:]]="","Riley #","WO#")</f>
        <v>WO#</v>
      </c>
      <c r="Q261" s="7">
        <f>IFERROR(WEEKNUM(Data7[[#This Row],[Date:]]),"")</f>
        <v>9</v>
      </c>
      <c r="R261" s="6">
        <f t="shared" si="12"/>
        <v>45347</v>
      </c>
      <c r="S261" s="6">
        <f>Data7[[#This Row],[Week Start]]+7</f>
        <v>45354</v>
      </c>
      <c r="T261" s="7" t="str">
        <f t="shared" si="13"/>
        <v>2/25/2024 - 3/3/2024</v>
      </c>
      <c r="U261" s="7" t="str">
        <f t="shared" si="14"/>
        <v>Time Card</v>
      </c>
      <c r="V261" s="8" t="str">
        <f>RIGHT(TEXT(Data7[[#This Row],[Date:]],"mmddyyyy"),4)</f>
        <v>2024</v>
      </c>
      <c r="W261" s="8" t="str">
        <f>MID(TEXT(Data7[[#This Row],[Date:]],"mmddyyyy"),3,2)</f>
        <v>29</v>
      </c>
      <c r="X261" s="8" t="str">
        <f>LEFT(TEXT(Data7[[#This Row],[Date:]],"mmddyyyy"),2)</f>
        <v>02</v>
      </c>
      <c r="Y261" s="6">
        <f>DATE(Data7[[#This Row],[Year]],Data7[[#This Row],[Month]],Data7[[#This Row],[Day]])</f>
        <v>45351</v>
      </c>
    </row>
    <row r="262" spans="1:25">
      <c r="A262" s="5">
        <v>45352.560171874997</v>
      </c>
      <c r="B262" s="7" t="s">
        <v>35</v>
      </c>
      <c r="C262" s="6" t="s">
        <v>243</v>
      </c>
      <c r="D262" s="7" t="s">
        <v>244</v>
      </c>
      <c r="E262" s="8">
        <v>8</v>
      </c>
      <c r="F262" s="7">
        <v>7053278</v>
      </c>
      <c r="G262" s="7" t="s">
        <v>68</v>
      </c>
      <c r="H262" s="7" t="s">
        <v>69</v>
      </c>
      <c r="I262" s="7" t="s">
        <v>44</v>
      </c>
      <c r="J262" s="19" t="str">
        <f>IFERROR(INDEX('Employee Info'!$C$3:$E$200,MATCH(Data7[[#This Row],[Name:]],'Employee Info'!$B$3:$B$200,0),MATCH(Data7[[#This Row],[Hours Type:]],'Employee Info'!$C$2:$E$2,0)),"")</f>
        <v/>
      </c>
      <c r="K262" s="19" t="str">
        <f>IFERROR(INDEX('Employee Info'!$C$3:$J$200,MATCH(Data7[[#This Row],[Name:]],'Employee Info'!$B$3:$B$200,0),MATCH(Data7[[#Headers],[Truck]],'Employee Info'!$C$2:$J$2,0)),"")</f>
        <v/>
      </c>
      <c r="L262" s="19" t="str">
        <f>IFERROR(INDEX('Employee Info'!$C$3:$J$200,MATCH(Data7[[#This Row],[Name:]],'Employee Info'!$B$3:$B$200,0),MATCH(Data7[[#Headers],[Phone]],'Employee Info'!$C$2:$J$2,0)),"")</f>
        <v/>
      </c>
      <c r="M262" s="19" t="str">
        <f>IFERROR(INDEX('Employee Info'!$C$3:$J$200,MATCH(Data7[[#This Row],[Name:]],'Employee Info'!$B$3:$B$200,0),MATCH(Data7[[#Headers],[Tech]],'Employee Info'!$C$2:$J$2,0)),"")</f>
        <v/>
      </c>
      <c r="N262" s="19" t="str">
        <f>IFERROR(INDEX('Employee Info'!$C$3:$J$200,MATCH(Data7[[#This Row],[Name:]],'Employee Info'!$B$3:$B$200,0),MATCH(Data7[[#Headers],[Other]],'Employee Info'!$C$2:$J$2,0)),"")</f>
        <v/>
      </c>
      <c r="O262" s="19">
        <f>IFERROR((Data7[[#This Row],[Hours:]]*SUM(Data7[[#This Row],[Rate]:[Other]])),"")</f>
        <v>0</v>
      </c>
      <c r="P262" s="7" t="str">
        <f>IF(Data7[[#This Row],[WO'#:]]="","Riley #","WO#")</f>
        <v>WO#</v>
      </c>
      <c r="Q262" s="7">
        <f>IFERROR(WEEKNUM(Data7[[#This Row],[Date:]]),"")</f>
        <v>9</v>
      </c>
      <c r="R262" s="6">
        <f t="shared" si="12"/>
        <v>45347</v>
      </c>
      <c r="S262" s="6">
        <f>Data7[[#This Row],[Week Start]]+7</f>
        <v>45354</v>
      </c>
      <c r="T262" s="7" t="str">
        <f t="shared" si="13"/>
        <v>2/25/2024 - 3/3/2024</v>
      </c>
      <c r="U262" s="7" t="str">
        <f t="shared" si="14"/>
        <v>Time Card</v>
      </c>
      <c r="V262" s="8" t="str">
        <f>RIGHT(TEXT(Data7[[#This Row],[Date:]],"mmddyyyy"),4)</f>
        <v>2024</v>
      </c>
      <c r="W262" s="8" t="str">
        <f>MID(TEXT(Data7[[#This Row],[Date:]],"mmddyyyy"),3,2)</f>
        <v>29</v>
      </c>
      <c r="X262" s="8" t="str">
        <f>LEFT(TEXT(Data7[[#This Row],[Date:]],"mmddyyyy"),2)</f>
        <v>02</v>
      </c>
      <c r="Y262" s="6">
        <f>DATE(Data7[[#This Row],[Year]],Data7[[#This Row],[Month]],Data7[[#This Row],[Day]])</f>
        <v>45351</v>
      </c>
    </row>
    <row r="263" spans="1:25">
      <c r="A263" s="5">
        <v>45352.241663194443</v>
      </c>
      <c r="B263" s="7" t="s">
        <v>31</v>
      </c>
      <c r="C263" s="6" t="s">
        <v>243</v>
      </c>
      <c r="D263" s="7" t="s">
        <v>238</v>
      </c>
      <c r="E263" s="8">
        <v>8</v>
      </c>
      <c r="F263" s="7" t="s">
        <v>68</v>
      </c>
      <c r="G263" s="7" t="s">
        <v>68</v>
      </c>
      <c r="H263" s="7" t="s">
        <v>62</v>
      </c>
      <c r="I263" s="7" t="s">
        <v>44</v>
      </c>
      <c r="J263" s="19" t="str">
        <f>IFERROR(INDEX('Employee Info'!$C$3:$E$200,MATCH(Data7[[#This Row],[Name:]],'Employee Info'!$B$3:$B$200,0),MATCH(Data7[[#This Row],[Hours Type:]],'Employee Info'!$C$2:$E$2,0)),"")</f>
        <v/>
      </c>
      <c r="K263" s="19" t="str">
        <f>IFERROR(INDEX('Employee Info'!$C$3:$J$200,MATCH(Data7[[#This Row],[Name:]],'Employee Info'!$B$3:$B$200,0),MATCH(Data7[[#Headers],[Truck]],'Employee Info'!$C$2:$J$2,0)),"")</f>
        <v/>
      </c>
      <c r="L263" s="19" t="str">
        <f>IFERROR(INDEX('Employee Info'!$C$3:$J$200,MATCH(Data7[[#This Row],[Name:]],'Employee Info'!$B$3:$B$200,0),MATCH(Data7[[#Headers],[Phone]],'Employee Info'!$C$2:$J$2,0)),"")</f>
        <v/>
      </c>
      <c r="M263" s="19" t="str">
        <f>IFERROR(INDEX('Employee Info'!$C$3:$J$200,MATCH(Data7[[#This Row],[Name:]],'Employee Info'!$B$3:$B$200,0),MATCH(Data7[[#Headers],[Tech]],'Employee Info'!$C$2:$J$2,0)),"")</f>
        <v/>
      </c>
      <c r="N263" s="19" t="str">
        <f>IFERROR(INDEX('Employee Info'!$C$3:$J$200,MATCH(Data7[[#This Row],[Name:]],'Employee Info'!$B$3:$B$200,0),MATCH(Data7[[#Headers],[Other]],'Employee Info'!$C$2:$J$2,0)),"")</f>
        <v/>
      </c>
      <c r="O263" s="19">
        <f>IFERROR((Data7[[#This Row],[Hours:]]*SUM(Data7[[#This Row],[Rate]:[Other]])),"")</f>
        <v>0</v>
      </c>
      <c r="P263" s="7" t="str">
        <f>IF(Data7[[#This Row],[WO'#:]]="","Riley #","WO#")</f>
        <v>Riley #</v>
      </c>
      <c r="Q263" s="7">
        <f>IFERROR(WEEKNUM(Data7[[#This Row],[Date:]]),"")</f>
        <v>9</v>
      </c>
      <c r="R263" s="6">
        <f t="shared" si="12"/>
        <v>45347</v>
      </c>
      <c r="S263" s="6">
        <f>Data7[[#This Row],[Week Start]]+7</f>
        <v>45354</v>
      </c>
      <c r="T263" s="7" t="str">
        <f t="shared" si="13"/>
        <v>2/25/2024 - 3/3/2024</v>
      </c>
      <c r="U263" s="7" t="str">
        <f t="shared" si="14"/>
        <v>Time Card</v>
      </c>
      <c r="V263" s="8" t="str">
        <f>RIGHT(TEXT(Data7[[#This Row],[Date:]],"mmddyyyy"),4)</f>
        <v>2024</v>
      </c>
      <c r="W263" s="8" t="str">
        <f>MID(TEXT(Data7[[#This Row],[Date:]],"mmddyyyy"),3,2)</f>
        <v>29</v>
      </c>
      <c r="X263" s="8" t="str">
        <f>LEFT(TEXT(Data7[[#This Row],[Date:]],"mmddyyyy"),2)</f>
        <v>02</v>
      </c>
      <c r="Y263" s="6">
        <f>DATE(Data7[[#This Row],[Year]],Data7[[#This Row],[Month]],Data7[[#This Row],[Day]])</f>
        <v>45351</v>
      </c>
    </row>
    <row r="264" spans="1:25">
      <c r="A264" s="5">
        <v>45352.516658796296</v>
      </c>
      <c r="B264" s="7" t="s">
        <v>66</v>
      </c>
      <c r="C264" s="6" t="s">
        <v>243</v>
      </c>
      <c r="D264" s="7" t="s">
        <v>242</v>
      </c>
      <c r="E264" s="8">
        <v>4</v>
      </c>
      <c r="F264" s="7" t="s">
        <v>68</v>
      </c>
      <c r="G264" s="7" t="s">
        <v>68</v>
      </c>
      <c r="H264" s="7" t="s">
        <v>62</v>
      </c>
      <c r="I264" s="7" t="s">
        <v>44</v>
      </c>
      <c r="J264" s="19" t="str">
        <f>IFERROR(INDEX('Employee Info'!$C$3:$E$200,MATCH(Data7[[#This Row],[Name:]],'Employee Info'!$B$3:$B$200,0),MATCH(Data7[[#This Row],[Hours Type:]],'Employee Info'!$C$2:$E$2,0)),"")</f>
        <v/>
      </c>
      <c r="K264" s="19" t="str">
        <f>IFERROR(INDEX('Employee Info'!$C$3:$J$200,MATCH(Data7[[#This Row],[Name:]],'Employee Info'!$B$3:$B$200,0),MATCH(Data7[[#Headers],[Truck]],'Employee Info'!$C$2:$J$2,0)),"")</f>
        <v/>
      </c>
      <c r="L264" s="19" t="str">
        <f>IFERROR(INDEX('Employee Info'!$C$3:$J$200,MATCH(Data7[[#This Row],[Name:]],'Employee Info'!$B$3:$B$200,0),MATCH(Data7[[#Headers],[Phone]],'Employee Info'!$C$2:$J$2,0)),"")</f>
        <v/>
      </c>
      <c r="M264" s="19" t="str">
        <f>IFERROR(INDEX('Employee Info'!$C$3:$J$200,MATCH(Data7[[#This Row],[Name:]],'Employee Info'!$B$3:$B$200,0),MATCH(Data7[[#Headers],[Tech]],'Employee Info'!$C$2:$J$2,0)),"")</f>
        <v/>
      </c>
      <c r="N264" s="19" t="str">
        <f>IFERROR(INDEX('Employee Info'!$C$3:$J$200,MATCH(Data7[[#This Row],[Name:]],'Employee Info'!$B$3:$B$200,0),MATCH(Data7[[#Headers],[Other]],'Employee Info'!$C$2:$J$2,0)),"")</f>
        <v/>
      </c>
      <c r="O264" s="19">
        <f>IFERROR((Data7[[#This Row],[Hours:]]*SUM(Data7[[#This Row],[Rate]:[Other]])),"")</f>
        <v>0</v>
      </c>
      <c r="P264" s="7" t="str">
        <f>IF(Data7[[#This Row],[WO'#:]]="","Riley #","WO#")</f>
        <v>Riley #</v>
      </c>
      <c r="Q264" s="7">
        <f>IFERROR(WEEKNUM(Data7[[#This Row],[Date:]]),"")</f>
        <v>9</v>
      </c>
      <c r="R264" s="6">
        <f t="shared" si="12"/>
        <v>45347</v>
      </c>
      <c r="S264" s="6">
        <f>Data7[[#This Row],[Week Start]]+7</f>
        <v>45354</v>
      </c>
      <c r="T264" s="7" t="str">
        <f t="shared" si="13"/>
        <v>2/25/2024 - 3/3/2024</v>
      </c>
      <c r="U264" s="7" t="str">
        <f t="shared" si="14"/>
        <v>Time Card</v>
      </c>
      <c r="V264" s="8" t="str">
        <f>RIGHT(TEXT(Data7[[#This Row],[Date:]],"mmddyyyy"),4)</f>
        <v>2024</v>
      </c>
      <c r="W264" s="8" t="str">
        <f>MID(TEXT(Data7[[#This Row],[Date:]],"mmddyyyy"),3,2)</f>
        <v>29</v>
      </c>
      <c r="X264" s="8" t="str">
        <f>LEFT(TEXT(Data7[[#This Row],[Date:]],"mmddyyyy"),2)</f>
        <v>02</v>
      </c>
      <c r="Y264" s="6">
        <f>DATE(Data7[[#This Row],[Year]],Data7[[#This Row],[Month]],Data7[[#This Row],[Day]])</f>
        <v>45351</v>
      </c>
    </row>
    <row r="265" spans="1:25">
      <c r="A265" s="5">
        <v>45352.561398611113</v>
      </c>
      <c r="B265" s="7" t="s">
        <v>35</v>
      </c>
      <c r="C265" s="6" t="s">
        <v>271</v>
      </c>
      <c r="D265" s="7" t="s">
        <v>272</v>
      </c>
      <c r="E265" s="8">
        <v>2</v>
      </c>
      <c r="F265" s="7">
        <v>6984733</v>
      </c>
      <c r="G265" s="7" t="s">
        <v>68</v>
      </c>
      <c r="H265" s="7" t="s">
        <v>69</v>
      </c>
      <c r="I265" s="7" t="s">
        <v>44</v>
      </c>
      <c r="J265" s="19" t="str">
        <f>IFERROR(INDEX('Employee Info'!$C$3:$E$200,MATCH(Data7[[#This Row],[Name:]],'Employee Info'!$B$3:$B$200,0),MATCH(Data7[[#This Row],[Hours Type:]],'Employee Info'!$C$2:$E$2,0)),"")</f>
        <v/>
      </c>
      <c r="K265" s="19" t="str">
        <f>IFERROR(INDEX('Employee Info'!$C$3:$J$200,MATCH(Data7[[#This Row],[Name:]],'Employee Info'!$B$3:$B$200,0),MATCH(Data7[[#Headers],[Truck]],'Employee Info'!$C$2:$J$2,0)),"")</f>
        <v/>
      </c>
      <c r="L265" s="19" t="str">
        <f>IFERROR(INDEX('Employee Info'!$C$3:$J$200,MATCH(Data7[[#This Row],[Name:]],'Employee Info'!$B$3:$B$200,0),MATCH(Data7[[#Headers],[Phone]],'Employee Info'!$C$2:$J$2,0)),"")</f>
        <v/>
      </c>
      <c r="M265" s="19" t="str">
        <f>IFERROR(INDEX('Employee Info'!$C$3:$J$200,MATCH(Data7[[#This Row],[Name:]],'Employee Info'!$B$3:$B$200,0),MATCH(Data7[[#Headers],[Tech]],'Employee Info'!$C$2:$J$2,0)),"")</f>
        <v/>
      </c>
      <c r="N265" s="19" t="str">
        <f>IFERROR(INDEX('Employee Info'!$C$3:$J$200,MATCH(Data7[[#This Row],[Name:]],'Employee Info'!$B$3:$B$200,0),MATCH(Data7[[#Headers],[Other]],'Employee Info'!$C$2:$J$2,0)),"")</f>
        <v/>
      </c>
      <c r="O265" s="19">
        <f>IFERROR((Data7[[#This Row],[Hours:]]*SUM(Data7[[#This Row],[Rate]:[Other]])),"")</f>
        <v>0</v>
      </c>
      <c r="P265" s="7" t="str">
        <f>IF(Data7[[#This Row],[WO'#:]]="","Riley #","WO#")</f>
        <v>WO#</v>
      </c>
      <c r="Q265" s="7">
        <f>IFERROR(WEEKNUM(Data7[[#This Row],[Date:]]),"")</f>
        <v>9</v>
      </c>
      <c r="R265" s="6">
        <f t="shared" si="12"/>
        <v>45347</v>
      </c>
      <c r="S265" s="6">
        <f>Data7[[#This Row],[Week Start]]+7</f>
        <v>45354</v>
      </c>
      <c r="T265" s="7" t="str">
        <f t="shared" si="13"/>
        <v>2/25/2024 - 3/3/2024</v>
      </c>
      <c r="U265" s="7" t="str">
        <f t="shared" si="14"/>
        <v>Time Card</v>
      </c>
      <c r="V265" s="8" t="str">
        <f>RIGHT(TEXT(Data7[[#This Row],[Date:]],"mmddyyyy"),4)</f>
        <v>2024</v>
      </c>
      <c r="W265" s="8" t="str">
        <f>MID(TEXT(Data7[[#This Row],[Date:]],"mmddyyyy"),3,2)</f>
        <v>01</v>
      </c>
      <c r="X265" s="8" t="str">
        <f>LEFT(TEXT(Data7[[#This Row],[Date:]],"mmddyyyy"),2)</f>
        <v>03</v>
      </c>
      <c r="Y265" s="6">
        <f>DATE(Data7[[#This Row],[Year]],Data7[[#This Row],[Month]],Data7[[#This Row],[Day]])</f>
        <v>45352</v>
      </c>
    </row>
    <row r="266" spans="1:25">
      <c r="A266" s="5">
        <v>45366.297978356481</v>
      </c>
      <c r="B266" s="7" t="s">
        <v>76</v>
      </c>
      <c r="C266" s="6" t="s">
        <v>271</v>
      </c>
      <c r="D266" s="7" t="s">
        <v>156</v>
      </c>
      <c r="E266" s="8">
        <v>2</v>
      </c>
      <c r="F266" s="7">
        <v>6984733</v>
      </c>
      <c r="G266" s="7" t="s">
        <v>68</v>
      </c>
      <c r="H266" s="7" t="s">
        <v>69</v>
      </c>
      <c r="I266" s="7" t="s">
        <v>44</v>
      </c>
      <c r="J266" s="19" t="str">
        <f>IFERROR(INDEX('Employee Info'!$C$3:$E$200,MATCH(Data7[[#This Row],[Name:]],'Employee Info'!$B$3:$B$200,0),MATCH(Data7[[#This Row],[Hours Type:]],'Employee Info'!$C$2:$E$2,0)),"")</f>
        <v/>
      </c>
      <c r="K266" s="19" t="str">
        <f>IFERROR(INDEX('Employee Info'!$C$3:$J$200,MATCH(Data7[[#This Row],[Name:]],'Employee Info'!$B$3:$B$200,0),MATCH(Data7[[#Headers],[Truck]],'Employee Info'!$C$2:$J$2,0)),"")</f>
        <v/>
      </c>
      <c r="L266" s="19" t="str">
        <f>IFERROR(INDEX('Employee Info'!$C$3:$J$200,MATCH(Data7[[#This Row],[Name:]],'Employee Info'!$B$3:$B$200,0),MATCH(Data7[[#Headers],[Phone]],'Employee Info'!$C$2:$J$2,0)),"")</f>
        <v/>
      </c>
      <c r="M266" s="19" t="str">
        <f>IFERROR(INDEX('Employee Info'!$C$3:$J$200,MATCH(Data7[[#This Row],[Name:]],'Employee Info'!$B$3:$B$200,0),MATCH(Data7[[#Headers],[Tech]],'Employee Info'!$C$2:$J$2,0)),"")</f>
        <v/>
      </c>
      <c r="N266" s="19" t="str">
        <f>IFERROR(INDEX('Employee Info'!$C$3:$J$200,MATCH(Data7[[#This Row],[Name:]],'Employee Info'!$B$3:$B$200,0),MATCH(Data7[[#Headers],[Other]],'Employee Info'!$C$2:$J$2,0)),"")</f>
        <v/>
      </c>
      <c r="O266" s="19">
        <f>IFERROR((Data7[[#This Row],[Hours:]]*SUM(Data7[[#This Row],[Rate]:[Other]])),"")</f>
        <v>0</v>
      </c>
      <c r="P266" s="7" t="str">
        <f>IF(Data7[[#This Row],[WO'#:]]="","Riley #","WO#")</f>
        <v>WO#</v>
      </c>
      <c r="Q266" s="7">
        <f>IFERROR(WEEKNUM(Data7[[#This Row],[Date:]]),"")</f>
        <v>9</v>
      </c>
      <c r="R266" s="6">
        <f t="shared" si="12"/>
        <v>45347</v>
      </c>
      <c r="S266" s="6">
        <f>Data7[[#This Row],[Week Start]]+7</f>
        <v>45354</v>
      </c>
      <c r="T266" s="7" t="str">
        <f t="shared" si="13"/>
        <v>2/25/2024 - 3/3/2024</v>
      </c>
      <c r="U266" s="7" t="str">
        <f t="shared" si="14"/>
        <v>Time Card</v>
      </c>
      <c r="V266" s="8" t="str">
        <f>RIGHT(TEXT(Data7[[#This Row],[Date:]],"mmddyyyy"),4)</f>
        <v>2024</v>
      </c>
      <c r="W266" s="8" t="str">
        <f>MID(TEXT(Data7[[#This Row],[Date:]],"mmddyyyy"),3,2)</f>
        <v>01</v>
      </c>
      <c r="X266" s="8" t="str">
        <f>LEFT(TEXT(Data7[[#This Row],[Date:]],"mmddyyyy"),2)</f>
        <v>03</v>
      </c>
      <c r="Y266" s="6">
        <f>DATE(Data7[[#This Row],[Year]],Data7[[#This Row],[Month]],Data7[[#This Row],[Day]])</f>
        <v>45352</v>
      </c>
    </row>
    <row r="267" spans="1:25">
      <c r="A267" s="5">
        <v>45352.520798726851</v>
      </c>
      <c r="B267" s="7" t="s">
        <v>66</v>
      </c>
      <c r="C267" s="6" t="s">
        <v>271</v>
      </c>
      <c r="D267" s="7" t="s">
        <v>222</v>
      </c>
      <c r="E267" s="8">
        <v>1</v>
      </c>
      <c r="F267" s="7">
        <v>7051906</v>
      </c>
      <c r="G267" s="7" t="s">
        <v>68</v>
      </c>
      <c r="H267" s="7" t="s">
        <v>69</v>
      </c>
      <c r="I267" s="7" t="s">
        <v>44</v>
      </c>
      <c r="J267" s="19" t="str">
        <f>IFERROR(INDEX('Employee Info'!$C$3:$E$200,MATCH(Data7[[#This Row],[Name:]],'Employee Info'!$B$3:$B$200,0),MATCH(Data7[[#This Row],[Hours Type:]],'Employee Info'!$C$2:$E$2,0)),"")</f>
        <v/>
      </c>
      <c r="K267" s="19" t="str">
        <f>IFERROR(INDEX('Employee Info'!$C$3:$J$200,MATCH(Data7[[#This Row],[Name:]],'Employee Info'!$B$3:$B$200,0),MATCH(Data7[[#Headers],[Truck]],'Employee Info'!$C$2:$J$2,0)),"")</f>
        <v/>
      </c>
      <c r="L267" s="19" t="str">
        <f>IFERROR(INDEX('Employee Info'!$C$3:$J$200,MATCH(Data7[[#This Row],[Name:]],'Employee Info'!$B$3:$B$200,0),MATCH(Data7[[#Headers],[Phone]],'Employee Info'!$C$2:$J$2,0)),"")</f>
        <v/>
      </c>
      <c r="M267" s="19" t="str">
        <f>IFERROR(INDEX('Employee Info'!$C$3:$J$200,MATCH(Data7[[#This Row],[Name:]],'Employee Info'!$B$3:$B$200,0),MATCH(Data7[[#Headers],[Tech]],'Employee Info'!$C$2:$J$2,0)),"")</f>
        <v/>
      </c>
      <c r="N267" s="19" t="str">
        <f>IFERROR(INDEX('Employee Info'!$C$3:$J$200,MATCH(Data7[[#This Row],[Name:]],'Employee Info'!$B$3:$B$200,0),MATCH(Data7[[#Headers],[Other]],'Employee Info'!$C$2:$J$2,0)),"")</f>
        <v/>
      </c>
      <c r="O267" s="19">
        <f>IFERROR((Data7[[#This Row],[Hours:]]*SUM(Data7[[#This Row],[Rate]:[Other]])),"")</f>
        <v>0</v>
      </c>
      <c r="P267" s="7" t="str">
        <f>IF(Data7[[#This Row],[WO'#:]]="","Riley #","WO#")</f>
        <v>WO#</v>
      </c>
      <c r="Q267" s="7">
        <f>IFERROR(WEEKNUM(Data7[[#This Row],[Date:]]),"")</f>
        <v>9</v>
      </c>
      <c r="R267" s="6">
        <f t="shared" si="12"/>
        <v>45347</v>
      </c>
      <c r="S267" s="6">
        <f>Data7[[#This Row],[Week Start]]+7</f>
        <v>45354</v>
      </c>
      <c r="T267" s="7" t="str">
        <f t="shared" si="13"/>
        <v>2/25/2024 - 3/3/2024</v>
      </c>
      <c r="U267" s="7" t="str">
        <f t="shared" si="14"/>
        <v>Time Card</v>
      </c>
      <c r="V267" s="8" t="str">
        <f>RIGHT(TEXT(Data7[[#This Row],[Date:]],"mmddyyyy"),4)</f>
        <v>2024</v>
      </c>
      <c r="W267" s="8" t="str">
        <f>MID(TEXT(Data7[[#This Row],[Date:]],"mmddyyyy"),3,2)</f>
        <v>01</v>
      </c>
      <c r="X267" s="8" t="str">
        <f>LEFT(TEXT(Data7[[#This Row],[Date:]],"mmddyyyy"),2)</f>
        <v>03</v>
      </c>
      <c r="Y267" s="6">
        <f>DATE(Data7[[#This Row],[Year]],Data7[[#This Row],[Month]],Data7[[#This Row],[Day]])</f>
        <v>45352</v>
      </c>
    </row>
    <row r="268" spans="1:25">
      <c r="A268" s="5">
        <v>45352.560860185185</v>
      </c>
      <c r="B268" s="7" t="s">
        <v>35</v>
      </c>
      <c r="C268" s="6" t="s">
        <v>271</v>
      </c>
      <c r="D268" s="7" t="s">
        <v>273</v>
      </c>
      <c r="E268" s="8">
        <v>1</v>
      </c>
      <c r="F268" s="7">
        <v>7051906</v>
      </c>
      <c r="G268" s="7" t="s">
        <v>68</v>
      </c>
      <c r="H268" s="7" t="s">
        <v>69</v>
      </c>
      <c r="I268" s="7" t="s">
        <v>44</v>
      </c>
      <c r="J268" s="19" t="str">
        <f>IFERROR(INDEX('Employee Info'!$C$3:$E$200,MATCH(Data7[[#This Row],[Name:]],'Employee Info'!$B$3:$B$200,0),MATCH(Data7[[#This Row],[Hours Type:]],'Employee Info'!$C$2:$E$2,0)),"")</f>
        <v/>
      </c>
      <c r="K268" s="19" t="str">
        <f>IFERROR(INDEX('Employee Info'!$C$3:$J$200,MATCH(Data7[[#This Row],[Name:]],'Employee Info'!$B$3:$B$200,0),MATCH(Data7[[#Headers],[Truck]],'Employee Info'!$C$2:$J$2,0)),"")</f>
        <v/>
      </c>
      <c r="L268" s="19" t="str">
        <f>IFERROR(INDEX('Employee Info'!$C$3:$J$200,MATCH(Data7[[#This Row],[Name:]],'Employee Info'!$B$3:$B$200,0),MATCH(Data7[[#Headers],[Phone]],'Employee Info'!$C$2:$J$2,0)),"")</f>
        <v/>
      </c>
      <c r="M268" s="19" t="str">
        <f>IFERROR(INDEX('Employee Info'!$C$3:$J$200,MATCH(Data7[[#This Row],[Name:]],'Employee Info'!$B$3:$B$200,0),MATCH(Data7[[#Headers],[Tech]],'Employee Info'!$C$2:$J$2,0)),"")</f>
        <v/>
      </c>
      <c r="N268" s="19" t="str">
        <f>IFERROR(INDEX('Employee Info'!$C$3:$J$200,MATCH(Data7[[#This Row],[Name:]],'Employee Info'!$B$3:$B$200,0),MATCH(Data7[[#Headers],[Other]],'Employee Info'!$C$2:$J$2,0)),"")</f>
        <v/>
      </c>
      <c r="O268" s="19">
        <f>IFERROR((Data7[[#This Row],[Hours:]]*SUM(Data7[[#This Row],[Rate]:[Other]])),"")</f>
        <v>0</v>
      </c>
      <c r="P268" s="7" t="str">
        <f>IF(Data7[[#This Row],[WO'#:]]="","Riley #","WO#")</f>
        <v>WO#</v>
      </c>
      <c r="Q268" s="7">
        <f>IFERROR(WEEKNUM(Data7[[#This Row],[Date:]]),"")</f>
        <v>9</v>
      </c>
      <c r="R268" s="6">
        <f t="shared" si="12"/>
        <v>45347</v>
      </c>
      <c r="S268" s="6">
        <f>Data7[[#This Row],[Week Start]]+7</f>
        <v>45354</v>
      </c>
      <c r="T268" s="7" t="str">
        <f t="shared" si="13"/>
        <v>2/25/2024 - 3/3/2024</v>
      </c>
      <c r="U268" s="7" t="str">
        <f t="shared" si="14"/>
        <v>Time Card</v>
      </c>
      <c r="V268" s="8" t="str">
        <f>RIGHT(TEXT(Data7[[#This Row],[Date:]],"mmddyyyy"),4)</f>
        <v>2024</v>
      </c>
      <c r="W268" s="8" t="str">
        <f>MID(TEXT(Data7[[#This Row],[Date:]],"mmddyyyy"),3,2)</f>
        <v>01</v>
      </c>
      <c r="X268" s="8" t="str">
        <f>LEFT(TEXT(Data7[[#This Row],[Date:]],"mmddyyyy"),2)</f>
        <v>03</v>
      </c>
      <c r="Y268" s="6">
        <f>DATE(Data7[[#This Row],[Year]],Data7[[#This Row],[Month]],Data7[[#This Row],[Day]])</f>
        <v>45352</v>
      </c>
    </row>
    <row r="269" spans="1:25">
      <c r="A269" s="5">
        <v>45352.518711111108</v>
      </c>
      <c r="B269" s="7" t="s">
        <v>66</v>
      </c>
      <c r="C269" s="6" t="s">
        <v>271</v>
      </c>
      <c r="D269" s="7" t="s">
        <v>241</v>
      </c>
      <c r="E269" s="8">
        <v>2</v>
      </c>
      <c r="F269" s="7">
        <v>7053278</v>
      </c>
      <c r="G269" s="7" t="s">
        <v>68</v>
      </c>
      <c r="H269" s="7" t="s">
        <v>69</v>
      </c>
      <c r="I269" s="7" t="s">
        <v>44</v>
      </c>
      <c r="J269" s="19" t="str">
        <f>IFERROR(INDEX('Employee Info'!$C$3:$E$200,MATCH(Data7[[#This Row],[Name:]],'Employee Info'!$B$3:$B$200,0),MATCH(Data7[[#This Row],[Hours Type:]],'Employee Info'!$C$2:$E$2,0)),"")</f>
        <v/>
      </c>
      <c r="K269" s="19" t="str">
        <f>IFERROR(INDEX('Employee Info'!$C$3:$J$200,MATCH(Data7[[#This Row],[Name:]],'Employee Info'!$B$3:$B$200,0),MATCH(Data7[[#Headers],[Truck]],'Employee Info'!$C$2:$J$2,0)),"")</f>
        <v/>
      </c>
      <c r="L269" s="19" t="str">
        <f>IFERROR(INDEX('Employee Info'!$C$3:$J$200,MATCH(Data7[[#This Row],[Name:]],'Employee Info'!$B$3:$B$200,0),MATCH(Data7[[#Headers],[Phone]],'Employee Info'!$C$2:$J$2,0)),"")</f>
        <v/>
      </c>
      <c r="M269" s="19" t="str">
        <f>IFERROR(INDEX('Employee Info'!$C$3:$J$200,MATCH(Data7[[#This Row],[Name:]],'Employee Info'!$B$3:$B$200,0),MATCH(Data7[[#Headers],[Tech]],'Employee Info'!$C$2:$J$2,0)),"")</f>
        <v/>
      </c>
      <c r="N269" s="19" t="str">
        <f>IFERROR(INDEX('Employee Info'!$C$3:$J$200,MATCH(Data7[[#This Row],[Name:]],'Employee Info'!$B$3:$B$200,0),MATCH(Data7[[#Headers],[Other]],'Employee Info'!$C$2:$J$2,0)),"")</f>
        <v/>
      </c>
      <c r="O269" s="19">
        <f>IFERROR((Data7[[#This Row],[Hours:]]*SUM(Data7[[#This Row],[Rate]:[Other]])),"")</f>
        <v>0</v>
      </c>
      <c r="P269" s="7" t="str">
        <f>IF(Data7[[#This Row],[WO'#:]]="","Riley #","WO#")</f>
        <v>WO#</v>
      </c>
      <c r="Q269" s="7">
        <f>IFERROR(WEEKNUM(Data7[[#This Row],[Date:]]),"")</f>
        <v>9</v>
      </c>
      <c r="R269" s="6">
        <f t="shared" si="12"/>
        <v>45347</v>
      </c>
      <c r="S269" s="6">
        <f>Data7[[#This Row],[Week Start]]+7</f>
        <v>45354</v>
      </c>
      <c r="T269" s="7" t="str">
        <f t="shared" si="13"/>
        <v>2/25/2024 - 3/3/2024</v>
      </c>
      <c r="U269" s="7" t="str">
        <f t="shared" si="14"/>
        <v>Time Card</v>
      </c>
      <c r="V269" s="8" t="str">
        <f>RIGHT(TEXT(Data7[[#This Row],[Date:]],"mmddyyyy"),4)</f>
        <v>2024</v>
      </c>
      <c r="W269" s="8" t="str">
        <f>MID(TEXT(Data7[[#This Row],[Date:]],"mmddyyyy"),3,2)</f>
        <v>01</v>
      </c>
      <c r="X269" s="8" t="str">
        <f>LEFT(TEXT(Data7[[#This Row],[Date:]],"mmddyyyy"),2)</f>
        <v>03</v>
      </c>
      <c r="Y269" s="6">
        <f>DATE(Data7[[#This Row],[Year]],Data7[[#This Row],[Month]],Data7[[#This Row],[Day]])</f>
        <v>45352</v>
      </c>
    </row>
    <row r="270" spans="1:25">
      <c r="A270" s="5">
        <v>45352.560392708336</v>
      </c>
      <c r="B270" s="7" t="s">
        <v>35</v>
      </c>
      <c r="C270" s="6" t="s">
        <v>271</v>
      </c>
      <c r="D270" s="7" t="s">
        <v>244</v>
      </c>
      <c r="E270" s="8">
        <v>5</v>
      </c>
      <c r="F270" s="7">
        <v>7053278</v>
      </c>
      <c r="G270" s="7" t="s">
        <v>68</v>
      </c>
      <c r="H270" s="7" t="s">
        <v>69</v>
      </c>
      <c r="I270" s="7" t="s">
        <v>44</v>
      </c>
      <c r="J270" s="19" t="str">
        <f>IFERROR(INDEX('Employee Info'!$C$3:$E$200,MATCH(Data7[[#This Row],[Name:]],'Employee Info'!$B$3:$B$200,0),MATCH(Data7[[#This Row],[Hours Type:]],'Employee Info'!$C$2:$E$2,0)),"")</f>
        <v/>
      </c>
      <c r="K270" s="19" t="str">
        <f>IFERROR(INDEX('Employee Info'!$C$3:$J$200,MATCH(Data7[[#This Row],[Name:]],'Employee Info'!$B$3:$B$200,0),MATCH(Data7[[#Headers],[Truck]],'Employee Info'!$C$2:$J$2,0)),"")</f>
        <v/>
      </c>
      <c r="L270" s="19" t="str">
        <f>IFERROR(INDEX('Employee Info'!$C$3:$J$200,MATCH(Data7[[#This Row],[Name:]],'Employee Info'!$B$3:$B$200,0),MATCH(Data7[[#Headers],[Phone]],'Employee Info'!$C$2:$J$2,0)),"")</f>
        <v/>
      </c>
      <c r="M270" s="19" t="str">
        <f>IFERROR(INDEX('Employee Info'!$C$3:$J$200,MATCH(Data7[[#This Row],[Name:]],'Employee Info'!$B$3:$B$200,0),MATCH(Data7[[#Headers],[Tech]],'Employee Info'!$C$2:$J$2,0)),"")</f>
        <v/>
      </c>
      <c r="N270" s="19" t="str">
        <f>IFERROR(INDEX('Employee Info'!$C$3:$J$200,MATCH(Data7[[#This Row],[Name:]],'Employee Info'!$B$3:$B$200,0),MATCH(Data7[[#Headers],[Other]],'Employee Info'!$C$2:$J$2,0)),"")</f>
        <v/>
      </c>
      <c r="O270" s="19">
        <f>IFERROR((Data7[[#This Row],[Hours:]]*SUM(Data7[[#This Row],[Rate]:[Other]])),"")</f>
        <v>0</v>
      </c>
      <c r="P270" s="7" t="str">
        <f>IF(Data7[[#This Row],[WO'#:]]="","Riley #","WO#")</f>
        <v>WO#</v>
      </c>
      <c r="Q270" s="7">
        <f>IFERROR(WEEKNUM(Data7[[#This Row],[Date:]]),"")</f>
        <v>9</v>
      </c>
      <c r="R270" s="6">
        <f t="shared" si="12"/>
        <v>45347</v>
      </c>
      <c r="S270" s="6">
        <f>Data7[[#This Row],[Week Start]]+7</f>
        <v>45354</v>
      </c>
      <c r="T270" s="7" t="str">
        <f t="shared" si="13"/>
        <v>2/25/2024 - 3/3/2024</v>
      </c>
      <c r="U270" s="7" t="str">
        <f t="shared" si="14"/>
        <v>Time Card</v>
      </c>
      <c r="V270" s="8" t="str">
        <f>RIGHT(TEXT(Data7[[#This Row],[Date:]],"mmddyyyy"),4)</f>
        <v>2024</v>
      </c>
      <c r="W270" s="8" t="str">
        <f>MID(TEXT(Data7[[#This Row],[Date:]],"mmddyyyy"),3,2)</f>
        <v>01</v>
      </c>
      <c r="X270" s="8" t="str">
        <f>LEFT(TEXT(Data7[[#This Row],[Date:]],"mmddyyyy"),2)</f>
        <v>03</v>
      </c>
      <c r="Y270" s="6">
        <f>DATE(Data7[[#This Row],[Year]],Data7[[#This Row],[Month]],Data7[[#This Row],[Day]])</f>
        <v>45352</v>
      </c>
    </row>
    <row r="271" spans="1:25">
      <c r="A271" s="5">
        <v>45352.399187731484</v>
      </c>
      <c r="B271" s="7" t="s">
        <v>31</v>
      </c>
      <c r="C271" s="6" t="s">
        <v>271</v>
      </c>
      <c r="D271" s="7" t="s">
        <v>238</v>
      </c>
      <c r="E271" s="8">
        <v>8</v>
      </c>
      <c r="F271" s="7" t="s">
        <v>68</v>
      </c>
      <c r="G271" s="7" t="s">
        <v>68</v>
      </c>
      <c r="H271" s="7" t="s">
        <v>62</v>
      </c>
      <c r="I271" s="7" t="s">
        <v>44</v>
      </c>
      <c r="J271" s="19" t="str">
        <f>IFERROR(INDEX('Employee Info'!$C$3:$E$200,MATCH(Data7[[#This Row],[Name:]],'Employee Info'!$B$3:$B$200,0),MATCH(Data7[[#This Row],[Hours Type:]],'Employee Info'!$C$2:$E$2,0)),"")</f>
        <v/>
      </c>
      <c r="K271" s="19" t="str">
        <f>IFERROR(INDEX('Employee Info'!$C$3:$J$200,MATCH(Data7[[#This Row],[Name:]],'Employee Info'!$B$3:$B$200,0),MATCH(Data7[[#Headers],[Truck]],'Employee Info'!$C$2:$J$2,0)),"")</f>
        <v/>
      </c>
      <c r="L271" s="19" t="str">
        <f>IFERROR(INDEX('Employee Info'!$C$3:$J$200,MATCH(Data7[[#This Row],[Name:]],'Employee Info'!$B$3:$B$200,0),MATCH(Data7[[#Headers],[Phone]],'Employee Info'!$C$2:$J$2,0)),"")</f>
        <v/>
      </c>
      <c r="M271" s="19" t="str">
        <f>IFERROR(INDEX('Employee Info'!$C$3:$J$200,MATCH(Data7[[#This Row],[Name:]],'Employee Info'!$B$3:$B$200,0),MATCH(Data7[[#Headers],[Tech]],'Employee Info'!$C$2:$J$2,0)),"")</f>
        <v/>
      </c>
      <c r="N271" s="19" t="str">
        <f>IFERROR(INDEX('Employee Info'!$C$3:$J$200,MATCH(Data7[[#This Row],[Name:]],'Employee Info'!$B$3:$B$200,0),MATCH(Data7[[#Headers],[Other]],'Employee Info'!$C$2:$J$2,0)),"")</f>
        <v/>
      </c>
      <c r="O271" s="19">
        <f>IFERROR((Data7[[#This Row],[Hours:]]*SUM(Data7[[#This Row],[Rate]:[Other]])),"")</f>
        <v>0</v>
      </c>
      <c r="P271" s="7" t="str">
        <f>IF(Data7[[#This Row],[WO'#:]]="","Riley #","WO#")</f>
        <v>Riley #</v>
      </c>
      <c r="Q271" s="7">
        <f>IFERROR(WEEKNUM(Data7[[#This Row],[Date:]]),"")</f>
        <v>9</v>
      </c>
      <c r="R271" s="6">
        <f t="shared" si="12"/>
        <v>45347</v>
      </c>
      <c r="S271" s="6">
        <f>Data7[[#This Row],[Week Start]]+7</f>
        <v>45354</v>
      </c>
      <c r="T271" s="7" t="str">
        <f t="shared" si="13"/>
        <v>2/25/2024 - 3/3/2024</v>
      </c>
      <c r="U271" s="7" t="str">
        <f t="shared" si="14"/>
        <v>Time Card</v>
      </c>
      <c r="V271" s="8" t="str">
        <f>RIGHT(TEXT(Data7[[#This Row],[Date:]],"mmddyyyy"),4)</f>
        <v>2024</v>
      </c>
      <c r="W271" s="8" t="str">
        <f>MID(TEXT(Data7[[#This Row],[Date:]],"mmddyyyy"),3,2)</f>
        <v>01</v>
      </c>
      <c r="X271" s="8" t="str">
        <f>LEFT(TEXT(Data7[[#This Row],[Date:]],"mmddyyyy"),2)</f>
        <v>03</v>
      </c>
      <c r="Y271" s="6">
        <f>DATE(Data7[[#This Row],[Year]],Data7[[#This Row],[Month]],Data7[[#This Row],[Day]])</f>
        <v>45352</v>
      </c>
    </row>
    <row r="272" spans="1:25">
      <c r="A272" s="5">
        <v>45352.516344328702</v>
      </c>
      <c r="B272" s="7" t="s">
        <v>66</v>
      </c>
      <c r="C272" s="6" t="s">
        <v>271</v>
      </c>
      <c r="D272" s="7" t="s">
        <v>242</v>
      </c>
      <c r="E272" s="8">
        <v>5</v>
      </c>
      <c r="F272" s="7" t="s">
        <v>68</v>
      </c>
      <c r="G272" s="7" t="s">
        <v>68</v>
      </c>
      <c r="H272" s="7" t="s">
        <v>62</v>
      </c>
      <c r="I272" s="7" t="s">
        <v>44</v>
      </c>
      <c r="J272" s="19" t="str">
        <f>IFERROR(INDEX('Employee Info'!$C$3:$E$200,MATCH(Data7[[#This Row],[Name:]],'Employee Info'!$B$3:$B$200,0),MATCH(Data7[[#This Row],[Hours Type:]],'Employee Info'!$C$2:$E$2,0)),"")</f>
        <v/>
      </c>
      <c r="K272" s="19" t="str">
        <f>IFERROR(INDEX('Employee Info'!$C$3:$J$200,MATCH(Data7[[#This Row],[Name:]],'Employee Info'!$B$3:$B$200,0),MATCH(Data7[[#Headers],[Truck]],'Employee Info'!$C$2:$J$2,0)),"")</f>
        <v/>
      </c>
      <c r="L272" s="19" t="str">
        <f>IFERROR(INDEX('Employee Info'!$C$3:$J$200,MATCH(Data7[[#This Row],[Name:]],'Employee Info'!$B$3:$B$200,0),MATCH(Data7[[#Headers],[Phone]],'Employee Info'!$C$2:$J$2,0)),"")</f>
        <v/>
      </c>
      <c r="M272" s="19" t="str">
        <f>IFERROR(INDEX('Employee Info'!$C$3:$J$200,MATCH(Data7[[#This Row],[Name:]],'Employee Info'!$B$3:$B$200,0),MATCH(Data7[[#Headers],[Tech]],'Employee Info'!$C$2:$J$2,0)),"")</f>
        <v/>
      </c>
      <c r="N272" s="19" t="str">
        <f>IFERROR(INDEX('Employee Info'!$C$3:$J$200,MATCH(Data7[[#This Row],[Name:]],'Employee Info'!$B$3:$B$200,0),MATCH(Data7[[#Headers],[Other]],'Employee Info'!$C$2:$J$2,0)),"")</f>
        <v/>
      </c>
      <c r="O272" s="19">
        <f>IFERROR((Data7[[#This Row],[Hours:]]*SUM(Data7[[#This Row],[Rate]:[Other]])),"")</f>
        <v>0</v>
      </c>
      <c r="P272" s="7" t="str">
        <f>IF(Data7[[#This Row],[WO'#:]]="","Riley #","WO#")</f>
        <v>Riley #</v>
      </c>
      <c r="Q272" s="7">
        <f>IFERROR(WEEKNUM(Data7[[#This Row],[Date:]]),"")</f>
        <v>9</v>
      </c>
      <c r="R272" s="6">
        <f t="shared" si="12"/>
        <v>45347</v>
      </c>
      <c r="S272" s="6">
        <f>Data7[[#This Row],[Week Start]]+7</f>
        <v>45354</v>
      </c>
      <c r="T272" s="7" t="str">
        <f t="shared" si="13"/>
        <v>2/25/2024 - 3/3/2024</v>
      </c>
      <c r="U272" s="7" t="str">
        <f t="shared" si="14"/>
        <v>Time Card</v>
      </c>
      <c r="V272" s="8" t="str">
        <f>RIGHT(TEXT(Data7[[#This Row],[Date:]],"mmddyyyy"),4)</f>
        <v>2024</v>
      </c>
      <c r="W272" s="8" t="str">
        <f>MID(TEXT(Data7[[#This Row],[Date:]],"mmddyyyy"),3,2)</f>
        <v>01</v>
      </c>
      <c r="X272" s="8" t="str">
        <f>LEFT(TEXT(Data7[[#This Row],[Date:]],"mmddyyyy"),2)</f>
        <v>03</v>
      </c>
      <c r="Y272" s="6">
        <f>DATE(Data7[[#This Row],[Year]],Data7[[#This Row],[Month]],Data7[[#This Row],[Day]])</f>
        <v>45352</v>
      </c>
    </row>
    <row r="273" spans="1:25">
      <c r="A273" s="5">
        <v>45352.563449189816</v>
      </c>
      <c r="B273" s="7" t="s">
        <v>65</v>
      </c>
      <c r="C273" s="6" t="s">
        <v>271</v>
      </c>
      <c r="D273" s="7" t="s">
        <v>232</v>
      </c>
      <c r="E273" s="8">
        <v>8</v>
      </c>
      <c r="F273" s="7" t="s">
        <v>68</v>
      </c>
      <c r="G273" s="7" t="s">
        <v>68</v>
      </c>
      <c r="H273" s="7" t="s">
        <v>64</v>
      </c>
      <c r="I273" s="7" t="s">
        <v>44</v>
      </c>
      <c r="J273" s="19" t="str">
        <f>IFERROR(INDEX('Employee Info'!$C$3:$E$200,MATCH(Data7[[#This Row],[Name:]],'Employee Info'!$B$3:$B$200,0),MATCH(Data7[[#This Row],[Hours Type:]],'Employee Info'!$C$2:$E$2,0)),"")</f>
        <v/>
      </c>
      <c r="K273" s="19" t="str">
        <f>IFERROR(INDEX('Employee Info'!$C$3:$J$200,MATCH(Data7[[#This Row],[Name:]],'Employee Info'!$B$3:$B$200,0),MATCH(Data7[[#Headers],[Truck]],'Employee Info'!$C$2:$J$2,0)),"")</f>
        <v/>
      </c>
      <c r="L273" s="19" t="str">
        <f>IFERROR(INDEX('Employee Info'!$C$3:$J$200,MATCH(Data7[[#This Row],[Name:]],'Employee Info'!$B$3:$B$200,0),MATCH(Data7[[#Headers],[Phone]],'Employee Info'!$C$2:$J$2,0)),"")</f>
        <v/>
      </c>
      <c r="M273" s="19" t="str">
        <f>IFERROR(INDEX('Employee Info'!$C$3:$J$200,MATCH(Data7[[#This Row],[Name:]],'Employee Info'!$B$3:$B$200,0),MATCH(Data7[[#Headers],[Tech]],'Employee Info'!$C$2:$J$2,0)),"")</f>
        <v/>
      </c>
      <c r="N273" s="19" t="str">
        <f>IFERROR(INDEX('Employee Info'!$C$3:$J$200,MATCH(Data7[[#This Row],[Name:]],'Employee Info'!$B$3:$B$200,0),MATCH(Data7[[#Headers],[Other]],'Employee Info'!$C$2:$J$2,0)),"")</f>
        <v/>
      </c>
      <c r="O273" s="19">
        <f>IFERROR((Data7[[#This Row],[Hours:]]*SUM(Data7[[#This Row],[Rate]:[Other]])),"")</f>
        <v>0</v>
      </c>
      <c r="P273" s="7" t="str">
        <f>IF(Data7[[#This Row],[WO'#:]]="","Riley #","WO#")</f>
        <v>Riley #</v>
      </c>
      <c r="Q273" s="7">
        <f>IFERROR(WEEKNUM(Data7[[#This Row],[Date:]]),"")</f>
        <v>9</v>
      </c>
      <c r="R273" s="6">
        <f t="shared" si="12"/>
        <v>45347</v>
      </c>
      <c r="S273" s="6">
        <f>Data7[[#This Row],[Week Start]]+7</f>
        <v>45354</v>
      </c>
      <c r="T273" s="7" t="str">
        <f t="shared" si="13"/>
        <v>2/25/2024 - 3/3/2024</v>
      </c>
      <c r="U273" s="7" t="str">
        <f t="shared" si="14"/>
        <v>Time Card</v>
      </c>
      <c r="V273" s="8" t="str">
        <f>RIGHT(TEXT(Data7[[#This Row],[Date:]],"mmddyyyy"),4)</f>
        <v>2024</v>
      </c>
      <c r="W273" s="8" t="str">
        <f>MID(TEXT(Data7[[#This Row],[Date:]],"mmddyyyy"),3,2)</f>
        <v>01</v>
      </c>
      <c r="X273" s="8" t="str">
        <f>LEFT(TEXT(Data7[[#This Row],[Date:]],"mmddyyyy"),2)</f>
        <v>03</v>
      </c>
      <c r="Y273" s="6">
        <f>DATE(Data7[[#This Row],[Year]],Data7[[#This Row],[Month]],Data7[[#This Row],[Day]])</f>
        <v>45352</v>
      </c>
    </row>
    <row r="274" spans="1:25">
      <c r="A274" s="5">
        <v>45353.387705324072</v>
      </c>
      <c r="B274" s="7" t="s">
        <v>66</v>
      </c>
      <c r="C274" s="6" t="s">
        <v>326</v>
      </c>
      <c r="D274" s="7" t="s">
        <v>327</v>
      </c>
      <c r="E274" s="8">
        <v>4</v>
      </c>
      <c r="F274" s="7" t="s">
        <v>68</v>
      </c>
      <c r="G274" s="7" t="s">
        <v>68</v>
      </c>
      <c r="H274" s="7" t="s">
        <v>62</v>
      </c>
      <c r="I274" s="7" t="s">
        <v>45</v>
      </c>
      <c r="J274" s="19" t="str">
        <f>IFERROR(INDEX('Employee Info'!$C$3:$E$200,MATCH(Data7[[#This Row],[Name:]],'Employee Info'!$B$3:$B$200,0),MATCH(Data7[[#This Row],[Hours Type:]],'Employee Info'!$C$2:$E$2,0)),"")</f>
        <v/>
      </c>
      <c r="K274" s="19" t="str">
        <f>IFERROR(INDEX('Employee Info'!$C$3:$J$200,MATCH(Data7[[#This Row],[Name:]],'Employee Info'!$B$3:$B$200,0),MATCH(Data7[[#Headers],[Truck]],'Employee Info'!$C$2:$J$2,0)),"")</f>
        <v/>
      </c>
      <c r="L274" s="19" t="str">
        <f>IFERROR(INDEX('Employee Info'!$C$3:$J$200,MATCH(Data7[[#This Row],[Name:]],'Employee Info'!$B$3:$B$200,0),MATCH(Data7[[#Headers],[Phone]],'Employee Info'!$C$2:$J$2,0)),"")</f>
        <v/>
      </c>
      <c r="M274" s="19" t="str">
        <f>IFERROR(INDEX('Employee Info'!$C$3:$J$200,MATCH(Data7[[#This Row],[Name:]],'Employee Info'!$B$3:$B$200,0),MATCH(Data7[[#Headers],[Tech]],'Employee Info'!$C$2:$J$2,0)),"")</f>
        <v/>
      </c>
      <c r="N274" s="19" t="str">
        <f>IFERROR(INDEX('Employee Info'!$C$3:$J$200,MATCH(Data7[[#This Row],[Name:]],'Employee Info'!$B$3:$B$200,0),MATCH(Data7[[#Headers],[Other]],'Employee Info'!$C$2:$J$2,0)),"")</f>
        <v/>
      </c>
      <c r="O274" s="19">
        <f>IFERROR((Data7[[#This Row],[Hours:]]*SUM(Data7[[#This Row],[Rate]:[Other]])),"")</f>
        <v>0</v>
      </c>
      <c r="P274" s="7" t="str">
        <f>IF(Data7[[#This Row],[WO'#:]]="","Riley #","WO#")</f>
        <v>Riley #</v>
      </c>
      <c r="Q274" s="7">
        <f>IFERROR(WEEKNUM(Data7[[#This Row],[Date:]]),"")</f>
        <v>9</v>
      </c>
      <c r="R274" s="6">
        <f t="shared" si="12"/>
        <v>45347</v>
      </c>
      <c r="S274" s="6">
        <f>Data7[[#This Row],[Week Start]]+7</f>
        <v>45354</v>
      </c>
      <c r="T274" s="7" t="str">
        <f t="shared" si="13"/>
        <v>2/25/2024 - 3/3/2024</v>
      </c>
      <c r="U274" s="7" t="str">
        <f t="shared" si="14"/>
        <v>Time Card</v>
      </c>
      <c r="V274" s="8" t="str">
        <f>RIGHT(TEXT(Data7[[#This Row],[Date:]],"mmddyyyy"),4)</f>
        <v>2024</v>
      </c>
      <c r="W274" s="8" t="str">
        <f>MID(TEXT(Data7[[#This Row],[Date:]],"mmddyyyy"),3,2)</f>
        <v>02</v>
      </c>
      <c r="X274" s="8" t="str">
        <f>LEFT(TEXT(Data7[[#This Row],[Date:]],"mmddyyyy"),2)</f>
        <v>03</v>
      </c>
      <c r="Y274" s="6">
        <f>DATE(Data7[[#This Row],[Year]],Data7[[#This Row],[Month]],Data7[[#This Row],[Day]])</f>
        <v>45353</v>
      </c>
    </row>
    <row r="275" spans="1:25">
      <c r="A275" s="5">
        <v>45353.388071990739</v>
      </c>
      <c r="B275" s="7" t="s">
        <v>31</v>
      </c>
      <c r="C275" s="6" t="s">
        <v>326</v>
      </c>
      <c r="D275" s="7" t="s">
        <v>327</v>
      </c>
      <c r="E275" s="8">
        <v>4</v>
      </c>
      <c r="F275" s="7" t="s">
        <v>68</v>
      </c>
      <c r="G275" s="7" t="s">
        <v>68</v>
      </c>
      <c r="H275" s="7" t="s">
        <v>62</v>
      </c>
      <c r="I275" s="7" t="s">
        <v>45</v>
      </c>
      <c r="J275" s="19" t="str">
        <f>IFERROR(INDEX('Employee Info'!$C$3:$E$200,MATCH(Data7[[#This Row],[Name:]],'Employee Info'!$B$3:$B$200,0),MATCH(Data7[[#This Row],[Hours Type:]],'Employee Info'!$C$2:$E$2,0)),"")</f>
        <v/>
      </c>
      <c r="K275" s="19" t="str">
        <f>IFERROR(INDEX('Employee Info'!$C$3:$J$200,MATCH(Data7[[#This Row],[Name:]],'Employee Info'!$B$3:$B$200,0),MATCH(Data7[[#Headers],[Truck]],'Employee Info'!$C$2:$J$2,0)),"")</f>
        <v/>
      </c>
      <c r="L275" s="19" t="str">
        <f>IFERROR(INDEX('Employee Info'!$C$3:$J$200,MATCH(Data7[[#This Row],[Name:]],'Employee Info'!$B$3:$B$200,0),MATCH(Data7[[#Headers],[Phone]],'Employee Info'!$C$2:$J$2,0)),"")</f>
        <v/>
      </c>
      <c r="M275" s="19" t="str">
        <f>IFERROR(INDEX('Employee Info'!$C$3:$J$200,MATCH(Data7[[#This Row],[Name:]],'Employee Info'!$B$3:$B$200,0),MATCH(Data7[[#Headers],[Tech]],'Employee Info'!$C$2:$J$2,0)),"")</f>
        <v/>
      </c>
      <c r="N275" s="19" t="str">
        <f>IFERROR(INDEX('Employee Info'!$C$3:$J$200,MATCH(Data7[[#This Row],[Name:]],'Employee Info'!$B$3:$B$200,0),MATCH(Data7[[#Headers],[Other]],'Employee Info'!$C$2:$J$2,0)),"")</f>
        <v/>
      </c>
      <c r="O275" s="19">
        <f>IFERROR((Data7[[#This Row],[Hours:]]*SUM(Data7[[#This Row],[Rate]:[Other]])),"")</f>
        <v>0</v>
      </c>
      <c r="P275" s="7" t="str">
        <f>IF(Data7[[#This Row],[WO'#:]]="","Riley #","WO#")</f>
        <v>Riley #</v>
      </c>
      <c r="Q275" s="7">
        <f>IFERROR(WEEKNUM(Data7[[#This Row],[Date:]]),"")</f>
        <v>9</v>
      </c>
      <c r="R275" s="6">
        <f t="shared" si="12"/>
        <v>45347</v>
      </c>
      <c r="S275" s="6">
        <f>Data7[[#This Row],[Week Start]]+7</f>
        <v>45354</v>
      </c>
      <c r="T275" s="7" t="str">
        <f t="shared" si="13"/>
        <v>2/25/2024 - 3/3/2024</v>
      </c>
      <c r="U275" s="7" t="str">
        <f t="shared" si="14"/>
        <v>Time Card</v>
      </c>
      <c r="V275" s="8" t="str">
        <f>RIGHT(TEXT(Data7[[#This Row],[Date:]],"mmddyyyy"),4)</f>
        <v>2024</v>
      </c>
      <c r="W275" s="8" t="str">
        <f>MID(TEXT(Data7[[#This Row],[Date:]],"mmddyyyy"),3,2)</f>
        <v>02</v>
      </c>
      <c r="X275" s="8" t="str">
        <f>LEFT(TEXT(Data7[[#This Row],[Date:]],"mmddyyyy"),2)</f>
        <v>03</v>
      </c>
      <c r="Y275" s="6">
        <f>DATE(Data7[[#This Row],[Year]],Data7[[#This Row],[Month]],Data7[[#This Row],[Day]])</f>
        <v>45353</v>
      </c>
    </row>
    <row r="276" spans="1:25">
      <c r="A276" s="5">
        <v>45359.521203703705</v>
      </c>
      <c r="B276" s="7" t="s">
        <v>66</v>
      </c>
      <c r="C276" s="6" t="s">
        <v>377</v>
      </c>
      <c r="D276" s="7" t="s">
        <v>317</v>
      </c>
      <c r="E276" s="8">
        <v>2</v>
      </c>
      <c r="F276" s="7">
        <v>6984733</v>
      </c>
      <c r="G276" s="7" t="s">
        <v>68</v>
      </c>
      <c r="H276" s="7" t="s">
        <v>69</v>
      </c>
      <c r="I276" s="7" t="s">
        <v>44</v>
      </c>
      <c r="J276" s="19" t="str">
        <f>IFERROR(INDEX('Employee Info'!$C$3:$E$200,MATCH(Data7[[#This Row],[Name:]],'Employee Info'!$B$3:$B$200,0),MATCH(Data7[[#This Row],[Hours Type:]],'Employee Info'!$C$2:$E$2,0)),"")</f>
        <v/>
      </c>
      <c r="K276" s="19" t="str">
        <f>IFERROR(INDEX('Employee Info'!$C$3:$J$200,MATCH(Data7[[#This Row],[Name:]],'Employee Info'!$B$3:$B$200,0),MATCH(Data7[[#Headers],[Truck]],'Employee Info'!$C$2:$J$2,0)),"")</f>
        <v/>
      </c>
      <c r="L276" s="19" t="str">
        <f>IFERROR(INDEX('Employee Info'!$C$3:$J$200,MATCH(Data7[[#This Row],[Name:]],'Employee Info'!$B$3:$B$200,0),MATCH(Data7[[#Headers],[Phone]],'Employee Info'!$C$2:$J$2,0)),"")</f>
        <v/>
      </c>
      <c r="M276" s="19" t="str">
        <f>IFERROR(INDEX('Employee Info'!$C$3:$J$200,MATCH(Data7[[#This Row],[Name:]],'Employee Info'!$B$3:$B$200,0),MATCH(Data7[[#Headers],[Tech]],'Employee Info'!$C$2:$J$2,0)),"")</f>
        <v/>
      </c>
      <c r="N276" s="19" t="str">
        <f>IFERROR(INDEX('Employee Info'!$C$3:$J$200,MATCH(Data7[[#This Row],[Name:]],'Employee Info'!$B$3:$B$200,0),MATCH(Data7[[#Headers],[Other]],'Employee Info'!$C$2:$J$2,0)),"")</f>
        <v/>
      </c>
      <c r="O276" s="19">
        <f>IFERROR((Data7[[#This Row],[Hours:]]*SUM(Data7[[#This Row],[Rate]:[Other]])),"")</f>
        <v>0</v>
      </c>
      <c r="P276" s="7" t="str">
        <f>IF(Data7[[#This Row],[WO'#:]]="","Riley #","WO#")</f>
        <v>WO#</v>
      </c>
      <c r="Q276" s="7">
        <f>IFERROR(WEEKNUM(Data7[[#This Row],[Date:]]),"")</f>
        <v>10</v>
      </c>
      <c r="R276" s="6">
        <f t="shared" si="12"/>
        <v>45354</v>
      </c>
      <c r="S276" s="6">
        <f>Data7[[#This Row],[Week Start]]+7</f>
        <v>45361</v>
      </c>
      <c r="T276" s="7" t="str">
        <f t="shared" si="13"/>
        <v>3/3/2024 - 3/10/2024</v>
      </c>
      <c r="U276" s="7" t="str">
        <f t="shared" si="14"/>
        <v>Time Card</v>
      </c>
      <c r="V276" s="8" t="str">
        <f>RIGHT(TEXT(Data7[[#This Row],[Date:]],"mmddyyyy"),4)</f>
        <v>2024</v>
      </c>
      <c r="W276" s="8" t="str">
        <f>MID(TEXT(Data7[[#This Row],[Date:]],"mmddyyyy"),3,2)</f>
        <v>04</v>
      </c>
      <c r="X276" s="8" t="str">
        <f>LEFT(TEXT(Data7[[#This Row],[Date:]],"mmddyyyy"),2)</f>
        <v>03</v>
      </c>
      <c r="Y276" s="6">
        <f>DATE(Data7[[#This Row],[Year]],Data7[[#This Row],[Month]],Data7[[#This Row],[Day]])</f>
        <v>45355</v>
      </c>
    </row>
    <row r="277" spans="1:25">
      <c r="A277" s="5">
        <v>45392.355214699077</v>
      </c>
      <c r="B277" s="7" t="s">
        <v>76</v>
      </c>
      <c r="C277" s="6" t="s">
        <v>377</v>
      </c>
      <c r="D277" s="7" t="s">
        <v>156</v>
      </c>
      <c r="E277" s="8">
        <v>2</v>
      </c>
      <c r="F277" s="7">
        <v>6984733</v>
      </c>
      <c r="G277" s="7" t="s">
        <v>68</v>
      </c>
      <c r="H277" s="7" t="s">
        <v>69</v>
      </c>
      <c r="I277" s="7" t="s">
        <v>44</v>
      </c>
      <c r="J277" s="19" t="str">
        <f>IFERROR(INDEX('Employee Info'!$C$3:$E$200,MATCH(Data7[[#This Row],[Name:]],'Employee Info'!$B$3:$B$200,0),MATCH(Data7[[#This Row],[Hours Type:]],'Employee Info'!$C$2:$E$2,0)),"")</f>
        <v/>
      </c>
      <c r="K277" s="19" t="str">
        <f>IFERROR(INDEX('Employee Info'!$C$3:$J$200,MATCH(Data7[[#This Row],[Name:]],'Employee Info'!$B$3:$B$200,0),MATCH(Data7[[#Headers],[Truck]],'Employee Info'!$C$2:$J$2,0)),"")</f>
        <v/>
      </c>
      <c r="L277" s="19" t="str">
        <f>IFERROR(INDEX('Employee Info'!$C$3:$J$200,MATCH(Data7[[#This Row],[Name:]],'Employee Info'!$B$3:$B$200,0),MATCH(Data7[[#Headers],[Phone]],'Employee Info'!$C$2:$J$2,0)),"")</f>
        <v/>
      </c>
      <c r="M277" s="19" t="str">
        <f>IFERROR(INDEX('Employee Info'!$C$3:$J$200,MATCH(Data7[[#This Row],[Name:]],'Employee Info'!$B$3:$B$200,0),MATCH(Data7[[#Headers],[Tech]],'Employee Info'!$C$2:$J$2,0)),"")</f>
        <v/>
      </c>
      <c r="N277" s="19" t="str">
        <f>IFERROR(INDEX('Employee Info'!$C$3:$J$200,MATCH(Data7[[#This Row],[Name:]],'Employee Info'!$B$3:$B$200,0),MATCH(Data7[[#Headers],[Other]],'Employee Info'!$C$2:$J$2,0)),"")</f>
        <v/>
      </c>
      <c r="O277" s="19">
        <f>IFERROR((Data7[[#This Row],[Hours:]]*SUM(Data7[[#This Row],[Rate]:[Other]])),"")</f>
        <v>0</v>
      </c>
      <c r="P277" s="7" t="str">
        <f>IF(Data7[[#This Row],[WO'#:]]="","Riley #","WO#")</f>
        <v>WO#</v>
      </c>
      <c r="Q277" s="7">
        <f>IFERROR(WEEKNUM(Data7[[#This Row],[Date:]]),"")</f>
        <v>10</v>
      </c>
      <c r="R277" s="6">
        <f t="shared" si="12"/>
        <v>45354</v>
      </c>
      <c r="S277" s="6">
        <f>Data7[[#This Row],[Week Start]]+7</f>
        <v>45361</v>
      </c>
      <c r="T277" s="7" t="str">
        <f t="shared" si="13"/>
        <v>3/3/2024 - 3/10/2024</v>
      </c>
      <c r="U277" s="7" t="str">
        <f t="shared" si="14"/>
        <v>Time Card</v>
      </c>
      <c r="V277" s="8" t="str">
        <f>RIGHT(TEXT(Data7[[#This Row],[Date:]],"mmddyyyy"),4)</f>
        <v>2024</v>
      </c>
      <c r="W277" s="8" t="str">
        <f>MID(TEXT(Data7[[#This Row],[Date:]],"mmddyyyy"),3,2)</f>
        <v>04</v>
      </c>
      <c r="X277" s="8" t="str">
        <f>LEFT(TEXT(Data7[[#This Row],[Date:]],"mmddyyyy"),2)</f>
        <v>03</v>
      </c>
      <c r="Y277" s="6">
        <f>DATE(Data7[[#This Row],[Year]],Data7[[#This Row],[Month]],Data7[[#This Row],[Day]])</f>
        <v>45355</v>
      </c>
    </row>
    <row r="278" spans="1:25">
      <c r="A278" s="5">
        <v>45359.440229513886</v>
      </c>
      <c r="B278" s="7" t="s">
        <v>66</v>
      </c>
      <c r="C278" s="6" t="s">
        <v>377</v>
      </c>
      <c r="D278" s="7" t="s">
        <v>378</v>
      </c>
      <c r="E278" s="8">
        <v>1</v>
      </c>
      <c r="F278" s="7">
        <v>7049152</v>
      </c>
      <c r="G278" s="7" t="s">
        <v>68</v>
      </c>
      <c r="H278" s="7" t="s">
        <v>69</v>
      </c>
      <c r="I278" s="7" t="s">
        <v>44</v>
      </c>
      <c r="J278" s="19" t="str">
        <f>IFERROR(INDEX('Employee Info'!$C$3:$E$200,MATCH(Data7[[#This Row],[Name:]],'Employee Info'!$B$3:$B$200,0),MATCH(Data7[[#This Row],[Hours Type:]],'Employee Info'!$C$2:$E$2,0)),"")</f>
        <v/>
      </c>
      <c r="K278" s="19" t="str">
        <f>IFERROR(INDEX('Employee Info'!$C$3:$J$200,MATCH(Data7[[#This Row],[Name:]],'Employee Info'!$B$3:$B$200,0),MATCH(Data7[[#Headers],[Truck]],'Employee Info'!$C$2:$J$2,0)),"")</f>
        <v/>
      </c>
      <c r="L278" s="19" t="str">
        <f>IFERROR(INDEX('Employee Info'!$C$3:$J$200,MATCH(Data7[[#This Row],[Name:]],'Employee Info'!$B$3:$B$200,0),MATCH(Data7[[#Headers],[Phone]],'Employee Info'!$C$2:$J$2,0)),"")</f>
        <v/>
      </c>
      <c r="M278" s="19" t="str">
        <f>IFERROR(INDEX('Employee Info'!$C$3:$J$200,MATCH(Data7[[#This Row],[Name:]],'Employee Info'!$B$3:$B$200,0),MATCH(Data7[[#Headers],[Tech]],'Employee Info'!$C$2:$J$2,0)),"")</f>
        <v/>
      </c>
      <c r="N278" s="19" t="str">
        <f>IFERROR(INDEX('Employee Info'!$C$3:$J$200,MATCH(Data7[[#This Row],[Name:]],'Employee Info'!$B$3:$B$200,0),MATCH(Data7[[#Headers],[Other]],'Employee Info'!$C$2:$J$2,0)),"")</f>
        <v/>
      </c>
      <c r="O278" s="19">
        <f>IFERROR((Data7[[#This Row],[Hours:]]*SUM(Data7[[#This Row],[Rate]:[Other]])),"")</f>
        <v>0</v>
      </c>
      <c r="P278" s="7" t="str">
        <f>IF(Data7[[#This Row],[WO'#:]]="","Riley #","WO#")</f>
        <v>WO#</v>
      </c>
      <c r="Q278" s="7">
        <f>IFERROR(WEEKNUM(Data7[[#This Row],[Date:]]),"")</f>
        <v>10</v>
      </c>
      <c r="R278" s="6">
        <f t="shared" si="12"/>
        <v>45354</v>
      </c>
      <c r="S278" s="6">
        <f>Data7[[#This Row],[Week Start]]+7</f>
        <v>45361</v>
      </c>
      <c r="T278" s="7" t="str">
        <f t="shared" si="13"/>
        <v>3/3/2024 - 3/10/2024</v>
      </c>
      <c r="U278" s="7" t="str">
        <f t="shared" si="14"/>
        <v>Time Card</v>
      </c>
      <c r="V278" s="8" t="str">
        <f>RIGHT(TEXT(Data7[[#This Row],[Date:]],"mmddyyyy"),4)</f>
        <v>2024</v>
      </c>
      <c r="W278" s="8" t="str">
        <f>MID(TEXT(Data7[[#This Row],[Date:]],"mmddyyyy"),3,2)</f>
        <v>04</v>
      </c>
      <c r="X278" s="8" t="str">
        <f>LEFT(TEXT(Data7[[#This Row],[Date:]],"mmddyyyy"),2)</f>
        <v>03</v>
      </c>
      <c r="Y278" s="6">
        <f>DATE(Data7[[#This Row],[Year]],Data7[[#This Row],[Month]],Data7[[#This Row],[Day]])</f>
        <v>45355</v>
      </c>
    </row>
    <row r="279" spans="1:25">
      <c r="A279" s="5">
        <v>45355.579455787039</v>
      </c>
      <c r="B279" s="7" t="s">
        <v>31</v>
      </c>
      <c r="C279" s="6" t="s">
        <v>377</v>
      </c>
      <c r="D279" s="7" t="s">
        <v>238</v>
      </c>
      <c r="E279" s="8">
        <v>4</v>
      </c>
      <c r="F279" s="7" t="s">
        <v>68</v>
      </c>
      <c r="G279" s="7" t="s">
        <v>68</v>
      </c>
      <c r="H279" s="7" t="s">
        <v>62</v>
      </c>
      <c r="I279" s="7" t="s">
        <v>44</v>
      </c>
      <c r="J279" s="19" t="str">
        <f>IFERROR(INDEX('Employee Info'!$C$3:$E$200,MATCH(Data7[[#This Row],[Name:]],'Employee Info'!$B$3:$B$200,0),MATCH(Data7[[#This Row],[Hours Type:]],'Employee Info'!$C$2:$E$2,0)),"")</f>
        <v/>
      </c>
      <c r="K279" s="19" t="str">
        <f>IFERROR(INDEX('Employee Info'!$C$3:$J$200,MATCH(Data7[[#This Row],[Name:]],'Employee Info'!$B$3:$B$200,0),MATCH(Data7[[#Headers],[Truck]],'Employee Info'!$C$2:$J$2,0)),"")</f>
        <v/>
      </c>
      <c r="L279" s="19" t="str">
        <f>IFERROR(INDEX('Employee Info'!$C$3:$J$200,MATCH(Data7[[#This Row],[Name:]],'Employee Info'!$B$3:$B$200,0),MATCH(Data7[[#Headers],[Phone]],'Employee Info'!$C$2:$J$2,0)),"")</f>
        <v/>
      </c>
      <c r="M279" s="19" t="str">
        <f>IFERROR(INDEX('Employee Info'!$C$3:$J$200,MATCH(Data7[[#This Row],[Name:]],'Employee Info'!$B$3:$B$200,0),MATCH(Data7[[#Headers],[Tech]],'Employee Info'!$C$2:$J$2,0)),"")</f>
        <v/>
      </c>
      <c r="N279" s="19" t="str">
        <f>IFERROR(INDEX('Employee Info'!$C$3:$J$200,MATCH(Data7[[#This Row],[Name:]],'Employee Info'!$B$3:$B$200,0),MATCH(Data7[[#Headers],[Other]],'Employee Info'!$C$2:$J$2,0)),"")</f>
        <v/>
      </c>
      <c r="O279" s="19">
        <f>IFERROR((Data7[[#This Row],[Hours:]]*SUM(Data7[[#This Row],[Rate]:[Other]])),"")</f>
        <v>0</v>
      </c>
      <c r="P279" s="7" t="str">
        <f>IF(Data7[[#This Row],[WO'#:]]="","Riley #","WO#")</f>
        <v>Riley #</v>
      </c>
      <c r="Q279" s="7">
        <f>IFERROR(WEEKNUM(Data7[[#This Row],[Date:]]),"")</f>
        <v>10</v>
      </c>
      <c r="R279" s="6">
        <f t="shared" si="12"/>
        <v>45354</v>
      </c>
      <c r="S279" s="6">
        <f>Data7[[#This Row],[Week Start]]+7</f>
        <v>45361</v>
      </c>
      <c r="T279" s="7" t="str">
        <f t="shared" si="13"/>
        <v>3/3/2024 - 3/10/2024</v>
      </c>
      <c r="U279" s="7" t="str">
        <f t="shared" si="14"/>
        <v>Time Card</v>
      </c>
      <c r="V279" s="8" t="str">
        <f>RIGHT(TEXT(Data7[[#This Row],[Date:]],"mmddyyyy"),4)</f>
        <v>2024</v>
      </c>
      <c r="W279" s="8" t="str">
        <f>MID(TEXT(Data7[[#This Row],[Date:]],"mmddyyyy"),3,2)</f>
        <v>04</v>
      </c>
      <c r="X279" s="8" t="str">
        <f>LEFT(TEXT(Data7[[#This Row],[Date:]],"mmddyyyy"),2)</f>
        <v>03</v>
      </c>
      <c r="Y279" s="6">
        <f>DATE(Data7[[#This Row],[Year]],Data7[[#This Row],[Month]],Data7[[#This Row],[Day]])</f>
        <v>45355</v>
      </c>
    </row>
    <row r="280" spans="1:25">
      <c r="A280" s="5">
        <v>45359.445395833332</v>
      </c>
      <c r="B280" s="7" t="s">
        <v>66</v>
      </c>
      <c r="C280" s="6" t="s">
        <v>377</v>
      </c>
      <c r="D280" s="7" t="s">
        <v>383</v>
      </c>
      <c r="E280" s="8">
        <v>4</v>
      </c>
      <c r="F280" s="7" t="s">
        <v>68</v>
      </c>
      <c r="G280" s="7" t="s">
        <v>68</v>
      </c>
      <c r="H280" s="7" t="s">
        <v>62</v>
      </c>
      <c r="I280" s="7" t="s">
        <v>44</v>
      </c>
      <c r="J280" s="19" t="str">
        <f>IFERROR(INDEX('Employee Info'!$C$3:$E$200,MATCH(Data7[[#This Row],[Name:]],'Employee Info'!$B$3:$B$200,0),MATCH(Data7[[#This Row],[Hours Type:]],'Employee Info'!$C$2:$E$2,0)),"")</f>
        <v/>
      </c>
      <c r="K280" s="19" t="str">
        <f>IFERROR(INDEX('Employee Info'!$C$3:$J$200,MATCH(Data7[[#This Row],[Name:]],'Employee Info'!$B$3:$B$200,0),MATCH(Data7[[#Headers],[Truck]],'Employee Info'!$C$2:$J$2,0)),"")</f>
        <v/>
      </c>
      <c r="L280" s="19" t="str">
        <f>IFERROR(INDEX('Employee Info'!$C$3:$J$200,MATCH(Data7[[#This Row],[Name:]],'Employee Info'!$B$3:$B$200,0),MATCH(Data7[[#Headers],[Phone]],'Employee Info'!$C$2:$J$2,0)),"")</f>
        <v/>
      </c>
      <c r="M280" s="19" t="str">
        <f>IFERROR(INDEX('Employee Info'!$C$3:$J$200,MATCH(Data7[[#This Row],[Name:]],'Employee Info'!$B$3:$B$200,0),MATCH(Data7[[#Headers],[Tech]],'Employee Info'!$C$2:$J$2,0)),"")</f>
        <v/>
      </c>
      <c r="N280" s="19" t="str">
        <f>IFERROR(INDEX('Employee Info'!$C$3:$J$200,MATCH(Data7[[#This Row],[Name:]],'Employee Info'!$B$3:$B$200,0),MATCH(Data7[[#Headers],[Other]],'Employee Info'!$C$2:$J$2,0)),"")</f>
        <v/>
      </c>
      <c r="O280" s="19">
        <f>IFERROR((Data7[[#This Row],[Hours:]]*SUM(Data7[[#This Row],[Rate]:[Other]])),"")</f>
        <v>0</v>
      </c>
      <c r="P280" s="7" t="str">
        <f>IF(Data7[[#This Row],[WO'#:]]="","Riley #","WO#")</f>
        <v>Riley #</v>
      </c>
      <c r="Q280" s="7">
        <f>IFERROR(WEEKNUM(Data7[[#This Row],[Date:]]),"")</f>
        <v>10</v>
      </c>
      <c r="R280" s="6">
        <f t="shared" si="12"/>
        <v>45354</v>
      </c>
      <c r="S280" s="6">
        <f>Data7[[#This Row],[Week Start]]+7</f>
        <v>45361</v>
      </c>
      <c r="T280" s="7" t="str">
        <f t="shared" si="13"/>
        <v>3/3/2024 - 3/10/2024</v>
      </c>
      <c r="U280" s="7" t="str">
        <f t="shared" si="14"/>
        <v>Time Card</v>
      </c>
      <c r="V280" s="8" t="str">
        <f>RIGHT(TEXT(Data7[[#This Row],[Date:]],"mmddyyyy"),4)</f>
        <v>2024</v>
      </c>
      <c r="W280" s="8" t="str">
        <f>MID(TEXT(Data7[[#This Row],[Date:]],"mmddyyyy"),3,2)</f>
        <v>04</v>
      </c>
      <c r="X280" s="8" t="str">
        <f>LEFT(TEXT(Data7[[#This Row],[Date:]],"mmddyyyy"),2)</f>
        <v>03</v>
      </c>
      <c r="Y280" s="6">
        <f>DATE(Data7[[#This Row],[Year]],Data7[[#This Row],[Month]],Data7[[#This Row],[Day]])</f>
        <v>45355</v>
      </c>
    </row>
    <row r="281" spans="1:25">
      <c r="A281" s="5">
        <v>45359.434975462966</v>
      </c>
      <c r="B281" s="7" t="s">
        <v>66</v>
      </c>
      <c r="C281" s="6" t="s">
        <v>377</v>
      </c>
      <c r="D281" s="7" t="s">
        <v>231</v>
      </c>
      <c r="E281" s="8">
        <v>1</v>
      </c>
      <c r="F281" s="7" t="s">
        <v>68</v>
      </c>
      <c r="G281" s="7" t="s">
        <v>68</v>
      </c>
      <c r="H281" s="7" t="s">
        <v>64</v>
      </c>
      <c r="I281" s="7" t="s">
        <v>44</v>
      </c>
      <c r="J281" s="19" t="str">
        <f>IFERROR(INDEX('Employee Info'!$C$3:$E$200,MATCH(Data7[[#This Row],[Name:]],'Employee Info'!$B$3:$B$200,0),MATCH(Data7[[#This Row],[Hours Type:]],'Employee Info'!$C$2:$E$2,0)),"")</f>
        <v/>
      </c>
      <c r="K281" s="19" t="str">
        <f>IFERROR(INDEX('Employee Info'!$C$3:$J$200,MATCH(Data7[[#This Row],[Name:]],'Employee Info'!$B$3:$B$200,0),MATCH(Data7[[#Headers],[Truck]],'Employee Info'!$C$2:$J$2,0)),"")</f>
        <v/>
      </c>
      <c r="L281" s="19" t="str">
        <f>IFERROR(INDEX('Employee Info'!$C$3:$J$200,MATCH(Data7[[#This Row],[Name:]],'Employee Info'!$B$3:$B$200,0),MATCH(Data7[[#Headers],[Phone]],'Employee Info'!$C$2:$J$2,0)),"")</f>
        <v/>
      </c>
      <c r="M281" s="19" t="str">
        <f>IFERROR(INDEX('Employee Info'!$C$3:$J$200,MATCH(Data7[[#This Row],[Name:]],'Employee Info'!$B$3:$B$200,0),MATCH(Data7[[#Headers],[Tech]],'Employee Info'!$C$2:$J$2,0)),"")</f>
        <v/>
      </c>
      <c r="N281" s="19" t="str">
        <f>IFERROR(INDEX('Employee Info'!$C$3:$J$200,MATCH(Data7[[#This Row],[Name:]],'Employee Info'!$B$3:$B$200,0),MATCH(Data7[[#Headers],[Other]],'Employee Info'!$C$2:$J$2,0)),"")</f>
        <v/>
      </c>
      <c r="O281" s="19">
        <f>IFERROR((Data7[[#This Row],[Hours:]]*SUM(Data7[[#This Row],[Rate]:[Other]])),"")</f>
        <v>0</v>
      </c>
      <c r="P281" s="7" t="str">
        <f>IF(Data7[[#This Row],[WO'#:]]="","Riley #","WO#")</f>
        <v>Riley #</v>
      </c>
      <c r="Q281" s="7">
        <f>IFERROR(WEEKNUM(Data7[[#This Row],[Date:]]),"")</f>
        <v>10</v>
      </c>
      <c r="R281" s="6">
        <f t="shared" si="12"/>
        <v>45354</v>
      </c>
      <c r="S281" s="6">
        <f>Data7[[#This Row],[Week Start]]+7</f>
        <v>45361</v>
      </c>
      <c r="T281" s="7" t="str">
        <f t="shared" si="13"/>
        <v>3/3/2024 - 3/10/2024</v>
      </c>
      <c r="U281" s="7" t="str">
        <f t="shared" si="14"/>
        <v>Time Card</v>
      </c>
      <c r="V281" s="8" t="str">
        <f>RIGHT(TEXT(Data7[[#This Row],[Date:]],"mmddyyyy"),4)</f>
        <v>2024</v>
      </c>
      <c r="W281" s="8" t="str">
        <f>MID(TEXT(Data7[[#This Row],[Date:]],"mmddyyyy"),3,2)</f>
        <v>04</v>
      </c>
      <c r="X281" s="8" t="str">
        <f>LEFT(TEXT(Data7[[#This Row],[Date:]],"mmddyyyy"),2)</f>
        <v>03</v>
      </c>
      <c r="Y281" s="6">
        <f>DATE(Data7[[#This Row],[Year]],Data7[[#This Row],[Month]],Data7[[#This Row],[Day]])</f>
        <v>45355</v>
      </c>
    </row>
    <row r="282" spans="1:25">
      <c r="A282" s="5">
        <v>45355.574921064814</v>
      </c>
      <c r="B282" s="7" t="s">
        <v>65</v>
      </c>
      <c r="C282" s="6" t="s">
        <v>377</v>
      </c>
      <c r="D282" s="7" t="s">
        <v>379</v>
      </c>
      <c r="E282" s="8">
        <v>8</v>
      </c>
      <c r="F282" s="7" t="s">
        <v>68</v>
      </c>
      <c r="G282" s="7" t="s">
        <v>68</v>
      </c>
      <c r="H282" s="7" t="s">
        <v>380</v>
      </c>
      <c r="I282" s="7" t="s">
        <v>44</v>
      </c>
      <c r="J282" s="19" t="str">
        <f>IFERROR(INDEX('Employee Info'!$C$3:$E$200,MATCH(Data7[[#This Row],[Name:]],'Employee Info'!$B$3:$B$200,0),MATCH(Data7[[#This Row],[Hours Type:]],'Employee Info'!$C$2:$E$2,0)),"")</f>
        <v/>
      </c>
      <c r="K282" s="19" t="str">
        <f>IFERROR(INDEX('Employee Info'!$C$3:$J$200,MATCH(Data7[[#This Row],[Name:]],'Employee Info'!$B$3:$B$200,0),MATCH(Data7[[#Headers],[Truck]],'Employee Info'!$C$2:$J$2,0)),"")</f>
        <v/>
      </c>
      <c r="L282" s="19" t="str">
        <f>IFERROR(INDEX('Employee Info'!$C$3:$J$200,MATCH(Data7[[#This Row],[Name:]],'Employee Info'!$B$3:$B$200,0),MATCH(Data7[[#Headers],[Phone]],'Employee Info'!$C$2:$J$2,0)),"")</f>
        <v/>
      </c>
      <c r="M282" s="19" t="str">
        <f>IFERROR(INDEX('Employee Info'!$C$3:$J$200,MATCH(Data7[[#This Row],[Name:]],'Employee Info'!$B$3:$B$200,0),MATCH(Data7[[#Headers],[Tech]],'Employee Info'!$C$2:$J$2,0)),"")</f>
        <v/>
      </c>
      <c r="N282" s="19" t="str">
        <f>IFERROR(INDEX('Employee Info'!$C$3:$J$200,MATCH(Data7[[#This Row],[Name:]],'Employee Info'!$B$3:$B$200,0),MATCH(Data7[[#Headers],[Other]],'Employee Info'!$C$2:$J$2,0)),"")</f>
        <v/>
      </c>
      <c r="O282" s="19">
        <f>IFERROR((Data7[[#This Row],[Hours:]]*SUM(Data7[[#This Row],[Rate]:[Other]])),"")</f>
        <v>0</v>
      </c>
      <c r="P282" s="7" t="str">
        <f>IF(Data7[[#This Row],[WO'#:]]="","Riley #","WO#")</f>
        <v>Riley #</v>
      </c>
      <c r="Q282" s="7">
        <f>IFERROR(WEEKNUM(Data7[[#This Row],[Date:]]),"")</f>
        <v>10</v>
      </c>
      <c r="R282" s="6">
        <f t="shared" si="12"/>
        <v>45354</v>
      </c>
      <c r="S282" s="6">
        <f>Data7[[#This Row],[Week Start]]+7</f>
        <v>45361</v>
      </c>
      <c r="T282" s="7" t="str">
        <f t="shared" si="13"/>
        <v>3/3/2024 - 3/10/2024</v>
      </c>
      <c r="U282" s="7" t="str">
        <f t="shared" si="14"/>
        <v>Time Card</v>
      </c>
      <c r="V282" s="8" t="str">
        <f>RIGHT(TEXT(Data7[[#This Row],[Date:]],"mmddyyyy"),4)</f>
        <v>2024</v>
      </c>
      <c r="W282" s="8" t="str">
        <f>MID(TEXT(Data7[[#This Row],[Date:]],"mmddyyyy"),3,2)</f>
        <v>04</v>
      </c>
      <c r="X282" s="8" t="str">
        <f>LEFT(TEXT(Data7[[#This Row],[Date:]],"mmddyyyy"),2)</f>
        <v>03</v>
      </c>
      <c r="Y282" s="6">
        <f>DATE(Data7[[#This Row],[Year]],Data7[[#This Row],[Month]],Data7[[#This Row],[Day]])</f>
        <v>45355</v>
      </c>
    </row>
    <row r="283" spans="1:25">
      <c r="A283" s="5">
        <v>45355.575263425926</v>
      </c>
      <c r="B283" s="7" t="s">
        <v>35</v>
      </c>
      <c r="C283" s="6" t="s">
        <v>377</v>
      </c>
      <c r="D283" s="7" t="s">
        <v>379</v>
      </c>
      <c r="E283" s="8">
        <v>7</v>
      </c>
      <c r="F283" s="7" t="s">
        <v>68</v>
      </c>
      <c r="G283" s="7" t="s">
        <v>68</v>
      </c>
      <c r="H283" s="7" t="s">
        <v>380</v>
      </c>
      <c r="I283" s="7" t="s">
        <v>44</v>
      </c>
      <c r="J283" s="19" t="str">
        <f>IFERROR(INDEX('Employee Info'!$C$3:$E$200,MATCH(Data7[[#This Row],[Name:]],'Employee Info'!$B$3:$B$200,0),MATCH(Data7[[#This Row],[Hours Type:]],'Employee Info'!$C$2:$E$2,0)),"")</f>
        <v/>
      </c>
      <c r="K283" s="19" t="str">
        <f>IFERROR(INDEX('Employee Info'!$C$3:$J$200,MATCH(Data7[[#This Row],[Name:]],'Employee Info'!$B$3:$B$200,0),MATCH(Data7[[#Headers],[Truck]],'Employee Info'!$C$2:$J$2,0)),"")</f>
        <v/>
      </c>
      <c r="L283" s="19" t="str">
        <f>IFERROR(INDEX('Employee Info'!$C$3:$J$200,MATCH(Data7[[#This Row],[Name:]],'Employee Info'!$B$3:$B$200,0),MATCH(Data7[[#Headers],[Phone]],'Employee Info'!$C$2:$J$2,0)),"")</f>
        <v/>
      </c>
      <c r="M283" s="19" t="str">
        <f>IFERROR(INDEX('Employee Info'!$C$3:$J$200,MATCH(Data7[[#This Row],[Name:]],'Employee Info'!$B$3:$B$200,0),MATCH(Data7[[#Headers],[Tech]],'Employee Info'!$C$2:$J$2,0)),"")</f>
        <v/>
      </c>
      <c r="N283" s="19" t="str">
        <f>IFERROR(INDEX('Employee Info'!$C$3:$J$200,MATCH(Data7[[#This Row],[Name:]],'Employee Info'!$B$3:$B$200,0),MATCH(Data7[[#Headers],[Other]],'Employee Info'!$C$2:$J$2,0)),"")</f>
        <v/>
      </c>
      <c r="O283" s="19">
        <f>IFERROR((Data7[[#This Row],[Hours:]]*SUM(Data7[[#This Row],[Rate]:[Other]])),"")</f>
        <v>0</v>
      </c>
      <c r="P283" s="7" t="str">
        <f>IF(Data7[[#This Row],[WO'#:]]="","Riley #","WO#")</f>
        <v>Riley #</v>
      </c>
      <c r="Q283" s="7">
        <f>IFERROR(WEEKNUM(Data7[[#This Row],[Date:]]),"")</f>
        <v>10</v>
      </c>
      <c r="R283" s="6">
        <f t="shared" si="12"/>
        <v>45354</v>
      </c>
      <c r="S283" s="6">
        <f>Data7[[#This Row],[Week Start]]+7</f>
        <v>45361</v>
      </c>
      <c r="T283" s="7" t="str">
        <f t="shared" si="13"/>
        <v>3/3/2024 - 3/10/2024</v>
      </c>
      <c r="U283" s="7" t="str">
        <f t="shared" si="14"/>
        <v>Time Card</v>
      </c>
      <c r="V283" s="8" t="str">
        <f>RIGHT(TEXT(Data7[[#This Row],[Date:]],"mmddyyyy"),4)</f>
        <v>2024</v>
      </c>
      <c r="W283" s="8" t="str">
        <f>MID(TEXT(Data7[[#This Row],[Date:]],"mmddyyyy"),3,2)</f>
        <v>04</v>
      </c>
      <c r="X283" s="8" t="str">
        <f>LEFT(TEXT(Data7[[#This Row],[Date:]],"mmddyyyy"),2)</f>
        <v>03</v>
      </c>
      <c r="Y283" s="6">
        <f>DATE(Data7[[#This Row],[Year]],Data7[[#This Row],[Month]],Data7[[#This Row],[Day]])</f>
        <v>45355</v>
      </c>
    </row>
    <row r="284" spans="1:25">
      <c r="A284" s="5">
        <v>45355.575790740739</v>
      </c>
      <c r="B284" s="7" t="s">
        <v>35</v>
      </c>
      <c r="C284" s="6" t="s">
        <v>377</v>
      </c>
      <c r="D284" s="7" t="s">
        <v>381</v>
      </c>
      <c r="E284" s="8">
        <v>1</v>
      </c>
      <c r="F284" s="7" t="s">
        <v>68</v>
      </c>
      <c r="G284" s="7" t="s">
        <v>68</v>
      </c>
      <c r="H284" s="7" t="s">
        <v>59</v>
      </c>
      <c r="I284" s="7" t="s">
        <v>44</v>
      </c>
      <c r="J284" s="19" t="str">
        <f>IFERROR(INDEX('Employee Info'!$C$3:$E$200,MATCH(Data7[[#This Row],[Name:]],'Employee Info'!$B$3:$B$200,0),MATCH(Data7[[#This Row],[Hours Type:]],'Employee Info'!$C$2:$E$2,0)),"")</f>
        <v/>
      </c>
      <c r="K284" s="19" t="str">
        <f>IFERROR(INDEX('Employee Info'!$C$3:$J$200,MATCH(Data7[[#This Row],[Name:]],'Employee Info'!$B$3:$B$200,0),MATCH(Data7[[#Headers],[Truck]],'Employee Info'!$C$2:$J$2,0)),"")</f>
        <v/>
      </c>
      <c r="L284" s="19" t="str">
        <f>IFERROR(INDEX('Employee Info'!$C$3:$J$200,MATCH(Data7[[#This Row],[Name:]],'Employee Info'!$B$3:$B$200,0),MATCH(Data7[[#Headers],[Phone]],'Employee Info'!$C$2:$J$2,0)),"")</f>
        <v/>
      </c>
      <c r="M284" s="19" t="str">
        <f>IFERROR(INDEX('Employee Info'!$C$3:$J$200,MATCH(Data7[[#This Row],[Name:]],'Employee Info'!$B$3:$B$200,0),MATCH(Data7[[#Headers],[Tech]],'Employee Info'!$C$2:$J$2,0)),"")</f>
        <v/>
      </c>
      <c r="N284" s="19" t="str">
        <f>IFERROR(INDEX('Employee Info'!$C$3:$J$200,MATCH(Data7[[#This Row],[Name:]],'Employee Info'!$B$3:$B$200,0),MATCH(Data7[[#Headers],[Other]],'Employee Info'!$C$2:$J$2,0)),"")</f>
        <v/>
      </c>
      <c r="O284" s="19">
        <f>IFERROR((Data7[[#This Row],[Hours:]]*SUM(Data7[[#This Row],[Rate]:[Other]])),"")</f>
        <v>0</v>
      </c>
      <c r="P284" s="7" t="str">
        <f>IF(Data7[[#This Row],[WO'#:]]="","Riley #","WO#")</f>
        <v>Riley #</v>
      </c>
      <c r="Q284" s="7">
        <f>IFERROR(WEEKNUM(Data7[[#This Row],[Date:]]),"")</f>
        <v>10</v>
      </c>
      <c r="R284" s="6">
        <f t="shared" si="12"/>
        <v>45354</v>
      </c>
      <c r="S284" s="6">
        <f>Data7[[#This Row],[Week Start]]+7</f>
        <v>45361</v>
      </c>
      <c r="T284" s="7" t="str">
        <f t="shared" si="13"/>
        <v>3/3/2024 - 3/10/2024</v>
      </c>
      <c r="U284" s="7" t="str">
        <f t="shared" si="14"/>
        <v>Time Card</v>
      </c>
      <c r="V284" s="8" t="str">
        <f>RIGHT(TEXT(Data7[[#This Row],[Date:]],"mmddyyyy"),4)</f>
        <v>2024</v>
      </c>
      <c r="W284" s="8" t="str">
        <f>MID(TEXT(Data7[[#This Row],[Date:]],"mmddyyyy"),3,2)</f>
        <v>04</v>
      </c>
      <c r="X284" s="8" t="str">
        <f>LEFT(TEXT(Data7[[#This Row],[Date:]],"mmddyyyy"),2)</f>
        <v>03</v>
      </c>
      <c r="Y284" s="6">
        <f>DATE(Data7[[#This Row],[Year]],Data7[[#This Row],[Month]],Data7[[#This Row],[Day]])</f>
        <v>45355</v>
      </c>
    </row>
    <row r="285" spans="1:25">
      <c r="A285" s="5">
        <v>45355.578922685185</v>
      </c>
      <c r="B285" s="7" t="s">
        <v>31</v>
      </c>
      <c r="C285" s="6" t="s">
        <v>377</v>
      </c>
      <c r="D285" s="7" t="s">
        <v>382</v>
      </c>
      <c r="E285" s="8">
        <v>4</v>
      </c>
      <c r="F285" s="7" t="s">
        <v>68</v>
      </c>
      <c r="G285" s="7" t="s">
        <v>68</v>
      </c>
      <c r="H285" s="7" t="s">
        <v>59</v>
      </c>
      <c r="I285" s="7" t="s">
        <v>44</v>
      </c>
      <c r="J285" s="19" t="str">
        <f>IFERROR(INDEX('Employee Info'!$C$3:$E$200,MATCH(Data7[[#This Row],[Name:]],'Employee Info'!$B$3:$B$200,0),MATCH(Data7[[#This Row],[Hours Type:]],'Employee Info'!$C$2:$E$2,0)),"")</f>
        <v/>
      </c>
      <c r="K285" s="19" t="str">
        <f>IFERROR(INDEX('Employee Info'!$C$3:$J$200,MATCH(Data7[[#This Row],[Name:]],'Employee Info'!$B$3:$B$200,0),MATCH(Data7[[#Headers],[Truck]],'Employee Info'!$C$2:$J$2,0)),"")</f>
        <v/>
      </c>
      <c r="L285" s="19" t="str">
        <f>IFERROR(INDEX('Employee Info'!$C$3:$J$200,MATCH(Data7[[#This Row],[Name:]],'Employee Info'!$B$3:$B$200,0),MATCH(Data7[[#Headers],[Phone]],'Employee Info'!$C$2:$J$2,0)),"")</f>
        <v/>
      </c>
      <c r="M285" s="19" t="str">
        <f>IFERROR(INDEX('Employee Info'!$C$3:$J$200,MATCH(Data7[[#This Row],[Name:]],'Employee Info'!$B$3:$B$200,0),MATCH(Data7[[#Headers],[Tech]],'Employee Info'!$C$2:$J$2,0)),"")</f>
        <v/>
      </c>
      <c r="N285" s="19" t="str">
        <f>IFERROR(INDEX('Employee Info'!$C$3:$J$200,MATCH(Data7[[#This Row],[Name:]],'Employee Info'!$B$3:$B$200,0),MATCH(Data7[[#Headers],[Other]],'Employee Info'!$C$2:$J$2,0)),"")</f>
        <v/>
      </c>
      <c r="O285" s="19">
        <f>IFERROR((Data7[[#This Row],[Hours:]]*SUM(Data7[[#This Row],[Rate]:[Other]])),"")</f>
        <v>0</v>
      </c>
      <c r="P285" s="7" t="str">
        <f>IF(Data7[[#This Row],[WO'#:]]="","Riley #","WO#")</f>
        <v>Riley #</v>
      </c>
      <c r="Q285" s="7">
        <f>IFERROR(WEEKNUM(Data7[[#This Row],[Date:]]),"")</f>
        <v>10</v>
      </c>
      <c r="R285" s="6">
        <f t="shared" si="12"/>
        <v>45354</v>
      </c>
      <c r="S285" s="6">
        <f>Data7[[#This Row],[Week Start]]+7</f>
        <v>45361</v>
      </c>
      <c r="T285" s="7" t="str">
        <f t="shared" si="13"/>
        <v>3/3/2024 - 3/10/2024</v>
      </c>
      <c r="U285" s="7" t="str">
        <f t="shared" si="14"/>
        <v>Time Card</v>
      </c>
      <c r="V285" s="8" t="str">
        <f>RIGHT(TEXT(Data7[[#This Row],[Date:]],"mmddyyyy"),4)</f>
        <v>2024</v>
      </c>
      <c r="W285" s="8" t="str">
        <f>MID(TEXT(Data7[[#This Row],[Date:]],"mmddyyyy"),3,2)</f>
        <v>04</v>
      </c>
      <c r="X285" s="8" t="str">
        <f>LEFT(TEXT(Data7[[#This Row],[Date:]],"mmddyyyy"),2)</f>
        <v>03</v>
      </c>
      <c r="Y285" s="6">
        <f>DATE(Data7[[#This Row],[Year]],Data7[[#This Row],[Month]],Data7[[#This Row],[Day]])</f>
        <v>45355</v>
      </c>
    </row>
    <row r="286" spans="1:25">
      <c r="A286" s="5">
        <v>45359.533130208336</v>
      </c>
      <c r="B286" s="7" t="s">
        <v>66</v>
      </c>
      <c r="C286" s="6" t="s">
        <v>384</v>
      </c>
      <c r="D286" s="7" t="s">
        <v>385</v>
      </c>
      <c r="E286" s="8">
        <v>6</v>
      </c>
      <c r="F286" s="7">
        <v>20028</v>
      </c>
      <c r="G286" s="7" t="s">
        <v>68</v>
      </c>
      <c r="H286" s="7" t="s">
        <v>69</v>
      </c>
      <c r="I286" s="7" t="s">
        <v>44</v>
      </c>
      <c r="J286" s="19" t="str">
        <f>IFERROR(INDEX('Employee Info'!$C$3:$E$200,MATCH(Data7[[#This Row],[Name:]],'Employee Info'!$B$3:$B$200,0),MATCH(Data7[[#This Row],[Hours Type:]],'Employee Info'!$C$2:$E$2,0)),"")</f>
        <v/>
      </c>
      <c r="K286" s="19" t="str">
        <f>IFERROR(INDEX('Employee Info'!$C$3:$J$200,MATCH(Data7[[#This Row],[Name:]],'Employee Info'!$B$3:$B$200,0),MATCH(Data7[[#Headers],[Truck]],'Employee Info'!$C$2:$J$2,0)),"")</f>
        <v/>
      </c>
      <c r="L286" s="19" t="str">
        <f>IFERROR(INDEX('Employee Info'!$C$3:$J$200,MATCH(Data7[[#This Row],[Name:]],'Employee Info'!$B$3:$B$200,0),MATCH(Data7[[#Headers],[Phone]],'Employee Info'!$C$2:$J$2,0)),"")</f>
        <v/>
      </c>
      <c r="M286" s="19" t="str">
        <f>IFERROR(INDEX('Employee Info'!$C$3:$J$200,MATCH(Data7[[#This Row],[Name:]],'Employee Info'!$B$3:$B$200,0),MATCH(Data7[[#Headers],[Tech]],'Employee Info'!$C$2:$J$2,0)),"")</f>
        <v/>
      </c>
      <c r="N286" s="19" t="str">
        <f>IFERROR(INDEX('Employee Info'!$C$3:$J$200,MATCH(Data7[[#This Row],[Name:]],'Employee Info'!$B$3:$B$200,0),MATCH(Data7[[#Headers],[Other]],'Employee Info'!$C$2:$J$2,0)),"")</f>
        <v/>
      </c>
      <c r="O286" s="19">
        <f>IFERROR((Data7[[#This Row],[Hours:]]*SUM(Data7[[#This Row],[Rate]:[Other]])),"")</f>
        <v>0</v>
      </c>
      <c r="P286" s="7" t="str">
        <f>IF(Data7[[#This Row],[WO'#:]]="","Riley #","WO#")</f>
        <v>WO#</v>
      </c>
      <c r="Q286" s="7">
        <f>IFERROR(WEEKNUM(Data7[[#This Row],[Date:]]),"")</f>
        <v>10</v>
      </c>
      <c r="R286" s="6">
        <f t="shared" si="12"/>
        <v>45354</v>
      </c>
      <c r="S286" s="6">
        <f>Data7[[#This Row],[Week Start]]+7</f>
        <v>45361</v>
      </c>
      <c r="T286" s="7" t="str">
        <f t="shared" si="13"/>
        <v>3/3/2024 - 3/10/2024</v>
      </c>
      <c r="U286" s="7" t="str">
        <f t="shared" si="14"/>
        <v>Time Card</v>
      </c>
      <c r="V286" s="8" t="str">
        <f>RIGHT(TEXT(Data7[[#This Row],[Date:]],"mmddyyyy"),4)</f>
        <v>2024</v>
      </c>
      <c r="W286" s="8" t="str">
        <f>MID(TEXT(Data7[[#This Row],[Date:]],"mmddyyyy"),3,2)</f>
        <v>05</v>
      </c>
      <c r="X286" s="8" t="str">
        <f>LEFT(TEXT(Data7[[#This Row],[Date:]],"mmddyyyy"),2)</f>
        <v>03</v>
      </c>
      <c r="Y286" s="6">
        <f>DATE(Data7[[#This Row],[Year]],Data7[[#This Row],[Month]],Data7[[#This Row],[Day]])</f>
        <v>45356</v>
      </c>
    </row>
    <row r="287" spans="1:25">
      <c r="A287" s="5">
        <v>45392.355506828702</v>
      </c>
      <c r="B287" s="7" t="s">
        <v>76</v>
      </c>
      <c r="C287" s="6" t="s">
        <v>384</v>
      </c>
      <c r="D287" s="7" t="s">
        <v>156</v>
      </c>
      <c r="E287" s="8">
        <v>1</v>
      </c>
      <c r="F287" s="7">
        <v>6984733</v>
      </c>
      <c r="G287" s="7" t="s">
        <v>68</v>
      </c>
      <c r="H287" s="7" t="s">
        <v>69</v>
      </c>
      <c r="I287" s="7" t="s">
        <v>44</v>
      </c>
      <c r="J287" s="19" t="str">
        <f>IFERROR(INDEX('Employee Info'!$C$3:$E$200,MATCH(Data7[[#This Row],[Name:]],'Employee Info'!$B$3:$B$200,0),MATCH(Data7[[#This Row],[Hours Type:]],'Employee Info'!$C$2:$E$2,0)),"")</f>
        <v/>
      </c>
      <c r="K287" s="19" t="str">
        <f>IFERROR(INDEX('Employee Info'!$C$3:$J$200,MATCH(Data7[[#This Row],[Name:]],'Employee Info'!$B$3:$B$200,0),MATCH(Data7[[#Headers],[Truck]],'Employee Info'!$C$2:$J$2,0)),"")</f>
        <v/>
      </c>
      <c r="L287" s="19" t="str">
        <f>IFERROR(INDEX('Employee Info'!$C$3:$J$200,MATCH(Data7[[#This Row],[Name:]],'Employee Info'!$B$3:$B$200,0),MATCH(Data7[[#Headers],[Phone]],'Employee Info'!$C$2:$J$2,0)),"")</f>
        <v/>
      </c>
      <c r="M287" s="19" t="str">
        <f>IFERROR(INDEX('Employee Info'!$C$3:$J$200,MATCH(Data7[[#This Row],[Name:]],'Employee Info'!$B$3:$B$200,0),MATCH(Data7[[#Headers],[Tech]],'Employee Info'!$C$2:$J$2,0)),"")</f>
        <v/>
      </c>
      <c r="N287" s="19" t="str">
        <f>IFERROR(INDEX('Employee Info'!$C$3:$J$200,MATCH(Data7[[#This Row],[Name:]],'Employee Info'!$B$3:$B$200,0),MATCH(Data7[[#Headers],[Other]],'Employee Info'!$C$2:$J$2,0)),"")</f>
        <v/>
      </c>
      <c r="O287" s="19">
        <f>IFERROR((Data7[[#This Row],[Hours:]]*SUM(Data7[[#This Row],[Rate]:[Other]])),"")</f>
        <v>0</v>
      </c>
      <c r="P287" s="7" t="str">
        <f>IF(Data7[[#This Row],[WO'#:]]="","Riley #","WO#")</f>
        <v>WO#</v>
      </c>
      <c r="Q287" s="7">
        <f>IFERROR(WEEKNUM(Data7[[#This Row],[Date:]]),"")</f>
        <v>10</v>
      </c>
      <c r="R287" s="6">
        <f t="shared" si="12"/>
        <v>45354</v>
      </c>
      <c r="S287" s="6">
        <f>Data7[[#This Row],[Week Start]]+7</f>
        <v>45361</v>
      </c>
      <c r="T287" s="7" t="str">
        <f t="shared" si="13"/>
        <v>3/3/2024 - 3/10/2024</v>
      </c>
      <c r="U287" s="7" t="str">
        <f t="shared" si="14"/>
        <v>Time Card</v>
      </c>
      <c r="V287" s="8" t="str">
        <f>RIGHT(TEXT(Data7[[#This Row],[Date:]],"mmddyyyy"),4)</f>
        <v>2024</v>
      </c>
      <c r="W287" s="8" t="str">
        <f>MID(TEXT(Data7[[#This Row],[Date:]],"mmddyyyy"),3,2)</f>
        <v>05</v>
      </c>
      <c r="X287" s="8" t="str">
        <f>LEFT(TEXT(Data7[[#This Row],[Date:]],"mmddyyyy"),2)</f>
        <v>03</v>
      </c>
      <c r="Y287" s="6">
        <f>DATE(Data7[[#This Row],[Year]],Data7[[#This Row],[Month]],Data7[[#This Row],[Day]])</f>
        <v>45356</v>
      </c>
    </row>
    <row r="288" spans="1:25">
      <c r="A288" s="5">
        <v>45356.579181597219</v>
      </c>
      <c r="B288" s="7" t="s">
        <v>35</v>
      </c>
      <c r="C288" s="6" t="s">
        <v>384</v>
      </c>
      <c r="D288" s="7" t="s">
        <v>386</v>
      </c>
      <c r="E288" s="8">
        <v>8</v>
      </c>
      <c r="F288" s="7">
        <v>7049152</v>
      </c>
      <c r="G288" s="7" t="s">
        <v>68</v>
      </c>
      <c r="H288" s="7" t="s">
        <v>69</v>
      </c>
      <c r="I288" s="7" t="s">
        <v>44</v>
      </c>
      <c r="J288" s="19" t="str">
        <f>IFERROR(INDEX('Employee Info'!$C$3:$E$200,MATCH(Data7[[#This Row],[Name:]],'Employee Info'!$B$3:$B$200,0),MATCH(Data7[[#This Row],[Hours Type:]],'Employee Info'!$C$2:$E$2,0)),"")</f>
        <v/>
      </c>
      <c r="K288" s="19" t="str">
        <f>IFERROR(INDEX('Employee Info'!$C$3:$J$200,MATCH(Data7[[#This Row],[Name:]],'Employee Info'!$B$3:$B$200,0),MATCH(Data7[[#Headers],[Truck]],'Employee Info'!$C$2:$J$2,0)),"")</f>
        <v/>
      </c>
      <c r="L288" s="19" t="str">
        <f>IFERROR(INDEX('Employee Info'!$C$3:$J$200,MATCH(Data7[[#This Row],[Name:]],'Employee Info'!$B$3:$B$200,0),MATCH(Data7[[#Headers],[Phone]],'Employee Info'!$C$2:$J$2,0)),"")</f>
        <v/>
      </c>
      <c r="M288" s="19" t="str">
        <f>IFERROR(INDEX('Employee Info'!$C$3:$J$200,MATCH(Data7[[#This Row],[Name:]],'Employee Info'!$B$3:$B$200,0),MATCH(Data7[[#Headers],[Tech]],'Employee Info'!$C$2:$J$2,0)),"")</f>
        <v/>
      </c>
      <c r="N288" s="19" t="str">
        <f>IFERROR(INDEX('Employee Info'!$C$3:$J$200,MATCH(Data7[[#This Row],[Name:]],'Employee Info'!$B$3:$B$200,0),MATCH(Data7[[#Headers],[Other]],'Employee Info'!$C$2:$J$2,0)),"")</f>
        <v/>
      </c>
      <c r="O288" s="19">
        <f>IFERROR((Data7[[#This Row],[Hours:]]*SUM(Data7[[#This Row],[Rate]:[Other]])),"")</f>
        <v>0</v>
      </c>
      <c r="P288" s="7" t="str">
        <f>IF(Data7[[#This Row],[WO'#:]]="","Riley #","WO#")</f>
        <v>WO#</v>
      </c>
      <c r="Q288" s="7">
        <f>IFERROR(WEEKNUM(Data7[[#This Row],[Date:]]),"")</f>
        <v>10</v>
      </c>
      <c r="R288" s="6">
        <f t="shared" si="12"/>
        <v>45354</v>
      </c>
      <c r="S288" s="6">
        <f>Data7[[#This Row],[Week Start]]+7</f>
        <v>45361</v>
      </c>
      <c r="T288" s="7" t="str">
        <f t="shared" si="13"/>
        <v>3/3/2024 - 3/10/2024</v>
      </c>
      <c r="U288" s="7" t="str">
        <f t="shared" si="14"/>
        <v>Time Card</v>
      </c>
      <c r="V288" s="8" t="str">
        <f>RIGHT(TEXT(Data7[[#This Row],[Date:]],"mmddyyyy"),4)</f>
        <v>2024</v>
      </c>
      <c r="W288" s="8" t="str">
        <f>MID(TEXT(Data7[[#This Row],[Date:]],"mmddyyyy"),3,2)</f>
        <v>05</v>
      </c>
      <c r="X288" s="8" t="str">
        <f>LEFT(TEXT(Data7[[#This Row],[Date:]],"mmddyyyy"),2)</f>
        <v>03</v>
      </c>
      <c r="Y288" s="6">
        <f>DATE(Data7[[#This Row],[Year]],Data7[[#This Row],[Month]],Data7[[#This Row],[Day]])</f>
        <v>45356</v>
      </c>
    </row>
    <row r="289" spans="1:25">
      <c r="A289" s="5">
        <v>45359.437986805555</v>
      </c>
      <c r="B289" s="7" t="s">
        <v>66</v>
      </c>
      <c r="C289" s="6" t="s">
        <v>384</v>
      </c>
      <c r="D289" s="7" t="s">
        <v>378</v>
      </c>
      <c r="E289" s="8">
        <v>1</v>
      </c>
      <c r="F289" s="7">
        <v>7049152</v>
      </c>
      <c r="G289" s="7" t="s">
        <v>68</v>
      </c>
      <c r="H289" s="7" t="s">
        <v>69</v>
      </c>
      <c r="I289" s="7" t="s">
        <v>44</v>
      </c>
      <c r="J289" s="19" t="str">
        <f>IFERROR(INDEX('Employee Info'!$C$3:$E$200,MATCH(Data7[[#This Row],[Name:]],'Employee Info'!$B$3:$B$200,0),MATCH(Data7[[#This Row],[Hours Type:]],'Employee Info'!$C$2:$E$2,0)),"")</f>
        <v/>
      </c>
      <c r="K289" s="19" t="str">
        <f>IFERROR(INDEX('Employee Info'!$C$3:$J$200,MATCH(Data7[[#This Row],[Name:]],'Employee Info'!$B$3:$B$200,0),MATCH(Data7[[#Headers],[Truck]],'Employee Info'!$C$2:$J$2,0)),"")</f>
        <v/>
      </c>
      <c r="L289" s="19" t="str">
        <f>IFERROR(INDEX('Employee Info'!$C$3:$J$200,MATCH(Data7[[#This Row],[Name:]],'Employee Info'!$B$3:$B$200,0),MATCH(Data7[[#Headers],[Phone]],'Employee Info'!$C$2:$J$2,0)),"")</f>
        <v/>
      </c>
      <c r="M289" s="19" t="str">
        <f>IFERROR(INDEX('Employee Info'!$C$3:$J$200,MATCH(Data7[[#This Row],[Name:]],'Employee Info'!$B$3:$B$200,0),MATCH(Data7[[#Headers],[Tech]],'Employee Info'!$C$2:$J$2,0)),"")</f>
        <v/>
      </c>
      <c r="N289" s="19" t="str">
        <f>IFERROR(INDEX('Employee Info'!$C$3:$J$200,MATCH(Data7[[#This Row],[Name:]],'Employee Info'!$B$3:$B$200,0),MATCH(Data7[[#Headers],[Other]],'Employee Info'!$C$2:$J$2,0)),"")</f>
        <v/>
      </c>
      <c r="O289" s="19">
        <f>IFERROR((Data7[[#This Row],[Hours:]]*SUM(Data7[[#This Row],[Rate]:[Other]])),"")</f>
        <v>0</v>
      </c>
      <c r="P289" s="7" t="str">
        <f>IF(Data7[[#This Row],[WO'#:]]="","Riley #","WO#")</f>
        <v>WO#</v>
      </c>
      <c r="Q289" s="7">
        <f>IFERROR(WEEKNUM(Data7[[#This Row],[Date:]]),"")</f>
        <v>10</v>
      </c>
      <c r="R289" s="6">
        <f t="shared" si="12"/>
        <v>45354</v>
      </c>
      <c r="S289" s="6">
        <f>Data7[[#This Row],[Week Start]]+7</f>
        <v>45361</v>
      </c>
      <c r="T289" s="7" t="str">
        <f t="shared" si="13"/>
        <v>3/3/2024 - 3/10/2024</v>
      </c>
      <c r="U289" s="7" t="str">
        <f t="shared" si="14"/>
        <v>Time Card</v>
      </c>
      <c r="V289" s="8" t="str">
        <f>RIGHT(TEXT(Data7[[#This Row],[Date:]],"mmddyyyy"),4)</f>
        <v>2024</v>
      </c>
      <c r="W289" s="8" t="str">
        <f>MID(TEXT(Data7[[#This Row],[Date:]],"mmddyyyy"),3,2)</f>
        <v>05</v>
      </c>
      <c r="X289" s="8" t="str">
        <f>LEFT(TEXT(Data7[[#This Row],[Date:]],"mmddyyyy"),2)</f>
        <v>03</v>
      </c>
      <c r="Y289" s="6">
        <f>DATE(Data7[[#This Row],[Year]],Data7[[#This Row],[Month]],Data7[[#This Row],[Day]])</f>
        <v>45356</v>
      </c>
    </row>
    <row r="290" spans="1:25">
      <c r="A290" s="5">
        <v>45392.365213078701</v>
      </c>
      <c r="B290" s="7" t="s">
        <v>387</v>
      </c>
      <c r="C290" s="6" t="s">
        <v>384</v>
      </c>
      <c r="D290" s="7" t="s">
        <v>388</v>
      </c>
      <c r="E290" s="8">
        <v>2.5</v>
      </c>
      <c r="F290" s="7">
        <v>7074057</v>
      </c>
      <c r="G290" s="7" t="s">
        <v>68</v>
      </c>
      <c r="H290" s="7" t="s">
        <v>69</v>
      </c>
      <c r="I290" s="7" t="s">
        <v>44</v>
      </c>
      <c r="J290" s="19" t="str">
        <f>IFERROR(INDEX('Employee Info'!$C$3:$E$200,MATCH(Data7[[#This Row],[Name:]],'Employee Info'!$B$3:$B$200,0),MATCH(Data7[[#This Row],[Hours Type:]],'Employee Info'!$C$2:$E$2,0)),"")</f>
        <v/>
      </c>
      <c r="K290" s="19" t="str">
        <f>IFERROR(INDEX('Employee Info'!$C$3:$J$200,MATCH(Data7[[#This Row],[Name:]],'Employee Info'!$B$3:$B$200,0),MATCH(Data7[[#Headers],[Truck]],'Employee Info'!$C$2:$J$2,0)),"")</f>
        <v/>
      </c>
      <c r="L290" s="19" t="str">
        <f>IFERROR(INDEX('Employee Info'!$C$3:$J$200,MATCH(Data7[[#This Row],[Name:]],'Employee Info'!$B$3:$B$200,0),MATCH(Data7[[#Headers],[Phone]],'Employee Info'!$C$2:$J$2,0)),"")</f>
        <v/>
      </c>
      <c r="M290" s="19" t="str">
        <f>IFERROR(INDEX('Employee Info'!$C$3:$J$200,MATCH(Data7[[#This Row],[Name:]],'Employee Info'!$B$3:$B$200,0),MATCH(Data7[[#Headers],[Tech]],'Employee Info'!$C$2:$J$2,0)),"")</f>
        <v/>
      </c>
      <c r="N290" s="19" t="str">
        <f>IFERROR(INDEX('Employee Info'!$C$3:$J$200,MATCH(Data7[[#This Row],[Name:]],'Employee Info'!$B$3:$B$200,0),MATCH(Data7[[#Headers],[Other]],'Employee Info'!$C$2:$J$2,0)),"")</f>
        <v/>
      </c>
      <c r="O290" s="19">
        <f>IFERROR((Data7[[#This Row],[Hours:]]*SUM(Data7[[#This Row],[Rate]:[Other]])),"")</f>
        <v>0</v>
      </c>
      <c r="P290" s="7" t="str">
        <f>IF(Data7[[#This Row],[WO'#:]]="","Riley #","WO#")</f>
        <v>WO#</v>
      </c>
      <c r="Q290" s="7">
        <f>IFERROR(WEEKNUM(Data7[[#This Row],[Date:]]),"")</f>
        <v>10</v>
      </c>
      <c r="R290" s="6">
        <f t="shared" si="12"/>
        <v>45354</v>
      </c>
      <c r="S290" s="6">
        <f>Data7[[#This Row],[Week Start]]+7</f>
        <v>45361</v>
      </c>
      <c r="T290" s="7" t="str">
        <f t="shared" si="13"/>
        <v>3/3/2024 - 3/10/2024</v>
      </c>
      <c r="U290" s="7" t="str">
        <f t="shared" si="14"/>
        <v>Time Card</v>
      </c>
      <c r="V290" s="8" t="str">
        <f>RIGHT(TEXT(Data7[[#This Row],[Date:]],"mmddyyyy"),4)</f>
        <v>2024</v>
      </c>
      <c r="W290" s="8" t="str">
        <f>MID(TEXT(Data7[[#This Row],[Date:]],"mmddyyyy"),3,2)</f>
        <v>05</v>
      </c>
      <c r="X290" s="8" t="str">
        <f>LEFT(TEXT(Data7[[#This Row],[Date:]],"mmddyyyy"),2)</f>
        <v>03</v>
      </c>
      <c r="Y290" s="6">
        <f>DATE(Data7[[#This Row],[Year]],Data7[[#This Row],[Month]],Data7[[#This Row],[Day]])</f>
        <v>45356</v>
      </c>
    </row>
    <row r="291" spans="1:25">
      <c r="A291" s="5">
        <v>45356.582340393521</v>
      </c>
      <c r="B291" s="7" t="s">
        <v>65</v>
      </c>
      <c r="C291" s="6" t="s">
        <v>384</v>
      </c>
      <c r="D291" s="7" t="s">
        <v>390</v>
      </c>
      <c r="E291" s="8">
        <v>2</v>
      </c>
      <c r="F291" s="7" t="s">
        <v>68</v>
      </c>
      <c r="G291" s="7" t="s">
        <v>68</v>
      </c>
      <c r="H291" s="7" t="s">
        <v>64</v>
      </c>
      <c r="I291" s="7" t="s">
        <v>44</v>
      </c>
      <c r="J291" s="19" t="str">
        <f>IFERROR(INDEX('Employee Info'!$C$3:$E$200,MATCH(Data7[[#This Row],[Name:]],'Employee Info'!$B$3:$B$200,0),MATCH(Data7[[#This Row],[Hours Type:]],'Employee Info'!$C$2:$E$2,0)),"")</f>
        <v/>
      </c>
      <c r="K291" s="19" t="str">
        <f>IFERROR(INDEX('Employee Info'!$C$3:$J$200,MATCH(Data7[[#This Row],[Name:]],'Employee Info'!$B$3:$B$200,0),MATCH(Data7[[#Headers],[Truck]],'Employee Info'!$C$2:$J$2,0)),"")</f>
        <v/>
      </c>
      <c r="L291" s="19" t="str">
        <f>IFERROR(INDEX('Employee Info'!$C$3:$J$200,MATCH(Data7[[#This Row],[Name:]],'Employee Info'!$B$3:$B$200,0),MATCH(Data7[[#Headers],[Phone]],'Employee Info'!$C$2:$J$2,0)),"")</f>
        <v/>
      </c>
      <c r="M291" s="19" t="str">
        <f>IFERROR(INDEX('Employee Info'!$C$3:$J$200,MATCH(Data7[[#This Row],[Name:]],'Employee Info'!$B$3:$B$200,0),MATCH(Data7[[#Headers],[Tech]],'Employee Info'!$C$2:$J$2,0)),"")</f>
        <v/>
      </c>
      <c r="N291" s="19" t="str">
        <f>IFERROR(INDEX('Employee Info'!$C$3:$J$200,MATCH(Data7[[#This Row],[Name:]],'Employee Info'!$B$3:$B$200,0),MATCH(Data7[[#Headers],[Other]],'Employee Info'!$C$2:$J$2,0)),"")</f>
        <v/>
      </c>
      <c r="O291" s="19">
        <f>IFERROR((Data7[[#This Row],[Hours:]]*SUM(Data7[[#This Row],[Rate]:[Other]])),"")</f>
        <v>0</v>
      </c>
      <c r="P291" s="7" t="str">
        <f>IF(Data7[[#This Row],[WO'#:]]="","Riley #","WO#")</f>
        <v>Riley #</v>
      </c>
      <c r="Q291" s="7">
        <f>IFERROR(WEEKNUM(Data7[[#This Row],[Date:]]),"")</f>
        <v>10</v>
      </c>
      <c r="R291" s="6">
        <f t="shared" si="12"/>
        <v>45354</v>
      </c>
      <c r="S291" s="6">
        <f>Data7[[#This Row],[Week Start]]+7</f>
        <v>45361</v>
      </c>
      <c r="T291" s="7" t="str">
        <f t="shared" si="13"/>
        <v>3/3/2024 - 3/10/2024</v>
      </c>
      <c r="U291" s="7" t="str">
        <f t="shared" si="14"/>
        <v>Time Card</v>
      </c>
      <c r="V291" s="8" t="str">
        <f>RIGHT(TEXT(Data7[[#This Row],[Date:]],"mmddyyyy"),4)</f>
        <v>2024</v>
      </c>
      <c r="W291" s="8" t="str">
        <f>MID(TEXT(Data7[[#This Row],[Date:]],"mmddyyyy"),3,2)</f>
        <v>05</v>
      </c>
      <c r="X291" s="8" t="str">
        <f>LEFT(TEXT(Data7[[#This Row],[Date:]],"mmddyyyy"),2)</f>
        <v>03</v>
      </c>
      <c r="Y291" s="6">
        <f>DATE(Data7[[#This Row],[Year]],Data7[[#This Row],[Month]],Data7[[#This Row],[Day]])</f>
        <v>45356</v>
      </c>
    </row>
    <row r="292" spans="1:25">
      <c r="A292" s="5">
        <v>45359.435283680556</v>
      </c>
      <c r="B292" s="7" t="s">
        <v>66</v>
      </c>
      <c r="C292" s="6" t="s">
        <v>384</v>
      </c>
      <c r="D292" s="7" t="s">
        <v>231</v>
      </c>
      <c r="E292" s="8">
        <v>1</v>
      </c>
      <c r="F292" s="7" t="s">
        <v>68</v>
      </c>
      <c r="G292" s="7" t="s">
        <v>68</v>
      </c>
      <c r="H292" s="7" t="s">
        <v>64</v>
      </c>
      <c r="I292" s="7" t="s">
        <v>44</v>
      </c>
      <c r="J292" s="19" t="str">
        <f>IFERROR(INDEX('Employee Info'!$C$3:$E$200,MATCH(Data7[[#This Row],[Name:]],'Employee Info'!$B$3:$B$200,0),MATCH(Data7[[#This Row],[Hours Type:]],'Employee Info'!$C$2:$E$2,0)),"")</f>
        <v/>
      </c>
      <c r="K292" s="19" t="str">
        <f>IFERROR(INDEX('Employee Info'!$C$3:$J$200,MATCH(Data7[[#This Row],[Name:]],'Employee Info'!$B$3:$B$200,0),MATCH(Data7[[#Headers],[Truck]],'Employee Info'!$C$2:$J$2,0)),"")</f>
        <v/>
      </c>
      <c r="L292" s="19" t="str">
        <f>IFERROR(INDEX('Employee Info'!$C$3:$J$200,MATCH(Data7[[#This Row],[Name:]],'Employee Info'!$B$3:$B$200,0),MATCH(Data7[[#Headers],[Phone]],'Employee Info'!$C$2:$J$2,0)),"")</f>
        <v/>
      </c>
      <c r="M292" s="19" t="str">
        <f>IFERROR(INDEX('Employee Info'!$C$3:$J$200,MATCH(Data7[[#This Row],[Name:]],'Employee Info'!$B$3:$B$200,0),MATCH(Data7[[#Headers],[Tech]],'Employee Info'!$C$2:$J$2,0)),"")</f>
        <v/>
      </c>
      <c r="N292" s="19" t="str">
        <f>IFERROR(INDEX('Employee Info'!$C$3:$J$200,MATCH(Data7[[#This Row],[Name:]],'Employee Info'!$B$3:$B$200,0),MATCH(Data7[[#Headers],[Other]],'Employee Info'!$C$2:$J$2,0)),"")</f>
        <v/>
      </c>
      <c r="O292" s="19">
        <f>IFERROR((Data7[[#This Row],[Hours:]]*SUM(Data7[[#This Row],[Rate]:[Other]])),"")</f>
        <v>0</v>
      </c>
      <c r="P292" s="7" t="str">
        <f>IF(Data7[[#This Row],[WO'#:]]="","Riley #","WO#")</f>
        <v>Riley #</v>
      </c>
      <c r="Q292" s="7">
        <f>IFERROR(WEEKNUM(Data7[[#This Row],[Date:]]),"")</f>
        <v>10</v>
      </c>
      <c r="R292" s="6">
        <f t="shared" si="12"/>
        <v>45354</v>
      </c>
      <c r="S292" s="6">
        <f>Data7[[#This Row],[Week Start]]+7</f>
        <v>45361</v>
      </c>
      <c r="T292" s="7" t="str">
        <f t="shared" si="13"/>
        <v>3/3/2024 - 3/10/2024</v>
      </c>
      <c r="U292" s="7" t="str">
        <f t="shared" si="14"/>
        <v>Time Card</v>
      </c>
      <c r="V292" s="8" t="str">
        <f>RIGHT(TEXT(Data7[[#This Row],[Date:]],"mmddyyyy"),4)</f>
        <v>2024</v>
      </c>
      <c r="W292" s="8" t="str">
        <f>MID(TEXT(Data7[[#This Row],[Date:]],"mmddyyyy"),3,2)</f>
        <v>05</v>
      </c>
      <c r="X292" s="8" t="str">
        <f>LEFT(TEXT(Data7[[#This Row],[Date:]],"mmddyyyy"),2)</f>
        <v>03</v>
      </c>
      <c r="Y292" s="6">
        <f>DATE(Data7[[#This Row],[Year]],Data7[[#This Row],[Month]],Data7[[#This Row],[Day]])</f>
        <v>45356</v>
      </c>
    </row>
    <row r="293" spans="1:25">
      <c r="A293" s="5">
        <v>45356.578419212965</v>
      </c>
      <c r="B293" s="7" t="s">
        <v>31</v>
      </c>
      <c r="C293" s="6" t="s">
        <v>384</v>
      </c>
      <c r="D293" s="7" t="s">
        <v>389</v>
      </c>
      <c r="E293" s="8">
        <v>8</v>
      </c>
      <c r="F293" s="7" t="s">
        <v>68</v>
      </c>
      <c r="G293" s="7" t="s">
        <v>68</v>
      </c>
      <c r="H293" s="7" t="s">
        <v>59</v>
      </c>
      <c r="I293" s="7" t="s">
        <v>44</v>
      </c>
      <c r="J293" s="19" t="str">
        <f>IFERROR(INDEX('Employee Info'!$C$3:$E$200,MATCH(Data7[[#This Row],[Name:]],'Employee Info'!$B$3:$B$200,0),MATCH(Data7[[#This Row],[Hours Type:]],'Employee Info'!$C$2:$E$2,0)),"")</f>
        <v/>
      </c>
      <c r="K293" s="19" t="str">
        <f>IFERROR(INDEX('Employee Info'!$C$3:$J$200,MATCH(Data7[[#This Row],[Name:]],'Employee Info'!$B$3:$B$200,0),MATCH(Data7[[#Headers],[Truck]],'Employee Info'!$C$2:$J$2,0)),"")</f>
        <v/>
      </c>
      <c r="L293" s="19" t="str">
        <f>IFERROR(INDEX('Employee Info'!$C$3:$J$200,MATCH(Data7[[#This Row],[Name:]],'Employee Info'!$B$3:$B$200,0),MATCH(Data7[[#Headers],[Phone]],'Employee Info'!$C$2:$J$2,0)),"")</f>
        <v/>
      </c>
      <c r="M293" s="19" t="str">
        <f>IFERROR(INDEX('Employee Info'!$C$3:$J$200,MATCH(Data7[[#This Row],[Name:]],'Employee Info'!$B$3:$B$200,0),MATCH(Data7[[#Headers],[Tech]],'Employee Info'!$C$2:$J$2,0)),"")</f>
        <v/>
      </c>
      <c r="N293" s="19" t="str">
        <f>IFERROR(INDEX('Employee Info'!$C$3:$J$200,MATCH(Data7[[#This Row],[Name:]],'Employee Info'!$B$3:$B$200,0),MATCH(Data7[[#Headers],[Other]],'Employee Info'!$C$2:$J$2,0)),"")</f>
        <v/>
      </c>
      <c r="O293" s="19">
        <f>IFERROR((Data7[[#This Row],[Hours:]]*SUM(Data7[[#This Row],[Rate]:[Other]])),"")</f>
        <v>0</v>
      </c>
      <c r="P293" s="7" t="str">
        <f>IF(Data7[[#This Row],[WO'#:]]="","Riley #","WO#")</f>
        <v>Riley #</v>
      </c>
      <c r="Q293" s="7">
        <f>IFERROR(WEEKNUM(Data7[[#This Row],[Date:]]),"")</f>
        <v>10</v>
      </c>
      <c r="R293" s="6">
        <f t="shared" si="12"/>
        <v>45354</v>
      </c>
      <c r="S293" s="6">
        <f>Data7[[#This Row],[Week Start]]+7</f>
        <v>45361</v>
      </c>
      <c r="T293" s="7" t="str">
        <f t="shared" si="13"/>
        <v>3/3/2024 - 3/10/2024</v>
      </c>
      <c r="U293" s="7" t="str">
        <f t="shared" si="14"/>
        <v>Time Card</v>
      </c>
      <c r="V293" s="8" t="str">
        <f>RIGHT(TEXT(Data7[[#This Row],[Date:]],"mmddyyyy"),4)</f>
        <v>2024</v>
      </c>
      <c r="W293" s="8" t="str">
        <f>MID(TEXT(Data7[[#This Row],[Date:]],"mmddyyyy"),3,2)</f>
        <v>05</v>
      </c>
      <c r="X293" s="8" t="str">
        <f>LEFT(TEXT(Data7[[#This Row],[Date:]],"mmddyyyy"),2)</f>
        <v>03</v>
      </c>
      <c r="Y293" s="6">
        <f>DATE(Data7[[#This Row],[Year]],Data7[[#This Row],[Month]],Data7[[#This Row],[Day]])</f>
        <v>45356</v>
      </c>
    </row>
    <row r="294" spans="1:25">
      <c r="A294" s="5">
        <v>45356.583442824071</v>
      </c>
      <c r="B294" s="7" t="s">
        <v>65</v>
      </c>
      <c r="C294" s="6" t="s">
        <v>384</v>
      </c>
      <c r="D294" s="7" t="s">
        <v>393</v>
      </c>
      <c r="E294" s="8">
        <v>3.5</v>
      </c>
      <c r="F294" s="7" t="s">
        <v>68</v>
      </c>
      <c r="G294" s="7" t="s">
        <v>68</v>
      </c>
      <c r="H294" s="7" t="s">
        <v>59</v>
      </c>
      <c r="I294" s="7" t="s">
        <v>44</v>
      </c>
      <c r="J294" s="19" t="str">
        <f>IFERROR(INDEX('Employee Info'!$C$3:$E$200,MATCH(Data7[[#This Row],[Name:]],'Employee Info'!$B$3:$B$200,0),MATCH(Data7[[#This Row],[Hours Type:]],'Employee Info'!$C$2:$E$2,0)),"")</f>
        <v/>
      </c>
      <c r="K294" s="19" t="str">
        <f>IFERROR(INDEX('Employee Info'!$C$3:$J$200,MATCH(Data7[[#This Row],[Name:]],'Employee Info'!$B$3:$B$200,0),MATCH(Data7[[#Headers],[Truck]],'Employee Info'!$C$2:$J$2,0)),"")</f>
        <v/>
      </c>
      <c r="L294" s="19" t="str">
        <f>IFERROR(INDEX('Employee Info'!$C$3:$J$200,MATCH(Data7[[#This Row],[Name:]],'Employee Info'!$B$3:$B$200,0),MATCH(Data7[[#Headers],[Phone]],'Employee Info'!$C$2:$J$2,0)),"")</f>
        <v/>
      </c>
      <c r="M294" s="19" t="str">
        <f>IFERROR(INDEX('Employee Info'!$C$3:$J$200,MATCH(Data7[[#This Row],[Name:]],'Employee Info'!$B$3:$B$200,0),MATCH(Data7[[#Headers],[Tech]],'Employee Info'!$C$2:$J$2,0)),"")</f>
        <v/>
      </c>
      <c r="N294" s="19" t="str">
        <f>IFERROR(INDEX('Employee Info'!$C$3:$J$200,MATCH(Data7[[#This Row],[Name:]],'Employee Info'!$B$3:$B$200,0),MATCH(Data7[[#Headers],[Other]],'Employee Info'!$C$2:$J$2,0)),"")</f>
        <v/>
      </c>
      <c r="O294" s="19">
        <f>IFERROR((Data7[[#This Row],[Hours:]]*SUM(Data7[[#This Row],[Rate]:[Other]])),"")</f>
        <v>0</v>
      </c>
      <c r="P294" s="7" t="str">
        <f>IF(Data7[[#This Row],[WO'#:]]="","Riley #","WO#")</f>
        <v>Riley #</v>
      </c>
      <c r="Q294" s="7">
        <f>IFERROR(WEEKNUM(Data7[[#This Row],[Date:]]),"")</f>
        <v>10</v>
      </c>
      <c r="R294" s="6">
        <f t="shared" si="12"/>
        <v>45354</v>
      </c>
      <c r="S294" s="6">
        <f>Data7[[#This Row],[Week Start]]+7</f>
        <v>45361</v>
      </c>
      <c r="T294" s="7" t="str">
        <f t="shared" si="13"/>
        <v>3/3/2024 - 3/10/2024</v>
      </c>
      <c r="U294" s="7" t="str">
        <f t="shared" si="14"/>
        <v>Time Card</v>
      </c>
      <c r="V294" s="8" t="str">
        <f>RIGHT(TEXT(Data7[[#This Row],[Date:]],"mmddyyyy"),4)</f>
        <v>2024</v>
      </c>
      <c r="W294" s="8" t="str">
        <f>MID(TEXT(Data7[[#This Row],[Date:]],"mmddyyyy"),3,2)</f>
        <v>05</v>
      </c>
      <c r="X294" s="8" t="str">
        <f>LEFT(TEXT(Data7[[#This Row],[Date:]],"mmddyyyy"),2)</f>
        <v>03</v>
      </c>
      <c r="Y294" s="6">
        <f>DATE(Data7[[#This Row],[Year]],Data7[[#This Row],[Month]],Data7[[#This Row],[Day]])</f>
        <v>45356</v>
      </c>
    </row>
    <row r="295" spans="1:25">
      <c r="A295" s="5">
        <v>45356.582941203706</v>
      </c>
      <c r="B295" s="7" t="s">
        <v>65</v>
      </c>
      <c r="C295" s="6" t="s">
        <v>384</v>
      </c>
      <c r="D295" s="7" t="s">
        <v>391</v>
      </c>
      <c r="E295" s="8">
        <v>2.5</v>
      </c>
      <c r="F295" s="7" t="s">
        <v>68</v>
      </c>
      <c r="G295" s="7" t="s">
        <v>68</v>
      </c>
      <c r="H295" s="7" t="s">
        <v>392</v>
      </c>
      <c r="I295" s="7" t="s">
        <v>44</v>
      </c>
      <c r="J295" s="19" t="str">
        <f>IFERROR(INDEX('Employee Info'!$C$3:$E$200,MATCH(Data7[[#This Row],[Name:]],'Employee Info'!$B$3:$B$200,0),MATCH(Data7[[#This Row],[Hours Type:]],'Employee Info'!$C$2:$E$2,0)),"")</f>
        <v/>
      </c>
      <c r="K295" s="19" t="str">
        <f>IFERROR(INDEX('Employee Info'!$C$3:$J$200,MATCH(Data7[[#This Row],[Name:]],'Employee Info'!$B$3:$B$200,0),MATCH(Data7[[#Headers],[Truck]],'Employee Info'!$C$2:$J$2,0)),"")</f>
        <v/>
      </c>
      <c r="L295" s="19" t="str">
        <f>IFERROR(INDEX('Employee Info'!$C$3:$J$200,MATCH(Data7[[#This Row],[Name:]],'Employee Info'!$B$3:$B$200,0),MATCH(Data7[[#Headers],[Phone]],'Employee Info'!$C$2:$J$2,0)),"")</f>
        <v/>
      </c>
      <c r="M295" s="19" t="str">
        <f>IFERROR(INDEX('Employee Info'!$C$3:$J$200,MATCH(Data7[[#This Row],[Name:]],'Employee Info'!$B$3:$B$200,0),MATCH(Data7[[#Headers],[Tech]],'Employee Info'!$C$2:$J$2,0)),"")</f>
        <v/>
      </c>
      <c r="N295" s="19" t="str">
        <f>IFERROR(INDEX('Employee Info'!$C$3:$J$200,MATCH(Data7[[#This Row],[Name:]],'Employee Info'!$B$3:$B$200,0),MATCH(Data7[[#Headers],[Other]],'Employee Info'!$C$2:$J$2,0)),"")</f>
        <v/>
      </c>
      <c r="O295" s="19">
        <f>IFERROR((Data7[[#This Row],[Hours:]]*SUM(Data7[[#This Row],[Rate]:[Other]])),"")</f>
        <v>0</v>
      </c>
      <c r="P295" s="7" t="str">
        <f>IF(Data7[[#This Row],[WO'#:]]="","Riley #","WO#")</f>
        <v>Riley #</v>
      </c>
      <c r="Q295" s="7">
        <f>IFERROR(WEEKNUM(Data7[[#This Row],[Date:]]),"")</f>
        <v>10</v>
      </c>
      <c r="R295" s="6">
        <f t="shared" si="12"/>
        <v>45354</v>
      </c>
      <c r="S295" s="6">
        <f>Data7[[#This Row],[Week Start]]+7</f>
        <v>45361</v>
      </c>
      <c r="T295" s="7" t="str">
        <f t="shared" si="13"/>
        <v>3/3/2024 - 3/10/2024</v>
      </c>
      <c r="U295" s="7" t="str">
        <f t="shared" si="14"/>
        <v>Time Card</v>
      </c>
      <c r="V295" s="8" t="str">
        <f>RIGHT(TEXT(Data7[[#This Row],[Date:]],"mmddyyyy"),4)</f>
        <v>2024</v>
      </c>
      <c r="W295" s="8" t="str">
        <f>MID(TEXT(Data7[[#This Row],[Date:]],"mmddyyyy"),3,2)</f>
        <v>05</v>
      </c>
      <c r="X295" s="8" t="str">
        <f>LEFT(TEXT(Data7[[#This Row],[Date:]],"mmddyyyy"),2)</f>
        <v>03</v>
      </c>
      <c r="Y295" s="6">
        <f>DATE(Data7[[#This Row],[Year]],Data7[[#This Row],[Month]],Data7[[#This Row],[Day]])</f>
        <v>45356</v>
      </c>
    </row>
    <row r="296" spans="1:25">
      <c r="A296" s="5">
        <v>45359.533534374998</v>
      </c>
      <c r="B296" s="7" t="s">
        <v>66</v>
      </c>
      <c r="C296" s="6" t="s">
        <v>394</v>
      </c>
      <c r="D296" s="7" t="s">
        <v>395</v>
      </c>
      <c r="E296" s="8">
        <v>6</v>
      </c>
      <c r="F296" s="7">
        <v>6984733</v>
      </c>
      <c r="G296" s="7" t="s">
        <v>68</v>
      </c>
      <c r="H296" s="7" t="s">
        <v>69</v>
      </c>
      <c r="I296" s="7" t="s">
        <v>44</v>
      </c>
      <c r="J296" s="19" t="str">
        <f>IFERROR(INDEX('Employee Info'!$C$3:$E$200,MATCH(Data7[[#This Row],[Name:]],'Employee Info'!$B$3:$B$200,0),MATCH(Data7[[#This Row],[Hours Type:]],'Employee Info'!$C$2:$E$2,0)),"")</f>
        <v/>
      </c>
      <c r="K296" s="19" t="str">
        <f>IFERROR(INDEX('Employee Info'!$C$3:$J$200,MATCH(Data7[[#This Row],[Name:]],'Employee Info'!$B$3:$B$200,0),MATCH(Data7[[#Headers],[Truck]],'Employee Info'!$C$2:$J$2,0)),"")</f>
        <v/>
      </c>
      <c r="L296" s="19" t="str">
        <f>IFERROR(INDEX('Employee Info'!$C$3:$J$200,MATCH(Data7[[#This Row],[Name:]],'Employee Info'!$B$3:$B$200,0),MATCH(Data7[[#Headers],[Phone]],'Employee Info'!$C$2:$J$2,0)),"")</f>
        <v/>
      </c>
      <c r="M296" s="19" t="str">
        <f>IFERROR(INDEX('Employee Info'!$C$3:$J$200,MATCH(Data7[[#This Row],[Name:]],'Employee Info'!$B$3:$B$200,0),MATCH(Data7[[#Headers],[Tech]],'Employee Info'!$C$2:$J$2,0)),"")</f>
        <v/>
      </c>
      <c r="N296" s="19" t="str">
        <f>IFERROR(INDEX('Employee Info'!$C$3:$J$200,MATCH(Data7[[#This Row],[Name:]],'Employee Info'!$B$3:$B$200,0),MATCH(Data7[[#Headers],[Other]],'Employee Info'!$C$2:$J$2,0)),"")</f>
        <v/>
      </c>
      <c r="O296" s="19">
        <f>IFERROR((Data7[[#This Row],[Hours:]]*SUM(Data7[[#This Row],[Rate]:[Other]])),"")</f>
        <v>0</v>
      </c>
      <c r="P296" s="7" t="str">
        <f>IF(Data7[[#This Row],[WO'#:]]="","Riley #","WO#")</f>
        <v>WO#</v>
      </c>
      <c r="Q296" s="7">
        <f>IFERROR(WEEKNUM(Data7[[#This Row],[Date:]]),"")</f>
        <v>10</v>
      </c>
      <c r="R296" s="6">
        <f t="shared" si="12"/>
        <v>45354</v>
      </c>
      <c r="S296" s="6">
        <f>Data7[[#This Row],[Week Start]]+7</f>
        <v>45361</v>
      </c>
      <c r="T296" s="7" t="str">
        <f t="shared" si="13"/>
        <v>3/3/2024 - 3/10/2024</v>
      </c>
      <c r="U296" s="7" t="str">
        <f t="shared" si="14"/>
        <v>Time Card</v>
      </c>
      <c r="V296" s="8" t="str">
        <f>RIGHT(TEXT(Data7[[#This Row],[Date:]],"mmddyyyy"),4)</f>
        <v>2024</v>
      </c>
      <c r="W296" s="8" t="str">
        <f>MID(TEXT(Data7[[#This Row],[Date:]],"mmddyyyy"),3,2)</f>
        <v>06</v>
      </c>
      <c r="X296" s="8" t="str">
        <f>LEFT(TEXT(Data7[[#This Row],[Date:]],"mmddyyyy"),2)</f>
        <v>03</v>
      </c>
      <c r="Y296" s="6">
        <f>DATE(Data7[[#This Row],[Year]],Data7[[#This Row],[Month]],Data7[[#This Row],[Day]])</f>
        <v>45357</v>
      </c>
    </row>
    <row r="297" spans="1:25">
      <c r="A297" s="5">
        <v>45392.355637615743</v>
      </c>
      <c r="B297" s="7" t="s">
        <v>76</v>
      </c>
      <c r="C297" s="6" t="s">
        <v>394</v>
      </c>
      <c r="D297" s="7" t="s">
        <v>156</v>
      </c>
      <c r="E297" s="8">
        <v>2</v>
      </c>
      <c r="F297" s="7">
        <v>6984733</v>
      </c>
      <c r="G297" s="7" t="s">
        <v>68</v>
      </c>
      <c r="H297" s="7" t="s">
        <v>69</v>
      </c>
      <c r="I297" s="7" t="s">
        <v>44</v>
      </c>
      <c r="J297" s="19" t="str">
        <f>IFERROR(INDEX('Employee Info'!$C$3:$E$200,MATCH(Data7[[#This Row],[Name:]],'Employee Info'!$B$3:$B$200,0),MATCH(Data7[[#This Row],[Hours Type:]],'Employee Info'!$C$2:$E$2,0)),"")</f>
        <v/>
      </c>
      <c r="K297" s="19" t="str">
        <f>IFERROR(INDEX('Employee Info'!$C$3:$J$200,MATCH(Data7[[#This Row],[Name:]],'Employee Info'!$B$3:$B$200,0),MATCH(Data7[[#Headers],[Truck]],'Employee Info'!$C$2:$J$2,0)),"")</f>
        <v/>
      </c>
      <c r="L297" s="19" t="str">
        <f>IFERROR(INDEX('Employee Info'!$C$3:$J$200,MATCH(Data7[[#This Row],[Name:]],'Employee Info'!$B$3:$B$200,0),MATCH(Data7[[#Headers],[Phone]],'Employee Info'!$C$2:$J$2,0)),"")</f>
        <v/>
      </c>
      <c r="M297" s="19" t="str">
        <f>IFERROR(INDEX('Employee Info'!$C$3:$J$200,MATCH(Data7[[#This Row],[Name:]],'Employee Info'!$B$3:$B$200,0),MATCH(Data7[[#Headers],[Tech]],'Employee Info'!$C$2:$J$2,0)),"")</f>
        <v/>
      </c>
      <c r="N297" s="19" t="str">
        <f>IFERROR(INDEX('Employee Info'!$C$3:$J$200,MATCH(Data7[[#This Row],[Name:]],'Employee Info'!$B$3:$B$200,0),MATCH(Data7[[#Headers],[Other]],'Employee Info'!$C$2:$J$2,0)),"")</f>
        <v/>
      </c>
      <c r="O297" s="19">
        <f>IFERROR((Data7[[#This Row],[Hours:]]*SUM(Data7[[#This Row],[Rate]:[Other]])),"")</f>
        <v>0</v>
      </c>
      <c r="P297" s="7" t="str">
        <f>IF(Data7[[#This Row],[WO'#:]]="","Riley #","WO#")</f>
        <v>WO#</v>
      </c>
      <c r="Q297" s="7">
        <f>IFERROR(WEEKNUM(Data7[[#This Row],[Date:]]),"")</f>
        <v>10</v>
      </c>
      <c r="R297" s="6">
        <f t="shared" si="12"/>
        <v>45354</v>
      </c>
      <c r="S297" s="6">
        <f>Data7[[#This Row],[Week Start]]+7</f>
        <v>45361</v>
      </c>
      <c r="T297" s="7" t="str">
        <f t="shared" si="13"/>
        <v>3/3/2024 - 3/10/2024</v>
      </c>
      <c r="U297" s="7" t="str">
        <f t="shared" si="14"/>
        <v>Time Card</v>
      </c>
      <c r="V297" s="8" t="str">
        <f>RIGHT(TEXT(Data7[[#This Row],[Date:]],"mmddyyyy"),4)</f>
        <v>2024</v>
      </c>
      <c r="W297" s="8" t="str">
        <f>MID(TEXT(Data7[[#This Row],[Date:]],"mmddyyyy"),3,2)</f>
        <v>06</v>
      </c>
      <c r="X297" s="8" t="str">
        <f>LEFT(TEXT(Data7[[#This Row],[Date:]],"mmddyyyy"),2)</f>
        <v>03</v>
      </c>
      <c r="Y297" s="6">
        <f>DATE(Data7[[#This Row],[Year]],Data7[[#This Row],[Month]],Data7[[#This Row],[Day]])</f>
        <v>45357</v>
      </c>
    </row>
    <row r="298" spans="1:25">
      <c r="A298" s="5">
        <v>45357.586378819447</v>
      </c>
      <c r="B298" s="7" t="s">
        <v>35</v>
      </c>
      <c r="C298" s="6" t="s">
        <v>394</v>
      </c>
      <c r="D298" s="7" t="s">
        <v>396</v>
      </c>
      <c r="E298" s="8">
        <v>8</v>
      </c>
      <c r="F298" s="7">
        <v>7049152</v>
      </c>
      <c r="G298" s="7" t="s">
        <v>68</v>
      </c>
      <c r="H298" s="7" t="s">
        <v>69</v>
      </c>
      <c r="I298" s="7" t="s">
        <v>44</v>
      </c>
      <c r="J298" s="19" t="str">
        <f>IFERROR(INDEX('Employee Info'!$C$3:$E$200,MATCH(Data7[[#This Row],[Name:]],'Employee Info'!$B$3:$B$200,0),MATCH(Data7[[#This Row],[Hours Type:]],'Employee Info'!$C$2:$E$2,0)),"")</f>
        <v/>
      </c>
      <c r="K298" s="19" t="str">
        <f>IFERROR(INDEX('Employee Info'!$C$3:$J$200,MATCH(Data7[[#This Row],[Name:]],'Employee Info'!$B$3:$B$200,0),MATCH(Data7[[#Headers],[Truck]],'Employee Info'!$C$2:$J$2,0)),"")</f>
        <v/>
      </c>
      <c r="L298" s="19" t="str">
        <f>IFERROR(INDEX('Employee Info'!$C$3:$J$200,MATCH(Data7[[#This Row],[Name:]],'Employee Info'!$B$3:$B$200,0),MATCH(Data7[[#Headers],[Phone]],'Employee Info'!$C$2:$J$2,0)),"")</f>
        <v/>
      </c>
      <c r="M298" s="19" t="str">
        <f>IFERROR(INDEX('Employee Info'!$C$3:$J$200,MATCH(Data7[[#This Row],[Name:]],'Employee Info'!$B$3:$B$200,0),MATCH(Data7[[#Headers],[Tech]],'Employee Info'!$C$2:$J$2,0)),"")</f>
        <v/>
      </c>
      <c r="N298" s="19" t="str">
        <f>IFERROR(INDEX('Employee Info'!$C$3:$J$200,MATCH(Data7[[#This Row],[Name:]],'Employee Info'!$B$3:$B$200,0),MATCH(Data7[[#Headers],[Other]],'Employee Info'!$C$2:$J$2,0)),"")</f>
        <v/>
      </c>
      <c r="O298" s="19">
        <f>IFERROR((Data7[[#This Row],[Hours:]]*SUM(Data7[[#This Row],[Rate]:[Other]])),"")</f>
        <v>0</v>
      </c>
      <c r="P298" s="7" t="str">
        <f>IF(Data7[[#This Row],[WO'#:]]="","Riley #","WO#")</f>
        <v>WO#</v>
      </c>
      <c r="Q298" s="7">
        <f>IFERROR(WEEKNUM(Data7[[#This Row],[Date:]]),"")</f>
        <v>10</v>
      </c>
      <c r="R298" s="6">
        <f t="shared" si="12"/>
        <v>45354</v>
      </c>
      <c r="S298" s="6">
        <f>Data7[[#This Row],[Week Start]]+7</f>
        <v>45361</v>
      </c>
      <c r="T298" s="7" t="str">
        <f t="shared" si="13"/>
        <v>3/3/2024 - 3/10/2024</v>
      </c>
      <c r="U298" s="7" t="str">
        <f t="shared" si="14"/>
        <v>Time Card</v>
      </c>
      <c r="V298" s="8" t="str">
        <f>RIGHT(TEXT(Data7[[#This Row],[Date:]],"mmddyyyy"),4)</f>
        <v>2024</v>
      </c>
      <c r="W298" s="8" t="str">
        <f>MID(TEXT(Data7[[#This Row],[Date:]],"mmddyyyy"),3,2)</f>
        <v>06</v>
      </c>
      <c r="X298" s="8" t="str">
        <f>LEFT(TEXT(Data7[[#This Row],[Date:]],"mmddyyyy"),2)</f>
        <v>03</v>
      </c>
      <c r="Y298" s="6">
        <f>DATE(Data7[[#This Row],[Year]],Data7[[#This Row],[Month]],Data7[[#This Row],[Day]])</f>
        <v>45357</v>
      </c>
    </row>
    <row r="299" spans="1:25">
      <c r="A299" s="5">
        <v>45359.437915509261</v>
      </c>
      <c r="B299" s="7" t="s">
        <v>66</v>
      </c>
      <c r="C299" s="6" t="s">
        <v>394</v>
      </c>
      <c r="D299" s="7" t="s">
        <v>378</v>
      </c>
      <c r="E299" s="8">
        <v>1</v>
      </c>
      <c r="F299" s="7">
        <v>7049152</v>
      </c>
      <c r="G299" s="7" t="s">
        <v>68</v>
      </c>
      <c r="H299" s="7" t="s">
        <v>69</v>
      </c>
      <c r="I299" s="7" t="s">
        <v>44</v>
      </c>
      <c r="J299" s="19" t="str">
        <f>IFERROR(INDEX('Employee Info'!$C$3:$E$200,MATCH(Data7[[#This Row],[Name:]],'Employee Info'!$B$3:$B$200,0),MATCH(Data7[[#This Row],[Hours Type:]],'Employee Info'!$C$2:$E$2,0)),"")</f>
        <v/>
      </c>
      <c r="K299" s="19" t="str">
        <f>IFERROR(INDEX('Employee Info'!$C$3:$J$200,MATCH(Data7[[#This Row],[Name:]],'Employee Info'!$B$3:$B$200,0),MATCH(Data7[[#Headers],[Truck]],'Employee Info'!$C$2:$J$2,0)),"")</f>
        <v/>
      </c>
      <c r="L299" s="19" t="str">
        <f>IFERROR(INDEX('Employee Info'!$C$3:$J$200,MATCH(Data7[[#This Row],[Name:]],'Employee Info'!$B$3:$B$200,0),MATCH(Data7[[#Headers],[Phone]],'Employee Info'!$C$2:$J$2,0)),"")</f>
        <v/>
      </c>
      <c r="M299" s="19" t="str">
        <f>IFERROR(INDEX('Employee Info'!$C$3:$J$200,MATCH(Data7[[#This Row],[Name:]],'Employee Info'!$B$3:$B$200,0),MATCH(Data7[[#Headers],[Tech]],'Employee Info'!$C$2:$J$2,0)),"")</f>
        <v/>
      </c>
      <c r="N299" s="19" t="str">
        <f>IFERROR(INDEX('Employee Info'!$C$3:$J$200,MATCH(Data7[[#This Row],[Name:]],'Employee Info'!$B$3:$B$200,0),MATCH(Data7[[#Headers],[Other]],'Employee Info'!$C$2:$J$2,0)),"")</f>
        <v/>
      </c>
      <c r="O299" s="19">
        <f>IFERROR((Data7[[#This Row],[Hours:]]*SUM(Data7[[#This Row],[Rate]:[Other]])),"")</f>
        <v>0</v>
      </c>
      <c r="P299" s="7" t="str">
        <f>IF(Data7[[#This Row],[WO'#:]]="","Riley #","WO#")</f>
        <v>WO#</v>
      </c>
      <c r="Q299" s="7">
        <f>IFERROR(WEEKNUM(Data7[[#This Row],[Date:]]),"")</f>
        <v>10</v>
      </c>
      <c r="R299" s="6">
        <f t="shared" si="12"/>
        <v>45354</v>
      </c>
      <c r="S299" s="6">
        <f>Data7[[#This Row],[Week Start]]+7</f>
        <v>45361</v>
      </c>
      <c r="T299" s="7" t="str">
        <f t="shared" si="13"/>
        <v>3/3/2024 - 3/10/2024</v>
      </c>
      <c r="U299" s="7" t="str">
        <f t="shared" si="14"/>
        <v>Time Card</v>
      </c>
      <c r="V299" s="8" t="str">
        <f>RIGHT(TEXT(Data7[[#This Row],[Date:]],"mmddyyyy"),4)</f>
        <v>2024</v>
      </c>
      <c r="W299" s="8" t="str">
        <f>MID(TEXT(Data7[[#This Row],[Date:]],"mmddyyyy"),3,2)</f>
        <v>06</v>
      </c>
      <c r="X299" s="8" t="str">
        <f>LEFT(TEXT(Data7[[#This Row],[Date:]],"mmddyyyy"),2)</f>
        <v>03</v>
      </c>
      <c r="Y299" s="6">
        <f>DATE(Data7[[#This Row],[Year]],Data7[[#This Row],[Month]],Data7[[#This Row],[Day]])</f>
        <v>45357</v>
      </c>
    </row>
    <row r="300" spans="1:25">
      <c r="A300" s="5">
        <v>45359.4353619213</v>
      </c>
      <c r="B300" s="7" t="s">
        <v>66</v>
      </c>
      <c r="C300" s="6" t="s">
        <v>394</v>
      </c>
      <c r="D300" s="7" t="s">
        <v>231</v>
      </c>
      <c r="E300" s="8">
        <v>1</v>
      </c>
      <c r="F300" s="7" t="s">
        <v>68</v>
      </c>
      <c r="G300" s="7" t="s">
        <v>68</v>
      </c>
      <c r="H300" s="7" t="s">
        <v>64</v>
      </c>
      <c r="I300" s="7" t="s">
        <v>44</v>
      </c>
      <c r="J300" s="19" t="str">
        <f>IFERROR(INDEX('Employee Info'!$C$3:$E$200,MATCH(Data7[[#This Row],[Name:]],'Employee Info'!$B$3:$B$200,0),MATCH(Data7[[#This Row],[Hours Type:]],'Employee Info'!$C$2:$E$2,0)),"")</f>
        <v/>
      </c>
      <c r="K300" s="19" t="str">
        <f>IFERROR(INDEX('Employee Info'!$C$3:$J$200,MATCH(Data7[[#This Row],[Name:]],'Employee Info'!$B$3:$B$200,0),MATCH(Data7[[#Headers],[Truck]],'Employee Info'!$C$2:$J$2,0)),"")</f>
        <v/>
      </c>
      <c r="L300" s="19" t="str">
        <f>IFERROR(INDEX('Employee Info'!$C$3:$J$200,MATCH(Data7[[#This Row],[Name:]],'Employee Info'!$B$3:$B$200,0),MATCH(Data7[[#Headers],[Phone]],'Employee Info'!$C$2:$J$2,0)),"")</f>
        <v/>
      </c>
      <c r="M300" s="19" t="str">
        <f>IFERROR(INDEX('Employee Info'!$C$3:$J$200,MATCH(Data7[[#This Row],[Name:]],'Employee Info'!$B$3:$B$200,0),MATCH(Data7[[#Headers],[Tech]],'Employee Info'!$C$2:$J$2,0)),"")</f>
        <v/>
      </c>
      <c r="N300" s="19" t="str">
        <f>IFERROR(INDEX('Employee Info'!$C$3:$J$200,MATCH(Data7[[#This Row],[Name:]],'Employee Info'!$B$3:$B$200,0),MATCH(Data7[[#Headers],[Other]],'Employee Info'!$C$2:$J$2,0)),"")</f>
        <v/>
      </c>
      <c r="O300" s="19">
        <f>IFERROR((Data7[[#This Row],[Hours:]]*SUM(Data7[[#This Row],[Rate]:[Other]])),"")</f>
        <v>0</v>
      </c>
      <c r="P300" s="7" t="str">
        <f>IF(Data7[[#This Row],[WO'#:]]="","Riley #","WO#")</f>
        <v>Riley #</v>
      </c>
      <c r="Q300" s="7">
        <f>IFERROR(WEEKNUM(Data7[[#This Row],[Date:]]),"")</f>
        <v>10</v>
      </c>
      <c r="R300" s="6">
        <f t="shared" si="12"/>
        <v>45354</v>
      </c>
      <c r="S300" s="6">
        <f>Data7[[#This Row],[Week Start]]+7</f>
        <v>45361</v>
      </c>
      <c r="T300" s="7" t="str">
        <f t="shared" si="13"/>
        <v>3/3/2024 - 3/10/2024</v>
      </c>
      <c r="U300" s="7" t="str">
        <f t="shared" si="14"/>
        <v>Time Card</v>
      </c>
      <c r="V300" s="8" t="str">
        <f>RIGHT(TEXT(Data7[[#This Row],[Date:]],"mmddyyyy"),4)</f>
        <v>2024</v>
      </c>
      <c r="W300" s="8" t="str">
        <f>MID(TEXT(Data7[[#This Row],[Date:]],"mmddyyyy"),3,2)</f>
        <v>06</v>
      </c>
      <c r="X300" s="8" t="str">
        <f>LEFT(TEXT(Data7[[#This Row],[Date:]],"mmddyyyy"),2)</f>
        <v>03</v>
      </c>
      <c r="Y300" s="6">
        <f>DATE(Data7[[#This Row],[Year]],Data7[[#This Row],[Month]],Data7[[#This Row],[Day]])</f>
        <v>45357</v>
      </c>
    </row>
    <row r="301" spans="1:25">
      <c r="A301" s="5">
        <v>45357.581768171294</v>
      </c>
      <c r="B301" s="7" t="s">
        <v>31</v>
      </c>
      <c r="C301" s="6" t="s">
        <v>394</v>
      </c>
      <c r="D301" s="7" t="s">
        <v>393</v>
      </c>
      <c r="E301" s="8">
        <v>8</v>
      </c>
      <c r="F301" s="7" t="s">
        <v>68</v>
      </c>
      <c r="G301" s="7" t="s">
        <v>68</v>
      </c>
      <c r="H301" s="7" t="s">
        <v>59</v>
      </c>
      <c r="I301" s="7" t="s">
        <v>44</v>
      </c>
      <c r="J301" s="19" t="str">
        <f>IFERROR(INDEX('Employee Info'!$C$3:$E$200,MATCH(Data7[[#This Row],[Name:]],'Employee Info'!$B$3:$B$200,0),MATCH(Data7[[#This Row],[Hours Type:]],'Employee Info'!$C$2:$E$2,0)),"")</f>
        <v/>
      </c>
      <c r="K301" s="19" t="str">
        <f>IFERROR(INDEX('Employee Info'!$C$3:$J$200,MATCH(Data7[[#This Row],[Name:]],'Employee Info'!$B$3:$B$200,0),MATCH(Data7[[#Headers],[Truck]],'Employee Info'!$C$2:$J$2,0)),"")</f>
        <v/>
      </c>
      <c r="L301" s="19" t="str">
        <f>IFERROR(INDEX('Employee Info'!$C$3:$J$200,MATCH(Data7[[#This Row],[Name:]],'Employee Info'!$B$3:$B$200,0),MATCH(Data7[[#Headers],[Phone]],'Employee Info'!$C$2:$J$2,0)),"")</f>
        <v/>
      </c>
      <c r="M301" s="19" t="str">
        <f>IFERROR(INDEX('Employee Info'!$C$3:$J$200,MATCH(Data7[[#This Row],[Name:]],'Employee Info'!$B$3:$B$200,0),MATCH(Data7[[#Headers],[Tech]],'Employee Info'!$C$2:$J$2,0)),"")</f>
        <v/>
      </c>
      <c r="N301" s="19" t="str">
        <f>IFERROR(INDEX('Employee Info'!$C$3:$J$200,MATCH(Data7[[#This Row],[Name:]],'Employee Info'!$B$3:$B$200,0),MATCH(Data7[[#Headers],[Other]],'Employee Info'!$C$2:$J$2,0)),"")</f>
        <v/>
      </c>
      <c r="O301" s="19">
        <f>IFERROR((Data7[[#This Row],[Hours:]]*SUM(Data7[[#This Row],[Rate]:[Other]])),"")</f>
        <v>0</v>
      </c>
      <c r="P301" s="7" t="str">
        <f>IF(Data7[[#This Row],[WO'#:]]="","Riley #","WO#")</f>
        <v>Riley #</v>
      </c>
      <c r="Q301" s="7">
        <f>IFERROR(WEEKNUM(Data7[[#This Row],[Date:]]),"")</f>
        <v>10</v>
      </c>
      <c r="R301" s="6">
        <f t="shared" si="12"/>
        <v>45354</v>
      </c>
      <c r="S301" s="6">
        <f>Data7[[#This Row],[Week Start]]+7</f>
        <v>45361</v>
      </c>
      <c r="T301" s="7" t="str">
        <f t="shared" si="13"/>
        <v>3/3/2024 - 3/10/2024</v>
      </c>
      <c r="U301" s="7" t="str">
        <f t="shared" si="14"/>
        <v>Time Card</v>
      </c>
      <c r="V301" s="8" t="str">
        <f>RIGHT(TEXT(Data7[[#This Row],[Date:]],"mmddyyyy"),4)</f>
        <v>2024</v>
      </c>
      <c r="W301" s="8" t="str">
        <f>MID(TEXT(Data7[[#This Row],[Date:]],"mmddyyyy"),3,2)</f>
        <v>06</v>
      </c>
      <c r="X301" s="8" t="str">
        <f>LEFT(TEXT(Data7[[#This Row],[Date:]],"mmddyyyy"),2)</f>
        <v>03</v>
      </c>
      <c r="Y301" s="6">
        <f>DATE(Data7[[#This Row],[Year]],Data7[[#This Row],[Month]],Data7[[#This Row],[Day]])</f>
        <v>45357</v>
      </c>
    </row>
    <row r="302" spans="1:25">
      <c r="A302" s="5">
        <v>45359.288425231483</v>
      </c>
      <c r="B302" s="7" t="s">
        <v>65</v>
      </c>
      <c r="C302" s="6" t="s">
        <v>394</v>
      </c>
      <c r="D302" s="7" t="s">
        <v>63</v>
      </c>
      <c r="E302" s="8">
        <v>8</v>
      </c>
      <c r="F302" s="7" t="s">
        <v>68</v>
      </c>
      <c r="G302" s="7" t="s">
        <v>68</v>
      </c>
      <c r="H302" s="7" t="s">
        <v>397</v>
      </c>
      <c r="I302" s="7" t="s">
        <v>44</v>
      </c>
      <c r="J302" s="19" t="str">
        <f>IFERROR(INDEX('Employee Info'!$C$3:$E$200,MATCH(Data7[[#This Row],[Name:]],'Employee Info'!$B$3:$B$200,0),MATCH(Data7[[#This Row],[Hours Type:]],'Employee Info'!$C$2:$E$2,0)),"")</f>
        <v/>
      </c>
      <c r="K302" s="19" t="str">
        <f>IFERROR(INDEX('Employee Info'!$C$3:$J$200,MATCH(Data7[[#This Row],[Name:]],'Employee Info'!$B$3:$B$200,0),MATCH(Data7[[#Headers],[Truck]],'Employee Info'!$C$2:$J$2,0)),"")</f>
        <v/>
      </c>
      <c r="L302" s="19" t="str">
        <f>IFERROR(INDEX('Employee Info'!$C$3:$J$200,MATCH(Data7[[#This Row],[Name:]],'Employee Info'!$B$3:$B$200,0),MATCH(Data7[[#Headers],[Phone]],'Employee Info'!$C$2:$J$2,0)),"")</f>
        <v/>
      </c>
      <c r="M302" s="19" t="str">
        <f>IFERROR(INDEX('Employee Info'!$C$3:$J$200,MATCH(Data7[[#This Row],[Name:]],'Employee Info'!$B$3:$B$200,0),MATCH(Data7[[#Headers],[Tech]],'Employee Info'!$C$2:$J$2,0)),"")</f>
        <v/>
      </c>
      <c r="N302" s="19" t="str">
        <f>IFERROR(INDEX('Employee Info'!$C$3:$J$200,MATCH(Data7[[#This Row],[Name:]],'Employee Info'!$B$3:$B$200,0),MATCH(Data7[[#Headers],[Other]],'Employee Info'!$C$2:$J$2,0)),"")</f>
        <v/>
      </c>
      <c r="O302" s="19">
        <f>IFERROR((Data7[[#This Row],[Hours:]]*SUM(Data7[[#This Row],[Rate]:[Other]])),"")</f>
        <v>0</v>
      </c>
      <c r="P302" s="7" t="str">
        <f>IF(Data7[[#This Row],[WO'#:]]="","Riley #","WO#")</f>
        <v>Riley #</v>
      </c>
      <c r="Q302" s="7">
        <f>IFERROR(WEEKNUM(Data7[[#This Row],[Date:]]),"")</f>
        <v>10</v>
      </c>
      <c r="R302" s="6">
        <f t="shared" si="12"/>
        <v>45354</v>
      </c>
      <c r="S302" s="6">
        <f>Data7[[#This Row],[Week Start]]+7</f>
        <v>45361</v>
      </c>
      <c r="T302" s="7" t="str">
        <f t="shared" si="13"/>
        <v>3/3/2024 - 3/10/2024</v>
      </c>
      <c r="U302" s="7" t="str">
        <f t="shared" si="14"/>
        <v>Time Card</v>
      </c>
      <c r="V302" s="8" t="str">
        <f>RIGHT(TEXT(Data7[[#This Row],[Date:]],"mmddyyyy"),4)</f>
        <v>2024</v>
      </c>
      <c r="W302" s="8" t="str">
        <f>MID(TEXT(Data7[[#This Row],[Date:]],"mmddyyyy"),3,2)</f>
        <v>06</v>
      </c>
      <c r="X302" s="8" t="str">
        <f>LEFT(TEXT(Data7[[#This Row],[Date:]],"mmddyyyy"),2)</f>
        <v>03</v>
      </c>
      <c r="Y302" s="6">
        <f>DATE(Data7[[#This Row],[Year]],Data7[[#This Row],[Month]],Data7[[#This Row],[Day]])</f>
        <v>45357</v>
      </c>
    </row>
    <row r="303" spans="1:25">
      <c r="A303" s="5">
        <v>45359.519635069446</v>
      </c>
      <c r="B303" s="7" t="s">
        <v>66</v>
      </c>
      <c r="C303" s="6" t="s">
        <v>398</v>
      </c>
      <c r="D303" s="7" t="s">
        <v>399</v>
      </c>
      <c r="E303" s="8">
        <v>1</v>
      </c>
      <c r="F303" s="7">
        <v>6984733</v>
      </c>
      <c r="G303" s="7" t="s">
        <v>68</v>
      </c>
      <c r="H303" s="7" t="s">
        <v>69</v>
      </c>
      <c r="I303" s="7" t="s">
        <v>44</v>
      </c>
      <c r="J303" s="19" t="str">
        <f>IFERROR(INDEX('Employee Info'!$C$3:$E$200,MATCH(Data7[[#This Row],[Name:]],'Employee Info'!$B$3:$B$200,0),MATCH(Data7[[#This Row],[Hours Type:]],'Employee Info'!$C$2:$E$2,0)),"")</f>
        <v/>
      </c>
      <c r="K303" s="19" t="str">
        <f>IFERROR(INDEX('Employee Info'!$C$3:$J$200,MATCH(Data7[[#This Row],[Name:]],'Employee Info'!$B$3:$B$200,0),MATCH(Data7[[#Headers],[Truck]],'Employee Info'!$C$2:$J$2,0)),"")</f>
        <v/>
      </c>
      <c r="L303" s="19" t="str">
        <f>IFERROR(INDEX('Employee Info'!$C$3:$J$200,MATCH(Data7[[#This Row],[Name:]],'Employee Info'!$B$3:$B$200,0),MATCH(Data7[[#Headers],[Phone]],'Employee Info'!$C$2:$J$2,0)),"")</f>
        <v/>
      </c>
      <c r="M303" s="19" t="str">
        <f>IFERROR(INDEX('Employee Info'!$C$3:$J$200,MATCH(Data7[[#This Row],[Name:]],'Employee Info'!$B$3:$B$200,0),MATCH(Data7[[#Headers],[Tech]],'Employee Info'!$C$2:$J$2,0)),"")</f>
        <v/>
      </c>
      <c r="N303" s="19" t="str">
        <f>IFERROR(INDEX('Employee Info'!$C$3:$J$200,MATCH(Data7[[#This Row],[Name:]],'Employee Info'!$B$3:$B$200,0),MATCH(Data7[[#Headers],[Other]],'Employee Info'!$C$2:$J$2,0)),"")</f>
        <v/>
      </c>
      <c r="O303" s="19">
        <f>IFERROR((Data7[[#This Row],[Hours:]]*SUM(Data7[[#This Row],[Rate]:[Other]])),"")</f>
        <v>0</v>
      </c>
      <c r="P303" s="7" t="str">
        <f>IF(Data7[[#This Row],[WO'#:]]="","Riley #","WO#")</f>
        <v>WO#</v>
      </c>
      <c r="Q303" s="7">
        <f>IFERROR(WEEKNUM(Data7[[#This Row],[Date:]]),"")</f>
        <v>10</v>
      </c>
      <c r="R303" s="6">
        <f t="shared" si="12"/>
        <v>45354</v>
      </c>
      <c r="S303" s="6">
        <f>Data7[[#This Row],[Week Start]]+7</f>
        <v>45361</v>
      </c>
      <c r="T303" s="7" t="str">
        <f t="shared" si="13"/>
        <v>3/3/2024 - 3/10/2024</v>
      </c>
      <c r="U303" s="7" t="str">
        <f t="shared" si="14"/>
        <v>Time Card</v>
      </c>
      <c r="V303" s="8" t="str">
        <f>RIGHT(TEXT(Data7[[#This Row],[Date:]],"mmddyyyy"),4)</f>
        <v>2024</v>
      </c>
      <c r="W303" s="8" t="str">
        <f>MID(TEXT(Data7[[#This Row],[Date:]],"mmddyyyy"),3,2)</f>
        <v>07</v>
      </c>
      <c r="X303" s="8" t="str">
        <f>LEFT(TEXT(Data7[[#This Row],[Date:]],"mmddyyyy"),2)</f>
        <v>03</v>
      </c>
      <c r="Y303" s="6">
        <f>DATE(Data7[[#This Row],[Year]],Data7[[#This Row],[Month]],Data7[[#This Row],[Day]])</f>
        <v>45358</v>
      </c>
    </row>
    <row r="304" spans="1:25">
      <c r="A304" s="5">
        <v>45359.520885300924</v>
      </c>
      <c r="B304" s="7" t="s">
        <v>66</v>
      </c>
      <c r="C304" s="6" t="s">
        <v>398</v>
      </c>
      <c r="D304" s="7" t="s">
        <v>400</v>
      </c>
      <c r="E304" s="8">
        <v>1</v>
      </c>
      <c r="F304" s="7">
        <v>6984733</v>
      </c>
      <c r="G304" s="7" t="s">
        <v>68</v>
      </c>
      <c r="H304" s="7" t="s">
        <v>69</v>
      </c>
      <c r="I304" s="7" t="s">
        <v>44</v>
      </c>
      <c r="J304" s="19" t="str">
        <f>IFERROR(INDEX('Employee Info'!$C$3:$E$200,MATCH(Data7[[#This Row],[Name:]],'Employee Info'!$B$3:$B$200,0),MATCH(Data7[[#This Row],[Hours Type:]],'Employee Info'!$C$2:$E$2,0)),"")</f>
        <v/>
      </c>
      <c r="K304" s="19" t="str">
        <f>IFERROR(INDEX('Employee Info'!$C$3:$J$200,MATCH(Data7[[#This Row],[Name:]],'Employee Info'!$B$3:$B$200,0),MATCH(Data7[[#Headers],[Truck]],'Employee Info'!$C$2:$J$2,0)),"")</f>
        <v/>
      </c>
      <c r="L304" s="19" t="str">
        <f>IFERROR(INDEX('Employee Info'!$C$3:$J$200,MATCH(Data7[[#This Row],[Name:]],'Employee Info'!$B$3:$B$200,0),MATCH(Data7[[#Headers],[Phone]],'Employee Info'!$C$2:$J$2,0)),"")</f>
        <v/>
      </c>
      <c r="M304" s="19" t="str">
        <f>IFERROR(INDEX('Employee Info'!$C$3:$J$200,MATCH(Data7[[#This Row],[Name:]],'Employee Info'!$B$3:$B$200,0),MATCH(Data7[[#Headers],[Tech]],'Employee Info'!$C$2:$J$2,0)),"")</f>
        <v/>
      </c>
      <c r="N304" s="19" t="str">
        <f>IFERROR(INDEX('Employee Info'!$C$3:$J$200,MATCH(Data7[[#This Row],[Name:]],'Employee Info'!$B$3:$B$200,0),MATCH(Data7[[#Headers],[Other]],'Employee Info'!$C$2:$J$2,0)),"")</f>
        <v/>
      </c>
      <c r="O304" s="19">
        <f>IFERROR((Data7[[#This Row],[Hours:]]*SUM(Data7[[#This Row],[Rate]:[Other]])),"")</f>
        <v>0</v>
      </c>
      <c r="P304" s="7" t="str">
        <f>IF(Data7[[#This Row],[WO'#:]]="","Riley #","WO#")</f>
        <v>WO#</v>
      </c>
      <c r="Q304" s="7">
        <f>IFERROR(WEEKNUM(Data7[[#This Row],[Date:]]),"")</f>
        <v>10</v>
      </c>
      <c r="R304" s="6">
        <f t="shared" si="12"/>
        <v>45354</v>
      </c>
      <c r="S304" s="6">
        <f>Data7[[#This Row],[Week Start]]+7</f>
        <v>45361</v>
      </c>
      <c r="T304" s="7" t="str">
        <f t="shared" si="13"/>
        <v>3/3/2024 - 3/10/2024</v>
      </c>
      <c r="U304" s="7" t="str">
        <f t="shared" si="14"/>
        <v>Time Card</v>
      </c>
      <c r="V304" s="8" t="str">
        <f>RIGHT(TEXT(Data7[[#This Row],[Date:]],"mmddyyyy"),4)</f>
        <v>2024</v>
      </c>
      <c r="W304" s="8" t="str">
        <f>MID(TEXT(Data7[[#This Row],[Date:]],"mmddyyyy"),3,2)</f>
        <v>07</v>
      </c>
      <c r="X304" s="8" t="str">
        <f>LEFT(TEXT(Data7[[#This Row],[Date:]],"mmddyyyy"),2)</f>
        <v>03</v>
      </c>
      <c r="Y304" s="6">
        <f>DATE(Data7[[#This Row],[Year]],Data7[[#This Row],[Month]],Data7[[#This Row],[Day]])</f>
        <v>45358</v>
      </c>
    </row>
    <row r="305" spans="1:25">
      <c r="A305" s="5">
        <v>45359.530503240741</v>
      </c>
      <c r="B305" s="7" t="s">
        <v>387</v>
      </c>
      <c r="C305" s="6" t="s">
        <v>398</v>
      </c>
      <c r="D305" s="7" t="s">
        <v>400</v>
      </c>
      <c r="E305" s="8">
        <v>2</v>
      </c>
      <c r="F305" s="7">
        <v>6984733</v>
      </c>
      <c r="G305" s="7" t="s">
        <v>68</v>
      </c>
      <c r="H305" s="7" t="s">
        <v>69</v>
      </c>
      <c r="I305" s="7" t="s">
        <v>44</v>
      </c>
      <c r="J305" s="19" t="str">
        <f>IFERROR(INDEX('Employee Info'!$C$3:$E$200,MATCH(Data7[[#This Row],[Name:]],'Employee Info'!$B$3:$B$200,0),MATCH(Data7[[#This Row],[Hours Type:]],'Employee Info'!$C$2:$E$2,0)),"")</f>
        <v/>
      </c>
      <c r="K305" s="19" t="str">
        <f>IFERROR(INDEX('Employee Info'!$C$3:$J$200,MATCH(Data7[[#This Row],[Name:]],'Employee Info'!$B$3:$B$200,0),MATCH(Data7[[#Headers],[Truck]],'Employee Info'!$C$2:$J$2,0)),"")</f>
        <v/>
      </c>
      <c r="L305" s="19" t="str">
        <f>IFERROR(INDEX('Employee Info'!$C$3:$J$200,MATCH(Data7[[#This Row],[Name:]],'Employee Info'!$B$3:$B$200,0),MATCH(Data7[[#Headers],[Phone]],'Employee Info'!$C$2:$J$2,0)),"")</f>
        <v/>
      </c>
      <c r="M305" s="19" t="str">
        <f>IFERROR(INDEX('Employee Info'!$C$3:$J$200,MATCH(Data7[[#This Row],[Name:]],'Employee Info'!$B$3:$B$200,0),MATCH(Data7[[#Headers],[Tech]],'Employee Info'!$C$2:$J$2,0)),"")</f>
        <v/>
      </c>
      <c r="N305" s="19" t="str">
        <f>IFERROR(INDEX('Employee Info'!$C$3:$J$200,MATCH(Data7[[#This Row],[Name:]],'Employee Info'!$B$3:$B$200,0),MATCH(Data7[[#Headers],[Other]],'Employee Info'!$C$2:$J$2,0)),"")</f>
        <v/>
      </c>
      <c r="O305" s="19">
        <f>IFERROR((Data7[[#This Row],[Hours:]]*SUM(Data7[[#This Row],[Rate]:[Other]])),"")</f>
        <v>0</v>
      </c>
      <c r="P305" s="7" t="str">
        <f>IF(Data7[[#This Row],[WO'#:]]="","Riley #","WO#")</f>
        <v>WO#</v>
      </c>
      <c r="Q305" s="7">
        <f>IFERROR(WEEKNUM(Data7[[#This Row],[Date:]]),"")</f>
        <v>10</v>
      </c>
      <c r="R305" s="6">
        <f t="shared" si="12"/>
        <v>45354</v>
      </c>
      <c r="S305" s="6">
        <f>Data7[[#This Row],[Week Start]]+7</f>
        <v>45361</v>
      </c>
      <c r="T305" s="7" t="str">
        <f t="shared" si="13"/>
        <v>3/3/2024 - 3/10/2024</v>
      </c>
      <c r="U305" s="7" t="str">
        <f t="shared" si="14"/>
        <v>Time Card</v>
      </c>
      <c r="V305" s="8" t="str">
        <f>RIGHT(TEXT(Data7[[#This Row],[Date:]],"mmddyyyy"),4)</f>
        <v>2024</v>
      </c>
      <c r="W305" s="8" t="str">
        <f>MID(TEXT(Data7[[#This Row],[Date:]],"mmddyyyy"),3,2)</f>
        <v>07</v>
      </c>
      <c r="X305" s="8" t="str">
        <f>LEFT(TEXT(Data7[[#This Row],[Date:]],"mmddyyyy"),2)</f>
        <v>03</v>
      </c>
      <c r="Y305" s="6">
        <f>DATE(Data7[[#This Row],[Year]],Data7[[#This Row],[Month]],Data7[[#This Row],[Day]])</f>
        <v>45358</v>
      </c>
    </row>
    <row r="306" spans="1:25">
      <c r="A306" s="5">
        <v>45392.35578784722</v>
      </c>
      <c r="B306" s="7" t="s">
        <v>76</v>
      </c>
      <c r="C306" s="6" t="s">
        <v>398</v>
      </c>
      <c r="D306" s="7" t="s">
        <v>156</v>
      </c>
      <c r="E306" s="8">
        <v>2</v>
      </c>
      <c r="F306" s="7">
        <v>6984733</v>
      </c>
      <c r="G306" s="7" t="s">
        <v>68</v>
      </c>
      <c r="H306" s="7" t="s">
        <v>69</v>
      </c>
      <c r="I306" s="7" t="s">
        <v>44</v>
      </c>
      <c r="J306" s="19" t="str">
        <f>IFERROR(INDEX('Employee Info'!$C$3:$E$200,MATCH(Data7[[#This Row],[Name:]],'Employee Info'!$B$3:$B$200,0),MATCH(Data7[[#This Row],[Hours Type:]],'Employee Info'!$C$2:$E$2,0)),"")</f>
        <v/>
      </c>
      <c r="K306" s="19" t="str">
        <f>IFERROR(INDEX('Employee Info'!$C$3:$J$200,MATCH(Data7[[#This Row],[Name:]],'Employee Info'!$B$3:$B$200,0),MATCH(Data7[[#Headers],[Truck]],'Employee Info'!$C$2:$J$2,0)),"")</f>
        <v/>
      </c>
      <c r="L306" s="19" t="str">
        <f>IFERROR(INDEX('Employee Info'!$C$3:$J$200,MATCH(Data7[[#This Row],[Name:]],'Employee Info'!$B$3:$B$200,0),MATCH(Data7[[#Headers],[Phone]],'Employee Info'!$C$2:$J$2,0)),"")</f>
        <v/>
      </c>
      <c r="M306" s="19" t="str">
        <f>IFERROR(INDEX('Employee Info'!$C$3:$J$200,MATCH(Data7[[#This Row],[Name:]],'Employee Info'!$B$3:$B$200,0),MATCH(Data7[[#Headers],[Tech]],'Employee Info'!$C$2:$J$2,0)),"")</f>
        <v/>
      </c>
      <c r="N306" s="19" t="str">
        <f>IFERROR(INDEX('Employee Info'!$C$3:$J$200,MATCH(Data7[[#This Row],[Name:]],'Employee Info'!$B$3:$B$200,0),MATCH(Data7[[#Headers],[Other]],'Employee Info'!$C$2:$J$2,0)),"")</f>
        <v/>
      </c>
      <c r="O306" s="19">
        <f>IFERROR((Data7[[#This Row],[Hours:]]*SUM(Data7[[#This Row],[Rate]:[Other]])),"")</f>
        <v>0</v>
      </c>
      <c r="P306" s="7" t="str">
        <f>IF(Data7[[#This Row],[WO'#:]]="","Riley #","WO#")</f>
        <v>WO#</v>
      </c>
      <c r="Q306" s="7">
        <f>IFERROR(WEEKNUM(Data7[[#This Row],[Date:]]),"")</f>
        <v>10</v>
      </c>
      <c r="R306" s="6">
        <f t="shared" si="12"/>
        <v>45354</v>
      </c>
      <c r="S306" s="6">
        <f>Data7[[#This Row],[Week Start]]+7</f>
        <v>45361</v>
      </c>
      <c r="T306" s="7" t="str">
        <f t="shared" si="13"/>
        <v>3/3/2024 - 3/10/2024</v>
      </c>
      <c r="U306" s="7" t="str">
        <f t="shared" si="14"/>
        <v>Time Card</v>
      </c>
      <c r="V306" s="8" t="str">
        <f>RIGHT(TEXT(Data7[[#This Row],[Date:]],"mmddyyyy"),4)</f>
        <v>2024</v>
      </c>
      <c r="W306" s="8" t="str">
        <f>MID(TEXT(Data7[[#This Row],[Date:]],"mmddyyyy"),3,2)</f>
        <v>07</v>
      </c>
      <c r="X306" s="8" t="str">
        <f>LEFT(TEXT(Data7[[#This Row],[Date:]],"mmddyyyy"),2)</f>
        <v>03</v>
      </c>
      <c r="Y306" s="6">
        <f>DATE(Data7[[#This Row],[Year]],Data7[[#This Row],[Month]],Data7[[#This Row],[Day]])</f>
        <v>45358</v>
      </c>
    </row>
    <row r="307" spans="1:25">
      <c r="A307" s="5">
        <v>45359.437861226848</v>
      </c>
      <c r="B307" s="7" t="s">
        <v>66</v>
      </c>
      <c r="C307" s="6" t="s">
        <v>398</v>
      </c>
      <c r="D307" s="7" t="s">
        <v>378</v>
      </c>
      <c r="E307" s="8">
        <v>1</v>
      </c>
      <c r="F307" s="7">
        <v>7049152</v>
      </c>
      <c r="G307" s="7" t="s">
        <v>68</v>
      </c>
      <c r="H307" s="7" t="s">
        <v>69</v>
      </c>
      <c r="I307" s="7" t="s">
        <v>44</v>
      </c>
      <c r="J307" s="19" t="str">
        <f>IFERROR(INDEX('Employee Info'!$C$3:$E$200,MATCH(Data7[[#This Row],[Name:]],'Employee Info'!$B$3:$B$200,0),MATCH(Data7[[#This Row],[Hours Type:]],'Employee Info'!$C$2:$E$2,0)),"")</f>
        <v/>
      </c>
      <c r="K307" s="19" t="str">
        <f>IFERROR(INDEX('Employee Info'!$C$3:$J$200,MATCH(Data7[[#This Row],[Name:]],'Employee Info'!$B$3:$B$200,0),MATCH(Data7[[#Headers],[Truck]],'Employee Info'!$C$2:$J$2,0)),"")</f>
        <v/>
      </c>
      <c r="L307" s="19" t="str">
        <f>IFERROR(INDEX('Employee Info'!$C$3:$J$200,MATCH(Data7[[#This Row],[Name:]],'Employee Info'!$B$3:$B$200,0),MATCH(Data7[[#Headers],[Phone]],'Employee Info'!$C$2:$J$2,0)),"")</f>
        <v/>
      </c>
      <c r="M307" s="19" t="str">
        <f>IFERROR(INDEX('Employee Info'!$C$3:$J$200,MATCH(Data7[[#This Row],[Name:]],'Employee Info'!$B$3:$B$200,0),MATCH(Data7[[#Headers],[Tech]],'Employee Info'!$C$2:$J$2,0)),"")</f>
        <v/>
      </c>
      <c r="N307" s="19" t="str">
        <f>IFERROR(INDEX('Employee Info'!$C$3:$J$200,MATCH(Data7[[#This Row],[Name:]],'Employee Info'!$B$3:$B$200,0),MATCH(Data7[[#Headers],[Other]],'Employee Info'!$C$2:$J$2,0)),"")</f>
        <v/>
      </c>
      <c r="O307" s="19">
        <f>IFERROR((Data7[[#This Row],[Hours:]]*SUM(Data7[[#This Row],[Rate]:[Other]])),"")</f>
        <v>0</v>
      </c>
      <c r="P307" s="7" t="str">
        <f>IF(Data7[[#This Row],[WO'#:]]="","Riley #","WO#")</f>
        <v>WO#</v>
      </c>
      <c r="Q307" s="7">
        <f>IFERROR(WEEKNUM(Data7[[#This Row],[Date:]]),"")</f>
        <v>10</v>
      </c>
      <c r="R307" s="6">
        <f t="shared" si="12"/>
        <v>45354</v>
      </c>
      <c r="S307" s="6">
        <f>Data7[[#This Row],[Week Start]]+7</f>
        <v>45361</v>
      </c>
      <c r="T307" s="7" t="str">
        <f t="shared" si="13"/>
        <v>3/3/2024 - 3/10/2024</v>
      </c>
      <c r="U307" s="7" t="str">
        <f t="shared" si="14"/>
        <v>Time Card</v>
      </c>
      <c r="V307" s="8" t="str">
        <f>RIGHT(TEXT(Data7[[#This Row],[Date:]],"mmddyyyy"),4)</f>
        <v>2024</v>
      </c>
      <c r="W307" s="8" t="str">
        <f>MID(TEXT(Data7[[#This Row],[Date:]],"mmddyyyy"),3,2)</f>
        <v>07</v>
      </c>
      <c r="X307" s="8" t="str">
        <f>LEFT(TEXT(Data7[[#This Row],[Date:]],"mmddyyyy"),2)</f>
        <v>03</v>
      </c>
      <c r="Y307" s="6">
        <f>DATE(Data7[[#This Row],[Year]],Data7[[#This Row],[Month]],Data7[[#This Row],[Day]])</f>
        <v>45358</v>
      </c>
    </row>
    <row r="308" spans="1:25">
      <c r="A308" s="5">
        <v>45358.50631863426</v>
      </c>
      <c r="B308" s="7" t="s">
        <v>31</v>
      </c>
      <c r="C308" s="6" t="s">
        <v>398</v>
      </c>
      <c r="D308" s="7" t="s">
        <v>401</v>
      </c>
      <c r="E308" s="8">
        <v>2</v>
      </c>
      <c r="F308" s="7">
        <v>7074057</v>
      </c>
      <c r="G308" s="7" t="s">
        <v>68</v>
      </c>
      <c r="H308" s="7" t="s">
        <v>69</v>
      </c>
      <c r="I308" s="7" t="s">
        <v>44</v>
      </c>
      <c r="J308" s="19" t="str">
        <f>IFERROR(INDEX('Employee Info'!$C$3:$E$200,MATCH(Data7[[#This Row],[Name:]],'Employee Info'!$B$3:$B$200,0),MATCH(Data7[[#This Row],[Hours Type:]],'Employee Info'!$C$2:$E$2,0)),"")</f>
        <v/>
      </c>
      <c r="K308" s="19" t="str">
        <f>IFERROR(INDEX('Employee Info'!$C$3:$J$200,MATCH(Data7[[#This Row],[Name:]],'Employee Info'!$B$3:$B$200,0),MATCH(Data7[[#Headers],[Truck]],'Employee Info'!$C$2:$J$2,0)),"")</f>
        <v/>
      </c>
      <c r="L308" s="19" t="str">
        <f>IFERROR(INDEX('Employee Info'!$C$3:$J$200,MATCH(Data7[[#This Row],[Name:]],'Employee Info'!$B$3:$B$200,0),MATCH(Data7[[#Headers],[Phone]],'Employee Info'!$C$2:$J$2,0)),"")</f>
        <v/>
      </c>
      <c r="M308" s="19" t="str">
        <f>IFERROR(INDEX('Employee Info'!$C$3:$J$200,MATCH(Data7[[#This Row],[Name:]],'Employee Info'!$B$3:$B$200,0),MATCH(Data7[[#Headers],[Tech]],'Employee Info'!$C$2:$J$2,0)),"")</f>
        <v/>
      </c>
      <c r="N308" s="19" t="str">
        <f>IFERROR(INDEX('Employee Info'!$C$3:$J$200,MATCH(Data7[[#This Row],[Name:]],'Employee Info'!$B$3:$B$200,0),MATCH(Data7[[#Headers],[Other]],'Employee Info'!$C$2:$J$2,0)),"")</f>
        <v/>
      </c>
      <c r="O308" s="19">
        <f>IFERROR((Data7[[#This Row],[Hours:]]*SUM(Data7[[#This Row],[Rate]:[Other]])),"")</f>
        <v>0</v>
      </c>
      <c r="P308" s="7" t="str">
        <f>IF(Data7[[#This Row],[WO'#:]]="","Riley #","WO#")</f>
        <v>WO#</v>
      </c>
      <c r="Q308" s="7">
        <f>IFERROR(WEEKNUM(Data7[[#This Row],[Date:]]),"")</f>
        <v>10</v>
      </c>
      <c r="R308" s="6">
        <f t="shared" si="12"/>
        <v>45354</v>
      </c>
      <c r="S308" s="6">
        <f>Data7[[#This Row],[Week Start]]+7</f>
        <v>45361</v>
      </c>
      <c r="T308" s="7" t="str">
        <f t="shared" si="13"/>
        <v>3/3/2024 - 3/10/2024</v>
      </c>
      <c r="U308" s="7" t="str">
        <f t="shared" si="14"/>
        <v>Time Card</v>
      </c>
      <c r="V308" s="8" t="str">
        <f>RIGHT(TEXT(Data7[[#This Row],[Date:]],"mmddyyyy"),4)</f>
        <v>2024</v>
      </c>
      <c r="W308" s="8" t="str">
        <f>MID(TEXT(Data7[[#This Row],[Date:]],"mmddyyyy"),3,2)</f>
        <v>07</v>
      </c>
      <c r="X308" s="8" t="str">
        <f>LEFT(TEXT(Data7[[#This Row],[Date:]],"mmddyyyy"),2)</f>
        <v>03</v>
      </c>
      <c r="Y308" s="6">
        <f>DATE(Data7[[#This Row],[Year]],Data7[[#This Row],[Month]],Data7[[#This Row],[Day]])</f>
        <v>45358</v>
      </c>
    </row>
    <row r="309" spans="1:25">
      <c r="A309" s="5">
        <v>45358.584709606483</v>
      </c>
      <c r="B309" s="7" t="s">
        <v>35</v>
      </c>
      <c r="C309" s="6" t="s">
        <v>398</v>
      </c>
      <c r="D309" s="7" t="s">
        <v>402</v>
      </c>
      <c r="E309" s="8">
        <v>2.5</v>
      </c>
      <c r="F309" s="7">
        <v>7074057</v>
      </c>
      <c r="G309" s="7" t="s">
        <v>68</v>
      </c>
      <c r="H309" s="7" t="s">
        <v>69</v>
      </c>
      <c r="I309" s="7" t="s">
        <v>44</v>
      </c>
      <c r="J309" s="19" t="str">
        <f>IFERROR(INDEX('Employee Info'!$C$3:$E$200,MATCH(Data7[[#This Row],[Name:]],'Employee Info'!$B$3:$B$200,0),MATCH(Data7[[#This Row],[Hours Type:]],'Employee Info'!$C$2:$E$2,0)),"")</f>
        <v/>
      </c>
      <c r="K309" s="19" t="str">
        <f>IFERROR(INDEX('Employee Info'!$C$3:$J$200,MATCH(Data7[[#This Row],[Name:]],'Employee Info'!$B$3:$B$200,0),MATCH(Data7[[#Headers],[Truck]],'Employee Info'!$C$2:$J$2,0)),"")</f>
        <v/>
      </c>
      <c r="L309" s="19" t="str">
        <f>IFERROR(INDEX('Employee Info'!$C$3:$J$200,MATCH(Data7[[#This Row],[Name:]],'Employee Info'!$B$3:$B$200,0),MATCH(Data7[[#Headers],[Phone]],'Employee Info'!$C$2:$J$2,0)),"")</f>
        <v/>
      </c>
      <c r="M309" s="19" t="str">
        <f>IFERROR(INDEX('Employee Info'!$C$3:$J$200,MATCH(Data7[[#This Row],[Name:]],'Employee Info'!$B$3:$B$200,0),MATCH(Data7[[#Headers],[Tech]],'Employee Info'!$C$2:$J$2,0)),"")</f>
        <v/>
      </c>
      <c r="N309" s="19" t="str">
        <f>IFERROR(INDEX('Employee Info'!$C$3:$J$200,MATCH(Data7[[#This Row],[Name:]],'Employee Info'!$B$3:$B$200,0),MATCH(Data7[[#Headers],[Other]],'Employee Info'!$C$2:$J$2,0)),"")</f>
        <v/>
      </c>
      <c r="O309" s="19">
        <f>IFERROR((Data7[[#This Row],[Hours:]]*SUM(Data7[[#This Row],[Rate]:[Other]])),"")</f>
        <v>0</v>
      </c>
      <c r="P309" s="7" t="str">
        <f>IF(Data7[[#This Row],[WO'#:]]="","Riley #","WO#")</f>
        <v>WO#</v>
      </c>
      <c r="Q309" s="7">
        <f>IFERROR(WEEKNUM(Data7[[#This Row],[Date:]]),"")</f>
        <v>10</v>
      </c>
      <c r="R309" s="6">
        <f t="shared" si="12"/>
        <v>45354</v>
      </c>
      <c r="S309" s="6">
        <f>Data7[[#This Row],[Week Start]]+7</f>
        <v>45361</v>
      </c>
      <c r="T309" s="7" t="str">
        <f t="shared" si="13"/>
        <v>3/3/2024 - 3/10/2024</v>
      </c>
      <c r="U309" s="7" t="str">
        <f t="shared" si="14"/>
        <v>Time Card</v>
      </c>
      <c r="V309" s="8" t="str">
        <f>RIGHT(TEXT(Data7[[#This Row],[Date:]],"mmddyyyy"),4)</f>
        <v>2024</v>
      </c>
      <c r="W309" s="8" t="str">
        <f>MID(TEXT(Data7[[#This Row],[Date:]],"mmddyyyy"),3,2)</f>
        <v>07</v>
      </c>
      <c r="X309" s="8" t="str">
        <f>LEFT(TEXT(Data7[[#This Row],[Date:]],"mmddyyyy"),2)</f>
        <v>03</v>
      </c>
      <c r="Y309" s="6">
        <f>DATE(Data7[[#This Row],[Year]],Data7[[#This Row],[Month]],Data7[[#This Row],[Day]])</f>
        <v>45358</v>
      </c>
    </row>
    <row r="310" spans="1:25">
      <c r="A310" s="5">
        <v>45359.441095023147</v>
      </c>
      <c r="B310" s="7" t="s">
        <v>66</v>
      </c>
      <c r="C310" s="6" t="s">
        <v>398</v>
      </c>
      <c r="D310" s="7" t="s">
        <v>403</v>
      </c>
      <c r="E310" s="8">
        <v>4</v>
      </c>
      <c r="F310" s="7">
        <v>7074057</v>
      </c>
      <c r="G310" s="7" t="s">
        <v>68</v>
      </c>
      <c r="H310" s="7" t="s">
        <v>69</v>
      </c>
      <c r="I310" s="7" t="s">
        <v>44</v>
      </c>
      <c r="J310" s="19" t="str">
        <f>IFERROR(INDEX('Employee Info'!$C$3:$E$200,MATCH(Data7[[#This Row],[Name:]],'Employee Info'!$B$3:$B$200,0),MATCH(Data7[[#This Row],[Hours Type:]],'Employee Info'!$C$2:$E$2,0)),"")</f>
        <v/>
      </c>
      <c r="K310" s="19" t="str">
        <f>IFERROR(INDEX('Employee Info'!$C$3:$J$200,MATCH(Data7[[#This Row],[Name:]],'Employee Info'!$B$3:$B$200,0),MATCH(Data7[[#Headers],[Truck]],'Employee Info'!$C$2:$J$2,0)),"")</f>
        <v/>
      </c>
      <c r="L310" s="19" t="str">
        <f>IFERROR(INDEX('Employee Info'!$C$3:$J$200,MATCH(Data7[[#This Row],[Name:]],'Employee Info'!$B$3:$B$200,0),MATCH(Data7[[#Headers],[Phone]],'Employee Info'!$C$2:$J$2,0)),"")</f>
        <v/>
      </c>
      <c r="M310" s="19" t="str">
        <f>IFERROR(INDEX('Employee Info'!$C$3:$J$200,MATCH(Data7[[#This Row],[Name:]],'Employee Info'!$B$3:$B$200,0),MATCH(Data7[[#Headers],[Tech]],'Employee Info'!$C$2:$J$2,0)),"")</f>
        <v/>
      </c>
      <c r="N310" s="19" t="str">
        <f>IFERROR(INDEX('Employee Info'!$C$3:$J$200,MATCH(Data7[[#This Row],[Name:]],'Employee Info'!$B$3:$B$200,0),MATCH(Data7[[#Headers],[Other]],'Employee Info'!$C$2:$J$2,0)),"")</f>
        <v/>
      </c>
      <c r="O310" s="19">
        <f>IFERROR((Data7[[#This Row],[Hours:]]*SUM(Data7[[#This Row],[Rate]:[Other]])),"")</f>
        <v>0</v>
      </c>
      <c r="P310" s="7" t="str">
        <f>IF(Data7[[#This Row],[WO'#:]]="","Riley #","WO#")</f>
        <v>WO#</v>
      </c>
      <c r="Q310" s="7">
        <f>IFERROR(WEEKNUM(Data7[[#This Row],[Date:]]),"")</f>
        <v>10</v>
      </c>
      <c r="R310" s="6">
        <f t="shared" si="12"/>
        <v>45354</v>
      </c>
      <c r="S310" s="6">
        <f>Data7[[#This Row],[Week Start]]+7</f>
        <v>45361</v>
      </c>
      <c r="T310" s="7" t="str">
        <f t="shared" si="13"/>
        <v>3/3/2024 - 3/10/2024</v>
      </c>
      <c r="U310" s="7" t="str">
        <f t="shared" si="14"/>
        <v>Time Card</v>
      </c>
      <c r="V310" s="8" t="str">
        <f>RIGHT(TEXT(Data7[[#This Row],[Date:]],"mmddyyyy"),4)</f>
        <v>2024</v>
      </c>
      <c r="W310" s="8" t="str">
        <f>MID(TEXT(Data7[[#This Row],[Date:]],"mmddyyyy"),3,2)</f>
        <v>07</v>
      </c>
      <c r="X310" s="8" t="str">
        <f>LEFT(TEXT(Data7[[#This Row],[Date:]],"mmddyyyy"),2)</f>
        <v>03</v>
      </c>
      <c r="Y310" s="6">
        <f>DATE(Data7[[#This Row],[Year]],Data7[[#This Row],[Month]],Data7[[#This Row],[Day]])</f>
        <v>45358</v>
      </c>
    </row>
    <row r="311" spans="1:25">
      <c r="A311" s="5">
        <v>45359.530154976848</v>
      </c>
      <c r="B311" s="7" t="s">
        <v>387</v>
      </c>
      <c r="C311" s="6" t="s">
        <v>398</v>
      </c>
      <c r="D311" s="7" t="s">
        <v>404</v>
      </c>
      <c r="E311" s="8">
        <v>2</v>
      </c>
      <c r="F311" s="7">
        <v>7074057</v>
      </c>
      <c r="G311" s="7" t="s">
        <v>68</v>
      </c>
      <c r="H311" s="7" t="s">
        <v>69</v>
      </c>
      <c r="I311" s="7" t="s">
        <v>44</v>
      </c>
      <c r="J311" s="19" t="str">
        <f>IFERROR(INDEX('Employee Info'!$C$3:$E$200,MATCH(Data7[[#This Row],[Name:]],'Employee Info'!$B$3:$B$200,0),MATCH(Data7[[#This Row],[Hours Type:]],'Employee Info'!$C$2:$E$2,0)),"")</f>
        <v/>
      </c>
      <c r="K311" s="19" t="str">
        <f>IFERROR(INDEX('Employee Info'!$C$3:$J$200,MATCH(Data7[[#This Row],[Name:]],'Employee Info'!$B$3:$B$200,0),MATCH(Data7[[#Headers],[Truck]],'Employee Info'!$C$2:$J$2,0)),"")</f>
        <v/>
      </c>
      <c r="L311" s="19" t="str">
        <f>IFERROR(INDEX('Employee Info'!$C$3:$J$200,MATCH(Data7[[#This Row],[Name:]],'Employee Info'!$B$3:$B$200,0),MATCH(Data7[[#Headers],[Phone]],'Employee Info'!$C$2:$J$2,0)),"")</f>
        <v/>
      </c>
      <c r="M311" s="19" t="str">
        <f>IFERROR(INDEX('Employee Info'!$C$3:$J$200,MATCH(Data7[[#This Row],[Name:]],'Employee Info'!$B$3:$B$200,0),MATCH(Data7[[#Headers],[Tech]],'Employee Info'!$C$2:$J$2,0)),"")</f>
        <v/>
      </c>
      <c r="N311" s="19" t="str">
        <f>IFERROR(INDEX('Employee Info'!$C$3:$J$200,MATCH(Data7[[#This Row],[Name:]],'Employee Info'!$B$3:$B$200,0),MATCH(Data7[[#Headers],[Other]],'Employee Info'!$C$2:$J$2,0)),"")</f>
        <v/>
      </c>
      <c r="O311" s="19">
        <f>IFERROR((Data7[[#This Row],[Hours:]]*SUM(Data7[[#This Row],[Rate]:[Other]])),"")</f>
        <v>0</v>
      </c>
      <c r="P311" s="7" t="str">
        <f>IF(Data7[[#This Row],[WO'#:]]="","Riley #","WO#")</f>
        <v>WO#</v>
      </c>
      <c r="Q311" s="7">
        <f>IFERROR(WEEKNUM(Data7[[#This Row],[Date:]]),"")</f>
        <v>10</v>
      </c>
      <c r="R311" s="6">
        <f t="shared" si="12"/>
        <v>45354</v>
      </c>
      <c r="S311" s="6">
        <f>Data7[[#This Row],[Week Start]]+7</f>
        <v>45361</v>
      </c>
      <c r="T311" s="7" t="str">
        <f t="shared" si="13"/>
        <v>3/3/2024 - 3/10/2024</v>
      </c>
      <c r="U311" s="7" t="str">
        <f t="shared" si="14"/>
        <v>Time Card</v>
      </c>
      <c r="V311" s="8" t="str">
        <f>RIGHT(TEXT(Data7[[#This Row],[Date:]],"mmddyyyy"),4)</f>
        <v>2024</v>
      </c>
      <c r="W311" s="8" t="str">
        <f>MID(TEXT(Data7[[#This Row],[Date:]],"mmddyyyy"),3,2)</f>
        <v>07</v>
      </c>
      <c r="X311" s="8" t="str">
        <f>LEFT(TEXT(Data7[[#This Row],[Date:]],"mmddyyyy"),2)</f>
        <v>03</v>
      </c>
      <c r="Y311" s="6">
        <f>DATE(Data7[[#This Row],[Year]],Data7[[#This Row],[Month]],Data7[[#This Row],[Day]])</f>
        <v>45358</v>
      </c>
    </row>
    <row r="312" spans="1:25">
      <c r="A312" s="5">
        <v>45392.365353819441</v>
      </c>
      <c r="B312" s="7" t="s">
        <v>387</v>
      </c>
      <c r="C312" s="6" t="s">
        <v>398</v>
      </c>
      <c r="D312" s="7" t="s">
        <v>388</v>
      </c>
      <c r="E312" s="8">
        <v>4</v>
      </c>
      <c r="F312" s="7">
        <v>7074057</v>
      </c>
      <c r="G312" s="7" t="s">
        <v>68</v>
      </c>
      <c r="H312" s="7" t="s">
        <v>69</v>
      </c>
      <c r="I312" s="7" t="s">
        <v>44</v>
      </c>
      <c r="J312" s="19" t="str">
        <f>IFERROR(INDEX('Employee Info'!$C$3:$E$200,MATCH(Data7[[#This Row],[Name:]],'Employee Info'!$B$3:$B$200,0),MATCH(Data7[[#This Row],[Hours Type:]],'Employee Info'!$C$2:$E$2,0)),"")</f>
        <v/>
      </c>
      <c r="K312" s="19" t="str">
        <f>IFERROR(INDEX('Employee Info'!$C$3:$J$200,MATCH(Data7[[#This Row],[Name:]],'Employee Info'!$B$3:$B$200,0),MATCH(Data7[[#Headers],[Truck]],'Employee Info'!$C$2:$J$2,0)),"")</f>
        <v/>
      </c>
      <c r="L312" s="19" t="str">
        <f>IFERROR(INDEX('Employee Info'!$C$3:$J$200,MATCH(Data7[[#This Row],[Name:]],'Employee Info'!$B$3:$B$200,0),MATCH(Data7[[#Headers],[Phone]],'Employee Info'!$C$2:$J$2,0)),"")</f>
        <v/>
      </c>
      <c r="M312" s="19" t="str">
        <f>IFERROR(INDEX('Employee Info'!$C$3:$J$200,MATCH(Data7[[#This Row],[Name:]],'Employee Info'!$B$3:$B$200,0),MATCH(Data7[[#Headers],[Tech]],'Employee Info'!$C$2:$J$2,0)),"")</f>
        <v/>
      </c>
      <c r="N312" s="19" t="str">
        <f>IFERROR(INDEX('Employee Info'!$C$3:$J$200,MATCH(Data7[[#This Row],[Name:]],'Employee Info'!$B$3:$B$200,0),MATCH(Data7[[#Headers],[Other]],'Employee Info'!$C$2:$J$2,0)),"")</f>
        <v/>
      </c>
      <c r="O312" s="19">
        <f>IFERROR((Data7[[#This Row],[Hours:]]*SUM(Data7[[#This Row],[Rate]:[Other]])),"")</f>
        <v>0</v>
      </c>
      <c r="P312" s="7" t="str">
        <f>IF(Data7[[#This Row],[WO'#:]]="","Riley #","WO#")</f>
        <v>WO#</v>
      </c>
      <c r="Q312" s="7">
        <f>IFERROR(WEEKNUM(Data7[[#This Row],[Date:]]),"")</f>
        <v>10</v>
      </c>
      <c r="R312" s="6">
        <f t="shared" si="12"/>
        <v>45354</v>
      </c>
      <c r="S312" s="6">
        <f>Data7[[#This Row],[Week Start]]+7</f>
        <v>45361</v>
      </c>
      <c r="T312" s="7" t="str">
        <f t="shared" si="13"/>
        <v>3/3/2024 - 3/10/2024</v>
      </c>
      <c r="U312" s="7" t="str">
        <f t="shared" si="14"/>
        <v>Time Card</v>
      </c>
      <c r="V312" s="8" t="str">
        <f>RIGHT(TEXT(Data7[[#This Row],[Date:]],"mmddyyyy"),4)</f>
        <v>2024</v>
      </c>
      <c r="W312" s="8" t="str">
        <f>MID(TEXT(Data7[[#This Row],[Date:]],"mmddyyyy"),3,2)</f>
        <v>07</v>
      </c>
      <c r="X312" s="8" t="str">
        <f>LEFT(TEXT(Data7[[#This Row],[Date:]],"mmddyyyy"),2)</f>
        <v>03</v>
      </c>
      <c r="Y312" s="6">
        <f>DATE(Data7[[#This Row],[Year]],Data7[[#This Row],[Month]],Data7[[#This Row],[Day]])</f>
        <v>45358</v>
      </c>
    </row>
    <row r="313" spans="1:25">
      <c r="A313" s="5">
        <v>45359.287612615743</v>
      </c>
      <c r="B313" s="7" t="s">
        <v>65</v>
      </c>
      <c r="C313" s="6" t="s">
        <v>398</v>
      </c>
      <c r="D313" s="7" t="s">
        <v>63</v>
      </c>
      <c r="E313" s="8">
        <v>3</v>
      </c>
      <c r="F313" s="7" t="s">
        <v>68</v>
      </c>
      <c r="G313" s="7" t="s">
        <v>68</v>
      </c>
      <c r="H313" s="7" t="s">
        <v>64</v>
      </c>
      <c r="I313" s="7" t="s">
        <v>44</v>
      </c>
      <c r="J313" s="19" t="str">
        <f>IFERROR(INDEX('Employee Info'!$C$3:$E$200,MATCH(Data7[[#This Row],[Name:]],'Employee Info'!$B$3:$B$200,0),MATCH(Data7[[#This Row],[Hours Type:]],'Employee Info'!$C$2:$E$2,0)),"")</f>
        <v/>
      </c>
      <c r="K313" s="19" t="str">
        <f>IFERROR(INDEX('Employee Info'!$C$3:$J$200,MATCH(Data7[[#This Row],[Name:]],'Employee Info'!$B$3:$B$200,0),MATCH(Data7[[#Headers],[Truck]],'Employee Info'!$C$2:$J$2,0)),"")</f>
        <v/>
      </c>
      <c r="L313" s="19" t="str">
        <f>IFERROR(INDEX('Employee Info'!$C$3:$J$200,MATCH(Data7[[#This Row],[Name:]],'Employee Info'!$B$3:$B$200,0),MATCH(Data7[[#Headers],[Phone]],'Employee Info'!$C$2:$J$2,0)),"")</f>
        <v/>
      </c>
      <c r="M313" s="19" t="str">
        <f>IFERROR(INDEX('Employee Info'!$C$3:$J$200,MATCH(Data7[[#This Row],[Name:]],'Employee Info'!$B$3:$B$200,0),MATCH(Data7[[#Headers],[Tech]],'Employee Info'!$C$2:$J$2,0)),"")</f>
        <v/>
      </c>
      <c r="N313" s="19" t="str">
        <f>IFERROR(INDEX('Employee Info'!$C$3:$J$200,MATCH(Data7[[#This Row],[Name:]],'Employee Info'!$B$3:$B$200,0),MATCH(Data7[[#Headers],[Other]],'Employee Info'!$C$2:$J$2,0)),"")</f>
        <v/>
      </c>
      <c r="O313" s="19">
        <f>IFERROR((Data7[[#This Row],[Hours:]]*SUM(Data7[[#This Row],[Rate]:[Other]])),"")</f>
        <v>0</v>
      </c>
      <c r="P313" s="7" t="str">
        <f>IF(Data7[[#This Row],[WO'#:]]="","Riley #","WO#")</f>
        <v>Riley #</v>
      </c>
      <c r="Q313" s="7">
        <f>IFERROR(WEEKNUM(Data7[[#This Row],[Date:]]),"")</f>
        <v>10</v>
      </c>
      <c r="R313" s="6">
        <f t="shared" si="12"/>
        <v>45354</v>
      </c>
      <c r="S313" s="6">
        <f>Data7[[#This Row],[Week Start]]+7</f>
        <v>45361</v>
      </c>
      <c r="T313" s="7" t="str">
        <f t="shared" si="13"/>
        <v>3/3/2024 - 3/10/2024</v>
      </c>
      <c r="U313" s="7" t="str">
        <f t="shared" si="14"/>
        <v>Time Card</v>
      </c>
      <c r="V313" s="8" t="str">
        <f>RIGHT(TEXT(Data7[[#This Row],[Date:]],"mmddyyyy"),4)</f>
        <v>2024</v>
      </c>
      <c r="W313" s="8" t="str">
        <f>MID(TEXT(Data7[[#This Row],[Date:]],"mmddyyyy"),3,2)</f>
        <v>07</v>
      </c>
      <c r="X313" s="8" t="str">
        <f>LEFT(TEXT(Data7[[#This Row],[Date:]],"mmddyyyy"),2)</f>
        <v>03</v>
      </c>
      <c r="Y313" s="6">
        <f>DATE(Data7[[#This Row],[Year]],Data7[[#This Row],[Month]],Data7[[#This Row],[Day]])</f>
        <v>45358</v>
      </c>
    </row>
    <row r="314" spans="1:25">
      <c r="A314" s="5">
        <v>45359.435419907408</v>
      </c>
      <c r="B314" s="7" t="s">
        <v>66</v>
      </c>
      <c r="C314" s="6" t="s">
        <v>398</v>
      </c>
      <c r="D314" s="7" t="s">
        <v>231</v>
      </c>
      <c r="E314" s="8">
        <v>1</v>
      </c>
      <c r="F314" s="7" t="s">
        <v>68</v>
      </c>
      <c r="G314" s="7" t="s">
        <v>68</v>
      </c>
      <c r="H314" s="7" t="s">
        <v>64</v>
      </c>
      <c r="I314" s="7" t="s">
        <v>44</v>
      </c>
      <c r="J314" s="19" t="str">
        <f>IFERROR(INDEX('Employee Info'!$C$3:$E$200,MATCH(Data7[[#This Row],[Name:]],'Employee Info'!$B$3:$B$200,0),MATCH(Data7[[#This Row],[Hours Type:]],'Employee Info'!$C$2:$E$2,0)),"")</f>
        <v/>
      </c>
      <c r="K314" s="19" t="str">
        <f>IFERROR(INDEX('Employee Info'!$C$3:$J$200,MATCH(Data7[[#This Row],[Name:]],'Employee Info'!$B$3:$B$200,0),MATCH(Data7[[#Headers],[Truck]],'Employee Info'!$C$2:$J$2,0)),"")</f>
        <v/>
      </c>
      <c r="L314" s="19" t="str">
        <f>IFERROR(INDEX('Employee Info'!$C$3:$J$200,MATCH(Data7[[#This Row],[Name:]],'Employee Info'!$B$3:$B$200,0),MATCH(Data7[[#Headers],[Phone]],'Employee Info'!$C$2:$J$2,0)),"")</f>
        <v/>
      </c>
      <c r="M314" s="19" t="str">
        <f>IFERROR(INDEX('Employee Info'!$C$3:$J$200,MATCH(Data7[[#This Row],[Name:]],'Employee Info'!$B$3:$B$200,0),MATCH(Data7[[#Headers],[Tech]],'Employee Info'!$C$2:$J$2,0)),"")</f>
        <v/>
      </c>
      <c r="N314" s="19" t="str">
        <f>IFERROR(INDEX('Employee Info'!$C$3:$J$200,MATCH(Data7[[#This Row],[Name:]],'Employee Info'!$B$3:$B$200,0),MATCH(Data7[[#Headers],[Other]],'Employee Info'!$C$2:$J$2,0)),"")</f>
        <v/>
      </c>
      <c r="O314" s="19">
        <f>IFERROR((Data7[[#This Row],[Hours:]]*SUM(Data7[[#This Row],[Rate]:[Other]])),"")</f>
        <v>0</v>
      </c>
      <c r="P314" s="7" t="str">
        <f>IF(Data7[[#This Row],[WO'#:]]="","Riley #","WO#")</f>
        <v>Riley #</v>
      </c>
      <c r="Q314" s="7">
        <f>IFERROR(WEEKNUM(Data7[[#This Row],[Date:]]),"")</f>
        <v>10</v>
      </c>
      <c r="R314" s="6">
        <f t="shared" si="12"/>
        <v>45354</v>
      </c>
      <c r="S314" s="6">
        <f>Data7[[#This Row],[Week Start]]+7</f>
        <v>45361</v>
      </c>
      <c r="T314" s="7" t="str">
        <f t="shared" si="13"/>
        <v>3/3/2024 - 3/10/2024</v>
      </c>
      <c r="U314" s="7" t="str">
        <f t="shared" si="14"/>
        <v>Time Card</v>
      </c>
      <c r="V314" s="8" t="str">
        <f>RIGHT(TEXT(Data7[[#This Row],[Date:]],"mmddyyyy"),4)</f>
        <v>2024</v>
      </c>
      <c r="W314" s="8" t="str">
        <f>MID(TEXT(Data7[[#This Row],[Date:]],"mmddyyyy"),3,2)</f>
        <v>07</v>
      </c>
      <c r="X314" s="8" t="str">
        <f>LEFT(TEXT(Data7[[#This Row],[Date:]],"mmddyyyy"),2)</f>
        <v>03</v>
      </c>
      <c r="Y314" s="6">
        <f>DATE(Data7[[#This Row],[Year]],Data7[[#This Row],[Month]],Data7[[#This Row],[Day]])</f>
        <v>45358</v>
      </c>
    </row>
    <row r="315" spans="1:25">
      <c r="A315" s="5">
        <v>45358.507358101851</v>
      </c>
      <c r="B315" s="7" t="s">
        <v>31</v>
      </c>
      <c r="C315" s="6" t="s">
        <v>398</v>
      </c>
      <c r="D315" s="7" t="s">
        <v>389</v>
      </c>
      <c r="E315" s="8">
        <v>6</v>
      </c>
      <c r="F315" s="7" t="s">
        <v>68</v>
      </c>
      <c r="G315" s="7" t="s">
        <v>68</v>
      </c>
      <c r="H315" s="7" t="s">
        <v>59</v>
      </c>
      <c r="I315" s="7" t="s">
        <v>44</v>
      </c>
      <c r="J315" s="19" t="str">
        <f>IFERROR(INDEX('Employee Info'!$C$3:$E$200,MATCH(Data7[[#This Row],[Name:]],'Employee Info'!$B$3:$B$200,0),MATCH(Data7[[#This Row],[Hours Type:]],'Employee Info'!$C$2:$E$2,0)),"")</f>
        <v/>
      </c>
      <c r="K315" s="19" t="str">
        <f>IFERROR(INDEX('Employee Info'!$C$3:$J$200,MATCH(Data7[[#This Row],[Name:]],'Employee Info'!$B$3:$B$200,0),MATCH(Data7[[#Headers],[Truck]],'Employee Info'!$C$2:$J$2,0)),"")</f>
        <v/>
      </c>
      <c r="L315" s="19" t="str">
        <f>IFERROR(INDEX('Employee Info'!$C$3:$J$200,MATCH(Data7[[#This Row],[Name:]],'Employee Info'!$B$3:$B$200,0),MATCH(Data7[[#Headers],[Phone]],'Employee Info'!$C$2:$J$2,0)),"")</f>
        <v/>
      </c>
      <c r="M315" s="19" t="str">
        <f>IFERROR(INDEX('Employee Info'!$C$3:$J$200,MATCH(Data7[[#This Row],[Name:]],'Employee Info'!$B$3:$B$200,0),MATCH(Data7[[#Headers],[Tech]],'Employee Info'!$C$2:$J$2,0)),"")</f>
        <v/>
      </c>
      <c r="N315" s="19" t="str">
        <f>IFERROR(INDEX('Employee Info'!$C$3:$J$200,MATCH(Data7[[#This Row],[Name:]],'Employee Info'!$B$3:$B$200,0),MATCH(Data7[[#Headers],[Other]],'Employee Info'!$C$2:$J$2,0)),"")</f>
        <v/>
      </c>
      <c r="O315" s="19">
        <f>IFERROR((Data7[[#This Row],[Hours:]]*SUM(Data7[[#This Row],[Rate]:[Other]])),"")</f>
        <v>0</v>
      </c>
      <c r="P315" s="7" t="str">
        <f>IF(Data7[[#This Row],[WO'#:]]="","Riley #","WO#")</f>
        <v>Riley #</v>
      </c>
      <c r="Q315" s="7">
        <f>IFERROR(WEEKNUM(Data7[[#This Row],[Date:]]),"")</f>
        <v>10</v>
      </c>
      <c r="R315" s="6">
        <f t="shared" si="12"/>
        <v>45354</v>
      </c>
      <c r="S315" s="6">
        <f>Data7[[#This Row],[Week Start]]+7</f>
        <v>45361</v>
      </c>
      <c r="T315" s="7" t="str">
        <f t="shared" si="13"/>
        <v>3/3/2024 - 3/10/2024</v>
      </c>
      <c r="U315" s="7" t="str">
        <f t="shared" si="14"/>
        <v>Time Card</v>
      </c>
      <c r="V315" s="8" t="str">
        <f>RIGHT(TEXT(Data7[[#This Row],[Date:]],"mmddyyyy"),4)</f>
        <v>2024</v>
      </c>
      <c r="W315" s="8" t="str">
        <f>MID(TEXT(Data7[[#This Row],[Date:]],"mmddyyyy"),3,2)</f>
        <v>07</v>
      </c>
      <c r="X315" s="8" t="str">
        <f>LEFT(TEXT(Data7[[#This Row],[Date:]],"mmddyyyy"),2)</f>
        <v>03</v>
      </c>
      <c r="Y315" s="6">
        <f>DATE(Data7[[#This Row],[Year]],Data7[[#This Row],[Month]],Data7[[#This Row],[Day]])</f>
        <v>45358</v>
      </c>
    </row>
    <row r="316" spans="1:25">
      <c r="A316" s="5">
        <v>45358.584056944441</v>
      </c>
      <c r="B316" s="7" t="s">
        <v>35</v>
      </c>
      <c r="C316" s="6" t="s">
        <v>398</v>
      </c>
      <c r="D316" s="7" t="s">
        <v>405</v>
      </c>
      <c r="E316" s="8">
        <v>5.5</v>
      </c>
      <c r="F316" s="7" t="s">
        <v>68</v>
      </c>
      <c r="G316" s="7" t="s">
        <v>68</v>
      </c>
      <c r="H316" s="7" t="s">
        <v>59</v>
      </c>
      <c r="I316" s="7" t="s">
        <v>44</v>
      </c>
      <c r="J316" s="19" t="str">
        <f>IFERROR(INDEX('Employee Info'!$C$3:$E$200,MATCH(Data7[[#This Row],[Name:]],'Employee Info'!$B$3:$B$200,0),MATCH(Data7[[#This Row],[Hours Type:]],'Employee Info'!$C$2:$E$2,0)),"")</f>
        <v/>
      </c>
      <c r="K316" s="19" t="str">
        <f>IFERROR(INDEX('Employee Info'!$C$3:$J$200,MATCH(Data7[[#This Row],[Name:]],'Employee Info'!$B$3:$B$200,0),MATCH(Data7[[#Headers],[Truck]],'Employee Info'!$C$2:$J$2,0)),"")</f>
        <v/>
      </c>
      <c r="L316" s="19" t="str">
        <f>IFERROR(INDEX('Employee Info'!$C$3:$J$200,MATCH(Data7[[#This Row],[Name:]],'Employee Info'!$B$3:$B$200,0),MATCH(Data7[[#Headers],[Phone]],'Employee Info'!$C$2:$J$2,0)),"")</f>
        <v/>
      </c>
      <c r="M316" s="19" t="str">
        <f>IFERROR(INDEX('Employee Info'!$C$3:$J$200,MATCH(Data7[[#This Row],[Name:]],'Employee Info'!$B$3:$B$200,0),MATCH(Data7[[#Headers],[Tech]],'Employee Info'!$C$2:$J$2,0)),"")</f>
        <v/>
      </c>
      <c r="N316" s="19" t="str">
        <f>IFERROR(INDEX('Employee Info'!$C$3:$J$200,MATCH(Data7[[#This Row],[Name:]],'Employee Info'!$B$3:$B$200,0),MATCH(Data7[[#Headers],[Other]],'Employee Info'!$C$2:$J$2,0)),"")</f>
        <v/>
      </c>
      <c r="O316" s="19">
        <f>IFERROR((Data7[[#This Row],[Hours:]]*SUM(Data7[[#This Row],[Rate]:[Other]])),"")</f>
        <v>0</v>
      </c>
      <c r="P316" s="7" t="str">
        <f>IF(Data7[[#This Row],[WO'#:]]="","Riley #","WO#")</f>
        <v>Riley #</v>
      </c>
      <c r="Q316" s="7">
        <f>IFERROR(WEEKNUM(Data7[[#This Row],[Date:]]),"")</f>
        <v>10</v>
      </c>
      <c r="R316" s="6">
        <f t="shared" si="12"/>
        <v>45354</v>
      </c>
      <c r="S316" s="6">
        <f>Data7[[#This Row],[Week Start]]+7</f>
        <v>45361</v>
      </c>
      <c r="T316" s="7" t="str">
        <f t="shared" si="13"/>
        <v>3/3/2024 - 3/10/2024</v>
      </c>
      <c r="U316" s="7" t="str">
        <f t="shared" si="14"/>
        <v>Time Card</v>
      </c>
      <c r="V316" s="8" t="str">
        <f>RIGHT(TEXT(Data7[[#This Row],[Date:]],"mmddyyyy"),4)</f>
        <v>2024</v>
      </c>
      <c r="W316" s="8" t="str">
        <f>MID(TEXT(Data7[[#This Row],[Date:]],"mmddyyyy"),3,2)</f>
        <v>07</v>
      </c>
      <c r="X316" s="8" t="str">
        <f>LEFT(TEXT(Data7[[#This Row],[Date:]],"mmddyyyy"),2)</f>
        <v>03</v>
      </c>
      <c r="Y316" s="6">
        <f>DATE(Data7[[#This Row],[Year]],Data7[[#This Row],[Month]],Data7[[#This Row],[Day]])</f>
        <v>45358</v>
      </c>
    </row>
    <row r="317" spans="1:25">
      <c r="A317" s="5">
        <v>45359.520627777776</v>
      </c>
      <c r="B317" s="7" t="s">
        <v>66</v>
      </c>
      <c r="C317" s="6" t="s">
        <v>406</v>
      </c>
      <c r="D317" s="7" t="s">
        <v>407</v>
      </c>
      <c r="E317" s="8">
        <v>5</v>
      </c>
      <c r="F317" s="7">
        <v>6984733</v>
      </c>
      <c r="G317" s="7" t="s">
        <v>68</v>
      </c>
      <c r="H317" s="7" t="s">
        <v>69</v>
      </c>
      <c r="I317" s="7" t="s">
        <v>44</v>
      </c>
      <c r="J317" s="19" t="str">
        <f>IFERROR(INDEX('Employee Info'!$C$3:$E$200,MATCH(Data7[[#This Row],[Name:]],'Employee Info'!$B$3:$B$200,0),MATCH(Data7[[#This Row],[Hours Type:]],'Employee Info'!$C$2:$E$2,0)),"")</f>
        <v/>
      </c>
      <c r="K317" s="19" t="str">
        <f>IFERROR(INDEX('Employee Info'!$C$3:$J$200,MATCH(Data7[[#This Row],[Name:]],'Employee Info'!$B$3:$B$200,0),MATCH(Data7[[#Headers],[Truck]],'Employee Info'!$C$2:$J$2,0)),"")</f>
        <v/>
      </c>
      <c r="L317" s="19" t="str">
        <f>IFERROR(INDEX('Employee Info'!$C$3:$J$200,MATCH(Data7[[#This Row],[Name:]],'Employee Info'!$B$3:$B$200,0),MATCH(Data7[[#Headers],[Phone]],'Employee Info'!$C$2:$J$2,0)),"")</f>
        <v/>
      </c>
      <c r="M317" s="19" t="str">
        <f>IFERROR(INDEX('Employee Info'!$C$3:$J$200,MATCH(Data7[[#This Row],[Name:]],'Employee Info'!$B$3:$B$200,0),MATCH(Data7[[#Headers],[Tech]],'Employee Info'!$C$2:$J$2,0)),"")</f>
        <v/>
      </c>
      <c r="N317" s="19" t="str">
        <f>IFERROR(INDEX('Employee Info'!$C$3:$J$200,MATCH(Data7[[#This Row],[Name:]],'Employee Info'!$B$3:$B$200,0),MATCH(Data7[[#Headers],[Other]],'Employee Info'!$C$2:$J$2,0)),"")</f>
        <v/>
      </c>
      <c r="O317" s="19">
        <f>IFERROR((Data7[[#This Row],[Hours:]]*SUM(Data7[[#This Row],[Rate]:[Other]])),"")</f>
        <v>0</v>
      </c>
      <c r="P317" s="7" t="str">
        <f>IF(Data7[[#This Row],[WO'#:]]="","Riley #","WO#")</f>
        <v>WO#</v>
      </c>
      <c r="Q317" s="7">
        <f>IFERROR(WEEKNUM(Data7[[#This Row],[Date:]]),"")</f>
        <v>10</v>
      </c>
      <c r="R317" s="6">
        <f t="shared" si="12"/>
        <v>45354</v>
      </c>
      <c r="S317" s="6">
        <f>Data7[[#This Row],[Week Start]]+7</f>
        <v>45361</v>
      </c>
      <c r="T317" s="7" t="str">
        <f t="shared" si="13"/>
        <v>3/3/2024 - 3/10/2024</v>
      </c>
      <c r="U317" s="7" t="str">
        <f t="shared" si="14"/>
        <v>Time Card</v>
      </c>
      <c r="V317" s="8" t="str">
        <f>RIGHT(TEXT(Data7[[#This Row],[Date:]],"mmddyyyy"),4)</f>
        <v>2024</v>
      </c>
      <c r="W317" s="8" t="str">
        <f>MID(TEXT(Data7[[#This Row],[Date:]],"mmddyyyy"),3,2)</f>
        <v>08</v>
      </c>
      <c r="X317" s="8" t="str">
        <f>LEFT(TEXT(Data7[[#This Row],[Date:]],"mmddyyyy"),2)</f>
        <v>03</v>
      </c>
      <c r="Y317" s="6">
        <f>DATE(Data7[[#This Row],[Year]],Data7[[#This Row],[Month]],Data7[[#This Row],[Day]])</f>
        <v>45359</v>
      </c>
    </row>
    <row r="318" spans="1:25">
      <c r="A318" s="5">
        <v>45392.356016898149</v>
      </c>
      <c r="B318" s="7" t="s">
        <v>76</v>
      </c>
      <c r="C318" s="6" t="s">
        <v>406</v>
      </c>
      <c r="D318" s="7" t="s">
        <v>156</v>
      </c>
      <c r="E318" s="8">
        <v>3</v>
      </c>
      <c r="F318" s="7">
        <v>6984733</v>
      </c>
      <c r="G318" s="7" t="s">
        <v>68</v>
      </c>
      <c r="H318" s="7" t="s">
        <v>69</v>
      </c>
      <c r="I318" s="7" t="s">
        <v>44</v>
      </c>
      <c r="J318" s="19" t="str">
        <f>IFERROR(INDEX('Employee Info'!$C$3:$E$200,MATCH(Data7[[#This Row],[Name:]],'Employee Info'!$B$3:$B$200,0),MATCH(Data7[[#This Row],[Hours Type:]],'Employee Info'!$C$2:$E$2,0)),"")</f>
        <v/>
      </c>
      <c r="K318" s="19" t="str">
        <f>IFERROR(INDEX('Employee Info'!$C$3:$J$200,MATCH(Data7[[#This Row],[Name:]],'Employee Info'!$B$3:$B$200,0),MATCH(Data7[[#Headers],[Truck]],'Employee Info'!$C$2:$J$2,0)),"")</f>
        <v/>
      </c>
      <c r="L318" s="19" t="str">
        <f>IFERROR(INDEX('Employee Info'!$C$3:$J$200,MATCH(Data7[[#This Row],[Name:]],'Employee Info'!$B$3:$B$200,0),MATCH(Data7[[#Headers],[Phone]],'Employee Info'!$C$2:$J$2,0)),"")</f>
        <v/>
      </c>
      <c r="M318" s="19" t="str">
        <f>IFERROR(INDEX('Employee Info'!$C$3:$J$200,MATCH(Data7[[#This Row],[Name:]],'Employee Info'!$B$3:$B$200,0),MATCH(Data7[[#Headers],[Tech]],'Employee Info'!$C$2:$J$2,0)),"")</f>
        <v/>
      </c>
      <c r="N318" s="19" t="str">
        <f>IFERROR(INDEX('Employee Info'!$C$3:$J$200,MATCH(Data7[[#This Row],[Name:]],'Employee Info'!$B$3:$B$200,0),MATCH(Data7[[#Headers],[Other]],'Employee Info'!$C$2:$J$2,0)),"")</f>
        <v/>
      </c>
      <c r="O318" s="19">
        <f>IFERROR((Data7[[#This Row],[Hours:]]*SUM(Data7[[#This Row],[Rate]:[Other]])),"")</f>
        <v>0</v>
      </c>
      <c r="P318" s="7" t="str">
        <f>IF(Data7[[#This Row],[WO'#:]]="","Riley #","WO#")</f>
        <v>WO#</v>
      </c>
      <c r="Q318" s="7">
        <f>IFERROR(WEEKNUM(Data7[[#This Row],[Date:]]),"")</f>
        <v>10</v>
      </c>
      <c r="R318" s="6">
        <f t="shared" si="12"/>
        <v>45354</v>
      </c>
      <c r="S318" s="6">
        <f>Data7[[#This Row],[Week Start]]+7</f>
        <v>45361</v>
      </c>
      <c r="T318" s="7" t="str">
        <f t="shared" si="13"/>
        <v>3/3/2024 - 3/10/2024</v>
      </c>
      <c r="U318" s="7" t="str">
        <f t="shared" si="14"/>
        <v>Time Card</v>
      </c>
      <c r="V318" s="8" t="str">
        <f>RIGHT(TEXT(Data7[[#This Row],[Date:]],"mmddyyyy"),4)</f>
        <v>2024</v>
      </c>
      <c r="W318" s="8" t="str">
        <f>MID(TEXT(Data7[[#This Row],[Date:]],"mmddyyyy"),3,2)</f>
        <v>08</v>
      </c>
      <c r="X318" s="8" t="str">
        <f>LEFT(TEXT(Data7[[#This Row],[Date:]],"mmddyyyy"),2)</f>
        <v>03</v>
      </c>
      <c r="Y318" s="6">
        <f>DATE(Data7[[#This Row],[Year]],Data7[[#This Row],[Month]],Data7[[#This Row],[Day]])</f>
        <v>45359</v>
      </c>
    </row>
    <row r="319" spans="1:25">
      <c r="A319" s="5">
        <v>45359.437820023151</v>
      </c>
      <c r="B319" s="7" t="s">
        <v>66</v>
      </c>
      <c r="C319" s="6" t="s">
        <v>406</v>
      </c>
      <c r="D319" s="7" t="s">
        <v>378</v>
      </c>
      <c r="E319" s="8">
        <v>2</v>
      </c>
      <c r="F319" s="7">
        <v>7049152</v>
      </c>
      <c r="G319" s="7" t="s">
        <v>68</v>
      </c>
      <c r="H319" s="7" t="s">
        <v>69</v>
      </c>
      <c r="I319" s="7" t="s">
        <v>44</v>
      </c>
      <c r="J319" s="19" t="str">
        <f>IFERROR(INDEX('Employee Info'!$C$3:$E$200,MATCH(Data7[[#This Row],[Name:]],'Employee Info'!$B$3:$B$200,0),MATCH(Data7[[#This Row],[Hours Type:]],'Employee Info'!$C$2:$E$2,0)),"")</f>
        <v/>
      </c>
      <c r="K319" s="19" t="str">
        <f>IFERROR(INDEX('Employee Info'!$C$3:$J$200,MATCH(Data7[[#This Row],[Name:]],'Employee Info'!$B$3:$B$200,0),MATCH(Data7[[#Headers],[Truck]],'Employee Info'!$C$2:$J$2,0)),"")</f>
        <v/>
      </c>
      <c r="L319" s="19" t="str">
        <f>IFERROR(INDEX('Employee Info'!$C$3:$J$200,MATCH(Data7[[#This Row],[Name:]],'Employee Info'!$B$3:$B$200,0),MATCH(Data7[[#Headers],[Phone]],'Employee Info'!$C$2:$J$2,0)),"")</f>
        <v/>
      </c>
      <c r="M319" s="19" t="str">
        <f>IFERROR(INDEX('Employee Info'!$C$3:$J$200,MATCH(Data7[[#This Row],[Name:]],'Employee Info'!$B$3:$B$200,0),MATCH(Data7[[#Headers],[Tech]],'Employee Info'!$C$2:$J$2,0)),"")</f>
        <v/>
      </c>
      <c r="N319" s="19" t="str">
        <f>IFERROR(INDEX('Employee Info'!$C$3:$J$200,MATCH(Data7[[#This Row],[Name:]],'Employee Info'!$B$3:$B$200,0),MATCH(Data7[[#Headers],[Other]],'Employee Info'!$C$2:$J$2,0)),"")</f>
        <v/>
      </c>
      <c r="O319" s="19">
        <f>IFERROR((Data7[[#This Row],[Hours:]]*SUM(Data7[[#This Row],[Rate]:[Other]])),"")</f>
        <v>0</v>
      </c>
      <c r="P319" s="7" t="str">
        <f>IF(Data7[[#This Row],[WO'#:]]="","Riley #","WO#")</f>
        <v>WO#</v>
      </c>
      <c r="Q319" s="7">
        <f>IFERROR(WEEKNUM(Data7[[#This Row],[Date:]]),"")</f>
        <v>10</v>
      </c>
      <c r="R319" s="6">
        <f t="shared" si="12"/>
        <v>45354</v>
      </c>
      <c r="S319" s="6">
        <f>Data7[[#This Row],[Week Start]]+7</f>
        <v>45361</v>
      </c>
      <c r="T319" s="7" t="str">
        <f t="shared" si="13"/>
        <v>3/3/2024 - 3/10/2024</v>
      </c>
      <c r="U319" s="7" t="str">
        <f t="shared" si="14"/>
        <v>Time Card</v>
      </c>
      <c r="V319" s="8" t="str">
        <f>RIGHT(TEXT(Data7[[#This Row],[Date:]],"mmddyyyy"),4)</f>
        <v>2024</v>
      </c>
      <c r="W319" s="8" t="str">
        <f>MID(TEXT(Data7[[#This Row],[Date:]],"mmddyyyy"),3,2)</f>
        <v>08</v>
      </c>
      <c r="X319" s="8" t="str">
        <f>LEFT(TEXT(Data7[[#This Row],[Date:]],"mmddyyyy"),2)</f>
        <v>03</v>
      </c>
      <c r="Y319" s="6">
        <f>DATE(Data7[[#This Row],[Year]],Data7[[#This Row],[Month]],Data7[[#This Row],[Day]])</f>
        <v>45359</v>
      </c>
    </row>
    <row r="320" spans="1:25">
      <c r="A320" s="5">
        <v>45359.584998495367</v>
      </c>
      <c r="B320" s="7" t="s">
        <v>35</v>
      </c>
      <c r="C320" s="6" t="s">
        <v>406</v>
      </c>
      <c r="D320" s="7" t="s">
        <v>408</v>
      </c>
      <c r="E320" s="8">
        <v>1</v>
      </c>
      <c r="F320" s="7">
        <v>7049152</v>
      </c>
      <c r="G320" s="7" t="s">
        <v>68</v>
      </c>
      <c r="H320" s="7" t="s">
        <v>69</v>
      </c>
      <c r="I320" s="7" t="s">
        <v>44</v>
      </c>
      <c r="J320" s="19" t="str">
        <f>IFERROR(INDEX('Employee Info'!$C$3:$E$200,MATCH(Data7[[#This Row],[Name:]],'Employee Info'!$B$3:$B$200,0),MATCH(Data7[[#This Row],[Hours Type:]],'Employee Info'!$C$2:$E$2,0)),"")</f>
        <v/>
      </c>
      <c r="K320" s="19" t="str">
        <f>IFERROR(INDEX('Employee Info'!$C$3:$J$200,MATCH(Data7[[#This Row],[Name:]],'Employee Info'!$B$3:$B$200,0),MATCH(Data7[[#Headers],[Truck]],'Employee Info'!$C$2:$J$2,0)),"")</f>
        <v/>
      </c>
      <c r="L320" s="19" t="str">
        <f>IFERROR(INDEX('Employee Info'!$C$3:$J$200,MATCH(Data7[[#This Row],[Name:]],'Employee Info'!$B$3:$B$200,0),MATCH(Data7[[#Headers],[Phone]],'Employee Info'!$C$2:$J$2,0)),"")</f>
        <v/>
      </c>
      <c r="M320" s="19" t="str">
        <f>IFERROR(INDEX('Employee Info'!$C$3:$J$200,MATCH(Data7[[#This Row],[Name:]],'Employee Info'!$B$3:$B$200,0),MATCH(Data7[[#Headers],[Tech]],'Employee Info'!$C$2:$J$2,0)),"")</f>
        <v/>
      </c>
      <c r="N320" s="19" t="str">
        <f>IFERROR(INDEX('Employee Info'!$C$3:$J$200,MATCH(Data7[[#This Row],[Name:]],'Employee Info'!$B$3:$B$200,0),MATCH(Data7[[#Headers],[Other]],'Employee Info'!$C$2:$J$2,0)),"")</f>
        <v/>
      </c>
      <c r="O320" s="19">
        <f>IFERROR((Data7[[#This Row],[Hours:]]*SUM(Data7[[#This Row],[Rate]:[Other]])),"")</f>
        <v>0</v>
      </c>
      <c r="P320" s="7" t="str">
        <f>IF(Data7[[#This Row],[WO'#:]]="","Riley #","WO#")</f>
        <v>WO#</v>
      </c>
      <c r="Q320" s="7">
        <f>IFERROR(WEEKNUM(Data7[[#This Row],[Date:]]),"")</f>
        <v>10</v>
      </c>
      <c r="R320" s="6">
        <f t="shared" si="12"/>
        <v>45354</v>
      </c>
      <c r="S320" s="6">
        <f>Data7[[#This Row],[Week Start]]+7</f>
        <v>45361</v>
      </c>
      <c r="T320" s="7" t="str">
        <f t="shared" si="13"/>
        <v>3/3/2024 - 3/10/2024</v>
      </c>
      <c r="U320" s="7" t="str">
        <f t="shared" si="14"/>
        <v>Time Card</v>
      </c>
      <c r="V320" s="8" t="str">
        <f>RIGHT(TEXT(Data7[[#This Row],[Date:]],"mmddyyyy"),4)</f>
        <v>2024</v>
      </c>
      <c r="W320" s="8" t="str">
        <f>MID(TEXT(Data7[[#This Row],[Date:]],"mmddyyyy"),3,2)</f>
        <v>08</v>
      </c>
      <c r="X320" s="8" t="str">
        <f>LEFT(TEXT(Data7[[#This Row],[Date:]],"mmddyyyy"),2)</f>
        <v>03</v>
      </c>
      <c r="Y320" s="6">
        <f>DATE(Data7[[#This Row],[Year]],Data7[[#This Row],[Month]],Data7[[#This Row],[Day]])</f>
        <v>45359</v>
      </c>
    </row>
    <row r="321" spans="1:25">
      <c r="A321" s="5">
        <v>45359.584505208331</v>
      </c>
      <c r="B321" s="7" t="s">
        <v>35</v>
      </c>
      <c r="C321" s="6" t="s">
        <v>406</v>
      </c>
      <c r="D321" s="7" t="s">
        <v>412</v>
      </c>
      <c r="E321" s="8">
        <v>2</v>
      </c>
      <c r="F321" s="7" t="s">
        <v>68</v>
      </c>
      <c r="G321" s="7" t="s">
        <v>68</v>
      </c>
      <c r="H321" s="7" t="s">
        <v>202</v>
      </c>
      <c r="I321" s="7" t="s">
        <v>44</v>
      </c>
      <c r="J321" s="19" t="str">
        <f>IFERROR(INDEX('Employee Info'!$C$3:$E$200,MATCH(Data7[[#This Row],[Name:]],'Employee Info'!$B$3:$B$200,0),MATCH(Data7[[#This Row],[Hours Type:]],'Employee Info'!$C$2:$E$2,0)),"")</f>
        <v/>
      </c>
      <c r="K321" s="19" t="str">
        <f>IFERROR(INDEX('Employee Info'!$C$3:$J$200,MATCH(Data7[[#This Row],[Name:]],'Employee Info'!$B$3:$B$200,0),MATCH(Data7[[#Headers],[Truck]],'Employee Info'!$C$2:$J$2,0)),"")</f>
        <v/>
      </c>
      <c r="L321" s="19" t="str">
        <f>IFERROR(INDEX('Employee Info'!$C$3:$J$200,MATCH(Data7[[#This Row],[Name:]],'Employee Info'!$B$3:$B$200,0),MATCH(Data7[[#Headers],[Phone]],'Employee Info'!$C$2:$J$2,0)),"")</f>
        <v/>
      </c>
      <c r="M321" s="19" t="str">
        <f>IFERROR(INDEX('Employee Info'!$C$3:$J$200,MATCH(Data7[[#This Row],[Name:]],'Employee Info'!$B$3:$B$200,0),MATCH(Data7[[#Headers],[Tech]],'Employee Info'!$C$2:$J$2,0)),"")</f>
        <v/>
      </c>
      <c r="N321" s="19" t="str">
        <f>IFERROR(INDEX('Employee Info'!$C$3:$J$200,MATCH(Data7[[#This Row],[Name:]],'Employee Info'!$B$3:$B$200,0),MATCH(Data7[[#Headers],[Other]],'Employee Info'!$C$2:$J$2,0)),"")</f>
        <v/>
      </c>
      <c r="O321" s="19">
        <f>IFERROR((Data7[[#This Row],[Hours:]]*SUM(Data7[[#This Row],[Rate]:[Other]])),"")</f>
        <v>0</v>
      </c>
      <c r="P321" s="7" t="str">
        <f>IF(Data7[[#This Row],[WO'#:]]="","Riley #","WO#")</f>
        <v>Riley #</v>
      </c>
      <c r="Q321" s="7">
        <f>IFERROR(WEEKNUM(Data7[[#This Row],[Date:]]),"")</f>
        <v>10</v>
      </c>
      <c r="R321" s="6">
        <f t="shared" si="12"/>
        <v>45354</v>
      </c>
      <c r="S321" s="6">
        <f>Data7[[#This Row],[Week Start]]+7</f>
        <v>45361</v>
      </c>
      <c r="T321" s="7" t="str">
        <f t="shared" si="13"/>
        <v>3/3/2024 - 3/10/2024</v>
      </c>
      <c r="U321" s="7" t="str">
        <f t="shared" si="14"/>
        <v>Time Card</v>
      </c>
      <c r="V321" s="8" t="str">
        <f>RIGHT(TEXT(Data7[[#This Row],[Date:]],"mmddyyyy"),4)</f>
        <v>2024</v>
      </c>
      <c r="W321" s="8" t="str">
        <f>MID(TEXT(Data7[[#This Row],[Date:]],"mmddyyyy"),3,2)</f>
        <v>08</v>
      </c>
      <c r="X321" s="8" t="str">
        <f>LEFT(TEXT(Data7[[#This Row],[Date:]],"mmddyyyy"),2)</f>
        <v>03</v>
      </c>
      <c r="Y321" s="6">
        <f>DATE(Data7[[#This Row],[Year]],Data7[[#This Row],[Month]],Data7[[#This Row],[Day]])</f>
        <v>45359</v>
      </c>
    </row>
    <row r="322" spans="1:25">
      <c r="A322" s="5">
        <v>45359.524520833336</v>
      </c>
      <c r="B322" s="7" t="s">
        <v>31</v>
      </c>
      <c r="C322" s="6" t="s">
        <v>406</v>
      </c>
      <c r="D322" s="7" t="s">
        <v>409</v>
      </c>
      <c r="E322" s="8">
        <v>1</v>
      </c>
      <c r="F322" s="7" t="s">
        <v>68</v>
      </c>
      <c r="G322" s="7" t="s">
        <v>68</v>
      </c>
      <c r="H322" s="7" t="s">
        <v>92</v>
      </c>
      <c r="I322" s="7" t="s">
        <v>44</v>
      </c>
      <c r="J322" s="19" t="str">
        <f>IFERROR(INDEX('Employee Info'!$C$3:$E$200,MATCH(Data7[[#This Row],[Name:]],'Employee Info'!$B$3:$B$200,0),MATCH(Data7[[#This Row],[Hours Type:]],'Employee Info'!$C$2:$E$2,0)),"")</f>
        <v/>
      </c>
      <c r="K322" s="19" t="str">
        <f>IFERROR(INDEX('Employee Info'!$C$3:$J$200,MATCH(Data7[[#This Row],[Name:]],'Employee Info'!$B$3:$B$200,0),MATCH(Data7[[#Headers],[Truck]],'Employee Info'!$C$2:$J$2,0)),"")</f>
        <v/>
      </c>
      <c r="L322" s="19" t="str">
        <f>IFERROR(INDEX('Employee Info'!$C$3:$J$200,MATCH(Data7[[#This Row],[Name:]],'Employee Info'!$B$3:$B$200,0),MATCH(Data7[[#Headers],[Phone]],'Employee Info'!$C$2:$J$2,0)),"")</f>
        <v/>
      </c>
      <c r="M322" s="19" t="str">
        <f>IFERROR(INDEX('Employee Info'!$C$3:$J$200,MATCH(Data7[[#This Row],[Name:]],'Employee Info'!$B$3:$B$200,0),MATCH(Data7[[#Headers],[Tech]],'Employee Info'!$C$2:$J$2,0)),"")</f>
        <v/>
      </c>
      <c r="N322" s="19" t="str">
        <f>IFERROR(INDEX('Employee Info'!$C$3:$J$200,MATCH(Data7[[#This Row],[Name:]],'Employee Info'!$B$3:$B$200,0),MATCH(Data7[[#Headers],[Other]],'Employee Info'!$C$2:$J$2,0)),"")</f>
        <v/>
      </c>
      <c r="O322" s="19">
        <f>IFERROR((Data7[[#This Row],[Hours:]]*SUM(Data7[[#This Row],[Rate]:[Other]])),"")</f>
        <v>0</v>
      </c>
      <c r="P322" s="7" t="str">
        <f>IF(Data7[[#This Row],[WO'#:]]="","Riley #","WO#")</f>
        <v>Riley #</v>
      </c>
      <c r="Q322" s="7">
        <f>IFERROR(WEEKNUM(Data7[[#This Row],[Date:]]),"")</f>
        <v>10</v>
      </c>
      <c r="R322" s="6">
        <f t="shared" ref="R322:R385" si="15">DATE(RIGHT(TEXT(C322,"mm/dd/yyyy"),4),1,1)+(Q322-1)*7-(WEEKDAY(DATE(RIGHT(TEXT(C322,"mm/dd/yyyy"),4),1,1)))+1</f>
        <v>45354</v>
      </c>
      <c r="S322" s="6">
        <f>Data7[[#This Row],[Week Start]]+7</f>
        <v>45361</v>
      </c>
      <c r="T322" s="7" t="str">
        <f t="shared" ref="T322:T385" si="16">IFERROR(TEXT(R322, "m/d/yyyy") &amp; " - " &amp; TEXT(S322, "m/d/yyyy"),"")</f>
        <v>3/3/2024 - 3/10/2024</v>
      </c>
      <c r="U322" s="7" t="str">
        <f t="shared" ref="U322:U385" si="17">"Time Card"</f>
        <v>Time Card</v>
      </c>
      <c r="V322" s="8" t="str">
        <f>RIGHT(TEXT(Data7[[#This Row],[Date:]],"mmddyyyy"),4)</f>
        <v>2024</v>
      </c>
      <c r="W322" s="8" t="str">
        <f>MID(TEXT(Data7[[#This Row],[Date:]],"mmddyyyy"),3,2)</f>
        <v>08</v>
      </c>
      <c r="X322" s="8" t="str">
        <f>LEFT(TEXT(Data7[[#This Row],[Date:]],"mmddyyyy"),2)</f>
        <v>03</v>
      </c>
      <c r="Y322" s="6">
        <f>DATE(Data7[[#This Row],[Year]],Data7[[#This Row],[Month]],Data7[[#This Row],[Day]])</f>
        <v>45359</v>
      </c>
    </row>
    <row r="323" spans="1:25">
      <c r="A323" s="5">
        <v>45359.435503356479</v>
      </c>
      <c r="B323" s="7" t="s">
        <v>66</v>
      </c>
      <c r="C323" s="6" t="s">
        <v>406</v>
      </c>
      <c r="D323" s="7" t="s">
        <v>231</v>
      </c>
      <c r="E323" s="8">
        <v>1</v>
      </c>
      <c r="F323" s="7" t="s">
        <v>68</v>
      </c>
      <c r="G323" s="7" t="s">
        <v>68</v>
      </c>
      <c r="H323" s="7" t="s">
        <v>64</v>
      </c>
      <c r="I323" s="7" t="s">
        <v>44</v>
      </c>
      <c r="J323" s="19" t="str">
        <f>IFERROR(INDEX('Employee Info'!$C$3:$E$200,MATCH(Data7[[#This Row],[Name:]],'Employee Info'!$B$3:$B$200,0),MATCH(Data7[[#This Row],[Hours Type:]],'Employee Info'!$C$2:$E$2,0)),"")</f>
        <v/>
      </c>
      <c r="K323" s="19" t="str">
        <f>IFERROR(INDEX('Employee Info'!$C$3:$J$200,MATCH(Data7[[#This Row],[Name:]],'Employee Info'!$B$3:$B$200,0),MATCH(Data7[[#Headers],[Truck]],'Employee Info'!$C$2:$J$2,0)),"")</f>
        <v/>
      </c>
      <c r="L323" s="19" t="str">
        <f>IFERROR(INDEX('Employee Info'!$C$3:$J$200,MATCH(Data7[[#This Row],[Name:]],'Employee Info'!$B$3:$B$200,0),MATCH(Data7[[#Headers],[Phone]],'Employee Info'!$C$2:$J$2,0)),"")</f>
        <v/>
      </c>
      <c r="M323" s="19" t="str">
        <f>IFERROR(INDEX('Employee Info'!$C$3:$J$200,MATCH(Data7[[#This Row],[Name:]],'Employee Info'!$B$3:$B$200,0),MATCH(Data7[[#Headers],[Tech]],'Employee Info'!$C$2:$J$2,0)),"")</f>
        <v/>
      </c>
      <c r="N323" s="19" t="str">
        <f>IFERROR(INDEX('Employee Info'!$C$3:$J$200,MATCH(Data7[[#This Row],[Name:]],'Employee Info'!$B$3:$B$200,0),MATCH(Data7[[#Headers],[Other]],'Employee Info'!$C$2:$J$2,0)),"")</f>
        <v/>
      </c>
      <c r="O323" s="19">
        <f>IFERROR((Data7[[#This Row],[Hours:]]*SUM(Data7[[#This Row],[Rate]:[Other]])),"")</f>
        <v>0</v>
      </c>
      <c r="P323" s="7" t="str">
        <f>IF(Data7[[#This Row],[WO'#:]]="","Riley #","WO#")</f>
        <v>Riley #</v>
      </c>
      <c r="Q323" s="7">
        <f>IFERROR(WEEKNUM(Data7[[#This Row],[Date:]]),"")</f>
        <v>10</v>
      </c>
      <c r="R323" s="6">
        <f t="shared" si="15"/>
        <v>45354</v>
      </c>
      <c r="S323" s="6">
        <f>Data7[[#This Row],[Week Start]]+7</f>
        <v>45361</v>
      </c>
      <c r="T323" s="7" t="str">
        <f t="shared" si="16"/>
        <v>3/3/2024 - 3/10/2024</v>
      </c>
      <c r="U323" s="7" t="str">
        <f t="shared" si="17"/>
        <v>Time Card</v>
      </c>
      <c r="V323" s="8" t="str">
        <f>RIGHT(TEXT(Data7[[#This Row],[Date:]],"mmddyyyy"),4)</f>
        <v>2024</v>
      </c>
      <c r="W323" s="8" t="str">
        <f>MID(TEXT(Data7[[#This Row],[Date:]],"mmddyyyy"),3,2)</f>
        <v>08</v>
      </c>
      <c r="X323" s="8" t="str">
        <f>LEFT(TEXT(Data7[[#This Row],[Date:]],"mmddyyyy"),2)</f>
        <v>03</v>
      </c>
      <c r="Y323" s="6">
        <f>DATE(Data7[[#This Row],[Year]],Data7[[#This Row],[Month]],Data7[[#This Row],[Day]])</f>
        <v>45359</v>
      </c>
    </row>
    <row r="324" spans="1:25">
      <c r="A324" s="5">
        <v>45359.525007175929</v>
      </c>
      <c r="B324" s="7" t="s">
        <v>31</v>
      </c>
      <c r="C324" s="6" t="s">
        <v>406</v>
      </c>
      <c r="D324" s="7" t="s">
        <v>410</v>
      </c>
      <c r="E324" s="8">
        <v>7</v>
      </c>
      <c r="F324" s="7" t="s">
        <v>68</v>
      </c>
      <c r="G324" s="7" t="s">
        <v>68</v>
      </c>
      <c r="H324" s="7" t="s">
        <v>59</v>
      </c>
      <c r="I324" s="7" t="s">
        <v>44</v>
      </c>
      <c r="J324" s="19" t="str">
        <f>IFERROR(INDEX('Employee Info'!$C$3:$E$200,MATCH(Data7[[#This Row],[Name:]],'Employee Info'!$B$3:$B$200,0),MATCH(Data7[[#This Row],[Hours Type:]],'Employee Info'!$C$2:$E$2,0)),"")</f>
        <v/>
      </c>
      <c r="K324" s="19" t="str">
        <f>IFERROR(INDEX('Employee Info'!$C$3:$J$200,MATCH(Data7[[#This Row],[Name:]],'Employee Info'!$B$3:$B$200,0),MATCH(Data7[[#Headers],[Truck]],'Employee Info'!$C$2:$J$2,0)),"")</f>
        <v/>
      </c>
      <c r="L324" s="19" t="str">
        <f>IFERROR(INDEX('Employee Info'!$C$3:$J$200,MATCH(Data7[[#This Row],[Name:]],'Employee Info'!$B$3:$B$200,0),MATCH(Data7[[#Headers],[Phone]],'Employee Info'!$C$2:$J$2,0)),"")</f>
        <v/>
      </c>
      <c r="M324" s="19" t="str">
        <f>IFERROR(INDEX('Employee Info'!$C$3:$J$200,MATCH(Data7[[#This Row],[Name:]],'Employee Info'!$B$3:$B$200,0),MATCH(Data7[[#Headers],[Tech]],'Employee Info'!$C$2:$J$2,0)),"")</f>
        <v/>
      </c>
      <c r="N324" s="19" t="str">
        <f>IFERROR(INDEX('Employee Info'!$C$3:$J$200,MATCH(Data7[[#This Row],[Name:]],'Employee Info'!$B$3:$B$200,0),MATCH(Data7[[#Headers],[Other]],'Employee Info'!$C$2:$J$2,0)),"")</f>
        <v/>
      </c>
      <c r="O324" s="19">
        <f>IFERROR((Data7[[#This Row],[Hours:]]*SUM(Data7[[#This Row],[Rate]:[Other]])),"")</f>
        <v>0</v>
      </c>
      <c r="P324" s="7" t="str">
        <f>IF(Data7[[#This Row],[WO'#:]]="","Riley #","WO#")</f>
        <v>Riley #</v>
      </c>
      <c r="Q324" s="7">
        <f>IFERROR(WEEKNUM(Data7[[#This Row],[Date:]]),"")</f>
        <v>10</v>
      </c>
      <c r="R324" s="6">
        <f t="shared" si="15"/>
        <v>45354</v>
      </c>
      <c r="S324" s="6">
        <f>Data7[[#This Row],[Week Start]]+7</f>
        <v>45361</v>
      </c>
      <c r="T324" s="7" t="str">
        <f t="shared" si="16"/>
        <v>3/3/2024 - 3/10/2024</v>
      </c>
      <c r="U324" s="7" t="str">
        <f t="shared" si="17"/>
        <v>Time Card</v>
      </c>
      <c r="V324" s="8" t="str">
        <f>RIGHT(TEXT(Data7[[#This Row],[Date:]],"mmddyyyy"),4)</f>
        <v>2024</v>
      </c>
      <c r="W324" s="8" t="str">
        <f>MID(TEXT(Data7[[#This Row],[Date:]],"mmddyyyy"),3,2)</f>
        <v>08</v>
      </c>
      <c r="X324" s="8" t="str">
        <f>LEFT(TEXT(Data7[[#This Row],[Date:]],"mmddyyyy"),2)</f>
        <v>03</v>
      </c>
      <c r="Y324" s="6">
        <f>DATE(Data7[[#This Row],[Year]],Data7[[#This Row],[Month]],Data7[[#This Row],[Day]])</f>
        <v>45359</v>
      </c>
    </row>
    <row r="325" spans="1:25">
      <c r="A325" s="5">
        <v>45359.584035185188</v>
      </c>
      <c r="B325" s="7" t="s">
        <v>35</v>
      </c>
      <c r="C325" s="6" t="s">
        <v>406</v>
      </c>
      <c r="D325" s="7" t="s">
        <v>411</v>
      </c>
      <c r="E325" s="8">
        <v>5</v>
      </c>
      <c r="F325" s="7" t="s">
        <v>68</v>
      </c>
      <c r="G325" s="7" t="s">
        <v>68</v>
      </c>
      <c r="H325" s="7" t="s">
        <v>59</v>
      </c>
      <c r="I325" s="7" t="s">
        <v>44</v>
      </c>
      <c r="J325" s="19" t="str">
        <f>IFERROR(INDEX('Employee Info'!$C$3:$E$200,MATCH(Data7[[#This Row],[Name:]],'Employee Info'!$B$3:$B$200,0),MATCH(Data7[[#This Row],[Hours Type:]],'Employee Info'!$C$2:$E$2,0)),"")</f>
        <v/>
      </c>
      <c r="K325" s="19" t="str">
        <f>IFERROR(INDEX('Employee Info'!$C$3:$J$200,MATCH(Data7[[#This Row],[Name:]],'Employee Info'!$B$3:$B$200,0),MATCH(Data7[[#Headers],[Truck]],'Employee Info'!$C$2:$J$2,0)),"")</f>
        <v/>
      </c>
      <c r="L325" s="19" t="str">
        <f>IFERROR(INDEX('Employee Info'!$C$3:$J$200,MATCH(Data7[[#This Row],[Name:]],'Employee Info'!$B$3:$B$200,0),MATCH(Data7[[#Headers],[Phone]],'Employee Info'!$C$2:$J$2,0)),"")</f>
        <v/>
      </c>
      <c r="M325" s="19" t="str">
        <f>IFERROR(INDEX('Employee Info'!$C$3:$J$200,MATCH(Data7[[#This Row],[Name:]],'Employee Info'!$B$3:$B$200,0),MATCH(Data7[[#Headers],[Tech]],'Employee Info'!$C$2:$J$2,0)),"")</f>
        <v/>
      </c>
      <c r="N325" s="19" t="str">
        <f>IFERROR(INDEX('Employee Info'!$C$3:$J$200,MATCH(Data7[[#This Row],[Name:]],'Employee Info'!$B$3:$B$200,0),MATCH(Data7[[#Headers],[Other]],'Employee Info'!$C$2:$J$2,0)),"")</f>
        <v/>
      </c>
      <c r="O325" s="19">
        <f>IFERROR((Data7[[#This Row],[Hours:]]*SUM(Data7[[#This Row],[Rate]:[Other]])),"")</f>
        <v>0</v>
      </c>
      <c r="P325" s="7" t="str">
        <f>IF(Data7[[#This Row],[WO'#:]]="","Riley #","WO#")</f>
        <v>Riley #</v>
      </c>
      <c r="Q325" s="7">
        <f>IFERROR(WEEKNUM(Data7[[#This Row],[Date:]]),"")</f>
        <v>10</v>
      </c>
      <c r="R325" s="6">
        <f t="shared" si="15"/>
        <v>45354</v>
      </c>
      <c r="S325" s="6">
        <f>Data7[[#This Row],[Week Start]]+7</f>
        <v>45361</v>
      </c>
      <c r="T325" s="7" t="str">
        <f t="shared" si="16"/>
        <v>3/3/2024 - 3/10/2024</v>
      </c>
      <c r="U325" s="7" t="str">
        <f t="shared" si="17"/>
        <v>Time Card</v>
      </c>
      <c r="V325" s="8" t="str">
        <f>RIGHT(TEXT(Data7[[#This Row],[Date:]],"mmddyyyy"),4)</f>
        <v>2024</v>
      </c>
      <c r="W325" s="8" t="str">
        <f>MID(TEXT(Data7[[#This Row],[Date:]],"mmddyyyy"),3,2)</f>
        <v>08</v>
      </c>
      <c r="X325" s="8" t="str">
        <f>LEFT(TEXT(Data7[[#This Row],[Date:]],"mmddyyyy"),2)</f>
        <v>03</v>
      </c>
      <c r="Y325" s="6">
        <f>DATE(Data7[[#This Row],[Year]],Data7[[#This Row],[Month]],Data7[[#This Row],[Day]])</f>
        <v>45359</v>
      </c>
    </row>
    <row r="326" spans="1:25">
      <c r="A326" s="5">
        <v>45366.521855208332</v>
      </c>
      <c r="B326" s="7" t="s">
        <v>66</v>
      </c>
      <c r="C326" s="6" t="s">
        <v>274</v>
      </c>
      <c r="D326" s="7" t="s">
        <v>275</v>
      </c>
      <c r="E326" s="8">
        <v>3</v>
      </c>
      <c r="F326" s="7">
        <v>6984733</v>
      </c>
      <c r="G326" s="7" t="s">
        <v>68</v>
      </c>
      <c r="H326" s="7" t="s">
        <v>69</v>
      </c>
      <c r="I326" s="7" t="s">
        <v>44</v>
      </c>
      <c r="J326" s="19" t="str">
        <f>IFERROR(INDEX('Employee Info'!$C$3:$E$200,MATCH(Data7[[#This Row],[Name:]],'Employee Info'!$B$3:$B$200,0),MATCH(Data7[[#This Row],[Hours Type:]],'Employee Info'!$C$2:$E$2,0)),"")</f>
        <v/>
      </c>
      <c r="K326" s="19" t="str">
        <f>IFERROR(INDEX('Employee Info'!$C$3:$J$200,MATCH(Data7[[#This Row],[Name:]],'Employee Info'!$B$3:$B$200,0),MATCH(Data7[[#Headers],[Truck]],'Employee Info'!$C$2:$J$2,0)),"")</f>
        <v/>
      </c>
      <c r="L326" s="19" t="str">
        <f>IFERROR(INDEX('Employee Info'!$C$3:$J$200,MATCH(Data7[[#This Row],[Name:]],'Employee Info'!$B$3:$B$200,0),MATCH(Data7[[#Headers],[Phone]],'Employee Info'!$C$2:$J$2,0)),"")</f>
        <v/>
      </c>
      <c r="M326" s="19" t="str">
        <f>IFERROR(INDEX('Employee Info'!$C$3:$J$200,MATCH(Data7[[#This Row],[Name:]],'Employee Info'!$B$3:$B$200,0),MATCH(Data7[[#Headers],[Tech]],'Employee Info'!$C$2:$J$2,0)),"")</f>
        <v/>
      </c>
      <c r="N326" s="19" t="str">
        <f>IFERROR(INDEX('Employee Info'!$C$3:$J$200,MATCH(Data7[[#This Row],[Name:]],'Employee Info'!$B$3:$B$200,0),MATCH(Data7[[#Headers],[Other]],'Employee Info'!$C$2:$J$2,0)),"")</f>
        <v/>
      </c>
      <c r="O326" s="19">
        <f>IFERROR((Data7[[#This Row],[Hours:]]*SUM(Data7[[#This Row],[Rate]:[Other]])),"")</f>
        <v>0</v>
      </c>
      <c r="P326" s="7" t="str">
        <f>IF(Data7[[#This Row],[WO'#:]]="","Riley #","WO#")</f>
        <v>WO#</v>
      </c>
      <c r="Q326" s="7">
        <f>IFERROR(WEEKNUM(Data7[[#This Row],[Date:]]),"")</f>
        <v>11</v>
      </c>
      <c r="R326" s="6">
        <f t="shared" si="15"/>
        <v>45361</v>
      </c>
      <c r="S326" s="6">
        <f>Data7[[#This Row],[Week Start]]+7</f>
        <v>45368</v>
      </c>
      <c r="T326" s="7" t="str">
        <f t="shared" si="16"/>
        <v>3/10/2024 - 3/17/2024</v>
      </c>
      <c r="U326" s="7" t="str">
        <f t="shared" si="17"/>
        <v>Time Card</v>
      </c>
      <c r="V326" s="8" t="str">
        <f>RIGHT(TEXT(Data7[[#This Row],[Date:]],"mmddyyyy"),4)</f>
        <v>2024</v>
      </c>
      <c r="W326" s="8" t="str">
        <f>MID(TEXT(Data7[[#This Row],[Date:]],"mmddyyyy"),3,2)</f>
        <v>11</v>
      </c>
      <c r="X326" s="8" t="str">
        <f>LEFT(TEXT(Data7[[#This Row],[Date:]],"mmddyyyy"),2)</f>
        <v>03</v>
      </c>
      <c r="Y326" s="6">
        <f>DATE(Data7[[#This Row],[Year]],Data7[[#This Row],[Month]],Data7[[#This Row],[Day]])</f>
        <v>45362</v>
      </c>
    </row>
    <row r="327" spans="1:25">
      <c r="A327" s="5">
        <v>45392.367458217595</v>
      </c>
      <c r="B327" s="7" t="s">
        <v>76</v>
      </c>
      <c r="C327" s="6" t="s">
        <v>274</v>
      </c>
      <c r="D327" s="7" t="s">
        <v>156</v>
      </c>
      <c r="E327" s="8">
        <v>1</v>
      </c>
      <c r="F327" s="7">
        <v>6984733</v>
      </c>
      <c r="G327" s="7" t="s">
        <v>68</v>
      </c>
      <c r="H327" s="7" t="s">
        <v>69</v>
      </c>
      <c r="I327" s="7" t="s">
        <v>44</v>
      </c>
      <c r="J327" s="19" t="str">
        <f>IFERROR(INDEX('Employee Info'!$C$3:$E$200,MATCH(Data7[[#This Row],[Name:]],'Employee Info'!$B$3:$B$200,0),MATCH(Data7[[#This Row],[Hours Type:]],'Employee Info'!$C$2:$E$2,0)),"")</f>
        <v/>
      </c>
      <c r="K327" s="19" t="str">
        <f>IFERROR(INDEX('Employee Info'!$C$3:$J$200,MATCH(Data7[[#This Row],[Name:]],'Employee Info'!$B$3:$B$200,0),MATCH(Data7[[#Headers],[Truck]],'Employee Info'!$C$2:$J$2,0)),"")</f>
        <v/>
      </c>
      <c r="L327" s="19" t="str">
        <f>IFERROR(INDEX('Employee Info'!$C$3:$J$200,MATCH(Data7[[#This Row],[Name:]],'Employee Info'!$B$3:$B$200,0),MATCH(Data7[[#Headers],[Phone]],'Employee Info'!$C$2:$J$2,0)),"")</f>
        <v/>
      </c>
      <c r="M327" s="19" t="str">
        <f>IFERROR(INDEX('Employee Info'!$C$3:$J$200,MATCH(Data7[[#This Row],[Name:]],'Employee Info'!$B$3:$B$200,0),MATCH(Data7[[#Headers],[Tech]],'Employee Info'!$C$2:$J$2,0)),"")</f>
        <v/>
      </c>
      <c r="N327" s="19" t="str">
        <f>IFERROR(INDEX('Employee Info'!$C$3:$J$200,MATCH(Data7[[#This Row],[Name:]],'Employee Info'!$B$3:$B$200,0),MATCH(Data7[[#Headers],[Other]],'Employee Info'!$C$2:$J$2,0)),"")</f>
        <v/>
      </c>
      <c r="O327" s="19">
        <f>IFERROR((Data7[[#This Row],[Hours:]]*SUM(Data7[[#This Row],[Rate]:[Other]])),"")</f>
        <v>0</v>
      </c>
      <c r="P327" s="7" t="str">
        <f>IF(Data7[[#This Row],[WO'#:]]="","Riley #","WO#")</f>
        <v>WO#</v>
      </c>
      <c r="Q327" s="7">
        <f>IFERROR(WEEKNUM(Data7[[#This Row],[Date:]]),"")</f>
        <v>11</v>
      </c>
      <c r="R327" s="6">
        <f t="shared" si="15"/>
        <v>45361</v>
      </c>
      <c r="S327" s="6">
        <f>Data7[[#This Row],[Week Start]]+7</f>
        <v>45368</v>
      </c>
      <c r="T327" s="7" t="str">
        <f t="shared" si="16"/>
        <v>3/10/2024 - 3/17/2024</v>
      </c>
      <c r="U327" s="7" t="str">
        <f t="shared" si="17"/>
        <v>Time Card</v>
      </c>
      <c r="V327" s="8" t="str">
        <f>RIGHT(TEXT(Data7[[#This Row],[Date:]],"mmddyyyy"),4)</f>
        <v>2024</v>
      </c>
      <c r="W327" s="8" t="str">
        <f>MID(TEXT(Data7[[#This Row],[Date:]],"mmddyyyy"),3,2)</f>
        <v>11</v>
      </c>
      <c r="X327" s="8" t="str">
        <f>LEFT(TEXT(Data7[[#This Row],[Date:]],"mmddyyyy"),2)</f>
        <v>03</v>
      </c>
      <c r="Y327" s="6">
        <f>DATE(Data7[[#This Row],[Year]],Data7[[#This Row],[Month]],Data7[[#This Row],[Day]])</f>
        <v>45362</v>
      </c>
    </row>
    <row r="328" spans="1:25">
      <c r="A328" s="5">
        <v>45362.581363888887</v>
      </c>
      <c r="B328" s="7" t="s">
        <v>35</v>
      </c>
      <c r="C328" s="6" t="s">
        <v>274</v>
      </c>
      <c r="D328" s="7" t="s">
        <v>277</v>
      </c>
      <c r="E328" s="8">
        <v>4</v>
      </c>
      <c r="F328" s="7" t="s">
        <v>68</v>
      </c>
      <c r="G328" s="7" t="s">
        <v>68</v>
      </c>
      <c r="H328" s="7" t="s">
        <v>278</v>
      </c>
      <c r="I328" s="7" t="s">
        <v>44</v>
      </c>
      <c r="J328" s="19" t="str">
        <f>IFERROR(INDEX('Employee Info'!$C$3:$E$200,MATCH(Data7[[#This Row],[Name:]],'Employee Info'!$B$3:$B$200,0),MATCH(Data7[[#This Row],[Hours Type:]],'Employee Info'!$C$2:$E$2,0)),"")</f>
        <v/>
      </c>
      <c r="K328" s="19" t="str">
        <f>IFERROR(INDEX('Employee Info'!$C$3:$J$200,MATCH(Data7[[#This Row],[Name:]],'Employee Info'!$B$3:$B$200,0),MATCH(Data7[[#Headers],[Truck]],'Employee Info'!$C$2:$J$2,0)),"")</f>
        <v/>
      </c>
      <c r="L328" s="19" t="str">
        <f>IFERROR(INDEX('Employee Info'!$C$3:$J$200,MATCH(Data7[[#This Row],[Name:]],'Employee Info'!$B$3:$B$200,0),MATCH(Data7[[#Headers],[Phone]],'Employee Info'!$C$2:$J$2,0)),"")</f>
        <v/>
      </c>
      <c r="M328" s="19" t="str">
        <f>IFERROR(INDEX('Employee Info'!$C$3:$J$200,MATCH(Data7[[#This Row],[Name:]],'Employee Info'!$B$3:$B$200,0),MATCH(Data7[[#Headers],[Tech]],'Employee Info'!$C$2:$J$2,0)),"")</f>
        <v/>
      </c>
      <c r="N328" s="19" t="str">
        <f>IFERROR(INDEX('Employee Info'!$C$3:$J$200,MATCH(Data7[[#This Row],[Name:]],'Employee Info'!$B$3:$B$200,0),MATCH(Data7[[#Headers],[Other]],'Employee Info'!$C$2:$J$2,0)),"")</f>
        <v/>
      </c>
      <c r="O328" s="19">
        <f>IFERROR((Data7[[#This Row],[Hours:]]*SUM(Data7[[#This Row],[Rate]:[Other]])),"")</f>
        <v>0</v>
      </c>
      <c r="P328" s="7" t="str">
        <f>IF(Data7[[#This Row],[WO'#:]]="","Riley #","WO#")</f>
        <v>Riley #</v>
      </c>
      <c r="Q328" s="7">
        <f>IFERROR(WEEKNUM(Data7[[#This Row],[Date:]]),"")</f>
        <v>11</v>
      </c>
      <c r="R328" s="6">
        <f t="shared" si="15"/>
        <v>45361</v>
      </c>
      <c r="S328" s="6">
        <f>Data7[[#This Row],[Week Start]]+7</f>
        <v>45368</v>
      </c>
      <c r="T328" s="7" t="str">
        <f t="shared" si="16"/>
        <v>3/10/2024 - 3/17/2024</v>
      </c>
      <c r="U328" s="7" t="str">
        <f t="shared" si="17"/>
        <v>Time Card</v>
      </c>
      <c r="V328" s="8" t="str">
        <f>RIGHT(TEXT(Data7[[#This Row],[Date:]],"mmddyyyy"),4)</f>
        <v>2024</v>
      </c>
      <c r="W328" s="8" t="str">
        <f>MID(TEXT(Data7[[#This Row],[Date:]],"mmddyyyy"),3,2)</f>
        <v>11</v>
      </c>
      <c r="X328" s="8" t="str">
        <f>LEFT(TEXT(Data7[[#This Row],[Date:]],"mmddyyyy"),2)</f>
        <v>03</v>
      </c>
      <c r="Y328" s="6">
        <f>DATE(Data7[[#This Row],[Year]],Data7[[#This Row],[Month]],Data7[[#This Row],[Day]])</f>
        <v>45362</v>
      </c>
    </row>
    <row r="329" spans="1:25">
      <c r="A329" s="5">
        <v>45362.583316435186</v>
      </c>
      <c r="B329" s="7" t="s">
        <v>31</v>
      </c>
      <c r="C329" s="6" t="s">
        <v>274</v>
      </c>
      <c r="D329" s="7" t="s">
        <v>280</v>
      </c>
      <c r="E329" s="8">
        <v>6</v>
      </c>
      <c r="F329" s="7" t="s">
        <v>68</v>
      </c>
      <c r="G329" s="7" t="s">
        <v>68</v>
      </c>
      <c r="H329" s="7" t="s">
        <v>92</v>
      </c>
      <c r="I329" s="7" t="s">
        <v>44</v>
      </c>
      <c r="J329" s="19" t="str">
        <f>IFERROR(INDEX('Employee Info'!$C$3:$E$200,MATCH(Data7[[#This Row],[Name:]],'Employee Info'!$B$3:$B$200,0),MATCH(Data7[[#This Row],[Hours Type:]],'Employee Info'!$C$2:$E$2,0)),"")</f>
        <v/>
      </c>
      <c r="K329" s="19" t="str">
        <f>IFERROR(INDEX('Employee Info'!$C$3:$J$200,MATCH(Data7[[#This Row],[Name:]],'Employee Info'!$B$3:$B$200,0),MATCH(Data7[[#Headers],[Truck]],'Employee Info'!$C$2:$J$2,0)),"")</f>
        <v/>
      </c>
      <c r="L329" s="19" t="str">
        <f>IFERROR(INDEX('Employee Info'!$C$3:$J$200,MATCH(Data7[[#This Row],[Name:]],'Employee Info'!$B$3:$B$200,0),MATCH(Data7[[#Headers],[Phone]],'Employee Info'!$C$2:$J$2,0)),"")</f>
        <v/>
      </c>
      <c r="M329" s="19" t="str">
        <f>IFERROR(INDEX('Employee Info'!$C$3:$J$200,MATCH(Data7[[#This Row],[Name:]],'Employee Info'!$B$3:$B$200,0),MATCH(Data7[[#Headers],[Tech]],'Employee Info'!$C$2:$J$2,0)),"")</f>
        <v/>
      </c>
      <c r="N329" s="19" t="str">
        <f>IFERROR(INDEX('Employee Info'!$C$3:$J$200,MATCH(Data7[[#This Row],[Name:]],'Employee Info'!$B$3:$B$200,0),MATCH(Data7[[#Headers],[Other]],'Employee Info'!$C$2:$J$2,0)),"")</f>
        <v/>
      </c>
      <c r="O329" s="19">
        <f>IFERROR((Data7[[#This Row],[Hours:]]*SUM(Data7[[#This Row],[Rate]:[Other]])),"")</f>
        <v>0</v>
      </c>
      <c r="P329" s="7" t="str">
        <f>IF(Data7[[#This Row],[WO'#:]]="","Riley #","WO#")</f>
        <v>Riley #</v>
      </c>
      <c r="Q329" s="7">
        <f>IFERROR(WEEKNUM(Data7[[#This Row],[Date:]]),"")</f>
        <v>11</v>
      </c>
      <c r="R329" s="6">
        <f t="shared" si="15"/>
        <v>45361</v>
      </c>
      <c r="S329" s="6">
        <f>Data7[[#This Row],[Week Start]]+7</f>
        <v>45368</v>
      </c>
      <c r="T329" s="7" t="str">
        <f t="shared" si="16"/>
        <v>3/10/2024 - 3/17/2024</v>
      </c>
      <c r="U329" s="7" t="str">
        <f t="shared" si="17"/>
        <v>Time Card</v>
      </c>
      <c r="V329" s="8" t="str">
        <f>RIGHT(TEXT(Data7[[#This Row],[Date:]],"mmddyyyy"),4)</f>
        <v>2024</v>
      </c>
      <c r="W329" s="8" t="str">
        <f>MID(TEXT(Data7[[#This Row],[Date:]],"mmddyyyy"),3,2)</f>
        <v>11</v>
      </c>
      <c r="X329" s="8" t="str">
        <f>LEFT(TEXT(Data7[[#This Row],[Date:]],"mmddyyyy"),2)</f>
        <v>03</v>
      </c>
      <c r="Y329" s="6">
        <f>DATE(Data7[[#This Row],[Year]],Data7[[#This Row],[Month]],Data7[[#This Row],[Day]])</f>
        <v>45362</v>
      </c>
    </row>
    <row r="330" spans="1:25">
      <c r="A330" s="5">
        <v>45366.512839467592</v>
      </c>
      <c r="B330" s="7" t="s">
        <v>66</v>
      </c>
      <c r="C330" s="6" t="s">
        <v>274</v>
      </c>
      <c r="D330" s="7" t="s">
        <v>283</v>
      </c>
      <c r="E330" s="8">
        <v>2</v>
      </c>
      <c r="F330" s="7" t="s">
        <v>68</v>
      </c>
      <c r="G330" s="7" t="s">
        <v>68</v>
      </c>
      <c r="H330" s="7" t="s">
        <v>92</v>
      </c>
      <c r="I330" s="7" t="s">
        <v>44</v>
      </c>
      <c r="J330" s="19" t="str">
        <f>IFERROR(INDEX('Employee Info'!$C$3:$E$200,MATCH(Data7[[#This Row],[Name:]],'Employee Info'!$B$3:$B$200,0),MATCH(Data7[[#This Row],[Hours Type:]],'Employee Info'!$C$2:$E$2,0)),"")</f>
        <v/>
      </c>
      <c r="K330" s="19" t="str">
        <f>IFERROR(INDEX('Employee Info'!$C$3:$J$200,MATCH(Data7[[#This Row],[Name:]],'Employee Info'!$B$3:$B$200,0),MATCH(Data7[[#Headers],[Truck]],'Employee Info'!$C$2:$J$2,0)),"")</f>
        <v/>
      </c>
      <c r="L330" s="19" t="str">
        <f>IFERROR(INDEX('Employee Info'!$C$3:$J$200,MATCH(Data7[[#This Row],[Name:]],'Employee Info'!$B$3:$B$200,0),MATCH(Data7[[#Headers],[Phone]],'Employee Info'!$C$2:$J$2,0)),"")</f>
        <v/>
      </c>
      <c r="M330" s="19" t="str">
        <f>IFERROR(INDEX('Employee Info'!$C$3:$J$200,MATCH(Data7[[#This Row],[Name:]],'Employee Info'!$B$3:$B$200,0),MATCH(Data7[[#Headers],[Tech]],'Employee Info'!$C$2:$J$2,0)),"")</f>
        <v/>
      </c>
      <c r="N330" s="19" t="str">
        <f>IFERROR(INDEX('Employee Info'!$C$3:$J$200,MATCH(Data7[[#This Row],[Name:]],'Employee Info'!$B$3:$B$200,0),MATCH(Data7[[#Headers],[Other]],'Employee Info'!$C$2:$J$2,0)),"")</f>
        <v/>
      </c>
      <c r="O330" s="19">
        <f>IFERROR((Data7[[#This Row],[Hours:]]*SUM(Data7[[#This Row],[Rate]:[Other]])),"")</f>
        <v>0</v>
      </c>
      <c r="P330" s="7" t="str">
        <f>IF(Data7[[#This Row],[WO'#:]]="","Riley #","WO#")</f>
        <v>Riley #</v>
      </c>
      <c r="Q330" s="7">
        <f>IFERROR(WEEKNUM(Data7[[#This Row],[Date:]]),"")</f>
        <v>11</v>
      </c>
      <c r="R330" s="6">
        <f t="shared" si="15"/>
        <v>45361</v>
      </c>
      <c r="S330" s="6">
        <f>Data7[[#This Row],[Week Start]]+7</f>
        <v>45368</v>
      </c>
      <c r="T330" s="7" t="str">
        <f t="shared" si="16"/>
        <v>3/10/2024 - 3/17/2024</v>
      </c>
      <c r="U330" s="7" t="str">
        <f t="shared" si="17"/>
        <v>Time Card</v>
      </c>
      <c r="V330" s="8" t="str">
        <f>RIGHT(TEXT(Data7[[#This Row],[Date:]],"mmddyyyy"),4)</f>
        <v>2024</v>
      </c>
      <c r="W330" s="8" t="str">
        <f>MID(TEXT(Data7[[#This Row],[Date:]],"mmddyyyy"),3,2)</f>
        <v>11</v>
      </c>
      <c r="X330" s="8" t="str">
        <f>LEFT(TEXT(Data7[[#This Row],[Date:]],"mmddyyyy"),2)</f>
        <v>03</v>
      </c>
      <c r="Y330" s="6">
        <f>DATE(Data7[[#This Row],[Year]],Data7[[#This Row],[Month]],Data7[[#This Row],[Day]])</f>
        <v>45362</v>
      </c>
    </row>
    <row r="331" spans="1:25">
      <c r="A331" s="5">
        <v>45363.253665625001</v>
      </c>
      <c r="B331" s="7" t="s">
        <v>65</v>
      </c>
      <c r="C331" s="6" t="s">
        <v>274</v>
      </c>
      <c r="D331" s="7" t="s">
        <v>281</v>
      </c>
      <c r="E331" s="8">
        <v>8</v>
      </c>
      <c r="F331" s="7" t="s">
        <v>68</v>
      </c>
      <c r="G331" s="7" t="s">
        <v>68</v>
      </c>
      <c r="H331" s="7" t="s">
        <v>64</v>
      </c>
      <c r="I331" s="7" t="s">
        <v>44</v>
      </c>
      <c r="J331" s="19" t="str">
        <f>IFERROR(INDEX('Employee Info'!$C$3:$E$200,MATCH(Data7[[#This Row],[Name:]],'Employee Info'!$B$3:$B$200,0),MATCH(Data7[[#This Row],[Hours Type:]],'Employee Info'!$C$2:$E$2,0)),"")</f>
        <v/>
      </c>
      <c r="K331" s="19" t="str">
        <f>IFERROR(INDEX('Employee Info'!$C$3:$J$200,MATCH(Data7[[#This Row],[Name:]],'Employee Info'!$B$3:$B$200,0),MATCH(Data7[[#Headers],[Truck]],'Employee Info'!$C$2:$J$2,0)),"")</f>
        <v/>
      </c>
      <c r="L331" s="19" t="str">
        <f>IFERROR(INDEX('Employee Info'!$C$3:$J$200,MATCH(Data7[[#This Row],[Name:]],'Employee Info'!$B$3:$B$200,0),MATCH(Data7[[#Headers],[Phone]],'Employee Info'!$C$2:$J$2,0)),"")</f>
        <v/>
      </c>
      <c r="M331" s="19" t="str">
        <f>IFERROR(INDEX('Employee Info'!$C$3:$J$200,MATCH(Data7[[#This Row],[Name:]],'Employee Info'!$B$3:$B$200,0),MATCH(Data7[[#Headers],[Tech]],'Employee Info'!$C$2:$J$2,0)),"")</f>
        <v/>
      </c>
      <c r="N331" s="19" t="str">
        <f>IFERROR(INDEX('Employee Info'!$C$3:$J$200,MATCH(Data7[[#This Row],[Name:]],'Employee Info'!$B$3:$B$200,0),MATCH(Data7[[#Headers],[Other]],'Employee Info'!$C$2:$J$2,0)),"")</f>
        <v/>
      </c>
      <c r="O331" s="19">
        <f>IFERROR((Data7[[#This Row],[Hours:]]*SUM(Data7[[#This Row],[Rate]:[Other]])),"")</f>
        <v>0</v>
      </c>
      <c r="P331" s="7" t="str">
        <f>IF(Data7[[#This Row],[WO'#:]]="","Riley #","WO#")</f>
        <v>Riley #</v>
      </c>
      <c r="Q331" s="7">
        <f>IFERROR(WEEKNUM(Data7[[#This Row],[Date:]]),"")</f>
        <v>11</v>
      </c>
      <c r="R331" s="6">
        <f t="shared" si="15"/>
        <v>45361</v>
      </c>
      <c r="S331" s="6">
        <f>Data7[[#This Row],[Week Start]]+7</f>
        <v>45368</v>
      </c>
      <c r="T331" s="7" t="str">
        <f t="shared" si="16"/>
        <v>3/10/2024 - 3/17/2024</v>
      </c>
      <c r="U331" s="7" t="str">
        <f t="shared" si="17"/>
        <v>Time Card</v>
      </c>
      <c r="V331" s="8" t="str">
        <f>RIGHT(TEXT(Data7[[#This Row],[Date:]],"mmddyyyy"),4)</f>
        <v>2024</v>
      </c>
      <c r="W331" s="8" t="str">
        <f>MID(TEXT(Data7[[#This Row],[Date:]],"mmddyyyy"),3,2)</f>
        <v>11</v>
      </c>
      <c r="X331" s="8" t="str">
        <f>LEFT(TEXT(Data7[[#This Row],[Date:]],"mmddyyyy"),2)</f>
        <v>03</v>
      </c>
      <c r="Y331" s="6">
        <f>DATE(Data7[[#This Row],[Year]],Data7[[#This Row],[Month]],Data7[[#This Row],[Day]])</f>
        <v>45362</v>
      </c>
    </row>
    <row r="332" spans="1:25">
      <c r="A332" s="5">
        <v>45362.580623495371</v>
      </c>
      <c r="B332" s="7" t="s">
        <v>35</v>
      </c>
      <c r="C332" s="6" t="s">
        <v>274</v>
      </c>
      <c r="D332" s="7" t="s">
        <v>276</v>
      </c>
      <c r="E332" s="8">
        <v>4</v>
      </c>
      <c r="F332" s="7" t="s">
        <v>68</v>
      </c>
      <c r="G332" s="7" t="s">
        <v>68</v>
      </c>
      <c r="H332" s="7" t="s">
        <v>59</v>
      </c>
      <c r="I332" s="7" t="s">
        <v>44</v>
      </c>
      <c r="J332" s="19" t="str">
        <f>IFERROR(INDEX('Employee Info'!$C$3:$E$200,MATCH(Data7[[#This Row],[Name:]],'Employee Info'!$B$3:$B$200,0),MATCH(Data7[[#This Row],[Hours Type:]],'Employee Info'!$C$2:$E$2,0)),"")</f>
        <v/>
      </c>
      <c r="K332" s="19" t="str">
        <f>IFERROR(INDEX('Employee Info'!$C$3:$J$200,MATCH(Data7[[#This Row],[Name:]],'Employee Info'!$B$3:$B$200,0),MATCH(Data7[[#Headers],[Truck]],'Employee Info'!$C$2:$J$2,0)),"")</f>
        <v/>
      </c>
      <c r="L332" s="19" t="str">
        <f>IFERROR(INDEX('Employee Info'!$C$3:$J$200,MATCH(Data7[[#This Row],[Name:]],'Employee Info'!$B$3:$B$200,0),MATCH(Data7[[#Headers],[Phone]],'Employee Info'!$C$2:$J$2,0)),"")</f>
        <v/>
      </c>
      <c r="M332" s="19" t="str">
        <f>IFERROR(INDEX('Employee Info'!$C$3:$J$200,MATCH(Data7[[#This Row],[Name:]],'Employee Info'!$B$3:$B$200,0),MATCH(Data7[[#Headers],[Tech]],'Employee Info'!$C$2:$J$2,0)),"")</f>
        <v/>
      </c>
      <c r="N332" s="19" t="str">
        <f>IFERROR(INDEX('Employee Info'!$C$3:$J$200,MATCH(Data7[[#This Row],[Name:]],'Employee Info'!$B$3:$B$200,0),MATCH(Data7[[#Headers],[Other]],'Employee Info'!$C$2:$J$2,0)),"")</f>
        <v/>
      </c>
      <c r="O332" s="19">
        <f>IFERROR((Data7[[#This Row],[Hours:]]*SUM(Data7[[#This Row],[Rate]:[Other]])),"")</f>
        <v>0</v>
      </c>
      <c r="P332" s="7" t="str">
        <f>IF(Data7[[#This Row],[WO'#:]]="","Riley #","WO#")</f>
        <v>Riley #</v>
      </c>
      <c r="Q332" s="7">
        <f>IFERROR(WEEKNUM(Data7[[#This Row],[Date:]]),"")</f>
        <v>11</v>
      </c>
      <c r="R332" s="6">
        <f t="shared" si="15"/>
        <v>45361</v>
      </c>
      <c r="S332" s="6">
        <f>Data7[[#This Row],[Week Start]]+7</f>
        <v>45368</v>
      </c>
      <c r="T332" s="7" t="str">
        <f t="shared" si="16"/>
        <v>3/10/2024 - 3/17/2024</v>
      </c>
      <c r="U332" s="7" t="str">
        <f t="shared" si="17"/>
        <v>Time Card</v>
      </c>
      <c r="V332" s="8" t="str">
        <f>RIGHT(TEXT(Data7[[#This Row],[Date:]],"mmddyyyy"),4)</f>
        <v>2024</v>
      </c>
      <c r="W332" s="8" t="str">
        <f>MID(TEXT(Data7[[#This Row],[Date:]],"mmddyyyy"),3,2)</f>
        <v>11</v>
      </c>
      <c r="X332" s="8" t="str">
        <f>LEFT(TEXT(Data7[[#This Row],[Date:]],"mmddyyyy"),2)</f>
        <v>03</v>
      </c>
      <c r="Y332" s="6">
        <f>DATE(Data7[[#This Row],[Year]],Data7[[#This Row],[Month]],Data7[[#This Row],[Day]])</f>
        <v>45362</v>
      </c>
    </row>
    <row r="333" spans="1:25">
      <c r="A333" s="5">
        <v>45362.582646990741</v>
      </c>
      <c r="B333" s="7" t="s">
        <v>31</v>
      </c>
      <c r="C333" s="6" t="s">
        <v>274</v>
      </c>
      <c r="D333" s="7" t="s">
        <v>279</v>
      </c>
      <c r="E333" s="8">
        <v>2</v>
      </c>
      <c r="F333" s="7" t="s">
        <v>68</v>
      </c>
      <c r="G333" s="7" t="s">
        <v>68</v>
      </c>
      <c r="H333" s="7" t="s">
        <v>59</v>
      </c>
      <c r="I333" s="7" t="s">
        <v>44</v>
      </c>
      <c r="J333" s="19" t="str">
        <f>IFERROR(INDEX('Employee Info'!$C$3:$E$200,MATCH(Data7[[#This Row],[Name:]],'Employee Info'!$B$3:$B$200,0),MATCH(Data7[[#This Row],[Hours Type:]],'Employee Info'!$C$2:$E$2,0)),"")</f>
        <v/>
      </c>
      <c r="K333" s="19" t="str">
        <f>IFERROR(INDEX('Employee Info'!$C$3:$J$200,MATCH(Data7[[#This Row],[Name:]],'Employee Info'!$B$3:$B$200,0),MATCH(Data7[[#Headers],[Truck]],'Employee Info'!$C$2:$J$2,0)),"")</f>
        <v/>
      </c>
      <c r="L333" s="19" t="str">
        <f>IFERROR(INDEX('Employee Info'!$C$3:$J$200,MATCH(Data7[[#This Row],[Name:]],'Employee Info'!$B$3:$B$200,0),MATCH(Data7[[#Headers],[Phone]],'Employee Info'!$C$2:$J$2,0)),"")</f>
        <v/>
      </c>
      <c r="M333" s="19" t="str">
        <f>IFERROR(INDEX('Employee Info'!$C$3:$J$200,MATCH(Data7[[#This Row],[Name:]],'Employee Info'!$B$3:$B$200,0),MATCH(Data7[[#Headers],[Tech]],'Employee Info'!$C$2:$J$2,0)),"")</f>
        <v/>
      </c>
      <c r="N333" s="19" t="str">
        <f>IFERROR(INDEX('Employee Info'!$C$3:$J$200,MATCH(Data7[[#This Row],[Name:]],'Employee Info'!$B$3:$B$200,0),MATCH(Data7[[#Headers],[Other]],'Employee Info'!$C$2:$J$2,0)),"")</f>
        <v/>
      </c>
      <c r="O333" s="19">
        <f>IFERROR((Data7[[#This Row],[Hours:]]*SUM(Data7[[#This Row],[Rate]:[Other]])),"")</f>
        <v>0</v>
      </c>
      <c r="P333" s="7" t="str">
        <f>IF(Data7[[#This Row],[WO'#:]]="","Riley #","WO#")</f>
        <v>Riley #</v>
      </c>
      <c r="Q333" s="7">
        <f>IFERROR(WEEKNUM(Data7[[#This Row],[Date:]]),"")</f>
        <v>11</v>
      </c>
      <c r="R333" s="6">
        <f t="shared" si="15"/>
        <v>45361</v>
      </c>
      <c r="S333" s="6">
        <f>Data7[[#This Row],[Week Start]]+7</f>
        <v>45368</v>
      </c>
      <c r="T333" s="7" t="str">
        <f t="shared" si="16"/>
        <v>3/10/2024 - 3/17/2024</v>
      </c>
      <c r="U333" s="7" t="str">
        <f t="shared" si="17"/>
        <v>Time Card</v>
      </c>
      <c r="V333" s="8" t="str">
        <f>RIGHT(TEXT(Data7[[#This Row],[Date:]],"mmddyyyy"),4)</f>
        <v>2024</v>
      </c>
      <c r="W333" s="8" t="str">
        <f>MID(TEXT(Data7[[#This Row],[Date:]],"mmddyyyy"),3,2)</f>
        <v>11</v>
      </c>
      <c r="X333" s="8" t="str">
        <f>LEFT(TEXT(Data7[[#This Row],[Date:]],"mmddyyyy"),2)</f>
        <v>03</v>
      </c>
      <c r="Y333" s="6">
        <f>DATE(Data7[[#This Row],[Year]],Data7[[#This Row],[Month]],Data7[[#This Row],[Day]])</f>
        <v>45362</v>
      </c>
    </row>
    <row r="334" spans="1:25">
      <c r="A334" s="5">
        <v>45366.512063888891</v>
      </c>
      <c r="B334" s="7" t="s">
        <v>66</v>
      </c>
      <c r="C334" s="6" t="s">
        <v>274</v>
      </c>
      <c r="D334" s="7" t="s">
        <v>282</v>
      </c>
      <c r="E334" s="8">
        <v>3</v>
      </c>
      <c r="F334" s="7" t="s">
        <v>68</v>
      </c>
      <c r="G334" s="7" t="s">
        <v>68</v>
      </c>
      <c r="H334" s="7" t="s">
        <v>59</v>
      </c>
      <c r="I334" s="7" t="s">
        <v>44</v>
      </c>
      <c r="J334" s="19" t="str">
        <f>IFERROR(INDEX('Employee Info'!$C$3:$E$200,MATCH(Data7[[#This Row],[Name:]],'Employee Info'!$B$3:$B$200,0),MATCH(Data7[[#This Row],[Hours Type:]],'Employee Info'!$C$2:$E$2,0)),"")</f>
        <v/>
      </c>
      <c r="K334" s="19" t="str">
        <f>IFERROR(INDEX('Employee Info'!$C$3:$J$200,MATCH(Data7[[#This Row],[Name:]],'Employee Info'!$B$3:$B$200,0),MATCH(Data7[[#Headers],[Truck]],'Employee Info'!$C$2:$J$2,0)),"")</f>
        <v/>
      </c>
      <c r="L334" s="19" t="str">
        <f>IFERROR(INDEX('Employee Info'!$C$3:$J$200,MATCH(Data7[[#This Row],[Name:]],'Employee Info'!$B$3:$B$200,0),MATCH(Data7[[#Headers],[Phone]],'Employee Info'!$C$2:$J$2,0)),"")</f>
        <v/>
      </c>
      <c r="M334" s="19" t="str">
        <f>IFERROR(INDEX('Employee Info'!$C$3:$J$200,MATCH(Data7[[#This Row],[Name:]],'Employee Info'!$B$3:$B$200,0),MATCH(Data7[[#Headers],[Tech]],'Employee Info'!$C$2:$J$2,0)),"")</f>
        <v/>
      </c>
      <c r="N334" s="19" t="str">
        <f>IFERROR(INDEX('Employee Info'!$C$3:$J$200,MATCH(Data7[[#This Row],[Name:]],'Employee Info'!$B$3:$B$200,0),MATCH(Data7[[#Headers],[Other]],'Employee Info'!$C$2:$J$2,0)),"")</f>
        <v/>
      </c>
      <c r="O334" s="19">
        <f>IFERROR((Data7[[#This Row],[Hours:]]*SUM(Data7[[#This Row],[Rate]:[Other]])),"")</f>
        <v>0</v>
      </c>
      <c r="P334" s="7" t="str">
        <f>IF(Data7[[#This Row],[WO'#:]]="","Riley #","WO#")</f>
        <v>Riley #</v>
      </c>
      <c r="Q334" s="7">
        <f>IFERROR(WEEKNUM(Data7[[#This Row],[Date:]]),"")</f>
        <v>11</v>
      </c>
      <c r="R334" s="6">
        <f t="shared" si="15"/>
        <v>45361</v>
      </c>
      <c r="S334" s="6">
        <f>Data7[[#This Row],[Week Start]]+7</f>
        <v>45368</v>
      </c>
      <c r="T334" s="7" t="str">
        <f t="shared" si="16"/>
        <v>3/10/2024 - 3/17/2024</v>
      </c>
      <c r="U334" s="7" t="str">
        <f t="shared" si="17"/>
        <v>Time Card</v>
      </c>
      <c r="V334" s="8" t="str">
        <f>RIGHT(TEXT(Data7[[#This Row],[Date:]],"mmddyyyy"),4)</f>
        <v>2024</v>
      </c>
      <c r="W334" s="8" t="str">
        <f>MID(TEXT(Data7[[#This Row],[Date:]],"mmddyyyy"),3,2)</f>
        <v>11</v>
      </c>
      <c r="X334" s="8" t="str">
        <f>LEFT(TEXT(Data7[[#This Row],[Date:]],"mmddyyyy"),2)</f>
        <v>03</v>
      </c>
      <c r="Y334" s="6">
        <f>DATE(Data7[[#This Row],[Year]],Data7[[#This Row],[Month]],Data7[[#This Row],[Day]])</f>
        <v>45362</v>
      </c>
    </row>
    <row r="335" spans="1:25">
      <c r="A335" s="5">
        <v>45366.519306365743</v>
      </c>
      <c r="B335" s="7" t="s">
        <v>66</v>
      </c>
      <c r="C335" s="6" t="s">
        <v>284</v>
      </c>
      <c r="D335" s="7" t="s">
        <v>285</v>
      </c>
      <c r="E335" s="8">
        <v>2</v>
      </c>
      <c r="F335" s="7">
        <v>6984733</v>
      </c>
      <c r="G335" s="7" t="s">
        <v>68</v>
      </c>
      <c r="H335" s="7" t="s">
        <v>69</v>
      </c>
      <c r="I335" s="7" t="s">
        <v>44</v>
      </c>
      <c r="J335" s="19" t="str">
        <f>IFERROR(INDEX('Employee Info'!$C$3:$E$200,MATCH(Data7[[#This Row],[Name:]],'Employee Info'!$B$3:$B$200,0),MATCH(Data7[[#This Row],[Hours Type:]],'Employee Info'!$C$2:$E$2,0)),"")</f>
        <v/>
      </c>
      <c r="K335" s="19" t="str">
        <f>IFERROR(INDEX('Employee Info'!$C$3:$J$200,MATCH(Data7[[#This Row],[Name:]],'Employee Info'!$B$3:$B$200,0),MATCH(Data7[[#Headers],[Truck]],'Employee Info'!$C$2:$J$2,0)),"")</f>
        <v/>
      </c>
      <c r="L335" s="19" t="str">
        <f>IFERROR(INDEX('Employee Info'!$C$3:$J$200,MATCH(Data7[[#This Row],[Name:]],'Employee Info'!$B$3:$B$200,0),MATCH(Data7[[#Headers],[Phone]],'Employee Info'!$C$2:$J$2,0)),"")</f>
        <v/>
      </c>
      <c r="M335" s="19" t="str">
        <f>IFERROR(INDEX('Employee Info'!$C$3:$J$200,MATCH(Data7[[#This Row],[Name:]],'Employee Info'!$B$3:$B$200,0),MATCH(Data7[[#Headers],[Tech]],'Employee Info'!$C$2:$J$2,0)),"")</f>
        <v/>
      </c>
      <c r="N335" s="19" t="str">
        <f>IFERROR(INDEX('Employee Info'!$C$3:$J$200,MATCH(Data7[[#This Row],[Name:]],'Employee Info'!$B$3:$B$200,0),MATCH(Data7[[#Headers],[Other]],'Employee Info'!$C$2:$J$2,0)),"")</f>
        <v/>
      </c>
      <c r="O335" s="19">
        <f>IFERROR((Data7[[#This Row],[Hours:]]*SUM(Data7[[#This Row],[Rate]:[Other]])),"")</f>
        <v>0</v>
      </c>
      <c r="P335" s="7" t="str">
        <f>IF(Data7[[#This Row],[WO'#:]]="","Riley #","WO#")</f>
        <v>WO#</v>
      </c>
      <c r="Q335" s="7">
        <f>IFERROR(WEEKNUM(Data7[[#This Row],[Date:]]),"")</f>
        <v>11</v>
      </c>
      <c r="R335" s="6">
        <f t="shared" si="15"/>
        <v>45361</v>
      </c>
      <c r="S335" s="6">
        <f>Data7[[#This Row],[Week Start]]+7</f>
        <v>45368</v>
      </c>
      <c r="T335" s="7" t="str">
        <f t="shared" si="16"/>
        <v>3/10/2024 - 3/17/2024</v>
      </c>
      <c r="U335" s="7" t="str">
        <f t="shared" si="17"/>
        <v>Time Card</v>
      </c>
      <c r="V335" s="8" t="str">
        <f>RIGHT(TEXT(Data7[[#This Row],[Date:]],"mmddyyyy"),4)</f>
        <v>2024</v>
      </c>
      <c r="W335" s="8" t="str">
        <f>MID(TEXT(Data7[[#This Row],[Date:]],"mmddyyyy"),3,2)</f>
        <v>12</v>
      </c>
      <c r="X335" s="8" t="str">
        <f>LEFT(TEXT(Data7[[#This Row],[Date:]],"mmddyyyy"),2)</f>
        <v>03</v>
      </c>
      <c r="Y335" s="6">
        <f>DATE(Data7[[#This Row],[Year]],Data7[[#This Row],[Month]],Data7[[#This Row],[Day]])</f>
        <v>45363</v>
      </c>
    </row>
    <row r="336" spans="1:25">
      <c r="A336" s="5">
        <v>45366.522593518515</v>
      </c>
      <c r="B336" s="7" t="s">
        <v>66</v>
      </c>
      <c r="C336" s="6" t="s">
        <v>284</v>
      </c>
      <c r="D336" s="7" t="s">
        <v>286</v>
      </c>
      <c r="E336" s="8">
        <v>3</v>
      </c>
      <c r="F336" s="7">
        <v>6984733</v>
      </c>
      <c r="G336" s="7" t="s">
        <v>68</v>
      </c>
      <c r="H336" s="7" t="s">
        <v>69</v>
      </c>
      <c r="I336" s="7" t="s">
        <v>44</v>
      </c>
      <c r="J336" s="19" t="str">
        <f>IFERROR(INDEX('Employee Info'!$C$3:$E$200,MATCH(Data7[[#This Row],[Name:]],'Employee Info'!$B$3:$B$200,0),MATCH(Data7[[#This Row],[Hours Type:]],'Employee Info'!$C$2:$E$2,0)),"")</f>
        <v/>
      </c>
      <c r="K336" s="19" t="str">
        <f>IFERROR(INDEX('Employee Info'!$C$3:$J$200,MATCH(Data7[[#This Row],[Name:]],'Employee Info'!$B$3:$B$200,0),MATCH(Data7[[#Headers],[Truck]],'Employee Info'!$C$2:$J$2,0)),"")</f>
        <v/>
      </c>
      <c r="L336" s="19" t="str">
        <f>IFERROR(INDEX('Employee Info'!$C$3:$J$200,MATCH(Data7[[#This Row],[Name:]],'Employee Info'!$B$3:$B$200,0),MATCH(Data7[[#Headers],[Phone]],'Employee Info'!$C$2:$J$2,0)),"")</f>
        <v/>
      </c>
      <c r="M336" s="19" t="str">
        <f>IFERROR(INDEX('Employee Info'!$C$3:$J$200,MATCH(Data7[[#This Row],[Name:]],'Employee Info'!$B$3:$B$200,0),MATCH(Data7[[#Headers],[Tech]],'Employee Info'!$C$2:$J$2,0)),"")</f>
        <v/>
      </c>
      <c r="N336" s="19" t="str">
        <f>IFERROR(INDEX('Employee Info'!$C$3:$J$200,MATCH(Data7[[#This Row],[Name:]],'Employee Info'!$B$3:$B$200,0),MATCH(Data7[[#Headers],[Other]],'Employee Info'!$C$2:$J$2,0)),"")</f>
        <v/>
      </c>
      <c r="O336" s="19">
        <f>IFERROR((Data7[[#This Row],[Hours:]]*SUM(Data7[[#This Row],[Rate]:[Other]])),"")</f>
        <v>0</v>
      </c>
      <c r="P336" s="7" t="str">
        <f>IF(Data7[[#This Row],[WO'#:]]="","Riley #","WO#")</f>
        <v>WO#</v>
      </c>
      <c r="Q336" s="7">
        <f>IFERROR(WEEKNUM(Data7[[#This Row],[Date:]]),"")</f>
        <v>11</v>
      </c>
      <c r="R336" s="6">
        <f t="shared" si="15"/>
        <v>45361</v>
      </c>
      <c r="S336" s="6">
        <f>Data7[[#This Row],[Week Start]]+7</f>
        <v>45368</v>
      </c>
      <c r="T336" s="7" t="str">
        <f t="shared" si="16"/>
        <v>3/10/2024 - 3/17/2024</v>
      </c>
      <c r="U336" s="7" t="str">
        <f t="shared" si="17"/>
        <v>Time Card</v>
      </c>
      <c r="V336" s="8" t="str">
        <f>RIGHT(TEXT(Data7[[#This Row],[Date:]],"mmddyyyy"),4)</f>
        <v>2024</v>
      </c>
      <c r="W336" s="8" t="str">
        <f>MID(TEXT(Data7[[#This Row],[Date:]],"mmddyyyy"),3,2)</f>
        <v>12</v>
      </c>
      <c r="X336" s="8" t="str">
        <f>LEFT(TEXT(Data7[[#This Row],[Date:]],"mmddyyyy"),2)</f>
        <v>03</v>
      </c>
      <c r="Y336" s="6">
        <f>DATE(Data7[[#This Row],[Year]],Data7[[#This Row],[Month]],Data7[[#This Row],[Day]])</f>
        <v>45363</v>
      </c>
    </row>
    <row r="337" spans="1:25">
      <c r="A337" s="5">
        <v>45392.367590277776</v>
      </c>
      <c r="B337" s="7" t="s">
        <v>76</v>
      </c>
      <c r="C337" s="6" t="s">
        <v>284</v>
      </c>
      <c r="D337" s="7" t="s">
        <v>156</v>
      </c>
      <c r="E337" s="8">
        <v>1</v>
      </c>
      <c r="F337" s="7">
        <v>6984733</v>
      </c>
      <c r="G337" s="7" t="s">
        <v>68</v>
      </c>
      <c r="H337" s="7" t="s">
        <v>69</v>
      </c>
      <c r="I337" s="7" t="s">
        <v>44</v>
      </c>
      <c r="J337" s="19" t="str">
        <f>IFERROR(INDEX('Employee Info'!$C$3:$E$200,MATCH(Data7[[#This Row],[Name:]],'Employee Info'!$B$3:$B$200,0),MATCH(Data7[[#This Row],[Hours Type:]],'Employee Info'!$C$2:$E$2,0)),"")</f>
        <v/>
      </c>
      <c r="K337" s="19" t="str">
        <f>IFERROR(INDEX('Employee Info'!$C$3:$J$200,MATCH(Data7[[#This Row],[Name:]],'Employee Info'!$B$3:$B$200,0),MATCH(Data7[[#Headers],[Truck]],'Employee Info'!$C$2:$J$2,0)),"")</f>
        <v/>
      </c>
      <c r="L337" s="19" t="str">
        <f>IFERROR(INDEX('Employee Info'!$C$3:$J$200,MATCH(Data7[[#This Row],[Name:]],'Employee Info'!$B$3:$B$200,0),MATCH(Data7[[#Headers],[Phone]],'Employee Info'!$C$2:$J$2,0)),"")</f>
        <v/>
      </c>
      <c r="M337" s="19" t="str">
        <f>IFERROR(INDEX('Employee Info'!$C$3:$J$200,MATCH(Data7[[#This Row],[Name:]],'Employee Info'!$B$3:$B$200,0),MATCH(Data7[[#Headers],[Tech]],'Employee Info'!$C$2:$J$2,0)),"")</f>
        <v/>
      </c>
      <c r="N337" s="19" t="str">
        <f>IFERROR(INDEX('Employee Info'!$C$3:$J$200,MATCH(Data7[[#This Row],[Name:]],'Employee Info'!$B$3:$B$200,0),MATCH(Data7[[#Headers],[Other]],'Employee Info'!$C$2:$J$2,0)),"")</f>
        <v/>
      </c>
      <c r="O337" s="19">
        <f>IFERROR((Data7[[#This Row],[Hours:]]*SUM(Data7[[#This Row],[Rate]:[Other]])),"")</f>
        <v>0</v>
      </c>
      <c r="P337" s="7" t="str">
        <f>IF(Data7[[#This Row],[WO'#:]]="","Riley #","WO#")</f>
        <v>WO#</v>
      </c>
      <c r="Q337" s="7">
        <f>IFERROR(WEEKNUM(Data7[[#This Row],[Date:]]),"")</f>
        <v>11</v>
      </c>
      <c r="R337" s="6">
        <f t="shared" si="15"/>
        <v>45361</v>
      </c>
      <c r="S337" s="6">
        <f>Data7[[#This Row],[Week Start]]+7</f>
        <v>45368</v>
      </c>
      <c r="T337" s="7" t="str">
        <f t="shared" si="16"/>
        <v>3/10/2024 - 3/17/2024</v>
      </c>
      <c r="U337" s="7" t="str">
        <f t="shared" si="17"/>
        <v>Time Card</v>
      </c>
      <c r="V337" s="8" t="str">
        <f>RIGHT(TEXT(Data7[[#This Row],[Date:]],"mmddyyyy"),4)</f>
        <v>2024</v>
      </c>
      <c r="W337" s="8" t="str">
        <f>MID(TEXT(Data7[[#This Row],[Date:]],"mmddyyyy"),3,2)</f>
        <v>12</v>
      </c>
      <c r="X337" s="8" t="str">
        <f>LEFT(TEXT(Data7[[#This Row],[Date:]],"mmddyyyy"),2)</f>
        <v>03</v>
      </c>
      <c r="Y337" s="6">
        <f>DATE(Data7[[#This Row],[Year]],Data7[[#This Row],[Month]],Data7[[#This Row],[Day]])</f>
        <v>45363</v>
      </c>
    </row>
    <row r="338" spans="1:25">
      <c r="A338" s="5">
        <v>45364.251598263887</v>
      </c>
      <c r="B338" s="7" t="s">
        <v>35</v>
      </c>
      <c r="C338" s="6" t="s">
        <v>284</v>
      </c>
      <c r="D338" s="7" t="s">
        <v>289</v>
      </c>
      <c r="E338" s="8">
        <v>3</v>
      </c>
      <c r="F338" s="7" t="s">
        <v>68</v>
      </c>
      <c r="G338" s="7" t="s">
        <v>68</v>
      </c>
      <c r="H338" s="7" t="s">
        <v>278</v>
      </c>
      <c r="I338" s="7" t="s">
        <v>44</v>
      </c>
      <c r="J338" s="19" t="str">
        <f>IFERROR(INDEX('Employee Info'!$C$3:$E$200,MATCH(Data7[[#This Row],[Name:]],'Employee Info'!$B$3:$B$200,0),MATCH(Data7[[#This Row],[Hours Type:]],'Employee Info'!$C$2:$E$2,0)),"")</f>
        <v/>
      </c>
      <c r="K338" s="19" t="str">
        <f>IFERROR(INDEX('Employee Info'!$C$3:$J$200,MATCH(Data7[[#This Row],[Name:]],'Employee Info'!$B$3:$B$200,0),MATCH(Data7[[#Headers],[Truck]],'Employee Info'!$C$2:$J$2,0)),"")</f>
        <v/>
      </c>
      <c r="L338" s="19" t="str">
        <f>IFERROR(INDEX('Employee Info'!$C$3:$J$200,MATCH(Data7[[#This Row],[Name:]],'Employee Info'!$B$3:$B$200,0),MATCH(Data7[[#Headers],[Phone]],'Employee Info'!$C$2:$J$2,0)),"")</f>
        <v/>
      </c>
      <c r="M338" s="19" t="str">
        <f>IFERROR(INDEX('Employee Info'!$C$3:$J$200,MATCH(Data7[[#This Row],[Name:]],'Employee Info'!$B$3:$B$200,0),MATCH(Data7[[#Headers],[Tech]],'Employee Info'!$C$2:$J$2,0)),"")</f>
        <v/>
      </c>
      <c r="N338" s="19" t="str">
        <f>IFERROR(INDEX('Employee Info'!$C$3:$J$200,MATCH(Data7[[#This Row],[Name:]],'Employee Info'!$B$3:$B$200,0),MATCH(Data7[[#Headers],[Other]],'Employee Info'!$C$2:$J$2,0)),"")</f>
        <v/>
      </c>
      <c r="O338" s="19">
        <f>IFERROR((Data7[[#This Row],[Hours:]]*SUM(Data7[[#This Row],[Rate]:[Other]])),"")</f>
        <v>0</v>
      </c>
      <c r="P338" s="7" t="str">
        <f>IF(Data7[[#This Row],[WO'#:]]="","Riley #","WO#")</f>
        <v>Riley #</v>
      </c>
      <c r="Q338" s="7">
        <f>IFERROR(WEEKNUM(Data7[[#This Row],[Date:]]),"")</f>
        <v>11</v>
      </c>
      <c r="R338" s="6">
        <f t="shared" si="15"/>
        <v>45361</v>
      </c>
      <c r="S338" s="6">
        <f>Data7[[#This Row],[Week Start]]+7</f>
        <v>45368</v>
      </c>
      <c r="T338" s="7" t="str">
        <f t="shared" si="16"/>
        <v>3/10/2024 - 3/17/2024</v>
      </c>
      <c r="U338" s="7" t="str">
        <f t="shared" si="17"/>
        <v>Time Card</v>
      </c>
      <c r="V338" s="8" t="str">
        <f>RIGHT(TEXT(Data7[[#This Row],[Date:]],"mmddyyyy"),4)</f>
        <v>2024</v>
      </c>
      <c r="W338" s="8" t="str">
        <f>MID(TEXT(Data7[[#This Row],[Date:]],"mmddyyyy"),3,2)</f>
        <v>12</v>
      </c>
      <c r="X338" s="8" t="str">
        <f>LEFT(TEXT(Data7[[#This Row],[Date:]],"mmddyyyy"),2)</f>
        <v>03</v>
      </c>
      <c r="Y338" s="6">
        <f>DATE(Data7[[#This Row],[Year]],Data7[[#This Row],[Month]],Data7[[#This Row],[Day]])</f>
        <v>45363</v>
      </c>
    </row>
    <row r="339" spans="1:25">
      <c r="A339" s="5">
        <v>45363.41461886574</v>
      </c>
      <c r="B339" s="7" t="s">
        <v>31</v>
      </c>
      <c r="C339" s="6" t="s">
        <v>284</v>
      </c>
      <c r="D339" s="7" t="s">
        <v>287</v>
      </c>
      <c r="E339" s="8">
        <v>8</v>
      </c>
      <c r="F339" s="7" t="s">
        <v>68</v>
      </c>
      <c r="G339" s="7" t="s">
        <v>68</v>
      </c>
      <c r="H339" s="7" t="s">
        <v>92</v>
      </c>
      <c r="I339" s="7" t="s">
        <v>44</v>
      </c>
      <c r="J339" s="19" t="str">
        <f>IFERROR(INDEX('Employee Info'!$C$3:$E$200,MATCH(Data7[[#This Row],[Name:]],'Employee Info'!$B$3:$B$200,0),MATCH(Data7[[#This Row],[Hours Type:]],'Employee Info'!$C$2:$E$2,0)),"")</f>
        <v/>
      </c>
      <c r="K339" s="19" t="str">
        <f>IFERROR(INDEX('Employee Info'!$C$3:$J$200,MATCH(Data7[[#This Row],[Name:]],'Employee Info'!$B$3:$B$200,0),MATCH(Data7[[#Headers],[Truck]],'Employee Info'!$C$2:$J$2,0)),"")</f>
        <v/>
      </c>
      <c r="L339" s="19" t="str">
        <f>IFERROR(INDEX('Employee Info'!$C$3:$J$200,MATCH(Data7[[#This Row],[Name:]],'Employee Info'!$B$3:$B$200,0),MATCH(Data7[[#Headers],[Phone]],'Employee Info'!$C$2:$J$2,0)),"")</f>
        <v/>
      </c>
      <c r="M339" s="19" t="str">
        <f>IFERROR(INDEX('Employee Info'!$C$3:$J$200,MATCH(Data7[[#This Row],[Name:]],'Employee Info'!$B$3:$B$200,0),MATCH(Data7[[#Headers],[Tech]],'Employee Info'!$C$2:$J$2,0)),"")</f>
        <v/>
      </c>
      <c r="N339" s="19" t="str">
        <f>IFERROR(INDEX('Employee Info'!$C$3:$J$200,MATCH(Data7[[#This Row],[Name:]],'Employee Info'!$B$3:$B$200,0),MATCH(Data7[[#Headers],[Other]],'Employee Info'!$C$2:$J$2,0)),"")</f>
        <v/>
      </c>
      <c r="O339" s="19">
        <f>IFERROR((Data7[[#This Row],[Hours:]]*SUM(Data7[[#This Row],[Rate]:[Other]])),"")</f>
        <v>0</v>
      </c>
      <c r="P339" s="7" t="str">
        <f>IF(Data7[[#This Row],[WO'#:]]="","Riley #","WO#")</f>
        <v>Riley #</v>
      </c>
      <c r="Q339" s="7">
        <f>IFERROR(WEEKNUM(Data7[[#This Row],[Date:]]),"")</f>
        <v>11</v>
      </c>
      <c r="R339" s="6">
        <f t="shared" si="15"/>
        <v>45361</v>
      </c>
      <c r="S339" s="6">
        <f>Data7[[#This Row],[Week Start]]+7</f>
        <v>45368</v>
      </c>
      <c r="T339" s="7" t="str">
        <f t="shared" si="16"/>
        <v>3/10/2024 - 3/17/2024</v>
      </c>
      <c r="U339" s="7" t="str">
        <f t="shared" si="17"/>
        <v>Time Card</v>
      </c>
      <c r="V339" s="8" t="str">
        <f>RIGHT(TEXT(Data7[[#This Row],[Date:]],"mmddyyyy"),4)</f>
        <v>2024</v>
      </c>
      <c r="W339" s="8" t="str">
        <f>MID(TEXT(Data7[[#This Row],[Date:]],"mmddyyyy"),3,2)</f>
        <v>12</v>
      </c>
      <c r="X339" s="8" t="str">
        <f>LEFT(TEXT(Data7[[#This Row],[Date:]],"mmddyyyy"),2)</f>
        <v>03</v>
      </c>
      <c r="Y339" s="6">
        <f>DATE(Data7[[#This Row],[Year]],Data7[[#This Row],[Month]],Data7[[#This Row],[Day]])</f>
        <v>45363</v>
      </c>
    </row>
    <row r="340" spans="1:25">
      <c r="A340" s="5">
        <v>45364.252499305556</v>
      </c>
      <c r="B340" s="7" t="s">
        <v>35</v>
      </c>
      <c r="C340" s="6" t="s">
        <v>284</v>
      </c>
      <c r="D340" s="7" t="s">
        <v>290</v>
      </c>
      <c r="E340" s="8">
        <v>3</v>
      </c>
      <c r="F340" s="7" t="s">
        <v>68</v>
      </c>
      <c r="G340" s="7" t="s">
        <v>68</v>
      </c>
      <c r="H340" s="7" t="s">
        <v>92</v>
      </c>
      <c r="I340" s="7" t="s">
        <v>44</v>
      </c>
      <c r="J340" s="19" t="str">
        <f>IFERROR(INDEX('Employee Info'!$C$3:$E$200,MATCH(Data7[[#This Row],[Name:]],'Employee Info'!$B$3:$B$200,0),MATCH(Data7[[#This Row],[Hours Type:]],'Employee Info'!$C$2:$E$2,0)),"")</f>
        <v/>
      </c>
      <c r="K340" s="19" t="str">
        <f>IFERROR(INDEX('Employee Info'!$C$3:$J$200,MATCH(Data7[[#This Row],[Name:]],'Employee Info'!$B$3:$B$200,0),MATCH(Data7[[#Headers],[Truck]],'Employee Info'!$C$2:$J$2,0)),"")</f>
        <v/>
      </c>
      <c r="L340" s="19" t="str">
        <f>IFERROR(INDEX('Employee Info'!$C$3:$J$200,MATCH(Data7[[#This Row],[Name:]],'Employee Info'!$B$3:$B$200,0),MATCH(Data7[[#Headers],[Phone]],'Employee Info'!$C$2:$J$2,0)),"")</f>
        <v/>
      </c>
      <c r="M340" s="19" t="str">
        <f>IFERROR(INDEX('Employee Info'!$C$3:$J$200,MATCH(Data7[[#This Row],[Name:]],'Employee Info'!$B$3:$B$200,0),MATCH(Data7[[#Headers],[Tech]],'Employee Info'!$C$2:$J$2,0)),"")</f>
        <v/>
      </c>
      <c r="N340" s="19" t="str">
        <f>IFERROR(INDEX('Employee Info'!$C$3:$J$200,MATCH(Data7[[#This Row],[Name:]],'Employee Info'!$B$3:$B$200,0),MATCH(Data7[[#Headers],[Other]],'Employee Info'!$C$2:$J$2,0)),"")</f>
        <v/>
      </c>
      <c r="O340" s="19">
        <f>IFERROR((Data7[[#This Row],[Hours:]]*SUM(Data7[[#This Row],[Rate]:[Other]])),"")</f>
        <v>0</v>
      </c>
      <c r="P340" s="7" t="str">
        <f>IF(Data7[[#This Row],[WO'#:]]="","Riley #","WO#")</f>
        <v>Riley #</v>
      </c>
      <c r="Q340" s="7">
        <f>IFERROR(WEEKNUM(Data7[[#This Row],[Date:]]),"")</f>
        <v>11</v>
      </c>
      <c r="R340" s="6">
        <f t="shared" si="15"/>
        <v>45361</v>
      </c>
      <c r="S340" s="6">
        <f>Data7[[#This Row],[Week Start]]+7</f>
        <v>45368</v>
      </c>
      <c r="T340" s="7" t="str">
        <f t="shared" si="16"/>
        <v>3/10/2024 - 3/17/2024</v>
      </c>
      <c r="U340" s="7" t="str">
        <f t="shared" si="17"/>
        <v>Time Card</v>
      </c>
      <c r="V340" s="8" t="str">
        <f>RIGHT(TEXT(Data7[[#This Row],[Date:]],"mmddyyyy"),4)</f>
        <v>2024</v>
      </c>
      <c r="W340" s="8" t="str">
        <f>MID(TEXT(Data7[[#This Row],[Date:]],"mmddyyyy"),3,2)</f>
        <v>12</v>
      </c>
      <c r="X340" s="8" t="str">
        <f>LEFT(TEXT(Data7[[#This Row],[Date:]],"mmddyyyy"),2)</f>
        <v>03</v>
      </c>
      <c r="Y340" s="6">
        <f>DATE(Data7[[#This Row],[Year]],Data7[[#This Row],[Month]],Data7[[#This Row],[Day]])</f>
        <v>45363</v>
      </c>
    </row>
    <row r="341" spans="1:25">
      <c r="A341" s="5">
        <v>45366.513060185185</v>
      </c>
      <c r="B341" s="7" t="s">
        <v>66</v>
      </c>
      <c r="C341" s="6" t="s">
        <v>284</v>
      </c>
      <c r="D341" s="7" t="s">
        <v>283</v>
      </c>
      <c r="E341" s="8">
        <v>3</v>
      </c>
      <c r="F341" s="7" t="s">
        <v>68</v>
      </c>
      <c r="G341" s="7" t="s">
        <v>68</v>
      </c>
      <c r="H341" s="7" t="s">
        <v>92</v>
      </c>
      <c r="I341" s="7" t="s">
        <v>44</v>
      </c>
      <c r="J341" s="19" t="str">
        <f>IFERROR(INDEX('Employee Info'!$C$3:$E$200,MATCH(Data7[[#This Row],[Name:]],'Employee Info'!$B$3:$B$200,0),MATCH(Data7[[#This Row],[Hours Type:]],'Employee Info'!$C$2:$E$2,0)),"")</f>
        <v/>
      </c>
      <c r="K341" s="19" t="str">
        <f>IFERROR(INDEX('Employee Info'!$C$3:$J$200,MATCH(Data7[[#This Row],[Name:]],'Employee Info'!$B$3:$B$200,0),MATCH(Data7[[#Headers],[Truck]],'Employee Info'!$C$2:$J$2,0)),"")</f>
        <v/>
      </c>
      <c r="L341" s="19" t="str">
        <f>IFERROR(INDEX('Employee Info'!$C$3:$J$200,MATCH(Data7[[#This Row],[Name:]],'Employee Info'!$B$3:$B$200,0),MATCH(Data7[[#Headers],[Phone]],'Employee Info'!$C$2:$J$2,0)),"")</f>
        <v/>
      </c>
      <c r="M341" s="19" t="str">
        <f>IFERROR(INDEX('Employee Info'!$C$3:$J$200,MATCH(Data7[[#This Row],[Name:]],'Employee Info'!$B$3:$B$200,0),MATCH(Data7[[#Headers],[Tech]],'Employee Info'!$C$2:$J$2,0)),"")</f>
        <v/>
      </c>
      <c r="N341" s="19" t="str">
        <f>IFERROR(INDEX('Employee Info'!$C$3:$J$200,MATCH(Data7[[#This Row],[Name:]],'Employee Info'!$B$3:$B$200,0),MATCH(Data7[[#Headers],[Other]],'Employee Info'!$C$2:$J$2,0)),"")</f>
        <v/>
      </c>
      <c r="O341" s="19">
        <f>IFERROR((Data7[[#This Row],[Hours:]]*SUM(Data7[[#This Row],[Rate]:[Other]])),"")</f>
        <v>0</v>
      </c>
      <c r="P341" s="7" t="str">
        <f>IF(Data7[[#This Row],[WO'#:]]="","Riley #","WO#")</f>
        <v>Riley #</v>
      </c>
      <c r="Q341" s="7">
        <f>IFERROR(WEEKNUM(Data7[[#This Row],[Date:]]),"")</f>
        <v>11</v>
      </c>
      <c r="R341" s="6">
        <f t="shared" si="15"/>
        <v>45361</v>
      </c>
      <c r="S341" s="6">
        <f>Data7[[#This Row],[Week Start]]+7</f>
        <v>45368</v>
      </c>
      <c r="T341" s="7" t="str">
        <f t="shared" si="16"/>
        <v>3/10/2024 - 3/17/2024</v>
      </c>
      <c r="U341" s="7" t="str">
        <f t="shared" si="17"/>
        <v>Time Card</v>
      </c>
      <c r="V341" s="8" t="str">
        <f>RIGHT(TEXT(Data7[[#This Row],[Date:]],"mmddyyyy"),4)</f>
        <v>2024</v>
      </c>
      <c r="W341" s="8" t="str">
        <f>MID(TEXT(Data7[[#This Row],[Date:]],"mmddyyyy"),3,2)</f>
        <v>12</v>
      </c>
      <c r="X341" s="8" t="str">
        <f>LEFT(TEXT(Data7[[#This Row],[Date:]],"mmddyyyy"),2)</f>
        <v>03</v>
      </c>
      <c r="Y341" s="6">
        <f>DATE(Data7[[#This Row],[Year]],Data7[[#This Row],[Month]],Data7[[#This Row],[Day]])</f>
        <v>45363</v>
      </c>
    </row>
    <row r="342" spans="1:25">
      <c r="A342" s="5">
        <v>45364.251178125</v>
      </c>
      <c r="B342" s="7" t="s">
        <v>35</v>
      </c>
      <c r="C342" s="6" t="s">
        <v>284</v>
      </c>
      <c r="D342" s="7" t="s">
        <v>288</v>
      </c>
      <c r="E342" s="8">
        <v>2</v>
      </c>
      <c r="F342" s="7" t="s">
        <v>68</v>
      </c>
      <c r="G342" s="7" t="s">
        <v>68</v>
      </c>
      <c r="H342" s="7" t="s">
        <v>59</v>
      </c>
      <c r="I342" s="7" t="s">
        <v>44</v>
      </c>
      <c r="J342" s="19" t="str">
        <f>IFERROR(INDEX('Employee Info'!$C$3:$E$200,MATCH(Data7[[#This Row],[Name:]],'Employee Info'!$B$3:$B$200,0),MATCH(Data7[[#This Row],[Hours Type:]],'Employee Info'!$C$2:$E$2,0)),"")</f>
        <v/>
      </c>
      <c r="K342" s="19" t="str">
        <f>IFERROR(INDEX('Employee Info'!$C$3:$J$200,MATCH(Data7[[#This Row],[Name:]],'Employee Info'!$B$3:$B$200,0),MATCH(Data7[[#Headers],[Truck]],'Employee Info'!$C$2:$J$2,0)),"")</f>
        <v/>
      </c>
      <c r="L342" s="19" t="str">
        <f>IFERROR(INDEX('Employee Info'!$C$3:$J$200,MATCH(Data7[[#This Row],[Name:]],'Employee Info'!$B$3:$B$200,0),MATCH(Data7[[#Headers],[Phone]],'Employee Info'!$C$2:$J$2,0)),"")</f>
        <v/>
      </c>
      <c r="M342" s="19" t="str">
        <f>IFERROR(INDEX('Employee Info'!$C$3:$J$200,MATCH(Data7[[#This Row],[Name:]],'Employee Info'!$B$3:$B$200,0),MATCH(Data7[[#Headers],[Tech]],'Employee Info'!$C$2:$J$2,0)),"")</f>
        <v/>
      </c>
      <c r="N342" s="19" t="str">
        <f>IFERROR(INDEX('Employee Info'!$C$3:$J$200,MATCH(Data7[[#This Row],[Name:]],'Employee Info'!$B$3:$B$200,0),MATCH(Data7[[#Headers],[Other]],'Employee Info'!$C$2:$J$2,0)),"")</f>
        <v/>
      </c>
      <c r="O342" s="19">
        <f>IFERROR((Data7[[#This Row],[Hours:]]*SUM(Data7[[#This Row],[Rate]:[Other]])),"")</f>
        <v>0</v>
      </c>
      <c r="P342" s="7" t="str">
        <f>IF(Data7[[#This Row],[WO'#:]]="","Riley #","WO#")</f>
        <v>Riley #</v>
      </c>
      <c r="Q342" s="7">
        <f>IFERROR(WEEKNUM(Data7[[#This Row],[Date:]]),"")</f>
        <v>11</v>
      </c>
      <c r="R342" s="6">
        <f t="shared" si="15"/>
        <v>45361</v>
      </c>
      <c r="S342" s="6">
        <f>Data7[[#This Row],[Week Start]]+7</f>
        <v>45368</v>
      </c>
      <c r="T342" s="7" t="str">
        <f t="shared" si="16"/>
        <v>3/10/2024 - 3/17/2024</v>
      </c>
      <c r="U342" s="7" t="str">
        <f t="shared" si="17"/>
        <v>Time Card</v>
      </c>
      <c r="V342" s="8" t="str">
        <f>RIGHT(TEXT(Data7[[#This Row],[Date:]],"mmddyyyy"),4)</f>
        <v>2024</v>
      </c>
      <c r="W342" s="8" t="str">
        <f>MID(TEXT(Data7[[#This Row],[Date:]],"mmddyyyy"),3,2)</f>
        <v>12</v>
      </c>
      <c r="X342" s="8" t="str">
        <f>LEFT(TEXT(Data7[[#This Row],[Date:]],"mmddyyyy"),2)</f>
        <v>03</v>
      </c>
      <c r="Y342" s="6">
        <f>DATE(Data7[[#This Row],[Year]],Data7[[#This Row],[Month]],Data7[[#This Row],[Day]])</f>
        <v>45363</v>
      </c>
    </row>
    <row r="343" spans="1:25">
      <c r="A343" s="5">
        <v>45365.507635185182</v>
      </c>
      <c r="B343" s="7" t="s">
        <v>65</v>
      </c>
      <c r="C343" s="6" t="s">
        <v>284</v>
      </c>
      <c r="D343" s="7" t="s">
        <v>291</v>
      </c>
      <c r="E343" s="8">
        <v>8</v>
      </c>
      <c r="G343" s="7" t="s">
        <v>68</v>
      </c>
      <c r="H343" s="7" t="s">
        <v>64</v>
      </c>
      <c r="I343" s="7" t="s">
        <v>44</v>
      </c>
      <c r="J343" s="19" t="str">
        <f>IFERROR(INDEX('Employee Info'!$C$3:$E$200,MATCH(Data7[[#This Row],[Name:]],'Employee Info'!$B$3:$B$200,0),MATCH(Data7[[#This Row],[Hours Type:]],'Employee Info'!$C$2:$E$2,0)),"")</f>
        <v/>
      </c>
      <c r="K343" s="19" t="str">
        <f>IFERROR(INDEX('Employee Info'!$C$3:$J$200,MATCH(Data7[[#This Row],[Name:]],'Employee Info'!$B$3:$B$200,0),MATCH(Data7[[#Headers],[Truck]],'Employee Info'!$C$2:$J$2,0)),"")</f>
        <v/>
      </c>
      <c r="L343" s="19" t="str">
        <f>IFERROR(INDEX('Employee Info'!$C$3:$J$200,MATCH(Data7[[#This Row],[Name:]],'Employee Info'!$B$3:$B$200,0),MATCH(Data7[[#Headers],[Phone]],'Employee Info'!$C$2:$J$2,0)),"")</f>
        <v/>
      </c>
      <c r="M343" s="19" t="str">
        <f>IFERROR(INDEX('Employee Info'!$C$3:$J$200,MATCH(Data7[[#This Row],[Name:]],'Employee Info'!$B$3:$B$200,0),MATCH(Data7[[#Headers],[Tech]],'Employee Info'!$C$2:$J$2,0)),"")</f>
        <v/>
      </c>
      <c r="N343" s="19" t="str">
        <f>IFERROR(INDEX('Employee Info'!$C$3:$J$200,MATCH(Data7[[#This Row],[Name:]],'Employee Info'!$B$3:$B$200,0),MATCH(Data7[[#Headers],[Other]],'Employee Info'!$C$2:$J$2,0)),"")</f>
        <v/>
      </c>
      <c r="O343" s="19">
        <f>IFERROR((Data7[[#This Row],[Hours:]]*SUM(Data7[[#This Row],[Rate]:[Other]])),"")</f>
        <v>0</v>
      </c>
      <c r="P343" s="7" t="str">
        <f>IF(Data7[[#This Row],[WO'#:]]="","Riley #","WO#")</f>
        <v>Riley #</v>
      </c>
      <c r="Q343" s="7">
        <f>IFERROR(WEEKNUM(Data7[[#This Row],[Date:]]),"")</f>
        <v>11</v>
      </c>
      <c r="R343" s="6">
        <f t="shared" si="15"/>
        <v>45361</v>
      </c>
      <c r="S343" s="6">
        <f>Data7[[#This Row],[Week Start]]+7</f>
        <v>45368</v>
      </c>
      <c r="T343" s="7" t="str">
        <f t="shared" si="16"/>
        <v>3/10/2024 - 3/17/2024</v>
      </c>
      <c r="U343" s="7" t="str">
        <f t="shared" si="17"/>
        <v>Time Card</v>
      </c>
      <c r="V343" s="8" t="str">
        <f>RIGHT(TEXT(Data7[[#This Row],[Date:]],"mmddyyyy"),4)</f>
        <v>2024</v>
      </c>
      <c r="W343" s="8" t="str">
        <f>MID(TEXT(Data7[[#This Row],[Date:]],"mmddyyyy"),3,2)</f>
        <v>12</v>
      </c>
      <c r="X343" s="8" t="str">
        <f>LEFT(TEXT(Data7[[#This Row],[Date:]],"mmddyyyy"),2)</f>
        <v>03</v>
      </c>
      <c r="Y343" s="6">
        <f>DATE(Data7[[#This Row],[Year]],Data7[[#This Row],[Month]],Data7[[#This Row],[Day]])</f>
        <v>45363</v>
      </c>
    </row>
    <row r="344" spans="1:25">
      <c r="A344" s="5">
        <v>45366.517894907411</v>
      </c>
      <c r="B344" s="7" t="s">
        <v>66</v>
      </c>
      <c r="C344" s="6" t="s">
        <v>292</v>
      </c>
      <c r="D344" s="7" t="s">
        <v>293</v>
      </c>
      <c r="E344" s="8">
        <v>1</v>
      </c>
      <c r="F344" s="7">
        <v>6984733</v>
      </c>
      <c r="G344" s="7" t="s">
        <v>68</v>
      </c>
      <c r="H344" s="7" t="s">
        <v>69</v>
      </c>
      <c r="I344" s="7" t="s">
        <v>44</v>
      </c>
      <c r="J344" s="19" t="str">
        <f>IFERROR(INDEX('Employee Info'!$C$3:$E$200,MATCH(Data7[[#This Row],[Name:]],'Employee Info'!$B$3:$B$200,0),MATCH(Data7[[#This Row],[Hours Type:]],'Employee Info'!$C$2:$E$2,0)),"")</f>
        <v/>
      </c>
      <c r="K344" s="19" t="str">
        <f>IFERROR(INDEX('Employee Info'!$C$3:$J$200,MATCH(Data7[[#This Row],[Name:]],'Employee Info'!$B$3:$B$200,0),MATCH(Data7[[#Headers],[Truck]],'Employee Info'!$C$2:$J$2,0)),"")</f>
        <v/>
      </c>
      <c r="L344" s="19" t="str">
        <f>IFERROR(INDEX('Employee Info'!$C$3:$J$200,MATCH(Data7[[#This Row],[Name:]],'Employee Info'!$B$3:$B$200,0),MATCH(Data7[[#Headers],[Phone]],'Employee Info'!$C$2:$J$2,0)),"")</f>
        <v/>
      </c>
      <c r="M344" s="19" t="str">
        <f>IFERROR(INDEX('Employee Info'!$C$3:$J$200,MATCH(Data7[[#This Row],[Name:]],'Employee Info'!$B$3:$B$200,0),MATCH(Data7[[#Headers],[Tech]],'Employee Info'!$C$2:$J$2,0)),"")</f>
        <v/>
      </c>
      <c r="N344" s="19" t="str">
        <f>IFERROR(INDEX('Employee Info'!$C$3:$J$200,MATCH(Data7[[#This Row],[Name:]],'Employee Info'!$B$3:$B$200,0),MATCH(Data7[[#Headers],[Other]],'Employee Info'!$C$2:$J$2,0)),"")</f>
        <v/>
      </c>
      <c r="O344" s="19">
        <f>IFERROR((Data7[[#This Row],[Hours:]]*SUM(Data7[[#This Row],[Rate]:[Other]])),"")</f>
        <v>0</v>
      </c>
      <c r="P344" s="7" t="str">
        <f>IF(Data7[[#This Row],[WO'#:]]="","Riley #","WO#")</f>
        <v>WO#</v>
      </c>
      <c r="Q344" s="7">
        <f>IFERROR(WEEKNUM(Data7[[#This Row],[Date:]]),"")</f>
        <v>11</v>
      </c>
      <c r="R344" s="6">
        <f t="shared" si="15"/>
        <v>45361</v>
      </c>
      <c r="S344" s="6">
        <f>Data7[[#This Row],[Week Start]]+7</f>
        <v>45368</v>
      </c>
      <c r="T344" s="7" t="str">
        <f t="shared" si="16"/>
        <v>3/10/2024 - 3/17/2024</v>
      </c>
      <c r="U344" s="7" t="str">
        <f t="shared" si="17"/>
        <v>Time Card</v>
      </c>
      <c r="V344" s="8" t="str">
        <f>RIGHT(TEXT(Data7[[#This Row],[Date:]],"mmddyyyy"),4)</f>
        <v>2024</v>
      </c>
      <c r="W344" s="8" t="str">
        <f>MID(TEXT(Data7[[#This Row],[Date:]],"mmddyyyy"),3,2)</f>
        <v>13</v>
      </c>
      <c r="X344" s="8" t="str">
        <f>LEFT(TEXT(Data7[[#This Row],[Date:]],"mmddyyyy"),2)</f>
        <v>03</v>
      </c>
      <c r="Y344" s="6">
        <f>DATE(Data7[[#This Row],[Year]],Data7[[#This Row],[Month]],Data7[[#This Row],[Day]])</f>
        <v>45364</v>
      </c>
    </row>
    <row r="345" spans="1:25">
      <c r="A345" s="5">
        <v>45366.520721180554</v>
      </c>
      <c r="B345" s="7" t="s">
        <v>66</v>
      </c>
      <c r="C345" s="6" t="s">
        <v>292</v>
      </c>
      <c r="D345" s="7" t="s">
        <v>294</v>
      </c>
      <c r="E345" s="8">
        <v>1</v>
      </c>
      <c r="F345" s="7">
        <v>6984733</v>
      </c>
      <c r="G345" s="7" t="s">
        <v>68</v>
      </c>
      <c r="H345" s="7" t="s">
        <v>69</v>
      </c>
      <c r="I345" s="7" t="s">
        <v>44</v>
      </c>
      <c r="J345" s="19" t="str">
        <f>IFERROR(INDEX('Employee Info'!$C$3:$E$200,MATCH(Data7[[#This Row],[Name:]],'Employee Info'!$B$3:$B$200,0),MATCH(Data7[[#This Row],[Hours Type:]],'Employee Info'!$C$2:$E$2,0)),"")</f>
        <v/>
      </c>
      <c r="K345" s="19" t="str">
        <f>IFERROR(INDEX('Employee Info'!$C$3:$J$200,MATCH(Data7[[#This Row],[Name:]],'Employee Info'!$B$3:$B$200,0),MATCH(Data7[[#Headers],[Truck]],'Employee Info'!$C$2:$J$2,0)),"")</f>
        <v/>
      </c>
      <c r="L345" s="19" t="str">
        <f>IFERROR(INDEX('Employee Info'!$C$3:$J$200,MATCH(Data7[[#This Row],[Name:]],'Employee Info'!$B$3:$B$200,0),MATCH(Data7[[#Headers],[Phone]],'Employee Info'!$C$2:$J$2,0)),"")</f>
        <v/>
      </c>
      <c r="M345" s="19" t="str">
        <f>IFERROR(INDEX('Employee Info'!$C$3:$J$200,MATCH(Data7[[#This Row],[Name:]],'Employee Info'!$B$3:$B$200,0),MATCH(Data7[[#Headers],[Tech]],'Employee Info'!$C$2:$J$2,0)),"")</f>
        <v/>
      </c>
      <c r="N345" s="19" t="str">
        <f>IFERROR(INDEX('Employee Info'!$C$3:$J$200,MATCH(Data7[[#This Row],[Name:]],'Employee Info'!$B$3:$B$200,0),MATCH(Data7[[#Headers],[Other]],'Employee Info'!$C$2:$J$2,0)),"")</f>
        <v/>
      </c>
      <c r="O345" s="19">
        <f>IFERROR((Data7[[#This Row],[Hours:]]*SUM(Data7[[#This Row],[Rate]:[Other]])),"")</f>
        <v>0</v>
      </c>
      <c r="P345" s="7" t="str">
        <f>IF(Data7[[#This Row],[WO'#:]]="","Riley #","WO#")</f>
        <v>WO#</v>
      </c>
      <c r="Q345" s="7">
        <f>IFERROR(WEEKNUM(Data7[[#This Row],[Date:]]),"")</f>
        <v>11</v>
      </c>
      <c r="R345" s="6">
        <f t="shared" si="15"/>
        <v>45361</v>
      </c>
      <c r="S345" s="6">
        <f>Data7[[#This Row],[Week Start]]+7</f>
        <v>45368</v>
      </c>
      <c r="T345" s="7" t="str">
        <f t="shared" si="16"/>
        <v>3/10/2024 - 3/17/2024</v>
      </c>
      <c r="U345" s="7" t="str">
        <f t="shared" si="17"/>
        <v>Time Card</v>
      </c>
      <c r="V345" s="8" t="str">
        <f>RIGHT(TEXT(Data7[[#This Row],[Date:]],"mmddyyyy"),4)</f>
        <v>2024</v>
      </c>
      <c r="W345" s="8" t="str">
        <f>MID(TEXT(Data7[[#This Row],[Date:]],"mmddyyyy"),3,2)</f>
        <v>13</v>
      </c>
      <c r="X345" s="8" t="str">
        <f>LEFT(TEXT(Data7[[#This Row],[Date:]],"mmddyyyy"),2)</f>
        <v>03</v>
      </c>
      <c r="Y345" s="6">
        <f>DATE(Data7[[#This Row],[Year]],Data7[[#This Row],[Month]],Data7[[#This Row],[Day]])</f>
        <v>45364</v>
      </c>
    </row>
    <row r="346" spans="1:25">
      <c r="A346" s="5">
        <v>45366.524471759258</v>
      </c>
      <c r="B346" s="7" t="s">
        <v>66</v>
      </c>
      <c r="C346" s="6" t="s">
        <v>292</v>
      </c>
      <c r="D346" s="7" t="s">
        <v>295</v>
      </c>
      <c r="E346" s="8">
        <v>1</v>
      </c>
      <c r="F346" s="7">
        <v>6984733</v>
      </c>
      <c r="G346" s="7" t="s">
        <v>68</v>
      </c>
      <c r="H346" s="7" t="s">
        <v>69</v>
      </c>
      <c r="I346" s="7" t="s">
        <v>44</v>
      </c>
      <c r="J346" s="19" t="str">
        <f>IFERROR(INDEX('Employee Info'!$C$3:$E$200,MATCH(Data7[[#This Row],[Name:]],'Employee Info'!$B$3:$B$200,0),MATCH(Data7[[#This Row],[Hours Type:]],'Employee Info'!$C$2:$E$2,0)),"")</f>
        <v/>
      </c>
      <c r="K346" s="19" t="str">
        <f>IFERROR(INDEX('Employee Info'!$C$3:$J$200,MATCH(Data7[[#This Row],[Name:]],'Employee Info'!$B$3:$B$200,0),MATCH(Data7[[#Headers],[Truck]],'Employee Info'!$C$2:$J$2,0)),"")</f>
        <v/>
      </c>
      <c r="L346" s="19" t="str">
        <f>IFERROR(INDEX('Employee Info'!$C$3:$J$200,MATCH(Data7[[#This Row],[Name:]],'Employee Info'!$B$3:$B$200,0),MATCH(Data7[[#Headers],[Phone]],'Employee Info'!$C$2:$J$2,0)),"")</f>
        <v/>
      </c>
      <c r="M346" s="19" t="str">
        <f>IFERROR(INDEX('Employee Info'!$C$3:$J$200,MATCH(Data7[[#This Row],[Name:]],'Employee Info'!$B$3:$B$200,0),MATCH(Data7[[#Headers],[Tech]],'Employee Info'!$C$2:$J$2,0)),"")</f>
        <v/>
      </c>
      <c r="N346" s="19" t="str">
        <f>IFERROR(INDEX('Employee Info'!$C$3:$J$200,MATCH(Data7[[#This Row],[Name:]],'Employee Info'!$B$3:$B$200,0),MATCH(Data7[[#Headers],[Other]],'Employee Info'!$C$2:$J$2,0)),"")</f>
        <v/>
      </c>
      <c r="O346" s="19">
        <f>IFERROR((Data7[[#This Row],[Hours:]]*SUM(Data7[[#This Row],[Rate]:[Other]])),"")</f>
        <v>0</v>
      </c>
      <c r="P346" s="7" t="str">
        <f>IF(Data7[[#This Row],[WO'#:]]="","Riley #","WO#")</f>
        <v>WO#</v>
      </c>
      <c r="Q346" s="7">
        <f>IFERROR(WEEKNUM(Data7[[#This Row],[Date:]]),"")</f>
        <v>11</v>
      </c>
      <c r="R346" s="6">
        <f t="shared" si="15"/>
        <v>45361</v>
      </c>
      <c r="S346" s="6">
        <f>Data7[[#This Row],[Week Start]]+7</f>
        <v>45368</v>
      </c>
      <c r="T346" s="7" t="str">
        <f t="shared" si="16"/>
        <v>3/10/2024 - 3/17/2024</v>
      </c>
      <c r="U346" s="7" t="str">
        <f t="shared" si="17"/>
        <v>Time Card</v>
      </c>
      <c r="V346" s="8" t="str">
        <f>RIGHT(TEXT(Data7[[#This Row],[Date:]],"mmddyyyy"),4)</f>
        <v>2024</v>
      </c>
      <c r="W346" s="8" t="str">
        <f>MID(TEXT(Data7[[#This Row],[Date:]],"mmddyyyy"),3,2)</f>
        <v>13</v>
      </c>
      <c r="X346" s="8" t="str">
        <f>LEFT(TEXT(Data7[[#This Row],[Date:]],"mmddyyyy"),2)</f>
        <v>03</v>
      </c>
      <c r="Y346" s="6">
        <f>DATE(Data7[[#This Row],[Year]],Data7[[#This Row],[Month]],Data7[[#This Row],[Day]])</f>
        <v>45364</v>
      </c>
    </row>
    <row r="347" spans="1:25">
      <c r="A347" s="5">
        <v>45366.552709027776</v>
      </c>
      <c r="B347" s="7" t="s">
        <v>66</v>
      </c>
      <c r="C347" s="6" t="s">
        <v>292</v>
      </c>
      <c r="D347" s="7" t="s">
        <v>296</v>
      </c>
      <c r="E347" s="8">
        <v>2</v>
      </c>
      <c r="F347" s="7">
        <v>6984733</v>
      </c>
      <c r="G347" s="7" t="s">
        <v>68</v>
      </c>
      <c r="H347" s="7" t="s">
        <v>69</v>
      </c>
      <c r="I347" s="7" t="s">
        <v>44</v>
      </c>
      <c r="J347" s="19" t="str">
        <f>IFERROR(INDEX('Employee Info'!$C$3:$E$200,MATCH(Data7[[#This Row],[Name:]],'Employee Info'!$B$3:$B$200,0),MATCH(Data7[[#This Row],[Hours Type:]],'Employee Info'!$C$2:$E$2,0)),"")</f>
        <v/>
      </c>
      <c r="K347" s="19" t="str">
        <f>IFERROR(INDEX('Employee Info'!$C$3:$J$200,MATCH(Data7[[#This Row],[Name:]],'Employee Info'!$B$3:$B$200,0),MATCH(Data7[[#Headers],[Truck]],'Employee Info'!$C$2:$J$2,0)),"")</f>
        <v/>
      </c>
      <c r="L347" s="19" t="str">
        <f>IFERROR(INDEX('Employee Info'!$C$3:$J$200,MATCH(Data7[[#This Row],[Name:]],'Employee Info'!$B$3:$B$200,0),MATCH(Data7[[#Headers],[Phone]],'Employee Info'!$C$2:$J$2,0)),"")</f>
        <v/>
      </c>
      <c r="M347" s="19" t="str">
        <f>IFERROR(INDEX('Employee Info'!$C$3:$J$200,MATCH(Data7[[#This Row],[Name:]],'Employee Info'!$B$3:$B$200,0),MATCH(Data7[[#Headers],[Tech]],'Employee Info'!$C$2:$J$2,0)),"")</f>
        <v/>
      </c>
      <c r="N347" s="19" t="str">
        <f>IFERROR(INDEX('Employee Info'!$C$3:$J$200,MATCH(Data7[[#This Row],[Name:]],'Employee Info'!$B$3:$B$200,0),MATCH(Data7[[#Headers],[Other]],'Employee Info'!$C$2:$J$2,0)),"")</f>
        <v/>
      </c>
      <c r="O347" s="19">
        <f>IFERROR((Data7[[#This Row],[Hours:]]*SUM(Data7[[#This Row],[Rate]:[Other]])),"")</f>
        <v>0</v>
      </c>
      <c r="P347" s="7" t="str">
        <f>IF(Data7[[#This Row],[WO'#:]]="","Riley #","WO#")</f>
        <v>WO#</v>
      </c>
      <c r="Q347" s="7">
        <f>IFERROR(WEEKNUM(Data7[[#This Row],[Date:]]),"")</f>
        <v>11</v>
      </c>
      <c r="R347" s="6">
        <f t="shared" si="15"/>
        <v>45361</v>
      </c>
      <c r="S347" s="6">
        <f>Data7[[#This Row],[Week Start]]+7</f>
        <v>45368</v>
      </c>
      <c r="T347" s="7" t="str">
        <f t="shared" si="16"/>
        <v>3/10/2024 - 3/17/2024</v>
      </c>
      <c r="U347" s="7" t="str">
        <f t="shared" si="17"/>
        <v>Time Card</v>
      </c>
      <c r="V347" s="8" t="str">
        <f>RIGHT(TEXT(Data7[[#This Row],[Date:]],"mmddyyyy"),4)</f>
        <v>2024</v>
      </c>
      <c r="W347" s="8" t="str">
        <f>MID(TEXT(Data7[[#This Row],[Date:]],"mmddyyyy"),3,2)</f>
        <v>13</v>
      </c>
      <c r="X347" s="8" t="str">
        <f>LEFT(TEXT(Data7[[#This Row],[Date:]],"mmddyyyy"),2)</f>
        <v>03</v>
      </c>
      <c r="Y347" s="6">
        <f>DATE(Data7[[#This Row],[Year]],Data7[[#This Row],[Month]],Data7[[#This Row],[Day]])</f>
        <v>45364</v>
      </c>
    </row>
    <row r="348" spans="1:25">
      <c r="A348" s="5">
        <v>45392.367729166668</v>
      </c>
      <c r="B348" s="7" t="s">
        <v>76</v>
      </c>
      <c r="C348" s="6" t="s">
        <v>292</v>
      </c>
      <c r="D348" s="7" t="s">
        <v>156</v>
      </c>
      <c r="E348" s="8">
        <v>1</v>
      </c>
      <c r="F348" s="7">
        <v>6984733</v>
      </c>
      <c r="G348" s="7" t="s">
        <v>68</v>
      </c>
      <c r="H348" s="7" t="s">
        <v>69</v>
      </c>
      <c r="I348" s="7" t="s">
        <v>44</v>
      </c>
      <c r="J348" s="19" t="str">
        <f>IFERROR(INDEX('Employee Info'!$C$3:$E$200,MATCH(Data7[[#This Row],[Name:]],'Employee Info'!$B$3:$B$200,0),MATCH(Data7[[#This Row],[Hours Type:]],'Employee Info'!$C$2:$E$2,0)),"")</f>
        <v/>
      </c>
      <c r="K348" s="19" t="str">
        <f>IFERROR(INDEX('Employee Info'!$C$3:$J$200,MATCH(Data7[[#This Row],[Name:]],'Employee Info'!$B$3:$B$200,0),MATCH(Data7[[#Headers],[Truck]],'Employee Info'!$C$2:$J$2,0)),"")</f>
        <v/>
      </c>
      <c r="L348" s="19" t="str">
        <f>IFERROR(INDEX('Employee Info'!$C$3:$J$200,MATCH(Data7[[#This Row],[Name:]],'Employee Info'!$B$3:$B$200,0),MATCH(Data7[[#Headers],[Phone]],'Employee Info'!$C$2:$J$2,0)),"")</f>
        <v/>
      </c>
      <c r="M348" s="19" t="str">
        <f>IFERROR(INDEX('Employee Info'!$C$3:$J$200,MATCH(Data7[[#This Row],[Name:]],'Employee Info'!$B$3:$B$200,0),MATCH(Data7[[#Headers],[Tech]],'Employee Info'!$C$2:$J$2,0)),"")</f>
        <v/>
      </c>
      <c r="N348" s="19" t="str">
        <f>IFERROR(INDEX('Employee Info'!$C$3:$J$200,MATCH(Data7[[#This Row],[Name:]],'Employee Info'!$B$3:$B$200,0),MATCH(Data7[[#Headers],[Other]],'Employee Info'!$C$2:$J$2,0)),"")</f>
        <v/>
      </c>
      <c r="O348" s="19">
        <f>IFERROR((Data7[[#This Row],[Hours:]]*SUM(Data7[[#This Row],[Rate]:[Other]])),"")</f>
        <v>0</v>
      </c>
      <c r="P348" s="7" t="str">
        <f>IF(Data7[[#This Row],[WO'#:]]="","Riley #","WO#")</f>
        <v>WO#</v>
      </c>
      <c r="Q348" s="7">
        <f>IFERROR(WEEKNUM(Data7[[#This Row],[Date:]]),"")</f>
        <v>11</v>
      </c>
      <c r="R348" s="6">
        <f t="shared" si="15"/>
        <v>45361</v>
      </c>
      <c r="S348" s="6">
        <f>Data7[[#This Row],[Week Start]]+7</f>
        <v>45368</v>
      </c>
      <c r="T348" s="7" t="str">
        <f t="shared" si="16"/>
        <v>3/10/2024 - 3/17/2024</v>
      </c>
      <c r="U348" s="7" t="str">
        <f t="shared" si="17"/>
        <v>Time Card</v>
      </c>
      <c r="V348" s="8" t="str">
        <f>RIGHT(TEXT(Data7[[#This Row],[Date:]],"mmddyyyy"),4)</f>
        <v>2024</v>
      </c>
      <c r="W348" s="8" t="str">
        <f>MID(TEXT(Data7[[#This Row],[Date:]],"mmddyyyy"),3,2)</f>
        <v>13</v>
      </c>
      <c r="X348" s="8" t="str">
        <f>LEFT(TEXT(Data7[[#This Row],[Date:]],"mmddyyyy"),2)</f>
        <v>03</v>
      </c>
      <c r="Y348" s="6">
        <f>DATE(Data7[[#This Row],[Year]],Data7[[#This Row],[Month]],Data7[[#This Row],[Day]])</f>
        <v>45364</v>
      </c>
    </row>
    <row r="349" spans="1:25">
      <c r="A349" s="5">
        <v>45366.523650347219</v>
      </c>
      <c r="B349" s="7" t="s">
        <v>66</v>
      </c>
      <c r="C349" s="6" t="s">
        <v>292</v>
      </c>
      <c r="D349" s="7" t="s">
        <v>297</v>
      </c>
      <c r="E349" s="8">
        <v>2</v>
      </c>
      <c r="F349" s="7">
        <v>7065730</v>
      </c>
      <c r="G349" s="7" t="s">
        <v>68</v>
      </c>
      <c r="H349" s="7" t="s">
        <v>69</v>
      </c>
      <c r="I349" s="7" t="s">
        <v>44</v>
      </c>
      <c r="J349" s="19" t="str">
        <f>IFERROR(INDEX('Employee Info'!$C$3:$E$200,MATCH(Data7[[#This Row],[Name:]],'Employee Info'!$B$3:$B$200,0),MATCH(Data7[[#This Row],[Hours Type:]],'Employee Info'!$C$2:$E$2,0)),"")</f>
        <v/>
      </c>
      <c r="K349" s="19" t="str">
        <f>IFERROR(INDEX('Employee Info'!$C$3:$J$200,MATCH(Data7[[#This Row],[Name:]],'Employee Info'!$B$3:$B$200,0),MATCH(Data7[[#Headers],[Truck]],'Employee Info'!$C$2:$J$2,0)),"")</f>
        <v/>
      </c>
      <c r="L349" s="19" t="str">
        <f>IFERROR(INDEX('Employee Info'!$C$3:$J$200,MATCH(Data7[[#This Row],[Name:]],'Employee Info'!$B$3:$B$200,0),MATCH(Data7[[#Headers],[Phone]],'Employee Info'!$C$2:$J$2,0)),"")</f>
        <v/>
      </c>
      <c r="M349" s="19" t="str">
        <f>IFERROR(INDEX('Employee Info'!$C$3:$J$200,MATCH(Data7[[#This Row],[Name:]],'Employee Info'!$B$3:$B$200,0),MATCH(Data7[[#Headers],[Tech]],'Employee Info'!$C$2:$J$2,0)),"")</f>
        <v/>
      </c>
      <c r="N349" s="19" t="str">
        <f>IFERROR(INDEX('Employee Info'!$C$3:$J$200,MATCH(Data7[[#This Row],[Name:]],'Employee Info'!$B$3:$B$200,0),MATCH(Data7[[#Headers],[Other]],'Employee Info'!$C$2:$J$2,0)),"")</f>
        <v/>
      </c>
      <c r="O349" s="19">
        <f>IFERROR((Data7[[#This Row],[Hours:]]*SUM(Data7[[#This Row],[Rate]:[Other]])),"")</f>
        <v>0</v>
      </c>
      <c r="P349" s="7" t="str">
        <f>IF(Data7[[#This Row],[WO'#:]]="","Riley #","WO#")</f>
        <v>WO#</v>
      </c>
      <c r="Q349" s="7">
        <f>IFERROR(WEEKNUM(Data7[[#This Row],[Date:]]),"")</f>
        <v>11</v>
      </c>
      <c r="R349" s="6">
        <f t="shared" si="15"/>
        <v>45361</v>
      </c>
      <c r="S349" s="6">
        <f>Data7[[#This Row],[Week Start]]+7</f>
        <v>45368</v>
      </c>
      <c r="T349" s="7" t="str">
        <f t="shared" si="16"/>
        <v>3/10/2024 - 3/17/2024</v>
      </c>
      <c r="U349" s="7" t="str">
        <f t="shared" si="17"/>
        <v>Time Card</v>
      </c>
      <c r="V349" s="8" t="str">
        <f>RIGHT(TEXT(Data7[[#This Row],[Date:]],"mmddyyyy"),4)</f>
        <v>2024</v>
      </c>
      <c r="W349" s="8" t="str">
        <f>MID(TEXT(Data7[[#This Row],[Date:]],"mmddyyyy"),3,2)</f>
        <v>13</v>
      </c>
      <c r="X349" s="8" t="str">
        <f>LEFT(TEXT(Data7[[#This Row],[Date:]],"mmddyyyy"),2)</f>
        <v>03</v>
      </c>
      <c r="Y349" s="6">
        <f>DATE(Data7[[#This Row],[Year]],Data7[[#This Row],[Month]],Data7[[#This Row],[Day]])</f>
        <v>45364</v>
      </c>
    </row>
    <row r="350" spans="1:25">
      <c r="A350" s="5">
        <v>45364.582004050928</v>
      </c>
      <c r="B350" s="7" t="s">
        <v>31</v>
      </c>
      <c r="C350" s="6" t="s">
        <v>292</v>
      </c>
      <c r="D350" s="7" t="s">
        <v>298</v>
      </c>
      <c r="E350" s="8">
        <v>1.5</v>
      </c>
      <c r="F350" s="7">
        <v>7075815</v>
      </c>
      <c r="G350" s="7" t="s">
        <v>68</v>
      </c>
      <c r="H350" s="7" t="s">
        <v>69</v>
      </c>
      <c r="I350" s="7" t="s">
        <v>44</v>
      </c>
      <c r="J350" s="19" t="str">
        <f>IFERROR(INDEX('Employee Info'!$C$3:$E$200,MATCH(Data7[[#This Row],[Name:]],'Employee Info'!$B$3:$B$200,0),MATCH(Data7[[#This Row],[Hours Type:]],'Employee Info'!$C$2:$E$2,0)),"")</f>
        <v/>
      </c>
      <c r="K350" s="19" t="str">
        <f>IFERROR(INDEX('Employee Info'!$C$3:$J$200,MATCH(Data7[[#This Row],[Name:]],'Employee Info'!$B$3:$B$200,0),MATCH(Data7[[#Headers],[Truck]],'Employee Info'!$C$2:$J$2,0)),"")</f>
        <v/>
      </c>
      <c r="L350" s="19" t="str">
        <f>IFERROR(INDEX('Employee Info'!$C$3:$J$200,MATCH(Data7[[#This Row],[Name:]],'Employee Info'!$B$3:$B$200,0),MATCH(Data7[[#Headers],[Phone]],'Employee Info'!$C$2:$J$2,0)),"")</f>
        <v/>
      </c>
      <c r="M350" s="19" t="str">
        <f>IFERROR(INDEX('Employee Info'!$C$3:$J$200,MATCH(Data7[[#This Row],[Name:]],'Employee Info'!$B$3:$B$200,0),MATCH(Data7[[#Headers],[Tech]],'Employee Info'!$C$2:$J$2,0)),"")</f>
        <v/>
      </c>
      <c r="N350" s="19" t="str">
        <f>IFERROR(INDEX('Employee Info'!$C$3:$J$200,MATCH(Data7[[#This Row],[Name:]],'Employee Info'!$B$3:$B$200,0),MATCH(Data7[[#Headers],[Other]],'Employee Info'!$C$2:$J$2,0)),"")</f>
        <v/>
      </c>
      <c r="O350" s="19">
        <f>IFERROR((Data7[[#This Row],[Hours:]]*SUM(Data7[[#This Row],[Rate]:[Other]])),"")</f>
        <v>0</v>
      </c>
      <c r="P350" s="7" t="str">
        <f>IF(Data7[[#This Row],[WO'#:]]="","Riley #","WO#")</f>
        <v>WO#</v>
      </c>
      <c r="Q350" s="7">
        <f>IFERROR(WEEKNUM(Data7[[#This Row],[Date:]]),"")</f>
        <v>11</v>
      </c>
      <c r="R350" s="6">
        <f t="shared" si="15"/>
        <v>45361</v>
      </c>
      <c r="S350" s="6">
        <f>Data7[[#This Row],[Week Start]]+7</f>
        <v>45368</v>
      </c>
      <c r="T350" s="7" t="str">
        <f t="shared" si="16"/>
        <v>3/10/2024 - 3/17/2024</v>
      </c>
      <c r="U350" s="7" t="str">
        <f t="shared" si="17"/>
        <v>Time Card</v>
      </c>
      <c r="V350" s="8" t="str">
        <f>RIGHT(TEXT(Data7[[#This Row],[Date:]],"mmddyyyy"),4)</f>
        <v>2024</v>
      </c>
      <c r="W350" s="8" t="str">
        <f>MID(TEXT(Data7[[#This Row],[Date:]],"mmddyyyy"),3,2)</f>
        <v>13</v>
      </c>
      <c r="X350" s="8" t="str">
        <f>LEFT(TEXT(Data7[[#This Row],[Date:]],"mmddyyyy"),2)</f>
        <v>03</v>
      </c>
      <c r="Y350" s="6">
        <f>DATE(Data7[[#This Row],[Year]],Data7[[#This Row],[Month]],Data7[[#This Row],[Day]])</f>
        <v>45364</v>
      </c>
    </row>
    <row r="351" spans="1:25">
      <c r="A351" s="5">
        <v>45366.553210763886</v>
      </c>
      <c r="B351" s="7" t="s">
        <v>66</v>
      </c>
      <c r="C351" s="6" t="s">
        <v>292</v>
      </c>
      <c r="D351" s="7" t="s">
        <v>302</v>
      </c>
      <c r="E351" s="8">
        <v>1</v>
      </c>
      <c r="F351" s="7" t="s">
        <v>68</v>
      </c>
      <c r="G351" s="7" t="s">
        <v>68</v>
      </c>
      <c r="H351" s="7" t="s">
        <v>278</v>
      </c>
      <c r="I351" s="7" t="s">
        <v>44</v>
      </c>
      <c r="J351" s="19" t="str">
        <f>IFERROR(INDEX('Employee Info'!$C$3:$E$200,MATCH(Data7[[#This Row],[Name:]],'Employee Info'!$B$3:$B$200,0),MATCH(Data7[[#This Row],[Hours Type:]],'Employee Info'!$C$2:$E$2,0)),"")</f>
        <v/>
      </c>
      <c r="K351" s="19" t="str">
        <f>IFERROR(INDEX('Employee Info'!$C$3:$J$200,MATCH(Data7[[#This Row],[Name:]],'Employee Info'!$B$3:$B$200,0),MATCH(Data7[[#Headers],[Truck]],'Employee Info'!$C$2:$J$2,0)),"")</f>
        <v/>
      </c>
      <c r="L351" s="19" t="str">
        <f>IFERROR(INDEX('Employee Info'!$C$3:$J$200,MATCH(Data7[[#This Row],[Name:]],'Employee Info'!$B$3:$B$200,0),MATCH(Data7[[#Headers],[Phone]],'Employee Info'!$C$2:$J$2,0)),"")</f>
        <v/>
      </c>
      <c r="M351" s="19" t="str">
        <f>IFERROR(INDEX('Employee Info'!$C$3:$J$200,MATCH(Data7[[#This Row],[Name:]],'Employee Info'!$B$3:$B$200,0),MATCH(Data7[[#Headers],[Tech]],'Employee Info'!$C$2:$J$2,0)),"")</f>
        <v/>
      </c>
      <c r="N351" s="19" t="str">
        <f>IFERROR(INDEX('Employee Info'!$C$3:$J$200,MATCH(Data7[[#This Row],[Name:]],'Employee Info'!$B$3:$B$200,0),MATCH(Data7[[#Headers],[Other]],'Employee Info'!$C$2:$J$2,0)),"")</f>
        <v/>
      </c>
      <c r="O351" s="19">
        <f>IFERROR((Data7[[#This Row],[Hours:]]*SUM(Data7[[#This Row],[Rate]:[Other]])),"")</f>
        <v>0</v>
      </c>
      <c r="P351" s="7" t="str">
        <f>IF(Data7[[#This Row],[WO'#:]]="","Riley #","WO#")</f>
        <v>Riley #</v>
      </c>
      <c r="Q351" s="7">
        <f>IFERROR(WEEKNUM(Data7[[#This Row],[Date:]]),"")</f>
        <v>11</v>
      </c>
      <c r="R351" s="6">
        <f t="shared" si="15"/>
        <v>45361</v>
      </c>
      <c r="S351" s="6">
        <f>Data7[[#This Row],[Week Start]]+7</f>
        <v>45368</v>
      </c>
      <c r="T351" s="7" t="str">
        <f t="shared" si="16"/>
        <v>3/10/2024 - 3/17/2024</v>
      </c>
      <c r="U351" s="7" t="str">
        <f t="shared" si="17"/>
        <v>Time Card</v>
      </c>
      <c r="V351" s="8" t="str">
        <f>RIGHT(TEXT(Data7[[#This Row],[Date:]],"mmddyyyy"),4)</f>
        <v>2024</v>
      </c>
      <c r="W351" s="8" t="str">
        <f>MID(TEXT(Data7[[#This Row],[Date:]],"mmddyyyy"),3,2)</f>
        <v>13</v>
      </c>
      <c r="X351" s="8" t="str">
        <f>LEFT(TEXT(Data7[[#This Row],[Date:]],"mmddyyyy"),2)</f>
        <v>03</v>
      </c>
      <c r="Y351" s="6">
        <f>DATE(Data7[[#This Row],[Year]],Data7[[#This Row],[Month]],Data7[[#This Row],[Day]])</f>
        <v>45364</v>
      </c>
    </row>
    <row r="352" spans="1:25">
      <c r="A352" s="5">
        <v>45364.580666087961</v>
      </c>
      <c r="B352" s="7" t="s">
        <v>35</v>
      </c>
      <c r="C352" s="6" t="s">
        <v>292</v>
      </c>
      <c r="D352" s="7" t="s">
        <v>299</v>
      </c>
      <c r="E352" s="8">
        <v>5</v>
      </c>
      <c r="F352" s="7" t="s">
        <v>68</v>
      </c>
      <c r="G352" s="7" t="s">
        <v>68</v>
      </c>
      <c r="H352" s="7" t="s">
        <v>92</v>
      </c>
      <c r="I352" s="7" t="s">
        <v>44</v>
      </c>
      <c r="J352" s="19" t="str">
        <f>IFERROR(INDEX('Employee Info'!$C$3:$E$200,MATCH(Data7[[#This Row],[Name:]],'Employee Info'!$B$3:$B$200,0),MATCH(Data7[[#This Row],[Hours Type:]],'Employee Info'!$C$2:$E$2,0)),"")</f>
        <v/>
      </c>
      <c r="K352" s="19" t="str">
        <f>IFERROR(INDEX('Employee Info'!$C$3:$J$200,MATCH(Data7[[#This Row],[Name:]],'Employee Info'!$B$3:$B$200,0),MATCH(Data7[[#Headers],[Truck]],'Employee Info'!$C$2:$J$2,0)),"")</f>
        <v/>
      </c>
      <c r="L352" s="19" t="str">
        <f>IFERROR(INDEX('Employee Info'!$C$3:$J$200,MATCH(Data7[[#This Row],[Name:]],'Employee Info'!$B$3:$B$200,0),MATCH(Data7[[#Headers],[Phone]],'Employee Info'!$C$2:$J$2,0)),"")</f>
        <v/>
      </c>
      <c r="M352" s="19" t="str">
        <f>IFERROR(INDEX('Employee Info'!$C$3:$J$200,MATCH(Data7[[#This Row],[Name:]],'Employee Info'!$B$3:$B$200,0),MATCH(Data7[[#Headers],[Tech]],'Employee Info'!$C$2:$J$2,0)),"")</f>
        <v/>
      </c>
      <c r="N352" s="19" t="str">
        <f>IFERROR(INDEX('Employee Info'!$C$3:$J$200,MATCH(Data7[[#This Row],[Name:]],'Employee Info'!$B$3:$B$200,0),MATCH(Data7[[#Headers],[Other]],'Employee Info'!$C$2:$J$2,0)),"")</f>
        <v/>
      </c>
      <c r="O352" s="19">
        <f>IFERROR((Data7[[#This Row],[Hours:]]*SUM(Data7[[#This Row],[Rate]:[Other]])),"")</f>
        <v>0</v>
      </c>
      <c r="P352" s="7" t="str">
        <f>IF(Data7[[#This Row],[WO'#:]]="","Riley #","WO#")</f>
        <v>Riley #</v>
      </c>
      <c r="Q352" s="7">
        <f>IFERROR(WEEKNUM(Data7[[#This Row],[Date:]]),"")</f>
        <v>11</v>
      </c>
      <c r="R352" s="6">
        <f t="shared" si="15"/>
        <v>45361</v>
      </c>
      <c r="S352" s="6">
        <f>Data7[[#This Row],[Week Start]]+7</f>
        <v>45368</v>
      </c>
      <c r="T352" s="7" t="str">
        <f t="shared" si="16"/>
        <v>3/10/2024 - 3/17/2024</v>
      </c>
      <c r="U352" s="7" t="str">
        <f t="shared" si="17"/>
        <v>Time Card</v>
      </c>
      <c r="V352" s="8" t="str">
        <f>RIGHT(TEXT(Data7[[#This Row],[Date:]],"mmddyyyy"),4)</f>
        <v>2024</v>
      </c>
      <c r="W352" s="8" t="str">
        <f>MID(TEXT(Data7[[#This Row],[Date:]],"mmddyyyy"),3,2)</f>
        <v>13</v>
      </c>
      <c r="X352" s="8" t="str">
        <f>LEFT(TEXT(Data7[[#This Row],[Date:]],"mmddyyyy"),2)</f>
        <v>03</v>
      </c>
      <c r="Y352" s="6">
        <f>DATE(Data7[[#This Row],[Year]],Data7[[#This Row],[Month]],Data7[[#This Row],[Day]])</f>
        <v>45364</v>
      </c>
    </row>
    <row r="353" spans="1:25">
      <c r="A353" s="5">
        <v>45364.582562037038</v>
      </c>
      <c r="B353" s="7" t="s">
        <v>31</v>
      </c>
      <c r="C353" s="6" t="s">
        <v>292</v>
      </c>
      <c r="D353" s="7" t="s">
        <v>280</v>
      </c>
      <c r="E353" s="8">
        <v>2.5</v>
      </c>
      <c r="F353" s="7" t="s">
        <v>68</v>
      </c>
      <c r="G353" s="7" t="s">
        <v>68</v>
      </c>
      <c r="H353" s="7" t="s">
        <v>92</v>
      </c>
      <c r="I353" s="7" t="s">
        <v>44</v>
      </c>
      <c r="J353" s="19" t="str">
        <f>IFERROR(INDEX('Employee Info'!$C$3:$E$200,MATCH(Data7[[#This Row],[Name:]],'Employee Info'!$B$3:$B$200,0),MATCH(Data7[[#This Row],[Hours Type:]],'Employee Info'!$C$2:$E$2,0)),"")</f>
        <v/>
      </c>
      <c r="K353" s="19" t="str">
        <f>IFERROR(INDEX('Employee Info'!$C$3:$J$200,MATCH(Data7[[#This Row],[Name:]],'Employee Info'!$B$3:$B$200,0),MATCH(Data7[[#Headers],[Truck]],'Employee Info'!$C$2:$J$2,0)),"")</f>
        <v/>
      </c>
      <c r="L353" s="19" t="str">
        <f>IFERROR(INDEX('Employee Info'!$C$3:$J$200,MATCH(Data7[[#This Row],[Name:]],'Employee Info'!$B$3:$B$200,0),MATCH(Data7[[#Headers],[Phone]],'Employee Info'!$C$2:$J$2,0)),"")</f>
        <v/>
      </c>
      <c r="M353" s="19" t="str">
        <f>IFERROR(INDEX('Employee Info'!$C$3:$J$200,MATCH(Data7[[#This Row],[Name:]],'Employee Info'!$B$3:$B$200,0),MATCH(Data7[[#Headers],[Tech]],'Employee Info'!$C$2:$J$2,0)),"")</f>
        <v/>
      </c>
      <c r="N353" s="19" t="str">
        <f>IFERROR(INDEX('Employee Info'!$C$3:$J$200,MATCH(Data7[[#This Row],[Name:]],'Employee Info'!$B$3:$B$200,0),MATCH(Data7[[#Headers],[Other]],'Employee Info'!$C$2:$J$2,0)),"")</f>
        <v/>
      </c>
      <c r="O353" s="19">
        <f>IFERROR((Data7[[#This Row],[Hours:]]*SUM(Data7[[#This Row],[Rate]:[Other]])),"")</f>
        <v>0</v>
      </c>
      <c r="P353" s="7" t="str">
        <f>IF(Data7[[#This Row],[WO'#:]]="","Riley #","WO#")</f>
        <v>Riley #</v>
      </c>
      <c r="Q353" s="7">
        <f>IFERROR(WEEKNUM(Data7[[#This Row],[Date:]]),"")</f>
        <v>11</v>
      </c>
      <c r="R353" s="6">
        <f t="shared" si="15"/>
        <v>45361</v>
      </c>
      <c r="S353" s="6">
        <f>Data7[[#This Row],[Week Start]]+7</f>
        <v>45368</v>
      </c>
      <c r="T353" s="7" t="str">
        <f t="shared" si="16"/>
        <v>3/10/2024 - 3/17/2024</v>
      </c>
      <c r="U353" s="7" t="str">
        <f t="shared" si="17"/>
        <v>Time Card</v>
      </c>
      <c r="V353" s="8" t="str">
        <f>RIGHT(TEXT(Data7[[#This Row],[Date:]],"mmddyyyy"),4)</f>
        <v>2024</v>
      </c>
      <c r="W353" s="8" t="str">
        <f>MID(TEXT(Data7[[#This Row],[Date:]],"mmddyyyy"),3,2)</f>
        <v>13</v>
      </c>
      <c r="X353" s="8" t="str">
        <f>LEFT(TEXT(Data7[[#This Row],[Date:]],"mmddyyyy"),2)</f>
        <v>03</v>
      </c>
      <c r="Y353" s="6">
        <f>DATE(Data7[[#This Row],[Year]],Data7[[#This Row],[Month]],Data7[[#This Row],[Day]])</f>
        <v>45364</v>
      </c>
    </row>
    <row r="354" spans="1:25">
      <c r="A354" s="5">
        <v>45364.583740624999</v>
      </c>
      <c r="B354" s="7" t="s">
        <v>31</v>
      </c>
      <c r="C354" s="6" t="s">
        <v>292</v>
      </c>
      <c r="D354" s="7" t="s">
        <v>280</v>
      </c>
      <c r="E354" s="8">
        <v>1.5</v>
      </c>
      <c r="F354" s="7" t="s">
        <v>68</v>
      </c>
      <c r="G354" s="7" t="s">
        <v>68</v>
      </c>
      <c r="H354" s="7" t="s">
        <v>92</v>
      </c>
      <c r="I354" s="7" t="s">
        <v>44</v>
      </c>
      <c r="J354" s="19" t="str">
        <f>IFERROR(INDEX('Employee Info'!$C$3:$E$200,MATCH(Data7[[#This Row],[Name:]],'Employee Info'!$B$3:$B$200,0),MATCH(Data7[[#This Row],[Hours Type:]],'Employee Info'!$C$2:$E$2,0)),"")</f>
        <v/>
      </c>
      <c r="K354" s="19" t="str">
        <f>IFERROR(INDEX('Employee Info'!$C$3:$J$200,MATCH(Data7[[#This Row],[Name:]],'Employee Info'!$B$3:$B$200,0),MATCH(Data7[[#Headers],[Truck]],'Employee Info'!$C$2:$J$2,0)),"")</f>
        <v/>
      </c>
      <c r="L354" s="19" t="str">
        <f>IFERROR(INDEX('Employee Info'!$C$3:$J$200,MATCH(Data7[[#This Row],[Name:]],'Employee Info'!$B$3:$B$200,0),MATCH(Data7[[#Headers],[Phone]],'Employee Info'!$C$2:$J$2,0)),"")</f>
        <v/>
      </c>
      <c r="M354" s="19" t="str">
        <f>IFERROR(INDEX('Employee Info'!$C$3:$J$200,MATCH(Data7[[#This Row],[Name:]],'Employee Info'!$B$3:$B$200,0),MATCH(Data7[[#Headers],[Tech]],'Employee Info'!$C$2:$J$2,0)),"")</f>
        <v/>
      </c>
      <c r="N354" s="19" t="str">
        <f>IFERROR(INDEX('Employee Info'!$C$3:$J$200,MATCH(Data7[[#This Row],[Name:]],'Employee Info'!$B$3:$B$200,0),MATCH(Data7[[#Headers],[Other]],'Employee Info'!$C$2:$J$2,0)),"")</f>
        <v/>
      </c>
      <c r="O354" s="19">
        <f>IFERROR((Data7[[#This Row],[Hours:]]*SUM(Data7[[#This Row],[Rate]:[Other]])),"")</f>
        <v>0</v>
      </c>
      <c r="P354" s="7" t="str">
        <f>IF(Data7[[#This Row],[WO'#:]]="","Riley #","WO#")</f>
        <v>Riley #</v>
      </c>
      <c r="Q354" s="7">
        <f>IFERROR(WEEKNUM(Data7[[#This Row],[Date:]]),"")</f>
        <v>11</v>
      </c>
      <c r="R354" s="6">
        <f t="shared" si="15"/>
        <v>45361</v>
      </c>
      <c r="S354" s="6">
        <f>Data7[[#This Row],[Week Start]]+7</f>
        <v>45368</v>
      </c>
      <c r="T354" s="7" t="str">
        <f t="shared" si="16"/>
        <v>3/10/2024 - 3/17/2024</v>
      </c>
      <c r="U354" s="7" t="str">
        <f t="shared" si="17"/>
        <v>Time Card</v>
      </c>
      <c r="V354" s="8" t="str">
        <f>RIGHT(TEXT(Data7[[#This Row],[Date:]],"mmddyyyy"),4)</f>
        <v>2024</v>
      </c>
      <c r="W354" s="8" t="str">
        <f>MID(TEXT(Data7[[#This Row],[Date:]],"mmddyyyy"),3,2)</f>
        <v>13</v>
      </c>
      <c r="X354" s="8" t="str">
        <f>LEFT(TEXT(Data7[[#This Row],[Date:]],"mmddyyyy"),2)</f>
        <v>03</v>
      </c>
      <c r="Y354" s="6">
        <f>DATE(Data7[[#This Row],[Year]],Data7[[#This Row],[Month]],Data7[[#This Row],[Day]])</f>
        <v>45364</v>
      </c>
    </row>
    <row r="355" spans="1:25">
      <c r="A355" s="5">
        <v>45364.581248495371</v>
      </c>
      <c r="B355" s="7" t="s">
        <v>35</v>
      </c>
      <c r="C355" s="6" t="s">
        <v>292</v>
      </c>
      <c r="D355" s="7" t="s">
        <v>300</v>
      </c>
      <c r="E355" s="8">
        <v>3</v>
      </c>
      <c r="F355" s="7" t="s">
        <v>68</v>
      </c>
      <c r="G355" s="7" t="s">
        <v>68</v>
      </c>
      <c r="H355" s="7" t="s">
        <v>198</v>
      </c>
      <c r="I355" s="7" t="s">
        <v>44</v>
      </c>
      <c r="J355" s="19" t="str">
        <f>IFERROR(INDEX('Employee Info'!$C$3:$E$200,MATCH(Data7[[#This Row],[Name:]],'Employee Info'!$B$3:$B$200,0),MATCH(Data7[[#This Row],[Hours Type:]],'Employee Info'!$C$2:$E$2,0)),"")</f>
        <v/>
      </c>
      <c r="K355" s="19" t="str">
        <f>IFERROR(INDEX('Employee Info'!$C$3:$J$200,MATCH(Data7[[#This Row],[Name:]],'Employee Info'!$B$3:$B$200,0),MATCH(Data7[[#Headers],[Truck]],'Employee Info'!$C$2:$J$2,0)),"")</f>
        <v/>
      </c>
      <c r="L355" s="19" t="str">
        <f>IFERROR(INDEX('Employee Info'!$C$3:$J$200,MATCH(Data7[[#This Row],[Name:]],'Employee Info'!$B$3:$B$200,0),MATCH(Data7[[#Headers],[Phone]],'Employee Info'!$C$2:$J$2,0)),"")</f>
        <v/>
      </c>
      <c r="M355" s="19" t="str">
        <f>IFERROR(INDEX('Employee Info'!$C$3:$J$200,MATCH(Data7[[#This Row],[Name:]],'Employee Info'!$B$3:$B$200,0),MATCH(Data7[[#Headers],[Tech]],'Employee Info'!$C$2:$J$2,0)),"")</f>
        <v/>
      </c>
      <c r="N355" s="19" t="str">
        <f>IFERROR(INDEX('Employee Info'!$C$3:$J$200,MATCH(Data7[[#This Row],[Name:]],'Employee Info'!$B$3:$B$200,0),MATCH(Data7[[#Headers],[Other]],'Employee Info'!$C$2:$J$2,0)),"")</f>
        <v/>
      </c>
      <c r="O355" s="19">
        <f>IFERROR((Data7[[#This Row],[Hours:]]*SUM(Data7[[#This Row],[Rate]:[Other]])),"")</f>
        <v>0</v>
      </c>
      <c r="P355" s="7" t="str">
        <f>IF(Data7[[#This Row],[WO'#:]]="","Riley #","WO#")</f>
        <v>Riley #</v>
      </c>
      <c r="Q355" s="7">
        <f>IFERROR(WEEKNUM(Data7[[#This Row],[Date:]]),"")</f>
        <v>11</v>
      </c>
      <c r="R355" s="6">
        <f t="shared" si="15"/>
        <v>45361</v>
      </c>
      <c r="S355" s="6">
        <f>Data7[[#This Row],[Week Start]]+7</f>
        <v>45368</v>
      </c>
      <c r="T355" s="7" t="str">
        <f t="shared" si="16"/>
        <v>3/10/2024 - 3/17/2024</v>
      </c>
      <c r="U355" s="7" t="str">
        <f t="shared" si="17"/>
        <v>Time Card</v>
      </c>
      <c r="V355" s="8" t="str">
        <f>RIGHT(TEXT(Data7[[#This Row],[Date:]],"mmddyyyy"),4)</f>
        <v>2024</v>
      </c>
      <c r="W355" s="8" t="str">
        <f>MID(TEXT(Data7[[#This Row],[Date:]],"mmddyyyy"),3,2)</f>
        <v>13</v>
      </c>
      <c r="X355" s="8" t="str">
        <f>LEFT(TEXT(Data7[[#This Row],[Date:]],"mmddyyyy"),2)</f>
        <v>03</v>
      </c>
      <c r="Y355" s="6">
        <f>DATE(Data7[[#This Row],[Year]],Data7[[#This Row],[Month]],Data7[[#This Row],[Day]])</f>
        <v>45364</v>
      </c>
    </row>
    <row r="356" spans="1:25">
      <c r="A356" s="5">
        <v>45364.583200578702</v>
      </c>
      <c r="B356" s="7" t="s">
        <v>31</v>
      </c>
      <c r="C356" s="6" t="s">
        <v>292</v>
      </c>
      <c r="D356" s="7" t="s">
        <v>301</v>
      </c>
      <c r="E356" s="8">
        <v>2.5</v>
      </c>
      <c r="F356" s="7" t="s">
        <v>68</v>
      </c>
      <c r="G356" s="7" t="s">
        <v>68</v>
      </c>
      <c r="H356" s="7" t="s">
        <v>59</v>
      </c>
      <c r="I356" s="7" t="s">
        <v>44</v>
      </c>
      <c r="J356" s="19" t="str">
        <f>IFERROR(INDEX('Employee Info'!$C$3:$E$200,MATCH(Data7[[#This Row],[Name:]],'Employee Info'!$B$3:$B$200,0),MATCH(Data7[[#This Row],[Hours Type:]],'Employee Info'!$C$2:$E$2,0)),"")</f>
        <v/>
      </c>
      <c r="K356" s="19" t="str">
        <f>IFERROR(INDEX('Employee Info'!$C$3:$J$200,MATCH(Data7[[#This Row],[Name:]],'Employee Info'!$B$3:$B$200,0),MATCH(Data7[[#Headers],[Truck]],'Employee Info'!$C$2:$J$2,0)),"")</f>
        <v/>
      </c>
      <c r="L356" s="19" t="str">
        <f>IFERROR(INDEX('Employee Info'!$C$3:$J$200,MATCH(Data7[[#This Row],[Name:]],'Employee Info'!$B$3:$B$200,0),MATCH(Data7[[#Headers],[Phone]],'Employee Info'!$C$2:$J$2,0)),"")</f>
        <v/>
      </c>
      <c r="M356" s="19" t="str">
        <f>IFERROR(INDEX('Employee Info'!$C$3:$J$200,MATCH(Data7[[#This Row],[Name:]],'Employee Info'!$B$3:$B$200,0),MATCH(Data7[[#Headers],[Tech]],'Employee Info'!$C$2:$J$2,0)),"")</f>
        <v/>
      </c>
      <c r="N356" s="19" t="str">
        <f>IFERROR(INDEX('Employee Info'!$C$3:$J$200,MATCH(Data7[[#This Row],[Name:]],'Employee Info'!$B$3:$B$200,0),MATCH(Data7[[#Headers],[Other]],'Employee Info'!$C$2:$J$2,0)),"")</f>
        <v/>
      </c>
      <c r="O356" s="19">
        <f>IFERROR((Data7[[#This Row],[Hours:]]*SUM(Data7[[#This Row],[Rate]:[Other]])),"")</f>
        <v>0</v>
      </c>
      <c r="P356" s="7" t="str">
        <f>IF(Data7[[#This Row],[WO'#:]]="","Riley #","WO#")</f>
        <v>Riley #</v>
      </c>
      <c r="Q356" s="7">
        <f>IFERROR(WEEKNUM(Data7[[#This Row],[Date:]]),"")</f>
        <v>11</v>
      </c>
      <c r="R356" s="6">
        <f t="shared" si="15"/>
        <v>45361</v>
      </c>
      <c r="S356" s="6">
        <f>Data7[[#This Row],[Week Start]]+7</f>
        <v>45368</v>
      </c>
      <c r="T356" s="7" t="str">
        <f t="shared" si="16"/>
        <v>3/10/2024 - 3/17/2024</v>
      </c>
      <c r="U356" s="7" t="str">
        <f t="shared" si="17"/>
        <v>Time Card</v>
      </c>
      <c r="V356" s="8" t="str">
        <f>RIGHT(TEXT(Data7[[#This Row],[Date:]],"mmddyyyy"),4)</f>
        <v>2024</v>
      </c>
      <c r="W356" s="8" t="str">
        <f>MID(TEXT(Data7[[#This Row],[Date:]],"mmddyyyy"),3,2)</f>
        <v>13</v>
      </c>
      <c r="X356" s="8" t="str">
        <f>LEFT(TEXT(Data7[[#This Row],[Date:]],"mmddyyyy"),2)</f>
        <v>03</v>
      </c>
      <c r="Y356" s="6">
        <f>DATE(Data7[[#This Row],[Year]],Data7[[#This Row],[Month]],Data7[[#This Row],[Day]])</f>
        <v>45364</v>
      </c>
    </row>
    <row r="357" spans="1:25">
      <c r="A357" s="5">
        <v>45365.50780486111</v>
      </c>
      <c r="B357" s="7" t="s">
        <v>65</v>
      </c>
      <c r="C357" s="6" t="s">
        <v>292</v>
      </c>
      <c r="D357" s="7" t="s">
        <v>291</v>
      </c>
      <c r="E357" s="8">
        <v>8</v>
      </c>
      <c r="G357" s="7" t="s">
        <v>68</v>
      </c>
      <c r="H357" s="7" t="s">
        <v>64</v>
      </c>
      <c r="I357" s="7" t="s">
        <v>44</v>
      </c>
      <c r="J357" s="19" t="str">
        <f>IFERROR(INDEX('Employee Info'!$C$3:$E$200,MATCH(Data7[[#This Row],[Name:]],'Employee Info'!$B$3:$B$200,0),MATCH(Data7[[#This Row],[Hours Type:]],'Employee Info'!$C$2:$E$2,0)),"")</f>
        <v/>
      </c>
      <c r="K357" s="19" t="str">
        <f>IFERROR(INDEX('Employee Info'!$C$3:$J$200,MATCH(Data7[[#This Row],[Name:]],'Employee Info'!$B$3:$B$200,0),MATCH(Data7[[#Headers],[Truck]],'Employee Info'!$C$2:$J$2,0)),"")</f>
        <v/>
      </c>
      <c r="L357" s="19" t="str">
        <f>IFERROR(INDEX('Employee Info'!$C$3:$J$200,MATCH(Data7[[#This Row],[Name:]],'Employee Info'!$B$3:$B$200,0),MATCH(Data7[[#Headers],[Phone]],'Employee Info'!$C$2:$J$2,0)),"")</f>
        <v/>
      </c>
      <c r="M357" s="19" t="str">
        <f>IFERROR(INDEX('Employee Info'!$C$3:$J$200,MATCH(Data7[[#This Row],[Name:]],'Employee Info'!$B$3:$B$200,0),MATCH(Data7[[#Headers],[Tech]],'Employee Info'!$C$2:$J$2,0)),"")</f>
        <v/>
      </c>
      <c r="N357" s="19" t="str">
        <f>IFERROR(INDEX('Employee Info'!$C$3:$J$200,MATCH(Data7[[#This Row],[Name:]],'Employee Info'!$B$3:$B$200,0),MATCH(Data7[[#Headers],[Other]],'Employee Info'!$C$2:$J$2,0)),"")</f>
        <v/>
      </c>
      <c r="O357" s="19">
        <f>IFERROR((Data7[[#This Row],[Hours:]]*SUM(Data7[[#This Row],[Rate]:[Other]])),"")</f>
        <v>0</v>
      </c>
      <c r="P357" s="7" t="str">
        <f>IF(Data7[[#This Row],[WO'#:]]="","Riley #","WO#")</f>
        <v>Riley #</v>
      </c>
      <c r="Q357" s="7">
        <f>IFERROR(WEEKNUM(Data7[[#This Row],[Date:]]),"")</f>
        <v>11</v>
      </c>
      <c r="R357" s="6">
        <f t="shared" si="15"/>
        <v>45361</v>
      </c>
      <c r="S357" s="6">
        <f>Data7[[#This Row],[Week Start]]+7</f>
        <v>45368</v>
      </c>
      <c r="T357" s="7" t="str">
        <f t="shared" si="16"/>
        <v>3/10/2024 - 3/17/2024</v>
      </c>
      <c r="U357" s="7" t="str">
        <f t="shared" si="17"/>
        <v>Time Card</v>
      </c>
      <c r="V357" s="8" t="str">
        <f>RIGHT(TEXT(Data7[[#This Row],[Date:]],"mmddyyyy"),4)</f>
        <v>2024</v>
      </c>
      <c r="W357" s="8" t="str">
        <f>MID(TEXT(Data7[[#This Row],[Date:]],"mmddyyyy"),3,2)</f>
        <v>13</v>
      </c>
      <c r="X357" s="8" t="str">
        <f>LEFT(TEXT(Data7[[#This Row],[Date:]],"mmddyyyy"),2)</f>
        <v>03</v>
      </c>
      <c r="Y357" s="6">
        <f>DATE(Data7[[#This Row],[Year]],Data7[[#This Row],[Month]],Data7[[#This Row],[Day]])</f>
        <v>45364</v>
      </c>
    </row>
    <row r="358" spans="1:25">
      <c r="A358" s="5">
        <v>45392.368039236113</v>
      </c>
      <c r="B358" s="7" t="s">
        <v>76</v>
      </c>
      <c r="C358" s="6" t="s">
        <v>303</v>
      </c>
      <c r="D358" s="7" t="s">
        <v>156</v>
      </c>
      <c r="E358" s="8">
        <v>2</v>
      </c>
      <c r="F358" s="7">
        <v>6984733</v>
      </c>
      <c r="G358" s="7" t="s">
        <v>68</v>
      </c>
      <c r="H358" s="7" t="s">
        <v>69</v>
      </c>
      <c r="I358" s="7" t="s">
        <v>44</v>
      </c>
      <c r="J358" s="19" t="str">
        <f>IFERROR(INDEX('Employee Info'!$C$3:$E$200,MATCH(Data7[[#This Row],[Name:]],'Employee Info'!$B$3:$B$200,0),MATCH(Data7[[#This Row],[Hours Type:]],'Employee Info'!$C$2:$E$2,0)),"")</f>
        <v/>
      </c>
      <c r="K358" s="19" t="str">
        <f>IFERROR(INDEX('Employee Info'!$C$3:$J$200,MATCH(Data7[[#This Row],[Name:]],'Employee Info'!$B$3:$B$200,0),MATCH(Data7[[#Headers],[Truck]],'Employee Info'!$C$2:$J$2,0)),"")</f>
        <v/>
      </c>
      <c r="L358" s="19" t="str">
        <f>IFERROR(INDEX('Employee Info'!$C$3:$J$200,MATCH(Data7[[#This Row],[Name:]],'Employee Info'!$B$3:$B$200,0),MATCH(Data7[[#Headers],[Phone]],'Employee Info'!$C$2:$J$2,0)),"")</f>
        <v/>
      </c>
      <c r="M358" s="19" t="str">
        <f>IFERROR(INDEX('Employee Info'!$C$3:$J$200,MATCH(Data7[[#This Row],[Name:]],'Employee Info'!$B$3:$B$200,0),MATCH(Data7[[#Headers],[Tech]],'Employee Info'!$C$2:$J$2,0)),"")</f>
        <v/>
      </c>
      <c r="N358" s="19" t="str">
        <f>IFERROR(INDEX('Employee Info'!$C$3:$J$200,MATCH(Data7[[#This Row],[Name:]],'Employee Info'!$B$3:$B$200,0),MATCH(Data7[[#Headers],[Other]],'Employee Info'!$C$2:$J$2,0)),"")</f>
        <v/>
      </c>
      <c r="O358" s="19">
        <f>IFERROR((Data7[[#This Row],[Hours:]]*SUM(Data7[[#This Row],[Rate]:[Other]])),"")</f>
        <v>0</v>
      </c>
      <c r="P358" s="7" t="str">
        <f>IF(Data7[[#This Row],[WO'#:]]="","Riley #","WO#")</f>
        <v>WO#</v>
      </c>
      <c r="Q358" s="7">
        <f>IFERROR(WEEKNUM(Data7[[#This Row],[Date:]]),"")</f>
        <v>11</v>
      </c>
      <c r="R358" s="6">
        <f t="shared" si="15"/>
        <v>45361</v>
      </c>
      <c r="S358" s="6">
        <f>Data7[[#This Row],[Week Start]]+7</f>
        <v>45368</v>
      </c>
      <c r="T358" s="7" t="str">
        <f t="shared" si="16"/>
        <v>3/10/2024 - 3/17/2024</v>
      </c>
      <c r="U358" s="7" t="str">
        <f t="shared" si="17"/>
        <v>Time Card</v>
      </c>
      <c r="V358" s="8" t="str">
        <f>RIGHT(TEXT(Data7[[#This Row],[Date:]],"mmddyyyy"),4)</f>
        <v>2024</v>
      </c>
      <c r="W358" s="8" t="str">
        <f>MID(TEXT(Data7[[#This Row],[Date:]],"mmddyyyy"),3,2)</f>
        <v>14</v>
      </c>
      <c r="X358" s="8" t="str">
        <f>LEFT(TEXT(Data7[[#This Row],[Date:]],"mmddyyyy"),2)</f>
        <v>03</v>
      </c>
      <c r="Y358" s="6">
        <f>DATE(Data7[[#This Row],[Year]],Data7[[#This Row],[Month]],Data7[[#This Row],[Day]])</f>
        <v>45365</v>
      </c>
    </row>
    <row r="359" spans="1:25">
      <c r="A359" s="5">
        <v>45365.580372222219</v>
      </c>
      <c r="B359" s="7" t="s">
        <v>31</v>
      </c>
      <c r="C359" s="6" t="s">
        <v>303</v>
      </c>
      <c r="D359" s="7" t="s">
        <v>304</v>
      </c>
      <c r="E359" s="8">
        <v>8</v>
      </c>
      <c r="F359" s="7">
        <v>7054679</v>
      </c>
      <c r="G359" s="7" t="s">
        <v>68</v>
      </c>
      <c r="H359" s="7" t="s">
        <v>69</v>
      </c>
      <c r="I359" s="7" t="s">
        <v>44</v>
      </c>
      <c r="J359" s="19" t="str">
        <f>IFERROR(INDEX('Employee Info'!$C$3:$E$200,MATCH(Data7[[#This Row],[Name:]],'Employee Info'!$B$3:$B$200,0),MATCH(Data7[[#This Row],[Hours Type:]],'Employee Info'!$C$2:$E$2,0)),"")</f>
        <v/>
      </c>
      <c r="K359" s="19" t="str">
        <f>IFERROR(INDEX('Employee Info'!$C$3:$J$200,MATCH(Data7[[#This Row],[Name:]],'Employee Info'!$B$3:$B$200,0),MATCH(Data7[[#Headers],[Truck]],'Employee Info'!$C$2:$J$2,0)),"")</f>
        <v/>
      </c>
      <c r="L359" s="19" t="str">
        <f>IFERROR(INDEX('Employee Info'!$C$3:$J$200,MATCH(Data7[[#This Row],[Name:]],'Employee Info'!$B$3:$B$200,0),MATCH(Data7[[#Headers],[Phone]],'Employee Info'!$C$2:$J$2,0)),"")</f>
        <v/>
      </c>
      <c r="M359" s="19" t="str">
        <f>IFERROR(INDEX('Employee Info'!$C$3:$J$200,MATCH(Data7[[#This Row],[Name:]],'Employee Info'!$B$3:$B$200,0),MATCH(Data7[[#Headers],[Tech]],'Employee Info'!$C$2:$J$2,0)),"")</f>
        <v/>
      </c>
      <c r="N359" s="19" t="str">
        <f>IFERROR(INDEX('Employee Info'!$C$3:$J$200,MATCH(Data7[[#This Row],[Name:]],'Employee Info'!$B$3:$B$200,0),MATCH(Data7[[#Headers],[Other]],'Employee Info'!$C$2:$J$2,0)),"")</f>
        <v/>
      </c>
      <c r="O359" s="19">
        <f>IFERROR((Data7[[#This Row],[Hours:]]*SUM(Data7[[#This Row],[Rate]:[Other]])),"")</f>
        <v>0</v>
      </c>
      <c r="P359" s="7" t="str">
        <f>IF(Data7[[#This Row],[WO'#:]]="","Riley #","WO#")</f>
        <v>WO#</v>
      </c>
      <c r="Q359" s="7">
        <f>IFERROR(WEEKNUM(Data7[[#This Row],[Date:]]),"")</f>
        <v>11</v>
      </c>
      <c r="R359" s="6">
        <f t="shared" si="15"/>
        <v>45361</v>
      </c>
      <c r="S359" s="6">
        <f>Data7[[#This Row],[Week Start]]+7</f>
        <v>45368</v>
      </c>
      <c r="T359" s="7" t="str">
        <f t="shared" si="16"/>
        <v>3/10/2024 - 3/17/2024</v>
      </c>
      <c r="U359" s="7" t="str">
        <f t="shared" si="17"/>
        <v>Time Card</v>
      </c>
      <c r="V359" s="8" t="str">
        <f>RIGHT(TEXT(Data7[[#This Row],[Date:]],"mmddyyyy"),4)</f>
        <v>2024</v>
      </c>
      <c r="W359" s="8" t="str">
        <f>MID(TEXT(Data7[[#This Row],[Date:]],"mmddyyyy"),3,2)</f>
        <v>14</v>
      </c>
      <c r="X359" s="8" t="str">
        <f>LEFT(TEXT(Data7[[#This Row],[Date:]],"mmddyyyy"),2)</f>
        <v>03</v>
      </c>
      <c r="Y359" s="6">
        <f>DATE(Data7[[#This Row],[Year]],Data7[[#This Row],[Month]],Data7[[#This Row],[Day]])</f>
        <v>45365</v>
      </c>
    </row>
    <row r="360" spans="1:25">
      <c r="A360" s="5">
        <v>45366.515461921299</v>
      </c>
      <c r="B360" s="7" t="s">
        <v>66</v>
      </c>
      <c r="C360" s="6" t="s">
        <v>303</v>
      </c>
      <c r="D360" s="7" t="s">
        <v>305</v>
      </c>
      <c r="E360" s="8">
        <v>2</v>
      </c>
      <c r="F360" s="7">
        <v>7054679</v>
      </c>
      <c r="G360" s="7" t="s">
        <v>68</v>
      </c>
      <c r="H360" s="7" t="s">
        <v>69</v>
      </c>
      <c r="I360" s="7" t="s">
        <v>44</v>
      </c>
      <c r="J360" s="19" t="str">
        <f>IFERROR(INDEX('Employee Info'!$C$3:$E$200,MATCH(Data7[[#This Row],[Name:]],'Employee Info'!$B$3:$B$200,0),MATCH(Data7[[#This Row],[Hours Type:]],'Employee Info'!$C$2:$E$2,0)),"")</f>
        <v/>
      </c>
      <c r="K360" s="19" t="str">
        <f>IFERROR(INDEX('Employee Info'!$C$3:$J$200,MATCH(Data7[[#This Row],[Name:]],'Employee Info'!$B$3:$B$200,0),MATCH(Data7[[#Headers],[Truck]],'Employee Info'!$C$2:$J$2,0)),"")</f>
        <v/>
      </c>
      <c r="L360" s="19" t="str">
        <f>IFERROR(INDEX('Employee Info'!$C$3:$J$200,MATCH(Data7[[#This Row],[Name:]],'Employee Info'!$B$3:$B$200,0),MATCH(Data7[[#Headers],[Phone]],'Employee Info'!$C$2:$J$2,0)),"")</f>
        <v/>
      </c>
      <c r="M360" s="19" t="str">
        <f>IFERROR(INDEX('Employee Info'!$C$3:$J$200,MATCH(Data7[[#This Row],[Name:]],'Employee Info'!$B$3:$B$200,0),MATCH(Data7[[#Headers],[Tech]],'Employee Info'!$C$2:$J$2,0)),"")</f>
        <v/>
      </c>
      <c r="N360" s="19" t="str">
        <f>IFERROR(INDEX('Employee Info'!$C$3:$J$200,MATCH(Data7[[#This Row],[Name:]],'Employee Info'!$B$3:$B$200,0),MATCH(Data7[[#Headers],[Other]],'Employee Info'!$C$2:$J$2,0)),"")</f>
        <v/>
      </c>
      <c r="O360" s="19">
        <f>IFERROR((Data7[[#This Row],[Hours:]]*SUM(Data7[[#This Row],[Rate]:[Other]])),"")</f>
        <v>0</v>
      </c>
      <c r="P360" s="7" t="str">
        <f>IF(Data7[[#This Row],[WO'#:]]="","Riley #","WO#")</f>
        <v>WO#</v>
      </c>
      <c r="Q360" s="7">
        <f>IFERROR(WEEKNUM(Data7[[#This Row],[Date:]]),"")</f>
        <v>11</v>
      </c>
      <c r="R360" s="6">
        <f t="shared" si="15"/>
        <v>45361</v>
      </c>
      <c r="S360" s="6">
        <f>Data7[[#This Row],[Week Start]]+7</f>
        <v>45368</v>
      </c>
      <c r="T360" s="7" t="str">
        <f t="shared" si="16"/>
        <v>3/10/2024 - 3/17/2024</v>
      </c>
      <c r="U360" s="7" t="str">
        <f t="shared" si="17"/>
        <v>Time Card</v>
      </c>
      <c r="V360" s="8" t="str">
        <f>RIGHT(TEXT(Data7[[#This Row],[Date:]],"mmddyyyy"),4)</f>
        <v>2024</v>
      </c>
      <c r="W360" s="8" t="str">
        <f>MID(TEXT(Data7[[#This Row],[Date:]],"mmddyyyy"),3,2)</f>
        <v>14</v>
      </c>
      <c r="X360" s="8" t="str">
        <f>LEFT(TEXT(Data7[[#This Row],[Date:]],"mmddyyyy"),2)</f>
        <v>03</v>
      </c>
      <c r="Y360" s="6">
        <f>DATE(Data7[[#This Row],[Year]],Data7[[#This Row],[Month]],Data7[[#This Row],[Day]])</f>
        <v>45365</v>
      </c>
    </row>
    <row r="361" spans="1:25">
      <c r="A361" s="5">
        <v>45366.357838888885</v>
      </c>
      <c r="B361" s="7" t="s">
        <v>65</v>
      </c>
      <c r="C361" s="6" t="s">
        <v>303</v>
      </c>
      <c r="D361" s="7" t="s">
        <v>308</v>
      </c>
      <c r="E361" s="8">
        <v>2</v>
      </c>
      <c r="F361" s="7" t="s">
        <v>68</v>
      </c>
      <c r="G361" s="7" t="s">
        <v>68</v>
      </c>
      <c r="H361" s="7" t="s">
        <v>92</v>
      </c>
      <c r="I361" s="7" t="s">
        <v>44</v>
      </c>
      <c r="J361" s="19" t="str">
        <f>IFERROR(INDEX('Employee Info'!$C$3:$E$200,MATCH(Data7[[#This Row],[Name:]],'Employee Info'!$B$3:$B$200,0),MATCH(Data7[[#This Row],[Hours Type:]],'Employee Info'!$C$2:$E$2,0)),"")</f>
        <v/>
      </c>
      <c r="K361" s="19" t="str">
        <f>IFERROR(INDEX('Employee Info'!$C$3:$J$200,MATCH(Data7[[#This Row],[Name:]],'Employee Info'!$B$3:$B$200,0),MATCH(Data7[[#Headers],[Truck]],'Employee Info'!$C$2:$J$2,0)),"")</f>
        <v/>
      </c>
      <c r="L361" s="19" t="str">
        <f>IFERROR(INDEX('Employee Info'!$C$3:$J$200,MATCH(Data7[[#This Row],[Name:]],'Employee Info'!$B$3:$B$200,0),MATCH(Data7[[#Headers],[Phone]],'Employee Info'!$C$2:$J$2,0)),"")</f>
        <v/>
      </c>
      <c r="M361" s="19" t="str">
        <f>IFERROR(INDEX('Employee Info'!$C$3:$J$200,MATCH(Data7[[#This Row],[Name:]],'Employee Info'!$B$3:$B$200,0),MATCH(Data7[[#Headers],[Tech]],'Employee Info'!$C$2:$J$2,0)),"")</f>
        <v/>
      </c>
      <c r="N361" s="19" t="str">
        <f>IFERROR(INDEX('Employee Info'!$C$3:$J$200,MATCH(Data7[[#This Row],[Name:]],'Employee Info'!$B$3:$B$200,0),MATCH(Data7[[#Headers],[Other]],'Employee Info'!$C$2:$J$2,0)),"")</f>
        <v/>
      </c>
      <c r="O361" s="19">
        <f>IFERROR((Data7[[#This Row],[Hours:]]*SUM(Data7[[#This Row],[Rate]:[Other]])),"")</f>
        <v>0</v>
      </c>
      <c r="P361" s="7" t="str">
        <f>IF(Data7[[#This Row],[WO'#:]]="","Riley #","WO#")</f>
        <v>Riley #</v>
      </c>
      <c r="Q361" s="7">
        <f>IFERROR(WEEKNUM(Data7[[#This Row],[Date:]]),"")</f>
        <v>11</v>
      </c>
      <c r="R361" s="6">
        <f t="shared" si="15"/>
        <v>45361</v>
      </c>
      <c r="S361" s="6">
        <f>Data7[[#This Row],[Week Start]]+7</f>
        <v>45368</v>
      </c>
      <c r="T361" s="7" t="str">
        <f t="shared" si="16"/>
        <v>3/10/2024 - 3/17/2024</v>
      </c>
      <c r="U361" s="7" t="str">
        <f t="shared" si="17"/>
        <v>Time Card</v>
      </c>
      <c r="V361" s="8" t="str">
        <f>RIGHT(TEXT(Data7[[#This Row],[Date:]],"mmddyyyy"),4)</f>
        <v>2024</v>
      </c>
      <c r="W361" s="8" t="str">
        <f>MID(TEXT(Data7[[#This Row],[Date:]],"mmddyyyy"),3,2)</f>
        <v>14</v>
      </c>
      <c r="X361" s="8" t="str">
        <f>LEFT(TEXT(Data7[[#This Row],[Date:]],"mmddyyyy"),2)</f>
        <v>03</v>
      </c>
      <c r="Y361" s="6">
        <f>DATE(Data7[[#This Row],[Year]],Data7[[#This Row],[Month]],Data7[[#This Row],[Day]])</f>
        <v>45365</v>
      </c>
    </row>
    <row r="362" spans="1:25">
      <c r="A362" s="5">
        <v>45365.569568981482</v>
      </c>
      <c r="B362" s="7" t="s">
        <v>35</v>
      </c>
      <c r="C362" s="6" t="s">
        <v>303</v>
      </c>
      <c r="D362" s="7" t="s">
        <v>306</v>
      </c>
      <c r="E362" s="8">
        <v>8</v>
      </c>
      <c r="F362" s="7" t="s">
        <v>68</v>
      </c>
      <c r="G362" s="7" t="s">
        <v>68</v>
      </c>
      <c r="H362" s="7" t="s">
        <v>198</v>
      </c>
      <c r="I362" s="7" t="s">
        <v>44</v>
      </c>
      <c r="J362" s="19" t="str">
        <f>IFERROR(INDEX('Employee Info'!$C$3:$E$200,MATCH(Data7[[#This Row],[Name:]],'Employee Info'!$B$3:$B$200,0),MATCH(Data7[[#This Row],[Hours Type:]],'Employee Info'!$C$2:$E$2,0)),"")</f>
        <v/>
      </c>
      <c r="K362" s="19" t="str">
        <f>IFERROR(INDEX('Employee Info'!$C$3:$J$200,MATCH(Data7[[#This Row],[Name:]],'Employee Info'!$B$3:$B$200,0),MATCH(Data7[[#Headers],[Truck]],'Employee Info'!$C$2:$J$2,0)),"")</f>
        <v/>
      </c>
      <c r="L362" s="19" t="str">
        <f>IFERROR(INDEX('Employee Info'!$C$3:$J$200,MATCH(Data7[[#This Row],[Name:]],'Employee Info'!$B$3:$B$200,0),MATCH(Data7[[#Headers],[Phone]],'Employee Info'!$C$2:$J$2,0)),"")</f>
        <v/>
      </c>
      <c r="M362" s="19" t="str">
        <f>IFERROR(INDEX('Employee Info'!$C$3:$J$200,MATCH(Data7[[#This Row],[Name:]],'Employee Info'!$B$3:$B$200,0),MATCH(Data7[[#Headers],[Tech]],'Employee Info'!$C$2:$J$2,0)),"")</f>
        <v/>
      </c>
      <c r="N362" s="19" t="str">
        <f>IFERROR(INDEX('Employee Info'!$C$3:$J$200,MATCH(Data7[[#This Row],[Name:]],'Employee Info'!$B$3:$B$200,0),MATCH(Data7[[#Headers],[Other]],'Employee Info'!$C$2:$J$2,0)),"")</f>
        <v/>
      </c>
      <c r="O362" s="19">
        <f>IFERROR((Data7[[#This Row],[Hours:]]*SUM(Data7[[#This Row],[Rate]:[Other]])),"")</f>
        <v>0</v>
      </c>
      <c r="P362" s="7" t="str">
        <f>IF(Data7[[#This Row],[WO'#:]]="","Riley #","WO#")</f>
        <v>Riley #</v>
      </c>
      <c r="Q362" s="7">
        <f>IFERROR(WEEKNUM(Data7[[#This Row],[Date:]]),"")</f>
        <v>11</v>
      </c>
      <c r="R362" s="6">
        <f t="shared" si="15"/>
        <v>45361</v>
      </c>
      <c r="S362" s="6">
        <f>Data7[[#This Row],[Week Start]]+7</f>
        <v>45368</v>
      </c>
      <c r="T362" s="7" t="str">
        <f t="shared" si="16"/>
        <v>3/10/2024 - 3/17/2024</v>
      </c>
      <c r="U362" s="7" t="str">
        <f t="shared" si="17"/>
        <v>Time Card</v>
      </c>
      <c r="V362" s="8" t="str">
        <f>RIGHT(TEXT(Data7[[#This Row],[Date:]],"mmddyyyy"),4)</f>
        <v>2024</v>
      </c>
      <c r="W362" s="8" t="str">
        <f>MID(TEXT(Data7[[#This Row],[Date:]],"mmddyyyy"),3,2)</f>
        <v>14</v>
      </c>
      <c r="X362" s="8" t="str">
        <f>LEFT(TEXT(Data7[[#This Row],[Date:]],"mmddyyyy"),2)</f>
        <v>03</v>
      </c>
      <c r="Y362" s="6">
        <f>DATE(Data7[[#This Row],[Year]],Data7[[#This Row],[Month]],Data7[[#This Row],[Day]])</f>
        <v>45365</v>
      </c>
    </row>
    <row r="363" spans="1:25">
      <c r="A363" s="5">
        <v>45366.514273842593</v>
      </c>
      <c r="B363" s="7" t="s">
        <v>66</v>
      </c>
      <c r="C363" s="6" t="s">
        <v>303</v>
      </c>
      <c r="D363" s="7" t="s">
        <v>309</v>
      </c>
      <c r="E363" s="8">
        <v>6</v>
      </c>
      <c r="F363" s="7" t="s">
        <v>68</v>
      </c>
      <c r="G363" s="7" t="s">
        <v>68</v>
      </c>
      <c r="H363" s="7" t="s">
        <v>198</v>
      </c>
      <c r="I363" s="7" t="s">
        <v>44</v>
      </c>
      <c r="J363" s="19" t="str">
        <f>IFERROR(INDEX('Employee Info'!$C$3:$E$200,MATCH(Data7[[#This Row],[Name:]],'Employee Info'!$B$3:$B$200,0),MATCH(Data7[[#This Row],[Hours Type:]],'Employee Info'!$C$2:$E$2,0)),"")</f>
        <v/>
      </c>
      <c r="K363" s="19" t="str">
        <f>IFERROR(INDEX('Employee Info'!$C$3:$J$200,MATCH(Data7[[#This Row],[Name:]],'Employee Info'!$B$3:$B$200,0),MATCH(Data7[[#Headers],[Truck]],'Employee Info'!$C$2:$J$2,0)),"")</f>
        <v/>
      </c>
      <c r="L363" s="19" t="str">
        <f>IFERROR(INDEX('Employee Info'!$C$3:$J$200,MATCH(Data7[[#This Row],[Name:]],'Employee Info'!$B$3:$B$200,0),MATCH(Data7[[#Headers],[Phone]],'Employee Info'!$C$2:$J$2,0)),"")</f>
        <v/>
      </c>
      <c r="M363" s="19" t="str">
        <f>IFERROR(INDEX('Employee Info'!$C$3:$J$200,MATCH(Data7[[#This Row],[Name:]],'Employee Info'!$B$3:$B$200,0),MATCH(Data7[[#Headers],[Tech]],'Employee Info'!$C$2:$J$2,0)),"")</f>
        <v/>
      </c>
      <c r="N363" s="19" t="str">
        <f>IFERROR(INDEX('Employee Info'!$C$3:$J$200,MATCH(Data7[[#This Row],[Name:]],'Employee Info'!$B$3:$B$200,0),MATCH(Data7[[#Headers],[Other]],'Employee Info'!$C$2:$J$2,0)),"")</f>
        <v/>
      </c>
      <c r="O363" s="19">
        <f>IFERROR((Data7[[#This Row],[Hours:]]*SUM(Data7[[#This Row],[Rate]:[Other]])),"")</f>
        <v>0</v>
      </c>
      <c r="P363" s="7" t="str">
        <f>IF(Data7[[#This Row],[WO'#:]]="","Riley #","WO#")</f>
        <v>Riley #</v>
      </c>
      <c r="Q363" s="7">
        <f>IFERROR(WEEKNUM(Data7[[#This Row],[Date:]]),"")</f>
        <v>11</v>
      </c>
      <c r="R363" s="6">
        <f t="shared" si="15"/>
        <v>45361</v>
      </c>
      <c r="S363" s="6">
        <f>Data7[[#This Row],[Week Start]]+7</f>
        <v>45368</v>
      </c>
      <c r="T363" s="7" t="str">
        <f t="shared" si="16"/>
        <v>3/10/2024 - 3/17/2024</v>
      </c>
      <c r="U363" s="7" t="str">
        <f t="shared" si="17"/>
        <v>Time Card</v>
      </c>
      <c r="V363" s="8" t="str">
        <f>RIGHT(TEXT(Data7[[#This Row],[Date:]],"mmddyyyy"),4)</f>
        <v>2024</v>
      </c>
      <c r="W363" s="8" t="str">
        <f>MID(TEXT(Data7[[#This Row],[Date:]],"mmddyyyy"),3,2)</f>
        <v>14</v>
      </c>
      <c r="X363" s="8" t="str">
        <f>LEFT(TEXT(Data7[[#This Row],[Date:]],"mmddyyyy"),2)</f>
        <v>03</v>
      </c>
      <c r="Y363" s="6">
        <f>DATE(Data7[[#This Row],[Year]],Data7[[#This Row],[Month]],Data7[[#This Row],[Day]])</f>
        <v>45365</v>
      </c>
    </row>
    <row r="364" spans="1:25">
      <c r="A364" s="5">
        <v>45366.35682627315</v>
      </c>
      <c r="B364" s="7" t="s">
        <v>65</v>
      </c>
      <c r="C364" s="6" t="s">
        <v>303</v>
      </c>
      <c r="D364" s="7" t="s">
        <v>307</v>
      </c>
      <c r="E364" s="8">
        <v>6</v>
      </c>
      <c r="F364" s="7" t="s">
        <v>68</v>
      </c>
      <c r="G364" s="7" t="s">
        <v>68</v>
      </c>
      <c r="H364" s="7" t="s">
        <v>64</v>
      </c>
      <c r="I364" s="7" t="s">
        <v>44</v>
      </c>
      <c r="J364" s="19" t="str">
        <f>IFERROR(INDEX('Employee Info'!$C$3:$E$200,MATCH(Data7[[#This Row],[Name:]],'Employee Info'!$B$3:$B$200,0),MATCH(Data7[[#This Row],[Hours Type:]],'Employee Info'!$C$2:$E$2,0)),"")</f>
        <v/>
      </c>
      <c r="K364" s="19" t="str">
        <f>IFERROR(INDEX('Employee Info'!$C$3:$J$200,MATCH(Data7[[#This Row],[Name:]],'Employee Info'!$B$3:$B$200,0),MATCH(Data7[[#Headers],[Truck]],'Employee Info'!$C$2:$J$2,0)),"")</f>
        <v/>
      </c>
      <c r="L364" s="19" t="str">
        <f>IFERROR(INDEX('Employee Info'!$C$3:$J$200,MATCH(Data7[[#This Row],[Name:]],'Employee Info'!$B$3:$B$200,0),MATCH(Data7[[#Headers],[Phone]],'Employee Info'!$C$2:$J$2,0)),"")</f>
        <v/>
      </c>
      <c r="M364" s="19" t="str">
        <f>IFERROR(INDEX('Employee Info'!$C$3:$J$200,MATCH(Data7[[#This Row],[Name:]],'Employee Info'!$B$3:$B$200,0),MATCH(Data7[[#Headers],[Tech]],'Employee Info'!$C$2:$J$2,0)),"")</f>
        <v/>
      </c>
      <c r="N364" s="19" t="str">
        <f>IFERROR(INDEX('Employee Info'!$C$3:$J$200,MATCH(Data7[[#This Row],[Name:]],'Employee Info'!$B$3:$B$200,0),MATCH(Data7[[#Headers],[Other]],'Employee Info'!$C$2:$J$2,0)),"")</f>
        <v/>
      </c>
      <c r="O364" s="19">
        <f>IFERROR((Data7[[#This Row],[Hours:]]*SUM(Data7[[#This Row],[Rate]:[Other]])),"")</f>
        <v>0</v>
      </c>
      <c r="P364" s="7" t="str">
        <f>IF(Data7[[#This Row],[WO'#:]]="","Riley #","WO#")</f>
        <v>Riley #</v>
      </c>
      <c r="Q364" s="7">
        <f>IFERROR(WEEKNUM(Data7[[#This Row],[Date:]]),"")</f>
        <v>11</v>
      </c>
      <c r="R364" s="6">
        <f t="shared" si="15"/>
        <v>45361</v>
      </c>
      <c r="S364" s="6">
        <f>Data7[[#This Row],[Week Start]]+7</f>
        <v>45368</v>
      </c>
      <c r="T364" s="7" t="str">
        <f t="shared" si="16"/>
        <v>3/10/2024 - 3/17/2024</v>
      </c>
      <c r="U364" s="7" t="str">
        <f t="shared" si="17"/>
        <v>Time Card</v>
      </c>
      <c r="V364" s="8" t="str">
        <f>RIGHT(TEXT(Data7[[#This Row],[Date:]],"mmddyyyy"),4)</f>
        <v>2024</v>
      </c>
      <c r="W364" s="8" t="str">
        <f>MID(TEXT(Data7[[#This Row],[Date:]],"mmddyyyy"),3,2)</f>
        <v>14</v>
      </c>
      <c r="X364" s="8" t="str">
        <f>LEFT(TEXT(Data7[[#This Row],[Date:]],"mmddyyyy"),2)</f>
        <v>03</v>
      </c>
      <c r="Y364" s="6">
        <f>DATE(Data7[[#This Row],[Year]],Data7[[#This Row],[Month]],Data7[[#This Row],[Day]])</f>
        <v>45365</v>
      </c>
    </row>
    <row r="365" spans="1:25">
      <c r="A365" s="5">
        <v>45366.517296064812</v>
      </c>
      <c r="B365" s="7" t="s">
        <v>66</v>
      </c>
      <c r="C365" s="6" t="s">
        <v>310</v>
      </c>
      <c r="D365" s="7" t="s">
        <v>311</v>
      </c>
      <c r="E365" s="8">
        <v>3</v>
      </c>
      <c r="F365" s="7">
        <v>6984733</v>
      </c>
      <c r="G365" s="7" t="s">
        <v>68</v>
      </c>
      <c r="H365" s="7" t="s">
        <v>69</v>
      </c>
      <c r="I365" s="7" t="s">
        <v>44</v>
      </c>
      <c r="J365" s="19" t="str">
        <f>IFERROR(INDEX('Employee Info'!$C$3:$E$200,MATCH(Data7[[#This Row],[Name:]],'Employee Info'!$B$3:$B$200,0),MATCH(Data7[[#This Row],[Hours Type:]],'Employee Info'!$C$2:$E$2,0)),"")</f>
        <v/>
      </c>
      <c r="K365" s="19" t="str">
        <f>IFERROR(INDEX('Employee Info'!$C$3:$J$200,MATCH(Data7[[#This Row],[Name:]],'Employee Info'!$B$3:$B$200,0),MATCH(Data7[[#Headers],[Truck]],'Employee Info'!$C$2:$J$2,0)),"")</f>
        <v/>
      </c>
      <c r="L365" s="19" t="str">
        <f>IFERROR(INDEX('Employee Info'!$C$3:$J$200,MATCH(Data7[[#This Row],[Name:]],'Employee Info'!$B$3:$B$200,0),MATCH(Data7[[#Headers],[Phone]],'Employee Info'!$C$2:$J$2,0)),"")</f>
        <v/>
      </c>
      <c r="M365" s="19" t="str">
        <f>IFERROR(INDEX('Employee Info'!$C$3:$J$200,MATCH(Data7[[#This Row],[Name:]],'Employee Info'!$B$3:$B$200,0),MATCH(Data7[[#Headers],[Tech]],'Employee Info'!$C$2:$J$2,0)),"")</f>
        <v/>
      </c>
      <c r="N365" s="19" t="str">
        <f>IFERROR(INDEX('Employee Info'!$C$3:$J$200,MATCH(Data7[[#This Row],[Name:]],'Employee Info'!$B$3:$B$200,0),MATCH(Data7[[#Headers],[Other]],'Employee Info'!$C$2:$J$2,0)),"")</f>
        <v/>
      </c>
      <c r="O365" s="19">
        <f>IFERROR((Data7[[#This Row],[Hours:]]*SUM(Data7[[#This Row],[Rate]:[Other]])),"")</f>
        <v>0</v>
      </c>
      <c r="P365" s="7" t="str">
        <f>IF(Data7[[#This Row],[WO'#:]]="","Riley #","WO#")</f>
        <v>WO#</v>
      </c>
      <c r="Q365" s="7">
        <f>IFERROR(WEEKNUM(Data7[[#This Row],[Date:]]),"")</f>
        <v>11</v>
      </c>
      <c r="R365" s="6">
        <f t="shared" si="15"/>
        <v>45361</v>
      </c>
      <c r="S365" s="6">
        <f>Data7[[#This Row],[Week Start]]+7</f>
        <v>45368</v>
      </c>
      <c r="T365" s="7" t="str">
        <f t="shared" si="16"/>
        <v>3/10/2024 - 3/17/2024</v>
      </c>
      <c r="U365" s="7" t="str">
        <f t="shared" si="17"/>
        <v>Time Card</v>
      </c>
      <c r="V365" s="8" t="str">
        <f>RIGHT(TEXT(Data7[[#This Row],[Date:]],"mmddyyyy"),4)</f>
        <v>2024</v>
      </c>
      <c r="W365" s="8" t="str">
        <f>MID(TEXT(Data7[[#This Row],[Date:]],"mmddyyyy"),3,2)</f>
        <v>15</v>
      </c>
      <c r="X365" s="8" t="str">
        <f>LEFT(TEXT(Data7[[#This Row],[Date:]],"mmddyyyy"),2)</f>
        <v>03</v>
      </c>
      <c r="Y365" s="6">
        <f>DATE(Data7[[#This Row],[Year]],Data7[[#This Row],[Month]],Data7[[#This Row],[Day]])</f>
        <v>45366</v>
      </c>
    </row>
    <row r="366" spans="1:25">
      <c r="A366" s="5">
        <v>45366.518592939814</v>
      </c>
      <c r="B366" s="7" t="s">
        <v>66</v>
      </c>
      <c r="C366" s="6" t="s">
        <v>310</v>
      </c>
      <c r="D366" s="7" t="s">
        <v>312</v>
      </c>
      <c r="E366" s="8">
        <v>2</v>
      </c>
      <c r="F366" s="7">
        <v>6984733</v>
      </c>
      <c r="G366" s="7" t="s">
        <v>68</v>
      </c>
      <c r="H366" s="7" t="s">
        <v>69</v>
      </c>
      <c r="I366" s="7" t="s">
        <v>44</v>
      </c>
      <c r="J366" s="19" t="str">
        <f>IFERROR(INDEX('Employee Info'!$C$3:$E$200,MATCH(Data7[[#This Row],[Name:]],'Employee Info'!$B$3:$B$200,0),MATCH(Data7[[#This Row],[Hours Type:]],'Employee Info'!$C$2:$E$2,0)),"")</f>
        <v/>
      </c>
      <c r="K366" s="19" t="str">
        <f>IFERROR(INDEX('Employee Info'!$C$3:$J$200,MATCH(Data7[[#This Row],[Name:]],'Employee Info'!$B$3:$B$200,0),MATCH(Data7[[#Headers],[Truck]],'Employee Info'!$C$2:$J$2,0)),"")</f>
        <v/>
      </c>
      <c r="L366" s="19" t="str">
        <f>IFERROR(INDEX('Employee Info'!$C$3:$J$200,MATCH(Data7[[#This Row],[Name:]],'Employee Info'!$B$3:$B$200,0),MATCH(Data7[[#Headers],[Phone]],'Employee Info'!$C$2:$J$2,0)),"")</f>
        <v/>
      </c>
      <c r="M366" s="19" t="str">
        <f>IFERROR(INDEX('Employee Info'!$C$3:$J$200,MATCH(Data7[[#This Row],[Name:]],'Employee Info'!$B$3:$B$200,0),MATCH(Data7[[#Headers],[Tech]],'Employee Info'!$C$2:$J$2,0)),"")</f>
        <v/>
      </c>
      <c r="N366" s="19" t="str">
        <f>IFERROR(INDEX('Employee Info'!$C$3:$J$200,MATCH(Data7[[#This Row],[Name:]],'Employee Info'!$B$3:$B$200,0),MATCH(Data7[[#Headers],[Other]],'Employee Info'!$C$2:$J$2,0)),"")</f>
        <v/>
      </c>
      <c r="O366" s="19">
        <f>IFERROR((Data7[[#This Row],[Hours:]]*SUM(Data7[[#This Row],[Rate]:[Other]])),"")</f>
        <v>0</v>
      </c>
      <c r="P366" s="7" t="str">
        <f>IF(Data7[[#This Row],[WO'#:]]="","Riley #","WO#")</f>
        <v>WO#</v>
      </c>
      <c r="Q366" s="7">
        <f>IFERROR(WEEKNUM(Data7[[#This Row],[Date:]]),"")</f>
        <v>11</v>
      </c>
      <c r="R366" s="6">
        <f t="shared" si="15"/>
        <v>45361</v>
      </c>
      <c r="S366" s="6">
        <f>Data7[[#This Row],[Week Start]]+7</f>
        <v>45368</v>
      </c>
      <c r="T366" s="7" t="str">
        <f t="shared" si="16"/>
        <v>3/10/2024 - 3/17/2024</v>
      </c>
      <c r="U366" s="7" t="str">
        <f t="shared" si="17"/>
        <v>Time Card</v>
      </c>
      <c r="V366" s="8" t="str">
        <f>RIGHT(TEXT(Data7[[#This Row],[Date:]],"mmddyyyy"),4)</f>
        <v>2024</v>
      </c>
      <c r="W366" s="8" t="str">
        <f>MID(TEXT(Data7[[#This Row],[Date:]],"mmddyyyy"),3,2)</f>
        <v>15</v>
      </c>
      <c r="X366" s="8" t="str">
        <f>LEFT(TEXT(Data7[[#This Row],[Date:]],"mmddyyyy"),2)</f>
        <v>03</v>
      </c>
      <c r="Y366" s="6">
        <f>DATE(Data7[[#This Row],[Year]],Data7[[#This Row],[Month]],Data7[[#This Row],[Day]])</f>
        <v>45366</v>
      </c>
    </row>
    <row r="367" spans="1:25">
      <c r="A367" s="5">
        <v>45392.368106018519</v>
      </c>
      <c r="B367" s="7" t="s">
        <v>76</v>
      </c>
      <c r="C367" s="6" t="s">
        <v>310</v>
      </c>
      <c r="D367" s="7" t="s">
        <v>156</v>
      </c>
      <c r="E367" s="8">
        <v>2</v>
      </c>
      <c r="F367" s="7">
        <v>6984733</v>
      </c>
      <c r="G367" s="7" t="s">
        <v>68</v>
      </c>
      <c r="H367" s="7" t="s">
        <v>69</v>
      </c>
      <c r="I367" s="7" t="s">
        <v>44</v>
      </c>
      <c r="J367" s="19" t="str">
        <f>IFERROR(INDEX('Employee Info'!$C$3:$E$200,MATCH(Data7[[#This Row],[Name:]],'Employee Info'!$B$3:$B$200,0),MATCH(Data7[[#This Row],[Hours Type:]],'Employee Info'!$C$2:$E$2,0)),"")</f>
        <v/>
      </c>
      <c r="K367" s="19" t="str">
        <f>IFERROR(INDEX('Employee Info'!$C$3:$J$200,MATCH(Data7[[#This Row],[Name:]],'Employee Info'!$B$3:$B$200,0),MATCH(Data7[[#Headers],[Truck]],'Employee Info'!$C$2:$J$2,0)),"")</f>
        <v/>
      </c>
      <c r="L367" s="19" t="str">
        <f>IFERROR(INDEX('Employee Info'!$C$3:$J$200,MATCH(Data7[[#This Row],[Name:]],'Employee Info'!$B$3:$B$200,0),MATCH(Data7[[#Headers],[Phone]],'Employee Info'!$C$2:$J$2,0)),"")</f>
        <v/>
      </c>
      <c r="M367" s="19" t="str">
        <f>IFERROR(INDEX('Employee Info'!$C$3:$J$200,MATCH(Data7[[#This Row],[Name:]],'Employee Info'!$B$3:$B$200,0),MATCH(Data7[[#Headers],[Tech]],'Employee Info'!$C$2:$J$2,0)),"")</f>
        <v/>
      </c>
      <c r="N367" s="19" t="str">
        <f>IFERROR(INDEX('Employee Info'!$C$3:$J$200,MATCH(Data7[[#This Row],[Name:]],'Employee Info'!$B$3:$B$200,0),MATCH(Data7[[#Headers],[Other]],'Employee Info'!$C$2:$J$2,0)),"")</f>
        <v/>
      </c>
      <c r="O367" s="19">
        <f>IFERROR((Data7[[#This Row],[Hours:]]*SUM(Data7[[#This Row],[Rate]:[Other]])),"")</f>
        <v>0</v>
      </c>
      <c r="P367" s="7" t="str">
        <f>IF(Data7[[#This Row],[WO'#:]]="","Riley #","WO#")</f>
        <v>WO#</v>
      </c>
      <c r="Q367" s="7">
        <f>IFERROR(WEEKNUM(Data7[[#This Row],[Date:]]),"")</f>
        <v>11</v>
      </c>
      <c r="R367" s="6">
        <f t="shared" si="15"/>
        <v>45361</v>
      </c>
      <c r="S367" s="6">
        <f>Data7[[#This Row],[Week Start]]+7</f>
        <v>45368</v>
      </c>
      <c r="T367" s="7" t="str">
        <f t="shared" si="16"/>
        <v>3/10/2024 - 3/17/2024</v>
      </c>
      <c r="U367" s="7" t="str">
        <f t="shared" si="17"/>
        <v>Time Card</v>
      </c>
      <c r="V367" s="8" t="str">
        <f>RIGHT(TEXT(Data7[[#This Row],[Date:]],"mmddyyyy"),4)</f>
        <v>2024</v>
      </c>
      <c r="W367" s="8" t="str">
        <f>MID(TEXT(Data7[[#This Row],[Date:]],"mmddyyyy"),3,2)</f>
        <v>15</v>
      </c>
      <c r="X367" s="8" t="str">
        <f>LEFT(TEXT(Data7[[#This Row],[Date:]],"mmddyyyy"),2)</f>
        <v>03</v>
      </c>
      <c r="Y367" s="6">
        <f>DATE(Data7[[#This Row],[Year]],Data7[[#This Row],[Month]],Data7[[#This Row],[Day]])</f>
        <v>45366</v>
      </c>
    </row>
    <row r="368" spans="1:25">
      <c r="A368" s="5">
        <v>45366.565639236112</v>
      </c>
      <c r="B368" s="7" t="s">
        <v>31</v>
      </c>
      <c r="C368" s="6" t="s">
        <v>310</v>
      </c>
      <c r="D368" s="7" t="s">
        <v>280</v>
      </c>
      <c r="E368" s="8">
        <v>1</v>
      </c>
      <c r="F368" s="7" t="s">
        <v>68</v>
      </c>
      <c r="G368" s="7" t="s">
        <v>68</v>
      </c>
      <c r="H368" s="7" t="s">
        <v>92</v>
      </c>
      <c r="I368" s="7" t="s">
        <v>44</v>
      </c>
      <c r="J368" s="19" t="str">
        <f>IFERROR(INDEX('Employee Info'!$C$3:$E$200,MATCH(Data7[[#This Row],[Name:]],'Employee Info'!$B$3:$B$200,0),MATCH(Data7[[#This Row],[Hours Type:]],'Employee Info'!$C$2:$E$2,0)),"")</f>
        <v/>
      </c>
      <c r="K368" s="19" t="str">
        <f>IFERROR(INDEX('Employee Info'!$C$3:$J$200,MATCH(Data7[[#This Row],[Name:]],'Employee Info'!$B$3:$B$200,0),MATCH(Data7[[#Headers],[Truck]],'Employee Info'!$C$2:$J$2,0)),"")</f>
        <v/>
      </c>
      <c r="L368" s="19" t="str">
        <f>IFERROR(INDEX('Employee Info'!$C$3:$J$200,MATCH(Data7[[#This Row],[Name:]],'Employee Info'!$B$3:$B$200,0),MATCH(Data7[[#Headers],[Phone]],'Employee Info'!$C$2:$J$2,0)),"")</f>
        <v/>
      </c>
      <c r="M368" s="19" t="str">
        <f>IFERROR(INDEX('Employee Info'!$C$3:$J$200,MATCH(Data7[[#This Row],[Name:]],'Employee Info'!$B$3:$B$200,0),MATCH(Data7[[#Headers],[Tech]],'Employee Info'!$C$2:$J$2,0)),"")</f>
        <v/>
      </c>
      <c r="N368" s="19" t="str">
        <f>IFERROR(INDEX('Employee Info'!$C$3:$J$200,MATCH(Data7[[#This Row],[Name:]],'Employee Info'!$B$3:$B$200,0),MATCH(Data7[[#Headers],[Other]],'Employee Info'!$C$2:$J$2,0)),"")</f>
        <v/>
      </c>
      <c r="O368" s="19">
        <f>IFERROR((Data7[[#This Row],[Hours:]]*SUM(Data7[[#This Row],[Rate]:[Other]])),"")</f>
        <v>0</v>
      </c>
      <c r="P368" s="7" t="str">
        <f>IF(Data7[[#This Row],[WO'#:]]="","Riley #","WO#")</f>
        <v>Riley #</v>
      </c>
      <c r="Q368" s="7">
        <f>IFERROR(WEEKNUM(Data7[[#This Row],[Date:]]),"")</f>
        <v>11</v>
      </c>
      <c r="R368" s="6">
        <f t="shared" si="15"/>
        <v>45361</v>
      </c>
      <c r="S368" s="6">
        <f>Data7[[#This Row],[Week Start]]+7</f>
        <v>45368</v>
      </c>
      <c r="T368" s="7" t="str">
        <f t="shared" si="16"/>
        <v>3/10/2024 - 3/17/2024</v>
      </c>
      <c r="U368" s="7" t="str">
        <f t="shared" si="17"/>
        <v>Time Card</v>
      </c>
      <c r="V368" s="8" t="str">
        <f>RIGHT(TEXT(Data7[[#This Row],[Date:]],"mmddyyyy"),4)</f>
        <v>2024</v>
      </c>
      <c r="W368" s="8" t="str">
        <f>MID(TEXT(Data7[[#This Row],[Date:]],"mmddyyyy"),3,2)</f>
        <v>15</v>
      </c>
      <c r="X368" s="8" t="str">
        <f>LEFT(TEXT(Data7[[#This Row],[Date:]],"mmddyyyy"),2)</f>
        <v>03</v>
      </c>
      <c r="Y368" s="6">
        <f>DATE(Data7[[#This Row],[Year]],Data7[[#This Row],[Month]],Data7[[#This Row],[Day]])</f>
        <v>45366</v>
      </c>
    </row>
    <row r="369" spans="1:25">
      <c r="A369" s="5">
        <v>45366.514573379631</v>
      </c>
      <c r="B369" s="7" t="s">
        <v>66</v>
      </c>
      <c r="C369" s="6" t="s">
        <v>310</v>
      </c>
      <c r="D369" s="7" t="s">
        <v>309</v>
      </c>
      <c r="E369" s="8">
        <v>3</v>
      </c>
      <c r="F369" s="7" t="s">
        <v>68</v>
      </c>
      <c r="G369" s="7" t="s">
        <v>68</v>
      </c>
      <c r="H369" s="7" t="s">
        <v>198</v>
      </c>
      <c r="I369" s="7" t="s">
        <v>44</v>
      </c>
      <c r="J369" s="19" t="str">
        <f>IFERROR(INDEX('Employee Info'!$C$3:$E$200,MATCH(Data7[[#This Row],[Name:]],'Employee Info'!$B$3:$B$200,0),MATCH(Data7[[#This Row],[Hours Type:]],'Employee Info'!$C$2:$E$2,0)),"")</f>
        <v/>
      </c>
      <c r="K369" s="19" t="str">
        <f>IFERROR(INDEX('Employee Info'!$C$3:$J$200,MATCH(Data7[[#This Row],[Name:]],'Employee Info'!$B$3:$B$200,0),MATCH(Data7[[#Headers],[Truck]],'Employee Info'!$C$2:$J$2,0)),"")</f>
        <v/>
      </c>
      <c r="L369" s="19" t="str">
        <f>IFERROR(INDEX('Employee Info'!$C$3:$J$200,MATCH(Data7[[#This Row],[Name:]],'Employee Info'!$B$3:$B$200,0),MATCH(Data7[[#Headers],[Phone]],'Employee Info'!$C$2:$J$2,0)),"")</f>
        <v/>
      </c>
      <c r="M369" s="19" t="str">
        <f>IFERROR(INDEX('Employee Info'!$C$3:$J$200,MATCH(Data7[[#This Row],[Name:]],'Employee Info'!$B$3:$B$200,0),MATCH(Data7[[#Headers],[Tech]],'Employee Info'!$C$2:$J$2,0)),"")</f>
        <v/>
      </c>
      <c r="N369" s="19" t="str">
        <f>IFERROR(INDEX('Employee Info'!$C$3:$J$200,MATCH(Data7[[#This Row],[Name:]],'Employee Info'!$B$3:$B$200,0),MATCH(Data7[[#Headers],[Other]],'Employee Info'!$C$2:$J$2,0)),"")</f>
        <v/>
      </c>
      <c r="O369" s="19">
        <f>IFERROR((Data7[[#This Row],[Hours:]]*SUM(Data7[[#This Row],[Rate]:[Other]])),"")</f>
        <v>0</v>
      </c>
      <c r="P369" s="7" t="str">
        <f>IF(Data7[[#This Row],[WO'#:]]="","Riley #","WO#")</f>
        <v>Riley #</v>
      </c>
      <c r="Q369" s="7">
        <f>IFERROR(WEEKNUM(Data7[[#This Row],[Date:]]),"")</f>
        <v>11</v>
      </c>
      <c r="R369" s="6">
        <f t="shared" si="15"/>
        <v>45361</v>
      </c>
      <c r="S369" s="6">
        <f>Data7[[#This Row],[Week Start]]+7</f>
        <v>45368</v>
      </c>
      <c r="T369" s="7" t="str">
        <f t="shared" si="16"/>
        <v>3/10/2024 - 3/17/2024</v>
      </c>
      <c r="U369" s="7" t="str">
        <f t="shared" si="17"/>
        <v>Time Card</v>
      </c>
      <c r="V369" s="8" t="str">
        <f>RIGHT(TEXT(Data7[[#This Row],[Date:]],"mmddyyyy"),4)</f>
        <v>2024</v>
      </c>
      <c r="W369" s="8" t="str">
        <f>MID(TEXT(Data7[[#This Row],[Date:]],"mmddyyyy"),3,2)</f>
        <v>15</v>
      </c>
      <c r="X369" s="8" t="str">
        <f>LEFT(TEXT(Data7[[#This Row],[Date:]],"mmddyyyy"),2)</f>
        <v>03</v>
      </c>
      <c r="Y369" s="6">
        <f>DATE(Data7[[#This Row],[Year]],Data7[[#This Row],[Month]],Data7[[#This Row],[Day]])</f>
        <v>45366</v>
      </c>
    </row>
    <row r="370" spans="1:25">
      <c r="A370" s="5">
        <v>45366.565008217593</v>
      </c>
      <c r="B370" s="7" t="s">
        <v>31</v>
      </c>
      <c r="C370" s="6" t="s">
        <v>310</v>
      </c>
      <c r="D370" s="7" t="s">
        <v>314</v>
      </c>
      <c r="E370" s="8">
        <v>5</v>
      </c>
      <c r="F370" s="7" t="s">
        <v>68</v>
      </c>
      <c r="G370" s="7" t="s">
        <v>68</v>
      </c>
      <c r="H370" s="7" t="s">
        <v>198</v>
      </c>
      <c r="I370" s="7" t="s">
        <v>44</v>
      </c>
      <c r="J370" s="19" t="str">
        <f>IFERROR(INDEX('Employee Info'!$C$3:$E$200,MATCH(Data7[[#This Row],[Name:]],'Employee Info'!$B$3:$B$200,0),MATCH(Data7[[#This Row],[Hours Type:]],'Employee Info'!$C$2:$E$2,0)),"")</f>
        <v/>
      </c>
      <c r="K370" s="19" t="str">
        <f>IFERROR(INDEX('Employee Info'!$C$3:$J$200,MATCH(Data7[[#This Row],[Name:]],'Employee Info'!$B$3:$B$200,0),MATCH(Data7[[#Headers],[Truck]],'Employee Info'!$C$2:$J$2,0)),"")</f>
        <v/>
      </c>
      <c r="L370" s="19" t="str">
        <f>IFERROR(INDEX('Employee Info'!$C$3:$J$200,MATCH(Data7[[#This Row],[Name:]],'Employee Info'!$B$3:$B$200,0),MATCH(Data7[[#Headers],[Phone]],'Employee Info'!$C$2:$J$2,0)),"")</f>
        <v/>
      </c>
      <c r="M370" s="19" t="str">
        <f>IFERROR(INDEX('Employee Info'!$C$3:$J$200,MATCH(Data7[[#This Row],[Name:]],'Employee Info'!$B$3:$B$200,0),MATCH(Data7[[#Headers],[Tech]],'Employee Info'!$C$2:$J$2,0)),"")</f>
        <v/>
      </c>
      <c r="N370" s="19" t="str">
        <f>IFERROR(INDEX('Employee Info'!$C$3:$J$200,MATCH(Data7[[#This Row],[Name:]],'Employee Info'!$B$3:$B$200,0),MATCH(Data7[[#Headers],[Other]],'Employee Info'!$C$2:$J$2,0)),"")</f>
        <v/>
      </c>
      <c r="O370" s="19">
        <f>IFERROR((Data7[[#This Row],[Hours:]]*SUM(Data7[[#This Row],[Rate]:[Other]])),"")</f>
        <v>0</v>
      </c>
      <c r="P370" s="7" t="str">
        <f>IF(Data7[[#This Row],[WO'#:]]="","Riley #","WO#")</f>
        <v>Riley #</v>
      </c>
      <c r="Q370" s="7">
        <f>IFERROR(WEEKNUM(Data7[[#This Row],[Date:]]),"")</f>
        <v>11</v>
      </c>
      <c r="R370" s="6">
        <f t="shared" si="15"/>
        <v>45361</v>
      </c>
      <c r="S370" s="6">
        <f>Data7[[#This Row],[Week Start]]+7</f>
        <v>45368</v>
      </c>
      <c r="T370" s="7" t="str">
        <f t="shared" si="16"/>
        <v>3/10/2024 - 3/17/2024</v>
      </c>
      <c r="U370" s="7" t="str">
        <f t="shared" si="17"/>
        <v>Time Card</v>
      </c>
      <c r="V370" s="8" t="str">
        <f>RIGHT(TEXT(Data7[[#This Row],[Date:]],"mmddyyyy"),4)</f>
        <v>2024</v>
      </c>
      <c r="W370" s="8" t="str">
        <f>MID(TEXT(Data7[[#This Row],[Date:]],"mmddyyyy"),3,2)</f>
        <v>15</v>
      </c>
      <c r="X370" s="8" t="str">
        <f>LEFT(TEXT(Data7[[#This Row],[Date:]],"mmddyyyy"),2)</f>
        <v>03</v>
      </c>
      <c r="Y370" s="6">
        <f>DATE(Data7[[#This Row],[Year]],Data7[[#This Row],[Month]],Data7[[#This Row],[Day]])</f>
        <v>45366</v>
      </c>
    </row>
    <row r="371" spans="1:25">
      <c r="A371" s="5">
        <v>45366.358890856478</v>
      </c>
      <c r="B371" s="7" t="s">
        <v>65</v>
      </c>
      <c r="C371" s="6" t="s">
        <v>310</v>
      </c>
      <c r="D371" s="7" t="s">
        <v>313</v>
      </c>
      <c r="E371" s="8">
        <v>8</v>
      </c>
      <c r="F371" s="7" t="s">
        <v>68</v>
      </c>
      <c r="G371" s="7" t="s">
        <v>68</v>
      </c>
      <c r="H371" s="7" t="s">
        <v>64</v>
      </c>
      <c r="I371" s="7" t="s">
        <v>44</v>
      </c>
      <c r="J371" s="19" t="str">
        <f>IFERROR(INDEX('Employee Info'!$C$3:$E$200,MATCH(Data7[[#This Row],[Name:]],'Employee Info'!$B$3:$B$200,0),MATCH(Data7[[#This Row],[Hours Type:]],'Employee Info'!$C$2:$E$2,0)),"")</f>
        <v/>
      </c>
      <c r="K371" s="19" t="str">
        <f>IFERROR(INDEX('Employee Info'!$C$3:$J$200,MATCH(Data7[[#This Row],[Name:]],'Employee Info'!$B$3:$B$200,0),MATCH(Data7[[#Headers],[Truck]],'Employee Info'!$C$2:$J$2,0)),"")</f>
        <v/>
      </c>
      <c r="L371" s="19" t="str">
        <f>IFERROR(INDEX('Employee Info'!$C$3:$J$200,MATCH(Data7[[#This Row],[Name:]],'Employee Info'!$B$3:$B$200,0),MATCH(Data7[[#Headers],[Phone]],'Employee Info'!$C$2:$J$2,0)),"")</f>
        <v/>
      </c>
      <c r="M371" s="19" t="str">
        <f>IFERROR(INDEX('Employee Info'!$C$3:$J$200,MATCH(Data7[[#This Row],[Name:]],'Employee Info'!$B$3:$B$200,0),MATCH(Data7[[#Headers],[Tech]],'Employee Info'!$C$2:$J$2,0)),"")</f>
        <v/>
      </c>
      <c r="N371" s="19" t="str">
        <f>IFERROR(INDEX('Employee Info'!$C$3:$J$200,MATCH(Data7[[#This Row],[Name:]],'Employee Info'!$B$3:$B$200,0),MATCH(Data7[[#Headers],[Other]],'Employee Info'!$C$2:$J$2,0)),"")</f>
        <v/>
      </c>
      <c r="O371" s="19">
        <f>IFERROR((Data7[[#This Row],[Hours:]]*SUM(Data7[[#This Row],[Rate]:[Other]])),"")</f>
        <v>0</v>
      </c>
      <c r="P371" s="7" t="str">
        <f>IF(Data7[[#This Row],[WO'#:]]="","Riley #","WO#")</f>
        <v>Riley #</v>
      </c>
      <c r="Q371" s="7">
        <f>IFERROR(WEEKNUM(Data7[[#This Row],[Date:]]),"")</f>
        <v>11</v>
      </c>
      <c r="R371" s="6">
        <f t="shared" si="15"/>
        <v>45361</v>
      </c>
      <c r="S371" s="6">
        <f>Data7[[#This Row],[Week Start]]+7</f>
        <v>45368</v>
      </c>
      <c r="T371" s="7" t="str">
        <f t="shared" si="16"/>
        <v>3/10/2024 - 3/17/2024</v>
      </c>
      <c r="U371" s="7" t="str">
        <f t="shared" si="17"/>
        <v>Time Card</v>
      </c>
      <c r="V371" s="8" t="str">
        <f>RIGHT(TEXT(Data7[[#This Row],[Date:]],"mmddyyyy"),4)</f>
        <v>2024</v>
      </c>
      <c r="W371" s="8" t="str">
        <f>MID(TEXT(Data7[[#This Row],[Date:]],"mmddyyyy"),3,2)</f>
        <v>15</v>
      </c>
      <c r="X371" s="8" t="str">
        <f>LEFT(TEXT(Data7[[#This Row],[Date:]],"mmddyyyy"),2)</f>
        <v>03</v>
      </c>
      <c r="Y371" s="6">
        <f>DATE(Data7[[#This Row],[Year]],Data7[[#This Row],[Month]],Data7[[#This Row],[Day]])</f>
        <v>45366</v>
      </c>
    </row>
    <row r="372" spans="1:25">
      <c r="A372" s="5">
        <v>45366.56610196759</v>
      </c>
      <c r="B372" s="7" t="s">
        <v>31</v>
      </c>
      <c r="C372" s="6" t="s">
        <v>310</v>
      </c>
      <c r="D372" s="7" t="s">
        <v>315</v>
      </c>
      <c r="E372" s="8">
        <v>2</v>
      </c>
      <c r="F372" s="7" t="s">
        <v>68</v>
      </c>
      <c r="G372" s="7" t="s">
        <v>68</v>
      </c>
      <c r="H372" s="7" t="s">
        <v>59</v>
      </c>
      <c r="I372" s="7" t="s">
        <v>44</v>
      </c>
      <c r="J372" s="19" t="str">
        <f>IFERROR(INDEX('Employee Info'!$C$3:$E$200,MATCH(Data7[[#This Row],[Name:]],'Employee Info'!$B$3:$B$200,0),MATCH(Data7[[#This Row],[Hours Type:]],'Employee Info'!$C$2:$E$2,0)),"")</f>
        <v/>
      </c>
      <c r="K372" s="19" t="str">
        <f>IFERROR(INDEX('Employee Info'!$C$3:$J$200,MATCH(Data7[[#This Row],[Name:]],'Employee Info'!$B$3:$B$200,0),MATCH(Data7[[#Headers],[Truck]],'Employee Info'!$C$2:$J$2,0)),"")</f>
        <v/>
      </c>
      <c r="L372" s="19" t="str">
        <f>IFERROR(INDEX('Employee Info'!$C$3:$J$200,MATCH(Data7[[#This Row],[Name:]],'Employee Info'!$B$3:$B$200,0),MATCH(Data7[[#Headers],[Phone]],'Employee Info'!$C$2:$J$2,0)),"")</f>
        <v/>
      </c>
      <c r="M372" s="19" t="str">
        <f>IFERROR(INDEX('Employee Info'!$C$3:$J$200,MATCH(Data7[[#This Row],[Name:]],'Employee Info'!$B$3:$B$200,0),MATCH(Data7[[#Headers],[Tech]],'Employee Info'!$C$2:$J$2,0)),"")</f>
        <v/>
      </c>
      <c r="N372" s="19" t="str">
        <f>IFERROR(INDEX('Employee Info'!$C$3:$J$200,MATCH(Data7[[#This Row],[Name:]],'Employee Info'!$B$3:$B$200,0),MATCH(Data7[[#Headers],[Other]],'Employee Info'!$C$2:$J$2,0)),"")</f>
        <v/>
      </c>
      <c r="O372" s="19">
        <f>IFERROR((Data7[[#This Row],[Hours:]]*SUM(Data7[[#This Row],[Rate]:[Other]])),"")</f>
        <v>0</v>
      </c>
      <c r="P372" s="7" t="str">
        <f>IF(Data7[[#This Row],[WO'#:]]="","Riley #","WO#")</f>
        <v>Riley #</v>
      </c>
      <c r="Q372" s="7">
        <f>IFERROR(WEEKNUM(Data7[[#This Row],[Date:]]),"")</f>
        <v>11</v>
      </c>
      <c r="R372" s="6">
        <f t="shared" si="15"/>
        <v>45361</v>
      </c>
      <c r="S372" s="6">
        <f>Data7[[#This Row],[Week Start]]+7</f>
        <v>45368</v>
      </c>
      <c r="T372" s="7" t="str">
        <f t="shared" si="16"/>
        <v>3/10/2024 - 3/17/2024</v>
      </c>
      <c r="U372" s="7" t="str">
        <f t="shared" si="17"/>
        <v>Time Card</v>
      </c>
      <c r="V372" s="8" t="str">
        <f>RIGHT(TEXT(Data7[[#This Row],[Date:]],"mmddyyyy"),4)</f>
        <v>2024</v>
      </c>
      <c r="W372" s="8" t="str">
        <f>MID(TEXT(Data7[[#This Row],[Date:]],"mmddyyyy"),3,2)</f>
        <v>15</v>
      </c>
      <c r="X372" s="8" t="str">
        <f>LEFT(TEXT(Data7[[#This Row],[Date:]],"mmddyyyy"),2)</f>
        <v>03</v>
      </c>
      <c r="Y372" s="6">
        <f>DATE(Data7[[#This Row],[Year]],Data7[[#This Row],[Month]],Data7[[#This Row],[Day]])</f>
        <v>45366</v>
      </c>
    </row>
    <row r="373" spans="1:25">
      <c r="A373" s="5">
        <v>45369.581250000003</v>
      </c>
      <c r="B373" s="7" t="s">
        <v>35</v>
      </c>
      <c r="C373" s="6">
        <v>45369</v>
      </c>
      <c r="D373" s="7" t="s">
        <v>56</v>
      </c>
      <c r="E373" s="8">
        <v>6</v>
      </c>
      <c r="H373" s="7" t="s">
        <v>57</v>
      </c>
      <c r="I373" s="7" t="s">
        <v>44</v>
      </c>
      <c r="J373" s="19" t="str">
        <f>IFERROR(INDEX('Employee Info'!$C$3:$E$200,MATCH(Data7[[#This Row],[Name:]],'Employee Info'!$B$3:$B$200,0),MATCH(Data7[[#This Row],[Hours Type:]],'Employee Info'!$C$2:$E$2,0)),"")</f>
        <v/>
      </c>
      <c r="K373" s="19" t="str">
        <f>IFERROR(INDEX('Employee Info'!$C$3:$J$200,MATCH(Data7[[#This Row],[Name:]],'Employee Info'!$B$3:$B$200,0),MATCH(Data7[[#Headers],[Truck]],'Employee Info'!$C$2:$J$2,0)),"")</f>
        <v/>
      </c>
      <c r="L373" s="19" t="str">
        <f>IFERROR(INDEX('Employee Info'!$C$3:$J$200,MATCH(Data7[[#This Row],[Name:]],'Employee Info'!$B$3:$B$200,0),MATCH(Data7[[#Headers],[Phone]],'Employee Info'!$C$2:$J$2,0)),"")</f>
        <v/>
      </c>
      <c r="M373" s="19" t="str">
        <f>IFERROR(INDEX('Employee Info'!$C$3:$J$200,MATCH(Data7[[#This Row],[Name:]],'Employee Info'!$B$3:$B$200,0),MATCH(Data7[[#Headers],[Tech]],'Employee Info'!$C$2:$J$2,0)),"")</f>
        <v/>
      </c>
      <c r="N373" s="19" t="str">
        <f>IFERROR(INDEX('Employee Info'!$C$3:$J$200,MATCH(Data7[[#This Row],[Name:]],'Employee Info'!$B$3:$B$200,0),MATCH(Data7[[#Headers],[Other]],'Employee Info'!$C$2:$J$2,0)),"")</f>
        <v/>
      </c>
      <c r="O373" s="19">
        <f>IFERROR((Data7[[#This Row],[Hours:]]*SUM(Data7[[#This Row],[Rate]:[Other]])),"")</f>
        <v>0</v>
      </c>
      <c r="P373" s="7" t="str">
        <f>IF(Data7[[#This Row],[WO'#:]]="","Riley #","WO#")</f>
        <v>Riley #</v>
      </c>
      <c r="Q373" s="7">
        <f>IFERROR(WEEKNUM(Data7[[#This Row],[Date:]]),"")</f>
        <v>12</v>
      </c>
      <c r="R373" s="6">
        <f t="shared" si="15"/>
        <v>45368</v>
      </c>
      <c r="S373" s="6">
        <f>Data7[[#This Row],[Week Start]]+7</f>
        <v>45375</v>
      </c>
      <c r="T373" s="7" t="str">
        <f t="shared" si="16"/>
        <v>3/17/2024 - 3/24/2024</v>
      </c>
      <c r="U373" s="7" t="str">
        <f t="shared" si="17"/>
        <v>Time Card</v>
      </c>
      <c r="V373" s="8" t="str">
        <f>RIGHT(TEXT(Data7[[#This Row],[Date:]],"mmddyyyy"),4)</f>
        <v>2024</v>
      </c>
      <c r="W373" s="8" t="str">
        <f>MID(TEXT(Data7[[#This Row],[Date:]],"mmddyyyy"),3,2)</f>
        <v>18</v>
      </c>
      <c r="X373" s="8" t="str">
        <f>LEFT(TEXT(Data7[[#This Row],[Date:]],"mmddyyyy"),2)</f>
        <v>03</v>
      </c>
      <c r="Y373" s="6">
        <f>DATE(Data7[[#This Row],[Year]],Data7[[#This Row],[Month]],Data7[[#This Row],[Day]])</f>
        <v>45369</v>
      </c>
    </row>
    <row r="374" spans="1:25">
      <c r="A374" s="5">
        <v>45369.583333333336</v>
      </c>
      <c r="B374" s="7" t="s">
        <v>31</v>
      </c>
      <c r="C374" s="6">
        <v>45369</v>
      </c>
      <c r="D374" s="7" t="s">
        <v>61</v>
      </c>
      <c r="E374" s="8">
        <v>1</v>
      </c>
      <c r="H374" s="7" t="s">
        <v>62</v>
      </c>
      <c r="I374" s="7" t="s">
        <v>44</v>
      </c>
      <c r="J374" s="19" t="str">
        <f>IFERROR(INDEX('Employee Info'!$C$3:$E$200,MATCH(Data7[[#This Row],[Name:]],'Employee Info'!$B$3:$B$200,0),MATCH(Data7[[#This Row],[Hours Type:]],'Employee Info'!$C$2:$E$2,0)),"")</f>
        <v/>
      </c>
      <c r="K374" s="19" t="str">
        <f>IFERROR(INDEX('Employee Info'!$C$3:$J$200,MATCH(Data7[[#This Row],[Name:]],'Employee Info'!$B$3:$B$200,0),MATCH(Data7[[#Headers],[Truck]],'Employee Info'!$C$2:$J$2,0)),"")</f>
        <v/>
      </c>
      <c r="L374" s="19" t="str">
        <f>IFERROR(INDEX('Employee Info'!$C$3:$J$200,MATCH(Data7[[#This Row],[Name:]],'Employee Info'!$B$3:$B$200,0),MATCH(Data7[[#Headers],[Phone]],'Employee Info'!$C$2:$J$2,0)),"")</f>
        <v/>
      </c>
      <c r="M374" s="19" t="str">
        <f>IFERROR(INDEX('Employee Info'!$C$3:$J$200,MATCH(Data7[[#This Row],[Name:]],'Employee Info'!$B$3:$B$200,0),MATCH(Data7[[#Headers],[Tech]],'Employee Info'!$C$2:$J$2,0)),"")</f>
        <v/>
      </c>
      <c r="N374" s="19" t="str">
        <f>IFERROR(INDEX('Employee Info'!$C$3:$J$200,MATCH(Data7[[#This Row],[Name:]],'Employee Info'!$B$3:$B$200,0),MATCH(Data7[[#Headers],[Other]],'Employee Info'!$C$2:$J$2,0)),"")</f>
        <v/>
      </c>
      <c r="O374" s="19">
        <f>IFERROR((Data7[[#This Row],[Hours:]]*SUM(Data7[[#This Row],[Rate]:[Other]])),"")</f>
        <v>0</v>
      </c>
      <c r="P374" s="7" t="str">
        <f>IF(Data7[[#This Row],[WO'#:]]="","Riley #","WO#")</f>
        <v>Riley #</v>
      </c>
      <c r="Q374" s="7">
        <f>IFERROR(WEEKNUM(Data7[[#This Row],[Date:]]),"")</f>
        <v>12</v>
      </c>
      <c r="R374" s="6">
        <f t="shared" si="15"/>
        <v>45368</v>
      </c>
      <c r="S374" s="6">
        <f>Data7[[#This Row],[Week Start]]+7</f>
        <v>45375</v>
      </c>
      <c r="T374" s="7" t="str">
        <f t="shared" si="16"/>
        <v>3/17/2024 - 3/24/2024</v>
      </c>
      <c r="U374" s="7" t="str">
        <f t="shared" si="17"/>
        <v>Time Card</v>
      </c>
      <c r="V374" s="8" t="str">
        <f>RIGHT(TEXT(Data7[[#This Row],[Date:]],"mmddyyyy"),4)</f>
        <v>2024</v>
      </c>
      <c r="W374" s="8" t="str">
        <f>MID(TEXT(Data7[[#This Row],[Date:]],"mmddyyyy"),3,2)</f>
        <v>18</v>
      </c>
      <c r="X374" s="8" t="str">
        <f>LEFT(TEXT(Data7[[#This Row],[Date:]],"mmddyyyy"),2)</f>
        <v>03</v>
      </c>
      <c r="Y374" s="6">
        <f>DATE(Data7[[#This Row],[Year]],Data7[[#This Row],[Month]],Data7[[#This Row],[Day]])</f>
        <v>45369</v>
      </c>
    </row>
    <row r="375" spans="1:25">
      <c r="A375" s="5">
        <v>45369.584027777775</v>
      </c>
      <c r="B375" s="7" t="s">
        <v>31</v>
      </c>
      <c r="C375" s="6">
        <v>45369</v>
      </c>
      <c r="D375" s="7" t="s">
        <v>63</v>
      </c>
      <c r="E375" s="8">
        <v>1</v>
      </c>
      <c r="H375" s="7" t="s">
        <v>64</v>
      </c>
      <c r="I375" s="7" t="s">
        <v>44</v>
      </c>
      <c r="J375" s="19" t="str">
        <f>IFERROR(INDEX('Employee Info'!$C$3:$E$200,MATCH(Data7[[#This Row],[Name:]],'Employee Info'!$B$3:$B$200,0),MATCH(Data7[[#This Row],[Hours Type:]],'Employee Info'!$C$2:$E$2,0)),"")</f>
        <v/>
      </c>
      <c r="K375" s="19" t="str">
        <f>IFERROR(INDEX('Employee Info'!$C$3:$J$200,MATCH(Data7[[#This Row],[Name:]],'Employee Info'!$B$3:$B$200,0),MATCH(Data7[[#Headers],[Truck]],'Employee Info'!$C$2:$J$2,0)),"")</f>
        <v/>
      </c>
      <c r="L375" s="19" t="str">
        <f>IFERROR(INDEX('Employee Info'!$C$3:$J$200,MATCH(Data7[[#This Row],[Name:]],'Employee Info'!$B$3:$B$200,0),MATCH(Data7[[#Headers],[Phone]],'Employee Info'!$C$2:$J$2,0)),"")</f>
        <v/>
      </c>
      <c r="M375" s="19" t="str">
        <f>IFERROR(INDEX('Employee Info'!$C$3:$J$200,MATCH(Data7[[#This Row],[Name:]],'Employee Info'!$B$3:$B$200,0),MATCH(Data7[[#Headers],[Tech]],'Employee Info'!$C$2:$J$2,0)),"")</f>
        <v/>
      </c>
      <c r="N375" s="19" t="str">
        <f>IFERROR(INDEX('Employee Info'!$C$3:$J$200,MATCH(Data7[[#This Row],[Name:]],'Employee Info'!$B$3:$B$200,0),MATCH(Data7[[#Headers],[Other]],'Employee Info'!$C$2:$J$2,0)),"")</f>
        <v/>
      </c>
      <c r="O375" s="19">
        <f>IFERROR((Data7[[#This Row],[Hours:]]*SUM(Data7[[#This Row],[Rate]:[Other]])),"")</f>
        <v>0</v>
      </c>
      <c r="P375" s="7" t="str">
        <f>IF(Data7[[#This Row],[WO'#:]]="","Riley #","WO#")</f>
        <v>Riley #</v>
      </c>
      <c r="Q375" s="7">
        <f>IFERROR(WEEKNUM(Data7[[#This Row],[Date:]]),"")</f>
        <v>12</v>
      </c>
      <c r="R375" s="6">
        <f t="shared" si="15"/>
        <v>45368</v>
      </c>
      <c r="S375" s="6">
        <f>Data7[[#This Row],[Week Start]]+7</f>
        <v>45375</v>
      </c>
      <c r="T375" s="7" t="str">
        <f t="shared" si="16"/>
        <v>3/17/2024 - 3/24/2024</v>
      </c>
      <c r="U375" s="7" t="str">
        <f t="shared" si="17"/>
        <v>Time Card</v>
      </c>
      <c r="V375" s="8" t="str">
        <f>RIGHT(TEXT(Data7[[#This Row],[Date:]],"mmddyyyy"),4)</f>
        <v>2024</v>
      </c>
      <c r="W375" s="8" t="str">
        <f>MID(TEXT(Data7[[#This Row],[Date:]],"mmddyyyy"),3,2)</f>
        <v>18</v>
      </c>
      <c r="X375" s="8" t="str">
        <f>LEFT(TEXT(Data7[[#This Row],[Date:]],"mmddyyyy"),2)</f>
        <v>03</v>
      </c>
      <c r="Y375" s="6">
        <f>DATE(Data7[[#This Row],[Year]],Data7[[#This Row],[Month]],Data7[[#This Row],[Day]])</f>
        <v>45369</v>
      </c>
    </row>
    <row r="376" spans="1:25">
      <c r="A376" s="5">
        <v>45369.584027777775</v>
      </c>
      <c r="B376" s="7" t="s">
        <v>65</v>
      </c>
      <c r="C376" s="6">
        <v>45369</v>
      </c>
      <c r="D376" s="7" t="s">
        <v>63</v>
      </c>
      <c r="E376" s="8">
        <v>8</v>
      </c>
      <c r="H376" s="7" t="s">
        <v>64</v>
      </c>
      <c r="I376" s="7" t="s">
        <v>44</v>
      </c>
      <c r="J376" s="19" t="str">
        <f>IFERROR(INDEX('Employee Info'!$C$3:$E$200,MATCH(Data7[[#This Row],[Name:]],'Employee Info'!$B$3:$B$200,0),MATCH(Data7[[#This Row],[Hours Type:]],'Employee Info'!$C$2:$E$2,0)),"")</f>
        <v/>
      </c>
      <c r="K376" s="19" t="str">
        <f>IFERROR(INDEX('Employee Info'!$C$3:$J$200,MATCH(Data7[[#This Row],[Name:]],'Employee Info'!$B$3:$B$200,0),MATCH(Data7[[#Headers],[Truck]],'Employee Info'!$C$2:$J$2,0)),"")</f>
        <v/>
      </c>
      <c r="L376" s="19" t="str">
        <f>IFERROR(INDEX('Employee Info'!$C$3:$J$200,MATCH(Data7[[#This Row],[Name:]],'Employee Info'!$B$3:$B$200,0),MATCH(Data7[[#Headers],[Phone]],'Employee Info'!$C$2:$J$2,0)),"")</f>
        <v/>
      </c>
      <c r="M376" s="19" t="str">
        <f>IFERROR(INDEX('Employee Info'!$C$3:$J$200,MATCH(Data7[[#This Row],[Name:]],'Employee Info'!$B$3:$B$200,0),MATCH(Data7[[#Headers],[Tech]],'Employee Info'!$C$2:$J$2,0)),"")</f>
        <v/>
      </c>
      <c r="N376" s="19" t="str">
        <f>IFERROR(INDEX('Employee Info'!$C$3:$J$200,MATCH(Data7[[#This Row],[Name:]],'Employee Info'!$B$3:$B$200,0),MATCH(Data7[[#Headers],[Other]],'Employee Info'!$C$2:$J$2,0)),"")</f>
        <v/>
      </c>
      <c r="O376" s="19">
        <f>IFERROR((Data7[[#This Row],[Hours:]]*SUM(Data7[[#This Row],[Rate]:[Other]])),"")</f>
        <v>0</v>
      </c>
      <c r="P376" s="7" t="str">
        <f>IF(Data7[[#This Row],[WO'#:]]="","Riley #","WO#")</f>
        <v>Riley #</v>
      </c>
      <c r="Q376" s="7">
        <f>IFERROR(WEEKNUM(Data7[[#This Row],[Date:]]),"")</f>
        <v>12</v>
      </c>
      <c r="R376" s="6">
        <f t="shared" si="15"/>
        <v>45368</v>
      </c>
      <c r="S376" s="6">
        <f>Data7[[#This Row],[Week Start]]+7</f>
        <v>45375</v>
      </c>
      <c r="T376" s="7" t="str">
        <f t="shared" si="16"/>
        <v>3/17/2024 - 3/24/2024</v>
      </c>
      <c r="U376" s="7" t="str">
        <f t="shared" si="17"/>
        <v>Time Card</v>
      </c>
      <c r="V376" s="8" t="str">
        <f>RIGHT(TEXT(Data7[[#This Row],[Date:]],"mmddyyyy"),4)</f>
        <v>2024</v>
      </c>
      <c r="W376" s="8" t="str">
        <f>MID(TEXT(Data7[[#This Row],[Date:]],"mmddyyyy"),3,2)</f>
        <v>18</v>
      </c>
      <c r="X376" s="8" t="str">
        <f>LEFT(TEXT(Data7[[#This Row],[Date:]],"mmddyyyy"),2)</f>
        <v>03</v>
      </c>
      <c r="Y376" s="6">
        <f>DATE(Data7[[#This Row],[Year]],Data7[[#This Row],[Month]],Data7[[#This Row],[Day]])</f>
        <v>45369</v>
      </c>
    </row>
    <row r="377" spans="1:25">
      <c r="A377" s="5">
        <v>45369.581944444442</v>
      </c>
      <c r="B377" s="7" t="s">
        <v>35</v>
      </c>
      <c r="C377" s="6">
        <v>45369</v>
      </c>
      <c r="D377" s="7" t="s">
        <v>58</v>
      </c>
      <c r="E377" s="8">
        <v>2</v>
      </c>
      <c r="H377" s="7" t="s">
        <v>59</v>
      </c>
      <c r="I377" s="7" t="s">
        <v>44</v>
      </c>
      <c r="J377" s="19" t="str">
        <f>IFERROR(INDEX('Employee Info'!$C$3:$E$200,MATCH(Data7[[#This Row],[Name:]],'Employee Info'!$B$3:$B$200,0),MATCH(Data7[[#This Row],[Hours Type:]],'Employee Info'!$C$2:$E$2,0)),"")</f>
        <v/>
      </c>
      <c r="K377" s="19" t="str">
        <f>IFERROR(INDEX('Employee Info'!$C$3:$J$200,MATCH(Data7[[#This Row],[Name:]],'Employee Info'!$B$3:$B$200,0),MATCH(Data7[[#Headers],[Truck]],'Employee Info'!$C$2:$J$2,0)),"")</f>
        <v/>
      </c>
      <c r="L377" s="19" t="str">
        <f>IFERROR(INDEX('Employee Info'!$C$3:$J$200,MATCH(Data7[[#This Row],[Name:]],'Employee Info'!$B$3:$B$200,0),MATCH(Data7[[#Headers],[Phone]],'Employee Info'!$C$2:$J$2,0)),"")</f>
        <v/>
      </c>
      <c r="M377" s="19" t="str">
        <f>IFERROR(INDEX('Employee Info'!$C$3:$J$200,MATCH(Data7[[#This Row],[Name:]],'Employee Info'!$B$3:$B$200,0),MATCH(Data7[[#Headers],[Tech]],'Employee Info'!$C$2:$J$2,0)),"")</f>
        <v/>
      </c>
      <c r="N377" s="19" t="str">
        <f>IFERROR(INDEX('Employee Info'!$C$3:$J$200,MATCH(Data7[[#This Row],[Name:]],'Employee Info'!$B$3:$B$200,0),MATCH(Data7[[#Headers],[Other]],'Employee Info'!$C$2:$J$2,0)),"")</f>
        <v/>
      </c>
      <c r="O377" s="19">
        <f>IFERROR((Data7[[#This Row],[Hours:]]*SUM(Data7[[#This Row],[Rate]:[Other]])),"")</f>
        <v>0</v>
      </c>
      <c r="P377" s="7" t="str">
        <f>IF(Data7[[#This Row],[WO'#:]]="","Riley #","WO#")</f>
        <v>Riley #</v>
      </c>
      <c r="Q377" s="7">
        <f>IFERROR(WEEKNUM(Data7[[#This Row],[Date:]]),"")</f>
        <v>12</v>
      </c>
      <c r="R377" s="6">
        <f t="shared" si="15"/>
        <v>45368</v>
      </c>
      <c r="S377" s="6">
        <f>Data7[[#This Row],[Week Start]]+7</f>
        <v>45375</v>
      </c>
      <c r="T377" s="7" t="str">
        <f t="shared" si="16"/>
        <v>3/17/2024 - 3/24/2024</v>
      </c>
      <c r="U377" s="7" t="str">
        <f t="shared" si="17"/>
        <v>Time Card</v>
      </c>
      <c r="V377" s="8" t="str">
        <f>RIGHT(TEXT(Data7[[#This Row],[Date:]],"mmddyyyy"),4)</f>
        <v>2024</v>
      </c>
      <c r="W377" s="8" t="str">
        <f>MID(TEXT(Data7[[#This Row],[Date:]],"mmddyyyy"),3,2)</f>
        <v>18</v>
      </c>
      <c r="X377" s="8" t="str">
        <f>LEFT(TEXT(Data7[[#This Row],[Date:]],"mmddyyyy"),2)</f>
        <v>03</v>
      </c>
      <c r="Y377" s="6">
        <f>DATE(Data7[[#This Row],[Year]],Data7[[#This Row],[Month]],Data7[[#This Row],[Day]])</f>
        <v>45369</v>
      </c>
    </row>
    <row r="378" spans="1:25">
      <c r="A378" s="5">
        <v>45369.582638888889</v>
      </c>
      <c r="B378" s="7" t="s">
        <v>31</v>
      </c>
      <c r="C378" s="6">
        <v>45369</v>
      </c>
      <c r="D378" s="7" t="s">
        <v>60</v>
      </c>
      <c r="E378" s="8">
        <v>6</v>
      </c>
      <c r="H378" s="7" t="s">
        <v>59</v>
      </c>
      <c r="I378" s="7" t="s">
        <v>44</v>
      </c>
      <c r="J378" s="19" t="str">
        <f>IFERROR(INDEX('Employee Info'!$C$3:$E$200,MATCH(Data7[[#This Row],[Name:]],'Employee Info'!$B$3:$B$200,0),MATCH(Data7[[#This Row],[Hours Type:]],'Employee Info'!$C$2:$E$2,0)),"")</f>
        <v/>
      </c>
      <c r="K378" s="19" t="str">
        <f>IFERROR(INDEX('Employee Info'!$C$3:$J$200,MATCH(Data7[[#This Row],[Name:]],'Employee Info'!$B$3:$B$200,0),MATCH(Data7[[#Headers],[Truck]],'Employee Info'!$C$2:$J$2,0)),"")</f>
        <v/>
      </c>
      <c r="L378" s="19" t="str">
        <f>IFERROR(INDEX('Employee Info'!$C$3:$J$200,MATCH(Data7[[#This Row],[Name:]],'Employee Info'!$B$3:$B$200,0),MATCH(Data7[[#Headers],[Phone]],'Employee Info'!$C$2:$J$2,0)),"")</f>
        <v/>
      </c>
      <c r="M378" s="19" t="str">
        <f>IFERROR(INDEX('Employee Info'!$C$3:$J$200,MATCH(Data7[[#This Row],[Name:]],'Employee Info'!$B$3:$B$200,0),MATCH(Data7[[#Headers],[Tech]],'Employee Info'!$C$2:$J$2,0)),"")</f>
        <v/>
      </c>
      <c r="N378" s="19" t="str">
        <f>IFERROR(INDEX('Employee Info'!$C$3:$J$200,MATCH(Data7[[#This Row],[Name:]],'Employee Info'!$B$3:$B$200,0),MATCH(Data7[[#Headers],[Other]],'Employee Info'!$C$2:$J$2,0)),"")</f>
        <v/>
      </c>
      <c r="O378" s="19">
        <f>IFERROR((Data7[[#This Row],[Hours:]]*SUM(Data7[[#This Row],[Rate]:[Other]])),"")</f>
        <v>0</v>
      </c>
      <c r="P378" s="7" t="str">
        <f>IF(Data7[[#This Row],[WO'#:]]="","Riley #","WO#")</f>
        <v>Riley #</v>
      </c>
      <c r="Q378" s="7">
        <f>IFERROR(WEEKNUM(Data7[[#This Row],[Date:]]),"")</f>
        <v>12</v>
      </c>
      <c r="R378" s="6">
        <f t="shared" si="15"/>
        <v>45368</v>
      </c>
      <c r="S378" s="6">
        <f>Data7[[#This Row],[Week Start]]+7</f>
        <v>45375</v>
      </c>
      <c r="T378" s="7" t="str">
        <f t="shared" si="16"/>
        <v>3/17/2024 - 3/24/2024</v>
      </c>
      <c r="U378" s="7" t="str">
        <f t="shared" si="17"/>
        <v>Time Card</v>
      </c>
      <c r="V378" s="8" t="str">
        <f>RIGHT(TEXT(Data7[[#This Row],[Date:]],"mmddyyyy"),4)</f>
        <v>2024</v>
      </c>
      <c r="W378" s="8" t="str">
        <f>MID(TEXT(Data7[[#This Row],[Date:]],"mmddyyyy"),3,2)</f>
        <v>18</v>
      </c>
      <c r="X378" s="8" t="str">
        <f>LEFT(TEXT(Data7[[#This Row],[Date:]],"mmddyyyy"),2)</f>
        <v>03</v>
      </c>
      <c r="Y378" s="6">
        <f>DATE(Data7[[#This Row],[Year]],Data7[[#This Row],[Month]],Data7[[#This Row],[Day]])</f>
        <v>45369</v>
      </c>
    </row>
    <row r="379" spans="1:25">
      <c r="A379" s="5">
        <v>45373.536398263888</v>
      </c>
      <c r="B379" s="7" t="s">
        <v>66</v>
      </c>
      <c r="C379" s="6" t="s">
        <v>316</v>
      </c>
      <c r="D379" s="7" t="s">
        <v>317</v>
      </c>
      <c r="E379" s="8">
        <v>1</v>
      </c>
      <c r="F379" s="7">
        <v>6984733</v>
      </c>
      <c r="G379" s="7" t="s">
        <v>68</v>
      </c>
      <c r="H379" s="7" t="s">
        <v>69</v>
      </c>
      <c r="I379" s="7" t="s">
        <v>44</v>
      </c>
      <c r="J379" s="19" t="str">
        <f>IFERROR(INDEX('Employee Info'!$C$3:$E$200,MATCH(Data7[[#This Row],[Name:]],'Employee Info'!$B$3:$B$200,0),MATCH(Data7[[#This Row],[Hours Type:]],'Employee Info'!$C$2:$E$2,0)),"")</f>
        <v/>
      </c>
      <c r="K379" s="19" t="str">
        <f>IFERROR(INDEX('Employee Info'!$C$3:$J$200,MATCH(Data7[[#This Row],[Name:]],'Employee Info'!$B$3:$B$200,0),MATCH(Data7[[#Headers],[Truck]],'Employee Info'!$C$2:$J$2,0)),"")</f>
        <v/>
      </c>
      <c r="L379" s="19" t="str">
        <f>IFERROR(INDEX('Employee Info'!$C$3:$J$200,MATCH(Data7[[#This Row],[Name:]],'Employee Info'!$B$3:$B$200,0),MATCH(Data7[[#Headers],[Phone]],'Employee Info'!$C$2:$J$2,0)),"")</f>
        <v/>
      </c>
      <c r="M379" s="19" t="str">
        <f>IFERROR(INDEX('Employee Info'!$C$3:$J$200,MATCH(Data7[[#This Row],[Name:]],'Employee Info'!$B$3:$B$200,0),MATCH(Data7[[#Headers],[Tech]],'Employee Info'!$C$2:$J$2,0)),"")</f>
        <v/>
      </c>
      <c r="N379" s="19" t="str">
        <f>IFERROR(INDEX('Employee Info'!$C$3:$J$200,MATCH(Data7[[#This Row],[Name:]],'Employee Info'!$B$3:$B$200,0),MATCH(Data7[[#Headers],[Other]],'Employee Info'!$C$2:$J$2,0)),"")</f>
        <v/>
      </c>
      <c r="O379" s="19">
        <f>IFERROR((Data7[[#This Row],[Hours:]]*SUM(Data7[[#This Row],[Rate]:[Other]])),"")</f>
        <v>0</v>
      </c>
      <c r="P379" s="7" t="str">
        <f>IF(Data7[[#This Row],[WO'#:]]="","Riley #","WO#")</f>
        <v>WO#</v>
      </c>
      <c r="Q379" s="7">
        <f>IFERROR(WEEKNUM(Data7[[#This Row],[Date:]]),"")</f>
        <v>12</v>
      </c>
      <c r="R379" s="6">
        <f t="shared" si="15"/>
        <v>45368</v>
      </c>
      <c r="S379" s="6">
        <f>Data7[[#This Row],[Week Start]]+7</f>
        <v>45375</v>
      </c>
      <c r="T379" s="7" t="str">
        <f t="shared" si="16"/>
        <v>3/17/2024 - 3/24/2024</v>
      </c>
      <c r="U379" s="7" t="str">
        <f t="shared" si="17"/>
        <v>Time Card</v>
      </c>
      <c r="V379" s="8" t="str">
        <f>RIGHT(TEXT(Data7[[#This Row],[Date:]],"mmddyyyy"),4)</f>
        <v>2024</v>
      </c>
      <c r="W379" s="8" t="str">
        <f>MID(TEXT(Data7[[#This Row],[Date:]],"mmddyyyy"),3,2)</f>
        <v>18</v>
      </c>
      <c r="X379" s="8" t="str">
        <f>LEFT(TEXT(Data7[[#This Row],[Date:]],"mmddyyyy"),2)</f>
        <v>03</v>
      </c>
      <c r="Y379" s="6">
        <f>DATE(Data7[[#This Row],[Year]],Data7[[#This Row],[Month]],Data7[[#This Row],[Day]])</f>
        <v>45369</v>
      </c>
    </row>
    <row r="380" spans="1:25">
      <c r="A380" s="5">
        <v>45392.374522222221</v>
      </c>
      <c r="B380" s="7" t="s">
        <v>76</v>
      </c>
      <c r="C380" s="6" t="s">
        <v>316</v>
      </c>
      <c r="D380" s="7" t="s">
        <v>156</v>
      </c>
      <c r="E380" s="8">
        <v>1</v>
      </c>
      <c r="F380" s="7">
        <v>6984733</v>
      </c>
      <c r="G380" s="7" t="s">
        <v>68</v>
      </c>
      <c r="H380" s="7" t="s">
        <v>69</v>
      </c>
      <c r="I380" s="7" t="s">
        <v>44</v>
      </c>
      <c r="J380" s="19" t="str">
        <f>IFERROR(INDEX('Employee Info'!$C$3:$E$200,MATCH(Data7[[#This Row],[Name:]],'Employee Info'!$B$3:$B$200,0),MATCH(Data7[[#This Row],[Hours Type:]],'Employee Info'!$C$2:$E$2,0)),"")</f>
        <v/>
      </c>
      <c r="K380" s="19" t="str">
        <f>IFERROR(INDEX('Employee Info'!$C$3:$J$200,MATCH(Data7[[#This Row],[Name:]],'Employee Info'!$B$3:$B$200,0),MATCH(Data7[[#Headers],[Truck]],'Employee Info'!$C$2:$J$2,0)),"")</f>
        <v/>
      </c>
      <c r="L380" s="19" t="str">
        <f>IFERROR(INDEX('Employee Info'!$C$3:$J$200,MATCH(Data7[[#This Row],[Name:]],'Employee Info'!$B$3:$B$200,0),MATCH(Data7[[#Headers],[Phone]],'Employee Info'!$C$2:$J$2,0)),"")</f>
        <v/>
      </c>
      <c r="M380" s="19" t="str">
        <f>IFERROR(INDEX('Employee Info'!$C$3:$J$200,MATCH(Data7[[#This Row],[Name:]],'Employee Info'!$B$3:$B$200,0),MATCH(Data7[[#Headers],[Tech]],'Employee Info'!$C$2:$J$2,0)),"")</f>
        <v/>
      </c>
      <c r="N380" s="19" t="str">
        <f>IFERROR(INDEX('Employee Info'!$C$3:$J$200,MATCH(Data7[[#This Row],[Name:]],'Employee Info'!$B$3:$B$200,0),MATCH(Data7[[#Headers],[Other]],'Employee Info'!$C$2:$J$2,0)),"")</f>
        <v/>
      </c>
      <c r="O380" s="19">
        <f>IFERROR((Data7[[#This Row],[Hours:]]*SUM(Data7[[#This Row],[Rate]:[Other]])),"")</f>
        <v>0</v>
      </c>
      <c r="P380" s="7" t="str">
        <f>IF(Data7[[#This Row],[WO'#:]]="","Riley #","WO#")</f>
        <v>WO#</v>
      </c>
      <c r="Q380" s="7">
        <f>IFERROR(WEEKNUM(Data7[[#This Row],[Date:]]),"")</f>
        <v>12</v>
      </c>
      <c r="R380" s="6">
        <f t="shared" si="15"/>
        <v>45368</v>
      </c>
      <c r="S380" s="6">
        <f>Data7[[#This Row],[Week Start]]+7</f>
        <v>45375</v>
      </c>
      <c r="T380" s="7" t="str">
        <f t="shared" si="16"/>
        <v>3/17/2024 - 3/24/2024</v>
      </c>
      <c r="U380" s="7" t="str">
        <f t="shared" si="17"/>
        <v>Time Card</v>
      </c>
      <c r="V380" s="8" t="str">
        <f>RIGHT(TEXT(Data7[[#This Row],[Date:]],"mmddyyyy"),4)</f>
        <v>2024</v>
      </c>
      <c r="W380" s="8" t="str">
        <f>MID(TEXT(Data7[[#This Row],[Date:]],"mmddyyyy"),3,2)</f>
        <v>18</v>
      </c>
      <c r="X380" s="8" t="str">
        <f>LEFT(TEXT(Data7[[#This Row],[Date:]],"mmddyyyy"),2)</f>
        <v>03</v>
      </c>
      <c r="Y380" s="6">
        <f>DATE(Data7[[#This Row],[Year]],Data7[[#This Row],[Month]],Data7[[#This Row],[Day]])</f>
        <v>45369</v>
      </c>
    </row>
    <row r="381" spans="1:25">
      <c r="A381" s="5">
        <v>45373.535394907405</v>
      </c>
      <c r="B381" s="7" t="s">
        <v>66</v>
      </c>
      <c r="C381" s="6" t="s">
        <v>316</v>
      </c>
      <c r="D381" s="7" t="s">
        <v>318</v>
      </c>
      <c r="E381" s="8">
        <v>7</v>
      </c>
      <c r="F381" s="7" t="s">
        <v>68</v>
      </c>
      <c r="G381" s="7" t="s">
        <v>68</v>
      </c>
      <c r="H381" s="7" t="s">
        <v>64</v>
      </c>
      <c r="I381" s="7" t="s">
        <v>44</v>
      </c>
      <c r="J381" s="19" t="str">
        <f>IFERROR(INDEX('Employee Info'!$C$3:$E$200,MATCH(Data7[[#This Row],[Name:]],'Employee Info'!$B$3:$B$200,0),MATCH(Data7[[#This Row],[Hours Type:]],'Employee Info'!$C$2:$E$2,0)),"")</f>
        <v/>
      </c>
      <c r="K381" s="19" t="str">
        <f>IFERROR(INDEX('Employee Info'!$C$3:$J$200,MATCH(Data7[[#This Row],[Name:]],'Employee Info'!$B$3:$B$200,0),MATCH(Data7[[#Headers],[Truck]],'Employee Info'!$C$2:$J$2,0)),"")</f>
        <v/>
      </c>
      <c r="L381" s="19" t="str">
        <f>IFERROR(INDEX('Employee Info'!$C$3:$J$200,MATCH(Data7[[#This Row],[Name:]],'Employee Info'!$B$3:$B$200,0),MATCH(Data7[[#Headers],[Phone]],'Employee Info'!$C$2:$J$2,0)),"")</f>
        <v/>
      </c>
      <c r="M381" s="19" t="str">
        <f>IFERROR(INDEX('Employee Info'!$C$3:$J$200,MATCH(Data7[[#This Row],[Name:]],'Employee Info'!$B$3:$B$200,0),MATCH(Data7[[#Headers],[Tech]],'Employee Info'!$C$2:$J$2,0)),"")</f>
        <v/>
      </c>
      <c r="N381" s="19" t="str">
        <f>IFERROR(INDEX('Employee Info'!$C$3:$J$200,MATCH(Data7[[#This Row],[Name:]],'Employee Info'!$B$3:$B$200,0),MATCH(Data7[[#Headers],[Other]],'Employee Info'!$C$2:$J$2,0)),"")</f>
        <v/>
      </c>
      <c r="O381" s="19">
        <f>IFERROR((Data7[[#This Row],[Hours:]]*SUM(Data7[[#This Row],[Rate]:[Other]])),"")</f>
        <v>0</v>
      </c>
      <c r="P381" s="7" t="str">
        <f>IF(Data7[[#This Row],[WO'#:]]="","Riley #","WO#")</f>
        <v>Riley #</v>
      </c>
      <c r="Q381" s="7">
        <f>IFERROR(WEEKNUM(Data7[[#This Row],[Date:]]),"")</f>
        <v>12</v>
      </c>
      <c r="R381" s="6">
        <f t="shared" si="15"/>
        <v>45368</v>
      </c>
      <c r="S381" s="6">
        <f>Data7[[#This Row],[Week Start]]+7</f>
        <v>45375</v>
      </c>
      <c r="T381" s="7" t="str">
        <f t="shared" si="16"/>
        <v>3/17/2024 - 3/24/2024</v>
      </c>
      <c r="U381" s="7" t="str">
        <f t="shared" si="17"/>
        <v>Time Card</v>
      </c>
      <c r="V381" s="8" t="str">
        <f>RIGHT(TEXT(Data7[[#This Row],[Date:]],"mmddyyyy"),4)</f>
        <v>2024</v>
      </c>
      <c r="W381" s="8" t="str">
        <f>MID(TEXT(Data7[[#This Row],[Date:]],"mmddyyyy"),3,2)</f>
        <v>18</v>
      </c>
      <c r="X381" s="8" t="str">
        <f>LEFT(TEXT(Data7[[#This Row],[Date:]],"mmddyyyy"),2)</f>
        <v>03</v>
      </c>
      <c r="Y381" s="6">
        <f>DATE(Data7[[#This Row],[Year]],Data7[[#This Row],[Month]],Data7[[#This Row],[Day]])</f>
        <v>45369</v>
      </c>
    </row>
    <row r="382" spans="1:25">
      <c r="A382" s="5">
        <v>45373.548128240742</v>
      </c>
      <c r="B382" s="7" t="s">
        <v>66</v>
      </c>
      <c r="C382" s="6" t="s">
        <v>319</v>
      </c>
      <c r="D382" s="7" t="s">
        <v>320</v>
      </c>
      <c r="E382" s="8">
        <v>4</v>
      </c>
      <c r="F382" s="7">
        <v>6984733</v>
      </c>
      <c r="G382" s="7" t="s">
        <v>68</v>
      </c>
      <c r="H382" s="7" t="s">
        <v>69</v>
      </c>
      <c r="I382" s="7" t="s">
        <v>44</v>
      </c>
      <c r="J382" s="19" t="str">
        <f>IFERROR(INDEX('Employee Info'!$C$3:$E$200,MATCH(Data7[[#This Row],[Name:]],'Employee Info'!$B$3:$B$200,0),MATCH(Data7[[#This Row],[Hours Type:]],'Employee Info'!$C$2:$E$2,0)),"")</f>
        <v/>
      </c>
      <c r="K382" s="19" t="str">
        <f>IFERROR(INDEX('Employee Info'!$C$3:$J$200,MATCH(Data7[[#This Row],[Name:]],'Employee Info'!$B$3:$B$200,0),MATCH(Data7[[#Headers],[Truck]],'Employee Info'!$C$2:$J$2,0)),"")</f>
        <v/>
      </c>
      <c r="L382" s="19" t="str">
        <f>IFERROR(INDEX('Employee Info'!$C$3:$J$200,MATCH(Data7[[#This Row],[Name:]],'Employee Info'!$B$3:$B$200,0),MATCH(Data7[[#Headers],[Phone]],'Employee Info'!$C$2:$J$2,0)),"")</f>
        <v/>
      </c>
      <c r="M382" s="19" t="str">
        <f>IFERROR(INDEX('Employee Info'!$C$3:$J$200,MATCH(Data7[[#This Row],[Name:]],'Employee Info'!$B$3:$B$200,0),MATCH(Data7[[#Headers],[Tech]],'Employee Info'!$C$2:$J$2,0)),"")</f>
        <v/>
      </c>
      <c r="N382" s="19" t="str">
        <f>IFERROR(INDEX('Employee Info'!$C$3:$J$200,MATCH(Data7[[#This Row],[Name:]],'Employee Info'!$B$3:$B$200,0),MATCH(Data7[[#Headers],[Other]],'Employee Info'!$C$2:$J$2,0)),"")</f>
        <v/>
      </c>
      <c r="O382" s="19">
        <f>IFERROR((Data7[[#This Row],[Hours:]]*SUM(Data7[[#This Row],[Rate]:[Other]])),"")</f>
        <v>0</v>
      </c>
      <c r="P382" s="7" t="str">
        <f>IF(Data7[[#This Row],[WO'#:]]="","Riley #","WO#")</f>
        <v>WO#</v>
      </c>
      <c r="Q382" s="7">
        <f>IFERROR(WEEKNUM(Data7[[#This Row],[Date:]]),"")</f>
        <v>12</v>
      </c>
      <c r="R382" s="6">
        <f t="shared" si="15"/>
        <v>45368</v>
      </c>
      <c r="S382" s="6">
        <f>Data7[[#This Row],[Week Start]]+7</f>
        <v>45375</v>
      </c>
      <c r="T382" s="7" t="str">
        <f t="shared" si="16"/>
        <v>3/17/2024 - 3/24/2024</v>
      </c>
      <c r="U382" s="7" t="str">
        <f t="shared" si="17"/>
        <v>Time Card</v>
      </c>
      <c r="V382" s="8" t="str">
        <f>RIGHT(TEXT(Data7[[#This Row],[Date:]],"mmddyyyy"),4)</f>
        <v>2024</v>
      </c>
      <c r="W382" s="8" t="str">
        <f>MID(TEXT(Data7[[#This Row],[Date:]],"mmddyyyy"),3,2)</f>
        <v>19</v>
      </c>
      <c r="X382" s="8" t="str">
        <f>LEFT(TEXT(Data7[[#This Row],[Date:]],"mmddyyyy"),2)</f>
        <v>03</v>
      </c>
      <c r="Y382" s="6">
        <f>DATE(Data7[[#This Row],[Year]],Data7[[#This Row],[Month]],Data7[[#This Row],[Day]])</f>
        <v>45370</v>
      </c>
    </row>
    <row r="383" spans="1:25">
      <c r="A383" s="5">
        <v>45392.374609953702</v>
      </c>
      <c r="B383" s="7" t="s">
        <v>76</v>
      </c>
      <c r="C383" s="6" t="s">
        <v>319</v>
      </c>
      <c r="D383" s="7" t="s">
        <v>156</v>
      </c>
      <c r="E383" s="8">
        <v>1</v>
      </c>
      <c r="F383" s="7">
        <v>6984733</v>
      </c>
      <c r="G383" s="7" t="s">
        <v>68</v>
      </c>
      <c r="H383" s="7" t="s">
        <v>69</v>
      </c>
      <c r="I383" s="7" t="s">
        <v>44</v>
      </c>
      <c r="J383" s="19" t="str">
        <f>IFERROR(INDEX('Employee Info'!$C$3:$E$200,MATCH(Data7[[#This Row],[Name:]],'Employee Info'!$B$3:$B$200,0),MATCH(Data7[[#This Row],[Hours Type:]],'Employee Info'!$C$2:$E$2,0)),"")</f>
        <v/>
      </c>
      <c r="K383" s="19" t="str">
        <f>IFERROR(INDEX('Employee Info'!$C$3:$J$200,MATCH(Data7[[#This Row],[Name:]],'Employee Info'!$B$3:$B$200,0),MATCH(Data7[[#Headers],[Truck]],'Employee Info'!$C$2:$J$2,0)),"")</f>
        <v/>
      </c>
      <c r="L383" s="19" t="str">
        <f>IFERROR(INDEX('Employee Info'!$C$3:$J$200,MATCH(Data7[[#This Row],[Name:]],'Employee Info'!$B$3:$B$200,0),MATCH(Data7[[#Headers],[Phone]],'Employee Info'!$C$2:$J$2,0)),"")</f>
        <v/>
      </c>
      <c r="M383" s="19" t="str">
        <f>IFERROR(INDEX('Employee Info'!$C$3:$J$200,MATCH(Data7[[#This Row],[Name:]],'Employee Info'!$B$3:$B$200,0),MATCH(Data7[[#Headers],[Tech]],'Employee Info'!$C$2:$J$2,0)),"")</f>
        <v/>
      </c>
      <c r="N383" s="19" t="str">
        <f>IFERROR(INDEX('Employee Info'!$C$3:$J$200,MATCH(Data7[[#This Row],[Name:]],'Employee Info'!$B$3:$B$200,0),MATCH(Data7[[#Headers],[Other]],'Employee Info'!$C$2:$J$2,0)),"")</f>
        <v/>
      </c>
      <c r="O383" s="19">
        <f>IFERROR((Data7[[#This Row],[Hours:]]*SUM(Data7[[#This Row],[Rate]:[Other]])),"")</f>
        <v>0</v>
      </c>
      <c r="P383" s="7" t="str">
        <f>IF(Data7[[#This Row],[WO'#:]]="","Riley #","WO#")</f>
        <v>WO#</v>
      </c>
      <c r="Q383" s="7">
        <f>IFERROR(WEEKNUM(Data7[[#This Row],[Date:]]),"")</f>
        <v>12</v>
      </c>
      <c r="R383" s="6">
        <f t="shared" si="15"/>
        <v>45368</v>
      </c>
      <c r="S383" s="6">
        <f>Data7[[#This Row],[Week Start]]+7</f>
        <v>45375</v>
      </c>
      <c r="T383" s="7" t="str">
        <f t="shared" si="16"/>
        <v>3/17/2024 - 3/24/2024</v>
      </c>
      <c r="U383" s="7" t="str">
        <f t="shared" si="17"/>
        <v>Time Card</v>
      </c>
      <c r="V383" s="8" t="str">
        <f>RIGHT(TEXT(Data7[[#This Row],[Date:]],"mmddyyyy"),4)</f>
        <v>2024</v>
      </c>
      <c r="W383" s="8" t="str">
        <f>MID(TEXT(Data7[[#This Row],[Date:]],"mmddyyyy"),3,2)</f>
        <v>19</v>
      </c>
      <c r="X383" s="8" t="str">
        <f>LEFT(TEXT(Data7[[#This Row],[Date:]],"mmddyyyy"),2)</f>
        <v>03</v>
      </c>
      <c r="Y383" s="6">
        <f>DATE(Data7[[#This Row],[Year]],Data7[[#This Row],[Month]],Data7[[#This Row],[Day]])</f>
        <v>45370</v>
      </c>
    </row>
    <row r="384" spans="1:25">
      <c r="A384" s="5">
        <v>45370.573316550923</v>
      </c>
      <c r="B384" s="7" t="s">
        <v>31</v>
      </c>
      <c r="C384" s="6" t="s">
        <v>319</v>
      </c>
      <c r="D384" s="7" t="s">
        <v>321</v>
      </c>
      <c r="E384" s="8">
        <v>2.5</v>
      </c>
      <c r="F384" s="7">
        <v>7065730</v>
      </c>
      <c r="G384" s="7" t="s">
        <v>68</v>
      </c>
      <c r="H384" s="7" t="s">
        <v>69</v>
      </c>
      <c r="I384" s="7" t="s">
        <v>44</v>
      </c>
      <c r="J384" s="19" t="str">
        <f>IFERROR(INDEX('Employee Info'!$C$3:$E$200,MATCH(Data7[[#This Row],[Name:]],'Employee Info'!$B$3:$B$200,0),MATCH(Data7[[#This Row],[Hours Type:]],'Employee Info'!$C$2:$E$2,0)),"")</f>
        <v/>
      </c>
      <c r="K384" s="19" t="str">
        <f>IFERROR(INDEX('Employee Info'!$C$3:$J$200,MATCH(Data7[[#This Row],[Name:]],'Employee Info'!$B$3:$B$200,0),MATCH(Data7[[#Headers],[Truck]],'Employee Info'!$C$2:$J$2,0)),"")</f>
        <v/>
      </c>
      <c r="L384" s="19" t="str">
        <f>IFERROR(INDEX('Employee Info'!$C$3:$J$200,MATCH(Data7[[#This Row],[Name:]],'Employee Info'!$B$3:$B$200,0),MATCH(Data7[[#Headers],[Phone]],'Employee Info'!$C$2:$J$2,0)),"")</f>
        <v/>
      </c>
      <c r="M384" s="19" t="str">
        <f>IFERROR(INDEX('Employee Info'!$C$3:$J$200,MATCH(Data7[[#This Row],[Name:]],'Employee Info'!$B$3:$B$200,0),MATCH(Data7[[#Headers],[Tech]],'Employee Info'!$C$2:$J$2,0)),"")</f>
        <v/>
      </c>
      <c r="N384" s="19" t="str">
        <f>IFERROR(INDEX('Employee Info'!$C$3:$J$200,MATCH(Data7[[#This Row],[Name:]],'Employee Info'!$B$3:$B$200,0),MATCH(Data7[[#Headers],[Other]],'Employee Info'!$C$2:$J$2,0)),"")</f>
        <v/>
      </c>
      <c r="O384" s="19">
        <f>IFERROR((Data7[[#This Row],[Hours:]]*SUM(Data7[[#This Row],[Rate]:[Other]])),"")</f>
        <v>0</v>
      </c>
      <c r="P384" s="7" t="str">
        <f>IF(Data7[[#This Row],[WO'#:]]="","Riley #","WO#")</f>
        <v>WO#</v>
      </c>
      <c r="Q384" s="7">
        <f>IFERROR(WEEKNUM(Data7[[#This Row],[Date:]]),"")</f>
        <v>12</v>
      </c>
      <c r="R384" s="6">
        <f t="shared" si="15"/>
        <v>45368</v>
      </c>
      <c r="S384" s="6">
        <f>Data7[[#This Row],[Week Start]]+7</f>
        <v>45375</v>
      </c>
      <c r="T384" s="7" t="str">
        <f t="shared" si="16"/>
        <v>3/17/2024 - 3/24/2024</v>
      </c>
      <c r="U384" s="7" t="str">
        <f t="shared" si="17"/>
        <v>Time Card</v>
      </c>
      <c r="V384" s="8" t="str">
        <f>RIGHT(TEXT(Data7[[#This Row],[Date:]],"mmddyyyy"),4)</f>
        <v>2024</v>
      </c>
      <c r="W384" s="8" t="str">
        <f>MID(TEXT(Data7[[#This Row],[Date:]],"mmddyyyy"),3,2)</f>
        <v>19</v>
      </c>
      <c r="X384" s="8" t="str">
        <f>LEFT(TEXT(Data7[[#This Row],[Date:]],"mmddyyyy"),2)</f>
        <v>03</v>
      </c>
      <c r="Y384" s="6">
        <f>DATE(Data7[[#This Row],[Year]],Data7[[#This Row],[Month]],Data7[[#This Row],[Day]])</f>
        <v>45370</v>
      </c>
    </row>
    <row r="385" spans="1:25">
      <c r="A385" s="5">
        <v>45373.542180555552</v>
      </c>
      <c r="B385" s="7" t="s">
        <v>66</v>
      </c>
      <c r="C385" s="6" t="s">
        <v>319</v>
      </c>
      <c r="D385" s="7" t="s">
        <v>322</v>
      </c>
      <c r="E385" s="8">
        <v>3</v>
      </c>
      <c r="F385" s="7">
        <v>7066912</v>
      </c>
      <c r="G385" s="7" t="s">
        <v>68</v>
      </c>
      <c r="H385" s="7" t="s">
        <v>69</v>
      </c>
      <c r="I385" s="7" t="s">
        <v>44</v>
      </c>
      <c r="J385" s="19" t="str">
        <f>IFERROR(INDEX('Employee Info'!$C$3:$E$200,MATCH(Data7[[#This Row],[Name:]],'Employee Info'!$B$3:$B$200,0),MATCH(Data7[[#This Row],[Hours Type:]],'Employee Info'!$C$2:$E$2,0)),"")</f>
        <v/>
      </c>
      <c r="K385" s="19" t="str">
        <f>IFERROR(INDEX('Employee Info'!$C$3:$J$200,MATCH(Data7[[#This Row],[Name:]],'Employee Info'!$B$3:$B$200,0),MATCH(Data7[[#Headers],[Truck]],'Employee Info'!$C$2:$J$2,0)),"")</f>
        <v/>
      </c>
      <c r="L385" s="19" t="str">
        <f>IFERROR(INDEX('Employee Info'!$C$3:$J$200,MATCH(Data7[[#This Row],[Name:]],'Employee Info'!$B$3:$B$200,0),MATCH(Data7[[#Headers],[Phone]],'Employee Info'!$C$2:$J$2,0)),"")</f>
        <v/>
      </c>
      <c r="M385" s="19" t="str">
        <f>IFERROR(INDEX('Employee Info'!$C$3:$J$200,MATCH(Data7[[#This Row],[Name:]],'Employee Info'!$B$3:$B$200,0),MATCH(Data7[[#Headers],[Tech]],'Employee Info'!$C$2:$J$2,0)),"")</f>
        <v/>
      </c>
      <c r="N385" s="19" t="str">
        <f>IFERROR(INDEX('Employee Info'!$C$3:$J$200,MATCH(Data7[[#This Row],[Name:]],'Employee Info'!$B$3:$B$200,0),MATCH(Data7[[#Headers],[Other]],'Employee Info'!$C$2:$J$2,0)),"")</f>
        <v/>
      </c>
      <c r="O385" s="19">
        <f>IFERROR((Data7[[#This Row],[Hours:]]*SUM(Data7[[#This Row],[Rate]:[Other]])),"")</f>
        <v>0</v>
      </c>
      <c r="P385" s="7" t="str">
        <f>IF(Data7[[#This Row],[WO'#:]]="","Riley #","WO#")</f>
        <v>WO#</v>
      </c>
      <c r="Q385" s="7">
        <f>IFERROR(WEEKNUM(Data7[[#This Row],[Date:]]),"")</f>
        <v>12</v>
      </c>
      <c r="R385" s="6">
        <f t="shared" si="15"/>
        <v>45368</v>
      </c>
      <c r="S385" s="6">
        <f>Data7[[#This Row],[Week Start]]+7</f>
        <v>45375</v>
      </c>
      <c r="T385" s="7" t="str">
        <f t="shared" si="16"/>
        <v>3/17/2024 - 3/24/2024</v>
      </c>
      <c r="U385" s="7" t="str">
        <f t="shared" si="17"/>
        <v>Time Card</v>
      </c>
      <c r="V385" s="8" t="str">
        <f>RIGHT(TEXT(Data7[[#This Row],[Date:]],"mmddyyyy"),4)</f>
        <v>2024</v>
      </c>
      <c r="W385" s="8" t="str">
        <f>MID(TEXT(Data7[[#This Row],[Date:]],"mmddyyyy"),3,2)</f>
        <v>19</v>
      </c>
      <c r="X385" s="8" t="str">
        <f>LEFT(TEXT(Data7[[#This Row],[Date:]],"mmddyyyy"),2)</f>
        <v>03</v>
      </c>
      <c r="Y385" s="6">
        <f>DATE(Data7[[#This Row],[Year]],Data7[[#This Row],[Month]],Data7[[#This Row],[Day]])</f>
        <v>45370</v>
      </c>
    </row>
    <row r="386" spans="1:25">
      <c r="A386" s="5">
        <v>45370.571733680554</v>
      </c>
      <c r="B386" s="7" t="s">
        <v>65</v>
      </c>
      <c r="C386" s="6" t="s">
        <v>319</v>
      </c>
      <c r="D386" s="7" t="s">
        <v>323</v>
      </c>
      <c r="E386" s="8">
        <v>6</v>
      </c>
      <c r="F386" s="7" t="s">
        <v>68</v>
      </c>
      <c r="G386" s="7" t="s">
        <v>68</v>
      </c>
      <c r="H386" s="7" t="s">
        <v>64</v>
      </c>
      <c r="I386" s="7" t="s">
        <v>44</v>
      </c>
      <c r="J386" s="19" t="str">
        <f>IFERROR(INDEX('Employee Info'!$C$3:$E$200,MATCH(Data7[[#This Row],[Name:]],'Employee Info'!$B$3:$B$200,0),MATCH(Data7[[#This Row],[Hours Type:]],'Employee Info'!$C$2:$E$2,0)),"")</f>
        <v/>
      </c>
      <c r="K386" s="19" t="str">
        <f>IFERROR(INDEX('Employee Info'!$C$3:$J$200,MATCH(Data7[[#This Row],[Name:]],'Employee Info'!$B$3:$B$200,0),MATCH(Data7[[#Headers],[Truck]],'Employee Info'!$C$2:$J$2,0)),"")</f>
        <v/>
      </c>
      <c r="L386" s="19" t="str">
        <f>IFERROR(INDEX('Employee Info'!$C$3:$J$200,MATCH(Data7[[#This Row],[Name:]],'Employee Info'!$B$3:$B$200,0),MATCH(Data7[[#Headers],[Phone]],'Employee Info'!$C$2:$J$2,0)),"")</f>
        <v/>
      </c>
      <c r="M386" s="19" t="str">
        <f>IFERROR(INDEX('Employee Info'!$C$3:$J$200,MATCH(Data7[[#This Row],[Name:]],'Employee Info'!$B$3:$B$200,0),MATCH(Data7[[#Headers],[Tech]],'Employee Info'!$C$2:$J$2,0)),"")</f>
        <v/>
      </c>
      <c r="N386" s="19" t="str">
        <f>IFERROR(INDEX('Employee Info'!$C$3:$J$200,MATCH(Data7[[#This Row],[Name:]],'Employee Info'!$B$3:$B$200,0),MATCH(Data7[[#Headers],[Other]],'Employee Info'!$C$2:$J$2,0)),"")</f>
        <v/>
      </c>
      <c r="O386" s="19">
        <f>IFERROR((Data7[[#This Row],[Hours:]]*SUM(Data7[[#This Row],[Rate]:[Other]])),"")</f>
        <v>0</v>
      </c>
      <c r="P386" s="7" t="str">
        <f>IF(Data7[[#This Row],[WO'#:]]="","Riley #","WO#")</f>
        <v>Riley #</v>
      </c>
      <c r="Q386" s="7">
        <f>IFERROR(WEEKNUM(Data7[[#This Row],[Date:]]),"")</f>
        <v>12</v>
      </c>
      <c r="R386" s="6">
        <f t="shared" ref="R386:R449" si="18">DATE(RIGHT(TEXT(C386,"mm/dd/yyyy"),4),1,1)+(Q386-1)*7-(WEEKDAY(DATE(RIGHT(TEXT(C386,"mm/dd/yyyy"),4),1,1)))+1</f>
        <v>45368</v>
      </c>
      <c r="S386" s="6">
        <f>Data7[[#This Row],[Week Start]]+7</f>
        <v>45375</v>
      </c>
      <c r="T386" s="7" t="str">
        <f t="shared" ref="T386:T449" si="19">IFERROR(TEXT(R386, "m/d/yyyy") &amp; " - " &amp; TEXT(S386, "m/d/yyyy"),"")</f>
        <v>3/17/2024 - 3/24/2024</v>
      </c>
      <c r="U386" s="7" t="str">
        <f t="shared" ref="U386:U449" si="20">"Time Card"</f>
        <v>Time Card</v>
      </c>
      <c r="V386" s="8" t="str">
        <f>RIGHT(TEXT(Data7[[#This Row],[Date:]],"mmddyyyy"),4)</f>
        <v>2024</v>
      </c>
      <c r="W386" s="8" t="str">
        <f>MID(TEXT(Data7[[#This Row],[Date:]],"mmddyyyy"),3,2)</f>
        <v>19</v>
      </c>
      <c r="X386" s="8" t="str">
        <f>LEFT(TEXT(Data7[[#This Row],[Date:]],"mmddyyyy"),2)</f>
        <v>03</v>
      </c>
      <c r="Y386" s="6">
        <f>DATE(Data7[[#This Row],[Year]],Data7[[#This Row],[Month]],Data7[[#This Row],[Day]])</f>
        <v>45370</v>
      </c>
    </row>
    <row r="387" spans="1:25">
      <c r="A387" s="5">
        <v>45370.572176967595</v>
      </c>
      <c r="B387" s="7" t="s">
        <v>31</v>
      </c>
      <c r="C387" s="6" t="s">
        <v>319</v>
      </c>
      <c r="D387" s="7" t="s">
        <v>323</v>
      </c>
      <c r="E387" s="8">
        <v>5.5</v>
      </c>
      <c r="F387" s="7" t="s">
        <v>68</v>
      </c>
      <c r="G387" s="7" t="s">
        <v>68</v>
      </c>
      <c r="H387" s="7" t="s">
        <v>64</v>
      </c>
      <c r="I387" s="7" t="s">
        <v>44</v>
      </c>
      <c r="J387" s="19" t="str">
        <f>IFERROR(INDEX('Employee Info'!$C$3:$E$200,MATCH(Data7[[#This Row],[Name:]],'Employee Info'!$B$3:$B$200,0),MATCH(Data7[[#This Row],[Hours Type:]],'Employee Info'!$C$2:$E$2,0)),"")</f>
        <v/>
      </c>
      <c r="K387" s="19" t="str">
        <f>IFERROR(INDEX('Employee Info'!$C$3:$J$200,MATCH(Data7[[#This Row],[Name:]],'Employee Info'!$B$3:$B$200,0),MATCH(Data7[[#Headers],[Truck]],'Employee Info'!$C$2:$J$2,0)),"")</f>
        <v/>
      </c>
      <c r="L387" s="19" t="str">
        <f>IFERROR(INDEX('Employee Info'!$C$3:$J$200,MATCH(Data7[[#This Row],[Name:]],'Employee Info'!$B$3:$B$200,0),MATCH(Data7[[#Headers],[Phone]],'Employee Info'!$C$2:$J$2,0)),"")</f>
        <v/>
      </c>
      <c r="M387" s="19" t="str">
        <f>IFERROR(INDEX('Employee Info'!$C$3:$J$200,MATCH(Data7[[#This Row],[Name:]],'Employee Info'!$B$3:$B$200,0),MATCH(Data7[[#Headers],[Tech]],'Employee Info'!$C$2:$J$2,0)),"")</f>
        <v/>
      </c>
      <c r="N387" s="19" t="str">
        <f>IFERROR(INDEX('Employee Info'!$C$3:$J$200,MATCH(Data7[[#This Row],[Name:]],'Employee Info'!$B$3:$B$200,0),MATCH(Data7[[#Headers],[Other]],'Employee Info'!$C$2:$J$2,0)),"")</f>
        <v/>
      </c>
      <c r="O387" s="19">
        <f>IFERROR((Data7[[#This Row],[Hours:]]*SUM(Data7[[#This Row],[Rate]:[Other]])),"")</f>
        <v>0</v>
      </c>
      <c r="P387" s="7" t="str">
        <f>IF(Data7[[#This Row],[WO'#:]]="","Riley #","WO#")</f>
        <v>Riley #</v>
      </c>
      <c r="Q387" s="7">
        <f>IFERROR(WEEKNUM(Data7[[#This Row],[Date:]]),"")</f>
        <v>12</v>
      </c>
      <c r="R387" s="6">
        <f t="shared" si="18"/>
        <v>45368</v>
      </c>
      <c r="S387" s="6">
        <f>Data7[[#This Row],[Week Start]]+7</f>
        <v>45375</v>
      </c>
      <c r="T387" s="7" t="str">
        <f t="shared" si="19"/>
        <v>3/17/2024 - 3/24/2024</v>
      </c>
      <c r="U387" s="7" t="str">
        <f t="shared" si="20"/>
        <v>Time Card</v>
      </c>
      <c r="V387" s="8" t="str">
        <f>RIGHT(TEXT(Data7[[#This Row],[Date:]],"mmddyyyy"),4)</f>
        <v>2024</v>
      </c>
      <c r="W387" s="8" t="str">
        <f>MID(TEXT(Data7[[#This Row],[Date:]],"mmddyyyy"),3,2)</f>
        <v>19</v>
      </c>
      <c r="X387" s="8" t="str">
        <f>LEFT(TEXT(Data7[[#This Row],[Date:]],"mmddyyyy"),2)</f>
        <v>03</v>
      </c>
      <c r="Y387" s="6">
        <f>DATE(Data7[[#This Row],[Year]],Data7[[#This Row],[Month]],Data7[[#This Row],[Day]])</f>
        <v>45370</v>
      </c>
    </row>
    <row r="388" spans="1:25">
      <c r="A388" s="5">
        <v>45373.527270486113</v>
      </c>
      <c r="B388" s="7" t="s">
        <v>66</v>
      </c>
      <c r="C388" s="6" t="s">
        <v>319</v>
      </c>
      <c r="D388" s="7" t="s">
        <v>325</v>
      </c>
      <c r="E388" s="8">
        <v>1</v>
      </c>
      <c r="F388" s="7" t="s">
        <v>68</v>
      </c>
      <c r="G388" s="7" t="s">
        <v>68</v>
      </c>
      <c r="H388" s="7" t="s">
        <v>64</v>
      </c>
      <c r="I388" s="7" t="s">
        <v>44</v>
      </c>
      <c r="J388" s="19" t="str">
        <f>IFERROR(INDEX('Employee Info'!$C$3:$E$200,MATCH(Data7[[#This Row],[Name:]],'Employee Info'!$B$3:$B$200,0),MATCH(Data7[[#This Row],[Hours Type:]],'Employee Info'!$C$2:$E$2,0)),"")</f>
        <v/>
      </c>
      <c r="K388" s="19" t="str">
        <f>IFERROR(INDEX('Employee Info'!$C$3:$J$200,MATCH(Data7[[#This Row],[Name:]],'Employee Info'!$B$3:$B$200,0),MATCH(Data7[[#Headers],[Truck]],'Employee Info'!$C$2:$J$2,0)),"")</f>
        <v/>
      </c>
      <c r="L388" s="19" t="str">
        <f>IFERROR(INDEX('Employee Info'!$C$3:$J$200,MATCH(Data7[[#This Row],[Name:]],'Employee Info'!$B$3:$B$200,0),MATCH(Data7[[#Headers],[Phone]],'Employee Info'!$C$2:$J$2,0)),"")</f>
        <v/>
      </c>
      <c r="M388" s="19" t="str">
        <f>IFERROR(INDEX('Employee Info'!$C$3:$J$200,MATCH(Data7[[#This Row],[Name:]],'Employee Info'!$B$3:$B$200,0),MATCH(Data7[[#Headers],[Tech]],'Employee Info'!$C$2:$J$2,0)),"")</f>
        <v/>
      </c>
      <c r="N388" s="19" t="str">
        <f>IFERROR(INDEX('Employee Info'!$C$3:$J$200,MATCH(Data7[[#This Row],[Name:]],'Employee Info'!$B$3:$B$200,0),MATCH(Data7[[#Headers],[Other]],'Employee Info'!$C$2:$J$2,0)),"")</f>
        <v/>
      </c>
      <c r="O388" s="19">
        <f>IFERROR((Data7[[#This Row],[Hours:]]*SUM(Data7[[#This Row],[Rate]:[Other]])),"")</f>
        <v>0</v>
      </c>
      <c r="P388" s="7" t="str">
        <f>IF(Data7[[#This Row],[WO'#:]]="","Riley #","WO#")</f>
        <v>Riley #</v>
      </c>
      <c r="Q388" s="7">
        <f>IFERROR(WEEKNUM(Data7[[#This Row],[Date:]]),"")</f>
        <v>12</v>
      </c>
      <c r="R388" s="6">
        <f t="shared" si="18"/>
        <v>45368</v>
      </c>
      <c r="S388" s="6">
        <f>Data7[[#This Row],[Week Start]]+7</f>
        <v>45375</v>
      </c>
      <c r="T388" s="7" t="str">
        <f t="shared" si="19"/>
        <v>3/17/2024 - 3/24/2024</v>
      </c>
      <c r="U388" s="7" t="str">
        <f t="shared" si="20"/>
        <v>Time Card</v>
      </c>
      <c r="V388" s="8" t="str">
        <f>RIGHT(TEXT(Data7[[#This Row],[Date:]],"mmddyyyy"),4)</f>
        <v>2024</v>
      </c>
      <c r="W388" s="8" t="str">
        <f>MID(TEXT(Data7[[#This Row],[Date:]],"mmddyyyy"),3,2)</f>
        <v>19</v>
      </c>
      <c r="X388" s="8" t="str">
        <f>LEFT(TEXT(Data7[[#This Row],[Date:]],"mmddyyyy"),2)</f>
        <v>03</v>
      </c>
      <c r="Y388" s="6">
        <f>DATE(Data7[[#This Row],[Year]],Data7[[#This Row],[Month]],Data7[[#This Row],[Day]])</f>
        <v>45370</v>
      </c>
    </row>
    <row r="389" spans="1:25">
      <c r="A389" s="5">
        <v>45370.582015277774</v>
      </c>
      <c r="B389" s="7" t="s">
        <v>35</v>
      </c>
      <c r="C389" s="6" t="s">
        <v>319</v>
      </c>
      <c r="D389" s="7" t="s">
        <v>324</v>
      </c>
      <c r="E389" s="8">
        <v>8</v>
      </c>
      <c r="F389" s="7" t="s">
        <v>68</v>
      </c>
      <c r="G389" s="7" t="s">
        <v>68</v>
      </c>
      <c r="H389" s="7" t="s">
        <v>59</v>
      </c>
      <c r="I389" s="7" t="s">
        <v>44</v>
      </c>
      <c r="J389" s="19" t="str">
        <f>IFERROR(INDEX('Employee Info'!$C$3:$E$200,MATCH(Data7[[#This Row],[Name:]],'Employee Info'!$B$3:$B$200,0),MATCH(Data7[[#This Row],[Hours Type:]],'Employee Info'!$C$2:$E$2,0)),"")</f>
        <v/>
      </c>
      <c r="K389" s="19" t="str">
        <f>IFERROR(INDEX('Employee Info'!$C$3:$J$200,MATCH(Data7[[#This Row],[Name:]],'Employee Info'!$B$3:$B$200,0),MATCH(Data7[[#Headers],[Truck]],'Employee Info'!$C$2:$J$2,0)),"")</f>
        <v/>
      </c>
      <c r="L389" s="19" t="str">
        <f>IFERROR(INDEX('Employee Info'!$C$3:$J$200,MATCH(Data7[[#This Row],[Name:]],'Employee Info'!$B$3:$B$200,0),MATCH(Data7[[#Headers],[Phone]],'Employee Info'!$C$2:$J$2,0)),"")</f>
        <v/>
      </c>
      <c r="M389" s="19" t="str">
        <f>IFERROR(INDEX('Employee Info'!$C$3:$J$200,MATCH(Data7[[#This Row],[Name:]],'Employee Info'!$B$3:$B$200,0),MATCH(Data7[[#Headers],[Tech]],'Employee Info'!$C$2:$J$2,0)),"")</f>
        <v/>
      </c>
      <c r="N389" s="19" t="str">
        <f>IFERROR(INDEX('Employee Info'!$C$3:$J$200,MATCH(Data7[[#This Row],[Name:]],'Employee Info'!$B$3:$B$200,0),MATCH(Data7[[#Headers],[Other]],'Employee Info'!$C$2:$J$2,0)),"")</f>
        <v/>
      </c>
      <c r="O389" s="19">
        <f>IFERROR((Data7[[#This Row],[Hours:]]*SUM(Data7[[#This Row],[Rate]:[Other]])),"")</f>
        <v>0</v>
      </c>
      <c r="P389" s="7" t="str">
        <f>IF(Data7[[#This Row],[WO'#:]]="","Riley #","WO#")</f>
        <v>Riley #</v>
      </c>
      <c r="Q389" s="7">
        <f>IFERROR(WEEKNUM(Data7[[#This Row],[Date:]]),"")</f>
        <v>12</v>
      </c>
      <c r="R389" s="6">
        <f t="shared" si="18"/>
        <v>45368</v>
      </c>
      <c r="S389" s="6">
        <f>Data7[[#This Row],[Week Start]]+7</f>
        <v>45375</v>
      </c>
      <c r="T389" s="7" t="str">
        <f t="shared" si="19"/>
        <v>3/17/2024 - 3/24/2024</v>
      </c>
      <c r="U389" s="7" t="str">
        <f t="shared" si="20"/>
        <v>Time Card</v>
      </c>
      <c r="V389" s="8" t="str">
        <f>RIGHT(TEXT(Data7[[#This Row],[Date:]],"mmddyyyy"),4)</f>
        <v>2024</v>
      </c>
      <c r="W389" s="8" t="str">
        <f>MID(TEXT(Data7[[#This Row],[Date:]],"mmddyyyy"),3,2)</f>
        <v>19</v>
      </c>
      <c r="X389" s="8" t="str">
        <f>LEFT(TEXT(Data7[[#This Row],[Date:]],"mmddyyyy"),2)</f>
        <v>03</v>
      </c>
      <c r="Y389" s="6">
        <f>DATE(Data7[[#This Row],[Year]],Data7[[#This Row],[Month]],Data7[[#This Row],[Day]])</f>
        <v>45370</v>
      </c>
    </row>
    <row r="390" spans="1:25">
      <c r="A390" s="5">
        <v>45371.569516435186</v>
      </c>
      <c r="B390" s="7" t="s">
        <v>35</v>
      </c>
      <c r="C390" s="6" t="s">
        <v>328</v>
      </c>
      <c r="D390" s="7" t="s">
        <v>329</v>
      </c>
      <c r="E390" s="8">
        <v>2</v>
      </c>
      <c r="F390" s="7">
        <v>6984733</v>
      </c>
      <c r="G390" s="7" t="s">
        <v>68</v>
      </c>
      <c r="H390" s="7" t="s">
        <v>69</v>
      </c>
      <c r="I390" s="7" t="s">
        <v>44</v>
      </c>
      <c r="J390" s="19" t="str">
        <f>IFERROR(INDEX('Employee Info'!$C$3:$E$200,MATCH(Data7[[#This Row],[Name:]],'Employee Info'!$B$3:$B$200,0),MATCH(Data7[[#This Row],[Hours Type:]],'Employee Info'!$C$2:$E$2,0)),"")</f>
        <v/>
      </c>
      <c r="K390" s="19" t="str">
        <f>IFERROR(INDEX('Employee Info'!$C$3:$J$200,MATCH(Data7[[#This Row],[Name:]],'Employee Info'!$B$3:$B$200,0),MATCH(Data7[[#Headers],[Truck]],'Employee Info'!$C$2:$J$2,0)),"")</f>
        <v/>
      </c>
      <c r="L390" s="19" t="str">
        <f>IFERROR(INDEX('Employee Info'!$C$3:$J$200,MATCH(Data7[[#This Row],[Name:]],'Employee Info'!$B$3:$B$200,0),MATCH(Data7[[#Headers],[Phone]],'Employee Info'!$C$2:$J$2,0)),"")</f>
        <v/>
      </c>
      <c r="M390" s="19" t="str">
        <f>IFERROR(INDEX('Employee Info'!$C$3:$J$200,MATCH(Data7[[#This Row],[Name:]],'Employee Info'!$B$3:$B$200,0),MATCH(Data7[[#Headers],[Tech]],'Employee Info'!$C$2:$J$2,0)),"")</f>
        <v/>
      </c>
      <c r="N390" s="19" t="str">
        <f>IFERROR(INDEX('Employee Info'!$C$3:$J$200,MATCH(Data7[[#This Row],[Name:]],'Employee Info'!$B$3:$B$200,0),MATCH(Data7[[#Headers],[Other]],'Employee Info'!$C$2:$J$2,0)),"")</f>
        <v/>
      </c>
      <c r="O390" s="19">
        <f>IFERROR((Data7[[#This Row],[Hours:]]*SUM(Data7[[#This Row],[Rate]:[Other]])),"")</f>
        <v>0</v>
      </c>
      <c r="P390" s="7" t="str">
        <f>IF(Data7[[#This Row],[WO'#:]]="","Riley #","WO#")</f>
        <v>WO#</v>
      </c>
      <c r="Q390" s="7">
        <f>IFERROR(WEEKNUM(Data7[[#This Row],[Date:]]),"")</f>
        <v>12</v>
      </c>
      <c r="R390" s="6">
        <f t="shared" si="18"/>
        <v>45368</v>
      </c>
      <c r="S390" s="6">
        <f>Data7[[#This Row],[Week Start]]+7</f>
        <v>45375</v>
      </c>
      <c r="T390" s="7" t="str">
        <f t="shared" si="19"/>
        <v>3/17/2024 - 3/24/2024</v>
      </c>
      <c r="U390" s="7" t="str">
        <f t="shared" si="20"/>
        <v>Time Card</v>
      </c>
      <c r="V390" s="8" t="str">
        <f>RIGHT(TEXT(Data7[[#This Row],[Date:]],"mmddyyyy"),4)</f>
        <v>2024</v>
      </c>
      <c r="W390" s="8" t="str">
        <f>MID(TEXT(Data7[[#This Row],[Date:]],"mmddyyyy"),3,2)</f>
        <v>20</v>
      </c>
      <c r="X390" s="8" t="str">
        <f>LEFT(TEXT(Data7[[#This Row],[Date:]],"mmddyyyy"),2)</f>
        <v>03</v>
      </c>
      <c r="Y390" s="6">
        <f>DATE(Data7[[#This Row],[Year]],Data7[[#This Row],[Month]],Data7[[#This Row],[Day]])</f>
        <v>45371</v>
      </c>
    </row>
    <row r="391" spans="1:25">
      <c r="A391" s="5">
        <v>45373.538341550928</v>
      </c>
      <c r="B391" s="7" t="s">
        <v>66</v>
      </c>
      <c r="C391" s="6" t="s">
        <v>328</v>
      </c>
      <c r="D391" s="7" t="s">
        <v>330</v>
      </c>
      <c r="E391" s="8">
        <v>1</v>
      </c>
      <c r="F391" s="7">
        <v>6984733</v>
      </c>
      <c r="G391" s="7" t="s">
        <v>68</v>
      </c>
      <c r="H391" s="7" t="s">
        <v>69</v>
      </c>
      <c r="I391" s="7" t="s">
        <v>44</v>
      </c>
      <c r="J391" s="19" t="str">
        <f>IFERROR(INDEX('Employee Info'!$C$3:$E$200,MATCH(Data7[[#This Row],[Name:]],'Employee Info'!$B$3:$B$200,0),MATCH(Data7[[#This Row],[Hours Type:]],'Employee Info'!$C$2:$E$2,0)),"")</f>
        <v/>
      </c>
      <c r="K391" s="19" t="str">
        <f>IFERROR(INDEX('Employee Info'!$C$3:$J$200,MATCH(Data7[[#This Row],[Name:]],'Employee Info'!$B$3:$B$200,0),MATCH(Data7[[#Headers],[Truck]],'Employee Info'!$C$2:$J$2,0)),"")</f>
        <v/>
      </c>
      <c r="L391" s="19" t="str">
        <f>IFERROR(INDEX('Employee Info'!$C$3:$J$200,MATCH(Data7[[#This Row],[Name:]],'Employee Info'!$B$3:$B$200,0),MATCH(Data7[[#Headers],[Phone]],'Employee Info'!$C$2:$J$2,0)),"")</f>
        <v/>
      </c>
      <c r="M391" s="19" t="str">
        <f>IFERROR(INDEX('Employee Info'!$C$3:$J$200,MATCH(Data7[[#This Row],[Name:]],'Employee Info'!$B$3:$B$200,0),MATCH(Data7[[#Headers],[Tech]],'Employee Info'!$C$2:$J$2,0)),"")</f>
        <v/>
      </c>
      <c r="N391" s="19" t="str">
        <f>IFERROR(INDEX('Employee Info'!$C$3:$J$200,MATCH(Data7[[#This Row],[Name:]],'Employee Info'!$B$3:$B$200,0),MATCH(Data7[[#Headers],[Other]],'Employee Info'!$C$2:$J$2,0)),"")</f>
        <v/>
      </c>
      <c r="O391" s="19">
        <f>IFERROR((Data7[[#This Row],[Hours:]]*SUM(Data7[[#This Row],[Rate]:[Other]])),"")</f>
        <v>0</v>
      </c>
      <c r="P391" s="7" t="str">
        <f>IF(Data7[[#This Row],[WO'#:]]="","Riley #","WO#")</f>
        <v>WO#</v>
      </c>
      <c r="Q391" s="7">
        <f>IFERROR(WEEKNUM(Data7[[#This Row],[Date:]]),"")</f>
        <v>12</v>
      </c>
      <c r="R391" s="6">
        <f t="shared" si="18"/>
        <v>45368</v>
      </c>
      <c r="S391" s="6">
        <f>Data7[[#This Row],[Week Start]]+7</f>
        <v>45375</v>
      </c>
      <c r="T391" s="7" t="str">
        <f t="shared" si="19"/>
        <v>3/17/2024 - 3/24/2024</v>
      </c>
      <c r="U391" s="7" t="str">
        <f t="shared" si="20"/>
        <v>Time Card</v>
      </c>
      <c r="V391" s="8" t="str">
        <f>RIGHT(TEXT(Data7[[#This Row],[Date:]],"mmddyyyy"),4)</f>
        <v>2024</v>
      </c>
      <c r="W391" s="8" t="str">
        <f>MID(TEXT(Data7[[#This Row],[Date:]],"mmddyyyy"),3,2)</f>
        <v>20</v>
      </c>
      <c r="X391" s="8" t="str">
        <f>LEFT(TEXT(Data7[[#This Row],[Date:]],"mmddyyyy"),2)</f>
        <v>03</v>
      </c>
      <c r="Y391" s="6">
        <f>DATE(Data7[[#This Row],[Year]],Data7[[#This Row],[Month]],Data7[[#This Row],[Day]])</f>
        <v>45371</v>
      </c>
    </row>
    <row r="392" spans="1:25">
      <c r="A392" s="5">
        <v>45392.374816203701</v>
      </c>
      <c r="B392" s="7" t="s">
        <v>76</v>
      </c>
      <c r="C392" s="6" t="s">
        <v>328</v>
      </c>
      <c r="D392" s="7" t="s">
        <v>156</v>
      </c>
      <c r="E392" s="8">
        <v>2</v>
      </c>
      <c r="F392" s="7">
        <v>6984733</v>
      </c>
      <c r="G392" s="7" t="s">
        <v>68</v>
      </c>
      <c r="H392" s="7" t="s">
        <v>69</v>
      </c>
      <c r="I392" s="7" t="s">
        <v>44</v>
      </c>
      <c r="J392" s="19" t="str">
        <f>IFERROR(INDEX('Employee Info'!$C$3:$E$200,MATCH(Data7[[#This Row],[Name:]],'Employee Info'!$B$3:$B$200,0),MATCH(Data7[[#This Row],[Hours Type:]],'Employee Info'!$C$2:$E$2,0)),"")</f>
        <v/>
      </c>
      <c r="K392" s="19" t="str">
        <f>IFERROR(INDEX('Employee Info'!$C$3:$J$200,MATCH(Data7[[#This Row],[Name:]],'Employee Info'!$B$3:$B$200,0),MATCH(Data7[[#Headers],[Truck]],'Employee Info'!$C$2:$J$2,0)),"")</f>
        <v/>
      </c>
      <c r="L392" s="19" t="str">
        <f>IFERROR(INDEX('Employee Info'!$C$3:$J$200,MATCH(Data7[[#This Row],[Name:]],'Employee Info'!$B$3:$B$200,0),MATCH(Data7[[#Headers],[Phone]],'Employee Info'!$C$2:$J$2,0)),"")</f>
        <v/>
      </c>
      <c r="M392" s="19" t="str">
        <f>IFERROR(INDEX('Employee Info'!$C$3:$J$200,MATCH(Data7[[#This Row],[Name:]],'Employee Info'!$B$3:$B$200,0),MATCH(Data7[[#Headers],[Tech]],'Employee Info'!$C$2:$J$2,0)),"")</f>
        <v/>
      </c>
      <c r="N392" s="19" t="str">
        <f>IFERROR(INDEX('Employee Info'!$C$3:$J$200,MATCH(Data7[[#This Row],[Name:]],'Employee Info'!$B$3:$B$200,0),MATCH(Data7[[#Headers],[Other]],'Employee Info'!$C$2:$J$2,0)),"")</f>
        <v/>
      </c>
      <c r="O392" s="19">
        <f>IFERROR((Data7[[#This Row],[Hours:]]*SUM(Data7[[#This Row],[Rate]:[Other]])),"")</f>
        <v>0</v>
      </c>
      <c r="P392" s="7" t="str">
        <f>IF(Data7[[#This Row],[WO'#:]]="","Riley #","WO#")</f>
        <v>WO#</v>
      </c>
      <c r="Q392" s="7">
        <f>IFERROR(WEEKNUM(Data7[[#This Row],[Date:]]),"")</f>
        <v>12</v>
      </c>
      <c r="R392" s="6">
        <f t="shared" si="18"/>
        <v>45368</v>
      </c>
      <c r="S392" s="6">
        <f>Data7[[#This Row],[Week Start]]+7</f>
        <v>45375</v>
      </c>
      <c r="T392" s="7" t="str">
        <f t="shared" si="19"/>
        <v>3/17/2024 - 3/24/2024</v>
      </c>
      <c r="U392" s="7" t="str">
        <f t="shared" si="20"/>
        <v>Time Card</v>
      </c>
      <c r="V392" s="8" t="str">
        <f>RIGHT(TEXT(Data7[[#This Row],[Date:]],"mmddyyyy"),4)</f>
        <v>2024</v>
      </c>
      <c r="W392" s="8" t="str">
        <f>MID(TEXT(Data7[[#This Row],[Date:]],"mmddyyyy"),3,2)</f>
        <v>20</v>
      </c>
      <c r="X392" s="8" t="str">
        <f>LEFT(TEXT(Data7[[#This Row],[Date:]],"mmddyyyy"),2)</f>
        <v>03</v>
      </c>
      <c r="Y392" s="6">
        <f>DATE(Data7[[#This Row],[Year]],Data7[[#This Row],[Month]],Data7[[#This Row],[Day]])</f>
        <v>45371</v>
      </c>
    </row>
    <row r="393" spans="1:25">
      <c r="A393" s="5">
        <v>45372.49875810185</v>
      </c>
      <c r="B393" s="7" t="s">
        <v>31</v>
      </c>
      <c r="C393" s="6" t="s">
        <v>328</v>
      </c>
      <c r="D393" s="7" t="s">
        <v>170</v>
      </c>
      <c r="E393" s="8">
        <v>1</v>
      </c>
      <c r="F393" s="7">
        <v>7053182</v>
      </c>
      <c r="G393" s="7" t="s">
        <v>68</v>
      </c>
      <c r="H393" s="7" t="s">
        <v>69</v>
      </c>
      <c r="I393" s="7" t="s">
        <v>44</v>
      </c>
      <c r="J393" s="19" t="str">
        <f>IFERROR(INDEX('Employee Info'!$C$3:$E$200,MATCH(Data7[[#This Row],[Name:]],'Employee Info'!$B$3:$B$200,0),MATCH(Data7[[#This Row],[Hours Type:]],'Employee Info'!$C$2:$E$2,0)),"")</f>
        <v/>
      </c>
      <c r="K393" s="19" t="str">
        <f>IFERROR(INDEX('Employee Info'!$C$3:$J$200,MATCH(Data7[[#This Row],[Name:]],'Employee Info'!$B$3:$B$200,0),MATCH(Data7[[#Headers],[Truck]],'Employee Info'!$C$2:$J$2,0)),"")</f>
        <v/>
      </c>
      <c r="L393" s="19" t="str">
        <f>IFERROR(INDEX('Employee Info'!$C$3:$J$200,MATCH(Data7[[#This Row],[Name:]],'Employee Info'!$B$3:$B$200,0),MATCH(Data7[[#Headers],[Phone]],'Employee Info'!$C$2:$J$2,0)),"")</f>
        <v/>
      </c>
      <c r="M393" s="19" t="str">
        <f>IFERROR(INDEX('Employee Info'!$C$3:$J$200,MATCH(Data7[[#This Row],[Name:]],'Employee Info'!$B$3:$B$200,0),MATCH(Data7[[#Headers],[Tech]],'Employee Info'!$C$2:$J$2,0)),"")</f>
        <v/>
      </c>
      <c r="N393" s="19" t="str">
        <f>IFERROR(INDEX('Employee Info'!$C$3:$J$200,MATCH(Data7[[#This Row],[Name:]],'Employee Info'!$B$3:$B$200,0),MATCH(Data7[[#Headers],[Other]],'Employee Info'!$C$2:$J$2,0)),"")</f>
        <v/>
      </c>
      <c r="O393" s="19">
        <f>IFERROR((Data7[[#This Row],[Hours:]]*SUM(Data7[[#This Row],[Rate]:[Other]])),"")</f>
        <v>0</v>
      </c>
      <c r="P393" s="7" t="str">
        <f>IF(Data7[[#This Row],[WO'#:]]="","Riley #","WO#")</f>
        <v>WO#</v>
      </c>
      <c r="Q393" s="7">
        <f>IFERROR(WEEKNUM(Data7[[#This Row],[Date:]]),"")</f>
        <v>12</v>
      </c>
      <c r="R393" s="6">
        <f t="shared" si="18"/>
        <v>45368</v>
      </c>
      <c r="S393" s="6">
        <f>Data7[[#This Row],[Week Start]]+7</f>
        <v>45375</v>
      </c>
      <c r="T393" s="7" t="str">
        <f t="shared" si="19"/>
        <v>3/17/2024 - 3/24/2024</v>
      </c>
      <c r="U393" s="7" t="str">
        <f t="shared" si="20"/>
        <v>Time Card</v>
      </c>
      <c r="V393" s="8" t="str">
        <f>RIGHT(TEXT(Data7[[#This Row],[Date:]],"mmddyyyy"),4)</f>
        <v>2024</v>
      </c>
      <c r="W393" s="8" t="str">
        <f>MID(TEXT(Data7[[#This Row],[Date:]],"mmddyyyy"),3,2)</f>
        <v>20</v>
      </c>
      <c r="X393" s="8" t="str">
        <f>LEFT(TEXT(Data7[[#This Row],[Date:]],"mmddyyyy"),2)</f>
        <v>03</v>
      </c>
      <c r="Y393" s="6">
        <f>DATE(Data7[[#This Row],[Year]],Data7[[#This Row],[Month]],Data7[[#This Row],[Day]])</f>
        <v>45371</v>
      </c>
    </row>
    <row r="394" spans="1:25">
      <c r="A394" s="5">
        <v>45371.582064351853</v>
      </c>
      <c r="B394" s="7" t="s">
        <v>31</v>
      </c>
      <c r="C394" s="6" t="s">
        <v>328</v>
      </c>
      <c r="D394" s="7" t="s">
        <v>331</v>
      </c>
      <c r="E394" s="8">
        <v>4</v>
      </c>
      <c r="F394" s="7">
        <v>7065730</v>
      </c>
      <c r="G394" s="7" t="s">
        <v>68</v>
      </c>
      <c r="H394" s="7" t="s">
        <v>69</v>
      </c>
      <c r="I394" s="7" t="s">
        <v>44</v>
      </c>
      <c r="J394" s="19" t="str">
        <f>IFERROR(INDEX('Employee Info'!$C$3:$E$200,MATCH(Data7[[#This Row],[Name:]],'Employee Info'!$B$3:$B$200,0),MATCH(Data7[[#This Row],[Hours Type:]],'Employee Info'!$C$2:$E$2,0)),"")</f>
        <v/>
      </c>
      <c r="K394" s="19" t="str">
        <f>IFERROR(INDEX('Employee Info'!$C$3:$J$200,MATCH(Data7[[#This Row],[Name:]],'Employee Info'!$B$3:$B$200,0),MATCH(Data7[[#Headers],[Truck]],'Employee Info'!$C$2:$J$2,0)),"")</f>
        <v/>
      </c>
      <c r="L394" s="19" t="str">
        <f>IFERROR(INDEX('Employee Info'!$C$3:$J$200,MATCH(Data7[[#This Row],[Name:]],'Employee Info'!$B$3:$B$200,0),MATCH(Data7[[#Headers],[Phone]],'Employee Info'!$C$2:$J$2,0)),"")</f>
        <v/>
      </c>
      <c r="M394" s="19" t="str">
        <f>IFERROR(INDEX('Employee Info'!$C$3:$J$200,MATCH(Data7[[#This Row],[Name:]],'Employee Info'!$B$3:$B$200,0),MATCH(Data7[[#Headers],[Tech]],'Employee Info'!$C$2:$J$2,0)),"")</f>
        <v/>
      </c>
      <c r="N394" s="19" t="str">
        <f>IFERROR(INDEX('Employee Info'!$C$3:$J$200,MATCH(Data7[[#This Row],[Name:]],'Employee Info'!$B$3:$B$200,0),MATCH(Data7[[#Headers],[Other]],'Employee Info'!$C$2:$J$2,0)),"")</f>
        <v/>
      </c>
      <c r="O394" s="19">
        <f>IFERROR((Data7[[#This Row],[Hours:]]*SUM(Data7[[#This Row],[Rate]:[Other]])),"")</f>
        <v>0</v>
      </c>
      <c r="P394" s="7" t="str">
        <f>IF(Data7[[#This Row],[WO'#:]]="","Riley #","WO#")</f>
        <v>WO#</v>
      </c>
      <c r="Q394" s="7">
        <f>IFERROR(WEEKNUM(Data7[[#This Row],[Date:]]),"")</f>
        <v>12</v>
      </c>
      <c r="R394" s="6">
        <f t="shared" si="18"/>
        <v>45368</v>
      </c>
      <c r="S394" s="6">
        <f>Data7[[#This Row],[Week Start]]+7</f>
        <v>45375</v>
      </c>
      <c r="T394" s="7" t="str">
        <f t="shared" si="19"/>
        <v>3/17/2024 - 3/24/2024</v>
      </c>
      <c r="U394" s="7" t="str">
        <f t="shared" si="20"/>
        <v>Time Card</v>
      </c>
      <c r="V394" s="8" t="str">
        <f>RIGHT(TEXT(Data7[[#This Row],[Date:]],"mmddyyyy"),4)</f>
        <v>2024</v>
      </c>
      <c r="W394" s="8" t="str">
        <f>MID(TEXT(Data7[[#This Row],[Date:]],"mmddyyyy"),3,2)</f>
        <v>20</v>
      </c>
      <c r="X394" s="8" t="str">
        <f>LEFT(TEXT(Data7[[#This Row],[Date:]],"mmddyyyy"),2)</f>
        <v>03</v>
      </c>
      <c r="Y394" s="6">
        <f>DATE(Data7[[#This Row],[Year]],Data7[[#This Row],[Month]],Data7[[#This Row],[Day]])</f>
        <v>45371</v>
      </c>
    </row>
    <row r="395" spans="1:25">
      <c r="A395" s="5">
        <v>45373.530112384258</v>
      </c>
      <c r="B395" s="7" t="s">
        <v>66</v>
      </c>
      <c r="C395" s="6" t="s">
        <v>328</v>
      </c>
      <c r="D395" s="7" t="s">
        <v>332</v>
      </c>
      <c r="E395" s="8">
        <v>4</v>
      </c>
      <c r="F395" s="7">
        <v>7065730</v>
      </c>
      <c r="G395" s="7" t="s">
        <v>68</v>
      </c>
      <c r="H395" s="7" t="s">
        <v>69</v>
      </c>
      <c r="I395" s="7" t="s">
        <v>44</v>
      </c>
      <c r="J395" s="19" t="str">
        <f>IFERROR(INDEX('Employee Info'!$C$3:$E$200,MATCH(Data7[[#This Row],[Name:]],'Employee Info'!$B$3:$B$200,0),MATCH(Data7[[#This Row],[Hours Type:]],'Employee Info'!$C$2:$E$2,0)),"")</f>
        <v/>
      </c>
      <c r="K395" s="19" t="str">
        <f>IFERROR(INDEX('Employee Info'!$C$3:$J$200,MATCH(Data7[[#This Row],[Name:]],'Employee Info'!$B$3:$B$200,0),MATCH(Data7[[#Headers],[Truck]],'Employee Info'!$C$2:$J$2,0)),"")</f>
        <v/>
      </c>
      <c r="L395" s="19" t="str">
        <f>IFERROR(INDEX('Employee Info'!$C$3:$J$200,MATCH(Data7[[#This Row],[Name:]],'Employee Info'!$B$3:$B$200,0),MATCH(Data7[[#Headers],[Phone]],'Employee Info'!$C$2:$J$2,0)),"")</f>
        <v/>
      </c>
      <c r="M395" s="19" t="str">
        <f>IFERROR(INDEX('Employee Info'!$C$3:$J$200,MATCH(Data7[[#This Row],[Name:]],'Employee Info'!$B$3:$B$200,0),MATCH(Data7[[#Headers],[Tech]],'Employee Info'!$C$2:$J$2,0)),"")</f>
        <v/>
      </c>
      <c r="N395" s="19" t="str">
        <f>IFERROR(INDEX('Employee Info'!$C$3:$J$200,MATCH(Data7[[#This Row],[Name:]],'Employee Info'!$B$3:$B$200,0),MATCH(Data7[[#Headers],[Other]],'Employee Info'!$C$2:$J$2,0)),"")</f>
        <v/>
      </c>
      <c r="O395" s="19">
        <f>IFERROR((Data7[[#This Row],[Hours:]]*SUM(Data7[[#This Row],[Rate]:[Other]])),"")</f>
        <v>0</v>
      </c>
      <c r="P395" s="7" t="str">
        <f>IF(Data7[[#This Row],[WO'#:]]="","Riley #","WO#")</f>
        <v>WO#</v>
      </c>
      <c r="Q395" s="7">
        <f>IFERROR(WEEKNUM(Data7[[#This Row],[Date:]]),"")</f>
        <v>12</v>
      </c>
      <c r="R395" s="6">
        <f t="shared" si="18"/>
        <v>45368</v>
      </c>
      <c r="S395" s="6">
        <f>Data7[[#This Row],[Week Start]]+7</f>
        <v>45375</v>
      </c>
      <c r="T395" s="7" t="str">
        <f t="shared" si="19"/>
        <v>3/17/2024 - 3/24/2024</v>
      </c>
      <c r="U395" s="7" t="str">
        <f t="shared" si="20"/>
        <v>Time Card</v>
      </c>
      <c r="V395" s="8" t="str">
        <f>RIGHT(TEXT(Data7[[#This Row],[Date:]],"mmddyyyy"),4)</f>
        <v>2024</v>
      </c>
      <c r="W395" s="8" t="str">
        <f>MID(TEXT(Data7[[#This Row],[Date:]],"mmddyyyy"),3,2)</f>
        <v>20</v>
      </c>
      <c r="X395" s="8" t="str">
        <f>LEFT(TEXT(Data7[[#This Row],[Date:]],"mmddyyyy"),2)</f>
        <v>03</v>
      </c>
      <c r="Y395" s="6">
        <f>DATE(Data7[[#This Row],[Year]],Data7[[#This Row],[Month]],Data7[[#This Row],[Day]])</f>
        <v>45371</v>
      </c>
    </row>
    <row r="396" spans="1:25">
      <c r="A396" s="5">
        <v>45371.567142939813</v>
      </c>
      <c r="B396" s="7" t="s">
        <v>35</v>
      </c>
      <c r="C396" s="6" t="s">
        <v>328</v>
      </c>
      <c r="D396" s="7" t="s">
        <v>333</v>
      </c>
      <c r="E396" s="8">
        <v>2</v>
      </c>
      <c r="F396" s="7">
        <v>7078215</v>
      </c>
      <c r="G396" s="7" t="s">
        <v>68</v>
      </c>
      <c r="H396" s="7" t="s">
        <v>69</v>
      </c>
      <c r="I396" s="7" t="s">
        <v>44</v>
      </c>
      <c r="J396" s="19" t="str">
        <f>IFERROR(INDEX('Employee Info'!$C$3:$E$200,MATCH(Data7[[#This Row],[Name:]],'Employee Info'!$B$3:$B$200,0),MATCH(Data7[[#This Row],[Hours Type:]],'Employee Info'!$C$2:$E$2,0)),"")</f>
        <v/>
      </c>
      <c r="K396" s="19" t="str">
        <f>IFERROR(INDEX('Employee Info'!$C$3:$J$200,MATCH(Data7[[#This Row],[Name:]],'Employee Info'!$B$3:$B$200,0),MATCH(Data7[[#Headers],[Truck]],'Employee Info'!$C$2:$J$2,0)),"")</f>
        <v/>
      </c>
      <c r="L396" s="19" t="str">
        <f>IFERROR(INDEX('Employee Info'!$C$3:$J$200,MATCH(Data7[[#This Row],[Name:]],'Employee Info'!$B$3:$B$200,0),MATCH(Data7[[#Headers],[Phone]],'Employee Info'!$C$2:$J$2,0)),"")</f>
        <v/>
      </c>
      <c r="M396" s="19" t="str">
        <f>IFERROR(INDEX('Employee Info'!$C$3:$J$200,MATCH(Data7[[#This Row],[Name:]],'Employee Info'!$B$3:$B$200,0),MATCH(Data7[[#Headers],[Tech]],'Employee Info'!$C$2:$J$2,0)),"")</f>
        <v/>
      </c>
      <c r="N396" s="19" t="str">
        <f>IFERROR(INDEX('Employee Info'!$C$3:$J$200,MATCH(Data7[[#This Row],[Name:]],'Employee Info'!$B$3:$B$200,0),MATCH(Data7[[#Headers],[Other]],'Employee Info'!$C$2:$J$2,0)),"")</f>
        <v/>
      </c>
      <c r="O396" s="19">
        <f>IFERROR((Data7[[#This Row],[Hours:]]*SUM(Data7[[#This Row],[Rate]:[Other]])),"")</f>
        <v>0</v>
      </c>
      <c r="P396" s="7" t="str">
        <f>IF(Data7[[#This Row],[WO'#:]]="","Riley #","WO#")</f>
        <v>WO#</v>
      </c>
      <c r="Q396" s="7">
        <f>IFERROR(WEEKNUM(Data7[[#This Row],[Date:]]),"")</f>
        <v>12</v>
      </c>
      <c r="R396" s="6">
        <f t="shared" si="18"/>
        <v>45368</v>
      </c>
      <c r="S396" s="6">
        <f>Data7[[#This Row],[Week Start]]+7</f>
        <v>45375</v>
      </c>
      <c r="T396" s="7" t="str">
        <f t="shared" si="19"/>
        <v>3/17/2024 - 3/24/2024</v>
      </c>
      <c r="U396" s="7" t="str">
        <f t="shared" si="20"/>
        <v>Time Card</v>
      </c>
      <c r="V396" s="8" t="str">
        <f>RIGHT(TEXT(Data7[[#This Row],[Date:]],"mmddyyyy"),4)</f>
        <v>2024</v>
      </c>
      <c r="W396" s="8" t="str">
        <f>MID(TEXT(Data7[[#This Row],[Date:]],"mmddyyyy"),3,2)</f>
        <v>20</v>
      </c>
      <c r="X396" s="8" t="str">
        <f>LEFT(TEXT(Data7[[#This Row],[Date:]],"mmddyyyy"),2)</f>
        <v>03</v>
      </c>
      <c r="Y396" s="6">
        <f>DATE(Data7[[#This Row],[Year]],Data7[[#This Row],[Month]],Data7[[#This Row],[Day]])</f>
        <v>45371</v>
      </c>
    </row>
    <row r="397" spans="1:25">
      <c r="A397" s="5">
        <v>45373.539670601851</v>
      </c>
      <c r="B397" s="7" t="s">
        <v>66</v>
      </c>
      <c r="C397" s="6" t="s">
        <v>328</v>
      </c>
      <c r="D397" s="7" t="s">
        <v>334</v>
      </c>
      <c r="E397" s="8">
        <v>2</v>
      </c>
      <c r="F397" s="7">
        <v>7078215</v>
      </c>
      <c r="G397" s="7" t="s">
        <v>68</v>
      </c>
      <c r="H397" s="7" t="s">
        <v>69</v>
      </c>
      <c r="I397" s="7" t="s">
        <v>44</v>
      </c>
      <c r="J397" s="19" t="str">
        <f>IFERROR(INDEX('Employee Info'!$C$3:$E$200,MATCH(Data7[[#This Row],[Name:]],'Employee Info'!$B$3:$B$200,0),MATCH(Data7[[#This Row],[Hours Type:]],'Employee Info'!$C$2:$E$2,0)),"")</f>
        <v/>
      </c>
      <c r="K397" s="19" t="str">
        <f>IFERROR(INDEX('Employee Info'!$C$3:$J$200,MATCH(Data7[[#This Row],[Name:]],'Employee Info'!$B$3:$B$200,0),MATCH(Data7[[#Headers],[Truck]],'Employee Info'!$C$2:$J$2,0)),"")</f>
        <v/>
      </c>
      <c r="L397" s="19" t="str">
        <f>IFERROR(INDEX('Employee Info'!$C$3:$J$200,MATCH(Data7[[#This Row],[Name:]],'Employee Info'!$B$3:$B$200,0),MATCH(Data7[[#Headers],[Phone]],'Employee Info'!$C$2:$J$2,0)),"")</f>
        <v/>
      </c>
      <c r="M397" s="19" t="str">
        <f>IFERROR(INDEX('Employee Info'!$C$3:$J$200,MATCH(Data7[[#This Row],[Name:]],'Employee Info'!$B$3:$B$200,0),MATCH(Data7[[#Headers],[Tech]],'Employee Info'!$C$2:$J$2,0)),"")</f>
        <v/>
      </c>
      <c r="N397" s="19" t="str">
        <f>IFERROR(INDEX('Employee Info'!$C$3:$J$200,MATCH(Data7[[#This Row],[Name:]],'Employee Info'!$B$3:$B$200,0),MATCH(Data7[[#Headers],[Other]],'Employee Info'!$C$2:$J$2,0)),"")</f>
        <v/>
      </c>
      <c r="O397" s="19">
        <f>IFERROR((Data7[[#This Row],[Hours:]]*SUM(Data7[[#This Row],[Rate]:[Other]])),"")</f>
        <v>0</v>
      </c>
      <c r="P397" s="7" t="str">
        <f>IF(Data7[[#This Row],[WO'#:]]="","Riley #","WO#")</f>
        <v>WO#</v>
      </c>
      <c r="Q397" s="7">
        <f>IFERROR(WEEKNUM(Data7[[#This Row],[Date:]]),"")</f>
        <v>12</v>
      </c>
      <c r="R397" s="6">
        <f t="shared" si="18"/>
        <v>45368</v>
      </c>
      <c r="S397" s="6">
        <f>Data7[[#This Row],[Week Start]]+7</f>
        <v>45375</v>
      </c>
      <c r="T397" s="7" t="str">
        <f t="shared" si="19"/>
        <v>3/17/2024 - 3/24/2024</v>
      </c>
      <c r="U397" s="7" t="str">
        <f t="shared" si="20"/>
        <v>Time Card</v>
      </c>
      <c r="V397" s="8" t="str">
        <f>RIGHT(TEXT(Data7[[#This Row],[Date:]],"mmddyyyy"),4)</f>
        <v>2024</v>
      </c>
      <c r="W397" s="8" t="str">
        <f>MID(TEXT(Data7[[#This Row],[Date:]],"mmddyyyy"),3,2)</f>
        <v>20</v>
      </c>
      <c r="X397" s="8" t="str">
        <f>LEFT(TEXT(Data7[[#This Row],[Date:]],"mmddyyyy"),2)</f>
        <v>03</v>
      </c>
      <c r="Y397" s="6">
        <f>DATE(Data7[[#This Row],[Year]],Data7[[#This Row],[Month]],Data7[[#This Row],[Day]])</f>
        <v>45371</v>
      </c>
    </row>
    <row r="398" spans="1:25">
      <c r="A398" s="5">
        <v>45371.56812048611</v>
      </c>
      <c r="B398" s="7" t="s">
        <v>35</v>
      </c>
      <c r="C398" s="6" t="s">
        <v>328</v>
      </c>
      <c r="D398" s="7" t="s">
        <v>336</v>
      </c>
      <c r="E398" s="8">
        <v>2</v>
      </c>
      <c r="F398" s="7" t="s">
        <v>68</v>
      </c>
      <c r="G398" s="7" t="s">
        <v>68</v>
      </c>
      <c r="H398" s="7" t="s">
        <v>202</v>
      </c>
      <c r="I398" s="7" t="s">
        <v>44</v>
      </c>
      <c r="J398" s="19" t="str">
        <f>IFERROR(INDEX('Employee Info'!$C$3:$E$200,MATCH(Data7[[#This Row],[Name:]],'Employee Info'!$B$3:$B$200,0),MATCH(Data7[[#This Row],[Hours Type:]],'Employee Info'!$C$2:$E$2,0)),"")</f>
        <v/>
      </c>
      <c r="K398" s="19" t="str">
        <f>IFERROR(INDEX('Employee Info'!$C$3:$J$200,MATCH(Data7[[#This Row],[Name:]],'Employee Info'!$B$3:$B$200,0),MATCH(Data7[[#Headers],[Truck]],'Employee Info'!$C$2:$J$2,0)),"")</f>
        <v/>
      </c>
      <c r="L398" s="19" t="str">
        <f>IFERROR(INDEX('Employee Info'!$C$3:$J$200,MATCH(Data7[[#This Row],[Name:]],'Employee Info'!$B$3:$B$200,0),MATCH(Data7[[#Headers],[Phone]],'Employee Info'!$C$2:$J$2,0)),"")</f>
        <v/>
      </c>
      <c r="M398" s="19" t="str">
        <f>IFERROR(INDEX('Employee Info'!$C$3:$J$200,MATCH(Data7[[#This Row],[Name:]],'Employee Info'!$B$3:$B$200,0),MATCH(Data7[[#Headers],[Tech]],'Employee Info'!$C$2:$J$2,0)),"")</f>
        <v/>
      </c>
      <c r="N398" s="19" t="str">
        <f>IFERROR(INDEX('Employee Info'!$C$3:$J$200,MATCH(Data7[[#This Row],[Name:]],'Employee Info'!$B$3:$B$200,0),MATCH(Data7[[#Headers],[Other]],'Employee Info'!$C$2:$J$2,0)),"")</f>
        <v/>
      </c>
      <c r="O398" s="19">
        <f>IFERROR((Data7[[#This Row],[Hours:]]*SUM(Data7[[#This Row],[Rate]:[Other]])),"")</f>
        <v>0</v>
      </c>
      <c r="P398" s="7" t="str">
        <f>IF(Data7[[#This Row],[WO'#:]]="","Riley #","WO#")</f>
        <v>Riley #</v>
      </c>
      <c r="Q398" s="7">
        <f>IFERROR(WEEKNUM(Data7[[#This Row],[Date:]]),"")</f>
        <v>12</v>
      </c>
      <c r="R398" s="6">
        <f t="shared" si="18"/>
        <v>45368</v>
      </c>
      <c r="S398" s="6">
        <f>Data7[[#This Row],[Week Start]]+7</f>
        <v>45375</v>
      </c>
      <c r="T398" s="7" t="str">
        <f t="shared" si="19"/>
        <v>3/17/2024 - 3/24/2024</v>
      </c>
      <c r="U398" s="7" t="str">
        <f t="shared" si="20"/>
        <v>Time Card</v>
      </c>
      <c r="V398" s="8" t="str">
        <f>RIGHT(TEXT(Data7[[#This Row],[Date:]],"mmddyyyy"),4)</f>
        <v>2024</v>
      </c>
      <c r="W398" s="8" t="str">
        <f>MID(TEXT(Data7[[#This Row],[Date:]],"mmddyyyy"),3,2)</f>
        <v>20</v>
      </c>
      <c r="X398" s="8" t="str">
        <f>LEFT(TEXT(Data7[[#This Row],[Date:]],"mmddyyyy"),2)</f>
        <v>03</v>
      </c>
      <c r="Y398" s="6">
        <f>DATE(Data7[[#This Row],[Year]],Data7[[#This Row],[Month]],Data7[[#This Row],[Day]])</f>
        <v>45371</v>
      </c>
    </row>
    <row r="399" spans="1:25">
      <c r="A399" s="5">
        <v>45371.58293773148</v>
      </c>
      <c r="B399" s="7" t="s">
        <v>31</v>
      </c>
      <c r="C399" s="6" t="s">
        <v>328</v>
      </c>
      <c r="D399" s="7" t="s">
        <v>337</v>
      </c>
      <c r="E399" s="8">
        <v>2</v>
      </c>
      <c r="F399" s="7" t="s">
        <v>68</v>
      </c>
      <c r="G399" s="7" t="s">
        <v>68</v>
      </c>
      <c r="H399" s="7" t="s">
        <v>92</v>
      </c>
      <c r="I399" s="7" t="s">
        <v>44</v>
      </c>
      <c r="J399" s="19" t="str">
        <f>IFERROR(INDEX('Employee Info'!$C$3:$E$200,MATCH(Data7[[#This Row],[Name:]],'Employee Info'!$B$3:$B$200,0),MATCH(Data7[[#This Row],[Hours Type:]],'Employee Info'!$C$2:$E$2,0)),"")</f>
        <v/>
      </c>
      <c r="K399" s="19" t="str">
        <f>IFERROR(INDEX('Employee Info'!$C$3:$J$200,MATCH(Data7[[#This Row],[Name:]],'Employee Info'!$B$3:$B$200,0),MATCH(Data7[[#Headers],[Truck]],'Employee Info'!$C$2:$J$2,0)),"")</f>
        <v/>
      </c>
      <c r="L399" s="19" t="str">
        <f>IFERROR(INDEX('Employee Info'!$C$3:$J$200,MATCH(Data7[[#This Row],[Name:]],'Employee Info'!$B$3:$B$200,0),MATCH(Data7[[#Headers],[Phone]],'Employee Info'!$C$2:$J$2,0)),"")</f>
        <v/>
      </c>
      <c r="M399" s="19" t="str">
        <f>IFERROR(INDEX('Employee Info'!$C$3:$J$200,MATCH(Data7[[#This Row],[Name:]],'Employee Info'!$B$3:$B$200,0),MATCH(Data7[[#Headers],[Tech]],'Employee Info'!$C$2:$J$2,0)),"")</f>
        <v/>
      </c>
      <c r="N399" s="19" t="str">
        <f>IFERROR(INDEX('Employee Info'!$C$3:$J$200,MATCH(Data7[[#This Row],[Name:]],'Employee Info'!$B$3:$B$200,0),MATCH(Data7[[#Headers],[Other]],'Employee Info'!$C$2:$J$2,0)),"")</f>
        <v/>
      </c>
      <c r="O399" s="19">
        <f>IFERROR((Data7[[#This Row],[Hours:]]*SUM(Data7[[#This Row],[Rate]:[Other]])),"")</f>
        <v>0</v>
      </c>
      <c r="P399" s="7" t="str">
        <f>IF(Data7[[#This Row],[WO'#:]]="","Riley #","WO#")</f>
        <v>Riley #</v>
      </c>
      <c r="Q399" s="7">
        <f>IFERROR(WEEKNUM(Data7[[#This Row],[Date:]]),"")</f>
        <v>12</v>
      </c>
      <c r="R399" s="6">
        <f t="shared" si="18"/>
        <v>45368</v>
      </c>
      <c r="S399" s="6">
        <f>Data7[[#This Row],[Week Start]]+7</f>
        <v>45375</v>
      </c>
      <c r="T399" s="7" t="str">
        <f t="shared" si="19"/>
        <v>3/17/2024 - 3/24/2024</v>
      </c>
      <c r="U399" s="7" t="str">
        <f t="shared" si="20"/>
        <v>Time Card</v>
      </c>
      <c r="V399" s="8" t="str">
        <f>RIGHT(TEXT(Data7[[#This Row],[Date:]],"mmddyyyy"),4)</f>
        <v>2024</v>
      </c>
      <c r="W399" s="8" t="str">
        <f>MID(TEXT(Data7[[#This Row],[Date:]],"mmddyyyy"),3,2)</f>
        <v>20</v>
      </c>
      <c r="X399" s="8" t="str">
        <f>LEFT(TEXT(Data7[[#This Row],[Date:]],"mmddyyyy"),2)</f>
        <v>03</v>
      </c>
      <c r="Y399" s="6">
        <f>DATE(Data7[[#This Row],[Year]],Data7[[#This Row],[Month]],Data7[[#This Row],[Day]])</f>
        <v>45371</v>
      </c>
    </row>
    <row r="400" spans="1:25">
      <c r="A400" s="5">
        <v>45371.566481250004</v>
      </c>
      <c r="B400" s="7" t="s">
        <v>35</v>
      </c>
      <c r="C400" s="6" t="s">
        <v>328</v>
      </c>
      <c r="D400" s="7" t="s">
        <v>335</v>
      </c>
      <c r="E400" s="8">
        <v>2</v>
      </c>
      <c r="F400" s="7" t="s">
        <v>68</v>
      </c>
      <c r="G400" s="7" t="s">
        <v>68</v>
      </c>
      <c r="H400" s="7" t="s">
        <v>59</v>
      </c>
      <c r="I400" s="7" t="s">
        <v>44</v>
      </c>
      <c r="J400" s="19" t="str">
        <f>IFERROR(INDEX('Employee Info'!$C$3:$E$200,MATCH(Data7[[#This Row],[Name:]],'Employee Info'!$B$3:$B$200,0),MATCH(Data7[[#This Row],[Hours Type:]],'Employee Info'!$C$2:$E$2,0)),"")</f>
        <v/>
      </c>
      <c r="K400" s="19" t="str">
        <f>IFERROR(INDEX('Employee Info'!$C$3:$J$200,MATCH(Data7[[#This Row],[Name:]],'Employee Info'!$B$3:$B$200,0),MATCH(Data7[[#Headers],[Truck]],'Employee Info'!$C$2:$J$2,0)),"")</f>
        <v/>
      </c>
      <c r="L400" s="19" t="str">
        <f>IFERROR(INDEX('Employee Info'!$C$3:$J$200,MATCH(Data7[[#This Row],[Name:]],'Employee Info'!$B$3:$B$200,0),MATCH(Data7[[#Headers],[Phone]],'Employee Info'!$C$2:$J$2,0)),"")</f>
        <v/>
      </c>
      <c r="M400" s="19" t="str">
        <f>IFERROR(INDEX('Employee Info'!$C$3:$J$200,MATCH(Data7[[#This Row],[Name:]],'Employee Info'!$B$3:$B$200,0),MATCH(Data7[[#Headers],[Tech]],'Employee Info'!$C$2:$J$2,0)),"")</f>
        <v/>
      </c>
      <c r="N400" s="19" t="str">
        <f>IFERROR(INDEX('Employee Info'!$C$3:$J$200,MATCH(Data7[[#This Row],[Name:]],'Employee Info'!$B$3:$B$200,0),MATCH(Data7[[#Headers],[Other]],'Employee Info'!$C$2:$J$2,0)),"")</f>
        <v/>
      </c>
      <c r="O400" s="19">
        <f>IFERROR((Data7[[#This Row],[Hours:]]*SUM(Data7[[#This Row],[Rate]:[Other]])),"")</f>
        <v>0</v>
      </c>
      <c r="P400" s="7" t="str">
        <f>IF(Data7[[#This Row],[WO'#:]]="","Riley #","WO#")</f>
        <v>Riley #</v>
      </c>
      <c r="Q400" s="7">
        <f>IFERROR(WEEKNUM(Data7[[#This Row],[Date:]]),"")</f>
        <v>12</v>
      </c>
      <c r="R400" s="6">
        <f t="shared" si="18"/>
        <v>45368</v>
      </c>
      <c r="S400" s="6">
        <f>Data7[[#This Row],[Week Start]]+7</f>
        <v>45375</v>
      </c>
      <c r="T400" s="7" t="str">
        <f t="shared" si="19"/>
        <v>3/17/2024 - 3/24/2024</v>
      </c>
      <c r="U400" s="7" t="str">
        <f t="shared" si="20"/>
        <v>Time Card</v>
      </c>
      <c r="V400" s="8" t="str">
        <f>RIGHT(TEXT(Data7[[#This Row],[Date:]],"mmddyyyy"),4)</f>
        <v>2024</v>
      </c>
      <c r="W400" s="8" t="str">
        <f>MID(TEXT(Data7[[#This Row],[Date:]],"mmddyyyy"),3,2)</f>
        <v>20</v>
      </c>
      <c r="X400" s="8" t="str">
        <f>LEFT(TEXT(Data7[[#This Row],[Date:]],"mmddyyyy"),2)</f>
        <v>03</v>
      </c>
      <c r="Y400" s="6">
        <f>DATE(Data7[[#This Row],[Year]],Data7[[#This Row],[Month]],Data7[[#This Row],[Day]])</f>
        <v>45371</v>
      </c>
    </row>
    <row r="401" spans="1:25">
      <c r="A401" s="5">
        <v>45371.583698495371</v>
      </c>
      <c r="B401" s="7" t="s">
        <v>31</v>
      </c>
      <c r="C401" s="6" t="s">
        <v>328</v>
      </c>
      <c r="D401" s="7" t="s">
        <v>279</v>
      </c>
      <c r="E401" s="8">
        <v>1</v>
      </c>
      <c r="F401" s="7" t="s">
        <v>68</v>
      </c>
      <c r="G401" s="7" t="s">
        <v>68</v>
      </c>
      <c r="H401" s="7" t="s">
        <v>59</v>
      </c>
      <c r="I401" s="7" t="s">
        <v>44</v>
      </c>
      <c r="J401" s="19" t="str">
        <f>IFERROR(INDEX('Employee Info'!$C$3:$E$200,MATCH(Data7[[#This Row],[Name:]],'Employee Info'!$B$3:$B$200,0),MATCH(Data7[[#This Row],[Hours Type:]],'Employee Info'!$C$2:$E$2,0)),"")</f>
        <v/>
      </c>
      <c r="K401" s="19" t="str">
        <f>IFERROR(INDEX('Employee Info'!$C$3:$J$200,MATCH(Data7[[#This Row],[Name:]],'Employee Info'!$B$3:$B$200,0),MATCH(Data7[[#Headers],[Truck]],'Employee Info'!$C$2:$J$2,0)),"")</f>
        <v/>
      </c>
      <c r="L401" s="19" t="str">
        <f>IFERROR(INDEX('Employee Info'!$C$3:$J$200,MATCH(Data7[[#This Row],[Name:]],'Employee Info'!$B$3:$B$200,0),MATCH(Data7[[#Headers],[Phone]],'Employee Info'!$C$2:$J$2,0)),"")</f>
        <v/>
      </c>
      <c r="M401" s="19" t="str">
        <f>IFERROR(INDEX('Employee Info'!$C$3:$J$200,MATCH(Data7[[#This Row],[Name:]],'Employee Info'!$B$3:$B$200,0),MATCH(Data7[[#Headers],[Tech]],'Employee Info'!$C$2:$J$2,0)),"")</f>
        <v/>
      </c>
      <c r="N401" s="19" t="str">
        <f>IFERROR(INDEX('Employee Info'!$C$3:$J$200,MATCH(Data7[[#This Row],[Name:]],'Employee Info'!$B$3:$B$200,0),MATCH(Data7[[#Headers],[Other]],'Employee Info'!$C$2:$J$2,0)),"")</f>
        <v/>
      </c>
      <c r="O401" s="19">
        <f>IFERROR((Data7[[#This Row],[Hours:]]*SUM(Data7[[#This Row],[Rate]:[Other]])),"")</f>
        <v>0</v>
      </c>
      <c r="P401" s="7" t="str">
        <f>IF(Data7[[#This Row],[WO'#:]]="","Riley #","WO#")</f>
        <v>Riley #</v>
      </c>
      <c r="Q401" s="7">
        <f>IFERROR(WEEKNUM(Data7[[#This Row],[Date:]]),"")</f>
        <v>12</v>
      </c>
      <c r="R401" s="6">
        <f t="shared" si="18"/>
        <v>45368</v>
      </c>
      <c r="S401" s="6">
        <f>Data7[[#This Row],[Week Start]]+7</f>
        <v>45375</v>
      </c>
      <c r="T401" s="7" t="str">
        <f t="shared" si="19"/>
        <v>3/17/2024 - 3/24/2024</v>
      </c>
      <c r="U401" s="7" t="str">
        <f t="shared" si="20"/>
        <v>Time Card</v>
      </c>
      <c r="V401" s="8" t="str">
        <f>RIGHT(TEXT(Data7[[#This Row],[Date:]],"mmddyyyy"),4)</f>
        <v>2024</v>
      </c>
      <c r="W401" s="8" t="str">
        <f>MID(TEXT(Data7[[#This Row],[Date:]],"mmddyyyy"),3,2)</f>
        <v>20</v>
      </c>
      <c r="X401" s="8" t="str">
        <f>LEFT(TEXT(Data7[[#This Row],[Date:]],"mmddyyyy"),2)</f>
        <v>03</v>
      </c>
      <c r="Y401" s="6">
        <f>DATE(Data7[[#This Row],[Year]],Data7[[#This Row],[Month]],Data7[[#This Row],[Day]])</f>
        <v>45371</v>
      </c>
    </row>
    <row r="402" spans="1:25">
      <c r="A402" s="5">
        <v>45373.526590856483</v>
      </c>
      <c r="B402" s="7" t="s">
        <v>66</v>
      </c>
      <c r="C402" s="6" t="s">
        <v>328</v>
      </c>
      <c r="D402" s="7" t="s">
        <v>338</v>
      </c>
      <c r="E402" s="8">
        <v>1</v>
      </c>
      <c r="F402" s="7" t="s">
        <v>68</v>
      </c>
      <c r="G402" s="7" t="s">
        <v>68</v>
      </c>
      <c r="H402" s="7" t="s">
        <v>59</v>
      </c>
      <c r="I402" s="7" t="s">
        <v>44</v>
      </c>
      <c r="J402" s="19" t="str">
        <f>IFERROR(INDEX('Employee Info'!$C$3:$E$200,MATCH(Data7[[#This Row],[Name:]],'Employee Info'!$B$3:$B$200,0),MATCH(Data7[[#This Row],[Hours Type:]],'Employee Info'!$C$2:$E$2,0)),"")</f>
        <v/>
      </c>
      <c r="K402" s="19" t="str">
        <f>IFERROR(INDEX('Employee Info'!$C$3:$J$200,MATCH(Data7[[#This Row],[Name:]],'Employee Info'!$B$3:$B$200,0),MATCH(Data7[[#Headers],[Truck]],'Employee Info'!$C$2:$J$2,0)),"")</f>
        <v/>
      </c>
      <c r="L402" s="19" t="str">
        <f>IFERROR(INDEX('Employee Info'!$C$3:$J$200,MATCH(Data7[[#This Row],[Name:]],'Employee Info'!$B$3:$B$200,0),MATCH(Data7[[#Headers],[Phone]],'Employee Info'!$C$2:$J$2,0)),"")</f>
        <v/>
      </c>
      <c r="M402" s="19" t="str">
        <f>IFERROR(INDEX('Employee Info'!$C$3:$J$200,MATCH(Data7[[#This Row],[Name:]],'Employee Info'!$B$3:$B$200,0),MATCH(Data7[[#Headers],[Tech]],'Employee Info'!$C$2:$J$2,0)),"")</f>
        <v/>
      </c>
      <c r="N402" s="19" t="str">
        <f>IFERROR(INDEX('Employee Info'!$C$3:$J$200,MATCH(Data7[[#This Row],[Name:]],'Employee Info'!$B$3:$B$200,0),MATCH(Data7[[#Headers],[Other]],'Employee Info'!$C$2:$J$2,0)),"")</f>
        <v/>
      </c>
      <c r="O402" s="19">
        <f>IFERROR((Data7[[#This Row],[Hours:]]*SUM(Data7[[#This Row],[Rate]:[Other]])),"")</f>
        <v>0</v>
      </c>
      <c r="P402" s="7" t="str">
        <f>IF(Data7[[#This Row],[WO'#:]]="","Riley #","WO#")</f>
        <v>Riley #</v>
      </c>
      <c r="Q402" s="7">
        <f>IFERROR(WEEKNUM(Data7[[#This Row],[Date:]]),"")</f>
        <v>12</v>
      </c>
      <c r="R402" s="6">
        <f t="shared" si="18"/>
        <v>45368</v>
      </c>
      <c r="S402" s="6">
        <f>Data7[[#This Row],[Week Start]]+7</f>
        <v>45375</v>
      </c>
      <c r="T402" s="7" t="str">
        <f t="shared" si="19"/>
        <v>3/17/2024 - 3/24/2024</v>
      </c>
      <c r="U402" s="7" t="str">
        <f t="shared" si="20"/>
        <v>Time Card</v>
      </c>
      <c r="V402" s="8" t="str">
        <f>RIGHT(TEXT(Data7[[#This Row],[Date:]],"mmddyyyy"),4)</f>
        <v>2024</v>
      </c>
      <c r="W402" s="8" t="str">
        <f>MID(TEXT(Data7[[#This Row],[Date:]],"mmddyyyy"),3,2)</f>
        <v>20</v>
      </c>
      <c r="X402" s="8" t="str">
        <f>LEFT(TEXT(Data7[[#This Row],[Date:]],"mmddyyyy"),2)</f>
        <v>03</v>
      </c>
      <c r="Y402" s="6">
        <f>DATE(Data7[[#This Row],[Year]],Data7[[#This Row],[Month]],Data7[[#This Row],[Day]])</f>
        <v>45371</v>
      </c>
    </row>
    <row r="403" spans="1:25">
      <c r="A403" s="5">
        <v>45373.538227430552</v>
      </c>
      <c r="B403" s="7" t="s">
        <v>66</v>
      </c>
      <c r="C403" s="6" t="s">
        <v>339</v>
      </c>
      <c r="D403" s="7" t="s">
        <v>330</v>
      </c>
      <c r="E403" s="8">
        <v>2.5</v>
      </c>
      <c r="F403" s="7">
        <v>6984733</v>
      </c>
      <c r="G403" s="7" t="s">
        <v>68</v>
      </c>
      <c r="H403" s="7" t="s">
        <v>69</v>
      </c>
      <c r="I403" s="7" t="s">
        <v>44</v>
      </c>
      <c r="J403" s="19" t="str">
        <f>IFERROR(INDEX('Employee Info'!$C$3:$E$200,MATCH(Data7[[#This Row],[Name:]],'Employee Info'!$B$3:$B$200,0),MATCH(Data7[[#This Row],[Hours Type:]],'Employee Info'!$C$2:$E$2,0)),"")</f>
        <v/>
      </c>
      <c r="K403" s="19" t="str">
        <f>IFERROR(INDEX('Employee Info'!$C$3:$J$200,MATCH(Data7[[#This Row],[Name:]],'Employee Info'!$B$3:$B$200,0),MATCH(Data7[[#Headers],[Truck]],'Employee Info'!$C$2:$J$2,0)),"")</f>
        <v/>
      </c>
      <c r="L403" s="19" t="str">
        <f>IFERROR(INDEX('Employee Info'!$C$3:$J$200,MATCH(Data7[[#This Row],[Name:]],'Employee Info'!$B$3:$B$200,0),MATCH(Data7[[#Headers],[Phone]],'Employee Info'!$C$2:$J$2,0)),"")</f>
        <v/>
      </c>
      <c r="M403" s="19" t="str">
        <f>IFERROR(INDEX('Employee Info'!$C$3:$J$200,MATCH(Data7[[#This Row],[Name:]],'Employee Info'!$B$3:$B$200,0),MATCH(Data7[[#Headers],[Tech]],'Employee Info'!$C$2:$J$2,0)),"")</f>
        <v/>
      </c>
      <c r="N403" s="19" t="str">
        <f>IFERROR(INDEX('Employee Info'!$C$3:$J$200,MATCH(Data7[[#This Row],[Name:]],'Employee Info'!$B$3:$B$200,0),MATCH(Data7[[#Headers],[Other]],'Employee Info'!$C$2:$J$2,0)),"")</f>
        <v/>
      </c>
      <c r="O403" s="19">
        <f>IFERROR((Data7[[#This Row],[Hours:]]*SUM(Data7[[#This Row],[Rate]:[Other]])),"")</f>
        <v>0</v>
      </c>
      <c r="P403" s="7" t="str">
        <f>IF(Data7[[#This Row],[WO'#:]]="","Riley #","WO#")</f>
        <v>WO#</v>
      </c>
      <c r="Q403" s="7">
        <f>IFERROR(WEEKNUM(Data7[[#This Row],[Date:]]),"")</f>
        <v>12</v>
      </c>
      <c r="R403" s="6">
        <f t="shared" si="18"/>
        <v>45368</v>
      </c>
      <c r="S403" s="6">
        <f>Data7[[#This Row],[Week Start]]+7</f>
        <v>45375</v>
      </c>
      <c r="T403" s="7" t="str">
        <f t="shared" si="19"/>
        <v>3/17/2024 - 3/24/2024</v>
      </c>
      <c r="U403" s="7" t="str">
        <f t="shared" si="20"/>
        <v>Time Card</v>
      </c>
      <c r="V403" s="8" t="str">
        <f>RIGHT(TEXT(Data7[[#This Row],[Date:]],"mmddyyyy"),4)</f>
        <v>2024</v>
      </c>
      <c r="W403" s="8" t="str">
        <f>MID(TEXT(Data7[[#This Row],[Date:]],"mmddyyyy"),3,2)</f>
        <v>21</v>
      </c>
      <c r="X403" s="8" t="str">
        <f>LEFT(TEXT(Data7[[#This Row],[Date:]],"mmddyyyy"),2)</f>
        <v>03</v>
      </c>
      <c r="Y403" s="6">
        <f>DATE(Data7[[#This Row],[Year]],Data7[[#This Row],[Month]],Data7[[#This Row],[Day]])</f>
        <v>45372</v>
      </c>
    </row>
    <row r="404" spans="1:25">
      <c r="A404" s="5">
        <v>45392.374921180555</v>
      </c>
      <c r="B404" s="7" t="s">
        <v>76</v>
      </c>
      <c r="C404" s="6" t="s">
        <v>339</v>
      </c>
      <c r="D404" s="7" t="s">
        <v>156</v>
      </c>
      <c r="E404" s="8">
        <v>2</v>
      </c>
      <c r="F404" s="7">
        <v>6984733</v>
      </c>
      <c r="G404" s="7" t="s">
        <v>68</v>
      </c>
      <c r="H404" s="7" t="s">
        <v>69</v>
      </c>
      <c r="I404" s="7" t="s">
        <v>44</v>
      </c>
      <c r="J404" s="19" t="str">
        <f>IFERROR(INDEX('Employee Info'!$C$3:$E$200,MATCH(Data7[[#This Row],[Name:]],'Employee Info'!$B$3:$B$200,0),MATCH(Data7[[#This Row],[Hours Type:]],'Employee Info'!$C$2:$E$2,0)),"")</f>
        <v/>
      </c>
      <c r="K404" s="19" t="str">
        <f>IFERROR(INDEX('Employee Info'!$C$3:$J$200,MATCH(Data7[[#This Row],[Name:]],'Employee Info'!$B$3:$B$200,0),MATCH(Data7[[#Headers],[Truck]],'Employee Info'!$C$2:$J$2,0)),"")</f>
        <v/>
      </c>
      <c r="L404" s="19" t="str">
        <f>IFERROR(INDEX('Employee Info'!$C$3:$J$200,MATCH(Data7[[#This Row],[Name:]],'Employee Info'!$B$3:$B$200,0),MATCH(Data7[[#Headers],[Phone]],'Employee Info'!$C$2:$J$2,0)),"")</f>
        <v/>
      </c>
      <c r="M404" s="19" t="str">
        <f>IFERROR(INDEX('Employee Info'!$C$3:$J$200,MATCH(Data7[[#This Row],[Name:]],'Employee Info'!$B$3:$B$200,0),MATCH(Data7[[#Headers],[Tech]],'Employee Info'!$C$2:$J$2,0)),"")</f>
        <v/>
      </c>
      <c r="N404" s="19" t="str">
        <f>IFERROR(INDEX('Employee Info'!$C$3:$J$200,MATCH(Data7[[#This Row],[Name:]],'Employee Info'!$B$3:$B$200,0),MATCH(Data7[[#Headers],[Other]],'Employee Info'!$C$2:$J$2,0)),"")</f>
        <v/>
      </c>
      <c r="O404" s="19">
        <f>IFERROR((Data7[[#This Row],[Hours:]]*SUM(Data7[[#This Row],[Rate]:[Other]])),"")</f>
        <v>0</v>
      </c>
      <c r="P404" s="7" t="str">
        <f>IF(Data7[[#This Row],[WO'#:]]="","Riley #","WO#")</f>
        <v>WO#</v>
      </c>
      <c r="Q404" s="7">
        <f>IFERROR(WEEKNUM(Data7[[#This Row],[Date:]]),"")</f>
        <v>12</v>
      </c>
      <c r="R404" s="6">
        <f t="shared" si="18"/>
        <v>45368</v>
      </c>
      <c r="S404" s="6">
        <f>Data7[[#This Row],[Week Start]]+7</f>
        <v>45375</v>
      </c>
      <c r="T404" s="7" t="str">
        <f t="shared" si="19"/>
        <v>3/17/2024 - 3/24/2024</v>
      </c>
      <c r="U404" s="7" t="str">
        <f t="shared" si="20"/>
        <v>Time Card</v>
      </c>
      <c r="V404" s="8" t="str">
        <f>RIGHT(TEXT(Data7[[#This Row],[Date:]],"mmddyyyy"),4)</f>
        <v>2024</v>
      </c>
      <c r="W404" s="8" t="str">
        <f>MID(TEXT(Data7[[#This Row],[Date:]],"mmddyyyy"),3,2)</f>
        <v>21</v>
      </c>
      <c r="X404" s="8" t="str">
        <f>LEFT(TEXT(Data7[[#This Row],[Date:]],"mmddyyyy"),2)</f>
        <v>03</v>
      </c>
      <c r="Y404" s="6">
        <f>DATE(Data7[[#This Row],[Year]],Data7[[#This Row],[Month]],Data7[[#This Row],[Day]])</f>
        <v>45372</v>
      </c>
    </row>
    <row r="405" spans="1:25">
      <c r="A405" s="5">
        <v>45372.500369560184</v>
      </c>
      <c r="B405" s="7" t="s">
        <v>31</v>
      </c>
      <c r="C405" s="6" t="s">
        <v>339</v>
      </c>
      <c r="D405" s="7" t="s">
        <v>340</v>
      </c>
      <c r="E405" s="8">
        <v>4</v>
      </c>
      <c r="F405" s="7">
        <v>7052401</v>
      </c>
      <c r="G405" s="7" t="s">
        <v>68</v>
      </c>
      <c r="H405" s="7" t="s">
        <v>69</v>
      </c>
      <c r="I405" s="7" t="s">
        <v>44</v>
      </c>
      <c r="J405" s="19" t="str">
        <f>IFERROR(INDEX('Employee Info'!$C$3:$E$200,MATCH(Data7[[#This Row],[Name:]],'Employee Info'!$B$3:$B$200,0),MATCH(Data7[[#This Row],[Hours Type:]],'Employee Info'!$C$2:$E$2,0)),"")</f>
        <v/>
      </c>
      <c r="K405" s="19" t="str">
        <f>IFERROR(INDEX('Employee Info'!$C$3:$J$200,MATCH(Data7[[#This Row],[Name:]],'Employee Info'!$B$3:$B$200,0),MATCH(Data7[[#Headers],[Truck]],'Employee Info'!$C$2:$J$2,0)),"")</f>
        <v/>
      </c>
      <c r="L405" s="19" t="str">
        <f>IFERROR(INDEX('Employee Info'!$C$3:$J$200,MATCH(Data7[[#This Row],[Name:]],'Employee Info'!$B$3:$B$200,0),MATCH(Data7[[#Headers],[Phone]],'Employee Info'!$C$2:$J$2,0)),"")</f>
        <v/>
      </c>
      <c r="M405" s="19" t="str">
        <f>IFERROR(INDEX('Employee Info'!$C$3:$J$200,MATCH(Data7[[#This Row],[Name:]],'Employee Info'!$B$3:$B$200,0),MATCH(Data7[[#Headers],[Tech]],'Employee Info'!$C$2:$J$2,0)),"")</f>
        <v/>
      </c>
      <c r="N405" s="19" t="str">
        <f>IFERROR(INDEX('Employee Info'!$C$3:$J$200,MATCH(Data7[[#This Row],[Name:]],'Employee Info'!$B$3:$B$200,0),MATCH(Data7[[#Headers],[Other]],'Employee Info'!$C$2:$J$2,0)),"")</f>
        <v/>
      </c>
      <c r="O405" s="19">
        <f>IFERROR((Data7[[#This Row],[Hours:]]*SUM(Data7[[#This Row],[Rate]:[Other]])),"")</f>
        <v>0</v>
      </c>
      <c r="P405" s="7" t="str">
        <f>IF(Data7[[#This Row],[WO'#:]]="","Riley #","WO#")</f>
        <v>WO#</v>
      </c>
      <c r="Q405" s="7">
        <f>IFERROR(WEEKNUM(Data7[[#This Row],[Date:]]),"")</f>
        <v>12</v>
      </c>
      <c r="R405" s="6">
        <f t="shared" si="18"/>
        <v>45368</v>
      </c>
      <c r="S405" s="6">
        <f>Data7[[#This Row],[Week Start]]+7</f>
        <v>45375</v>
      </c>
      <c r="T405" s="7" t="str">
        <f t="shared" si="19"/>
        <v>3/17/2024 - 3/24/2024</v>
      </c>
      <c r="U405" s="7" t="str">
        <f t="shared" si="20"/>
        <v>Time Card</v>
      </c>
      <c r="V405" s="8" t="str">
        <f>RIGHT(TEXT(Data7[[#This Row],[Date:]],"mmddyyyy"),4)</f>
        <v>2024</v>
      </c>
      <c r="W405" s="8" t="str">
        <f>MID(TEXT(Data7[[#This Row],[Date:]],"mmddyyyy"),3,2)</f>
        <v>21</v>
      </c>
      <c r="X405" s="8" t="str">
        <f>LEFT(TEXT(Data7[[#This Row],[Date:]],"mmddyyyy"),2)</f>
        <v>03</v>
      </c>
      <c r="Y405" s="6">
        <f>DATE(Data7[[#This Row],[Year]],Data7[[#This Row],[Month]],Data7[[#This Row],[Day]])</f>
        <v>45372</v>
      </c>
    </row>
    <row r="406" spans="1:25">
      <c r="A406" s="5">
        <v>45372.578800810188</v>
      </c>
      <c r="B406" s="7" t="s">
        <v>31</v>
      </c>
      <c r="C406" s="6" t="s">
        <v>339</v>
      </c>
      <c r="D406" s="7" t="s">
        <v>340</v>
      </c>
      <c r="E406" s="8">
        <v>1</v>
      </c>
      <c r="F406" s="7">
        <v>7052401</v>
      </c>
      <c r="G406" s="7" t="s">
        <v>68</v>
      </c>
      <c r="H406" s="7" t="s">
        <v>69</v>
      </c>
      <c r="I406" s="7" t="s">
        <v>44</v>
      </c>
      <c r="J406" s="19" t="str">
        <f>IFERROR(INDEX('Employee Info'!$C$3:$E$200,MATCH(Data7[[#This Row],[Name:]],'Employee Info'!$B$3:$B$200,0),MATCH(Data7[[#This Row],[Hours Type:]],'Employee Info'!$C$2:$E$2,0)),"")</f>
        <v/>
      </c>
      <c r="K406" s="19" t="str">
        <f>IFERROR(INDEX('Employee Info'!$C$3:$J$200,MATCH(Data7[[#This Row],[Name:]],'Employee Info'!$B$3:$B$200,0),MATCH(Data7[[#Headers],[Truck]],'Employee Info'!$C$2:$J$2,0)),"")</f>
        <v/>
      </c>
      <c r="L406" s="19" t="str">
        <f>IFERROR(INDEX('Employee Info'!$C$3:$J$200,MATCH(Data7[[#This Row],[Name:]],'Employee Info'!$B$3:$B$200,0),MATCH(Data7[[#Headers],[Phone]],'Employee Info'!$C$2:$J$2,0)),"")</f>
        <v/>
      </c>
      <c r="M406" s="19" t="str">
        <f>IFERROR(INDEX('Employee Info'!$C$3:$J$200,MATCH(Data7[[#This Row],[Name:]],'Employee Info'!$B$3:$B$200,0),MATCH(Data7[[#Headers],[Tech]],'Employee Info'!$C$2:$J$2,0)),"")</f>
        <v/>
      </c>
      <c r="N406" s="19" t="str">
        <f>IFERROR(INDEX('Employee Info'!$C$3:$J$200,MATCH(Data7[[#This Row],[Name:]],'Employee Info'!$B$3:$B$200,0),MATCH(Data7[[#Headers],[Other]],'Employee Info'!$C$2:$J$2,0)),"")</f>
        <v/>
      </c>
      <c r="O406" s="19">
        <f>IFERROR((Data7[[#This Row],[Hours:]]*SUM(Data7[[#This Row],[Rate]:[Other]])),"")</f>
        <v>0</v>
      </c>
      <c r="P406" s="7" t="str">
        <f>IF(Data7[[#This Row],[WO'#:]]="","Riley #","WO#")</f>
        <v>WO#</v>
      </c>
      <c r="Q406" s="7">
        <f>IFERROR(WEEKNUM(Data7[[#This Row],[Date:]]),"")</f>
        <v>12</v>
      </c>
      <c r="R406" s="6">
        <f t="shared" si="18"/>
        <v>45368</v>
      </c>
      <c r="S406" s="6">
        <f>Data7[[#This Row],[Week Start]]+7</f>
        <v>45375</v>
      </c>
      <c r="T406" s="7" t="str">
        <f t="shared" si="19"/>
        <v>3/17/2024 - 3/24/2024</v>
      </c>
      <c r="U406" s="7" t="str">
        <f t="shared" si="20"/>
        <v>Time Card</v>
      </c>
      <c r="V406" s="8" t="str">
        <f>RIGHT(TEXT(Data7[[#This Row],[Date:]],"mmddyyyy"),4)</f>
        <v>2024</v>
      </c>
      <c r="W406" s="8" t="str">
        <f>MID(TEXT(Data7[[#This Row],[Date:]],"mmddyyyy"),3,2)</f>
        <v>21</v>
      </c>
      <c r="X406" s="8" t="str">
        <f>LEFT(TEXT(Data7[[#This Row],[Date:]],"mmddyyyy"),2)</f>
        <v>03</v>
      </c>
      <c r="Y406" s="6">
        <f>DATE(Data7[[#This Row],[Year]],Data7[[#This Row],[Month]],Data7[[#This Row],[Day]])</f>
        <v>45372</v>
      </c>
    </row>
    <row r="407" spans="1:25">
      <c r="A407" s="5">
        <v>45373.530710648149</v>
      </c>
      <c r="B407" s="7" t="s">
        <v>66</v>
      </c>
      <c r="C407" s="6" t="s">
        <v>339</v>
      </c>
      <c r="D407" s="7" t="s">
        <v>332</v>
      </c>
      <c r="E407" s="8">
        <v>2.5</v>
      </c>
      <c r="F407" s="7">
        <v>7065730</v>
      </c>
      <c r="G407" s="7" t="s">
        <v>68</v>
      </c>
      <c r="H407" s="7" t="s">
        <v>69</v>
      </c>
      <c r="I407" s="7" t="s">
        <v>44</v>
      </c>
      <c r="J407" s="19" t="str">
        <f>IFERROR(INDEX('Employee Info'!$C$3:$E$200,MATCH(Data7[[#This Row],[Name:]],'Employee Info'!$B$3:$B$200,0),MATCH(Data7[[#This Row],[Hours Type:]],'Employee Info'!$C$2:$E$2,0)),"")</f>
        <v/>
      </c>
      <c r="K407" s="19" t="str">
        <f>IFERROR(INDEX('Employee Info'!$C$3:$J$200,MATCH(Data7[[#This Row],[Name:]],'Employee Info'!$B$3:$B$200,0),MATCH(Data7[[#Headers],[Truck]],'Employee Info'!$C$2:$J$2,0)),"")</f>
        <v/>
      </c>
      <c r="L407" s="19" t="str">
        <f>IFERROR(INDEX('Employee Info'!$C$3:$J$200,MATCH(Data7[[#This Row],[Name:]],'Employee Info'!$B$3:$B$200,0),MATCH(Data7[[#Headers],[Phone]],'Employee Info'!$C$2:$J$2,0)),"")</f>
        <v/>
      </c>
      <c r="M407" s="19" t="str">
        <f>IFERROR(INDEX('Employee Info'!$C$3:$J$200,MATCH(Data7[[#This Row],[Name:]],'Employee Info'!$B$3:$B$200,0),MATCH(Data7[[#Headers],[Tech]],'Employee Info'!$C$2:$J$2,0)),"")</f>
        <v/>
      </c>
      <c r="N407" s="19" t="str">
        <f>IFERROR(INDEX('Employee Info'!$C$3:$J$200,MATCH(Data7[[#This Row],[Name:]],'Employee Info'!$B$3:$B$200,0),MATCH(Data7[[#Headers],[Other]],'Employee Info'!$C$2:$J$2,0)),"")</f>
        <v/>
      </c>
      <c r="O407" s="19">
        <f>IFERROR((Data7[[#This Row],[Hours:]]*SUM(Data7[[#This Row],[Rate]:[Other]])),"")</f>
        <v>0</v>
      </c>
      <c r="P407" s="7" t="str">
        <f>IF(Data7[[#This Row],[WO'#:]]="","Riley #","WO#")</f>
        <v>WO#</v>
      </c>
      <c r="Q407" s="7">
        <f>IFERROR(WEEKNUM(Data7[[#This Row],[Date:]]),"")</f>
        <v>12</v>
      </c>
      <c r="R407" s="6">
        <f t="shared" si="18"/>
        <v>45368</v>
      </c>
      <c r="S407" s="6">
        <f>Data7[[#This Row],[Week Start]]+7</f>
        <v>45375</v>
      </c>
      <c r="T407" s="7" t="str">
        <f t="shared" si="19"/>
        <v>3/17/2024 - 3/24/2024</v>
      </c>
      <c r="U407" s="7" t="str">
        <f t="shared" si="20"/>
        <v>Time Card</v>
      </c>
      <c r="V407" s="8" t="str">
        <f>RIGHT(TEXT(Data7[[#This Row],[Date:]],"mmddyyyy"),4)</f>
        <v>2024</v>
      </c>
      <c r="W407" s="8" t="str">
        <f>MID(TEXT(Data7[[#This Row],[Date:]],"mmddyyyy"),3,2)</f>
        <v>21</v>
      </c>
      <c r="X407" s="8" t="str">
        <f>LEFT(TEXT(Data7[[#This Row],[Date:]],"mmddyyyy"),2)</f>
        <v>03</v>
      </c>
      <c r="Y407" s="6">
        <f>DATE(Data7[[#This Row],[Year]],Data7[[#This Row],[Month]],Data7[[#This Row],[Day]])</f>
        <v>45372</v>
      </c>
    </row>
    <row r="408" spans="1:25">
      <c r="A408" s="5">
        <v>45372.579442361108</v>
      </c>
      <c r="B408" s="7" t="s">
        <v>31</v>
      </c>
      <c r="C408" s="6" t="s">
        <v>339</v>
      </c>
      <c r="D408" s="7" t="s">
        <v>341</v>
      </c>
      <c r="E408" s="8">
        <v>3</v>
      </c>
      <c r="F408" s="7">
        <v>7078215</v>
      </c>
      <c r="G408" s="7" t="s">
        <v>68</v>
      </c>
      <c r="H408" s="7" t="s">
        <v>69</v>
      </c>
      <c r="I408" s="7" t="s">
        <v>44</v>
      </c>
      <c r="J408" s="19" t="str">
        <f>IFERROR(INDEX('Employee Info'!$C$3:$E$200,MATCH(Data7[[#This Row],[Name:]],'Employee Info'!$B$3:$B$200,0),MATCH(Data7[[#This Row],[Hours Type:]],'Employee Info'!$C$2:$E$2,0)),"")</f>
        <v/>
      </c>
      <c r="K408" s="19" t="str">
        <f>IFERROR(INDEX('Employee Info'!$C$3:$J$200,MATCH(Data7[[#This Row],[Name:]],'Employee Info'!$B$3:$B$200,0),MATCH(Data7[[#Headers],[Truck]],'Employee Info'!$C$2:$J$2,0)),"")</f>
        <v/>
      </c>
      <c r="L408" s="19" t="str">
        <f>IFERROR(INDEX('Employee Info'!$C$3:$J$200,MATCH(Data7[[#This Row],[Name:]],'Employee Info'!$B$3:$B$200,0),MATCH(Data7[[#Headers],[Phone]],'Employee Info'!$C$2:$J$2,0)),"")</f>
        <v/>
      </c>
      <c r="M408" s="19" t="str">
        <f>IFERROR(INDEX('Employee Info'!$C$3:$J$200,MATCH(Data7[[#This Row],[Name:]],'Employee Info'!$B$3:$B$200,0),MATCH(Data7[[#Headers],[Tech]],'Employee Info'!$C$2:$J$2,0)),"")</f>
        <v/>
      </c>
      <c r="N408" s="19" t="str">
        <f>IFERROR(INDEX('Employee Info'!$C$3:$J$200,MATCH(Data7[[#This Row],[Name:]],'Employee Info'!$B$3:$B$200,0),MATCH(Data7[[#Headers],[Other]],'Employee Info'!$C$2:$J$2,0)),"")</f>
        <v/>
      </c>
      <c r="O408" s="19">
        <f>IFERROR((Data7[[#This Row],[Hours:]]*SUM(Data7[[#This Row],[Rate]:[Other]])),"")</f>
        <v>0</v>
      </c>
      <c r="P408" s="7" t="str">
        <f>IF(Data7[[#This Row],[WO'#:]]="","Riley #","WO#")</f>
        <v>WO#</v>
      </c>
      <c r="Q408" s="7">
        <f>IFERROR(WEEKNUM(Data7[[#This Row],[Date:]]),"")</f>
        <v>12</v>
      </c>
      <c r="R408" s="6">
        <f t="shared" si="18"/>
        <v>45368</v>
      </c>
      <c r="S408" s="6">
        <f>Data7[[#This Row],[Week Start]]+7</f>
        <v>45375</v>
      </c>
      <c r="T408" s="7" t="str">
        <f t="shared" si="19"/>
        <v>3/17/2024 - 3/24/2024</v>
      </c>
      <c r="U408" s="7" t="str">
        <f t="shared" si="20"/>
        <v>Time Card</v>
      </c>
      <c r="V408" s="8" t="str">
        <f>RIGHT(TEXT(Data7[[#This Row],[Date:]],"mmddyyyy"),4)</f>
        <v>2024</v>
      </c>
      <c r="W408" s="8" t="str">
        <f>MID(TEXT(Data7[[#This Row],[Date:]],"mmddyyyy"),3,2)</f>
        <v>21</v>
      </c>
      <c r="X408" s="8" t="str">
        <f>LEFT(TEXT(Data7[[#This Row],[Date:]],"mmddyyyy"),2)</f>
        <v>03</v>
      </c>
      <c r="Y408" s="6">
        <f>DATE(Data7[[#This Row],[Year]],Data7[[#This Row],[Month]],Data7[[#This Row],[Day]])</f>
        <v>45372</v>
      </c>
    </row>
    <row r="409" spans="1:25">
      <c r="A409" s="5">
        <v>45373.53362199074</v>
      </c>
      <c r="B409" s="7" t="s">
        <v>66</v>
      </c>
      <c r="C409" s="6" t="s">
        <v>339</v>
      </c>
      <c r="D409" s="7" t="s">
        <v>334</v>
      </c>
      <c r="E409" s="8">
        <v>3</v>
      </c>
      <c r="F409" s="7">
        <v>7078215</v>
      </c>
      <c r="G409" s="7" t="s">
        <v>68</v>
      </c>
      <c r="H409" s="7" t="s">
        <v>69</v>
      </c>
      <c r="I409" s="7" t="s">
        <v>44</v>
      </c>
      <c r="J409" s="19" t="str">
        <f>IFERROR(INDEX('Employee Info'!$C$3:$E$200,MATCH(Data7[[#This Row],[Name:]],'Employee Info'!$B$3:$B$200,0),MATCH(Data7[[#This Row],[Hours Type:]],'Employee Info'!$C$2:$E$2,0)),"")</f>
        <v/>
      </c>
      <c r="K409" s="19" t="str">
        <f>IFERROR(INDEX('Employee Info'!$C$3:$J$200,MATCH(Data7[[#This Row],[Name:]],'Employee Info'!$B$3:$B$200,0),MATCH(Data7[[#Headers],[Truck]],'Employee Info'!$C$2:$J$2,0)),"")</f>
        <v/>
      </c>
      <c r="L409" s="19" t="str">
        <f>IFERROR(INDEX('Employee Info'!$C$3:$J$200,MATCH(Data7[[#This Row],[Name:]],'Employee Info'!$B$3:$B$200,0),MATCH(Data7[[#Headers],[Phone]],'Employee Info'!$C$2:$J$2,0)),"")</f>
        <v/>
      </c>
      <c r="M409" s="19" t="str">
        <f>IFERROR(INDEX('Employee Info'!$C$3:$J$200,MATCH(Data7[[#This Row],[Name:]],'Employee Info'!$B$3:$B$200,0),MATCH(Data7[[#Headers],[Tech]],'Employee Info'!$C$2:$J$2,0)),"")</f>
        <v/>
      </c>
      <c r="N409" s="19" t="str">
        <f>IFERROR(INDEX('Employee Info'!$C$3:$J$200,MATCH(Data7[[#This Row],[Name:]],'Employee Info'!$B$3:$B$200,0),MATCH(Data7[[#Headers],[Other]],'Employee Info'!$C$2:$J$2,0)),"")</f>
        <v/>
      </c>
      <c r="O409" s="19">
        <f>IFERROR((Data7[[#This Row],[Hours:]]*SUM(Data7[[#This Row],[Rate]:[Other]])),"")</f>
        <v>0</v>
      </c>
      <c r="P409" s="7" t="str">
        <f>IF(Data7[[#This Row],[WO'#:]]="","Riley #","WO#")</f>
        <v>WO#</v>
      </c>
      <c r="Q409" s="7">
        <f>IFERROR(WEEKNUM(Data7[[#This Row],[Date:]]),"")</f>
        <v>12</v>
      </c>
      <c r="R409" s="6">
        <f t="shared" si="18"/>
        <v>45368</v>
      </c>
      <c r="S409" s="6">
        <f>Data7[[#This Row],[Week Start]]+7</f>
        <v>45375</v>
      </c>
      <c r="T409" s="7" t="str">
        <f t="shared" si="19"/>
        <v>3/17/2024 - 3/24/2024</v>
      </c>
      <c r="U409" s="7" t="str">
        <f t="shared" si="20"/>
        <v>Time Card</v>
      </c>
      <c r="V409" s="8" t="str">
        <f>RIGHT(TEXT(Data7[[#This Row],[Date:]],"mmddyyyy"),4)</f>
        <v>2024</v>
      </c>
      <c r="W409" s="8" t="str">
        <f>MID(TEXT(Data7[[#This Row],[Date:]],"mmddyyyy"),3,2)</f>
        <v>21</v>
      </c>
      <c r="X409" s="8" t="str">
        <f>LEFT(TEXT(Data7[[#This Row],[Date:]],"mmddyyyy"),2)</f>
        <v>03</v>
      </c>
      <c r="Y409" s="6">
        <f>DATE(Data7[[#This Row],[Year]],Data7[[#This Row],[Month]],Data7[[#This Row],[Day]])</f>
        <v>45372</v>
      </c>
    </row>
    <row r="410" spans="1:25">
      <c r="A410" s="5">
        <v>45392.384035532406</v>
      </c>
      <c r="B410" s="7" t="s">
        <v>342</v>
      </c>
      <c r="C410" s="6" t="s">
        <v>339</v>
      </c>
      <c r="D410" s="7" t="s">
        <v>343</v>
      </c>
      <c r="E410" s="8">
        <v>3</v>
      </c>
      <c r="F410" s="7">
        <v>7078215</v>
      </c>
      <c r="G410" s="7" t="s">
        <v>68</v>
      </c>
      <c r="H410" s="7" t="s">
        <v>69</v>
      </c>
      <c r="I410" s="7" t="s">
        <v>44</v>
      </c>
      <c r="J410" s="19" t="str">
        <f>IFERROR(INDEX('Employee Info'!$C$3:$E$200,MATCH(Data7[[#This Row],[Name:]],'Employee Info'!$B$3:$B$200,0),MATCH(Data7[[#This Row],[Hours Type:]],'Employee Info'!$C$2:$E$2,0)),"")</f>
        <v/>
      </c>
      <c r="K410" s="19" t="str">
        <f>IFERROR(INDEX('Employee Info'!$C$3:$J$200,MATCH(Data7[[#This Row],[Name:]],'Employee Info'!$B$3:$B$200,0),MATCH(Data7[[#Headers],[Truck]],'Employee Info'!$C$2:$J$2,0)),"")</f>
        <v/>
      </c>
      <c r="L410" s="19" t="str">
        <f>IFERROR(INDEX('Employee Info'!$C$3:$J$200,MATCH(Data7[[#This Row],[Name:]],'Employee Info'!$B$3:$B$200,0),MATCH(Data7[[#Headers],[Phone]],'Employee Info'!$C$2:$J$2,0)),"")</f>
        <v/>
      </c>
      <c r="M410" s="19" t="str">
        <f>IFERROR(INDEX('Employee Info'!$C$3:$J$200,MATCH(Data7[[#This Row],[Name:]],'Employee Info'!$B$3:$B$200,0),MATCH(Data7[[#Headers],[Tech]],'Employee Info'!$C$2:$J$2,0)),"")</f>
        <v/>
      </c>
      <c r="N410" s="19" t="str">
        <f>IFERROR(INDEX('Employee Info'!$C$3:$J$200,MATCH(Data7[[#This Row],[Name:]],'Employee Info'!$B$3:$B$200,0),MATCH(Data7[[#Headers],[Other]],'Employee Info'!$C$2:$J$2,0)),"")</f>
        <v/>
      </c>
      <c r="O410" s="19">
        <f>IFERROR((Data7[[#This Row],[Hours:]]*SUM(Data7[[#This Row],[Rate]:[Other]])),"")</f>
        <v>0</v>
      </c>
      <c r="P410" s="7" t="str">
        <f>IF(Data7[[#This Row],[WO'#:]]="","Riley #","WO#")</f>
        <v>WO#</v>
      </c>
      <c r="Q410" s="7">
        <f>IFERROR(WEEKNUM(Data7[[#This Row],[Date:]]),"")</f>
        <v>12</v>
      </c>
      <c r="R410" s="6">
        <f t="shared" si="18"/>
        <v>45368</v>
      </c>
      <c r="S410" s="6">
        <f>Data7[[#This Row],[Week Start]]+7</f>
        <v>45375</v>
      </c>
      <c r="T410" s="7" t="str">
        <f t="shared" si="19"/>
        <v>3/17/2024 - 3/24/2024</v>
      </c>
      <c r="U410" s="7" t="str">
        <f t="shared" si="20"/>
        <v>Time Card</v>
      </c>
      <c r="V410" s="8" t="str">
        <f>RIGHT(TEXT(Data7[[#This Row],[Date:]],"mmddyyyy"),4)</f>
        <v>2024</v>
      </c>
      <c r="W410" s="8" t="str">
        <f>MID(TEXT(Data7[[#This Row],[Date:]],"mmddyyyy"),3,2)</f>
        <v>21</v>
      </c>
      <c r="X410" s="8" t="str">
        <f>LEFT(TEXT(Data7[[#This Row],[Date:]],"mmddyyyy"),2)</f>
        <v>03</v>
      </c>
      <c r="Y410" s="6">
        <f>DATE(Data7[[#This Row],[Year]],Data7[[#This Row],[Month]],Data7[[#This Row],[Day]])</f>
        <v>45372</v>
      </c>
    </row>
    <row r="411" spans="1:25">
      <c r="A411" s="5">
        <v>45372.581404629629</v>
      </c>
      <c r="B411" s="7" t="s">
        <v>35</v>
      </c>
      <c r="C411" s="6" t="s">
        <v>339</v>
      </c>
      <c r="D411" s="7" t="s">
        <v>335</v>
      </c>
      <c r="E411" s="8">
        <v>8</v>
      </c>
      <c r="F411" s="7" t="s">
        <v>68</v>
      </c>
      <c r="G411" s="7" t="s">
        <v>68</v>
      </c>
      <c r="H411" s="7" t="s">
        <v>59</v>
      </c>
      <c r="I411" s="7" t="s">
        <v>44</v>
      </c>
      <c r="J411" s="19" t="str">
        <f>IFERROR(INDEX('Employee Info'!$C$3:$E$200,MATCH(Data7[[#This Row],[Name:]],'Employee Info'!$B$3:$B$200,0),MATCH(Data7[[#This Row],[Hours Type:]],'Employee Info'!$C$2:$E$2,0)),"")</f>
        <v/>
      </c>
      <c r="K411" s="19" t="str">
        <f>IFERROR(INDEX('Employee Info'!$C$3:$J$200,MATCH(Data7[[#This Row],[Name:]],'Employee Info'!$B$3:$B$200,0),MATCH(Data7[[#Headers],[Truck]],'Employee Info'!$C$2:$J$2,0)),"")</f>
        <v/>
      </c>
      <c r="L411" s="19" t="str">
        <f>IFERROR(INDEX('Employee Info'!$C$3:$J$200,MATCH(Data7[[#This Row],[Name:]],'Employee Info'!$B$3:$B$200,0),MATCH(Data7[[#Headers],[Phone]],'Employee Info'!$C$2:$J$2,0)),"")</f>
        <v/>
      </c>
      <c r="M411" s="19" t="str">
        <f>IFERROR(INDEX('Employee Info'!$C$3:$J$200,MATCH(Data7[[#This Row],[Name:]],'Employee Info'!$B$3:$B$200,0),MATCH(Data7[[#Headers],[Tech]],'Employee Info'!$C$2:$J$2,0)),"")</f>
        <v/>
      </c>
      <c r="N411" s="19" t="str">
        <f>IFERROR(INDEX('Employee Info'!$C$3:$J$200,MATCH(Data7[[#This Row],[Name:]],'Employee Info'!$B$3:$B$200,0),MATCH(Data7[[#Headers],[Other]],'Employee Info'!$C$2:$J$2,0)),"")</f>
        <v/>
      </c>
      <c r="O411" s="19">
        <f>IFERROR((Data7[[#This Row],[Hours:]]*SUM(Data7[[#This Row],[Rate]:[Other]])),"")</f>
        <v>0</v>
      </c>
      <c r="P411" s="7" t="str">
        <f>IF(Data7[[#This Row],[WO'#:]]="","Riley #","WO#")</f>
        <v>Riley #</v>
      </c>
      <c r="Q411" s="7">
        <f>IFERROR(WEEKNUM(Data7[[#This Row],[Date:]]),"")</f>
        <v>12</v>
      </c>
      <c r="R411" s="6">
        <f t="shared" si="18"/>
        <v>45368</v>
      </c>
      <c r="S411" s="6">
        <f>Data7[[#This Row],[Week Start]]+7</f>
        <v>45375</v>
      </c>
      <c r="T411" s="7" t="str">
        <f t="shared" si="19"/>
        <v>3/17/2024 - 3/24/2024</v>
      </c>
      <c r="U411" s="7" t="str">
        <f t="shared" si="20"/>
        <v>Time Card</v>
      </c>
      <c r="V411" s="8" t="str">
        <f>RIGHT(TEXT(Data7[[#This Row],[Date:]],"mmddyyyy"),4)</f>
        <v>2024</v>
      </c>
      <c r="W411" s="8" t="str">
        <f>MID(TEXT(Data7[[#This Row],[Date:]],"mmddyyyy"),3,2)</f>
        <v>21</v>
      </c>
      <c r="X411" s="8" t="str">
        <f>LEFT(TEXT(Data7[[#This Row],[Date:]],"mmddyyyy"),2)</f>
        <v>03</v>
      </c>
      <c r="Y411" s="6">
        <f>DATE(Data7[[#This Row],[Year]],Data7[[#This Row],[Month]],Data7[[#This Row],[Day]])</f>
        <v>45372</v>
      </c>
    </row>
    <row r="412" spans="1:25">
      <c r="A412" s="5">
        <v>45373.53662175926</v>
      </c>
      <c r="B412" s="7" t="s">
        <v>66</v>
      </c>
      <c r="C412" s="6" t="s">
        <v>344</v>
      </c>
      <c r="D412" s="7" t="s">
        <v>345</v>
      </c>
      <c r="E412" s="8">
        <v>1</v>
      </c>
      <c r="F412" s="7">
        <v>6984733</v>
      </c>
      <c r="G412" s="7" t="s">
        <v>68</v>
      </c>
      <c r="H412" s="7" t="s">
        <v>69</v>
      </c>
      <c r="I412" s="7" t="s">
        <v>44</v>
      </c>
      <c r="J412" s="19" t="str">
        <f>IFERROR(INDEX('Employee Info'!$C$3:$E$200,MATCH(Data7[[#This Row],[Name:]],'Employee Info'!$B$3:$B$200,0),MATCH(Data7[[#This Row],[Hours Type:]],'Employee Info'!$C$2:$E$2,0)),"")</f>
        <v/>
      </c>
      <c r="K412" s="19" t="str">
        <f>IFERROR(INDEX('Employee Info'!$C$3:$J$200,MATCH(Data7[[#This Row],[Name:]],'Employee Info'!$B$3:$B$200,0),MATCH(Data7[[#Headers],[Truck]],'Employee Info'!$C$2:$J$2,0)),"")</f>
        <v/>
      </c>
      <c r="L412" s="19" t="str">
        <f>IFERROR(INDEX('Employee Info'!$C$3:$J$200,MATCH(Data7[[#This Row],[Name:]],'Employee Info'!$B$3:$B$200,0),MATCH(Data7[[#Headers],[Phone]],'Employee Info'!$C$2:$J$2,0)),"")</f>
        <v/>
      </c>
      <c r="M412" s="19" t="str">
        <f>IFERROR(INDEX('Employee Info'!$C$3:$J$200,MATCH(Data7[[#This Row],[Name:]],'Employee Info'!$B$3:$B$200,0),MATCH(Data7[[#Headers],[Tech]],'Employee Info'!$C$2:$J$2,0)),"")</f>
        <v/>
      </c>
      <c r="N412" s="19" t="str">
        <f>IFERROR(INDEX('Employee Info'!$C$3:$J$200,MATCH(Data7[[#This Row],[Name:]],'Employee Info'!$B$3:$B$200,0),MATCH(Data7[[#Headers],[Other]],'Employee Info'!$C$2:$J$2,0)),"")</f>
        <v/>
      </c>
      <c r="O412" s="19">
        <f>IFERROR((Data7[[#This Row],[Hours:]]*SUM(Data7[[#This Row],[Rate]:[Other]])),"")</f>
        <v>0</v>
      </c>
      <c r="P412" s="7" t="str">
        <f>IF(Data7[[#This Row],[WO'#:]]="","Riley #","WO#")</f>
        <v>WO#</v>
      </c>
      <c r="Q412" s="7">
        <f>IFERROR(WEEKNUM(Data7[[#This Row],[Date:]]),"")</f>
        <v>12</v>
      </c>
      <c r="R412" s="6">
        <f t="shared" si="18"/>
        <v>45368</v>
      </c>
      <c r="S412" s="6">
        <f>Data7[[#This Row],[Week Start]]+7</f>
        <v>45375</v>
      </c>
      <c r="T412" s="7" t="str">
        <f t="shared" si="19"/>
        <v>3/17/2024 - 3/24/2024</v>
      </c>
      <c r="U412" s="7" t="str">
        <f t="shared" si="20"/>
        <v>Time Card</v>
      </c>
      <c r="V412" s="8" t="str">
        <f>RIGHT(TEXT(Data7[[#This Row],[Date:]],"mmddyyyy"),4)</f>
        <v>2024</v>
      </c>
      <c r="W412" s="8" t="str">
        <f>MID(TEXT(Data7[[#This Row],[Date:]],"mmddyyyy"),3,2)</f>
        <v>22</v>
      </c>
      <c r="X412" s="8" t="str">
        <f>LEFT(TEXT(Data7[[#This Row],[Date:]],"mmddyyyy"),2)</f>
        <v>03</v>
      </c>
      <c r="Y412" s="6">
        <f>DATE(Data7[[#This Row],[Year]],Data7[[#This Row],[Month]],Data7[[#This Row],[Day]])</f>
        <v>45373</v>
      </c>
    </row>
    <row r="413" spans="1:25">
      <c r="A413" s="5">
        <v>45392.375018634259</v>
      </c>
      <c r="B413" s="7" t="s">
        <v>76</v>
      </c>
      <c r="C413" s="6" t="s">
        <v>344</v>
      </c>
      <c r="D413" s="7" t="s">
        <v>156</v>
      </c>
      <c r="E413" s="8">
        <v>2</v>
      </c>
      <c r="F413" s="7">
        <v>6984733</v>
      </c>
      <c r="G413" s="7" t="s">
        <v>68</v>
      </c>
      <c r="H413" s="7" t="s">
        <v>69</v>
      </c>
      <c r="I413" s="7" t="s">
        <v>44</v>
      </c>
      <c r="J413" s="19" t="str">
        <f>IFERROR(INDEX('Employee Info'!$C$3:$E$200,MATCH(Data7[[#This Row],[Name:]],'Employee Info'!$B$3:$B$200,0),MATCH(Data7[[#This Row],[Hours Type:]],'Employee Info'!$C$2:$E$2,0)),"")</f>
        <v/>
      </c>
      <c r="K413" s="19" t="str">
        <f>IFERROR(INDEX('Employee Info'!$C$3:$J$200,MATCH(Data7[[#This Row],[Name:]],'Employee Info'!$B$3:$B$200,0),MATCH(Data7[[#Headers],[Truck]],'Employee Info'!$C$2:$J$2,0)),"")</f>
        <v/>
      </c>
      <c r="L413" s="19" t="str">
        <f>IFERROR(INDEX('Employee Info'!$C$3:$J$200,MATCH(Data7[[#This Row],[Name:]],'Employee Info'!$B$3:$B$200,0),MATCH(Data7[[#Headers],[Phone]],'Employee Info'!$C$2:$J$2,0)),"")</f>
        <v/>
      </c>
      <c r="M413" s="19" t="str">
        <f>IFERROR(INDEX('Employee Info'!$C$3:$J$200,MATCH(Data7[[#This Row],[Name:]],'Employee Info'!$B$3:$B$200,0),MATCH(Data7[[#Headers],[Tech]],'Employee Info'!$C$2:$J$2,0)),"")</f>
        <v/>
      </c>
      <c r="N413" s="19" t="str">
        <f>IFERROR(INDEX('Employee Info'!$C$3:$J$200,MATCH(Data7[[#This Row],[Name:]],'Employee Info'!$B$3:$B$200,0),MATCH(Data7[[#Headers],[Other]],'Employee Info'!$C$2:$J$2,0)),"")</f>
        <v/>
      </c>
      <c r="O413" s="19">
        <f>IFERROR((Data7[[#This Row],[Hours:]]*SUM(Data7[[#This Row],[Rate]:[Other]])),"")</f>
        <v>0</v>
      </c>
      <c r="P413" s="7" t="str">
        <f>IF(Data7[[#This Row],[WO'#:]]="","Riley #","WO#")</f>
        <v>WO#</v>
      </c>
      <c r="Q413" s="7">
        <f>IFERROR(WEEKNUM(Data7[[#This Row],[Date:]]),"")</f>
        <v>12</v>
      </c>
      <c r="R413" s="6">
        <f t="shared" si="18"/>
        <v>45368</v>
      </c>
      <c r="S413" s="6">
        <f>Data7[[#This Row],[Week Start]]+7</f>
        <v>45375</v>
      </c>
      <c r="T413" s="7" t="str">
        <f t="shared" si="19"/>
        <v>3/17/2024 - 3/24/2024</v>
      </c>
      <c r="U413" s="7" t="str">
        <f t="shared" si="20"/>
        <v>Time Card</v>
      </c>
      <c r="V413" s="8" t="str">
        <f>RIGHT(TEXT(Data7[[#This Row],[Date:]],"mmddyyyy"),4)</f>
        <v>2024</v>
      </c>
      <c r="W413" s="8" t="str">
        <f>MID(TEXT(Data7[[#This Row],[Date:]],"mmddyyyy"),3,2)</f>
        <v>22</v>
      </c>
      <c r="X413" s="8" t="str">
        <f>LEFT(TEXT(Data7[[#This Row],[Date:]],"mmddyyyy"),2)</f>
        <v>03</v>
      </c>
      <c r="Y413" s="6">
        <f>DATE(Data7[[#This Row],[Year]],Data7[[#This Row],[Month]],Data7[[#This Row],[Day]])</f>
        <v>45373</v>
      </c>
    </row>
    <row r="414" spans="1:25">
      <c r="A414" s="5">
        <v>45373.534002083332</v>
      </c>
      <c r="B414" s="7" t="s">
        <v>66</v>
      </c>
      <c r="C414" s="6" t="s">
        <v>344</v>
      </c>
      <c r="D414" s="7" t="s">
        <v>334</v>
      </c>
      <c r="E414" s="8">
        <v>7</v>
      </c>
      <c r="F414" s="7">
        <v>7078215</v>
      </c>
      <c r="G414" s="7" t="s">
        <v>68</v>
      </c>
      <c r="H414" s="7" t="s">
        <v>69</v>
      </c>
      <c r="I414" s="7" t="s">
        <v>44</v>
      </c>
      <c r="J414" s="19" t="str">
        <f>IFERROR(INDEX('Employee Info'!$C$3:$E$200,MATCH(Data7[[#This Row],[Name:]],'Employee Info'!$B$3:$B$200,0),MATCH(Data7[[#This Row],[Hours Type:]],'Employee Info'!$C$2:$E$2,0)),"")</f>
        <v/>
      </c>
      <c r="K414" s="19" t="str">
        <f>IFERROR(INDEX('Employee Info'!$C$3:$J$200,MATCH(Data7[[#This Row],[Name:]],'Employee Info'!$B$3:$B$200,0),MATCH(Data7[[#Headers],[Truck]],'Employee Info'!$C$2:$J$2,0)),"")</f>
        <v/>
      </c>
      <c r="L414" s="19" t="str">
        <f>IFERROR(INDEX('Employee Info'!$C$3:$J$200,MATCH(Data7[[#This Row],[Name:]],'Employee Info'!$B$3:$B$200,0),MATCH(Data7[[#Headers],[Phone]],'Employee Info'!$C$2:$J$2,0)),"")</f>
        <v/>
      </c>
      <c r="M414" s="19" t="str">
        <f>IFERROR(INDEX('Employee Info'!$C$3:$J$200,MATCH(Data7[[#This Row],[Name:]],'Employee Info'!$B$3:$B$200,0),MATCH(Data7[[#Headers],[Tech]],'Employee Info'!$C$2:$J$2,0)),"")</f>
        <v/>
      </c>
      <c r="N414" s="19" t="str">
        <f>IFERROR(INDEX('Employee Info'!$C$3:$J$200,MATCH(Data7[[#This Row],[Name:]],'Employee Info'!$B$3:$B$200,0),MATCH(Data7[[#Headers],[Other]],'Employee Info'!$C$2:$J$2,0)),"")</f>
        <v/>
      </c>
      <c r="O414" s="19">
        <f>IFERROR((Data7[[#This Row],[Hours:]]*SUM(Data7[[#This Row],[Rate]:[Other]])),"")</f>
        <v>0</v>
      </c>
      <c r="P414" s="7" t="str">
        <f>IF(Data7[[#This Row],[WO'#:]]="","Riley #","WO#")</f>
        <v>WO#</v>
      </c>
      <c r="Q414" s="7">
        <f>IFERROR(WEEKNUM(Data7[[#This Row],[Date:]]),"")</f>
        <v>12</v>
      </c>
      <c r="R414" s="6">
        <f t="shared" si="18"/>
        <v>45368</v>
      </c>
      <c r="S414" s="6">
        <f>Data7[[#This Row],[Week Start]]+7</f>
        <v>45375</v>
      </c>
      <c r="T414" s="7" t="str">
        <f t="shared" si="19"/>
        <v>3/17/2024 - 3/24/2024</v>
      </c>
      <c r="U414" s="7" t="str">
        <f t="shared" si="20"/>
        <v>Time Card</v>
      </c>
      <c r="V414" s="8" t="str">
        <f>RIGHT(TEXT(Data7[[#This Row],[Date:]],"mmddyyyy"),4)</f>
        <v>2024</v>
      </c>
      <c r="W414" s="8" t="str">
        <f>MID(TEXT(Data7[[#This Row],[Date:]],"mmddyyyy"),3,2)</f>
        <v>22</v>
      </c>
      <c r="X414" s="8" t="str">
        <f>LEFT(TEXT(Data7[[#This Row],[Date:]],"mmddyyyy"),2)</f>
        <v>03</v>
      </c>
      <c r="Y414" s="6">
        <f>DATE(Data7[[#This Row],[Year]],Data7[[#This Row],[Month]],Data7[[#This Row],[Day]])</f>
        <v>45373</v>
      </c>
    </row>
    <row r="415" spans="1:25">
      <c r="A415" s="5">
        <v>45373.566750115744</v>
      </c>
      <c r="B415" s="7" t="s">
        <v>31</v>
      </c>
      <c r="C415" s="6" t="s">
        <v>344</v>
      </c>
      <c r="D415" s="7" t="s">
        <v>346</v>
      </c>
      <c r="E415" s="8">
        <v>5</v>
      </c>
      <c r="F415" s="7">
        <v>7078215</v>
      </c>
      <c r="G415" s="7" t="s">
        <v>68</v>
      </c>
      <c r="H415" s="7" t="s">
        <v>69</v>
      </c>
      <c r="I415" s="7" t="s">
        <v>44</v>
      </c>
      <c r="J415" s="19" t="str">
        <f>IFERROR(INDEX('Employee Info'!$C$3:$E$200,MATCH(Data7[[#This Row],[Name:]],'Employee Info'!$B$3:$B$200,0),MATCH(Data7[[#This Row],[Hours Type:]],'Employee Info'!$C$2:$E$2,0)),"")</f>
        <v/>
      </c>
      <c r="K415" s="19" t="str">
        <f>IFERROR(INDEX('Employee Info'!$C$3:$J$200,MATCH(Data7[[#This Row],[Name:]],'Employee Info'!$B$3:$B$200,0),MATCH(Data7[[#Headers],[Truck]],'Employee Info'!$C$2:$J$2,0)),"")</f>
        <v/>
      </c>
      <c r="L415" s="19" t="str">
        <f>IFERROR(INDEX('Employee Info'!$C$3:$J$200,MATCH(Data7[[#This Row],[Name:]],'Employee Info'!$B$3:$B$200,0),MATCH(Data7[[#Headers],[Phone]],'Employee Info'!$C$2:$J$2,0)),"")</f>
        <v/>
      </c>
      <c r="M415" s="19" t="str">
        <f>IFERROR(INDEX('Employee Info'!$C$3:$J$200,MATCH(Data7[[#This Row],[Name:]],'Employee Info'!$B$3:$B$200,0),MATCH(Data7[[#Headers],[Tech]],'Employee Info'!$C$2:$J$2,0)),"")</f>
        <v/>
      </c>
      <c r="N415" s="19" t="str">
        <f>IFERROR(INDEX('Employee Info'!$C$3:$J$200,MATCH(Data7[[#This Row],[Name:]],'Employee Info'!$B$3:$B$200,0),MATCH(Data7[[#Headers],[Other]],'Employee Info'!$C$2:$J$2,0)),"")</f>
        <v/>
      </c>
      <c r="O415" s="19">
        <f>IFERROR((Data7[[#This Row],[Hours:]]*SUM(Data7[[#This Row],[Rate]:[Other]])),"")</f>
        <v>0</v>
      </c>
      <c r="P415" s="7" t="str">
        <f>IF(Data7[[#This Row],[WO'#:]]="","Riley #","WO#")</f>
        <v>WO#</v>
      </c>
      <c r="Q415" s="7">
        <f>IFERROR(WEEKNUM(Data7[[#This Row],[Date:]]),"")</f>
        <v>12</v>
      </c>
      <c r="R415" s="6">
        <f t="shared" si="18"/>
        <v>45368</v>
      </c>
      <c r="S415" s="6">
        <f>Data7[[#This Row],[Week Start]]+7</f>
        <v>45375</v>
      </c>
      <c r="T415" s="7" t="str">
        <f t="shared" si="19"/>
        <v>3/17/2024 - 3/24/2024</v>
      </c>
      <c r="U415" s="7" t="str">
        <f t="shared" si="20"/>
        <v>Time Card</v>
      </c>
      <c r="V415" s="8" t="str">
        <f>RIGHT(TEXT(Data7[[#This Row],[Date:]],"mmddyyyy"),4)</f>
        <v>2024</v>
      </c>
      <c r="W415" s="8" t="str">
        <f>MID(TEXT(Data7[[#This Row],[Date:]],"mmddyyyy"),3,2)</f>
        <v>22</v>
      </c>
      <c r="X415" s="8" t="str">
        <f>LEFT(TEXT(Data7[[#This Row],[Date:]],"mmddyyyy"),2)</f>
        <v>03</v>
      </c>
      <c r="Y415" s="6">
        <f>DATE(Data7[[#This Row],[Year]],Data7[[#This Row],[Month]],Data7[[#This Row],[Day]])</f>
        <v>45373</v>
      </c>
    </row>
    <row r="416" spans="1:25">
      <c r="A416" s="5">
        <v>45373.584776620373</v>
      </c>
      <c r="B416" s="7" t="s">
        <v>35</v>
      </c>
      <c r="C416" s="6" t="s">
        <v>344</v>
      </c>
      <c r="D416" s="7" t="s">
        <v>347</v>
      </c>
      <c r="E416" s="8">
        <v>8</v>
      </c>
      <c r="F416" s="7">
        <v>7078215</v>
      </c>
      <c r="G416" s="7" t="s">
        <v>68</v>
      </c>
      <c r="H416" s="7" t="s">
        <v>69</v>
      </c>
      <c r="I416" s="7" t="s">
        <v>44</v>
      </c>
      <c r="J416" s="19" t="str">
        <f>IFERROR(INDEX('Employee Info'!$C$3:$E$200,MATCH(Data7[[#This Row],[Name:]],'Employee Info'!$B$3:$B$200,0),MATCH(Data7[[#This Row],[Hours Type:]],'Employee Info'!$C$2:$E$2,0)),"")</f>
        <v/>
      </c>
      <c r="K416" s="19" t="str">
        <f>IFERROR(INDEX('Employee Info'!$C$3:$J$200,MATCH(Data7[[#This Row],[Name:]],'Employee Info'!$B$3:$B$200,0),MATCH(Data7[[#Headers],[Truck]],'Employee Info'!$C$2:$J$2,0)),"")</f>
        <v/>
      </c>
      <c r="L416" s="19" t="str">
        <f>IFERROR(INDEX('Employee Info'!$C$3:$J$200,MATCH(Data7[[#This Row],[Name:]],'Employee Info'!$B$3:$B$200,0),MATCH(Data7[[#Headers],[Phone]],'Employee Info'!$C$2:$J$2,0)),"")</f>
        <v/>
      </c>
      <c r="M416" s="19" t="str">
        <f>IFERROR(INDEX('Employee Info'!$C$3:$J$200,MATCH(Data7[[#This Row],[Name:]],'Employee Info'!$B$3:$B$200,0),MATCH(Data7[[#Headers],[Tech]],'Employee Info'!$C$2:$J$2,0)),"")</f>
        <v/>
      </c>
      <c r="N416" s="19" t="str">
        <f>IFERROR(INDEX('Employee Info'!$C$3:$J$200,MATCH(Data7[[#This Row],[Name:]],'Employee Info'!$B$3:$B$200,0),MATCH(Data7[[#Headers],[Other]],'Employee Info'!$C$2:$J$2,0)),"")</f>
        <v/>
      </c>
      <c r="O416" s="19">
        <f>IFERROR((Data7[[#This Row],[Hours:]]*SUM(Data7[[#This Row],[Rate]:[Other]])),"")</f>
        <v>0</v>
      </c>
      <c r="P416" s="7" t="str">
        <f>IF(Data7[[#This Row],[WO'#:]]="","Riley #","WO#")</f>
        <v>WO#</v>
      </c>
      <c r="Q416" s="7">
        <f>IFERROR(WEEKNUM(Data7[[#This Row],[Date:]]),"")</f>
        <v>12</v>
      </c>
      <c r="R416" s="6">
        <f t="shared" si="18"/>
        <v>45368</v>
      </c>
      <c r="S416" s="6">
        <f>Data7[[#This Row],[Week Start]]+7</f>
        <v>45375</v>
      </c>
      <c r="T416" s="7" t="str">
        <f t="shared" si="19"/>
        <v>3/17/2024 - 3/24/2024</v>
      </c>
      <c r="U416" s="7" t="str">
        <f t="shared" si="20"/>
        <v>Time Card</v>
      </c>
      <c r="V416" s="8" t="str">
        <f>RIGHT(TEXT(Data7[[#This Row],[Date:]],"mmddyyyy"),4)</f>
        <v>2024</v>
      </c>
      <c r="W416" s="8" t="str">
        <f>MID(TEXT(Data7[[#This Row],[Date:]],"mmddyyyy"),3,2)</f>
        <v>22</v>
      </c>
      <c r="X416" s="8" t="str">
        <f>LEFT(TEXT(Data7[[#This Row],[Date:]],"mmddyyyy"),2)</f>
        <v>03</v>
      </c>
      <c r="Y416" s="6">
        <f>DATE(Data7[[#This Row],[Year]],Data7[[#This Row],[Month]],Data7[[#This Row],[Day]])</f>
        <v>45373</v>
      </c>
    </row>
    <row r="417" spans="1:25">
      <c r="A417" s="5">
        <v>45392.383724884261</v>
      </c>
      <c r="B417" s="7" t="s">
        <v>342</v>
      </c>
      <c r="C417" s="6" t="s">
        <v>344</v>
      </c>
      <c r="D417" s="7" t="s">
        <v>343</v>
      </c>
      <c r="E417" s="8">
        <v>8</v>
      </c>
      <c r="F417" s="7">
        <v>7078215</v>
      </c>
      <c r="G417" s="7" t="s">
        <v>68</v>
      </c>
      <c r="H417" s="7" t="s">
        <v>69</v>
      </c>
      <c r="I417" s="7" t="s">
        <v>44</v>
      </c>
      <c r="J417" s="19" t="str">
        <f>IFERROR(INDEX('Employee Info'!$C$3:$E$200,MATCH(Data7[[#This Row],[Name:]],'Employee Info'!$B$3:$B$200,0),MATCH(Data7[[#This Row],[Hours Type:]],'Employee Info'!$C$2:$E$2,0)),"")</f>
        <v/>
      </c>
      <c r="K417" s="19" t="str">
        <f>IFERROR(INDEX('Employee Info'!$C$3:$J$200,MATCH(Data7[[#This Row],[Name:]],'Employee Info'!$B$3:$B$200,0),MATCH(Data7[[#Headers],[Truck]],'Employee Info'!$C$2:$J$2,0)),"")</f>
        <v/>
      </c>
      <c r="L417" s="19" t="str">
        <f>IFERROR(INDEX('Employee Info'!$C$3:$J$200,MATCH(Data7[[#This Row],[Name:]],'Employee Info'!$B$3:$B$200,0),MATCH(Data7[[#Headers],[Phone]],'Employee Info'!$C$2:$J$2,0)),"")</f>
        <v/>
      </c>
      <c r="M417" s="19" t="str">
        <f>IFERROR(INDEX('Employee Info'!$C$3:$J$200,MATCH(Data7[[#This Row],[Name:]],'Employee Info'!$B$3:$B$200,0),MATCH(Data7[[#Headers],[Tech]],'Employee Info'!$C$2:$J$2,0)),"")</f>
        <v/>
      </c>
      <c r="N417" s="19" t="str">
        <f>IFERROR(INDEX('Employee Info'!$C$3:$J$200,MATCH(Data7[[#This Row],[Name:]],'Employee Info'!$B$3:$B$200,0),MATCH(Data7[[#Headers],[Other]],'Employee Info'!$C$2:$J$2,0)),"")</f>
        <v/>
      </c>
      <c r="O417" s="19">
        <f>IFERROR((Data7[[#This Row],[Hours:]]*SUM(Data7[[#This Row],[Rate]:[Other]])),"")</f>
        <v>0</v>
      </c>
      <c r="P417" s="7" t="str">
        <f>IF(Data7[[#This Row],[WO'#:]]="","Riley #","WO#")</f>
        <v>WO#</v>
      </c>
      <c r="Q417" s="7">
        <f>IFERROR(WEEKNUM(Data7[[#This Row],[Date:]]),"")</f>
        <v>12</v>
      </c>
      <c r="R417" s="6">
        <f t="shared" si="18"/>
        <v>45368</v>
      </c>
      <c r="S417" s="6">
        <f>Data7[[#This Row],[Week Start]]+7</f>
        <v>45375</v>
      </c>
      <c r="T417" s="7" t="str">
        <f t="shared" si="19"/>
        <v>3/17/2024 - 3/24/2024</v>
      </c>
      <c r="U417" s="7" t="str">
        <f t="shared" si="20"/>
        <v>Time Card</v>
      </c>
      <c r="V417" s="8" t="str">
        <f>RIGHT(TEXT(Data7[[#This Row],[Date:]],"mmddyyyy"),4)</f>
        <v>2024</v>
      </c>
      <c r="W417" s="8" t="str">
        <f>MID(TEXT(Data7[[#This Row],[Date:]],"mmddyyyy"),3,2)</f>
        <v>22</v>
      </c>
      <c r="X417" s="8" t="str">
        <f>LEFT(TEXT(Data7[[#This Row],[Date:]],"mmddyyyy"),2)</f>
        <v>03</v>
      </c>
      <c r="Y417" s="6">
        <f>DATE(Data7[[#This Row],[Year]],Data7[[#This Row],[Month]],Data7[[#This Row],[Day]])</f>
        <v>45373</v>
      </c>
    </row>
    <row r="418" spans="1:25">
      <c r="A418" s="5">
        <v>45373.567470601854</v>
      </c>
      <c r="B418" s="7" t="s">
        <v>31</v>
      </c>
      <c r="C418" s="6" t="s">
        <v>344</v>
      </c>
      <c r="D418" s="7" t="s">
        <v>315</v>
      </c>
      <c r="E418" s="8">
        <v>3</v>
      </c>
      <c r="F418" s="7" t="s">
        <v>68</v>
      </c>
      <c r="G418" s="7" t="s">
        <v>68</v>
      </c>
      <c r="H418" s="7" t="s">
        <v>59</v>
      </c>
      <c r="I418" s="7" t="s">
        <v>44</v>
      </c>
      <c r="J418" s="19" t="str">
        <f>IFERROR(INDEX('Employee Info'!$C$3:$E$200,MATCH(Data7[[#This Row],[Name:]],'Employee Info'!$B$3:$B$200,0),MATCH(Data7[[#This Row],[Hours Type:]],'Employee Info'!$C$2:$E$2,0)),"")</f>
        <v/>
      </c>
      <c r="K418" s="19" t="str">
        <f>IFERROR(INDEX('Employee Info'!$C$3:$J$200,MATCH(Data7[[#This Row],[Name:]],'Employee Info'!$B$3:$B$200,0),MATCH(Data7[[#Headers],[Truck]],'Employee Info'!$C$2:$J$2,0)),"")</f>
        <v/>
      </c>
      <c r="L418" s="19" t="str">
        <f>IFERROR(INDEX('Employee Info'!$C$3:$J$200,MATCH(Data7[[#This Row],[Name:]],'Employee Info'!$B$3:$B$200,0),MATCH(Data7[[#Headers],[Phone]],'Employee Info'!$C$2:$J$2,0)),"")</f>
        <v/>
      </c>
      <c r="M418" s="19" t="str">
        <f>IFERROR(INDEX('Employee Info'!$C$3:$J$200,MATCH(Data7[[#This Row],[Name:]],'Employee Info'!$B$3:$B$200,0),MATCH(Data7[[#Headers],[Tech]],'Employee Info'!$C$2:$J$2,0)),"")</f>
        <v/>
      </c>
      <c r="N418" s="19" t="str">
        <f>IFERROR(INDEX('Employee Info'!$C$3:$J$200,MATCH(Data7[[#This Row],[Name:]],'Employee Info'!$B$3:$B$200,0),MATCH(Data7[[#Headers],[Other]],'Employee Info'!$C$2:$J$2,0)),"")</f>
        <v/>
      </c>
      <c r="O418" s="19">
        <f>IFERROR((Data7[[#This Row],[Hours:]]*SUM(Data7[[#This Row],[Rate]:[Other]])),"")</f>
        <v>0</v>
      </c>
      <c r="P418" s="7" t="str">
        <f>IF(Data7[[#This Row],[WO'#:]]="","Riley #","WO#")</f>
        <v>Riley #</v>
      </c>
      <c r="Q418" s="7">
        <f>IFERROR(WEEKNUM(Data7[[#This Row],[Date:]]),"")</f>
        <v>12</v>
      </c>
      <c r="R418" s="6">
        <f t="shared" si="18"/>
        <v>45368</v>
      </c>
      <c r="S418" s="6">
        <f>Data7[[#This Row],[Week Start]]+7</f>
        <v>45375</v>
      </c>
      <c r="T418" s="7" t="str">
        <f t="shared" si="19"/>
        <v>3/17/2024 - 3/24/2024</v>
      </c>
      <c r="U418" s="7" t="str">
        <f t="shared" si="20"/>
        <v>Time Card</v>
      </c>
      <c r="V418" s="8" t="str">
        <f>RIGHT(TEXT(Data7[[#This Row],[Date:]],"mmddyyyy"),4)</f>
        <v>2024</v>
      </c>
      <c r="W418" s="8" t="str">
        <f>MID(TEXT(Data7[[#This Row],[Date:]],"mmddyyyy"),3,2)</f>
        <v>22</v>
      </c>
      <c r="X418" s="8" t="str">
        <f>LEFT(TEXT(Data7[[#This Row],[Date:]],"mmddyyyy"),2)</f>
        <v>03</v>
      </c>
      <c r="Y418" s="6">
        <f>DATE(Data7[[#This Row],[Year]],Data7[[#This Row],[Month]],Data7[[#This Row],[Day]])</f>
        <v>45373</v>
      </c>
    </row>
    <row r="419" spans="1:25">
      <c r="A419" s="5">
        <v>45380.416945023149</v>
      </c>
      <c r="B419" s="7" t="s">
        <v>66</v>
      </c>
      <c r="C419" s="6" t="s">
        <v>348</v>
      </c>
      <c r="D419" s="7" t="s">
        <v>349</v>
      </c>
      <c r="E419" s="8">
        <v>1</v>
      </c>
      <c r="F419" s="7">
        <v>6984733</v>
      </c>
      <c r="G419" s="7" t="s">
        <v>68</v>
      </c>
      <c r="H419" s="7" t="s">
        <v>69</v>
      </c>
      <c r="I419" s="7" t="s">
        <v>44</v>
      </c>
      <c r="J419" s="19" t="str">
        <f>IFERROR(INDEX('Employee Info'!$C$3:$E$200,MATCH(Data7[[#This Row],[Name:]],'Employee Info'!$B$3:$B$200,0),MATCH(Data7[[#This Row],[Hours Type:]],'Employee Info'!$C$2:$E$2,0)),"")</f>
        <v/>
      </c>
      <c r="K419" s="19" t="str">
        <f>IFERROR(INDEX('Employee Info'!$C$3:$J$200,MATCH(Data7[[#This Row],[Name:]],'Employee Info'!$B$3:$B$200,0),MATCH(Data7[[#Headers],[Truck]],'Employee Info'!$C$2:$J$2,0)),"")</f>
        <v/>
      </c>
      <c r="L419" s="19" t="str">
        <f>IFERROR(INDEX('Employee Info'!$C$3:$J$200,MATCH(Data7[[#This Row],[Name:]],'Employee Info'!$B$3:$B$200,0),MATCH(Data7[[#Headers],[Phone]],'Employee Info'!$C$2:$J$2,0)),"")</f>
        <v/>
      </c>
      <c r="M419" s="19" t="str">
        <f>IFERROR(INDEX('Employee Info'!$C$3:$J$200,MATCH(Data7[[#This Row],[Name:]],'Employee Info'!$B$3:$B$200,0),MATCH(Data7[[#Headers],[Tech]],'Employee Info'!$C$2:$J$2,0)),"")</f>
        <v/>
      </c>
      <c r="N419" s="19" t="str">
        <f>IFERROR(INDEX('Employee Info'!$C$3:$J$200,MATCH(Data7[[#This Row],[Name:]],'Employee Info'!$B$3:$B$200,0),MATCH(Data7[[#Headers],[Other]],'Employee Info'!$C$2:$J$2,0)),"")</f>
        <v/>
      </c>
      <c r="O419" s="19">
        <f>IFERROR((Data7[[#This Row],[Hours:]]*SUM(Data7[[#This Row],[Rate]:[Other]])),"")</f>
        <v>0</v>
      </c>
      <c r="P419" s="7" t="str">
        <f>IF(Data7[[#This Row],[WO'#:]]="","Riley #","WO#")</f>
        <v>WO#</v>
      </c>
      <c r="Q419" s="7">
        <f>IFERROR(WEEKNUM(Data7[[#This Row],[Date:]]),"")</f>
        <v>13</v>
      </c>
      <c r="R419" s="6">
        <f t="shared" si="18"/>
        <v>45375</v>
      </c>
      <c r="S419" s="6">
        <f>Data7[[#This Row],[Week Start]]+7</f>
        <v>45382</v>
      </c>
      <c r="T419" s="7" t="str">
        <f t="shared" si="19"/>
        <v>3/24/2024 - 3/31/2024</v>
      </c>
      <c r="U419" s="7" t="str">
        <f t="shared" si="20"/>
        <v>Time Card</v>
      </c>
      <c r="V419" s="8" t="str">
        <f>RIGHT(TEXT(Data7[[#This Row],[Date:]],"mmddyyyy"),4)</f>
        <v>2024</v>
      </c>
      <c r="W419" s="8" t="str">
        <f>MID(TEXT(Data7[[#This Row],[Date:]],"mmddyyyy"),3,2)</f>
        <v>25</v>
      </c>
      <c r="X419" s="8" t="str">
        <f>LEFT(TEXT(Data7[[#This Row],[Date:]],"mmddyyyy"),2)</f>
        <v>03</v>
      </c>
      <c r="Y419" s="6">
        <f>DATE(Data7[[#This Row],[Year]],Data7[[#This Row],[Month]],Data7[[#This Row],[Day]])</f>
        <v>45376</v>
      </c>
    </row>
    <row r="420" spans="1:25">
      <c r="A420" s="5">
        <v>45392.385169328707</v>
      </c>
      <c r="B420" s="7" t="s">
        <v>76</v>
      </c>
      <c r="C420" s="6" t="s">
        <v>348</v>
      </c>
      <c r="D420" s="7" t="s">
        <v>156</v>
      </c>
      <c r="E420" s="8">
        <v>2</v>
      </c>
      <c r="F420" s="7">
        <v>6984733</v>
      </c>
      <c r="G420" s="7" t="s">
        <v>68</v>
      </c>
      <c r="H420" s="7" t="s">
        <v>69</v>
      </c>
      <c r="I420" s="7" t="s">
        <v>44</v>
      </c>
      <c r="J420" s="19" t="str">
        <f>IFERROR(INDEX('Employee Info'!$C$3:$E$200,MATCH(Data7[[#This Row],[Name:]],'Employee Info'!$B$3:$B$200,0),MATCH(Data7[[#This Row],[Hours Type:]],'Employee Info'!$C$2:$E$2,0)),"")</f>
        <v/>
      </c>
      <c r="K420" s="19" t="str">
        <f>IFERROR(INDEX('Employee Info'!$C$3:$J$200,MATCH(Data7[[#This Row],[Name:]],'Employee Info'!$B$3:$B$200,0),MATCH(Data7[[#Headers],[Truck]],'Employee Info'!$C$2:$J$2,0)),"")</f>
        <v/>
      </c>
      <c r="L420" s="19" t="str">
        <f>IFERROR(INDEX('Employee Info'!$C$3:$J$200,MATCH(Data7[[#This Row],[Name:]],'Employee Info'!$B$3:$B$200,0),MATCH(Data7[[#Headers],[Phone]],'Employee Info'!$C$2:$J$2,0)),"")</f>
        <v/>
      </c>
      <c r="M420" s="19" t="str">
        <f>IFERROR(INDEX('Employee Info'!$C$3:$J$200,MATCH(Data7[[#This Row],[Name:]],'Employee Info'!$B$3:$B$200,0),MATCH(Data7[[#Headers],[Tech]],'Employee Info'!$C$2:$J$2,0)),"")</f>
        <v/>
      </c>
      <c r="N420" s="19" t="str">
        <f>IFERROR(INDEX('Employee Info'!$C$3:$J$200,MATCH(Data7[[#This Row],[Name:]],'Employee Info'!$B$3:$B$200,0),MATCH(Data7[[#Headers],[Other]],'Employee Info'!$C$2:$J$2,0)),"")</f>
        <v/>
      </c>
      <c r="O420" s="19">
        <f>IFERROR((Data7[[#This Row],[Hours:]]*SUM(Data7[[#This Row],[Rate]:[Other]])),"")</f>
        <v>0</v>
      </c>
      <c r="P420" s="7" t="str">
        <f>IF(Data7[[#This Row],[WO'#:]]="","Riley #","WO#")</f>
        <v>WO#</v>
      </c>
      <c r="Q420" s="7">
        <f>IFERROR(WEEKNUM(Data7[[#This Row],[Date:]]),"")</f>
        <v>13</v>
      </c>
      <c r="R420" s="6">
        <f t="shared" si="18"/>
        <v>45375</v>
      </c>
      <c r="S420" s="6">
        <f>Data7[[#This Row],[Week Start]]+7</f>
        <v>45382</v>
      </c>
      <c r="T420" s="7" t="str">
        <f t="shared" si="19"/>
        <v>3/24/2024 - 3/31/2024</v>
      </c>
      <c r="U420" s="7" t="str">
        <f t="shared" si="20"/>
        <v>Time Card</v>
      </c>
      <c r="V420" s="8" t="str">
        <f>RIGHT(TEXT(Data7[[#This Row],[Date:]],"mmddyyyy"),4)</f>
        <v>2024</v>
      </c>
      <c r="W420" s="8" t="str">
        <f>MID(TEXT(Data7[[#This Row],[Date:]],"mmddyyyy"),3,2)</f>
        <v>25</v>
      </c>
      <c r="X420" s="8" t="str">
        <f>LEFT(TEXT(Data7[[#This Row],[Date:]],"mmddyyyy"),2)</f>
        <v>03</v>
      </c>
      <c r="Y420" s="6">
        <f>DATE(Data7[[#This Row],[Year]],Data7[[#This Row],[Month]],Data7[[#This Row],[Day]])</f>
        <v>45376</v>
      </c>
    </row>
    <row r="421" spans="1:25">
      <c r="A421" s="5">
        <v>45376.581430555554</v>
      </c>
      <c r="B421" s="7" t="s">
        <v>31</v>
      </c>
      <c r="C421" s="6" t="s">
        <v>348</v>
      </c>
      <c r="D421" s="7" t="s">
        <v>347</v>
      </c>
      <c r="E421" s="8">
        <v>7</v>
      </c>
      <c r="F421" s="7">
        <v>7078215</v>
      </c>
      <c r="G421" s="7" t="s">
        <v>68</v>
      </c>
      <c r="H421" s="7" t="s">
        <v>69</v>
      </c>
      <c r="I421" s="7" t="s">
        <v>44</v>
      </c>
      <c r="J421" s="19" t="str">
        <f>IFERROR(INDEX('Employee Info'!$C$3:$E$200,MATCH(Data7[[#This Row],[Name:]],'Employee Info'!$B$3:$B$200,0),MATCH(Data7[[#This Row],[Hours Type:]],'Employee Info'!$C$2:$E$2,0)),"")</f>
        <v/>
      </c>
      <c r="K421" s="19" t="str">
        <f>IFERROR(INDEX('Employee Info'!$C$3:$J$200,MATCH(Data7[[#This Row],[Name:]],'Employee Info'!$B$3:$B$200,0),MATCH(Data7[[#Headers],[Truck]],'Employee Info'!$C$2:$J$2,0)),"")</f>
        <v/>
      </c>
      <c r="L421" s="19" t="str">
        <f>IFERROR(INDEX('Employee Info'!$C$3:$J$200,MATCH(Data7[[#This Row],[Name:]],'Employee Info'!$B$3:$B$200,0),MATCH(Data7[[#Headers],[Phone]],'Employee Info'!$C$2:$J$2,0)),"")</f>
        <v/>
      </c>
      <c r="M421" s="19" t="str">
        <f>IFERROR(INDEX('Employee Info'!$C$3:$J$200,MATCH(Data7[[#This Row],[Name:]],'Employee Info'!$B$3:$B$200,0),MATCH(Data7[[#Headers],[Tech]],'Employee Info'!$C$2:$J$2,0)),"")</f>
        <v/>
      </c>
      <c r="N421" s="19" t="str">
        <f>IFERROR(INDEX('Employee Info'!$C$3:$J$200,MATCH(Data7[[#This Row],[Name:]],'Employee Info'!$B$3:$B$200,0),MATCH(Data7[[#Headers],[Other]],'Employee Info'!$C$2:$J$2,0)),"")</f>
        <v/>
      </c>
      <c r="O421" s="19">
        <f>IFERROR((Data7[[#This Row],[Hours:]]*SUM(Data7[[#This Row],[Rate]:[Other]])),"")</f>
        <v>0</v>
      </c>
      <c r="P421" s="7" t="str">
        <f>IF(Data7[[#This Row],[WO'#:]]="","Riley #","WO#")</f>
        <v>WO#</v>
      </c>
      <c r="Q421" s="7">
        <f>IFERROR(WEEKNUM(Data7[[#This Row],[Date:]]),"")</f>
        <v>13</v>
      </c>
      <c r="R421" s="6">
        <f t="shared" si="18"/>
        <v>45375</v>
      </c>
      <c r="S421" s="6">
        <f>Data7[[#This Row],[Week Start]]+7</f>
        <v>45382</v>
      </c>
      <c r="T421" s="7" t="str">
        <f t="shared" si="19"/>
        <v>3/24/2024 - 3/31/2024</v>
      </c>
      <c r="U421" s="7" t="str">
        <f t="shared" si="20"/>
        <v>Time Card</v>
      </c>
      <c r="V421" s="8" t="str">
        <f>RIGHT(TEXT(Data7[[#This Row],[Date:]],"mmddyyyy"),4)</f>
        <v>2024</v>
      </c>
      <c r="W421" s="8" t="str">
        <f>MID(TEXT(Data7[[#This Row],[Date:]],"mmddyyyy"),3,2)</f>
        <v>25</v>
      </c>
      <c r="X421" s="8" t="str">
        <f>LEFT(TEXT(Data7[[#This Row],[Date:]],"mmddyyyy"),2)</f>
        <v>03</v>
      </c>
      <c r="Y421" s="6">
        <f>DATE(Data7[[#This Row],[Year]],Data7[[#This Row],[Month]],Data7[[#This Row],[Day]])</f>
        <v>45376</v>
      </c>
    </row>
    <row r="422" spans="1:25">
      <c r="A422" s="5">
        <v>45376.584846759259</v>
      </c>
      <c r="B422" s="7" t="s">
        <v>35</v>
      </c>
      <c r="C422" s="6" t="s">
        <v>348</v>
      </c>
      <c r="D422" s="7" t="s">
        <v>347</v>
      </c>
      <c r="E422" s="8">
        <v>8</v>
      </c>
      <c r="F422" s="7">
        <v>7078215</v>
      </c>
      <c r="G422" s="7" t="s">
        <v>68</v>
      </c>
      <c r="H422" s="7" t="s">
        <v>69</v>
      </c>
      <c r="I422" s="7" t="s">
        <v>44</v>
      </c>
      <c r="J422" s="19" t="str">
        <f>IFERROR(INDEX('Employee Info'!$C$3:$E$200,MATCH(Data7[[#This Row],[Name:]],'Employee Info'!$B$3:$B$200,0),MATCH(Data7[[#This Row],[Hours Type:]],'Employee Info'!$C$2:$E$2,0)),"")</f>
        <v/>
      </c>
      <c r="K422" s="19" t="str">
        <f>IFERROR(INDEX('Employee Info'!$C$3:$J$200,MATCH(Data7[[#This Row],[Name:]],'Employee Info'!$B$3:$B$200,0),MATCH(Data7[[#Headers],[Truck]],'Employee Info'!$C$2:$J$2,0)),"")</f>
        <v/>
      </c>
      <c r="L422" s="19" t="str">
        <f>IFERROR(INDEX('Employee Info'!$C$3:$J$200,MATCH(Data7[[#This Row],[Name:]],'Employee Info'!$B$3:$B$200,0),MATCH(Data7[[#Headers],[Phone]],'Employee Info'!$C$2:$J$2,0)),"")</f>
        <v/>
      </c>
      <c r="M422" s="19" t="str">
        <f>IFERROR(INDEX('Employee Info'!$C$3:$J$200,MATCH(Data7[[#This Row],[Name:]],'Employee Info'!$B$3:$B$200,0),MATCH(Data7[[#Headers],[Tech]],'Employee Info'!$C$2:$J$2,0)),"")</f>
        <v/>
      </c>
      <c r="N422" s="19" t="str">
        <f>IFERROR(INDEX('Employee Info'!$C$3:$J$200,MATCH(Data7[[#This Row],[Name:]],'Employee Info'!$B$3:$B$200,0),MATCH(Data7[[#Headers],[Other]],'Employee Info'!$C$2:$J$2,0)),"")</f>
        <v/>
      </c>
      <c r="O422" s="19">
        <f>IFERROR((Data7[[#This Row],[Hours:]]*SUM(Data7[[#This Row],[Rate]:[Other]])),"")</f>
        <v>0</v>
      </c>
      <c r="P422" s="7" t="str">
        <f>IF(Data7[[#This Row],[WO'#:]]="","Riley #","WO#")</f>
        <v>WO#</v>
      </c>
      <c r="Q422" s="7">
        <f>IFERROR(WEEKNUM(Data7[[#This Row],[Date:]]),"")</f>
        <v>13</v>
      </c>
      <c r="R422" s="6">
        <f t="shared" si="18"/>
        <v>45375</v>
      </c>
      <c r="S422" s="6">
        <f>Data7[[#This Row],[Week Start]]+7</f>
        <v>45382</v>
      </c>
      <c r="T422" s="7" t="str">
        <f t="shared" si="19"/>
        <v>3/24/2024 - 3/31/2024</v>
      </c>
      <c r="U422" s="7" t="str">
        <f t="shared" si="20"/>
        <v>Time Card</v>
      </c>
      <c r="V422" s="8" t="str">
        <f>RIGHT(TEXT(Data7[[#This Row],[Date:]],"mmddyyyy"),4)</f>
        <v>2024</v>
      </c>
      <c r="W422" s="8" t="str">
        <f>MID(TEXT(Data7[[#This Row],[Date:]],"mmddyyyy"),3,2)</f>
        <v>25</v>
      </c>
      <c r="X422" s="8" t="str">
        <f>LEFT(TEXT(Data7[[#This Row],[Date:]],"mmddyyyy"),2)</f>
        <v>03</v>
      </c>
      <c r="Y422" s="6">
        <f>DATE(Data7[[#This Row],[Year]],Data7[[#This Row],[Month]],Data7[[#This Row],[Day]])</f>
        <v>45376</v>
      </c>
    </row>
    <row r="423" spans="1:25">
      <c r="A423" s="5">
        <v>45380.413102893515</v>
      </c>
      <c r="B423" s="7" t="s">
        <v>66</v>
      </c>
      <c r="C423" s="6" t="s">
        <v>348</v>
      </c>
      <c r="D423" s="7" t="s">
        <v>350</v>
      </c>
      <c r="E423" s="8">
        <v>7</v>
      </c>
      <c r="F423" s="7">
        <v>7078215</v>
      </c>
      <c r="G423" s="7" t="s">
        <v>68</v>
      </c>
      <c r="H423" s="7" t="s">
        <v>69</v>
      </c>
      <c r="I423" s="7" t="s">
        <v>44</v>
      </c>
      <c r="J423" s="19" t="str">
        <f>IFERROR(INDEX('Employee Info'!$C$3:$E$200,MATCH(Data7[[#This Row],[Name:]],'Employee Info'!$B$3:$B$200,0),MATCH(Data7[[#This Row],[Hours Type:]],'Employee Info'!$C$2:$E$2,0)),"")</f>
        <v/>
      </c>
      <c r="K423" s="19" t="str">
        <f>IFERROR(INDEX('Employee Info'!$C$3:$J$200,MATCH(Data7[[#This Row],[Name:]],'Employee Info'!$B$3:$B$200,0),MATCH(Data7[[#Headers],[Truck]],'Employee Info'!$C$2:$J$2,0)),"")</f>
        <v/>
      </c>
      <c r="L423" s="19" t="str">
        <f>IFERROR(INDEX('Employee Info'!$C$3:$J$200,MATCH(Data7[[#This Row],[Name:]],'Employee Info'!$B$3:$B$200,0),MATCH(Data7[[#Headers],[Phone]],'Employee Info'!$C$2:$J$2,0)),"")</f>
        <v/>
      </c>
      <c r="M423" s="19" t="str">
        <f>IFERROR(INDEX('Employee Info'!$C$3:$J$200,MATCH(Data7[[#This Row],[Name:]],'Employee Info'!$B$3:$B$200,0),MATCH(Data7[[#Headers],[Tech]],'Employee Info'!$C$2:$J$2,0)),"")</f>
        <v/>
      </c>
      <c r="N423" s="19" t="str">
        <f>IFERROR(INDEX('Employee Info'!$C$3:$J$200,MATCH(Data7[[#This Row],[Name:]],'Employee Info'!$B$3:$B$200,0),MATCH(Data7[[#Headers],[Other]],'Employee Info'!$C$2:$J$2,0)),"")</f>
        <v/>
      </c>
      <c r="O423" s="19">
        <f>IFERROR((Data7[[#This Row],[Hours:]]*SUM(Data7[[#This Row],[Rate]:[Other]])),"")</f>
        <v>0</v>
      </c>
      <c r="P423" s="7" t="str">
        <f>IF(Data7[[#This Row],[WO'#:]]="","Riley #","WO#")</f>
        <v>WO#</v>
      </c>
      <c r="Q423" s="7">
        <f>IFERROR(WEEKNUM(Data7[[#This Row],[Date:]]),"")</f>
        <v>13</v>
      </c>
      <c r="R423" s="6">
        <f t="shared" si="18"/>
        <v>45375</v>
      </c>
      <c r="S423" s="6">
        <f>Data7[[#This Row],[Week Start]]+7</f>
        <v>45382</v>
      </c>
      <c r="T423" s="7" t="str">
        <f t="shared" si="19"/>
        <v>3/24/2024 - 3/31/2024</v>
      </c>
      <c r="U423" s="7" t="str">
        <f t="shared" si="20"/>
        <v>Time Card</v>
      </c>
      <c r="V423" s="8" t="str">
        <f>RIGHT(TEXT(Data7[[#This Row],[Date:]],"mmddyyyy"),4)</f>
        <v>2024</v>
      </c>
      <c r="W423" s="8" t="str">
        <f>MID(TEXT(Data7[[#This Row],[Date:]],"mmddyyyy"),3,2)</f>
        <v>25</v>
      </c>
      <c r="X423" s="8" t="str">
        <f>LEFT(TEXT(Data7[[#This Row],[Date:]],"mmddyyyy"),2)</f>
        <v>03</v>
      </c>
      <c r="Y423" s="6">
        <f>DATE(Data7[[#This Row],[Year]],Data7[[#This Row],[Month]],Data7[[#This Row],[Day]])</f>
        <v>45376</v>
      </c>
    </row>
    <row r="424" spans="1:25">
      <c r="A424" s="5">
        <v>45380.435091782405</v>
      </c>
      <c r="B424" s="7" t="s">
        <v>65</v>
      </c>
      <c r="C424" s="6" t="s">
        <v>348</v>
      </c>
      <c r="D424" s="7" t="s">
        <v>352</v>
      </c>
      <c r="E424" s="8">
        <v>3</v>
      </c>
      <c r="F424" s="7" t="s">
        <v>68</v>
      </c>
      <c r="G424" s="7" t="s">
        <v>68</v>
      </c>
      <c r="H424" s="7" t="s">
        <v>92</v>
      </c>
      <c r="I424" s="7" t="s">
        <v>44</v>
      </c>
      <c r="J424" s="19" t="str">
        <f>IFERROR(INDEX('Employee Info'!$C$3:$E$200,MATCH(Data7[[#This Row],[Name:]],'Employee Info'!$B$3:$B$200,0),MATCH(Data7[[#This Row],[Hours Type:]],'Employee Info'!$C$2:$E$2,0)),"")</f>
        <v/>
      </c>
      <c r="K424" s="19" t="str">
        <f>IFERROR(INDEX('Employee Info'!$C$3:$J$200,MATCH(Data7[[#This Row],[Name:]],'Employee Info'!$B$3:$B$200,0),MATCH(Data7[[#Headers],[Truck]],'Employee Info'!$C$2:$J$2,0)),"")</f>
        <v/>
      </c>
      <c r="L424" s="19" t="str">
        <f>IFERROR(INDEX('Employee Info'!$C$3:$J$200,MATCH(Data7[[#This Row],[Name:]],'Employee Info'!$B$3:$B$200,0),MATCH(Data7[[#Headers],[Phone]],'Employee Info'!$C$2:$J$2,0)),"")</f>
        <v/>
      </c>
      <c r="M424" s="19" t="str">
        <f>IFERROR(INDEX('Employee Info'!$C$3:$J$200,MATCH(Data7[[#This Row],[Name:]],'Employee Info'!$B$3:$B$200,0),MATCH(Data7[[#Headers],[Tech]],'Employee Info'!$C$2:$J$2,0)),"")</f>
        <v/>
      </c>
      <c r="N424" s="19" t="str">
        <f>IFERROR(INDEX('Employee Info'!$C$3:$J$200,MATCH(Data7[[#This Row],[Name:]],'Employee Info'!$B$3:$B$200,0),MATCH(Data7[[#Headers],[Other]],'Employee Info'!$C$2:$J$2,0)),"")</f>
        <v/>
      </c>
      <c r="O424" s="19">
        <f>IFERROR((Data7[[#This Row],[Hours:]]*SUM(Data7[[#This Row],[Rate]:[Other]])),"")</f>
        <v>0</v>
      </c>
      <c r="P424" s="7" t="str">
        <f>IF(Data7[[#This Row],[WO'#:]]="","Riley #","WO#")</f>
        <v>Riley #</v>
      </c>
      <c r="Q424" s="7">
        <f>IFERROR(WEEKNUM(Data7[[#This Row],[Date:]]),"")</f>
        <v>13</v>
      </c>
      <c r="R424" s="6">
        <f t="shared" si="18"/>
        <v>45375</v>
      </c>
      <c r="S424" s="6">
        <f>Data7[[#This Row],[Week Start]]+7</f>
        <v>45382</v>
      </c>
      <c r="T424" s="7" t="str">
        <f t="shared" si="19"/>
        <v>3/24/2024 - 3/31/2024</v>
      </c>
      <c r="U424" s="7" t="str">
        <f t="shared" si="20"/>
        <v>Time Card</v>
      </c>
      <c r="V424" s="8" t="str">
        <f>RIGHT(TEXT(Data7[[#This Row],[Date:]],"mmddyyyy"),4)</f>
        <v>2024</v>
      </c>
      <c r="W424" s="8" t="str">
        <f>MID(TEXT(Data7[[#This Row],[Date:]],"mmddyyyy"),3,2)</f>
        <v>25</v>
      </c>
      <c r="X424" s="8" t="str">
        <f>LEFT(TEXT(Data7[[#This Row],[Date:]],"mmddyyyy"),2)</f>
        <v>03</v>
      </c>
      <c r="Y424" s="6">
        <f>DATE(Data7[[#This Row],[Year]],Data7[[#This Row],[Month]],Data7[[#This Row],[Day]])</f>
        <v>45376</v>
      </c>
    </row>
    <row r="425" spans="1:25">
      <c r="A425" s="5">
        <v>45376.582114699071</v>
      </c>
      <c r="B425" s="7" t="s">
        <v>31</v>
      </c>
      <c r="C425" s="6" t="s">
        <v>348</v>
      </c>
      <c r="D425" s="7" t="s">
        <v>351</v>
      </c>
      <c r="E425" s="8">
        <v>1</v>
      </c>
      <c r="F425" s="7" t="s">
        <v>68</v>
      </c>
      <c r="G425" s="7" t="s">
        <v>68</v>
      </c>
      <c r="H425" s="7" t="s">
        <v>59</v>
      </c>
      <c r="I425" s="7" t="s">
        <v>44</v>
      </c>
      <c r="J425" s="19" t="str">
        <f>IFERROR(INDEX('Employee Info'!$C$3:$E$200,MATCH(Data7[[#This Row],[Name:]],'Employee Info'!$B$3:$B$200,0),MATCH(Data7[[#This Row],[Hours Type:]],'Employee Info'!$C$2:$E$2,0)),"")</f>
        <v/>
      </c>
      <c r="K425" s="19" t="str">
        <f>IFERROR(INDEX('Employee Info'!$C$3:$J$200,MATCH(Data7[[#This Row],[Name:]],'Employee Info'!$B$3:$B$200,0),MATCH(Data7[[#Headers],[Truck]],'Employee Info'!$C$2:$J$2,0)),"")</f>
        <v/>
      </c>
      <c r="L425" s="19" t="str">
        <f>IFERROR(INDEX('Employee Info'!$C$3:$J$200,MATCH(Data7[[#This Row],[Name:]],'Employee Info'!$B$3:$B$200,0),MATCH(Data7[[#Headers],[Phone]],'Employee Info'!$C$2:$J$2,0)),"")</f>
        <v/>
      </c>
      <c r="M425" s="19" t="str">
        <f>IFERROR(INDEX('Employee Info'!$C$3:$J$200,MATCH(Data7[[#This Row],[Name:]],'Employee Info'!$B$3:$B$200,0),MATCH(Data7[[#Headers],[Tech]],'Employee Info'!$C$2:$J$2,0)),"")</f>
        <v/>
      </c>
      <c r="N425" s="19" t="str">
        <f>IFERROR(INDEX('Employee Info'!$C$3:$J$200,MATCH(Data7[[#This Row],[Name:]],'Employee Info'!$B$3:$B$200,0),MATCH(Data7[[#Headers],[Other]],'Employee Info'!$C$2:$J$2,0)),"")</f>
        <v/>
      </c>
      <c r="O425" s="19">
        <f>IFERROR((Data7[[#This Row],[Hours:]]*SUM(Data7[[#This Row],[Rate]:[Other]])),"")</f>
        <v>0</v>
      </c>
      <c r="P425" s="7" t="str">
        <f>IF(Data7[[#This Row],[WO'#:]]="","Riley #","WO#")</f>
        <v>Riley #</v>
      </c>
      <c r="Q425" s="7">
        <f>IFERROR(WEEKNUM(Data7[[#This Row],[Date:]]),"")</f>
        <v>13</v>
      </c>
      <c r="R425" s="6">
        <f t="shared" si="18"/>
        <v>45375</v>
      </c>
      <c r="S425" s="6">
        <f>Data7[[#This Row],[Week Start]]+7</f>
        <v>45382</v>
      </c>
      <c r="T425" s="7" t="str">
        <f t="shared" si="19"/>
        <v>3/24/2024 - 3/31/2024</v>
      </c>
      <c r="U425" s="7" t="str">
        <f t="shared" si="20"/>
        <v>Time Card</v>
      </c>
      <c r="V425" s="8" t="str">
        <f>RIGHT(TEXT(Data7[[#This Row],[Date:]],"mmddyyyy"),4)</f>
        <v>2024</v>
      </c>
      <c r="W425" s="8" t="str">
        <f>MID(TEXT(Data7[[#This Row],[Date:]],"mmddyyyy"),3,2)</f>
        <v>25</v>
      </c>
      <c r="X425" s="8" t="str">
        <f>LEFT(TEXT(Data7[[#This Row],[Date:]],"mmddyyyy"),2)</f>
        <v>03</v>
      </c>
      <c r="Y425" s="6">
        <f>DATE(Data7[[#This Row],[Year]],Data7[[#This Row],[Month]],Data7[[#This Row],[Day]])</f>
        <v>45376</v>
      </c>
    </row>
    <row r="426" spans="1:25">
      <c r="A426" s="5">
        <v>45380.419072337965</v>
      </c>
      <c r="B426" s="7" t="s">
        <v>66</v>
      </c>
      <c r="C426" s="6" t="s">
        <v>353</v>
      </c>
      <c r="D426" s="7" t="s">
        <v>354</v>
      </c>
      <c r="E426" s="8">
        <v>1</v>
      </c>
      <c r="F426" s="7">
        <v>6984733</v>
      </c>
      <c r="G426" s="7" t="s">
        <v>68</v>
      </c>
      <c r="H426" s="7" t="s">
        <v>69</v>
      </c>
      <c r="I426" s="7" t="s">
        <v>44</v>
      </c>
      <c r="J426" s="19" t="str">
        <f>IFERROR(INDEX('Employee Info'!$C$3:$E$200,MATCH(Data7[[#This Row],[Name:]],'Employee Info'!$B$3:$B$200,0),MATCH(Data7[[#This Row],[Hours Type:]],'Employee Info'!$C$2:$E$2,0)),"")</f>
        <v/>
      </c>
      <c r="K426" s="19" t="str">
        <f>IFERROR(INDEX('Employee Info'!$C$3:$J$200,MATCH(Data7[[#This Row],[Name:]],'Employee Info'!$B$3:$B$200,0),MATCH(Data7[[#Headers],[Truck]],'Employee Info'!$C$2:$J$2,0)),"")</f>
        <v/>
      </c>
      <c r="L426" s="19" t="str">
        <f>IFERROR(INDEX('Employee Info'!$C$3:$J$200,MATCH(Data7[[#This Row],[Name:]],'Employee Info'!$B$3:$B$200,0),MATCH(Data7[[#Headers],[Phone]],'Employee Info'!$C$2:$J$2,0)),"")</f>
        <v/>
      </c>
      <c r="M426" s="19" t="str">
        <f>IFERROR(INDEX('Employee Info'!$C$3:$J$200,MATCH(Data7[[#This Row],[Name:]],'Employee Info'!$B$3:$B$200,0),MATCH(Data7[[#Headers],[Tech]],'Employee Info'!$C$2:$J$2,0)),"")</f>
        <v/>
      </c>
      <c r="N426" s="19" t="str">
        <f>IFERROR(INDEX('Employee Info'!$C$3:$J$200,MATCH(Data7[[#This Row],[Name:]],'Employee Info'!$B$3:$B$200,0),MATCH(Data7[[#Headers],[Other]],'Employee Info'!$C$2:$J$2,0)),"")</f>
        <v/>
      </c>
      <c r="O426" s="19">
        <f>IFERROR((Data7[[#This Row],[Hours:]]*SUM(Data7[[#This Row],[Rate]:[Other]])),"")</f>
        <v>0</v>
      </c>
      <c r="P426" s="7" t="str">
        <f>IF(Data7[[#This Row],[WO'#:]]="","Riley #","WO#")</f>
        <v>WO#</v>
      </c>
      <c r="Q426" s="7">
        <f>IFERROR(WEEKNUM(Data7[[#This Row],[Date:]]),"")</f>
        <v>13</v>
      </c>
      <c r="R426" s="6">
        <f t="shared" si="18"/>
        <v>45375</v>
      </c>
      <c r="S426" s="6">
        <f>Data7[[#This Row],[Week Start]]+7</f>
        <v>45382</v>
      </c>
      <c r="T426" s="7" t="str">
        <f t="shared" si="19"/>
        <v>3/24/2024 - 3/31/2024</v>
      </c>
      <c r="U426" s="7" t="str">
        <f t="shared" si="20"/>
        <v>Time Card</v>
      </c>
      <c r="V426" s="8" t="str">
        <f>RIGHT(TEXT(Data7[[#This Row],[Date:]],"mmddyyyy"),4)</f>
        <v>2024</v>
      </c>
      <c r="W426" s="8" t="str">
        <f>MID(TEXT(Data7[[#This Row],[Date:]],"mmddyyyy"),3,2)</f>
        <v>26</v>
      </c>
      <c r="X426" s="8" t="str">
        <f>LEFT(TEXT(Data7[[#This Row],[Date:]],"mmddyyyy"),2)</f>
        <v>03</v>
      </c>
      <c r="Y426" s="6">
        <f>DATE(Data7[[#This Row],[Year]],Data7[[#This Row],[Month]],Data7[[#This Row],[Day]])</f>
        <v>45377</v>
      </c>
    </row>
    <row r="427" spans="1:25">
      <c r="A427" s="5">
        <v>45392.385326967589</v>
      </c>
      <c r="B427" s="7" t="s">
        <v>76</v>
      </c>
      <c r="C427" s="6" t="s">
        <v>353</v>
      </c>
      <c r="D427" s="7" t="s">
        <v>156</v>
      </c>
      <c r="E427" s="8">
        <v>1</v>
      </c>
      <c r="F427" s="7">
        <v>6984733</v>
      </c>
      <c r="G427" s="7" t="s">
        <v>68</v>
      </c>
      <c r="H427" s="7" t="s">
        <v>69</v>
      </c>
      <c r="I427" s="7" t="s">
        <v>44</v>
      </c>
      <c r="J427" s="19" t="str">
        <f>IFERROR(INDEX('Employee Info'!$C$3:$E$200,MATCH(Data7[[#This Row],[Name:]],'Employee Info'!$B$3:$B$200,0),MATCH(Data7[[#This Row],[Hours Type:]],'Employee Info'!$C$2:$E$2,0)),"")</f>
        <v/>
      </c>
      <c r="K427" s="19" t="str">
        <f>IFERROR(INDEX('Employee Info'!$C$3:$J$200,MATCH(Data7[[#This Row],[Name:]],'Employee Info'!$B$3:$B$200,0),MATCH(Data7[[#Headers],[Truck]],'Employee Info'!$C$2:$J$2,0)),"")</f>
        <v/>
      </c>
      <c r="L427" s="19" t="str">
        <f>IFERROR(INDEX('Employee Info'!$C$3:$J$200,MATCH(Data7[[#This Row],[Name:]],'Employee Info'!$B$3:$B$200,0),MATCH(Data7[[#Headers],[Phone]],'Employee Info'!$C$2:$J$2,0)),"")</f>
        <v/>
      </c>
      <c r="M427" s="19" t="str">
        <f>IFERROR(INDEX('Employee Info'!$C$3:$J$200,MATCH(Data7[[#This Row],[Name:]],'Employee Info'!$B$3:$B$200,0),MATCH(Data7[[#Headers],[Tech]],'Employee Info'!$C$2:$J$2,0)),"")</f>
        <v/>
      </c>
      <c r="N427" s="19" t="str">
        <f>IFERROR(INDEX('Employee Info'!$C$3:$J$200,MATCH(Data7[[#This Row],[Name:]],'Employee Info'!$B$3:$B$200,0),MATCH(Data7[[#Headers],[Other]],'Employee Info'!$C$2:$J$2,0)),"")</f>
        <v/>
      </c>
      <c r="O427" s="19">
        <f>IFERROR((Data7[[#This Row],[Hours:]]*SUM(Data7[[#This Row],[Rate]:[Other]])),"")</f>
        <v>0</v>
      </c>
      <c r="P427" s="7" t="str">
        <f>IF(Data7[[#This Row],[WO'#:]]="","Riley #","WO#")</f>
        <v>WO#</v>
      </c>
      <c r="Q427" s="7">
        <f>IFERROR(WEEKNUM(Data7[[#This Row],[Date:]]),"")</f>
        <v>13</v>
      </c>
      <c r="R427" s="6">
        <f t="shared" si="18"/>
        <v>45375</v>
      </c>
      <c r="S427" s="6">
        <f>Data7[[#This Row],[Week Start]]+7</f>
        <v>45382</v>
      </c>
      <c r="T427" s="7" t="str">
        <f t="shared" si="19"/>
        <v>3/24/2024 - 3/31/2024</v>
      </c>
      <c r="U427" s="7" t="str">
        <f t="shared" si="20"/>
        <v>Time Card</v>
      </c>
      <c r="V427" s="8" t="str">
        <f>RIGHT(TEXT(Data7[[#This Row],[Date:]],"mmddyyyy"),4)</f>
        <v>2024</v>
      </c>
      <c r="W427" s="8" t="str">
        <f>MID(TEXT(Data7[[#This Row],[Date:]],"mmddyyyy"),3,2)</f>
        <v>26</v>
      </c>
      <c r="X427" s="8" t="str">
        <f>LEFT(TEXT(Data7[[#This Row],[Date:]],"mmddyyyy"),2)</f>
        <v>03</v>
      </c>
      <c r="Y427" s="6">
        <f>DATE(Data7[[#This Row],[Year]],Data7[[#This Row],[Month]],Data7[[#This Row],[Day]])</f>
        <v>45377</v>
      </c>
    </row>
    <row r="428" spans="1:25">
      <c r="A428" s="5">
        <v>45377.579898379627</v>
      </c>
      <c r="B428" s="7" t="s">
        <v>31</v>
      </c>
      <c r="C428" s="6" t="s">
        <v>353</v>
      </c>
      <c r="D428" s="7" t="s">
        <v>355</v>
      </c>
      <c r="E428" s="8">
        <v>8</v>
      </c>
      <c r="F428" s="7" t="s">
        <v>68</v>
      </c>
      <c r="G428" s="7" t="s">
        <v>68</v>
      </c>
      <c r="H428" s="7" t="s">
        <v>92</v>
      </c>
      <c r="I428" s="7" t="s">
        <v>44</v>
      </c>
      <c r="J428" s="19" t="str">
        <f>IFERROR(INDEX('Employee Info'!$C$3:$E$200,MATCH(Data7[[#This Row],[Name:]],'Employee Info'!$B$3:$B$200,0),MATCH(Data7[[#This Row],[Hours Type:]],'Employee Info'!$C$2:$E$2,0)),"")</f>
        <v/>
      </c>
      <c r="K428" s="19" t="str">
        <f>IFERROR(INDEX('Employee Info'!$C$3:$J$200,MATCH(Data7[[#This Row],[Name:]],'Employee Info'!$B$3:$B$200,0),MATCH(Data7[[#Headers],[Truck]],'Employee Info'!$C$2:$J$2,0)),"")</f>
        <v/>
      </c>
      <c r="L428" s="19" t="str">
        <f>IFERROR(INDEX('Employee Info'!$C$3:$J$200,MATCH(Data7[[#This Row],[Name:]],'Employee Info'!$B$3:$B$200,0),MATCH(Data7[[#Headers],[Phone]],'Employee Info'!$C$2:$J$2,0)),"")</f>
        <v/>
      </c>
      <c r="M428" s="19" t="str">
        <f>IFERROR(INDEX('Employee Info'!$C$3:$J$200,MATCH(Data7[[#This Row],[Name:]],'Employee Info'!$B$3:$B$200,0),MATCH(Data7[[#Headers],[Tech]],'Employee Info'!$C$2:$J$2,0)),"")</f>
        <v/>
      </c>
      <c r="N428" s="19" t="str">
        <f>IFERROR(INDEX('Employee Info'!$C$3:$J$200,MATCH(Data7[[#This Row],[Name:]],'Employee Info'!$B$3:$B$200,0),MATCH(Data7[[#Headers],[Other]],'Employee Info'!$C$2:$J$2,0)),"")</f>
        <v/>
      </c>
      <c r="O428" s="19">
        <f>IFERROR((Data7[[#This Row],[Hours:]]*SUM(Data7[[#This Row],[Rate]:[Other]])),"")</f>
        <v>0</v>
      </c>
      <c r="P428" s="7" t="str">
        <f>IF(Data7[[#This Row],[WO'#:]]="","Riley #","WO#")</f>
        <v>Riley #</v>
      </c>
      <c r="Q428" s="7">
        <f>IFERROR(WEEKNUM(Data7[[#This Row],[Date:]]),"")</f>
        <v>13</v>
      </c>
      <c r="R428" s="6">
        <f t="shared" si="18"/>
        <v>45375</v>
      </c>
      <c r="S428" s="6">
        <f>Data7[[#This Row],[Week Start]]+7</f>
        <v>45382</v>
      </c>
      <c r="T428" s="7" t="str">
        <f t="shared" si="19"/>
        <v>3/24/2024 - 3/31/2024</v>
      </c>
      <c r="U428" s="7" t="str">
        <f t="shared" si="20"/>
        <v>Time Card</v>
      </c>
      <c r="V428" s="8" t="str">
        <f>RIGHT(TEXT(Data7[[#This Row],[Date:]],"mmddyyyy"),4)</f>
        <v>2024</v>
      </c>
      <c r="W428" s="8" t="str">
        <f>MID(TEXT(Data7[[#This Row],[Date:]],"mmddyyyy"),3,2)</f>
        <v>26</v>
      </c>
      <c r="X428" s="8" t="str">
        <f>LEFT(TEXT(Data7[[#This Row],[Date:]],"mmddyyyy"),2)</f>
        <v>03</v>
      </c>
      <c r="Y428" s="6">
        <f>DATE(Data7[[#This Row],[Year]],Data7[[#This Row],[Month]],Data7[[#This Row],[Day]])</f>
        <v>45377</v>
      </c>
    </row>
    <row r="429" spans="1:25">
      <c r="A429" s="5">
        <v>45380.418409722224</v>
      </c>
      <c r="B429" s="7" t="s">
        <v>66</v>
      </c>
      <c r="C429" s="6" t="s">
        <v>353</v>
      </c>
      <c r="D429" s="7" t="s">
        <v>356</v>
      </c>
      <c r="E429" s="8">
        <v>7</v>
      </c>
      <c r="F429" s="7" t="s">
        <v>68</v>
      </c>
      <c r="G429" s="7" t="s">
        <v>68</v>
      </c>
      <c r="H429" s="7" t="s">
        <v>92</v>
      </c>
      <c r="I429" s="7" t="s">
        <v>44</v>
      </c>
      <c r="J429" s="19" t="str">
        <f>IFERROR(INDEX('Employee Info'!$C$3:$E$200,MATCH(Data7[[#This Row],[Name:]],'Employee Info'!$B$3:$B$200,0),MATCH(Data7[[#This Row],[Hours Type:]],'Employee Info'!$C$2:$E$2,0)),"")</f>
        <v/>
      </c>
      <c r="K429" s="19" t="str">
        <f>IFERROR(INDEX('Employee Info'!$C$3:$J$200,MATCH(Data7[[#This Row],[Name:]],'Employee Info'!$B$3:$B$200,0),MATCH(Data7[[#Headers],[Truck]],'Employee Info'!$C$2:$J$2,0)),"")</f>
        <v/>
      </c>
      <c r="L429" s="19" t="str">
        <f>IFERROR(INDEX('Employee Info'!$C$3:$J$200,MATCH(Data7[[#This Row],[Name:]],'Employee Info'!$B$3:$B$200,0),MATCH(Data7[[#Headers],[Phone]],'Employee Info'!$C$2:$J$2,0)),"")</f>
        <v/>
      </c>
      <c r="M429" s="19" t="str">
        <f>IFERROR(INDEX('Employee Info'!$C$3:$J$200,MATCH(Data7[[#This Row],[Name:]],'Employee Info'!$B$3:$B$200,0),MATCH(Data7[[#Headers],[Tech]],'Employee Info'!$C$2:$J$2,0)),"")</f>
        <v/>
      </c>
      <c r="N429" s="19" t="str">
        <f>IFERROR(INDEX('Employee Info'!$C$3:$J$200,MATCH(Data7[[#This Row],[Name:]],'Employee Info'!$B$3:$B$200,0),MATCH(Data7[[#Headers],[Other]],'Employee Info'!$C$2:$J$2,0)),"")</f>
        <v/>
      </c>
      <c r="O429" s="19">
        <f>IFERROR((Data7[[#This Row],[Hours:]]*SUM(Data7[[#This Row],[Rate]:[Other]])),"")</f>
        <v>0</v>
      </c>
      <c r="P429" s="7" t="str">
        <f>IF(Data7[[#This Row],[WO'#:]]="","Riley #","WO#")</f>
        <v>Riley #</v>
      </c>
      <c r="Q429" s="7">
        <f>IFERROR(WEEKNUM(Data7[[#This Row],[Date:]]),"")</f>
        <v>13</v>
      </c>
      <c r="R429" s="6">
        <f t="shared" si="18"/>
        <v>45375</v>
      </c>
      <c r="S429" s="6">
        <f>Data7[[#This Row],[Week Start]]+7</f>
        <v>45382</v>
      </c>
      <c r="T429" s="7" t="str">
        <f t="shared" si="19"/>
        <v>3/24/2024 - 3/31/2024</v>
      </c>
      <c r="U429" s="7" t="str">
        <f t="shared" si="20"/>
        <v>Time Card</v>
      </c>
      <c r="V429" s="8" t="str">
        <f>RIGHT(TEXT(Data7[[#This Row],[Date:]],"mmddyyyy"),4)</f>
        <v>2024</v>
      </c>
      <c r="W429" s="8" t="str">
        <f>MID(TEXT(Data7[[#This Row],[Date:]],"mmddyyyy"),3,2)</f>
        <v>26</v>
      </c>
      <c r="X429" s="8" t="str">
        <f>LEFT(TEXT(Data7[[#This Row],[Date:]],"mmddyyyy"),2)</f>
        <v>03</v>
      </c>
      <c r="Y429" s="6">
        <f>DATE(Data7[[#This Row],[Year]],Data7[[#This Row],[Month]],Data7[[#This Row],[Day]])</f>
        <v>45377</v>
      </c>
    </row>
    <row r="430" spans="1:25">
      <c r="A430" s="5">
        <v>45380.431826851855</v>
      </c>
      <c r="B430" s="7" t="s">
        <v>66</v>
      </c>
      <c r="C430" s="6" t="s">
        <v>357</v>
      </c>
      <c r="D430" s="7" t="s">
        <v>358</v>
      </c>
      <c r="E430" s="8">
        <v>7</v>
      </c>
      <c r="F430" s="7">
        <v>6984733</v>
      </c>
      <c r="G430" s="7" t="s">
        <v>68</v>
      </c>
      <c r="H430" s="7" t="s">
        <v>69</v>
      </c>
      <c r="I430" s="7" t="s">
        <v>44</v>
      </c>
      <c r="J430" s="19" t="str">
        <f>IFERROR(INDEX('Employee Info'!$C$3:$E$200,MATCH(Data7[[#This Row],[Name:]],'Employee Info'!$B$3:$B$200,0),MATCH(Data7[[#This Row],[Hours Type:]],'Employee Info'!$C$2:$E$2,0)),"")</f>
        <v/>
      </c>
      <c r="K430" s="19" t="str">
        <f>IFERROR(INDEX('Employee Info'!$C$3:$J$200,MATCH(Data7[[#This Row],[Name:]],'Employee Info'!$B$3:$B$200,0),MATCH(Data7[[#Headers],[Truck]],'Employee Info'!$C$2:$J$2,0)),"")</f>
        <v/>
      </c>
      <c r="L430" s="19" t="str">
        <f>IFERROR(INDEX('Employee Info'!$C$3:$J$200,MATCH(Data7[[#This Row],[Name:]],'Employee Info'!$B$3:$B$200,0),MATCH(Data7[[#Headers],[Phone]],'Employee Info'!$C$2:$J$2,0)),"")</f>
        <v/>
      </c>
      <c r="M430" s="19" t="str">
        <f>IFERROR(INDEX('Employee Info'!$C$3:$J$200,MATCH(Data7[[#This Row],[Name:]],'Employee Info'!$B$3:$B$200,0),MATCH(Data7[[#Headers],[Tech]],'Employee Info'!$C$2:$J$2,0)),"")</f>
        <v/>
      </c>
      <c r="N430" s="19" t="str">
        <f>IFERROR(INDEX('Employee Info'!$C$3:$J$200,MATCH(Data7[[#This Row],[Name:]],'Employee Info'!$B$3:$B$200,0),MATCH(Data7[[#Headers],[Other]],'Employee Info'!$C$2:$J$2,0)),"")</f>
        <v/>
      </c>
      <c r="O430" s="19">
        <f>IFERROR((Data7[[#This Row],[Hours:]]*SUM(Data7[[#This Row],[Rate]:[Other]])),"")</f>
        <v>0</v>
      </c>
      <c r="P430" s="7" t="str">
        <f>IF(Data7[[#This Row],[WO'#:]]="","Riley #","WO#")</f>
        <v>WO#</v>
      </c>
      <c r="Q430" s="7">
        <f>IFERROR(WEEKNUM(Data7[[#This Row],[Date:]]),"")</f>
        <v>13</v>
      </c>
      <c r="R430" s="6">
        <f t="shared" si="18"/>
        <v>45375</v>
      </c>
      <c r="S430" s="6">
        <f>Data7[[#This Row],[Week Start]]+7</f>
        <v>45382</v>
      </c>
      <c r="T430" s="7" t="str">
        <f t="shared" si="19"/>
        <v>3/24/2024 - 3/31/2024</v>
      </c>
      <c r="U430" s="7" t="str">
        <f t="shared" si="20"/>
        <v>Time Card</v>
      </c>
      <c r="V430" s="8" t="str">
        <f>RIGHT(TEXT(Data7[[#This Row],[Date:]],"mmddyyyy"),4)</f>
        <v>2024</v>
      </c>
      <c r="W430" s="8" t="str">
        <f>MID(TEXT(Data7[[#This Row],[Date:]],"mmddyyyy"),3,2)</f>
        <v>27</v>
      </c>
      <c r="X430" s="8" t="str">
        <f>LEFT(TEXT(Data7[[#This Row],[Date:]],"mmddyyyy"),2)</f>
        <v>03</v>
      </c>
      <c r="Y430" s="6">
        <f>DATE(Data7[[#This Row],[Year]],Data7[[#This Row],[Month]],Data7[[#This Row],[Day]])</f>
        <v>45378</v>
      </c>
    </row>
    <row r="431" spans="1:25">
      <c r="A431" s="5">
        <v>45392.385477430558</v>
      </c>
      <c r="B431" s="7" t="s">
        <v>76</v>
      </c>
      <c r="C431" s="6" t="s">
        <v>357</v>
      </c>
      <c r="D431" s="7" t="s">
        <v>156</v>
      </c>
      <c r="E431" s="8">
        <v>2</v>
      </c>
      <c r="F431" s="7">
        <v>6984733</v>
      </c>
      <c r="G431" s="7" t="s">
        <v>68</v>
      </c>
      <c r="H431" s="7" t="s">
        <v>69</v>
      </c>
      <c r="I431" s="7" t="s">
        <v>44</v>
      </c>
      <c r="J431" s="19" t="str">
        <f>IFERROR(INDEX('Employee Info'!$C$3:$E$200,MATCH(Data7[[#This Row],[Name:]],'Employee Info'!$B$3:$B$200,0),MATCH(Data7[[#This Row],[Hours Type:]],'Employee Info'!$C$2:$E$2,0)),"")</f>
        <v/>
      </c>
      <c r="K431" s="19" t="str">
        <f>IFERROR(INDEX('Employee Info'!$C$3:$J$200,MATCH(Data7[[#This Row],[Name:]],'Employee Info'!$B$3:$B$200,0),MATCH(Data7[[#Headers],[Truck]],'Employee Info'!$C$2:$J$2,0)),"")</f>
        <v/>
      </c>
      <c r="L431" s="19" t="str">
        <f>IFERROR(INDEX('Employee Info'!$C$3:$J$200,MATCH(Data7[[#This Row],[Name:]],'Employee Info'!$B$3:$B$200,0),MATCH(Data7[[#Headers],[Phone]],'Employee Info'!$C$2:$J$2,0)),"")</f>
        <v/>
      </c>
      <c r="M431" s="19" t="str">
        <f>IFERROR(INDEX('Employee Info'!$C$3:$J$200,MATCH(Data7[[#This Row],[Name:]],'Employee Info'!$B$3:$B$200,0),MATCH(Data7[[#Headers],[Tech]],'Employee Info'!$C$2:$J$2,0)),"")</f>
        <v/>
      </c>
      <c r="N431" s="19" t="str">
        <f>IFERROR(INDEX('Employee Info'!$C$3:$J$200,MATCH(Data7[[#This Row],[Name:]],'Employee Info'!$B$3:$B$200,0),MATCH(Data7[[#Headers],[Other]],'Employee Info'!$C$2:$J$2,0)),"")</f>
        <v/>
      </c>
      <c r="O431" s="19">
        <f>IFERROR((Data7[[#This Row],[Hours:]]*SUM(Data7[[#This Row],[Rate]:[Other]])),"")</f>
        <v>0</v>
      </c>
      <c r="P431" s="7" t="str">
        <f>IF(Data7[[#This Row],[WO'#:]]="","Riley #","WO#")</f>
        <v>WO#</v>
      </c>
      <c r="Q431" s="7">
        <f>IFERROR(WEEKNUM(Data7[[#This Row],[Date:]]),"")</f>
        <v>13</v>
      </c>
      <c r="R431" s="6">
        <f t="shared" si="18"/>
        <v>45375</v>
      </c>
      <c r="S431" s="6">
        <f>Data7[[#This Row],[Week Start]]+7</f>
        <v>45382</v>
      </c>
      <c r="T431" s="7" t="str">
        <f t="shared" si="19"/>
        <v>3/24/2024 - 3/31/2024</v>
      </c>
      <c r="U431" s="7" t="str">
        <f t="shared" si="20"/>
        <v>Time Card</v>
      </c>
      <c r="V431" s="8" t="str">
        <f>RIGHT(TEXT(Data7[[#This Row],[Date:]],"mmddyyyy"),4)</f>
        <v>2024</v>
      </c>
      <c r="W431" s="8" t="str">
        <f>MID(TEXT(Data7[[#This Row],[Date:]],"mmddyyyy"),3,2)</f>
        <v>27</v>
      </c>
      <c r="X431" s="8" t="str">
        <f>LEFT(TEXT(Data7[[#This Row],[Date:]],"mmddyyyy"),2)</f>
        <v>03</v>
      </c>
      <c r="Y431" s="6">
        <f>DATE(Data7[[#This Row],[Year]],Data7[[#This Row],[Month]],Data7[[#This Row],[Day]])</f>
        <v>45378</v>
      </c>
    </row>
    <row r="432" spans="1:25">
      <c r="A432" s="5">
        <v>45378.581642939818</v>
      </c>
      <c r="B432" s="7" t="s">
        <v>35</v>
      </c>
      <c r="C432" s="6" t="s">
        <v>357</v>
      </c>
      <c r="D432" s="7" t="s">
        <v>359</v>
      </c>
      <c r="E432" s="8">
        <v>2</v>
      </c>
      <c r="F432" s="7" t="s">
        <v>68</v>
      </c>
      <c r="G432" s="7" t="s">
        <v>68</v>
      </c>
      <c r="H432" s="7" t="s">
        <v>202</v>
      </c>
      <c r="I432" s="7" t="s">
        <v>44</v>
      </c>
      <c r="J432" s="19" t="str">
        <f>IFERROR(INDEX('Employee Info'!$C$3:$E$200,MATCH(Data7[[#This Row],[Name:]],'Employee Info'!$B$3:$B$200,0),MATCH(Data7[[#This Row],[Hours Type:]],'Employee Info'!$C$2:$E$2,0)),"")</f>
        <v/>
      </c>
      <c r="K432" s="19" t="str">
        <f>IFERROR(INDEX('Employee Info'!$C$3:$J$200,MATCH(Data7[[#This Row],[Name:]],'Employee Info'!$B$3:$B$200,0),MATCH(Data7[[#Headers],[Truck]],'Employee Info'!$C$2:$J$2,0)),"")</f>
        <v/>
      </c>
      <c r="L432" s="19" t="str">
        <f>IFERROR(INDEX('Employee Info'!$C$3:$J$200,MATCH(Data7[[#This Row],[Name:]],'Employee Info'!$B$3:$B$200,0),MATCH(Data7[[#Headers],[Phone]],'Employee Info'!$C$2:$J$2,0)),"")</f>
        <v/>
      </c>
      <c r="M432" s="19" t="str">
        <f>IFERROR(INDEX('Employee Info'!$C$3:$J$200,MATCH(Data7[[#This Row],[Name:]],'Employee Info'!$B$3:$B$200,0),MATCH(Data7[[#Headers],[Tech]],'Employee Info'!$C$2:$J$2,0)),"")</f>
        <v/>
      </c>
      <c r="N432" s="19" t="str">
        <f>IFERROR(INDEX('Employee Info'!$C$3:$J$200,MATCH(Data7[[#This Row],[Name:]],'Employee Info'!$B$3:$B$200,0),MATCH(Data7[[#Headers],[Other]],'Employee Info'!$C$2:$J$2,0)),"")</f>
        <v/>
      </c>
      <c r="O432" s="19">
        <f>IFERROR((Data7[[#This Row],[Hours:]]*SUM(Data7[[#This Row],[Rate]:[Other]])),"")</f>
        <v>0</v>
      </c>
      <c r="P432" s="7" t="str">
        <f>IF(Data7[[#This Row],[WO'#:]]="","Riley #","WO#")</f>
        <v>Riley #</v>
      </c>
      <c r="Q432" s="7">
        <f>IFERROR(WEEKNUM(Data7[[#This Row],[Date:]]),"")</f>
        <v>13</v>
      </c>
      <c r="R432" s="6">
        <f t="shared" si="18"/>
        <v>45375</v>
      </c>
      <c r="S432" s="6">
        <f>Data7[[#This Row],[Week Start]]+7</f>
        <v>45382</v>
      </c>
      <c r="T432" s="7" t="str">
        <f t="shared" si="19"/>
        <v>3/24/2024 - 3/31/2024</v>
      </c>
      <c r="U432" s="7" t="str">
        <f t="shared" si="20"/>
        <v>Time Card</v>
      </c>
      <c r="V432" s="8" t="str">
        <f>RIGHT(TEXT(Data7[[#This Row],[Date:]],"mmddyyyy"),4)</f>
        <v>2024</v>
      </c>
      <c r="W432" s="8" t="str">
        <f>MID(TEXT(Data7[[#This Row],[Date:]],"mmddyyyy"),3,2)</f>
        <v>27</v>
      </c>
      <c r="X432" s="8" t="str">
        <f>LEFT(TEXT(Data7[[#This Row],[Date:]],"mmddyyyy"),2)</f>
        <v>03</v>
      </c>
      <c r="Y432" s="6">
        <f>DATE(Data7[[#This Row],[Year]],Data7[[#This Row],[Month]],Data7[[#This Row],[Day]])</f>
        <v>45378</v>
      </c>
    </row>
    <row r="433" spans="1:25">
      <c r="A433" s="5">
        <v>45378.577410879632</v>
      </c>
      <c r="B433" s="7" t="s">
        <v>31</v>
      </c>
      <c r="C433" s="6" t="s">
        <v>357</v>
      </c>
      <c r="D433" s="7" t="s">
        <v>355</v>
      </c>
      <c r="E433" s="8">
        <v>8</v>
      </c>
      <c r="F433" s="7" t="s">
        <v>68</v>
      </c>
      <c r="G433" s="7" t="s">
        <v>68</v>
      </c>
      <c r="H433" s="7" t="s">
        <v>92</v>
      </c>
      <c r="I433" s="7" t="s">
        <v>44</v>
      </c>
      <c r="J433" s="19" t="str">
        <f>IFERROR(INDEX('Employee Info'!$C$3:$E$200,MATCH(Data7[[#This Row],[Name:]],'Employee Info'!$B$3:$B$200,0),MATCH(Data7[[#This Row],[Hours Type:]],'Employee Info'!$C$2:$E$2,0)),"")</f>
        <v/>
      </c>
      <c r="K433" s="19" t="str">
        <f>IFERROR(INDEX('Employee Info'!$C$3:$J$200,MATCH(Data7[[#This Row],[Name:]],'Employee Info'!$B$3:$B$200,0),MATCH(Data7[[#Headers],[Truck]],'Employee Info'!$C$2:$J$2,0)),"")</f>
        <v/>
      </c>
      <c r="L433" s="19" t="str">
        <f>IFERROR(INDEX('Employee Info'!$C$3:$J$200,MATCH(Data7[[#This Row],[Name:]],'Employee Info'!$B$3:$B$200,0),MATCH(Data7[[#Headers],[Phone]],'Employee Info'!$C$2:$J$2,0)),"")</f>
        <v/>
      </c>
      <c r="M433" s="19" t="str">
        <f>IFERROR(INDEX('Employee Info'!$C$3:$J$200,MATCH(Data7[[#This Row],[Name:]],'Employee Info'!$B$3:$B$200,0),MATCH(Data7[[#Headers],[Tech]],'Employee Info'!$C$2:$J$2,0)),"")</f>
        <v/>
      </c>
      <c r="N433" s="19" t="str">
        <f>IFERROR(INDEX('Employee Info'!$C$3:$J$200,MATCH(Data7[[#This Row],[Name:]],'Employee Info'!$B$3:$B$200,0),MATCH(Data7[[#Headers],[Other]],'Employee Info'!$C$2:$J$2,0)),"")</f>
        <v/>
      </c>
      <c r="O433" s="19">
        <f>IFERROR((Data7[[#This Row],[Hours:]]*SUM(Data7[[#This Row],[Rate]:[Other]])),"")</f>
        <v>0</v>
      </c>
      <c r="P433" s="7" t="str">
        <f>IF(Data7[[#This Row],[WO'#:]]="","Riley #","WO#")</f>
        <v>Riley #</v>
      </c>
      <c r="Q433" s="7">
        <f>IFERROR(WEEKNUM(Data7[[#This Row],[Date:]]),"")</f>
        <v>13</v>
      </c>
      <c r="R433" s="6">
        <f t="shared" si="18"/>
        <v>45375</v>
      </c>
      <c r="S433" s="6">
        <f>Data7[[#This Row],[Week Start]]+7</f>
        <v>45382</v>
      </c>
      <c r="T433" s="7" t="str">
        <f t="shared" si="19"/>
        <v>3/24/2024 - 3/31/2024</v>
      </c>
      <c r="U433" s="7" t="str">
        <f t="shared" si="20"/>
        <v>Time Card</v>
      </c>
      <c r="V433" s="8" t="str">
        <f>RIGHT(TEXT(Data7[[#This Row],[Date:]],"mmddyyyy"),4)</f>
        <v>2024</v>
      </c>
      <c r="W433" s="8" t="str">
        <f>MID(TEXT(Data7[[#This Row],[Date:]],"mmddyyyy"),3,2)</f>
        <v>27</v>
      </c>
      <c r="X433" s="8" t="str">
        <f>LEFT(TEXT(Data7[[#This Row],[Date:]],"mmddyyyy"),2)</f>
        <v>03</v>
      </c>
      <c r="Y433" s="6">
        <f>DATE(Data7[[#This Row],[Year]],Data7[[#This Row],[Month]],Data7[[#This Row],[Day]])</f>
        <v>45378</v>
      </c>
    </row>
    <row r="434" spans="1:25">
      <c r="A434" s="5">
        <v>45378.583920254627</v>
      </c>
      <c r="B434" s="7" t="s">
        <v>65</v>
      </c>
      <c r="C434" s="6" t="s">
        <v>357</v>
      </c>
      <c r="D434" s="7" t="s">
        <v>362</v>
      </c>
      <c r="E434" s="8">
        <v>3</v>
      </c>
      <c r="F434" s="7" t="s">
        <v>68</v>
      </c>
      <c r="G434" s="7" t="s">
        <v>68</v>
      </c>
      <c r="H434" s="7" t="s">
        <v>92</v>
      </c>
      <c r="I434" s="7" t="s">
        <v>44</v>
      </c>
      <c r="J434" s="19" t="str">
        <f>IFERROR(INDEX('Employee Info'!$C$3:$E$200,MATCH(Data7[[#This Row],[Name:]],'Employee Info'!$B$3:$B$200,0),MATCH(Data7[[#This Row],[Hours Type:]],'Employee Info'!$C$2:$E$2,0)),"")</f>
        <v/>
      </c>
      <c r="K434" s="19" t="str">
        <f>IFERROR(INDEX('Employee Info'!$C$3:$J$200,MATCH(Data7[[#This Row],[Name:]],'Employee Info'!$B$3:$B$200,0),MATCH(Data7[[#Headers],[Truck]],'Employee Info'!$C$2:$J$2,0)),"")</f>
        <v/>
      </c>
      <c r="L434" s="19" t="str">
        <f>IFERROR(INDEX('Employee Info'!$C$3:$J$200,MATCH(Data7[[#This Row],[Name:]],'Employee Info'!$B$3:$B$200,0),MATCH(Data7[[#Headers],[Phone]],'Employee Info'!$C$2:$J$2,0)),"")</f>
        <v/>
      </c>
      <c r="M434" s="19" t="str">
        <f>IFERROR(INDEX('Employee Info'!$C$3:$J$200,MATCH(Data7[[#This Row],[Name:]],'Employee Info'!$B$3:$B$200,0),MATCH(Data7[[#Headers],[Tech]],'Employee Info'!$C$2:$J$2,0)),"")</f>
        <v/>
      </c>
      <c r="N434" s="19" t="str">
        <f>IFERROR(INDEX('Employee Info'!$C$3:$J$200,MATCH(Data7[[#This Row],[Name:]],'Employee Info'!$B$3:$B$200,0),MATCH(Data7[[#Headers],[Other]],'Employee Info'!$C$2:$J$2,0)),"")</f>
        <v/>
      </c>
      <c r="O434" s="19">
        <f>IFERROR((Data7[[#This Row],[Hours:]]*SUM(Data7[[#This Row],[Rate]:[Other]])),"")</f>
        <v>0</v>
      </c>
      <c r="P434" s="7" t="str">
        <f>IF(Data7[[#This Row],[WO'#:]]="","Riley #","WO#")</f>
        <v>Riley #</v>
      </c>
      <c r="Q434" s="7">
        <f>IFERROR(WEEKNUM(Data7[[#This Row],[Date:]]),"")</f>
        <v>13</v>
      </c>
      <c r="R434" s="6">
        <f t="shared" si="18"/>
        <v>45375</v>
      </c>
      <c r="S434" s="6">
        <f>Data7[[#This Row],[Week Start]]+7</f>
        <v>45382</v>
      </c>
      <c r="T434" s="7" t="str">
        <f t="shared" si="19"/>
        <v>3/24/2024 - 3/31/2024</v>
      </c>
      <c r="U434" s="7" t="str">
        <f t="shared" si="20"/>
        <v>Time Card</v>
      </c>
      <c r="V434" s="8" t="str">
        <f>RIGHT(TEXT(Data7[[#This Row],[Date:]],"mmddyyyy"),4)</f>
        <v>2024</v>
      </c>
      <c r="W434" s="8" t="str">
        <f>MID(TEXT(Data7[[#This Row],[Date:]],"mmddyyyy"),3,2)</f>
        <v>27</v>
      </c>
      <c r="X434" s="8" t="str">
        <f>LEFT(TEXT(Data7[[#This Row],[Date:]],"mmddyyyy"),2)</f>
        <v>03</v>
      </c>
      <c r="Y434" s="6">
        <f>DATE(Data7[[#This Row],[Year]],Data7[[#This Row],[Month]],Data7[[#This Row],[Day]])</f>
        <v>45378</v>
      </c>
    </row>
    <row r="435" spans="1:25">
      <c r="A435" s="5">
        <v>45378.58321527778</v>
      </c>
      <c r="B435" s="7" t="s">
        <v>35</v>
      </c>
      <c r="C435" s="6" t="s">
        <v>357</v>
      </c>
      <c r="D435" s="7" t="s">
        <v>361</v>
      </c>
      <c r="E435" s="8">
        <v>5</v>
      </c>
      <c r="F435" s="7" t="s">
        <v>68</v>
      </c>
      <c r="G435" s="7" t="s">
        <v>68</v>
      </c>
      <c r="H435" s="7" t="s">
        <v>64</v>
      </c>
      <c r="I435" s="7" t="s">
        <v>44</v>
      </c>
      <c r="J435" s="19" t="str">
        <f>IFERROR(INDEX('Employee Info'!$C$3:$E$200,MATCH(Data7[[#This Row],[Name:]],'Employee Info'!$B$3:$B$200,0),MATCH(Data7[[#This Row],[Hours Type:]],'Employee Info'!$C$2:$E$2,0)),"")</f>
        <v/>
      </c>
      <c r="K435" s="19" t="str">
        <f>IFERROR(INDEX('Employee Info'!$C$3:$J$200,MATCH(Data7[[#This Row],[Name:]],'Employee Info'!$B$3:$B$200,0),MATCH(Data7[[#Headers],[Truck]],'Employee Info'!$C$2:$J$2,0)),"")</f>
        <v/>
      </c>
      <c r="L435" s="19" t="str">
        <f>IFERROR(INDEX('Employee Info'!$C$3:$J$200,MATCH(Data7[[#This Row],[Name:]],'Employee Info'!$B$3:$B$200,0),MATCH(Data7[[#Headers],[Phone]],'Employee Info'!$C$2:$J$2,0)),"")</f>
        <v/>
      </c>
      <c r="M435" s="19" t="str">
        <f>IFERROR(INDEX('Employee Info'!$C$3:$J$200,MATCH(Data7[[#This Row],[Name:]],'Employee Info'!$B$3:$B$200,0),MATCH(Data7[[#Headers],[Tech]],'Employee Info'!$C$2:$J$2,0)),"")</f>
        <v/>
      </c>
      <c r="N435" s="19" t="str">
        <f>IFERROR(INDEX('Employee Info'!$C$3:$J$200,MATCH(Data7[[#This Row],[Name:]],'Employee Info'!$B$3:$B$200,0),MATCH(Data7[[#Headers],[Other]],'Employee Info'!$C$2:$J$2,0)),"")</f>
        <v/>
      </c>
      <c r="O435" s="19">
        <f>IFERROR((Data7[[#This Row],[Hours:]]*SUM(Data7[[#This Row],[Rate]:[Other]])),"")</f>
        <v>0</v>
      </c>
      <c r="P435" s="7" t="str">
        <f>IF(Data7[[#This Row],[WO'#:]]="","Riley #","WO#")</f>
        <v>Riley #</v>
      </c>
      <c r="Q435" s="7">
        <f>IFERROR(WEEKNUM(Data7[[#This Row],[Date:]]),"")</f>
        <v>13</v>
      </c>
      <c r="R435" s="6">
        <f t="shared" si="18"/>
        <v>45375</v>
      </c>
      <c r="S435" s="6">
        <f>Data7[[#This Row],[Week Start]]+7</f>
        <v>45382</v>
      </c>
      <c r="T435" s="7" t="str">
        <f t="shared" si="19"/>
        <v>3/24/2024 - 3/31/2024</v>
      </c>
      <c r="U435" s="7" t="str">
        <f t="shared" si="20"/>
        <v>Time Card</v>
      </c>
      <c r="V435" s="8" t="str">
        <f>RIGHT(TEXT(Data7[[#This Row],[Date:]],"mmddyyyy"),4)</f>
        <v>2024</v>
      </c>
      <c r="W435" s="8" t="str">
        <f>MID(TEXT(Data7[[#This Row],[Date:]],"mmddyyyy"),3,2)</f>
        <v>27</v>
      </c>
      <c r="X435" s="8" t="str">
        <f>LEFT(TEXT(Data7[[#This Row],[Date:]],"mmddyyyy"),2)</f>
        <v>03</v>
      </c>
      <c r="Y435" s="6">
        <f>DATE(Data7[[#This Row],[Year]],Data7[[#This Row],[Month]],Data7[[#This Row],[Day]])</f>
        <v>45378</v>
      </c>
    </row>
    <row r="436" spans="1:25">
      <c r="A436" s="5">
        <v>45378.583472685183</v>
      </c>
      <c r="B436" s="7" t="s">
        <v>65</v>
      </c>
      <c r="C436" s="6" t="s">
        <v>357</v>
      </c>
      <c r="D436" s="7" t="s">
        <v>63</v>
      </c>
      <c r="E436" s="8">
        <v>5</v>
      </c>
      <c r="F436" s="7" t="s">
        <v>68</v>
      </c>
      <c r="G436" s="7" t="s">
        <v>68</v>
      </c>
      <c r="H436" s="7" t="s">
        <v>64</v>
      </c>
      <c r="I436" s="7" t="s">
        <v>44</v>
      </c>
      <c r="J436" s="19" t="str">
        <f>IFERROR(INDEX('Employee Info'!$C$3:$E$200,MATCH(Data7[[#This Row],[Name:]],'Employee Info'!$B$3:$B$200,0),MATCH(Data7[[#This Row],[Hours Type:]],'Employee Info'!$C$2:$E$2,0)),"")</f>
        <v/>
      </c>
      <c r="K436" s="19" t="str">
        <f>IFERROR(INDEX('Employee Info'!$C$3:$J$200,MATCH(Data7[[#This Row],[Name:]],'Employee Info'!$B$3:$B$200,0),MATCH(Data7[[#Headers],[Truck]],'Employee Info'!$C$2:$J$2,0)),"")</f>
        <v/>
      </c>
      <c r="L436" s="19" t="str">
        <f>IFERROR(INDEX('Employee Info'!$C$3:$J$200,MATCH(Data7[[#This Row],[Name:]],'Employee Info'!$B$3:$B$200,0),MATCH(Data7[[#Headers],[Phone]],'Employee Info'!$C$2:$J$2,0)),"")</f>
        <v/>
      </c>
      <c r="M436" s="19" t="str">
        <f>IFERROR(INDEX('Employee Info'!$C$3:$J$200,MATCH(Data7[[#This Row],[Name:]],'Employee Info'!$B$3:$B$200,0),MATCH(Data7[[#Headers],[Tech]],'Employee Info'!$C$2:$J$2,0)),"")</f>
        <v/>
      </c>
      <c r="N436" s="19" t="str">
        <f>IFERROR(INDEX('Employee Info'!$C$3:$J$200,MATCH(Data7[[#This Row],[Name:]],'Employee Info'!$B$3:$B$200,0),MATCH(Data7[[#Headers],[Other]],'Employee Info'!$C$2:$J$2,0)),"")</f>
        <v/>
      </c>
      <c r="O436" s="19">
        <f>IFERROR((Data7[[#This Row],[Hours:]]*SUM(Data7[[#This Row],[Rate]:[Other]])),"")</f>
        <v>0</v>
      </c>
      <c r="P436" s="7" t="str">
        <f>IF(Data7[[#This Row],[WO'#:]]="","Riley #","WO#")</f>
        <v>Riley #</v>
      </c>
      <c r="Q436" s="7">
        <f>IFERROR(WEEKNUM(Data7[[#This Row],[Date:]]),"")</f>
        <v>13</v>
      </c>
      <c r="R436" s="6">
        <f t="shared" si="18"/>
        <v>45375</v>
      </c>
      <c r="S436" s="6">
        <f>Data7[[#This Row],[Week Start]]+7</f>
        <v>45382</v>
      </c>
      <c r="T436" s="7" t="str">
        <f t="shared" si="19"/>
        <v>3/24/2024 - 3/31/2024</v>
      </c>
      <c r="U436" s="7" t="str">
        <f t="shared" si="20"/>
        <v>Time Card</v>
      </c>
      <c r="V436" s="8" t="str">
        <f>RIGHT(TEXT(Data7[[#This Row],[Date:]],"mmddyyyy"),4)</f>
        <v>2024</v>
      </c>
      <c r="W436" s="8" t="str">
        <f>MID(TEXT(Data7[[#This Row],[Date:]],"mmddyyyy"),3,2)</f>
        <v>27</v>
      </c>
      <c r="X436" s="8" t="str">
        <f>LEFT(TEXT(Data7[[#This Row],[Date:]],"mmddyyyy"),2)</f>
        <v>03</v>
      </c>
      <c r="Y436" s="6">
        <f>DATE(Data7[[#This Row],[Year]],Data7[[#This Row],[Month]],Data7[[#This Row],[Day]])</f>
        <v>45378</v>
      </c>
    </row>
    <row r="437" spans="1:25">
      <c r="A437" s="5">
        <v>45380.421323842595</v>
      </c>
      <c r="B437" s="7" t="s">
        <v>66</v>
      </c>
      <c r="C437" s="6" t="s">
        <v>357</v>
      </c>
      <c r="D437" s="7" t="s">
        <v>363</v>
      </c>
      <c r="E437" s="8">
        <v>1</v>
      </c>
      <c r="F437" s="7" t="s">
        <v>68</v>
      </c>
      <c r="G437" s="7" t="s">
        <v>68</v>
      </c>
      <c r="H437" s="7" t="s">
        <v>64</v>
      </c>
      <c r="I437" s="7" t="s">
        <v>44</v>
      </c>
      <c r="J437" s="19" t="str">
        <f>IFERROR(INDEX('Employee Info'!$C$3:$E$200,MATCH(Data7[[#This Row],[Name:]],'Employee Info'!$B$3:$B$200,0),MATCH(Data7[[#This Row],[Hours Type:]],'Employee Info'!$C$2:$E$2,0)),"")</f>
        <v/>
      </c>
      <c r="K437" s="19" t="str">
        <f>IFERROR(INDEX('Employee Info'!$C$3:$J$200,MATCH(Data7[[#This Row],[Name:]],'Employee Info'!$B$3:$B$200,0),MATCH(Data7[[#Headers],[Truck]],'Employee Info'!$C$2:$J$2,0)),"")</f>
        <v/>
      </c>
      <c r="L437" s="19" t="str">
        <f>IFERROR(INDEX('Employee Info'!$C$3:$J$200,MATCH(Data7[[#This Row],[Name:]],'Employee Info'!$B$3:$B$200,0),MATCH(Data7[[#Headers],[Phone]],'Employee Info'!$C$2:$J$2,0)),"")</f>
        <v/>
      </c>
      <c r="M437" s="19" t="str">
        <f>IFERROR(INDEX('Employee Info'!$C$3:$J$200,MATCH(Data7[[#This Row],[Name:]],'Employee Info'!$B$3:$B$200,0),MATCH(Data7[[#Headers],[Tech]],'Employee Info'!$C$2:$J$2,0)),"")</f>
        <v/>
      </c>
      <c r="N437" s="19" t="str">
        <f>IFERROR(INDEX('Employee Info'!$C$3:$J$200,MATCH(Data7[[#This Row],[Name:]],'Employee Info'!$B$3:$B$200,0),MATCH(Data7[[#Headers],[Other]],'Employee Info'!$C$2:$J$2,0)),"")</f>
        <v/>
      </c>
      <c r="O437" s="19">
        <f>IFERROR((Data7[[#This Row],[Hours:]]*SUM(Data7[[#This Row],[Rate]:[Other]])),"")</f>
        <v>0</v>
      </c>
      <c r="P437" s="7" t="str">
        <f>IF(Data7[[#This Row],[WO'#:]]="","Riley #","WO#")</f>
        <v>Riley #</v>
      </c>
      <c r="Q437" s="7">
        <f>IFERROR(WEEKNUM(Data7[[#This Row],[Date:]]),"")</f>
        <v>13</v>
      </c>
      <c r="R437" s="6">
        <f t="shared" si="18"/>
        <v>45375</v>
      </c>
      <c r="S437" s="6">
        <f>Data7[[#This Row],[Week Start]]+7</f>
        <v>45382</v>
      </c>
      <c r="T437" s="7" t="str">
        <f t="shared" si="19"/>
        <v>3/24/2024 - 3/31/2024</v>
      </c>
      <c r="U437" s="7" t="str">
        <f t="shared" si="20"/>
        <v>Time Card</v>
      </c>
      <c r="V437" s="8" t="str">
        <f>RIGHT(TEXT(Data7[[#This Row],[Date:]],"mmddyyyy"),4)</f>
        <v>2024</v>
      </c>
      <c r="W437" s="8" t="str">
        <f>MID(TEXT(Data7[[#This Row],[Date:]],"mmddyyyy"),3,2)</f>
        <v>27</v>
      </c>
      <c r="X437" s="8" t="str">
        <f>LEFT(TEXT(Data7[[#This Row],[Date:]],"mmddyyyy"),2)</f>
        <v>03</v>
      </c>
      <c r="Y437" s="6">
        <f>DATE(Data7[[#This Row],[Year]],Data7[[#This Row],[Month]],Data7[[#This Row],[Day]])</f>
        <v>45378</v>
      </c>
    </row>
    <row r="438" spans="1:25">
      <c r="A438" s="5">
        <v>45378.582094097219</v>
      </c>
      <c r="B438" s="7" t="s">
        <v>35</v>
      </c>
      <c r="C438" s="6" t="s">
        <v>357</v>
      </c>
      <c r="D438" s="7" t="s">
        <v>360</v>
      </c>
      <c r="E438" s="8">
        <v>1</v>
      </c>
      <c r="F438" s="7" t="s">
        <v>68</v>
      </c>
      <c r="G438" s="7" t="s">
        <v>68</v>
      </c>
      <c r="H438" s="7" t="s">
        <v>59</v>
      </c>
      <c r="I438" s="7" t="s">
        <v>44</v>
      </c>
      <c r="J438" s="19" t="str">
        <f>IFERROR(INDEX('Employee Info'!$C$3:$E$200,MATCH(Data7[[#This Row],[Name:]],'Employee Info'!$B$3:$B$200,0),MATCH(Data7[[#This Row],[Hours Type:]],'Employee Info'!$C$2:$E$2,0)),"")</f>
        <v/>
      </c>
      <c r="K438" s="19" t="str">
        <f>IFERROR(INDEX('Employee Info'!$C$3:$J$200,MATCH(Data7[[#This Row],[Name:]],'Employee Info'!$B$3:$B$200,0),MATCH(Data7[[#Headers],[Truck]],'Employee Info'!$C$2:$J$2,0)),"")</f>
        <v/>
      </c>
      <c r="L438" s="19" t="str">
        <f>IFERROR(INDEX('Employee Info'!$C$3:$J$200,MATCH(Data7[[#This Row],[Name:]],'Employee Info'!$B$3:$B$200,0),MATCH(Data7[[#Headers],[Phone]],'Employee Info'!$C$2:$J$2,0)),"")</f>
        <v/>
      </c>
      <c r="M438" s="19" t="str">
        <f>IFERROR(INDEX('Employee Info'!$C$3:$J$200,MATCH(Data7[[#This Row],[Name:]],'Employee Info'!$B$3:$B$200,0),MATCH(Data7[[#Headers],[Tech]],'Employee Info'!$C$2:$J$2,0)),"")</f>
        <v/>
      </c>
      <c r="N438" s="19" t="str">
        <f>IFERROR(INDEX('Employee Info'!$C$3:$J$200,MATCH(Data7[[#This Row],[Name:]],'Employee Info'!$B$3:$B$200,0),MATCH(Data7[[#Headers],[Other]],'Employee Info'!$C$2:$J$2,0)),"")</f>
        <v/>
      </c>
      <c r="O438" s="19">
        <f>IFERROR((Data7[[#This Row],[Hours:]]*SUM(Data7[[#This Row],[Rate]:[Other]])),"")</f>
        <v>0</v>
      </c>
      <c r="P438" s="7" t="str">
        <f>IF(Data7[[#This Row],[WO'#:]]="","Riley #","WO#")</f>
        <v>Riley #</v>
      </c>
      <c r="Q438" s="7">
        <f>IFERROR(WEEKNUM(Data7[[#This Row],[Date:]]),"")</f>
        <v>13</v>
      </c>
      <c r="R438" s="6">
        <f t="shared" si="18"/>
        <v>45375</v>
      </c>
      <c r="S438" s="6">
        <f>Data7[[#This Row],[Week Start]]+7</f>
        <v>45382</v>
      </c>
      <c r="T438" s="7" t="str">
        <f t="shared" si="19"/>
        <v>3/24/2024 - 3/31/2024</v>
      </c>
      <c r="U438" s="7" t="str">
        <f t="shared" si="20"/>
        <v>Time Card</v>
      </c>
      <c r="V438" s="8" t="str">
        <f>RIGHT(TEXT(Data7[[#This Row],[Date:]],"mmddyyyy"),4)</f>
        <v>2024</v>
      </c>
      <c r="W438" s="8" t="str">
        <f>MID(TEXT(Data7[[#This Row],[Date:]],"mmddyyyy"),3,2)</f>
        <v>27</v>
      </c>
      <c r="X438" s="8" t="str">
        <f>LEFT(TEXT(Data7[[#This Row],[Date:]],"mmddyyyy"),2)</f>
        <v>03</v>
      </c>
      <c r="Y438" s="6">
        <f>DATE(Data7[[#This Row],[Year]],Data7[[#This Row],[Month]],Data7[[#This Row],[Day]])</f>
        <v>45378</v>
      </c>
    </row>
    <row r="439" spans="1:25">
      <c r="A439" s="5">
        <v>45379.517543402777</v>
      </c>
      <c r="B439" s="7" t="s">
        <v>31</v>
      </c>
      <c r="C439" s="6" t="s">
        <v>364</v>
      </c>
      <c r="D439" s="7" t="s">
        <v>340</v>
      </c>
      <c r="E439" s="8">
        <v>2.5</v>
      </c>
      <c r="F439" s="7">
        <v>6984733</v>
      </c>
      <c r="G439" s="7" t="s">
        <v>68</v>
      </c>
      <c r="H439" s="7" t="s">
        <v>69</v>
      </c>
      <c r="I439" s="7" t="s">
        <v>44</v>
      </c>
      <c r="J439" s="19" t="str">
        <f>IFERROR(INDEX('Employee Info'!$C$3:$E$200,MATCH(Data7[[#This Row],[Name:]],'Employee Info'!$B$3:$B$200,0),MATCH(Data7[[#This Row],[Hours Type:]],'Employee Info'!$C$2:$E$2,0)),"")</f>
        <v/>
      </c>
      <c r="K439" s="19" t="str">
        <f>IFERROR(INDEX('Employee Info'!$C$3:$J$200,MATCH(Data7[[#This Row],[Name:]],'Employee Info'!$B$3:$B$200,0),MATCH(Data7[[#Headers],[Truck]],'Employee Info'!$C$2:$J$2,0)),"")</f>
        <v/>
      </c>
      <c r="L439" s="19" t="str">
        <f>IFERROR(INDEX('Employee Info'!$C$3:$J$200,MATCH(Data7[[#This Row],[Name:]],'Employee Info'!$B$3:$B$200,0),MATCH(Data7[[#Headers],[Phone]],'Employee Info'!$C$2:$J$2,0)),"")</f>
        <v/>
      </c>
      <c r="M439" s="19" t="str">
        <f>IFERROR(INDEX('Employee Info'!$C$3:$J$200,MATCH(Data7[[#This Row],[Name:]],'Employee Info'!$B$3:$B$200,0),MATCH(Data7[[#Headers],[Tech]],'Employee Info'!$C$2:$J$2,0)),"")</f>
        <v/>
      </c>
      <c r="N439" s="19" t="str">
        <f>IFERROR(INDEX('Employee Info'!$C$3:$J$200,MATCH(Data7[[#This Row],[Name:]],'Employee Info'!$B$3:$B$200,0),MATCH(Data7[[#Headers],[Other]],'Employee Info'!$C$2:$J$2,0)),"")</f>
        <v/>
      </c>
      <c r="O439" s="19">
        <f>IFERROR((Data7[[#This Row],[Hours:]]*SUM(Data7[[#This Row],[Rate]:[Other]])),"")</f>
        <v>0</v>
      </c>
      <c r="P439" s="7" t="str">
        <f>IF(Data7[[#This Row],[WO'#:]]="","Riley #","WO#")</f>
        <v>WO#</v>
      </c>
      <c r="Q439" s="7">
        <f>IFERROR(WEEKNUM(Data7[[#This Row],[Date:]]),"")</f>
        <v>13</v>
      </c>
      <c r="R439" s="6">
        <f t="shared" si="18"/>
        <v>45375</v>
      </c>
      <c r="S439" s="6">
        <f>Data7[[#This Row],[Week Start]]+7</f>
        <v>45382</v>
      </c>
      <c r="T439" s="7" t="str">
        <f t="shared" si="19"/>
        <v>3/24/2024 - 3/31/2024</v>
      </c>
      <c r="U439" s="7" t="str">
        <f t="shared" si="20"/>
        <v>Time Card</v>
      </c>
      <c r="V439" s="8" t="str">
        <f>RIGHT(TEXT(Data7[[#This Row],[Date:]],"mmddyyyy"),4)</f>
        <v>2024</v>
      </c>
      <c r="W439" s="8" t="str">
        <f>MID(TEXT(Data7[[#This Row],[Date:]],"mmddyyyy"),3,2)</f>
        <v>28</v>
      </c>
      <c r="X439" s="8" t="str">
        <f>LEFT(TEXT(Data7[[#This Row],[Date:]],"mmddyyyy"),2)</f>
        <v>03</v>
      </c>
      <c r="Y439" s="6">
        <f>DATE(Data7[[#This Row],[Year]],Data7[[#This Row],[Month]],Data7[[#This Row],[Day]])</f>
        <v>45379</v>
      </c>
    </row>
    <row r="440" spans="1:25">
      <c r="A440" s="5">
        <v>45379.519536689812</v>
      </c>
      <c r="B440" s="7" t="s">
        <v>65</v>
      </c>
      <c r="C440" s="6" t="s">
        <v>364</v>
      </c>
      <c r="D440" s="7" t="s">
        <v>365</v>
      </c>
      <c r="E440" s="8">
        <v>1.5</v>
      </c>
      <c r="F440" s="7">
        <v>6984733</v>
      </c>
      <c r="G440" s="7" t="s">
        <v>68</v>
      </c>
      <c r="H440" s="7" t="s">
        <v>69</v>
      </c>
      <c r="I440" s="7" t="s">
        <v>44</v>
      </c>
      <c r="J440" s="19" t="str">
        <f>IFERROR(INDEX('Employee Info'!$C$3:$E$200,MATCH(Data7[[#This Row],[Name:]],'Employee Info'!$B$3:$B$200,0),MATCH(Data7[[#This Row],[Hours Type:]],'Employee Info'!$C$2:$E$2,0)),"")</f>
        <v/>
      </c>
      <c r="K440" s="19" t="str">
        <f>IFERROR(INDEX('Employee Info'!$C$3:$J$200,MATCH(Data7[[#This Row],[Name:]],'Employee Info'!$B$3:$B$200,0),MATCH(Data7[[#Headers],[Truck]],'Employee Info'!$C$2:$J$2,0)),"")</f>
        <v/>
      </c>
      <c r="L440" s="19" t="str">
        <f>IFERROR(INDEX('Employee Info'!$C$3:$J$200,MATCH(Data7[[#This Row],[Name:]],'Employee Info'!$B$3:$B$200,0),MATCH(Data7[[#Headers],[Phone]],'Employee Info'!$C$2:$J$2,0)),"")</f>
        <v/>
      </c>
      <c r="M440" s="19" t="str">
        <f>IFERROR(INDEX('Employee Info'!$C$3:$J$200,MATCH(Data7[[#This Row],[Name:]],'Employee Info'!$B$3:$B$200,0),MATCH(Data7[[#Headers],[Tech]],'Employee Info'!$C$2:$J$2,0)),"")</f>
        <v/>
      </c>
      <c r="N440" s="19" t="str">
        <f>IFERROR(INDEX('Employee Info'!$C$3:$J$200,MATCH(Data7[[#This Row],[Name:]],'Employee Info'!$B$3:$B$200,0),MATCH(Data7[[#Headers],[Other]],'Employee Info'!$C$2:$J$2,0)),"")</f>
        <v/>
      </c>
      <c r="O440" s="19">
        <f>IFERROR((Data7[[#This Row],[Hours:]]*SUM(Data7[[#This Row],[Rate]:[Other]])),"")</f>
        <v>0</v>
      </c>
      <c r="P440" s="7" t="str">
        <f>IF(Data7[[#This Row],[WO'#:]]="","Riley #","WO#")</f>
        <v>WO#</v>
      </c>
      <c r="Q440" s="7">
        <f>IFERROR(WEEKNUM(Data7[[#This Row],[Date:]]),"")</f>
        <v>13</v>
      </c>
      <c r="R440" s="6">
        <f t="shared" si="18"/>
        <v>45375</v>
      </c>
      <c r="S440" s="6">
        <f>Data7[[#This Row],[Week Start]]+7</f>
        <v>45382</v>
      </c>
      <c r="T440" s="7" t="str">
        <f t="shared" si="19"/>
        <v>3/24/2024 - 3/31/2024</v>
      </c>
      <c r="U440" s="7" t="str">
        <f t="shared" si="20"/>
        <v>Time Card</v>
      </c>
      <c r="V440" s="8" t="str">
        <f>RIGHT(TEXT(Data7[[#This Row],[Date:]],"mmddyyyy"),4)</f>
        <v>2024</v>
      </c>
      <c r="W440" s="8" t="str">
        <f>MID(TEXT(Data7[[#This Row],[Date:]],"mmddyyyy"),3,2)</f>
        <v>28</v>
      </c>
      <c r="X440" s="8" t="str">
        <f>LEFT(TEXT(Data7[[#This Row],[Date:]],"mmddyyyy"),2)</f>
        <v>03</v>
      </c>
      <c r="Y440" s="6">
        <f>DATE(Data7[[#This Row],[Year]],Data7[[#This Row],[Month]],Data7[[#This Row],[Day]])</f>
        <v>45379</v>
      </c>
    </row>
    <row r="441" spans="1:25">
      <c r="A441" s="5">
        <v>45379.519617939812</v>
      </c>
      <c r="B441" s="7" t="s">
        <v>31</v>
      </c>
      <c r="C441" s="6" t="s">
        <v>364</v>
      </c>
      <c r="D441" s="7" t="s">
        <v>365</v>
      </c>
      <c r="E441" s="8">
        <v>1.5</v>
      </c>
      <c r="F441" s="7">
        <v>6984733</v>
      </c>
      <c r="G441" s="7" t="s">
        <v>68</v>
      </c>
      <c r="H441" s="7" t="s">
        <v>69</v>
      </c>
      <c r="I441" s="7" t="s">
        <v>44</v>
      </c>
      <c r="J441" s="19" t="str">
        <f>IFERROR(INDEX('Employee Info'!$C$3:$E$200,MATCH(Data7[[#This Row],[Name:]],'Employee Info'!$B$3:$B$200,0),MATCH(Data7[[#This Row],[Hours Type:]],'Employee Info'!$C$2:$E$2,0)),"")</f>
        <v/>
      </c>
      <c r="K441" s="19" t="str">
        <f>IFERROR(INDEX('Employee Info'!$C$3:$J$200,MATCH(Data7[[#This Row],[Name:]],'Employee Info'!$B$3:$B$200,0),MATCH(Data7[[#Headers],[Truck]],'Employee Info'!$C$2:$J$2,0)),"")</f>
        <v/>
      </c>
      <c r="L441" s="19" t="str">
        <f>IFERROR(INDEX('Employee Info'!$C$3:$J$200,MATCH(Data7[[#This Row],[Name:]],'Employee Info'!$B$3:$B$200,0),MATCH(Data7[[#Headers],[Phone]],'Employee Info'!$C$2:$J$2,0)),"")</f>
        <v/>
      </c>
      <c r="M441" s="19" t="str">
        <f>IFERROR(INDEX('Employee Info'!$C$3:$J$200,MATCH(Data7[[#This Row],[Name:]],'Employee Info'!$B$3:$B$200,0),MATCH(Data7[[#Headers],[Tech]],'Employee Info'!$C$2:$J$2,0)),"")</f>
        <v/>
      </c>
      <c r="N441" s="19" t="str">
        <f>IFERROR(INDEX('Employee Info'!$C$3:$J$200,MATCH(Data7[[#This Row],[Name:]],'Employee Info'!$B$3:$B$200,0),MATCH(Data7[[#Headers],[Other]],'Employee Info'!$C$2:$J$2,0)),"")</f>
        <v/>
      </c>
      <c r="O441" s="19">
        <f>IFERROR((Data7[[#This Row],[Hours:]]*SUM(Data7[[#This Row],[Rate]:[Other]])),"")</f>
        <v>0</v>
      </c>
      <c r="P441" s="7" t="str">
        <f>IF(Data7[[#This Row],[WO'#:]]="","Riley #","WO#")</f>
        <v>WO#</v>
      </c>
      <c r="Q441" s="7">
        <f>IFERROR(WEEKNUM(Data7[[#This Row],[Date:]]),"")</f>
        <v>13</v>
      </c>
      <c r="R441" s="6">
        <f t="shared" si="18"/>
        <v>45375</v>
      </c>
      <c r="S441" s="6">
        <f>Data7[[#This Row],[Week Start]]+7</f>
        <v>45382</v>
      </c>
      <c r="T441" s="7" t="str">
        <f t="shared" si="19"/>
        <v>3/24/2024 - 3/31/2024</v>
      </c>
      <c r="U441" s="7" t="str">
        <f t="shared" si="20"/>
        <v>Time Card</v>
      </c>
      <c r="V441" s="8" t="str">
        <f>RIGHT(TEXT(Data7[[#This Row],[Date:]],"mmddyyyy"),4)</f>
        <v>2024</v>
      </c>
      <c r="W441" s="8" t="str">
        <f>MID(TEXT(Data7[[#This Row],[Date:]],"mmddyyyy"),3,2)</f>
        <v>28</v>
      </c>
      <c r="X441" s="8" t="str">
        <f>LEFT(TEXT(Data7[[#This Row],[Date:]],"mmddyyyy"),2)</f>
        <v>03</v>
      </c>
      <c r="Y441" s="6">
        <f>DATE(Data7[[#This Row],[Year]],Data7[[#This Row],[Month]],Data7[[#This Row],[Day]])</f>
        <v>45379</v>
      </c>
    </row>
    <row r="442" spans="1:25">
      <c r="A442" s="5">
        <v>45379.593970138892</v>
      </c>
      <c r="B442" s="7" t="s">
        <v>35</v>
      </c>
      <c r="C442" s="6" t="s">
        <v>364</v>
      </c>
      <c r="D442" s="7" t="s">
        <v>365</v>
      </c>
      <c r="E442" s="8">
        <v>1.5</v>
      </c>
      <c r="F442" s="7">
        <v>6984733</v>
      </c>
      <c r="G442" s="7" t="s">
        <v>68</v>
      </c>
      <c r="H442" s="7" t="s">
        <v>69</v>
      </c>
      <c r="I442" s="7" t="s">
        <v>44</v>
      </c>
      <c r="J442" s="19" t="str">
        <f>IFERROR(INDEX('Employee Info'!$C$3:$E$200,MATCH(Data7[[#This Row],[Name:]],'Employee Info'!$B$3:$B$200,0),MATCH(Data7[[#This Row],[Hours Type:]],'Employee Info'!$C$2:$E$2,0)),"")</f>
        <v/>
      </c>
      <c r="K442" s="19" t="str">
        <f>IFERROR(INDEX('Employee Info'!$C$3:$J$200,MATCH(Data7[[#This Row],[Name:]],'Employee Info'!$B$3:$B$200,0),MATCH(Data7[[#Headers],[Truck]],'Employee Info'!$C$2:$J$2,0)),"")</f>
        <v/>
      </c>
      <c r="L442" s="19" t="str">
        <f>IFERROR(INDEX('Employee Info'!$C$3:$J$200,MATCH(Data7[[#This Row],[Name:]],'Employee Info'!$B$3:$B$200,0),MATCH(Data7[[#Headers],[Phone]],'Employee Info'!$C$2:$J$2,0)),"")</f>
        <v/>
      </c>
      <c r="M442" s="19" t="str">
        <f>IFERROR(INDEX('Employee Info'!$C$3:$J$200,MATCH(Data7[[#This Row],[Name:]],'Employee Info'!$B$3:$B$200,0),MATCH(Data7[[#Headers],[Tech]],'Employee Info'!$C$2:$J$2,0)),"")</f>
        <v/>
      </c>
      <c r="N442" s="19" t="str">
        <f>IFERROR(INDEX('Employee Info'!$C$3:$J$200,MATCH(Data7[[#This Row],[Name:]],'Employee Info'!$B$3:$B$200,0),MATCH(Data7[[#Headers],[Other]],'Employee Info'!$C$2:$J$2,0)),"")</f>
        <v/>
      </c>
      <c r="O442" s="19">
        <f>IFERROR((Data7[[#This Row],[Hours:]]*SUM(Data7[[#This Row],[Rate]:[Other]])),"")</f>
        <v>0</v>
      </c>
      <c r="P442" s="7" t="str">
        <f>IF(Data7[[#This Row],[WO'#:]]="","Riley #","WO#")</f>
        <v>WO#</v>
      </c>
      <c r="Q442" s="7">
        <f>IFERROR(WEEKNUM(Data7[[#This Row],[Date:]]),"")</f>
        <v>13</v>
      </c>
      <c r="R442" s="6">
        <f t="shared" si="18"/>
        <v>45375</v>
      </c>
      <c r="S442" s="6">
        <f>Data7[[#This Row],[Week Start]]+7</f>
        <v>45382</v>
      </c>
      <c r="T442" s="7" t="str">
        <f t="shared" si="19"/>
        <v>3/24/2024 - 3/31/2024</v>
      </c>
      <c r="U442" s="7" t="str">
        <f t="shared" si="20"/>
        <v>Time Card</v>
      </c>
      <c r="V442" s="8" t="str">
        <f>RIGHT(TEXT(Data7[[#This Row],[Date:]],"mmddyyyy"),4)</f>
        <v>2024</v>
      </c>
      <c r="W442" s="8" t="str">
        <f>MID(TEXT(Data7[[#This Row],[Date:]],"mmddyyyy"),3,2)</f>
        <v>28</v>
      </c>
      <c r="X442" s="8" t="str">
        <f>LEFT(TEXT(Data7[[#This Row],[Date:]],"mmddyyyy"),2)</f>
        <v>03</v>
      </c>
      <c r="Y442" s="6">
        <f>DATE(Data7[[#This Row],[Year]],Data7[[#This Row],[Month]],Data7[[#This Row],[Day]])</f>
        <v>45379</v>
      </c>
    </row>
    <row r="443" spans="1:25">
      <c r="A443" s="5">
        <v>45380.427118634259</v>
      </c>
      <c r="B443" s="7" t="s">
        <v>66</v>
      </c>
      <c r="C443" s="6" t="s">
        <v>364</v>
      </c>
      <c r="D443" s="7" t="s">
        <v>366</v>
      </c>
      <c r="E443" s="8">
        <v>3</v>
      </c>
      <c r="F443" s="7">
        <v>6984733</v>
      </c>
      <c r="G443" s="7" t="s">
        <v>68</v>
      </c>
      <c r="H443" s="7" t="s">
        <v>69</v>
      </c>
      <c r="I443" s="7" t="s">
        <v>44</v>
      </c>
      <c r="J443" s="19" t="str">
        <f>IFERROR(INDEX('Employee Info'!$C$3:$E$200,MATCH(Data7[[#This Row],[Name:]],'Employee Info'!$B$3:$B$200,0),MATCH(Data7[[#This Row],[Hours Type:]],'Employee Info'!$C$2:$E$2,0)),"")</f>
        <v/>
      </c>
      <c r="K443" s="19" t="str">
        <f>IFERROR(INDEX('Employee Info'!$C$3:$J$200,MATCH(Data7[[#This Row],[Name:]],'Employee Info'!$B$3:$B$200,0),MATCH(Data7[[#Headers],[Truck]],'Employee Info'!$C$2:$J$2,0)),"")</f>
        <v/>
      </c>
      <c r="L443" s="19" t="str">
        <f>IFERROR(INDEX('Employee Info'!$C$3:$J$200,MATCH(Data7[[#This Row],[Name:]],'Employee Info'!$B$3:$B$200,0),MATCH(Data7[[#Headers],[Phone]],'Employee Info'!$C$2:$J$2,0)),"")</f>
        <v/>
      </c>
      <c r="M443" s="19" t="str">
        <f>IFERROR(INDEX('Employee Info'!$C$3:$J$200,MATCH(Data7[[#This Row],[Name:]],'Employee Info'!$B$3:$B$200,0),MATCH(Data7[[#Headers],[Tech]],'Employee Info'!$C$2:$J$2,0)),"")</f>
        <v/>
      </c>
      <c r="N443" s="19" t="str">
        <f>IFERROR(INDEX('Employee Info'!$C$3:$J$200,MATCH(Data7[[#This Row],[Name:]],'Employee Info'!$B$3:$B$200,0),MATCH(Data7[[#Headers],[Other]],'Employee Info'!$C$2:$J$2,0)),"")</f>
        <v/>
      </c>
      <c r="O443" s="19">
        <f>IFERROR((Data7[[#This Row],[Hours:]]*SUM(Data7[[#This Row],[Rate]:[Other]])),"")</f>
        <v>0</v>
      </c>
      <c r="P443" s="7" t="str">
        <f>IF(Data7[[#This Row],[WO'#:]]="","Riley #","WO#")</f>
        <v>WO#</v>
      </c>
      <c r="Q443" s="7">
        <f>IFERROR(WEEKNUM(Data7[[#This Row],[Date:]]),"")</f>
        <v>13</v>
      </c>
      <c r="R443" s="6">
        <f t="shared" si="18"/>
        <v>45375</v>
      </c>
      <c r="S443" s="6">
        <f>Data7[[#This Row],[Week Start]]+7</f>
        <v>45382</v>
      </c>
      <c r="T443" s="7" t="str">
        <f t="shared" si="19"/>
        <v>3/24/2024 - 3/31/2024</v>
      </c>
      <c r="U443" s="7" t="str">
        <f t="shared" si="20"/>
        <v>Time Card</v>
      </c>
      <c r="V443" s="8" t="str">
        <f>RIGHT(TEXT(Data7[[#This Row],[Date:]],"mmddyyyy"),4)</f>
        <v>2024</v>
      </c>
      <c r="W443" s="8" t="str">
        <f>MID(TEXT(Data7[[#This Row],[Date:]],"mmddyyyy"),3,2)</f>
        <v>28</v>
      </c>
      <c r="X443" s="8" t="str">
        <f>LEFT(TEXT(Data7[[#This Row],[Date:]],"mmddyyyy"),2)</f>
        <v>03</v>
      </c>
      <c r="Y443" s="6">
        <f>DATE(Data7[[#This Row],[Year]],Data7[[#This Row],[Month]],Data7[[#This Row],[Day]])</f>
        <v>45379</v>
      </c>
    </row>
    <row r="444" spans="1:25">
      <c r="A444" s="5">
        <v>45392.385607407406</v>
      </c>
      <c r="B444" s="7" t="s">
        <v>76</v>
      </c>
      <c r="C444" s="6" t="s">
        <v>364</v>
      </c>
      <c r="D444" s="7" t="s">
        <v>156</v>
      </c>
      <c r="E444" s="8">
        <v>1</v>
      </c>
      <c r="F444" s="7">
        <v>6984733</v>
      </c>
      <c r="G444" s="7" t="s">
        <v>68</v>
      </c>
      <c r="H444" s="7" t="s">
        <v>69</v>
      </c>
      <c r="I444" s="7" t="s">
        <v>44</v>
      </c>
      <c r="J444" s="19" t="str">
        <f>IFERROR(INDEX('Employee Info'!$C$3:$E$200,MATCH(Data7[[#This Row],[Name:]],'Employee Info'!$B$3:$B$200,0),MATCH(Data7[[#This Row],[Hours Type:]],'Employee Info'!$C$2:$E$2,0)),"")</f>
        <v/>
      </c>
      <c r="K444" s="19" t="str">
        <f>IFERROR(INDEX('Employee Info'!$C$3:$J$200,MATCH(Data7[[#This Row],[Name:]],'Employee Info'!$B$3:$B$200,0),MATCH(Data7[[#Headers],[Truck]],'Employee Info'!$C$2:$J$2,0)),"")</f>
        <v/>
      </c>
      <c r="L444" s="19" t="str">
        <f>IFERROR(INDEX('Employee Info'!$C$3:$J$200,MATCH(Data7[[#This Row],[Name:]],'Employee Info'!$B$3:$B$200,0),MATCH(Data7[[#Headers],[Phone]],'Employee Info'!$C$2:$J$2,0)),"")</f>
        <v/>
      </c>
      <c r="M444" s="19" t="str">
        <f>IFERROR(INDEX('Employee Info'!$C$3:$J$200,MATCH(Data7[[#This Row],[Name:]],'Employee Info'!$B$3:$B$200,0),MATCH(Data7[[#Headers],[Tech]],'Employee Info'!$C$2:$J$2,0)),"")</f>
        <v/>
      </c>
      <c r="N444" s="19" t="str">
        <f>IFERROR(INDEX('Employee Info'!$C$3:$J$200,MATCH(Data7[[#This Row],[Name:]],'Employee Info'!$B$3:$B$200,0),MATCH(Data7[[#Headers],[Other]],'Employee Info'!$C$2:$J$2,0)),"")</f>
        <v/>
      </c>
      <c r="O444" s="19">
        <f>IFERROR((Data7[[#This Row],[Hours:]]*SUM(Data7[[#This Row],[Rate]:[Other]])),"")</f>
        <v>0</v>
      </c>
      <c r="P444" s="7" t="str">
        <f>IF(Data7[[#This Row],[WO'#:]]="","Riley #","WO#")</f>
        <v>WO#</v>
      </c>
      <c r="Q444" s="7">
        <f>IFERROR(WEEKNUM(Data7[[#This Row],[Date:]]),"")</f>
        <v>13</v>
      </c>
      <c r="R444" s="6">
        <f t="shared" si="18"/>
        <v>45375</v>
      </c>
      <c r="S444" s="6">
        <f>Data7[[#This Row],[Week Start]]+7</f>
        <v>45382</v>
      </c>
      <c r="T444" s="7" t="str">
        <f t="shared" si="19"/>
        <v>3/24/2024 - 3/31/2024</v>
      </c>
      <c r="U444" s="7" t="str">
        <f t="shared" si="20"/>
        <v>Time Card</v>
      </c>
      <c r="V444" s="8" t="str">
        <f>RIGHT(TEXT(Data7[[#This Row],[Date:]],"mmddyyyy"),4)</f>
        <v>2024</v>
      </c>
      <c r="W444" s="8" t="str">
        <f>MID(TEXT(Data7[[#This Row],[Date:]],"mmddyyyy"),3,2)</f>
        <v>28</v>
      </c>
      <c r="X444" s="8" t="str">
        <f>LEFT(TEXT(Data7[[#This Row],[Date:]],"mmddyyyy"),2)</f>
        <v>03</v>
      </c>
      <c r="Y444" s="6">
        <f>DATE(Data7[[#This Row],[Year]],Data7[[#This Row],[Month]],Data7[[#This Row],[Day]])</f>
        <v>45379</v>
      </c>
    </row>
    <row r="445" spans="1:25">
      <c r="A445" s="5">
        <v>45379.516511689813</v>
      </c>
      <c r="B445" s="7" t="s">
        <v>65</v>
      </c>
      <c r="C445" s="6" t="s">
        <v>364</v>
      </c>
      <c r="D445" s="7" t="s">
        <v>367</v>
      </c>
      <c r="E445" s="8">
        <v>3</v>
      </c>
      <c r="F445" s="7" t="s">
        <v>68</v>
      </c>
      <c r="G445" s="7" t="s">
        <v>68</v>
      </c>
      <c r="H445" s="7" t="s">
        <v>278</v>
      </c>
      <c r="I445" s="7" t="s">
        <v>44</v>
      </c>
      <c r="J445" s="19" t="str">
        <f>IFERROR(INDEX('Employee Info'!$C$3:$E$200,MATCH(Data7[[#This Row],[Name:]],'Employee Info'!$B$3:$B$200,0),MATCH(Data7[[#This Row],[Hours Type:]],'Employee Info'!$C$2:$E$2,0)),"")</f>
        <v/>
      </c>
      <c r="K445" s="19" t="str">
        <f>IFERROR(INDEX('Employee Info'!$C$3:$J$200,MATCH(Data7[[#This Row],[Name:]],'Employee Info'!$B$3:$B$200,0),MATCH(Data7[[#Headers],[Truck]],'Employee Info'!$C$2:$J$2,0)),"")</f>
        <v/>
      </c>
      <c r="L445" s="19" t="str">
        <f>IFERROR(INDEX('Employee Info'!$C$3:$J$200,MATCH(Data7[[#This Row],[Name:]],'Employee Info'!$B$3:$B$200,0),MATCH(Data7[[#Headers],[Phone]],'Employee Info'!$C$2:$J$2,0)),"")</f>
        <v/>
      </c>
      <c r="M445" s="19" t="str">
        <f>IFERROR(INDEX('Employee Info'!$C$3:$J$200,MATCH(Data7[[#This Row],[Name:]],'Employee Info'!$B$3:$B$200,0),MATCH(Data7[[#Headers],[Tech]],'Employee Info'!$C$2:$J$2,0)),"")</f>
        <v/>
      </c>
      <c r="N445" s="19" t="str">
        <f>IFERROR(INDEX('Employee Info'!$C$3:$J$200,MATCH(Data7[[#This Row],[Name:]],'Employee Info'!$B$3:$B$200,0),MATCH(Data7[[#Headers],[Other]],'Employee Info'!$C$2:$J$2,0)),"")</f>
        <v/>
      </c>
      <c r="O445" s="19">
        <f>IFERROR((Data7[[#This Row],[Hours:]]*SUM(Data7[[#This Row],[Rate]:[Other]])),"")</f>
        <v>0</v>
      </c>
      <c r="P445" s="7" t="str">
        <f>IF(Data7[[#This Row],[WO'#:]]="","Riley #","WO#")</f>
        <v>Riley #</v>
      </c>
      <c r="Q445" s="7">
        <f>IFERROR(WEEKNUM(Data7[[#This Row],[Date:]]),"")</f>
        <v>13</v>
      </c>
      <c r="R445" s="6">
        <f t="shared" si="18"/>
        <v>45375</v>
      </c>
      <c r="S445" s="6">
        <f>Data7[[#This Row],[Week Start]]+7</f>
        <v>45382</v>
      </c>
      <c r="T445" s="7" t="str">
        <f t="shared" si="19"/>
        <v>3/24/2024 - 3/31/2024</v>
      </c>
      <c r="U445" s="7" t="str">
        <f t="shared" si="20"/>
        <v>Time Card</v>
      </c>
      <c r="V445" s="8" t="str">
        <f>RIGHT(TEXT(Data7[[#This Row],[Date:]],"mmddyyyy"),4)</f>
        <v>2024</v>
      </c>
      <c r="W445" s="8" t="str">
        <f>MID(TEXT(Data7[[#This Row],[Date:]],"mmddyyyy"),3,2)</f>
        <v>28</v>
      </c>
      <c r="X445" s="8" t="str">
        <f>LEFT(TEXT(Data7[[#This Row],[Date:]],"mmddyyyy"),2)</f>
        <v>03</v>
      </c>
      <c r="Y445" s="6">
        <f>DATE(Data7[[#This Row],[Year]],Data7[[#This Row],[Month]],Data7[[#This Row],[Day]])</f>
        <v>45379</v>
      </c>
    </row>
    <row r="446" spans="1:25">
      <c r="A446" s="5">
        <v>45379.596696990739</v>
      </c>
      <c r="B446" s="7" t="s">
        <v>35</v>
      </c>
      <c r="C446" s="6" t="s">
        <v>364</v>
      </c>
      <c r="D446" s="7" t="s">
        <v>370</v>
      </c>
      <c r="E446" s="8">
        <v>5</v>
      </c>
      <c r="F446" s="7" t="s">
        <v>68</v>
      </c>
      <c r="G446" s="7" t="s">
        <v>68</v>
      </c>
      <c r="H446" s="7" t="s">
        <v>278</v>
      </c>
      <c r="I446" s="7" t="s">
        <v>44</v>
      </c>
      <c r="J446" s="19" t="str">
        <f>IFERROR(INDEX('Employee Info'!$C$3:$E$200,MATCH(Data7[[#This Row],[Name:]],'Employee Info'!$B$3:$B$200,0),MATCH(Data7[[#This Row],[Hours Type:]],'Employee Info'!$C$2:$E$2,0)),"")</f>
        <v/>
      </c>
      <c r="K446" s="19" t="str">
        <f>IFERROR(INDEX('Employee Info'!$C$3:$J$200,MATCH(Data7[[#This Row],[Name:]],'Employee Info'!$B$3:$B$200,0),MATCH(Data7[[#Headers],[Truck]],'Employee Info'!$C$2:$J$2,0)),"")</f>
        <v/>
      </c>
      <c r="L446" s="19" t="str">
        <f>IFERROR(INDEX('Employee Info'!$C$3:$J$200,MATCH(Data7[[#This Row],[Name:]],'Employee Info'!$B$3:$B$200,0),MATCH(Data7[[#Headers],[Phone]],'Employee Info'!$C$2:$J$2,0)),"")</f>
        <v/>
      </c>
      <c r="M446" s="19" t="str">
        <f>IFERROR(INDEX('Employee Info'!$C$3:$J$200,MATCH(Data7[[#This Row],[Name:]],'Employee Info'!$B$3:$B$200,0),MATCH(Data7[[#Headers],[Tech]],'Employee Info'!$C$2:$J$2,0)),"")</f>
        <v/>
      </c>
      <c r="N446" s="19" t="str">
        <f>IFERROR(INDEX('Employee Info'!$C$3:$J$200,MATCH(Data7[[#This Row],[Name:]],'Employee Info'!$B$3:$B$200,0),MATCH(Data7[[#Headers],[Other]],'Employee Info'!$C$2:$J$2,0)),"")</f>
        <v/>
      </c>
      <c r="O446" s="19">
        <f>IFERROR((Data7[[#This Row],[Hours:]]*SUM(Data7[[#This Row],[Rate]:[Other]])),"")</f>
        <v>0</v>
      </c>
      <c r="P446" s="7" t="str">
        <f>IF(Data7[[#This Row],[WO'#:]]="","Riley #","WO#")</f>
        <v>Riley #</v>
      </c>
      <c r="Q446" s="7">
        <f>IFERROR(WEEKNUM(Data7[[#This Row],[Date:]]),"")</f>
        <v>13</v>
      </c>
      <c r="R446" s="6">
        <f t="shared" si="18"/>
        <v>45375</v>
      </c>
      <c r="S446" s="6">
        <f>Data7[[#This Row],[Week Start]]+7</f>
        <v>45382</v>
      </c>
      <c r="T446" s="7" t="str">
        <f t="shared" si="19"/>
        <v>3/24/2024 - 3/31/2024</v>
      </c>
      <c r="U446" s="7" t="str">
        <f t="shared" si="20"/>
        <v>Time Card</v>
      </c>
      <c r="V446" s="8" t="str">
        <f>RIGHT(TEXT(Data7[[#This Row],[Date:]],"mmddyyyy"),4)</f>
        <v>2024</v>
      </c>
      <c r="W446" s="8" t="str">
        <f>MID(TEXT(Data7[[#This Row],[Date:]],"mmddyyyy"),3,2)</f>
        <v>28</v>
      </c>
      <c r="X446" s="8" t="str">
        <f>LEFT(TEXT(Data7[[#This Row],[Date:]],"mmddyyyy"),2)</f>
        <v>03</v>
      </c>
      <c r="Y446" s="6">
        <f>DATE(Data7[[#This Row],[Year]],Data7[[#This Row],[Month]],Data7[[#This Row],[Day]])</f>
        <v>45379</v>
      </c>
    </row>
    <row r="447" spans="1:25">
      <c r="A447" s="5">
        <v>45380.425126967595</v>
      </c>
      <c r="B447" s="7" t="s">
        <v>66</v>
      </c>
      <c r="C447" s="6" t="s">
        <v>364</v>
      </c>
      <c r="D447" s="7" t="s">
        <v>372</v>
      </c>
      <c r="E447" s="8">
        <v>3</v>
      </c>
      <c r="F447" s="7" t="s">
        <v>68</v>
      </c>
      <c r="G447" s="7" t="s">
        <v>68</v>
      </c>
      <c r="H447" s="7" t="s">
        <v>278</v>
      </c>
      <c r="I447" s="7" t="s">
        <v>44</v>
      </c>
      <c r="J447" s="19" t="str">
        <f>IFERROR(INDEX('Employee Info'!$C$3:$E$200,MATCH(Data7[[#This Row],[Name:]],'Employee Info'!$B$3:$B$200,0),MATCH(Data7[[#This Row],[Hours Type:]],'Employee Info'!$C$2:$E$2,0)),"")</f>
        <v/>
      </c>
      <c r="K447" s="19" t="str">
        <f>IFERROR(INDEX('Employee Info'!$C$3:$J$200,MATCH(Data7[[#This Row],[Name:]],'Employee Info'!$B$3:$B$200,0),MATCH(Data7[[#Headers],[Truck]],'Employee Info'!$C$2:$J$2,0)),"")</f>
        <v/>
      </c>
      <c r="L447" s="19" t="str">
        <f>IFERROR(INDEX('Employee Info'!$C$3:$J$200,MATCH(Data7[[#This Row],[Name:]],'Employee Info'!$B$3:$B$200,0),MATCH(Data7[[#Headers],[Phone]],'Employee Info'!$C$2:$J$2,0)),"")</f>
        <v/>
      </c>
      <c r="M447" s="19" t="str">
        <f>IFERROR(INDEX('Employee Info'!$C$3:$J$200,MATCH(Data7[[#This Row],[Name:]],'Employee Info'!$B$3:$B$200,0),MATCH(Data7[[#Headers],[Tech]],'Employee Info'!$C$2:$J$2,0)),"")</f>
        <v/>
      </c>
      <c r="N447" s="19" t="str">
        <f>IFERROR(INDEX('Employee Info'!$C$3:$J$200,MATCH(Data7[[#This Row],[Name:]],'Employee Info'!$B$3:$B$200,0),MATCH(Data7[[#Headers],[Other]],'Employee Info'!$C$2:$J$2,0)),"")</f>
        <v/>
      </c>
      <c r="O447" s="19">
        <f>IFERROR((Data7[[#This Row],[Hours:]]*SUM(Data7[[#This Row],[Rate]:[Other]])),"")</f>
        <v>0</v>
      </c>
      <c r="P447" s="7" t="str">
        <f>IF(Data7[[#This Row],[WO'#:]]="","Riley #","WO#")</f>
        <v>Riley #</v>
      </c>
      <c r="Q447" s="7">
        <f>IFERROR(WEEKNUM(Data7[[#This Row],[Date:]]),"")</f>
        <v>13</v>
      </c>
      <c r="R447" s="6">
        <f t="shared" si="18"/>
        <v>45375</v>
      </c>
      <c r="S447" s="6">
        <f>Data7[[#This Row],[Week Start]]+7</f>
        <v>45382</v>
      </c>
      <c r="T447" s="7" t="str">
        <f t="shared" si="19"/>
        <v>3/24/2024 - 3/31/2024</v>
      </c>
      <c r="U447" s="7" t="str">
        <f t="shared" si="20"/>
        <v>Time Card</v>
      </c>
      <c r="V447" s="8" t="str">
        <f>RIGHT(TEXT(Data7[[#This Row],[Date:]],"mmddyyyy"),4)</f>
        <v>2024</v>
      </c>
      <c r="W447" s="8" t="str">
        <f>MID(TEXT(Data7[[#This Row],[Date:]],"mmddyyyy"),3,2)</f>
        <v>28</v>
      </c>
      <c r="X447" s="8" t="str">
        <f>LEFT(TEXT(Data7[[#This Row],[Date:]],"mmddyyyy"),2)</f>
        <v>03</v>
      </c>
      <c r="Y447" s="6">
        <f>DATE(Data7[[#This Row],[Year]],Data7[[#This Row],[Month]],Data7[[#This Row],[Day]])</f>
        <v>45379</v>
      </c>
    </row>
    <row r="448" spans="1:25">
      <c r="A448" s="5">
        <v>45379.515780092595</v>
      </c>
      <c r="B448" s="7" t="s">
        <v>31</v>
      </c>
      <c r="C448" s="6" t="s">
        <v>364</v>
      </c>
      <c r="D448" s="7" t="s">
        <v>362</v>
      </c>
      <c r="E448" s="8">
        <v>1.5</v>
      </c>
      <c r="F448" s="7" t="s">
        <v>68</v>
      </c>
      <c r="G448" s="7" t="s">
        <v>68</v>
      </c>
      <c r="H448" s="7" t="s">
        <v>92</v>
      </c>
      <c r="I448" s="7" t="s">
        <v>44</v>
      </c>
      <c r="J448" s="19" t="str">
        <f>IFERROR(INDEX('Employee Info'!$C$3:$E$200,MATCH(Data7[[#This Row],[Name:]],'Employee Info'!$B$3:$B$200,0),MATCH(Data7[[#This Row],[Hours Type:]],'Employee Info'!$C$2:$E$2,0)),"")</f>
        <v/>
      </c>
      <c r="K448" s="19" t="str">
        <f>IFERROR(INDEX('Employee Info'!$C$3:$J$200,MATCH(Data7[[#This Row],[Name:]],'Employee Info'!$B$3:$B$200,0),MATCH(Data7[[#Headers],[Truck]],'Employee Info'!$C$2:$J$2,0)),"")</f>
        <v/>
      </c>
      <c r="L448" s="19" t="str">
        <f>IFERROR(INDEX('Employee Info'!$C$3:$J$200,MATCH(Data7[[#This Row],[Name:]],'Employee Info'!$B$3:$B$200,0),MATCH(Data7[[#Headers],[Phone]],'Employee Info'!$C$2:$J$2,0)),"")</f>
        <v/>
      </c>
      <c r="M448" s="19" t="str">
        <f>IFERROR(INDEX('Employee Info'!$C$3:$J$200,MATCH(Data7[[#This Row],[Name:]],'Employee Info'!$B$3:$B$200,0),MATCH(Data7[[#Headers],[Tech]],'Employee Info'!$C$2:$J$2,0)),"")</f>
        <v/>
      </c>
      <c r="N448" s="19" t="str">
        <f>IFERROR(INDEX('Employee Info'!$C$3:$J$200,MATCH(Data7[[#This Row],[Name:]],'Employee Info'!$B$3:$B$200,0),MATCH(Data7[[#Headers],[Other]],'Employee Info'!$C$2:$J$2,0)),"")</f>
        <v/>
      </c>
      <c r="O448" s="19">
        <f>IFERROR((Data7[[#This Row],[Hours:]]*SUM(Data7[[#This Row],[Rate]:[Other]])),"")</f>
        <v>0</v>
      </c>
      <c r="P448" s="7" t="str">
        <f>IF(Data7[[#This Row],[WO'#:]]="","Riley #","WO#")</f>
        <v>Riley #</v>
      </c>
      <c r="Q448" s="7">
        <f>IFERROR(WEEKNUM(Data7[[#This Row],[Date:]]),"")</f>
        <v>13</v>
      </c>
      <c r="R448" s="6">
        <f t="shared" si="18"/>
        <v>45375</v>
      </c>
      <c r="S448" s="6">
        <f>Data7[[#This Row],[Week Start]]+7</f>
        <v>45382</v>
      </c>
      <c r="T448" s="7" t="str">
        <f t="shared" si="19"/>
        <v>3/24/2024 - 3/31/2024</v>
      </c>
      <c r="U448" s="7" t="str">
        <f t="shared" si="20"/>
        <v>Time Card</v>
      </c>
      <c r="V448" s="8" t="str">
        <f>RIGHT(TEXT(Data7[[#This Row],[Date:]],"mmddyyyy"),4)</f>
        <v>2024</v>
      </c>
      <c r="W448" s="8" t="str">
        <f>MID(TEXT(Data7[[#This Row],[Date:]],"mmddyyyy"),3,2)</f>
        <v>28</v>
      </c>
      <c r="X448" s="8" t="str">
        <f>LEFT(TEXT(Data7[[#This Row],[Date:]],"mmddyyyy"),2)</f>
        <v>03</v>
      </c>
      <c r="Y448" s="6">
        <f>DATE(Data7[[#This Row],[Year]],Data7[[#This Row],[Month]],Data7[[#This Row],[Day]])</f>
        <v>45379</v>
      </c>
    </row>
    <row r="449" spans="1:25">
      <c r="A449" s="5">
        <v>45379.516001851851</v>
      </c>
      <c r="B449" s="7" t="s">
        <v>65</v>
      </c>
      <c r="C449" s="6" t="s">
        <v>364</v>
      </c>
      <c r="D449" s="7" t="s">
        <v>362</v>
      </c>
      <c r="E449" s="8">
        <v>1</v>
      </c>
      <c r="F449" s="7" t="s">
        <v>68</v>
      </c>
      <c r="G449" s="7" t="s">
        <v>68</v>
      </c>
      <c r="H449" s="7" t="s">
        <v>92</v>
      </c>
      <c r="I449" s="7" t="s">
        <v>44</v>
      </c>
      <c r="J449" s="19" t="str">
        <f>IFERROR(INDEX('Employee Info'!$C$3:$E$200,MATCH(Data7[[#This Row],[Name:]],'Employee Info'!$B$3:$B$200,0),MATCH(Data7[[#This Row],[Hours Type:]],'Employee Info'!$C$2:$E$2,0)),"")</f>
        <v/>
      </c>
      <c r="K449" s="19" t="str">
        <f>IFERROR(INDEX('Employee Info'!$C$3:$J$200,MATCH(Data7[[#This Row],[Name:]],'Employee Info'!$B$3:$B$200,0),MATCH(Data7[[#Headers],[Truck]],'Employee Info'!$C$2:$J$2,0)),"")</f>
        <v/>
      </c>
      <c r="L449" s="19" t="str">
        <f>IFERROR(INDEX('Employee Info'!$C$3:$J$200,MATCH(Data7[[#This Row],[Name:]],'Employee Info'!$B$3:$B$200,0),MATCH(Data7[[#Headers],[Phone]],'Employee Info'!$C$2:$J$2,0)),"")</f>
        <v/>
      </c>
      <c r="M449" s="19" t="str">
        <f>IFERROR(INDEX('Employee Info'!$C$3:$J$200,MATCH(Data7[[#This Row],[Name:]],'Employee Info'!$B$3:$B$200,0),MATCH(Data7[[#Headers],[Tech]],'Employee Info'!$C$2:$J$2,0)),"")</f>
        <v/>
      </c>
      <c r="N449" s="19" t="str">
        <f>IFERROR(INDEX('Employee Info'!$C$3:$J$200,MATCH(Data7[[#This Row],[Name:]],'Employee Info'!$B$3:$B$200,0),MATCH(Data7[[#Headers],[Other]],'Employee Info'!$C$2:$J$2,0)),"")</f>
        <v/>
      </c>
      <c r="O449" s="19">
        <f>IFERROR((Data7[[#This Row],[Hours:]]*SUM(Data7[[#This Row],[Rate]:[Other]])),"")</f>
        <v>0</v>
      </c>
      <c r="P449" s="7" t="str">
        <f>IF(Data7[[#This Row],[WO'#:]]="","Riley #","WO#")</f>
        <v>Riley #</v>
      </c>
      <c r="Q449" s="7">
        <f>IFERROR(WEEKNUM(Data7[[#This Row],[Date:]]),"")</f>
        <v>13</v>
      </c>
      <c r="R449" s="6">
        <f t="shared" si="18"/>
        <v>45375</v>
      </c>
      <c r="S449" s="6">
        <f>Data7[[#This Row],[Week Start]]+7</f>
        <v>45382</v>
      </c>
      <c r="T449" s="7" t="str">
        <f t="shared" si="19"/>
        <v>3/24/2024 - 3/31/2024</v>
      </c>
      <c r="U449" s="7" t="str">
        <f t="shared" si="20"/>
        <v>Time Card</v>
      </c>
      <c r="V449" s="8" t="str">
        <f>RIGHT(TEXT(Data7[[#This Row],[Date:]],"mmddyyyy"),4)</f>
        <v>2024</v>
      </c>
      <c r="W449" s="8" t="str">
        <f>MID(TEXT(Data7[[#This Row],[Date:]],"mmddyyyy"),3,2)</f>
        <v>28</v>
      </c>
      <c r="X449" s="8" t="str">
        <f>LEFT(TEXT(Data7[[#This Row],[Date:]],"mmddyyyy"),2)</f>
        <v>03</v>
      </c>
      <c r="Y449" s="6">
        <f>DATE(Data7[[#This Row],[Year]],Data7[[#This Row],[Month]],Data7[[#This Row],[Day]])</f>
        <v>45379</v>
      </c>
    </row>
    <row r="450" spans="1:25">
      <c r="A450" s="5">
        <v>45379.518758101854</v>
      </c>
      <c r="B450" s="7" t="s">
        <v>31</v>
      </c>
      <c r="C450" s="6" t="s">
        <v>364</v>
      </c>
      <c r="D450" s="7" t="s">
        <v>369</v>
      </c>
      <c r="E450" s="8">
        <v>1.5</v>
      </c>
      <c r="F450" s="7" t="s">
        <v>68</v>
      </c>
      <c r="G450" s="7" t="s">
        <v>68</v>
      </c>
      <c r="H450" s="7" t="s">
        <v>64</v>
      </c>
      <c r="I450" s="7" t="s">
        <v>44</v>
      </c>
      <c r="J450" s="19" t="str">
        <f>IFERROR(INDEX('Employee Info'!$C$3:$E$200,MATCH(Data7[[#This Row],[Name:]],'Employee Info'!$B$3:$B$200,0),MATCH(Data7[[#This Row],[Hours Type:]],'Employee Info'!$C$2:$E$2,0)),"")</f>
        <v/>
      </c>
      <c r="K450" s="19" t="str">
        <f>IFERROR(INDEX('Employee Info'!$C$3:$J$200,MATCH(Data7[[#This Row],[Name:]],'Employee Info'!$B$3:$B$200,0),MATCH(Data7[[#Headers],[Truck]],'Employee Info'!$C$2:$J$2,0)),"")</f>
        <v/>
      </c>
      <c r="L450" s="19" t="str">
        <f>IFERROR(INDEX('Employee Info'!$C$3:$J$200,MATCH(Data7[[#This Row],[Name:]],'Employee Info'!$B$3:$B$200,0),MATCH(Data7[[#Headers],[Phone]],'Employee Info'!$C$2:$J$2,0)),"")</f>
        <v/>
      </c>
      <c r="M450" s="19" t="str">
        <f>IFERROR(INDEX('Employee Info'!$C$3:$J$200,MATCH(Data7[[#This Row],[Name:]],'Employee Info'!$B$3:$B$200,0),MATCH(Data7[[#Headers],[Tech]],'Employee Info'!$C$2:$J$2,0)),"")</f>
        <v/>
      </c>
      <c r="N450" s="19" t="str">
        <f>IFERROR(INDEX('Employee Info'!$C$3:$J$200,MATCH(Data7[[#This Row],[Name:]],'Employee Info'!$B$3:$B$200,0),MATCH(Data7[[#Headers],[Other]],'Employee Info'!$C$2:$J$2,0)),"")</f>
        <v/>
      </c>
      <c r="O450" s="19">
        <f>IFERROR((Data7[[#This Row],[Hours:]]*SUM(Data7[[#This Row],[Rate]:[Other]])),"")</f>
        <v>0</v>
      </c>
      <c r="P450" s="7" t="str">
        <f>IF(Data7[[#This Row],[WO'#:]]="","Riley #","WO#")</f>
        <v>Riley #</v>
      </c>
      <c r="Q450" s="7">
        <f>IFERROR(WEEKNUM(Data7[[#This Row],[Date:]]),"")</f>
        <v>13</v>
      </c>
      <c r="R450" s="6">
        <f t="shared" ref="R450:R513" si="21">DATE(RIGHT(TEXT(C450,"mm/dd/yyyy"),4),1,1)+(Q450-1)*7-(WEEKDAY(DATE(RIGHT(TEXT(C450,"mm/dd/yyyy"),4),1,1)))+1</f>
        <v>45375</v>
      </c>
      <c r="S450" s="6">
        <f>Data7[[#This Row],[Week Start]]+7</f>
        <v>45382</v>
      </c>
      <c r="T450" s="7" t="str">
        <f t="shared" ref="T450:T513" si="22">IFERROR(TEXT(R450, "m/d/yyyy") &amp; " - " &amp; TEXT(S450, "m/d/yyyy"),"")</f>
        <v>3/24/2024 - 3/31/2024</v>
      </c>
      <c r="U450" s="7" t="str">
        <f t="shared" ref="U450:U513" si="23">"Time Card"</f>
        <v>Time Card</v>
      </c>
      <c r="V450" s="8" t="str">
        <f>RIGHT(TEXT(Data7[[#This Row],[Date:]],"mmddyyyy"),4)</f>
        <v>2024</v>
      </c>
      <c r="W450" s="8" t="str">
        <f>MID(TEXT(Data7[[#This Row],[Date:]],"mmddyyyy"),3,2)</f>
        <v>28</v>
      </c>
      <c r="X450" s="8" t="str">
        <f>LEFT(TEXT(Data7[[#This Row],[Date:]],"mmddyyyy"),2)</f>
        <v>03</v>
      </c>
      <c r="Y450" s="6">
        <f>DATE(Data7[[#This Row],[Year]],Data7[[#This Row],[Month]],Data7[[#This Row],[Day]])</f>
        <v>45379</v>
      </c>
    </row>
    <row r="451" spans="1:25">
      <c r="A451" s="5">
        <v>45379.51896898148</v>
      </c>
      <c r="B451" s="7" t="s">
        <v>65</v>
      </c>
      <c r="C451" s="6" t="s">
        <v>364</v>
      </c>
      <c r="D451" s="7" t="s">
        <v>369</v>
      </c>
      <c r="E451" s="8">
        <v>2.5</v>
      </c>
      <c r="F451" s="7" t="s">
        <v>68</v>
      </c>
      <c r="G451" s="7" t="s">
        <v>68</v>
      </c>
      <c r="H451" s="7" t="s">
        <v>64</v>
      </c>
      <c r="I451" s="7" t="s">
        <v>44</v>
      </c>
      <c r="J451" s="19" t="str">
        <f>IFERROR(INDEX('Employee Info'!$C$3:$E$200,MATCH(Data7[[#This Row],[Name:]],'Employee Info'!$B$3:$B$200,0),MATCH(Data7[[#This Row],[Hours Type:]],'Employee Info'!$C$2:$E$2,0)),"")</f>
        <v/>
      </c>
      <c r="K451" s="19" t="str">
        <f>IFERROR(INDEX('Employee Info'!$C$3:$J$200,MATCH(Data7[[#This Row],[Name:]],'Employee Info'!$B$3:$B$200,0),MATCH(Data7[[#Headers],[Truck]],'Employee Info'!$C$2:$J$2,0)),"")</f>
        <v/>
      </c>
      <c r="L451" s="19" t="str">
        <f>IFERROR(INDEX('Employee Info'!$C$3:$J$200,MATCH(Data7[[#This Row],[Name:]],'Employee Info'!$B$3:$B$200,0),MATCH(Data7[[#Headers],[Phone]],'Employee Info'!$C$2:$J$2,0)),"")</f>
        <v/>
      </c>
      <c r="M451" s="19" t="str">
        <f>IFERROR(INDEX('Employee Info'!$C$3:$J$200,MATCH(Data7[[#This Row],[Name:]],'Employee Info'!$B$3:$B$200,0),MATCH(Data7[[#Headers],[Tech]],'Employee Info'!$C$2:$J$2,0)),"")</f>
        <v/>
      </c>
      <c r="N451" s="19" t="str">
        <f>IFERROR(INDEX('Employee Info'!$C$3:$J$200,MATCH(Data7[[#This Row],[Name:]],'Employee Info'!$B$3:$B$200,0),MATCH(Data7[[#Headers],[Other]],'Employee Info'!$C$2:$J$2,0)),"")</f>
        <v/>
      </c>
      <c r="O451" s="19">
        <f>IFERROR((Data7[[#This Row],[Hours:]]*SUM(Data7[[#This Row],[Rate]:[Other]])),"")</f>
        <v>0</v>
      </c>
      <c r="P451" s="7" t="str">
        <f>IF(Data7[[#This Row],[WO'#:]]="","Riley #","WO#")</f>
        <v>Riley #</v>
      </c>
      <c r="Q451" s="7">
        <f>IFERROR(WEEKNUM(Data7[[#This Row],[Date:]]),"")</f>
        <v>13</v>
      </c>
      <c r="R451" s="6">
        <f t="shared" si="21"/>
        <v>45375</v>
      </c>
      <c r="S451" s="6">
        <f>Data7[[#This Row],[Week Start]]+7</f>
        <v>45382</v>
      </c>
      <c r="T451" s="7" t="str">
        <f t="shared" si="22"/>
        <v>3/24/2024 - 3/31/2024</v>
      </c>
      <c r="U451" s="7" t="str">
        <f t="shared" si="23"/>
        <v>Time Card</v>
      </c>
      <c r="V451" s="8" t="str">
        <f>RIGHT(TEXT(Data7[[#This Row],[Date:]],"mmddyyyy"),4)</f>
        <v>2024</v>
      </c>
      <c r="W451" s="8" t="str">
        <f>MID(TEXT(Data7[[#This Row],[Date:]],"mmddyyyy"),3,2)</f>
        <v>28</v>
      </c>
      <c r="X451" s="8" t="str">
        <f>LEFT(TEXT(Data7[[#This Row],[Date:]],"mmddyyyy"),2)</f>
        <v>03</v>
      </c>
      <c r="Y451" s="6">
        <f>DATE(Data7[[#This Row],[Year]],Data7[[#This Row],[Month]],Data7[[#This Row],[Day]])</f>
        <v>45379</v>
      </c>
    </row>
    <row r="452" spans="1:25">
      <c r="A452" s="5">
        <v>45379.518209374997</v>
      </c>
      <c r="B452" s="7" t="s">
        <v>31</v>
      </c>
      <c r="C452" s="6" t="s">
        <v>364</v>
      </c>
      <c r="D452" s="7" t="s">
        <v>368</v>
      </c>
      <c r="E452" s="8">
        <v>1</v>
      </c>
      <c r="F452" s="7" t="s">
        <v>68</v>
      </c>
      <c r="G452" s="7" t="s">
        <v>68</v>
      </c>
      <c r="H452" s="7" t="s">
        <v>59</v>
      </c>
      <c r="I452" s="7" t="s">
        <v>44</v>
      </c>
      <c r="J452" s="19" t="str">
        <f>IFERROR(INDEX('Employee Info'!$C$3:$E$200,MATCH(Data7[[#This Row],[Name:]],'Employee Info'!$B$3:$B$200,0),MATCH(Data7[[#This Row],[Hours Type:]],'Employee Info'!$C$2:$E$2,0)),"")</f>
        <v/>
      </c>
      <c r="K452" s="19" t="str">
        <f>IFERROR(INDEX('Employee Info'!$C$3:$J$200,MATCH(Data7[[#This Row],[Name:]],'Employee Info'!$B$3:$B$200,0),MATCH(Data7[[#Headers],[Truck]],'Employee Info'!$C$2:$J$2,0)),"")</f>
        <v/>
      </c>
      <c r="L452" s="19" t="str">
        <f>IFERROR(INDEX('Employee Info'!$C$3:$J$200,MATCH(Data7[[#This Row],[Name:]],'Employee Info'!$B$3:$B$200,0),MATCH(Data7[[#Headers],[Phone]],'Employee Info'!$C$2:$J$2,0)),"")</f>
        <v/>
      </c>
      <c r="M452" s="19" t="str">
        <f>IFERROR(INDEX('Employee Info'!$C$3:$J$200,MATCH(Data7[[#This Row],[Name:]],'Employee Info'!$B$3:$B$200,0),MATCH(Data7[[#Headers],[Tech]],'Employee Info'!$C$2:$J$2,0)),"")</f>
        <v/>
      </c>
      <c r="N452" s="19" t="str">
        <f>IFERROR(INDEX('Employee Info'!$C$3:$J$200,MATCH(Data7[[#This Row],[Name:]],'Employee Info'!$B$3:$B$200,0),MATCH(Data7[[#Headers],[Other]],'Employee Info'!$C$2:$J$2,0)),"")</f>
        <v/>
      </c>
      <c r="O452" s="19">
        <f>IFERROR((Data7[[#This Row],[Hours:]]*SUM(Data7[[#This Row],[Rate]:[Other]])),"")</f>
        <v>0</v>
      </c>
      <c r="P452" s="7" t="str">
        <f>IF(Data7[[#This Row],[WO'#:]]="","Riley #","WO#")</f>
        <v>Riley #</v>
      </c>
      <c r="Q452" s="7">
        <f>IFERROR(WEEKNUM(Data7[[#This Row],[Date:]]),"")</f>
        <v>13</v>
      </c>
      <c r="R452" s="6">
        <f t="shared" si="21"/>
        <v>45375</v>
      </c>
      <c r="S452" s="6">
        <f>Data7[[#This Row],[Week Start]]+7</f>
        <v>45382</v>
      </c>
      <c r="T452" s="7" t="str">
        <f t="shared" si="22"/>
        <v>3/24/2024 - 3/31/2024</v>
      </c>
      <c r="U452" s="7" t="str">
        <f t="shared" si="23"/>
        <v>Time Card</v>
      </c>
      <c r="V452" s="8" t="str">
        <f>RIGHT(TEXT(Data7[[#This Row],[Date:]],"mmddyyyy"),4)</f>
        <v>2024</v>
      </c>
      <c r="W452" s="8" t="str">
        <f>MID(TEXT(Data7[[#This Row],[Date:]],"mmddyyyy"),3,2)</f>
        <v>28</v>
      </c>
      <c r="X452" s="8" t="str">
        <f>LEFT(TEXT(Data7[[#This Row],[Date:]],"mmddyyyy"),2)</f>
        <v>03</v>
      </c>
      <c r="Y452" s="6">
        <f>DATE(Data7[[#This Row],[Year]],Data7[[#This Row],[Month]],Data7[[#This Row],[Day]])</f>
        <v>45379</v>
      </c>
    </row>
    <row r="453" spans="1:25">
      <c r="A453" s="5">
        <v>45379.597219907409</v>
      </c>
      <c r="B453" s="7" t="s">
        <v>35</v>
      </c>
      <c r="C453" s="6" t="s">
        <v>364</v>
      </c>
      <c r="D453" s="7" t="s">
        <v>371</v>
      </c>
      <c r="E453" s="8">
        <v>1.5</v>
      </c>
      <c r="F453" s="7" t="s">
        <v>68</v>
      </c>
      <c r="G453" s="7" t="s">
        <v>68</v>
      </c>
      <c r="H453" s="7" t="s">
        <v>59</v>
      </c>
      <c r="I453" s="7" t="s">
        <v>44</v>
      </c>
      <c r="J453" s="19" t="str">
        <f>IFERROR(INDEX('Employee Info'!$C$3:$E$200,MATCH(Data7[[#This Row],[Name:]],'Employee Info'!$B$3:$B$200,0),MATCH(Data7[[#This Row],[Hours Type:]],'Employee Info'!$C$2:$E$2,0)),"")</f>
        <v/>
      </c>
      <c r="K453" s="19" t="str">
        <f>IFERROR(INDEX('Employee Info'!$C$3:$J$200,MATCH(Data7[[#This Row],[Name:]],'Employee Info'!$B$3:$B$200,0),MATCH(Data7[[#Headers],[Truck]],'Employee Info'!$C$2:$J$2,0)),"")</f>
        <v/>
      </c>
      <c r="L453" s="19" t="str">
        <f>IFERROR(INDEX('Employee Info'!$C$3:$J$200,MATCH(Data7[[#This Row],[Name:]],'Employee Info'!$B$3:$B$200,0),MATCH(Data7[[#Headers],[Phone]],'Employee Info'!$C$2:$J$2,0)),"")</f>
        <v/>
      </c>
      <c r="M453" s="19" t="str">
        <f>IFERROR(INDEX('Employee Info'!$C$3:$J$200,MATCH(Data7[[#This Row],[Name:]],'Employee Info'!$B$3:$B$200,0),MATCH(Data7[[#Headers],[Tech]],'Employee Info'!$C$2:$J$2,0)),"")</f>
        <v/>
      </c>
      <c r="N453" s="19" t="str">
        <f>IFERROR(INDEX('Employee Info'!$C$3:$J$200,MATCH(Data7[[#This Row],[Name:]],'Employee Info'!$B$3:$B$200,0),MATCH(Data7[[#Headers],[Other]],'Employee Info'!$C$2:$J$2,0)),"")</f>
        <v/>
      </c>
      <c r="O453" s="19">
        <f>IFERROR((Data7[[#This Row],[Hours:]]*SUM(Data7[[#This Row],[Rate]:[Other]])),"")</f>
        <v>0</v>
      </c>
      <c r="P453" s="7" t="str">
        <f>IF(Data7[[#This Row],[WO'#:]]="","Riley #","WO#")</f>
        <v>Riley #</v>
      </c>
      <c r="Q453" s="7">
        <f>IFERROR(WEEKNUM(Data7[[#This Row],[Date:]]),"")</f>
        <v>13</v>
      </c>
      <c r="R453" s="6">
        <f t="shared" si="21"/>
        <v>45375</v>
      </c>
      <c r="S453" s="6">
        <f>Data7[[#This Row],[Week Start]]+7</f>
        <v>45382</v>
      </c>
      <c r="T453" s="7" t="str">
        <f t="shared" si="22"/>
        <v>3/24/2024 - 3/31/2024</v>
      </c>
      <c r="U453" s="7" t="str">
        <f t="shared" si="23"/>
        <v>Time Card</v>
      </c>
      <c r="V453" s="8" t="str">
        <f>RIGHT(TEXT(Data7[[#This Row],[Date:]],"mmddyyyy"),4)</f>
        <v>2024</v>
      </c>
      <c r="W453" s="8" t="str">
        <f>MID(TEXT(Data7[[#This Row],[Date:]],"mmddyyyy"),3,2)</f>
        <v>28</v>
      </c>
      <c r="X453" s="8" t="str">
        <f>LEFT(TEXT(Data7[[#This Row],[Date:]],"mmddyyyy"),2)</f>
        <v>03</v>
      </c>
      <c r="Y453" s="6">
        <f>DATE(Data7[[#This Row],[Year]],Data7[[#This Row],[Month]],Data7[[#This Row],[Day]])</f>
        <v>45379</v>
      </c>
    </row>
    <row r="454" spans="1:25">
      <c r="A454" s="5">
        <v>45380.426210185185</v>
      </c>
      <c r="B454" s="7" t="s">
        <v>66</v>
      </c>
      <c r="C454" s="6" t="s">
        <v>364</v>
      </c>
      <c r="D454" s="7" t="s">
        <v>373</v>
      </c>
      <c r="E454" s="8">
        <v>2</v>
      </c>
      <c r="F454" s="7" t="s">
        <v>68</v>
      </c>
      <c r="G454" s="7" t="s">
        <v>68</v>
      </c>
      <c r="H454" s="7" t="s">
        <v>59</v>
      </c>
      <c r="I454" s="7" t="s">
        <v>44</v>
      </c>
      <c r="J454" s="19" t="str">
        <f>IFERROR(INDEX('Employee Info'!$C$3:$E$200,MATCH(Data7[[#This Row],[Name:]],'Employee Info'!$B$3:$B$200,0),MATCH(Data7[[#This Row],[Hours Type:]],'Employee Info'!$C$2:$E$2,0)),"")</f>
        <v/>
      </c>
      <c r="K454" s="19" t="str">
        <f>IFERROR(INDEX('Employee Info'!$C$3:$J$200,MATCH(Data7[[#This Row],[Name:]],'Employee Info'!$B$3:$B$200,0),MATCH(Data7[[#Headers],[Truck]],'Employee Info'!$C$2:$J$2,0)),"")</f>
        <v/>
      </c>
      <c r="L454" s="19" t="str">
        <f>IFERROR(INDEX('Employee Info'!$C$3:$J$200,MATCH(Data7[[#This Row],[Name:]],'Employee Info'!$B$3:$B$200,0),MATCH(Data7[[#Headers],[Phone]],'Employee Info'!$C$2:$J$2,0)),"")</f>
        <v/>
      </c>
      <c r="M454" s="19" t="str">
        <f>IFERROR(INDEX('Employee Info'!$C$3:$J$200,MATCH(Data7[[#This Row],[Name:]],'Employee Info'!$B$3:$B$200,0),MATCH(Data7[[#Headers],[Tech]],'Employee Info'!$C$2:$J$2,0)),"")</f>
        <v/>
      </c>
      <c r="N454" s="19" t="str">
        <f>IFERROR(INDEX('Employee Info'!$C$3:$J$200,MATCH(Data7[[#This Row],[Name:]],'Employee Info'!$B$3:$B$200,0),MATCH(Data7[[#Headers],[Other]],'Employee Info'!$C$2:$J$2,0)),"")</f>
        <v/>
      </c>
      <c r="O454" s="19">
        <f>IFERROR((Data7[[#This Row],[Hours:]]*SUM(Data7[[#This Row],[Rate]:[Other]])),"")</f>
        <v>0</v>
      </c>
      <c r="P454" s="7" t="str">
        <f>IF(Data7[[#This Row],[WO'#:]]="","Riley #","WO#")</f>
        <v>Riley #</v>
      </c>
      <c r="Q454" s="7">
        <f>IFERROR(WEEKNUM(Data7[[#This Row],[Date:]]),"")</f>
        <v>13</v>
      </c>
      <c r="R454" s="6">
        <f t="shared" si="21"/>
        <v>45375</v>
      </c>
      <c r="S454" s="6">
        <f>Data7[[#This Row],[Week Start]]+7</f>
        <v>45382</v>
      </c>
      <c r="T454" s="7" t="str">
        <f t="shared" si="22"/>
        <v>3/24/2024 - 3/31/2024</v>
      </c>
      <c r="U454" s="7" t="str">
        <f t="shared" si="23"/>
        <v>Time Card</v>
      </c>
      <c r="V454" s="8" t="str">
        <f>RIGHT(TEXT(Data7[[#This Row],[Date:]],"mmddyyyy"),4)</f>
        <v>2024</v>
      </c>
      <c r="W454" s="8" t="str">
        <f>MID(TEXT(Data7[[#This Row],[Date:]],"mmddyyyy"),3,2)</f>
        <v>28</v>
      </c>
      <c r="X454" s="8" t="str">
        <f>LEFT(TEXT(Data7[[#This Row],[Date:]],"mmddyyyy"),2)</f>
        <v>03</v>
      </c>
      <c r="Y454" s="6">
        <f>DATE(Data7[[#This Row],[Year]],Data7[[#This Row],[Month]],Data7[[#This Row],[Day]])</f>
        <v>45379</v>
      </c>
    </row>
    <row r="455" spans="1:25">
      <c r="A455" s="5">
        <v>45380.427718287036</v>
      </c>
      <c r="B455" s="7" t="s">
        <v>66</v>
      </c>
      <c r="C455" s="6" t="s">
        <v>374</v>
      </c>
      <c r="D455" s="7" t="s">
        <v>375</v>
      </c>
      <c r="E455" s="8">
        <v>8</v>
      </c>
      <c r="F455" s="7">
        <v>6984733</v>
      </c>
      <c r="G455" s="7" t="s">
        <v>68</v>
      </c>
      <c r="H455" s="7" t="s">
        <v>69</v>
      </c>
      <c r="I455" s="7" t="s">
        <v>44</v>
      </c>
      <c r="J455" s="19" t="str">
        <f>IFERROR(INDEX('Employee Info'!$C$3:$E$200,MATCH(Data7[[#This Row],[Name:]],'Employee Info'!$B$3:$B$200,0),MATCH(Data7[[#This Row],[Hours Type:]],'Employee Info'!$C$2:$E$2,0)),"")</f>
        <v/>
      </c>
      <c r="K455" s="19" t="str">
        <f>IFERROR(INDEX('Employee Info'!$C$3:$J$200,MATCH(Data7[[#This Row],[Name:]],'Employee Info'!$B$3:$B$200,0),MATCH(Data7[[#Headers],[Truck]],'Employee Info'!$C$2:$J$2,0)),"")</f>
        <v/>
      </c>
      <c r="L455" s="19" t="str">
        <f>IFERROR(INDEX('Employee Info'!$C$3:$J$200,MATCH(Data7[[#This Row],[Name:]],'Employee Info'!$B$3:$B$200,0),MATCH(Data7[[#Headers],[Phone]],'Employee Info'!$C$2:$J$2,0)),"")</f>
        <v/>
      </c>
      <c r="M455" s="19" t="str">
        <f>IFERROR(INDEX('Employee Info'!$C$3:$J$200,MATCH(Data7[[#This Row],[Name:]],'Employee Info'!$B$3:$B$200,0),MATCH(Data7[[#Headers],[Tech]],'Employee Info'!$C$2:$J$2,0)),"")</f>
        <v/>
      </c>
      <c r="N455" s="19" t="str">
        <f>IFERROR(INDEX('Employee Info'!$C$3:$J$200,MATCH(Data7[[#This Row],[Name:]],'Employee Info'!$B$3:$B$200,0),MATCH(Data7[[#Headers],[Other]],'Employee Info'!$C$2:$J$2,0)),"")</f>
        <v/>
      </c>
      <c r="O455" s="19">
        <f>IFERROR((Data7[[#This Row],[Hours:]]*SUM(Data7[[#This Row],[Rate]:[Other]])),"")</f>
        <v>0</v>
      </c>
      <c r="P455" s="7" t="str">
        <f>IF(Data7[[#This Row],[WO'#:]]="","Riley #","WO#")</f>
        <v>WO#</v>
      </c>
      <c r="Q455" s="7">
        <f>IFERROR(WEEKNUM(Data7[[#This Row],[Date:]]),"")</f>
        <v>13</v>
      </c>
      <c r="R455" s="6">
        <f t="shared" si="21"/>
        <v>45375</v>
      </c>
      <c r="S455" s="6">
        <f>Data7[[#This Row],[Week Start]]+7</f>
        <v>45382</v>
      </c>
      <c r="T455" s="7" t="str">
        <f t="shared" si="22"/>
        <v>3/24/2024 - 3/31/2024</v>
      </c>
      <c r="U455" s="7" t="str">
        <f t="shared" si="23"/>
        <v>Time Card</v>
      </c>
      <c r="V455" s="8" t="str">
        <f>RIGHT(TEXT(Data7[[#This Row],[Date:]],"mmddyyyy"),4)</f>
        <v>2024</v>
      </c>
      <c r="W455" s="8" t="str">
        <f>MID(TEXT(Data7[[#This Row],[Date:]],"mmddyyyy"),3,2)</f>
        <v>29</v>
      </c>
      <c r="X455" s="8" t="str">
        <f>LEFT(TEXT(Data7[[#This Row],[Date:]],"mmddyyyy"),2)</f>
        <v>03</v>
      </c>
      <c r="Y455" s="6">
        <f>DATE(Data7[[#This Row],[Year]],Data7[[#This Row],[Month]],Data7[[#This Row],[Day]])</f>
        <v>45380</v>
      </c>
    </row>
    <row r="456" spans="1:25">
      <c r="A456" s="5">
        <v>45392.385747337961</v>
      </c>
      <c r="B456" s="7" t="s">
        <v>76</v>
      </c>
      <c r="C456" s="6" t="s">
        <v>374</v>
      </c>
      <c r="D456" s="7" t="s">
        <v>156</v>
      </c>
      <c r="E456" s="8">
        <v>2</v>
      </c>
      <c r="F456" s="7">
        <v>6984733</v>
      </c>
      <c r="G456" s="7" t="s">
        <v>68</v>
      </c>
      <c r="H456" s="7" t="s">
        <v>69</v>
      </c>
      <c r="I456" s="7" t="s">
        <v>44</v>
      </c>
      <c r="J456" s="19" t="str">
        <f>IFERROR(INDEX('Employee Info'!$C$3:$E$200,MATCH(Data7[[#This Row],[Name:]],'Employee Info'!$B$3:$B$200,0),MATCH(Data7[[#This Row],[Hours Type:]],'Employee Info'!$C$2:$E$2,0)),"")</f>
        <v/>
      </c>
      <c r="K456" s="19" t="str">
        <f>IFERROR(INDEX('Employee Info'!$C$3:$J$200,MATCH(Data7[[#This Row],[Name:]],'Employee Info'!$B$3:$B$200,0),MATCH(Data7[[#Headers],[Truck]],'Employee Info'!$C$2:$J$2,0)),"")</f>
        <v/>
      </c>
      <c r="L456" s="19" t="str">
        <f>IFERROR(INDEX('Employee Info'!$C$3:$J$200,MATCH(Data7[[#This Row],[Name:]],'Employee Info'!$B$3:$B$200,0),MATCH(Data7[[#Headers],[Phone]],'Employee Info'!$C$2:$J$2,0)),"")</f>
        <v/>
      </c>
      <c r="M456" s="19" t="str">
        <f>IFERROR(INDEX('Employee Info'!$C$3:$J$200,MATCH(Data7[[#This Row],[Name:]],'Employee Info'!$B$3:$B$200,0),MATCH(Data7[[#Headers],[Tech]],'Employee Info'!$C$2:$J$2,0)),"")</f>
        <v/>
      </c>
      <c r="N456" s="19" t="str">
        <f>IFERROR(INDEX('Employee Info'!$C$3:$J$200,MATCH(Data7[[#This Row],[Name:]],'Employee Info'!$B$3:$B$200,0),MATCH(Data7[[#Headers],[Other]],'Employee Info'!$C$2:$J$2,0)),"")</f>
        <v/>
      </c>
      <c r="O456" s="19">
        <f>IFERROR((Data7[[#This Row],[Hours:]]*SUM(Data7[[#This Row],[Rate]:[Other]])),"")</f>
        <v>0</v>
      </c>
      <c r="P456" s="7" t="str">
        <f>IF(Data7[[#This Row],[WO'#:]]="","Riley #","WO#")</f>
        <v>WO#</v>
      </c>
      <c r="Q456" s="7">
        <f>IFERROR(WEEKNUM(Data7[[#This Row],[Date:]]),"")</f>
        <v>13</v>
      </c>
      <c r="R456" s="6">
        <f t="shared" si="21"/>
        <v>45375</v>
      </c>
      <c r="S456" s="6">
        <f>Data7[[#This Row],[Week Start]]+7</f>
        <v>45382</v>
      </c>
      <c r="T456" s="7" t="str">
        <f t="shared" si="22"/>
        <v>3/24/2024 - 3/31/2024</v>
      </c>
      <c r="U456" s="7" t="str">
        <f t="shared" si="23"/>
        <v>Time Card</v>
      </c>
      <c r="V456" s="8" t="str">
        <f>RIGHT(TEXT(Data7[[#This Row],[Date:]],"mmddyyyy"),4)</f>
        <v>2024</v>
      </c>
      <c r="W456" s="8" t="str">
        <f>MID(TEXT(Data7[[#This Row],[Date:]],"mmddyyyy"),3,2)</f>
        <v>29</v>
      </c>
      <c r="X456" s="8" t="str">
        <f>LEFT(TEXT(Data7[[#This Row],[Date:]],"mmddyyyy"),2)</f>
        <v>03</v>
      </c>
      <c r="Y456" s="6">
        <f>DATE(Data7[[#This Row],[Year]],Data7[[#This Row],[Month]],Data7[[#This Row],[Day]])</f>
        <v>45380</v>
      </c>
    </row>
    <row r="457" spans="1:25">
      <c r="A457" s="5">
        <v>45392.394284027781</v>
      </c>
      <c r="B457" s="7" t="s">
        <v>76</v>
      </c>
      <c r="C457" s="6" t="s">
        <v>374</v>
      </c>
      <c r="D457" s="7" t="s">
        <v>156</v>
      </c>
      <c r="E457" s="8">
        <v>2</v>
      </c>
      <c r="F457" s="7">
        <v>6984733</v>
      </c>
      <c r="G457" s="7" t="s">
        <v>68</v>
      </c>
      <c r="H457" s="7" t="s">
        <v>69</v>
      </c>
      <c r="I457" s="7" t="s">
        <v>44</v>
      </c>
      <c r="J457" s="19" t="str">
        <f>IFERROR(INDEX('Employee Info'!$C$3:$E$200,MATCH(Data7[[#This Row],[Name:]],'Employee Info'!$B$3:$B$200,0),MATCH(Data7[[#This Row],[Hours Type:]],'Employee Info'!$C$2:$E$2,0)),"")</f>
        <v/>
      </c>
      <c r="K457" s="19" t="str">
        <f>IFERROR(INDEX('Employee Info'!$C$3:$J$200,MATCH(Data7[[#This Row],[Name:]],'Employee Info'!$B$3:$B$200,0),MATCH(Data7[[#Headers],[Truck]],'Employee Info'!$C$2:$J$2,0)),"")</f>
        <v/>
      </c>
      <c r="L457" s="19" t="str">
        <f>IFERROR(INDEX('Employee Info'!$C$3:$J$200,MATCH(Data7[[#This Row],[Name:]],'Employee Info'!$B$3:$B$200,0),MATCH(Data7[[#Headers],[Phone]],'Employee Info'!$C$2:$J$2,0)),"")</f>
        <v/>
      </c>
      <c r="M457" s="19" t="str">
        <f>IFERROR(INDEX('Employee Info'!$C$3:$J$200,MATCH(Data7[[#This Row],[Name:]],'Employee Info'!$B$3:$B$200,0),MATCH(Data7[[#Headers],[Tech]],'Employee Info'!$C$2:$J$2,0)),"")</f>
        <v/>
      </c>
      <c r="N457" s="19" t="str">
        <f>IFERROR(INDEX('Employee Info'!$C$3:$J$200,MATCH(Data7[[#This Row],[Name:]],'Employee Info'!$B$3:$B$200,0),MATCH(Data7[[#Headers],[Other]],'Employee Info'!$C$2:$J$2,0)),"")</f>
        <v/>
      </c>
      <c r="O457" s="19">
        <f>IFERROR((Data7[[#This Row],[Hours:]]*SUM(Data7[[#This Row],[Rate]:[Other]])),"")</f>
        <v>0</v>
      </c>
      <c r="P457" s="7" t="str">
        <f>IF(Data7[[#This Row],[WO'#:]]="","Riley #","WO#")</f>
        <v>WO#</v>
      </c>
      <c r="Q457" s="7">
        <f>IFERROR(WEEKNUM(Data7[[#This Row],[Date:]]),"")</f>
        <v>13</v>
      </c>
      <c r="R457" s="6">
        <f t="shared" si="21"/>
        <v>45375</v>
      </c>
      <c r="S457" s="6">
        <f>Data7[[#This Row],[Week Start]]+7</f>
        <v>45382</v>
      </c>
      <c r="T457" s="7" t="str">
        <f t="shared" si="22"/>
        <v>3/24/2024 - 3/31/2024</v>
      </c>
      <c r="U457" s="7" t="str">
        <f t="shared" si="23"/>
        <v>Time Card</v>
      </c>
      <c r="V457" s="8" t="str">
        <f>RIGHT(TEXT(Data7[[#This Row],[Date:]],"mmddyyyy"),4)</f>
        <v>2024</v>
      </c>
      <c r="W457" s="8" t="str">
        <f>MID(TEXT(Data7[[#This Row],[Date:]],"mmddyyyy"),3,2)</f>
        <v>29</v>
      </c>
      <c r="X457" s="8" t="str">
        <f>LEFT(TEXT(Data7[[#This Row],[Date:]],"mmddyyyy"),2)</f>
        <v>03</v>
      </c>
      <c r="Y457" s="6">
        <f>DATE(Data7[[#This Row],[Year]],Data7[[#This Row],[Month]],Data7[[#This Row],[Day]])</f>
        <v>45380</v>
      </c>
    </row>
    <row r="458" spans="1:25">
      <c r="A458" s="5">
        <v>45380.43586435185</v>
      </c>
      <c r="B458" s="7" t="s">
        <v>65</v>
      </c>
      <c r="C458" s="6" t="s">
        <v>374</v>
      </c>
      <c r="D458" s="7" t="s">
        <v>376</v>
      </c>
      <c r="E458" s="8">
        <v>8</v>
      </c>
      <c r="F458" s="7" t="s">
        <v>68</v>
      </c>
      <c r="G458" s="7" t="s">
        <v>68</v>
      </c>
      <c r="H458" s="7" t="s">
        <v>92</v>
      </c>
      <c r="I458" s="7" t="s">
        <v>44</v>
      </c>
      <c r="J458" s="19" t="str">
        <f>IFERROR(INDEX('Employee Info'!$C$3:$E$200,MATCH(Data7[[#This Row],[Name:]],'Employee Info'!$B$3:$B$200,0),MATCH(Data7[[#This Row],[Hours Type:]],'Employee Info'!$C$2:$E$2,0)),"")</f>
        <v/>
      </c>
      <c r="K458" s="19" t="str">
        <f>IFERROR(INDEX('Employee Info'!$C$3:$J$200,MATCH(Data7[[#This Row],[Name:]],'Employee Info'!$B$3:$B$200,0),MATCH(Data7[[#Headers],[Truck]],'Employee Info'!$C$2:$J$2,0)),"")</f>
        <v/>
      </c>
      <c r="L458" s="19" t="str">
        <f>IFERROR(INDEX('Employee Info'!$C$3:$J$200,MATCH(Data7[[#This Row],[Name:]],'Employee Info'!$B$3:$B$200,0),MATCH(Data7[[#Headers],[Phone]],'Employee Info'!$C$2:$J$2,0)),"")</f>
        <v/>
      </c>
      <c r="M458" s="19" t="str">
        <f>IFERROR(INDEX('Employee Info'!$C$3:$J$200,MATCH(Data7[[#This Row],[Name:]],'Employee Info'!$B$3:$B$200,0),MATCH(Data7[[#Headers],[Tech]],'Employee Info'!$C$2:$J$2,0)),"")</f>
        <v/>
      </c>
      <c r="N458" s="19" t="str">
        <f>IFERROR(INDEX('Employee Info'!$C$3:$J$200,MATCH(Data7[[#This Row],[Name:]],'Employee Info'!$B$3:$B$200,0),MATCH(Data7[[#Headers],[Other]],'Employee Info'!$C$2:$J$2,0)),"")</f>
        <v/>
      </c>
      <c r="O458" s="19">
        <f>IFERROR((Data7[[#This Row],[Hours:]]*SUM(Data7[[#This Row],[Rate]:[Other]])),"")</f>
        <v>0</v>
      </c>
      <c r="P458" s="7" t="str">
        <f>IF(Data7[[#This Row],[WO'#:]]="","Riley #","WO#")</f>
        <v>Riley #</v>
      </c>
      <c r="Q458" s="7">
        <f>IFERROR(WEEKNUM(Data7[[#This Row],[Date:]]),"")</f>
        <v>13</v>
      </c>
      <c r="R458" s="6">
        <f t="shared" si="21"/>
        <v>45375</v>
      </c>
      <c r="S458" s="6">
        <f>Data7[[#This Row],[Week Start]]+7</f>
        <v>45382</v>
      </c>
      <c r="T458" s="7" t="str">
        <f t="shared" si="22"/>
        <v>3/24/2024 - 3/31/2024</v>
      </c>
      <c r="U458" s="7" t="str">
        <f t="shared" si="23"/>
        <v>Time Card</v>
      </c>
      <c r="V458" s="8" t="str">
        <f>RIGHT(TEXT(Data7[[#This Row],[Date:]],"mmddyyyy"),4)</f>
        <v>2024</v>
      </c>
      <c r="W458" s="8" t="str">
        <f>MID(TEXT(Data7[[#This Row],[Date:]],"mmddyyyy"),3,2)</f>
        <v>29</v>
      </c>
      <c r="X458" s="8" t="str">
        <f>LEFT(TEXT(Data7[[#This Row],[Date:]],"mmddyyyy"),2)</f>
        <v>03</v>
      </c>
      <c r="Y458" s="6">
        <f>DATE(Data7[[#This Row],[Year]],Data7[[#This Row],[Month]],Data7[[#This Row],[Day]])</f>
        <v>45380</v>
      </c>
    </row>
    <row r="459" spans="1:25">
      <c r="A459" s="5">
        <v>45383.586241435187</v>
      </c>
      <c r="B459" s="7" t="s">
        <v>35</v>
      </c>
      <c r="C459" s="6" t="s">
        <v>413</v>
      </c>
      <c r="D459" s="7" t="s">
        <v>414</v>
      </c>
      <c r="E459" s="8">
        <v>1</v>
      </c>
      <c r="F459" s="7">
        <v>6984733</v>
      </c>
      <c r="G459" s="7" t="s">
        <v>68</v>
      </c>
      <c r="H459" s="7" t="s">
        <v>69</v>
      </c>
      <c r="I459" s="7" t="s">
        <v>44</v>
      </c>
      <c r="J459" s="19" t="str">
        <f>IFERROR(INDEX('Employee Info'!$C$3:$E$200,MATCH(Data7[[#This Row],[Name:]],'Employee Info'!$B$3:$B$200,0),MATCH(Data7[[#This Row],[Hours Type:]],'Employee Info'!$C$2:$E$2,0)),"")</f>
        <v/>
      </c>
      <c r="K459" s="19" t="str">
        <f>IFERROR(INDEX('Employee Info'!$C$3:$J$200,MATCH(Data7[[#This Row],[Name:]],'Employee Info'!$B$3:$B$200,0),MATCH(Data7[[#Headers],[Truck]],'Employee Info'!$C$2:$J$2,0)),"")</f>
        <v/>
      </c>
      <c r="L459" s="19" t="str">
        <f>IFERROR(INDEX('Employee Info'!$C$3:$J$200,MATCH(Data7[[#This Row],[Name:]],'Employee Info'!$B$3:$B$200,0),MATCH(Data7[[#Headers],[Phone]],'Employee Info'!$C$2:$J$2,0)),"")</f>
        <v/>
      </c>
      <c r="M459" s="19" t="str">
        <f>IFERROR(INDEX('Employee Info'!$C$3:$J$200,MATCH(Data7[[#This Row],[Name:]],'Employee Info'!$B$3:$B$200,0),MATCH(Data7[[#Headers],[Tech]],'Employee Info'!$C$2:$J$2,0)),"")</f>
        <v/>
      </c>
      <c r="N459" s="19" t="str">
        <f>IFERROR(INDEX('Employee Info'!$C$3:$J$200,MATCH(Data7[[#This Row],[Name:]],'Employee Info'!$B$3:$B$200,0),MATCH(Data7[[#Headers],[Other]],'Employee Info'!$C$2:$J$2,0)),"")</f>
        <v/>
      </c>
      <c r="O459" s="19">
        <f>IFERROR((Data7[[#This Row],[Hours:]]*SUM(Data7[[#This Row],[Rate]:[Other]])),"")</f>
        <v>0</v>
      </c>
      <c r="P459" s="7" t="str">
        <f>IF(Data7[[#This Row],[WO'#:]]="","Riley #","WO#")</f>
        <v>WO#</v>
      </c>
      <c r="Q459" s="7">
        <f>IFERROR(WEEKNUM(Data7[[#This Row],[Date:]]),"")</f>
        <v>14</v>
      </c>
      <c r="R459" s="6">
        <f t="shared" si="21"/>
        <v>45382</v>
      </c>
      <c r="S459" s="6">
        <f>Data7[[#This Row],[Week Start]]+7</f>
        <v>45389</v>
      </c>
      <c r="T459" s="7" t="str">
        <f t="shared" si="22"/>
        <v>3/31/2024 - 4/7/2024</v>
      </c>
      <c r="U459" s="7" t="str">
        <f t="shared" si="23"/>
        <v>Time Card</v>
      </c>
      <c r="V459" s="8" t="str">
        <f>RIGHT(TEXT(Data7[[#This Row],[Date:]],"mmddyyyy"),4)</f>
        <v>2024</v>
      </c>
      <c r="W459" s="8" t="str">
        <f>MID(TEXT(Data7[[#This Row],[Date:]],"mmddyyyy"),3,2)</f>
        <v>01</v>
      </c>
      <c r="X459" s="8" t="str">
        <f>LEFT(TEXT(Data7[[#This Row],[Date:]],"mmddyyyy"),2)</f>
        <v>04</v>
      </c>
      <c r="Y459" s="6">
        <f>DATE(Data7[[#This Row],[Year]],Data7[[#This Row],[Month]],Data7[[#This Row],[Day]])</f>
        <v>45383</v>
      </c>
    </row>
    <row r="460" spans="1:25">
      <c r="A460" s="5">
        <v>45387.517964467595</v>
      </c>
      <c r="B460" s="7" t="s">
        <v>66</v>
      </c>
      <c r="C460" s="6" t="s">
        <v>413</v>
      </c>
      <c r="D460" s="7" t="s">
        <v>122</v>
      </c>
      <c r="E460" s="8">
        <v>1</v>
      </c>
      <c r="F460" s="7">
        <v>6984733</v>
      </c>
      <c r="G460" s="7" t="s">
        <v>68</v>
      </c>
      <c r="H460" s="7" t="s">
        <v>69</v>
      </c>
      <c r="I460" s="7" t="s">
        <v>44</v>
      </c>
      <c r="J460" s="19" t="str">
        <f>IFERROR(INDEX('Employee Info'!$C$3:$E$200,MATCH(Data7[[#This Row],[Name:]],'Employee Info'!$B$3:$B$200,0),MATCH(Data7[[#This Row],[Hours Type:]],'Employee Info'!$C$2:$E$2,0)),"")</f>
        <v/>
      </c>
      <c r="K460" s="19" t="str">
        <f>IFERROR(INDEX('Employee Info'!$C$3:$J$200,MATCH(Data7[[#This Row],[Name:]],'Employee Info'!$B$3:$B$200,0),MATCH(Data7[[#Headers],[Truck]],'Employee Info'!$C$2:$J$2,0)),"")</f>
        <v/>
      </c>
      <c r="L460" s="19" t="str">
        <f>IFERROR(INDEX('Employee Info'!$C$3:$J$200,MATCH(Data7[[#This Row],[Name:]],'Employee Info'!$B$3:$B$200,0),MATCH(Data7[[#Headers],[Phone]],'Employee Info'!$C$2:$J$2,0)),"")</f>
        <v/>
      </c>
      <c r="M460" s="19" t="str">
        <f>IFERROR(INDEX('Employee Info'!$C$3:$J$200,MATCH(Data7[[#This Row],[Name:]],'Employee Info'!$B$3:$B$200,0),MATCH(Data7[[#Headers],[Tech]],'Employee Info'!$C$2:$J$2,0)),"")</f>
        <v/>
      </c>
      <c r="N460" s="19" t="str">
        <f>IFERROR(INDEX('Employee Info'!$C$3:$J$200,MATCH(Data7[[#This Row],[Name:]],'Employee Info'!$B$3:$B$200,0),MATCH(Data7[[#Headers],[Other]],'Employee Info'!$C$2:$J$2,0)),"")</f>
        <v/>
      </c>
      <c r="O460" s="19">
        <f>IFERROR((Data7[[#This Row],[Hours:]]*SUM(Data7[[#This Row],[Rate]:[Other]])),"")</f>
        <v>0</v>
      </c>
      <c r="P460" s="7" t="str">
        <f>IF(Data7[[#This Row],[WO'#:]]="","Riley #","WO#")</f>
        <v>WO#</v>
      </c>
      <c r="Q460" s="7">
        <f>IFERROR(WEEKNUM(Data7[[#This Row],[Date:]]),"")</f>
        <v>14</v>
      </c>
      <c r="R460" s="6">
        <f t="shared" si="21"/>
        <v>45382</v>
      </c>
      <c r="S460" s="6">
        <f>Data7[[#This Row],[Week Start]]+7</f>
        <v>45389</v>
      </c>
      <c r="T460" s="7" t="str">
        <f t="shared" si="22"/>
        <v>3/31/2024 - 4/7/2024</v>
      </c>
      <c r="U460" s="7" t="str">
        <f t="shared" si="23"/>
        <v>Time Card</v>
      </c>
      <c r="V460" s="8" t="str">
        <f>RIGHT(TEXT(Data7[[#This Row],[Date:]],"mmddyyyy"),4)</f>
        <v>2024</v>
      </c>
      <c r="W460" s="8" t="str">
        <f>MID(TEXT(Data7[[#This Row],[Date:]],"mmddyyyy"),3,2)</f>
        <v>01</v>
      </c>
      <c r="X460" s="8" t="str">
        <f>LEFT(TEXT(Data7[[#This Row],[Date:]],"mmddyyyy"),2)</f>
        <v>04</v>
      </c>
      <c r="Y460" s="6">
        <f>DATE(Data7[[#This Row],[Year]],Data7[[#This Row],[Month]],Data7[[#This Row],[Day]])</f>
        <v>45383</v>
      </c>
    </row>
    <row r="461" spans="1:25">
      <c r="A461" s="5">
        <v>45387.532461342591</v>
      </c>
      <c r="B461" s="7" t="s">
        <v>66</v>
      </c>
      <c r="C461" s="6" t="s">
        <v>413</v>
      </c>
      <c r="D461" s="7" t="s">
        <v>415</v>
      </c>
      <c r="E461" s="8">
        <v>5</v>
      </c>
      <c r="F461" s="7">
        <v>6984733</v>
      </c>
      <c r="G461" s="7" t="s">
        <v>68</v>
      </c>
      <c r="H461" s="7" t="s">
        <v>69</v>
      </c>
      <c r="I461" s="7" t="s">
        <v>44</v>
      </c>
      <c r="J461" s="19" t="str">
        <f>IFERROR(INDEX('Employee Info'!$C$3:$E$200,MATCH(Data7[[#This Row],[Name:]],'Employee Info'!$B$3:$B$200,0),MATCH(Data7[[#This Row],[Hours Type:]],'Employee Info'!$C$2:$E$2,0)),"")</f>
        <v/>
      </c>
      <c r="K461" s="19" t="str">
        <f>IFERROR(INDEX('Employee Info'!$C$3:$J$200,MATCH(Data7[[#This Row],[Name:]],'Employee Info'!$B$3:$B$200,0),MATCH(Data7[[#Headers],[Truck]],'Employee Info'!$C$2:$J$2,0)),"")</f>
        <v/>
      </c>
      <c r="L461" s="19" t="str">
        <f>IFERROR(INDEX('Employee Info'!$C$3:$J$200,MATCH(Data7[[#This Row],[Name:]],'Employee Info'!$B$3:$B$200,0),MATCH(Data7[[#Headers],[Phone]],'Employee Info'!$C$2:$J$2,0)),"")</f>
        <v/>
      </c>
      <c r="M461" s="19" t="str">
        <f>IFERROR(INDEX('Employee Info'!$C$3:$J$200,MATCH(Data7[[#This Row],[Name:]],'Employee Info'!$B$3:$B$200,0),MATCH(Data7[[#Headers],[Tech]],'Employee Info'!$C$2:$J$2,0)),"")</f>
        <v/>
      </c>
      <c r="N461" s="19" t="str">
        <f>IFERROR(INDEX('Employee Info'!$C$3:$J$200,MATCH(Data7[[#This Row],[Name:]],'Employee Info'!$B$3:$B$200,0),MATCH(Data7[[#Headers],[Other]],'Employee Info'!$C$2:$J$2,0)),"")</f>
        <v/>
      </c>
      <c r="O461" s="19">
        <f>IFERROR((Data7[[#This Row],[Hours:]]*SUM(Data7[[#This Row],[Rate]:[Other]])),"")</f>
        <v>0</v>
      </c>
      <c r="P461" s="7" t="str">
        <f>IF(Data7[[#This Row],[WO'#:]]="","Riley #","WO#")</f>
        <v>WO#</v>
      </c>
      <c r="Q461" s="7">
        <f>IFERROR(WEEKNUM(Data7[[#This Row],[Date:]]),"")</f>
        <v>14</v>
      </c>
      <c r="R461" s="6">
        <f t="shared" si="21"/>
        <v>45382</v>
      </c>
      <c r="S461" s="6">
        <f>Data7[[#This Row],[Week Start]]+7</f>
        <v>45389</v>
      </c>
      <c r="T461" s="7" t="str">
        <f t="shared" si="22"/>
        <v>3/31/2024 - 4/7/2024</v>
      </c>
      <c r="U461" s="7" t="str">
        <f t="shared" si="23"/>
        <v>Time Card</v>
      </c>
      <c r="V461" s="8" t="str">
        <f>RIGHT(TEXT(Data7[[#This Row],[Date:]],"mmddyyyy"),4)</f>
        <v>2024</v>
      </c>
      <c r="W461" s="8" t="str">
        <f>MID(TEXT(Data7[[#This Row],[Date:]],"mmddyyyy"),3,2)</f>
        <v>01</v>
      </c>
      <c r="X461" s="8" t="str">
        <f>LEFT(TEXT(Data7[[#This Row],[Date:]],"mmddyyyy"),2)</f>
        <v>04</v>
      </c>
      <c r="Y461" s="6">
        <f>DATE(Data7[[#This Row],[Year]],Data7[[#This Row],[Month]],Data7[[#This Row],[Day]])</f>
        <v>45383</v>
      </c>
    </row>
    <row r="462" spans="1:25">
      <c r="A462" s="5">
        <v>45420.272052777778</v>
      </c>
      <c r="B462" s="7" t="s">
        <v>76</v>
      </c>
      <c r="C462" s="6" t="s">
        <v>413</v>
      </c>
      <c r="D462" s="7" t="s">
        <v>156</v>
      </c>
      <c r="E462" s="8">
        <v>2</v>
      </c>
      <c r="F462" s="7">
        <v>6984733</v>
      </c>
      <c r="G462" s="7" t="s">
        <v>68</v>
      </c>
      <c r="H462" s="7" t="s">
        <v>69</v>
      </c>
      <c r="I462" s="7" t="s">
        <v>44</v>
      </c>
      <c r="J462" s="19" t="str">
        <f>IFERROR(INDEX('Employee Info'!$C$3:$E$200,MATCH(Data7[[#This Row],[Name:]],'Employee Info'!$B$3:$B$200,0),MATCH(Data7[[#This Row],[Hours Type:]],'Employee Info'!$C$2:$E$2,0)),"")</f>
        <v/>
      </c>
      <c r="K462" s="19" t="str">
        <f>IFERROR(INDEX('Employee Info'!$C$3:$J$200,MATCH(Data7[[#This Row],[Name:]],'Employee Info'!$B$3:$B$200,0),MATCH(Data7[[#Headers],[Truck]],'Employee Info'!$C$2:$J$2,0)),"")</f>
        <v/>
      </c>
      <c r="L462" s="19" t="str">
        <f>IFERROR(INDEX('Employee Info'!$C$3:$J$200,MATCH(Data7[[#This Row],[Name:]],'Employee Info'!$B$3:$B$200,0),MATCH(Data7[[#Headers],[Phone]],'Employee Info'!$C$2:$J$2,0)),"")</f>
        <v/>
      </c>
      <c r="M462" s="19" t="str">
        <f>IFERROR(INDEX('Employee Info'!$C$3:$J$200,MATCH(Data7[[#This Row],[Name:]],'Employee Info'!$B$3:$B$200,0),MATCH(Data7[[#Headers],[Tech]],'Employee Info'!$C$2:$J$2,0)),"")</f>
        <v/>
      </c>
      <c r="N462" s="19" t="str">
        <f>IFERROR(INDEX('Employee Info'!$C$3:$J$200,MATCH(Data7[[#This Row],[Name:]],'Employee Info'!$B$3:$B$200,0),MATCH(Data7[[#Headers],[Other]],'Employee Info'!$C$2:$J$2,0)),"")</f>
        <v/>
      </c>
      <c r="O462" s="19">
        <f>IFERROR((Data7[[#This Row],[Hours:]]*SUM(Data7[[#This Row],[Rate]:[Other]])),"")</f>
        <v>0</v>
      </c>
      <c r="P462" s="7" t="str">
        <f>IF(Data7[[#This Row],[WO'#:]]="","Riley #","WO#")</f>
        <v>WO#</v>
      </c>
      <c r="Q462" s="7">
        <f>IFERROR(WEEKNUM(Data7[[#This Row],[Date:]]),"")</f>
        <v>14</v>
      </c>
      <c r="R462" s="6">
        <f t="shared" si="21"/>
        <v>45382</v>
      </c>
      <c r="S462" s="6">
        <f>Data7[[#This Row],[Week Start]]+7</f>
        <v>45389</v>
      </c>
      <c r="T462" s="7" t="str">
        <f t="shared" si="22"/>
        <v>3/31/2024 - 4/7/2024</v>
      </c>
      <c r="U462" s="7" t="str">
        <f t="shared" si="23"/>
        <v>Time Card</v>
      </c>
      <c r="V462" s="8" t="str">
        <f>RIGHT(TEXT(Data7[[#This Row],[Date:]],"mmddyyyy"),4)</f>
        <v>2024</v>
      </c>
      <c r="W462" s="8" t="str">
        <f>MID(TEXT(Data7[[#This Row],[Date:]],"mmddyyyy"),3,2)</f>
        <v>01</v>
      </c>
      <c r="X462" s="8" t="str">
        <f>LEFT(TEXT(Data7[[#This Row],[Date:]],"mmddyyyy"),2)</f>
        <v>04</v>
      </c>
      <c r="Y462" s="6">
        <f>DATE(Data7[[#This Row],[Year]],Data7[[#This Row],[Month]],Data7[[#This Row],[Day]])</f>
        <v>45383</v>
      </c>
    </row>
    <row r="463" spans="1:25">
      <c r="A463" s="5">
        <v>45387.514698842591</v>
      </c>
      <c r="B463" s="7" t="s">
        <v>66</v>
      </c>
      <c r="C463" s="6" t="s">
        <v>413</v>
      </c>
      <c r="D463" s="7" t="s">
        <v>416</v>
      </c>
      <c r="E463" s="8">
        <v>1</v>
      </c>
      <c r="F463" s="7">
        <v>7078215</v>
      </c>
      <c r="G463" s="7" t="s">
        <v>68</v>
      </c>
      <c r="H463" s="7" t="s">
        <v>69</v>
      </c>
      <c r="I463" s="7" t="s">
        <v>44</v>
      </c>
      <c r="J463" s="19" t="str">
        <f>IFERROR(INDEX('Employee Info'!$C$3:$E$200,MATCH(Data7[[#This Row],[Name:]],'Employee Info'!$B$3:$B$200,0),MATCH(Data7[[#This Row],[Hours Type:]],'Employee Info'!$C$2:$E$2,0)),"")</f>
        <v/>
      </c>
      <c r="K463" s="19" t="str">
        <f>IFERROR(INDEX('Employee Info'!$C$3:$J$200,MATCH(Data7[[#This Row],[Name:]],'Employee Info'!$B$3:$B$200,0),MATCH(Data7[[#Headers],[Truck]],'Employee Info'!$C$2:$J$2,0)),"")</f>
        <v/>
      </c>
      <c r="L463" s="19" t="str">
        <f>IFERROR(INDEX('Employee Info'!$C$3:$J$200,MATCH(Data7[[#This Row],[Name:]],'Employee Info'!$B$3:$B$200,0),MATCH(Data7[[#Headers],[Phone]],'Employee Info'!$C$2:$J$2,0)),"")</f>
        <v/>
      </c>
      <c r="M463" s="19" t="str">
        <f>IFERROR(INDEX('Employee Info'!$C$3:$J$200,MATCH(Data7[[#This Row],[Name:]],'Employee Info'!$B$3:$B$200,0),MATCH(Data7[[#Headers],[Tech]],'Employee Info'!$C$2:$J$2,0)),"")</f>
        <v/>
      </c>
      <c r="N463" s="19" t="str">
        <f>IFERROR(INDEX('Employee Info'!$C$3:$J$200,MATCH(Data7[[#This Row],[Name:]],'Employee Info'!$B$3:$B$200,0),MATCH(Data7[[#Headers],[Other]],'Employee Info'!$C$2:$J$2,0)),"")</f>
        <v/>
      </c>
      <c r="O463" s="19">
        <f>IFERROR((Data7[[#This Row],[Hours:]]*SUM(Data7[[#This Row],[Rate]:[Other]])),"")</f>
        <v>0</v>
      </c>
      <c r="P463" s="7" t="str">
        <f>IF(Data7[[#This Row],[WO'#:]]="","Riley #","WO#")</f>
        <v>WO#</v>
      </c>
      <c r="Q463" s="7">
        <f>IFERROR(WEEKNUM(Data7[[#This Row],[Date:]]),"")</f>
        <v>14</v>
      </c>
      <c r="R463" s="6">
        <f t="shared" si="21"/>
        <v>45382</v>
      </c>
      <c r="S463" s="6">
        <f>Data7[[#This Row],[Week Start]]+7</f>
        <v>45389</v>
      </c>
      <c r="T463" s="7" t="str">
        <f t="shared" si="22"/>
        <v>3/31/2024 - 4/7/2024</v>
      </c>
      <c r="U463" s="7" t="str">
        <f t="shared" si="23"/>
        <v>Time Card</v>
      </c>
      <c r="V463" s="8" t="str">
        <f>RIGHT(TEXT(Data7[[#This Row],[Date:]],"mmddyyyy"),4)</f>
        <v>2024</v>
      </c>
      <c r="W463" s="8" t="str">
        <f>MID(TEXT(Data7[[#This Row],[Date:]],"mmddyyyy"),3,2)</f>
        <v>01</v>
      </c>
      <c r="X463" s="8" t="str">
        <f>LEFT(TEXT(Data7[[#This Row],[Date:]],"mmddyyyy"),2)</f>
        <v>04</v>
      </c>
      <c r="Y463" s="6">
        <f>DATE(Data7[[#This Row],[Year]],Data7[[#This Row],[Month]],Data7[[#This Row],[Day]])</f>
        <v>45383</v>
      </c>
    </row>
    <row r="464" spans="1:25">
      <c r="A464" s="5">
        <v>45383.583053587965</v>
      </c>
      <c r="B464" s="7" t="s">
        <v>35</v>
      </c>
      <c r="C464" s="6" t="s">
        <v>413</v>
      </c>
      <c r="D464" s="7" t="s">
        <v>417</v>
      </c>
      <c r="E464" s="8">
        <v>2</v>
      </c>
      <c r="F464" s="7" t="s">
        <v>68</v>
      </c>
      <c r="G464" s="7" t="s">
        <v>68</v>
      </c>
      <c r="H464" s="7" t="s">
        <v>278</v>
      </c>
      <c r="I464" s="7" t="s">
        <v>44</v>
      </c>
      <c r="J464" s="19" t="str">
        <f>IFERROR(INDEX('Employee Info'!$C$3:$E$200,MATCH(Data7[[#This Row],[Name:]],'Employee Info'!$B$3:$B$200,0),MATCH(Data7[[#This Row],[Hours Type:]],'Employee Info'!$C$2:$E$2,0)),"")</f>
        <v/>
      </c>
      <c r="K464" s="19" t="str">
        <f>IFERROR(INDEX('Employee Info'!$C$3:$J$200,MATCH(Data7[[#This Row],[Name:]],'Employee Info'!$B$3:$B$200,0),MATCH(Data7[[#Headers],[Truck]],'Employee Info'!$C$2:$J$2,0)),"")</f>
        <v/>
      </c>
      <c r="L464" s="19" t="str">
        <f>IFERROR(INDEX('Employee Info'!$C$3:$J$200,MATCH(Data7[[#This Row],[Name:]],'Employee Info'!$B$3:$B$200,0),MATCH(Data7[[#Headers],[Phone]],'Employee Info'!$C$2:$J$2,0)),"")</f>
        <v/>
      </c>
      <c r="M464" s="19" t="str">
        <f>IFERROR(INDEX('Employee Info'!$C$3:$J$200,MATCH(Data7[[#This Row],[Name:]],'Employee Info'!$B$3:$B$200,0),MATCH(Data7[[#Headers],[Tech]],'Employee Info'!$C$2:$J$2,0)),"")</f>
        <v/>
      </c>
      <c r="N464" s="19" t="str">
        <f>IFERROR(INDEX('Employee Info'!$C$3:$J$200,MATCH(Data7[[#This Row],[Name:]],'Employee Info'!$B$3:$B$200,0),MATCH(Data7[[#Headers],[Other]],'Employee Info'!$C$2:$J$2,0)),"")</f>
        <v/>
      </c>
      <c r="O464" s="19">
        <f>IFERROR((Data7[[#This Row],[Hours:]]*SUM(Data7[[#This Row],[Rate]:[Other]])),"")</f>
        <v>0</v>
      </c>
      <c r="P464" s="7" t="str">
        <f>IF(Data7[[#This Row],[WO'#:]]="","Riley #","WO#")</f>
        <v>Riley #</v>
      </c>
      <c r="Q464" s="7">
        <f>IFERROR(WEEKNUM(Data7[[#This Row],[Date:]]),"")</f>
        <v>14</v>
      </c>
      <c r="R464" s="6">
        <f t="shared" si="21"/>
        <v>45382</v>
      </c>
      <c r="S464" s="6">
        <f>Data7[[#This Row],[Week Start]]+7</f>
        <v>45389</v>
      </c>
      <c r="T464" s="7" t="str">
        <f t="shared" si="22"/>
        <v>3/31/2024 - 4/7/2024</v>
      </c>
      <c r="U464" s="7" t="str">
        <f t="shared" si="23"/>
        <v>Time Card</v>
      </c>
      <c r="V464" s="8" t="str">
        <f>RIGHT(TEXT(Data7[[#This Row],[Date:]],"mmddyyyy"),4)</f>
        <v>2024</v>
      </c>
      <c r="W464" s="8" t="str">
        <f>MID(TEXT(Data7[[#This Row],[Date:]],"mmddyyyy"),3,2)</f>
        <v>01</v>
      </c>
      <c r="X464" s="8" t="str">
        <f>LEFT(TEXT(Data7[[#This Row],[Date:]],"mmddyyyy"),2)</f>
        <v>04</v>
      </c>
      <c r="Y464" s="6">
        <f>DATE(Data7[[#This Row],[Year]],Data7[[#This Row],[Month]],Data7[[#This Row],[Day]])</f>
        <v>45383</v>
      </c>
    </row>
    <row r="465" spans="1:25">
      <c r="A465" s="5">
        <v>45383.585470486112</v>
      </c>
      <c r="B465" s="7" t="s">
        <v>35</v>
      </c>
      <c r="C465" s="6" t="s">
        <v>413</v>
      </c>
      <c r="D465" s="7" t="s">
        <v>420</v>
      </c>
      <c r="E465" s="8">
        <v>3</v>
      </c>
      <c r="F465" s="7" t="s">
        <v>68</v>
      </c>
      <c r="G465" s="7" t="s">
        <v>68</v>
      </c>
      <c r="H465" s="7" t="s">
        <v>202</v>
      </c>
      <c r="I465" s="7" t="s">
        <v>44</v>
      </c>
      <c r="J465" s="19" t="str">
        <f>IFERROR(INDEX('Employee Info'!$C$3:$E$200,MATCH(Data7[[#This Row],[Name:]],'Employee Info'!$B$3:$B$200,0),MATCH(Data7[[#This Row],[Hours Type:]],'Employee Info'!$C$2:$E$2,0)),"")</f>
        <v/>
      </c>
      <c r="K465" s="19" t="str">
        <f>IFERROR(INDEX('Employee Info'!$C$3:$J$200,MATCH(Data7[[#This Row],[Name:]],'Employee Info'!$B$3:$B$200,0),MATCH(Data7[[#Headers],[Truck]],'Employee Info'!$C$2:$J$2,0)),"")</f>
        <v/>
      </c>
      <c r="L465" s="19" t="str">
        <f>IFERROR(INDEX('Employee Info'!$C$3:$J$200,MATCH(Data7[[#This Row],[Name:]],'Employee Info'!$B$3:$B$200,0),MATCH(Data7[[#Headers],[Phone]],'Employee Info'!$C$2:$J$2,0)),"")</f>
        <v/>
      </c>
      <c r="M465" s="19" t="str">
        <f>IFERROR(INDEX('Employee Info'!$C$3:$J$200,MATCH(Data7[[#This Row],[Name:]],'Employee Info'!$B$3:$B$200,0),MATCH(Data7[[#Headers],[Tech]],'Employee Info'!$C$2:$J$2,0)),"")</f>
        <v/>
      </c>
      <c r="N465" s="19" t="str">
        <f>IFERROR(INDEX('Employee Info'!$C$3:$J$200,MATCH(Data7[[#This Row],[Name:]],'Employee Info'!$B$3:$B$200,0),MATCH(Data7[[#Headers],[Other]],'Employee Info'!$C$2:$J$2,0)),"")</f>
        <v/>
      </c>
      <c r="O465" s="19">
        <f>IFERROR((Data7[[#This Row],[Hours:]]*SUM(Data7[[#This Row],[Rate]:[Other]])),"")</f>
        <v>0</v>
      </c>
      <c r="P465" s="7" t="str">
        <f>IF(Data7[[#This Row],[WO'#:]]="","Riley #","WO#")</f>
        <v>Riley #</v>
      </c>
      <c r="Q465" s="7">
        <f>IFERROR(WEEKNUM(Data7[[#This Row],[Date:]]),"")</f>
        <v>14</v>
      </c>
      <c r="R465" s="6">
        <f t="shared" si="21"/>
        <v>45382</v>
      </c>
      <c r="S465" s="6">
        <f>Data7[[#This Row],[Week Start]]+7</f>
        <v>45389</v>
      </c>
      <c r="T465" s="7" t="str">
        <f t="shared" si="22"/>
        <v>3/31/2024 - 4/7/2024</v>
      </c>
      <c r="U465" s="7" t="str">
        <f t="shared" si="23"/>
        <v>Time Card</v>
      </c>
      <c r="V465" s="8" t="str">
        <f>RIGHT(TEXT(Data7[[#This Row],[Date:]],"mmddyyyy"),4)</f>
        <v>2024</v>
      </c>
      <c r="W465" s="8" t="str">
        <f>MID(TEXT(Data7[[#This Row],[Date:]],"mmddyyyy"),3,2)</f>
        <v>01</v>
      </c>
      <c r="X465" s="8" t="str">
        <f>LEFT(TEXT(Data7[[#This Row],[Date:]],"mmddyyyy"),2)</f>
        <v>04</v>
      </c>
      <c r="Y465" s="6">
        <f>DATE(Data7[[#This Row],[Year]],Data7[[#This Row],[Month]],Data7[[#This Row],[Day]])</f>
        <v>45383</v>
      </c>
    </row>
    <row r="466" spans="1:25">
      <c r="A466" s="5">
        <v>45383.581496527775</v>
      </c>
      <c r="B466" s="7" t="s">
        <v>65</v>
      </c>
      <c r="C466" s="6" t="s">
        <v>413</v>
      </c>
      <c r="D466" s="7" t="s">
        <v>376</v>
      </c>
      <c r="E466" s="8">
        <v>8</v>
      </c>
      <c r="F466" s="7" t="s">
        <v>68</v>
      </c>
      <c r="G466" s="7" t="s">
        <v>68</v>
      </c>
      <c r="H466" s="7" t="s">
        <v>92</v>
      </c>
      <c r="I466" s="7" t="s">
        <v>44</v>
      </c>
      <c r="J466" s="19" t="str">
        <f>IFERROR(INDEX('Employee Info'!$C$3:$E$200,MATCH(Data7[[#This Row],[Name:]],'Employee Info'!$B$3:$B$200,0),MATCH(Data7[[#This Row],[Hours Type:]],'Employee Info'!$C$2:$E$2,0)),"")</f>
        <v/>
      </c>
      <c r="K466" s="19" t="str">
        <f>IFERROR(INDEX('Employee Info'!$C$3:$J$200,MATCH(Data7[[#This Row],[Name:]],'Employee Info'!$B$3:$B$200,0),MATCH(Data7[[#Headers],[Truck]],'Employee Info'!$C$2:$J$2,0)),"")</f>
        <v/>
      </c>
      <c r="L466" s="19" t="str">
        <f>IFERROR(INDEX('Employee Info'!$C$3:$J$200,MATCH(Data7[[#This Row],[Name:]],'Employee Info'!$B$3:$B$200,0),MATCH(Data7[[#Headers],[Phone]],'Employee Info'!$C$2:$J$2,0)),"")</f>
        <v/>
      </c>
      <c r="M466" s="19" t="str">
        <f>IFERROR(INDEX('Employee Info'!$C$3:$J$200,MATCH(Data7[[#This Row],[Name:]],'Employee Info'!$B$3:$B$200,0),MATCH(Data7[[#Headers],[Tech]],'Employee Info'!$C$2:$J$2,0)),"")</f>
        <v/>
      </c>
      <c r="N466" s="19" t="str">
        <f>IFERROR(INDEX('Employee Info'!$C$3:$J$200,MATCH(Data7[[#This Row],[Name:]],'Employee Info'!$B$3:$B$200,0),MATCH(Data7[[#Headers],[Other]],'Employee Info'!$C$2:$J$2,0)),"")</f>
        <v/>
      </c>
      <c r="O466" s="19">
        <f>IFERROR((Data7[[#This Row],[Hours:]]*SUM(Data7[[#This Row],[Rate]:[Other]])),"")</f>
        <v>0</v>
      </c>
      <c r="P466" s="7" t="str">
        <f>IF(Data7[[#This Row],[WO'#:]]="","Riley #","WO#")</f>
        <v>Riley #</v>
      </c>
      <c r="Q466" s="7">
        <f>IFERROR(WEEKNUM(Data7[[#This Row],[Date:]]),"")</f>
        <v>14</v>
      </c>
      <c r="R466" s="6">
        <f t="shared" si="21"/>
        <v>45382</v>
      </c>
      <c r="S466" s="6">
        <f>Data7[[#This Row],[Week Start]]+7</f>
        <v>45389</v>
      </c>
      <c r="T466" s="7" t="str">
        <f t="shared" si="22"/>
        <v>3/31/2024 - 4/7/2024</v>
      </c>
      <c r="U466" s="7" t="str">
        <f t="shared" si="23"/>
        <v>Time Card</v>
      </c>
      <c r="V466" s="8" t="str">
        <f>RIGHT(TEXT(Data7[[#This Row],[Date:]],"mmddyyyy"),4)</f>
        <v>2024</v>
      </c>
      <c r="W466" s="8" t="str">
        <f>MID(TEXT(Data7[[#This Row],[Date:]],"mmddyyyy"),3,2)</f>
        <v>01</v>
      </c>
      <c r="X466" s="8" t="str">
        <f>LEFT(TEXT(Data7[[#This Row],[Date:]],"mmddyyyy"),2)</f>
        <v>04</v>
      </c>
      <c r="Y466" s="6">
        <f>DATE(Data7[[#This Row],[Year]],Data7[[#This Row],[Month]],Data7[[#This Row],[Day]])</f>
        <v>45383</v>
      </c>
    </row>
    <row r="467" spans="1:25">
      <c r="A467" s="5">
        <v>45383.583676041664</v>
      </c>
      <c r="B467" s="7" t="s">
        <v>35</v>
      </c>
      <c r="C467" s="6" t="s">
        <v>413</v>
      </c>
      <c r="D467" s="7" t="s">
        <v>418</v>
      </c>
      <c r="E467" s="8">
        <v>1</v>
      </c>
      <c r="F467" s="7" t="s">
        <v>68</v>
      </c>
      <c r="G467" s="7" t="s">
        <v>68</v>
      </c>
      <c r="H467" s="7" t="s">
        <v>92</v>
      </c>
      <c r="I467" s="7" t="s">
        <v>44</v>
      </c>
      <c r="J467" s="19" t="str">
        <f>IFERROR(INDEX('Employee Info'!$C$3:$E$200,MATCH(Data7[[#This Row],[Name:]],'Employee Info'!$B$3:$B$200,0),MATCH(Data7[[#This Row],[Hours Type:]],'Employee Info'!$C$2:$E$2,0)),"")</f>
        <v/>
      </c>
      <c r="K467" s="19" t="str">
        <f>IFERROR(INDEX('Employee Info'!$C$3:$J$200,MATCH(Data7[[#This Row],[Name:]],'Employee Info'!$B$3:$B$200,0),MATCH(Data7[[#Headers],[Truck]],'Employee Info'!$C$2:$J$2,0)),"")</f>
        <v/>
      </c>
      <c r="L467" s="19" t="str">
        <f>IFERROR(INDEX('Employee Info'!$C$3:$J$200,MATCH(Data7[[#This Row],[Name:]],'Employee Info'!$B$3:$B$200,0),MATCH(Data7[[#Headers],[Phone]],'Employee Info'!$C$2:$J$2,0)),"")</f>
        <v/>
      </c>
      <c r="M467" s="19" t="str">
        <f>IFERROR(INDEX('Employee Info'!$C$3:$J$200,MATCH(Data7[[#This Row],[Name:]],'Employee Info'!$B$3:$B$200,0),MATCH(Data7[[#Headers],[Tech]],'Employee Info'!$C$2:$J$2,0)),"")</f>
        <v/>
      </c>
      <c r="N467" s="19" t="str">
        <f>IFERROR(INDEX('Employee Info'!$C$3:$J$200,MATCH(Data7[[#This Row],[Name:]],'Employee Info'!$B$3:$B$200,0),MATCH(Data7[[#Headers],[Other]],'Employee Info'!$C$2:$J$2,0)),"")</f>
        <v/>
      </c>
      <c r="O467" s="19">
        <f>IFERROR((Data7[[#This Row],[Hours:]]*SUM(Data7[[#This Row],[Rate]:[Other]])),"")</f>
        <v>0</v>
      </c>
      <c r="P467" s="7" t="str">
        <f>IF(Data7[[#This Row],[WO'#:]]="","Riley #","WO#")</f>
        <v>Riley #</v>
      </c>
      <c r="Q467" s="7">
        <f>IFERROR(WEEKNUM(Data7[[#This Row],[Date:]]),"")</f>
        <v>14</v>
      </c>
      <c r="R467" s="6">
        <f t="shared" si="21"/>
        <v>45382</v>
      </c>
      <c r="S467" s="6">
        <f>Data7[[#This Row],[Week Start]]+7</f>
        <v>45389</v>
      </c>
      <c r="T467" s="7" t="str">
        <f t="shared" si="22"/>
        <v>3/31/2024 - 4/7/2024</v>
      </c>
      <c r="U467" s="7" t="str">
        <f t="shared" si="23"/>
        <v>Time Card</v>
      </c>
      <c r="V467" s="8" t="str">
        <f>RIGHT(TEXT(Data7[[#This Row],[Date:]],"mmddyyyy"),4)</f>
        <v>2024</v>
      </c>
      <c r="W467" s="8" t="str">
        <f>MID(TEXT(Data7[[#This Row],[Date:]],"mmddyyyy"),3,2)</f>
        <v>01</v>
      </c>
      <c r="X467" s="8" t="str">
        <f>LEFT(TEXT(Data7[[#This Row],[Date:]],"mmddyyyy"),2)</f>
        <v>04</v>
      </c>
      <c r="Y467" s="6">
        <f>DATE(Data7[[#This Row],[Year]],Data7[[#This Row],[Month]],Data7[[#This Row],[Day]])</f>
        <v>45383</v>
      </c>
    </row>
    <row r="468" spans="1:25">
      <c r="A468" s="5">
        <v>45387.511910879628</v>
      </c>
      <c r="B468" s="7" t="s">
        <v>66</v>
      </c>
      <c r="C468" s="6" t="s">
        <v>413</v>
      </c>
      <c r="D468" s="7" t="s">
        <v>376</v>
      </c>
      <c r="E468" s="8">
        <v>1</v>
      </c>
      <c r="F468" s="7" t="s">
        <v>68</v>
      </c>
      <c r="G468" s="7" t="s">
        <v>68</v>
      </c>
      <c r="H468" s="7" t="s">
        <v>92</v>
      </c>
      <c r="I468" s="7" t="s">
        <v>44</v>
      </c>
      <c r="J468" s="19" t="str">
        <f>IFERROR(INDEX('Employee Info'!$C$3:$E$200,MATCH(Data7[[#This Row],[Name:]],'Employee Info'!$B$3:$B$200,0),MATCH(Data7[[#This Row],[Hours Type:]],'Employee Info'!$C$2:$E$2,0)),"")</f>
        <v/>
      </c>
      <c r="K468" s="19" t="str">
        <f>IFERROR(INDEX('Employee Info'!$C$3:$J$200,MATCH(Data7[[#This Row],[Name:]],'Employee Info'!$B$3:$B$200,0),MATCH(Data7[[#Headers],[Truck]],'Employee Info'!$C$2:$J$2,0)),"")</f>
        <v/>
      </c>
      <c r="L468" s="19" t="str">
        <f>IFERROR(INDEX('Employee Info'!$C$3:$J$200,MATCH(Data7[[#This Row],[Name:]],'Employee Info'!$B$3:$B$200,0),MATCH(Data7[[#Headers],[Phone]],'Employee Info'!$C$2:$J$2,0)),"")</f>
        <v/>
      </c>
      <c r="M468" s="19" t="str">
        <f>IFERROR(INDEX('Employee Info'!$C$3:$J$200,MATCH(Data7[[#This Row],[Name:]],'Employee Info'!$B$3:$B$200,0),MATCH(Data7[[#Headers],[Tech]],'Employee Info'!$C$2:$J$2,0)),"")</f>
        <v/>
      </c>
      <c r="N468" s="19" t="str">
        <f>IFERROR(INDEX('Employee Info'!$C$3:$J$200,MATCH(Data7[[#This Row],[Name:]],'Employee Info'!$B$3:$B$200,0),MATCH(Data7[[#Headers],[Other]],'Employee Info'!$C$2:$J$2,0)),"")</f>
        <v/>
      </c>
      <c r="O468" s="19">
        <f>IFERROR((Data7[[#This Row],[Hours:]]*SUM(Data7[[#This Row],[Rate]:[Other]])),"")</f>
        <v>0</v>
      </c>
      <c r="P468" s="7" t="str">
        <f>IF(Data7[[#This Row],[WO'#:]]="","Riley #","WO#")</f>
        <v>Riley #</v>
      </c>
      <c r="Q468" s="7">
        <f>IFERROR(WEEKNUM(Data7[[#This Row],[Date:]]),"")</f>
        <v>14</v>
      </c>
      <c r="R468" s="6">
        <f t="shared" si="21"/>
        <v>45382</v>
      </c>
      <c r="S468" s="6">
        <f>Data7[[#This Row],[Week Start]]+7</f>
        <v>45389</v>
      </c>
      <c r="T468" s="7" t="str">
        <f t="shared" si="22"/>
        <v>3/31/2024 - 4/7/2024</v>
      </c>
      <c r="U468" s="7" t="str">
        <f t="shared" si="23"/>
        <v>Time Card</v>
      </c>
      <c r="V468" s="8" t="str">
        <f>RIGHT(TEXT(Data7[[#This Row],[Date:]],"mmddyyyy"),4)</f>
        <v>2024</v>
      </c>
      <c r="W468" s="8" t="str">
        <f>MID(TEXT(Data7[[#This Row],[Date:]],"mmddyyyy"),3,2)</f>
        <v>01</v>
      </c>
      <c r="X468" s="8" t="str">
        <f>LEFT(TEXT(Data7[[#This Row],[Date:]],"mmddyyyy"),2)</f>
        <v>04</v>
      </c>
      <c r="Y468" s="6">
        <f>DATE(Data7[[#This Row],[Year]],Data7[[#This Row],[Month]],Data7[[#This Row],[Day]])</f>
        <v>45383</v>
      </c>
    </row>
    <row r="469" spans="1:25">
      <c r="A469" s="5">
        <v>45383.584466203705</v>
      </c>
      <c r="B469" s="7" t="s">
        <v>35</v>
      </c>
      <c r="C469" s="6" t="s">
        <v>413</v>
      </c>
      <c r="D469" s="7" t="s">
        <v>419</v>
      </c>
      <c r="E469" s="8">
        <v>1</v>
      </c>
      <c r="F469" s="7" t="s">
        <v>68</v>
      </c>
      <c r="G469" s="7" t="s">
        <v>68</v>
      </c>
      <c r="H469" s="7" t="s">
        <v>57</v>
      </c>
      <c r="I469" s="7" t="s">
        <v>44</v>
      </c>
      <c r="J469" s="19" t="str">
        <f>IFERROR(INDEX('Employee Info'!$C$3:$E$200,MATCH(Data7[[#This Row],[Name:]],'Employee Info'!$B$3:$B$200,0),MATCH(Data7[[#This Row],[Hours Type:]],'Employee Info'!$C$2:$E$2,0)),"")</f>
        <v/>
      </c>
      <c r="K469" s="19" t="str">
        <f>IFERROR(INDEX('Employee Info'!$C$3:$J$200,MATCH(Data7[[#This Row],[Name:]],'Employee Info'!$B$3:$B$200,0),MATCH(Data7[[#Headers],[Truck]],'Employee Info'!$C$2:$J$2,0)),"")</f>
        <v/>
      </c>
      <c r="L469" s="19" t="str">
        <f>IFERROR(INDEX('Employee Info'!$C$3:$J$200,MATCH(Data7[[#This Row],[Name:]],'Employee Info'!$B$3:$B$200,0),MATCH(Data7[[#Headers],[Phone]],'Employee Info'!$C$2:$J$2,0)),"")</f>
        <v/>
      </c>
      <c r="M469" s="19" t="str">
        <f>IFERROR(INDEX('Employee Info'!$C$3:$J$200,MATCH(Data7[[#This Row],[Name:]],'Employee Info'!$B$3:$B$200,0),MATCH(Data7[[#Headers],[Tech]],'Employee Info'!$C$2:$J$2,0)),"")</f>
        <v/>
      </c>
      <c r="N469" s="19" t="str">
        <f>IFERROR(INDEX('Employee Info'!$C$3:$J$200,MATCH(Data7[[#This Row],[Name:]],'Employee Info'!$B$3:$B$200,0),MATCH(Data7[[#Headers],[Other]],'Employee Info'!$C$2:$J$2,0)),"")</f>
        <v/>
      </c>
      <c r="O469" s="19">
        <f>IFERROR((Data7[[#This Row],[Hours:]]*SUM(Data7[[#This Row],[Rate]:[Other]])),"")</f>
        <v>0</v>
      </c>
      <c r="P469" s="7" t="str">
        <f>IF(Data7[[#This Row],[WO'#:]]="","Riley #","WO#")</f>
        <v>Riley #</v>
      </c>
      <c r="Q469" s="7">
        <f>IFERROR(WEEKNUM(Data7[[#This Row],[Date:]]),"")</f>
        <v>14</v>
      </c>
      <c r="R469" s="6">
        <f t="shared" si="21"/>
        <v>45382</v>
      </c>
      <c r="S469" s="6">
        <f>Data7[[#This Row],[Week Start]]+7</f>
        <v>45389</v>
      </c>
      <c r="T469" s="7" t="str">
        <f t="shared" si="22"/>
        <v>3/31/2024 - 4/7/2024</v>
      </c>
      <c r="U469" s="7" t="str">
        <f t="shared" si="23"/>
        <v>Time Card</v>
      </c>
      <c r="V469" s="8" t="str">
        <f>RIGHT(TEXT(Data7[[#This Row],[Date:]],"mmddyyyy"),4)</f>
        <v>2024</v>
      </c>
      <c r="W469" s="8" t="str">
        <f>MID(TEXT(Data7[[#This Row],[Date:]],"mmddyyyy"),3,2)</f>
        <v>01</v>
      </c>
      <c r="X469" s="8" t="str">
        <f>LEFT(TEXT(Data7[[#This Row],[Date:]],"mmddyyyy"),2)</f>
        <v>04</v>
      </c>
      <c r="Y469" s="6">
        <f>DATE(Data7[[#This Row],[Year]],Data7[[#This Row],[Month]],Data7[[#This Row],[Day]])</f>
        <v>45383</v>
      </c>
    </row>
    <row r="470" spans="1:25">
      <c r="A470" s="5">
        <v>45384.55088703704</v>
      </c>
      <c r="B470" s="7" t="s">
        <v>35</v>
      </c>
      <c r="C470" s="6" t="s">
        <v>469</v>
      </c>
      <c r="D470" s="7" t="s">
        <v>150</v>
      </c>
      <c r="E470" s="8">
        <v>0.5</v>
      </c>
      <c r="F470" s="7">
        <v>6984733</v>
      </c>
      <c r="G470" s="7" t="s">
        <v>68</v>
      </c>
      <c r="H470" s="7" t="s">
        <v>69</v>
      </c>
      <c r="I470" s="7" t="s">
        <v>44</v>
      </c>
      <c r="J470" s="19" t="str">
        <f>IFERROR(INDEX('Employee Info'!$C$3:$E$200,MATCH(Data7[[#This Row],[Name:]],'Employee Info'!$B$3:$B$200,0),MATCH(Data7[[#This Row],[Hours Type:]],'Employee Info'!$C$2:$E$2,0)),"")</f>
        <v/>
      </c>
      <c r="K470" s="19" t="str">
        <f>IFERROR(INDEX('Employee Info'!$C$3:$J$200,MATCH(Data7[[#This Row],[Name:]],'Employee Info'!$B$3:$B$200,0),MATCH(Data7[[#Headers],[Truck]],'Employee Info'!$C$2:$J$2,0)),"")</f>
        <v/>
      </c>
      <c r="L470" s="19" t="str">
        <f>IFERROR(INDEX('Employee Info'!$C$3:$J$200,MATCH(Data7[[#This Row],[Name:]],'Employee Info'!$B$3:$B$200,0),MATCH(Data7[[#Headers],[Phone]],'Employee Info'!$C$2:$J$2,0)),"")</f>
        <v/>
      </c>
      <c r="M470" s="19" t="str">
        <f>IFERROR(INDEX('Employee Info'!$C$3:$J$200,MATCH(Data7[[#This Row],[Name:]],'Employee Info'!$B$3:$B$200,0),MATCH(Data7[[#Headers],[Tech]],'Employee Info'!$C$2:$J$2,0)),"")</f>
        <v/>
      </c>
      <c r="N470" s="19" t="str">
        <f>IFERROR(INDEX('Employee Info'!$C$3:$J$200,MATCH(Data7[[#This Row],[Name:]],'Employee Info'!$B$3:$B$200,0),MATCH(Data7[[#Headers],[Other]],'Employee Info'!$C$2:$J$2,0)),"")</f>
        <v/>
      </c>
      <c r="O470" s="19">
        <f>IFERROR((Data7[[#This Row],[Hours:]]*SUM(Data7[[#This Row],[Rate]:[Other]])),"")</f>
        <v>0</v>
      </c>
      <c r="P470" s="7" t="str">
        <f>IF(Data7[[#This Row],[WO'#:]]="","Riley #","WO#")</f>
        <v>WO#</v>
      </c>
      <c r="Q470" s="7">
        <f>IFERROR(WEEKNUM(Data7[[#This Row],[Date:]]),"")</f>
        <v>14</v>
      </c>
      <c r="R470" s="6">
        <f t="shared" si="21"/>
        <v>45382</v>
      </c>
      <c r="S470" s="6">
        <f>Data7[[#This Row],[Week Start]]+7</f>
        <v>45389</v>
      </c>
      <c r="T470" s="7" t="str">
        <f t="shared" si="22"/>
        <v>3/31/2024 - 4/7/2024</v>
      </c>
      <c r="U470" s="7" t="str">
        <f t="shared" si="23"/>
        <v>Time Card</v>
      </c>
      <c r="V470" s="8" t="str">
        <f>RIGHT(TEXT(Data7[[#This Row],[Date:]],"mmddyyyy"),4)</f>
        <v>2024</v>
      </c>
      <c r="W470" s="8" t="str">
        <f>MID(TEXT(Data7[[#This Row],[Date:]],"mmddyyyy"),3,2)</f>
        <v>02</v>
      </c>
      <c r="X470" s="8" t="str">
        <f>LEFT(TEXT(Data7[[#This Row],[Date:]],"mmddyyyy"),2)</f>
        <v>04</v>
      </c>
      <c r="Y470" s="6">
        <f>DATE(Data7[[#This Row],[Year]],Data7[[#This Row],[Month]],Data7[[#This Row],[Day]])</f>
        <v>45384</v>
      </c>
    </row>
    <row r="471" spans="1:25">
      <c r="A471" s="5">
        <v>45384.579950115738</v>
      </c>
      <c r="B471" s="7" t="s">
        <v>31</v>
      </c>
      <c r="C471" s="6" t="s">
        <v>469</v>
      </c>
      <c r="D471" s="7" t="s">
        <v>340</v>
      </c>
      <c r="E471" s="8">
        <v>8</v>
      </c>
      <c r="F471" s="7">
        <v>6984733</v>
      </c>
      <c r="G471" s="7" t="s">
        <v>68</v>
      </c>
      <c r="H471" s="7" t="s">
        <v>69</v>
      </c>
      <c r="I471" s="7" t="s">
        <v>44</v>
      </c>
      <c r="J471" s="19" t="str">
        <f>IFERROR(INDEX('Employee Info'!$C$3:$E$200,MATCH(Data7[[#This Row],[Name:]],'Employee Info'!$B$3:$B$200,0),MATCH(Data7[[#This Row],[Hours Type:]],'Employee Info'!$C$2:$E$2,0)),"")</f>
        <v/>
      </c>
      <c r="K471" s="19" t="str">
        <f>IFERROR(INDEX('Employee Info'!$C$3:$J$200,MATCH(Data7[[#This Row],[Name:]],'Employee Info'!$B$3:$B$200,0),MATCH(Data7[[#Headers],[Truck]],'Employee Info'!$C$2:$J$2,0)),"")</f>
        <v/>
      </c>
      <c r="L471" s="19" t="str">
        <f>IFERROR(INDEX('Employee Info'!$C$3:$J$200,MATCH(Data7[[#This Row],[Name:]],'Employee Info'!$B$3:$B$200,0),MATCH(Data7[[#Headers],[Phone]],'Employee Info'!$C$2:$J$2,0)),"")</f>
        <v/>
      </c>
      <c r="M471" s="19" t="str">
        <f>IFERROR(INDEX('Employee Info'!$C$3:$J$200,MATCH(Data7[[#This Row],[Name:]],'Employee Info'!$B$3:$B$200,0),MATCH(Data7[[#Headers],[Tech]],'Employee Info'!$C$2:$J$2,0)),"")</f>
        <v/>
      </c>
      <c r="N471" s="19" t="str">
        <f>IFERROR(INDEX('Employee Info'!$C$3:$J$200,MATCH(Data7[[#This Row],[Name:]],'Employee Info'!$B$3:$B$200,0),MATCH(Data7[[#Headers],[Other]],'Employee Info'!$C$2:$J$2,0)),"")</f>
        <v/>
      </c>
      <c r="O471" s="19">
        <f>IFERROR((Data7[[#This Row],[Hours:]]*SUM(Data7[[#This Row],[Rate]:[Other]])),"")</f>
        <v>0</v>
      </c>
      <c r="P471" s="7" t="str">
        <f>IF(Data7[[#This Row],[WO'#:]]="","Riley #","WO#")</f>
        <v>WO#</v>
      </c>
      <c r="Q471" s="7">
        <f>IFERROR(WEEKNUM(Data7[[#This Row],[Date:]]),"")</f>
        <v>14</v>
      </c>
      <c r="R471" s="6">
        <f t="shared" si="21"/>
        <v>45382</v>
      </c>
      <c r="S471" s="6">
        <f>Data7[[#This Row],[Week Start]]+7</f>
        <v>45389</v>
      </c>
      <c r="T471" s="7" t="str">
        <f t="shared" si="22"/>
        <v>3/31/2024 - 4/7/2024</v>
      </c>
      <c r="U471" s="7" t="str">
        <f t="shared" si="23"/>
        <v>Time Card</v>
      </c>
      <c r="V471" s="8" t="str">
        <f>RIGHT(TEXT(Data7[[#This Row],[Date:]],"mmddyyyy"),4)</f>
        <v>2024</v>
      </c>
      <c r="W471" s="8" t="str">
        <f>MID(TEXT(Data7[[#This Row],[Date:]],"mmddyyyy"),3,2)</f>
        <v>02</v>
      </c>
      <c r="X471" s="8" t="str">
        <f>LEFT(TEXT(Data7[[#This Row],[Date:]],"mmddyyyy"),2)</f>
        <v>04</v>
      </c>
      <c r="Y471" s="6">
        <f>DATE(Data7[[#This Row],[Year]],Data7[[#This Row],[Month]],Data7[[#This Row],[Day]])</f>
        <v>45384</v>
      </c>
    </row>
    <row r="472" spans="1:25">
      <c r="A472" s="5">
        <v>45387.518027893515</v>
      </c>
      <c r="B472" s="7" t="s">
        <v>66</v>
      </c>
      <c r="C472" s="6" t="s">
        <v>469</v>
      </c>
      <c r="D472" s="7" t="s">
        <v>122</v>
      </c>
      <c r="E472" s="8">
        <v>1</v>
      </c>
      <c r="F472" s="7">
        <v>6984733</v>
      </c>
      <c r="G472" s="7" t="s">
        <v>68</v>
      </c>
      <c r="H472" s="7" t="s">
        <v>69</v>
      </c>
      <c r="I472" s="7" t="s">
        <v>44</v>
      </c>
      <c r="J472" s="19" t="str">
        <f>IFERROR(INDEX('Employee Info'!$C$3:$E$200,MATCH(Data7[[#This Row],[Name:]],'Employee Info'!$B$3:$B$200,0),MATCH(Data7[[#This Row],[Hours Type:]],'Employee Info'!$C$2:$E$2,0)),"")</f>
        <v/>
      </c>
      <c r="K472" s="19" t="str">
        <f>IFERROR(INDEX('Employee Info'!$C$3:$J$200,MATCH(Data7[[#This Row],[Name:]],'Employee Info'!$B$3:$B$200,0),MATCH(Data7[[#Headers],[Truck]],'Employee Info'!$C$2:$J$2,0)),"")</f>
        <v/>
      </c>
      <c r="L472" s="19" t="str">
        <f>IFERROR(INDEX('Employee Info'!$C$3:$J$200,MATCH(Data7[[#This Row],[Name:]],'Employee Info'!$B$3:$B$200,0),MATCH(Data7[[#Headers],[Phone]],'Employee Info'!$C$2:$J$2,0)),"")</f>
        <v/>
      </c>
      <c r="M472" s="19" t="str">
        <f>IFERROR(INDEX('Employee Info'!$C$3:$J$200,MATCH(Data7[[#This Row],[Name:]],'Employee Info'!$B$3:$B$200,0),MATCH(Data7[[#Headers],[Tech]],'Employee Info'!$C$2:$J$2,0)),"")</f>
        <v/>
      </c>
      <c r="N472" s="19" t="str">
        <f>IFERROR(INDEX('Employee Info'!$C$3:$J$200,MATCH(Data7[[#This Row],[Name:]],'Employee Info'!$B$3:$B$200,0),MATCH(Data7[[#Headers],[Other]],'Employee Info'!$C$2:$J$2,0)),"")</f>
        <v/>
      </c>
      <c r="O472" s="19">
        <f>IFERROR((Data7[[#This Row],[Hours:]]*SUM(Data7[[#This Row],[Rate]:[Other]])),"")</f>
        <v>0</v>
      </c>
      <c r="P472" s="7" t="str">
        <f>IF(Data7[[#This Row],[WO'#:]]="","Riley #","WO#")</f>
        <v>WO#</v>
      </c>
      <c r="Q472" s="7">
        <f>IFERROR(WEEKNUM(Data7[[#This Row],[Date:]]),"")</f>
        <v>14</v>
      </c>
      <c r="R472" s="6">
        <f t="shared" si="21"/>
        <v>45382</v>
      </c>
      <c r="S472" s="6">
        <f>Data7[[#This Row],[Week Start]]+7</f>
        <v>45389</v>
      </c>
      <c r="T472" s="7" t="str">
        <f t="shared" si="22"/>
        <v>3/31/2024 - 4/7/2024</v>
      </c>
      <c r="U472" s="7" t="str">
        <f t="shared" si="23"/>
        <v>Time Card</v>
      </c>
      <c r="V472" s="8" t="str">
        <f>RIGHT(TEXT(Data7[[#This Row],[Date:]],"mmddyyyy"),4)</f>
        <v>2024</v>
      </c>
      <c r="W472" s="8" t="str">
        <f>MID(TEXT(Data7[[#This Row],[Date:]],"mmddyyyy"),3,2)</f>
        <v>02</v>
      </c>
      <c r="X472" s="8" t="str">
        <f>LEFT(TEXT(Data7[[#This Row],[Date:]],"mmddyyyy"),2)</f>
        <v>04</v>
      </c>
      <c r="Y472" s="6">
        <f>DATE(Data7[[#This Row],[Year]],Data7[[#This Row],[Month]],Data7[[#This Row],[Day]])</f>
        <v>45384</v>
      </c>
    </row>
    <row r="473" spans="1:25">
      <c r="A473" s="5">
        <v>45387.518718981482</v>
      </c>
      <c r="B473" s="7" t="s">
        <v>66</v>
      </c>
      <c r="C473" s="6" t="s">
        <v>469</v>
      </c>
      <c r="D473" s="7" t="s">
        <v>470</v>
      </c>
      <c r="E473" s="8">
        <v>1</v>
      </c>
      <c r="F473" s="7">
        <v>6984733</v>
      </c>
      <c r="G473" s="7" t="s">
        <v>68</v>
      </c>
      <c r="H473" s="7" t="s">
        <v>69</v>
      </c>
      <c r="I473" s="7" t="s">
        <v>45</v>
      </c>
      <c r="J473" s="19" t="str">
        <f>IFERROR(INDEX('Employee Info'!$C$3:$E$200,MATCH(Data7[[#This Row],[Name:]],'Employee Info'!$B$3:$B$200,0),MATCH(Data7[[#This Row],[Hours Type:]],'Employee Info'!$C$2:$E$2,0)),"")</f>
        <v/>
      </c>
      <c r="K473" s="19" t="str">
        <f>IFERROR(INDEX('Employee Info'!$C$3:$J$200,MATCH(Data7[[#This Row],[Name:]],'Employee Info'!$B$3:$B$200,0),MATCH(Data7[[#Headers],[Truck]],'Employee Info'!$C$2:$J$2,0)),"")</f>
        <v/>
      </c>
      <c r="L473" s="19" t="str">
        <f>IFERROR(INDEX('Employee Info'!$C$3:$J$200,MATCH(Data7[[#This Row],[Name:]],'Employee Info'!$B$3:$B$200,0),MATCH(Data7[[#Headers],[Phone]],'Employee Info'!$C$2:$J$2,0)),"")</f>
        <v/>
      </c>
      <c r="M473" s="19" t="str">
        <f>IFERROR(INDEX('Employee Info'!$C$3:$J$200,MATCH(Data7[[#This Row],[Name:]],'Employee Info'!$B$3:$B$200,0),MATCH(Data7[[#Headers],[Tech]],'Employee Info'!$C$2:$J$2,0)),"")</f>
        <v/>
      </c>
      <c r="N473" s="19" t="str">
        <f>IFERROR(INDEX('Employee Info'!$C$3:$J$200,MATCH(Data7[[#This Row],[Name:]],'Employee Info'!$B$3:$B$200,0),MATCH(Data7[[#Headers],[Other]],'Employee Info'!$C$2:$J$2,0)),"")</f>
        <v/>
      </c>
      <c r="O473" s="19">
        <f>IFERROR((Data7[[#This Row],[Hours:]]*SUM(Data7[[#This Row],[Rate]:[Other]])),"")</f>
        <v>0</v>
      </c>
      <c r="P473" s="7" t="str">
        <f>IF(Data7[[#This Row],[WO'#:]]="","Riley #","WO#")</f>
        <v>WO#</v>
      </c>
      <c r="Q473" s="7">
        <f>IFERROR(WEEKNUM(Data7[[#This Row],[Date:]]),"")</f>
        <v>14</v>
      </c>
      <c r="R473" s="6">
        <f t="shared" si="21"/>
        <v>45382</v>
      </c>
      <c r="S473" s="6">
        <f>Data7[[#This Row],[Week Start]]+7</f>
        <v>45389</v>
      </c>
      <c r="T473" s="7" t="str">
        <f t="shared" si="22"/>
        <v>3/31/2024 - 4/7/2024</v>
      </c>
      <c r="U473" s="7" t="str">
        <f t="shared" si="23"/>
        <v>Time Card</v>
      </c>
      <c r="V473" s="8" t="str">
        <f>RIGHT(TEXT(Data7[[#This Row],[Date:]],"mmddyyyy"),4)</f>
        <v>2024</v>
      </c>
      <c r="W473" s="8" t="str">
        <f>MID(TEXT(Data7[[#This Row],[Date:]],"mmddyyyy"),3,2)</f>
        <v>02</v>
      </c>
      <c r="X473" s="8" t="str">
        <f>LEFT(TEXT(Data7[[#This Row],[Date:]],"mmddyyyy"),2)</f>
        <v>04</v>
      </c>
      <c r="Y473" s="6">
        <f>DATE(Data7[[#This Row],[Year]],Data7[[#This Row],[Month]],Data7[[#This Row],[Day]])</f>
        <v>45384</v>
      </c>
    </row>
    <row r="474" spans="1:25">
      <c r="A474" s="5">
        <v>45387.533357986111</v>
      </c>
      <c r="B474" s="7" t="s">
        <v>66</v>
      </c>
      <c r="C474" s="6" t="s">
        <v>469</v>
      </c>
      <c r="D474" s="7" t="s">
        <v>471</v>
      </c>
      <c r="E474" s="8">
        <v>4</v>
      </c>
      <c r="F474" s="7">
        <v>6984733</v>
      </c>
      <c r="G474" s="7" t="s">
        <v>68</v>
      </c>
      <c r="H474" s="7" t="s">
        <v>69</v>
      </c>
      <c r="I474" s="7" t="s">
        <v>44</v>
      </c>
      <c r="J474" s="19" t="str">
        <f>IFERROR(INDEX('Employee Info'!$C$3:$E$200,MATCH(Data7[[#This Row],[Name:]],'Employee Info'!$B$3:$B$200,0),MATCH(Data7[[#This Row],[Hours Type:]],'Employee Info'!$C$2:$E$2,0)),"")</f>
        <v/>
      </c>
      <c r="K474" s="19" t="str">
        <f>IFERROR(INDEX('Employee Info'!$C$3:$J$200,MATCH(Data7[[#This Row],[Name:]],'Employee Info'!$B$3:$B$200,0),MATCH(Data7[[#Headers],[Truck]],'Employee Info'!$C$2:$J$2,0)),"")</f>
        <v/>
      </c>
      <c r="L474" s="19" t="str">
        <f>IFERROR(INDEX('Employee Info'!$C$3:$J$200,MATCH(Data7[[#This Row],[Name:]],'Employee Info'!$B$3:$B$200,0),MATCH(Data7[[#Headers],[Phone]],'Employee Info'!$C$2:$J$2,0)),"")</f>
        <v/>
      </c>
      <c r="M474" s="19" t="str">
        <f>IFERROR(INDEX('Employee Info'!$C$3:$J$200,MATCH(Data7[[#This Row],[Name:]],'Employee Info'!$B$3:$B$200,0),MATCH(Data7[[#Headers],[Tech]],'Employee Info'!$C$2:$J$2,0)),"")</f>
        <v/>
      </c>
      <c r="N474" s="19" t="str">
        <f>IFERROR(INDEX('Employee Info'!$C$3:$J$200,MATCH(Data7[[#This Row],[Name:]],'Employee Info'!$B$3:$B$200,0),MATCH(Data7[[#Headers],[Other]],'Employee Info'!$C$2:$J$2,0)),"")</f>
        <v/>
      </c>
      <c r="O474" s="19">
        <f>IFERROR((Data7[[#This Row],[Hours:]]*SUM(Data7[[#This Row],[Rate]:[Other]])),"")</f>
        <v>0</v>
      </c>
      <c r="P474" s="7" t="str">
        <f>IF(Data7[[#This Row],[WO'#:]]="","Riley #","WO#")</f>
        <v>WO#</v>
      </c>
      <c r="Q474" s="7">
        <f>IFERROR(WEEKNUM(Data7[[#This Row],[Date:]]),"")</f>
        <v>14</v>
      </c>
      <c r="R474" s="6">
        <f t="shared" si="21"/>
        <v>45382</v>
      </c>
      <c r="S474" s="6">
        <f>Data7[[#This Row],[Week Start]]+7</f>
        <v>45389</v>
      </c>
      <c r="T474" s="7" t="str">
        <f t="shared" si="22"/>
        <v>3/31/2024 - 4/7/2024</v>
      </c>
      <c r="U474" s="7" t="str">
        <f t="shared" si="23"/>
        <v>Time Card</v>
      </c>
      <c r="V474" s="8" t="str">
        <f>RIGHT(TEXT(Data7[[#This Row],[Date:]],"mmddyyyy"),4)</f>
        <v>2024</v>
      </c>
      <c r="W474" s="8" t="str">
        <f>MID(TEXT(Data7[[#This Row],[Date:]],"mmddyyyy"),3,2)</f>
        <v>02</v>
      </c>
      <c r="X474" s="8" t="str">
        <f>LEFT(TEXT(Data7[[#This Row],[Date:]],"mmddyyyy"),2)</f>
        <v>04</v>
      </c>
      <c r="Y474" s="6">
        <f>DATE(Data7[[#This Row],[Year]],Data7[[#This Row],[Month]],Data7[[#This Row],[Day]])</f>
        <v>45384</v>
      </c>
    </row>
    <row r="475" spans="1:25">
      <c r="A475" s="5">
        <v>45420.272340393516</v>
      </c>
      <c r="B475" s="7" t="s">
        <v>76</v>
      </c>
      <c r="C475" s="6" t="s">
        <v>469</v>
      </c>
      <c r="D475" s="7" t="s">
        <v>156</v>
      </c>
      <c r="E475" s="8">
        <v>2</v>
      </c>
      <c r="F475" s="7">
        <v>6984733</v>
      </c>
      <c r="G475" s="7" t="s">
        <v>68</v>
      </c>
      <c r="H475" s="7" t="s">
        <v>69</v>
      </c>
      <c r="I475" s="7" t="s">
        <v>44</v>
      </c>
      <c r="J475" s="19" t="str">
        <f>IFERROR(INDEX('Employee Info'!$C$3:$E$200,MATCH(Data7[[#This Row],[Name:]],'Employee Info'!$B$3:$B$200,0),MATCH(Data7[[#This Row],[Hours Type:]],'Employee Info'!$C$2:$E$2,0)),"")</f>
        <v/>
      </c>
      <c r="K475" s="19" t="str">
        <f>IFERROR(INDEX('Employee Info'!$C$3:$J$200,MATCH(Data7[[#This Row],[Name:]],'Employee Info'!$B$3:$B$200,0),MATCH(Data7[[#Headers],[Truck]],'Employee Info'!$C$2:$J$2,0)),"")</f>
        <v/>
      </c>
      <c r="L475" s="19" t="str">
        <f>IFERROR(INDEX('Employee Info'!$C$3:$J$200,MATCH(Data7[[#This Row],[Name:]],'Employee Info'!$B$3:$B$200,0),MATCH(Data7[[#Headers],[Phone]],'Employee Info'!$C$2:$J$2,0)),"")</f>
        <v/>
      </c>
      <c r="M475" s="19" t="str">
        <f>IFERROR(INDEX('Employee Info'!$C$3:$J$200,MATCH(Data7[[#This Row],[Name:]],'Employee Info'!$B$3:$B$200,0),MATCH(Data7[[#Headers],[Tech]],'Employee Info'!$C$2:$J$2,0)),"")</f>
        <v/>
      </c>
      <c r="N475" s="19" t="str">
        <f>IFERROR(INDEX('Employee Info'!$C$3:$J$200,MATCH(Data7[[#This Row],[Name:]],'Employee Info'!$B$3:$B$200,0),MATCH(Data7[[#Headers],[Other]],'Employee Info'!$C$2:$J$2,0)),"")</f>
        <v/>
      </c>
      <c r="O475" s="19">
        <f>IFERROR((Data7[[#This Row],[Hours:]]*SUM(Data7[[#This Row],[Rate]:[Other]])),"")</f>
        <v>0</v>
      </c>
      <c r="P475" s="7" t="str">
        <f>IF(Data7[[#This Row],[WO'#:]]="","Riley #","WO#")</f>
        <v>WO#</v>
      </c>
      <c r="Q475" s="7">
        <f>IFERROR(WEEKNUM(Data7[[#This Row],[Date:]]),"")</f>
        <v>14</v>
      </c>
      <c r="R475" s="6">
        <f t="shared" si="21"/>
        <v>45382</v>
      </c>
      <c r="S475" s="6">
        <f>Data7[[#This Row],[Week Start]]+7</f>
        <v>45389</v>
      </c>
      <c r="T475" s="7" t="str">
        <f t="shared" si="22"/>
        <v>3/31/2024 - 4/7/2024</v>
      </c>
      <c r="U475" s="7" t="str">
        <f t="shared" si="23"/>
        <v>Time Card</v>
      </c>
      <c r="V475" s="8" t="str">
        <f>RIGHT(TEXT(Data7[[#This Row],[Date:]],"mmddyyyy"),4)</f>
        <v>2024</v>
      </c>
      <c r="W475" s="8" t="str">
        <f>MID(TEXT(Data7[[#This Row],[Date:]],"mmddyyyy"),3,2)</f>
        <v>02</v>
      </c>
      <c r="X475" s="8" t="str">
        <f>LEFT(TEXT(Data7[[#This Row],[Date:]],"mmddyyyy"),2)</f>
        <v>04</v>
      </c>
      <c r="Y475" s="6">
        <f>DATE(Data7[[#This Row],[Year]],Data7[[#This Row],[Month]],Data7[[#This Row],[Day]])</f>
        <v>45384</v>
      </c>
    </row>
    <row r="476" spans="1:25">
      <c r="A476" s="5">
        <v>45384.54837916667</v>
      </c>
      <c r="B476" s="7" t="s">
        <v>35</v>
      </c>
      <c r="C476" s="6" t="s">
        <v>469</v>
      </c>
      <c r="D476" s="7" t="s">
        <v>472</v>
      </c>
      <c r="E476" s="8">
        <v>0.5</v>
      </c>
      <c r="F476" s="7">
        <v>7053183</v>
      </c>
      <c r="G476" s="7" t="s">
        <v>68</v>
      </c>
      <c r="H476" s="7" t="s">
        <v>69</v>
      </c>
      <c r="I476" s="7" t="s">
        <v>44</v>
      </c>
      <c r="J476" s="19" t="str">
        <f>IFERROR(INDEX('Employee Info'!$C$3:$E$200,MATCH(Data7[[#This Row],[Name:]],'Employee Info'!$B$3:$B$200,0),MATCH(Data7[[#This Row],[Hours Type:]],'Employee Info'!$C$2:$E$2,0)),"")</f>
        <v/>
      </c>
      <c r="K476" s="19" t="str">
        <f>IFERROR(INDEX('Employee Info'!$C$3:$J$200,MATCH(Data7[[#This Row],[Name:]],'Employee Info'!$B$3:$B$200,0),MATCH(Data7[[#Headers],[Truck]],'Employee Info'!$C$2:$J$2,0)),"")</f>
        <v/>
      </c>
      <c r="L476" s="19" t="str">
        <f>IFERROR(INDEX('Employee Info'!$C$3:$J$200,MATCH(Data7[[#This Row],[Name:]],'Employee Info'!$B$3:$B$200,0),MATCH(Data7[[#Headers],[Phone]],'Employee Info'!$C$2:$J$2,0)),"")</f>
        <v/>
      </c>
      <c r="M476" s="19" t="str">
        <f>IFERROR(INDEX('Employee Info'!$C$3:$J$200,MATCH(Data7[[#This Row],[Name:]],'Employee Info'!$B$3:$B$200,0),MATCH(Data7[[#Headers],[Tech]],'Employee Info'!$C$2:$J$2,0)),"")</f>
        <v/>
      </c>
      <c r="N476" s="19" t="str">
        <f>IFERROR(INDEX('Employee Info'!$C$3:$J$200,MATCH(Data7[[#This Row],[Name:]],'Employee Info'!$B$3:$B$200,0),MATCH(Data7[[#Headers],[Other]],'Employee Info'!$C$2:$J$2,0)),"")</f>
        <v/>
      </c>
      <c r="O476" s="19">
        <f>IFERROR((Data7[[#This Row],[Hours:]]*SUM(Data7[[#This Row],[Rate]:[Other]])),"")</f>
        <v>0</v>
      </c>
      <c r="P476" s="7" t="str">
        <f>IF(Data7[[#This Row],[WO'#:]]="","Riley #","WO#")</f>
        <v>WO#</v>
      </c>
      <c r="Q476" s="7">
        <f>IFERROR(WEEKNUM(Data7[[#This Row],[Date:]]),"")</f>
        <v>14</v>
      </c>
      <c r="R476" s="6">
        <f t="shared" si="21"/>
        <v>45382</v>
      </c>
      <c r="S476" s="6">
        <f>Data7[[#This Row],[Week Start]]+7</f>
        <v>45389</v>
      </c>
      <c r="T476" s="7" t="str">
        <f t="shared" si="22"/>
        <v>3/31/2024 - 4/7/2024</v>
      </c>
      <c r="U476" s="7" t="str">
        <f t="shared" si="23"/>
        <v>Time Card</v>
      </c>
      <c r="V476" s="8" t="str">
        <f>RIGHT(TEXT(Data7[[#This Row],[Date:]],"mmddyyyy"),4)</f>
        <v>2024</v>
      </c>
      <c r="W476" s="8" t="str">
        <f>MID(TEXT(Data7[[#This Row],[Date:]],"mmddyyyy"),3,2)</f>
        <v>02</v>
      </c>
      <c r="X476" s="8" t="str">
        <f>LEFT(TEXT(Data7[[#This Row],[Date:]],"mmddyyyy"),2)</f>
        <v>04</v>
      </c>
      <c r="Y476" s="6">
        <f>DATE(Data7[[#This Row],[Year]],Data7[[#This Row],[Month]],Data7[[#This Row],[Day]])</f>
        <v>45384</v>
      </c>
    </row>
    <row r="477" spans="1:25">
      <c r="A477" s="5">
        <v>45384.545042939812</v>
      </c>
      <c r="B477" s="7" t="s">
        <v>35</v>
      </c>
      <c r="C477" s="6" t="s">
        <v>469</v>
      </c>
      <c r="D477" s="7" t="s">
        <v>473</v>
      </c>
      <c r="E477" s="8">
        <v>3</v>
      </c>
      <c r="F477" s="7">
        <v>7066912</v>
      </c>
      <c r="G477" s="7" t="s">
        <v>68</v>
      </c>
      <c r="H477" s="7" t="s">
        <v>69</v>
      </c>
      <c r="I477" s="7" t="s">
        <v>44</v>
      </c>
      <c r="J477" s="19" t="str">
        <f>IFERROR(INDEX('Employee Info'!$C$3:$E$200,MATCH(Data7[[#This Row],[Name:]],'Employee Info'!$B$3:$B$200,0),MATCH(Data7[[#This Row],[Hours Type:]],'Employee Info'!$C$2:$E$2,0)),"")</f>
        <v/>
      </c>
      <c r="K477" s="19" t="str">
        <f>IFERROR(INDEX('Employee Info'!$C$3:$J$200,MATCH(Data7[[#This Row],[Name:]],'Employee Info'!$B$3:$B$200,0),MATCH(Data7[[#Headers],[Truck]],'Employee Info'!$C$2:$J$2,0)),"")</f>
        <v/>
      </c>
      <c r="L477" s="19" t="str">
        <f>IFERROR(INDEX('Employee Info'!$C$3:$J$200,MATCH(Data7[[#This Row],[Name:]],'Employee Info'!$B$3:$B$200,0),MATCH(Data7[[#Headers],[Phone]],'Employee Info'!$C$2:$J$2,0)),"")</f>
        <v/>
      </c>
      <c r="M477" s="19" t="str">
        <f>IFERROR(INDEX('Employee Info'!$C$3:$J$200,MATCH(Data7[[#This Row],[Name:]],'Employee Info'!$B$3:$B$200,0),MATCH(Data7[[#Headers],[Tech]],'Employee Info'!$C$2:$J$2,0)),"")</f>
        <v/>
      </c>
      <c r="N477" s="19" t="str">
        <f>IFERROR(INDEX('Employee Info'!$C$3:$J$200,MATCH(Data7[[#This Row],[Name:]],'Employee Info'!$B$3:$B$200,0),MATCH(Data7[[#Headers],[Other]],'Employee Info'!$C$2:$J$2,0)),"")</f>
        <v/>
      </c>
      <c r="O477" s="19">
        <f>IFERROR((Data7[[#This Row],[Hours:]]*SUM(Data7[[#This Row],[Rate]:[Other]])),"")</f>
        <v>0</v>
      </c>
      <c r="P477" s="7" t="str">
        <f>IF(Data7[[#This Row],[WO'#:]]="","Riley #","WO#")</f>
        <v>WO#</v>
      </c>
      <c r="Q477" s="7">
        <f>IFERROR(WEEKNUM(Data7[[#This Row],[Date:]]),"")</f>
        <v>14</v>
      </c>
      <c r="R477" s="6">
        <f t="shared" si="21"/>
        <v>45382</v>
      </c>
      <c r="S477" s="6">
        <f>Data7[[#This Row],[Week Start]]+7</f>
        <v>45389</v>
      </c>
      <c r="T477" s="7" t="str">
        <f t="shared" si="22"/>
        <v>3/31/2024 - 4/7/2024</v>
      </c>
      <c r="U477" s="7" t="str">
        <f t="shared" si="23"/>
        <v>Time Card</v>
      </c>
      <c r="V477" s="8" t="str">
        <f>RIGHT(TEXT(Data7[[#This Row],[Date:]],"mmddyyyy"),4)</f>
        <v>2024</v>
      </c>
      <c r="W477" s="8" t="str">
        <f>MID(TEXT(Data7[[#This Row],[Date:]],"mmddyyyy"),3,2)</f>
        <v>02</v>
      </c>
      <c r="X477" s="8" t="str">
        <f>LEFT(TEXT(Data7[[#This Row],[Date:]],"mmddyyyy"),2)</f>
        <v>04</v>
      </c>
      <c r="Y477" s="6">
        <f>DATE(Data7[[#This Row],[Year]],Data7[[#This Row],[Month]],Data7[[#This Row],[Day]])</f>
        <v>45384</v>
      </c>
    </row>
    <row r="478" spans="1:25">
      <c r="A478" s="5">
        <v>45387.519244675925</v>
      </c>
      <c r="B478" s="7" t="s">
        <v>66</v>
      </c>
      <c r="C478" s="6" t="s">
        <v>469</v>
      </c>
      <c r="D478" s="7" t="s">
        <v>474</v>
      </c>
      <c r="E478" s="8">
        <v>2</v>
      </c>
      <c r="F478" s="7">
        <v>7066912</v>
      </c>
      <c r="G478" s="7" t="s">
        <v>68</v>
      </c>
      <c r="H478" s="7" t="s">
        <v>69</v>
      </c>
      <c r="I478" s="7" t="s">
        <v>44</v>
      </c>
      <c r="J478" s="19" t="str">
        <f>IFERROR(INDEX('Employee Info'!$C$3:$E$200,MATCH(Data7[[#This Row],[Name:]],'Employee Info'!$B$3:$B$200,0),MATCH(Data7[[#This Row],[Hours Type:]],'Employee Info'!$C$2:$E$2,0)),"")</f>
        <v/>
      </c>
      <c r="K478" s="19" t="str">
        <f>IFERROR(INDEX('Employee Info'!$C$3:$J$200,MATCH(Data7[[#This Row],[Name:]],'Employee Info'!$B$3:$B$200,0),MATCH(Data7[[#Headers],[Truck]],'Employee Info'!$C$2:$J$2,0)),"")</f>
        <v/>
      </c>
      <c r="L478" s="19" t="str">
        <f>IFERROR(INDEX('Employee Info'!$C$3:$J$200,MATCH(Data7[[#This Row],[Name:]],'Employee Info'!$B$3:$B$200,0),MATCH(Data7[[#Headers],[Phone]],'Employee Info'!$C$2:$J$2,0)),"")</f>
        <v/>
      </c>
      <c r="M478" s="19" t="str">
        <f>IFERROR(INDEX('Employee Info'!$C$3:$J$200,MATCH(Data7[[#This Row],[Name:]],'Employee Info'!$B$3:$B$200,0),MATCH(Data7[[#Headers],[Tech]],'Employee Info'!$C$2:$J$2,0)),"")</f>
        <v/>
      </c>
      <c r="N478" s="19" t="str">
        <f>IFERROR(INDEX('Employee Info'!$C$3:$J$200,MATCH(Data7[[#This Row],[Name:]],'Employee Info'!$B$3:$B$200,0),MATCH(Data7[[#Headers],[Other]],'Employee Info'!$C$2:$J$2,0)),"")</f>
        <v/>
      </c>
      <c r="O478" s="19">
        <f>IFERROR((Data7[[#This Row],[Hours:]]*SUM(Data7[[#This Row],[Rate]:[Other]])),"")</f>
        <v>0</v>
      </c>
      <c r="P478" s="7" t="str">
        <f>IF(Data7[[#This Row],[WO'#:]]="","Riley #","WO#")</f>
        <v>WO#</v>
      </c>
      <c r="Q478" s="7">
        <f>IFERROR(WEEKNUM(Data7[[#This Row],[Date:]]),"")</f>
        <v>14</v>
      </c>
      <c r="R478" s="6">
        <f t="shared" si="21"/>
        <v>45382</v>
      </c>
      <c r="S478" s="6">
        <f>Data7[[#This Row],[Week Start]]+7</f>
        <v>45389</v>
      </c>
      <c r="T478" s="7" t="str">
        <f t="shared" si="22"/>
        <v>3/31/2024 - 4/7/2024</v>
      </c>
      <c r="U478" s="7" t="str">
        <f t="shared" si="23"/>
        <v>Time Card</v>
      </c>
      <c r="V478" s="8" t="str">
        <f>RIGHT(TEXT(Data7[[#This Row],[Date:]],"mmddyyyy"),4)</f>
        <v>2024</v>
      </c>
      <c r="W478" s="8" t="str">
        <f>MID(TEXT(Data7[[#This Row],[Date:]],"mmddyyyy"),3,2)</f>
        <v>02</v>
      </c>
      <c r="X478" s="8" t="str">
        <f>LEFT(TEXT(Data7[[#This Row],[Date:]],"mmddyyyy"),2)</f>
        <v>04</v>
      </c>
      <c r="Y478" s="6">
        <f>DATE(Data7[[#This Row],[Year]],Data7[[#This Row],[Month]],Data7[[#This Row],[Day]])</f>
        <v>45384</v>
      </c>
    </row>
    <row r="479" spans="1:25">
      <c r="A479" s="5">
        <v>45384.55021238426</v>
      </c>
      <c r="B479" s="7" t="s">
        <v>35</v>
      </c>
      <c r="C479" s="6" t="s">
        <v>469</v>
      </c>
      <c r="D479" s="7" t="s">
        <v>475</v>
      </c>
      <c r="E479" s="8">
        <v>3</v>
      </c>
      <c r="F479" s="7">
        <v>7078215</v>
      </c>
      <c r="G479" s="7" t="s">
        <v>68</v>
      </c>
      <c r="H479" s="7" t="s">
        <v>69</v>
      </c>
      <c r="I479" s="7" t="s">
        <v>44</v>
      </c>
      <c r="J479" s="19" t="str">
        <f>IFERROR(INDEX('Employee Info'!$C$3:$E$200,MATCH(Data7[[#This Row],[Name:]],'Employee Info'!$B$3:$B$200,0),MATCH(Data7[[#This Row],[Hours Type:]],'Employee Info'!$C$2:$E$2,0)),"")</f>
        <v/>
      </c>
      <c r="K479" s="19" t="str">
        <f>IFERROR(INDEX('Employee Info'!$C$3:$J$200,MATCH(Data7[[#This Row],[Name:]],'Employee Info'!$B$3:$B$200,0),MATCH(Data7[[#Headers],[Truck]],'Employee Info'!$C$2:$J$2,0)),"")</f>
        <v/>
      </c>
      <c r="L479" s="19" t="str">
        <f>IFERROR(INDEX('Employee Info'!$C$3:$J$200,MATCH(Data7[[#This Row],[Name:]],'Employee Info'!$B$3:$B$200,0),MATCH(Data7[[#Headers],[Phone]],'Employee Info'!$C$2:$J$2,0)),"")</f>
        <v/>
      </c>
      <c r="M479" s="19" t="str">
        <f>IFERROR(INDEX('Employee Info'!$C$3:$J$200,MATCH(Data7[[#This Row],[Name:]],'Employee Info'!$B$3:$B$200,0),MATCH(Data7[[#Headers],[Tech]],'Employee Info'!$C$2:$J$2,0)),"")</f>
        <v/>
      </c>
      <c r="N479" s="19" t="str">
        <f>IFERROR(INDEX('Employee Info'!$C$3:$J$200,MATCH(Data7[[#This Row],[Name:]],'Employee Info'!$B$3:$B$200,0),MATCH(Data7[[#Headers],[Other]],'Employee Info'!$C$2:$J$2,0)),"")</f>
        <v/>
      </c>
      <c r="O479" s="19">
        <f>IFERROR((Data7[[#This Row],[Hours:]]*SUM(Data7[[#This Row],[Rate]:[Other]])),"")</f>
        <v>0</v>
      </c>
      <c r="P479" s="7" t="str">
        <f>IF(Data7[[#This Row],[WO'#:]]="","Riley #","WO#")</f>
        <v>WO#</v>
      </c>
      <c r="Q479" s="7">
        <f>IFERROR(WEEKNUM(Data7[[#This Row],[Date:]]),"")</f>
        <v>14</v>
      </c>
      <c r="R479" s="6">
        <f t="shared" si="21"/>
        <v>45382</v>
      </c>
      <c r="S479" s="6">
        <f>Data7[[#This Row],[Week Start]]+7</f>
        <v>45389</v>
      </c>
      <c r="T479" s="7" t="str">
        <f t="shared" si="22"/>
        <v>3/31/2024 - 4/7/2024</v>
      </c>
      <c r="U479" s="7" t="str">
        <f t="shared" si="23"/>
        <v>Time Card</v>
      </c>
      <c r="V479" s="8" t="str">
        <f>RIGHT(TEXT(Data7[[#This Row],[Date:]],"mmddyyyy"),4)</f>
        <v>2024</v>
      </c>
      <c r="W479" s="8" t="str">
        <f>MID(TEXT(Data7[[#This Row],[Date:]],"mmddyyyy"),3,2)</f>
        <v>02</v>
      </c>
      <c r="X479" s="8" t="str">
        <f>LEFT(TEXT(Data7[[#This Row],[Date:]],"mmddyyyy"),2)</f>
        <v>04</v>
      </c>
      <c r="Y479" s="6">
        <f>DATE(Data7[[#This Row],[Year]],Data7[[#This Row],[Month]],Data7[[#This Row],[Day]])</f>
        <v>45384</v>
      </c>
    </row>
    <row r="480" spans="1:25">
      <c r="A480" s="5">
        <v>45387.514740509258</v>
      </c>
      <c r="B480" s="7" t="s">
        <v>66</v>
      </c>
      <c r="C480" s="6" t="s">
        <v>469</v>
      </c>
      <c r="D480" s="7" t="s">
        <v>416</v>
      </c>
      <c r="E480" s="8">
        <v>1</v>
      </c>
      <c r="F480" s="7">
        <v>7078215</v>
      </c>
      <c r="G480" s="7" t="s">
        <v>68</v>
      </c>
      <c r="H480" s="7" t="s">
        <v>69</v>
      </c>
      <c r="I480" s="7" t="s">
        <v>44</v>
      </c>
      <c r="J480" s="19" t="str">
        <f>IFERROR(INDEX('Employee Info'!$C$3:$E$200,MATCH(Data7[[#This Row],[Name:]],'Employee Info'!$B$3:$B$200,0),MATCH(Data7[[#This Row],[Hours Type:]],'Employee Info'!$C$2:$E$2,0)),"")</f>
        <v/>
      </c>
      <c r="K480" s="19" t="str">
        <f>IFERROR(INDEX('Employee Info'!$C$3:$J$200,MATCH(Data7[[#This Row],[Name:]],'Employee Info'!$B$3:$B$200,0),MATCH(Data7[[#Headers],[Truck]],'Employee Info'!$C$2:$J$2,0)),"")</f>
        <v/>
      </c>
      <c r="L480" s="19" t="str">
        <f>IFERROR(INDEX('Employee Info'!$C$3:$J$200,MATCH(Data7[[#This Row],[Name:]],'Employee Info'!$B$3:$B$200,0),MATCH(Data7[[#Headers],[Phone]],'Employee Info'!$C$2:$J$2,0)),"")</f>
        <v/>
      </c>
      <c r="M480" s="19" t="str">
        <f>IFERROR(INDEX('Employee Info'!$C$3:$J$200,MATCH(Data7[[#This Row],[Name:]],'Employee Info'!$B$3:$B$200,0),MATCH(Data7[[#Headers],[Tech]],'Employee Info'!$C$2:$J$2,0)),"")</f>
        <v/>
      </c>
      <c r="N480" s="19" t="str">
        <f>IFERROR(INDEX('Employee Info'!$C$3:$J$200,MATCH(Data7[[#This Row],[Name:]],'Employee Info'!$B$3:$B$200,0),MATCH(Data7[[#Headers],[Other]],'Employee Info'!$C$2:$J$2,0)),"")</f>
        <v/>
      </c>
      <c r="O480" s="19">
        <f>IFERROR((Data7[[#This Row],[Hours:]]*SUM(Data7[[#This Row],[Rate]:[Other]])),"")</f>
        <v>0</v>
      </c>
      <c r="P480" s="7" t="str">
        <f>IF(Data7[[#This Row],[WO'#:]]="","Riley #","WO#")</f>
        <v>WO#</v>
      </c>
      <c r="Q480" s="7">
        <f>IFERROR(WEEKNUM(Data7[[#This Row],[Date:]]),"")</f>
        <v>14</v>
      </c>
      <c r="R480" s="6">
        <f t="shared" si="21"/>
        <v>45382</v>
      </c>
      <c r="S480" s="6">
        <f>Data7[[#This Row],[Week Start]]+7</f>
        <v>45389</v>
      </c>
      <c r="T480" s="7" t="str">
        <f t="shared" si="22"/>
        <v>3/31/2024 - 4/7/2024</v>
      </c>
      <c r="U480" s="7" t="str">
        <f t="shared" si="23"/>
        <v>Time Card</v>
      </c>
      <c r="V480" s="8" t="str">
        <f>RIGHT(TEXT(Data7[[#This Row],[Date:]],"mmddyyyy"),4)</f>
        <v>2024</v>
      </c>
      <c r="W480" s="8" t="str">
        <f>MID(TEXT(Data7[[#This Row],[Date:]],"mmddyyyy"),3,2)</f>
        <v>02</v>
      </c>
      <c r="X480" s="8" t="str">
        <f>LEFT(TEXT(Data7[[#This Row],[Date:]],"mmddyyyy"),2)</f>
        <v>04</v>
      </c>
      <c r="Y480" s="6">
        <f>DATE(Data7[[#This Row],[Year]],Data7[[#This Row],[Month]],Data7[[#This Row],[Day]])</f>
        <v>45384</v>
      </c>
    </row>
    <row r="481" spans="1:25">
      <c r="A481" s="5">
        <v>45384.545837962964</v>
      </c>
      <c r="B481" s="7" t="s">
        <v>35</v>
      </c>
      <c r="C481" s="6" t="s">
        <v>469</v>
      </c>
      <c r="D481" s="7" t="s">
        <v>476</v>
      </c>
      <c r="E481" s="8">
        <v>1</v>
      </c>
      <c r="F481" s="7" t="s">
        <v>68</v>
      </c>
      <c r="G481" s="7" t="s">
        <v>68</v>
      </c>
      <c r="H481" s="7" t="s">
        <v>92</v>
      </c>
      <c r="I481" s="7" t="s">
        <v>44</v>
      </c>
      <c r="J481" s="19" t="str">
        <f>IFERROR(INDEX('Employee Info'!$C$3:$E$200,MATCH(Data7[[#This Row],[Name:]],'Employee Info'!$B$3:$B$200,0),MATCH(Data7[[#This Row],[Hours Type:]],'Employee Info'!$C$2:$E$2,0)),"")</f>
        <v/>
      </c>
      <c r="K481" s="19" t="str">
        <f>IFERROR(INDEX('Employee Info'!$C$3:$J$200,MATCH(Data7[[#This Row],[Name:]],'Employee Info'!$B$3:$B$200,0),MATCH(Data7[[#Headers],[Truck]],'Employee Info'!$C$2:$J$2,0)),"")</f>
        <v/>
      </c>
      <c r="L481" s="19" t="str">
        <f>IFERROR(INDEX('Employee Info'!$C$3:$J$200,MATCH(Data7[[#This Row],[Name:]],'Employee Info'!$B$3:$B$200,0),MATCH(Data7[[#Headers],[Phone]],'Employee Info'!$C$2:$J$2,0)),"")</f>
        <v/>
      </c>
      <c r="M481" s="19" t="str">
        <f>IFERROR(INDEX('Employee Info'!$C$3:$J$200,MATCH(Data7[[#This Row],[Name:]],'Employee Info'!$B$3:$B$200,0),MATCH(Data7[[#Headers],[Tech]],'Employee Info'!$C$2:$J$2,0)),"")</f>
        <v/>
      </c>
      <c r="N481" s="19" t="str">
        <f>IFERROR(INDEX('Employee Info'!$C$3:$J$200,MATCH(Data7[[#This Row],[Name:]],'Employee Info'!$B$3:$B$200,0),MATCH(Data7[[#Headers],[Other]],'Employee Info'!$C$2:$J$2,0)),"")</f>
        <v/>
      </c>
      <c r="O481" s="19">
        <f>IFERROR((Data7[[#This Row],[Hours:]]*SUM(Data7[[#This Row],[Rate]:[Other]])),"")</f>
        <v>0</v>
      </c>
      <c r="P481" s="7" t="str">
        <f>IF(Data7[[#This Row],[WO'#:]]="","Riley #","WO#")</f>
        <v>Riley #</v>
      </c>
      <c r="Q481" s="7">
        <f>IFERROR(WEEKNUM(Data7[[#This Row],[Date:]]),"")</f>
        <v>14</v>
      </c>
      <c r="R481" s="6">
        <f t="shared" si="21"/>
        <v>45382</v>
      </c>
      <c r="S481" s="6">
        <f>Data7[[#This Row],[Week Start]]+7</f>
        <v>45389</v>
      </c>
      <c r="T481" s="7" t="str">
        <f t="shared" si="22"/>
        <v>3/31/2024 - 4/7/2024</v>
      </c>
      <c r="U481" s="7" t="str">
        <f t="shared" si="23"/>
        <v>Time Card</v>
      </c>
      <c r="V481" s="8" t="str">
        <f>RIGHT(TEXT(Data7[[#This Row],[Date:]],"mmddyyyy"),4)</f>
        <v>2024</v>
      </c>
      <c r="W481" s="8" t="str">
        <f>MID(TEXT(Data7[[#This Row],[Date:]],"mmddyyyy"),3,2)</f>
        <v>02</v>
      </c>
      <c r="X481" s="8" t="str">
        <f>LEFT(TEXT(Data7[[#This Row],[Date:]],"mmddyyyy"),2)</f>
        <v>04</v>
      </c>
      <c r="Y481" s="6">
        <f>DATE(Data7[[#This Row],[Year]],Data7[[#This Row],[Month]],Data7[[#This Row],[Day]])</f>
        <v>45384</v>
      </c>
    </row>
    <row r="482" spans="1:25">
      <c r="A482" s="5">
        <v>45385.414767939816</v>
      </c>
      <c r="B482" s="7" t="s">
        <v>31</v>
      </c>
      <c r="C482" s="6" t="s">
        <v>524</v>
      </c>
      <c r="D482" s="7" t="s">
        <v>340</v>
      </c>
      <c r="E482" s="8">
        <v>7</v>
      </c>
      <c r="F482" s="7">
        <v>6984733</v>
      </c>
      <c r="G482" s="7" t="s">
        <v>68</v>
      </c>
      <c r="H482" s="7" t="s">
        <v>69</v>
      </c>
      <c r="I482" s="7" t="s">
        <v>44</v>
      </c>
      <c r="J482" s="19" t="str">
        <f>IFERROR(INDEX('Employee Info'!$C$3:$E$200,MATCH(Data7[[#This Row],[Name:]],'Employee Info'!$B$3:$B$200,0),MATCH(Data7[[#This Row],[Hours Type:]],'Employee Info'!$C$2:$E$2,0)),"")</f>
        <v/>
      </c>
      <c r="K482" s="19" t="str">
        <f>IFERROR(INDEX('Employee Info'!$C$3:$J$200,MATCH(Data7[[#This Row],[Name:]],'Employee Info'!$B$3:$B$200,0),MATCH(Data7[[#Headers],[Truck]],'Employee Info'!$C$2:$J$2,0)),"")</f>
        <v/>
      </c>
      <c r="L482" s="19" t="str">
        <f>IFERROR(INDEX('Employee Info'!$C$3:$J$200,MATCH(Data7[[#This Row],[Name:]],'Employee Info'!$B$3:$B$200,0),MATCH(Data7[[#Headers],[Phone]],'Employee Info'!$C$2:$J$2,0)),"")</f>
        <v/>
      </c>
      <c r="M482" s="19" t="str">
        <f>IFERROR(INDEX('Employee Info'!$C$3:$J$200,MATCH(Data7[[#This Row],[Name:]],'Employee Info'!$B$3:$B$200,0),MATCH(Data7[[#Headers],[Tech]],'Employee Info'!$C$2:$J$2,0)),"")</f>
        <v/>
      </c>
      <c r="N482" s="19" t="str">
        <f>IFERROR(INDEX('Employee Info'!$C$3:$J$200,MATCH(Data7[[#This Row],[Name:]],'Employee Info'!$B$3:$B$200,0),MATCH(Data7[[#Headers],[Other]],'Employee Info'!$C$2:$J$2,0)),"")</f>
        <v/>
      </c>
      <c r="O482" s="19">
        <f>IFERROR((Data7[[#This Row],[Hours:]]*SUM(Data7[[#This Row],[Rate]:[Other]])),"")</f>
        <v>0</v>
      </c>
      <c r="P482" s="7" t="str">
        <f>IF(Data7[[#This Row],[WO'#:]]="","Riley #","WO#")</f>
        <v>WO#</v>
      </c>
      <c r="Q482" s="7">
        <f>IFERROR(WEEKNUM(Data7[[#This Row],[Date:]]),"")</f>
        <v>14</v>
      </c>
      <c r="R482" s="6">
        <f t="shared" si="21"/>
        <v>45382</v>
      </c>
      <c r="S482" s="6">
        <f>Data7[[#This Row],[Week Start]]+7</f>
        <v>45389</v>
      </c>
      <c r="T482" s="7" t="str">
        <f t="shared" si="22"/>
        <v>3/31/2024 - 4/7/2024</v>
      </c>
      <c r="U482" s="7" t="str">
        <f t="shared" si="23"/>
        <v>Time Card</v>
      </c>
      <c r="V482" s="8" t="str">
        <f>RIGHT(TEXT(Data7[[#This Row],[Date:]],"mmddyyyy"),4)</f>
        <v>2024</v>
      </c>
      <c r="W482" s="8" t="str">
        <f>MID(TEXT(Data7[[#This Row],[Date:]],"mmddyyyy"),3,2)</f>
        <v>03</v>
      </c>
      <c r="X482" s="8" t="str">
        <f>LEFT(TEXT(Data7[[#This Row],[Date:]],"mmddyyyy"),2)</f>
        <v>04</v>
      </c>
      <c r="Y482" s="6">
        <f>DATE(Data7[[#This Row],[Year]],Data7[[#This Row],[Month]],Data7[[#This Row],[Day]])</f>
        <v>45385</v>
      </c>
    </row>
    <row r="483" spans="1:25">
      <c r="A483" s="5">
        <v>45387.518085069445</v>
      </c>
      <c r="B483" s="7" t="s">
        <v>66</v>
      </c>
      <c r="C483" s="6" t="s">
        <v>524</v>
      </c>
      <c r="D483" s="7" t="s">
        <v>122</v>
      </c>
      <c r="E483" s="8">
        <v>1</v>
      </c>
      <c r="F483" s="7">
        <v>6984733</v>
      </c>
      <c r="G483" s="7" t="s">
        <v>68</v>
      </c>
      <c r="H483" s="7" t="s">
        <v>69</v>
      </c>
      <c r="I483" s="7" t="s">
        <v>44</v>
      </c>
      <c r="J483" s="19" t="str">
        <f>IFERROR(INDEX('Employee Info'!$C$3:$E$200,MATCH(Data7[[#This Row],[Name:]],'Employee Info'!$B$3:$B$200,0),MATCH(Data7[[#This Row],[Hours Type:]],'Employee Info'!$C$2:$E$2,0)),"")</f>
        <v/>
      </c>
      <c r="K483" s="19" t="str">
        <f>IFERROR(INDEX('Employee Info'!$C$3:$J$200,MATCH(Data7[[#This Row],[Name:]],'Employee Info'!$B$3:$B$200,0),MATCH(Data7[[#Headers],[Truck]],'Employee Info'!$C$2:$J$2,0)),"")</f>
        <v/>
      </c>
      <c r="L483" s="19" t="str">
        <f>IFERROR(INDEX('Employee Info'!$C$3:$J$200,MATCH(Data7[[#This Row],[Name:]],'Employee Info'!$B$3:$B$200,0),MATCH(Data7[[#Headers],[Phone]],'Employee Info'!$C$2:$J$2,0)),"")</f>
        <v/>
      </c>
      <c r="M483" s="19" t="str">
        <f>IFERROR(INDEX('Employee Info'!$C$3:$J$200,MATCH(Data7[[#This Row],[Name:]],'Employee Info'!$B$3:$B$200,0),MATCH(Data7[[#Headers],[Tech]],'Employee Info'!$C$2:$J$2,0)),"")</f>
        <v/>
      </c>
      <c r="N483" s="19" t="str">
        <f>IFERROR(INDEX('Employee Info'!$C$3:$J$200,MATCH(Data7[[#This Row],[Name:]],'Employee Info'!$B$3:$B$200,0),MATCH(Data7[[#Headers],[Other]],'Employee Info'!$C$2:$J$2,0)),"")</f>
        <v/>
      </c>
      <c r="O483" s="19">
        <f>IFERROR((Data7[[#This Row],[Hours:]]*SUM(Data7[[#This Row],[Rate]:[Other]])),"")</f>
        <v>0</v>
      </c>
      <c r="P483" s="7" t="str">
        <f>IF(Data7[[#This Row],[WO'#:]]="","Riley #","WO#")</f>
        <v>WO#</v>
      </c>
      <c r="Q483" s="7">
        <f>IFERROR(WEEKNUM(Data7[[#This Row],[Date:]]),"")</f>
        <v>14</v>
      </c>
      <c r="R483" s="6">
        <f t="shared" si="21"/>
        <v>45382</v>
      </c>
      <c r="S483" s="6">
        <f>Data7[[#This Row],[Week Start]]+7</f>
        <v>45389</v>
      </c>
      <c r="T483" s="7" t="str">
        <f t="shared" si="22"/>
        <v>3/31/2024 - 4/7/2024</v>
      </c>
      <c r="U483" s="7" t="str">
        <f t="shared" si="23"/>
        <v>Time Card</v>
      </c>
      <c r="V483" s="8" t="str">
        <f>RIGHT(TEXT(Data7[[#This Row],[Date:]],"mmddyyyy"),4)</f>
        <v>2024</v>
      </c>
      <c r="W483" s="8" t="str">
        <f>MID(TEXT(Data7[[#This Row],[Date:]],"mmddyyyy"),3,2)</f>
        <v>03</v>
      </c>
      <c r="X483" s="8" t="str">
        <f>LEFT(TEXT(Data7[[#This Row],[Date:]],"mmddyyyy"),2)</f>
        <v>04</v>
      </c>
      <c r="Y483" s="6">
        <f>DATE(Data7[[#This Row],[Year]],Data7[[#This Row],[Month]],Data7[[#This Row],[Day]])</f>
        <v>45385</v>
      </c>
    </row>
    <row r="484" spans="1:25">
      <c r="A484" s="5">
        <v>45387.518589930558</v>
      </c>
      <c r="B484" s="7" t="s">
        <v>66</v>
      </c>
      <c r="C484" s="6" t="s">
        <v>524</v>
      </c>
      <c r="D484" s="7" t="s">
        <v>470</v>
      </c>
      <c r="E484" s="8">
        <v>1</v>
      </c>
      <c r="F484" s="7">
        <v>6984733</v>
      </c>
      <c r="G484" s="7" t="s">
        <v>68</v>
      </c>
      <c r="H484" s="7" t="s">
        <v>69</v>
      </c>
      <c r="I484" s="7" t="s">
        <v>44</v>
      </c>
      <c r="J484" s="19" t="str">
        <f>IFERROR(INDEX('Employee Info'!$C$3:$E$200,MATCH(Data7[[#This Row],[Name:]],'Employee Info'!$B$3:$B$200,0),MATCH(Data7[[#This Row],[Hours Type:]],'Employee Info'!$C$2:$E$2,0)),"")</f>
        <v/>
      </c>
      <c r="K484" s="19" t="str">
        <f>IFERROR(INDEX('Employee Info'!$C$3:$J$200,MATCH(Data7[[#This Row],[Name:]],'Employee Info'!$B$3:$B$200,0),MATCH(Data7[[#Headers],[Truck]],'Employee Info'!$C$2:$J$2,0)),"")</f>
        <v/>
      </c>
      <c r="L484" s="19" t="str">
        <f>IFERROR(INDEX('Employee Info'!$C$3:$J$200,MATCH(Data7[[#This Row],[Name:]],'Employee Info'!$B$3:$B$200,0),MATCH(Data7[[#Headers],[Phone]],'Employee Info'!$C$2:$J$2,0)),"")</f>
        <v/>
      </c>
      <c r="M484" s="19" t="str">
        <f>IFERROR(INDEX('Employee Info'!$C$3:$J$200,MATCH(Data7[[#This Row],[Name:]],'Employee Info'!$B$3:$B$200,0),MATCH(Data7[[#Headers],[Tech]],'Employee Info'!$C$2:$J$2,0)),"")</f>
        <v/>
      </c>
      <c r="N484" s="19" t="str">
        <f>IFERROR(INDEX('Employee Info'!$C$3:$J$200,MATCH(Data7[[#This Row],[Name:]],'Employee Info'!$B$3:$B$200,0),MATCH(Data7[[#Headers],[Other]],'Employee Info'!$C$2:$J$2,0)),"")</f>
        <v/>
      </c>
      <c r="O484" s="19">
        <f>IFERROR((Data7[[#This Row],[Hours:]]*SUM(Data7[[#This Row],[Rate]:[Other]])),"")</f>
        <v>0</v>
      </c>
      <c r="P484" s="7" t="str">
        <f>IF(Data7[[#This Row],[WO'#:]]="","Riley #","WO#")</f>
        <v>WO#</v>
      </c>
      <c r="Q484" s="7">
        <f>IFERROR(WEEKNUM(Data7[[#This Row],[Date:]]),"")</f>
        <v>14</v>
      </c>
      <c r="R484" s="6">
        <f t="shared" si="21"/>
        <v>45382</v>
      </c>
      <c r="S484" s="6">
        <f>Data7[[#This Row],[Week Start]]+7</f>
        <v>45389</v>
      </c>
      <c r="T484" s="7" t="str">
        <f t="shared" si="22"/>
        <v>3/31/2024 - 4/7/2024</v>
      </c>
      <c r="U484" s="7" t="str">
        <f t="shared" si="23"/>
        <v>Time Card</v>
      </c>
      <c r="V484" s="8" t="str">
        <f>RIGHT(TEXT(Data7[[#This Row],[Date:]],"mmddyyyy"),4)</f>
        <v>2024</v>
      </c>
      <c r="W484" s="8" t="str">
        <f>MID(TEXT(Data7[[#This Row],[Date:]],"mmddyyyy"),3,2)</f>
        <v>03</v>
      </c>
      <c r="X484" s="8" t="str">
        <f>LEFT(TEXT(Data7[[#This Row],[Date:]],"mmddyyyy"),2)</f>
        <v>04</v>
      </c>
      <c r="Y484" s="6">
        <f>DATE(Data7[[#This Row],[Year]],Data7[[#This Row],[Month]],Data7[[#This Row],[Day]])</f>
        <v>45385</v>
      </c>
    </row>
    <row r="485" spans="1:25">
      <c r="A485" s="5">
        <v>45387.534827083335</v>
      </c>
      <c r="B485" s="7" t="s">
        <v>66</v>
      </c>
      <c r="C485" s="6" t="s">
        <v>524</v>
      </c>
      <c r="D485" s="7" t="s">
        <v>525</v>
      </c>
      <c r="E485" s="8">
        <v>5</v>
      </c>
      <c r="F485" s="7">
        <v>6984733</v>
      </c>
      <c r="G485" s="7" t="s">
        <v>68</v>
      </c>
      <c r="H485" s="7" t="s">
        <v>69</v>
      </c>
      <c r="I485" s="7" t="s">
        <v>44</v>
      </c>
      <c r="J485" s="19" t="str">
        <f>IFERROR(INDEX('Employee Info'!$C$3:$E$200,MATCH(Data7[[#This Row],[Name:]],'Employee Info'!$B$3:$B$200,0),MATCH(Data7[[#This Row],[Hours Type:]],'Employee Info'!$C$2:$E$2,0)),"")</f>
        <v/>
      </c>
      <c r="K485" s="19" t="str">
        <f>IFERROR(INDEX('Employee Info'!$C$3:$J$200,MATCH(Data7[[#This Row],[Name:]],'Employee Info'!$B$3:$B$200,0),MATCH(Data7[[#Headers],[Truck]],'Employee Info'!$C$2:$J$2,0)),"")</f>
        <v/>
      </c>
      <c r="L485" s="19" t="str">
        <f>IFERROR(INDEX('Employee Info'!$C$3:$J$200,MATCH(Data7[[#This Row],[Name:]],'Employee Info'!$B$3:$B$200,0),MATCH(Data7[[#Headers],[Phone]],'Employee Info'!$C$2:$J$2,0)),"")</f>
        <v/>
      </c>
      <c r="M485" s="19" t="str">
        <f>IFERROR(INDEX('Employee Info'!$C$3:$J$200,MATCH(Data7[[#This Row],[Name:]],'Employee Info'!$B$3:$B$200,0),MATCH(Data7[[#Headers],[Tech]],'Employee Info'!$C$2:$J$2,0)),"")</f>
        <v/>
      </c>
      <c r="N485" s="19" t="str">
        <f>IFERROR(INDEX('Employee Info'!$C$3:$J$200,MATCH(Data7[[#This Row],[Name:]],'Employee Info'!$B$3:$B$200,0),MATCH(Data7[[#Headers],[Other]],'Employee Info'!$C$2:$J$2,0)),"")</f>
        <v/>
      </c>
      <c r="O485" s="19">
        <f>IFERROR((Data7[[#This Row],[Hours:]]*SUM(Data7[[#This Row],[Rate]:[Other]])),"")</f>
        <v>0</v>
      </c>
      <c r="P485" s="7" t="str">
        <f>IF(Data7[[#This Row],[WO'#:]]="","Riley #","WO#")</f>
        <v>WO#</v>
      </c>
      <c r="Q485" s="7">
        <f>IFERROR(WEEKNUM(Data7[[#This Row],[Date:]]),"")</f>
        <v>14</v>
      </c>
      <c r="R485" s="6">
        <f t="shared" si="21"/>
        <v>45382</v>
      </c>
      <c r="S485" s="6">
        <f>Data7[[#This Row],[Week Start]]+7</f>
        <v>45389</v>
      </c>
      <c r="T485" s="7" t="str">
        <f t="shared" si="22"/>
        <v>3/31/2024 - 4/7/2024</v>
      </c>
      <c r="U485" s="7" t="str">
        <f t="shared" si="23"/>
        <v>Time Card</v>
      </c>
      <c r="V485" s="8" t="str">
        <f>RIGHT(TEXT(Data7[[#This Row],[Date:]],"mmddyyyy"),4)</f>
        <v>2024</v>
      </c>
      <c r="W485" s="8" t="str">
        <f>MID(TEXT(Data7[[#This Row],[Date:]],"mmddyyyy"),3,2)</f>
        <v>03</v>
      </c>
      <c r="X485" s="8" t="str">
        <f>LEFT(TEXT(Data7[[#This Row],[Date:]],"mmddyyyy"),2)</f>
        <v>04</v>
      </c>
      <c r="Y485" s="6">
        <f>DATE(Data7[[#This Row],[Year]],Data7[[#This Row],[Month]],Data7[[#This Row],[Day]])</f>
        <v>45385</v>
      </c>
    </row>
    <row r="486" spans="1:25">
      <c r="A486" s="5">
        <v>45420.272484143519</v>
      </c>
      <c r="B486" s="7" t="s">
        <v>76</v>
      </c>
      <c r="C486" s="6" t="s">
        <v>524</v>
      </c>
      <c r="D486" s="7" t="s">
        <v>156</v>
      </c>
      <c r="E486" s="8">
        <v>2</v>
      </c>
      <c r="F486" s="7">
        <v>6984733</v>
      </c>
      <c r="G486" s="7" t="s">
        <v>68</v>
      </c>
      <c r="H486" s="7" t="s">
        <v>69</v>
      </c>
      <c r="I486" s="7" t="s">
        <v>44</v>
      </c>
      <c r="J486" s="19" t="str">
        <f>IFERROR(INDEX('Employee Info'!$C$3:$E$200,MATCH(Data7[[#This Row],[Name:]],'Employee Info'!$B$3:$B$200,0),MATCH(Data7[[#This Row],[Hours Type:]],'Employee Info'!$C$2:$E$2,0)),"")</f>
        <v/>
      </c>
      <c r="K486" s="19" t="str">
        <f>IFERROR(INDEX('Employee Info'!$C$3:$J$200,MATCH(Data7[[#This Row],[Name:]],'Employee Info'!$B$3:$B$200,0),MATCH(Data7[[#Headers],[Truck]],'Employee Info'!$C$2:$J$2,0)),"")</f>
        <v/>
      </c>
      <c r="L486" s="19" t="str">
        <f>IFERROR(INDEX('Employee Info'!$C$3:$J$200,MATCH(Data7[[#This Row],[Name:]],'Employee Info'!$B$3:$B$200,0),MATCH(Data7[[#Headers],[Phone]],'Employee Info'!$C$2:$J$2,0)),"")</f>
        <v/>
      </c>
      <c r="M486" s="19" t="str">
        <f>IFERROR(INDEX('Employee Info'!$C$3:$J$200,MATCH(Data7[[#This Row],[Name:]],'Employee Info'!$B$3:$B$200,0),MATCH(Data7[[#Headers],[Tech]],'Employee Info'!$C$2:$J$2,0)),"")</f>
        <v/>
      </c>
      <c r="N486" s="19" t="str">
        <f>IFERROR(INDEX('Employee Info'!$C$3:$J$200,MATCH(Data7[[#This Row],[Name:]],'Employee Info'!$B$3:$B$200,0),MATCH(Data7[[#Headers],[Other]],'Employee Info'!$C$2:$J$2,0)),"")</f>
        <v/>
      </c>
      <c r="O486" s="19">
        <f>IFERROR((Data7[[#This Row],[Hours:]]*SUM(Data7[[#This Row],[Rate]:[Other]])),"")</f>
        <v>0</v>
      </c>
      <c r="P486" s="7" t="str">
        <f>IF(Data7[[#This Row],[WO'#:]]="","Riley #","WO#")</f>
        <v>WO#</v>
      </c>
      <c r="Q486" s="7">
        <f>IFERROR(WEEKNUM(Data7[[#This Row],[Date:]]),"")</f>
        <v>14</v>
      </c>
      <c r="R486" s="6">
        <f t="shared" si="21"/>
        <v>45382</v>
      </c>
      <c r="S486" s="6">
        <f>Data7[[#This Row],[Week Start]]+7</f>
        <v>45389</v>
      </c>
      <c r="T486" s="7" t="str">
        <f t="shared" si="22"/>
        <v>3/31/2024 - 4/7/2024</v>
      </c>
      <c r="U486" s="7" t="str">
        <f t="shared" si="23"/>
        <v>Time Card</v>
      </c>
      <c r="V486" s="8" t="str">
        <f>RIGHT(TEXT(Data7[[#This Row],[Date:]],"mmddyyyy"),4)</f>
        <v>2024</v>
      </c>
      <c r="W486" s="8" t="str">
        <f>MID(TEXT(Data7[[#This Row],[Date:]],"mmddyyyy"),3,2)</f>
        <v>03</v>
      </c>
      <c r="X486" s="8" t="str">
        <f>LEFT(TEXT(Data7[[#This Row],[Date:]],"mmddyyyy"),2)</f>
        <v>04</v>
      </c>
      <c r="Y486" s="6">
        <f>DATE(Data7[[#This Row],[Year]],Data7[[#This Row],[Month]],Data7[[#This Row],[Day]])</f>
        <v>45385</v>
      </c>
    </row>
    <row r="487" spans="1:25">
      <c r="A487" s="5">
        <v>45385.585986921295</v>
      </c>
      <c r="B487" s="7" t="s">
        <v>35</v>
      </c>
      <c r="C487" s="6" t="s">
        <v>524</v>
      </c>
      <c r="D487" s="7" t="s">
        <v>526</v>
      </c>
      <c r="E487" s="8">
        <v>3</v>
      </c>
      <c r="F487" s="7">
        <v>7053183</v>
      </c>
      <c r="G487" s="7" t="s">
        <v>68</v>
      </c>
      <c r="H487" s="7" t="s">
        <v>69</v>
      </c>
      <c r="I487" s="7" t="s">
        <v>44</v>
      </c>
      <c r="J487" s="19" t="str">
        <f>IFERROR(INDEX('Employee Info'!$C$3:$E$200,MATCH(Data7[[#This Row],[Name:]],'Employee Info'!$B$3:$B$200,0),MATCH(Data7[[#This Row],[Hours Type:]],'Employee Info'!$C$2:$E$2,0)),"")</f>
        <v/>
      </c>
      <c r="K487" s="19" t="str">
        <f>IFERROR(INDEX('Employee Info'!$C$3:$J$200,MATCH(Data7[[#This Row],[Name:]],'Employee Info'!$B$3:$B$200,0),MATCH(Data7[[#Headers],[Truck]],'Employee Info'!$C$2:$J$2,0)),"")</f>
        <v/>
      </c>
      <c r="L487" s="19" t="str">
        <f>IFERROR(INDEX('Employee Info'!$C$3:$J$200,MATCH(Data7[[#This Row],[Name:]],'Employee Info'!$B$3:$B$200,0),MATCH(Data7[[#Headers],[Phone]],'Employee Info'!$C$2:$J$2,0)),"")</f>
        <v/>
      </c>
      <c r="M487" s="19" t="str">
        <f>IFERROR(INDEX('Employee Info'!$C$3:$J$200,MATCH(Data7[[#This Row],[Name:]],'Employee Info'!$B$3:$B$200,0),MATCH(Data7[[#Headers],[Tech]],'Employee Info'!$C$2:$J$2,0)),"")</f>
        <v/>
      </c>
      <c r="N487" s="19" t="str">
        <f>IFERROR(INDEX('Employee Info'!$C$3:$J$200,MATCH(Data7[[#This Row],[Name:]],'Employee Info'!$B$3:$B$200,0),MATCH(Data7[[#Headers],[Other]],'Employee Info'!$C$2:$J$2,0)),"")</f>
        <v/>
      </c>
      <c r="O487" s="19">
        <f>IFERROR((Data7[[#This Row],[Hours:]]*SUM(Data7[[#This Row],[Rate]:[Other]])),"")</f>
        <v>0</v>
      </c>
      <c r="P487" s="7" t="str">
        <f>IF(Data7[[#This Row],[WO'#:]]="","Riley #","WO#")</f>
        <v>WO#</v>
      </c>
      <c r="Q487" s="7">
        <f>IFERROR(WEEKNUM(Data7[[#This Row],[Date:]]),"")</f>
        <v>14</v>
      </c>
      <c r="R487" s="6">
        <f t="shared" si="21"/>
        <v>45382</v>
      </c>
      <c r="S487" s="6">
        <f>Data7[[#This Row],[Week Start]]+7</f>
        <v>45389</v>
      </c>
      <c r="T487" s="7" t="str">
        <f t="shared" si="22"/>
        <v>3/31/2024 - 4/7/2024</v>
      </c>
      <c r="U487" s="7" t="str">
        <f t="shared" si="23"/>
        <v>Time Card</v>
      </c>
      <c r="V487" s="8" t="str">
        <f>RIGHT(TEXT(Data7[[#This Row],[Date:]],"mmddyyyy"),4)</f>
        <v>2024</v>
      </c>
      <c r="W487" s="8" t="str">
        <f>MID(TEXT(Data7[[#This Row],[Date:]],"mmddyyyy"),3,2)</f>
        <v>03</v>
      </c>
      <c r="X487" s="8" t="str">
        <f>LEFT(TEXT(Data7[[#This Row],[Date:]],"mmddyyyy"),2)</f>
        <v>04</v>
      </c>
      <c r="Y487" s="6">
        <f>DATE(Data7[[#This Row],[Year]],Data7[[#This Row],[Month]],Data7[[#This Row],[Day]])</f>
        <v>45385</v>
      </c>
    </row>
    <row r="488" spans="1:25">
      <c r="A488" s="5">
        <v>45387.514797800926</v>
      </c>
      <c r="B488" s="7" t="s">
        <v>66</v>
      </c>
      <c r="C488" s="6" t="s">
        <v>524</v>
      </c>
      <c r="D488" s="7" t="s">
        <v>416</v>
      </c>
      <c r="E488" s="8">
        <v>1</v>
      </c>
      <c r="F488" s="7">
        <v>7078215</v>
      </c>
      <c r="G488" s="7" t="s">
        <v>68</v>
      </c>
      <c r="H488" s="7" t="s">
        <v>69</v>
      </c>
      <c r="I488" s="7" t="s">
        <v>44</v>
      </c>
      <c r="J488" s="19" t="str">
        <f>IFERROR(INDEX('Employee Info'!$C$3:$E$200,MATCH(Data7[[#This Row],[Name:]],'Employee Info'!$B$3:$B$200,0),MATCH(Data7[[#This Row],[Hours Type:]],'Employee Info'!$C$2:$E$2,0)),"")</f>
        <v/>
      </c>
      <c r="K488" s="19" t="str">
        <f>IFERROR(INDEX('Employee Info'!$C$3:$J$200,MATCH(Data7[[#This Row],[Name:]],'Employee Info'!$B$3:$B$200,0),MATCH(Data7[[#Headers],[Truck]],'Employee Info'!$C$2:$J$2,0)),"")</f>
        <v/>
      </c>
      <c r="L488" s="19" t="str">
        <f>IFERROR(INDEX('Employee Info'!$C$3:$J$200,MATCH(Data7[[#This Row],[Name:]],'Employee Info'!$B$3:$B$200,0),MATCH(Data7[[#Headers],[Phone]],'Employee Info'!$C$2:$J$2,0)),"")</f>
        <v/>
      </c>
      <c r="M488" s="19" t="str">
        <f>IFERROR(INDEX('Employee Info'!$C$3:$J$200,MATCH(Data7[[#This Row],[Name:]],'Employee Info'!$B$3:$B$200,0),MATCH(Data7[[#Headers],[Tech]],'Employee Info'!$C$2:$J$2,0)),"")</f>
        <v/>
      </c>
      <c r="N488" s="19" t="str">
        <f>IFERROR(INDEX('Employee Info'!$C$3:$J$200,MATCH(Data7[[#This Row],[Name:]],'Employee Info'!$B$3:$B$200,0),MATCH(Data7[[#Headers],[Other]],'Employee Info'!$C$2:$J$2,0)),"")</f>
        <v/>
      </c>
      <c r="O488" s="19">
        <f>IFERROR((Data7[[#This Row],[Hours:]]*SUM(Data7[[#This Row],[Rate]:[Other]])),"")</f>
        <v>0</v>
      </c>
      <c r="P488" s="7" t="str">
        <f>IF(Data7[[#This Row],[WO'#:]]="","Riley #","WO#")</f>
        <v>WO#</v>
      </c>
      <c r="Q488" s="7">
        <f>IFERROR(WEEKNUM(Data7[[#This Row],[Date:]]),"")</f>
        <v>14</v>
      </c>
      <c r="R488" s="6">
        <f t="shared" si="21"/>
        <v>45382</v>
      </c>
      <c r="S488" s="6">
        <f>Data7[[#This Row],[Week Start]]+7</f>
        <v>45389</v>
      </c>
      <c r="T488" s="7" t="str">
        <f t="shared" si="22"/>
        <v>3/31/2024 - 4/7/2024</v>
      </c>
      <c r="U488" s="7" t="str">
        <f t="shared" si="23"/>
        <v>Time Card</v>
      </c>
      <c r="V488" s="8" t="str">
        <f>RIGHT(TEXT(Data7[[#This Row],[Date:]],"mmddyyyy"),4)</f>
        <v>2024</v>
      </c>
      <c r="W488" s="8" t="str">
        <f>MID(TEXT(Data7[[#This Row],[Date:]],"mmddyyyy"),3,2)</f>
        <v>03</v>
      </c>
      <c r="X488" s="8" t="str">
        <f>LEFT(TEXT(Data7[[#This Row],[Date:]],"mmddyyyy"),2)</f>
        <v>04</v>
      </c>
      <c r="Y488" s="6">
        <f>DATE(Data7[[#This Row],[Year]],Data7[[#This Row],[Month]],Data7[[#This Row],[Day]])</f>
        <v>45385</v>
      </c>
    </row>
    <row r="489" spans="1:25">
      <c r="A489" s="5">
        <v>45385.586830787041</v>
      </c>
      <c r="B489" s="7" t="s">
        <v>35</v>
      </c>
      <c r="C489" s="6" t="s">
        <v>524</v>
      </c>
      <c r="D489" s="7" t="s">
        <v>529</v>
      </c>
      <c r="E489" s="8">
        <v>4</v>
      </c>
      <c r="F489" s="7" t="s">
        <v>68</v>
      </c>
      <c r="G489" s="7" t="s">
        <v>68</v>
      </c>
      <c r="H489" s="7" t="s">
        <v>202</v>
      </c>
      <c r="I489" s="7" t="s">
        <v>44</v>
      </c>
      <c r="J489" s="19" t="str">
        <f>IFERROR(INDEX('Employee Info'!$C$3:$E$200,MATCH(Data7[[#This Row],[Name:]],'Employee Info'!$B$3:$B$200,0),MATCH(Data7[[#This Row],[Hours Type:]],'Employee Info'!$C$2:$E$2,0)),"")</f>
        <v/>
      </c>
      <c r="K489" s="19" t="str">
        <f>IFERROR(INDEX('Employee Info'!$C$3:$J$200,MATCH(Data7[[#This Row],[Name:]],'Employee Info'!$B$3:$B$200,0),MATCH(Data7[[#Headers],[Truck]],'Employee Info'!$C$2:$J$2,0)),"")</f>
        <v/>
      </c>
      <c r="L489" s="19" t="str">
        <f>IFERROR(INDEX('Employee Info'!$C$3:$J$200,MATCH(Data7[[#This Row],[Name:]],'Employee Info'!$B$3:$B$200,0),MATCH(Data7[[#Headers],[Phone]],'Employee Info'!$C$2:$J$2,0)),"")</f>
        <v/>
      </c>
      <c r="M489" s="19" t="str">
        <f>IFERROR(INDEX('Employee Info'!$C$3:$J$200,MATCH(Data7[[#This Row],[Name:]],'Employee Info'!$B$3:$B$200,0),MATCH(Data7[[#Headers],[Tech]],'Employee Info'!$C$2:$J$2,0)),"")</f>
        <v/>
      </c>
      <c r="N489" s="19" t="str">
        <f>IFERROR(INDEX('Employee Info'!$C$3:$J$200,MATCH(Data7[[#This Row],[Name:]],'Employee Info'!$B$3:$B$200,0),MATCH(Data7[[#Headers],[Other]],'Employee Info'!$C$2:$J$2,0)),"")</f>
        <v/>
      </c>
      <c r="O489" s="19">
        <f>IFERROR((Data7[[#This Row],[Hours:]]*SUM(Data7[[#This Row],[Rate]:[Other]])),"")</f>
        <v>0</v>
      </c>
      <c r="P489" s="7" t="str">
        <f>IF(Data7[[#This Row],[WO'#:]]="","Riley #","WO#")</f>
        <v>Riley #</v>
      </c>
      <c r="Q489" s="7">
        <f>IFERROR(WEEKNUM(Data7[[#This Row],[Date:]]),"")</f>
        <v>14</v>
      </c>
      <c r="R489" s="6">
        <f t="shared" si="21"/>
        <v>45382</v>
      </c>
      <c r="S489" s="6">
        <f>Data7[[#This Row],[Week Start]]+7</f>
        <v>45389</v>
      </c>
      <c r="T489" s="7" t="str">
        <f t="shared" si="22"/>
        <v>3/31/2024 - 4/7/2024</v>
      </c>
      <c r="U489" s="7" t="str">
        <f t="shared" si="23"/>
        <v>Time Card</v>
      </c>
      <c r="V489" s="8" t="str">
        <f>RIGHT(TEXT(Data7[[#This Row],[Date:]],"mmddyyyy"),4)</f>
        <v>2024</v>
      </c>
      <c r="W489" s="8" t="str">
        <f>MID(TEXT(Data7[[#This Row],[Date:]],"mmddyyyy"),3,2)</f>
        <v>03</v>
      </c>
      <c r="X489" s="8" t="str">
        <f>LEFT(TEXT(Data7[[#This Row],[Date:]],"mmddyyyy"),2)</f>
        <v>04</v>
      </c>
      <c r="Y489" s="6">
        <f>DATE(Data7[[#This Row],[Year]],Data7[[#This Row],[Month]],Data7[[#This Row],[Day]])</f>
        <v>45385</v>
      </c>
    </row>
    <row r="490" spans="1:25">
      <c r="A490" s="5">
        <v>45385.414112268518</v>
      </c>
      <c r="B490" s="7" t="s">
        <v>31</v>
      </c>
      <c r="C490" s="6" t="s">
        <v>524</v>
      </c>
      <c r="D490" s="7" t="s">
        <v>527</v>
      </c>
      <c r="E490" s="8">
        <v>1</v>
      </c>
      <c r="F490" s="7" t="s">
        <v>68</v>
      </c>
      <c r="G490" s="7" t="s">
        <v>68</v>
      </c>
      <c r="H490" s="7" t="s">
        <v>92</v>
      </c>
      <c r="I490" s="7" t="s">
        <v>44</v>
      </c>
      <c r="J490" s="19" t="str">
        <f>IFERROR(INDEX('Employee Info'!$C$3:$E$200,MATCH(Data7[[#This Row],[Name:]],'Employee Info'!$B$3:$B$200,0),MATCH(Data7[[#This Row],[Hours Type:]],'Employee Info'!$C$2:$E$2,0)),"")</f>
        <v/>
      </c>
      <c r="K490" s="19" t="str">
        <f>IFERROR(INDEX('Employee Info'!$C$3:$J$200,MATCH(Data7[[#This Row],[Name:]],'Employee Info'!$B$3:$B$200,0),MATCH(Data7[[#Headers],[Truck]],'Employee Info'!$C$2:$J$2,0)),"")</f>
        <v/>
      </c>
      <c r="L490" s="19" t="str">
        <f>IFERROR(INDEX('Employee Info'!$C$3:$J$200,MATCH(Data7[[#This Row],[Name:]],'Employee Info'!$B$3:$B$200,0),MATCH(Data7[[#Headers],[Phone]],'Employee Info'!$C$2:$J$2,0)),"")</f>
        <v/>
      </c>
      <c r="M490" s="19" t="str">
        <f>IFERROR(INDEX('Employee Info'!$C$3:$J$200,MATCH(Data7[[#This Row],[Name:]],'Employee Info'!$B$3:$B$200,0),MATCH(Data7[[#Headers],[Tech]],'Employee Info'!$C$2:$J$2,0)),"")</f>
        <v/>
      </c>
      <c r="N490" s="19" t="str">
        <f>IFERROR(INDEX('Employee Info'!$C$3:$J$200,MATCH(Data7[[#This Row],[Name:]],'Employee Info'!$B$3:$B$200,0),MATCH(Data7[[#Headers],[Other]],'Employee Info'!$C$2:$J$2,0)),"")</f>
        <v/>
      </c>
      <c r="O490" s="19">
        <f>IFERROR((Data7[[#This Row],[Hours:]]*SUM(Data7[[#This Row],[Rate]:[Other]])),"")</f>
        <v>0</v>
      </c>
      <c r="P490" s="7" t="str">
        <f>IF(Data7[[#This Row],[WO'#:]]="","Riley #","WO#")</f>
        <v>Riley #</v>
      </c>
      <c r="Q490" s="7">
        <f>IFERROR(WEEKNUM(Data7[[#This Row],[Date:]]),"")</f>
        <v>14</v>
      </c>
      <c r="R490" s="6">
        <f t="shared" si="21"/>
        <v>45382</v>
      </c>
      <c r="S490" s="6">
        <f>Data7[[#This Row],[Week Start]]+7</f>
        <v>45389</v>
      </c>
      <c r="T490" s="7" t="str">
        <f t="shared" si="22"/>
        <v>3/31/2024 - 4/7/2024</v>
      </c>
      <c r="U490" s="7" t="str">
        <f t="shared" si="23"/>
        <v>Time Card</v>
      </c>
      <c r="V490" s="8" t="str">
        <f>RIGHT(TEXT(Data7[[#This Row],[Date:]],"mmddyyyy"),4)</f>
        <v>2024</v>
      </c>
      <c r="W490" s="8" t="str">
        <f>MID(TEXT(Data7[[#This Row],[Date:]],"mmddyyyy"),3,2)</f>
        <v>03</v>
      </c>
      <c r="X490" s="8" t="str">
        <f>LEFT(TEXT(Data7[[#This Row],[Date:]],"mmddyyyy"),2)</f>
        <v>04</v>
      </c>
      <c r="Y490" s="6">
        <f>DATE(Data7[[#This Row],[Year]],Data7[[#This Row],[Month]],Data7[[#This Row],[Day]])</f>
        <v>45385</v>
      </c>
    </row>
    <row r="491" spans="1:25">
      <c r="A491" s="5">
        <v>45385.585206134259</v>
      </c>
      <c r="B491" s="7" t="s">
        <v>35</v>
      </c>
      <c r="C491" s="6" t="s">
        <v>524</v>
      </c>
      <c r="D491" s="7" t="s">
        <v>528</v>
      </c>
      <c r="E491" s="8">
        <v>1</v>
      </c>
      <c r="F491" s="7" t="s">
        <v>68</v>
      </c>
      <c r="G491" s="7" t="s">
        <v>68</v>
      </c>
      <c r="H491" s="7" t="s">
        <v>92</v>
      </c>
      <c r="I491" s="7" t="s">
        <v>44</v>
      </c>
      <c r="J491" s="19" t="str">
        <f>IFERROR(INDEX('Employee Info'!$C$3:$E$200,MATCH(Data7[[#This Row],[Name:]],'Employee Info'!$B$3:$B$200,0),MATCH(Data7[[#This Row],[Hours Type:]],'Employee Info'!$C$2:$E$2,0)),"")</f>
        <v/>
      </c>
      <c r="K491" s="19" t="str">
        <f>IFERROR(INDEX('Employee Info'!$C$3:$J$200,MATCH(Data7[[#This Row],[Name:]],'Employee Info'!$B$3:$B$200,0),MATCH(Data7[[#Headers],[Truck]],'Employee Info'!$C$2:$J$2,0)),"")</f>
        <v/>
      </c>
      <c r="L491" s="19" t="str">
        <f>IFERROR(INDEX('Employee Info'!$C$3:$J$200,MATCH(Data7[[#This Row],[Name:]],'Employee Info'!$B$3:$B$200,0),MATCH(Data7[[#Headers],[Phone]],'Employee Info'!$C$2:$J$2,0)),"")</f>
        <v/>
      </c>
      <c r="M491" s="19" t="str">
        <f>IFERROR(INDEX('Employee Info'!$C$3:$J$200,MATCH(Data7[[#This Row],[Name:]],'Employee Info'!$B$3:$B$200,0),MATCH(Data7[[#Headers],[Tech]],'Employee Info'!$C$2:$J$2,0)),"")</f>
        <v/>
      </c>
      <c r="N491" s="19" t="str">
        <f>IFERROR(INDEX('Employee Info'!$C$3:$J$200,MATCH(Data7[[#This Row],[Name:]],'Employee Info'!$B$3:$B$200,0),MATCH(Data7[[#Headers],[Other]],'Employee Info'!$C$2:$J$2,0)),"")</f>
        <v/>
      </c>
      <c r="O491" s="19">
        <f>IFERROR((Data7[[#This Row],[Hours:]]*SUM(Data7[[#This Row],[Rate]:[Other]])),"")</f>
        <v>0</v>
      </c>
      <c r="P491" s="7" t="str">
        <f>IF(Data7[[#This Row],[WO'#:]]="","Riley #","WO#")</f>
        <v>Riley #</v>
      </c>
      <c r="Q491" s="7">
        <f>IFERROR(WEEKNUM(Data7[[#This Row],[Date:]]),"")</f>
        <v>14</v>
      </c>
      <c r="R491" s="6">
        <f t="shared" si="21"/>
        <v>45382</v>
      </c>
      <c r="S491" s="6">
        <f>Data7[[#This Row],[Week Start]]+7</f>
        <v>45389</v>
      </c>
      <c r="T491" s="7" t="str">
        <f t="shared" si="22"/>
        <v>3/31/2024 - 4/7/2024</v>
      </c>
      <c r="U491" s="7" t="str">
        <f t="shared" si="23"/>
        <v>Time Card</v>
      </c>
      <c r="V491" s="8" t="str">
        <f>RIGHT(TEXT(Data7[[#This Row],[Date:]],"mmddyyyy"),4)</f>
        <v>2024</v>
      </c>
      <c r="W491" s="8" t="str">
        <f>MID(TEXT(Data7[[#This Row],[Date:]],"mmddyyyy"),3,2)</f>
        <v>03</v>
      </c>
      <c r="X491" s="8" t="str">
        <f>LEFT(TEXT(Data7[[#This Row],[Date:]],"mmddyyyy"),2)</f>
        <v>04</v>
      </c>
      <c r="Y491" s="6">
        <f>DATE(Data7[[#This Row],[Year]],Data7[[#This Row],[Month]],Data7[[#This Row],[Day]])</f>
        <v>45385</v>
      </c>
    </row>
    <row r="492" spans="1:25">
      <c r="A492" s="5">
        <v>45386.580905092589</v>
      </c>
      <c r="B492" s="7" t="s">
        <v>31</v>
      </c>
      <c r="C492" s="6" t="s">
        <v>541</v>
      </c>
      <c r="D492" s="7" t="s">
        <v>340</v>
      </c>
      <c r="E492" s="8">
        <v>8</v>
      </c>
      <c r="F492" s="7">
        <v>6984733</v>
      </c>
      <c r="G492" s="7" t="s">
        <v>68</v>
      </c>
      <c r="H492" s="7" t="s">
        <v>69</v>
      </c>
      <c r="I492" s="7" t="s">
        <v>44</v>
      </c>
      <c r="J492" s="19" t="str">
        <f>IFERROR(INDEX('Employee Info'!$C$3:$E$200,MATCH(Data7[[#This Row],[Name:]],'Employee Info'!$B$3:$B$200,0),MATCH(Data7[[#This Row],[Hours Type:]],'Employee Info'!$C$2:$E$2,0)),"")</f>
        <v/>
      </c>
      <c r="K492" s="19" t="str">
        <f>IFERROR(INDEX('Employee Info'!$C$3:$J$200,MATCH(Data7[[#This Row],[Name:]],'Employee Info'!$B$3:$B$200,0),MATCH(Data7[[#Headers],[Truck]],'Employee Info'!$C$2:$J$2,0)),"")</f>
        <v/>
      </c>
      <c r="L492" s="19" t="str">
        <f>IFERROR(INDEX('Employee Info'!$C$3:$J$200,MATCH(Data7[[#This Row],[Name:]],'Employee Info'!$B$3:$B$200,0),MATCH(Data7[[#Headers],[Phone]],'Employee Info'!$C$2:$J$2,0)),"")</f>
        <v/>
      </c>
      <c r="M492" s="19" t="str">
        <f>IFERROR(INDEX('Employee Info'!$C$3:$J$200,MATCH(Data7[[#This Row],[Name:]],'Employee Info'!$B$3:$B$200,0),MATCH(Data7[[#Headers],[Tech]],'Employee Info'!$C$2:$J$2,0)),"")</f>
        <v/>
      </c>
      <c r="N492" s="19" t="str">
        <f>IFERROR(INDEX('Employee Info'!$C$3:$J$200,MATCH(Data7[[#This Row],[Name:]],'Employee Info'!$B$3:$B$200,0),MATCH(Data7[[#Headers],[Other]],'Employee Info'!$C$2:$J$2,0)),"")</f>
        <v/>
      </c>
      <c r="O492" s="19">
        <f>IFERROR((Data7[[#This Row],[Hours:]]*SUM(Data7[[#This Row],[Rate]:[Other]])),"")</f>
        <v>0</v>
      </c>
      <c r="P492" s="7" t="str">
        <f>IF(Data7[[#This Row],[WO'#:]]="","Riley #","WO#")</f>
        <v>WO#</v>
      </c>
      <c r="Q492" s="7">
        <f>IFERROR(WEEKNUM(Data7[[#This Row],[Date:]]),"")</f>
        <v>14</v>
      </c>
      <c r="R492" s="6">
        <f t="shared" si="21"/>
        <v>45382</v>
      </c>
      <c r="S492" s="6">
        <f>Data7[[#This Row],[Week Start]]+7</f>
        <v>45389</v>
      </c>
      <c r="T492" s="7" t="str">
        <f t="shared" si="22"/>
        <v>3/31/2024 - 4/7/2024</v>
      </c>
      <c r="U492" s="7" t="str">
        <f t="shared" si="23"/>
        <v>Time Card</v>
      </c>
      <c r="V492" s="8" t="str">
        <f>RIGHT(TEXT(Data7[[#This Row],[Date:]],"mmddyyyy"),4)</f>
        <v>2024</v>
      </c>
      <c r="W492" s="8" t="str">
        <f>MID(TEXT(Data7[[#This Row],[Date:]],"mmddyyyy"),3,2)</f>
        <v>04</v>
      </c>
      <c r="X492" s="8" t="str">
        <f>LEFT(TEXT(Data7[[#This Row],[Date:]],"mmddyyyy"),2)</f>
        <v>04</v>
      </c>
      <c r="Y492" s="6">
        <f>DATE(Data7[[#This Row],[Year]],Data7[[#This Row],[Month]],Data7[[#This Row],[Day]])</f>
        <v>45386</v>
      </c>
    </row>
    <row r="493" spans="1:25">
      <c r="A493" s="5">
        <v>45386.582899074077</v>
      </c>
      <c r="B493" s="7" t="s">
        <v>65</v>
      </c>
      <c r="C493" s="6" t="s">
        <v>541</v>
      </c>
      <c r="D493" s="7" t="s">
        <v>542</v>
      </c>
      <c r="E493" s="8">
        <v>4</v>
      </c>
      <c r="F493" s="7">
        <v>6984733</v>
      </c>
      <c r="G493" s="7" t="s">
        <v>68</v>
      </c>
      <c r="H493" s="7" t="s">
        <v>69</v>
      </c>
      <c r="I493" s="7" t="s">
        <v>44</v>
      </c>
      <c r="J493" s="19" t="str">
        <f>IFERROR(INDEX('Employee Info'!$C$3:$E$200,MATCH(Data7[[#This Row],[Name:]],'Employee Info'!$B$3:$B$200,0),MATCH(Data7[[#This Row],[Hours Type:]],'Employee Info'!$C$2:$E$2,0)),"")</f>
        <v/>
      </c>
      <c r="K493" s="19" t="str">
        <f>IFERROR(INDEX('Employee Info'!$C$3:$J$200,MATCH(Data7[[#This Row],[Name:]],'Employee Info'!$B$3:$B$200,0),MATCH(Data7[[#Headers],[Truck]],'Employee Info'!$C$2:$J$2,0)),"")</f>
        <v/>
      </c>
      <c r="L493" s="19" t="str">
        <f>IFERROR(INDEX('Employee Info'!$C$3:$J$200,MATCH(Data7[[#This Row],[Name:]],'Employee Info'!$B$3:$B$200,0),MATCH(Data7[[#Headers],[Phone]],'Employee Info'!$C$2:$J$2,0)),"")</f>
        <v/>
      </c>
      <c r="M493" s="19" t="str">
        <f>IFERROR(INDEX('Employee Info'!$C$3:$J$200,MATCH(Data7[[#This Row],[Name:]],'Employee Info'!$B$3:$B$200,0),MATCH(Data7[[#Headers],[Tech]],'Employee Info'!$C$2:$J$2,0)),"")</f>
        <v/>
      </c>
      <c r="N493" s="19" t="str">
        <f>IFERROR(INDEX('Employee Info'!$C$3:$J$200,MATCH(Data7[[#This Row],[Name:]],'Employee Info'!$B$3:$B$200,0),MATCH(Data7[[#Headers],[Other]],'Employee Info'!$C$2:$J$2,0)),"")</f>
        <v/>
      </c>
      <c r="O493" s="19">
        <f>IFERROR((Data7[[#This Row],[Hours:]]*SUM(Data7[[#This Row],[Rate]:[Other]])),"")</f>
        <v>0</v>
      </c>
      <c r="P493" s="7" t="str">
        <f>IF(Data7[[#This Row],[WO'#:]]="","Riley #","WO#")</f>
        <v>WO#</v>
      </c>
      <c r="Q493" s="7">
        <f>IFERROR(WEEKNUM(Data7[[#This Row],[Date:]]),"")</f>
        <v>14</v>
      </c>
      <c r="R493" s="6">
        <f t="shared" si="21"/>
        <v>45382</v>
      </c>
      <c r="S493" s="6">
        <f>Data7[[#This Row],[Week Start]]+7</f>
        <v>45389</v>
      </c>
      <c r="T493" s="7" t="str">
        <f t="shared" si="22"/>
        <v>3/31/2024 - 4/7/2024</v>
      </c>
      <c r="U493" s="7" t="str">
        <f t="shared" si="23"/>
        <v>Time Card</v>
      </c>
      <c r="V493" s="8" t="str">
        <f>RIGHT(TEXT(Data7[[#This Row],[Date:]],"mmddyyyy"),4)</f>
        <v>2024</v>
      </c>
      <c r="W493" s="8" t="str">
        <f>MID(TEXT(Data7[[#This Row],[Date:]],"mmddyyyy"),3,2)</f>
        <v>04</v>
      </c>
      <c r="X493" s="8" t="str">
        <f>LEFT(TEXT(Data7[[#This Row],[Date:]],"mmddyyyy"),2)</f>
        <v>04</v>
      </c>
      <c r="Y493" s="6">
        <f>DATE(Data7[[#This Row],[Year]],Data7[[#This Row],[Month]],Data7[[#This Row],[Day]])</f>
        <v>45386</v>
      </c>
    </row>
    <row r="494" spans="1:25">
      <c r="A494" s="5">
        <v>45387.518233564813</v>
      </c>
      <c r="B494" s="7" t="s">
        <v>66</v>
      </c>
      <c r="C494" s="6" t="s">
        <v>541</v>
      </c>
      <c r="D494" s="7" t="s">
        <v>122</v>
      </c>
      <c r="E494" s="8">
        <v>2</v>
      </c>
      <c r="F494" s="7">
        <v>6984733</v>
      </c>
      <c r="G494" s="7" t="s">
        <v>68</v>
      </c>
      <c r="H494" s="7" t="s">
        <v>69</v>
      </c>
      <c r="I494" s="7" t="s">
        <v>44</v>
      </c>
      <c r="J494" s="19" t="str">
        <f>IFERROR(INDEX('Employee Info'!$C$3:$E$200,MATCH(Data7[[#This Row],[Name:]],'Employee Info'!$B$3:$B$200,0),MATCH(Data7[[#This Row],[Hours Type:]],'Employee Info'!$C$2:$E$2,0)),"")</f>
        <v/>
      </c>
      <c r="K494" s="19" t="str">
        <f>IFERROR(INDEX('Employee Info'!$C$3:$J$200,MATCH(Data7[[#This Row],[Name:]],'Employee Info'!$B$3:$B$200,0),MATCH(Data7[[#Headers],[Truck]],'Employee Info'!$C$2:$J$2,0)),"")</f>
        <v/>
      </c>
      <c r="L494" s="19" t="str">
        <f>IFERROR(INDEX('Employee Info'!$C$3:$J$200,MATCH(Data7[[#This Row],[Name:]],'Employee Info'!$B$3:$B$200,0),MATCH(Data7[[#Headers],[Phone]],'Employee Info'!$C$2:$J$2,0)),"")</f>
        <v/>
      </c>
      <c r="M494" s="19" t="str">
        <f>IFERROR(INDEX('Employee Info'!$C$3:$J$200,MATCH(Data7[[#This Row],[Name:]],'Employee Info'!$B$3:$B$200,0),MATCH(Data7[[#Headers],[Tech]],'Employee Info'!$C$2:$J$2,0)),"")</f>
        <v/>
      </c>
      <c r="N494" s="19" t="str">
        <f>IFERROR(INDEX('Employee Info'!$C$3:$J$200,MATCH(Data7[[#This Row],[Name:]],'Employee Info'!$B$3:$B$200,0),MATCH(Data7[[#Headers],[Other]],'Employee Info'!$C$2:$J$2,0)),"")</f>
        <v/>
      </c>
      <c r="O494" s="19">
        <f>IFERROR((Data7[[#This Row],[Hours:]]*SUM(Data7[[#This Row],[Rate]:[Other]])),"")</f>
        <v>0</v>
      </c>
      <c r="P494" s="7" t="str">
        <f>IF(Data7[[#This Row],[WO'#:]]="","Riley #","WO#")</f>
        <v>WO#</v>
      </c>
      <c r="Q494" s="7">
        <f>IFERROR(WEEKNUM(Data7[[#This Row],[Date:]]),"")</f>
        <v>14</v>
      </c>
      <c r="R494" s="6">
        <f t="shared" si="21"/>
        <v>45382</v>
      </c>
      <c r="S494" s="6">
        <f>Data7[[#This Row],[Week Start]]+7</f>
        <v>45389</v>
      </c>
      <c r="T494" s="7" t="str">
        <f t="shared" si="22"/>
        <v>3/31/2024 - 4/7/2024</v>
      </c>
      <c r="U494" s="7" t="str">
        <f t="shared" si="23"/>
        <v>Time Card</v>
      </c>
      <c r="V494" s="8" t="str">
        <f>RIGHT(TEXT(Data7[[#This Row],[Date:]],"mmddyyyy"),4)</f>
        <v>2024</v>
      </c>
      <c r="W494" s="8" t="str">
        <f>MID(TEXT(Data7[[#This Row],[Date:]],"mmddyyyy"),3,2)</f>
        <v>04</v>
      </c>
      <c r="X494" s="8" t="str">
        <f>LEFT(TEXT(Data7[[#This Row],[Date:]],"mmddyyyy"),2)</f>
        <v>04</v>
      </c>
      <c r="Y494" s="6">
        <f>DATE(Data7[[#This Row],[Year]],Data7[[#This Row],[Month]],Data7[[#This Row],[Day]])</f>
        <v>45386</v>
      </c>
    </row>
    <row r="495" spans="1:25">
      <c r="A495" s="5">
        <v>45387.535920601855</v>
      </c>
      <c r="B495" s="7" t="s">
        <v>66</v>
      </c>
      <c r="C495" s="6" t="s">
        <v>541</v>
      </c>
      <c r="D495" s="7" t="s">
        <v>543</v>
      </c>
      <c r="E495" s="8">
        <v>4</v>
      </c>
      <c r="F495" s="7">
        <v>6984733</v>
      </c>
      <c r="G495" s="7" t="s">
        <v>68</v>
      </c>
      <c r="H495" s="7" t="s">
        <v>69</v>
      </c>
      <c r="I495" s="7" t="s">
        <v>44</v>
      </c>
      <c r="J495" s="19" t="str">
        <f>IFERROR(INDEX('Employee Info'!$C$3:$E$200,MATCH(Data7[[#This Row],[Name:]],'Employee Info'!$B$3:$B$200,0),MATCH(Data7[[#This Row],[Hours Type:]],'Employee Info'!$C$2:$E$2,0)),"")</f>
        <v/>
      </c>
      <c r="K495" s="19" t="str">
        <f>IFERROR(INDEX('Employee Info'!$C$3:$J$200,MATCH(Data7[[#This Row],[Name:]],'Employee Info'!$B$3:$B$200,0),MATCH(Data7[[#Headers],[Truck]],'Employee Info'!$C$2:$J$2,0)),"")</f>
        <v/>
      </c>
      <c r="L495" s="19" t="str">
        <f>IFERROR(INDEX('Employee Info'!$C$3:$J$200,MATCH(Data7[[#This Row],[Name:]],'Employee Info'!$B$3:$B$200,0),MATCH(Data7[[#Headers],[Phone]],'Employee Info'!$C$2:$J$2,0)),"")</f>
        <v/>
      </c>
      <c r="M495" s="19" t="str">
        <f>IFERROR(INDEX('Employee Info'!$C$3:$J$200,MATCH(Data7[[#This Row],[Name:]],'Employee Info'!$B$3:$B$200,0),MATCH(Data7[[#Headers],[Tech]],'Employee Info'!$C$2:$J$2,0)),"")</f>
        <v/>
      </c>
      <c r="N495" s="19" t="str">
        <f>IFERROR(INDEX('Employee Info'!$C$3:$J$200,MATCH(Data7[[#This Row],[Name:]],'Employee Info'!$B$3:$B$200,0),MATCH(Data7[[#Headers],[Other]],'Employee Info'!$C$2:$J$2,0)),"")</f>
        <v/>
      </c>
      <c r="O495" s="19">
        <f>IFERROR((Data7[[#This Row],[Hours:]]*SUM(Data7[[#This Row],[Rate]:[Other]])),"")</f>
        <v>0</v>
      </c>
      <c r="P495" s="7" t="str">
        <f>IF(Data7[[#This Row],[WO'#:]]="","Riley #","WO#")</f>
        <v>WO#</v>
      </c>
      <c r="Q495" s="7">
        <f>IFERROR(WEEKNUM(Data7[[#This Row],[Date:]]),"")</f>
        <v>14</v>
      </c>
      <c r="R495" s="6">
        <f t="shared" si="21"/>
        <v>45382</v>
      </c>
      <c r="S495" s="6">
        <f>Data7[[#This Row],[Week Start]]+7</f>
        <v>45389</v>
      </c>
      <c r="T495" s="7" t="str">
        <f t="shared" si="22"/>
        <v>3/31/2024 - 4/7/2024</v>
      </c>
      <c r="U495" s="7" t="str">
        <f t="shared" si="23"/>
        <v>Time Card</v>
      </c>
      <c r="V495" s="8" t="str">
        <f>RIGHT(TEXT(Data7[[#This Row],[Date:]],"mmddyyyy"),4)</f>
        <v>2024</v>
      </c>
      <c r="W495" s="8" t="str">
        <f>MID(TEXT(Data7[[#This Row],[Date:]],"mmddyyyy"),3,2)</f>
        <v>04</v>
      </c>
      <c r="X495" s="8" t="str">
        <f>LEFT(TEXT(Data7[[#This Row],[Date:]],"mmddyyyy"),2)</f>
        <v>04</v>
      </c>
      <c r="Y495" s="6">
        <f>DATE(Data7[[#This Row],[Year]],Data7[[#This Row],[Month]],Data7[[#This Row],[Day]])</f>
        <v>45386</v>
      </c>
    </row>
    <row r="496" spans="1:25">
      <c r="A496" s="5">
        <v>45420.272705555559</v>
      </c>
      <c r="B496" s="7" t="s">
        <v>76</v>
      </c>
      <c r="C496" s="6" t="s">
        <v>541</v>
      </c>
      <c r="D496" s="7" t="s">
        <v>156</v>
      </c>
      <c r="E496" s="8">
        <v>1</v>
      </c>
      <c r="F496" s="7">
        <v>6984733</v>
      </c>
      <c r="G496" s="7" t="s">
        <v>68</v>
      </c>
      <c r="H496" s="7" t="s">
        <v>69</v>
      </c>
      <c r="I496" s="7" t="s">
        <v>44</v>
      </c>
      <c r="J496" s="19" t="str">
        <f>IFERROR(INDEX('Employee Info'!$C$3:$E$200,MATCH(Data7[[#This Row],[Name:]],'Employee Info'!$B$3:$B$200,0),MATCH(Data7[[#This Row],[Hours Type:]],'Employee Info'!$C$2:$E$2,0)),"")</f>
        <v/>
      </c>
      <c r="K496" s="19" t="str">
        <f>IFERROR(INDEX('Employee Info'!$C$3:$J$200,MATCH(Data7[[#This Row],[Name:]],'Employee Info'!$B$3:$B$200,0),MATCH(Data7[[#Headers],[Truck]],'Employee Info'!$C$2:$J$2,0)),"")</f>
        <v/>
      </c>
      <c r="L496" s="19" t="str">
        <f>IFERROR(INDEX('Employee Info'!$C$3:$J$200,MATCH(Data7[[#This Row],[Name:]],'Employee Info'!$B$3:$B$200,0),MATCH(Data7[[#Headers],[Phone]],'Employee Info'!$C$2:$J$2,0)),"")</f>
        <v/>
      </c>
      <c r="M496" s="19" t="str">
        <f>IFERROR(INDEX('Employee Info'!$C$3:$J$200,MATCH(Data7[[#This Row],[Name:]],'Employee Info'!$B$3:$B$200,0),MATCH(Data7[[#Headers],[Tech]],'Employee Info'!$C$2:$J$2,0)),"")</f>
        <v/>
      </c>
      <c r="N496" s="19" t="str">
        <f>IFERROR(INDEX('Employee Info'!$C$3:$J$200,MATCH(Data7[[#This Row],[Name:]],'Employee Info'!$B$3:$B$200,0),MATCH(Data7[[#Headers],[Other]],'Employee Info'!$C$2:$J$2,0)),"")</f>
        <v/>
      </c>
      <c r="O496" s="19">
        <f>IFERROR((Data7[[#This Row],[Hours:]]*SUM(Data7[[#This Row],[Rate]:[Other]])),"")</f>
        <v>0</v>
      </c>
      <c r="P496" s="7" t="str">
        <f>IF(Data7[[#This Row],[WO'#:]]="","Riley #","WO#")</f>
        <v>WO#</v>
      </c>
      <c r="Q496" s="7">
        <f>IFERROR(WEEKNUM(Data7[[#This Row],[Date:]]),"")</f>
        <v>14</v>
      </c>
      <c r="R496" s="6">
        <f t="shared" si="21"/>
        <v>45382</v>
      </c>
      <c r="S496" s="6">
        <f>Data7[[#This Row],[Week Start]]+7</f>
        <v>45389</v>
      </c>
      <c r="T496" s="7" t="str">
        <f t="shared" si="22"/>
        <v>3/31/2024 - 4/7/2024</v>
      </c>
      <c r="U496" s="7" t="str">
        <f t="shared" si="23"/>
        <v>Time Card</v>
      </c>
      <c r="V496" s="8" t="str">
        <f>RIGHT(TEXT(Data7[[#This Row],[Date:]],"mmddyyyy"),4)</f>
        <v>2024</v>
      </c>
      <c r="W496" s="8" t="str">
        <f>MID(TEXT(Data7[[#This Row],[Date:]],"mmddyyyy"),3,2)</f>
        <v>04</v>
      </c>
      <c r="X496" s="8" t="str">
        <f>LEFT(TEXT(Data7[[#This Row],[Date:]],"mmddyyyy"),2)</f>
        <v>04</v>
      </c>
      <c r="Y496" s="6">
        <f>DATE(Data7[[#This Row],[Year]],Data7[[#This Row],[Month]],Data7[[#This Row],[Day]])</f>
        <v>45386</v>
      </c>
    </row>
    <row r="497" spans="1:25">
      <c r="A497" s="5">
        <v>45387.514865046294</v>
      </c>
      <c r="B497" s="7" t="s">
        <v>66</v>
      </c>
      <c r="C497" s="6" t="s">
        <v>541</v>
      </c>
      <c r="D497" s="7" t="s">
        <v>416</v>
      </c>
      <c r="E497" s="8">
        <v>1</v>
      </c>
      <c r="F497" s="7">
        <v>7078215</v>
      </c>
      <c r="G497" s="7" t="s">
        <v>68</v>
      </c>
      <c r="H497" s="7" t="s">
        <v>69</v>
      </c>
      <c r="I497" s="7" t="s">
        <v>44</v>
      </c>
      <c r="J497" s="19" t="str">
        <f>IFERROR(INDEX('Employee Info'!$C$3:$E$200,MATCH(Data7[[#This Row],[Name:]],'Employee Info'!$B$3:$B$200,0),MATCH(Data7[[#This Row],[Hours Type:]],'Employee Info'!$C$2:$E$2,0)),"")</f>
        <v/>
      </c>
      <c r="K497" s="19" t="str">
        <f>IFERROR(INDEX('Employee Info'!$C$3:$J$200,MATCH(Data7[[#This Row],[Name:]],'Employee Info'!$B$3:$B$200,0),MATCH(Data7[[#Headers],[Truck]],'Employee Info'!$C$2:$J$2,0)),"")</f>
        <v/>
      </c>
      <c r="L497" s="19" t="str">
        <f>IFERROR(INDEX('Employee Info'!$C$3:$J$200,MATCH(Data7[[#This Row],[Name:]],'Employee Info'!$B$3:$B$200,0),MATCH(Data7[[#Headers],[Phone]],'Employee Info'!$C$2:$J$2,0)),"")</f>
        <v/>
      </c>
      <c r="M497" s="19" t="str">
        <f>IFERROR(INDEX('Employee Info'!$C$3:$J$200,MATCH(Data7[[#This Row],[Name:]],'Employee Info'!$B$3:$B$200,0),MATCH(Data7[[#Headers],[Tech]],'Employee Info'!$C$2:$J$2,0)),"")</f>
        <v/>
      </c>
      <c r="N497" s="19" t="str">
        <f>IFERROR(INDEX('Employee Info'!$C$3:$J$200,MATCH(Data7[[#This Row],[Name:]],'Employee Info'!$B$3:$B$200,0),MATCH(Data7[[#Headers],[Other]],'Employee Info'!$C$2:$J$2,0)),"")</f>
        <v/>
      </c>
      <c r="O497" s="19">
        <f>IFERROR((Data7[[#This Row],[Hours:]]*SUM(Data7[[#This Row],[Rate]:[Other]])),"")</f>
        <v>0</v>
      </c>
      <c r="P497" s="7" t="str">
        <f>IF(Data7[[#This Row],[WO'#:]]="","Riley #","WO#")</f>
        <v>WO#</v>
      </c>
      <c r="Q497" s="7">
        <f>IFERROR(WEEKNUM(Data7[[#This Row],[Date:]]),"")</f>
        <v>14</v>
      </c>
      <c r="R497" s="6">
        <f t="shared" si="21"/>
        <v>45382</v>
      </c>
      <c r="S497" s="6">
        <f>Data7[[#This Row],[Week Start]]+7</f>
        <v>45389</v>
      </c>
      <c r="T497" s="7" t="str">
        <f t="shared" si="22"/>
        <v>3/31/2024 - 4/7/2024</v>
      </c>
      <c r="U497" s="7" t="str">
        <f t="shared" si="23"/>
        <v>Time Card</v>
      </c>
      <c r="V497" s="8" t="str">
        <f>RIGHT(TEXT(Data7[[#This Row],[Date:]],"mmddyyyy"),4)</f>
        <v>2024</v>
      </c>
      <c r="W497" s="8" t="str">
        <f>MID(TEXT(Data7[[#This Row],[Date:]],"mmddyyyy"),3,2)</f>
        <v>04</v>
      </c>
      <c r="X497" s="8" t="str">
        <f>LEFT(TEXT(Data7[[#This Row],[Date:]],"mmddyyyy"),2)</f>
        <v>04</v>
      </c>
      <c r="Y497" s="6">
        <f>DATE(Data7[[#This Row],[Year]],Data7[[#This Row],[Month]],Data7[[#This Row],[Day]])</f>
        <v>45386</v>
      </c>
    </row>
    <row r="498" spans="1:25">
      <c r="A498" s="5">
        <v>45387.512125810186</v>
      </c>
      <c r="B498" s="7" t="s">
        <v>66</v>
      </c>
      <c r="C498" s="6" t="s">
        <v>541</v>
      </c>
      <c r="D498" s="7" t="s">
        <v>376</v>
      </c>
      <c r="E498" s="8">
        <v>1</v>
      </c>
      <c r="F498" s="7" t="s">
        <v>68</v>
      </c>
      <c r="G498" s="7" t="s">
        <v>68</v>
      </c>
      <c r="H498" s="7" t="s">
        <v>92</v>
      </c>
      <c r="I498" s="7" t="s">
        <v>44</v>
      </c>
      <c r="J498" s="19" t="str">
        <f>IFERROR(INDEX('Employee Info'!$C$3:$E$200,MATCH(Data7[[#This Row],[Name:]],'Employee Info'!$B$3:$B$200,0),MATCH(Data7[[#This Row],[Hours Type:]],'Employee Info'!$C$2:$E$2,0)),"")</f>
        <v/>
      </c>
      <c r="K498" s="19" t="str">
        <f>IFERROR(INDEX('Employee Info'!$C$3:$J$200,MATCH(Data7[[#This Row],[Name:]],'Employee Info'!$B$3:$B$200,0),MATCH(Data7[[#Headers],[Truck]],'Employee Info'!$C$2:$J$2,0)),"")</f>
        <v/>
      </c>
      <c r="L498" s="19" t="str">
        <f>IFERROR(INDEX('Employee Info'!$C$3:$J$200,MATCH(Data7[[#This Row],[Name:]],'Employee Info'!$B$3:$B$200,0),MATCH(Data7[[#Headers],[Phone]],'Employee Info'!$C$2:$J$2,0)),"")</f>
        <v/>
      </c>
      <c r="M498" s="19" t="str">
        <f>IFERROR(INDEX('Employee Info'!$C$3:$J$200,MATCH(Data7[[#This Row],[Name:]],'Employee Info'!$B$3:$B$200,0),MATCH(Data7[[#Headers],[Tech]],'Employee Info'!$C$2:$J$2,0)),"")</f>
        <v/>
      </c>
      <c r="N498" s="19" t="str">
        <f>IFERROR(INDEX('Employee Info'!$C$3:$J$200,MATCH(Data7[[#This Row],[Name:]],'Employee Info'!$B$3:$B$200,0),MATCH(Data7[[#Headers],[Other]],'Employee Info'!$C$2:$J$2,0)),"")</f>
        <v/>
      </c>
      <c r="O498" s="19">
        <f>IFERROR((Data7[[#This Row],[Hours:]]*SUM(Data7[[#This Row],[Rate]:[Other]])),"")</f>
        <v>0</v>
      </c>
      <c r="P498" s="7" t="str">
        <f>IF(Data7[[#This Row],[WO'#:]]="","Riley #","WO#")</f>
        <v>Riley #</v>
      </c>
      <c r="Q498" s="7">
        <f>IFERROR(WEEKNUM(Data7[[#This Row],[Date:]]),"")</f>
        <v>14</v>
      </c>
      <c r="R498" s="6">
        <f t="shared" si="21"/>
        <v>45382</v>
      </c>
      <c r="S498" s="6">
        <f>Data7[[#This Row],[Week Start]]+7</f>
        <v>45389</v>
      </c>
      <c r="T498" s="7" t="str">
        <f t="shared" si="22"/>
        <v>3/31/2024 - 4/7/2024</v>
      </c>
      <c r="U498" s="7" t="str">
        <f t="shared" si="23"/>
        <v>Time Card</v>
      </c>
      <c r="V498" s="8" t="str">
        <f>RIGHT(TEXT(Data7[[#This Row],[Date:]],"mmddyyyy"),4)</f>
        <v>2024</v>
      </c>
      <c r="W498" s="8" t="str">
        <f>MID(TEXT(Data7[[#This Row],[Date:]],"mmddyyyy"),3,2)</f>
        <v>04</v>
      </c>
      <c r="X498" s="8" t="str">
        <f>LEFT(TEXT(Data7[[#This Row],[Date:]],"mmddyyyy"),2)</f>
        <v>04</v>
      </c>
      <c r="Y498" s="6">
        <f>DATE(Data7[[#This Row],[Year]],Data7[[#This Row],[Month]],Data7[[#This Row],[Day]])</f>
        <v>45386</v>
      </c>
    </row>
    <row r="499" spans="1:25">
      <c r="A499" s="5">
        <v>45386.443719907409</v>
      </c>
      <c r="B499" s="7" t="s">
        <v>65</v>
      </c>
      <c r="C499" s="6" t="s">
        <v>541</v>
      </c>
      <c r="D499" s="7" t="s">
        <v>544</v>
      </c>
      <c r="E499" s="8">
        <v>4</v>
      </c>
      <c r="F499" s="7" t="s">
        <v>68</v>
      </c>
      <c r="G499" s="7" t="s">
        <v>68</v>
      </c>
      <c r="H499" s="7" t="s">
        <v>64</v>
      </c>
      <c r="I499" s="7" t="s">
        <v>44</v>
      </c>
      <c r="J499" s="19" t="str">
        <f>IFERROR(INDEX('Employee Info'!$C$3:$E$200,MATCH(Data7[[#This Row],[Name:]],'Employee Info'!$B$3:$B$200,0),MATCH(Data7[[#This Row],[Hours Type:]],'Employee Info'!$C$2:$E$2,0)),"")</f>
        <v/>
      </c>
      <c r="K499" s="19" t="str">
        <f>IFERROR(INDEX('Employee Info'!$C$3:$J$200,MATCH(Data7[[#This Row],[Name:]],'Employee Info'!$B$3:$B$200,0),MATCH(Data7[[#Headers],[Truck]],'Employee Info'!$C$2:$J$2,0)),"")</f>
        <v/>
      </c>
      <c r="L499" s="19" t="str">
        <f>IFERROR(INDEX('Employee Info'!$C$3:$J$200,MATCH(Data7[[#This Row],[Name:]],'Employee Info'!$B$3:$B$200,0),MATCH(Data7[[#Headers],[Phone]],'Employee Info'!$C$2:$J$2,0)),"")</f>
        <v/>
      </c>
      <c r="M499" s="19" t="str">
        <f>IFERROR(INDEX('Employee Info'!$C$3:$J$200,MATCH(Data7[[#This Row],[Name:]],'Employee Info'!$B$3:$B$200,0),MATCH(Data7[[#Headers],[Tech]],'Employee Info'!$C$2:$J$2,0)),"")</f>
        <v/>
      </c>
      <c r="N499" s="19" t="str">
        <f>IFERROR(INDEX('Employee Info'!$C$3:$J$200,MATCH(Data7[[#This Row],[Name:]],'Employee Info'!$B$3:$B$200,0),MATCH(Data7[[#Headers],[Other]],'Employee Info'!$C$2:$J$2,0)),"")</f>
        <v/>
      </c>
      <c r="O499" s="19">
        <f>IFERROR((Data7[[#This Row],[Hours:]]*SUM(Data7[[#This Row],[Rate]:[Other]])),"")</f>
        <v>0</v>
      </c>
      <c r="P499" s="7" t="str">
        <f>IF(Data7[[#This Row],[WO'#:]]="","Riley #","WO#")</f>
        <v>Riley #</v>
      </c>
      <c r="Q499" s="7">
        <f>IFERROR(WEEKNUM(Data7[[#This Row],[Date:]]),"")</f>
        <v>14</v>
      </c>
      <c r="R499" s="6">
        <f t="shared" si="21"/>
        <v>45382</v>
      </c>
      <c r="S499" s="6">
        <f>Data7[[#This Row],[Week Start]]+7</f>
        <v>45389</v>
      </c>
      <c r="T499" s="7" t="str">
        <f t="shared" si="22"/>
        <v>3/31/2024 - 4/7/2024</v>
      </c>
      <c r="U499" s="7" t="str">
        <f t="shared" si="23"/>
        <v>Time Card</v>
      </c>
      <c r="V499" s="8" t="str">
        <f>RIGHT(TEXT(Data7[[#This Row],[Date:]],"mmddyyyy"),4)</f>
        <v>2024</v>
      </c>
      <c r="W499" s="8" t="str">
        <f>MID(TEXT(Data7[[#This Row],[Date:]],"mmddyyyy"),3,2)</f>
        <v>04</v>
      </c>
      <c r="X499" s="8" t="str">
        <f>LEFT(TEXT(Data7[[#This Row],[Date:]],"mmddyyyy"),2)</f>
        <v>04</v>
      </c>
      <c r="Y499" s="6">
        <f>DATE(Data7[[#This Row],[Year]],Data7[[#This Row],[Month]],Data7[[#This Row],[Day]])</f>
        <v>45386</v>
      </c>
    </row>
    <row r="500" spans="1:25">
      <c r="A500" s="5">
        <v>45387.41241261574</v>
      </c>
      <c r="B500" s="7" t="s">
        <v>31</v>
      </c>
      <c r="C500" s="6" t="s">
        <v>545</v>
      </c>
      <c r="D500" s="7" t="s">
        <v>340</v>
      </c>
      <c r="E500" s="8">
        <v>1.5</v>
      </c>
      <c r="F500" s="7">
        <v>6984733</v>
      </c>
      <c r="G500" s="7" t="s">
        <v>68</v>
      </c>
      <c r="H500" s="7" t="s">
        <v>69</v>
      </c>
      <c r="I500" s="7" t="s">
        <v>44</v>
      </c>
      <c r="J500" s="19" t="str">
        <f>IFERROR(INDEX('Employee Info'!$C$3:$E$200,MATCH(Data7[[#This Row],[Name:]],'Employee Info'!$B$3:$B$200,0),MATCH(Data7[[#This Row],[Hours Type:]],'Employee Info'!$C$2:$E$2,0)),"")</f>
        <v/>
      </c>
      <c r="K500" s="19" t="str">
        <f>IFERROR(INDEX('Employee Info'!$C$3:$J$200,MATCH(Data7[[#This Row],[Name:]],'Employee Info'!$B$3:$B$200,0),MATCH(Data7[[#Headers],[Truck]],'Employee Info'!$C$2:$J$2,0)),"")</f>
        <v/>
      </c>
      <c r="L500" s="19" t="str">
        <f>IFERROR(INDEX('Employee Info'!$C$3:$J$200,MATCH(Data7[[#This Row],[Name:]],'Employee Info'!$B$3:$B$200,0),MATCH(Data7[[#Headers],[Phone]],'Employee Info'!$C$2:$J$2,0)),"")</f>
        <v/>
      </c>
      <c r="M500" s="19" t="str">
        <f>IFERROR(INDEX('Employee Info'!$C$3:$J$200,MATCH(Data7[[#This Row],[Name:]],'Employee Info'!$B$3:$B$200,0),MATCH(Data7[[#Headers],[Tech]],'Employee Info'!$C$2:$J$2,0)),"")</f>
        <v/>
      </c>
      <c r="N500" s="19" t="str">
        <f>IFERROR(INDEX('Employee Info'!$C$3:$J$200,MATCH(Data7[[#This Row],[Name:]],'Employee Info'!$B$3:$B$200,0),MATCH(Data7[[#Headers],[Other]],'Employee Info'!$C$2:$J$2,0)),"")</f>
        <v/>
      </c>
      <c r="O500" s="19">
        <f>IFERROR((Data7[[#This Row],[Hours:]]*SUM(Data7[[#This Row],[Rate]:[Other]])),"")</f>
        <v>0</v>
      </c>
      <c r="P500" s="7" t="str">
        <f>IF(Data7[[#This Row],[WO'#:]]="","Riley #","WO#")</f>
        <v>WO#</v>
      </c>
      <c r="Q500" s="7">
        <f>IFERROR(WEEKNUM(Data7[[#This Row],[Date:]]),"")</f>
        <v>14</v>
      </c>
      <c r="R500" s="6">
        <f t="shared" si="21"/>
        <v>45382</v>
      </c>
      <c r="S500" s="6">
        <f>Data7[[#This Row],[Week Start]]+7</f>
        <v>45389</v>
      </c>
      <c r="T500" s="7" t="str">
        <f t="shared" si="22"/>
        <v>3/31/2024 - 4/7/2024</v>
      </c>
      <c r="U500" s="7" t="str">
        <f t="shared" si="23"/>
        <v>Time Card</v>
      </c>
      <c r="V500" s="8" t="str">
        <f>RIGHT(TEXT(Data7[[#This Row],[Date:]],"mmddyyyy"),4)</f>
        <v>2024</v>
      </c>
      <c r="W500" s="8" t="str">
        <f>MID(TEXT(Data7[[#This Row],[Date:]],"mmddyyyy"),3,2)</f>
        <v>05</v>
      </c>
      <c r="X500" s="8" t="str">
        <f>LEFT(TEXT(Data7[[#This Row],[Date:]],"mmddyyyy"),2)</f>
        <v>04</v>
      </c>
      <c r="Y500" s="6">
        <f>DATE(Data7[[#This Row],[Year]],Data7[[#This Row],[Month]],Data7[[#This Row],[Day]])</f>
        <v>45387</v>
      </c>
    </row>
    <row r="501" spans="1:25">
      <c r="A501" s="5">
        <v>45387.518305902777</v>
      </c>
      <c r="B501" s="7" t="s">
        <v>66</v>
      </c>
      <c r="C501" s="6" t="s">
        <v>545</v>
      </c>
      <c r="D501" s="7" t="s">
        <v>122</v>
      </c>
      <c r="E501" s="8">
        <v>1</v>
      </c>
      <c r="F501" s="7">
        <v>6984733</v>
      </c>
      <c r="G501" s="7" t="s">
        <v>68</v>
      </c>
      <c r="H501" s="7" t="s">
        <v>69</v>
      </c>
      <c r="I501" s="7" t="s">
        <v>44</v>
      </c>
      <c r="J501" s="19" t="str">
        <f>IFERROR(INDEX('Employee Info'!$C$3:$E$200,MATCH(Data7[[#This Row],[Name:]],'Employee Info'!$B$3:$B$200,0),MATCH(Data7[[#This Row],[Hours Type:]],'Employee Info'!$C$2:$E$2,0)),"")</f>
        <v/>
      </c>
      <c r="K501" s="19" t="str">
        <f>IFERROR(INDEX('Employee Info'!$C$3:$J$200,MATCH(Data7[[#This Row],[Name:]],'Employee Info'!$B$3:$B$200,0),MATCH(Data7[[#Headers],[Truck]],'Employee Info'!$C$2:$J$2,0)),"")</f>
        <v/>
      </c>
      <c r="L501" s="19" t="str">
        <f>IFERROR(INDEX('Employee Info'!$C$3:$J$200,MATCH(Data7[[#This Row],[Name:]],'Employee Info'!$B$3:$B$200,0),MATCH(Data7[[#Headers],[Phone]],'Employee Info'!$C$2:$J$2,0)),"")</f>
        <v/>
      </c>
      <c r="M501" s="19" t="str">
        <f>IFERROR(INDEX('Employee Info'!$C$3:$J$200,MATCH(Data7[[#This Row],[Name:]],'Employee Info'!$B$3:$B$200,0),MATCH(Data7[[#Headers],[Tech]],'Employee Info'!$C$2:$J$2,0)),"")</f>
        <v/>
      </c>
      <c r="N501" s="19" t="str">
        <f>IFERROR(INDEX('Employee Info'!$C$3:$J$200,MATCH(Data7[[#This Row],[Name:]],'Employee Info'!$B$3:$B$200,0),MATCH(Data7[[#Headers],[Other]],'Employee Info'!$C$2:$J$2,0)),"")</f>
        <v/>
      </c>
      <c r="O501" s="19">
        <f>IFERROR((Data7[[#This Row],[Hours:]]*SUM(Data7[[#This Row],[Rate]:[Other]])),"")</f>
        <v>0</v>
      </c>
      <c r="P501" s="7" t="str">
        <f>IF(Data7[[#This Row],[WO'#:]]="","Riley #","WO#")</f>
        <v>WO#</v>
      </c>
      <c r="Q501" s="7">
        <f>IFERROR(WEEKNUM(Data7[[#This Row],[Date:]]),"")</f>
        <v>14</v>
      </c>
      <c r="R501" s="6">
        <f t="shared" si="21"/>
        <v>45382</v>
      </c>
      <c r="S501" s="6">
        <f>Data7[[#This Row],[Week Start]]+7</f>
        <v>45389</v>
      </c>
      <c r="T501" s="7" t="str">
        <f t="shared" si="22"/>
        <v>3/31/2024 - 4/7/2024</v>
      </c>
      <c r="U501" s="7" t="str">
        <f t="shared" si="23"/>
        <v>Time Card</v>
      </c>
      <c r="V501" s="8" t="str">
        <f>RIGHT(TEXT(Data7[[#This Row],[Date:]],"mmddyyyy"),4)</f>
        <v>2024</v>
      </c>
      <c r="W501" s="8" t="str">
        <f>MID(TEXT(Data7[[#This Row],[Date:]],"mmddyyyy"),3,2)</f>
        <v>05</v>
      </c>
      <c r="X501" s="8" t="str">
        <f>LEFT(TEXT(Data7[[#This Row],[Date:]],"mmddyyyy"),2)</f>
        <v>04</v>
      </c>
      <c r="Y501" s="6">
        <f>DATE(Data7[[#This Row],[Year]],Data7[[#This Row],[Month]],Data7[[#This Row],[Day]])</f>
        <v>45387</v>
      </c>
    </row>
    <row r="502" spans="1:25">
      <c r="A502" s="5">
        <v>45387.536536805557</v>
      </c>
      <c r="B502" s="7" t="s">
        <v>66</v>
      </c>
      <c r="C502" s="6" t="s">
        <v>545</v>
      </c>
      <c r="D502" s="7" t="s">
        <v>546</v>
      </c>
      <c r="E502" s="8">
        <v>1</v>
      </c>
      <c r="F502" s="7">
        <v>6984733</v>
      </c>
      <c r="G502" s="7" t="s">
        <v>68</v>
      </c>
      <c r="H502" s="7" t="s">
        <v>69</v>
      </c>
      <c r="I502" s="7" t="s">
        <v>44</v>
      </c>
      <c r="J502" s="19" t="str">
        <f>IFERROR(INDEX('Employee Info'!$C$3:$E$200,MATCH(Data7[[#This Row],[Name:]],'Employee Info'!$B$3:$B$200,0),MATCH(Data7[[#This Row],[Hours Type:]],'Employee Info'!$C$2:$E$2,0)),"")</f>
        <v/>
      </c>
      <c r="K502" s="19" t="str">
        <f>IFERROR(INDEX('Employee Info'!$C$3:$J$200,MATCH(Data7[[#This Row],[Name:]],'Employee Info'!$B$3:$B$200,0),MATCH(Data7[[#Headers],[Truck]],'Employee Info'!$C$2:$J$2,0)),"")</f>
        <v/>
      </c>
      <c r="L502" s="19" t="str">
        <f>IFERROR(INDEX('Employee Info'!$C$3:$J$200,MATCH(Data7[[#This Row],[Name:]],'Employee Info'!$B$3:$B$200,0),MATCH(Data7[[#Headers],[Phone]],'Employee Info'!$C$2:$J$2,0)),"")</f>
        <v/>
      </c>
      <c r="M502" s="19" t="str">
        <f>IFERROR(INDEX('Employee Info'!$C$3:$J$200,MATCH(Data7[[#This Row],[Name:]],'Employee Info'!$B$3:$B$200,0),MATCH(Data7[[#Headers],[Tech]],'Employee Info'!$C$2:$J$2,0)),"")</f>
        <v/>
      </c>
      <c r="N502" s="19" t="str">
        <f>IFERROR(INDEX('Employee Info'!$C$3:$J$200,MATCH(Data7[[#This Row],[Name:]],'Employee Info'!$B$3:$B$200,0),MATCH(Data7[[#Headers],[Other]],'Employee Info'!$C$2:$J$2,0)),"")</f>
        <v/>
      </c>
      <c r="O502" s="19">
        <f>IFERROR((Data7[[#This Row],[Hours:]]*SUM(Data7[[#This Row],[Rate]:[Other]])),"")</f>
        <v>0</v>
      </c>
      <c r="P502" s="7" t="str">
        <f>IF(Data7[[#This Row],[WO'#:]]="","Riley #","WO#")</f>
        <v>WO#</v>
      </c>
      <c r="Q502" s="7">
        <f>IFERROR(WEEKNUM(Data7[[#This Row],[Date:]]),"")</f>
        <v>14</v>
      </c>
      <c r="R502" s="6">
        <f t="shared" si="21"/>
        <v>45382</v>
      </c>
      <c r="S502" s="6">
        <f>Data7[[#This Row],[Week Start]]+7</f>
        <v>45389</v>
      </c>
      <c r="T502" s="7" t="str">
        <f t="shared" si="22"/>
        <v>3/31/2024 - 4/7/2024</v>
      </c>
      <c r="U502" s="7" t="str">
        <f t="shared" si="23"/>
        <v>Time Card</v>
      </c>
      <c r="V502" s="8" t="str">
        <f>RIGHT(TEXT(Data7[[#This Row],[Date:]],"mmddyyyy"),4)</f>
        <v>2024</v>
      </c>
      <c r="W502" s="8" t="str">
        <f>MID(TEXT(Data7[[#This Row],[Date:]],"mmddyyyy"),3,2)</f>
        <v>05</v>
      </c>
      <c r="X502" s="8" t="str">
        <f>LEFT(TEXT(Data7[[#This Row],[Date:]],"mmddyyyy"),2)</f>
        <v>04</v>
      </c>
      <c r="Y502" s="6">
        <f>DATE(Data7[[#This Row],[Year]],Data7[[#This Row],[Month]],Data7[[#This Row],[Day]])</f>
        <v>45387</v>
      </c>
    </row>
    <row r="503" spans="1:25">
      <c r="A503" s="5">
        <v>45420.272913541667</v>
      </c>
      <c r="B503" s="7" t="s">
        <v>76</v>
      </c>
      <c r="C503" s="6" t="s">
        <v>545</v>
      </c>
      <c r="D503" s="7" t="s">
        <v>156</v>
      </c>
      <c r="E503" s="8">
        <v>2</v>
      </c>
      <c r="F503" s="7">
        <v>6984733</v>
      </c>
      <c r="G503" s="7" t="s">
        <v>68</v>
      </c>
      <c r="H503" s="7" t="s">
        <v>69</v>
      </c>
      <c r="I503" s="7" t="s">
        <v>44</v>
      </c>
      <c r="J503" s="19" t="str">
        <f>IFERROR(INDEX('Employee Info'!$C$3:$E$200,MATCH(Data7[[#This Row],[Name:]],'Employee Info'!$B$3:$B$200,0),MATCH(Data7[[#This Row],[Hours Type:]],'Employee Info'!$C$2:$E$2,0)),"")</f>
        <v/>
      </c>
      <c r="K503" s="19" t="str">
        <f>IFERROR(INDEX('Employee Info'!$C$3:$J$200,MATCH(Data7[[#This Row],[Name:]],'Employee Info'!$B$3:$B$200,0),MATCH(Data7[[#Headers],[Truck]],'Employee Info'!$C$2:$J$2,0)),"")</f>
        <v/>
      </c>
      <c r="L503" s="19" t="str">
        <f>IFERROR(INDEX('Employee Info'!$C$3:$J$200,MATCH(Data7[[#This Row],[Name:]],'Employee Info'!$B$3:$B$200,0),MATCH(Data7[[#Headers],[Phone]],'Employee Info'!$C$2:$J$2,0)),"")</f>
        <v/>
      </c>
      <c r="M503" s="19" t="str">
        <f>IFERROR(INDEX('Employee Info'!$C$3:$J$200,MATCH(Data7[[#This Row],[Name:]],'Employee Info'!$B$3:$B$200,0),MATCH(Data7[[#Headers],[Tech]],'Employee Info'!$C$2:$J$2,0)),"")</f>
        <v/>
      </c>
      <c r="N503" s="19" t="str">
        <f>IFERROR(INDEX('Employee Info'!$C$3:$J$200,MATCH(Data7[[#This Row],[Name:]],'Employee Info'!$B$3:$B$200,0),MATCH(Data7[[#Headers],[Other]],'Employee Info'!$C$2:$J$2,0)),"")</f>
        <v/>
      </c>
      <c r="O503" s="19">
        <f>IFERROR((Data7[[#This Row],[Hours:]]*SUM(Data7[[#This Row],[Rate]:[Other]])),"")</f>
        <v>0</v>
      </c>
      <c r="P503" s="7" t="str">
        <f>IF(Data7[[#This Row],[WO'#:]]="","Riley #","WO#")</f>
        <v>WO#</v>
      </c>
      <c r="Q503" s="7">
        <f>IFERROR(WEEKNUM(Data7[[#This Row],[Date:]]),"")</f>
        <v>14</v>
      </c>
      <c r="R503" s="6">
        <f t="shared" si="21"/>
        <v>45382</v>
      </c>
      <c r="S503" s="6">
        <f>Data7[[#This Row],[Week Start]]+7</f>
        <v>45389</v>
      </c>
      <c r="T503" s="7" t="str">
        <f t="shared" si="22"/>
        <v>3/31/2024 - 4/7/2024</v>
      </c>
      <c r="U503" s="7" t="str">
        <f t="shared" si="23"/>
        <v>Time Card</v>
      </c>
      <c r="V503" s="8" t="str">
        <f>RIGHT(TEXT(Data7[[#This Row],[Date:]],"mmddyyyy"),4)</f>
        <v>2024</v>
      </c>
      <c r="W503" s="8" t="str">
        <f>MID(TEXT(Data7[[#This Row],[Date:]],"mmddyyyy"),3,2)</f>
        <v>05</v>
      </c>
      <c r="X503" s="8" t="str">
        <f>LEFT(TEXT(Data7[[#This Row],[Date:]],"mmddyyyy"),2)</f>
        <v>04</v>
      </c>
      <c r="Y503" s="6">
        <f>DATE(Data7[[#This Row],[Year]],Data7[[#This Row],[Month]],Data7[[#This Row],[Day]])</f>
        <v>45387</v>
      </c>
    </row>
    <row r="504" spans="1:25">
      <c r="A504" s="5">
        <v>45387.514937499996</v>
      </c>
      <c r="B504" s="7" t="s">
        <v>66</v>
      </c>
      <c r="C504" s="6" t="s">
        <v>545</v>
      </c>
      <c r="D504" s="7" t="s">
        <v>416</v>
      </c>
      <c r="E504" s="8">
        <v>1</v>
      </c>
      <c r="F504" s="7">
        <v>7078215</v>
      </c>
      <c r="G504" s="7" t="s">
        <v>68</v>
      </c>
      <c r="H504" s="7" t="s">
        <v>69</v>
      </c>
      <c r="I504" s="7" t="s">
        <v>44</v>
      </c>
      <c r="J504" s="19" t="str">
        <f>IFERROR(INDEX('Employee Info'!$C$3:$E$200,MATCH(Data7[[#This Row],[Name:]],'Employee Info'!$B$3:$B$200,0),MATCH(Data7[[#This Row],[Hours Type:]],'Employee Info'!$C$2:$E$2,0)),"")</f>
        <v/>
      </c>
      <c r="K504" s="19" t="str">
        <f>IFERROR(INDEX('Employee Info'!$C$3:$J$200,MATCH(Data7[[#This Row],[Name:]],'Employee Info'!$B$3:$B$200,0),MATCH(Data7[[#Headers],[Truck]],'Employee Info'!$C$2:$J$2,0)),"")</f>
        <v/>
      </c>
      <c r="L504" s="19" t="str">
        <f>IFERROR(INDEX('Employee Info'!$C$3:$J$200,MATCH(Data7[[#This Row],[Name:]],'Employee Info'!$B$3:$B$200,0),MATCH(Data7[[#Headers],[Phone]],'Employee Info'!$C$2:$J$2,0)),"")</f>
        <v/>
      </c>
      <c r="M504" s="19" t="str">
        <f>IFERROR(INDEX('Employee Info'!$C$3:$J$200,MATCH(Data7[[#This Row],[Name:]],'Employee Info'!$B$3:$B$200,0),MATCH(Data7[[#Headers],[Tech]],'Employee Info'!$C$2:$J$2,0)),"")</f>
        <v/>
      </c>
      <c r="N504" s="19" t="str">
        <f>IFERROR(INDEX('Employee Info'!$C$3:$J$200,MATCH(Data7[[#This Row],[Name:]],'Employee Info'!$B$3:$B$200,0),MATCH(Data7[[#Headers],[Other]],'Employee Info'!$C$2:$J$2,0)),"")</f>
        <v/>
      </c>
      <c r="O504" s="19">
        <f>IFERROR((Data7[[#This Row],[Hours:]]*SUM(Data7[[#This Row],[Rate]:[Other]])),"")</f>
        <v>0</v>
      </c>
      <c r="P504" s="7" t="str">
        <f>IF(Data7[[#This Row],[WO'#:]]="","Riley #","WO#")</f>
        <v>WO#</v>
      </c>
      <c r="Q504" s="7">
        <f>IFERROR(WEEKNUM(Data7[[#This Row],[Date:]]),"")</f>
        <v>14</v>
      </c>
      <c r="R504" s="6">
        <f t="shared" si="21"/>
        <v>45382</v>
      </c>
      <c r="S504" s="6">
        <f>Data7[[#This Row],[Week Start]]+7</f>
        <v>45389</v>
      </c>
      <c r="T504" s="7" t="str">
        <f t="shared" si="22"/>
        <v>3/31/2024 - 4/7/2024</v>
      </c>
      <c r="U504" s="7" t="str">
        <f t="shared" si="23"/>
        <v>Time Card</v>
      </c>
      <c r="V504" s="8" t="str">
        <f>RIGHT(TEXT(Data7[[#This Row],[Date:]],"mmddyyyy"),4)</f>
        <v>2024</v>
      </c>
      <c r="W504" s="8" t="str">
        <f>MID(TEXT(Data7[[#This Row],[Date:]],"mmddyyyy"),3,2)</f>
        <v>05</v>
      </c>
      <c r="X504" s="8" t="str">
        <f>LEFT(TEXT(Data7[[#This Row],[Date:]],"mmddyyyy"),2)</f>
        <v>04</v>
      </c>
      <c r="Y504" s="6">
        <f>DATE(Data7[[#This Row],[Year]],Data7[[#This Row],[Month]],Data7[[#This Row],[Day]])</f>
        <v>45387</v>
      </c>
    </row>
    <row r="505" spans="1:25">
      <c r="A505" s="5">
        <v>45387.537854745373</v>
      </c>
      <c r="B505" s="7" t="s">
        <v>66</v>
      </c>
      <c r="C505" s="6" t="s">
        <v>545</v>
      </c>
      <c r="D505" s="7" t="s">
        <v>548</v>
      </c>
      <c r="E505" s="8">
        <v>4</v>
      </c>
      <c r="F505" s="7" t="s">
        <v>68</v>
      </c>
      <c r="G505" s="7" t="s">
        <v>68</v>
      </c>
      <c r="H505" s="7" t="s">
        <v>202</v>
      </c>
      <c r="I505" s="7" t="s">
        <v>44</v>
      </c>
      <c r="J505" s="19" t="str">
        <f>IFERROR(INDEX('Employee Info'!$C$3:$E$200,MATCH(Data7[[#This Row],[Name:]],'Employee Info'!$B$3:$B$200,0),MATCH(Data7[[#This Row],[Hours Type:]],'Employee Info'!$C$2:$E$2,0)),"")</f>
        <v/>
      </c>
      <c r="K505" s="19" t="str">
        <f>IFERROR(INDEX('Employee Info'!$C$3:$J$200,MATCH(Data7[[#This Row],[Name:]],'Employee Info'!$B$3:$B$200,0),MATCH(Data7[[#Headers],[Truck]],'Employee Info'!$C$2:$J$2,0)),"")</f>
        <v/>
      </c>
      <c r="L505" s="19" t="str">
        <f>IFERROR(INDEX('Employee Info'!$C$3:$J$200,MATCH(Data7[[#This Row],[Name:]],'Employee Info'!$B$3:$B$200,0),MATCH(Data7[[#Headers],[Phone]],'Employee Info'!$C$2:$J$2,0)),"")</f>
        <v/>
      </c>
      <c r="M505" s="19" t="str">
        <f>IFERROR(INDEX('Employee Info'!$C$3:$J$200,MATCH(Data7[[#This Row],[Name:]],'Employee Info'!$B$3:$B$200,0),MATCH(Data7[[#Headers],[Tech]],'Employee Info'!$C$2:$J$2,0)),"")</f>
        <v/>
      </c>
      <c r="N505" s="19" t="str">
        <f>IFERROR(INDEX('Employee Info'!$C$3:$J$200,MATCH(Data7[[#This Row],[Name:]],'Employee Info'!$B$3:$B$200,0),MATCH(Data7[[#Headers],[Other]],'Employee Info'!$C$2:$J$2,0)),"")</f>
        <v/>
      </c>
      <c r="O505" s="19">
        <f>IFERROR((Data7[[#This Row],[Hours:]]*SUM(Data7[[#This Row],[Rate]:[Other]])),"")</f>
        <v>0</v>
      </c>
      <c r="P505" s="7" t="str">
        <f>IF(Data7[[#This Row],[WO'#:]]="","Riley #","WO#")</f>
        <v>Riley #</v>
      </c>
      <c r="Q505" s="7">
        <f>IFERROR(WEEKNUM(Data7[[#This Row],[Date:]]),"")</f>
        <v>14</v>
      </c>
      <c r="R505" s="6">
        <f t="shared" si="21"/>
        <v>45382</v>
      </c>
      <c r="S505" s="6">
        <f>Data7[[#This Row],[Week Start]]+7</f>
        <v>45389</v>
      </c>
      <c r="T505" s="7" t="str">
        <f t="shared" si="22"/>
        <v>3/31/2024 - 4/7/2024</v>
      </c>
      <c r="U505" s="7" t="str">
        <f t="shared" si="23"/>
        <v>Time Card</v>
      </c>
      <c r="V505" s="8" t="str">
        <f>RIGHT(TEXT(Data7[[#This Row],[Date:]],"mmddyyyy"),4)</f>
        <v>2024</v>
      </c>
      <c r="W505" s="8" t="str">
        <f>MID(TEXT(Data7[[#This Row],[Date:]],"mmddyyyy"),3,2)</f>
        <v>05</v>
      </c>
      <c r="X505" s="8" t="str">
        <f>LEFT(TEXT(Data7[[#This Row],[Date:]],"mmddyyyy"),2)</f>
        <v>04</v>
      </c>
      <c r="Y505" s="6">
        <f>DATE(Data7[[#This Row],[Year]],Data7[[#This Row],[Month]],Data7[[#This Row],[Day]])</f>
        <v>45387</v>
      </c>
    </row>
    <row r="506" spans="1:25">
      <c r="A506" s="5">
        <v>45387.579428240744</v>
      </c>
      <c r="B506" s="7" t="s">
        <v>35</v>
      </c>
      <c r="C506" s="6" t="s">
        <v>545</v>
      </c>
      <c r="D506" s="7" t="s">
        <v>548</v>
      </c>
      <c r="E506" s="8">
        <v>8</v>
      </c>
      <c r="F506" s="7" t="s">
        <v>68</v>
      </c>
      <c r="G506" s="7" t="s">
        <v>68</v>
      </c>
      <c r="H506" s="7" t="s">
        <v>202</v>
      </c>
      <c r="I506" s="7" t="s">
        <v>44</v>
      </c>
      <c r="J506" s="19" t="str">
        <f>IFERROR(INDEX('Employee Info'!$C$3:$E$200,MATCH(Data7[[#This Row],[Name:]],'Employee Info'!$B$3:$B$200,0),MATCH(Data7[[#This Row],[Hours Type:]],'Employee Info'!$C$2:$E$2,0)),"")</f>
        <v/>
      </c>
      <c r="K506" s="19" t="str">
        <f>IFERROR(INDEX('Employee Info'!$C$3:$J$200,MATCH(Data7[[#This Row],[Name:]],'Employee Info'!$B$3:$B$200,0),MATCH(Data7[[#Headers],[Truck]],'Employee Info'!$C$2:$J$2,0)),"")</f>
        <v/>
      </c>
      <c r="L506" s="19" t="str">
        <f>IFERROR(INDEX('Employee Info'!$C$3:$J$200,MATCH(Data7[[#This Row],[Name:]],'Employee Info'!$B$3:$B$200,0),MATCH(Data7[[#Headers],[Phone]],'Employee Info'!$C$2:$J$2,0)),"")</f>
        <v/>
      </c>
      <c r="M506" s="19" t="str">
        <f>IFERROR(INDEX('Employee Info'!$C$3:$J$200,MATCH(Data7[[#This Row],[Name:]],'Employee Info'!$B$3:$B$200,0),MATCH(Data7[[#Headers],[Tech]],'Employee Info'!$C$2:$J$2,0)),"")</f>
        <v/>
      </c>
      <c r="N506" s="19" t="str">
        <f>IFERROR(INDEX('Employee Info'!$C$3:$J$200,MATCH(Data7[[#This Row],[Name:]],'Employee Info'!$B$3:$B$200,0),MATCH(Data7[[#Headers],[Other]],'Employee Info'!$C$2:$J$2,0)),"")</f>
        <v/>
      </c>
      <c r="O506" s="19">
        <f>IFERROR((Data7[[#This Row],[Hours:]]*SUM(Data7[[#This Row],[Rate]:[Other]])),"")</f>
        <v>0</v>
      </c>
      <c r="P506" s="7" t="str">
        <f>IF(Data7[[#This Row],[WO'#:]]="","Riley #","WO#")</f>
        <v>Riley #</v>
      </c>
      <c r="Q506" s="7">
        <f>IFERROR(WEEKNUM(Data7[[#This Row],[Date:]]),"")</f>
        <v>14</v>
      </c>
      <c r="R506" s="6">
        <f t="shared" si="21"/>
        <v>45382</v>
      </c>
      <c r="S506" s="6">
        <f>Data7[[#This Row],[Week Start]]+7</f>
        <v>45389</v>
      </c>
      <c r="T506" s="7" t="str">
        <f t="shared" si="22"/>
        <v>3/31/2024 - 4/7/2024</v>
      </c>
      <c r="U506" s="7" t="str">
        <f t="shared" si="23"/>
        <v>Time Card</v>
      </c>
      <c r="V506" s="8" t="str">
        <f>RIGHT(TEXT(Data7[[#This Row],[Date:]],"mmddyyyy"),4)</f>
        <v>2024</v>
      </c>
      <c r="W506" s="8" t="str">
        <f>MID(TEXT(Data7[[#This Row],[Date:]],"mmddyyyy"),3,2)</f>
        <v>05</v>
      </c>
      <c r="X506" s="8" t="str">
        <f>LEFT(TEXT(Data7[[#This Row],[Date:]],"mmddyyyy"),2)</f>
        <v>04</v>
      </c>
      <c r="Y506" s="6">
        <f>DATE(Data7[[#This Row],[Year]],Data7[[#This Row],[Month]],Data7[[#This Row],[Day]])</f>
        <v>45387</v>
      </c>
    </row>
    <row r="507" spans="1:25">
      <c r="A507" s="5">
        <v>45387.512225347222</v>
      </c>
      <c r="B507" s="7" t="s">
        <v>66</v>
      </c>
      <c r="C507" s="6" t="s">
        <v>545</v>
      </c>
      <c r="D507" s="7" t="s">
        <v>376</v>
      </c>
      <c r="E507" s="8">
        <v>1</v>
      </c>
      <c r="F507" s="7" t="s">
        <v>68</v>
      </c>
      <c r="G507" s="7" t="s">
        <v>68</v>
      </c>
      <c r="H507" s="7" t="s">
        <v>92</v>
      </c>
      <c r="I507" s="7" t="s">
        <v>44</v>
      </c>
      <c r="J507" s="19" t="str">
        <f>IFERROR(INDEX('Employee Info'!$C$3:$E$200,MATCH(Data7[[#This Row],[Name:]],'Employee Info'!$B$3:$B$200,0),MATCH(Data7[[#This Row],[Hours Type:]],'Employee Info'!$C$2:$E$2,0)),"")</f>
        <v/>
      </c>
      <c r="K507" s="19" t="str">
        <f>IFERROR(INDEX('Employee Info'!$C$3:$J$200,MATCH(Data7[[#This Row],[Name:]],'Employee Info'!$B$3:$B$200,0),MATCH(Data7[[#Headers],[Truck]],'Employee Info'!$C$2:$J$2,0)),"")</f>
        <v/>
      </c>
      <c r="L507" s="19" t="str">
        <f>IFERROR(INDEX('Employee Info'!$C$3:$J$200,MATCH(Data7[[#This Row],[Name:]],'Employee Info'!$B$3:$B$200,0),MATCH(Data7[[#Headers],[Phone]],'Employee Info'!$C$2:$J$2,0)),"")</f>
        <v/>
      </c>
      <c r="M507" s="19" t="str">
        <f>IFERROR(INDEX('Employee Info'!$C$3:$J$200,MATCH(Data7[[#This Row],[Name:]],'Employee Info'!$B$3:$B$200,0),MATCH(Data7[[#Headers],[Tech]],'Employee Info'!$C$2:$J$2,0)),"")</f>
        <v/>
      </c>
      <c r="N507" s="19" t="str">
        <f>IFERROR(INDEX('Employee Info'!$C$3:$J$200,MATCH(Data7[[#This Row],[Name:]],'Employee Info'!$B$3:$B$200,0),MATCH(Data7[[#Headers],[Other]],'Employee Info'!$C$2:$J$2,0)),"")</f>
        <v/>
      </c>
      <c r="O507" s="19">
        <f>IFERROR((Data7[[#This Row],[Hours:]]*SUM(Data7[[#This Row],[Rate]:[Other]])),"")</f>
        <v>0</v>
      </c>
      <c r="P507" s="7" t="str">
        <f>IF(Data7[[#This Row],[WO'#:]]="","Riley #","WO#")</f>
        <v>Riley #</v>
      </c>
      <c r="Q507" s="7">
        <f>IFERROR(WEEKNUM(Data7[[#This Row],[Date:]]),"")</f>
        <v>14</v>
      </c>
      <c r="R507" s="6">
        <f t="shared" si="21"/>
        <v>45382</v>
      </c>
      <c r="S507" s="6">
        <f>Data7[[#This Row],[Week Start]]+7</f>
        <v>45389</v>
      </c>
      <c r="T507" s="7" t="str">
        <f t="shared" si="22"/>
        <v>3/31/2024 - 4/7/2024</v>
      </c>
      <c r="U507" s="7" t="str">
        <f t="shared" si="23"/>
        <v>Time Card</v>
      </c>
      <c r="V507" s="8" t="str">
        <f>RIGHT(TEXT(Data7[[#This Row],[Date:]],"mmddyyyy"),4)</f>
        <v>2024</v>
      </c>
      <c r="W507" s="8" t="str">
        <f>MID(TEXT(Data7[[#This Row],[Date:]],"mmddyyyy"),3,2)</f>
        <v>05</v>
      </c>
      <c r="X507" s="8" t="str">
        <f>LEFT(TEXT(Data7[[#This Row],[Date:]],"mmddyyyy"),2)</f>
        <v>04</v>
      </c>
      <c r="Y507" s="6">
        <f>DATE(Data7[[#This Row],[Year]],Data7[[#This Row],[Month]],Data7[[#This Row],[Day]])</f>
        <v>45387</v>
      </c>
    </row>
    <row r="508" spans="1:25">
      <c r="A508" s="5">
        <v>45387.411342129628</v>
      </c>
      <c r="B508" s="7" t="s">
        <v>65</v>
      </c>
      <c r="C508" s="6" t="s">
        <v>545</v>
      </c>
      <c r="D508" s="7" t="s">
        <v>547</v>
      </c>
      <c r="E508" s="8">
        <v>7.5</v>
      </c>
      <c r="F508" s="7" t="s">
        <v>68</v>
      </c>
      <c r="G508" s="7" t="s">
        <v>68</v>
      </c>
      <c r="H508" s="7" t="s">
        <v>64</v>
      </c>
      <c r="I508" s="7" t="s">
        <v>44</v>
      </c>
      <c r="J508" s="19" t="str">
        <f>IFERROR(INDEX('Employee Info'!$C$3:$E$200,MATCH(Data7[[#This Row],[Name:]],'Employee Info'!$B$3:$B$200,0),MATCH(Data7[[#This Row],[Hours Type:]],'Employee Info'!$C$2:$E$2,0)),"")</f>
        <v/>
      </c>
      <c r="K508" s="19" t="str">
        <f>IFERROR(INDEX('Employee Info'!$C$3:$J$200,MATCH(Data7[[#This Row],[Name:]],'Employee Info'!$B$3:$B$200,0),MATCH(Data7[[#Headers],[Truck]],'Employee Info'!$C$2:$J$2,0)),"")</f>
        <v/>
      </c>
      <c r="L508" s="19" t="str">
        <f>IFERROR(INDEX('Employee Info'!$C$3:$J$200,MATCH(Data7[[#This Row],[Name:]],'Employee Info'!$B$3:$B$200,0),MATCH(Data7[[#Headers],[Phone]],'Employee Info'!$C$2:$J$2,0)),"")</f>
        <v/>
      </c>
      <c r="M508" s="19" t="str">
        <f>IFERROR(INDEX('Employee Info'!$C$3:$J$200,MATCH(Data7[[#This Row],[Name:]],'Employee Info'!$B$3:$B$200,0),MATCH(Data7[[#Headers],[Tech]],'Employee Info'!$C$2:$J$2,0)),"")</f>
        <v/>
      </c>
      <c r="N508" s="19" t="str">
        <f>IFERROR(INDEX('Employee Info'!$C$3:$J$200,MATCH(Data7[[#This Row],[Name:]],'Employee Info'!$B$3:$B$200,0),MATCH(Data7[[#Headers],[Other]],'Employee Info'!$C$2:$J$2,0)),"")</f>
        <v/>
      </c>
      <c r="O508" s="19">
        <f>IFERROR((Data7[[#This Row],[Hours:]]*SUM(Data7[[#This Row],[Rate]:[Other]])),"")</f>
        <v>0</v>
      </c>
      <c r="P508" s="7" t="str">
        <f>IF(Data7[[#This Row],[WO'#:]]="","Riley #","WO#")</f>
        <v>Riley #</v>
      </c>
      <c r="Q508" s="7">
        <f>IFERROR(WEEKNUM(Data7[[#This Row],[Date:]]),"")</f>
        <v>14</v>
      </c>
      <c r="R508" s="6">
        <f t="shared" si="21"/>
        <v>45382</v>
      </c>
      <c r="S508" s="6">
        <f>Data7[[#This Row],[Week Start]]+7</f>
        <v>45389</v>
      </c>
      <c r="T508" s="7" t="str">
        <f t="shared" si="22"/>
        <v>3/31/2024 - 4/7/2024</v>
      </c>
      <c r="U508" s="7" t="str">
        <f t="shared" si="23"/>
        <v>Time Card</v>
      </c>
      <c r="V508" s="8" t="str">
        <f>RIGHT(TEXT(Data7[[#This Row],[Date:]],"mmddyyyy"),4)</f>
        <v>2024</v>
      </c>
      <c r="W508" s="8" t="str">
        <f>MID(TEXT(Data7[[#This Row],[Date:]],"mmddyyyy"),3,2)</f>
        <v>05</v>
      </c>
      <c r="X508" s="8" t="str">
        <f>LEFT(TEXT(Data7[[#This Row],[Date:]],"mmddyyyy"),2)</f>
        <v>04</v>
      </c>
      <c r="Y508" s="6">
        <f>DATE(Data7[[#This Row],[Year]],Data7[[#This Row],[Month]],Data7[[#This Row],[Day]])</f>
        <v>45387</v>
      </c>
    </row>
    <row r="509" spans="1:25">
      <c r="A509" s="5">
        <v>45387.411786342593</v>
      </c>
      <c r="B509" s="7" t="s">
        <v>31</v>
      </c>
      <c r="C509" s="6" t="s">
        <v>545</v>
      </c>
      <c r="D509" s="7" t="s">
        <v>547</v>
      </c>
      <c r="E509" s="8">
        <v>6.5</v>
      </c>
      <c r="F509" s="7" t="s">
        <v>68</v>
      </c>
      <c r="G509" s="7" t="s">
        <v>68</v>
      </c>
      <c r="H509" s="7" t="s">
        <v>64</v>
      </c>
      <c r="I509" s="7" t="s">
        <v>44</v>
      </c>
      <c r="J509" s="19" t="str">
        <f>IFERROR(INDEX('Employee Info'!$C$3:$E$200,MATCH(Data7[[#This Row],[Name:]],'Employee Info'!$B$3:$B$200,0),MATCH(Data7[[#This Row],[Hours Type:]],'Employee Info'!$C$2:$E$2,0)),"")</f>
        <v/>
      </c>
      <c r="K509" s="19" t="str">
        <f>IFERROR(INDEX('Employee Info'!$C$3:$J$200,MATCH(Data7[[#This Row],[Name:]],'Employee Info'!$B$3:$B$200,0),MATCH(Data7[[#Headers],[Truck]],'Employee Info'!$C$2:$J$2,0)),"")</f>
        <v/>
      </c>
      <c r="L509" s="19" t="str">
        <f>IFERROR(INDEX('Employee Info'!$C$3:$J$200,MATCH(Data7[[#This Row],[Name:]],'Employee Info'!$B$3:$B$200,0),MATCH(Data7[[#Headers],[Phone]],'Employee Info'!$C$2:$J$2,0)),"")</f>
        <v/>
      </c>
      <c r="M509" s="19" t="str">
        <f>IFERROR(INDEX('Employee Info'!$C$3:$J$200,MATCH(Data7[[#This Row],[Name:]],'Employee Info'!$B$3:$B$200,0),MATCH(Data7[[#Headers],[Tech]],'Employee Info'!$C$2:$J$2,0)),"")</f>
        <v/>
      </c>
      <c r="N509" s="19" t="str">
        <f>IFERROR(INDEX('Employee Info'!$C$3:$J$200,MATCH(Data7[[#This Row],[Name:]],'Employee Info'!$B$3:$B$200,0),MATCH(Data7[[#Headers],[Other]],'Employee Info'!$C$2:$J$2,0)),"")</f>
        <v/>
      </c>
      <c r="O509" s="19">
        <f>IFERROR((Data7[[#This Row],[Hours:]]*SUM(Data7[[#This Row],[Rate]:[Other]])),"")</f>
        <v>0</v>
      </c>
      <c r="P509" s="7" t="str">
        <f>IF(Data7[[#This Row],[WO'#:]]="","Riley #","WO#")</f>
        <v>Riley #</v>
      </c>
      <c r="Q509" s="7">
        <f>IFERROR(WEEKNUM(Data7[[#This Row],[Date:]]),"")</f>
        <v>14</v>
      </c>
      <c r="R509" s="6">
        <f t="shared" si="21"/>
        <v>45382</v>
      </c>
      <c r="S509" s="6">
        <f>Data7[[#This Row],[Week Start]]+7</f>
        <v>45389</v>
      </c>
      <c r="T509" s="7" t="str">
        <f t="shared" si="22"/>
        <v>3/31/2024 - 4/7/2024</v>
      </c>
      <c r="U509" s="7" t="str">
        <f t="shared" si="23"/>
        <v>Time Card</v>
      </c>
      <c r="V509" s="8" t="str">
        <f>RIGHT(TEXT(Data7[[#This Row],[Date:]],"mmddyyyy"),4)</f>
        <v>2024</v>
      </c>
      <c r="W509" s="8" t="str">
        <f>MID(TEXT(Data7[[#This Row],[Date:]],"mmddyyyy"),3,2)</f>
        <v>05</v>
      </c>
      <c r="X509" s="8" t="str">
        <f>LEFT(TEXT(Data7[[#This Row],[Date:]],"mmddyyyy"),2)</f>
        <v>04</v>
      </c>
      <c r="Y509" s="6">
        <f>DATE(Data7[[#This Row],[Year]],Data7[[#This Row],[Month]],Data7[[#This Row],[Day]])</f>
        <v>45387</v>
      </c>
    </row>
    <row r="510" spans="1:25">
      <c r="A510" s="5">
        <v>45390.580663425928</v>
      </c>
      <c r="B510" s="7" t="s">
        <v>31</v>
      </c>
      <c r="C510" s="6" t="s">
        <v>549</v>
      </c>
      <c r="D510" s="7" t="s">
        <v>340</v>
      </c>
      <c r="E510" s="8">
        <v>2.5</v>
      </c>
      <c r="F510" s="7">
        <v>6984733</v>
      </c>
      <c r="G510" s="7" t="s">
        <v>68</v>
      </c>
      <c r="H510" s="7" t="s">
        <v>69</v>
      </c>
      <c r="I510" s="7" t="s">
        <v>44</v>
      </c>
      <c r="J510" s="19" t="str">
        <f>IFERROR(INDEX('Employee Info'!$C$3:$E$200,MATCH(Data7[[#This Row],[Name:]],'Employee Info'!$B$3:$B$200,0),MATCH(Data7[[#This Row],[Hours Type:]],'Employee Info'!$C$2:$E$2,0)),"")</f>
        <v/>
      </c>
      <c r="K510" s="19" t="str">
        <f>IFERROR(INDEX('Employee Info'!$C$3:$J$200,MATCH(Data7[[#This Row],[Name:]],'Employee Info'!$B$3:$B$200,0),MATCH(Data7[[#Headers],[Truck]],'Employee Info'!$C$2:$J$2,0)),"")</f>
        <v/>
      </c>
      <c r="L510" s="19" t="str">
        <f>IFERROR(INDEX('Employee Info'!$C$3:$J$200,MATCH(Data7[[#This Row],[Name:]],'Employee Info'!$B$3:$B$200,0),MATCH(Data7[[#Headers],[Phone]],'Employee Info'!$C$2:$J$2,0)),"")</f>
        <v/>
      </c>
      <c r="M510" s="19" t="str">
        <f>IFERROR(INDEX('Employee Info'!$C$3:$J$200,MATCH(Data7[[#This Row],[Name:]],'Employee Info'!$B$3:$B$200,0),MATCH(Data7[[#Headers],[Tech]],'Employee Info'!$C$2:$J$2,0)),"")</f>
        <v/>
      </c>
      <c r="N510" s="19" t="str">
        <f>IFERROR(INDEX('Employee Info'!$C$3:$J$200,MATCH(Data7[[#This Row],[Name:]],'Employee Info'!$B$3:$B$200,0),MATCH(Data7[[#Headers],[Other]],'Employee Info'!$C$2:$J$2,0)),"")</f>
        <v/>
      </c>
      <c r="O510" s="19">
        <f>IFERROR((Data7[[#This Row],[Hours:]]*SUM(Data7[[#This Row],[Rate]:[Other]])),"")</f>
        <v>0</v>
      </c>
      <c r="P510" s="7" t="str">
        <f>IF(Data7[[#This Row],[WO'#:]]="","Riley #","WO#")</f>
        <v>WO#</v>
      </c>
      <c r="Q510" s="7">
        <f>IFERROR(WEEKNUM(Data7[[#This Row],[Date:]]),"")</f>
        <v>15</v>
      </c>
      <c r="R510" s="6">
        <f t="shared" si="21"/>
        <v>45389</v>
      </c>
      <c r="S510" s="6">
        <f>Data7[[#This Row],[Week Start]]+7</f>
        <v>45396</v>
      </c>
      <c r="T510" s="7" t="str">
        <f t="shared" si="22"/>
        <v>4/7/2024 - 4/14/2024</v>
      </c>
      <c r="U510" s="7" t="str">
        <f t="shared" si="23"/>
        <v>Time Card</v>
      </c>
      <c r="V510" s="8" t="str">
        <f>RIGHT(TEXT(Data7[[#This Row],[Date:]],"mmddyyyy"),4)</f>
        <v>2024</v>
      </c>
      <c r="W510" s="8" t="str">
        <f>MID(TEXT(Data7[[#This Row],[Date:]],"mmddyyyy"),3,2)</f>
        <v>08</v>
      </c>
      <c r="X510" s="8" t="str">
        <f>LEFT(TEXT(Data7[[#This Row],[Date:]],"mmddyyyy"),2)</f>
        <v>04</v>
      </c>
      <c r="Y510" s="6">
        <f>DATE(Data7[[#This Row],[Year]],Data7[[#This Row],[Month]],Data7[[#This Row],[Day]])</f>
        <v>45390</v>
      </c>
    </row>
    <row r="511" spans="1:25">
      <c r="A511" s="5">
        <v>45392.526208449075</v>
      </c>
      <c r="B511" s="7" t="s">
        <v>35</v>
      </c>
      <c r="C511" s="6" t="s">
        <v>549</v>
      </c>
      <c r="D511" s="7" t="s">
        <v>550</v>
      </c>
      <c r="E511" s="8">
        <v>2</v>
      </c>
      <c r="F511" s="7">
        <v>6984733</v>
      </c>
      <c r="G511" s="7" t="s">
        <v>68</v>
      </c>
      <c r="H511" s="7" t="s">
        <v>69</v>
      </c>
      <c r="I511" s="7" t="s">
        <v>44</v>
      </c>
      <c r="J511" s="19" t="str">
        <f>IFERROR(INDEX('Employee Info'!$C$3:$E$200,MATCH(Data7[[#This Row],[Name:]],'Employee Info'!$B$3:$B$200,0),MATCH(Data7[[#This Row],[Hours Type:]],'Employee Info'!$C$2:$E$2,0)),"")</f>
        <v/>
      </c>
      <c r="K511" s="19" t="str">
        <f>IFERROR(INDEX('Employee Info'!$C$3:$J$200,MATCH(Data7[[#This Row],[Name:]],'Employee Info'!$B$3:$B$200,0),MATCH(Data7[[#Headers],[Truck]],'Employee Info'!$C$2:$J$2,0)),"")</f>
        <v/>
      </c>
      <c r="L511" s="19" t="str">
        <f>IFERROR(INDEX('Employee Info'!$C$3:$J$200,MATCH(Data7[[#This Row],[Name:]],'Employee Info'!$B$3:$B$200,0),MATCH(Data7[[#Headers],[Phone]],'Employee Info'!$C$2:$J$2,0)),"")</f>
        <v/>
      </c>
      <c r="M511" s="19" t="str">
        <f>IFERROR(INDEX('Employee Info'!$C$3:$J$200,MATCH(Data7[[#This Row],[Name:]],'Employee Info'!$B$3:$B$200,0),MATCH(Data7[[#Headers],[Tech]],'Employee Info'!$C$2:$J$2,0)),"")</f>
        <v/>
      </c>
      <c r="N511" s="19" t="str">
        <f>IFERROR(INDEX('Employee Info'!$C$3:$J$200,MATCH(Data7[[#This Row],[Name:]],'Employee Info'!$B$3:$B$200,0),MATCH(Data7[[#Headers],[Other]],'Employee Info'!$C$2:$J$2,0)),"")</f>
        <v/>
      </c>
      <c r="O511" s="19">
        <f>IFERROR((Data7[[#This Row],[Hours:]]*SUM(Data7[[#This Row],[Rate]:[Other]])),"")</f>
        <v>0</v>
      </c>
      <c r="P511" s="7" t="str">
        <f>IF(Data7[[#This Row],[WO'#:]]="","Riley #","WO#")</f>
        <v>WO#</v>
      </c>
      <c r="Q511" s="7">
        <f>IFERROR(WEEKNUM(Data7[[#This Row],[Date:]]),"")</f>
        <v>15</v>
      </c>
      <c r="R511" s="6">
        <f t="shared" si="21"/>
        <v>45389</v>
      </c>
      <c r="S511" s="6">
        <f>Data7[[#This Row],[Week Start]]+7</f>
        <v>45396</v>
      </c>
      <c r="T511" s="7" t="str">
        <f t="shared" si="22"/>
        <v>4/7/2024 - 4/14/2024</v>
      </c>
      <c r="U511" s="7" t="str">
        <f t="shared" si="23"/>
        <v>Time Card</v>
      </c>
      <c r="V511" s="8" t="str">
        <f>RIGHT(TEXT(Data7[[#This Row],[Date:]],"mmddyyyy"),4)</f>
        <v>2024</v>
      </c>
      <c r="W511" s="8" t="str">
        <f>MID(TEXT(Data7[[#This Row],[Date:]],"mmddyyyy"),3,2)</f>
        <v>08</v>
      </c>
      <c r="X511" s="8" t="str">
        <f>LEFT(TEXT(Data7[[#This Row],[Date:]],"mmddyyyy"),2)</f>
        <v>04</v>
      </c>
      <c r="Y511" s="6">
        <f>DATE(Data7[[#This Row],[Year]],Data7[[#This Row],[Month]],Data7[[#This Row],[Day]])</f>
        <v>45390</v>
      </c>
    </row>
    <row r="512" spans="1:25">
      <c r="A512" s="5">
        <v>45394.516354282408</v>
      </c>
      <c r="B512" s="7" t="s">
        <v>66</v>
      </c>
      <c r="C512" s="6" t="s">
        <v>549</v>
      </c>
      <c r="D512" s="7" t="s">
        <v>551</v>
      </c>
      <c r="E512" s="8">
        <v>7</v>
      </c>
      <c r="F512" s="7">
        <v>6984733</v>
      </c>
      <c r="G512" s="7" t="s">
        <v>68</v>
      </c>
      <c r="H512" s="7" t="s">
        <v>69</v>
      </c>
      <c r="I512" s="7" t="s">
        <v>44</v>
      </c>
      <c r="J512" s="19" t="str">
        <f>IFERROR(INDEX('Employee Info'!$C$3:$E$200,MATCH(Data7[[#This Row],[Name:]],'Employee Info'!$B$3:$B$200,0),MATCH(Data7[[#This Row],[Hours Type:]],'Employee Info'!$C$2:$E$2,0)),"")</f>
        <v/>
      </c>
      <c r="K512" s="19" t="str">
        <f>IFERROR(INDEX('Employee Info'!$C$3:$J$200,MATCH(Data7[[#This Row],[Name:]],'Employee Info'!$B$3:$B$200,0),MATCH(Data7[[#Headers],[Truck]],'Employee Info'!$C$2:$J$2,0)),"")</f>
        <v/>
      </c>
      <c r="L512" s="19" t="str">
        <f>IFERROR(INDEX('Employee Info'!$C$3:$J$200,MATCH(Data7[[#This Row],[Name:]],'Employee Info'!$B$3:$B$200,0),MATCH(Data7[[#Headers],[Phone]],'Employee Info'!$C$2:$J$2,0)),"")</f>
        <v/>
      </c>
      <c r="M512" s="19" t="str">
        <f>IFERROR(INDEX('Employee Info'!$C$3:$J$200,MATCH(Data7[[#This Row],[Name:]],'Employee Info'!$B$3:$B$200,0),MATCH(Data7[[#Headers],[Tech]],'Employee Info'!$C$2:$J$2,0)),"")</f>
        <v/>
      </c>
      <c r="N512" s="19" t="str">
        <f>IFERROR(INDEX('Employee Info'!$C$3:$J$200,MATCH(Data7[[#This Row],[Name:]],'Employee Info'!$B$3:$B$200,0),MATCH(Data7[[#Headers],[Other]],'Employee Info'!$C$2:$J$2,0)),"")</f>
        <v/>
      </c>
      <c r="O512" s="19">
        <f>IFERROR((Data7[[#This Row],[Hours:]]*SUM(Data7[[#This Row],[Rate]:[Other]])),"")</f>
        <v>0</v>
      </c>
      <c r="P512" s="7" t="str">
        <f>IF(Data7[[#This Row],[WO'#:]]="","Riley #","WO#")</f>
        <v>WO#</v>
      </c>
      <c r="Q512" s="7">
        <f>IFERROR(WEEKNUM(Data7[[#This Row],[Date:]]),"")</f>
        <v>15</v>
      </c>
      <c r="R512" s="6">
        <f t="shared" si="21"/>
        <v>45389</v>
      </c>
      <c r="S512" s="6">
        <f>Data7[[#This Row],[Week Start]]+7</f>
        <v>45396</v>
      </c>
      <c r="T512" s="7" t="str">
        <f t="shared" si="22"/>
        <v>4/7/2024 - 4/14/2024</v>
      </c>
      <c r="U512" s="7" t="str">
        <f t="shared" si="23"/>
        <v>Time Card</v>
      </c>
      <c r="V512" s="8" t="str">
        <f>RIGHT(TEXT(Data7[[#This Row],[Date:]],"mmddyyyy"),4)</f>
        <v>2024</v>
      </c>
      <c r="W512" s="8" t="str">
        <f>MID(TEXT(Data7[[#This Row],[Date:]],"mmddyyyy"),3,2)</f>
        <v>08</v>
      </c>
      <c r="X512" s="8" t="str">
        <f>LEFT(TEXT(Data7[[#This Row],[Date:]],"mmddyyyy"),2)</f>
        <v>04</v>
      </c>
      <c r="Y512" s="6">
        <f>DATE(Data7[[#This Row],[Year]],Data7[[#This Row],[Month]],Data7[[#This Row],[Day]])</f>
        <v>45390</v>
      </c>
    </row>
    <row r="513" spans="1:25">
      <c r="A513" s="5">
        <v>45420.276754282408</v>
      </c>
      <c r="B513" s="7" t="s">
        <v>76</v>
      </c>
      <c r="C513" s="6" t="s">
        <v>549</v>
      </c>
      <c r="D513" s="7" t="s">
        <v>156</v>
      </c>
      <c r="E513" s="8">
        <v>1</v>
      </c>
      <c r="F513" s="7">
        <v>6984733</v>
      </c>
      <c r="G513" s="7" t="s">
        <v>68</v>
      </c>
      <c r="H513" s="7" t="s">
        <v>69</v>
      </c>
      <c r="I513" s="7" t="s">
        <v>44</v>
      </c>
      <c r="J513" s="19" t="str">
        <f>IFERROR(INDEX('Employee Info'!$C$3:$E$200,MATCH(Data7[[#This Row],[Name:]],'Employee Info'!$B$3:$B$200,0),MATCH(Data7[[#This Row],[Hours Type:]],'Employee Info'!$C$2:$E$2,0)),"")</f>
        <v/>
      </c>
      <c r="K513" s="19" t="str">
        <f>IFERROR(INDEX('Employee Info'!$C$3:$J$200,MATCH(Data7[[#This Row],[Name:]],'Employee Info'!$B$3:$B$200,0),MATCH(Data7[[#Headers],[Truck]],'Employee Info'!$C$2:$J$2,0)),"")</f>
        <v/>
      </c>
      <c r="L513" s="19" t="str">
        <f>IFERROR(INDEX('Employee Info'!$C$3:$J$200,MATCH(Data7[[#This Row],[Name:]],'Employee Info'!$B$3:$B$200,0),MATCH(Data7[[#Headers],[Phone]],'Employee Info'!$C$2:$J$2,0)),"")</f>
        <v/>
      </c>
      <c r="M513" s="19" t="str">
        <f>IFERROR(INDEX('Employee Info'!$C$3:$J$200,MATCH(Data7[[#This Row],[Name:]],'Employee Info'!$B$3:$B$200,0),MATCH(Data7[[#Headers],[Tech]],'Employee Info'!$C$2:$J$2,0)),"")</f>
        <v/>
      </c>
      <c r="N513" s="19" t="str">
        <f>IFERROR(INDEX('Employee Info'!$C$3:$J$200,MATCH(Data7[[#This Row],[Name:]],'Employee Info'!$B$3:$B$200,0),MATCH(Data7[[#Headers],[Other]],'Employee Info'!$C$2:$J$2,0)),"")</f>
        <v/>
      </c>
      <c r="O513" s="19">
        <f>IFERROR((Data7[[#This Row],[Hours:]]*SUM(Data7[[#This Row],[Rate]:[Other]])),"")</f>
        <v>0</v>
      </c>
      <c r="P513" s="7" t="str">
        <f>IF(Data7[[#This Row],[WO'#:]]="","Riley #","WO#")</f>
        <v>WO#</v>
      </c>
      <c r="Q513" s="7">
        <f>IFERROR(WEEKNUM(Data7[[#This Row],[Date:]]),"")</f>
        <v>15</v>
      </c>
      <c r="R513" s="6">
        <f t="shared" si="21"/>
        <v>45389</v>
      </c>
      <c r="S513" s="6">
        <f>Data7[[#This Row],[Week Start]]+7</f>
        <v>45396</v>
      </c>
      <c r="T513" s="7" t="str">
        <f t="shared" si="22"/>
        <v>4/7/2024 - 4/14/2024</v>
      </c>
      <c r="U513" s="7" t="str">
        <f t="shared" si="23"/>
        <v>Time Card</v>
      </c>
      <c r="V513" s="8" t="str">
        <f>RIGHT(TEXT(Data7[[#This Row],[Date:]],"mmddyyyy"),4)</f>
        <v>2024</v>
      </c>
      <c r="W513" s="8" t="str">
        <f>MID(TEXT(Data7[[#This Row],[Date:]],"mmddyyyy"),3,2)</f>
        <v>08</v>
      </c>
      <c r="X513" s="8" t="str">
        <f>LEFT(TEXT(Data7[[#This Row],[Date:]],"mmddyyyy"),2)</f>
        <v>04</v>
      </c>
      <c r="Y513" s="6">
        <f>DATE(Data7[[#This Row],[Year]],Data7[[#This Row],[Month]],Data7[[#This Row],[Day]])</f>
        <v>45390</v>
      </c>
    </row>
    <row r="514" spans="1:25">
      <c r="A514" s="5">
        <v>45394.50891527778</v>
      </c>
      <c r="B514" s="7" t="s">
        <v>66</v>
      </c>
      <c r="C514" s="6" t="s">
        <v>549</v>
      </c>
      <c r="D514" s="7" t="s">
        <v>416</v>
      </c>
      <c r="E514" s="8">
        <v>1</v>
      </c>
      <c r="F514" s="7">
        <v>7078215</v>
      </c>
      <c r="G514" s="7" t="s">
        <v>68</v>
      </c>
      <c r="H514" s="7" t="s">
        <v>69</v>
      </c>
      <c r="I514" s="7" t="s">
        <v>44</v>
      </c>
      <c r="J514" s="19" t="str">
        <f>IFERROR(INDEX('Employee Info'!$C$3:$E$200,MATCH(Data7[[#This Row],[Name:]],'Employee Info'!$B$3:$B$200,0),MATCH(Data7[[#This Row],[Hours Type:]],'Employee Info'!$C$2:$E$2,0)),"")</f>
        <v/>
      </c>
      <c r="K514" s="19" t="str">
        <f>IFERROR(INDEX('Employee Info'!$C$3:$J$200,MATCH(Data7[[#This Row],[Name:]],'Employee Info'!$B$3:$B$200,0),MATCH(Data7[[#Headers],[Truck]],'Employee Info'!$C$2:$J$2,0)),"")</f>
        <v/>
      </c>
      <c r="L514" s="19" t="str">
        <f>IFERROR(INDEX('Employee Info'!$C$3:$J$200,MATCH(Data7[[#This Row],[Name:]],'Employee Info'!$B$3:$B$200,0),MATCH(Data7[[#Headers],[Phone]],'Employee Info'!$C$2:$J$2,0)),"")</f>
        <v/>
      </c>
      <c r="M514" s="19" t="str">
        <f>IFERROR(INDEX('Employee Info'!$C$3:$J$200,MATCH(Data7[[#This Row],[Name:]],'Employee Info'!$B$3:$B$200,0),MATCH(Data7[[#Headers],[Tech]],'Employee Info'!$C$2:$J$2,0)),"")</f>
        <v/>
      </c>
      <c r="N514" s="19" t="str">
        <f>IFERROR(INDEX('Employee Info'!$C$3:$J$200,MATCH(Data7[[#This Row],[Name:]],'Employee Info'!$B$3:$B$200,0),MATCH(Data7[[#Headers],[Other]],'Employee Info'!$C$2:$J$2,0)),"")</f>
        <v/>
      </c>
      <c r="O514" s="19">
        <f>IFERROR((Data7[[#This Row],[Hours:]]*SUM(Data7[[#This Row],[Rate]:[Other]])),"")</f>
        <v>0</v>
      </c>
      <c r="P514" s="7" t="str">
        <f>IF(Data7[[#This Row],[WO'#:]]="","Riley #","WO#")</f>
        <v>WO#</v>
      </c>
      <c r="Q514" s="7">
        <f>IFERROR(WEEKNUM(Data7[[#This Row],[Date:]]),"")</f>
        <v>15</v>
      </c>
      <c r="R514" s="6">
        <f t="shared" ref="R514:R577" si="24">DATE(RIGHT(TEXT(C514,"mm/dd/yyyy"),4),1,1)+(Q514-1)*7-(WEEKDAY(DATE(RIGHT(TEXT(C514,"mm/dd/yyyy"),4),1,1)))+1</f>
        <v>45389</v>
      </c>
      <c r="S514" s="6">
        <f>Data7[[#This Row],[Week Start]]+7</f>
        <v>45396</v>
      </c>
      <c r="T514" s="7" t="str">
        <f t="shared" ref="T514:T577" si="25">IFERROR(TEXT(R514, "m/d/yyyy") &amp; " - " &amp; TEXT(S514, "m/d/yyyy"),"")</f>
        <v>4/7/2024 - 4/14/2024</v>
      </c>
      <c r="U514" s="7" t="str">
        <f t="shared" ref="U514:U577" si="26">"Time Card"</f>
        <v>Time Card</v>
      </c>
      <c r="V514" s="8" t="str">
        <f>RIGHT(TEXT(Data7[[#This Row],[Date:]],"mmddyyyy"),4)</f>
        <v>2024</v>
      </c>
      <c r="W514" s="8" t="str">
        <f>MID(TEXT(Data7[[#This Row],[Date:]],"mmddyyyy"),3,2)</f>
        <v>08</v>
      </c>
      <c r="X514" s="8" t="str">
        <f>LEFT(TEXT(Data7[[#This Row],[Date:]],"mmddyyyy"),2)</f>
        <v>04</v>
      </c>
      <c r="Y514" s="6">
        <f>DATE(Data7[[#This Row],[Year]],Data7[[#This Row],[Month]],Data7[[#This Row],[Day]])</f>
        <v>45390</v>
      </c>
    </row>
    <row r="515" spans="1:25">
      <c r="A515" s="5">
        <v>45390.581224074071</v>
      </c>
      <c r="B515" s="7" t="s">
        <v>31</v>
      </c>
      <c r="C515" s="6" t="s">
        <v>549</v>
      </c>
      <c r="D515" s="7" t="s">
        <v>552</v>
      </c>
      <c r="E515" s="8">
        <v>5.5</v>
      </c>
      <c r="F515" s="7">
        <v>7087013</v>
      </c>
      <c r="G515" s="7" t="s">
        <v>68</v>
      </c>
      <c r="H515" s="7" t="s">
        <v>69</v>
      </c>
      <c r="I515" s="7" t="s">
        <v>44</v>
      </c>
      <c r="J515" s="19" t="str">
        <f>IFERROR(INDEX('Employee Info'!$C$3:$E$200,MATCH(Data7[[#This Row],[Name:]],'Employee Info'!$B$3:$B$200,0),MATCH(Data7[[#This Row],[Hours Type:]],'Employee Info'!$C$2:$E$2,0)),"")</f>
        <v/>
      </c>
      <c r="K515" s="19" t="str">
        <f>IFERROR(INDEX('Employee Info'!$C$3:$J$200,MATCH(Data7[[#This Row],[Name:]],'Employee Info'!$B$3:$B$200,0),MATCH(Data7[[#Headers],[Truck]],'Employee Info'!$C$2:$J$2,0)),"")</f>
        <v/>
      </c>
      <c r="L515" s="19" t="str">
        <f>IFERROR(INDEX('Employee Info'!$C$3:$J$200,MATCH(Data7[[#This Row],[Name:]],'Employee Info'!$B$3:$B$200,0),MATCH(Data7[[#Headers],[Phone]],'Employee Info'!$C$2:$J$2,0)),"")</f>
        <v/>
      </c>
      <c r="M515" s="19" t="str">
        <f>IFERROR(INDEX('Employee Info'!$C$3:$J$200,MATCH(Data7[[#This Row],[Name:]],'Employee Info'!$B$3:$B$200,0),MATCH(Data7[[#Headers],[Tech]],'Employee Info'!$C$2:$J$2,0)),"")</f>
        <v/>
      </c>
      <c r="N515" s="19" t="str">
        <f>IFERROR(INDEX('Employee Info'!$C$3:$J$200,MATCH(Data7[[#This Row],[Name:]],'Employee Info'!$B$3:$B$200,0),MATCH(Data7[[#Headers],[Other]],'Employee Info'!$C$2:$J$2,0)),"")</f>
        <v/>
      </c>
      <c r="O515" s="19">
        <f>IFERROR((Data7[[#This Row],[Hours:]]*SUM(Data7[[#This Row],[Rate]:[Other]])),"")</f>
        <v>0</v>
      </c>
      <c r="P515" s="7" t="str">
        <f>IF(Data7[[#This Row],[WO'#:]]="","Riley #","WO#")</f>
        <v>WO#</v>
      </c>
      <c r="Q515" s="7">
        <f>IFERROR(WEEKNUM(Data7[[#This Row],[Date:]]),"")</f>
        <v>15</v>
      </c>
      <c r="R515" s="6">
        <f t="shared" si="24"/>
        <v>45389</v>
      </c>
      <c r="S515" s="6">
        <f>Data7[[#This Row],[Week Start]]+7</f>
        <v>45396</v>
      </c>
      <c r="T515" s="7" t="str">
        <f t="shared" si="25"/>
        <v>4/7/2024 - 4/14/2024</v>
      </c>
      <c r="U515" s="7" t="str">
        <f t="shared" si="26"/>
        <v>Time Card</v>
      </c>
      <c r="V515" s="8" t="str">
        <f>RIGHT(TEXT(Data7[[#This Row],[Date:]],"mmddyyyy"),4)</f>
        <v>2024</v>
      </c>
      <c r="W515" s="8" t="str">
        <f>MID(TEXT(Data7[[#This Row],[Date:]],"mmddyyyy"),3,2)</f>
        <v>08</v>
      </c>
      <c r="X515" s="8" t="str">
        <f>LEFT(TEXT(Data7[[#This Row],[Date:]],"mmddyyyy"),2)</f>
        <v>04</v>
      </c>
      <c r="Y515" s="6">
        <f>DATE(Data7[[#This Row],[Year]],Data7[[#This Row],[Month]],Data7[[#This Row],[Day]])</f>
        <v>45390</v>
      </c>
    </row>
    <row r="516" spans="1:25">
      <c r="A516" s="5">
        <v>45392.533679629632</v>
      </c>
      <c r="B516" s="7" t="s">
        <v>35</v>
      </c>
      <c r="C516" s="6" t="s">
        <v>553</v>
      </c>
      <c r="D516" s="7" t="s">
        <v>126</v>
      </c>
      <c r="E516" s="8">
        <v>1</v>
      </c>
      <c r="F516" s="7">
        <v>6984733</v>
      </c>
      <c r="G516" s="7" t="s">
        <v>68</v>
      </c>
      <c r="H516" s="7" t="s">
        <v>69</v>
      </c>
      <c r="I516" s="7" t="s">
        <v>44</v>
      </c>
      <c r="J516" s="19" t="str">
        <f>IFERROR(INDEX('Employee Info'!$C$3:$E$200,MATCH(Data7[[#This Row],[Name:]],'Employee Info'!$B$3:$B$200,0),MATCH(Data7[[#This Row],[Hours Type:]],'Employee Info'!$C$2:$E$2,0)),"")</f>
        <v/>
      </c>
      <c r="K516" s="19" t="str">
        <f>IFERROR(INDEX('Employee Info'!$C$3:$J$200,MATCH(Data7[[#This Row],[Name:]],'Employee Info'!$B$3:$B$200,0),MATCH(Data7[[#Headers],[Truck]],'Employee Info'!$C$2:$J$2,0)),"")</f>
        <v/>
      </c>
      <c r="L516" s="19" t="str">
        <f>IFERROR(INDEX('Employee Info'!$C$3:$J$200,MATCH(Data7[[#This Row],[Name:]],'Employee Info'!$B$3:$B$200,0),MATCH(Data7[[#Headers],[Phone]],'Employee Info'!$C$2:$J$2,0)),"")</f>
        <v/>
      </c>
      <c r="M516" s="19" t="str">
        <f>IFERROR(INDEX('Employee Info'!$C$3:$J$200,MATCH(Data7[[#This Row],[Name:]],'Employee Info'!$B$3:$B$200,0),MATCH(Data7[[#Headers],[Tech]],'Employee Info'!$C$2:$J$2,0)),"")</f>
        <v/>
      </c>
      <c r="N516" s="19" t="str">
        <f>IFERROR(INDEX('Employee Info'!$C$3:$J$200,MATCH(Data7[[#This Row],[Name:]],'Employee Info'!$B$3:$B$200,0),MATCH(Data7[[#Headers],[Other]],'Employee Info'!$C$2:$J$2,0)),"")</f>
        <v/>
      </c>
      <c r="O516" s="19">
        <f>IFERROR((Data7[[#This Row],[Hours:]]*SUM(Data7[[#This Row],[Rate]:[Other]])),"")</f>
        <v>0</v>
      </c>
      <c r="P516" s="7" t="str">
        <f>IF(Data7[[#This Row],[WO'#:]]="","Riley #","WO#")</f>
        <v>WO#</v>
      </c>
      <c r="Q516" s="7">
        <f>IFERROR(WEEKNUM(Data7[[#This Row],[Date:]]),"")</f>
        <v>15</v>
      </c>
      <c r="R516" s="6">
        <f t="shared" si="24"/>
        <v>45389</v>
      </c>
      <c r="S516" s="6">
        <f>Data7[[#This Row],[Week Start]]+7</f>
        <v>45396</v>
      </c>
      <c r="T516" s="7" t="str">
        <f t="shared" si="25"/>
        <v>4/7/2024 - 4/14/2024</v>
      </c>
      <c r="U516" s="7" t="str">
        <f t="shared" si="26"/>
        <v>Time Card</v>
      </c>
      <c r="V516" s="8" t="str">
        <f>RIGHT(TEXT(Data7[[#This Row],[Date:]],"mmddyyyy"),4)</f>
        <v>2024</v>
      </c>
      <c r="W516" s="8" t="str">
        <f>MID(TEXT(Data7[[#This Row],[Date:]],"mmddyyyy"),3,2)</f>
        <v>09</v>
      </c>
      <c r="X516" s="8" t="str">
        <f>LEFT(TEXT(Data7[[#This Row],[Date:]],"mmddyyyy"),2)</f>
        <v>04</v>
      </c>
      <c r="Y516" s="6">
        <f>DATE(Data7[[#This Row],[Year]],Data7[[#This Row],[Month]],Data7[[#This Row],[Day]])</f>
        <v>45391</v>
      </c>
    </row>
    <row r="517" spans="1:25">
      <c r="A517" s="5">
        <v>45394.519290509263</v>
      </c>
      <c r="B517" s="7" t="s">
        <v>66</v>
      </c>
      <c r="C517" s="6" t="s">
        <v>553</v>
      </c>
      <c r="D517" s="7" t="s">
        <v>554</v>
      </c>
      <c r="E517" s="8">
        <v>1</v>
      </c>
      <c r="F517" s="7">
        <v>6984733</v>
      </c>
      <c r="G517" s="7" t="s">
        <v>68</v>
      </c>
      <c r="H517" s="7" t="s">
        <v>69</v>
      </c>
      <c r="I517" s="7" t="s">
        <v>44</v>
      </c>
      <c r="J517" s="19" t="str">
        <f>IFERROR(INDEX('Employee Info'!$C$3:$E$200,MATCH(Data7[[#This Row],[Name:]],'Employee Info'!$B$3:$B$200,0),MATCH(Data7[[#This Row],[Hours Type:]],'Employee Info'!$C$2:$E$2,0)),"")</f>
        <v/>
      </c>
      <c r="K517" s="19" t="str">
        <f>IFERROR(INDEX('Employee Info'!$C$3:$J$200,MATCH(Data7[[#This Row],[Name:]],'Employee Info'!$B$3:$B$200,0),MATCH(Data7[[#Headers],[Truck]],'Employee Info'!$C$2:$J$2,0)),"")</f>
        <v/>
      </c>
      <c r="L517" s="19" t="str">
        <f>IFERROR(INDEX('Employee Info'!$C$3:$J$200,MATCH(Data7[[#This Row],[Name:]],'Employee Info'!$B$3:$B$200,0),MATCH(Data7[[#Headers],[Phone]],'Employee Info'!$C$2:$J$2,0)),"")</f>
        <v/>
      </c>
      <c r="M517" s="19" t="str">
        <f>IFERROR(INDEX('Employee Info'!$C$3:$J$200,MATCH(Data7[[#This Row],[Name:]],'Employee Info'!$B$3:$B$200,0),MATCH(Data7[[#Headers],[Tech]],'Employee Info'!$C$2:$J$2,0)),"")</f>
        <v/>
      </c>
      <c r="N517" s="19" t="str">
        <f>IFERROR(INDEX('Employee Info'!$C$3:$J$200,MATCH(Data7[[#This Row],[Name:]],'Employee Info'!$B$3:$B$200,0),MATCH(Data7[[#Headers],[Other]],'Employee Info'!$C$2:$J$2,0)),"")</f>
        <v/>
      </c>
      <c r="O517" s="19">
        <f>IFERROR((Data7[[#This Row],[Hours:]]*SUM(Data7[[#This Row],[Rate]:[Other]])),"")</f>
        <v>0</v>
      </c>
      <c r="P517" s="7" t="str">
        <f>IF(Data7[[#This Row],[WO'#:]]="","Riley #","WO#")</f>
        <v>WO#</v>
      </c>
      <c r="Q517" s="7">
        <f>IFERROR(WEEKNUM(Data7[[#This Row],[Date:]]),"")</f>
        <v>15</v>
      </c>
      <c r="R517" s="6">
        <f t="shared" si="24"/>
        <v>45389</v>
      </c>
      <c r="S517" s="6">
        <f>Data7[[#This Row],[Week Start]]+7</f>
        <v>45396</v>
      </c>
      <c r="T517" s="7" t="str">
        <f t="shared" si="25"/>
        <v>4/7/2024 - 4/14/2024</v>
      </c>
      <c r="U517" s="7" t="str">
        <f t="shared" si="26"/>
        <v>Time Card</v>
      </c>
      <c r="V517" s="8" t="str">
        <f>RIGHT(TEXT(Data7[[#This Row],[Date:]],"mmddyyyy"),4)</f>
        <v>2024</v>
      </c>
      <c r="W517" s="8" t="str">
        <f>MID(TEXT(Data7[[#This Row],[Date:]],"mmddyyyy"),3,2)</f>
        <v>09</v>
      </c>
      <c r="X517" s="8" t="str">
        <f>LEFT(TEXT(Data7[[#This Row],[Date:]],"mmddyyyy"),2)</f>
        <v>04</v>
      </c>
      <c r="Y517" s="6">
        <f>DATE(Data7[[#This Row],[Year]],Data7[[#This Row],[Month]],Data7[[#This Row],[Day]])</f>
        <v>45391</v>
      </c>
    </row>
    <row r="518" spans="1:25">
      <c r="A518" s="5">
        <v>45420.280313888892</v>
      </c>
      <c r="B518" s="7" t="s">
        <v>76</v>
      </c>
      <c r="C518" s="6" t="s">
        <v>553</v>
      </c>
      <c r="D518" s="7" t="s">
        <v>156</v>
      </c>
      <c r="E518" s="8">
        <v>3</v>
      </c>
      <c r="F518" s="7">
        <v>6984733</v>
      </c>
      <c r="G518" s="7" t="s">
        <v>68</v>
      </c>
      <c r="H518" s="7" t="s">
        <v>69</v>
      </c>
      <c r="I518" s="7" t="s">
        <v>44</v>
      </c>
      <c r="J518" s="19" t="str">
        <f>IFERROR(INDEX('Employee Info'!$C$3:$E$200,MATCH(Data7[[#This Row],[Name:]],'Employee Info'!$B$3:$B$200,0),MATCH(Data7[[#This Row],[Hours Type:]],'Employee Info'!$C$2:$E$2,0)),"")</f>
        <v/>
      </c>
      <c r="K518" s="19" t="str">
        <f>IFERROR(INDEX('Employee Info'!$C$3:$J$200,MATCH(Data7[[#This Row],[Name:]],'Employee Info'!$B$3:$B$200,0),MATCH(Data7[[#Headers],[Truck]],'Employee Info'!$C$2:$J$2,0)),"")</f>
        <v/>
      </c>
      <c r="L518" s="19" t="str">
        <f>IFERROR(INDEX('Employee Info'!$C$3:$J$200,MATCH(Data7[[#This Row],[Name:]],'Employee Info'!$B$3:$B$200,0),MATCH(Data7[[#Headers],[Phone]],'Employee Info'!$C$2:$J$2,0)),"")</f>
        <v/>
      </c>
      <c r="M518" s="19" t="str">
        <f>IFERROR(INDEX('Employee Info'!$C$3:$J$200,MATCH(Data7[[#This Row],[Name:]],'Employee Info'!$B$3:$B$200,0),MATCH(Data7[[#Headers],[Tech]],'Employee Info'!$C$2:$J$2,0)),"")</f>
        <v/>
      </c>
      <c r="N518" s="19" t="str">
        <f>IFERROR(INDEX('Employee Info'!$C$3:$J$200,MATCH(Data7[[#This Row],[Name:]],'Employee Info'!$B$3:$B$200,0),MATCH(Data7[[#Headers],[Other]],'Employee Info'!$C$2:$J$2,0)),"")</f>
        <v/>
      </c>
      <c r="O518" s="19">
        <f>IFERROR((Data7[[#This Row],[Hours:]]*SUM(Data7[[#This Row],[Rate]:[Other]])),"")</f>
        <v>0</v>
      </c>
      <c r="P518" s="7" t="str">
        <f>IF(Data7[[#This Row],[WO'#:]]="","Riley #","WO#")</f>
        <v>WO#</v>
      </c>
      <c r="Q518" s="7">
        <f>IFERROR(WEEKNUM(Data7[[#This Row],[Date:]]),"")</f>
        <v>15</v>
      </c>
      <c r="R518" s="6">
        <f t="shared" si="24"/>
        <v>45389</v>
      </c>
      <c r="S518" s="6">
        <f>Data7[[#This Row],[Week Start]]+7</f>
        <v>45396</v>
      </c>
      <c r="T518" s="7" t="str">
        <f t="shared" si="25"/>
        <v>4/7/2024 - 4/14/2024</v>
      </c>
      <c r="U518" s="7" t="str">
        <f t="shared" si="26"/>
        <v>Time Card</v>
      </c>
      <c r="V518" s="8" t="str">
        <f>RIGHT(TEXT(Data7[[#This Row],[Date:]],"mmddyyyy"),4)</f>
        <v>2024</v>
      </c>
      <c r="W518" s="8" t="str">
        <f>MID(TEXT(Data7[[#This Row],[Date:]],"mmddyyyy"),3,2)</f>
        <v>09</v>
      </c>
      <c r="X518" s="8" t="str">
        <f>LEFT(TEXT(Data7[[#This Row],[Date:]],"mmddyyyy"),2)</f>
        <v>04</v>
      </c>
      <c r="Y518" s="6">
        <f>DATE(Data7[[#This Row],[Year]],Data7[[#This Row],[Month]],Data7[[#This Row],[Day]])</f>
        <v>45391</v>
      </c>
    </row>
    <row r="519" spans="1:25">
      <c r="A519" s="5">
        <v>45392.525033333332</v>
      </c>
      <c r="B519" s="7" t="s">
        <v>35</v>
      </c>
      <c r="C519" s="6" t="s">
        <v>553</v>
      </c>
      <c r="D519" s="7" t="s">
        <v>555</v>
      </c>
      <c r="E519" s="8">
        <v>3.5</v>
      </c>
      <c r="F519" s="7">
        <v>7030543</v>
      </c>
      <c r="G519" s="7" t="s">
        <v>68</v>
      </c>
      <c r="H519" s="7" t="s">
        <v>69</v>
      </c>
      <c r="I519" s="7" t="s">
        <v>44</v>
      </c>
      <c r="J519" s="19" t="str">
        <f>IFERROR(INDEX('Employee Info'!$C$3:$E$200,MATCH(Data7[[#This Row],[Name:]],'Employee Info'!$B$3:$B$200,0),MATCH(Data7[[#This Row],[Hours Type:]],'Employee Info'!$C$2:$E$2,0)),"")</f>
        <v/>
      </c>
      <c r="K519" s="19" t="str">
        <f>IFERROR(INDEX('Employee Info'!$C$3:$J$200,MATCH(Data7[[#This Row],[Name:]],'Employee Info'!$B$3:$B$200,0),MATCH(Data7[[#Headers],[Truck]],'Employee Info'!$C$2:$J$2,0)),"")</f>
        <v/>
      </c>
      <c r="L519" s="19" t="str">
        <f>IFERROR(INDEX('Employee Info'!$C$3:$J$200,MATCH(Data7[[#This Row],[Name:]],'Employee Info'!$B$3:$B$200,0),MATCH(Data7[[#Headers],[Phone]],'Employee Info'!$C$2:$J$2,0)),"")</f>
        <v/>
      </c>
      <c r="M519" s="19" t="str">
        <f>IFERROR(INDEX('Employee Info'!$C$3:$J$200,MATCH(Data7[[#This Row],[Name:]],'Employee Info'!$B$3:$B$200,0),MATCH(Data7[[#Headers],[Tech]],'Employee Info'!$C$2:$J$2,0)),"")</f>
        <v/>
      </c>
      <c r="N519" s="19" t="str">
        <f>IFERROR(INDEX('Employee Info'!$C$3:$J$200,MATCH(Data7[[#This Row],[Name:]],'Employee Info'!$B$3:$B$200,0),MATCH(Data7[[#Headers],[Other]],'Employee Info'!$C$2:$J$2,0)),"")</f>
        <v/>
      </c>
      <c r="O519" s="19">
        <f>IFERROR((Data7[[#This Row],[Hours:]]*SUM(Data7[[#This Row],[Rate]:[Other]])),"")</f>
        <v>0</v>
      </c>
      <c r="P519" s="7" t="str">
        <f>IF(Data7[[#This Row],[WO'#:]]="","Riley #","WO#")</f>
        <v>WO#</v>
      </c>
      <c r="Q519" s="7">
        <f>IFERROR(WEEKNUM(Data7[[#This Row],[Date:]]),"")</f>
        <v>15</v>
      </c>
      <c r="R519" s="6">
        <f t="shared" si="24"/>
        <v>45389</v>
      </c>
      <c r="S519" s="6">
        <f>Data7[[#This Row],[Week Start]]+7</f>
        <v>45396</v>
      </c>
      <c r="T519" s="7" t="str">
        <f t="shared" si="25"/>
        <v>4/7/2024 - 4/14/2024</v>
      </c>
      <c r="U519" s="7" t="str">
        <f t="shared" si="26"/>
        <v>Time Card</v>
      </c>
      <c r="V519" s="8" t="str">
        <f>RIGHT(TEXT(Data7[[#This Row],[Date:]],"mmddyyyy"),4)</f>
        <v>2024</v>
      </c>
      <c r="W519" s="8" t="str">
        <f>MID(TEXT(Data7[[#This Row],[Date:]],"mmddyyyy"),3,2)</f>
        <v>09</v>
      </c>
      <c r="X519" s="8" t="str">
        <f>LEFT(TEXT(Data7[[#This Row],[Date:]],"mmddyyyy"),2)</f>
        <v>04</v>
      </c>
      <c r="Y519" s="6">
        <f>DATE(Data7[[#This Row],[Year]],Data7[[#This Row],[Month]],Data7[[#This Row],[Day]])</f>
        <v>45391</v>
      </c>
    </row>
    <row r="520" spans="1:25">
      <c r="A520" s="5">
        <v>45394.509027083332</v>
      </c>
      <c r="B520" s="7" t="s">
        <v>66</v>
      </c>
      <c r="C520" s="6" t="s">
        <v>553</v>
      </c>
      <c r="D520" s="7" t="s">
        <v>416</v>
      </c>
      <c r="E520" s="8">
        <v>1</v>
      </c>
      <c r="F520" s="7">
        <v>7078215</v>
      </c>
      <c r="G520" s="7" t="s">
        <v>68</v>
      </c>
      <c r="H520" s="7" t="s">
        <v>69</v>
      </c>
      <c r="I520" s="7" t="s">
        <v>44</v>
      </c>
      <c r="J520" s="19" t="str">
        <f>IFERROR(INDEX('Employee Info'!$C$3:$E$200,MATCH(Data7[[#This Row],[Name:]],'Employee Info'!$B$3:$B$200,0),MATCH(Data7[[#This Row],[Hours Type:]],'Employee Info'!$C$2:$E$2,0)),"")</f>
        <v/>
      </c>
      <c r="K520" s="19" t="str">
        <f>IFERROR(INDEX('Employee Info'!$C$3:$J$200,MATCH(Data7[[#This Row],[Name:]],'Employee Info'!$B$3:$B$200,0),MATCH(Data7[[#Headers],[Truck]],'Employee Info'!$C$2:$J$2,0)),"")</f>
        <v/>
      </c>
      <c r="L520" s="19" t="str">
        <f>IFERROR(INDEX('Employee Info'!$C$3:$J$200,MATCH(Data7[[#This Row],[Name:]],'Employee Info'!$B$3:$B$200,0),MATCH(Data7[[#Headers],[Phone]],'Employee Info'!$C$2:$J$2,0)),"")</f>
        <v/>
      </c>
      <c r="M520" s="19" t="str">
        <f>IFERROR(INDEX('Employee Info'!$C$3:$J$200,MATCH(Data7[[#This Row],[Name:]],'Employee Info'!$B$3:$B$200,0),MATCH(Data7[[#Headers],[Tech]],'Employee Info'!$C$2:$J$2,0)),"")</f>
        <v/>
      </c>
      <c r="N520" s="19" t="str">
        <f>IFERROR(INDEX('Employee Info'!$C$3:$J$200,MATCH(Data7[[#This Row],[Name:]],'Employee Info'!$B$3:$B$200,0),MATCH(Data7[[#Headers],[Other]],'Employee Info'!$C$2:$J$2,0)),"")</f>
        <v/>
      </c>
      <c r="O520" s="19">
        <f>IFERROR((Data7[[#This Row],[Hours:]]*SUM(Data7[[#This Row],[Rate]:[Other]])),"")</f>
        <v>0</v>
      </c>
      <c r="P520" s="7" t="str">
        <f>IF(Data7[[#This Row],[WO'#:]]="","Riley #","WO#")</f>
        <v>WO#</v>
      </c>
      <c r="Q520" s="7">
        <f>IFERROR(WEEKNUM(Data7[[#This Row],[Date:]]),"")</f>
        <v>15</v>
      </c>
      <c r="R520" s="6">
        <f t="shared" si="24"/>
        <v>45389</v>
      </c>
      <c r="S520" s="6">
        <f>Data7[[#This Row],[Week Start]]+7</f>
        <v>45396</v>
      </c>
      <c r="T520" s="7" t="str">
        <f t="shared" si="25"/>
        <v>4/7/2024 - 4/14/2024</v>
      </c>
      <c r="U520" s="7" t="str">
        <f t="shared" si="26"/>
        <v>Time Card</v>
      </c>
      <c r="V520" s="8" t="str">
        <f>RIGHT(TEXT(Data7[[#This Row],[Date:]],"mmddyyyy"),4)</f>
        <v>2024</v>
      </c>
      <c r="W520" s="8" t="str">
        <f>MID(TEXT(Data7[[#This Row],[Date:]],"mmddyyyy"),3,2)</f>
        <v>09</v>
      </c>
      <c r="X520" s="8" t="str">
        <f>LEFT(TEXT(Data7[[#This Row],[Date:]],"mmddyyyy"),2)</f>
        <v>04</v>
      </c>
      <c r="Y520" s="6">
        <f>DATE(Data7[[#This Row],[Year]],Data7[[#This Row],[Month]],Data7[[#This Row],[Day]])</f>
        <v>45391</v>
      </c>
    </row>
    <row r="521" spans="1:25">
      <c r="A521" s="5">
        <v>45391.584945254632</v>
      </c>
      <c r="B521" s="7" t="s">
        <v>35</v>
      </c>
      <c r="C521" s="6" t="s">
        <v>553</v>
      </c>
      <c r="D521" s="7" t="s">
        <v>556</v>
      </c>
      <c r="E521" s="8">
        <v>2.5</v>
      </c>
      <c r="F521" s="7">
        <v>7086950</v>
      </c>
      <c r="G521" s="7" t="s">
        <v>68</v>
      </c>
      <c r="H521" s="7" t="s">
        <v>69</v>
      </c>
      <c r="I521" s="7" t="s">
        <v>44</v>
      </c>
      <c r="J521" s="19" t="str">
        <f>IFERROR(INDEX('Employee Info'!$C$3:$E$200,MATCH(Data7[[#This Row],[Name:]],'Employee Info'!$B$3:$B$200,0),MATCH(Data7[[#This Row],[Hours Type:]],'Employee Info'!$C$2:$E$2,0)),"")</f>
        <v/>
      </c>
      <c r="K521" s="19" t="str">
        <f>IFERROR(INDEX('Employee Info'!$C$3:$J$200,MATCH(Data7[[#This Row],[Name:]],'Employee Info'!$B$3:$B$200,0),MATCH(Data7[[#Headers],[Truck]],'Employee Info'!$C$2:$J$2,0)),"")</f>
        <v/>
      </c>
      <c r="L521" s="19" t="str">
        <f>IFERROR(INDEX('Employee Info'!$C$3:$J$200,MATCH(Data7[[#This Row],[Name:]],'Employee Info'!$B$3:$B$200,0),MATCH(Data7[[#Headers],[Phone]],'Employee Info'!$C$2:$J$2,0)),"")</f>
        <v/>
      </c>
      <c r="M521" s="19" t="str">
        <f>IFERROR(INDEX('Employee Info'!$C$3:$J$200,MATCH(Data7[[#This Row],[Name:]],'Employee Info'!$B$3:$B$200,0),MATCH(Data7[[#Headers],[Tech]],'Employee Info'!$C$2:$J$2,0)),"")</f>
        <v/>
      </c>
      <c r="N521" s="19" t="str">
        <f>IFERROR(INDEX('Employee Info'!$C$3:$J$200,MATCH(Data7[[#This Row],[Name:]],'Employee Info'!$B$3:$B$200,0),MATCH(Data7[[#Headers],[Other]],'Employee Info'!$C$2:$J$2,0)),"")</f>
        <v/>
      </c>
      <c r="O521" s="19">
        <f>IFERROR((Data7[[#This Row],[Hours:]]*SUM(Data7[[#This Row],[Rate]:[Other]])),"")</f>
        <v>0</v>
      </c>
      <c r="P521" s="7" t="str">
        <f>IF(Data7[[#This Row],[WO'#:]]="","Riley #","WO#")</f>
        <v>WO#</v>
      </c>
      <c r="Q521" s="7">
        <f>IFERROR(WEEKNUM(Data7[[#This Row],[Date:]]),"")</f>
        <v>15</v>
      </c>
      <c r="R521" s="6">
        <f t="shared" si="24"/>
        <v>45389</v>
      </c>
      <c r="S521" s="6">
        <f>Data7[[#This Row],[Week Start]]+7</f>
        <v>45396</v>
      </c>
      <c r="T521" s="7" t="str">
        <f t="shared" si="25"/>
        <v>4/7/2024 - 4/14/2024</v>
      </c>
      <c r="U521" s="7" t="str">
        <f t="shared" si="26"/>
        <v>Time Card</v>
      </c>
      <c r="V521" s="8" t="str">
        <f>RIGHT(TEXT(Data7[[#This Row],[Date:]],"mmddyyyy"),4)</f>
        <v>2024</v>
      </c>
      <c r="W521" s="8" t="str">
        <f>MID(TEXT(Data7[[#This Row],[Date:]],"mmddyyyy"),3,2)</f>
        <v>09</v>
      </c>
      <c r="X521" s="8" t="str">
        <f>LEFT(TEXT(Data7[[#This Row],[Date:]],"mmddyyyy"),2)</f>
        <v>04</v>
      </c>
      <c r="Y521" s="6">
        <f>DATE(Data7[[#This Row],[Year]],Data7[[#This Row],[Month]],Data7[[#This Row],[Day]])</f>
        <v>45391</v>
      </c>
    </row>
    <row r="522" spans="1:25">
      <c r="A522" s="5">
        <v>45392.534248611111</v>
      </c>
      <c r="B522" s="7" t="s">
        <v>35</v>
      </c>
      <c r="C522" s="6" t="s">
        <v>553</v>
      </c>
      <c r="D522" s="7" t="s">
        <v>557</v>
      </c>
      <c r="E522" s="8">
        <v>1</v>
      </c>
      <c r="F522" s="7" t="s">
        <v>68</v>
      </c>
      <c r="G522" s="7" t="s">
        <v>68</v>
      </c>
      <c r="H522" s="7" t="s">
        <v>64</v>
      </c>
      <c r="I522" s="7" t="s">
        <v>44</v>
      </c>
      <c r="J522" s="19" t="str">
        <f>IFERROR(INDEX('Employee Info'!$C$3:$E$200,MATCH(Data7[[#This Row],[Name:]],'Employee Info'!$B$3:$B$200,0),MATCH(Data7[[#This Row],[Hours Type:]],'Employee Info'!$C$2:$E$2,0)),"")</f>
        <v/>
      </c>
      <c r="K522" s="19" t="str">
        <f>IFERROR(INDEX('Employee Info'!$C$3:$J$200,MATCH(Data7[[#This Row],[Name:]],'Employee Info'!$B$3:$B$200,0),MATCH(Data7[[#Headers],[Truck]],'Employee Info'!$C$2:$J$2,0)),"")</f>
        <v/>
      </c>
      <c r="L522" s="19" t="str">
        <f>IFERROR(INDEX('Employee Info'!$C$3:$J$200,MATCH(Data7[[#This Row],[Name:]],'Employee Info'!$B$3:$B$200,0),MATCH(Data7[[#Headers],[Phone]],'Employee Info'!$C$2:$J$2,0)),"")</f>
        <v/>
      </c>
      <c r="M522" s="19" t="str">
        <f>IFERROR(INDEX('Employee Info'!$C$3:$J$200,MATCH(Data7[[#This Row],[Name:]],'Employee Info'!$B$3:$B$200,0),MATCH(Data7[[#Headers],[Tech]],'Employee Info'!$C$2:$J$2,0)),"")</f>
        <v/>
      </c>
      <c r="N522" s="19" t="str">
        <f>IFERROR(INDEX('Employee Info'!$C$3:$J$200,MATCH(Data7[[#This Row],[Name:]],'Employee Info'!$B$3:$B$200,0),MATCH(Data7[[#Headers],[Other]],'Employee Info'!$C$2:$J$2,0)),"")</f>
        <v/>
      </c>
      <c r="O522" s="19">
        <f>IFERROR((Data7[[#This Row],[Hours:]]*SUM(Data7[[#This Row],[Rate]:[Other]])),"")</f>
        <v>0</v>
      </c>
      <c r="P522" s="7" t="str">
        <f>IF(Data7[[#This Row],[WO'#:]]="","Riley #","WO#")</f>
        <v>Riley #</v>
      </c>
      <c r="Q522" s="7">
        <f>IFERROR(WEEKNUM(Data7[[#This Row],[Date:]]),"")</f>
        <v>15</v>
      </c>
      <c r="R522" s="6">
        <f t="shared" si="24"/>
        <v>45389</v>
      </c>
      <c r="S522" s="6">
        <f>Data7[[#This Row],[Week Start]]+7</f>
        <v>45396</v>
      </c>
      <c r="T522" s="7" t="str">
        <f t="shared" si="25"/>
        <v>4/7/2024 - 4/14/2024</v>
      </c>
      <c r="U522" s="7" t="str">
        <f t="shared" si="26"/>
        <v>Time Card</v>
      </c>
      <c r="V522" s="8" t="str">
        <f>RIGHT(TEXT(Data7[[#This Row],[Date:]],"mmddyyyy"),4)</f>
        <v>2024</v>
      </c>
      <c r="W522" s="8" t="str">
        <f>MID(TEXT(Data7[[#This Row],[Date:]],"mmddyyyy"),3,2)</f>
        <v>09</v>
      </c>
      <c r="X522" s="8" t="str">
        <f>LEFT(TEXT(Data7[[#This Row],[Date:]],"mmddyyyy"),2)</f>
        <v>04</v>
      </c>
      <c r="Y522" s="6">
        <f>DATE(Data7[[#This Row],[Year]],Data7[[#This Row],[Month]],Data7[[#This Row],[Day]])</f>
        <v>45391</v>
      </c>
    </row>
    <row r="523" spans="1:25">
      <c r="A523" s="5">
        <v>45394.518598495371</v>
      </c>
      <c r="B523" s="7" t="s">
        <v>66</v>
      </c>
      <c r="C523" s="6" t="s">
        <v>553</v>
      </c>
      <c r="D523" s="7" t="s">
        <v>558</v>
      </c>
      <c r="E523" s="8">
        <v>6</v>
      </c>
      <c r="F523" s="7" t="s">
        <v>68</v>
      </c>
      <c r="G523" s="7" t="s">
        <v>68</v>
      </c>
      <c r="H523" s="7" t="s">
        <v>64</v>
      </c>
      <c r="I523" s="7" t="s">
        <v>44</v>
      </c>
      <c r="J523" s="19" t="str">
        <f>IFERROR(INDEX('Employee Info'!$C$3:$E$200,MATCH(Data7[[#This Row],[Name:]],'Employee Info'!$B$3:$B$200,0),MATCH(Data7[[#This Row],[Hours Type:]],'Employee Info'!$C$2:$E$2,0)),"")</f>
        <v/>
      </c>
      <c r="K523" s="19" t="str">
        <f>IFERROR(INDEX('Employee Info'!$C$3:$J$200,MATCH(Data7[[#This Row],[Name:]],'Employee Info'!$B$3:$B$200,0),MATCH(Data7[[#Headers],[Truck]],'Employee Info'!$C$2:$J$2,0)),"")</f>
        <v/>
      </c>
      <c r="L523" s="19" t="str">
        <f>IFERROR(INDEX('Employee Info'!$C$3:$J$200,MATCH(Data7[[#This Row],[Name:]],'Employee Info'!$B$3:$B$200,0),MATCH(Data7[[#Headers],[Phone]],'Employee Info'!$C$2:$J$2,0)),"")</f>
        <v/>
      </c>
      <c r="M523" s="19" t="str">
        <f>IFERROR(INDEX('Employee Info'!$C$3:$J$200,MATCH(Data7[[#This Row],[Name:]],'Employee Info'!$B$3:$B$200,0),MATCH(Data7[[#Headers],[Tech]],'Employee Info'!$C$2:$J$2,0)),"")</f>
        <v/>
      </c>
      <c r="N523" s="19" t="str">
        <f>IFERROR(INDEX('Employee Info'!$C$3:$J$200,MATCH(Data7[[#This Row],[Name:]],'Employee Info'!$B$3:$B$200,0),MATCH(Data7[[#Headers],[Other]],'Employee Info'!$C$2:$J$2,0)),"")</f>
        <v/>
      </c>
      <c r="O523" s="19">
        <f>IFERROR((Data7[[#This Row],[Hours:]]*SUM(Data7[[#This Row],[Rate]:[Other]])),"")</f>
        <v>0</v>
      </c>
      <c r="P523" s="7" t="str">
        <f>IF(Data7[[#This Row],[WO'#:]]="","Riley #","WO#")</f>
        <v>Riley #</v>
      </c>
      <c r="Q523" s="7">
        <f>IFERROR(WEEKNUM(Data7[[#This Row],[Date:]]),"")</f>
        <v>15</v>
      </c>
      <c r="R523" s="6">
        <f t="shared" si="24"/>
        <v>45389</v>
      </c>
      <c r="S523" s="6">
        <f>Data7[[#This Row],[Week Start]]+7</f>
        <v>45396</v>
      </c>
      <c r="T523" s="7" t="str">
        <f t="shared" si="25"/>
        <v>4/7/2024 - 4/14/2024</v>
      </c>
      <c r="U523" s="7" t="str">
        <f t="shared" si="26"/>
        <v>Time Card</v>
      </c>
      <c r="V523" s="8" t="str">
        <f>RIGHT(TEXT(Data7[[#This Row],[Date:]],"mmddyyyy"),4)</f>
        <v>2024</v>
      </c>
      <c r="W523" s="8" t="str">
        <f>MID(TEXT(Data7[[#This Row],[Date:]],"mmddyyyy"),3,2)</f>
        <v>09</v>
      </c>
      <c r="X523" s="8" t="str">
        <f>LEFT(TEXT(Data7[[#This Row],[Date:]],"mmddyyyy"),2)</f>
        <v>04</v>
      </c>
      <c r="Y523" s="6">
        <f>DATE(Data7[[#This Row],[Year]],Data7[[#This Row],[Month]],Data7[[#This Row],[Day]])</f>
        <v>45391</v>
      </c>
    </row>
    <row r="524" spans="1:25">
      <c r="A524" s="5">
        <v>45392.530306018518</v>
      </c>
      <c r="B524" s="7" t="s">
        <v>35</v>
      </c>
      <c r="C524" s="6" t="s">
        <v>421</v>
      </c>
      <c r="D524" s="7" t="s">
        <v>96</v>
      </c>
      <c r="E524" s="8">
        <v>4</v>
      </c>
      <c r="F524" s="7">
        <v>6984733</v>
      </c>
      <c r="G524" s="7" t="s">
        <v>68</v>
      </c>
      <c r="H524" s="7" t="s">
        <v>69</v>
      </c>
      <c r="I524" s="7" t="s">
        <v>44</v>
      </c>
      <c r="J524" s="19" t="str">
        <f>IFERROR(INDEX('Employee Info'!$C$3:$E$200,MATCH(Data7[[#This Row],[Name:]],'Employee Info'!$B$3:$B$200,0),MATCH(Data7[[#This Row],[Hours Type:]],'Employee Info'!$C$2:$E$2,0)),"")</f>
        <v/>
      </c>
      <c r="K524" s="19" t="str">
        <f>IFERROR(INDEX('Employee Info'!$C$3:$J$200,MATCH(Data7[[#This Row],[Name:]],'Employee Info'!$B$3:$B$200,0),MATCH(Data7[[#Headers],[Truck]],'Employee Info'!$C$2:$J$2,0)),"")</f>
        <v/>
      </c>
      <c r="L524" s="19" t="str">
        <f>IFERROR(INDEX('Employee Info'!$C$3:$J$200,MATCH(Data7[[#This Row],[Name:]],'Employee Info'!$B$3:$B$200,0),MATCH(Data7[[#Headers],[Phone]],'Employee Info'!$C$2:$J$2,0)),"")</f>
        <v/>
      </c>
      <c r="M524" s="19" t="str">
        <f>IFERROR(INDEX('Employee Info'!$C$3:$J$200,MATCH(Data7[[#This Row],[Name:]],'Employee Info'!$B$3:$B$200,0),MATCH(Data7[[#Headers],[Tech]],'Employee Info'!$C$2:$J$2,0)),"")</f>
        <v/>
      </c>
      <c r="N524" s="19" t="str">
        <f>IFERROR(INDEX('Employee Info'!$C$3:$J$200,MATCH(Data7[[#This Row],[Name:]],'Employee Info'!$B$3:$B$200,0),MATCH(Data7[[#Headers],[Other]],'Employee Info'!$C$2:$J$2,0)),"")</f>
        <v/>
      </c>
      <c r="O524" s="19">
        <f>IFERROR((Data7[[#This Row],[Hours:]]*SUM(Data7[[#This Row],[Rate]:[Other]])),"")</f>
        <v>0</v>
      </c>
      <c r="P524" s="7" t="str">
        <f>IF(Data7[[#This Row],[WO'#:]]="","Riley #","WO#")</f>
        <v>WO#</v>
      </c>
      <c r="Q524" s="7">
        <f>IFERROR(WEEKNUM(Data7[[#This Row],[Date:]]),"")</f>
        <v>15</v>
      </c>
      <c r="R524" s="6">
        <f t="shared" si="24"/>
        <v>45389</v>
      </c>
      <c r="S524" s="6">
        <f>Data7[[#This Row],[Week Start]]+7</f>
        <v>45396</v>
      </c>
      <c r="T524" s="7" t="str">
        <f t="shared" si="25"/>
        <v>4/7/2024 - 4/14/2024</v>
      </c>
      <c r="U524" s="7" t="str">
        <f t="shared" si="26"/>
        <v>Time Card</v>
      </c>
      <c r="V524" s="8" t="str">
        <f>RIGHT(TEXT(Data7[[#This Row],[Date:]],"mmddyyyy"),4)</f>
        <v>2024</v>
      </c>
      <c r="W524" s="8" t="str">
        <f>MID(TEXT(Data7[[#This Row],[Date:]],"mmddyyyy"),3,2)</f>
        <v>10</v>
      </c>
      <c r="X524" s="8" t="str">
        <f>LEFT(TEXT(Data7[[#This Row],[Date:]],"mmddyyyy"),2)</f>
        <v>04</v>
      </c>
      <c r="Y524" s="6">
        <f>DATE(Data7[[#This Row],[Year]],Data7[[#This Row],[Month]],Data7[[#This Row],[Day]])</f>
        <v>45392</v>
      </c>
    </row>
    <row r="525" spans="1:25">
      <c r="A525" s="5">
        <v>45392.530592592593</v>
      </c>
      <c r="B525" s="7" t="s">
        <v>35</v>
      </c>
      <c r="C525" s="6" t="s">
        <v>421</v>
      </c>
      <c r="D525" s="7" t="s">
        <v>126</v>
      </c>
      <c r="E525" s="8">
        <v>1</v>
      </c>
      <c r="F525" s="7">
        <v>6984733</v>
      </c>
      <c r="G525" s="7" t="s">
        <v>68</v>
      </c>
      <c r="H525" s="7" t="s">
        <v>69</v>
      </c>
      <c r="I525" s="7" t="s">
        <v>44</v>
      </c>
      <c r="J525" s="19" t="str">
        <f>IFERROR(INDEX('Employee Info'!$C$3:$E$200,MATCH(Data7[[#This Row],[Name:]],'Employee Info'!$B$3:$B$200,0),MATCH(Data7[[#This Row],[Hours Type:]],'Employee Info'!$C$2:$E$2,0)),"")</f>
        <v/>
      </c>
      <c r="K525" s="19" t="str">
        <f>IFERROR(INDEX('Employee Info'!$C$3:$J$200,MATCH(Data7[[#This Row],[Name:]],'Employee Info'!$B$3:$B$200,0),MATCH(Data7[[#Headers],[Truck]],'Employee Info'!$C$2:$J$2,0)),"")</f>
        <v/>
      </c>
      <c r="L525" s="19" t="str">
        <f>IFERROR(INDEX('Employee Info'!$C$3:$J$200,MATCH(Data7[[#This Row],[Name:]],'Employee Info'!$B$3:$B$200,0),MATCH(Data7[[#Headers],[Phone]],'Employee Info'!$C$2:$J$2,0)),"")</f>
        <v/>
      </c>
      <c r="M525" s="19" t="str">
        <f>IFERROR(INDEX('Employee Info'!$C$3:$J$200,MATCH(Data7[[#This Row],[Name:]],'Employee Info'!$B$3:$B$200,0),MATCH(Data7[[#Headers],[Tech]],'Employee Info'!$C$2:$J$2,0)),"")</f>
        <v/>
      </c>
      <c r="N525" s="19" t="str">
        <f>IFERROR(INDEX('Employee Info'!$C$3:$J$200,MATCH(Data7[[#This Row],[Name:]],'Employee Info'!$B$3:$B$200,0),MATCH(Data7[[#Headers],[Other]],'Employee Info'!$C$2:$J$2,0)),"")</f>
        <v/>
      </c>
      <c r="O525" s="19">
        <f>IFERROR((Data7[[#This Row],[Hours:]]*SUM(Data7[[#This Row],[Rate]:[Other]])),"")</f>
        <v>0</v>
      </c>
      <c r="P525" s="7" t="str">
        <f>IF(Data7[[#This Row],[WO'#:]]="","Riley #","WO#")</f>
        <v>WO#</v>
      </c>
      <c r="Q525" s="7">
        <f>IFERROR(WEEKNUM(Data7[[#This Row],[Date:]]),"")</f>
        <v>15</v>
      </c>
      <c r="R525" s="6">
        <f t="shared" si="24"/>
        <v>45389</v>
      </c>
      <c r="S525" s="6">
        <f>Data7[[#This Row],[Week Start]]+7</f>
        <v>45396</v>
      </c>
      <c r="T525" s="7" t="str">
        <f t="shared" si="25"/>
        <v>4/7/2024 - 4/14/2024</v>
      </c>
      <c r="U525" s="7" t="str">
        <f t="shared" si="26"/>
        <v>Time Card</v>
      </c>
      <c r="V525" s="8" t="str">
        <f>RIGHT(TEXT(Data7[[#This Row],[Date:]],"mmddyyyy"),4)</f>
        <v>2024</v>
      </c>
      <c r="W525" s="8" t="str">
        <f>MID(TEXT(Data7[[#This Row],[Date:]],"mmddyyyy"),3,2)</f>
        <v>10</v>
      </c>
      <c r="X525" s="8" t="str">
        <f>LEFT(TEXT(Data7[[#This Row],[Date:]],"mmddyyyy"),2)</f>
        <v>04</v>
      </c>
      <c r="Y525" s="6">
        <f>DATE(Data7[[#This Row],[Year]],Data7[[#This Row],[Month]],Data7[[#This Row],[Day]])</f>
        <v>45392</v>
      </c>
    </row>
    <row r="526" spans="1:25">
      <c r="A526" s="5">
        <v>45392.580301273149</v>
      </c>
      <c r="B526" s="7" t="s">
        <v>31</v>
      </c>
      <c r="C526" s="6" t="s">
        <v>421</v>
      </c>
      <c r="D526" s="7" t="s">
        <v>340</v>
      </c>
      <c r="E526" s="8">
        <v>8</v>
      </c>
      <c r="F526" s="7">
        <v>6984733</v>
      </c>
      <c r="G526" s="7" t="s">
        <v>68</v>
      </c>
      <c r="H526" s="7" t="s">
        <v>69</v>
      </c>
      <c r="I526" s="7" t="s">
        <v>44</v>
      </c>
      <c r="J526" s="19" t="str">
        <f>IFERROR(INDEX('Employee Info'!$C$3:$E$200,MATCH(Data7[[#This Row],[Name:]],'Employee Info'!$B$3:$B$200,0),MATCH(Data7[[#This Row],[Hours Type:]],'Employee Info'!$C$2:$E$2,0)),"")</f>
        <v/>
      </c>
      <c r="K526" s="19" t="str">
        <f>IFERROR(INDEX('Employee Info'!$C$3:$J$200,MATCH(Data7[[#This Row],[Name:]],'Employee Info'!$B$3:$B$200,0),MATCH(Data7[[#Headers],[Truck]],'Employee Info'!$C$2:$J$2,0)),"")</f>
        <v/>
      </c>
      <c r="L526" s="19" t="str">
        <f>IFERROR(INDEX('Employee Info'!$C$3:$J$200,MATCH(Data7[[#This Row],[Name:]],'Employee Info'!$B$3:$B$200,0),MATCH(Data7[[#Headers],[Phone]],'Employee Info'!$C$2:$J$2,0)),"")</f>
        <v/>
      </c>
      <c r="M526" s="19" t="str">
        <f>IFERROR(INDEX('Employee Info'!$C$3:$J$200,MATCH(Data7[[#This Row],[Name:]],'Employee Info'!$B$3:$B$200,0),MATCH(Data7[[#Headers],[Tech]],'Employee Info'!$C$2:$J$2,0)),"")</f>
        <v/>
      </c>
      <c r="N526" s="19" t="str">
        <f>IFERROR(INDEX('Employee Info'!$C$3:$J$200,MATCH(Data7[[#This Row],[Name:]],'Employee Info'!$B$3:$B$200,0),MATCH(Data7[[#Headers],[Other]],'Employee Info'!$C$2:$J$2,0)),"")</f>
        <v/>
      </c>
      <c r="O526" s="19">
        <f>IFERROR((Data7[[#This Row],[Hours:]]*SUM(Data7[[#This Row],[Rate]:[Other]])),"")</f>
        <v>0</v>
      </c>
      <c r="P526" s="7" t="str">
        <f>IF(Data7[[#This Row],[WO'#:]]="","Riley #","WO#")</f>
        <v>WO#</v>
      </c>
      <c r="Q526" s="7">
        <f>IFERROR(WEEKNUM(Data7[[#This Row],[Date:]]),"")</f>
        <v>15</v>
      </c>
      <c r="R526" s="6">
        <f t="shared" si="24"/>
        <v>45389</v>
      </c>
      <c r="S526" s="6">
        <f>Data7[[#This Row],[Week Start]]+7</f>
        <v>45396</v>
      </c>
      <c r="T526" s="7" t="str">
        <f t="shared" si="25"/>
        <v>4/7/2024 - 4/14/2024</v>
      </c>
      <c r="U526" s="7" t="str">
        <f t="shared" si="26"/>
        <v>Time Card</v>
      </c>
      <c r="V526" s="8" t="str">
        <f>RIGHT(TEXT(Data7[[#This Row],[Date:]],"mmddyyyy"),4)</f>
        <v>2024</v>
      </c>
      <c r="W526" s="8" t="str">
        <f>MID(TEXT(Data7[[#This Row],[Date:]],"mmddyyyy"),3,2)</f>
        <v>10</v>
      </c>
      <c r="X526" s="8" t="str">
        <f>LEFT(TEXT(Data7[[#This Row],[Date:]],"mmddyyyy"),2)</f>
        <v>04</v>
      </c>
      <c r="Y526" s="6">
        <f>DATE(Data7[[#This Row],[Year]],Data7[[#This Row],[Month]],Data7[[#This Row],[Day]])</f>
        <v>45392</v>
      </c>
    </row>
    <row r="527" spans="1:25">
      <c r="A527" s="5">
        <v>45394.52076388889</v>
      </c>
      <c r="B527" s="7" t="s">
        <v>66</v>
      </c>
      <c r="C527" s="6" t="s">
        <v>421</v>
      </c>
      <c r="D527" s="7" t="s">
        <v>422</v>
      </c>
      <c r="E527" s="8">
        <v>4</v>
      </c>
      <c r="F527" s="7">
        <v>6984733</v>
      </c>
      <c r="G527" s="7" t="s">
        <v>68</v>
      </c>
      <c r="H527" s="7" t="s">
        <v>69</v>
      </c>
      <c r="I527" s="7" t="s">
        <v>44</v>
      </c>
      <c r="J527" s="19" t="str">
        <f>IFERROR(INDEX('Employee Info'!$C$3:$E$200,MATCH(Data7[[#This Row],[Name:]],'Employee Info'!$B$3:$B$200,0),MATCH(Data7[[#This Row],[Hours Type:]],'Employee Info'!$C$2:$E$2,0)),"")</f>
        <v/>
      </c>
      <c r="K527" s="19" t="str">
        <f>IFERROR(INDEX('Employee Info'!$C$3:$J$200,MATCH(Data7[[#This Row],[Name:]],'Employee Info'!$B$3:$B$200,0),MATCH(Data7[[#Headers],[Truck]],'Employee Info'!$C$2:$J$2,0)),"")</f>
        <v/>
      </c>
      <c r="L527" s="19" t="str">
        <f>IFERROR(INDEX('Employee Info'!$C$3:$J$200,MATCH(Data7[[#This Row],[Name:]],'Employee Info'!$B$3:$B$200,0),MATCH(Data7[[#Headers],[Phone]],'Employee Info'!$C$2:$J$2,0)),"")</f>
        <v/>
      </c>
      <c r="M527" s="19" t="str">
        <f>IFERROR(INDEX('Employee Info'!$C$3:$J$200,MATCH(Data7[[#This Row],[Name:]],'Employee Info'!$B$3:$B$200,0),MATCH(Data7[[#Headers],[Tech]],'Employee Info'!$C$2:$J$2,0)),"")</f>
        <v/>
      </c>
      <c r="N527" s="19" t="str">
        <f>IFERROR(INDEX('Employee Info'!$C$3:$J$200,MATCH(Data7[[#This Row],[Name:]],'Employee Info'!$B$3:$B$200,0),MATCH(Data7[[#Headers],[Other]],'Employee Info'!$C$2:$J$2,0)),"")</f>
        <v/>
      </c>
      <c r="O527" s="19">
        <f>IFERROR((Data7[[#This Row],[Hours:]]*SUM(Data7[[#This Row],[Rate]:[Other]])),"")</f>
        <v>0</v>
      </c>
      <c r="P527" s="7" t="str">
        <f>IF(Data7[[#This Row],[WO'#:]]="","Riley #","WO#")</f>
        <v>WO#</v>
      </c>
      <c r="Q527" s="7">
        <f>IFERROR(WEEKNUM(Data7[[#This Row],[Date:]]),"")</f>
        <v>15</v>
      </c>
      <c r="R527" s="6">
        <f t="shared" si="24"/>
        <v>45389</v>
      </c>
      <c r="S527" s="6">
        <f>Data7[[#This Row],[Week Start]]+7</f>
        <v>45396</v>
      </c>
      <c r="T527" s="7" t="str">
        <f t="shared" si="25"/>
        <v>4/7/2024 - 4/14/2024</v>
      </c>
      <c r="U527" s="7" t="str">
        <f t="shared" si="26"/>
        <v>Time Card</v>
      </c>
      <c r="V527" s="8" t="str">
        <f>RIGHT(TEXT(Data7[[#This Row],[Date:]],"mmddyyyy"),4)</f>
        <v>2024</v>
      </c>
      <c r="W527" s="8" t="str">
        <f>MID(TEXT(Data7[[#This Row],[Date:]],"mmddyyyy"),3,2)</f>
        <v>10</v>
      </c>
      <c r="X527" s="8" t="str">
        <f>LEFT(TEXT(Data7[[#This Row],[Date:]],"mmddyyyy"),2)</f>
        <v>04</v>
      </c>
      <c r="Y527" s="6">
        <f>DATE(Data7[[#This Row],[Year]],Data7[[#This Row],[Month]],Data7[[#This Row],[Day]])</f>
        <v>45392</v>
      </c>
    </row>
    <row r="528" spans="1:25">
      <c r="A528" s="5">
        <v>45420.280748611112</v>
      </c>
      <c r="B528" s="7" t="s">
        <v>76</v>
      </c>
      <c r="C528" s="6" t="s">
        <v>421</v>
      </c>
      <c r="D528" s="7" t="s">
        <v>156</v>
      </c>
      <c r="E528" s="8">
        <v>1</v>
      </c>
      <c r="F528" s="7">
        <v>6984733</v>
      </c>
      <c r="G528" s="7" t="s">
        <v>68</v>
      </c>
      <c r="H528" s="7" t="s">
        <v>69</v>
      </c>
      <c r="I528" s="7" t="s">
        <v>44</v>
      </c>
      <c r="J528" s="19" t="str">
        <f>IFERROR(INDEX('Employee Info'!$C$3:$E$200,MATCH(Data7[[#This Row],[Name:]],'Employee Info'!$B$3:$B$200,0),MATCH(Data7[[#This Row],[Hours Type:]],'Employee Info'!$C$2:$E$2,0)),"")</f>
        <v/>
      </c>
      <c r="K528" s="19" t="str">
        <f>IFERROR(INDEX('Employee Info'!$C$3:$J$200,MATCH(Data7[[#This Row],[Name:]],'Employee Info'!$B$3:$B$200,0),MATCH(Data7[[#Headers],[Truck]],'Employee Info'!$C$2:$J$2,0)),"")</f>
        <v/>
      </c>
      <c r="L528" s="19" t="str">
        <f>IFERROR(INDEX('Employee Info'!$C$3:$J$200,MATCH(Data7[[#This Row],[Name:]],'Employee Info'!$B$3:$B$200,0),MATCH(Data7[[#Headers],[Phone]],'Employee Info'!$C$2:$J$2,0)),"")</f>
        <v/>
      </c>
      <c r="M528" s="19" t="str">
        <f>IFERROR(INDEX('Employee Info'!$C$3:$J$200,MATCH(Data7[[#This Row],[Name:]],'Employee Info'!$B$3:$B$200,0),MATCH(Data7[[#Headers],[Tech]],'Employee Info'!$C$2:$J$2,0)),"")</f>
        <v/>
      </c>
      <c r="N528" s="19" t="str">
        <f>IFERROR(INDEX('Employee Info'!$C$3:$J$200,MATCH(Data7[[#This Row],[Name:]],'Employee Info'!$B$3:$B$200,0),MATCH(Data7[[#Headers],[Other]],'Employee Info'!$C$2:$J$2,0)),"")</f>
        <v/>
      </c>
      <c r="O528" s="19">
        <f>IFERROR((Data7[[#This Row],[Hours:]]*SUM(Data7[[#This Row],[Rate]:[Other]])),"")</f>
        <v>0</v>
      </c>
      <c r="P528" s="7" t="str">
        <f>IF(Data7[[#This Row],[WO'#:]]="","Riley #","WO#")</f>
        <v>WO#</v>
      </c>
      <c r="Q528" s="7">
        <f>IFERROR(WEEKNUM(Data7[[#This Row],[Date:]]),"")</f>
        <v>15</v>
      </c>
      <c r="R528" s="6">
        <f t="shared" si="24"/>
        <v>45389</v>
      </c>
      <c r="S528" s="6">
        <f>Data7[[#This Row],[Week Start]]+7</f>
        <v>45396</v>
      </c>
      <c r="T528" s="7" t="str">
        <f t="shared" si="25"/>
        <v>4/7/2024 - 4/14/2024</v>
      </c>
      <c r="U528" s="7" t="str">
        <f t="shared" si="26"/>
        <v>Time Card</v>
      </c>
      <c r="V528" s="8" t="str">
        <f>RIGHT(TEXT(Data7[[#This Row],[Date:]],"mmddyyyy"),4)</f>
        <v>2024</v>
      </c>
      <c r="W528" s="8" t="str">
        <f>MID(TEXT(Data7[[#This Row],[Date:]],"mmddyyyy"),3,2)</f>
        <v>10</v>
      </c>
      <c r="X528" s="8" t="str">
        <f>LEFT(TEXT(Data7[[#This Row],[Date:]],"mmddyyyy"),2)</f>
        <v>04</v>
      </c>
      <c r="Y528" s="6">
        <f>DATE(Data7[[#This Row],[Year]],Data7[[#This Row],[Month]],Data7[[#This Row],[Day]])</f>
        <v>45392</v>
      </c>
    </row>
    <row r="529" spans="1:25">
      <c r="A529" s="5">
        <v>45394.50908935185</v>
      </c>
      <c r="B529" s="7" t="s">
        <v>66</v>
      </c>
      <c r="C529" s="6" t="s">
        <v>421</v>
      </c>
      <c r="D529" s="7" t="s">
        <v>416</v>
      </c>
      <c r="E529" s="8">
        <v>1</v>
      </c>
      <c r="F529" s="7">
        <v>7078215</v>
      </c>
      <c r="G529" s="7" t="s">
        <v>68</v>
      </c>
      <c r="H529" s="7" t="s">
        <v>69</v>
      </c>
      <c r="I529" s="7" t="s">
        <v>44</v>
      </c>
      <c r="J529" s="19" t="str">
        <f>IFERROR(INDEX('Employee Info'!$C$3:$E$200,MATCH(Data7[[#This Row],[Name:]],'Employee Info'!$B$3:$B$200,0),MATCH(Data7[[#This Row],[Hours Type:]],'Employee Info'!$C$2:$E$2,0)),"")</f>
        <v/>
      </c>
      <c r="K529" s="19" t="str">
        <f>IFERROR(INDEX('Employee Info'!$C$3:$J$200,MATCH(Data7[[#This Row],[Name:]],'Employee Info'!$B$3:$B$200,0),MATCH(Data7[[#Headers],[Truck]],'Employee Info'!$C$2:$J$2,0)),"")</f>
        <v/>
      </c>
      <c r="L529" s="19" t="str">
        <f>IFERROR(INDEX('Employee Info'!$C$3:$J$200,MATCH(Data7[[#This Row],[Name:]],'Employee Info'!$B$3:$B$200,0),MATCH(Data7[[#Headers],[Phone]],'Employee Info'!$C$2:$J$2,0)),"")</f>
        <v/>
      </c>
      <c r="M529" s="19" t="str">
        <f>IFERROR(INDEX('Employee Info'!$C$3:$J$200,MATCH(Data7[[#This Row],[Name:]],'Employee Info'!$B$3:$B$200,0),MATCH(Data7[[#Headers],[Tech]],'Employee Info'!$C$2:$J$2,0)),"")</f>
        <v/>
      </c>
      <c r="N529" s="19" t="str">
        <f>IFERROR(INDEX('Employee Info'!$C$3:$J$200,MATCH(Data7[[#This Row],[Name:]],'Employee Info'!$B$3:$B$200,0),MATCH(Data7[[#Headers],[Other]],'Employee Info'!$C$2:$J$2,0)),"")</f>
        <v/>
      </c>
      <c r="O529" s="19">
        <f>IFERROR((Data7[[#This Row],[Hours:]]*SUM(Data7[[#This Row],[Rate]:[Other]])),"")</f>
        <v>0</v>
      </c>
      <c r="P529" s="7" t="str">
        <f>IF(Data7[[#This Row],[WO'#:]]="","Riley #","WO#")</f>
        <v>WO#</v>
      </c>
      <c r="Q529" s="7">
        <f>IFERROR(WEEKNUM(Data7[[#This Row],[Date:]]),"")</f>
        <v>15</v>
      </c>
      <c r="R529" s="6">
        <f t="shared" si="24"/>
        <v>45389</v>
      </c>
      <c r="S529" s="6">
        <f>Data7[[#This Row],[Week Start]]+7</f>
        <v>45396</v>
      </c>
      <c r="T529" s="7" t="str">
        <f t="shared" si="25"/>
        <v>4/7/2024 - 4/14/2024</v>
      </c>
      <c r="U529" s="7" t="str">
        <f t="shared" si="26"/>
        <v>Time Card</v>
      </c>
      <c r="V529" s="8" t="str">
        <f>RIGHT(TEXT(Data7[[#This Row],[Date:]],"mmddyyyy"),4)</f>
        <v>2024</v>
      </c>
      <c r="W529" s="8" t="str">
        <f>MID(TEXT(Data7[[#This Row],[Date:]],"mmddyyyy"),3,2)</f>
        <v>10</v>
      </c>
      <c r="X529" s="8" t="str">
        <f>LEFT(TEXT(Data7[[#This Row],[Date:]],"mmddyyyy"),2)</f>
        <v>04</v>
      </c>
      <c r="Y529" s="6">
        <f>DATE(Data7[[#This Row],[Year]],Data7[[#This Row],[Month]],Data7[[#This Row],[Day]])</f>
        <v>45392</v>
      </c>
    </row>
    <row r="530" spans="1:25">
      <c r="A530" s="5">
        <v>45394.522672453706</v>
      </c>
      <c r="B530" s="7" t="s">
        <v>66</v>
      </c>
      <c r="C530" s="6" t="s">
        <v>421</v>
      </c>
      <c r="D530" s="7" t="s">
        <v>423</v>
      </c>
      <c r="E530" s="8">
        <v>3</v>
      </c>
      <c r="F530" s="7">
        <v>7088147</v>
      </c>
      <c r="G530" s="7" t="s">
        <v>68</v>
      </c>
      <c r="H530" s="7" t="s">
        <v>69</v>
      </c>
      <c r="I530" s="7" t="s">
        <v>44</v>
      </c>
      <c r="J530" s="19" t="str">
        <f>IFERROR(INDEX('Employee Info'!$C$3:$E$200,MATCH(Data7[[#This Row],[Name:]],'Employee Info'!$B$3:$B$200,0),MATCH(Data7[[#This Row],[Hours Type:]],'Employee Info'!$C$2:$E$2,0)),"")</f>
        <v/>
      </c>
      <c r="K530" s="19" t="str">
        <f>IFERROR(INDEX('Employee Info'!$C$3:$J$200,MATCH(Data7[[#This Row],[Name:]],'Employee Info'!$B$3:$B$200,0),MATCH(Data7[[#Headers],[Truck]],'Employee Info'!$C$2:$J$2,0)),"")</f>
        <v/>
      </c>
      <c r="L530" s="19" t="str">
        <f>IFERROR(INDEX('Employee Info'!$C$3:$J$200,MATCH(Data7[[#This Row],[Name:]],'Employee Info'!$B$3:$B$200,0),MATCH(Data7[[#Headers],[Phone]],'Employee Info'!$C$2:$J$2,0)),"")</f>
        <v/>
      </c>
      <c r="M530" s="19" t="str">
        <f>IFERROR(INDEX('Employee Info'!$C$3:$J$200,MATCH(Data7[[#This Row],[Name:]],'Employee Info'!$B$3:$B$200,0),MATCH(Data7[[#Headers],[Tech]],'Employee Info'!$C$2:$J$2,0)),"")</f>
        <v/>
      </c>
      <c r="N530" s="19" t="str">
        <f>IFERROR(INDEX('Employee Info'!$C$3:$J$200,MATCH(Data7[[#This Row],[Name:]],'Employee Info'!$B$3:$B$200,0),MATCH(Data7[[#Headers],[Other]],'Employee Info'!$C$2:$J$2,0)),"")</f>
        <v/>
      </c>
      <c r="O530" s="19">
        <f>IFERROR((Data7[[#This Row],[Hours:]]*SUM(Data7[[#This Row],[Rate]:[Other]])),"")</f>
        <v>0</v>
      </c>
      <c r="P530" s="7" t="str">
        <f>IF(Data7[[#This Row],[WO'#:]]="","Riley #","WO#")</f>
        <v>WO#</v>
      </c>
      <c r="Q530" s="7">
        <f>IFERROR(WEEKNUM(Data7[[#This Row],[Date:]]),"")</f>
        <v>15</v>
      </c>
      <c r="R530" s="6">
        <f t="shared" si="24"/>
        <v>45389</v>
      </c>
      <c r="S530" s="6">
        <f>Data7[[#This Row],[Week Start]]+7</f>
        <v>45396</v>
      </c>
      <c r="T530" s="7" t="str">
        <f t="shared" si="25"/>
        <v>4/7/2024 - 4/14/2024</v>
      </c>
      <c r="U530" s="7" t="str">
        <f t="shared" si="26"/>
        <v>Time Card</v>
      </c>
      <c r="V530" s="8" t="str">
        <f>RIGHT(TEXT(Data7[[#This Row],[Date:]],"mmddyyyy"),4)</f>
        <v>2024</v>
      </c>
      <c r="W530" s="8" t="str">
        <f>MID(TEXT(Data7[[#This Row],[Date:]],"mmddyyyy"),3,2)</f>
        <v>10</v>
      </c>
      <c r="X530" s="8" t="str">
        <f>LEFT(TEXT(Data7[[#This Row],[Date:]],"mmddyyyy"),2)</f>
        <v>04</v>
      </c>
      <c r="Y530" s="6">
        <f>DATE(Data7[[#This Row],[Year]],Data7[[#This Row],[Month]],Data7[[#This Row],[Day]])</f>
        <v>45392</v>
      </c>
    </row>
    <row r="531" spans="1:25">
      <c r="A531" s="5">
        <v>45392.529357407409</v>
      </c>
      <c r="B531" s="7" t="s">
        <v>35</v>
      </c>
      <c r="C531" s="6" t="s">
        <v>421</v>
      </c>
      <c r="D531" s="7" t="s">
        <v>424</v>
      </c>
      <c r="E531" s="8">
        <v>3</v>
      </c>
      <c r="F531" s="7" t="s">
        <v>68</v>
      </c>
      <c r="G531" s="7" t="s">
        <v>68</v>
      </c>
      <c r="H531" s="7" t="s">
        <v>278</v>
      </c>
      <c r="I531" s="7" t="s">
        <v>44</v>
      </c>
      <c r="J531" s="19" t="str">
        <f>IFERROR(INDEX('Employee Info'!$C$3:$E$200,MATCH(Data7[[#This Row],[Name:]],'Employee Info'!$B$3:$B$200,0),MATCH(Data7[[#This Row],[Hours Type:]],'Employee Info'!$C$2:$E$2,0)),"")</f>
        <v/>
      </c>
      <c r="K531" s="19" t="str">
        <f>IFERROR(INDEX('Employee Info'!$C$3:$J$200,MATCH(Data7[[#This Row],[Name:]],'Employee Info'!$B$3:$B$200,0),MATCH(Data7[[#Headers],[Truck]],'Employee Info'!$C$2:$J$2,0)),"")</f>
        <v/>
      </c>
      <c r="L531" s="19" t="str">
        <f>IFERROR(INDEX('Employee Info'!$C$3:$J$200,MATCH(Data7[[#This Row],[Name:]],'Employee Info'!$B$3:$B$200,0),MATCH(Data7[[#Headers],[Phone]],'Employee Info'!$C$2:$J$2,0)),"")</f>
        <v/>
      </c>
      <c r="M531" s="19" t="str">
        <f>IFERROR(INDEX('Employee Info'!$C$3:$J$200,MATCH(Data7[[#This Row],[Name:]],'Employee Info'!$B$3:$B$200,0),MATCH(Data7[[#Headers],[Tech]],'Employee Info'!$C$2:$J$2,0)),"")</f>
        <v/>
      </c>
      <c r="N531" s="19" t="str">
        <f>IFERROR(INDEX('Employee Info'!$C$3:$J$200,MATCH(Data7[[#This Row],[Name:]],'Employee Info'!$B$3:$B$200,0),MATCH(Data7[[#Headers],[Other]],'Employee Info'!$C$2:$J$2,0)),"")</f>
        <v/>
      </c>
      <c r="O531" s="19">
        <f>IFERROR((Data7[[#This Row],[Hours:]]*SUM(Data7[[#This Row],[Rate]:[Other]])),"")</f>
        <v>0</v>
      </c>
      <c r="P531" s="7" t="str">
        <f>IF(Data7[[#This Row],[WO'#:]]="","Riley #","WO#")</f>
        <v>Riley #</v>
      </c>
      <c r="Q531" s="7">
        <f>IFERROR(WEEKNUM(Data7[[#This Row],[Date:]]),"")</f>
        <v>15</v>
      </c>
      <c r="R531" s="6">
        <f t="shared" si="24"/>
        <v>45389</v>
      </c>
      <c r="S531" s="6">
        <f>Data7[[#This Row],[Week Start]]+7</f>
        <v>45396</v>
      </c>
      <c r="T531" s="7" t="str">
        <f t="shared" si="25"/>
        <v>4/7/2024 - 4/14/2024</v>
      </c>
      <c r="U531" s="7" t="str">
        <f t="shared" si="26"/>
        <v>Time Card</v>
      </c>
      <c r="V531" s="8" t="str">
        <f>RIGHT(TEXT(Data7[[#This Row],[Date:]],"mmddyyyy"),4)</f>
        <v>2024</v>
      </c>
      <c r="W531" s="8" t="str">
        <f>MID(TEXT(Data7[[#This Row],[Date:]],"mmddyyyy"),3,2)</f>
        <v>10</v>
      </c>
      <c r="X531" s="8" t="str">
        <f>LEFT(TEXT(Data7[[#This Row],[Date:]],"mmddyyyy"),2)</f>
        <v>04</v>
      </c>
      <c r="Y531" s="6">
        <f>DATE(Data7[[#This Row],[Year]],Data7[[#This Row],[Month]],Data7[[#This Row],[Day]])</f>
        <v>45392</v>
      </c>
    </row>
    <row r="532" spans="1:25">
      <c r="A532" s="5">
        <v>45393.554277430558</v>
      </c>
      <c r="B532" s="7" t="s">
        <v>31</v>
      </c>
      <c r="C532" s="6" t="s">
        <v>425</v>
      </c>
      <c r="D532" s="7" t="s">
        <v>340</v>
      </c>
      <c r="E532" s="8">
        <v>7.5</v>
      </c>
      <c r="F532" s="7">
        <v>6984733</v>
      </c>
      <c r="G532" s="7" t="s">
        <v>68</v>
      </c>
      <c r="H532" s="7" t="s">
        <v>69</v>
      </c>
      <c r="I532" s="7" t="s">
        <v>44</v>
      </c>
      <c r="J532" s="19" t="str">
        <f>IFERROR(INDEX('Employee Info'!$C$3:$E$200,MATCH(Data7[[#This Row],[Name:]],'Employee Info'!$B$3:$B$200,0),MATCH(Data7[[#This Row],[Hours Type:]],'Employee Info'!$C$2:$E$2,0)),"")</f>
        <v/>
      </c>
      <c r="K532" s="19" t="str">
        <f>IFERROR(INDEX('Employee Info'!$C$3:$J$200,MATCH(Data7[[#This Row],[Name:]],'Employee Info'!$B$3:$B$200,0),MATCH(Data7[[#Headers],[Truck]],'Employee Info'!$C$2:$J$2,0)),"")</f>
        <v/>
      </c>
      <c r="L532" s="19" t="str">
        <f>IFERROR(INDEX('Employee Info'!$C$3:$J$200,MATCH(Data7[[#This Row],[Name:]],'Employee Info'!$B$3:$B$200,0),MATCH(Data7[[#Headers],[Phone]],'Employee Info'!$C$2:$J$2,0)),"")</f>
        <v/>
      </c>
      <c r="M532" s="19" t="str">
        <f>IFERROR(INDEX('Employee Info'!$C$3:$J$200,MATCH(Data7[[#This Row],[Name:]],'Employee Info'!$B$3:$B$200,0),MATCH(Data7[[#Headers],[Tech]],'Employee Info'!$C$2:$J$2,0)),"")</f>
        <v/>
      </c>
      <c r="N532" s="19" t="str">
        <f>IFERROR(INDEX('Employee Info'!$C$3:$J$200,MATCH(Data7[[#This Row],[Name:]],'Employee Info'!$B$3:$B$200,0),MATCH(Data7[[#Headers],[Other]],'Employee Info'!$C$2:$J$2,0)),"")</f>
        <v/>
      </c>
      <c r="O532" s="19">
        <f>IFERROR((Data7[[#This Row],[Hours:]]*SUM(Data7[[#This Row],[Rate]:[Other]])),"")</f>
        <v>0</v>
      </c>
      <c r="P532" s="7" t="str">
        <f>IF(Data7[[#This Row],[WO'#:]]="","Riley #","WO#")</f>
        <v>WO#</v>
      </c>
      <c r="Q532" s="7">
        <f>IFERROR(WEEKNUM(Data7[[#This Row],[Date:]]),"")</f>
        <v>15</v>
      </c>
      <c r="R532" s="6">
        <f t="shared" si="24"/>
        <v>45389</v>
      </c>
      <c r="S532" s="6">
        <f>Data7[[#This Row],[Week Start]]+7</f>
        <v>45396</v>
      </c>
      <c r="T532" s="7" t="str">
        <f t="shared" si="25"/>
        <v>4/7/2024 - 4/14/2024</v>
      </c>
      <c r="U532" s="7" t="str">
        <f t="shared" si="26"/>
        <v>Time Card</v>
      </c>
      <c r="V532" s="8" t="str">
        <f>RIGHT(TEXT(Data7[[#This Row],[Date:]],"mmddyyyy"),4)</f>
        <v>2024</v>
      </c>
      <c r="W532" s="8" t="str">
        <f>MID(TEXT(Data7[[#This Row],[Date:]],"mmddyyyy"),3,2)</f>
        <v>11</v>
      </c>
      <c r="X532" s="8" t="str">
        <f>LEFT(TEXT(Data7[[#This Row],[Date:]],"mmddyyyy"),2)</f>
        <v>04</v>
      </c>
      <c r="Y532" s="6">
        <f>DATE(Data7[[#This Row],[Year]],Data7[[#This Row],[Month]],Data7[[#This Row],[Day]])</f>
        <v>45393</v>
      </c>
    </row>
    <row r="533" spans="1:25">
      <c r="A533" s="5">
        <v>45393.584285763885</v>
      </c>
      <c r="B533" s="7" t="s">
        <v>35</v>
      </c>
      <c r="C533" s="6" t="s">
        <v>425</v>
      </c>
      <c r="D533" s="7" t="s">
        <v>426</v>
      </c>
      <c r="E533" s="8">
        <v>1</v>
      </c>
      <c r="F533" s="7">
        <v>6984733</v>
      </c>
      <c r="G533" s="7" t="s">
        <v>68</v>
      </c>
      <c r="H533" s="7" t="s">
        <v>69</v>
      </c>
      <c r="I533" s="7" t="s">
        <v>44</v>
      </c>
      <c r="J533" s="19" t="str">
        <f>IFERROR(INDEX('Employee Info'!$C$3:$E$200,MATCH(Data7[[#This Row],[Name:]],'Employee Info'!$B$3:$B$200,0),MATCH(Data7[[#This Row],[Hours Type:]],'Employee Info'!$C$2:$E$2,0)),"")</f>
        <v/>
      </c>
      <c r="K533" s="19" t="str">
        <f>IFERROR(INDEX('Employee Info'!$C$3:$J$200,MATCH(Data7[[#This Row],[Name:]],'Employee Info'!$B$3:$B$200,0),MATCH(Data7[[#Headers],[Truck]],'Employee Info'!$C$2:$J$2,0)),"")</f>
        <v/>
      </c>
      <c r="L533" s="19" t="str">
        <f>IFERROR(INDEX('Employee Info'!$C$3:$J$200,MATCH(Data7[[#This Row],[Name:]],'Employee Info'!$B$3:$B$200,0),MATCH(Data7[[#Headers],[Phone]],'Employee Info'!$C$2:$J$2,0)),"")</f>
        <v/>
      </c>
      <c r="M533" s="19" t="str">
        <f>IFERROR(INDEX('Employee Info'!$C$3:$J$200,MATCH(Data7[[#This Row],[Name:]],'Employee Info'!$B$3:$B$200,0),MATCH(Data7[[#Headers],[Tech]],'Employee Info'!$C$2:$J$2,0)),"")</f>
        <v/>
      </c>
      <c r="N533" s="19" t="str">
        <f>IFERROR(INDEX('Employee Info'!$C$3:$J$200,MATCH(Data7[[#This Row],[Name:]],'Employee Info'!$B$3:$B$200,0),MATCH(Data7[[#Headers],[Other]],'Employee Info'!$C$2:$J$2,0)),"")</f>
        <v/>
      </c>
      <c r="O533" s="19">
        <f>IFERROR((Data7[[#This Row],[Hours:]]*SUM(Data7[[#This Row],[Rate]:[Other]])),"")</f>
        <v>0</v>
      </c>
      <c r="P533" s="7" t="str">
        <f>IF(Data7[[#This Row],[WO'#:]]="","Riley #","WO#")</f>
        <v>WO#</v>
      </c>
      <c r="Q533" s="7">
        <f>IFERROR(WEEKNUM(Data7[[#This Row],[Date:]]),"")</f>
        <v>15</v>
      </c>
      <c r="R533" s="6">
        <f t="shared" si="24"/>
        <v>45389</v>
      </c>
      <c r="S533" s="6">
        <f>Data7[[#This Row],[Week Start]]+7</f>
        <v>45396</v>
      </c>
      <c r="T533" s="7" t="str">
        <f t="shared" si="25"/>
        <v>4/7/2024 - 4/14/2024</v>
      </c>
      <c r="U533" s="7" t="str">
        <f t="shared" si="26"/>
        <v>Time Card</v>
      </c>
      <c r="V533" s="8" t="str">
        <f>RIGHT(TEXT(Data7[[#This Row],[Date:]],"mmddyyyy"),4)</f>
        <v>2024</v>
      </c>
      <c r="W533" s="8" t="str">
        <f>MID(TEXT(Data7[[#This Row],[Date:]],"mmddyyyy"),3,2)</f>
        <v>11</v>
      </c>
      <c r="X533" s="8" t="str">
        <f>LEFT(TEXT(Data7[[#This Row],[Date:]],"mmddyyyy"),2)</f>
        <v>04</v>
      </c>
      <c r="Y533" s="6">
        <f>DATE(Data7[[#This Row],[Year]],Data7[[#This Row],[Month]],Data7[[#This Row],[Day]])</f>
        <v>45393</v>
      </c>
    </row>
    <row r="534" spans="1:25">
      <c r="A534" s="5">
        <v>45394.52490960648</v>
      </c>
      <c r="B534" s="7" t="s">
        <v>66</v>
      </c>
      <c r="C534" s="6" t="s">
        <v>425</v>
      </c>
      <c r="D534" s="7" t="s">
        <v>427</v>
      </c>
      <c r="E534" s="8">
        <v>6</v>
      </c>
      <c r="F534" s="7">
        <v>6984733</v>
      </c>
      <c r="G534" s="7" t="s">
        <v>68</v>
      </c>
      <c r="H534" s="7" t="s">
        <v>69</v>
      </c>
      <c r="I534" s="7" t="s">
        <v>44</v>
      </c>
      <c r="J534" s="19" t="str">
        <f>IFERROR(INDEX('Employee Info'!$C$3:$E$200,MATCH(Data7[[#This Row],[Name:]],'Employee Info'!$B$3:$B$200,0),MATCH(Data7[[#This Row],[Hours Type:]],'Employee Info'!$C$2:$E$2,0)),"")</f>
        <v/>
      </c>
      <c r="K534" s="19" t="str">
        <f>IFERROR(INDEX('Employee Info'!$C$3:$J$200,MATCH(Data7[[#This Row],[Name:]],'Employee Info'!$B$3:$B$200,0),MATCH(Data7[[#Headers],[Truck]],'Employee Info'!$C$2:$J$2,0)),"")</f>
        <v/>
      </c>
      <c r="L534" s="19" t="str">
        <f>IFERROR(INDEX('Employee Info'!$C$3:$J$200,MATCH(Data7[[#This Row],[Name:]],'Employee Info'!$B$3:$B$200,0),MATCH(Data7[[#Headers],[Phone]],'Employee Info'!$C$2:$J$2,0)),"")</f>
        <v/>
      </c>
      <c r="M534" s="19" t="str">
        <f>IFERROR(INDEX('Employee Info'!$C$3:$J$200,MATCH(Data7[[#This Row],[Name:]],'Employee Info'!$B$3:$B$200,0),MATCH(Data7[[#Headers],[Tech]],'Employee Info'!$C$2:$J$2,0)),"")</f>
        <v/>
      </c>
      <c r="N534" s="19" t="str">
        <f>IFERROR(INDEX('Employee Info'!$C$3:$J$200,MATCH(Data7[[#This Row],[Name:]],'Employee Info'!$B$3:$B$200,0),MATCH(Data7[[#Headers],[Other]],'Employee Info'!$C$2:$J$2,0)),"")</f>
        <v/>
      </c>
      <c r="O534" s="19">
        <f>IFERROR((Data7[[#This Row],[Hours:]]*SUM(Data7[[#This Row],[Rate]:[Other]])),"")</f>
        <v>0</v>
      </c>
      <c r="P534" s="7" t="str">
        <f>IF(Data7[[#This Row],[WO'#:]]="","Riley #","WO#")</f>
        <v>WO#</v>
      </c>
      <c r="Q534" s="7">
        <f>IFERROR(WEEKNUM(Data7[[#This Row],[Date:]]),"")</f>
        <v>15</v>
      </c>
      <c r="R534" s="6">
        <f t="shared" si="24"/>
        <v>45389</v>
      </c>
      <c r="S534" s="6">
        <f>Data7[[#This Row],[Week Start]]+7</f>
        <v>45396</v>
      </c>
      <c r="T534" s="7" t="str">
        <f t="shared" si="25"/>
        <v>4/7/2024 - 4/14/2024</v>
      </c>
      <c r="U534" s="7" t="str">
        <f t="shared" si="26"/>
        <v>Time Card</v>
      </c>
      <c r="V534" s="8" t="str">
        <f>RIGHT(TEXT(Data7[[#This Row],[Date:]],"mmddyyyy"),4)</f>
        <v>2024</v>
      </c>
      <c r="W534" s="8" t="str">
        <f>MID(TEXT(Data7[[#This Row],[Date:]],"mmddyyyy"),3,2)</f>
        <v>11</v>
      </c>
      <c r="X534" s="8" t="str">
        <f>LEFT(TEXT(Data7[[#This Row],[Date:]],"mmddyyyy"),2)</f>
        <v>04</v>
      </c>
      <c r="Y534" s="6">
        <f>DATE(Data7[[#This Row],[Year]],Data7[[#This Row],[Month]],Data7[[#This Row],[Day]])</f>
        <v>45393</v>
      </c>
    </row>
    <row r="535" spans="1:25">
      <c r="A535" s="5">
        <v>45420.280916898148</v>
      </c>
      <c r="B535" s="7" t="s">
        <v>76</v>
      </c>
      <c r="C535" s="6" t="s">
        <v>425</v>
      </c>
      <c r="D535" s="7" t="s">
        <v>156</v>
      </c>
      <c r="E535" s="8">
        <v>2</v>
      </c>
      <c r="F535" s="7">
        <v>6984733</v>
      </c>
      <c r="G535" s="7" t="s">
        <v>68</v>
      </c>
      <c r="H535" s="7" t="s">
        <v>69</v>
      </c>
      <c r="I535" s="7" t="s">
        <v>44</v>
      </c>
      <c r="J535" s="19" t="str">
        <f>IFERROR(INDEX('Employee Info'!$C$3:$E$200,MATCH(Data7[[#This Row],[Name:]],'Employee Info'!$B$3:$B$200,0),MATCH(Data7[[#This Row],[Hours Type:]],'Employee Info'!$C$2:$E$2,0)),"")</f>
        <v/>
      </c>
      <c r="K535" s="19" t="str">
        <f>IFERROR(INDEX('Employee Info'!$C$3:$J$200,MATCH(Data7[[#This Row],[Name:]],'Employee Info'!$B$3:$B$200,0),MATCH(Data7[[#Headers],[Truck]],'Employee Info'!$C$2:$J$2,0)),"")</f>
        <v/>
      </c>
      <c r="L535" s="19" t="str">
        <f>IFERROR(INDEX('Employee Info'!$C$3:$J$200,MATCH(Data7[[#This Row],[Name:]],'Employee Info'!$B$3:$B$200,0),MATCH(Data7[[#Headers],[Phone]],'Employee Info'!$C$2:$J$2,0)),"")</f>
        <v/>
      </c>
      <c r="M535" s="19" t="str">
        <f>IFERROR(INDEX('Employee Info'!$C$3:$J$200,MATCH(Data7[[#This Row],[Name:]],'Employee Info'!$B$3:$B$200,0),MATCH(Data7[[#Headers],[Tech]],'Employee Info'!$C$2:$J$2,0)),"")</f>
        <v/>
      </c>
      <c r="N535" s="19" t="str">
        <f>IFERROR(INDEX('Employee Info'!$C$3:$J$200,MATCH(Data7[[#This Row],[Name:]],'Employee Info'!$B$3:$B$200,0),MATCH(Data7[[#Headers],[Other]],'Employee Info'!$C$2:$J$2,0)),"")</f>
        <v/>
      </c>
      <c r="O535" s="19">
        <f>IFERROR((Data7[[#This Row],[Hours:]]*SUM(Data7[[#This Row],[Rate]:[Other]])),"")</f>
        <v>0</v>
      </c>
      <c r="P535" s="7" t="str">
        <f>IF(Data7[[#This Row],[WO'#:]]="","Riley #","WO#")</f>
        <v>WO#</v>
      </c>
      <c r="Q535" s="7">
        <f>IFERROR(WEEKNUM(Data7[[#This Row],[Date:]]),"")</f>
        <v>15</v>
      </c>
      <c r="R535" s="6">
        <f t="shared" si="24"/>
        <v>45389</v>
      </c>
      <c r="S535" s="6">
        <f>Data7[[#This Row],[Week Start]]+7</f>
        <v>45396</v>
      </c>
      <c r="T535" s="7" t="str">
        <f t="shared" si="25"/>
        <v>4/7/2024 - 4/14/2024</v>
      </c>
      <c r="U535" s="7" t="str">
        <f t="shared" si="26"/>
        <v>Time Card</v>
      </c>
      <c r="V535" s="8" t="str">
        <f>RIGHT(TEXT(Data7[[#This Row],[Date:]],"mmddyyyy"),4)</f>
        <v>2024</v>
      </c>
      <c r="W535" s="8" t="str">
        <f>MID(TEXT(Data7[[#This Row],[Date:]],"mmddyyyy"),3,2)</f>
        <v>11</v>
      </c>
      <c r="X535" s="8" t="str">
        <f>LEFT(TEXT(Data7[[#This Row],[Date:]],"mmddyyyy"),2)</f>
        <v>04</v>
      </c>
      <c r="Y535" s="6">
        <f>DATE(Data7[[#This Row],[Year]],Data7[[#This Row],[Month]],Data7[[#This Row],[Day]])</f>
        <v>45393</v>
      </c>
    </row>
    <row r="536" spans="1:25">
      <c r="A536" s="5">
        <v>45394.509147222219</v>
      </c>
      <c r="B536" s="7" t="s">
        <v>66</v>
      </c>
      <c r="C536" s="6" t="s">
        <v>425</v>
      </c>
      <c r="D536" s="7" t="s">
        <v>416</v>
      </c>
      <c r="E536" s="8">
        <v>1</v>
      </c>
      <c r="F536" s="7">
        <v>7078215</v>
      </c>
      <c r="G536" s="7" t="s">
        <v>68</v>
      </c>
      <c r="H536" s="7" t="s">
        <v>69</v>
      </c>
      <c r="I536" s="7" t="s">
        <v>44</v>
      </c>
      <c r="J536" s="19" t="str">
        <f>IFERROR(INDEX('Employee Info'!$C$3:$E$200,MATCH(Data7[[#This Row],[Name:]],'Employee Info'!$B$3:$B$200,0),MATCH(Data7[[#This Row],[Hours Type:]],'Employee Info'!$C$2:$E$2,0)),"")</f>
        <v/>
      </c>
      <c r="K536" s="19" t="str">
        <f>IFERROR(INDEX('Employee Info'!$C$3:$J$200,MATCH(Data7[[#This Row],[Name:]],'Employee Info'!$B$3:$B$200,0),MATCH(Data7[[#Headers],[Truck]],'Employee Info'!$C$2:$J$2,0)),"")</f>
        <v/>
      </c>
      <c r="L536" s="19" t="str">
        <f>IFERROR(INDEX('Employee Info'!$C$3:$J$200,MATCH(Data7[[#This Row],[Name:]],'Employee Info'!$B$3:$B$200,0),MATCH(Data7[[#Headers],[Phone]],'Employee Info'!$C$2:$J$2,0)),"")</f>
        <v/>
      </c>
      <c r="M536" s="19" t="str">
        <f>IFERROR(INDEX('Employee Info'!$C$3:$J$200,MATCH(Data7[[#This Row],[Name:]],'Employee Info'!$B$3:$B$200,0),MATCH(Data7[[#Headers],[Tech]],'Employee Info'!$C$2:$J$2,0)),"")</f>
        <v/>
      </c>
      <c r="N536" s="19" t="str">
        <f>IFERROR(INDEX('Employee Info'!$C$3:$J$200,MATCH(Data7[[#This Row],[Name:]],'Employee Info'!$B$3:$B$200,0),MATCH(Data7[[#Headers],[Other]],'Employee Info'!$C$2:$J$2,0)),"")</f>
        <v/>
      </c>
      <c r="O536" s="19">
        <f>IFERROR((Data7[[#This Row],[Hours:]]*SUM(Data7[[#This Row],[Rate]:[Other]])),"")</f>
        <v>0</v>
      </c>
      <c r="P536" s="7" t="str">
        <f>IF(Data7[[#This Row],[WO'#:]]="","Riley #","WO#")</f>
        <v>WO#</v>
      </c>
      <c r="Q536" s="7">
        <f>IFERROR(WEEKNUM(Data7[[#This Row],[Date:]]),"")</f>
        <v>15</v>
      </c>
      <c r="R536" s="6">
        <f t="shared" si="24"/>
        <v>45389</v>
      </c>
      <c r="S536" s="6">
        <f>Data7[[#This Row],[Week Start]]+7</f>
        <v>45396</v>
      </c>
      <c r="T536" s="7" t="str">
        <f t="shared" si="25"/>
        <v>4/7/2024 - 4/14/2024</v>
      </c>
      <c r="U536" s="7" t="str">
        <f t="shared" si="26"/>
        <v>Time Card</v>
      </c>
      <c r="V536" s="8" t="str">
        <f>RIGHT(TEXT(Data7[[#This Row],[Date:]],"mmddyyyy"),4)</f>
        <v>2024</v>
      </c>
      <c r="W536" s="8" t="str">
        <f>MID(TEXT(Data7[[#This Row],[Date:]],"mmddyyyy"),3,2)</f>
        <v>11</v>
      </c>
      <c r="X536" s="8" t="str">
        <f>LEFT(TEXT(Data7[[#This Row],[Date:]],"mmddyyyy"),2)</f>
        <v>04</v>
      </c>
      <c r="Y536" s="6">
        <f>DATE(Data7[[#This Row],[Year]],Data7[[#This Row],[Month]],Data7[[#This Row],[Day]])</f>
        <v>45393</v>
      </c>
    </row>
    <row r="537" spans="1:25">
      <c r="A537" s="5">
        <v>45393.58519351852</v>
      </c>
      <c r="B537" s="7" t="s">
        <v>35</v>
      </c>
      <c r="C537" s="6" t="s">
        <v>425</v>
      </c>
      <c r="D537" s="7" t="s">
        <v>428</v>
      </c>
      <c r="E537" s="8">
        <v>7</v>
      </c>
      <c r="F537" s="7">
        <v>7087013</v>
      </c>
      <c r="G537" s="7" t="s">
        <v>68</v>
      </c>
      <c r="H537" s="7" t="s">
        <v>69</v>
      </c>
      <c r="I537" s="7" t="s">
        <v>44</v>
      </c>
      <c r="J537" s="19" t="str">
        <f>IFERROR(INDEX('Employee Info'!$C$3:$E$200,MATCH(Data7[[#This Row],[Name:]],'Employee Info'!$B$3:$B$200,0),MATCH(Data7[[#This Row],[Hours Type:]],'Employee Info'!$C$2:$E$2,0)),"")</f>
        <v/>
      </c>
      <c r="K537" s="19" t="str">
        <f>IFERROR(INDEX('Employee Info'!$C$3:$J$200,MATCH(Data7[[#This Row],[Name:]],'Employee Info'!$B$3:$B$200,0),MATCH(Data7[[#Headers],[Truck]],'Employee Info'!$C$2:$J$2,0)),"")</f>
        <v/>
      </c>
      <c r="L537" s="19" t="str">
        <f>IFERROR(INDEX('Employee Info'!$C$3:$J$200,MATCH(Data7[[#This Row],[Name:]],'Employee Info'!$B$3:$B$200,0),MATCH(Data7[[#Headers],[Phone]],'Employee Info'!$C$2:$J$2,0)),"")</f>
        <v/>
      </c>
      <c r="M537" s="19" t="str">
        <f>IFERROR(INDEX('Employee Info'!$C$3:$J$200,MATCH(Data7[[#This Row],[Name:]],'Employee Info'!$B$3:$B$200,0),MATCH(Data7[[#Headers],[Tech]],'Employee Info'!$C$2:$J$2,0)),"")</f>
        <v/>
      </c>
      <c r="N537" s="19" t="str">
        <f>IFERROR(INDEX('Employee Info'!$C$3:$J$200,MATCH(Data7[[#This Row],[Name:]],'Employee Info'!$B$3:$B$200,0),MATCH(Data7[[#Headers],[Other]],'Employee Info'!$C$2:$J$2,0)),"")</f>
        <v/>
      </c>
      <c r="O537" s="19">
        <f>IFERROR((Data7[[#This Row],[Hours:]]*SUM(Data7[[#This Row],[Rate]:[Other]])),"")</f>
        <v>0</v>
      </c>
      <c r="P537" s="7" t="str">
        <f>IF(Data7[[#This Row],[WO'#:]]="","Riley #","WO#")</f>
        <v>WO#</v>
      </c>
      <c r="Q537" s="7">
        <f>IFERROR(WEEKNUM(Data7[[#This Row],[Date:]]),"")</f>
        <v>15</v>
      </c>
      <c r="R537" s="6">
        <f t="shared" si="24"/>
        <v>45389</v>
      </c>
      <c r="S537" s="6">
        <f>Data7[[#This Row],[Week Start]]+7</f>
        <v>45396</v>
      </c>
      <c r="T537" s="7" t="str">
        <f t="shared" si="25"/>
        <v>4/7/2024 - 4/14/2024</v>
      </c>
      <c r="U537" s="7" t="str">
        <f t="shared" si="26"/>
        <v>Time Card</v>
      </c>
      <c r="V537" s="8" t="str">
        <f>RIGHT(TEXT(Data7[[#This Row],[Date:]],"mmddyyyy"),4)</f>
        <v>2024</v>
      </c>
      <c r="W537" s="8" t="str">
        <f>MID(TEXT(Data7[[#This Row],[Date:]],"mmddyyyy"),3,2)</f>
        <v>11</v>
      </c>
      <c r="X537" s="8" t="str">
        <f>LEFT(TEXT(Data7[[#This Row],[Date:]],"mmddyyyy"),2)</f>
        <v>04</v>
      </c>
      <c r="Y537" s="6">
        <f>DATE(Data7[[#This Row],[Year]],Data7[[#This Row],[Month]],Data7[[#This Row],[Day]])</f>
        <v>45393</v>
      </c>
    </row>
    <row r="538" spans="1:25">
      <c r="A538" s="5">
        <v>45394.522881018522</v>
      </c>
      <c r="B538" s="7" t="s">
        <v>66</v>
      </c>
      <c r="C538" s="6" t="s">
        <v>425</v>
      </c>
      <c r="D538" s="7" t="s">
        <v>423</v>
      </c>
      <c r="E538" s="8">
        <v>1</v>
      </c>
      <c r="F538" s="7">
        <v>7088147</v>
      </c>
      <c r="G538" s="7" t="s">
        <v>68</v>
      </c>
      <c r="H538" s="7" t="s">
        <v>69</v>
      </c>
      <c r="I538" s="7" t="s">
        <v>44</v>
      </c>
      <c r="J538" s="19" t="str">
        <f>IFERROR(INDEX('Employee Info'!$C$3:$E$200,MATCH(Data7[[#This Row],[Name:]],'Employee Info'!$B$3:$B$200,0),MATCH(Data7[[#This Row],[Hours Type:]],'Employee Info'!$C$2:$E$2,0)),"")</f>
        <v/>
      </c>
      <c r="K538" s="19" t="str">
        <f>IFERROR(INDEX('Employee Info'!$C$3:$J$200,MATCH(Data7[[#This Row],[Name:]],'Employee Info'!$B$3:$B$200,0),MATCH(Data7[[#Headers],[Truck]],'Employee Info'!$C$2:$J$2,0)),"")</f>
        <v/>
      </c>
      <c r="L538" s="19" t="str">
        <f>IFERROR(INDEX('Employee Info'!$C$3:$J$200,MATCH(Data7[[#This Row],[Name:]],'Employee Info'!$B$3:$B$200,0),MATCH(Data7[[#Headers],[Phone]],'Employee Info'!$C$2:$J$2,0)),"")</f>
        <v/>
      </c>
      <c r="M538" s="19" t="str">
        <f>IFERROR(INDEX('Employee Info'!$C$3:$J$200,MATCH(Data7[[#This Row],[Name:]],'Employee Info'!$B$3:$B$200,0),MATCH(Data7[[#Headers],[Tech]],'Employee Info'!$C$2:$J$2,0)),"")</f>
        <v/>
      </c>
      <c r="N538" s="19" t="str">
        <f>IFERROR(INDEX('Employee Info'!$C$3:$J$200,MATCH(Data7[[#This Row],[Name:]],'Employee Info'!$B$3:$B$200,0),MATCH(Data7[[#Headers],[Other]],'Employee Info'!$C$2:$J$2,0)),"")</f>
        <v/>
      </c>
      <c r="O538" s="19">
        <f>IFERROR((Data7[[#This Row],[Hours:]]*SUM(Data7[[#This Row],[Rate]:[Other]])),"")</f>
        <v>0</v>
      </c>
      <c r="P538" s="7" t="str">
        <f>IF(Data7[[#This Row],[WO'#:]]="","Riley #","WO#")</f>
        <v>WO#</v>
      </c>
      <c r="Q538" s="7">
        <f>IFERROR(WEEKNUM(Data7[[#This Row],[Date:]]),"")</f>
        <v>15</v>
      </c>
      <c r="R538" s="6">
        <f t="shared" si="24"/>
        <v>45389</v>
      </c>
      <c r="S538" s="6">
        <f>Data7[[#This Row],[Week Start]]+7</f>
        <v>45396</v>
      </c>
      <c r="T538" s="7" t="str">
        <f t="shared" si="25"/>
        <v>4/7/2024 - 4/14/2024</v>
      </c>
      <c r="U538" s="7" t="str">
        <f t="shared" si="26"/>
        <v>Time Card</v>
      </c>
      <c r="V538" s="8" t="str">
        <f>RIGHT(TEXT(Data7[[#This Row],[Date:]],"mmddyyyy"),4)</f>
        <v>2024</v>
      </c>
      <c r="W538" s="8" t="str">
        <f>MID(TEXT(Data7[[#This Row],[Date:]],"mmddyyyy"),3,2)</f>
        <v>11</v>
      </c>
      <c r="X538" s="8" t="str">
        <f>LEFT(TEXT(Data7[[#This Row],[Date:]],"mmddyyyy"),2)</f>
        <v>04</v>
      </c>
      <c r="Y538" s="6">
        <f>DATE(Data7[[#This Row],[Year]],Data7[[#This Row],[Month]],Data7[[#This Row],[Day]])</f>
        <v>45393</v>
      </c>
    </row>
    <row r="539" spans="1:25">
      <c r="A539" s="5">
        <v>45394.40988078704</v>
      </c>
      <c r="B539" s="7" t="s">
        <v>31</v>
      </c>
      <c r="C539" s="6" t="s">
        <v>429</v>
      </c>
      <c r="D539" s="7" t="s">
        <v>340</v>
      </c>
      <c r="E539" s="8">
        <v>5.5</v>
      </c>
      <c r="F539" s="7">
        <v>6984733</v>
      </c>
      <c r="G539" s="7" t="s">
        <v>68</v>
      </c>
      <c r="H539" s="7" t="s">
        <v>69</v>
      </c>
      <c r="I539" s="7" t="s">
        <v>44</v>
      </c>
      <c r="J539" s="19" t="str">
        <f>IFERROR(INDEX('Employee Info'!$C$3:$E$200,MATCH(Data7[[#This Row],[Name:]],'Employee Info'!$B$3:$B$200,0),MATCH(Data7[[#This Row],[Hours Type:]],'Employee Info'!$C$2:$E$2,0)),"")</f>
        <v/>
      </c>
      <c r="K539" s="19" t="str">
        <f>IFERROR(INDEX('Employee Info'!$C$3:$J$200,MATCH(Data7[[#This Row],[Name:]],'Employee Info'!$B$3:$B$200,0),MATCH(Data7[[#Headers],[Truck]],'Employee Info'!$C$2:$J$2,0)),"")</f>
        <v/>
      </c>
      <c r="L539" s="19" t="str">
        <f>IFERROR(INDEX('Employee Info'!$C$3:$J$200,MATCH(Data7[[#This Row],[Name:]],'Employee Info'!$B$3:$B$200,0),MATCH(Data7[[#Headers],[Phone]],'Employee Info'!$C$2:$J$2,0)),"")</f>
        <v/>
      </c>
      <c r="M539" s="19" t="str">
        <f>IFERROR(INDEX('Employee Info'!$C$3:$J$200,MATCH(Data7[[#This Row],[Name:]],'Employee Info'!$B$3:$B$200,0),MATCH(Data7[[#Headers],[Tech]],'Employee Info'!$C$2:$J$2,0)),"")</f>
        <v/>
      </c>
      <c r="N539" s="19" t="str">
        <f>IFERROR(INDEX('Employee Info'!$C$3:$J$200,MATCH(Data7[[#This Row],[Name:]],'Employee Info'!$B$3:$B$200,0),MATCH(Data7[[#Headers],[Other]],'Employee Info'!$C$2:$J$2,0)),"")</f>
        <v/>
      </c>
      <c r="O539" s="19">
        <f>IFERROR((Data7[[#This Row],[Hours:]]*SUM(Data7[[#This Row],[Rate]:[Other]])),"")</f>
        <v>0</v>
      </c>
      <c r="P539" s="7" t="str">
        <f>IF(Data7[[#This Row],[WO'#:]]="","Riley #","WO#")</f>
        <v>WO#</v>
      </c>
      <c r="Q539" s="7">
        <f>IFERROR(WEEKNUM(Data7[[#This Row],[Date:]]),"")</f>
        <v>15</v>
      </c>
      <c r="R539" s="6">
        <f t="shared" si="24"/>
        <v>45389</v>
      </c>
      <c r="S539" s="6">
        <f>Data7[[#This Row],[Week Start]]+7</f>
        <v>45396</v>
      </c>
      <c r="T539" s="7" t="str">
        <f t="shared" si="25"/>
        <v>4/7/2024 - 4/14/2024</v>
      </c>
      <c r="U539" s="7" t="str">
        <f t="shared" si="26"/>
        <v>Time Card</v>
      </c>
      <c r="V539" s="8" t="str">
        <f>RIGHT(TEXT(Data7[[#This Row],[Date:]],"mmddyyyy"),4)</f>
        <v>2024</v>
      </c>
      <c r="W539" s="8" t="str">
        <f>MID(TEXT(Data7[[#This Row],[Date:]],"mmddyyyy"),3,2)</f>
        <v>12</v>
      </c>
      <c r="X539" s="8" t="str">
        <f>LEFT(TEXT(Data7[[#This Row],[Date:]],"mmddyyyy"),2)</f>
        <v>04</v>
      </c>
      <c r="Y539" s="6">
        <f>DATE(Data7[[#This Row],[Year]],Data7[[#This Row],[Month]],Data7[[#This Row],[Day]])</f>
        <v>45394</v>
      </c>
    </row>
    <row r="540" spans="1:25">
      <c r="A540" s="5">
        <v>45394.504116087963</v>
      </c>
      <c r="B540" s="7" t="s">
        <v>35</v>
      </c>
      <c r="C540" s="6" t="s">
        <v>429</v>
      </c>
      <c r="D540" s="7" t="s">
        <v>212</v>
      </c>
      <c r="E540" s="8">
        <v>2</v>
      </c>
      <c r="F540" s="7">
        <v>6984733</v>
      </c>
      <c r="G540" s="7" t="s">
        <v>68</v>
      </c>
      <c r="H540" s="7" t="s">
        <v>69</v>
      </c>
      <c r="I540" s="7" t="s">
        <v>44</v>
      </c>
      <c r="J540" s="19" t="str">
        <f>IFERROR(INDEX('Employee Info'!$C$3:$E$200,MATCH(Data7[[#This Row],[Name:]],'Employee Info'!$B$3:$B$200,0),MATCH(Data7[[#This Row],[Hours Type:]],'Employee Info'!$C$2:$E$2,0)),"")</f>
        <v/>
      </c>
      <c r="K540" s="19" t="str">
        <f>IFERROR(INDEX('Employee Info'!$C$3:$J$200,MATCH(Data7[[#This Row],[Name:]],'Employee Info'!$B$3:$B$200,0),MATCH(Data7[[#Headers],[Truck]],'Employee Info'!$C$2:$J$2,0)),"")</f>
        <v/>
      </c>
      <c r="L540" s="19" t="str">
        <f>IFERROR(INDEX('Employee Info'!$C$3:$J$200,MATCH(Data7[[#This Row],[Name:]],'Employee Info'!$B$3:$B$200,0),MATCH(Data7[[#Headers],[Phone]],'Employee Info'!$C$2:$J$2,0)),"")</f>
        <v/>
      </c>
      <c r="M540" s="19" t="str">
        <f>IFERROR(INDEX('Employee Info'!$C$3:$J$200,MATCH(Data7[[#This Row],[Name:]],'Employee Info'!$B$3:$B$200,0),MATCH(Data7[[#Headers],[Tech]],'Employee Info'!$C$2:$J$2,0)),"")</f>
        <v/>
      </c>
      <c r="N540" s="19" t="str">
        <f>IFERROR(INDEX('Employee Info'!$C$3:$J$200,MATCH(Data7[[#This Row],[Name:]],'Employee Info'!$B$3:$B$200,0),MATCH(Data7[[#Headers],[Other]],'Employee Info'!$C$2:$J$2,0)),"")</f>
        <v/>
      </c>
      <c r="O540" s="19">
        <f>IFERROR((Data7[[#This Row],[Hours:]]*SUM(Data7[[#This Row],[Rate]:[Other]])),"")</f>
        <v>0</v>
      </c>
      <c r="P540" s="7" t="str">
        <f>IF(Data7[[#This Row],[WO'#:]]="","Riley #","WO#")</f>
        <v>WO#</v>
      </c>
      <c r="Q540" s="7">
        <f>IFERROR(WEEKNUM(Data7[[#This Row],[Date:]]),"")</f>
        <v>15</v>
      </c>
      <c r="R540" s="6">
        <f t="shared" si="24"/>
        <v>45389</v>
      </c>
      <c r="S540" s="6">
        <f>Data7[[#This Row],[Week Start]]+7</f>
        <v>45396</v>
      </c>
      <c r="T540" s="7" t="str">
        <f t="shared" si="25"/>
        <v>4/7/2024 - 4/14/2024</v>
      </c>
      <c r="U540" s="7" t="str">
        <f t="shared" si="26"/>
        <v>Time Card</v>
      </c>
      <c r="V540" s="8" t="str">
        <f>RIGHT(TEXT(Data7[[#This Row],[Date:]],"mmddyyyy"),4)</f>
        <v>2024</v>
      </c>
      <c r="W540" s="8" t="str">
        <f>MID(TEXT(Data7[[#This Row],[Date:]],"mmddyyyy"),3,2)</f>
        <v>12</v>
      </c>
      <c r="X540" s="8" t="str">
        <f>LEFT(TEXT(Data7[[#This Row],[Date:]],"mmddyyyy"),2)</f>
        <v>04</v>
      </c>
      <c r="Y540" s="6">
        <f>DATE(Data7[[#This Row],[Year]],Data7[[#This Row],[Month]],Data7[[#This Row],[Day]])</f>
        <v>45394</v>
      </c>
    </row>
    <row r="541" spans="1:25">
      <c r="A541" s="5">
        <v>45394.525739004632</v>
      </c>
      <c r="B541" s="7" t="s">
        <v>66</v>
      </c>
      <c r="C541" s="6" t="s">
        <v>429</v>
      </c>
      <c r="D541" s="7" t="s">
        <v>430</v>
      </c>
      <c r="E541" s="8">
        <v>3.5</v>
      </c>
      <c r="F541" s="7">
        <v>6984733</v>
      </c>
      <c r="G541" s="7" t="s">
        <v>68</v>
      </c>
      <c r="H541" s="7" t="s">
        <v>69</v>
      </c>
      <c r="I541" s="7" t="s">
        <v>44</v>
      </c>
      <c r="J541" s="19" t="str">
        <f>IFERROR(INDEX('Employee Info'!$C$3:$E$200,MATCH(Data7[[#This Row],[Name:]],'Employee Info'!$B$3:$B$200,0),MATCH(Data7[[#This Row],[Hours Type:]],'Employee Info'!$C$2:$E$2,0)),"")</f>
        <v/>
      </c>
      <c r="K541" s="19" t="str">
        <f>IFERROR(INDEX('Employee Info'!$C$3:$J$200,MATCH(Data7[[#This Row],[Name:]],'Employee Info'!$B$3:$B$200,0),MATCH(Data7[[#Headers],[Truck]],'Employee Info'!$C$2:$J$2,0)),"")</f>
        <v/>
      </c>
      <c r="L541" s="19" t="str">
        <f>IFERROR(INDEX('Employee Info'!$C$3:$J$200,MATCH(Data7[[#This Row],[Name:]],'Employee Info'!$B$3:$B$200,0),MATCH(Data7[[#Headers],[Phone]],'Employee Info'!$C$2:$J$2,0)),"")</f>
        <v/>
      </c>
      <c r="M541" s="19" t="str">
        <f>IFERROR(INDEX('Employee Info'!$C$3:$J$200,MATCH(Data7[[#This Row],[Name:]],'Employee Info'!$B$3:$B$200,0),MATCH(Data7[[#Headers],[Tech]],'Employee Info'!$C$2:$J$2,0)),"")</f>
        <v/>
      </c>
      <c r="N541" s="19" t="str">
        <f>IFERROR(INDEX('Employee Info'!$C$3:$J$200,MATCH(Data7[[#This Row],[Name:]],'Employee Info'!$B$3:$B$200,0),MATCH(Data7[[#Headers],[Other]],'Employee Info'!$C$2:$J$2,0)),"")</f>
        <v/>
      </c>
      <c r="O541" s="19">
        <f>IFERROR((Data7[[#This Row],[Hours:]]*SUM(Data7[[#This Row],[Rate]:[Other]])),"")</f>
        <v>0</v>
      </c>
      <c r="P541" s="7" t="str">
        <f>IF(Data7[[#This Row],[WO'#:]]="","Riley #","WO#")</f>
        <v>WO#</v>
      </c>
      <c r="Q541" s="7">
        <f>IFERROR(WEEKNUM(Data7[[#This Row],[Date:]]),"")</f>
        <v>15</v>
      </c>
      <c r="R541" s="6">
        <f t="shared" si="24"/>
        <v>45389</v>
      </c>
      <c r="S541" s="6">
        <f>Data7[[#This Row],[Week Start]]+7</f>
        <v>45396</v>
      </c>
      <c r="T541" s="7" t="str">
        <f t="shared" si="25"/>
        <v>4/7/2024 - 4/14/2024</v>
      </c>
      <c r="U541" s="7" t="str">
        <f t="shared" si="26"/>
        <v>Time Card</v>
      </c>
      <c r="V541" s="8" t="str">
        <f>RIGHT(TEXT(Data7[[#This Row],[Date:]],"mmddyyyy"),4)</f>
        <v>2024</v>
      </c>
      <c r="W541" s="8" t="str">
        <f>MID(TEXT(Data7[[#This Row],[Date:]],"mmddyyyy"),3,2)</f>
        <v>12</v>
      </c>
      <c r="X541" s="8" t="str">
        <f>LEFT(TEXT(Data7[[#This Row],[Date:]],"mmddyyyy"),2)</f>
        <v>04</v>
      </c>
      <c r="Y541" s="6">
        <f>DATE(Data7[[#This Row],[Year]],Data7[[#This Row],[Month]],Data7[[#This Row],[Day]])</f>
        <v>45394</v>
      </c>
    </row>
    <row r="542" spans="1:25">
      <c r="A542" s="5">
        <v>45420.281116782404</v>
      </c>
      <c r="B542" s="7" t="s">
        <v>76</v>
      </c>
      <c r="C542" s="6" t="s">
        <v>429</v>
      </c>
      <c r="D542" s="7" t="s">
        <v>156</v>
      </c>
      <c r="E542" s="8">
        <v>4</v>
      </c>
      <c r="F542" s="7">
        <v>6984733</v>
      </c>
      <c r="G542" s="7" t="s">
        <v>68</v>
      </c>
      <c r="H542" s="7" t="s">
        <v>69</v>
      </c>
      <c r="I542" s="7" t="s">
        <v>44</v>
      </c>
      <c r="J542" s="19" t="str">
        <f>IFERROR(INDEX('Employee Info'!$C$3:$E$200,MATCH(Data7[[#This Row],[Name:]],'Employee Info'!$B$3:$B$200,0),MATCH(Data7[[#This Row],[Hours Type:]],'Employee Info'!$C$2:$E$2,0)),"")</f>
        <v/>
      </c>
      <c r="K542" s="19" t="str">
        <f>IFERROR(INDEX('Employee Info'!$C$3:$J$200,MATCH(Data7[[#This Row],[Name:]],'Employee Info'!$B$3:$B$200,0),MATCH(Data7[[#Headers],[Truck]],'Employee Info'!$C$2:$J$2,0)),"")</f>
        <v/>
      </c>
      <c r="L542" s="19" t="str">
        <f>IFERROR(INDEX('Employee Info'!$C$3:$J$200,MATCH(Data7[[#This Row],[Name:]],'Employee Info'!$B$3:$B$200,0),MATCH(Data7[[#Headers],[Phone]],'Employee Info'!$C$2:$J$2,0)),"")</f>
        <v/>
      </c>
      <c r="M542" s="19" t="str">
        <f>IFERROR(INDEX('Employee Info'!$C$3:$J$200,MATCH(Data7[[#This Row],[Name:]],'Employee Info'!$B$3:$B$200,0),MATCH(Data7[[#Headers],[Tech]],'Employee Info'!$C$2:$J$2,0)),"")</f>
        <v/>
      </c>
      <c r="N542" s="19" t="str">
        <f>IFERROR(INDEX('Employee Info'!$C$3:$J$200,MATCH(Data7[[#This Row],[Name:]],'Employee Info'!$B$3:$B$200,0),MATCH(Data7[[#Headers],[Other]],'Employee Info'!$C$2:$J$2,0)),"")</f>
        <v/>
      </c>
      <c r="O542" s="19">
        <f>IFERROR((Data7[[#This Row],[Hours:]]*SUM(Data7[[#This Row],[Rate]:[Other]])),"")</f>
        <v>0</v>
      </c>
      <c r="P542" s="7" t="str">
        <f>IF(Data7[[#This Row],[WO'#:]]="","Riley #","WO#")</f>
        <v>WO#</v>
      </c>
      <c r="Q542" s="7">
        <f>IFERROR(WEEKNUM(Data7[[#This Row],[Date:]]),"")</f>
        <v>15</v>
      </c>
      <c r="R542" s="6">
        <f t="shared" si="24"/>
        <v>45389</v>
      </c>
      <c r="S542" s="6">
        <f>Data7[[#This Row],[Week Start]]+7</f>
        <v>45396</v>
      </c>
      <c r="T542" s="7" t="str">
        <f t="shared" si="25"/>
        <v>4/7/2024 - 4/14/2024</v>
      </c>
      <c r="U542" s="7" t="str">
        <f t="shared" si="26"/>
        <v>Time Card</v>
      </c>
      <c r="V542" s="8" t="str">
        <f>RIGHT(TEXT(Data7[[#This Row],[Date:]],"mmddyyyy"),4)</f>
        <v>2024</v>
      </c>
      <c r="W542" s="8" t="str">
        <f>MID(TEXT(Data7[[#This Row],[Date:]],"mmddyyyy"),3,2)</f>
        <v>12</v>
      </c>
      <c r="X542" s="8" t="str">
        <f>LEFT(TEXT(Data7[[#This Row],[Date:]],"mmddyyyy"),2)</f>
        <v>04</v>
      </c>
      <c r="Y542" s="6">
        <f>DATE(Data7[[#This Row],[Year]],Data7[[#This Row],[Month]],Data7[[#This Row],[Day]])</f>
        <v>45394</v>
      </c>
    </row>
    <row r="543" spans="1:25">
      <c r="A543" s="5">
        <v>45394.409343981482</v>
      </c>
      <c r="B543" s="7" t="s">
        <v>31</v>
      </c>
      <c r="C543" s="6" t="s">
        <v>429</v>
      </c>
      <c r="D543" s="7" t="s">
        <v>431</v>
      </c>
      <c r="E543" s="8">
        <v>2.5</v>
      </c>
      <c r="F543" s="7">
        <v>7065730</v>
      </c>
      <c r="G543" s="7" t="s">
        <v>68</v>
      </c>
      <c r="H543" s="7" t="s">
        <v>69</v>
      </c>
      <c r="I543" s="7" t="s">
        <v>44</v>
      </c>
      <c r="J543" s="19" t="str">
        <f>IFERROR(INDEX('Employee Info'!$C$3:$E$200,MATCH(Data7[[#This Row],[Name:]],'Employee Info'!$B$3:$B$200,0),MATCH(Data7[[#This Row],[Hours Type:]],'Employee Info'!$C$2:$E$2,0)),"")</f>
        <v/>
      </c>
      <c r="K543" s="19" t="str">
        <f>IFERROR(INDEX('Employee Info'!$C$3:$J$200,MATCH(Data7[[#This Row],[Name:]],'Employee Info'!$B$3:$B$200,0),MATCH(Data7[[#Headers],[Truck]],'Employee Info'!$C$2:$J$2,0)),"")</f>
        <v/>
      </c>
      <c r="L543" s="19" t="str">
        <f>IFERROR(INDEX('Employee Info'!$C$3:$J$200,MATCH(Data7[[#This Row],[Name:]],'Employee Info'!$B$3:$B$200,0),MATCH(Data7[[#Headers],[Phone]],'Employee Info'!$C$2:$J$2,0)),"")</f>
        <v/>
      </c>
      <c r="M543" s="19" t="str">
        <f>IFERROR(INDEX('Employee Info'!$C$3:$J$200,MATCH(Data7[[#This Row],[Name:]],'Employee Info'!$B$3:$B$200,0),MATCH(Data7[[#Headers],[Tech]],'Employee Info'!$C$2:$J$2,0)),"")</f>
        <v/>
      </c>
      <c r="N543" s="19" t="str">
        <f>IFERROR(INDEX('Employee Info'!$C$3:$J$200,MATCH(Data7[[#This Row],[Name:]],'Employee Info'!$B$3:$B$200,0),MATCH(Data7[[#Headers],[Other]],'Employee Info'!$C$2:$J$2,0)),"")</f>
        <v/>
      </c>
      <c r="O543" s="19">
        <f>IFERROR((Data7[[#This Row],[Hours:]]*SUM(Data7[[#This Row],[Rate]:[Other]])),"")</f>
        <v>0</v>
      </c>
      <c r="P543" s="7" t="str">
        <f>IF(Data7[[#This Row],[WO'#:]]="","Riley #","WO#")</f>
        <v>WO#</v>
      </c>
      <c r="Q543" s="7">
        <f>IFERROR(WEEKNUM(Data7[[#This Row],[Date:]]),"")</f>
        <v>15</v>
      </c>
      <c r="R543" s="6">
        <f t="shared" si="24"/>
        <v>45389</v>
      </c>
      <c r="S543" s="6">
        <f>Data7[[#This Row],[Week Start]]+7</f>
        <v>45396</v>
      </c>
      <c r="T543" s="7" t="str">
        <f t="shared" si="25"/>
        <v>4/7/2024 - 4/14/2024</v>
      </c>
      <c r="U543" s="7" t="str">
        <f t="shared" si="26"/>
        <v>Time Card</v>
      </c>
      <c r="V543" s="8" t="str">
        <f>RIGHT(TEXT(Data7[[#This Row],[Date:]],"mmddyyyy"),4)</f>
        <v>2024</v>
      </c>
      <c r="W543" s="8" t="str">
        <f>MID(TEXT(Data7[[#This Row],[Date:]],"mmddyyyy"),3,2)</f>
        <v>12</v>
      </c>
      <c r="X543" s="8" t="str">
        <f>LEFT(TEXT(Data7[[#This Row],[Date:]],"mmddyyyy"),2)</f>
        <v>04</v>
      </c>
      <c r="Y543" s="6">
        <f>DATE(Data7[[#This Row],[Year]],Data7[[#This Row],[Month]],Data7[[#This Row],[Day]])</f>
        <v>45394</v>
      </c>
    </row>
    <row r="544" spans="1:25">
      <c r="A544" s="5">
        <v>45394.510722222221</v>
      </c>
      <c r="B544" s="7" t="s">
        <v>66</v>
      </c>
      <c r="C544" s="6" t="s">
        <v>429</v>
      </c>
      <c r="D544" s="7" t="s">
        <v>432</v>
      </c>
      <c r="E544" s="8">
        <v>2.5</v>
      </c>
      <c r="F544" s="7">
        <v>7065730</v>
      </c>
      <c r="G544" s="7" t="s">
        <v>68</v>
      </c>
      <c r="H544" s="7" t="s">
        <v>69</v>
      </c>
      <c r="I544" s="7" t="s">
        <v>44</v>
      </c>
      <c r="J544" s="19" t="str">
        <f>IFERROR(INDEX('Employee Info'!$C$3:$E$200,MATCH(Data7[[#This Row],[Name:]],'Employee Info'!$B$3:$B$200,0),MATCH(Data7[[#This Row],[Hours Type:]],'Employee Info'!$C$2:$E$2,0)),"")</f>
        <v/>
      </c>
      <c r="K544" s="19" t="str">
        <f>IFERROR(INDEX('Employee Info'!$C$3:$J$200,MATCH(Data7[[#This Row],[Name:]],'Employee Info'!$B$3:$B$200,0),MATCH(Data7[[#Headers],[Truck]],'Employee Info'!$C$2:$J$2,0)),"")</f>
        <v/>
      </c>
      <c r="L544" s="19" t="str">
        <f>IFERROR(INDEX('Employee Info'!$C$3:$J$200,MATCH(Data7[[#This Row],[Name:]],'Employee Info'!$B$3:$B$200,0),MATCH(Data7[[#Headers],[Phone]],'Employee Info'!$C$2:$J$2,0)),"")</f>
        <v/>
      </c>
      <c r="M544" s="19" t="str">
        <f>IFERROR(INDEX('Employee Info'!$C$3:$J$200,MATCH(Data7[[#This Row],[Name:]],'Employee Info'!$B$3:$B$200,0),MATCH(Data7[[#Headers],[Tech]],'Employee Info'!$C$2:$J$2,0)),"")</f>
        <v/>
      </c>
      <c r="N544" s="19" t="str">
        <f>IFERROR(INDEX('Employee Info'!$C$3:$J$200,MATCH(Data7[[#This Row],[Name:]],'Employee Info'!$B$3:$B$200,0),MATCH(Data7[[#Headers],[Other]],'Employee Info'!$C$2:$J$2,0)),"")</f>
        <v/>
      </c>
      <c r="O544" s="19">
        <f>IFERROR((Data7[[#This Row],[Hours:]]*SUM(Data7[[#This Row],[Rate]:[Other]])),"")</f>
        <v>0</v>
      </c>
      <c r="P544" s="7" t="str">
        <f>IF(Data7[[#This Row],[WO'#:]]="","Riley #","WO#")</f>
        <v>WO#</v>
      </c>
      <c r="Q544" s="7">
        <f>IFERROR(WEEKNUM(Data7[[#This Row],[Date:]]),"")</f>
        <v>15</v>
      </c>
      <c r="R544" s="6">
        <f t="shared" si="24"/>
        <v>45389</v>
      </c>
      <c r="S544" s="6">
        <f>Data7[[#This Row],[Week Start]]+7</f>
        <v>45396</v>
      </c>
      <c r="T544" s="7" t="str">
        <f t="shared" si="25"/>
        <v>4/7/2024 - 4/14/2024</v>
      </c>
      <c r="U544" s="7" t="str">
        <f t="shared" si="26"/>
        <v>Time Card</v>
      </c>
      <c r="V544" s="8" t="str">
        <f>RIGHT(TEXT(Data7[[#This Row],[Date:]],"mmddyyyy"),4)</f>
        <v>2024</v>
      </c>
      <c r="W544" s="8" t="str">
        <f>MID(TEXT(Data7[[#This Row],[Date:]],"mmddyyyy"),3,2)</f>
        <v>12</v>
      </c>
      <c r="X544" s="8" t="str">
        <f>LEFT(TEXT(Data7[[#This Row],[Date:]],"mmddyyyy"),2)</f>
        <v>04</v>
      </c>
      <c r="Y544" s="6">
        <f>DATE(Data7[[#This Row],[Year]],Data7[[#This Row],[Month]],Data7[[#This Row],[Day]])</f>
        <v>45394</v>
      </c>
    </row>
    <row r="545" spans="1:25">
      <c r="A545" s="5">
        <v>45394.509213310186</v>
      </c>
      <c r="B545" s="7" t="s">
        <v>66</v>
      </c>
      <c r="C545" s="6" t="s">
        <v>429</v>
      </c>
      <c r="D545" s="7" t="s">
        <v>416</v>
      </c>
      <c r="E545" s="8">
        <v>1</v>
      </c>
      <c r="F545" s="7">
        <v>7078215</v>
      </c>
      <c r="G545" s="7" t="s">
        <v>68</v>
      </c>
      <c r="H545" s="7" t="s">
        <v>69</v>
      </c>
      <c r="I545" s="7" t="s">
        <v>44</v>
      </c>
      <c r="J545" s="19" t="str">
        <f>IFERROR(INDEX('Employee Info'!$C$3:$E$200,MATCH(Data7[[#This Row],[Name:]],'Employee Info'!$B$3:$B$200,0),MATCH(Data7[[#This Row],[Hours Type:]],'Employee Info'!$C$2:$E$2,0)),"")</f>
        <v/>
      </c>
      <c r="K545" s="19" t="str">
        <f>IFERROR(INDEX('Employee Info'!$C$3:$J$200,MATCH(Data7[[#This Row],[Name:]],'Employee Info'!$B$3:$B$200,0),MATCH(Data7[[#Headers],[Truck]],'Employee Info'!$C$2:$J$2,0)),"")</f>
        <v/>
      </c>
      <c r="L545" s="19" t="str">
        <f>IFERROR(INDEX('Employee Info'!$C$3:$J$200,MATCH(Data7[[#This Row],[Name:]],'Employee Info'!$B$3:$B$200,0),MATCH(Data7[[#Headers],[Phone]],'Employee Info'!$C$2:$J$2,0)),"")</f>
        <v/>
      </c>
      <c r="M545" s="19" t="str">
        <f>IFERROR(INDEX('Employee Info'!$C$3:$J$200,MATCH(Data7[[#This Row],[Name:]],'Employee Info'!$B$3:$B$200,0),MATCH(Data7[[#Headers],[Tech]],'Employee Info'!$C$2:$J$2,0)),"")</f>
        <v/>
      </c>
      <c r="N545" s="19" t="str">
        <f>IFERROR(INDEX('Employee Info'!$C$3:$J$200,MATCH(Data7[[#This Row],[Name:]],'Employee Info'!$B$3:$B$200,0),MATCH(Data7[[#Headers],[Other]],'Employee Info'!$C$2:$J$2,0)),"")</f>
        <v/>
      </c>
      <c r="O545" s="19">
        <f>IFERROR((Data7[[#This Row],[Hours:]]*SUM(Data7[[#This Row],[Rate]:[Other]])),"")</f>
        <v>0</v>
      </c>
      <c r="P545" s="7" t="str">
        <f>IF(Data7[[#This Row],[WO'#:]]="","Riley #","WO#")</f>
        <v>WO#</v>
      </c>
      <c r="Q545" s="7">
        <f>IFERROR(WEEKNUM(Data7[[#This Row],[Date:]]),"")</f>
        <v>15</v>
      </c>
      <c r="R545" s="6">
        <f t="shared" si="24"/>
        <v>45389</v>
      </c>
      <c r="S545" s="6">
        <f>Data7[[#This Row],[Week Start]]+7</f>
        <v>45396</v>
      </c>
      <c r="T545" s="7" t="str">
        <f t="shared" si="25"/>
        <v>4/7/2024 - 4/14/2024</v>
      </c>
      <c r="U545" s="7" t="str">
        <f t="shared" si="26"/>
        <v>Time Card</v>
      </c>
      <c r="V545" s="8" t="str">
        <f>RIGHT(TEXT(Data7[[#This Row],[Date:]],"mmddyyyy"),4)</f>
        <v>2024</v>
      </c>
      <c r="W545" s="8" t="str">
        <f>MID(TEXT(Data7[[#This Row],[Date:]],"mmddyyyy"),3,2)</f>
        <v>12</v>
      </c>
      <c r="X545" s="8" t="str">
        <f>LEFT(TEXT(Data7[[#This Row],[Date:]],"mmddyyyy"),2)</f>
        <v>04</v>
      </c>
      <c r="Y545" s="6">
        <f>DATE(Data7[[#This Row],[Year]],Data7[[#This Row],[Month]],Data7[[#This Row],[Day]])</f>
        <v>45394</v>
      </c>
    </row>
    <row r="546" spans="1:25">
      <c r="A546" s="5">
        <v>45394.503637499998</v>
      </c>
      <c r="B546" s="7" t="s">
        <v>35</v>
      </c>
      <c r="C546" s="6" t="s">
        <v>429</v>
      </c>
      <c r="D546" s="7" t="s">
        <v>433</v>
      </c>
      <c r="E546" s="8">
        <v>2</v>
      </c>
      <c r="F546" s="7">
        <v>7087013</v>
      </c>
      <c r="G546" s="7" t="s">
        <v>68</v>
      </c>
      <c r="H546" s="7" t="s">
        <v>69</v>
      </c>
      <c r="I546" s="7" t="s">
        <v>44</v>
      </c>
      <c r="J546" s="19" t="str">
        <f>IFERROR(INDEX('Employee Info'!$C$3:$E$200,MATCH(Data7[[#This Row],[Name:]],'Employee Info'!$B$3:$B$200,0),MATCH(Data7[[#This Row],[Hours Type:]],'Employee Info'!$C$2:$E$2,0)),"")</f>
        <v/>
      </c>
      <c r="K546" s="19" t="str">
        <f>IFERROR(INDEX('Employee Info'!$C$3:$J$200,MATCH(Data7[[#This Row],[Name:]],'Employee Info'!$B$3:$B$200,0),MATCH(Data7[[#Headers],[Truck]],'Employee Info'!$C$2:$J$2,0)),"")</f>
        <v/>
      </c>
      <c r="L546" s="19" t="str">
        <f>IFERROR(INDEX('Employee Info'!$C$3:$J$200,MATCH(Data7[[#This Row],[Name:]],'Employee Info'!$B$3:$B$200,0),MATCH(Data7[[#Headers],[Phone]],'Employee Info'!$C$2:$J$2,0)),"")</f>
        <v/>
      </c>
      <c r="M546" s="19" t="str">
        <f>IFERROR(INDEX('Employee Info'!$C$3:$J$200,MATCH(Data7[[#This Row],[Name:]],'Employee Info'!$B$3:$B$200,0),MATCH(Data7[[#Headers],[Tech]],'Employee Info'!$C$2:$J$2,0)),"")</f>
        <v/>
      </c>
      <c r="N546" s="19" t="str">
        <f>IFERROR(INDEX('Employee Info'!$C$3:$J$200,MATCH(Data7[[#This Row],[Name:]],'Employee Info'!$B$3:$B$200,0),MATCH(Data7[[#Headers],[Other]],'Employee Info'!$C$2:$J$2,0)),"")</f>
        <v/>
      </c>
      <c r="O546" s="19">
        <f>IFERROR((Data7[[#This Row],[Hours:]]*SUM(Data7[[#This Row],[Rate]:[Other]])),"")</f>
        <v>0</v>
      </c>
      <c r="P546" s="7" t="str">
        <f>IF(Data7[[#This Row],[WO'#:]]="","Riley #","WO#")</f>
        <v>WO#</v>
      </c>
      <c r="Q546" s="7">
        <f>IFERROR(WEEKNUM(Data7[[#This Row],[Date:]]),"")</f>
        <v>15</v>
      </c>
      <c r="R546" s="6">
        <f t="shared" si="24"/>
        <v>45389</v>
      </c>
      <c r="S546" s="6">
        <f>Data7[[#This Row],[Week Start]]+7</f>
        <v>45396</v>
      </c>
      <c r="T546" s="7" t="str">
        <f t="shared" si="25"/>
        <v>4/7/2024 - 4/14/2024</v>
      </c>
      <c r="U546" s="7" t="str">
        <f t="shared" si="26"/>
        <v>Time Card</v>
      </c>
      <c r="V546" s="8" t="str">
        <f>RIGHT(TEXT(Data7[[#This Row],[Date:]],"mmddyyyy"),4)</f>
        <v>2024</v>
      </c>
      <c r="W546" s="8" t="str">
        <f>MID(TEXT(Data7[[#This Row],[Date:]],"mmddyyyy"),3,2)</f>
        <v>12</v>
      </c>
      <c r="X546" s="8" t="str">
        <f>LEFT(TEXT(Data7[[#This Row],[Date:]],"mmddyyyy"),2)</f>
        <v>04</v>
      </c>
      <c r="Y546" s="6">
        <f>DATE(Data7[[#This Row],[Year]],Data7[[#This Row],[Month]],Data7[[#This Row],[Day]])</f>
        <v>45394</v>
      </c>
    </row>
    <row r="547" spans="1:25">
      <c r="A547" s="5">
        <v>45394.503159375003</v>
      </c>
      <c r="B547" s="7" t="s">
        <v>35</v>
      </c>
      <c r="C547" s="6" t="s">
        <v>429</v>
      </c>
      <c r="D547" s="7" t="s">
        <v>434</v>
      </c>
      <c r="E547" s="8">
        <v>2</v>
      </c>
      <c r="F547" s="7">
        <v>7088147</v>
      </c>
      <c r="G547" s="7" t="s">
        <v>68</v>
      </c>
      <c r="H547" s="7" t="s">
        <v>69</v>
      </c>
      <c r="I547" s="7" t="s">
        <v>44</v>
      </c>
      <c r="J547" s="19" t="str">
        <f>IFERROR(INDEX('Employee Info'!$C$3:$E$200,MATCH(Data7[[#This Row],[Name:]],'Employee Info'!$B$3:$B$200,0),MATCH(Data7[[#This Row],[Hours Type:]],'Employee Info'!$C$2:$E$2,0)),"")</f>
        <v/>
      </c>
      <c r="K547" s="19" t="str">
        <f>IFERROR(INDEX('Employee Info'!$C$3:$J$200,MATCH(Data7[[#This Row],[Name:]],'Employee Info'!$B$3:$B$200,0),MATCH(Data7[[#Headers],[Truck]],'Employee Info'!$C$2:$J$2,0)),"")</f>
        <v/>
      </c>
      <c r="L547" s="19" t="str">
        <f>IFERROR(INDEX('Employee Info'!$C$3:$J$200,MATCH(Data7[[#This Row],[Name:]],'Employee Info'!$B$3:$B$200,0),MATCH(Data7[[#Headers],[Phone]],'Employee Info'!$C$2:$J$2,0)),"")</f>
        <v/>
      </c>
      <c r="M547" s="19" t="str">
        <f>IFERROR(INDEX('Employee Info'!$C$3:$J$200,MATCH(Data7[[#This Row],[Name:]],'Employee Info'!$B$3:$B$200,0),MATCH(Data7[[#Headers],[Tech]],'Employee Info'!$C$2:$J$2,0)),"")</f>
        <v/>
      </c>
      <c r="N547" s="19" t="str">
        <f>IFERROR(INDEX('Employee Info'!$C$3:$J$200,MATCH(Data7[[#This Row],[Name:]],'Employee Info'!$B$3:$B$200,0),MATCH(Data7[[#Headers],[Other]],'Employee Info'!$C$2:$J$2,0)),"")</f>
        <v/>
      </c>
      <c r="O547" s="19">
        <f>IFERROR((Data7[[#This Row],[Hours:]]*SUM(Data7[[#This Row],[Rate]:[Other]])),"")</f>
        <v>0</v>
      </c>
      <c r="P547" s="7" t="str">
        <f>IF(Data7[[#This Row],[WO'#:]]="","Riley #","WO#")</f>
        <v>WO#</v>
      </c>
      <c r="Q547" s="7">
        <f>IFERROR(WEEKNUM(Data7[[#This Row],[Date:]]),"")</f>
        <v>15</v>
      </c>
      <c r="R547" s="6">
        <f t="shared" si="24"/>
        <v>45389</v>
      </c>
      <c r="S547" s="6">
        <f>Data7[[#This Row],[Week Start]]+7</f>
        <v>45396</v>
      </c>
      <c r="T547" s="7" t="str">
        <f t="shared" si="25"/>
        <v>4/7/2024 - 4/14/2024</v>
      </c>
      <c r="U547" s="7" t="str">
        <f t="shared" si="26"/>
        <v>Time Card</v>
      </c>
      <c r="V547" s="8" t="str">
        <f>RIGHT(TEXT(Data7[[#This Row],[Date:]],"mmddyyyy"),4)</f>
        <v>2024</v>
      </c>
      <c r="W547" s="8" t="str">
        <f>MID(TEXT(Data7[[#This Row],[Date:]],"mmddyyyy"),3,2)</f>
        <v>12</v>
      </c>
      <c r="X547" s="8" t="str">
        <f>LEFT(TEXT(Data7[[#This Row],[Date:]],"mmddyyyy"),2)</f>
        <v>04</v>
      </c>
      <c r="Y547" s="6">
        <f>DATE(Data7[[#This Row],[Year]],Data7[[#This Row],[Month]],Data7[[#This Row],[Day]])</f>
        <v>45394</v>
      </c>
    </row>
    <row r="548" spans="1:25">
      <c r="A548" s="5">
        <v>45394.52292152778</v>
      </c>
      <c r="B548" s="7" t="s">
        <v>66</v>
      </c>
      <c r="C548" s="6" t="s">
        <v>429</v>
      </c>
      <c r="D548" s="7" t="s">
        <v>423</v>
      </c>
      <c r="E548" s="8">
        <v>1</v>
      </c>
      <c r="F548" s="7">
        <v>7088147</v>
      </c>
      <c r="G548" s="7" t="s">
        <v>68</v>
      </c>
      <c r="H548" s="7" t="s">
        <v>69</v>
      </c>
      <c r="I548" s="7" t="s">
        <v>44</v>
      </c>
      <c r="J548" s="19" t="str">
        <f>IFERROR(INDEX('Employee Info'!$C$3:$E$200,MATCH(Data7[[#This Row],[Name:]],'Employee Info'!$B$3:$B$200,0),MATCH(Data7[[#This Row],[Hours Type:]],'Employee Info'!$C$2:$E$2,0)),"")</f>
        <v/>
      </c>
      <c r="K548" s="19" t="str">
        <f>IFERROR(INDEX('Employee Info'!$C$3:$J$200,MATCH(Data7[[#This Row],[Name:]],'Employee Info'!$B$3:$B$200,0),MATCH(Data7[[#Headers],[Truck]],'Employee Info'!$C$2:$J$2,0)),"")</f>
        <v/>
      </c>
      <c r="L548" s="19" t="str">
        <f>IFERROR(INDEX('Employee Info'!$C$3:$J$200,MATCH(Data7[[#This Row],[Name:]],'Employee Info'!$B$3:$B$200,0),MATCH(Data7[[#Headers],[Phone]],'Employee Info'!$C$2:$J$2,0)),"")</f>
        <v/>
      </c>
      <c r="M548" s="19" t="str">
        <f>IFERROR(INDEX('Employee Info'!$C$3:$J$200,MATCH(Data7[[#This Row],[Name:]],'Employee Info'!$B$3:$B$200,0),MATCH(Data7[[#Headers],[Tech]],'Employee Info'!$C$2:$J$2,0)),"")</f>
        <v/>
      </c>
      <c r="N548" s="19" t="str">
        <f>IFERROR(INDEX('Employee Info'!$C$3:$J$200,MATCH(Data7[[#This Row],[Name:]],'Employee Info'!$B$3:$B$200,0),MATCH(Data7[[#Headers],[Other]],'Employee Info'!$C$2:$J$2,0)),"")</f>
        <v/>
      </c>
      <c r="O548" s="19">
        <f>IFERROR((Data7[[#This Row],[Hours:]]*SUM(Data7[[#This Row],[Rate]:[Other]])),"")</f>
        <v>0</v>
      </c>
      <c r="P548" s="7" t="str">
        <f>IF(Data7[[#This Row],[WO'#:]]="","Riley #","WO#")</f>
        <v>WO#</v>
      </c>
      <c r="Q548" s="7">
        <f>IFERROR(WEEKNUM(Data7[[#This Row],[Date:]]),"")</f>
        <v>15</v>
      </c>
      <c r="R548" s="6">
        <f t="shared" si="24"/>
        <v>45389</v>
      </c>
      <c r="S548" s="6">
        <f>Data7[[#This Row],[Week Start]]+7</f>
        <v>45396</v>
      </c>
      <c r="T548" s="7" t="str">
        <f t="shared" si="25"/>
        <v>4/7/2024 - 4/14/2024</v>
      </c>
      <c r="U548" s="7" t="str">
        <f t="shared" si="26"/>
        <v>Time Card</v>
      </c>
      <c r="V548" s="8" t="str">
        <f>RIGHT(TEXT(Data7[[#This Row],[Date:]],"mmddyyyy"),4)</f>
        <v>2024</v>
      </c>
      <c r="W548" s="8" t="str">
        <f>MID(TEXT(Data7[[#This Row],[Date:]],"mmddyyyy"),3,2)</f>
        <v>12</v>
      </c>
      <c r="X548" s="8" t="str">
        <f>LEFT(TEXT(Data7[[#This Row],[Date:]],"mmddyyyy"),2)</f>
        <v>04</v>
      </c>
      <c r="Y548" s="6">
        <f>DATE(Data7[[#This Row],[Year]],Data7[[#This Row],[Month]],Data7[[#This Row],[Day]])</f>
        <v>45394</v>
      </c>
    </row>
    <row r="549" spans="1:25">
      <c r="A549" s="5">
        <v>45394.504688425928</v>
      </c>
      <c r="B549" s="7" t="s">
        <v>35</v>
      </c>
      <c r="C549" s="6" t="s">
        <v>429</v>
      </c>
      <c r="D549" s="7" t="s">
        <v>435</v>
      </c>
      <c r="E549" s="8">
        <v>2</v>
      </c>
      <c r="F549" s="7" t="s">
        <v>68</v>
      </c>
      <c r="G549" s="7" t="s">
        <v>68</v>
      </c>
      <c r="H549" s="7" t="s">
        <v>278</v>
      </c>
      <c r="I549" s="7" t="s">
        <v>44</v>
      </c>
      <c r="J549" s="19" t="str">
        <f>IFERROR(INDEX('Employee Info'!$C$3:$E$200,MATCH(Data7[[#This Row],[Name:]],'Employee Info'!$B$3:$B$200,0),MATCH(Data7[[#This Row],[Hours Type:]],'Employee Info'!$C$2:$E$2,0)),"")</f>
        <v/>
      </c>
      <c r="K549" s="19" t="str">
        <f>IFERROR(INDEX('Employee Info'!$C$3:$J$200,MATCH(Data7[[#This Row],[Name:]],'Employee Info'!$B$3:$B$200,0),MATCH(Data7[[#Headers],[Truck]],'Employee Info'!$C$2:$J$2,0)),"")</f>
        <v/>
      </c>
      <c r="L549" s="19" t="str">
        <f>IFERROR(INDEX('Employee Info'!$C$3:$J$200,MATCH(Data7[[#This Row],[Name:]],'Employee Info'!$B$3:$B$200,0),MATCH(Data7[[#Headers],[Phone]],'Employee Info'!$C$2:$J$2,0)),"")</f>
        <v/>
      </c>
      <c r="M549" s="19" t="str">
        <f>IFERROR(INDEX('Employee Info'!$C$3:$J$200,MATCH(Data7[[#This Row],[Name:]],'Employee Info'!$B$3:$B$200,0),MATCH(Data7[[#Headers],[Tech]],'Employee Info'!$C$2:$J$2,0)),"")</f>
        <v/>
      </c>
      <c r="N549" s="19" t="str">
        <f>IFERROR(INDEX('Employee Info'!$C$3:$J$200,MATCH(Data7[[#This Row],[Name:]],'Employee Info'!$B$3:$B$200,0),MATCH(Data7[[#Headers],[Other]],'Employee Info'!$C$2:$J$2,0)),"")</f>
        <v/>
      </c>
      <c r="O549" s="19">
        <f>IFERROR((Data7[[#This Row],[Hours:]]*SUM(Data7[[#This Row],[Rate]:[Other]])),"")</f>
        <v>0</v>
      </c>
      <c r="P549" s="7" t="str">
        <f>IF(Data7[[#This Row],[WO'#:]]="","Riley #","WO#")</f>
        <v>Riley #</v>
      </c>
      <c r="Q549" s="7">
        <f>IFERROR(WEEKNUM(Data7[[#This Row],[Date:]]),"")</f>
        <v>15</v>
      </c>
      <c r="R549" s="6">
        <f t="shared" si="24"/>
        <v>45389</v>
      </c>
      <c r="S549" s="6">
        <f>Data7[[#This Row],[Week Start]]+7</f>
        <v>45396</v>
      </c>
      <c r="T549" s="7" t="str">
        <f t="shared" si="25"/>
        <v>4/7/2024 - 4/14/2024</v>
      </c>
      <c r="U549" s="7" t="str">
        <f t="shared" si="26"/>
        <v>Time Card</v>
      </c>
      <c r="V549" s="8" t="str">
        <f>RIGHT(TEXT(Data7[[#This Row],[Date:]],"mmddyyyy"),4)</f>
        <v>2024</v>
      </c>
      <c r="W549" s="8" t="str">
        <f>MID(TEXT(Data7[[#This Row],[Date:]],"mmddyyyy"),3,2)</f>
        <v>12</v>
      </c>
      <c r="X549" s="8" t="str">
        <f>LEFT(TEXT(Data7[[#This Row],[Date:]],"mmddyyyy"),2)</f>
        <v>04</v>
      </c>
      <c r="Y549" s="6">
        <f>DATE(Data7[[#This Row],[Year]],Data7[[#This Row],[Month]],Data7[[#This Row],[Day]])</f>
        <v>45394</v>
      </c>
    </row>
    <row r="550" spans="1:25">
      <c r="A550" s="5">
        <v>45397.582534953704</v>
      </c>
      <c r="B550" s="7" t="s">
        <v>31</v>
      </c>
      <c r="C550" s="6" t="s">
        <v>436</v>
      </c>
      <c r="D550" s="7" t="s">
        <v>340</v>
      </c>
      <c r="E550" s="8">
        <v>4</v>
      </c>
      <c r="F550" s="7">
        <v>6984733</v>
      </c>
      <c r="G550" s="7" t="s">
        <v>68</v>
      </c>
      <c r="H550" s="7" t="s">
        <v>69</v>
      </c>
      <c r="I550" s="7" t="s">
        <v>44</v>
      </c>
      <c r="J550" s="19" t="str">
        <f>IFERROR(INDEX('Employee Info'!$C$3:$E$200,MATCH(Data7[[#This Row],[Name:]],'Employee Info'!$B$3:$B$200,0),MATCH(Data7[[#This Row],[Hours Type:]],'Employee Info'!$C$2:$E$2,0)),"")</f>
        <v/>
      </c>
      <c r="K550" s="19" t="str">
        <f>IFERROR(INDEX('Employee Info'!$C$3:$J$200,MATCH(Data7[[#This Row],[Name:]],'Employee Info'!$B$3:$B$200,0),MATCH(Data7[[#Headers],[Truck]],'Employee Info'!$C$2:$J$2,0)),"")</f>
        <v/>
      </c>
      <c r="L550" s="19" t="str">
        <f>IFERROR(INDEX('Employee Info'!$C$3:$J$200,MATCH(Data7[[#This Row],[Name:]],'Employee Info'!$B$3:$B$200,0),MATCH(Data7[[#Headers],[Phone]],'Employee Info'!$C$2:$J$2,0)),"")</f>
        <v/>
      </c>
      <c r="M550" s="19" t="str">
        <f>IFERROR(INDEX('Employee Info'!$C$3:$J$200,MATCH(Data7[[#This Row],[Name:]],'Employee Info'!$B$3:$B$200,0),MATCH(Data7[[#Headers],[Tech]],'Employee Info'!$C$2:$J$2,0)),"")</f>
        <v/>
      </c>
      <c r="N550" s="19" t="str">
        <f>IFERROR(INDEX('Employee Info'!$C$3:$J$200,MATCH(Data7[[#This Row],[Name:]],'Employee Info'!$B$3:$B$200,0),MATCH(Data7[[#Headers],[Other]],'Employee Info'!$C$2:$J$2,0)),"")</f>
        <v/>
      </c>
      <c r="O550" s="19">
        <f>IFERROR((Data7[[#This Row],[Hours:]]*SUM(Data7[[#This Row],[Rate]:[Other]])),"")</f>
        <v>0</v>
      </c>
      <c r="P550" s="7" t="str">
        <f>IF(Data7[[#This Row],[WO'#:]]="","Riley #","WO#")</f>
        <v>WO#</v>
      </c>
      <c r="Q550" s="7">
        <f>IFERROR(WEEKNUM(Data7[[#This Row],[Date:]]),"")</f>
        <v>16</v>
      </c>
      <c r="R550" s="6">
        <f t="shared" si="24"/>
        <v>45396</v>
      </c>
      <c r="S550" s="6">
        <f>Data7[[#This Row],[Week Start]]+7</f>
        <v>45403</v>
      </c>
      <c r="T550" s="7" t="str">
        <f t="shared" si="25"/>
        <v>4/14/2024 - 4/21/2024</v>
      </c>
      <c r="U550" s="7" t="str">
        <f t="shared" si="26"/>
        <v>Time Card</v>
      </c>
      <c r="V550" s="8" t="str">
        <f>RIGHT(TEXT(Data7[[#This Row],[Date:]],"mmddyyyy"),4)</f>
        <v>2024</v>
      </c>
      <c r="W550" s="8" t="str">
        <f>MID(TEXT(Data7[[#This Row],[Date:]],"mmddyyyy"),3,2)</f>
        <v>15</v>
      </c>
      <c r="X550" s="8" t="str">
        <f>LEFT(TEXT(Data7[[#This Row],[Date:]],"mmddyyyy"),2)</f>
        <v>04</v>
      </c>
      <c r="Y550" s="6">
        <f>DATE(Data7[[#This Row],[Year]],Data7[[#This Row],[Month]],Data7[[#This Row],[Day]])</f>
        <v>45397</v>
      </c>
    </row>
    <row r="551" spans="1:25">
      <c r="A551" s="5">
        <v>45401.44526064815</v>
      </c>
      <c r="B551" s="7" t="s">
        <v>66</v>
      </c>
      <c r="C551" s="6" t="s">
        <v>436</v>
      </c>
      <c r="D551" s="7" t="s">
        <v>317</v>
      </c>
      <c r="E551" s="8">
        <v>2</v>
      </c>
      <c r="F551" s="7">
        <v>6984733</v>
      </c>
      <c r="G551" s="7" t="s">
        <v>68</v>
      </c>
      <c r="H551" s="7" t="s">
        <v>69</v>
      </c>
      <c r="I551" s="7" t="s">
        <v>44</v>
      </c>
      <c r="J551" s="19" t="str">
        <f>IFERROR(INDEX('Employee Info'!$C$3:$E$200,MATCH(Data7[[#This Row],[Name:]],'Employee Info'!$B$3:$B$200,0),MATCH(Data7[[#This Row],[Hours Type:]],'Employee Info'!$C$2:$E$2,0)),"")</f>
        <v/>
      </c>
      <c r="K551" s="19" t="str">
        <f>IFERROR(INDEX('Employee Info'!$C$3:$J$200,MATCH(Data7[[#This Row],[Name:]],'Employee Info'!$B$3:$B$200,0),MATCH(Data7[[#Headers],[Truck]],'Employee Info'!$C$2:$J$2,0)),"")</f>
        <v/>
      </c>
      <c r="L551" s="19" t="str">
        <f>IFERROR(INDEX('Employee Info'!$C$3:$J$200,MATCH(Data7[[#This Row],[Name:]],'Employee Info'!$B$3:$B$200,0),MATCH(Data7[[#Headers],[Phone]],'Employee Info'!$C$2:$J$2,0)),"")</f>
        <v/>
      </c>
      <c r="M551" s="19" t="str">
        <f>IFERROR(INDEX('Employee Info'!$C$3:$J$200,MATCH(Data7[[#This Row],[Name:]],'Employee Info'!$B$3:$B$200,0),MATCH(Data7[[#Headers],[Tech]],'Employee Info'!$C$2:$J$2,0)),"")</f>
        <v/>
      </c>
      <c r="N551" s="19" t="str">
        <f>IFERROR(INDEX('Employee Info'!$C$3:$J$200,MATCH(Data7[[#This Row],[Name:]],'Employee Info'!$B$3:$B$200,0),MATCH(Data7[[#Headers],[Other]],'Employee Info'!$C$2:$J$2,0)),"")</f>
        <v/>
      </c>
      <c r="O551" s="19">
        <f>IFERROR((Data7[[#This Row],[Hours:]]*SUM(Data7[[#This Row],[Rate]:[Other]])),"")</f>
        <v>0</v>
      </c>
      <c r="P551" s="7" t="str">
        <f>IF(Data7[[#This Row],[WO'#:]]="","Riley #","WO#")</f>
        <v>WO#</v>
      </c>
      <c r="Q551" s="7">
        <f>IFERROR(WEEKNUM(Data7[[#This Row],[Date:]]),"")</f>
        <v>16</v>
      </c>
      <c r="R551" s="6">
        <f t="shared" si="24"/>
        <v>45396</v>
      </c>
      <c r="S551" s="6">
        <f>Data7[[#This Row],[Week Start]]+7</f>
        <v>45403</v>
      </c>
      <c r="T551" s="7" t="str">
        <f t="shared" si="25"/>
        <v>4/14/2024 - 4/21/2024</v>
      </c>
      <c r="U551" s="7" t="str">
        <f t="shared" si="26"/>
        <v>Time Card</v>
      </c>
      <c r="V551" s="8" t="str">
        <f>RIGHT(TEXT(Data7[[#This Row],[Date:]],"mmddyyyy"),4)</f>
        <v>2024</v>
      </c>
      <c r="W551" s="8" t="str">
        <f>MID(TEXT(Data7[[#This Row],[Date:]],"mmddyyyy"),3,2)</f>
        <v>15</v>
      </c>
      <c r="X551" s="8" t="str">
        <f>LEFT(TEXT(Data7[[#This Row],[Date:]],"mmddyyyy"),2)</f>
        <v>04</v>
      </c>
      <c r="Y551" s="6">
        <f>DATE(Data7[[#This Row],[Year]],Data7[[#This Row],[Month]],Data7[[#This Row],[Day]])</f>
        <v>45397</v>
      </c>
    </row>
    <row r="552" spans="1:25">
      <c r="A552" s="5">
        <v>45401.471322569443</v>
      </c>
      <c r="B552" s="7" t="s">
        <v>66</v>
      </c>
      <c r="C552" s="6" t="s">
        <v>436</v>
      </c>
      <c r="D552" s="7" t="s">
        <v>437</v>
      </c>
      <c r="E552" s="8">
        <v>4</v>
      </c>
      <c r="F552" s="7">
        <v>6984733</v>
      </c>
      <c r="G552" s="7" t="s">
        <v>68</v>
      </c>
      <c r="H552" s="7" t="s">
        <v>69</v>
      </c>
      <c r="I552" s="7" t="s">
        <v>44</v>
      </c>
      <c r="J552" s="19" t="str">
        <f>IFERROR(INDEX('Employee Info'!$C$3:$E$200,MATCH(Data7[[#This Row],[Name:]],'Employee Info'!$B$3:$B$200,0),MATCH(Data7[[#This Row],[Hours Type:]],'Employee Info'!$C$2:$E$2,0)),"")</f>
        <v/>
      </c>
      <c r="K552" s="19" t="str">
        <f>IFERROR(INDEX('Employee Info'!$C$3:$J$200,MATCH(Data7[[#This Row],[Name:]],'Employee Info'!$B$3:$B$200,0),MATCH(Data7[[#Headers],[Truck]],'Employee Info'!$C$2:$J$2,0)),"")</f>
        <v/>
      </c>
      <c r="L552" s="19" t="str">
        <f>IFERROR(INDEX('Employee Info'!$C$3:$J$200,MATCH(Data7[[#This Row],[Name:]],'Employee Info'!$B$3:$B$200,0),MATCH(Data7[[#Headers],[Phone]],'Employee Info'!$C$2:$J$2,0)),"")</f>
        <v/>
      </c>
      <c r="M552" s="19" t="str">
        <f>IFERROR(INDEX('Employee Info'!$C$3:$J$200,MATCH(Data7[[#This Row],[Name:]],'Employee Info'!$B$3:$B$200,0),MATCH(Data7[[#Headers],[Tech]],'Employee Info'!$C$2:$J$2,0)),"")</f>
        <v/>
      </c>
      <c r="N552" s="19" t="str">
        <f>IFERROR(INDEX('Employee Info'!$C$3:$J$200,MATCH(Data7[[#This Row],[Name:]],'Employee Info'!$B$3:$B$200,0),MATCH(Data7[[#Headers],[Other]],'Employee Info'!$C$2:$J$2,0)),"")</f>
        <v/>
      </c>
      <c r="O552" s="19">
        <f>IFERROR((Data7[[#This Row],[Hours:]]*SUM(Data7[[#This Row],[Rate]:[Other]])),"")</f>
        <v>0</v>
      </c>
      <c r="P552" s="7" t="str">
        <f>IF(Data7[[#This Row],[WO'#:]]="","Riley #","WO#")</f>
        <v>WO#</v>
      </c>
      <c r="Q552" s="7">
        <f>IFERROR(WEEKNUM(Data7[[#This Row],[Date:]]),"")</f>
        <v>16</v>
      </c>
      <c r="R552" s="6">
        <f t="shared" si="24"/>
        <v>45396</v>
      </c>
      <c r="S552" s="6">
        <f>Data7[[#This Row],[Week Start]]+7</f>
        <v>45403</v>
      </c>
      <c r="T552" s="7" t="str">
        <f t="shared" si="25"/>
        <v>4/14/2024 - 4/21/2024</v>
      </c>
      <c r="U552" s="7" t="str">
        <f t="shared" si="26"/>
        <v>Time Card</v>
      </c>
      <c r="V552" s="8" t="str">
        <f>RIGHT(TEXT(Data7[[#This Row],[Date:]],"mmddyyyy"),4)</f>
        <v>2024</v>
      </c>
      <c r="W552" s="8" t="str">
        <f>MID(TEXT(Data7[[#This Row],[Date:]],"mmddyyyy"),3,2)</f>
        <v>15</v>
      </c>
      <c r="X552" s="8" t="str">
        <f>LEFT(TEXT(Data7[[#This Row],[Date:]],"mmddyyyy"),2)</f>
        <v>04</v>
      </c>
      <c r="Y552" s="6">
        <f>DATE(Data7[[#This Row],[Year]],Data7[[#This Row],[Month]],Data7[[#This Row],[Day]])</f>
        <v>45397</v>
      </c>
    </row>
    <row r="553" spans="1:25">
      <c r="A553" s="5">
        <v>45420.296541319447</v>
      </c>
      <c r="B553" s="7" t="s">
        <v>76</v>
      </c>
      <c r="C553" s="6" t="s">
        <v>436</v>
      </c>
      <c r="D553" s="7" t="s">
        <v>156</v>
      </c>
      <c r="E553" s="8">
        <v>2</v>
      </c>
      <c r="F553" s="7">
        <v>6984733</v>
      </c>
      <c r="G553" s="7" t="s">
        <v>68</v>
      </c>
      <c r="H553" s="7" t="s">
        <v>69</v>
      </c>
      <c r="I553" s="7" t="s">
        <v>44</v>
      </c>
      <c r="J553" s="19" t="str">
        <f>IFERROR(INDEX('Employee Info'!$C$3:$E$200,MATCH(Data7[[#This Row],[Name:]],'Employee Info'!$B$3:$B$200,0),MATCH(Data7[[#This Row],[Hours Type:]],'Employee Info'!$C$2:$E$2,0)),"")</f>
        <v/>
      </c>
      <c r="K553" s="19" t="str">
        <f>IFERROR(INDEX('Employee Info'!$C$3:$J$200,MATCH(Data7[[#This Row],[Name:]],'Employee Info'!$B$3:$B$200,0),MATCH(Data7[[#Headers],[Truck]],'Employee Info'!$C$2:$J$2,0)),"")</f>
        <v/>
      </c>
      <c r="L553" s="19" t="str">
        <f>IFERROR(INDEX('Employee Info'!$C$3:$J$200,MATCH(Data7[[#This Row],[Name:]],'Employee Info'!$B$3:$B$200,0),MATCH(Data7[[#Headers],[Phone]],'Employee Info'!$C$2:$J$2,0)),"")</f>
        <v/>
      </c>
      <c r="M553" s="19" t="str">
        <f>IFERROR(INDEX('Employee Info'!$C$3:$J$200,MATCH(Data7[[#This Row],[Name:]],'Employee Info'!$B$3:$B$200,0),MATCH(Data7[[#Headers],[Tech]],'Employee Info'!$C$2:$J$2,0)),"")</f>
        <v/>
      </c>
      <c r="N553" s="19" t="str">
        <f>IFERROR(INDEX('Employee Info'!$C$3:$J$200,MATCH(Data7[[#This Row],[Name:]],'Employee Info'!$B$3:$B$200,0),MATCH(Data7[[#Headers],[Other]],'Employee Info'!$C$2:$J$2,0)),"")</f>
        <v/>
      </c>
      <c r="O553" s="19">
        <f>IFERROR((Data7[[#This Row],[Hours:]]*SUM(Data7[[#This Row],[Rate]:[Other]])),"")</f>
        <v>0</v>
      </c>
      <c r="P553" s="7" t="str">
        <f>IF(Data7[[#This Row],[WO'#:]]="","Riley #","WO#")</f>
        <v>WO#</v>
      </c>
      <c r="Q553" s="7">
        <f>IFERROR(WEEKNUM(Data7[[#This Row],[Date:]]),"")</f>
        <v>16</v>
      </c>
      <c r="R553" s="6">
        <f t="shared" si="24"/>
        <v>45396</v>
      </c>
      <c r="S553" s="6">
        <f>Data7[[#This Row],[Week Start]]+7</f>
        <v>45403</v>
      </c>
      <c r="T553" s="7" t="str">
        <f t="shared" si="25"/>
        <v>4/14/2024 - 4/21/2024</v>
      </c>
      <c r="U553" s="7" t="str">
        <f t="shared" si="26"/>
        <v>Time Card</v>
      </c>
      <c r="V553" s="8" t="str">
        <f>RIGHT(TEXT(Data7[[#This Row],[Date:]],"mmddyyyy"),4)</f>
        <v>2024</v>
      </c>
      <c r="W553" s="8" t="str">
        <f>MID(TEXT(Data7[[#This Row],[Date:]],"mmddyyyy"),3,2)</f>
        <v>15</v>
      </c>
      <c r="X553" s="8" t="str">
        <f>LEFT(TEXT(Data7[[#This Row],[Date:]],"mmddyyyy"),2)</f>
        <v>04</v>
      </c>
      <c r="Y553" s="6">
        <f>DATE(Data7[[#This Row],[Year]],Data7[[#This Row],[Month]],Data7[[#This Row],[Day]])</f>
        <v>45397</v>
      </c>
    </row>
    <row r="554" spans="1:25">
      <c r="A554" s="5">
        <v>45401.440982754626</v>
      </c>
      <c r="B554" s="7" t="s">
        <v>66</v>
      </c>
      <c r="C554" s="6" t="s">
        <v>436</v>
      </c>
      <c r="D554" s="7" t="s">
        <v>438</v>
      </c>
      <c r="E554" s="8">
        <v>1</v>
      </c>
      <c r="F554" s="7">
        <v>7078215</v>
      </c>
      <c r="G554" s="7" t="s">
        <v>68</v>
      </c>
      <c r="H554" s="7" t="s">
        <v>69</v>
      </c>
      <c r="I554" s="7" t="s">
        <v>44</v>
      </c>
      <c r="J554" s="19" t="str">
        <f>IFERROR(INDEX('Employee Info'!$C$3:$E$200,MATCH(Data7[[#This Row],[Name:]],'Employee Info'!$B$3:$B$200,0),MATCH(Data7[[#This Row],[Hours Type:]],'Employee Info'!$C$2:$E$2,0)),"")</f>
        <v/>
      </c>
      <c r="K554" s="19" t="str">
        <f>IFERROR(INDEX('Employee Info'!$C$3:$J$200,MATCH(Data7[[#This Row],[Name:]],'Employee Info'!$B$3:$B$200,0),MATCH(Data7[[#Headers],[Truck]],'Employee Info'!$C$2:$J$2,0)),"")</f>
        <v/>
      </c>
      <c r="L554" s="19" t="str">
        <f>IFERROR(INDEX('Employee Info'!$C$3:$J$200,MATCH(Data7[[#This Row],[Name:]],'Employee Info'!$B$3:$B$200,0),MATCH(Data7[[#Headers],[Phone]],'Employee Info'!$C$2:$J$2,0)),"")</f>
        <v/>
      </c>
      <c r="M554" s="19" t="str">
        <f>IFERROR(INDEX('Employee Info'!$C$3:$J$200,MATCH(Data7[[#This Row],[Name:]],'Employee Info'!$B$3:$B$200,0),MATCH(Data7[[#Headers],[Tech]],'Employee Info'!$C$2:$J$2,0)),"")</f>
        <v/>
      </c>
      <c r="N554" s="19" t="str">
        <f>IFERROR(INDEX('Employee Info'!$C$3:$J$200,MATCH(Data7[[#This Row],[Name:]],'Employee Info'!$B$3:$B$200,0),MATCH(Data7[[#Headers],[Other]],'Employee Info'!$C$2:$J$2,0)),"")</f>
        <v/>
      </c>
      <c r="O554" s="19">
        <f>IFERROR((Data7[[#This Row],[Hours:]]*SUM(Data7[[#This Row],[Rate]:[Other]])),"")</f>
        <v>0</v>
      </c>
      <c r="P554" s="7" t="str">
        <f>IF(Data7[[#This Row],[WO'#:]]="","Riley #","WO#")</f>
        <v>WO#</v>
      </c>
      <c r="Q554" s="7">
        <f>IFERROR(WEEKNUM(Data7[[#This Row],[Date:]]),"")</f>
        <v>16</v>
      </c>
      <c r="R554" s="6">
        <f t="shared" si="24"/>
        <v>45396</v>
      </c>
      <c r="S554" s="6">
        <f>Data7[[#This Row],[Week Start]]+7</f>
        <v>45403</v>
      </c>
      <c r="T554" s="7" t="str">
        <f t="shared" si="25"/>
        <v>4/14/2024 - 4/21/2024</v>
      </c>
      <c r="U554" s="7" t="str">
        <f t="shared" si="26"/>
        <v>Time Card</v>
      </c>
      <c r="V554" s="8" t="str">
        <f>RIGHT(TEXT(Data7[[#This Row],[Date:]],"mmddyyyy"),4)</f>
        <v>2024</v>
      </c>
      <c r="W554" s="8" t="str">
        <f>MID(TEXT(Data7[[#This Row],[Date:]],"mmddyyyy"),3,2)</f>
        <v>15</v>
      </c>
      <c r="X554" s="8" t="str">
        <f>LEFT(TEXT(Data7[[#This Row],[Date:]],"mmddyyyy"),2)</f>
        <v>04</v>
      </c>
      <c r="Y554" s="6">
        <f>DATE(Data7[[#This Row],[Year]],Data7[[#This Row],[Month]],Data7[[#This Row],[Day]])</f>
        <v>45397</v>
      </c>
    </row>
    <row r="555" spans="1:25">
      <c r="A555" s="5">
        <v>45397.58674421296</v>
      </c>
      <c r="B555" s="7" t="s">
        <v>35</v>
      </c>
      <c r="C555" s="6" t="s">
        <v>436</v>
      </c>
      <c r="D555" s="7" t="s">
        <v>439</v>
      </c>
      <c r="E555" s="8">
        <v>3</v>
      </c>
      <c r="F555" s="7">
        <v>7097418</v>
      </c>
      <c r="G555" s="7" t="s">
        <v>68</v>
      </c>
      <c r="H555" s="7" t="s">
        <v>69</v>
      </c>
      <c r="I555" s="7" t="s">
        <v>44</v>
      </c>
      <c r="J555" s="19" t="str">
        <f>IFERROR(INDEX('Employee Info'!$C$3:$E$200,MATCH(Data7[[#This Row],[Name:]],'Employee Info'!$B$3:$B$200,0),MATCH(Data7[[#This Row],[Hours Type:]],'Employee Info'!$C$2:$E$2,0)),"")</f>
        <v/>
      </c>
      <c r="K555" s="19" t="str">
        <f>IFERROR(INDEX('Employee Info'!$C$3:$J$200,MATCH(Data7[[#This Row],[Name:]],'Employee Info'!$B$3:$B$200,0),MATCH(Data7[[#Headers],[Truck]],'Employee Info'!$C$2:$J$2,0)),"")</f>
        <v/>
      </c>
      <c r="L555" s="19" t="str">
        <f>IFERROR(INDEX('Employee Info'!$C$3:$J$200,MATCH(Data7[[#This Row],[Name:]],'Employee Info'!$B$3:$B$200,0),MATCH(Data7[[#Headers],[Phone]],'Employee Info'!$C$2:$J$2,0)),"")</f>
        <v/>
      </c>
      <c r="M555" s="19" t="str">
        <f>IFERROR(INDEX('Employee Info'!$C$3:$J$200,MATCH(Data7[[#This Row],[Name:]],'Employee Info'!$B$3:$B$200,0),MATCH(Data7[[#Headers],[Tech]],'Employee Info'!$C$2:$J$2,0)),"")</f>
        <v/>
      </c>
      <c r="N555" s="19" t="str">
        <f>IFERROR(INDEX('Employee Info'!$C$3:$J$200,MATCH(Data7[[#This Row],[Name:]],'Employee Info'!$B$3:$B$200,0),MATCH(Data7[[#Headers],[Other]],'Employee Info'!$C$2:$J$2,0)),"")</f>
        <v/>
      </c>
      <c r="O555" s="19">
        <f>IFERROR((Data7[[#This Row],[Hours:]]*SUM(Data7[[#This Row],[Rate]:[Other]])),"")</f>
        <v>0</v>
      </c>
      <c r="P555" s="7" t="str">
        <f>IF(Data7[[#This Row],[WO'#:]]="","Riley #","WO#")</f>
        <v>WO#</v>
      </c>
      <c r="Q555" s="7">
        <f>IFERROR(WEEKNUM(Data7[[#This Row],[Date:]]),"")</f>
        <v>16</v>
      </c>
      <c r="R555" s="6">
        <f t="shared" si="24"/>
        <v>45396</v>
      </c>
      <c r="S555" s="6">
        <f>Data7[[#This Row],[Week Start]]+7</f>
        <v>45403</v>
      </c>
      <c r="T555" s="7" t="str">
        <f t="shared" si="25"/>
        <v>4/14/2024 - 4/21/2024</v>
      </c>
      <c r="U555" s="7" t="str">
        <f t="shared" si="26"/>
        <v>Time Card</v>
      </c>
      <c r="V555" s="8" t="str">
        <f>RIGHT(TEXT(Data7[[#This Row],[Date:]],"mmddyyyy"),4)</f>
        <v>2024</v>
      </c>
      <c r="W555" s="8" t="str">
        <f>MID(TEXT(Data7[[#This Row],[Date:]],"mmddyyyy"),3,2)</f>
        <v>15</v>
      </c>
      <c r="X555" s="8" t="str">
        <f>LEFT(TEXT(Data7[[#This Row],[Date:]],"mmddyyyy"),2)</f>
        <v>04</v>
      </c>
      <c r="Y555" s="6">
        <f>DATE(Data7[[#This Row],[Year]],Data7[[#This Row],[Month]],Data7[[#This Row],[Day]])</f>
        <v>45397</v>
      </c>
    </row>
    <row r="556" spans="1:25">
      <c r="A556" s="5">
        <v>45397.58586608796</v>
      </c>
      <c r="B556" s="7" t="s">
        <v>35</v>
      </c>
      <c r="C556" s="6" t="s">
        <v>436</v>
      </c>
      <c r="D556" s="7" t="s">
        <v>441</v>
      </c>
      <c r="E556" s="8">
        <v>5</v>
      </c>
      <c r="F556" s="7" t="s">
        <v>68</v>
      </c>
      <c r="G556" s="7" t="s">
        <v>68</v>
      </c>
      <c r="H556" s="7" t="s">
        <v>278</v>
      </c>
      <c r="I556" s="7" t="s">
        <v>44</v>
      </c>
      <c r="J556" s="19" t="str">
        <f>IFERROR(INDEX('Employee Info'!$C$3:$E$200,MATCH(Data7[[#This Row],[Name:]],'Employee Info'!$B$3:$B$200,0),MATCH(Data7[[#This Row],[Hours Type:]],'Employee Info'!$C$2:$E$2,0)),"")</f>
        <v/>
      </c>
      <c r="K556" s="19" t="str">
        <f>IFERROR(INDEX('Employee Info'!$C$3:$J$200,MATCH(Data7[[#This Row],[Name:]],'Employee Info'!$B$3:$B$200,0),MATCH(Data7[[#Headers],[Truck]],'Employee Info'!$C$2:$J$2,0)),"")</f>
        <v/>
      </c>
      <c r="L556" s="19" t="str">
        <f>IFERROR(INDEX('Employee Info'!$C$3:$J$200,MATCH(Data7[[#This Row],[Name:]],'Employee Info'!$B$3:$B$200,0),MATCH(Data7[[#Headers],[Phone]],'Employee Info'!$C$2:$J$2,0)),"")</f>
        <v/>
      </c>
      <c r="M556" s="19" t="str">
        <f>IFERROR(INDEX('Employee Info'!$C$3:$J$200,MATCH(Data7[[#This Row],[Name:]],'Employee Info'!$B$3:$B$200,0),MATCH(Data7[[#Headers],[Tech]],'Employee Info'!$C$2:$J$2,0)),"")</f>
        <v/>
      </c>
      <c r="N556" s="19" t="str">
        <f>IFERROR(INDEX('Employee Info'!$C$3:$J$200,MATCH(Data7[[#This Row],[Name:]],'Employee Info'!$B$3:$B$200,0),MATCH(Data7[[#Headers],[Other]],'Employee Info'!$C$2:$J$2,0)),"")</f>
        <v/>
      </c>
      <c r="O556" s="19">
        <f>IFERROR((Data7[[#This Row],[Hours:]]*SUM(Data7[[#This Row],[Rate]:[Other]])),"")</f>
        <v>0</v>
      </c>
      <c r="P556" s="7" t="str">
        <f>IF(Data7[[#This Row],[WO'#:]]="","Riley #","WO#")</f>
        <v>Riley #</v>
      </c>
      <c r="Q556" s="7">
        <f>IFERROR(WEEKNUM(Data7[[#This Row],[Date:]]),"")</f>
        <v>16</v>
      </c>
      <c r="R556" s="6">
        <f t="shared" si="24"/>
        <v>45396</v>
      </c>
      <c r="S556" s="6">
        <f>Data7[[#This Row],[Week Start]]+7</f>
        <v>45403</v>
      </c>
      <c r="T556" s="7" t="str">
        <f t="shared" si="25"/>
        <v>4/14/2024 - 4/21/2024</v>
      </c>
      <c r="U556" s="7" t="str">
        <f t="shared" si="26"/>
        <v>Time Card</v>
      </c>
      <c r="V556" s="8" t="str">
        <f>RIGHT(TEXT(Data7[[#This Row],[Date:]],"mmddyyyy"),4)</f>
        <v>2024</v>
      </c>
      <c r="W556" s="8" t="str">
        <f>MID(TEXT(Data7[[#This Row],[Date:]],"mmddyyyy"),3,2)</f>
        <v>15</v>
      </c>
      <c r="X556" s="8" t="str">
        <f>LEFT(TEXT(Data7[[#This Row],[Date:]],"mmddyyyy"),2)</f>
        <v>04</v>
      </c>
      <c r="Y556" s="6">
        <f>DATE(Data7[[#This Row],[Year]],Data7[[#This Row],[Month]],Data7[[#This Row],[Day]])</f>
        <v>45397</v>
      </c>
    </row>
    <row r="557" spans="1:25">
      <c r="A557" s="5">
        <v>45397.583504282411</v>
      </c>
      <c r="B557" s="7" t="s">
        <v>31</v>
      </c>
      <c r="C557" s="6" t="s">
        <v>436</v>
      </c>
      <c r="D557" s="7" t="s">
        <v>440</v>
      </c>
      <c r="E557" s="8">
        <v>4</v>
      </c>
      <c r="F557" s="7" t="s">
        <v>68</v>
      </c>
      <c r="G557" s="7" t="s">
        <v>68</v>
      </c>
      <c r="H557" s="7" t="s">
        <v>92</v>
      </c>
      <c r="I557" s="7" t="s">
        <v>44</v>
      </c>
      <c r="J557" s="19" t="str">
        <f>IFERROR(INDEX('Employee Info'!$C$3:$E$200,MATCH(Data7[[#This Row],[Name:]],'Employee Info'!$B$3:$B$200,0),MATCH(Data7[[#This Row],[Hours Type:]],'Employee Info'!$C$2:$E$2,0)),"")</f>
        <v/>
      </c>
      <c r="K557" s="19" t="str">
        <f>IFERROR(INDEX('Employee Info'!$C$3:$J$200,MATCH(Data7[[#This Row],[Name:]],'Employee Info'!$B$3:$B$200,0),MATCH(Data7[[#Headers],[Truck]],'Employee Info'!$C$2:$J$2,0)),"")</f>
        <v/>
      </c>
      <c r="L557" s="19" t="str">
        <f>IFERROR(INDEX('Employee Info'!$C$3:$J$200,MATCH(Data7[[#This Row],[Name:]],'Employee Info'!$B$3:$B$200,0),MATCH(Data7[[#Headers],[Phone]],'Employee Info'!$C$2:$J$2,0)),"")</f>
        <v/>
      </c>
      <c r="M557" s="19" t="str">
        <f>IFERROR(INDEX('Employee Info'!$C$3:$J$200,MATCH(Data7[[#This Row],[Name:]],'Employee Info'!$B$3:$B$200,0),MATCH(Data7[[#Headers],[Tech]],'Employee Info'!$C$2:$J$2,0)),"")</f>
        <v/>
      </c>
      <c r="N557" s="19" t="str">
        <f>IFERROR(INDEX('Employee Info'!$C$3:$J$200,MATCH(Data7[[#This Row],[Name:]],'Employee Info'!$B$3:$B$200,0),MATCH(Data7[[#Headers],[Other]],'Employee Info'!$C$2:$J$2,0)),"")</f>
        <v/>
      </c>
      <c r="O557" s="19">
        <f>IFERROR((Data7[[#This Row],[Hours:]]*SUM(Data7[[#This Row],[Rate]:[Other]])),"")</f>
        <v>0</v>
      </c>
      <c r="P557" s="7" t="str">
        <f>IF(Data7[[#This Row],[WO'#:]]="","Riley #","WO#")</f>
        <v>Riley #</v>
      </c>
      <c r="Q557" s="7">
        <f>IFERROR(WEEKNUM(Data7[[#This Row],[Date:]]),"")</f>
        <v>16</v>
      </c>
      <c r="R557" s="6">
        <f t="shared" si="24"/>
        <v>45396</v>
      </c>
      <c r="S557" s="6">
        <f>Data7[[#This Row],[Week Start]]+7</f>
        <v>45403</v>
      </c>
      <c r="T557" s="7" t="str">
        <f t="shared" si="25"/>
        <v>4/14/2024 - 4/21/2024</v>
      </c>
      <c r="U557" s="7" t="str">
        <f t="shared" si="26"/>
        <v>Time Card</v>
      </c>
      <c r="V557" s="8" t="str">
        <f>RIGHT(TEXT(Data7[[#This Row],[Date:]],"mmddyyyy"),4)</f>
        <v>2024</v>
      </c>
      <c r="W557" s="8" t="str">
        <f>MID(TEXT(Data7[[#This Row],[Date:]],"mmddyyyy"),3,2)</f>
        <v>15</v>
      </c>
      <c r="X557" s="8" t="str">
        <f>LEFT(TEXT(Data7[[#This Row],[Date:]],"mmddyyyy"),2)</f>
        <v>04</v>
      </c>
      <c r="Y557" s="6">
        <f>DATE(Data7[[#This Row],[Year]],Data7[[#This Row],[Month]],Data7[[#This Row],[Day]])</f>
        <v>45397</v>
      </c>
    </row>
    <row r="558" spans="1:25">
      <c r="A558" s="5">
        <v>45401.446323495373</v>
      </c>
      <c r="B558" s="7" t="s">
        <v>66</v>
      </c>
      <c r="C558" s="6" t="s">
        <v>436</v>
      </c>
      <c r="D558" s="7" t="s">
        <v>442</v>
      </c>
      <c r="E558" s="8">
        <v>1</v>
      </c>
      <c r="F558" s="7" t="s">
        <v>68</v>
      </c>
      <c r="G558" s="7" t="s">
        <v>68</v>
      </c>
      <c r="H558" s="7" t="s">
        <v>92</v>
      </c>
      <c r="I558" s="7" t="s">
        <v>44</v>
      </c>
      <c r="J558" s="19" t="str">
        <f>IFERROR(INDEX('Employee Info'!$C$3:$E$200,MATCH(Data7[[#This Row],[Name:]],'Employee Info'!$B$3:$B$200,0),MATCH(Data7[[#This Row],[Hours Type:]],'Employee Info'!$C$2:$E$2,0)),"")</f>
        <v/>
      </c>
      <c r="K558" s="19" t="str">
        <f>IFERROR(INDEX('Employee Info'!$C$3:$J$200,MATCH(Data7[[#This Row],[Name:]],'Employee Info'!$B$3:$B$200,0),MATCH(Data7[[#Headers],[Truck]],'Employee Info'!$C$2:$J$2,0)),"")</f>
        <v/>
      </c>
      <c r="L558" s="19" t="str">
        <f>IFERROR(INDEX('Employee Info'!$C$3:$J$200,MATCH(Data7[[#This Row],[Name:]],'Employee Info'!$B$3:$B$200,0),MATCH(Data7[[#Headers],[Phone]],'Employee Info'!$C$2:$J$2,0)),"")</f>
        <v/>
      </c>
      <c r="M558" s="19" t="str">
        <f>IFERROR(INDEX('Employee Info'!$C$3:$J$200,MATCH(Data7[[#This Row],[Name:]],'Employee Info'!$B$3:$B$200,0),MATCH(Data7[[#Headers],[Tech]],'Employee Info'!$C$2:$J$2,0)),"")</f>
        <v/>
      </c>
      <c r="N558" s="19" t="str">
        <f>IFERROR(INDEX('Employee Info'!$C$3:$J$200,MATCH(Data7[[#This Row],[Name:]],'Employee Info'!$B$3:$B$200,0),MATCH(Data7[[#Headers],[Other]],'Employee Info'!$C$2:$J$2,0)),"")</f>
        <v/>
      </c>
      <c r="O558" s="19">
        <f>IFERROR((Data7[[#This Row],[Hours:]]*SUM(Data7[[#This Row],[Rate]:[Other]])),"")</f>
        <v>0</v>
      </c>
      <c r="P558" s="7" t="str">
        <f>IF(Data7[[#This Row],[WO'#:]]="","Riley #","WO#")</f>
        <v>Riley #</v>
      </c>
      <c r="Q558" s="7">
        <f>IFERROR(WEEKNUM(Data7[[#This Row],[Date:]]),"")</f>
        <v>16</v>
      </c>
      <c r="R558" s="6">
        <f t="shared" si="24"/>
        <v>45396</v>
      </c>
      <c r="S558" s="6">
        <f>Data7[[#This Row],[Week Start]]+7</f>
        <v>45403</v>
      </c>
      <c r="T558" s="7" t="str">
        <f t="shared" si="25"/>
        <v>4/14/2024 - 4/21/2024</v>
      </c>
      <c r="U558" s="7" t="str">
        <f t="shared" si="26"/>
        <v>Time Card</v>
      </c>
      <c r="V558" s="8" t="str">
        <f>RIGHT(TEXT(Data7[[#This Row],[Date:]],"mmddyyyy"),4)</f>
        <v>2024</v>
      </c>
      <c r="W558" s="8" t="str">
        <f>MID(TEXT(Data7[[#This Row],[Date:]],"mmddyyyy"),3,2)</f>
        <v>15</v>
      </c>
      <c r="X558" s="8" t="str">
        <f>LEFT(TEXT(Data7[[#This Row],[Date:]],"mmddyyyy"),2)</f>
        <v>04</v>
      </c>
      <c r="Y558" s="6">
        <f>DATE(Data7[[#This Row],[Year]],Data7[[#This Row],[Month]],Data7[[#This Row],[Day]])</f>
        <v>45397</v>
      </c>
    </row>
    <row r="559" spans="1:25">
      <c r="A559" s="5">
        <v>45398.583104745368</v>
      </c>
      <c r="B559" s="7" t="s">
        <v>35</v>
      </c>
      <c r="C559" s="6" t="s">
        <v>443</v>
      </c>
      <c r="D559" s="7" t="s">
        <v>444</v>
      </c>
      <c r="E559" s="8">
        <v>5</v>
      </c>
      <c r="F559" s="7">
        <v>6984733</v>
      </c>
      <c r="G559" s="7" t="s">
        <v>68</v>
      </c>
      <c r="H559" s="7" t="s">
        <v>69</v>
      </c>
      <c r="I559" s="7" t="s">
        <v>44</v>
      </c>
      <c r="J559" s="19" t="str">
        <f>IFERROR(INDEX('Employee Info'!$C$3:$E$200,MATCH(Data7[[#This Row],[Name:]],'Employee Info'!$B$3:$B$200,0),MATCH(Data7[[#This Row],[Hours Type:]],'Employee Info'!$C$2:$E$2,0)),"")</f>
        <v/>
      </c>
      <c r="K559" s="19" t="str">
        <f>IFERROR(INDEX('Employee Info'!$C$3:$J$200,MATCH(Data7[[#This Row],[Name:]],'Employee Info'!$B$3:$B$200,0),MATCH(Data7[[#Headers],[Truck]],'Employee Info'!$C$2:$J$2,0)),"")</f>
        <v/>
      </c>
      <c r="L559" s="19" t="str">
        <f>IFERROR(INDEX('Employee Info'!$C$3:$J$200,MATCH(Data7[[#This Row],[Name:]],'Employee Info'!$B$3:$B$200,0),MATCH(Data7[[#Headers],[Phone]],'Employee Info'!$C$2:$J$2,0)),"")</f>
        <v/>
      </c>
      <c r="M559" s="19" t="str">
        <f>IFERROR(INDEX('Employee Info'!$C$3:$J$200,MATCH(Data7[[#This Row],[Name:]],'Employee Info'!$B$3:$B$200,0),MATCH(Data7[[#Headers],[Tech]],'Employee Info'!$C$2:$J$2,0)),"")</f>
        <v/>
      </c>
      <c r="N559" s="19" t="str">
        <f>IFERROR(INDEX('Employee Info'!$C$3:$J$200,MATCH(Data7[[#This Row],[Name:]],'Employee Info'!$B$3:$B$200,0),MATCH(Data7[[#Headers],[Other]],'Employee Info'!$C$2:$J$2,0)),"")</f>
        <v/>
      </c>
      <c r="O559" s="19">
        <f>IFERROR((Data7[[#This Row],[Hours:]]*SUM(Data7[[#This Row],[Rate]:[Other]])),"")</f>
        <v>0</v>
      </c>
      <c r="P559" s="7" t="str">
        <f>IF(Data7[[#This Row],[WO'#:]]="","Riley #","WO#")</f>
        <v>WO#</v>
      </c>
      <c r="Q559" s="7">
        <f>IFERROR(WEEKNUM(Data7[[#This Row],[Date:]]),"")</f>
        <v>16</v>
      </c>
      <c r="R559" s="6">
        <f t="shared" si="24"/>
        <v>45396</v>
      </c>
      <c r="S559" s="6">
        <f>Data7[[#This Row],[Week Start]]+7</f>
        <v>45403</v>
      </c>
      <c r="T559" s="7" t="str">
        <f t="shared" si="25"/>
        <v>4/14/2024 - 4/21/2024</v>
      </c>
      <c r="U559" s="7" t="str">
        <f t="shared" si="26"/>
        <v>Time Card</v>
      </c>
      <c r="V559" s="8" t="str">
        <f>RIGHT(TEXT(Data7[[#This Row],[Date:]],"mmddyyyy"),4)</f>
        <v>2024</v>
      </c>
      <c r="W559" s="8" t="str">
        <f>MID(TEXT(Data7[[#This Row],[Date:]],"mmddyyyy"),3,2)</f>
        <v>16</v>
      </c>
      <c r="X559" s="8" t="str">
        <f>LEFT(TEXT(Data7[[#This Row],[Date:]],"mmddyyyy"),2)</f>
        <v>04</v>
      </c>
      <c r="Y559" s="6">
        <f>DATE(Data7[[#This Row],[Year]],Data7[[#This Row],[Month]],Data7[[#This Row],[Day]])</f>
        <v>45398</v>
      </c>
    </row>
    <row r="560" spans="1:25">
      <c r="A560" s="5">
        <v>45401.461462037034</v>
      </c>
      <c r="B560" s="7" t="s">
        <v>66</v>
      </c>
      <c r="C560" s="6" t="s">
        <v>443</v>
      </c>
      <c r="D560" s="7" t="s">
        <v>445</v>
      </c>
      <c r="E560" s="8">
        <v>1</v>
      </c>
      <c r="F560" s="7">
        <v>6984733</v>
      </c>
      <c r="G560" s="7" t="s">
        <v>68</v>
      </c>
      <c r="H560" s="7" t="s">
        <v>69</v>
      </c>
      <c r="I560" s="7" t="s">
        <v>45</v>
      </c>
      <c r="J560" s="19" t="str">
        <f>IFERROR(INDEX('Employee Info'!$C$3:$E$200,MATCH(Data7[[#This Row],[Name:]],'Employee Info'!$B$3:$B$200,0),MATCH(Data7[[#This Row],[Hours Type:]],'Employee Info'!$C$2:$E$2,0)),"")</f>
        <v/>
      </c>
      <c r="K560" s="19" t="str">
        <f>IFERROR(INDEX('Employee Info'!$C$3:$J$200,MATCH(Data7[[#This Row],[Name:]],'Employee Info'!$B$3:$B$200,0),MATCH(Data7[[#Headers],[Truck]],'Employee Info'!$C$2:$J$2,0)),"")</f>
        <v/>
      </c>
      <c r="L560" s="19" t="str">
        <f>IFERROR(INDEX('Employee Info'!$C$3:$J$200,MATCH(Data7[[#This Row],[Name:]],'Employee Info'!$B$3:$B$200,0),MATCH(Data7[[#Headers],[Phone]],'Employee Info'!$C$2:$J$2,0)),"")</f>
        <v/>
      </c>
      <c r="M560" s="19" t="str">
        <f>IFERROR(INDEX('Employee Info'!$C$3:$J$200,MATCH(Data7[[#This Row],[Name:]],'Employee Info'!$B$3:$B$200,0),MATCH(Data7[[#Headers],[Tech]],'Employee Info'!$C$2:$J$2,0)),"")</f>
        <v/>
      </c>
      <c r="N560" s="19" t="str">
        <f>IFERROR(INDEX('Employee Info'!$C$3:$J$200,MATCH(Data7[[#This Row],[Name:]],'Employee Info'!$B$3:$B$200,0),MATCH(Data7[[#Headers],[Other]],'Employee Info'!$C$2:$J$2,0)),"")</f>
        <v/>
      </c>
      <c r="O560" s="19">
        <f>IFERROR((Data7[[#This Row],[Hours:]]*SUM(Data7[[#This Row],[Rate]:[Other]])),"")</f>
        <v>0</v>
      </c>
      <c r="P560" s="7" t="str">
        <f>IF(Data7[[#This Row],[WO'#:]]="","Riley #","WO#")</f>
        <v>WO#</v>
      </c>
      <c r="Q560" s="7">
        <f>IFERROR(WEEKNUM(Data7[[#This Row],[Date:]]),"")</f>
        <v>16</v>
      </c>
      <c r="R560" s="6">
        <f t="shared" si="24"/>
        <v>45396</v>
      </c>
      <c r="S560" s="6">
        <f>Data7[[#This Row],[Week Start]]+7</f>
        <v>45403</v>
      </c>
      <c r="T560" s="7" t="str">
        <f t="shared" si="25"/>
        <v>4/14/2024 - 4/21/2024</v>
      </c>
      <c r="U560" s="7" t="str">
        <f t="shared" si="26"/>
        <v>Time Card</v>
      </c>
      <c r="V560" s="8" t="str">
        <f>RIGHT(TEXT(Data7[[#This Row],[Date:]],"mmddyyyy"),4)</f>
        <v>2024</v>
      </c>
      <c r="W560" s="8" t="str">
        <f>MID(TEXT(Data7[[#This Row],[Date:]],"mmddyyyy"),3,2)</f>
        <v>16</v>
      </c>
      <c r="X560" s="8" t="str">
        <f>LEFT(TEXT(Data7[[#This Row],[Date:]],"mmddyyyy"),2)</f>
        <v>04</v>
      </c>
      <c r="Y560" s="6">
        <f>DATE(Data7[[#This Row],[Year]],Data7[[#This Row],[Month]],Data7[[#This Row],[Day]])</f>
        <v>45398</v>
      </c>
    </row>
    <row r="561" spans="1:25">
      <c r="A561" s="5">
        <v>45401.441170138889</v>
      </c>
      <c r="B561" s="7" t="s">
        <v>66</v>
      </c>
      <c r="C561" s="6" t="s">
        <v>443</v>
      </c>
      <c r="D561" s="7" t="s">
        <v>438</v>
      </c>
      <c r="E561" s="8">
        <v>1</v>
      </c>
      <c r="F561" s="7">
        <v>7078215</v>
      </c>
      <c r="G561" s="7" t="s">
        <v>68</v>
      </c>
      <c r="H561" s="7" t="s">
        <v>69</v>
      </c>
      <c r="I561" s="7" t="s">
        <v>44</v>
      </c>
      <c r="J561" s="19" t="str">
        <f>IFERROR(INDEX('Employee Info'!$C$3:$E$200,MATCH(Data7[[#This Row],[Name:]],'Employee Info'!$B$3:$B$200,0),MATCH(Data7[[#This Row],[Hours Type:]],'Employee Info'!$C$2:$E$2,0)),"")</f>
        <v/>
      </c>
      <c r="K561" s="19" t="str">
        <f>IFERROR(INDEX('Employee Info'!$C$3:$J$200,MATCH(Data7[[#This Row],[Name:]],'Employee Info'!$B$3:$B$200,0),MATCH(Data7[[#Headers],[Truck]],'Employee Info'!$C$2:$J$2,0)),"")</f>
        <v/>
      </c>
      <c r="L561" s="19" t="str">
        <f>IFERROR(INDEX('Employee Info'!$C$3:$J$200,MATCH(Data7[[#This Row],[Name:]],'Employee Info'!$B$3:$B$200,0),MATCH(Data7[[#Headers],[Phone]],'Employee Info'!$C$2:$J$2,0)),"")</f>
        <v/>
      </c>
      <c r="M561" s="19" t="str">
        <f>IFERROR(INDEX('Employee Info'!$C$3:$J$200,MATCH(Data7[[#This Row],[Name:]],'Employee Info'!$B$3:$B$200,0),MATCH(Data7[[#Headers],[Tech]],'Employee Info'!$C$2:$J$2,0)),"")</f>
        <v/>
      </c>
      <c r="N561" s="19" t="str">
        <f>IFERROR(INDEX('Employee Info'!$C$3:$J$200,MATCH(Data7[[#This Row],[Name:]],'Employee Info'!$B$3:$B$200,0),MATCH(Data7[[#Headers],[Other]],'Employee Info'!$C$2:$J$2,0)),"")</f>
        <v/>
      </c>
      <c r="O561" s="19">
        <f>IFERROR((Data7[[#This Row],[Hours:]]*SUM(Data7[[#This Row],[Rate]:[Other]])),"")</f>
        <v>0</v>
      </c>
      <c r="P561" s="7" t="str">
        <f>IF(Data7[[#This Row],[WO'#:]]="","Riley #","WO#")</f>
        <v>WO#</v>
      </c>
      <c r="Q561" s="7">
        <f>IFERROR(WEEKNUM(Data7[[#This Row],[Date:]]),"")</f>
        <v>16</v>
      </c>
      <c r="R561" s="6">
        <f t="shared" si="24"/>
        <v>45396</v>
      </c>
      <c r="S561" s="6">
        <f>Data7[[#This Row],[Week Start]]+7</f>
        <v>45403</v>
      </c>
      <c r="T561" s="7" t="str">
        <f t="shared" si="25"/>
        <v>4/14/2024 - 4/21/2024</v>
      </c>
      <c r="U561" s="7" t="str">
        <f t="shared" si="26"/>
        <v>Time Card</v>
      </c>
      <c r="V561" s="8" t="str">
        <f>RIGHT(TEXT(Data7[[#This Row],[Date:]],"mmddyyyy"),4)</f>
        <v>2024</v>
      </c>
      <c r="W561" s="8" t="str">
        <f>MID(TEXT(Data7[[#This Row],[Date:]],"mmddyyyy"),3,2)</f>
        <v>16</v>
      </c>
      <c r="X561" s="8" t="str">
        <f>LEFT(TEXT(Data7[[#This Row],[Date:]],"mmddyyyy"),2)</f>
        <v>04</v>
      </c>
      <c r="Y561" s="6">
        <f>DATE(Data7[[#This Row],[Year]],Data7[[#This Row],[Month]],Data7[[#This Row],[Day]])</f>
        <v>45398</v>
      </c>
    </row>
    <row r="562" spans="1:25">
      <c r="A562" s="5">
        <v>45398.582543287041</v>
      </c>
      <c r="B562" s="7" t="s">
        <v>35</v>
      </c>
      <c r="C562" s="6" t="s">
        <v>443</v>
      </c>
      <c r="D562" s="7" t="s">
        <v>446</v>
      </c>
      <c r="E562" s="8">
        <v>3</v>
      </c>
      <c r="F562" s="7">
        <v>7097418</v>
      </c>
      <c r="G562" s="7" t="s">
        <v>68</v>
      </c>
      <c r="H562" s="7" t="s">
        <v>69</v>
      </c>
      <c r="I562" s="7" t="s">
        <v>44</v>
      </c>
      <c r="J562" s="19" t="str">
        <f>IFERROR(INDEX('Employee Info'!$C$3:$E$200,MATCH(Data7[[#This Row],[Name:]],'Employee Info'!$B$3:$B$200,0),MATCH(Data7[[#This Row],[Hours Type:]],'Employee Info'!$C$2:$E$2,0)),"")</f>
        <v/>
      </c>
      <c r="K562" s="19" t="str">
        <f>IFERROR(INDEX('Employee Info'!$C$3:$J$200,MATCH(Data7[[#This Row],[Name:]],'Employee Info'!$B$3:$B$200,0),MATCH(Data7[[#Headers],[Truck]],'Employee Info'!$C$2:$J$2,0)),"")</f>
        <v/>
      </c>
      <c r="L562" s="19" t="str">
        <f>IFERROR(INDEX('Employee Info'!$C$3:$J$200,MATCH(Data7[[#This Row],[Name:]],'Employee Info'!$B$3:$B$200,0),MATCH(Data7[[#Headers],[Phone]],'Employee Info'!$C$2:$J$2,0)),"")</f>
        <v/>
      </c>
      <c r="M562" s="19" t="str">
        <f>IFERROR(INDEX('Employee Info'!$C$3:$J$200,MATCH(Data7[[#This Row],[Name:]],'Employee Info'!$B$3:$B$200,0),MATCH(Data7[[#Headers],[Tech]],'Employee Info'!$C$2:$J$2,0)),"")</f>
        <v/>
      </c>
      <c r="N562" s="19" t="str">
        <f>IFERROR(INDEX('Employee Info'!$C$3:$J$200,MATCH(Data7[[#This Row],[Name:]],'Employee Info'!$B$3:$B$200,0),MATCH(Data7[[#Headers],[Other]],'Employee Info'!$C$2:$J$2,0)),"")</f>
        <v/>
      </c>
      <c r="O562" s="19">
        <f>IFERROR((Data7[[#This Row],[Hours:]]*SUM(Data7[[#This Row],[Rate]:[Other]])),"")</f>
        <v>0</v>
      </c>
      <c r="P562" s="7" t="str">
        <f>IF(Data7[[#This Row],[WO'#:]]="","Riley #","WO#")</f>
        <v>WO#</v>
      </c>
      <c r="Q562" s="7">
        <f>IFERROR(WEEKNUM(Data7[[#This Row],[Date:]]),"")</f>
        <v>16</v>
      </c>
      <c r="R562" s="6">
        <f t="shared" si="24"/>
        <v>45396</v>
      </c>
      <c r="S562" s="6">
        <f>Data7[[#This Row],[Week Start]]+7</f>
        <v>45403</v>
      </c>
      <c r="T562" s="7" t="str">
        <f t="shared" si="25"/>
        <v>4/14/2024 - 4/21/2024</v>
      </c>
      <c r="U562" s="7" t="str">
        <f t="shared" si="26"/>
        <v>Time Card</v>
      </c>
      <c r="V562" s="8" t="str">
        <f>RIGHT(TEXT(Data7[[#This Row],[Date:]],"mmddyyyy"),4)</f>
        <v>2024</v>
      </c>
      <c r="W562" s="8" t="str">
        <f>MID(TEXT(Data7[[#This Row],[Date:]],"mmddyyyy"),3,2)</f>
        <v>16</v>
      </c>
      <c r="X562" s="8" t="str">
        <f>LEFT(TEXT(Data7[[#This Row],[Date:]],"mmddyyyy"),2)</f>
        <v>04</v>
      </c>
      <c r="Y562" s="6">
        <f>DATE(Data7[[#This Row],[Year]],Data7[[#This Row],[Month]],Data7[[#This Row],[Day]])</f>
        <v>45398</v>
      </c>
    </row>
    <row r="563" spans="1:25">
      <c r="A563" s="5">
        <v>45420.312506365743</v>
      </c>
      <c r="B563" s="7" t="s">
        <v>76</v>
      </c>
      <c r="C563" s="6" t="s">
        <v>443</v>
      </c>
      <c r="D563" s="7" t="s">
        <v>156</v>
      </c>
      <c r="E563" s="8">
        <v>4</v>
      </c>
      <c r="F563" s="7">
        <v>7097418</v>
      </c>
      <c r="G563" s="7" t="s">
        <v>68</v>
      </c>
      <c r="H563" s="7" t="s">
        <v>69</v>
      </c>
      <c r="I563" s="7" t="s">
        <v>44</v>
      </c>
      <c r="J563" s="19" t="str">
        <f>IFERROR(INDEX('Employee Info'!$C$3:$E$200,MATCH(Data7[[#This Row],[Name:]],'Employee Info'!$B$3:$B$200,0),MATCH(Data7[[#This Row],[Hours Type:]],'Employee Info'!$C$2:$E$2,0)),"")</f>
        <v/>
      </c>
      <c r="K563" s="19" t="str">
        <f>IFERROR(INDEX('Employee Info'!$C$3:$J$200,MATCH(Data7[[#This Row],[Name:]],'Employee Info'!$B$3:$B$200,0),MATCH(Data7[[#Headers],[Truck]],'Employee Info'!$C$2:$J$2,0)),"")</f>
        <v/>
      </c>
      <c r="L563" s="19" t="str">
        <f>IFERROR(INDEX('Employee Info'!$C$3:$J$200,MATCH(Data7[[#This Row],[Name:]],'Employee Info'!$B$3:$B$200,0),MATCH(Data7[[#Headers],[Phone]],'Employee Info'!$C$2:$J$2,0)),"")</f>
        <v/>
      </c>
      <c r="M563" s="19" t="str">
        <f>IFERROR(INDEX('Employee Info'!$C$3:$J$200,MATCH(Data7[[#This Row],[Name:]],'Employee Info'!$B$3:$B$200,0),MATCH(Data7[[#Headers],[Tech]],'Employee Info'!$C$2:$J$2,0)),"")</f>
        <v/>
      </c>
      <c r="N563" s="19" t="str">
        <f>IFERROR(INDEX('Employee Info'!$C$3:$J$200,MATCH(Data7[[#This Row],[Name:]],'Employee Info'!$B$3:$B$200,0),MATCH(Data7[[#Headers],[Other]],'Employee Info'!$C$2:$J$2,0)),"")</f>
        <v/>
      </c>
      <c r="O563" s="19">
        <f>IFERROR((Data7[[#This Row],[Hours:]]*SUM(Data7[[#This Row],[Rate]:[Other]])),"")</f>
        <v>0</v>
      </c>
      <c r="P563" s="7" t="str">
        <f>IF(Data7[[#This Row],[WO'#:]]="","Riley #","WO#")</f>
        <v>WO#</v>
      </c>
      <c r="Q563" s="7">
        <f>IFERROR(WEEKNUM(Data7[[#This Row],[Date:]]),"")</f>
        <v>16</v>
      </c>
      <c r="R563" s="6">
        <f t="shared" si="24"/>
        <v>45396</v>
      </c>
      <c r="S563" s="6">
        <f>Data7[[#This Row],[Week Start]]+7</f>
        <v>45403</v>
      </c>
      <c r="T563" s="7" t="str">
        <f t="shared" si="25"/>
        <v>4/14/2024 - 4/21/2024</v>
      </c>
      <c r="U563" s="7" t="str">
        <f t="shared" si="26"/>
        <v>Time Card</v>
      </c>
      <c r="V563" s="8" t="str">
        <f>RIGHT(TEXT(Data7[[#This Row],[Date:]],"mmddyyyy"),4)</f>
        <v>2024</v>
      </c>
      <c r="W563" s="8" t="str">
        <f>MID(TEXT(Data7[[#This Row],[Date:]],"mmddyyyy"),3,2)</f>
        <v>16</v>
      </c>
      <c r="X563" s="8" t="str">
        <f>LEFT(TEXT(Data7[[#This Row],[Date:]],"mmddyyyy"),2)</f>
        <v>04</v>
      </c>
      <c r="Y563" s="6">
        <f>DATE(Data7[[#This Row],[Year]],Data7[[#This Row],[Month]],Data7[[#This Row],[Day]])</f>
        <v>45398</v>
      </c>
    </row>
    <row r="564" spans="1:25">
      <c r="A564" s="5">
        <v>45398.581166666663</v>
      </c>
      <c r="B564" s="7" t="s">
        <v>31</v>
      </c>
      <c r="C564" s="6" t="s">
        <v>443</v>
      </c>
      <c r="D564" s="7" t="s">
        <v>447</v>
      </c>
      <c r="E564" s="8">
        <v>8</v>
      </c>
      <c r="F564" s="7" t="s">
        <v>68</v>
      </c>
      <c r="G564" s="7" t="s">
        <v>68</v>
      </c>
      <c r="H564" s="7" t="s">
        <v>92</v>
      </c>
      <c r="I564" s="7" t="s">
        <v>44</v>
      </c>
      <c r="J564" s="19" t="str">
        <f>IFERROR(INDEX('Employee Info'!$C$3:$E$200,MATCH(Data7[[#This Row],[Name:]],'Employee Info'!$B$3:$B$200,0),MATCH(Data7[[#This Row],[Hours Type:]],'Employee Info'!$C$2:$E$2,0)),"")</f>
        <v/>
      </c>
      <c r="K564" s="19" t="str">
        <f>IFERROR(INDEX('Employee Info'!$C$3:$J$200,MATCH(Data7[[#This Row],[Name:]],'Employee Info'!$B$3:$B$200,0),MATCH(Data7[[#Headers],[Truck]],'Employee Info'!$C$2:$J$2,0)),"")</f>
        <v/>
      </c>
      <c r="L564" s="19" t="str">
        <f>IFERROR(INDEX('Employee Info'!$C$3:$J$200,MATCH(Data7[[#This Row],[Name:]],'Employee Info'!$B$3:$B$200,0),MATCH(Data7[[#Headers],[Phone]],'Employee Info'!$C$2:$J$2,0)),"")</f>
        <v/>
      </c>
      <c r="M564" s="19" t="str">
        <f>IFERROR(INDEX('Employee Info'!$C$3:$J$200,MATCH(Data7[[#This Row],[Name:]],'Employee Info'!$B$3:$B$200,0),MATCH(Data7[[#Headers],[Tech]],'Employee Info'!$C$2:$J$2,0)),"")</f>
        <v/>
      </c>
      <c r="N564" s="19" t="str">
        <f>IFERROR(INDEX('Employee Info'!$C$3:$J$200,MATCH(Data7[[#This Row],[Name:]],'Employee Info'!$B$3:$B$200,0),MATCH(Data7[[#Headers],[Other]],'Employee Info'!$C$2:$J$2,0)),"")</f>
        <v/>
      </c>
      <c r="O564" s="19">
        <f>IFERROR((Data7[[#This Row],[Hours:]]*SUM(Data7[[#This Row],[Rate]:[Other]])),"")</f>
        <v>0</v>
      </c>
      <c r="P564" s="7" t="str">
        <f>IF(Data7[[#This Row],[WO'#:]]="","Riley #","WO#")</f>
        <v>Riley #</v>
      </c>
      <c r="Q564" s="7">
        <f>IFERROR(WEEKNUM(Data7[[#This Row],[Date:]]),"")</f>
        <v>16</v>
      </c>
      <c r="R564" s="6">
        <f t="shared" si="24"/>
        <v>45396</v>
      </c>
      <c r="S564" s="6">
        <f>Data7[[#This Row],[Week Start]]+7</f>
        <v>45403</v>
      </c>
      <c r="T564" s="7" t="str">
        <f t="shared" si="25"/>
        <v>4/14/2024 - 4/21/2024</v>
      </c>
      <c r="U564" s="7" t="str">
        <f t="shared" si="26"/>
        <v>Time Card</v>
      </c>
      <c r="V564" s="8" t="str">
        <f>RIGHT(TEXT(Data7[[#This Row],[Date:]],"mmddyyyy"),4)</f>
        <v>2024</v>
      </c>
      <c r="W564" s="8" t="str">
        <f>MID(TEXT(Data7[[#This Row],[Date:]],"mmddyyyy"),3,2)</f>
        <v>16</v>
      </c>
      <c r="X564" s="8" t="str">
        <f>LEFT(TEXT(Data7[[#This Row],[Date:]],"mmddyyyy"),2)</f>
        <v>04</v>
      </c>
      <c r="Y564" s="6">
        <f>DATE(Data7[[#This Row],[Year]],Data7[[#This Row],[Month]],Data7[[#This Row],[Day]])</f>
        <v>45398</v>
      </c>
    </row>
    <row r="565" spans="1:25">
      <c r="A565" s="5">
        <v>45401.446762962965</v>
      </c>
      <c r="B565" s="7" t="s">
        <v>66</v>
      </c>
      <c r="C565" s="6" t="s">
        <v>443</v>
      </c>
      <c r="D565" s="7" t="s">
        <v>448</v>
      </c>
      <c r="E565" s="8">
        <v>7</v>
      </c>
      <c r="F565" s="7" t="s">
        <v>68</v>
      </c>
      <c r="G565" s="7" t="s">
        <v>68</v>
      </c>
      <c r="H565" s="7" t="s">
        <v>92</v>
      </c>
      <c r="I565" s="7" t="s">
        <v>44</v>
      </c>
      <c r="J565" s="19" t="str">
        <f>IFERROR(INDEX('Employee Info'!$C$3:$E$200,MATCH(Data7[[#This Row],[Name:]],'Employee Info'!$B$3:$B$200,0),MATCH(Data7[[#This Row],[Hours Type:]],'Employee Info'!$C$2:$E$2,0)),"")</f>
        <v/>
      </c>
      <c r="K565" s="19" t="str">
        <f>IFERROR(INDEX('Employee Info'!$C$3:$J$200,MATCH(Data7[[#This Row],[Name:]],'Employee Info'!$B$3:$B$200,0),MATCH(Data7[[#Headers],[Truck]],'Employee Info'!$C$2:$J$2,0)),"")</f>
        <v/>
      </c>
      <c r="L565" s="19" t="str">
        <f>IFERROR(INDEX('Employee Info'!$C$3:$J$200,MATCH(Data7[[#This Row],[Name:]],'Employee Info'!$B$3:$B$200,0),MATCH(Data7[[#Headers],[Phone]],'Employee Info'!$C$2:$J$2,0)),"")</f>
        <v/>
      </c>
      <c r="M565" s="19" t="str">
        <f>IFERROR(INDEX('Employee Info'!$C$3:$J$200,MATCH(Data7[[#This Row],[Name:]],'Employee Info'!$B$3:$B$200,0),MATCH(Data7[[#Headers],[Tech]],'Employee Info'!$C$2:$J$2,0)),"")</f>
        <v/>
      </c>
      <c r="N565" s="19" t="str">
        <f>IFERROR(INDEX('Employee Info'!$C$3:$J$200,MATCH(Data7[[#This Row],[Name:]],'Employee Info'!$B$3:$B$200,0),MATCH(Data7[[#Headers],[Other]],'Employee Info'!$C$2:$J$2,0)),"")</f>
        <v/>
      </c>
      <c r="O565" s="19">
        <f>IFERROR((Data7[[#This Row],[Hours:]]*SUM(Data7[[#This Row],[Rate]:[Other]])),"")</f>
        <v>0</v>
      </c>
      <c r="P565" s="7" t="str">
        <f>IF(Data7[[#This Row],[WO'#:]]="","Riley #","WO#")</f>
        <v>Riley #</v>
      </c>
      <c r="Q565" s="7">
        <f>IFERROR(WEEKNUM(Data7[[#This Row],[Date:]]),"")</f>
        <v>16</v>
      </c>
      <c r="R565" s="6">
        <f t="shared" si="24"/>
        <v>45396</v>
      </c>
      <c r="S565" s="6">
        <f>Data7[[#This Row],[Week Start]]+7</f>
        <v>45403</v>
      </c>
      <c r="T565" s="7" t="str">
        <f t="shared" si="25"/>
        <v>4/14/2024 - 4/21/2024</v>
      </c>
      <c r="U565" s="7" t="str">
        <f t="shared" si="26"/>
        <v>Time Card</v>
      </c>
      <c r="V565" s="8" t="str">
        <f>RIGHT(TEXT(Data7[[#This Row],[Date:]],"mmddyyyy"),4)</f>
        <v>2024</v>
      </c>
      <c r="W565" s="8" t="str">
        <f>MID(TEXT(Data7[[#This Row],[Date:]],"mmddyyyy"),3,2)</f>
        <v>16</v>
      </c>
      <c r="X565" s="8" t="str">
        <f>LEFT(TEXT(Data7[[#This Row],[Date:]],"mmddyyyy"),2)</f>
        <v>04</v>
      </c>
      <c r="Y565" s="6">
        <f>DATE(Data7[[#This Row],[Year]],Data7[[#This Row],[Month]],Data7[[#This Row],[Day]])</f>
        <v>45398</v>
      </c>
    </row>
    <row r="566" spans="1:25">
      <c r="A566" s="5">
        <v>45399.559117245371</v>
      </c>
      <c r="B566" s="7" t="s">
        <v>31</v>
      </c>
      <c r="C566" s="6" t="s">
        <v>449</v>
      </c>
      <c r="D566" s="7" t="s">
        <v>444</v>
      </c>
      <c r="E566" s="8">
        <v>2.5</v>
      </c>
      <c r="F566" s="7">
        <v>6984733</v>
      </c>
      <c r="G566" s="7" t="s">
        <v>68</v>
      </c>
      <c r="H566" s="7" t="s">
        <v>69</v>
      </c>
      <c r="I566" s="7" t="s">
        <v>44</v>
      </c>
      <c r="J566" s="19" t="str">
        <f>IFERROR(INDEX('Employee Info'!$C$3:$E$200,MATCH(Data7[[#This Row],[Name:]],'Employee Info'!$B$3:$B$200,0),MATCH(Data7[[#This Row],[Hours Type:]],'Employee Info'!$C$2:$E$2,0)),"")</f>
        <v/>
      </c>
      <c r="K566" s="19" t="str">
        <f>IFERROR(INDEX('Employee Info'!$C$3:$J$200,MATCH(Data7[[#This Row],[Name:]],'Employee Info'!$B$3:$B$200,0),MATCH(Data7[[#Headers],[Truck]],'Employee Info'!$C$2:$J$2,0)),"")</f>
        <v/>
      </c>
      <c r="L566" s="19" t="str">
        <f>IFERROR(INDEX('Employee Info'!$C$3:$J$200,MATCH(Data7[[#This Row],[Name:]],'Employee Info'!$B$3:$B$200,0),MATCH(Data7[[#Headers],[Phone]],'Employee Info'!$C$2:$J$2,0)),"")</f>
        <v/>
      </c>
      <c r="M566" s="19" t="str">
        <f>IFERROR(INDEX('Employee Info'!$C$3:$J$200,MATCH(Data7[[#This Row],[Name:]],'Employee Info'!$B$3:$B$200,0),MATCH(Data7[[#Headers],[Tech]],'Employee Info'!$C$2:$J$2,0)),"")</f>
        <v/>
      </c>
      <c r="N566" s="19" t="str">
        <f>IFERROR(INDEX('Employee Info'!$C$3:$J$200,MATCH(Data7[[#This Row],[Name:]],'Employee Info'!$B$3:$B$200,0),MATCH(Data7[[#Headers],[Other]],'Employee Info'!$C$2:$J$2,0)),"")</f>
        <v/>
      </c>
      <c r="O566" s="19">
        <f>IFERROR((Data7[[#This Row],[Hours:]]*SUM(Data7[[#This Row],[Rate]:[Other]])),"")</f>
        <v>0</v>
      </c>
      <c r="P566" s="7" t="str">
        <f>IF(Data7[[#This Row],[WO'#:]]="","Riley #","WO#")</f>
        <v>WO#</v>
      </c>
      <c r="Q566" s="7">
        <f>IFERROR(WEEKNUM(Data7[[#This Row],[Date:]]),"")</f>
        <v>16</v>
      </c>
      <c r="R566" s="6">
        <f t="shared" si="24"/>
        <v>45396</v>
      </c>
      <c r="S566" s="6">
        <f>Data7[[#This Row],[Week Start]]+7</f>
        <v>45403</v>
      </c>
      <c r="T566" s="7" t="str">
        <f t="shared" si="25"/>
        <v>4/14/2024 - 4/21/2024</v>
      </c>
      <c r="U566" s="7" t="str">
        <f t="shared" si="26"/>
        <v>Time Card</v>
      </c>
      <c r="V566" s="8" t="str">
        <f>RIGHT(TEXT(Data7[[#This Row],[Date:]],"mmddyyyy"),4)</f>
        <v>2024</v>
      </c>
      <c r="W566" s="8" t="str">
        <f>MID(TEXT(Data7[[#This Row],[Date:]],"mmddyyyy"),3,2)</f>
        <v>17</v>
      </c>
      <c r="X566" s="8" t="str">
        <f>LEFT(TEXT(Data7[[#This Row],[Date:]],"mmddyyyy"),2)</f>
        <v>04</v>
      </c>
      <c r="Y566" s="6">
        <f>DATE(Data7[[#This Row],[Year]],Data7[[#This Row],[Month]],Data7[[#This Row],[Day]])</f>
        <v>45399</v>
      </c>
    </row>
    <row r="567" spans="1:25">
      <c r="A567" s="5">
        <v>45399.586226967593</v>
      </c>
      <c r="B567" s="7" t="s">
        <v>35</v>
      </c>
      <c r="C567" s="6" t="s">
        <v>449</v>
      </c>
      <c r="D567" s="7" t="s">
        <v>450</v>
      </c>
      <c r="E567" s="8">
        <v>6</v>
      </c>
      <c r="F567" s="7">
        <v>6984733</v>
      </c>
      <c r="G567" s="7" t="s">
        <v>68</v>
      </c>
      <c r="H567" s="7" t="s">
        <v>69</v>
      </c>
      <c r="I567" s="7" t="s">
        <v>44</v>
      </c>
      <c r="J567" s="19" t="str">
        <f>IFERROR(INDEX('Employee Info'!$C$3:$E$200,MATCH(Data7[[#This Row],[Name:]],'Employee Info'!$B$3:$B$200,0),MATCH(Data7[[#This Row],[Hours Type:]],'Employee Info'!$C$2:$E$2,0)),"")</f>
        <v/>
      </c>
      <c r="K567" s="19" t="str">
        <f>IFERROR(INDEX('Employee Info'!$C$3:$J$200,MATCH(Data7[[#This Row],[Name:]],'Employee Info'!$B$3:$B$200,0),MATCH(Data7[[#Headers],[Truck]],'Employee Info'!$C$2:$J$2,0)),"")</f>
        <v/>
      </c>
      <c r="L567" s="19" t="str">
        <f>IFERROR(INDEX('Employee Info'!$C$3:$J$200,MATCH(Data7[[#This Row],[Name:]],'Employee Info'!$B$3:$B$200,0),MATCH(Data7[[#Headers],[Phone]],'Employee Info'!$C$2:$J$2,0)),"")</f>
        <v/>
      </c>
      <c r="M567" s="19" t="str">
        <f>IFERROR(INDEX('Employee Info'!$C$3:$J$200,MATCH(Data7[[#This Row],[Name:]],'Employee Info'!$B$3:$B$200,0),MATCH(Data7[[#Headers],[Tech]],'Employee Info'!$C$2:$J$2,0)),"")</f>
        <v/>
      </c>
      <c r="N567" s="19" t="str">
        <f>IFERROR(INDEX('Employee Info'!$C$3:$J$200,MATCH(Data7[[#This Row],[Name:]],'Employee Info'!$B$3:$B$200,0),MATCH(Data7[[#Headers],[Other]],'Employee Info'!$C$2:$J$2,0)),"")</f>
        <v/>
      </c>
      <c r="O567" s="19">
        <f>IFERROR((Data7[[#This Row],[Hours:]]*SUM(Data7[[#This Row],[Rate]:[Other]])),"")</f>
        <v>0</v>
      </c>
      <c r="P567" s="7" t="str">
        <f>IF(Data7[[#This Row],[WO'#:]]="","Riley #","WO#")</f>
        <v>WO#</v>
      </c>
      <c r="Q567" s="7">
        <f>IFERROR(WEEKNUM(Data7[[#This Row],[Date:]]),"")</f>
        <v>16</v>
      </c>
      <c r="R567" s="6">
        <f t="shared" si="24"/>
        <v>45396</v>
      </c>
      <c r="S567" s="6">
        <f>Data7[[#This Row],[Week Start]]+7</f>
        <v>45403</v>
      </c>
      <c r="T567" s="7" t="str">
        <f t="shared" si="25"/>
        <v>4/14/2024 - 4/21/2024</v>
      </c>
      <c r="U567" s="7" t="str">
        <f t="shared" si="26"/>
        <v>Time Card</v>
      </c>
      <c r="V567" s="8" t="str">
        <f>RIGHT(TEXT(Data7[[#This Row],[Date:]],"mmddyyyy"),4)</f>
        <v>2024</v>
      </c>
      <c r="W567" s="8" t="str">
        <f>MID(TEXT(Data7[[#This Row],[Date:]],"mmddyyyy"),3,2)</f>
        <v>17</v>
      </c>
      <c r="X567" s="8" t="str">
        <f>LEFT(TEXT(Data7[[#This Row],[Date:]],"mmddyyyy"),2)</f>
        <v>04</v>
      </c>
      <c r="Y567" s="6">
        <f>DATE(Data7[[#This Row],[Year]],Data7[[#This Row],[Month]],Data7[[#This Row],[Day]])</f>
        <v>45399</v>
      </c>
    </row>
    <row r="568" spans="1:25">
      <c r="A568" s="5">
        <v>45401.469553935189</v>
      </c>
      <c r="B568" s="7" t="s">
        <v>66</v>
      </c>
      <c r="C568" s="6" t="s">
        <v>449</v>
      </c>
      <c r="D568" s="7" t="s">
        <v>451</v>
      </c>
      <c r="E568" s="8">
        <v>1</v>
      </c>
      <c r="F568" s="7">
        <v>6984733</v>
      </c>
      <c r="G568" s="7" t="s">
        <v>68</v>
      </c>
      <c r="H568" s="7" t="s">
        <v>69</v>
      </c>
      <c r="I568" s="7" t="s">
        <v>45</v>
      </c>
      <c r="J568" s="19" t="str">
        <f>IFERROR(INDEX('Employee Info'!$C$3:$E$200,MATCH(Data7[[#This Row],[Name:]],'Employee Info'!$B$3:$B$200,0),MATCH(Data7[[#This Row],[Hours Type:]],'Employee Info'!$C$2:$E$2,0)),"")</f>
        <v/>
      </c>
      <c r="K568" s="19" t="str">
        <f>IFERROR(INDEX('Employee Info'!$C$3:$J$200,MATCH(Data7[[#This Row],[Name:]],'Employee Info'!$B$3:$B$200,0),MATCH(Data7[[#Headers],[Truck]],'Employee Info'!$C$2:$J$2,0)),"")</f>
        <v/>
      </c>
      <c r="L568" s="19" t="str">
        <f>IFERROR(INDEX('Employee Info'!$C$3:$J$200,MATCH(Data7[[#This Row],[Name:]],'Employee Info'!$B$3:$B$200,0),MATCH(Data7[[#Headers],[Phone]],'Employee Info'!$C$2:$J$2,0)),"")</f>
        <v/>
      </c>
      <c r="M568" s="19" t="str">
        <f>IFERROR(INDEX('Employee Info'!$C$3:$J$200,MATCH(Data7[[#This Row],[Name:]],'Employee Info'!$B$3:$B$200,0),MATCH(Data7[[#Headers],[Tech]],'Employee Info'!$C$2:$J$2,0)),"")</f>
        <v/>
      </c>
      <c r="N568" s="19" t="str">
        <f>IFERROR(INDEX('Employee Info'!$C$3:$J$200,MATCH(Data7[[#This Row],[Name:]],'Employee Info'!$B$3:$B$200,0),MATCH(Data7[[#Headers],[Other]],'Employee Info'!$C$2:$J$2,0)),"")</f>
        <v/>
      </c>
      <c r="O568" s="19">
        <f>IFERROR((Data7[[#This Row],[Hours:]]*SUM(Data7[[#This Row],[Rate]:[Other]])),"")</f>
        <v>0</v>
      </c>
      <c r="P568" s="7" t="str">
        <f>IF(Data7[[#This Row],[WO'#:]]="","Riley #","WO#")</f>
        <v>WO#</v>
      </c>
      <c r="Q568" s="7">
        <f>IFERROR(WEEKNUM(Data7[[#This Row],[Date:]]),"")</f>
        <v>16</v>
      </c>
      <c r="R568" s="6">
        <f t="shared" si="24"/>
        <v>45396</v>
      </c>
      <c r="S568" s="6">
        <f>Data7[[#This Row],[Week Start]]+7</f>
        <v>45403</v>
      </c>
      <c r="T568" s="7" t="str">
        <f t="shared" si="25"/>
        <v>4/14/2024 - 4/21/2024</v>
      </c>
      <c r="U568" s="7" t="str">
        <f t="shared" si="26"/>
        <v>Time Card</v>
      </c>
      <c r="V568" s="8" t="str">
        <f>RIGHT(TEXT(Data7[[#This Row],[Date:]],"mmddyyyy"),4)</f>
        <v>2024</v>
      </c>
      <c r="W568" s="8" t="str">
        <f>MID(TEXT(Data7[[#This Row],[Date:]],"mmddyyyy"),3,2)</f>
        <v>17</v>
      </c>
      <c r="X568" s="8" t="str">
        <f>LEFT(TEXT(Data7[[#This Row],[Date:]],"mmddyyyy"),2)</f>
        <v>04</v>
      </c>
      <c r="Y568" s="6">
        <f>DATE(Data7[[#This Row],[Year]],Data7[[#This Row],[Month]],Data7[[#This Row],[Day]])</f>
        <v>45399</v>
      </c>
    </row>
    <row r="569" spans="1:25">
      <c r="A569" s="5">
        <v>45401.472260532406</v>
      </c>
      <c r="B569" s="7" t="s">
        <v>66</v>
      </c>
      <c r="C569" s="6" t="s">
        <v>449</v>
      </c>
      <c r="D569" s="7" t="s">
        <v>452</v>
      </c>
      <c r="E569" s="8">
        <v>6</v>
      </c>
      <c r="F569" s="7">
        <v>6984733</v>
      </c>
      <c r="G569" s="7" t="s">
        <v>68</v>
      </c>
      <c r="H569" s="7" t="s">
        <v>69</v>
      </c>
      <c r="I569" s="7" t="s">
        <v>44</v>
      </c>
      <c r="J569" s="19" t="str">
        <f>IFERROR(INDEX('Employee Info'!$C$3:$E$200,MATCH(Data7[[#This Row],[Name:]],'Employee Info'!$B$3:$B$200,0),MATCH(Data7[[#This Row],[Hours Type:]],'Employee Info'!$C$2:$E$2,0)),"")</f>
        <v/>
      </c>
      <c r="K569" s="19" t="str">
        <f>IFERROR(INDEX('Employee Info'!$C$3:$J$200,MATCH(Data7[[#This Row],[Name:]],'Employee Info'!$B$3:$B$200,0),MATCH(Data7[[#Headers],[Truck]],'Employee Info'!$C$2:$J$2,0)),"")</f>
        <v/>
      </c>
      <c r="L569" s="19" t="str">
        <f>IFERROR(INDEX('Employee Info'!$C$3:$J$200,MATCH(Data7[[#This Row],[Name:]],'Employee Info'!$B$3:$B$200,0),MATCH(Data7[[#Headers],[Phone]],'Employee Info'!$C$2:$J$2,0)),"")</f>
        <v/>
      </c>
      <c r="M569" s="19" t="str">
        <f>IFERROR(INDEX('Employee Info'!$C$3:$J$200,MATCH(Data7[[#This Row],[Name:]],'Employee Info'!$B$3:$B$200,0),MATCH(Data7[[#Headers],[Tech]],'Employee Info'!$C$2:$J$2,0)),"")</f>
        <v/>
      </c>
      <c r="N569" s="19" t="str">
        <f>IFERROR(INDEX('Employee Info'!$C$3:$J$200,MATCH(Data7[[#This Row],[Name:]],'Employee Info'!$B$3:$B$200,0),MATCH(Data7[[#Headers],[Other]],'Employee Info'!$C$2:$J$2,0)),"")</f>
        <v/>
      </c>
      <c r="O569" s="19">
        <f>IFERROR((Data7[[#This Row],[Hours:]]*SUM(Data7[[#This Row],[Rate]:[Other]])),"")</f>
        <v>0</v>
      </c>
      <c r="P569" s="7" t="str">
        <f>IF(Data7[[#This Row],[WO'#:]]="","Riley #","WO#")</f>
        <v>WO#</v>
      </c>
      <c r="Q569" s="7">
        <f>IFERROR(WEEKNUM(Data7[[#This Row],[Date:]]),"")</f>
        <v>16</v>
      </c>
      <c r="R569" s="6">
        <f t="shared" si="24"/>
        <v>45396</v>
      </c>
      <c r="S569" s="6">
        <f>Data7[[#This Row],[Week Start]]+7</f>
        <v>45403</v>
      </c>
      <c r="T569" s="7" t="str">
        <f t="shared" si="25"/>
        <v>4/14/2024 - 4/21/2024</v>
      </c>
      <c r="U569" s="7" t="str">
        <f t="shared" si="26"/>
        <v>Time Card</v>
      </c>
      <c r="V569" s="8" t="str">
        <f>RIGHT(TEXT(Data7[[#This Row],[Date:]],"mmddyyyy"),4)</f>
        <v>2024</v>
      </c>
      <c r="W569" s="8" t="str">
        <f>MID(TEXT(Data7[[#This Row],[Date:]],"mmddyyyy"),3,2)</f>
        <v>17</v>
      </c>
      <c r="X569" s="8" t="str">
        <f>LEFT(TEXT(Data7[[#This Row],[Date:]],"mmddyyyy"),2)</f>
        <v>04</v>
      </c>
      <c r="Y569" s="6">
        <f>DATE(Data7[[#This Row],[Year]],Data7[[#This Row],[Month]],Data7[[#This Row],[Day]])</f>
        <v>45399</v>
      </c>
    </row>
    <row r="570" spans="1:25">
      <c r="A570" s="5">
        <v>45401.441266203707</v>
      </c>
      <c r="B570" s="7" t="s">
        <v>66</v>
      </c>
      <c r="C570" s="6" t="s">
        <v>449</v>
      </c>
      <c r="D570" s="7" t="s">
        <v>438</v>
      </c>
      <c r="E570" s="8">
        <v>1</v>
      </c>
      <c r="F570" s="7">
        <v>7078215</v>
      </c>
      <c r="G570" s="7" t="s">
        <v>68</v>
      </c>
      <c r="H570" s="7" t="s">
        <v>69</v>
      </c>
      <c r="I570" s="7" t="s">
        <v>44</v>
      </c>
      <c r="J570" s="19" t="str">
        <f>IFERROR(INDEX('Employee Info'!$C$3:$E$200,MATCH(Data7[[#This Row],[Name:]],'Employee Info'!$B$3:$B$200,0),MATCH(Data7[[#This Row],[Hours Type:]],'Employee Info'!$C$2:$E$2,0)),"")</f>
        <v/>
      </c>
      <c r="K570" s="19" t="str">
        <f>IFERROR(INDEX('Employee Info'!$C$3:$J$200,MATCH(Data7[[#This Row],[Name:]],'Employee Info'!$B$3:$B$200,0),MATCH(Data7[[#Headers],[Truck]],'Employee Info'!$C$2:$J$2,0)),"")</f>
        <v/>
      </c>
      <c r="L570" s="19" t="str">
        <f>IFERROR(INDEX('Employee Info'!$C$3:$J$200,MATCH(Data7[[#This Row],[Name:]],'Employee Info'!$B$3:$B$200,0),MATCH(Data7[[#Headers],[Phone]],'Employee Info'!$C$2:$J$2,0)),"")</f>
        <v/>
      </c>
      <c r="M570" s="19" t="str">
        <f>IFERROR(INDEX('Employee Info'!$C$3:$J$200,MATCH(Data7[[#This Row],[Name:]],'Employee Info'!$B$3:$B$200,0),MATCH(Data7[[#Headers],[Tech]],'Employee Info'!$C$2:$J$2,0)),"")</f>
        <v/>
      </c>
      <c r="N570" s="19" t="str">
        <f>IFERROR(INDEX('Employee Info'!$C$3:$J$200,MATCH(Data7[[#This Row],[Name:]],'Employee Info'!$B$3:$B$200,0),MATCH(Data7[[#Headers],[Other]],'Employee Info'!$C$2:$J$2,0)),"")</f>
        <v/>
      </c>
      <c r="O570" s="19">
        <f>IFERROR((Data7[[#This Row],[Hours:]]*SUM(Data7[[#This Row],[Rate]:[Other]])),"")</f>
        <v>0</v>
      </c>
      <c r="P570" s="7" t="str">
        <f>IF(Data7[[#This Row],[WO'#:]]="","Riley #","WO#")</f>
        <v>WO#</v>
      </c>
      <c r="Q570" s="7">
        <f>IFERROR(WEEKNUM(Data7[[#This Row],[Date:]]),"")</f>
        <v>16</v>
      </c>
      <c r="R570" s="6">
        <f t="shared" si="24"/>
        <v>45396</v>
      </c>
      <c r="S570" s="6">
        <f>Data7[[#This Row],[Week Start]]+7</f>
        <v>45403</v>
      </c>
      <c r="T570" s="7" t="str">
        <f t="shared" si="25"/>
        <v>4/14/2024 - 4/21/2024</v>
      </c>
      <c r="U570" s="7" t="str">
        <f t="shared" si="26"/>
        <v>Time Card</v>
      </c>
      <c r="V570" s="8" t="str">
        <f>RIGHT(TEXT(Data7[[#This Row],[Date:]],"mmddyyyy"),4)</f>
        <v>2024</v>
      </c>
      <c r="W570" s="8" t="str">
        <f>MID(TEXT(Data7[[#This Row],[Date:]],"mmddyyyy"),3,2)</f>
        <v>17</v>
      </c>
      <c r="X570" s="8" t="str">
        <f>LEFT(TEXT(Data7[[#This Row],[Date:]],"mmddyyyy"),2)</f>
        <v>04</v>
      </c>
      <c r="Y570" s="6">
        <f>DATE(Data7[[#This Row],[Year]],Data7[[#This Row],[Month]],Data7[[#This Row],[Day]])</f>
        <v>45399</v>
      </c>
    </row>
    <row r="571" spans="1:25">
      <c r="A571" s="5">
        <v>45399.586831828703</v>
      </c>
      <c r="B571" s="7" t="s">
        <v>35</v>
      </c>
      <c r="C571" s="6" t="s">
        <v>449</v>
      </c>
      <c r="D571" s="7" t="s">
        <v>453</v>
      </c>
      <c r="E571" s="8">
        <v>2</v>
      </c>
      <c r="F571" s="7">
        <v>7097418</v>
      </c>
      <c r="G571" s="7" t="s">
        <v>68</v>
      </c>
      <c r="H571" s="7" t="s">
        <v>69</v>
      </c>
      <c r="I571" s="7" t="s">
        <v>44</v>
      </c>
      <c r="J571" s="19" t="str">
        <f>IFERROR(INDEX('Employee Info'!$C$3:$E$200,MATCH(Data7[[#This Row],[Name:]],'Employee Info'!$B$3:$B$200,0),MATCH(Data7[[#This Row],[Hours Type:]],'Employee Info'!$C$2:$E$2,0)),"")</f>
        <v/>
      </c>
      <c r="K571" s="19" t="str">
        <f>IFERROR(INDEX('Employee Info'!$C$3:$J$200,MATCH(Data7[[#This Row],[Name:]],'Employee Info'!$B$3:$B$200,0),MATCH(Data7[[#Headers],[Truck]],'Employee Info'!$C$2:$J$2,0)),"")</f>
        <v/>
      </c>
      <c r="L571" s="19" t="str">
        <f>IFERROR(INDEX('Employee Info'!$C$3:$J$200,MATCH(Data7[[#This Row],[Name:]],'Employee Info'!$B$3:$B$200,0),MATCH(Data7[[#Headers],[Phone]],'Employee Info'!$C$2:$J$2,0)),"")</f>
        <v/>
      </c>
      <c r="M571" s="19" t="str">
        <f>IFERROR(INDEX('Employee Info'!$C$3:$J$200,MATCH(Data7[[#This Row],[Name:]],'Employee Info'!$B$3:$B$200,0),MATCH(Data7[[#Headers],[Tech]],'Employee Info'!$C$2:$J$2,0)),"")</f>
        <v/>
      </c>
      <c r="N571" s="19" t="str">
        <f>IFERROR(INDEX('Employee Info'!$C$3:$J$200,MATCH(Data7[[#This Row],[Name:]],'Employee Info'!$B$3:$B$200,0),MATCH(Data7[[#Headers],[Other]],'Employee Info'!$C$2:$J$2,0)),"")</f>
        <v/>
      </c>
      <c r="O571" s="19">
        <f>IFERROR((Data7[[#This Row],[Hours:]]*SUM(Data7[[#This Row],[Rate]:[Other]])),"")</f>
        <v>0</v>
      </c>
      <c r="P571" s="7" t="str">
        <f>IF(Data7[[#This Row],[WO'#:]]="","Riley #","WO#")</f>
        <v>WO#</v>
      </c>
      <c r="Q571" s="7">
        <f>IFERROR(WEEKNUM(Data7[[#This Row],[Date:]]),"")</f>
        <v>16</v>
      </c>
      <c r="R571" s="6">
        <f t="shared" si="24"/>
        <v>45396</v>
      </c>
      <c r="S571" s="6">
        <f>Data7[[#This Row],[Week Start]]+7</f>
        <v>45403</v>
      </c>
      <c r="T571" s="7" t="str">
        <f t="shared" si="25"/>
        <v>4/14/2024 - 4/21/2024</v>
      </c>
      <c r="U571" s="7" t="str">
        <f t="shared" si="26"/>
        <v>Time Card</v>
      </c>
      <c r="V571" s="8" t="str">
        <f>RIGHT(TEXT(Data7[[#This Row],[Date:]],"mmddyyyy"),4)</f>
        <v>2024</v>
      </c>
      <c r="W571" s="8" t="str">
        <f>MID(TEXT(Data7[[#This Row],[Date:]],"mmddyyyy"),3,2)</f>
        <v>17</v>
      </c>
      <c r="X571" s="8" t="str">
        <f>LEFT(TEXT(Data7[[#This Row],[Date:]],"mmddyyyy"),2)</f>
        <v>04</v>
      </c>
      <c r="Y571" s="6">
        <f>DATE(Data7[[#This Row],[Year]],Data7[[#This Row],[Month]],Data7[[#This Row],[Day]])</f>
        <v>45399</v>
      </c>
    </row>
    <row r="572" spans="1:25">
      <c r="A572" s="5">
        <v>45420.313027777775</v>
      </c>
      <c r="B572" s="7" t="s">
        <v>76</v>
      </c>
      <c r="C572" s="6" t="s">
        <v>449</v>
      </c>
      <c r="D572" s="7" t="s">
        <v>454</v>
      </c>
      <c r="E572" s="8">
        <v>4</v>
      </c>
      <c r="F572" s="7">
        <v>7097418</v>
      </c>
      <c r="G572" s="7" t="s">
        <v>68</v>
      </c>
      <c r="H572" s="7" t="s">
        <v>69</v>
      </c>
      <c r="I572" s="7" t="s">
        <v>44</v>
      </c>
      <c r="J572" s="19" t="str">
        <f>IFERROR(INDEX('Employee Info'!$C$3:$E$200,MATCH(Data7[[#This Row],[Name:]],'Employee Info'!$B$3:$B$200,0),MATCH(Data7[[#This Row],[Hours Type:]],'Employee Info'!$C$2:$E$2,0)),"")</f>
        <v/>
      </c>
      <c r="K572" s="19" t="str">
        <f>IFERROR(INDEX('Employee Info'!$C$3:$J$200,MATCH(Data7[[#This Row],[Name:]],'Employee Info'!$B$3:$B$200,0),MATCH(Data7[[#Headers],[Truck]],'Employee Info'!$C$2:$J$2,0)),"")</f>
        <v/>
      </c>
      <c r="L572" s="19" t="str">
        <f>IFERROR(INDEX('Employee Info'!$C$3:$J$200,MATCH(Data7[[#This Row],[Name:]],'Employee Info'!$B$3:$B$200,0),MATCH(Data7[[#Headers],[Phone]],'Employee Info'!$C$2:$J$2,0)),"")</f>
        <v/>
      </c>
      <c r="M572" s="19" t="str">
        <f>IFERROR(INDEX('Employee Info'!$C$3:$J$200,MATCH(Data7[[#This Row],[Name:]],'Employee Info'!$B$3:$B$200,0),MATCH(Data7[[#Headers],[Tech]],'Employee Info'!$C$2:$J$2,0)),"")</f>
        <v/>
      </c>
      <c r="N572" s="19" t="str">
        <f>IFERROR(INDEX('Employee Info'!$C$3:$J$200,MATCH(Data7[[#This Row],[Name:]],'Employee Info'!$B$3:$B$200,0),MATCH(Data7[[#Headers],[Other]],'Employee Info'!$C$2:$J$2,0)),"")</f>
        <v/>
      </c>
      <c r="O572" s="19">
        <f>IFERROR((Data7[[#This Row],[Hours:]]*SUM(Data7[[#This Row],[Rate]:[Other]])),"")</f>
        <v>0</v>
      </c>
      <c r="P572" s="7" t="str">
        <f>IF(Data7[[#This Row],[WO'#:]]="","Riley #","WO#")</f>
        <v>WO#</v>
      </c>
      <c r="Q572" s="7">
        <f>IFERROR(WEEKNUM(Data7[[#This Row],[Date:]]),"")</f>
        <v>16</v>
      </c>
      <c r="R572" s="6">
        <f t="shared" si="24"/>
        <v>45396</v>
      </c>
      <c r="S572" s="6">
        <f>Data7[[#This Row],[Week Start]]+7</f>
        <v>45403</v>
      </c>
      <c r="T572" s="7" t="str">
        <f t="shared" si="25"/>
        <v>4/14/2024 - 4/21/2024</v>
      </c>
      <c r="U572" s="7" t="str">
        <f t="shared" si="26"/>
        <v>Time Card</v>
      </c>
      <c r="V572" s="8" t="str">
        <f>RIGHT(TEXT(Data7[[#This Row],[Date:]],"mmddyyyy"),4)</f>
        <v>2024</v>
      </c>
      <c r="W572" s="8" t="str">
        <f>MID(TEXT(Data7[[#This Row],[Date:]],"mmddyyyy"),3,2)</f>
        <v>17</v>
      </c>
      <c r="X572" s="8" t="str">
        <f>LEFT(TEXT(Data7[[#This Row],[Date:]],"mmddyyyy"),2)</f>
        <v>04</v>
      </c>
      <c r="Y572" s="6">
        <f>DATE(Data7[[#This Row],[Year]],Data7[[#This Row],[Month]],Data7[[#This Row],[Day]])</f>
        <v>45399</v>
      </c>
    </row>
    <row r="573" spans="1:25">
      <c r="A573" s="5">
        <v>45399.560026967592</v>
      </c>
      <c r="B573" s="7" t="s">
        <v>31</v>
      </c>
      <c r="C573" s="6" t="s">
        <v>449</v>
      </c>
      <c r="D573" s="7" t="s">
        <v>455</v>
      </c>
      <c r="E573" s="8">
        <v>5</v>
      </c>
      <c r="F573" s="7" t="s">
        <v>68</v>
      </c>
      <c r="G573" s="7" t="s">
        <v>68</v>
      </c>
      <c r="H573" s="7" t="s">
        <v>92</v>
      </c>
      <c r="I573" s="7" t="s">
        <v>44</v>
      </c>
      <c r="J573" s="19" t="str">
        <f>IFERROR(INDEX('Employee Info'!$C$3:$E$200,MATCH(Data7[[#This Row],[Name:]],'Employee Info'!$B$3:$B$200,0),MATCH(Data7[[#This Row],[Hours Type:]],'Employee Info'!$C$2:$E$2,0)),"")</f>
        <v/>
      </c>
      <c r="K573" s="19" t="str">
        <f>IFERROR(INDEX('Employee Info'!$C$3:$J$200,MATCH(Data7[[#This Row],[Name:]],'Employee Info'!$B$3:$B$200,0),MATCH(Data7[[#Headers],[Truck]],'Employee Info'!$C$2:$J$2,0)),"")</f>
        <v/>
      </c>
      <c r="L573" s="19" t="str">
        <f>IFERROR(INDEX('Employee Info'!$C$3:$J$200,MATCH(Data7[[#This Row],[Name:]],'Employee Info'!$B$3:$B$200,0),MATCH(Data7[[#Headers],[Phone]],'Employee Info'!$C$2:$J$2,0)),"")</f>
        <v/>
      </c>
      <c r="M573" s="19" t="str">
        <f>IFERROR(INDEX('Employee Info'!$C$3:$J$200,MATCH(Data7[[#This Row],[Name:]],'Employee Info'!$B$3:$B$200,0),MATCH(Data7[[#Headers],[Tech]],'Employee Info'!$C$2:$J$2,0)),"")</f>
        <v/>
      </c>
      <c r="N573" s="19" t="str">
        <f>IFERROR(INDEX('Employee Info'!$C$3:$J$200,MATCH(Data7[[#This Row],[Name:]],'Employee Info'!$B$3:$B$200,0),MATCH(Data7[[#Headers],[Other]],'Employee Info'!$C$2:$J$2,0)),"")</f>
        <v/>
      </c>
      <c r="O573" s="19">
        <f>IFERROR((Data7[[#This Row],[Hours:]]*SUM(Data7[[#This Row],[Rate]:[Other]])),"")</f>
        <v>0</v>
      </c>
      <c r="P573" s="7" t="str">
        <f>IF(Data7[[#This Row],[WO'#:]]="","Riley #","WO#")</f>
        <v>Riley #</v>
      </c>
      <c r="Q573" s="7">
        <f>IFERROR(WEEKNUM(Data7[[#This Row],[Date:]]),"")</f>
        <v>16</v>
      </c>
      <c r="R573" s="6">
        <f t="shared" si="24"/>
        <v>45396</v>
      </c>
      <c r="S573" s="6">
        <f>Data7[[#This Row],[Week Start]]+7</f>
        <v>45403</v>
      </c>
      <c r="T573" s="7" t="str">
        <f t="shared" si="25"/>
        <v>4/14/2024 - 4/21/2024</v>
      </c>
      <c r="U573" s="7" t="str">
        <f t="shared" si="26"/>
        <v>Time Card</v>
      </c>
      <c r="V573" s="8" t="str">
        <f>RIGHT(TEXT(Data7[[#This Row],[Date:]],"mmddyyyy"),4)</f>
        <v>2024</v>
      </c>
      <c r="W573" s="8" t="str">
        <f>MID(TEXT(Data7[[#This Row],[Date:]],"mmddyyyy"),3,2)</f>
        <v>17</v>
      </c>
      <c r="X573" s="8" t="str">
        <f>LEFT(TEXT(Data7[[#This Row],[Date:]],"mmddyyyy"),2)</f>
        <v>04</v>
      </c>
      <c r="Y573" s="6">
        <f>DATE(Data7[[#This Row],[Year]],Data7[[#This Row],[Month]],Data7[[#This Row],[Day]])</f>
        <v>45399</v>
      </c>
    </row>
    <row r="574" spans="1:25">
      <c r="A574" s="5">
        <v>45401.448542245373</v>
      </c>
      <c r="B574" s="7" t="s">
        <v>66</v>
      </c>
      <c r="C574" s="6" t="s">
        <v>449</v>
      </c>
      <c r="D574" s="7" t="s">
        <v>448</v>
      </c>
      <c r="E574" s="8">
        <v>1</v>
      </c>
      <c r="F574" s="7" t="s">
        <v>68</v>
      </c>
      <c r="G574" s="7" t="s">
        <v>68</v>
      </c>
      <c r="H574" s="7" t="s">
        <v>92</v>
      </c>
      <c r="I574" s="7" t="s">
        <v>44</v>
      </c>
      <c r="J574" s="19" t="str">
        <f>IFERROR(INDEX('Employee Info'!$C$3:$E$200,MATCH(Data7[[#This Row],[Name:]],'Employee Info'!$B$3:$B$200,0),MATCH(Data7[[#This Row],[Hours Type:]],'Employee Info'!$C$2:$E$2,0)),"")</f>
        <v/>
      </c>
      <c r="K574" s="19" t="str">
        <f>IFERROR(INDEX('Employee Info'!$C$3:$J$200,MATCH(Data7[[#This Row],[Name:]],'Employee Info'!$B$3:$B$200,0),MATCH(Data7[[#Headers],[Truck]],'Employee Info'!$C$2:$J$2,0)),"")</f>
        <v/>
      </c>
      <c r="L574" s="19" t="str">
        <f>IFERROR(INDEX('Employee Info'!$C$3:$J$200,MATCH(Data7[[#This Row],[Name:]],'Employee Info'!$B$3:$B$200,0),MATCH(Data7[[#Headers],[Phone]],'Employee Info'!$C$2:$J$2,0)),"")</f>
        <v/>
      </c>
      <c r="M574" s="19" t="str">
        <f>IFERROR(INDEX('Employee Info'!$C$3:$J$200,MATCH(Data7[[#This Row],[Name:]],'Employee Info'!$B$3:$B$200,0),MATCH(Data7[[#Headers],[Tech]],'Employee Info'!$C$2:$J$2,0)),"")</f>
        <v/>
      </c>
      <c r="N574" s="19" t="str">
        <f>IFERROR(INDEX('Employee Info'!$C$3:$J$200,MATCH(Data7[[#This Row],[Name:]],'Employee Info'!$B$3:$B$200,0),MATCH(Data7[[#Headers],[Other]],'Employee Info'!$C$2:$J$2,0)),"")</f>
        <v/>
      </c>
      <c r="O574" s="19">
        <f>IFERROR((Data7[[#This Row],[Hours:]]*SUM(Data7[[#This Row],[Rate]:[Other]])),"")</f>
        <v>0</v>
      </c>
      <c r="P574" s="7" t="str">
        <f>IF(Data7[[#This Row],[WO'#:]]="","Riley #","WO#")</f>
        <v>Riley #</v>
      </c>
      <c r="Q574" s="7">
        <f>IFERROR(WEEKNUM(Data7[[#This Row],[Date:]]),"")</f>
        <v>16</v>
      </c>
      <c r="R574" s="6">
        <f t="shared" si="24"/>
        <v>45396</v>
      </c>
      <c r="S574" s="6">
        <f>Data7[[#This Row],[Week Start]]+7</f>
        <v>45403</v>
      </c>
      <c r="T574" s="7" t="str">
        <f t="shared" si="25"/>
        <v>4/14/2024 - 4/21/2024</v>
      </c>
      <c r="U574" s="7" t="str">
        <f t="shared" si="26"/>
        <v>Time Card</v>
      </c>
      <c r="V574" s="8" t="str">
        <f>RIGHT(TEXT(Data7[[#This Row],[Date:]],"mmddyyyy"),4)</f>
        <v>2024</v>
      </c>
      <c r="W574" s="8" t="str">
        <f>MID(TEXT(Data7[[#This Row],[Date:]],"mmddyyyy"),3,2)</f>
        <v>17</v>
      </c>
      <c r="X574" s="8" t="str">
        <f>LEFT(TEXT(Data7[[#This Row],[Date:]],"mmddyyyy"),2)</f>
        <v>04</v>
      </c>
      <c r="Y574" s="6">
        <f>DATE(Data7[[#This Row],[Year]],Data7[[#This Row],[Month]],Data7[[#This Row],[Day]])</f>
        <v>45399</v>
      </c>
    </row>
    <row r="575" spans="1:25">
      <c r="A575" s="5">
        <v>45400.581253356482</v>
      </c>
      <c r="B575" s="7" t="s">
        <v>31</v>
      </c>
      <c r="C575" s="6" t="s">
        <v>456</v>
      </c>
      <c r="D575" s="7" t="s">
        <v>457</v>
      </c>
      <c r="E575" s="8">
        <v>7</v>
      </c>
      <c r="F575" s="7">
        <v>6984733</v>
      </c>
      <c r="G575" s="7" t="s">
        <v>68</v>
      </c>
      <c r="H575" s="7" t="s">
        <v>69</v>
      </c>
      <c r="I575" s="7" t="s">
        <v>44</v>
      </c>
      <c r="J575" s="19" t="str">
        <f>IFERROR(INDEX('Employee Info'!$C$3:$E$200,MATCH(Data7[[#This Row],[Name:]],'Employee Info'!$B$3:$B$200,0),MATCH(Data7[[#This Row],[Hours Type:]],'Employee Info'!$C$2:$E$2,0)),"")</f>
        <v/>
      </c>
      <c r="K575" s="19" t="str">
        <f>IFERROR(INDEX('Employee Info'!$C$3:$J$200,MATCH(Data7[[#This Row],[Name:]],'Employee Info'!$B$3:$B$200,0),MATCH(Data7[[#Headers],[Truck]],'Employee Info'!$C$2:$J$2,0)),"")</f>
        <v/>
      </c>
      <c r="L575" s="19" t="str">
        <f>IFERROR(INDEX('Employee Info'!$C$3:$J$200,MATCH(Data7[[#This Row],[Name:]],'Employee Info'!$B$3:$B$200,0),MATCH(Data7[[#Headers],[Phone]],'Employee Info'!$C$2:$J$2,0)),"")</f>
        <v/>
      </c>
      <c r="M575" s="19" t="str">
        <f>IFERROR(INDEX('Employee Info'!$C$3:$J$200,MATCH(Data7[[#This Row],[Name:]],'Employee Info'!$B$3:$B$200,0),MATCH(Data7[[#Headers],[Tech]],'Employee Info'!$C$2:$J$2,0)),"")</f>
        <v/>
      </c>
      <c r="N575" s="19" t="str">
        <f>IFERROR(INDEX('Employee Info'!$C$3:$J$200,MATCH(Data7[[#This Row],[Name:]],'Employee Info'!$B$3:$B$200,0),MATCH(Data7[[#Headers],[Other]],'Employee Info'!$C$2:$J$2,0)),"")</f>
        <v/>
      </c>
      <c r="O575" s="19">
        <f>IFERROR((Data7[[#This Row],[Hours:]]*SUM(Data7[[#This Row],[Rate]:[Other]])),"")</f>
        <v>0</v>
      </c>
      <c r="P575" s="7" t="str">
        <f>IF(Data7[[#This Row],[WO'#:]]="","Riley #","WO#")</f>
        <v>WO#</v>
      </c>
      <c r="Q575" s="7">
        <f>IFERROR(WEEKNUM(Data7[[#This Row],[Date:]]),"")</f>
        <v>16</v>
      </c>
      <c r="R575" s="6">
        <f t="shared" si="24"/>
        <v>45396</v>
      </c>
      <c r="S575" s="6">
        <f>Data7[[#This Row],[Week Start]]+7</f>
        <v>45403</v>
      </c>
      <c r="T575" s="7" t="str">
        <f t="shared" si="25"/>
        <v>4/14/2024 - 4/21/2024</v>
      </c>
      <c r="U575" s="7" t="str">
        <f t="shared" si="26"/>
        <v>Time Card</v>
      </c>
      <c r="V575" s="8" t="str">
        <f>RIGHT(TEXT(Data7[[#This Row],[Date:]],"mmddyyyy"),4)</f>
        <v>2024</v>
      </c>
      <c r="W575" s="8" t="str">
        <f>MID(TEXT(Data7[[#This Row],[Date:]],"mmddyyyy"),3,2)</f>
        <v>18</v>
      </c>
      <c r="X575" s="8" t="str">
        <f>LEFT(TEXT(Data7[[#This Row],[Date:]],"mmddyyyy"),2)</f>
        <v>04</v>
      </c>
      <c r="Y575" s="6">
        <f>DATE(Data7[[#This Row],[Year]],Data7[[#This Row],[Month]],Data7[[#This Row],[Day]])</f>
        <v>45400</v>
      </c>
    </row>
    <row r="576" spans="1:25">
      <c r="A576" s="5">
        <v>45401.442232291665</v>
      </c>
      <c r="B576" s="7" t="s">
        <v>66</v>
      </c>
      <c r="C576" s="6" t="s">
        <v>456</v>
      </c>
      <c r="D576" s="7" t="s">
        <v>458</v>
      </c>
      <c r="E576" s="8">
        <v>6</v>
      </c>
      <c r="F576" s="7">
        <v>6984733</v>
      </c>
      <c r="G576" s="7" t="s">
        <v>68</v>
      </c>
      <c r="H576" s="7" t="s">
        <v>69</v>
      </c>
      <c r="I576" s="7" t="s">
        <v>44</v>
      </c>
      <c r="J576" s="19" t="str">
        <f>IFERROR(INDEX('Employee Info'!$C$3:$E$200,MATCH(Data7[[#This Row],[Name:]],'Employee Info'!$B$3:$B$200,0),MATCH(Data7[[#This Row],[Hours Type:]],'Employee Info'!$C$2:$E$2,0)),"")</f>
        <v/>
      </c>
      <c r="K576" s="19" t="str">
        <f>IFERROR(INDEX('Employee Info'!$C$3:$J$200,MATCH(Data7[[#This Row],[Name:]],'Employee Info'!$B$3:$B$200,0),MATCH(Data7[[#Headers],[Truck]],'Employee Info'!$C$2:$J$2,0)),"")</f>
        <v/>
      </c>
      <c r="L576" s="19" t="str">
        <f>IFERROR(INDEX('Employee Info'!$C$3:$J$200,MATCH(Data7[[#This Row],[Name:]],'Employee Info'!$B$3:$B$200,0),MATCH(Data7[[#Headers],[Phone]],'Employee Info'!$C$2:$J$2,0)),"")</f>
        <v/>
      </c>
      <c r="M576" s="19" t="str">
        <f>IFERROR(INDEX('Employee Info'!$C$3:$J$200,MATCH(Data7[[#This Row],[Name:]],'Employee Info'!$B$3:$B$200,0),MATCH(Data7[[#Headers],[Tech]],'Employee Info'!$C$2:$J$2,0)),"")</f>
        <v/>
      </c>
      <c r="N576" s="19" t="str">
        <f>IFERROR(INDEX('Employee Info'!$C$3:$J$200,MATCH(Data7[[#This Row],[Name:]],'Employee Info'!$B$3:$B$200,0),MATCH(Data7[[#Headers],[Other]],'Employee Info'!$C$2:$J$2,0)),"")</f>
        <v/>
      </c>
      <c r="O576" s="19">
        <f>IFERROR((Data7[[#This Row],[Hours:]]*SUM(Data7[[#This Row],[Rate]:[Other]])),"")</f>
        <v>0</v>
      </c>
      <c r="P576" s="7" t="str">
        <f>IF(Data7[[#This Row],[WO'#:]]="","Riley #","WO#")</f>
        <v>WO#</v>
      </c>
      <c r="Q576" s="7">
        <f>IFERROR(WEEKNUM(Data7[[#This Row],[Date:]]),"")</f>
        <v>16</v>
      </c>
      <c r="R576" s="6">
        <f t="shared" si="24"/>
        <v>45396</v>
      </c>
      <c r="S576" s="6">
        <f>Data7[[#This Row],[Week Start]]+7</f>
        <v>45403</v>
      </c>
      <c r="T576" s="7" t="str">
        <f t="shared" si="25"/>
        <v>4/14/2024 - 4/21/2024</v>
      </c>
      <c r="U576" s="7" t="str">
        <f t="shared" si="26"/>
        <v>Time Card</v>
      </c>
      <c r="V576" s="8" t="str">
        <f>RIGHT(TEXT(Data7[[#This Row],[Date:]],"mmddyyyy"),4)</f>
        <v>2024</v>
      </c>
      <c r="W576" s="8" t="str">
        <f>MID(TEXT(Data7[[#This Row],[Date:]],"mmddyyyy"),3,2)</f>
        <v>18</v>
      </c>
      <c r="X576" s="8" t="str">
        <f>LEFT(TEXT(Data7[[#This Row],[Date:]],"mmddyyyy"),2)</f>
        <v>04</v>
      </c>
      <c r="Y576" s="6">
        <f>DATE(Data7[[#This Row],[Year]],Data7[[#This Row],[Month]],Data7[[#This Row],[Day]])</f>
        <v>45400</v>
      </c>
    </row>
    <row r="577" spans="1:25">
      <c r="A577" s="5">
        <v>45401.442956250001</v>
      </c>
      <c r="B577" s="7" t="s">
        <v>66</v>
      </c>
      <c r="C577" s="6" t="s">
        <v>456</v>
      </c>
      <c r="D577" s="7" t="s">
        <v>122</v>
      </c>
      <c r="E577" s="8">
        <v>1</v>
      </c>
      <c r="F577" s="7">
        <v>6984733</v>
      </c>
      <c r="G577" s="7" t="s">
        <v>68</v>
      </c>
      <c r="H577" s="7" t="s">
        <v>69</v>
      </c>
      <c r="I577" s="7" t="s">
        <v>44</v>
      </c>
      <c r="J577" s="19" t="str">
        <f>IFERROR(INDEX('Employee Info'!$C$3:$E$200,MATCH(Data7[[#This Row],[Name:]],'Employee Info'!$B$3:$B$200,0),MATCH(Data7[[#This Row],[Hours Type:]],'Employee Info'!$C$2:$E$2,0)),"")</f>
        <v/>
      </c>
      <c r="K577" s="19" t="str">
        <f>IFERROR(INDEX('Employee Info'!$C$3:$J$200,MATCH(Data7[[#This Row],[Name:]],'Employee Info'!$B$3:$B$200,0),MATCH(Data7[[#Headers],[Truck]],'Employee Info'!$C$2:$J$2,0)),"")</f>
        <v/>
      </c>
      <c r="L577" s="19" t="str">
        <f>IFERROR(INDEX('Employee Info'!$C$3:$J$200,MATCH(Data7[[#This Row],[Name:]],'Employee Info'!$B$3:$B$200,0),MATCH(Data7[[#Headers],[Phone]],'Employee Info'!$C$2:$J$2,0)),"")</f>
        <v/>
      </c>
      <c r="M577" s="19" t="str">
        <f>IFERROR(INDEX('Employee Info'!$C$3:$J$200,MATCH(Data7[[#This Row],[Name:]],'Employee Info'!$B$3:$B$200,0),MATCH(Data7[[#Headers],[Tech]],'Employee Info'!$C$2:$J$2,0)),"")</f>
        <v/>
      </c>
      <c r="N577" s="19" t="str">
        <f>IFERROR(INDEX('Employee Info'!$C$3:$J$200,MATCH(Data7[[#This Row],[Name:]],'Employee Info'!$B$3:$B$200,0),MATCH(Data7[[#Headers],[Other]],'Employee Info'!$C$2:$J$2,0)),"")</f>
        <v/>
      </c>
      <c r="O577" s="19">
        <f>IFERROR((Data7[[#This Row],[Hours:]]*SUM(Data7[[#This Row],[Rate]:[Other]])),"")</f>
        <v>0</v>
      </c>
      <c r="P577" s="7" t="str">
        <f>IF(Data7[[#This Row],[WO'#:]]="","Riley #","WO#")</f>
        <v>WO#</v>
      </c>
      <c r="Q577" s="7">
        <f>IFERROR(WEEKNUM(Data7[[#This Row],[Date:]]),"")</f>
        <v>16</v>
      </c>
      <c r="R577" s="6">
        <f t="shared" si="24"/>
        <v>45396</v>
      </c>
      <c r="S577" s="6">
        <f>Data7[[#This Row],[Week Start]]+7</f>
        <v>45403</v>
      </c>
      <c r="T577" s="7" t="str">
        <f t="shared" si="25"/>
        <v>4/14/2024 - 4/21/2024</v>
      </c>
      <c r="U577" s="7" t="str">
        <f t="shared" si="26"/>
        <v>Time Card</v>
      </c>
      <c r="V577" s="8" t="str">
        <f>RIGHT(TEXT(Data7[[#This Row],[Date:]],"mmddyyyy"),4)</f>
        <v>2024</v>
      </c>
      <c r="W577" s="8" t="str">
        <f>MID(TEXT(Data7[[#This Row],[Date:]],"mmddyyyy"),3,2)</f>
        <v>18</v>
      </c>
      <c r="X577" s="8" t="str">
        <f>LEFT(TEXT(Data7[[#This Row],[Date:]],"mmddyyyy"),2)</f>
        <v>04</v>
      </c>
      <c r="Y577" s="6">
        <f>DATE(Data7[[#This Row],[Year]],Data7[[#This Row],[Month]],Data7[[#This Row],[Day]])</f>
        <v>45400</v>
      </c>
    </row>
    <row r="578" spans="1:25">
      <c r="A578" s="5">
        <v>45401.498176851848</v>
      </c>
      <c r="B578" s="7" t="s">
        <v>35</v>
      </c>
      <c r="C578" s="6" t="s">
        <v>456</v>
      </c>
      <c r="D578" s="7" t="s">
        <v>126</v>
      </c>
      <c r="E578" s="8">
        <v>1</v>
      </c>
      <c r="F578" s="7">
        <v>6984733</v>
      </c>
      <c r="G578" s="7" t="s">
        <v>68</v>
      </c>
      <c r="H578" s="7" t="s">
        <v>69</v>
      </c>
      <c r="I578" s="7" t="s">
        <v>44</v>
      </c>
      <c r="J578" s="19" t="str">
        <f>IFERROR(INDEX('Employee Info'!$C$3:$E$200,MATCH(Data7[[#This Row],[Name:]],'Employee Info'!$B$3:$B$200,0),MATCH(Data7[[#This Row],[Hours Type:]],'Employee Info'!$C$2:$E$2,0)),"")</f>
        <v/>
      </c>
      <c r="K578" s="19" t="str">
        <f>IFERROR(INDEX('Employee Info'!$C$3:$J$200,MATCH(Data7[[#This Row],[Name:]],'Employee Info'!$B$3:$B$200,0),MATCH(Data7[[#Headers],[Truck]],'Employee Info'!$C$2:$J$2,0)),"")</f>
        <v/>
      </c>
      <c r="L578" s="19" t="str">
        <f>IFERROR(INDEX('Employee Info'!$C$3:$J$200,MATCH(Data7[[#This Row],[Name:]],'Employee Info'!$B$3:$B$200,0),MATCH(Data7[[#Headers],[Phone]],'Employee Info'!$C$2:$J$2,0)),"")</f>
        <v/>
      </c>
      <c r="M578" s="19" t="str">
        <f>IFERROR(INDEX('Employee Info'!$C$3:$J$200,MATCH(Data7[[#This Row],[Name:]],'Employee Info'!$B$3:$B$200,0),MATCH(Data7[[#Headers],[Tech]],'Employee Info'!$C$2:$J$2,0)),"")</f>
        <v/>
      </c>
      <c r="N578" s="19" t="str">
        <f>IFERROR(INDEX('Employee Info'!$C$3:$J$200,MATCH(Data7[[#This Row],[Name:]],'Employee Info'!$B$3:$B$200,0),MATCH(Data7[[#Headers],[Other]],'Employee Info'!$C$2:$J$2,0)),"")</f>
        <v/>
      </c>
      <c r="O578" s="19">
        <f>IFERROR((Data7[[#This Row],[Hours:]]*SUM(Data7[[#This Row],[Rate]:[Other]])),"")</f>
        <v>0</v>
      </c>
      <c r="P578" s="7" t="str">
        <f>IF(Data7[[#This Row],[WO'#:]]="","Riley #","WO#")</f>
        <v>WO#</v>
      </c>
      <c r="Q578" s="7">
        <f>IFERROR(WEEKNUM(Data7[[#This Row],[Date:]]),"")</f>
        <v>16</v>
      </c>
      <c r="R578" s="6">
        <f t="shared" ref="R578:R641" si="27">DATE(RIGHT(TEXT(C578,"mm/dd/yyyy"),4),1,1)+(Q578-1)*7-(WEEKDAY(DATE(RIGHT(TEXT(C578,"mm/dd/yyyy"),4),1,1)))+1</f>
        <v>45396</v>
      </c>
      <c r="S578" s="6">
        <f>Data7[[#This Row],[Week Start]]+7</f>
        <v>45403</v>
      </c>
      <c r="T578" s="7" t="str">
        <f t="shared" ref="T578:T641" si="28">IFERROR(TEXT(R578, "m/d/yyyy") &amp; " - " &amp; TEXT(S578, "m/d/yyyy"),"")</f>
        <v>4/14/2024 - 4/21/2024</v>
      </c>
      <c r="U578" s="7" t="str">
        <f t="shared" ref="U578:U641" si="29">"Time Card"</f>
        <v>Time Card</v>
      </c>
      <c r="V578" s="8" t="str">
        <f>RIGHT(TEXT(Data7[[#This Row],[Date:]],"mmddyyyy"),4)</f>
        <v>2024</v>
      </c>
      <c r="W578" s="8" t="str">
        <f>MID(TEXT(Data7[[#This Row],[Date:]],"mmddyyyy"),3,2)</f>
        <v>18</v>
      </c>
      <c r="X578" s="8" t="str">
        <f>LEFT(TEXT(Data7[[#This Row],[Date:]],"mmddyyyy"),2)</f>
        <v>04</v>
      </c>
      <c r="Y578" s="6">
        <f>DATE(Data7[[#This Row],[Year]],Data7[[#This Row],[Month]],Data7[[#This Row],[Day]])</f>
        <v>45400</v>
      </c>
    </row>
    <row r="579" spans="1:25">
      <c r="A579" s="5">
        <v>45401.441321990744</v>
      </c>
      <c r="B579" s="7" t="s">
        <v>66</v>
      </c>
      <c r="C579" s="6" t="s">
        <v>456</v>
      </c>
      <c r="D579" s="7" t="s">
        <v>438</v>
      </c>
      <c r="E579" s="8">
        <v>1</v>
      </c>
      <c r="F579" s="7">
        <v>7078215</v>
      </c>
      <c r="G579" s="7" t="s">
        <v>68</v>
      </c>
      <c r="H579" s="7" t="s">
        <v>69</v>
      </c>
      <c r="I579" s="7" t="s">
        <v>44</v>
      </c>
      <c r="J579" s="19" t="str">
        <f>IFERROR(INDEX('Employee Info'!$C$3:$E$200,MATCH(Data7[[#This Row],[Name:]],'Employee Info'!$B$3:$B$200,0),MATCH(Data7[[#This Row],[Hours Type:]],'Employee Info'!$C$2:$E$2,0)),"")</f>
        <v/>
      </c>
      <c r="K579" s="19" t="str">
        <f>IFERROR(INDEX('Employee Info'!$C$3:$J$200,MATCH(Data7[[#This Row],[Name:]],'Employee Info'!$B$3:$B$200,0),MATCH(Data7[[#Headers],[Truck]],'Employee Info'!$C$2:$J$2,0)),"")</f>
        <v/>
      </c>
      <c r="L579" s="19" t="str">
        <f>IFERROR(INDEX('Employee Info'!$C$3:$J$200,MATCH(Data7[[#This Row],[Name:]],'Employee Info'!$B$3:$B$200,0),MATCH(Data7[[#Headers],[Phone]],'Employee Info'!$C$2:$J$2,0)),"")</f>
        <v/>
      </c>
      <c r="M579" s="19" t="str">
        <f>IFERROR(INDEX('Employee Info'!$C$3:$J$200,MATCH(Data7[[#This Row],[Name:]],'Employee Info'!$B$3:$B$200,0),MATCH(Data7[[#Headers],[Tech]],'Employee Info'!$C$2:$J$2,0)),"")</f>
        <v/>
      </c>
      <c r="N579" s="19" t="str">
        <f>IFERROR(INDEX('Employee Info'!$C$3:$J$200,MATCH(Data7[[#This Row],[Name:]],'Employee Info'!$B$3:$B$200,0),MATCH(Data7[[#Headers],[Other]],'Employee Info'!$C$2:$J$2,0)),"")</f>
        <v/>
      </c>
      <c r="O579" s="19">
        <f>IFERROR((Data7[[#This Row],[Hours:]]*SUM(Data7[[#This Row],[Rate]:[Other]])),"")</f>
        <v>0</v>
      </c>
      <c r="P579" s="7" t="str">
        <f>IF(Data7[[#This Row],[WO'#:]]="","Riley #","WO#")</f>
        <v>WO#</v>
      </c>
      <c r="Q579" s="7">
        <f>IFERROR(WEEKNUM(Data7[[#This Row],[Date:]]),"")</f>
        <v>16</v>
      </c>
      <c r="R579" s="6">
        <f t="shared" si="27"/>
        <v>45396</v>
      </c>
      <c r="S579" s="6">
        <f>Data7[[#This Row],[Week Start]]+7</f>
        <v>45403</v>
      </c>
      <c r="T579" s="7" t="str">
        <f t="shared" si="28"/>
        <v>4/14/2024 - 4/21/2024</v>
      </c>
      <c r="U579" s="7" t="str">
        <f t="shared" si="29"/>
        <v>Time Card</v>
      </c>
      <c r="V579" s="8" t="str">
        <f>RIGHT(TEXT(Data7[[#This Row],[Date:]],"mmddyyyy"),4)</f>
        <v>2024</v>
      </c>
      <c r="W579" s="8" t="str">
        <f>MID(TEXT(Data7[[#This Row],[Date:]],"mmddyyyy"),3,2)</f>
        <v>18</v>
      </c>
      <c r="X579" s="8" t="str">
        <f>LEFT(TEXT(Data7[[#This Row],[Date:]],"mmddyyyy"),2)</f>
        <v>04</v>
      </c>
      <c r="Y579" s="6">
        <f>DATE(Data7[[#This Row],[Year]],Data7[[#This Row],[Month]],Data7[[#This Row],[Day]])</f>
        <v>45400</v>
      </c>
    </row>
    <row r="580" spans="1:25">
      <c r="A580" s="5">
        <v>45401.497659606481</v>
      </c>
      <c r="B580" s="7" t="s">
        <v>35</v>
      </c>
      <c r="C580" s="6" t="s">
        <v>456</v>
      </c>
      <c r="D580" s="7" t="s">
        <v>446</v>
      </c>
      <c r="E580" s="8">
        <v>1</v>
      </c>
      <c r="F580" s="7">
        <v>7097418</v>
      </c>
      <c r="G580" s="7" t="s">
        <v>68</v>
      </c>
      <c r="H580" s="7" t="s">
        <v>69</v>
      </c>
      <c r="I580" s="7" t="s">
        <v>44</v>
      </c>
      <c r="J580" s="19" t="str">
        <f>IFERROR(INDEX('Employee Info'!$C$3:$E$200,MATCH(Data7[[#This Row],[Name:]],'Employee Info'!$B$3:$B$200,0),MATCH(Data7[[#This Row],[Hours Type:]],'Employee Info'!$C$2:$E$2,0)),"")</f>
        <v/>
      </c>
      <c r="K580" s="19" t="str">
        <f>IFERROR(INDEX('Employee Info'!$C$3:$J$200,MATCH(Data7[[#This Row],[Name:]],'Employee Info'!$B$3:$B$200,0),MATCH(Data7[[#Headers],[Truck]],'Employee Info'!$C$2:$J$2,0)),"")</f>
        <v/>
      </c>
      <c r="L580" s="19" t="str">
        <f>IFERROR(INDEX('Employee Info'!$C$3:$J$200,MATCH(Data7[[#This Row],[Name:]],'Employee Info'!$B$3:$B$200,0),MATCH(Data7[[#Headers],[Phone]],'Employee Info'!$C$2:$J$2,0)),"")</f>
        <v/>
      </c>
      <c r="M580" s="19" t="str">
        <f>IFERROR(INDEX('Employee Info'!$C$3:$J$200,MATCH(Data7[[#This Row],[Name:]],'Employee Info'!$B$3:$B$200,0),MATCH(Data7[[#Headers],[Tech]],'Employee Info'!$C$2:$J$2,0)),"")</f>
        <v/>
      </c>
      <c r="N580" s="19" t="str">
        <f>IFERROR(INDEX('Employee Info'!$C$3:$J$200,MATCH(Data7[[#This Row],[Name:]],'Employee Info'!$B$3:$B$200,0),MATCH(Data7[[#Headers],[Other]],'Employee Info'!$C$2:$J$2,0)),"")</f>
        <v/>
      </c>
      <c r="O580" s="19">
        <f>IFERROR((Data7[[#This Row],[Hours:]]*SUM(Data7[[#This Row],[Rate]:[Other]])),"")</f>
        <v>0</v>
      </c>
      <c r="P580" s="7" t="str">
        <f>IF(Data7[[#This Row],[WO'#:]]="","Riley #","WO#")</f>
        <v>WO#</v>
      </c>
      <c r="Q580" s="7">
        <f>IFERROR(WEEKNUM(Data7[[#This Row],[Date:]]),"")</f>
        <v>16</v>
      </c>
      <c r="R580" s="6">
        <f t="shared" si="27"/>
        <v>45396</v>
      </c>
      <c r="S580" s="6">
        <f>Data7[[#This Row],[Week Start]]+7</f>
        <v>45403</v>
      </c>
      <c r="T580" s="7" t="str">
        <f t="shared" si="28"/>
        <v>4/14/2024 - 4/21/2024</v>
      </c>
      <c r="U580" s="7" t="str">
        <f t="shared" si="29"/>
        <v>Time Card</v>
      </c>
      <c r="V580" s="8" t="str">
        <f>RIGHT(TEXT(Data7[[#This Row],[Date:]],"mmddyyyy"),4)</f>
        <v>2024</v>
      </c>
      <c r="W580" s="8" t="str">
        <f>MID(TEXT(Data7[[#This Row],[Date:]],"mmddyyyy"),3,2)</f>
        <v>18</v>
      </c>
      <c r="X580" s="8" t="str">
        <f>LEFT(TEXT(Data7[[#This Row],[Date:]],"mmddyyyy"),2)</f>
        <v>04</v>
      </c>
      <c r="Y580" s="6">
        <f>DATE(Data7[[#This Row],[Year]],Data7[[#This Row],[Month]],Data7[[#This Row],[Day]])</f>
        <v>45400</v>
      </c>
    </row>
    <row r="581" spans="1:25">
      <c r="A581" s="5">
        <v>45420.313320138892</v>
      </c>
      <c r="B581" s="7" t="s">
        <v>76</v>
      </c>
      <c r="C581" s="6" t="s">
        <v>456</v>
      </c>
      <c r="D581" s="7" t="s">
        <v>454</v>
      </c>
      <c r="E581" s="8">
        <v>2</v>
      </c>
      <c r="F581" s="7">
        <v>7097418</v>
      </c>
      <c r="G581" s="7" t="s">
        <v>68</v>
      </c>
      <c r="H581" s="7" t="s">
        <v>69</v>
      </c>
      <c r="I581" s="7" t="s">
        <v>44</v>
      </c>
      <c r="J581" s="19" t="str">
        <f>IFERROR(INDEX('Employee Info'!$C$3:$E$200,MATCH(Data7[[#This Row],[Name:]],'Employee Info'!$B$3:$B$200,0),MATCH(Data7[[#This Row],[Hours Type:]],'Employee Info'!$C$2:$E$2,0)),"")</f>
        <v/>
      </c>
      <c r="K581" s="19" t="str">
        <f>IFERROR(INDEX('Employee Info'!$C$3:$J$200,MATCH(Data7[[#This Row],[Name:]],'Employee Info'!$B$3:$B$200,0),MATCH(Data7[[#Headers],[Truck]],'Employee Info'!$C$2:$J$2,0)),"")</f>
        <v/>
      </c>
      <c r="L581" s="19" t="str">
        <f>IFERROR(INDEX('Employee Info'!$C$3:$J$200,MATCH(Data7[[#This Row],[Name:]],'Employee Info'!$B$3:$B$200,0),MATCH(Data7[[#Headers],[Phone]],'Employee Info'!$C$2:$J$2,0)),"")</f>
        <v/>
      </c>
      <c r="M581" s="19" t="str">
        <f>IFERROR(INDEX('Employee Info'!$C$3:$J$200,MATCH(Data7[[#This Row],[Name:]],'Employee Info'!$B$3:$B$200,0),MATCH(Data7[[#Headers],[Tech]],'Employee Info'!$C$2:$J$2,0)),"")</f>
        <v/>
      </c>
      <c r="N581" s="19" t="str">
        <f>IFERROR(INDEX('Employee Info'!$C$3:$J$200,MATCH(Data7[[#This Row],[Name:]],'Employee Info'!$B$3:$B$200,0),MATCH(Data7[[#Headers],[Other]],'Employee Info'!$C$2:$J$2,0)),"")</f>
        <v/>
      </c>
      <c r="O581" s="19">
        <f>IFERROR((Data7[[#This Row],[Hours:]]*SUM(Data7[[#This Row],[Rate]:[Other]])),"")</f>
        <v>0</v>
      </c>
      <c r="P581" s="7" t="str">
        <f>IF(Data7[[#This Row],[WO'#:]]="","Riley #","WO#")</f>
        <v>WO#</v>
      </c>
      <c r="Q581" s="7">
        <f>IFERROR(WEEKNUM(Data7[[#This Row],[Date:]]),"")</f>
        <v>16</v>
      </c>
      <c r="R581" s="6">
        <f t="shared" si="27"/>
        <v>45396</v>
      </c>
      <c r="S581" s="6">
        <f>Data7[[#This Row],[Week Start]]+7</f>
        <v>45403</v>
      </c>
      <c r="T581" s="7" t="str">
        <f t="shared" si="28"/>
        <v>4/14/2024 - 4/21/2024</v>
      </c>
      <c r="U581" s="7" t="str">
        <f t="shared" si="29"/>
        <v>Time Card</v>
      </c>
      <c r="V581" s="8" t="str">
        <f>RIGHT(TEXT(Data7[[#This Row],[Date:]],"mmddyyyy"),4)</f>
        <v>2024</v>
      </c>
      <c r="W581" s="8" t="str">
        <f>MID(TEXT(Data7[[#This Row],[Date:]],"mmddyyyy"),3,2)</f>
        <v>18</v>
      </c>
      <c r="X581" s="8" t="str">
        <f>LEFT(TEXT(Data7[[#This Row],[Date:]],"mmddyyyy"),2)</f>
        <v>04</v>
      </c>
      <c r="Y581" s="6">
        <f>DATE(Data7[[#This Row],[Year]],Data7[[#This Row],[Month]],Data7[[#This Row],[Day]])</f>
        <v>45400</v>
      </c>
    </row>
    <row r="582" spans="1:25">
      <c r="A582" s="5">
        <v>45401.326593981481</v>
      </c>
      <c r="B582" s="7" t="s">
        <v>31</v>
      </c>
      <c r="C582" s="6" t="s">
        <v>456</v>
      </c>
      <c r="D582" s="7" t="s">
        <v>459</v>
      </c>
      <c r="E582" s="8">
        <v>1</v>
      </c>
      <c r="F582" s="7" t="s">
        <v>68</v>
      </c>
      <c r="G582" s="7" t="s">
        <v>68</v>
      </c>
      <c r="H582" s="7" t="s">
        <v>460</v>
      </c>
      <c r="I582" s="7" t="s">
        <v>44</v>
      </c>
      <c r="J582" s="19" t="str">
        <f>IFERROR(INDEX('Employee Info'!$C$3:$E$200,MATCH(Data7[[#This Row],[Name:]],'Employee Info'!$B$3:$B$200,0),MATCH(Data7[[#This Row],[Hours Type:]],'Employee Info'!$C$2:$E$2,0)),"")</f>
        <v/>
      </c>
      <c r="K582" s="19" t="str">
        <f>IFERROR(INDEX('Employee Info'!$C$3:$J$200,MATCH(Data7[[#This Row],[Name:]],'Employee Info'!$B$3:$B$200,0),MATCH(Data7[[#Headers],[Truck]],'Employee Info'!$C$2:$J$2,0)),"")</f>
        <v/>
      </c>
      <c r="L582" s="19" t="str">
        <f>IFERROR(INDEX('Employee Info'!$C$3:$J$200,MATCH(Data7[[#This Row],[Name:]],'Employee Info'!$B$3:$B$200,0),MATCH(Data7[[#Headers],[Phone]],'Employee Info'!$C$2:$J$2,0)),"")</f>
        <v/>
      </c>
      <c r="M582" s="19" t="str">
        <f>IFERROR(INDEX('Employee Info'!$C$3:$J$200,MATCH(Data7[[#This Row],[Name:]],'Employee Info'!$B$3:$B$200,0),MATCH(Data7[[#Headers],[Tech]],'Employee Info'!$C$2:$J$2,0)),"")</f>
        <v/>
      </c>
      <c r="N582" s="19" t="str">
        <f>IFERROR(INDEX('Employee Info'!$C$3:$J$200,MATCH(Data7[[#This Row],[Name:]],'Employee Info'!$B$3:$B$200,0),MATCH(Data7[[#Headers],[Other]],'Employee Info'!$C$2:$J$2,0)),"")</f>
        <v/>
      </c>
      <c r="O582" s="19">
        <f>IFERROR((Data7[[#This Row],[Hours:]]*SUM(Data7[[#This Row],[Rate]:[Other]])),"")</f>
        <v>0</v>
      </c>
      <c r="P582" s="7" t="str">
        <f>IF(Data7[[#This Row],[WO'#:]]="","Riley #","WO#")</f>
        <v>Riley #</v>
      </c>
      <c r="Q582" s="7">
        <f>IFERROR(WEEKNUM(Data7[[#This Row],[Date:]]),"")</f>
        <v>16</v>
      </c>
      <c r="R582" s="6">
        <f t="shared" si="27"/>
        <v>45396</v>
      </c>
      <c r="S582" s="6">
        <f>Data7[[#This Row],[Week Start]]+7</f>
        <v>45403</v>
      </c>
      <c r="T582" s="7" t="str">
        <f t="shared" si="28"/>
        <v>4/14/2024 - 4/21/2024</v>
      </c>
      <c r="U582" s="7" t="str">
        <f t="shared" si="29"/>
        <v>Time Card</v>
      </c>
      <c r="V582" s="8" t="str">
        <f>RIGHT(TEXT(Data7[[#This Row],[Date:]],"mmddyyyy"),4)</f>
        <v>2024</v>
      </c>
      <c r="W582" s="8" t="str">
        <f>MID(TEXT(Data7[[#This Row],[Date:]],"mmddyyyy"),3,2)</f>
        <v>18</v>
      </c>
      <c r="X582" s="8" t="str">
        <f>LEFT(TEXT(Data7[[#This Row],[Date:]],"mmddyyyy"),2)</f>
        <v>04</v>
      </c>
      <c r="Y582" s="6">
        <f>DATE(Data7[[#This Row],[Year]],Data7[[#This Row],[Month]],Data7[[#This Row],[Day]])</f>
        <v>45400</v>
      </c>
    </row>
    <row r="583" spans="1:25">
      <c r="A583" s="5">
        <v>45401.49871226852</v>
      </c>
      <c r="B583" s="7" t="s">
        <v>35</v>
      </c>
      <c r="C583" s="6" t="s">
        <v>456</v>
      </c>
      <c r="D583" s="7" t="s">
        <v>461</v>
      </c>
      <c r="E583" s="8">
        <v>6</v>
      </c>
      <c r="F583" s="7" t="s">
        <v>68</v>
      </c>
      <c r="G583" s="7" t="s">
        <v>68</v>
      </c>
      <c r="H583" s="7" t="s">
        <v>460</v>
      </c>
      <c r="I583" s="7" t="s">
        <v>44</v>
      </c>
      <c r="J583" s="19" t="str">
        <f>IFERROR(INDEX('Employee Info'!$C$3:$E$200,MATCH(Data7[[#This Row],[Name:]],'Employee Info'!$B$3:$B$200,0),MATCH(Data7[[#This Row],[Hours Type:]],'Employee Info'!$C$2:$E$2,0)),"")</f>
        <v/>
      </c>
      <c r="K583" s="19" t="str">
        <f>IFERROR(INDEX('Employee Info'!$C$3:$J$200,MATCH(Data7[[#This Row],[Name:]],'Employee Info'!$B$3:$B$200,0),MATCH(Data7[[#Headers],[Truck]],'Employee Info'!$C$2:$J$2,0)),"")</f>
        <v/>
      </c>
      <c r="L583" s="19" t="str">
        <f>IFERROR(INDEX('Employee Info'!$C$3:$J$200,MATCH(Data7[[#This Row],[Name:]],'Employee Info'!$B$3:$B$200,0),MATCH(Data7[[#Headers],[Phone]],'Employee Info'!$C$2:$J$2,0)),"")</f>
        <v/>
      </c>
      <c r="M583" s="19" t="str">
        <f>IFERROR(INDEX('Employee Info'!$C$3:$J$200,MATCH(Data7[[#This Row],[Name:]],'Employee Info'!$B$3:$B$200,0),MATCH(Data7[[#Headers],[Tech]],'Employee Info'!$C$2:$J$2,0)),"")</f>
        <v/>
      </c>
      <c r="N583" s="19" t="str">
        <f>IFERROR(INDEX('Employee Info'!$C$3:$J$200,MATCH(Data7[[#This Row],[Name:]],'Employee Info'!$B$3:$B$200,0),MATCH(Data7[[#Headers],[Other]],'Employee Info'!$C$2:$J$2,0)),"")</f>
        <v/>
      </c>
      <c r="O583" s="19">
        <f>IFERROR((Data7[[#This Row],[Hours:]]*SUM(Data7[[#This Row],[Rate]:[Other]])),"")</f>
        <v>0</v>
      </c>
      <c r="P583" s="7" t="str">
        <f>IF(Data7[[#This Row],[WO'#:]]="","Riley #","WO#")</f>
        <v>Riley #</v>
      </c>
      <c r="Q583" s="7">
        <f>IFERROR(WEEKNUM(Data7[[#This Row],[Date:]]),"")</f>
        <v>16</v>
      </c>
      <c r="R583" s="6">
        <f t="shared" si="27"/>
        <v>45396</v>
      </c>
      <c r="S583" s="6">
        <f>Data7[[#This Row],[Week Start]]+7</f>
        <v>45403</v>
      </c>
      <c r="T583" s="7" t="str">
        <f t="shared" si="28"/>
        <v>4/14/2024 - 4/21/2024</v>
      </c>
      <c r="U583" s="7" t="str">
        <f t="shared" si="29"/>
        <v>Time Card</v>
      </c>
      <c r="V583" s="8" t="str">
        <f>RIGHT(TEXT(Data7[[#This Row],[Date:]],"mmddyyyy"),4)</f>
        <v>2024</v>
      </c>
      <c r="W583" s="8" t="str">
        <f>MID(TEXT(Data7[[#This Row],[Date:]],"mmddyyyy"),3,2)</f>
        <v>18</v>
      </c>
      <c r="X583" s="8" t="str">
        <f>LEFT(TEXT(Data7[[#This Row],[Date:]],"mmddyyyy"),2)</f>
        <v>04</v>
      </c>
      <c r="Y583" s="6">
        <f>DATE(Data7[[#This Row],[Year]],Data7[[#This Row],[Month]],Data7[[#This Row],[Day]])</f>
        <v>45400</v>
      </c>
    </row>
    <row r="584" spans="1:25">
      <c r="A584" s="5">
        <v>45401.473457870372</v>
      </c>
      <c r="B584" s="7" t="s">
        <v>66</v>
      </c>
      <c r="C584" s="6">
        <v>45401</v>
      </c>
      <c r="D584" s="7" t="s">
        <v>67</v>
      </c>
      <c r="E584" s="8">
        <v>4</v>
      </c>
      <c r="F584" s="7">
        <v>6984733</v>
      </c>
      <c r="G584" s="7" t="s">
        <v>68</v>
      </c>
      <c r="H584" s="7" t="s">
        <v>69</v>
      </c>
      <c r="I584" s="7" t="s">
        <v>44</v>
      </c>
      <c r="J584" s="19" t="str">
        <f>IFERROR(INDEX('Employee Info'!$C$3:$E$200,MATCH(Data7[[#This Row],[Name:]],'Employee Info'!$B$3:$B$200,0),MATCH(Data7[[#This Row],[Hours Type:]],'Employee Info'!$C$2:$E$2,0)),"")</f>
        <v/>
      </c>
      <c r="K584" s="19" t="str">
        <f>IFERROR(INDEX('Employee Info'!$C$3:$J$200,MATCH(Data7[[#This Row],[Name:]],'Employee Info'!$B$3:$B$200,0),MATCH(Data7[[#Headers],[Truck]],'Employee Info'!$C$2:$J$2,0)),"")</f>
        <v/>
      </c>
      <c r="L584" s="19" t="str">
        <f>IFERROR(INDEX('Employee Info'!$C$3:$J$200,MATCH(Data7[[#This Row],[Name:]],'Employee Info'!$B$3:$B$200,0),MATCH(Data7[[#Headers],[Phone]],'Employee Info'!$C$2:$J$2,0)),"")</f>
        <v/>
      </c>
      <c r="M584" s="19" t="str">
        <f>IFERROR(INDEX('Employee Info'!$C$3:$J$200,MATCH(Data7[[#This Row],[Name:]],'Employee Info'!$B$3:$B$200,0),MATCH(Data7[[#Headers],[Tech]],'Employee Info'!$C$2:$J$2,0)),"")</f>
        <v/>
      </c>
      <c r="N584" s="19" t="str">
        <f>IFERROR(INDEX('Employee Info'!$C$3:$J$200,MATCH(Data7[[#This Row],[Name:]],'Employee Info'!$B$3:$B$200,0),MATCH(Data7[[#Headers],[Other]],'Employee Info'!$C$2:$J$2,0)),"")</f>
        <v/>
      </c>
      <c r="O584" s="19">
        <f>IFERROR((Data7[[#This Row],[Hours:]]*SUM(Data7[[#This Row],[Rate]:[Other]])),"")</f>
        <v>0</v>
      </c>
      <c r="P584" s="7" t="str">
        <f>IF(Data7[[#This Row],[WO'#:]]="","Riley #","WO#")</f>
        <v>WO#</v>
      </c>
      <c r="Q584" s="7">
        <f>IFERROR(WEEKNUM(Data7[[#This Row],[Date:]]),"")</f>
        <v>16</v>
      </c>
      <c r="R584" s="6">
        <f t="shared" si="27"/>
        <v>45396</v>
      </c>
      <c r="S584" s="6">
        <f>Data7[[#This Row],[Week Start]]+7</f>
        <v>45403</v>
      </c>
      <c r="T584" s="7" t="str">
        <f t="shared" si="28"/>
        <v>4/14/2024 - 4/21/2024</v>
      </c>
      <c r="U584" s="7" t="str">
        <f t="shared" si="29"/>
        <v>Time Card</v>
      </c>
      <c r="V584" s="8" t="str">
        <f>RIGHT(TEXT(Data7[[#This Row],[Date:]],"mmddyyyy"),4)</f>
        <v>2024</v>
      </c>
      <c r="W584" s="8" t="str">
        <f>MID(TEXT(Data7[[#This Row],[Date:]],"mmddyyyy"),3,2)</f>
        <v>19</v>
      </c>
      <c r="X584" s="8" t="str">
        <f>LEFT(TEXT(Data7[[#This Row],[Date:]],"mmddyyyy"),2)</f>
        <v>04</v>
      </c>
      <c r="Y584" s="6">
        <f>DATE(Data7[[#This Row],[Year]],Data7[[#This Row],[Month]],Data7[[#This Row],[Day]])</f>
        <v>45401</v>
      </c>
    </row>
    <row r="585" spans="1:25">
      <c r="A585" s="5">
        <v>45401.443044328706</v>
      </c>
      <c r="B585" s="7" t="s">
        <v>66</v>
      </c>
      <c r="C585" s="6" t="s">
        <v>462</v>
      </c>
      <c r="D585" s="7" t="s">
        <v>122</v>
      </c>
      <c r="E585" s="8">
        <v>1</v>
      </c>
      <c r="F585" s="7">
        <v>6984733</v>
      </c>
      <c r="G585" s="7" t="s">
        <v>68</v>
      </c>
      <c r="H585" s="7" t="s">
        <v>69</v>
      </c>
      <c r="I585" s="7" t="s">
        <v>44</v>
      </c>
      <c r="J585" s="19" t="str">
        <f>IFERROR(INDEX('Employee Info'!$C$3:$E$200,MATCH(Data7[[#This Row],[Name:]],'Employee Info'!$B$3:$B$200,0),MATCH(Data7[[#This Row],[Hours Type:]],'Employee Info'!$C$2:$E$2,0)),"")</f>
        <v/>
      </c>
      <c r="K585" s="19" t="str">
        <f>IFERROR(INDEX('Employee Info'!$C$3:$J$200,MATCH(Data7[[#This Row],[Name:]],'Employee Info'!$B$3:$B$200,0),MATCH(Data7[[#Headers],[Truck]],'Employee Info'!$C$2:$J$2,0)),"")</f>
        <v/>
      </c>
      <c r="L585" s="19" t="str">
        <f>IFERROR(INDEX('Employee Info'!$C$3:$J$200,MATCH(Data7[[#This Row],[Name:]],'Employee Info'!$B$3:$B$200,0),MATCH(Data7[[#Headers],[Phone]],'Employee Info'!$C$2:$J$2,0)),"")</f>
        <v/>
      </c>
      <c r="M585" s="19" t="str">
        <f>IFERROR(INDEX('Employee Info'!$C$3:$J$200,MATCH(Data7[[#This Row],[Name:]],'Employee Info'!$B$3:$B$200,0),MATCH(Data7[[#Headers],[Tech]],'Employee Info'!$C$2:$J$2,0)),"")</f>
        <v/>
      </c>
      <c r="N585" s="19" t="str">
        <f>IFERROR(INDEX('Employee Info'!$C$3:$J$200,MATCH(Data7[[#This Row],[Name:]],'Employee Info'!$B$3:$B$200,0),MATCH(Data7[[#Headers],[Other]],'Employee Info'!$C$2:$J$2,0)),"")</f>
        <v/>
      </c>
      <c r="O585" s="19">
        <f>IFERROR((Data7[[#This Row],[Hours:]]*SUM(Data7[[#This Row],[Rate]:[Other]])),"")</f>
        <v>0</v>
      </c>
      <c r="P585" s="7" t="str">
        <f>IF(Data7[[#This Row],[WO'#:]]="","Riley #","WO#")</f>
        <v>WO#</v>
      </c>
      <c r="Q585" s="7">
        <f>IFERROR(WEEKNUM(Data7[[#This Row],[Date:]]),"")</f>
        <v>16</v>
      </c>
      <c r="R585" s="6">
        <f t="shared" si="27"/>
        <v>45396</v>
      </c>
      <c r="S585" s="6">
        <f>Data7[[#This Row],[Week Start]]+7</f>
        <v>45403</v>
      </c>
      <c r="T585" s="7" t="str">
        <f t="shared" si="28"/>
        <v>4/14/2024 - 4/21/2024</v>
      </c>
      <c r="U585" s="7" t="str">
        <f t="shared" si="29"/>
        <v>Time Card</v>
      </c>
      <c r="V585" s="8" t="str">
        <f>RIGHT(TEXT(Data7[[#This Row],[Date:]],"mmddyyyy"),4)</f>
        <v>2024</v>
      </c>
      <c r="W585" s="8" t="str">
        <f>MID(TEXT(Data7[[#This Row],[Date:]],"mmddyyyy"),3,2)</f>
        <v>19</v>
      </c>
      <c r="X585" s="8" t="str">
        <f>LEFT(TEXT(Data7[[#This Row],[Date:]],"mmddyyyy"),2)</f>
        <v>04</v>
      </c>
      <c r="Y585" s="6">
        <f>DATE(Data7[[#This Row],[Year]],Data7[[#This Row],[Month]],Data7[[#This Row],[Day]])</f>
        <v>45401</v>
      </c>
    </row>
    <row r="586" spans="1:25">
      <c r="A586" s="5">
        <v>45401.503692939812</v>
      </c>
      <c r="B586" s="7" t="s">
        <v>31</v>
      </c>
      <c r="C586" s="6" t="s">
        <v>462</v>
      </c>
      <c r="D586" s="7" t="s">
        <v>463</v>
      </c>
      <c r="E586" s="8">
        <v>1.5</v>
      </c>
      <c r="F586" s="7">
        <v>6984733</v>
      </c>
      <c r="G586" s="7" t="s">
        <v>68</v>
      </c>
      <c r="H586" s="7" t="s">
        <v>69</v>
      </c>
      <c r="I586" s="7" t="s">
        <v>44</v>
      </c>
      <c r="J586" s="19" t="str">
        <f>IFERROR(INDEX('Employee Info'!$C$3:$E$200,MATCH(Data7[[#This Row],[Name:]],'Employee Info'!$B$3:$B$200,0),MATCH(Data7[[#This Row],[Hours Type:]],'Employee Info'!$C$2:$E$2,0)),"")</f>
        <v/>
      </c>
      <c r="K586" s="19" t="str">
        <f>IFERROR(INDEX('Employee Info'!$C$3:$J$200,MATCH(Data7[[#This Row],[Name:]],'Employee Info'!$B$3:$B$200,0),MATCH(Data7[[#Headers],[Truck]],'Employee Info'!$C$2:$J$2,0)),"")</f>
        <v/>
      </c>
      <c r="L586" s="19" t="str">
        <f>IFERROR(INDEX('Employee Info'!$C$3:$J$200,MATCH(Data7[[#This Row],[Name:]],'Employee Info'!$B$3:$B$200,0),MATCH(Data7[[#Headers],[Phone]],'Employee Info'!$C$2:$J$2,0)),"")</f>
        <v/>
      </c>
      <c r="M586" s="19" t="str">
        <f>IFERROR(INDEX('Employee Info'!$C$3:$J$200,MATCH(Data7[[#This Row],[Name:]],'Employee Info'!$B$3:$B$200,0),MATCH(Data7[[#Headers],[Tech]],'Employee Info'!$C$2:$J$2,0)),"")</f>
        <v/>
      </c>
      <c r="N586" s="19" t="str">
        <f>IFERROR(INDEX('Employee Info'!$C$3:$J$200,MATCH(Data7[[#This Row],[Name:]],'Employee Info'!$B$3:$B$200,0),MATCH(Data7[[#Headers],[Other]],'Employee Info'!$C$2:$J$2,0)),"")</f>
        <v/>
      </c>
      <c r="O586" s="19">
        <f>IFERROR((Data7[[#This Row],[Hours:]]*SUM(Data7[[#This Row],[Rate]:[Other]])),"")</f>
        <v>0</v>
      </c>
      <c r="P586" s="7" t="str">
        <f>IF(Data7[[#This Row],[WO'#:]]="","Riley #","WO#")</f>
        <v>WO#</v>
      </c>
      <c r="Q586" s="7">
        <f>IFERROR(WEEKNUM(Data7[[#This Row],[Date:]]),"")</f>
        <v>16</v>
      </c>
      <c r="R586" s="6">
        <f t="shared" si="27"/>
        <v>45396</v>
      </c>
      <c r="S586" s="6">
        <f>Data7[[#This Row],[Week Start]]+7</f>
        <v>45403</v>
      </c>
      <c r="T586" s="7" t="str">
        <f t="shared" si="28"/>
        <v>4/14/2024 - 4/21/2024</v>
      </c>
      <c r="U586" s="7" t="str">
        <f t="shared" si="29"/>
        <v>Time Card</v>
      </c>
      <c r="V586" s="8" t="str">
        <f>RIGHT(TEXT(Data7[[#This Row],[Date:]],"mmddyyyy"),4)</f>
        <v>2024</v>
      </c>
      <c r="W586" s="8" t="str">
        <f>MID(TEXT(Data7[[#This Row],[Date:]],"mmddyyyy"),3,2)</f>
        <v>19</v>
      </c>
      <c r="X586" s="8" t="str">
        <f>LEFT(TEXT(Data7[[#This Row],[Date:]],"mmddyyyy"),2)</f>
        <v>04</v>
      </c>
      <c r="Y586" s="6">
        <f>DATE(Data7[[#This Row],[Year]],Data7[[#This Row],[Month]],Data7[[#This Row],[Day]])</f>
        <v>45401</v>
      </c>
    </row>
    <row r="587" spans="1:25">
      <c r="A587" s="5">
        <v>45401.50029236111</v>
      </c>
      <c r="B587" s="7" t="s">
        <v>35</v>
      </c>
      <c r="C587" s="6" t="s">
        <v>462</v>
      </c>
      <c r="D587" s="7" t="s">
        <v>464</v>
      </c>
      <c r="E587" s="8">
        <v>1</v>
      </c>
      <c r="F587" s="7">
        <v>7075010</v>
      </c>
      <c r="G587" s="7" t="s">
        <v>68</v>
      </c>
      <c r="H587" s="7" t="s">
        <v>69</v>
      </c>
      <c r="I587" s="7" t="s">
        <v>44</v>
      </c>
      <c r="J587" s="19" t="str">
        <f>IFERROR(INDEX('Employee Info'!$C$3:$E$200,MATCH(Data7[[#This Row],[Name:]],'Employee Info'!$B$3:$B$200,0),MATCH(Data7[[#This Row],[Hours Type:]],'Employee Info'!$C$2:$E$2,0)),"")</f>
        <v/>
      </c>
      <c r="K587" s="19" t="str">
        <f>IFERROR(INDEX('Employee Info'!$C$3:$J$200,MATCH(Data7[[#This Row],[Name:]],'Employee Info'!$B$3:$B$200,0),MATCH(Data7[[#Headers],[Truck]],'Employee Info'!$C$2:$J$2,0)),"")</f>
        <v/>
      </c>
      <c r="L587" s="19" t="str">
        <f>IFERROR(INDEX('Employee Info'!$C$3:$J$200,MATCH(Data7[[#This Row],[Name:]],'Employee Info'!$B$3:$B$200,0),MATCH(Data7[[#Headers],[Phone]],'Employee Info'!$C$2:$J$2,0)),"")</f>
        <v/>
      </c>
      <c r="M587" s="19" t="str">
        <f>IFERROR(INDEX('Employee Info'!$C$3:$J$200,MATCH(Data7[[#This Row],[Name:]],'Employee Info'!$B$3:$B$200,0),MATCH(Data7[[#Headers],[Tech]],'Employee Info'!$C$2:$J$2,0)),"")</f>
        <v/>
      </c>
      <c r="N587" s="19" t="str">
        <f>IFERROR(INDEX('Employee Info'!$C$3:$J$200,MATCH(Data7[[#This Row],[Name:]],'Employee Info'!$B$3:$B$200,0),MATCH(Data7[[#Headers],[Other]],'Employee Info'!$C$2:$J$2,0)),"")</f>
        <v/>
      </c>
      <c r="O587" s="19">
        <f>IFERROR((Data7[[#This Row],[Hours:]]*SUM(Data7[[#This Row],[Rate]:[Other]])),"")</f>
        <v>0</v>
      </c>
      <c r="P587" s="7" t="str">
        <f>IF(Data7[[#This Row],[WO'#:]]="","Riley #","WO#")</f>
        <v>WO#</v>
      </c>
      <c r="Q587" s="7">
        <f>IFERROR(WEEKNUM(Data7[[#This Row],[Date:]]),"")</f>
        <v>16</v>
      </c>
      <c r="R587" s="6">
        <f t="shared" si="27"/>
        <v>45396</v>
      </c>
      <c r="S587" s="6">
        <f>Data7[[#This Row],[Week Start]]+7</f>
        <v>45403</v>
      </c>
      <c r="T587" s="7" t="str">
        <f t="shared" si="28"/>
        <v>4/14/2024 - 4/21/2024</v>
      </c>
      <c r="U587" s="7" t="str">
        <f t="shared" si="29"/>
        <v>Time Card</v>
      </c>
      <c r="V587" s="8" t="str">
        <f>RIGHT(TEXT(Data7[[#This Row],[Date:]],"mmddyyyy"),4)</f>
        <v>2024</v>
      </c>
      <c r="W587" s="8" t="str">
        <f>MID(TEXT(Data7[[#This Row],[Date:]],"mmddyyyy"),3,2)</f>
        <v>19</v>
      </c>
      <c r="X587" s="8" t="str">
        <f>LEFT(TEXT(Data7[[#This Row],[Date:]],"mmddyyyy"),2)</f>
        <v>04</v>
      </c>
      <c r="Y587" s="6">
        <f>DATE(Data7[[#This Row],[Year]],Data7[[#This Row],[Month]],Data7[[#This Row],[Day]])</f>
        <v>45401</v>
      </c>
    </row>
    <row r="588" spans="1:25">
      <c r="A588" s="5">
        <v>45401.501660300928</v>
      </c>
      <c r="B588" s="7" t="s">
        <v>31</v>
      </c>
      <c r="C588" s="6" t="s">
        <v>462</v>
      </c>
      <c r="D588" s="7" t="s">
        <v>464</v>
      </c>
      <c r="E588" s="8">
        <v>1</v>
      </c>
      <c r="F588" s="7">
        <v>7075010</v>
      </c>
      <c r="G588" s="7" t="s">
        <v>68</v>
      </c>
      <c r="H588" s="7" t="s">
        <v>69</v>
      </c>
      <c r="I588" s="7" t="s">
        <v>44</v>
      </c>
      <c r="J588" s="19" t="str">
        <f>IFERROR(INDEX('Employee Info'!$C$3:$E$200,MATCH(Data7[[#This Row],[Name:]],'Employee Info'!$B$3:$B$200,0),MATCH(Data7[[#This Row],[Hours Type:]],'Employee Info'!$C$2:$E$2,0)),"")</f>
        <v/>
      </c>
      <c r="K588" s="19" t="str">
        <f>IFERROR(INDEX('Employee Info'!$C$3:$J$200,MATCH(Data7[[#This Row],[Name:]],'Employee Info'!$B$3:$B$200,0),MATCH(Data7[[#Headers],[Truck]],'Employee Info'!$C$2:$J$2,0)),"")</f>
        <v/>
      </c>
      <c r="L588" s="19" t="str">
        <f>IFERROR(INDEX('Employee Info'!$C$3:$J$200,MATCH(Data7[[#This Row],[Name:]],'Employee Info'!$B$3:$B$200,0),MATCH(Data7[[#Headers],[Phone]],'Employee Info'!$C$2:$J$2,0)),"")</f>
        <v/>
      </c>
      <c r="M588" s="19" t="str">
        <f>IFERROR(INDEX('Employee Info'!$C$3:$J$200,MATCH(Data7[[#This Row],[Name:]],'Employee Info'!$B$3:$B$200,0),MATCH(Data7[[#Headers],[Tech]],'Employee Info'!$C$2:$J$2,0)),"")</f>
        <v/>
      </c>
      <c r="N588" s="19" t="str">
        <f>IFERROR(INDEX('Employee Info'!$C$3:$J$200,MATCH(Data7[[#This Row],[Name:]],'Employee Info'!$B$3:$B$200,0),MATCH(Data7[[#Headers],[Other]],'Employee Info'!$C$2:$J$2,0)),"")</f>
        <v/>
      </c>
      <c r="O588" s="19">
        <f>IFERROR((Data7[[#This Row],[Hours:]]*SUM(Data7[[#This Row],[Rate]:[Other]])),"")</f>
        <v>0</v>
      </c>
      <c r="P588" s="7" t="str">
        <f>IF(Data7[[#This Row],[WO'#:]]="","Riley #","WO#")</f>
        <v>WO#</v>
      </c>
      <c r="Q588" s="7">
        <f>IFERROR(WEEKNUM(Data7[[#This Row],[Date:]]),"")</f>
        <v>16</v>
      </c>
      <c r="R588" s="6">
        <f t="shared" si="27"/>
        <v>45396</v>
      </c>
      <c r="S588" s="6">
        <f>Data7[[#This Row],[Week Start]]+7</f>
        <v>45403</v>
      </c>
      <c r="T588" s="7" t="str">
        <f t="shared" si="28"/>
        <v>4/14/2024 - 4/21/2024</v>
      </c>
      <c r="U588" s="7" t="str">
        <f t="shared" si="29"/>
        <v>Time Card</v>
      </c>
      <c r="V588" s="8" t="str">
        <f>RIGHT(TEXT(Data7[[#This Row],[Date:]],"mmddyyyy"),4)</f>
        <v>2024</v>
      </c>
      <c r="W588" s="8" t="str">
        <f>MID(TEXT(Data7[[#This Row],[Date:]],"mmddyyyy"),3,2)</f>
        <v>19</v>
      </c>
      <c r="X588" s="8" t="str">
        <f>LEFT(TEXT(Data7[[#This Row],[Date:]],"mmddyyyy"),2)</f>
        <v>04</v>
      </c>
      <c r="Y588" s="6">
        <f>DATE(Data7[[#This Row],[Year]],Data7[[#This Row],[Month]],Data7[[#This Row],[Day]])</f>
        <v>45401</v>
      </c>
    </row>
    <row r="589" spans="1:25">
      <c r="A589" s="5">
        <v>45401.441371875</v>
      </c>
      <c r="B589" s="7" t="s">
        <v>66</v>
      </c>
      <c r="C589" s="6" t="s">
        <v>462</v>
      </c>
      <c r="D589" s="7" t="s">
        <v>438</v>
      </c>
      <c r="E589" s="8">
        <v>1</v>
      </c>
      <c r="F589" s="7">
        <v>7078215</v>
      </c>
      <c r="G589" s="7" t="s">
        <v>68</v>
      </c>
      <c r="H589" s="7" t="s">
        <v>69</v>
      </c>
      <c r="I589" s="7" t="s">
        <v>44</v>
      </c>
      <c r="J589" s="19" t="str">
        <f>IFERROR(INDEX('Employee Info'!$C$3:$E$200,MATCH(Data7[[#This Row],[Name:]],'Employee Info'!$B$3:$B$200,0),MATCH(Data7[[#This Row],[Hours Type:]],'Employee Info'!$C$2:$E$2,0)),"")</f>
        <v/>
      </c>
      <c r="K589" s="19" t="str">
        <f>IFERROR(INDEX('Employee Info'!$C$3:$J$200,MATCH(Data7[[#This Row],[Name:]],'Employee Info'!$B$3:$B$200,0),MATCH(Data7[[#Headers],[Truck]],'Employee Info'!$C$2:$J$2,0)),"")</f>
        <v/>
      </c>
      <c r="L589" s="19" t="str">
        <f>IFERROR(INDEX('Employee Info'!$C$3:$J$200,MATCH(Data7[[#This Row],[Name:]],'Employee Info'!$B$3:$B$200,0),MATCH(Data7[[#Headers],[Phone]],'Employee Info'!$C$2:$J$2,0)),"")</f>
        <v/>
      </c>
      <c r="M589" s="19" t="str">
        <f>IFERROR(INDEX('Employee Info'!$C$3:$J$200,MATCH(Data7[[#This Row],[Name:]],'Employee Info'!$B$3:$B$200,0),MATCH(Data7[[#Headers],[Tech]],'Employee Info'!$C$2:$J$2,0)),"")</f>
        <v/>
      </c>
      <c r="N589" s="19" t="str">
        <f>IFERROR(INDEX('Employee Info'!$C$3:$J$200,MATCH(Data7[[#This Row],[Name:]],'Employee Info'!$B$3:$B$200,0),MATCH(Data7[[#Headers],[Other]],'Employee Info'!$C$2:$J$2,0)),"")</f>
        <v/>
      </c>
      <c r="O589" s="19">
        <f>IFERROR((Data7[[#This Row],[Hours:]]*SUM(Data7[[#This Row],[Rate]:[Other]])),"")</f>
        <v>0</v>
      </c>
      <c r="P589" s="7" t="str">
        <f>IF(Data7[[#This Row],[WO'#:]]="","Riley #","WO#")</f>
        <v>WO#</v>
      </c>
      <c r="Q589" s="7">
        <f>IFERROR(WEEKNUM(Data7[[#This Row],[Date:]]),"")</f>
        <v>16</v>
      </c>
      <c r="R589" s="6">
        <f t="shared" si="27"/>
        <v>45396</v>
      </c>
      <c r="S589" s="6">
        <f>Data7[[#This Row],[Week Start]]+7</f>
        <v>45403</v>
      </c>
      <c r="T589" s="7" t="str">
        <f t="shared" si="28"/>
        <v>4/14/2024 - 4/21/2024</v>
      </c>
      <c r="U589" s="7" t="str">
        <f t="shared" si="29"/>
        <v>Time Card</v>
      </c>
      <c r="V589" s="8" t="str">
        <f>RIGHT(TEXT(Data7[[#This Row],[Date:]],"mmddyyyy"),4)</f>
        <v>2024</v>
      </c>
      <c r="W589" s="8" t="str">
        <f>MID(TEXT(Data7[[#This Row],[Date:]],"mmddyyyy"),3,2)</f>
        <v>19</v>
      </c>
      <c r="X589" s="8" t="str">
        <f>LEFT(TEXT(Data7[[#This Row],[Date:]],"mmddyyyy"),2)</f>
        <v>04</v>
      </c>
      <c r="Y589" s="6">
        <f>DATE(Data7[[#This Row],[Year]],Data7[[#This Row],[Month]],Data7[[#This Row],[Day]])</f>
        <v>45401</v>
      </c>
    </row>
    <row r="590" spans="1:25">
      <c r="A590" s="5">
        <v>45420.313476967596</v>
      </c>
      <c r="B590" s="7" t="s">
        <v>76</v>
      </c>
      <c r="C590" s="6" t="s">
        <v>462</v>
      </c>
      <c r="D590" s="7" t="s">
        <v>454</v>
      </c>
      <c r="E590" s="8">
        <v>4</v>
      </c>
      <c r="F590" s="7">
        <v>7097418</v>
      </c>
      <c r="G590" s="7" t="s">
        <v>68</v>
      </c>
      <c r="H590" s="7" t="s">
        <v>69</v>
      </c>
      <c r="I590" s="7" t="s">
        <v>44</v>
      </c>
      <c r="J590" s="19" t="str">
        <f>IFERROR(INDEX('Employee Info'!$C$3:$E$200,MATCH(Data7[[#This Row],[Name:]],'Employee Info'!$B$3:$B$200,0),MATCH(Data7[[#This Row],[Hours Type:]],'Employee Info'!$C$2:$E$2,0)),"")</f>
        <v/>
      </c>
      <c r="K590" s="19" t="str">
        <f>IFERROR(INDEX('Employee Info'!$C$3:$J$200,MATCH(Data7[[#This Row],[Name:]],'Employee Info'!$B$3:$B$200,0),MATCH(Data7[[#Headers],[Truck]],'Employee Info'!$C$2:$J$2,0)),"")</f>
        <v/>
      </c>
      <c r="L590" s="19" t="str">
        <f>IFERROR(INDEX('Employee Info'!$C$3:$J$200,MATCH(Data7[[#This Row],[Name:]],'Employee Info'!$B$3:$B$200,0),MATCH(Data7[[#Headers],[Phone]],'Employee Info'!$C$2:$J$2,0)),"")</f>
        <v/>
      </c>
      <c r="M590" s="19" t="str">
        <f>IFERROR(INDEX('Employee Info'!$C$3:$J$200,MATCH(Data7[[#This Row],[Name:]],'Employee Info'!$B$3:$B$200,0),MATCH(Data7[[#Headers],[Tech]],'Employee Info'!$C$2:$J$2,0)),"")</f>
        <v/>
      </c>
      <c r="N590" s="19" t="str">
        <f>IFERROR(INDEX('Employee Info'!$C$3:$J$200,MATCH(Data7[[#This Row],[Name:]],'Employee Info'!$B$3:$B$200,0),MATCH(Data7[[#Headers],[Other]],'Employee Info'!$C$2:$J$2,0)),"")</f>
        <v/>
      </c>
      <c r="O590" s="19">
        <f>IFERROR((Data7[[#This Row],[Hours:]]*SUM(Data7[[#This Row],[Rate]:[Other]])),"")</f>
        <v>0</v>
      </c>
      <c r="P590" s="7" t="str">
        <f>IF(Data7[[#This Row],[WO'#:]]="","Riley #","WO#")</f>
        <v>WO#</v>
      </c>
      <c r="Q590" s="7">
        <f>IFERROR(WEEKNUM(Data7[[#This Row],[Date:]]),"")</f>
        <v>16</v>
      </c>
      <c r="R590" s="6">
        <f t="shared" si="27"/>
        <v>45396</v>
      </c>
      <c r="S590" s="6">
        <f>Data7[[#This Row],[Week Start]]+7</f>
        <v>45403</v>
      </c>
      <c r="T590" s="7" t="str">
        <f t="shared" si="28"/>
        <v>4/14/2024 - 4/21/2024</v>
      </c>
      <c r="U590" s="7" t="str">
        <f t="shared" si="29"/>
        <v>Time Card</v>
      </c>
      <c r="V590" s="8" t="str">
        <f>RIGHT(TEXT(Data7[[#This Row],[Date:]],"mmddyyyy"),4)</f>
        <v>2024</v>
      </c>
      <c r="W590" s="8" t="str">
        <f>MID(TEXT(Data7[[#This Row],[Date:]],"mmddyyyy"),3,2)</f>
        <v>19</v>
      </c>
      <c r="X590" s="8" t="str">
        <f>LEFT(TEXT(Data7[[#This Row],[Date:]],"mmddyyyy"),2)</f>
        <v>04</v>
      </c>
      <c r="Y590" s="6">
        <f>DATE(Data7[[#This Row],[Year]],Data7[[#This Row],[Month]],Data7[[#This Row],[Day]])</f>
        <v>45401</v>
      </c>
    </row>
    <row r="591" spans="1:25">
      <c r="A591" s="5">
        <v>45401.503002314814</v>
      </c>
      <c r="B591" s="7" t="s">
        <v>31</v>
      </c>
      <c r="C591" s="6" t="s">
        <v>462</v>
      </c>
      <c r="D591" s="7" t="s">
        <v>467</v>
      </c>
      <c r="E591" s="8">
        <v>5</v>
      </c>
      <c r="F591" s="7" t="s">
        <v>68</v>
      </c>
      <c r="G591" s="7" t="s">
        <v>68</v>
      </c>
      <c r="H591" s="7" t="s">
        <v>468</v>
      </c>
      <c r="I591" s="7" t="s">
        <v>44</v>
      </c>
      <c r="J591" s="19" t="str">
        <f>IFERROR(INDEX('Employee Info'!$C$3:$E$200,MATCH(Data7[[#This Row],[Name:]],'Employee Info'!$B$3:$B$200,0),MATCH(Data7[[#This Row],[Hours Type:]],'Employee Info'!$C$2:$E$2,0)),"")</f>
        <v/>
      </c>
      <c r="K591" s="19" t="str">
        <f>IFERROR(INDEX('Employee Info'!$C$3:$J$200,MATCH(Data7[[#This Row],[Name:]],'Employee Info'!$B$3:$B$200,0),MATCH(Data7[[#Headers],[Truck]],'Employee Info'!$C$2:$J$2,0)),"")</f>
        <v/>
      </c>
      <c r="L591" s="19" t="str">
        <f>IFERROR(INDEX('Employee Info'!$C$3:$J$200,MATCH(Data7[[#This Row],[Name:]],'Employee Info'!$B$3:$B$200,0),MATCH(Data7[[#Headers],[Phone]],'Employee Info'!$C$2:$J$2,0)),"")</f>
        <v/>
      </c>
      <c r="M591" s="19" t="str">
        <f>IFERROR(INDEX('Employee Info'!$C$3:$J$200,MATCH(Data7[[#This Row],[Name:]],'Employee Info'!$B$3:$B$200,0),MATCH(Data7[[#Headers],[Tech]],'Employee Info'!$C$2:$J$2,0)),"")</f>
        <v/>
      </c>
      <c r="N591" s="19" t="str">
        <f>IFERROR(INDEX('Employee Info'!$C$3:$J$200,MATCH(Data7[[#This Row],[Name:]],'Employee Info'!$B$3:$B$200,0),MATCH(Data7[[#Headers],[Other]],'Employee Info'!$C$2:$J$2,0)),"")</f>
        <v/>
      </c>
      <c r="O591" s="19">
        <f>IFERROR((Data7[[#This Row],[Hours:]]*SUM(Data7[[#This Row],[Rate]:[Other]])),"")</f>
        <v>0</v>
      </c>
      <c r="P591" s="7" t="str">
        <f>IF(Data7[[#This Row],[WO'#:]]="","Riley #","WO#")</f>
        <v>Riley #</v>
      </c>
      <c r="Q591" s="7">
        <f>IFERROR(WEEKNUM(Data7[[#This Row],[Date:]]),"")</f>
        <v>16</v>
      </c>
      <c r="R591" s="6">
        <f t="shared" si="27"/>
        <v>45396</v>
      </c>
      <c r="S591" s="6">
        <f>Data7[[#This Row],[Week Start]]+7</f>
        <v>45403</v>
      </c>
      <c r="T591" s="7" t="str">
        <f t="shared" si="28"/>
        <v>4/14/2024 - 4/21/2024</v>
      </c>
      <c r="U591" s="7" t="str">
        <f t="shared" si="29"/>
        <v>Time Card</v>
      </c>
      <c r="V591" s="8" t="str">
        <f>RIGHT(TEXT(Data7[[#This Row],[Date:]],"mmddyyyy"),4)</f>
        <v>2024</v>
      </c>
      <c r="W591" s="8" t="str">
        <f>MID(TEXT(Data7[[#This Row],[Date:]],"mmddyyyy"),3,2)</f>
        <v>19</v>
      </c>
      <c r="X591" s="8" t="str">
        <f>LEFT(TEXT(Data7[[#This Row],[Date:]],"mmddyyyy"),2)</f>
        <v>04</v>
      </c>
      <c r="Y591" s="6">
        <f>DATE(Data7[[#This Row],[Year]],Data7[[#This Row],[Month]],Data7[[#This Row],[Day]])</f>
        <v>45401</v>
      </c>
    </row>
    <row r="592" spans="1:25">
      <c r="A592" s="5">
        <v>45401.47412013889</v>
      </c>
      <c r="B592" s="7" t="s">
        <v>66</v>
      </c>
      <c r="C592" s="6" t="s">
        <v>462</v>
      </c>
      <c r="D592" s="7" t="s">
        <v>465</v>
      </c>
      <c r="E592" s="8">
        <v>2</v>
      </c>
      <c r="F592" s="7" t="s">
        <v>68</v>
      </c>
      <c r="G592" s="7" t="s">
        <v>68</v>
      </c>
      <c r="H592" s="7" t="s">
        <v>460</v>
      </c>
      <c r="I592" s="7" t="s">
        <v>44</v>
      </c>
      <c r="J592" s="19" t="str">
        <f>IFERROR(INDEX('Employee Info'!$C$3:$E$200,MATCH(Data7[[#This Row],[Name:]],'Employee Info'!$B$3:$B$200,0),MATCH(Data7[[#This Row],[Hours Type:]],'Employee Info'!$C$2:$E$2,0)),"")</f>
        <v/>
      </c>
      <c r="K592" s="19" t="str">
        <f>IFERROR(INDEX('Employee Info'!$C$3:$J$200,MATCH(Data7[[#This Row],[Name:]],'Employee Info'!$B$3:$B$200,0),MATCH(Data7[[#Headers],[Truck]],'Employee Info'!$C$2:$J$2,0)),"")</f>
        <v/>
      </c>
      <c r="L592" s="19" t="str">
        <f>IFERROR(INDEX('Employee Info'!$C$3:$J$200,MATCH(Data7[[#This Row],[Name:]],'Employee Info'!$B$3:$B$200,0),MATCH(Data7[[#Headers],[Phone]],'Employee Info'!$C$2:$J$2,0)),"")</f>
        <v/>
      </c>
      <c r="M592" s="19" t="str">
        <f>IFERROR(INDEX('Employee Info'!$C$3:$J$200,MATCH(Data7[[#This Row],[Name:]],'Employee Info'!$B$3:$B$200,0),MATCH(Data7[[#Headers],[Tech]],'Employee Info'!$C$2:$J$2,0)),"")</f>
        <v/>
      </c>
      <c r="N592" s="19" t="str">
        <f>IFERROR(INDEX('Employee Info'!$C$3:$J$200,MATCH(Data7[[#This Row],[Name:]],'Employee Info'!$B$3:$B$200,0),MATCH(Data7[[#Headers],[Other]],'Employee Info'!$C$2:$J$2,0)),"")</f>
        <v/>
      </c>
      <c r="O592" s="19">
        <f>IFERROR((Data7[[#This Row],[Hours:]]*SUM(Data7[[#This Row],[Rate]:[Other]])),"")</f>
        <v>0</v>
      </c>
      <c r="P592" s="7" t="str">
        <f>IF(Data7[[#This Row],[WO'#:]]="","Riley #","WO#")</f>
        <v>Riley #</v>
      </c>
      <c r="Q592" s="7">
        <f>IFERROR(WEEKNUM(Data7[[#This Row],[Date:]]),"")</f>
        <v>16</v>
      </c>
      <c r="R592" s="6">
        <f t="shared" si="27"/>
        <v>45396</v>
      </c>
      <c r="S592" s="6">
        <f>Data7[[#This Row],[Week Start]]+7</f>
        <v>45403</v>
      </c>
      <c r="T592" s="7" t="str">
        <f t="shared" si="28"/>
        <v>4/14/2024 - 4/21/2024</v>
      </c>
      <c r="U592" s="7" t="str">
        <f t="shared" si="29"/>
        <v>Time Card</v>
      </c>
      <c r="V592" s="8" t="str">
        <f>RIGHT(TEXT(Data7[[#This Row],[Date:]],"mmddyyyy"),4)</f>
        <v>2024</v>
      </c>
      <c r="W592" s="8" t="str">
        <f>MID(TEXT(Data7[[#This Row],[Date:]],"mmddyyyy"),3,2)</f>
        <v>19</v>
      </c>
      <c r="X592" s="8" t="str">
        <f>LEFT(TEXT(Data7[[#This Row],[Date:]],"mmddyyyy"),2)</f>
        <v>04</v>
      </c>
      <c r="Y592" s="6">
        <f>DATE(Data7[[#This Row],[Year]],Data7[[#This Row],[Month]],Data7[[#This Row],[Day]])</f>
        <v>45401</v>
      </c>
    </row>
    <row r="593" spans="1:25">
      <c r="A593" s="5">
        <v>45401.499329861108</v>
      </c>
      <c r="B593" s="7" t="s">
        <v>35</v>
      </c>
      <c r="C593" s="6" t="s">
        <v>462</v>
      </c>
      <c r="D593" s="7" t="s">
        <v>466</v>
      </c>
      <c r="E593" s="8">
        <v>7</v>
      </c>
      <c r="F593" s="7" t="s">
        <v>68</v>
      </c>
      <c r="G593" s="7" t="s">
        <v>68</v>
      </c>
      <c r="H593" s="7" t="s">
        <v>460</v>
      </c>
      <c r="I593" s="7" t="s">
        <v>44</v>
      </c>
      <c r="J593" s="19" t="str">
        <f>IFERROR(INDEX('Employee Info'!$C$3:$E$200,MATCH(Data7[[#This Row],[Name:]],'Employee Info'!$B$3:$B$200,0),MATCH(Data7[[#This Row],[Hours Type:]],'Employee Info'!$C$2:$E$2,0)),"")</f>
        <v/>
      </c>
      <c r="K593" s="19" t="str">
        <f>IFERROR(INDEX('Employee Info'!$C$3:$J$200,MATCH(Data7[[#This Row],[Name:]],'Employee Info'!$B$3:$B$200,0),MATCH(Data7[[#Headers],[Truck]],'Employee Info'!$C$2:$J$2,0)),"")</f>
        <v/>
      </c>
      <c r="L593" s="19" t="str">
        <f>IFERROR(INDEX('Employee Info'!$C$3:$J$200,MATCH(Data7[[#This Row],[Name:]],'Employee Info'!$B$3:$B$200,0),MATCH(Data7[[#Headers],[Phone]],'Employee Info'!$C$2:$J$2,0)),"")</f>
        <v/>
      </c>
      <c r="M593" s="19" t="str">
        <f>IFERROR(INDEX('Employee Info'!$C$3:$J$200,MATCH(Data7[[#This Row],[Name:]],'Employee Info'!$B$3:$B$200,0),MATCH(Data7[[#Headers],[Tech]],'Employee Info'!$C$2:$J$2,0)),"")</f>
        <v/>
      </c>
      <c r="N593" s="19" t="str">
        <f>IFERROR(INDEX('Employee Info'!$C$3:$J$200,MATCH(Data7[[#This Row],[Name:]],'Employee Info'!$B$3:$B$200,0),MATCH(Data7[[#Headers],[Other]],'Employee Info'!$C$2:$J$2,0)),"")</f>
        <v/>
      </c>
      <c r="O593" s="19">
        <f>IFERROR((Data7[[#This Row],[Hours:]]*SUM(Data7[[#This Row],[Rate]:[Other]])),"")</f>
        <v>0</v>
      </c>
      <c r="P593" s="7" t="str">
        <f>IF(Data7[[#This Row],[WO'#:]]="","Riley #","WO#")</f>
        <v>Riley #</v>
      </c>
      <c r="Q593" s="7">
        <f>IFERROR(WEEKNUM(Data7[[#This Row],[Date:]]),"")</f>
        <v>16</v>
      </c>
      <c r="R593" s="6">
        <f t="shared" si="27"/>
        <v>45396</v>
      </c>
      <c r="S593" s="6">
        <f>Data7[[#This Row],[Week Start]]+7</f>
        <v>45403</v>
      </c>
      <c r="T593" s="7" t="str">
        <f t="shared" si="28"/>
        <v>4/14/2024 - 4/21/2024</v>
      </c>
      <c r="U593" s="7" t="str">
        <f t="shared" si="29"/>
        <v>Time Card</v>
      </c>
      <c r="V593" s="8" t="str">
        <f>RIGHT(TEXT(Data7[[#This Row],[Date:]],"mmddyyyy"),4)</f>
        <v>2024</v>
      </c>
      <c r="W593" s="8" t="str">
        <f>MID(TEXT(Data7[[#This Row],[Date:]],"mmddyyyy"),3,2)</f>
        <v>19</v>
      </c>
      <c r="X593" s="8" t="str">
        <f>LEFT(TEXT(Data7[[#This Row],[Date:]],"mmddyyyy"),2)</f>
        <v>04</v>
      </c>
      <c r="Y593" s="6">
        <f>DATE(Data7[[#This Row],[Year]],Data7[[#This Row],[Month]],Data7[[#This Row],[Day]])</f>
        <v>45401</v>
      </c>
    </row>
    <row r="594" spans="1:25">
      <c r="A594" s="5">
        <v>45405.534175925925</v>
      </c>
      <c r="B594" s="7" t="s">
        <v>35</v>
      </c>
      <c r="C594" s="6" t="s">
        <v>477</v>
      </c>
      <c r="D594" s="7" t="s">
        <v>478</v>
      </c>
      <c r="E594" s="8">
        <v>1.5</v>
      </c>
      <c r="F594" s="7">
        <v>6984733</v>
      </c>
      <c r="G594" s="7" t="s">
        <v>68</v>
      </c>
      <c r="H594" s="7" t="s">
        <v>69</v>
      </c>
      <c r="I594" s="7" t="s">
        <v>44</v>
      </c>
      <c r="J594" s="19" t="str">
        <f>IFERROR(INDEX('Employee Info'!$C$3:$E$200,MATCH(Data7[[#This Row],[Name:]],'Employee Info'!$B$3:$B$200,0),MATCH(Data7[[#This Row],[Hours Type:]],'Employee Info'!$C$2:$E$2,0)),"")</f>
        <v/>
      </c>
      <c r="K594" s="19" t="str">
        <f>IFERROR(INDEX('Employee Info'!$C$3:$J$200,MATCH(Data7[[#This Row],[Name:]],'Employee Info'!$B$3:$B$200,0),MATCH(Data7[[#Headers],[Truck]],'Employee Info'!$C$2:$J$2,0)),"")</f>
        <v/>
      </c>
      <c r="L594" s="19" t="str">
        <f>IFERROR(INDEX('Employee Info'!$C$3:$J$200,MATCH(Data7[[#This Row],[Name:]],'Employee Info'!$B$3:$B$200,0),MATCH(Data7[[#Headers],[Phone]],'Employee Info'!$C$2:$J$2,0)),"")</f>
        <v/>
      </c>
      <c r="M594" s="19" t="str">
        <f>IFERROR(INDEX('Employee Info'!$C$3:$J$200,MATCH(Data7[[#This Row],[Name:]],'Employee Info'!$B$3:$B$200,0),MATCH(Data7[[#Headers],[Tech]],'Employee Info'!$C$2:$J$2,0)),"")</f>
        <v/>
      </c>
      <c r="N594" s="19" t="str">
        <f>IFERROR(INDEX('Employee Info'!$C$3:$J$200,MATCH(Data7[[#This Row],[Name:]],'Employee Info'!$B$3:$B$200,0),MATCH(Data7[[#Headers],[Other]],'Employee Info'!$C$2:$J$2,0)),"")</f>
        <v/>
      </c>
      <c r="O594" s="19">
        <f>IFERROR((Data7[[#This Row],[Hours:]]*SUM(Data7[[#This Row],[Rate]:[Other]])),"")</f>
        <v>0</v>
      </c>
      <c r="P594" s="7" t="str">
        <f>IF(Data7[[#This Row],[WO'#:]]="","Riley #","WO#")</f>
        <v>WO#</v>
      </c>
      <c r="Q594" s="7">
        <f>IFERROR(WEEKNUM(Data7[[#This Row],[Date:]]),"")</f>
        <v>17</v>
      </c>
      <c r="R594" s="6">
        <f t="shared" si="27"/>
        <v>45403</v>
      </c>
      <c r="S594" s="6">
        <f>Data7[[#This Row],[Week Start]]+7</f>
        <v>45410</v>
      </c>
      <c r="T594" s="7" t="str">
        <f t="shared" si="28"/>
        <v>4/21/2024 - 4/28/2024</v>
      </c>
      <c r="U594" s="7" t="str">
        <f t="shared" si="29"/>
        <v>Time Card</v>
      </c>
      <c r="V594" s="8" t="str">
        <f>RIGHT(TEXT(Data7[[#This Row],[Date:]],"mmddyyyy"),4)</f>
        <v>2024</v>
      </c>
      <c r="W594" s="8" t="str">
        <f>MID(TEXT(Data7[[#This Row],[Date:]],"mmddyyyy"),3,2)</f>
        <v>22</v>
      </c>
      <c r="X594" s="8" t="str">
        <f>LEFT(TEXT(Data7[[#This Row],[Date:]],"mmddyyyy"),2)</f>
        <v>04</v>
      </c>
      <c r="Y594" s="6">
        <f>DATE(Data7[[#This Row],[Year]],Data7[[#This Row],[Month]],Data7[[#This Row],[Day]])</f>
        <v>45404</v>
      </c>
    </row>
    <row r="595" spans="1:25">
      <c r="A595" s="5">
        <v>45408.494091782406</v>
      </c>
      <c r="B595" s="7" t="s">
        <v>66</v>
      </c>
      <c r="C595" s="6" t="s">
        <v>477</v>
      </c>
      <c r="D595" s="7" t="s">
        <v>317</v>
      </c>
      <c r="E595" s="8">
        <v>2</v>
      </c>
      <c r="F595" s="7">
        <v>6984733</v>
      </c>
      <c r="G595" s="7" t="s">
        <v>68</v>
      </c>
      <c r="H595" s="7" t="s">
        <v>69</v>
      </c>
      <c r="I595" s="7" t="s">
        <v>44</v>
      </c>
      <c r="J595" s="19" t="str">
        <f>IFERROR(INDEX('Employee Info'!$C$3:$E$200,MATCH(Data7[[#This Row],[Name:]],'Employee Info'!$B$3:$B$200,0),MATCH(Data7[[#This Row],[Hours Type:]],'Employee Info'!$C$2:$E$2,0)),"")</f>
        <v/>
      </c>
      <c r="K595" s="19" t="str">
        <f>IFERROR(INDEX('Employee Info'!$C$3:$J$200,MATCH(Data7[[#This Row],[Name:]],'Employee Info'!$B$3:$B$200,0),MATCH(Data7[[#Headers],[Truck]],'Employee Info'!$C$2:$J$2,0)),"")</f>
        <v/>
      </c>
      <c r="L595" s="19" t="str">
        <f>IFERROR(INDEX('Employee Info'!$C$3:$J$200,MATCH(Data7[[#This Row],[Name:]],'Employee Info'!$B$3:$B$200,0),MATCH(Data7[[#Headers],[Phone]],'Employee Info'!$C$2:$J$2,0)),"")</f>
        <v/>
      </c>
      <c r="M595" s="19" t="str">
        <f>IFERROR(INDEX('Employee Info'!$C$3:$J$200,MATCH(Data7[[#This Row],[Name:]],'Employee Info'!$B$3:$B$200,0),MATCH(Data7[[#Headers],[Tech]],'Employee Info'!$C$2:$J$2,0)),"")</f>
        <v/>
      </c>
      <c r="N595" s="19" t="str">
        <f>IFERROR(INDEX('Employee Info'!$C$3:$J$200,MATCH(Data7[[#This Row],[Name:]],'Employee Info'!$B$3:$B$200,0),MATCH(Data7[[#Headers],[Other]],'Employee Info'!$C$2:$J$2,0)),"")</f>
        <v/>
      </c>
      <c r="O595" s="19">
        <f>IFERROR((Data7[[#This Row],[Hours:]]*SUM(Data7[[#This Row],[Rate]:[Other]])),"")</f>
        <v>0</v>
      </c>
      <c r="P595" s="7" t="str">
        <f>IF(Data7[[#This Row],[WO'#:]]="","Riley #","WO#")</f>
        <v>WO#</v>
      </c>
      <c r="Q595" s="7">
        <f>IFERROR(WEEKNUM(Data7[[#This Row],[Date:]]),"")</f>
        <v>17</v>
      </c>
      <c r="R595" s="6">
        <f t="shared" si="27"/>
        <v>45403</v>
      </c>
      <c r="S595" s="6">
        <f>Data7[[#This Row],[Week Start]]+7</f>
        <v>45410</v>
      </c>
      <c r="T595" s="7" t="str">
        <f t="shared" si="28"/>
        <v>4/21/2024 - 4/28/2024</v>
      </c>
      <c r="U595" s="7" t="str">
        <f t="shared" si="29"/>
        <v>Time Card</v>
      </c>
      <c r="V595" s="8" t="str">
        <f>RIGHT(TEXT(Data7[[#This Row],[Date:]],"mmddyyyy"),4)</f>
        <v>2024</v>
      </c>
      <c r="W595" s="8" t="str">
        <f>MID(TEXT(Data7[[#This Row],[Date:]],"mmddyyyy"),3,2)</f>
        <v>22</v>
      </c>
      <c r="X595" s="8" t="str">
        <f>LEFT(TEXT(Data7[[#This Row],[Date:]],"mmddyyyy"),2)</f>
        <v>04</v>
      </c>
      <c r="Y595" s="6">
        <f>DATE(Data7[[#This Row],[Year]],Data7[[#This Row],[Month]],Data7[[#This Row],[Day]])</f>
        <v>45404</v>
      </c>
    </row>
    <row r="596" spans="1:25">
      <c r="A596" s="5">
        <v>45408.55618078704</v>
      </c>
      <c r="B596" s="7" t="s">
        <v>66</v>
      </c>
      <c r="C596" s="6" t="s">
        <v>477</v>
      </c>
      <c r="D596" s="7" t="s">
        <v>479</v>
      </c>
      <c r="E596" s="8">
        <v>3</v>
      </c>
      <c r="F596" s="7">
        <v>6984733</v>
      </c>
      <c r="G596" s="7" t="s">
        <v>68</v>
      </c>
      <c r="H596" s="7" t="s">
        <v>69</v>
      </c>
      <c r="I596" s="7" t="s">
        <v>44</v>
      </c>
      <c r="J596" s="19" t="str">
        <f>IFERROR(INDEX('Employee Info'!$C$3:$E$200,MATCH(Data7[[#This Row],[Name:]],'Employee Info'!$B$3:$B$200,0),MATCH(Data7[[#This Row],[Hours Type:]],'Employee Info'!$C$2:$E$2,0)),"")</f>
        <v/>
      </c>
      <c r="K596" s="19" t="str">
        <f>IFERROR(INDEX('Employee Info'!$C$3:$J$200,MATCH(Data7[[#This Row],[Name:]],'Employee Info'!$B$3:$B$200,0),MATCH(Data7[[#Headers],[Truck]],'Employee Info'!$C$2:$J$2,0)),"")</f>
        <v/>
      </c>
      <c r="L596" s="19" t="str">
        <f>IFERROR(INDEX('Employee Info'!$C$3:$J$200,MATCH(Data7[[#This Row],[Name:]],'Employee Info'!$B$3:$B$200,0),MATCH(Data7[[#Headers],[Phone]],'Employee Info'!$C$2:$J$2,0)),"")</f>
        <v/>
      </c>
      <c r="M596" s="19" t="str">
        <f>IFERROR(INDEX('Employee Info'!$C$3:$J$200,MATCH(Data7[[#This Row],[Name:]],'Employee Info'!$B$3:$B$200,0),MATCH(Data7[[#Headers],[Tech]],'Employee Info'!$C$2:$J$2,0)),"")</f>
        <v/>
      </c>
      <c r="N596" s="19" t="str">
        <f>IFERROR(INDEX('Employee Info'!$C$3:$J$200,MATCH(Data7[[#This Row],[Name:]],'Employee Info'!$B$3:$B$200,0),MATCH(Data7[[#Headers],[Other]],'Employee Info'!$C$2:$J$2,0)),"")</f>
        <v/>
      </c>
      <c r="O596" s="19">
        <f>IFERROR((Data7[[#This Row],[Hours:]]*SUM(Data7[[#This Row],[Rate]:[Other]])),"")</f>
        <v>0</v>
      </c>
      <c r="P596" s="7" t="str">
        <f>IF(Data7[[#This Row],[WO'#:]]="","Riley #","WO#")</f>
        <v>WO#</v>
      </c>
      <c r="Q596" s="7">
        <f>IFERROR(WEEKNUM(Data7[[#This Row],[Date:]]),"")</f>
        <v>17</v>
      </c>
      <c r="R596" s="6">
        <f t="shared" si="27"/>
        <v>45403</v>
      </c>
      <c r="S596" s="6">
        <f>Data7[[#This Row],[Week Start]]+7</f>
        <v>45410</v>
      </c>
      <c r="T596" s="7" t="str">
        <f t="shared" si="28"/>
        <v>4/21/2024 - 4/28/2024</v>
      </c>
      <c r="U596" s="7" t="str">
        <f t="shared" si="29"/>
        <v>Time Card</v>
      </c>
      <c r="V596" s="8" t="str">
        <f>RIGHT(TEXT(Data7[[#This Row],[Date:]],"mmddyyyy"),4)</f>
        <v>2024</v>
      </c>
      <c r="W596" s="8" t="str">
        <f>MID(TEXT(Data7[[#This Row],[Date:]],"mmddyyyy"),3,2)</f>
        <v>22</v>
      </c>
      <c r="X596" s="8" t="str">
        <f>LEFT(TEXT(Data7[[#This Row],[Date:]],"mmddyyyy"),2)</f>
        <v>04</v>
      </c>
      <c r="Y596" s="6">
        <f>DATE(Data7[[#This Row],[Year]],Data7[[#This Row],[Month]],Data7[[#This Row],[Day]])</f>
        <v>45404</v>
      </c>
    </row>
    <row r="597" spans="1:25">
      <c r="A597" s="5">
        <v>45408.478470486109</v>
      </c>
      <c r="B597" s="7" t="s">
        <v>66</v>
      </c>
      <c r="C597" s="6" t="s">
        <v>477</v>
      </c>
      <c r="D597" s="7" t="s">
        <v>480</v>
      </c>
      <c r="E597" s="8">
        <v>1</v>
      </c>
      <c r="F597" s="7">
        <v>7078215</v>
      </c>
      <c r="G597" s="7" t="s">
        <v>68</v>
      </c>
      <c r="H597" s="7" t="s">
        <v>69</v>
      </c>
      <c r="I597" s="7" t="s">
        <v>44</v>
      </c>
      <c r="J597" s="19" t="str">
        <f>IFERROR(INDEX('Employee Info'!$C$3:$E$200,MATCH(Data7[[#This Row],[Name:]],'Employee Info'!$B$3:$B$200,0),MATCH(Data7[[#This Row],[Hours Type:]],'Employee Info'!$C$2:$E$2,0)),"")</f>
        <v/>
      </c>
      <c r="K597" s="19" t="str">
        <f>IFERROR(INDEX('Employee Info'!$C$3:$J$200,MATCH(Data7[[#This Row],[Name:]],'Employee Info'!$B$3:$B$200,0),MATCH(Data7[[#Headers],[Truck]],'Employee Info'!$C$2:$J$2,0)),"")</f>
        <v/>
      </c>
      <c r="L597" s="19" t="str">
        <f>IFERROR(INDEX('Employee Info'!$C$3:$J$200,MATCH(Data7[[#This Row],[Name:]],'Employee Info'!$B$3:$B$200,0),MATCH(Data7[[#Headers],[Phone]],'Employee Info'!$C$2:$J$2,0)),"")</f>
        <v/>
      </c>
      <c r="M597" s="19" t="str">
        <f>IFERROR(INDEX('Employee Info'!$C$3:$J$200,MATCH(Data7[[#This Row],[Name:]],'Employee Info'!$B$3:$B$200,0),MATCH(Data7[[#Headers],[Tech]],'Employee Info'!$C$2:$J$2,0)),"")</f>
        <v/>
      </c>
      <c r="N597" s="19" t="str">
        <f>IFERROR(INDEX('Employee Info'!$C$3:$J$200,MATCH(Data7[[#This Row],[Name:]],'Employee Info'!$B$3:$B$200,0),MATCH(Data7[[#Headers],[Other]],'Employee Info'!$C$2:$J$2,0)),"")</f>
        <v/>
      </c>
      <c r="O597" s="19">
        <f>IFERROR((Data7[[#This Row],[Hours:]]*SUM(Data7[[#This Row],[Rate]:[Other]])),"")</f>
        <v>0</v>
      </c>
      <c r="P597" s="7" t="str">
        <f>IF(Data7[[#This Row],[WO'#:]]="","Riley #","WO#")</f>
        <v>WO#</v>
      </c>
      <c r="Q597" s="7">
        <f>IFERROR(WEEKNUM(Data7[[#This Row],[Date:]]),"")</f>
        <v>17</v>
      </c>
      <c r="R597" s="6">
        <f t="shared" si="27"/>
        <v>45403</v>
      </c>
      <c r="S597" s="6">
        <f>Data7[[#This Row],[Week Start]]+7</f>
        <v>45410</v>
      </c>
      <c r="T597" s="7" t="str">
        <f t="shared" si="28"/>
        <v>4/21/2024 - 4/28/2024</v>
      </c>
      <c r="U597" s="7" t="str">
        <f t="shared" si="29"/>
        <v>Time Card</v>
      </c>
      <c r="V597" s="8" t="str">
        <f>RIGHT(TEXT(Data7[[#This Row],[Date:]],"mmddyyyy"),4)</f>
        <v>2024</v>
      </c>
      <c r="W597" s="8" t="str">
        <f>MID(TEXT(Data7[[#This Row],[Date:]],"mmddyyyy"),3,2)</f>
        <v>22</v>
      </c>
      <c r="X597" s="8" t="str">
        <f>LEFT(TEXT(Data7[[#This Row],[Date:]],"mmddyyyy"),2)</f>
        <v>04</v>
      </c>
      <c r="Y597" s="6">
        <f>DATE(Data7[[#This Row],[Year]],Data7[[#This Row],[Month]],Data7[[#This Row],[Day]])</f>
        <v>45404</v>
      </c>
    </row>
    <row r="598" spans="1:25">
      <c r="A598" s="5">
        <v>45405.581271296294</v>
      </c>
      <c r="B598" s="7" t="s">
        <v>31</v>
      </c>
      <c r="C598" s="6" t="s">
        <v>477</v>
      </c>
      <c r="D598" s="7" t="s">
        <v>481</v>
      </c>
      <c r="E598" s="8">
        <v>1</v>
      </c>
      <c r="F598" s="7">
        <v>7088147</v>
      </c>
      <c r="G598" s="7" t="s">
        <v>68</v>
      </c>
      <c r="H598" s="7" t="s">
        <v>69</v>
      </c>
      <c r="I598" s="7" t="s">
        <v>44</v>
      </c>
      <c r="J598" s="19" t="str">
        <f>IFERROR(INDEX('Employee Info'!$C$3:$E$200,MATCH(Data7[[#This Row],[Name:]],'Employee Info'!$B$3:$B$200,0),MATCH(Data7[[#This Row],[Hours Type:]],'Employee Info'!$C$2:$E$2,0)),"")</f>
        <v/>
      </c>
      <c r="K598" s="19" t="str">
        <f>IFERROR(INDEX('Employee Info'!$C$3:$J$200,MATCH(Data7[[#This Row],[Name:]],'Employee Info'!$B$3:$B$200,0),MATCH(Data7[[#Headers],[Truck]],'Employee Info'!$C$2:$J$2,0)),"")</f>
        <v/>
      </c>
      <c r="L598" s="19" t="str">
        <f>IFERROR(INDEX('Employee Info'!$C$3:$J$200,MATCH(Data7[[#This Row],[Name:]],'Employee Info'!$B$3:$B$200,0),MATCH(Data7[[#Headers],[Phone]],'Employee Info'!$C$2:$J$2,0)),"")</f>
        <v/>
      </c>
      <c r="M598" s="19" t="str">
        <f>IFERROR(INDEX('Employee Info'!$C$3:$J$200,MATCH(Data7[[#This Row],[Name:]],'Employee Info'!$B$3:$B$200,0),MATCH(Data7[[#Headers],[Tech]],'Employee Info'!$C$2:$J$2,0)),"")</f>
        <v/>
      </c>
      <c r="N598" s="19" t="str">
        <f>IFERROR(INDEX('Employee Info'!$C$3:$J$200,MATCH(Data7[[#This Row],[Name:]],'Employee Info'!$B$3:$B$200,0),MATCH(Data7[[#Headers],[Other]],'Employee Info'!$C$2:$J$2,0)),"")</f>
        <v/>
      </c>
      <c r="O598" s="19">
        <f>IFERROR((Data7[[#This Row],[Hours:]]*SUM(Data7[[#This Row],[Rate]:[Other]])),"")</f>
        <v>0</v>
      </c>
      <c r="P598" s="7" t="str">
        <f>IF(Data7[[#This Row],[WO'#:]]="","Riley #","WO#")</f>
        <v>WO#</v>
      </c>
      <c r="Q598" s="7">
        <f>IFERROR(WEEKNUM(Data7[[#This Row],[Date:]]),"")</f>
        <v>17</v>
      </c>
      <c r="R598" s="6">
        <f t="shared" si="27"/>
        <v>45403</v>
      </c>
      <c r="S598" s="6">
        <f>Data7[[#This Row],[Week Start]]+7</f>
        <v>45410</v>
      </c>
      <c r="T598" s="7" t="str">
        <f t="shared" si="28"/>
        <v>4/21/2024 - 4/28/2024</v>
      </c>
      <c r="U598" s="7" t="str">
        <f t="shared" si="29"/>
        <v>Time Card</v>
      </c>
      <c r="V598" s="8" t="str">
        <f>RIGHT(TEXT(Data7[[#This Row],[Date:]],"mmddyyyy"),4)</f>
        <v>2024</v>
      </c>
      <c r="W598" s="8" t="str">
        <f>MID(TEXT(Data7[[#This Row],[Date:]],"mmddyyyy"),3,2)</f>
        <v>22</v>
      </c>
      <c r="X598" s="8" t="str">
        <f>LEFT(TEXT(Data7[[#This Row],[Date:]],"mmddyyyy"),2)</f>
        <v>04</v>
      </c>
      <c r="Y598" s="6">
        <f>DATE(Data7[[#This Row],[Year]],Data7[[#This Row],[Month]],Data7[[#This Row],[Day]])</f>
        <v>45404</v>
      </c>
    </row>
    <row r="599" spans="1:25">
      <c r="A599" s="5">
        <v>45408.489808449071</v>
      </c>
      <c r="B599" s="7" t="s">
        <v>66</v>
      </c>
      <c r="C599" s="6" t="s">
        <v>477</v>
      </c>
      <c r="D599" s="7" t="s">
        <v>423</v>
      </c>
      <c r="E599" s="8">
        <v>1</v>
      </c>
      <c r="F599" s="7">
        <v>7088147</v>
      </c>
      <c r="G599" s="7" t="s">
        <v>68</v>
      </c>
      <c r="H599" s="7" t="s">
        <v>69</v>
      </c>
      <c r="I599" s="7" t="s">
        <v>44</v>
      </c>
      <c r="J599" s="19" t="str">
        <f>IFERROR(INDEX('Employee Info'!$C$3:$E$200,MATCH(Data7[[#This Row],[Name:]],'Employee Info'!$B$3:$B$200,0),MATCH(Data7[[#This Row],[Hours Type:]],'Employee Info'!$C$2:$E$2,0)),"")</f>
        <v/>
      </c>
      <c r="K599" s="19" t="str">
        <f>IFERROR(INDEX('Employee Info'!$C$3:$J$200,MATCH(Data7[[#This Row],[Name:]],'Employee Info'!$B$3:$B$200,0),MATCH(Data7[[#Headers],[Truck]],'Employee Info'!$C$2:$J$2,0)),"")</f>
        <v/>
      </c>
      <c r="L599" s="19" t="str">
        <f>IFERROR(INDEX('Employee Info'!$C$3:$J$200,MATCH(Data7[[#This Row],[Name:]],'Employee Info'!$B$3:$B$200,0),MATCH(Data7[[#Headers],[Phone]],'Employee Info'!$C$2:$J$2,0)),"")</f>
        <v/>
      </c>
      <c r="M599" s="19" t="str">
        <f>IFERROR(INDEX('Employee Info'!$C$3:$J$200,MATCH(Data7[[#This Row],[Name:]],'Employee Info'!$B$3:$B$200,0),MATCH(Data7[[#Headers],[Tech]],'Employee Info'!$C$2:$J$2,0)),"")</f>
        <v/>
      </c>
      <c r="N599" s="19" t="str">
        <f>IFERROR(INDEX('Employee Info'!$C$3:$J$200,MATCH(Data7[[#This Row],[Name:]],'Employee Info'!$B$3:$B$200,0),MATCH(Data7[[#Headers],[Other]],'Employee Info'!$C$2:$J$2,0)),"")</f>
        <v/>
      </c>
      <c r="O599" s="19">
        <f>IFERROR((Data7[[#This Row],[Hours:]]*SUM(Data7[[#This Row],[Rate]:[Other]])),"")</f>
        <v>0</v>
      </c>
      <c r="P599" s="7" t="str">
        <f>IF(Data7[[#This Row],[WO'#:]]="","Riley #","WO#")</f>
        <v>WO#</v>
      </c>
      <c r="Q599" s="7">
        <f>IFERROR(WEEKNUM(Data7[[#This Row],[Date:]]),"")</f>
        <v>17</v>
      </c>
      <c r="R599" s="6">
        <f t="shared" si="27"/>
        <v>45403</v>
      </c>
      <c r="S599" s="6">
        <f>Data7[[#This Row],[Week Start]]+7</f>
        <v>45410</v>
      </c>
      <c r="T599" s="7" t="str">
        <f t="shared" si="28"/>
        <v>4/21/2024 - 4/28/2024</v>
      </c>
      <c r="U599" s="7" t="str">
        <f t="shared" si="29"/>
        <v>Time Card</v>
      </c>
      <c r="V599" s="8" t="str">
        <f>RIGHT(TEXT(Data7[[#This Row],[Date:]],"mmddyyyy"),4)</f>
        <v>2024</v>
      </c>
      <c r="W599" s="8" t="str">
        <f>MID(TEXT(Data7[[#This Row],[Date:]],"mmddyyyy"),3,2)</f>
        <v>22</v>
      </c>
      <c r="X599" s="8" t="str">
        <f>LEFT(TEXT(Data7[[#This Row],[Date:]],"mmddyyyy"),2)</f>
        <v>04</v>
      </c>
      <c r="Y599" s="6">
        <f>DATE(Data7[[#This Row],[Year]],Data7[[#This Row],[Month]],Data7[[#This Row],[Day]])</f>
        <v>45404</v>
      </c>
    </row>
    <row r="600" spans="1:25">
      <c r="A600" s="5">
        <v>45420.32352928241</v>
      </c>
      <c r="B600" s="7" t="s">
        <v>76</v>
      </c>
      <c r="C600" s="6" t="s">
        <v>477</v>
      </c>
      <c r="D600" s="7" t="s">
        <v>454</v>
      </c>
      <c r="E600" s="8">
        <v>2</v>
      </c>
      <c r="F600" s="7">
        <v>7097418</v>
      </c>
      <c r="G600" s="7" t="s">
        <v>68</v>
      </c>
      <c r="H600" s="7" t="s">
        <v>69</v>
      </c>
      <c r="I600" s="7" t="s">
        <v>44</v>
      </c>
      <c r="J600" s="19" t="str">
        <f>IFERROR(INDEX('Employee Info'!$C$3:$E$200,MATCH(Data7[[#This Row],[Name:]],'Employee Info'!$B$3:$B$200,0),MATCH(Data7[[#This Row],[Hours Type:]],'Employee Info'!$C$2:$E$2,0)),"")</f>
        <v/>
      </c>
      <c r="K600" s="19" t="str">
        <f>IFERROR(INDEX('Employee Info'!$C$3:$J$200,MATCH(Data7[[#This Row],[Name:]],'Employee Info'!$B$3:$B$200,0),MATCH(Data7[[#Headers],[Truck]],'Employee Info'!$C$2:$J$2,0)),"")</f>
        <v/>
      </c>
      <c r="L600" s="19" t="str">
        <f>IFERROR(INDEX('Employee Info'!$C$3:$J$200,MATCH(Data7[[#This Row],[Name:]],'Employee Info'!$B$3:$B$200,0),MATCH(Data7[[#Headers],[Phone]],'Employee Info'!$C$2:$J$2,0)),"")</f>
        <v/>
      </c>
      <c r="M600" s="19" t="str">
        <f>IFERROR(INDEX('Employee Info'!$C$3:$J$200,MATCH(Data7[[#This Row],[Name:]],'Employee Info'!$B$3:$B$200,0),MATCH(Data7[[#Headers],[Tech]],'Employee Info'!$C$2:$J$2,0)),"")</f>
        <v/>
      </c>
      <c r="N600" s="19" t="str">
        <f>IFERROR(INDEX('Employee Info'!$C$3:$J$200,MATCH(Data7[[#This Row],[Name:]],'Employee Info'!$B$3:$B$200,0),MATCH(Data7[[#Headers],[Other]],'Employee Info'!$C$2:$J$2,0)),"")</f>
        <v/>
      </c>
      <c r="O600" s="19">
        <f>IFERROR((Data7[[#This Row],[Hours:]]*SUM(Data7[[#This Row],[Rate]:[Other]])),"")</f>
        <v>0</v>
      </c>
      <c r="P600" s="7" t="str">
        <f>IF(Data7[[#This Row],[WO'#:]]="","Riley #","WO#")</f>
        <v>WO#</v>
      </c>
      <c r="Q600" s="7">
        <f>IFERROR(WEEKNUM(Data7[[#This Row],[Date:]]),"")</f>
        <v>17</v>
      </c>
      <c r="R600" s="6">
        <f t="shared" si="27"/>
        <v>45403</v>
      </c>
      <c r="S600" s="6">
        <f>Data7[[#This Row],[Week Start]]+7</f>
        <v>45410</v>
      </c>
      <c r="T600" s="7" t="str">
        <f t="shared" si="28"/>
        <v>4/21/2024 - 4/28/2024</v>
      </c>
      <c r="U600" s="7" t="str">
        <f t="shared" si="29"/>
        <v>Time Card</v>
      </c>
      <c r="V600" s="8" t="str">
        <f>RIGHT(TEXT(Data7[[#This Row],[Date:]],"mmddyyyy"),4)</f>
        <v>2024</v>
      </c>
      <c r="W600" s="8" t="str">
        <f>MID(TEXT(Data7[[#This Row],[Date:]],"mmddyyyy"),3,2)</f>
        <v>22</v>
      </c>
      <c r="X600" s="8" t="str">
        <f>LEFT(TEXT(Data7[[#This Row],[Date:]],"mmddyyyy"),2)</f>
        <v>04</v>
      </c>
      <c r="Y600" s="6">
        <f>DATE(Data7[[#This Row],[Year]],Data7[[#This Row],[Month]],Data7[[#This Row],[Day]])</f>
        <v>45404</v>
      </c>
    </row>
    <row r="601" spans="1:25">
      <c r="A601" s="5">
        <v>45405.53348726852</v>
      </c>
      <c r="B601" s="7" t="s">
        <v>35</v>
      </c>
      <c r="C601" s="6" t="s">
        <v>477</v>
      </c>
      <c r="D601" s="7" t="s">
        <v>482</v>
      </c>
      <c r="E601" s="8">
        <v>6.5</v>
      </c>
      <c r="F601" s="7" t="s">
        <v>68</v>
      </c>
      <c r="G601" s="7" t="s">
        <v>68</v>
      </c>
      <c r="H601" s="7" t="s">
        <v>483</v>
      </c>
      <c r="I601" s="7" t="s">
        <v>44</v>
      </c>
      <c r="J601" s="19" t="str">
        <f>IFERROR(INDEX('Employee Info'!$C$3:$E$200,MATCH(Data7[[#This Row],[Name:]],'Employee Info'!$B$3:$B$200,0),MATCH(Data7[[#This Row],[Hours Type:]],'Employee Info'!$C$2:$E$2,0)),"")</f>
        <v/>
      </c>
      <c r="K601" s="19" t="str">
        <f>IFERROR(INDEX('Employee Info'!$C$3:$J$200,MATCH(Data7[[#This Row],[Name:]],'Employee Info'!$B$3:$B$200,0),MATCH(Data7[[#Headers],[Truck]],'Employee Info'!$C$2:$J$2,0)),"")</f>
        <v/>
      </c>
      <c r="L601" s="19" t="str">
        <f>IFERROR(INDEX('Employee Info'!$C$3:$J$200,MATCH(Data7[[#This Row],[Name:]],'Employee Info'!$B$3:$B$200,0),MATCH(Data7[[#Headers],[Phone]],'Employee Info'!$C$2:$J$2,0)),"")</f>
        <v/>
      </c>
      <c r="M601" s="19" t="str">
        <f>IFERROR(INDEX('Employee Info'!$C$3:$J$200,MATCH(Data7[[#This Row],[Name:]],'Employee Info'!$B$3:$B$200,0),MATCH(Data7[[#Headers],[Tech]],'Employee Info'!$C$2:$J$2,0)),"")</f>
        <v/>
      </c>
      <c r="N601" s="19" t="str">
        <f>IFERROR(INDEX('Employee Info'!$C$3:$J$200,MATCH(Data7[[#This Row],[Name:]],'Employee Info'!$B$3:$B$200,0),MATCH(Data7[[#Headers],[Other]],'Employee Info'!$C$2:$J$2,0)),"")</f>
        <v/>
      </c>
      <c r="O601" s="19">
        <f>IFERROR((Data7[[#This Row],[Hours:]]*SUM(Data7[[#This Row],[Rate]:[Other]])),"")</f>
        <v>0</v>
      </c>
      <c r="P601" s="7" t="str">
        <f>IF(Data7[[#This Row],[WO'#:]]="","Riley #","WO#")</f>
        <v>Riley #</v>
      </c>
      <c r="Q601" s="7">
        <f>IFERROR(WEEKNUM(Data7[[#This Row],[Date:]]),"")</f>
        <v>17</v>
      </c>
      <c r="R601" s="6">
        <f t="shared" si="27"/>
        <v>45403</v>
      </c>
      <c r="S601" s="6">
        <f>Data7[[#This Row],[Week Start]]+7</f>
        <v>45410</v>
      </c>
      <c r="T601" s="7" t="str">
        <f t="shared" si="28"/>
        <v>4/21/2024 - 4/28/2024</v>
      </c>
      <c r="U601" s="7" t="str">
        <f t="shared" si="29"/>
        <v>Time Card</v>
      </c>
      <c r="V601" s="8" t="str">
        <f>RIGHT(TEXT(Data7[[#This Row],[Date:]],"mmddyyyy"),4)</f>
        <v>2024</v>
      </c>
      <c r="W601" s="8" t="str">
        <f>MID(TEXT(Data7[[#This Row],[Date:]],"mmddyyyy"),3,2)</f>
        <v>22</v>
      </c>
      <c r="X601" s="8" t="str">
        <f>LEFT(TEXT(Data7[[#This Row],[Date:]],"mmddyyyy"),2)</f>
        <v>04</v>
      </c>
      <c r="Y601" s="6">
        <f>DATE(Data7[[#This Row],[Year]],Data7[[#This Row],[Month]],Data7[[#This Row],[Day]])</f>
        <v>45404</v>
      </c>
    </row>
    <row r="602" spans="1:25">
      <c r="A602" s="5">
        <v>45405.580066203707</v>
      </c>
      <c r="B602" s="7" t="s">
        <v>31</v>
      </c>
      <c r="C602" s="6" t="s">
        <v>477</v>
      </c>
      <c r="D602" s="7" t="s">
        <v>484</v>
      </c>
      <c r="E602" s="8">
        <v>6</v>
      </c>
      <c r="F602" s="7" t="s">
        <v>68</v>
      </c>
      <c r="G602" s="7" t="s">
        <v>68</v>
      </c>
      <c r="H602" s="7" t="s">
        <v>485</v>
      </c>
      <c r="I602" s="7" t="s">
        <v>44</v>
      </c>
      <c r="J602" s="19" t="str">
        <f>IFERROR(INDEX('Employee Info'!$C$3:$E$200,MATCH(Data7[[#This Row],[Name:]],'Employee Info'!$B$3:$B$200,0),MATCH(Data7[[#This Row],[Hours Type:]],'Employee Info'!$C$2:$E$2,0)),"")</f>
        <v/>
      </c>
      <c r="K602" s="19" t="str">
        <f>IFERROR(INDEX('Employee Info'!$C$3:$J$200,MATCH(Data7[[#This Row],[Name:]],'Employee Info'!$B$3:$B$200,0),MATCH(Data7[[#Headers],[Truck]],'Employee Info'!$C$2:$J$2,0)),"")</f>
        <v/>
      </c>
      <c r="L602" s="19" t="str">
        <f>IFERROR(INDEX('Employee Info'!$C$3:$J$200,MATCH(Data7[[#This Row],[Name:]],'Employee Info'!$B$3:$B$200,0),MATCH(Data7[[#Headers],[Phone]],'Employee Info'!$C$2:$J$2,0)),"")</f>
        <v/>
      </c>
      <c r="M602" s="19" t="str">
        <f>IFERROR(INDEX('Employee Info'!$C$3:$J$200,MATCH(Data7[[#This Row],[Name:]],'Employee Info'!$B$3:$B$200,0),MATCH(Data7[[#Headers],[Tech]],'Employee Info'!$C$2:$J$2,0)),"")</f>
        <v/>
      </c>
      <c r="N602" s="19" t="str">
        <f>IFERROR(INDEX('Employee Info'!$C$3:$J$200,MATCH(Data7[[#This Row],[Name:]],'Employee Info'!$B$3:$B$200,0),MATCH(Data7[[#Headers],[Other]],'Employee Info'!$C$2:$J$2,0)),"")</f>
        <v/>
      </c>
      <c r="O602" s="19">
        <f>IFERROR((Data7[[#This Row],[Hours:]]*SUM(Data7[[#This Row],[Rate]:[Other]])),"")</f>
        <v>0</v>
      </c>
      <c r="P602" s="7" t="str">
        <f>IF(Data7[[#This Row],[WO'#:]]="","Riley #","WO#")</f>
        <v>Riley #</v>
      </c>
      <c r="Q602" s="7">
        <f>IFERROR(WEEKNUM(Data7[[#This Row],[Date:]]),"")</f>
        <v>17</v>
      </c>
      <c r="R602" s="6">
        <f t="shared" si="27"/>
        <v>45403</v>
      </c>
      <c r="S602" s="6">
        <f>Data7[[#This Row],[Week Start]]+7</f>
        <v>45410</v>
      </c>
      <c r="T602" s="7" t="str">
        <f t="shared" si="28"/>
        <v>4/21/2024 - 4/28/2024</v>
      </c>
      <c r="U602" s="7" t="str">
        <f t="shared" si="29"/>
        <v>Time Card</v>
      </c>
      <c r="V602" s="8" t="str">
        <f>RIGHT(TEXT(Data7[[#This Row],[Date:]],"mmddyyyy"),4)</f>
        <v>2024</v>
      </c>
      <c r="W602" s="8" t="str">
        <f>MID(TEXT(Data7[[#This Row],[Date:]],"mmddyyyy"),3,2)</f>
        <v>22</v>
      </c>
      <c r="X602" s="8" t="str">
        <f>LEFT(TEXT(Data7[[#This Row],[Date:]],"mmddyyyy"),2)</f>
        <v>04</v>
      </c>
      <c r="Y602" s="6">
        <f>DATE(Data7[[#This Row],[Year]],Data7[[#This Row],[Month]],Data7[[#This Row],[Day]])</f>
        <v>45404</v>
      </c>
    </row>
    <row r="603" spans="1:25">
      <c r="A603" s="5">
        <v>45406.403890046298</v>
      </c>
      <c r="B603" s="7" t="s">
        <v>65</v>
      </c>
      <c r="C603" s="6" t="s">
        <v>477</v>
      </c>
      <c r="D603" s="7" t="s">
        <v>484</v>
      </c>
      <c r="E603" s="8">
        <v>5</v>
      </c>
      <c r="F603" s="7" t="s">
        <v>68</v>
      </c>
      <c r="G603" s="7" t="s">
        <v>68</v>
      </c>
      <c r="H603" s="7" t="s">
        <v>485</v>
      </c>
      <c r="I603" s="7" t="s">
        <v>44</v>
      </c>
      <c r="J603" s="19" t="str">
        <f>IFERROR(INDEX('Employee Info'!$C$3:$E$200,MATCH(Data7[[#This Row],[Name:]],'Employee Info'!$B$3:$B$200,0),MATCH(Data7[[#This Row],[Hours Type:]],'Employee Info'!$C$2:$E$2,0)),"")</f>
        <v/>
      </c>
      <c r="K603" s="19" t="str">
        <f>IFERROR(INDEX('Employee Info'!$C$3:$J$200,MATCH(Data7[[#This Row],[Name:]],'Employee Info'!$B$3:$B$200,0),MATCH(Data7[[#Headers],[Truck]],'Employee Info'!$C$2:$J$2,0)),"")</f>
        <v/>
      </c>
      <c r="L603" s="19" t="str">
        <f>IFERROR(INDEX('Employee Info'!$C$3:$J$200,MATCH(Data7[[#This Row],[Name:]],'Employee Info'!$B$3:$B$200,0),MATCH(Data7[[#Headers],[Phone]],'Employee Info'!$C$2:$J$2,0)),"")</f>
        <v/>
      </c>
      <c r="M603" s="19" t="str">
        <f>IFERROR(INDEX('Employee Info'!$C$3:$J$200,MATCH(Data7[[#This Row],[Name:]],'Employee Info'!$B$3:$B$200,0),MATCH(Data7[[#Headers],[Tech]],'Employee Info'!$C$2:$J$2,0)),"")</f>
        <v/>
      </c>
      <c r="N603" s="19" t="str">
        <f>IFERROR(INDEX('Employee Info'!$C$3:$J$200,MATCH(Data7[[#This Row],[Name:]],'Employee Info'!$B$3:$B$200,0),MATCH(Data7[[#Headers],[Other]],'Employee Info'!$C$2:$J$2,0)),"")</f>
        <v/>
      </c>
      <c r="O603" s="19">
        <f>IFERROR((Data7[[#This Row],[Hours:]]*SUM(Data7[[#This Row],[Rate]:[Other]])),"")</f>
        <v>0</v>
      </c>
      <c r="P603" s="7" t="str">
        <f>IF(Data7[[#This Row],[WO'#:]]="","Riley #","WO#")</f>
        <v>Riley #</v>
      </c>
      <c r="Q603" s="7">
        <f>IFERROR(WEEKNUM(Data7[[#This Row],[Date:]]),"")</f>
        <v>17</v>
      </c>
      <c r="R603" s="6">
        <f t="shared" si="27"/>
        <v>45403</v>
      </c>
      <c r="S603" s="6">
        <f>Data7[[#This Row],[Week Start]]+7</f>
        <v>45410</v>
      </c>
      <c r="T603" s="7" t="str">
        <f t="shared" si="28"/>
        <v>4/21/2024 - 4/28/2024</v>
      </c>
      <c r="U603" s="7" t="str">
        <f t="shared" si="29"/>
        <v>Time Card</v>
      </c>
      <c r="V603" s="8" t="str">
        <f>RIGHT(TEXT(Data7[[#This Row],[Date:]],"mmddyyyy"),4)</f>
        <v>2024</v>
      </c>
      <c r="W603" s="8" t="str">
        <f>MID(TEXT(Data7[[#This Row],[Date:]],"mmddyyyy"),3,2)</f>
        <v>22</v>
      </c>
      <c r="X603" s="8" t="str">
        <f>LEFT(TEXT(Data7[[#This Row],[Date:]],"mmddyyyy"),2)</f>
        <v>04</v>
      </c>
      <c r="Y603" s="6">
        <f>DATE(Data7[[#This Row],[Year]],Data7[[#This Row],[Month]],Data7[[#This Row],[Day]])</f>
        <v>45404</v>
      </c>
    </row>
    <row r="604" spans="1:25">
      <c r="A604" s="5">
        <v>45408.462331944444</v>
      </c>
      <c r="B604" s="7" t="s">
        <v>66</v>
      </c>
      <c r="C604" s="6" t="s">
        <v>477</v>
      </c>
      <c r="D604" s="7" t="s">
        <v>486</v>
      </c>
      <c r="E604" s="8">
        <v>1</v>
      </c>
      <c r="F604" s="7" t="s">
        <v>68</v>
      </c>
      <c r="G604" s="7" t="s">
        <v>68</v>
      </c>
      <c r="H604" s="7" t="s">
        <v>485</v>
      </c>
      <c r="I604" s="7" t="s">
        <v>44</v>
      </c>
      <c r="J604" s="19" t="str">
        <f>IFERROR(INDEX('Employee Info'!$C$3:$E$200,MATCH(Data7[[#This Row],[Name:]],'Employee Info'!$B$3:$B$200,0),MATCH(Data7[[#This Row],[Hours Type:]],'Employee Info'!$C$2:$E$2,0)),"")</f>
        <v/>
      </c>
      <c r="K604" s="19" t="str">
        <f>IFERROR(INDEX('Employee Info'!$C$3:$J$200,MATCH(Data7[[#This Row],[Name:]],'Employee Info'!$B$3:$B$200,0),MATCH(Data7[[#Headers],[Truck]],'Employee Info'!$C$2:$J$2,0)),"")</f>
        <v/>
      </c>
      <c r="L604" s="19" t="str">
        <f>IFERROR(INDEX('Employee Info'!$C$3:$J$200,MATCH(Data7[[#This Row],[Name:]],'Employee Info'!$B$3:$B$200,0),MATCH(Data7[[#Headers],[Phone]],'Employee Info'!$C$2:$J$2,0)),"")</f>
        <v/>
      </c>
      <c r="M604" s="19" t="str">
        <f>IFERROR(INDEX('Employee Info'!$C$3:$J$200,MATCH(Data7[[#This Row],[Name:]],'Employee Info'!$B$3:$B$200,0),MATCH(Data7[[#Headers],[Tech]],'Employee Info'!$C$2:$J$2,0)),"")</f>
        <v/>
      </c>
      <c r="N604" s="19" t="str">
        <f>IFERROR(INDEX('Employee Info'!$C$3:$J$200,MATCH(Data7[[#This Row],[Name:]],'Employee Info'!$B$3:$B$200,0),MATCH(Data7[[#Headers],[Other]],'Employee Info'!$C$2:$J$2,0)),"")</f>
        <v/>
      </c>
      <c r="O604" s="19">
        <f>IFERROR((Data7[[#This Row],[Hours:]]*SUM(Data7[[#This Row],[Rate]:[Other]])),"")</f>
        <v>0</v>
      </c>
      <c r="P604" s="7" t="str">
        <f>IF(Data7[[#This Row],[WO'#:]]="","Riley #","WO#")</f>
        <v>Riley #</v>
      </c>
      <c r="Q604" s="7">
        <f>IFERROR(WEEKNUM(Data7[[#This Row],[Date:]]),"")</f>
        <v>17</v>
      </c>
      <c r="R604" s="6">
        <f t="shared" si="27"/>
        <v>45403</v>
      </c>
      <c r="S604" s="6">
        <f>Data7[[#This Row],[Week Start]]+7</f>
        <v>45410</v>
      </c>
      <c r="T604" s="7" t="str">
        <f t="shared" si="28"/>
        <v>4/21/2024 - 4/28/2024</v>
      </c>
      <c r="U604" s="7" t="str">
        <f t="shared" si="29"/>
        <v>Time Card</v>
      </c>
      <c r="V604" s="8" t="str">
        <f>RIGHT(TEXT(Data7[[#This Row],[Date:]],"mmddyyyy"),4)</f>
        <v>2024</v>
      </c>
      <c r="W604" s="8" t="str">
        <f>MID(TEXT(Data7[[#This Row],[Date:]],"mmddyyyy"),3,2)</f>
        <v>22</v>
      </c>
      <c r="X604" s="8" t="str">
        <f>LEFT(TEXT(Data7[[#This Row],[Date:]],"mmddyyyy"),2)</f>
        <v>04</v>
      </c>
      <c r="Y604" s="6">
        <f>DATE(Data7[[#This Row],[Year]],Data7[[#This Row],[Month]],Data7[[#This Row],[Day]])</f>
        <v>45404</v>
      </c>
    </row>
    <row r="605" spans="1:25">
      <c r="A605" s="5">
        <v>45405.536387037035</v>
      </c>
      <c r="B605" s="7" t="s">
        <v>35</v>
      </c>
      <c r="C605" s="6" t="s">
        <v>487</v>
      </c>
      <c r="D605" s="7" t="s">
        <v>488</v>
      </c>
      <c r="E605" s="8">
        <v>1</v>
      </c>
      <c r="F605" s="7">
        <v>6984733</v>
      </c>
      <c r="G605" s="7" t="s">
        <v>68</v>
      </c>
      <c r="H605" s="7" t="s">
        <v>69</v>
      </c>
      <c r="I605" s="7" t="s">
        <v>44</v>
      </c>
      <c r="J605" s="19" t="str">
        <f>IFERROR(INDEX('Employee Info'!$C$3:$E$200,MATCH(Data7[[#This Row],[Name:]],'Employee Info'!$B$3:$B$200,0),MATCH(Data7[[#This Row],[Hours Type:]],'Employee Info'!$C$2:$E$2,0)),"")</f>
        <v/>
      </c>
      <c r="K605" s="19" t="str">
        <f>IFERROR(INDEX('Employee Info'!$C$3:$J$200,MATCH(Data7[[#This Row],[Name:]],'Employee Info'!$B$3:$B$200,0),MATCH(Data7[[#Headers],[Truck]],'Employee Info'!$C$2:$J$2,0)),"")</f>
        <v/>
      </c>
      <c r="L605" s="19" t="str">
        <f>IFERROR(INDEX('Employee Info'!$C$3:$J$200,MATCH(Data7[[#This Row],[Name:]],'Employee Info'!$B$3:$B$200,0),MATCH(Data7[[#Headers],[Phone]],'Employee Info'!$C$2:$J$2,0)),"")</f>
        <v/>
      </c>
      <c r="M605" s="19" t="str">
        <f>IFERROR(INDEX('Employee Info'!$C$3:$J$200,MATCH(Data7[[#This Row],[Name:]],'Employee Info'!$B$3:$B$200,0),MATCH(Data7[[#Headers],[Tech]],'Employee Info'!$C$2:$J$2,0)),"")</f>
        <v/>
      </c>
      <c r="N605" s="19" t="str">
        <f>IFERROR(INDEX('Employee Info'!$C$3:$J$200,MATCH(Data7[[#This Row],[Name:]],'Employee Info'!$B$3:$B$200,0),MATCH(Data7[[#Headers],[Other]],'Employee Info'!$C$2:$J$2,0)),"")</f>
        <v/>
      </c>
      <c r="O605" s="19">
        <f>IFERROR((Data7[[#This Row],[Hours:]]*SUM(Data7[[#This Row],[Rate]:[Other]])),"")</f>
        <v>0</v>
      </c>
      <c r="P605" s="7" t="str">
        <f>IF(Data7[[#This Row],[WO'#:]]="","Riley #","WO#")</f>
        <v>WO#</v>
      </c>
      <c r="Q605" s="7">
        <f>IFERROR(WEEKNUM(Data7[[#This Row],[Date:]]),"")</f>
        <v>17</v>
      </c>
      <c r="R605" s="6">
        <f t="shared" si="27"/>
        <v>45403</v>
      </c>
      <c r="S605" s="6">
        <f>Data7[[#This Row],[Week Start]]+7</f>
        <v>45410</v>
      </c>
      <c r="T605" s="7" t="str">
        <f t="shared" si="28"/>
        <v>4/21/2024 - 4/28/2024</v>
      </c>
      <c r="U605" s="7" t="str">
        <f t="shared" si="29"/>
        <v>Time Card</v>
      </c>
      <c r="V605" s="8" t="str">
        <f>RIGHT(TEXT(Data7[[#This Row],[Date:]],"mmddyyyy"),4)</f>
        <v>2024</v>
      </c>
      <c r="W605" s="8" t="str">
        <f>MID(TEXT(Data7[[#This Row],[Date:]],"mmddyyyy"),3,2)</f>
        <v>23</v>
      </c>
      <c r="X605" s="8" t="str">
        <f>LEFT(TEXT(Data7[[#This Row],[Date:]],"mmddyyyy"),2)</f>
        <v>04</v>
      </c>
      <c r="Y605" s="6">
        <f>DATE(Data7[[#This Row],[Year]],Data7[[#This Row],[Month]],Data7[[#This Row],[Day]])</f>
        <v>45405</v>
      </c>
    </row>
    <row r="606" spans="1:25">
      <c r="A606" s="5">
        <v>45408.555166203703</v>
      </c>
      <c r="B606" s="7" t="s">
        <v>66</v>
      </c>
      <c r="C606" s="6" t="s">
        <v>487</v>
      </c>
      <c r="D606" s="7" t="s">
        <v>212</v>
      </c>
      <c r="E606" s="8">
        <v>1</v>
      </c>
      <c r="F606" s="7">
        <v>6984733</v>
      </c>
      <c r="G606" s="7" t="s">
        <v>68</v>
      </c>
      <c r="H606" s="7" t="s">
        <v>69</v>
      </c>
      <c r="I606" s="7" t="s">
        <v>44</v>
      </c>
      <c r="J606" s="19" t="str">
        <f>IFERROR(INDEX('Employee Info'!$C$3:$E$200,MATCH(Data7[[#This Row],[Name:]],'Employee Info'!$B$3:$B$200,0),MATCH(Data7[[#This Row],[Hours Type:]],'Employee Info'!$C$2:$E$2,0)),"")</f>
        <v/>
      </c>
      <c r="K606" s="19" t="str">
        <f>IFERROR(INDEX('Employee Info'!$C$3:$J$200,MATCH(Data7[[#This Row],[Name:]],'Employee Info'!$B$3:$B$200,0),MATCH(Data7[[#Headers],[Truck]],'Employee Info'!$C$2:$J$2,0)),"")</f>
        <v/>
      </c>
      <c r="L606" s="19" t="str">
        <f>IFERROR(INDEX('Employee Info'!$C$3:$J$200,MATCH(Data7[[#This Row],[Name:]],'Employee Info'!$B$3:$B$200,0),MATCH(Data7[[#Headers],[Phone]],'Employee Info'!$C$2:$J$2,0)),"")</f>
        <v/>
      </c>
      <c r="M606" s="19" t="str">
        <f>IFERROR(INDEX('Employee Info'!$C$3:$J$200,MATCH(Data7[[#This Row],[Name:]],'Employee Info'!$B$3:$B$200,0),MATCH(Data7[[#Headers],[Tech]],'Employee Info'!$C$2:$J$2,0)),"")</f>
        <v/>
      </c>
      <c r="N606" s="19" t="str">
        <f>IFERROR(INDEX('Employee Info'!$C$3:$J$200,MATCH(Data7[[#This Row],[Name:]],'Employee Info'!$B$3:$B$200,0),MATCH(Data7[[#Headers],[Other]],'Employee Info'!$C$2:$J$2,0)),"")</f>
        <v/>
      </c>
      <c r="O606" s="19">
        <f>IFERROR((Data7[[#This Row],[Hours:]]*SUM(Data7[[#This Row],[Rate]:[Other]])),"")</f>
        <v>0</v>
      </c>
      <c r="P606" s="7" t="str">
        <f>IF(Data7[[#This Row],[WO'#:]]="","Riley #","WO#")</f>
        <v>WO#</v>
      </c>
      <c r="Q606" s="7">
        <f>IFERROR(WEEKNUM(Data7[[#This Row],[Date:]]),"")</f>
        <v>17</v>
      </c>
      <c r="R606" s="6">
        <f t="shared" si="27"/>
        <v>45403</v>
      </c>
      <c r="S606" s="6">
        <f>Data7[[#This Row],[Week Start]]+7</f>
        <v>45410</v>
      </c>
      <c r="T606" s="7" t="str">
        <f t="shared" si="28"/>
        <v>4/21/2024 - 4/28/2024</v>
      </c>
      <c r="U606" s="7" t="str">
        <f t="shared" si="29"/>
        <v>Time Card</v>
      </c>
      <c r="V606" s="8" t="str">
        <f>RIGHT(TEXT(Data7[[#This Row],[Date:]],"mmddyyyy"),4)</f>
        <v>2024</v>
      </c>
      <c r="W606" s="8" t="str">
        <f>MID(TEXT(Data7[[#This Row],[Date:]],"mmddyyyy"),3,2)</f>
        <v>23</v>
      </c>
      <c r="X606" s="8" t="str">
        <f>LEFT(TEXT(Data7[[#This Row],[Date:]],"mmddyyyy"),2)</f>
        <v>04</v>
      </c>
      <c r="Y606" s="6">
        <f>DATE(Data7[[#This Row],[Year]],Data7[[#This Row],[Month]],Data7[[#This Row],[Day]])</f>
        <v>45405</v>
      </c>
    </row>
    <row r="607" spans="1:25">
      <c r="A607" s="5">
        <v>45420.32406979167</v>
      </c>
      <c r="B607" s="7" t="s">
        <v>76</v>
      </c>
      <c r="C607" s="6" t="s">
        <v>487</v>
      </c>
      <c r="D607" s="7" t="s">
        <v>156</v>
      </c>
      <c r="E607" s="8">
        <v>3</v>
      </c>
      <c r="F607" s="7">
        <v>6984733</v>
      </c>
      <c r="G607" s="7" t="s">
        <v>68</v>
      </c>
      <c r="H607" s="7" t="s">
        <v>69</v>
      </c>
      <c r="I607" s="7" t="s">
        <v>44</v>
      </c>
      <c r="J607" s="19" t="str">
        <f>IFERROR(INDEX('Employee Info'!$C$3:$E$200,MATCH(Data7[[#This Row],[Name:]],'Employee Info'!$B$3:$B$200,0),MATCH(Data7[[#This Row],[Hours Type:]],'Employee Info'!$C$2:$E$2,0)),"")</f>
        <v/>
      </c>
      <c r="K607" s="19" t="str">
        <f>IFERROR(INDEX('Employee Info'!$C$3:$J$200,MATCH(Data7[[#This Row],[Name:]],'Employee Info'!$B$3:$B$200,0),MATCH(Data7[[#Headers],[Truck]],'Employee Info'!$C$2:$J$2,0)),"")</f>
        <v/>
      </c>
      <c r="L607" s="19" t="str">
        <f>IFERROR(INDEX('Employee Info'!$C$3:$J$200,MATCH(Data7[[#This Row],[Name:]],'Employee Info'!$B$3:$B$200,0),MATCH(Data7[[#Headers],[Phone]],'Employee Info'!$C$2:$J$2,0)),"")</f>
        <v/>
      </c>
      <c r="M607" s="19" t="str">
        <f>IFERROR(INDEX('Employee Info'!$C$3:$J$200,MATCH(Data7[[#This Row],[Name:]],'Employee Info'!$B$3:$B$200,0),MATCH(Data7[[#Headers],[Tech]],'Employee Info'!$C$2:$J$2,0)),"")</f>
        <v/>
      </c>
      <c r="N607" s="19" t="str">
        <f>IFERROR(INDEX('Employee Info'!$C$3:$J$200,MATCH(Data7[[#This Row],[Name:]],'Employee Info'!$B$3:$B$200,0),MATCH(Data7[[#Headers],[Other]],'Employee Info'!$C$2:$J$2,0)),"")</f>
        <v/>
      </c>
      <c r="O607" s="19">
        <f>IFERROR((Data7[[#This Row],[Hours:]]*SUM(Data7[[#This Row],[Rate]:[Other]])),"")</f>
        <v>0</v>
      </c>
      <c r="P607" s="7" t="str">
        <f>IF(Data7[[#This Row],[WO'#:]]="","Riley #","WO#")</f>
        <v>WO#</v>
      </c>
      <c r="Q607" s="7">
        <f>IFERROR(WEEKNUM(Data7[[#This Row],[Date:]]),"")</f>
        <v>17</v>
      </c>
      <c r="R607" s="6">
        <f t="shared" si="27"/>
        <v>45403</v>
      </c>
      <c r="S607" s="6">
        <f>Data7[[#This Row],[Week Start]]+7</f>
        <v>45410</v>
      </c>
      <c r="T607" s="7" t="str">
        <f t="shared" si="28"/>
        <v>4/21/2024 - 4/28/2024</v>
      </c>
      <c r="U607" s="7" t="str">
        <f t="shared" si="29"/>
        <v>Time Card</v>
      </c>
      <c r="V607" s="8" t="str">
        <f>RIGHT(TEXT(Data7[[#This Row],[Date:]],"mmddyyyy"),4)</f>
        <v>2024</v>
      </c>
      <c r="W607" s="8" t="str">
        <f>MID(TEXT(Data7[[#This Row],[Date:]],"mmddyyyy"),3,2)</f>
        <v>23</v>
      </c>
      <c r="X607" s="8" t="str">
        <f>LEFT(TEXT(Data7[[#This Row],[Date:]],"mmddyyyy"),2)</f>
        <v>04</v>
      </c>
      <c r="Y607" s="6">
        <f>DATE(Data7[[#This Row],[Year]],Data7[[#This Row],[Month]],Data7[[#This Row],[Day]])</f>
        <v>45405</v>
      </c>
    </row>
    <row r="608" spans="1:25">
      <c r="A608" s="5">
        <v>45408.478514120368</v>
      </c>
      <c r="B608" s="7" t="s">
        <v>66</v>
      </c>
      <c r="C608" s="6" t="s">
        <v>487</v>
      </c>
      <c r="D608" s="7" t="s">
        <v>480</v>
      </c>
      <c r="E608" s="8">
        <v>1</v>
      </c>
      <c r="F608" s="7">
        <v>7078215</v>
      </c>
      <c r="G608" s="7" t="s">
        <v>68</v>
      </c>
      <c r="H608" s="7" t="s">
        <v>69</v>
      </c>
      <c r="I608" s="7" t="s">
        <v>44</v>
      </c>
      <c r="J608" s="19" t="str">
        <f>IFERROR(INDEX('Employee Info'!$C$3:$E$200,MATCH(Data7[[#This Row],[Name:]],'Employee Info'!$B$3:$B$200,0),MATCH(Data7[[#This Row],[Hours Type:]],'Employee Info'!$C$2:$E$2,0)),"")</f>
        <v/>
      </c>
      <c r="K608" s="19" t="str">
        <f>IFERROR(INDEX('Employee Info'!$C$3:$J$200,MATCH(Data7[[#This Row],[Name:]],'Employee Info'!$B$3:$B$200,0),MATCH(Data7[[#Headers],[Truck]],'Employee Info'!$C$2:$J$2,0)),"")</f>
        <v/>
      </c>
      <c r="L608" s="19" t="str">
        <f>IFERROR(INDEX('Employee Info'!$C$3:$J$200,MATCH(Data7[[#This Row],[Name:]],'Employee Info'!$B$3:$B$200,0),MATCH(Data7[[#Headers],[Phone]],'Employee Info'!$C$2:$J$2,0)),"")</f>
        <v/>
      </c>
      <c r="M608" s="19" t="str">
        <f>IFERROR(INDEX('Employee Info'!$C$3:$J$200,MATCH(Data7[[#This Row],[Name:]],'Employee Info'!$B$3:$B$200,0),MATCH(Data7[[#Headers],[Tech]],'Employee Info'!$C$2:$J$2,0)),"")</f>
        <v/>
      </c>
      <c r="N608" s="19" t="str">
        <f>IFERROR(INDEX('Employee Info'!$C$3:$J$200,MATCH(Data7[[#This Row],[Name:]],'Employee Info'!$B$3:$B$200,0),MATCH(Data7[[#Headers],[Other]],'Employee Info'!$C$2:$J$2,0)),"")</f>
        <v/>
      </c>
      <c r="O608" s="19">
        <f>IFERROR((Data7[[#This Row],[Hours:]]*SUM(Data7[[#This Row],[Rate]:[Other]])),"")</f>
        <v>0</v>
      </c>
      <c r="P608" s="7" t="str">
        <f>IF(Data7[[#This Row],[WO'#:]]="","Riley #","WO#")</f>
        <v>WO#</v>
      </c>
      <c r="Q608" s="7">
        <f>IFERROR(WEEKNUM(Data7[[#This Row],[Date:]]),"")</f>
        <v>17</v>
      </c>
      <c r="R608" s="6">
        <f t="shared" si="27"/>
        <v>45403</v>
      </c>
      <c r="S608" s="6">
        <f>Data7[[#This Row],[Week Start]]+7</f>
        <v>45410</v>
      </c>
      <c r="T608" s="7" t="str">
        <f t="shared" si="28"/>
        <v>4/21/2024 - 4/28/2024</v>
      </c>
      <c r="U608" s="7" t="str">
        <f t="shared" si="29"/>
        <v>Time Card</v>
      </c>
      <c r="V608" s="8" t="str">
        <f>RIGHT(TEXT(Data7[[#This Row],[Date:]],"mmddyyyy"),4)</f>
        <v>2024</v>
      </c>
      <c r="W608" s="8" t="str">
        <f>MID(TEXT(Data7[[#This Row],[Date:]],"mmddyyyy"),3,2)</f>
        <v>23</v>
      </c>
      <c r="X608" s="8" t="str">
        <f>LEFT(TEXT(Data7[[#This Row],[Date:]],"mmddyyyy"),2)</f>
        <v>04</v>
      </c>
      <c r="Y608" s="6">
        <f>DATE(Data7[[#This Row],[Year]],Data7[[#This Row],[Month]],Data7[[#This Row],[Day]])</f>
        <v>45405</v>
      </c>
    </row>
    <row r="609" spans="1:25">
      <c r="A609" s="5">
        <v>45405.53587511574</v>
      </c>
      <c r="B609" s="7" t="s">
        <v>35</v>
      </c>
      <c r="C609" s="6" t="s">
        <v>487</v>
      </c>
      <c r="D609" s="7" t="s">
        <v>490</v>
      </c>
      <c r="E609" s="8">
        <v>2</v>
      </c>
      <c r="F609" s="7" t="s">
        <v>68</v>
      </c>
      <c r="G609" s="7" t="s">
        <v>68</v>
      </c>
      <c r="H609" s="7" t="s">
        <v>491</v>
      </c>
      <c r="I609" s="7" t="s">
        <v>44</v>
      </c>
      <c r="J609" s="19" t="str">
        <f>IFERROR(INDEX('Employee Info'!$C$3:$E$200,MATCH(Data7[[#This Row],[Name:]],'Employee Info'!$B$3:$B$200,0),MATCH(Data7[[#This Row],[Hours Type:]],'Employee Info'!$C$2:$E$2,0)),"")</f>
        <v/>
      </c>
      <c r="K609" s="19" t="str">
        <f>IFERROR(INDEX('Employee Info'!$C$3:$J$200,MATCH(Data7[[#This Row],[Name:]],'Employee Info'!$B$3:$B$200,0),MATCH(Data7[[#Headers],[Truck]],'Employee Info'!$C$2:$J$2,0)),"")</f>
        <v/>
      </c>
      <c r="L609" s="19" t="str">
        <f>IFERROR(INDEX('Employee Info'!$C$3:$J$200,MATCH(Data7[[#This Row],[Name:]],'Employee Info'!$B$3:$B$200,0),MATCH(Data7[[#Headers],[Phone]],'Employee Info'!$C$2:$J$2,0)),"")</f>
        <v/>
      </c>
      <c r="M609" s="19" t="str">
        <f>IFERROR(INDEX('Employee Info'!$C$3:$J$200,MATCH(Data7[[#This Row],[Name:]],'Employee Info'!$B$3:$B$200,0),MATCH(Data7[[#Headers],[Tech]],'Employee Info'!$C$2:$J$2,0)),"")</f>
        <v/>
      </c>
      <c r="N609" s="19" t="str">
        <f>IFERROR(INDEX('Employee Info'!$C$3:$J$200,MATCH(Data7[[#This Row],[Name:]],'Employee Info'!$B$3:$B$200,0),MATCH(Data7[[#Headers],[Other]],'Employee Info'!$C$2:$J$2,0)),"")</f>
        <v/>
      </c>
      <c r="O609" s="19">
        <f>IFERROR((Data7[[#This Row],[Hours:]]*SUM(Data7[[#This Row],[Rate]:[Other]])),"")</f>
        <v>0</v>
      </c>
      <c r="P609" s="7" t="str">
        <f>IF(Data7[[#This Row],[WO'#:]]="","Riley #","WO#")</f>
        <v>Riley #</v>
      </c>
      <c r="Q609" s="7">
        <f>IFERROR(WEEKNUM(Data7[[#This Row],[Date:]]),"")</f>
        <v>17</v>
      </c>
      <c r="R609" s="6">
        <f t="shared" si="27"/>
        <v>45403</v>
      </c>
      <c r="S609" s="6">
        <f>Data7[[#This Row],[Week Start]]+7</f>
        <v>45410</v>
      </c>
      <c r="T609" s="7" t="str">
        <f t="shared" si="28"/>
        <v>4/21/2024 - 4/28/2024</v>
      </c>
      <c r="U609" s="7" t="str">
        <f t="shared" si="29"/>
        <v>Time Card</v>
      </c>
      <c r="V609" s="8" t="str">
        <f>RIGHT(TEXT(Data7[[#This Row],[Date:]],"mmddyyyy"),4)</f>
        <v>2024</v>
      </c>
      <c r="W609" s="8" t="str">
        <f>MID(TEXT(Data7[[#This Row],[Date:]],"mmddyyyy"),3,2)</f>
        <v>23</v>
      </c>
      <c r="X609" s="8" t="str">
        <f>LEFT(TEXT(Data7[[#This Row],[Date:]],"mmddyyyy"),2)</f>
        <v>04</v>
      </c>
      <c r="Y609" s="6">
        <f>DATE(Data7[[#This Row],[Year]],Data7[[#This Row],[Month]],Data7[[#This Row],[Day]])</f>
        <v>45405</v>
      </c>
    </row>
    <row r="610" spans="1:25">
      <c r="A610" s="5">
        <v>45405.535251157409</v>
      </c>
      <c r="B610" s="7" t="s">
        <v>35</v>
      </c>
      <c r="C610" s="6" t="s">
        <v>487</v>
      </c>
      <c r="D610" s="7" t="s">
        <v>489</v>
      </c>
      <c r="E610" s="8">
        <v>5</v>
      </c>
      <c r="F610" s="7" t="s">
        <v>68</v>
      </c>
      <c r="G610" s="7" t="s">
        <v>68</v>
      </c>
      <c r="H610" s="7" t="s">
        <v>485</v>
      </c>
      <c r="I610" s="7" t="s">
        <v>44</v>
      </c>
      <c r="J610" s="19" t="str">
        <f>IFERROR(INDEX('Employee Info'!$C$3:$E$200,MATCH(Data7[[#This Row],[Name:]],'Employee Info'!$B$3:$B$200,0),MATCH(Data7[[#This Row],[Hours Type:]],'Employee Info'!$C$2:$E$2,0)),"")</f>
        <v/>
      </c>
      <c r="K610" s="19" t="str">
        <f>IFERROR(INDEX('Employee Info'!$C$3:$J$200,MATCH(Data7[[#This Row],[Name:]],'Employee Info'!$B$3:$B$200,0),MATCH(Data7[[#Headers],[Truck]],'Employee Info'!$C$2:$J$2,0)),"")</f>
        <v/>
      </c>
      <c r="L610" s="19" t="str">
        <f>IFERROR(INDEX('Employee Info'!$C$3:$J$200,MATCH(Data7[[#This Row],[Name:]],'Employee Info'!$B$3:$B$200,0),MATCH(Data7[[#Headers],[Phone]],'Employee Info'!$C$2:$J$2,0)),"")</f>
        <v/>
      </c>
      <c r="M610" s="19" t="str">
        <f>IFERROR(INDEX('Employee Info'!$C$3:$J$200,MATCH(Data7[[#This Row],[Name:]],'Employee Info'!$B$3:$B$200,0),MATCH(Data7[[#Headers],[Tech]],'Employee Info'!$C$2:$J$2,0)),"")</f>
        <v/>
      </c>
      <c r="N610" s="19" t="str">
        <f>IFERROR(INDEX('Employee Info'!$C$3:$J$200,MATCH(Data7[[#This Row],[Name:]],'Employee Info'!$B$3:$B$200,0),MATCH(Data7[[#Headers],[Other]],'Employee Info'!$C$2:$J$2,0)),"")</f>
        <v/>
      </c>
      <c r="O610" s="19">
        <f>IFERROR((Data7[[#This Row],[Hours:]]*SUM(Data7[[#This Row],[Rate]:[Other]])),"")</f>
        <v>0</v>
      </c>
      <c r="P610" s="7" t="str">
        <f>IF(Data7[[#This Row],[WO'#:]]="","Riley #","WO#")</f>
        <v>Riley #</v>
      </c>
      <c r="Q610" s="7">
        <f>IFERROR(WEEKNUM(Data7[[#This Row],[Date:]]),"")</f>
        <v>17</v>
      </c>
      <c r="R610" s="6">
        <f t="shared" si="27"/>
        <v>45403</v>
      </c>
      <c r="S610" s="6">
        <f>Data7[[#This Row],[Week Start]]+7</f>
        <v>45410</v>
      </c>
      <c r="T610" s="7" t="str">
        <f t="shared" si="28"/>
        <v>4/21/2024 - 4/28/2024</v>
      </c>
      <c r="U610" s="7" t="str">
        <f t="shared" si="29"/>
        <v>Time Card</v>
      </c>
      <c r="V610" s="8" t="str">
        <f>RIGHT(TEXT(Data7[[#This Row],[Date:]],"mmddyyyy"),4)</f>
        <v>2024</v>
      </c>
      <c r="W610" s="8" t="str">
        <f>MID(TEXT(Data7[[#This Row],[Date:]],"mmddyyyy"),3,2)</f>
        <v>23</v>
      </c>
      <c r="X610" s="8" t="str">
        <f>LEFT(TEXT(Data7[[#This Row],[Date:]],"mmddyyyy"),2)</f>
        <v>04</v>
      </c>
      <c r="Y610" s="6">
        <f>DATE(Data7[[#This Row],[Year]],Data7[[#This Row],[Month]],Data7[[#This Row],[Day]])</f>
        <v>45405</v>
      </c>
    </row>
    <row r="611" spans="1:25">
      <c r="A611" s="5">
        <v>45405.579551504627</v>
      </c>
      <c r="B611" s="7" t="s">
        <v>31</v>
      </c>
      <c r="C611" s="6" t="s">
        <v>487</v>
      </c>
      <c r="D611" s="7" t="s">
        <v>484</v>
      </c>
      <c r="E611" s="8">
        <v>8</v>
      </c>
      <c r="F611" s="7" t="s">
        <v>68</v>
      </c>
      <c r="G611" s="7" t="s">
        <v>68</v>
      </c>
      <c r="H611" s="7" t="s">
        <v>485</v>
      </c>
      <c r="I611" s="7" t="s">
        <v>44</v>
      </c>
      <c r="J611" s="19" t="str">
        <f>IFERROR(INDEX('Employee Info'!$C$3:$E$200,MATCH(Data7[[#This Row],[Name:]],'Employee Info'!$B$3:$B$200,0),MATCH(Data7[[#This Row],[Hours Type:]],'Employee Info'!$C$2:$E$2,0)),"")</f>
        <v/>
      </c>
      <c r="K611" s="19" t="str">
        <f>IFERROR(INDEX('Employee Info'!$C$3:$J$200,MATCH(Data7[[#This Row],[Name:]],'Employee Info'!$B$3:$B$200,0),MATCH(Data7[[#Headers],[Truck]],'Employee Info'!$C$2:$J$2,0)),"")</f>
        <v/>
      </c>
      <c r="L611" s="19" t="str">
        <f>IFERROR(INDEX('Employee Info'!$C$3:$J$200,MATCH(Data7[[#This Row],[Name:]],'Employee Info'!$B$3:$B$200,0),MATCH(Data7[[#Headers],[Phone]],'Employee Info'!$C$2:$J$2,0)),"")</f>
        <v/>
      </c>
      <c r="M611" s="19" t="str">
        <f>IFERROR(INDEX('Employee Info'!$C$3:$J$200,MATCH(Data7[[#This Row],[Name:]],'Employee Info'!$B$3:$B$200,0),MATCH(Data7[[#Headers],[Tech]],'Employee Info'!$C$2:$J$2,0)),"")</f>
        <v/>
      </c>
      <c r="N611" s="19" t="str">
        <f>IFERROR(INDEX('Employee Info'!$C$3:$J$200,MATCH(Data7[[#This Row],[Name:]],'Employee Info'!$B$3:$B$200,0),MATCH(Data7[[#Headers],[Other]],'Employee Info'!$C$2:$J$2,0)),"")</f>
        <v/>
      </c>
      <c r="O611" s="19">
        <f>IFERROR((Data7[[#This Row],[Hours:]]*SUM(Data7[[#This Row],[Rate]:[Other]])),"")</f>
        <v>0</v>
      </c>
      <c r="P611" s="7" t="str">
        <f>IF(Data7[[#This Row],[WO'#:]]="","Riley #","WO#")</f>
        <v>Riley #</v>
      </c>
      <c r="Q611" s="7">
        <f>IFERROR(WEEKNUM(Data7[[#This Row],[Date:]]),"")</f>
        <v>17</v>
      </c>
      <c r="R611" s="6">
        <f t="shared" si="27"/>
        <v>45403</v>
      </c>
      <c r="S611" s="6">
        <f>Data7[[#This Row],[Week Start]]+7</f>
        <v>45410</v>
      </c>
      <c r="T611" s="7" t="str">
        <f t="shared" si="28"/>
        <v>4/21/2024 - 4/28/2024</v>
      </c>
      <c r="U611" s="7" t="str">
        <f t="shared" si="29"/>
        <v>Time Card</v>
      </c>
      <c r="V611" s="8" t="str">
        <f>RIGHT(TEXT(Data7[[#This Row],[Date:]],"mmddyyyy"),4)</f>
        <v>2024</v>
      </c>
      <c r="W611" s="8" t="str">
        <f>MID(TEXT(Data7[[#This Row],[Date:]],"mmddyyyy"),3,2)</f>
        <v>23</v>
      </c>
      <c r="X611" s="8" t="str">
        <f>LEFT(TEXT(Data7[[#This Row],[Date:]],"mmddyyyy"),2)</f>
        <v>04</v>
      </c>
      <c r="Y611" s="6">
        <f>DATE(Data7[[#This Row],[Year]],Data7[[#This Row],[Month]],Data7[[#This Row],[Day]])</f>
        <v>45405</v>
      </c>
    </row>
    <row r="612" spans="1:25">
      <c r="A612" s="5">
        <v>45406.404165740743</v>
      </c>
      <c r="B612" s="7" t="s">
        <v>65</v>
      </c>
      <c r="C612" s="6" t="s">
        <v>487</v>
      </c>
      <c r="D612" s="7" t="s">
        <v>484</v>
      </c>
      <c r="E612" s="8">
        <v>8</v>
      </c>
      <c r="F612" s="7" t="s">
        <v>68</v>
      </c>
      <c r="G612" s="7" t="s">
        <v>68</v>
      </c>
      <c r="H612" s="7" t="s">
        <v>485</v>
      </c>
      <c r="I612" s="7" t="s">
        <v>44</v>
      </c>
      <c r="J612" s="19" t="str">
        <f>IFERROR(INDEX('Employee Info'!$C$3:$E$200,MATCH(Data7[[#This Row],[Name:]],'Employee Info'!$B$3:$B$200,0),MATCH(Data7[[#This Row],[Hours Type:]],'Employee Info'!$C$2:$E$2,0)),"")</f>
        <v/>
      </c>
      <c r="K612" s="19" t="str">
        <f>IFERROR(INDEX('Employee Info'!$C$3:$J$200,MATCH(Data7[[#This Row],[Name:]],'Employee Info'!$B$3:$B$200,0),MATCH(Data7[[#Headers],[Truck]],'Employee Info'!$C$2:$J$2,0)),"")</f>
        <v/>
      </c>
      <c r="L612" s="19" t="str">
        <f>IFERROR(INDEX('Employee Info'!$C$3:$J$200,MATCH(Data7[[#This Row],[Name:]],'Employee Info'!$B$3:$B$200,0),MATCH(Data7[[#Headers],[Phone]],'Employee Info'!$C$2:$J$2,0)),"")</f>
        <v/>
      </c>
      <c r="M612" s="19" t="str">
        <f>IFERROR(INDEX('Employee Info'!$C$3:$J$200,MATCH(Data7[[#This Row],[Name:]],'Employee Info'!$B$3:$B$200,0),MATCH(Data7[[#Headers],[Tech]],'Employee Info'!$C$2:$J$2,0)),"")</f>
        <v/>
      </c>
      <c r="N612" s="19" t="str">
        <f>IFERROR(INDEX('Employee Info'!$C$3:$J$200,MATCH(Data7[[#This Row],[Name:]],'Employee Info'!$B$3:$B$200,0),MATCH(Data7[[#Headers],[Other]],'Employee Info'!$C$2:$J$2,0)),"")</f>
        <v/>
      </c>
      <c r="O612" s="19">
        <f>IFERROR((Data7[[#This Row],[Hours:]]*SUM(Data7[[#This Row],[Rate]:[Other]])),"")</f>
        <v>0</v>
      </c>
      <c r="P612" s="7" t="str">
        <f>IF(Data7[[#This Row],[WO'#:]]="","Riley #","WO#")</f>
        <v>Riley #</v>
      </c>
      <c r="Q612" s="7">
        <f>IFERROR(WEEKNUM(Data7[[#This Row],[Date:]]),"")</f>
        <v>17</v>
      </c>
      <c r="R612" s="6">
        <f t="shared" si="27"/>
        <v>45403</v>
      </c>
      <c r="S612" s="6">
        <f>Data7[[#This Row],[Week Start]]+7</f>
        <v>45410</v>
      </c>
      <c r="T612" s="7" t="str">
        <f t="shared" si="28"/>
        <v>4/21/2024 - 4/28/2024</v>
      </c>
      <c r="U612" s="7" t="str">
        <f t="shared" si="29"/>
        <v>Time Card</v>
      </c>
      <c r="V612" s="8" t="str">
        <f>RIGHT(TEXT(Data7[[#This Row],[Date:]],"mmddyyyy"),4)</f>
        <v>2024</v>
      </c>
      <c r="W612" s="8" t="str">
        <f>MID(TEXT(Data7[[#This Row],[Date:]],"mmddyyyy"),3,2)</f>
        <v>23</v>
      </c>
      <c r="X612" s="8" t="str">
        <f>LEFT(TEXT(Data7[[#This Row],[Date:]],"mmddyyyy"),2)</f>
        <v>04</v>
      </c>
      <c r="Y612" s="6">
        <f>DATE(Data7[[#This Row],[Year]],Data7[[#This Row],[Month]],Data7[[#This Row],[Day]])</f>
        <v>45405</v>
      </c>
    </row>
    <row r="613" spans="1:25">
      <c r="A613" s="5">
        <v>45408.460487731485</v>
      </c>
      <c r="B613" s="7" t="s">
        <v>492</v>
      </c>
      <c r="C613" s="6" t="s">
        <v>487</v>
      </c>
      <c r="D613" s="7" t="s">
        <v>486</v>
      </c>
      <c r="E613" s="8">
        <v>8</v>
      </c>
      <c r="F613" s="7" t="s">
        <v>68</v>
      </c>
      <c r="G613" s="7" t="s">
        <v>68</v>
      </c>
      <c r="H613" s="7" t="s">
        <v>485</v>
      </c>
      <c r="I613" s="7" t="s">
        <v>44</v>
      </c>
      <c r="J613" s="19" t="str">
        <f>IFERROR(INDEX('Employee Info'!$C$3:$E$200,MATCH(Data7[[#This Row],[Name:]],'Employee Info'!$B$3:$B$200,0),MATCH(Data7[[#This Row],[Hours Type:]],'Employee Info'!$C$2:$E$2,0)),"")</f>
        <v/>
      </c>
      <c r="K613" s="19" t="str">
        <f>IFERROR(INDEX('Employee Info'!$C$3:$J$200,MATCH(Data7[[#This Row],[Name:]],'Employee Info'!$B$3:$B$200,0),MATCH(Data7[[#Headers],[Truck]],'Employee Info'!$C$2:$J$2,0)),"")</f>
        <v/>
      </c>
      <c r="L613" s="19" t="str">
        <f>IFERROR(INDEX('Employee Info'!$C$3:$J$200,MATCH(Data7[[#This Row],[Name:]],'Employee Info'!$B$3:$B$200,0),MATCH(Data7[[#Headers],[Phone]],'Employee Info'!$C$2:$J$2,0)),"")</f>
        <v/>
      </c>
      <c r="M613" s="19" t="str">
        <f>IFERROR(INDEX('Employee Info'!$C$3:$J$200,MATCH(Data7[[#This Row],[Name:]],'Employee Info'!$B$3:$B$200,0),MATCH(Data7[[#Headers],[Tech]],'Employee Info'!$C$2:$J$2,0)),"")</f>
        <v/>
      </c>
      <c r="N613" s="19" t="str">
        <f>IFERROR(INDEX('Employee Info'!$C$3:$J$200,MATCH(Data7[[#This Row],[Name:]],'Employee Info'!$B$3:$B$200,0),MATCH(Data7[[#Headers],[Other]],'Employee Info'!$C$2:$J$2,0)),"")</f>
        <v/>
      </c>
      <c r="O613" s="19">
        <f>IFERROR((Data7[[#This Row],[Hours:]]*SUM(Data7[[#This Row],[Rate]:[Other]])),"")</f>
        <v>0</v>
      </c>
      <c r="P613" s="7" t="str">
        <f>IF(Data7[[#This Row],[WO'#:]]="","Riley #","WO#")</f>
        <v>Riley #</v>
      </c>
      <c r="Q613" s="7">
        <f>IFERROR(WEEKNUM(Data7[[#This Row],[Date:]]),"")</f>
        <v>17</v>
      </c>
      <c r="R613" s="6">
        <f t="shared" si="27"/>
        <v>45403</v>
      </c>
      <c r="S613" s="6">
        <f>Data7[[#This Row],[Week Start]]+7</f>
        <v>45410</v>
      </c>
      <c r="T613" s="7" t="str">
        <f t="shared" si="28"/>
        <v>4/21/2024 - 4/28/2024</v>
      </c>
      <c r="U613" s="7" t="str">
        <f t="shared" si="29"/>
        <v>Time Card</v>
      </c>
      <c r="V613" s="8" t="str">
        <f>RIGHT(TEXT(Data7[[#This Row],[Date:]],"mmddyyyy"),4)</f>
        <v>2024</v>
      </c>
      <c r="W613" s="8" t="str">
        <f>MID(TEXT(Data7[[#This Row],[Date:]],"mmddyyyy"),3,2)</f>
        <v>23</v>
      </c>
      <c r="X613" s="8" t="str">
        <f>LEFT(TEXT(Data7[[#This Row],[Date:]],"mmddyyyy"),2)</f>
        <v>04</v>
      </c>
      <c r="Y613" s="6">
        <f>DATE(Data7[[#This Row],[Year]],Data7[[#This Row],[Month]],Data7[[#This Row],[Day]])</f>
        <v>45405</v>
      </c>
    </row>
    <row r="614" spans="1:25">
      <c r="A614" s="5">
        <v>45408.462635648146</v>
      </c>
      <c r="B614" s="7" t="s">
        <v>66</v>
      </c>
      <c r="C614" s="6" t="s">
        <v>487</v>
      </c>
      <c r="D614" s="7" t="s">
        <v>486</v>
      </c>
      <c r="E614" s="8">
        <v>6</v>
      </c>
      <c r="F614" s="7" t="s">
        <v>68</v>
      </c>
      <c r="G614" s="7" t="s">
        <v>68</v>
      </c>
      <c r="H614" s="7" t="s">
        <v>485</v>
      </c>
      <c r="I614" s="7" t="s">
        <v>44</v>
      </c>
      <c r="J614" s="19" t="str">
        <f>IFERROR(INDEX('Employee Info'!$C$3:$E$200,MATCH(Data7[[#This Row],[Name:]],'Employee Info'!$B$3:$B$200,0),MATCH(Data7[[#This Row],[Hours Type:]],'Employee Info'!$C$2:$E$2,0)),"")</f>
        <v/>
      </c>
      <c r="K614" s="19" t="str">
        <f>IFERROR(INDEX('Employee Info'!$C$3:$J$200,MATCH(Data7[[#This Row],[Name:]],'Employee Info'!$B$3:$B$200,0),MATCH(Data7[[#Headers],[Truck]],'Employee Info'!$C$2:$J$2,0)),"")</f>
        <v/>
      </c>
      <c r="L614" s="19" t="str">
        <f>IFERROR(INDEX('Employee Info'!$C$3:$J$200,MATCH(Data7[[#This Row],[Name:]],'Employee Info'!$B$3:$B$200,0),MATCH(Data7[[#Headers],[Phone]],'Employee Info'!$C$2:$J$2,0)),"")</f>
        <v/>
      </c>
      <c r="M614" s="19" t="str">
        <f>IFERROR(INDEX('Employee Info'!$C$3:$J$200,MATCH(Data7[[#This Row],[Name:]],'Employee Info'!$B$3:$B$200,0),MATCH(Data7[[#Headers],[Tech]],'Employee Info'!$C$2:$J$2,0)),"")</f>
        <v/>
      </c>
      <c r="N614" s="19" t="str">
        <f>IFERROR(INDEX('Employee Info'!$C$3:$J$200,MATCH(Data7[[#This Row],[Name:]],'Employee Info'!$B$3:$B$200,0),MATCH(Data7[[#Headers],[Other]],'Employee Info'!$C$2:$J$2,0)),"")</f>
        <v/>
      </c>
      <c r="O614" s="19">
        <f>IFERROR((Data7[[#This Row],[Hours:]]*SUM(Data7[[#This Row],[Rate]:[Other]])),"")</f>
        <v>0</v>
      </c>
      <c r="P614" s="7" t="str">
        <f>IF(Data7[[#This Row],[WO'#:]]="","Riley #","WO#")</f>
        <v>Riley #</v>
      </c>
      <c r="Q614" s="7">
        <f>IFERROR(WEEKNUM(Data7[[#This Row],[Date:]]),"")</f>
        <v>17</v>
      </c>
      <c r="R614" s="6">
        <f t="shared" si="27"/>
        <v>45403</v>
      </c>
      <c r="S614" s="6">
        <f>Data7[[#This Row],[Week Start]]+7</f>
        <v>45410</v>
      </c>
      <c r="T614" s="7" t="str">
        <f t="shared" si="28"/>
        <v>4/21/2024 - 4/28/2024</v>
      </c>
      <c r="U614" s="7" t="str">
        <f t="shared" si="29"/>
        <v>Time Card</v>
      </c>
      <c r="V614" s="8" t="str">
        <f>RIGHT(TEXT(Data7[[#This Row],[Date:]],"mmddyyyy"),4)</f>
        <v>2024</v>
      </c>
      <c r="W614" s="8" t="str">
        <f>MID(TEXT(Data7[[#This Row],[Date:]],"mmddyyyy"),3,2)</f>
        <v>23</v>
      </c>
      <c r="X614" s="8" t="str">
        <f>LEFT(TEXT(Data7[[#This Row],[Date:]],"mmddyyyy"),2)</f>
        <v>04</v>
      </c>
      <c r="Y614" s="6">
        <f>DATE(Data7[[#This Row],[Year]],Data7[[#This Row],[Month]],Data7[[#This Row],[Day]])</f>
        <v>45405</v>
      </c>
    </row>
    <row r="615" spans="1:25">
      <c r="A615" s="5">
        <v>45408.498349074071</v>
      </c>
      <c r="B615" s="7" t="s">
        <v>66</v>
      </c>
      <c r="C615" s="6" t="s">
        <v>493</v>
      </c>
      <c r="D615" s="7" t="s">
        <v>494</v>
      </c>
      <c r="E615" s="8">
        <v>2</v>
      </c>
      <c r="F615" s="7">
        <v>6984733</v>
      </c>
      <c r="G615" s="7" t="s">
        <v>68</v>
      </c>
      <c r="H615" s="7" t="s">
        <v>69</v>
      </c>
      <c r="I615" s="7" t="s">
        <v>44</v>
      </c>
      <c r="J615" s="19" t="str">
        <f>IFERROR(INDEX('Employee Info'!$C$3:$E$200,MATCH(Data7[[#This Row],[Name:]],'Employee Info'!$B$3:$B$200,0),MATCH(Data7[[#This Row],[Hours Type:]],'Employee Info'!$C$2:$E$2,0)),"")</f>
        <v/>
      </c>
      <c r="K615" s="19" t="str">
        <f>IFERROR(INDEX('Employee Info'!$C$3:$J$200,MATCH(Data7[[#This Row],[Name:]],'Employee Info'!$B$3:$B$200,0),MATCH(Data7[[#Headers],[Truck]],'Employee Info'!$C$2:$J$2,0)),"")</f>
        <v/>
      </c>
      <c r="L615" s="19" t="str">
        <f>IFERROR(INDEX('Employee Info'!$C$3:$J$200,MATCH(Data7[[#This Row],[Name:]],'Employee Info'!$B$3:$B$200,0),MATCH(Data7[[#Headers],[Phone]],'Employee Info'!$C$2:$J$2,0)),"")</f>
        <v/>
      </c>
      <c r="M615" s="19" t="str">
        <f>IFERROR(INDEX('Employee Info'!$C$3:$J$200,MATCH(Data7[[#This Row],[Name:]],'Employee Info'!$B$3:$B$200,0),MATCH(Data7[[#Headers],[Tech]],'Employee Info'!$C$2:$J$2,0)),"")</f>
        <v/>
      </c>
      <c r="N615" s="19" t="str">
        <f>IFERROR(INDEX('Employee Info'!$C$3:$J$200,MATCH(Data7[[#This Row],[Name:]],'Employee Info'!$B$3:$B$200,0),MATCH(Data7[[#Headers],[Other]],'Employee Info'!$C$2:$J$2,0)),"")</f>
        <v/>
      </c>
      <c r="O615" s="19">
        <f>IFERROR((Data7[[#This Row],[Hours:]]*SUM(Data7[[#This Row],[Rate]:[Other]])),"")</f>
        <v>0</v>
      </c>
      <c r="P615" s="7" t="str">
        <f>IF(Data7[[#This Row],[WO'#:]]="","Riley #","WO#")</f>
        <v>WO#</v>
      </c>
      <c r="Q615" s="7">
        <f>IFERROR(WEEKNUM(Data7[[#This Row],[Date:]]),"")</f>
        <v>17</v>
      </c>
      <c r="R615" s="6">
        <f t="shared" si="27"/>
        <v>45403</v>
      </c>
      <c r="S615" s="6">
        <f>Data7[[#This Row],[Week Start]]+7</f>
        <v>45410</v>
      </c>
      <c r="T615" s="7" t="str">
        <f t="shared" si="28"/>
        <v>4/21/2024 - 4/28/2024</v>
      </c>
      <c r="U615" s="7" t="str">
        <f t="shared" si="29"/>
        <v>Time Card</v>
      </c>
      <c r="V615" s="8" t="str">
        <f>RIGHT(TEXT(Data7[[#This Row],[Date:]],"mmddyyyy"),4)</f>
        <v>2024</v>
      </c>
      <c r="W615" s="8" t="str">
        <f>MID(TEXT(Data7[[#This Row],[Date:]],"mmddyyyy"),3,2)</f>
        <v>24</v>
      </c>
      <c r="X615" s="8" t="str">
        <f>LEFT(TEXT(Data7[[#This Row],[Date:]],"mmddyyyy"),2)</f>
        <v>04</v>
      </c>
      <c r="Y615" s="6">
        <f>DATE(Data7[[#This Row],[Year]],Data7[[#This Row],[Month]],Data7[[#This Row],[Day]])</f>
        <v>45406</v>
      </c>
    </row>
    <row r="616" spans="1:25">
      <c r="A616" s="5">
        <v>45420.324220138886</v>
      </c>
      <c r="B616" s="7" t="s">
        <v>76</v>
      </c>
      <c r="C616" s="6" t="s">
        <v>493</v>
      </c>
      <c r="D616" s="7" t="s">
        <v>156</v>
      </c>
      <c r="E616" s="8">
        <v>2</v>
      </c>
      <c r="F616" s="7">
        <v>6984733</v>
      </c>
      <c r="G616" s="7" t="s">
        <v>68</v>
      </c>
      <c r="H616" s="7" t="s">
        <v>69</v>
      </c>
      <c r="I616" s="7" t="s">
        <v>44</v>
      </c>
      <c r="J616" s="19" t="str">
        <f>IFERROR(INDEX('Employee Info'!$C$3:$E$200,MATCH(Data7[[#This Row],[Name:]],'Employee Info'!$B$3:$B$200,0),MATCH(Data7[[#This Row],[Hours Type:]],'Employee Info'!$C$2:$E$2,0)),"")</f>
        <v/>
      </c>
      <c r="K616" s="19" t="str">
        <f>IFERROR(INDEX('Employee Info'!$C$3:$J$200,MATCH(Data7[[#This Row],[Name:]],'Employee Info'!$B$3:$B$200,0),MATCH(Data7[[#Headers],[Truck]],'Employee Info'!$C$2:$J$2,0)),"")</f>
        <v/>
      </c>
      <c r="L616" s="19" t="str">
        <f>IFERROR(INDEX('Employee Info'!$C$3:$J$200,MATCH(Data7[[#This Row],[Name:]],'Employee Info'!$B$3:$B$200,0),MATCH(Data7[[#Headers],[Phone]],'Employee Info'!$C$2:$J$2,0)),"")</f>
        <v/>
      </c>
      <c r="M616" s="19" t="str">
        <f>IFERROR(INDEX('Employee Info'!$C$3:$J$200,MATCH(Data7[[#This Row],[Name:]],'Employee Info'!$B$3:$B$200,0),MATCH(Data7[[#Headers],[Tech]],'Employee Info'!$C$2:$J$2,0)),"")</f>
        <v/>
      </c>
      <c r="N616" s="19" t="str">
        <f>IFERROR(INDEX('Employee Info'!$C$3:$J$200,MATCH(Data7[[#This Row],[Name:]],'Employee Info'!$B$3:$B$200,0),MATCH(Data7[[#Headers],[Other]],'Employee Info'!$C$2:$J$2,0)),"")</f>
        <v/>
      </c>
      <c r="O616" s="19">
        <f>IFERROR((Data7[[#This Row],[Hours:]]*SUM(Data7[[#This Row],[Rate]:[Other]])),"")</f>
        <v>0</v>
      </c>
      <c r="P616" s="7" t="str">
        <f>IF(Data7[[#This Row],[WO'#:]]="","Riley #","WO#")</f>
        <v>WO#</v>
      </c>
      <c r="Q616" s="7">
        <f>IFERROR(WEEKNUM(Data7[[#This Row],[Date:]]),"")</f>
        <v>17</v>
      </c>
      <c r="R616" s="6">
        <f t="shared" si="27"/>
        <v>45403</v>
      </c>
      <c r="S616" s="6">
        <f>Data7[[#This Row],[Week Start]]+7</f>
        <v>45410</v>
      </c>
      <c r="T616" s="7" t="str">
        <f t="shared" si="28"/>
        <v>4/21/2024 - 4/28/2024</v>
      </c>
      <c r="U616" s="7" t="str">
        <f t="shared" si="29"/>
        <v>Time Card</v>
      </c>
      <c r="V616" s="8" t="str">
        <f>RIGHT(TEXT(Data7[[#This Row],[Date:]],"mmddyyyy"),4)</f>
        <v>2024</v>
      </c>
      <c r="W616" s="8" t="str">
        <f>MID(TEXT(Data7[[#This Row],[Date:]],"mmddyyyy"),3,2)</f>
        <v>24</v>
      </c>
      <c r="X616" s="8" t="str">
        <f>LEFT(TEXT(Data7[[#This Row],[Date:]],"mmddyyyy"),2)</f>
        <v>04</v>
      </c>
      <c r="Y616" s="6">
        <f>DATE(Data7[[#This Row],[Year]],Data7[[#This Row],[Month]],Data7[[#This Row],[Day]])</f>
        <v>45406</v>
      </c>
    </row>
    <row r="617" spans="1:25">
      <c r="A617" s="5">
        <v>45408.478795138886</v>
      </c>
      <c r="B617" s="7" t="s">
        <v>66</v>
      </c>
      <c r="C617" s="6" t="s">
        <v>493</v>
      </c>
      <c r="D617" s="7" t="s">
        <v>480</v>
      </c>
      <c r="E617" s="8">
        <v>1</v>
      </c>
      <c r="F617" s="7">
        <v>7078215</v>
      </c>
      <c r="G617" s="7" t="s">
        <v>68</v>
      </c>
      <c r="H617" s="7" t="s">
        <v>69</v>
      </c>
      <c r="I617" s="7" t="s">
        <v>44</v>
      </c>
      <c r="J617" s="19" t="str">
        <f>IFERROR(INDEX('Employee Info'!$C$3:$E$200,MATCH(Data7[[#This Row],[Name:]],'Employee Info'!$B$3:$B$200,0),MATCH(Data7[[#This Row],[Hours Type:]],'Employee Info'!$C$2:$E$2,0)),"")</f>
        <v/>
      </c>
      <c r="K617" s="19" t="str">
        <f>IFERROR(INDEX('Employee Info'!$C$3:$J$200,MATCH(Data7[[#This Row],[Name:]],'Employee Info'!$B$3:$B$200,0),MATCH(Data7[[#Headers],[Truck]],'Employee Info'!$C$2:$J$2,0)),"")</f>
        <v/>
      </c>
      <c r="L617" s="19" t="str">
        <f>IFERROR(INDEX('Employee Info'!$C$3:$J$200,MATCH(Data7[[#This Row],[Name:]],'Employee Info'!$B$3:$B$200,0),MATCH(Data7[[#Headers],[Phone]],'Employee Info'!$C$2:$J$2,0)),"")</f>
        <v/>
      </c>
      <c r="M617" s="19" t="str">
        <f>IFERROR(INDEX('Employee Info'!$C$3:$J$200,MATCH(Data7[[#This Row],[Name:]],'Employee Info'!$B$3:$B$200,0),MATCH(Data7[[#Headers],[Tech]],'Employee Info'!$C$2:$J$2,0)),"")</f>
        <v/>
      </c>
      <c r="N617" s="19" t="str">
        <f>IFERROR(INDEX('Employee Info'!$C$3:$J$200,MATCH(Data7[[#This Row],[Name:]],'Employee Info'!$B$3:$B$200,0),MATCH(Data7[[#Headers],[Other]],'Employee Info'!$C$2:$J$2,0)),"")</f>
        <v/>
      </c>
      <c r="O617" s="19">
        <f>IFERROR((Data7[[#This Row],[Hours:]]*SUM(Data7[[#This Row],[Rate]:[Other]])),"")</f>
        <v>0</v>
      </c>
      <c r="P617" s="7" t="str">
        <f>IF(Data7[[#This Row],[WO'#:]]="","Riley #","WO#")</f>
        <v>WO#</v>
      </c>
      <c r="Q617" s="7">
        <f>IFERROR(WEEKNUM(Data7[[#This Row],[Date:]]),"")</f>
        <v>17</v>
      </c>
      <c r="R617" s="6">
        <f t="shared" si="27"/>
        <v>45403</v>
      </c>
      <c r="S617" s="6">
        <f>Data7[[#This Row],[Week Start]]+7</f>
        <v>45410</v>
      </c>
      <c r="T617" s="7" t="str">
        <f t="shared" si="28"/>
        <v>4/21/2024 - 4/28/2024</v>
      </c>
      <c r="U617" s="7" t="str">
        <f t="shared" si="29"/>
        <v>Time Card</v>
      </c>
      <c r="V617" s="8" t="str">
        <f>RIGHT(TEXT(Data7[[#This Row],[Date:]],"mmddyyyy"),4)</f>
        <v>2024</v>
      </c>
      <c r="W617" s="8" t="str">
        <f>MID(TEXT(Data7[[#This Row],[Date:]],"mmddyyyy"),3,2)</f>
        <v>24</v>
      </c>
      <c r="X617" s="8" t="str">
        <f>LEFT(TEXT(Data7[[#This Row],[Date:]],"mmddyyyy"),2)</f>
        <v>04</v>
      </c>
      <c r="Y617" s="6">
        <f>DATE(Data7[[#This Row],[Year]],Data7[[#This Row],[Month]],Data7[[#This Row],[Day]])</f>
        <v>45406</v>
      </c>
    </row>
    <row r="618" spans="1:25">
      <c r="A618" s="5">
        <v>45408.549995138892</v>
      </c>
      <c r="B618" s="7" t="s">
        <v>66</v>
      </c>
      <c r="C618" s="6" t="s">
        <v>493</v>
      </c>
      <c r="D618" s="7" t="s">
        <v>495</v>
      </c>
      <c r="E618" s="8">
        <v>4</v>
      </c>
      <c r="F618" s="7">
        <v>7095212</v>
      </c>
      <c r="G618" s="7" t="s">
        <v>68</v>
      </c>
      <c r="H618" s="7" t="s">
        <v>69</v>
      </c>
      <c r="I618" s="7" t="s">
        <v>44</v>
      </c>
      <c r="J618" s="19" t="str">
        <f>IFERROR(INDEX('Employee Info'!$C$3:$E$200,MATCH(Data7[[#This Row],[Name:]],'Employee Info'!$B$3:$B$200,0),MATCH(Data7[[#This Row],[Hours Type:]],'Employee Info'!$C$2:$E$2,0)),"")</f>
        <v/>
      </c>
      <c r="K618" s="19" t="str">
        <f>IFERROR(INDEX('Employee Info'!$C$3:$J$200,MATCH(Data7[[#This Row],[Name:]],'Employee Info'!$B$3:$B$200,0),MATCH(Data7[[#Headers],[Truck]],'Employee Info'!$C$2:$J$2,0)),"")</f>
        <v/>
      </c>
      <c r="L618" s="19" t="str">
        <f>IFERROR(INDEX('Employee Info'!$C$3:$J$200,MATCH(Data7[[#This Row],[Name:]],'Employee Info'!$B$3:$B$200,0),MATCH(Data7[[#Headers],[Phone]],'Employee Info'!$C$2:$J$2,0)),"")</f>
        <v/>
      </c>
      <c r="M618" s="19" t="str">
        <f>IFERROR(INDEX('Employee Info'!$C$3:$J$200,MATCH(Data7[[#This Row],[Name:]],'Employee Info'!$B$3:$B$200,0),MATCH(Data7[[#Headers],[Tech]],'Employee Info'!$C$2:$J$2,0)),"")</f>
        <v/>
      </c>
      <c r="N618" s="19" t="str">
        <f>IFERROR(INDEX('Employee Info'!$C$3:$J$200,MATCH(Data7[[#This Row],[Name:]],'Employee Info'!$B$3:$B$200,0),MATCH(Data7[[#Headers],[Other]],'Employee Info'!$C$2:$J$2,0)),"")</f>
        <v/>
      </c>
      <c r="O618" s="19">
        <f>IFERROR((Data7[[#This Row],[Hours:]]*SUM(Data7[[#This Row],[Rate]:[Other]])),"")</f>
        <v>0</v>
      </c>
      <c r="P618" s="7" t="str">
        <f>IF(Data7[[#This Row],[WO'#:]]="","Riley #","WO#")</f>
        <v>WO#</v>
      </c>
      <c r="Q618" s="7">
        <f>IFERROR(WEEKNUM(Data7[[#This Row],[Date:]]),"")</f>
        <v>17</v>
      </c>
      <c r="R618" s="6">
        <f t="shared" si="27"/>
        <v>45403</v>
      </c>
      <c r="S618" s="6">
        <f>Data7[[#This Row],[Week Start]]+7</f>
        <v>45410</v>
      </c>
      <c r="T618" s="7" t="str">
        <f t="shared" si="28"/>
        <v>4/21/2024 - 4/28/2024</v>
      </c>
      <c r="U618" s="7" t="str">
        <f t="shared" si="29"/>
        <v>Time Card</v>
      </c>
      <c r="V618" s="8" t="str">
        <f>RIGHT(TEXT(Data7[[#This Row],[Date:]],"mmddyyyy"),4)</f>
        <v>2024</v>
      </c>
      <c r="W618" s="8" t="str">
        <f>MID(TEXT(Data7[[#This Row],[Date:]],"mmddyyyy"),3,2)</f>
        <v>24</v>
      </c>
      <c r="X618" s="8" t="str">
        <f>LEFT(TEXT(Data7[[#This Row],[Date:]],"mmddyyyy"),2)</f>
        <v>04</v>
      </c>
      <c r="Y618" s="6">
        <f>DATE(Data7[[#This Row],[Year]],Data7[[#This Row],[Month]],Data7[[#This Row],[Day]])</f>
        <v>45406</v>
      </c>
    </row>
    <row r="619" spans="1:25">
      <c r="A619" s="5">
        <v>45407.245776388889</v>
      </c>
      <c r="B619" s="7" t="s">
        <v>35</v>
      </c>
      <c r="C619" s="6" t="s">
        <v>493</v>
      </c>
      <c r="D619" s="7" t="s">
        <v>497</v>
      </c>
      <c r="E619" s="8">
        <v>2.5</v>
      </c>
      <c r="F619" s="7" t="s">
        <v>68</v>
      </c>
      <c r="G619" s="7" t="s">
        <v>68</v>
      </c>
      <c r="H619" s="7" t="s">
        <v>491</v>
      </c>
      <c r="I619" s="7" t="s">
        <v>44</v>
      </c>
      <c r="J619" s="19" t="str">
        <f>IFERROR(INDEX('Employee Info'!$C$3:$E$200,MATCH(Data7[[#This Row],[Name:]],'Employee Info'!$B$3:$B$200,0),MATCH(Data7[[#This Row],[Hours Type:]],'Employee Info'!$C$2:$E$2,0)),"")</f>
        <v/>
      </c>
      <c r="K619" s="19" t="str">
        <f>IFERROR(INDEX('Employee Info'!$C$3:$J$200,MATCH(Data7[[#This Row],[Name:]],'Employee Info'!$B$3:$B$200,0),MATCH(Data7[[#Headers],[Truck]],'Employee Info'!$C$2:$J$2,0)),"")</f>
        <v/>
      </c>
      <c r="L619" s="19" t="str">
        <f>IFERROR(INDEX('Employee Info'!$C$3:$J$200,MATCH(Data7[[#This Row],[Name:]],'Employee Info'!$B$3:$B$200,0),MATCH(Data7[[#Headers],[Phone]],'Employee Info'!$C$2:$J$2,0)),"")</f>
        <v/>
      </c>
      <c r="M619" s="19" t="str">
        <f>IFERROR(INDEX('Employee Info'!$C$3:$J$200,MATCH(Data7[[#This Row],[Name:]],'Employee Info'!$B$3:$B$200,0),MATCH(Data7[[#Headers],[Tech]],'Employee Info'!$C$2:$J$2,0)),"")</f>
        <v/>
      </c>
      <c r="N619" s="19" t="str">
        <f>IFERROR(INDEX('Employee Info'!$C$3:$J$200,MATCH(Data7[[#This Row],[Name:]],'Employee Info'!$B$3:$B$200,0),MATCH(Data7[[#Headers],[Other]],'Employee Info'!$C$2:$J$2,0)),"")</f>
        <v/>
      </c>
      <c r="O619" s="19">
        <f>IFERROR((Data7[[#This Row],[Hours:]]*SUM(Data7[[#This Row],[Rate]:[Other]])),"")</f>
        <v>0</v>
      </c>
      <c r="P619" s="7" t="str">
        <f>IF(Data7[[#This Row],[WO'#:]]="","Riley #","WO#")</f>
        <v>Riley #</v>
      </c>
      <c r="Q619" s="7">
        <f>IFERROR(WEEKNUM(Data7[[#This Row],[Date:]]),"")</f>
        <v>17</v>
      </c>
      <c r="R619" s="6">
        <f t="shared" si="27"/>
        <v>45403</v>
      </c>
      <c r="S619" s="6">
        <f>Data7[[#This Row],[Week Start]]+7</f>
        <v>45410</v>
      </c>
      <c r="T619" s="7" t="str">
        <f t="shared" si="28"/>
        <v>4/21/2024 - 4/28/2024</v>
      </c>
      <c r="U619" s="7" t="str">
        <f t="shared" si="29"/>
        <v>Time Card</v>
      </c>
      <c r="V619" s="8" t="str">
        <f>RIGHT(TEXT(Data7[[#This Row],[Date:]],"mmddyyyy"),4)</f>
        <v>2024</v>
      </c>
      <c r="W619" s="8" t="str">
        <f>MID(TEXT(Data7[[#This Row],[Date:]],"mmddyyyy"),3,2)</f>
        <v>24</v>
      </c>
      <c r="X619" s="8" t="str">
        <f>LEFT(TEXT(Data7[[#This Row],[Date:]],"mmddyyyy"),2)</f>
        <v>04</v>
      </c>
      <c r="Y619" s="6">
        <f>DATE(Data7[[#This Row],[Year]],Data7[[#This Row],[Month]],Data7[[#This Row],[Day]])</f>
        <v>45406</v>
      </c>
    </row>
    <row r="620" spans="1:25">
      <c r="A620" s="5">
        <v>45407.246838541665</v>
      </c>
      <c r="B620" s="7" t="s">
        <v>35</v>
      </c>
      <c r="C620" s="6" t="s">
        <v>493</v>
      </c>
      <c r="D620" s="7" t="s">
        <v>499</v>
      </c>
      <c r="E620" s="8">
        <v>1</v>
      </c>
      <c r="F620" s="7" t="s">
        <v>68</v>
      </c>
      <c r="G620" s="7" t="s">
        <v>68</v>
      </c>
      <c r="H620" s="7" t="s">
        <v>500</v>
      </c>
      <c r="I620" s="7" t="s">
        <v>44</v>
      </c>
      <c r="J620" s="19" t="str">
        <f>IFERROR(INDEX('Employee Info'!$C$3:$E$200,MATCH(Data7[[#This Row],[Name:]],'Employee Info'!$B$3:$B$200,0),MATCH(Data7[[#This Row],[Hours Type:]],'Employee Info'!$C$2:$E$2,0)),"")</f>
        <v/>
      </c>
      <c r="K620" s="19" t="str">
        <f>IFERROR(INDEX('Employee Info'!$C$3:$J$200,MATCH(Data7[[#This Row],[Name:]],'Employee Info'!$B$3:$B$200,0),MATCH(Data7[[#Headers],[Truck]],'Employee Info'!$C$2:$J$2,0)),"")</f>
        <v/>
      </c>
      <c r="L620" s="19" t="str">
        <f>IFERROR(INDEX('Employee Info'!$C$3:$J$200,MATCH(Data7[[#This Row],[Name:]],'Employee Info'!$B$3:$B$200,0),MATCH(Data7[[#Headers],[Phone]],'Employee Info'!$C$2:$J$2,0)),"")</f>
        <v/>
      </c>
      <c r="M620" s="19" t="str">
        <f>IFERROR(INDEX('Employee Info'!$C$3:$J$200,MATCH(Data7[[#This Row],[Name:]],'Employee Info'!$B$3:$B$200,0),MATCH(Data7[[#Headers],[Tech]],'Employee Info'!$C$2:$J$2,0)),"")</f>
        <v/>
      </c>
      <c r="N620" s="19" t="str">
        <f>IFERROR(INDEX('Employee Info'!$C$3:$J$200,MATCH(Data7[[#This Row],[Name:]],'Employee Info'!$B$3:$B$200,0),MATCH(Data7[[#Headers],[Other]],'Employee Info'!$C$2:$J$2,0)),"")</f>
        <v/>
      </c>
      <c r="O620" s="19">
        <f>IFERROR((Data7[[#This Row],[Hours:]]*SUM(Data7[[#This Row],[Rate]:[Other]])),"")</f>
        <v>0</v>
      </c>
      <c r="P620" s="7" t="str">
        <f>IF(Data7[[#This Row],[WO'#:]]="","Riley #","WO#")</f>
        <v>Riley #</v>
      </c>
      <c r="Q620" s="7">
        <f>IFERROR(WEEKNUM(Data7[[#This Row],[Date:]]),"")</f>
        <v>17</v>
      </c>
      <c r="R620" s="6">
        <f t="shared" si="27"/>
        <v>45403</v>
      </c>
      <c r="S620" s="6">
        <f>Data7[[#This Row],[Week Start]]+7</f>
        <v>45410</v>
      </c>
      <c r="T620" s="7" t="str">
        <f t="shared" si="28"/>
        <v>4/21/2024 - 4/28/2024</v>
      </c>
      <c r="U620" s="7" t="str">
        <f t="shared" si="29"/>
        <v>Time Card</v>
      </c>
      <c r="V620" s="8" t="str">
        <f>RIGHT(TEXT(Data7[[#This Row],[Date:]],"mmddyyyy"),4)</f>
        <v>2024</v>
      </c>
      <c r="W620" s="8" t="str">
        <f>MID(TEXT(Data7[[#This Row],[Date:]],"mmddyyyy"),3,2)</f>
        <v>24</v>
      </c>
      <c r="X620" s="8" t="str">
        <f>LEFT(TEXT(Data7[[#This Row],[Date:]],"mmddyyyy"),2)</f>
        <v>04</v>
      </c>
      <c r="Y620" s="6">
        <f>DATE(Data7[[#This Row],[Year]],Data7[[#This Row],[Month]],Data7[[#This Row],[Day]])</f>
        <v>45406</v>
      </c>
    </row>
    <row r="621" spans="1:25">
      <c r="A621" s="5">
        <v>45407.246239351851</v>
      </c>
      <c r="B621" s="7" t="s">
        <v>35</v>
      </c>
      <c r="C621" s="6" t="s">
        <v>493</v>
      </c>
      <c r="D621" s="7" t="s">
        <v>498</v>
      </c>
      <c r="E621" s="8">
        <v>3</v>
      </c>
      <c r="F621" s="7" t="s">
        <v>68</v>
      </c>
      <c r="G621" s="7" t="s">
        <v>68</v>
      </c>
      <c r="H621" s="7" t="s">
        <v>483</v>
      </c>
      <c r="I621" s="7" t="s">
        <v>44</v>
      </c>
      <c r="J621" s="19" t="str">
        <f>IFERROR(INDEX('Employee Info'!$C$3:$E$200,MATCH(Data7[[#This Row],[Name:]],'Employee Info'!$B$3:$B$200,0),MATCH(Data7[[#This Row],[Hours Type:]],'Employee Info'!$C$2:$E$2,0)),"")</f>
        <v/>
      </c>
      <c r="K621" s="19" t="str">
        <f>IFERROR(INDEX('Employee Info'!$C$3:$J$200,MATCH(Data7[[#This Row],[Name:]],'Employee Info'!$B$3:$B$200,0),MATCH(Data7[[#Headers],[Truck]],'Employee Info'!$C$2:$J$2,0)),"")</f>
        <v/>
      </c>
      <c r="L621" s="19" t="str">
        <f>IFERROR(INDEX('Employee Info'!$C$3:$J$200,MATCH(Data7[[#This Row],[Name:]],'Employee Info'!$B$3:$B$200,0),MATCH(Data7[[#Headers],[Phone]],'Employee Info'!$C$2:$J$2,0)),"")</f>
        <v/>
      </c>
      <c r="M621" s="19" t="str">
        <f>IFERROR(INDEX('Employee Info'!$C$3:$J$200,MATCH(Data7[[#This Row],[Name:]],'Employee Info'!$B$3:$B$200,0),MATCH(Data7[[#Headers],[Tech]],'Employee Info'!$C$2:$J$2,0)),"")</f>
        <v/>
      </c>
      <c r="N621" s="19" t="str">
        <f>IFERROR(INDEX('Employee Info'!$C$3:$J$200,MATCH(Data7[[#This Row],[Name:]],'Employee Info'!$B$3:$B$200,0),MATCH(Data7[[#Headers],[Other]],'Employee Info'!$C$2:$J$2,0)),"")</f>
        <v/>
      </c>
      <c r="O621" s="19">
        <f>IFERROR((Data7[[#This Row],[Hours:]]*SUM(Data7[[#This Row],[Rate]:[Other]])),"")</f>
        <v>0</v>
      </c>
      <c r="P621" s="7" t="str">
        <f>IF(Data7[[#This Row],[WO'#:]]="","Riley #","WO#")</f>
        <v>Riley #</v>
      </c>
      <c r="Q621" s="7">
        <f>IFERROR(WEEKNUM(Data7[[#This Row],[Date:]]),"")</f>
        <v>17</v>
      </c>
      <c r="R621" s="6">
        <f t="shared" si="27"/>
        <v>45403</v>
      </c>
      <c r="S621" s="6">
        <f>Data7[[#This Row],[Week Start]]+7</f>
        <v>45410</v>
      </c>
      <c r="T621" s="7" t="str">
        <f t="shared" si="28"/>
        <v>4/21/2024 - 4/28/2024</v>
      </c>
      <c r="U621" s="7" t="str">
        <f t="shared" si="29"/>
        <v>Time Card</v>
      </c>
      <c r="V621" s="8" t="str">
        <f>RIGHT(TEXT(Data7[[#This Row],[Date:]],"mmddyyyy"),4)</f>
        <v>2024</v>
      </c>
      <c r="W621" s="8" t="str">
        <f>MID(TEXT(Data7[[#This Row],[Date:]],"mmddyyyy"),3,2)</f>
        <v>24</v>
      </c>
      <c r="X621" s="8" t="str">
        <f>LEFT(TEXT(Data7[[#This Row],[Date:]],"mmddyyyy"),2)</f>
        <v>04</v>
      </c>
      <c r="Y621" s="6">
        <f>DATE(Data7[[#This Row],[Year]],Data7[[#This Row],[Month]],Data7[[#This Row],[Day]])</f>
        <v>45406</v>
      </c>
    </row>
    <row r="622" spans="1:25">
      <c r="A622" s="5">
        <v>45406.407851620374</v>
      </c>
      <c r="B622" s="7" t="s">
        <v>65</v>
      </c>
      <c r="C622" s="6" t="s">
        <v>493</v>
      </c>
      <c r="D622" s="7" t="s">
        <v>484</v>
      </c>
      <c r="E622" s="8">
        <v>8</v>
      </c>
      <c r="F622" s="7" t="s">
        <v>68</v>
      </c>
      <c r="G622" s="7" t="s">
        <v>68</v>
      </c>
      <c r="H622" s="7" t="s">
        <v>485</v>
      </c>
      <c r="I622" s="7" t="s">
        <v>44</v>
      </c>
      <c r="J622" s="19" t="str">
        <f>IFERROR(INDEX('Employee Info'!$C$3:$E$200,MATCH(Data7[[#This Row],[Name:]],'Employee Info'!$B$3:$B$200,0),MATCH(Data7[[#This Row],[Hours Type:]],'Employee Info'!$C$2:$E$2,0)),"")</f>
        <v/>
      </c>
      <c r="K622" s="19" t="str">
        <f>IFERROR(INDEX('Employee Info'!$C$3:$J$200,MATCH(Data7[[#This Row],[Name:]],'Employee Info'!$B$3:$B$200,0),MATCH(Data7[[#Headers],[Truck]],'Employee Info'!$C$2:$J$2,0)),"")</f>
        <v/>
      </c>
      <c r="L622" s="19" t="str">
        <f>IFERROR(INDEX('Employee Info'!$C$3:$J$200,MATCH(Data7[[#This Row],[Name:]],'Employee Info'!$B$3:$B$200,0),MATCH(Data7[[#Headers],[Phone]],'Employee Info'!$C$2:$J$2,0)),"")</f>
        <v/>
      </c>
      <c r="M622" s="19" t="str">
        <f>IFERROR(INDEX('Employee Info'!$C$3:$J$200,MATCH(Data7[[#This Row],[Name:]],'Employee Info'!$B$3:$B$200,0),MATCH(Data7[[#Headers],[Tech]],'Employee Info'!$C$2:$J$2,0)),"")</f>
        <v/>
      </c>
      <c r="N622" s="19" t="str">
        <f>IFERROR(INDEX('Employee Info'!$C$3:$J$200,MATCH(Data7[[#This Row],[Name:]],'Employee Info'!$B$3:$B$200,0),MATCH(Data7[[#Headers],[Other]],'Employee Info'!$C$2:$J$2,0)),"")</f>
        <v/>
      </c>
      <c r="O622" s="19">
        <f>IFERROR((Data7[[#This Row],[Hours:]]*SUM(Data7[[#This Row],[Rate]:[Other]])),"")</f>
        <v>0</v>
      </c>
      <c r="P622" s="7" t="str">
        <f>IF(Data7[[#This Row],[WO'#:]]="","Riley #","WO#")</f>
        <v>Riley #</v>
      </c>
      <c r="Q622" s="7">
        <f>IFERROR(WEEKNUM(Data7[[#This Row],[Date:]]),"")</f>
        <v>17</v>
      </c>
      <c r="R622" s="6">
        <f t="shared" si="27"/>
        <v>45403</v>
      </c>
      <c r="S622" s="6">
        <f>Data7[[#This Row],[Week Start]]+7</f>
        <v>45410</v>
      </c>
      <c r="T622" s="7" t="str">
        <f t="shared" si="28"/>
        <v>4/21/2024 - 4/28/2024</v>
      </c>
      <c r="U622" s="7" t="str">
        <f t="shared" si="29"/>
        <v>Time Card</v>
      </c>
      <c r="V622" s="8" t="str">
        <f>RIGHT(TEXT(Data7[[#This Row],[Date:]],"mmddyyyy"),4)</f>
        <v>2024</v>
      </c>
      <c r="W622" s="8" t="str">
        <f>MID(TEXT(Data7[[#This Row],[Date:]],"mmddyyyy"),3,2)</f>
        <v>24</v>
      </c>
      <c r="X622" s="8" t="str">
        <f>LEFT(TEXT(Data7[[#This Row],[Date:]],"mmddyyyy"),2)</f>
        <v>04</v>
      </c>
      <c r="Y622" s="6">
        <f>DATE(Data7[[#This Row],[Year]],Data7[[#This Row],[Month]],Data7[[#This Row],[Day]])</f>
        <v>45406</v>
      </c>
    </row>
    <row r="623" spans="1:25">
      <c r="A623" s="5">
        <v>45406.408090625002</v>
      </c>
      <c r="B623" s="7" t="s">
        <v>31</v>
      </c>
      <c r="C623" s="6" t="s">
        <v>493</v>
      </c>
      <c r="D623" s="7" t="s">
        <v>484</v>
      </c>
      <c r="E623" s="8">
        <v>8</v>
      </c>
      <c r="F623" s="7" t="s">
        <v>68</v>
      </c>
      <c r="G623" s="7" t="s">
        <v>68</v>
      </c>
      <c r="H623" s="7" t="s">
        <v>485</v>
      </c>
      <c r="I623" s="7" t="s">
        <v>44</v>
      </c>
      <c r="J623" s="19" t="str">
        <f>IFERROR(INDEX('Employee Info'!$C$3:$E$200,MATCH(Data7[[#This Row],[Name:]],'Employee Info'!$B$3:$B$200,0),MATCH(Data7[[#This Row],[Hours Type:]],'Employee Info'!$C$2:$E$2,0)),"")</f>
        <v/>
      </c>
      <c r="K623" s="19" t="str">
        <f>IFERROR(INDEX('Employee Info'!$C$3:$J$200,MATCH(Data7[[#This Row],[Name:]],'Employee Info'!$B$3:$B$200,0),MATCH(Data7[[#Headers],[Truck]],'Employee Info'!$C$2:$J$2,0)),"")</f>
        <v/>
      </c>
      <c r="L623" s="19" t="str">
        <f>IFERROR(INDEX('Employee Info'!$C$3:$J$200,MATCH(Data7[[#This Row],[Name:]],'Employee Info'!$B$3:$B$200,0),MATCH(Data7[[#Headers],[Phone]],'Employee Info'!$C$2:$J$2,0)),"")</f>
        <v/>
      </c>
      <c r="M623" s="19" t="str">
        <f>IFERROR(INDEX('Employee Info'!$C$3:$J$200,MATCH(Data7[[#This Row],[Name:]],'Employee Info'!$B$3:$B$200,0),MATCH(Data7[[#Headers],[Tech]],'Employee Info'!$C$2:$J$2,0)),"")</f>
        <v/>
      </c>
      <c r="N623" s="19" t="str">
        <f>IFERROR(INDEX('Employee Info'!$C$3:$J$200,MATCH(Data7[[#This Row],[Name:]],'Employee Info'!$B$3:$B$200,0),MATCH(Data7[[#Headers],[Other]],'Employee Info'!$C$2:$J$2,0)),"")</f>
        <v/>
      </c>
      <c r="O623" s="19">
        <f>IFERROR((Data7[[#This Row],[Hours:]]*SUM(Data7[[#This Row],[Rate]:[Other]])),"")</f>
        <v>0</v>
      </c>
      <c r="P623" s="7" t="str">
        <f>IF(Data7[[#This Row],[WO'#:]]="","Riley #","WO#")</f>
        <v>Riley #</v>
      </c>
      <c r="Q623" s="7">
        <f>IFERROR(WEEKNUM(Data7[[#This Row],[Date:]]),"")</f>
        <v>17</v>
      </c>
      <c r="R623" s="6">
        <f t="shared" si="27"/>
        <v>45403</v>
      </c>
      <c r="S623" s="6">
        <f>Data7[[#This Row],[Week Start]]+7</f>
        <v>45410</v>
      </c>
      <c r="T623" s="7" t="str">
        <f t="shared" si="28"/>
        <v>4/21/2024 - 4/28/2024</v>
      </c>
      <c r="U623" s="7" t="str">
        <f t="shared" si="29"/>
        <v>Time Card</v>
      </c>
      <c r="V623" s="8" t="str">
        <f>RIGHT(TEXT(Data7[[#This Row],[Date:]],"mmddyyyy"),4)</f>
        <v>2024</v>
      </c>
      <c r="W623" s="8" t="str">
        <f>MID(TEXT(Data7[[#This Row],[Date:]],"mmddyyyy"),3,2)</f>
        <v>24</v>
      </c>
      <c r="X623" s="8" t="str">
        <f>LEFT(TEXT(Data7[[#This Row],[Date:]],"mmddyyyy"),2)</f>
        <v>04</v>
      </c>
      <c r="Y623" s="6">
        <f>DATE(Data7[[#This Row],[Year]],Data7[[#This Row],[Month]],Data7[[#This Row],[Day]])</f>
        <v>45406</v>
      </c>
    </row>
    <row r="624" spans="1:25">
      <c r="A624" s="5">
        <v>45407.245080555556</v>
      </c>
      <c r="B624" s="7" t="s">
        <v>35</v>
      </c>
      <c r="C624" s="6" t="s">
        <v>493</v>
      </c>
      <c r="D624" s="7" t="s">
        <v>496</v>
      </c>
      <c r="E624" s="8">
        <v>1.5</v>
      </c>
      <c r="F624" s="7" t="s">
        <v>68</v>
      </c>
      <c r="G624" s="7" t="s">
        <v>68</v>
      </c>
      <c r="H624" s="7" t="s">
        <v>485</v>
      </c>
      <c r="I624" s="7" t="s">
        <v>44</v>
      </c>
      <c r="J624" s="19" t="str">
        <f>IFERROR(INDEX('Employee Info'!$C$3:$E$200,MATCH(Data7[[#This Row],[Name:]],'Employee Info'!$B$3:$B$200,0),MATCH(Data7[[#This Row],[Hours Type:]],'Employee Info'!$C$2:$E$2,0)),"")</f>
        <v/>
      </c>
      <c r="K624" s="19" t="str">
        <f>IFERROR(INDEX('Employee Info'!$C$3:$J$200,MATCH(Data7[[#This Row],[Name:]],'Employee Info'!$B$3:$B$200,0),MATCH(Data7[[#Headers],[Truck]],'Employee Info'!$C$2:$J$2,0)),"")</f>
        <v/>
      </c>
      <c r="L624" s="19" t="str">
        <f>IFERROR(INDEX('Employee Info'!$C$3:$J$200,MATCH(Data7[[#This Row],[Name:]],'Employee Info'!$B$3:$B$200,0),MATCH(Data7[[#Headers],[Phone]],'Employee Info'!$C$2:$J$2,0)),"")</f>
        <v/>
      </c>
      <c r="M624" s="19" t="str">
        <f>IFERROR(INDEX('Employee Info'!$C$3:$J$200,MATCH(Data7[[#This Row],[Name:]],'Employee Info'!$B$3:$B$200,0),MATCH(Data7[[#Headers],[Tech]],'Employee Info'!$C$2:$J$2,0)),"")</f>
        <v/>
      </c>
      <c r="N624" s="19" t="str">
        <f>IFERROR(INDEX('Employee Info'!$C$3:$J$200,MATCH(Data7[[#This Row],[Name:]],'Employee Info'!$B$3:$B$200,0),MATCH(Data7[[#Headers],[Other]],'Employee Info'!$C$2:$J$2,0)),"")</f>
        <v/>
      </c>
      <c r="O624" s="19">
        <f>IFERROR((Data7[[#This Row],[Hours:]]*SUM(Data7[[#This Row],[Rate]:[Other]])),"")</f>
        <v>0</v>
      </c>
      <c r="P624" s="7" t="str">
        <f>IF(Data7[[#This Row],[WO'#:]]="","Riley #","WO#")</f>
        <v>Riley #</v>
      </c>
      <c r="Q624" s="7">
        <f>IFERROR(WEEKNUM(Data7[[#This Row],[Date:]]),"")</f>
        <v>17</v>
      </c>
      <c r="R624" s="6">
        <f t="shared" si="27"/>
        <v>45403</v>
      </c>
      <c r="S624" s="6">
        <f>Data7[[#This Row],[Week Start]]+7</f>
        <v>45410</v>
      </c>
      <c r="T624" s="7" t="str">
        <f t="shared" si="28"/>
        <v>4/21/2024 - 4/28/2024</v>
      </c>
      <c r="U624" s="7" t="str">
        <f t="shared" si="29"/>
        <v>Time Card</v>
      </c>
      <c r="V624" s="8" t="str">
        <f>RIGHT(TEXT(Data7[[#This Row],[Date:]],"mmddyyyy"),4)</f>
        <v>2024</v>
      </c>
      <c r="W624" s="8" t="str">
        <f>MID(TEXT(Data7[[#This Row],[Date:]],"mmddyyyy"),3,2)</f>
        <v>24</v>
      </c>
      <c r="X624" s="8" t="str">
        <f>LEFT(TEXT(Data7[[#This Row],[Date:]],"mmddyyyy"),2)</f>
        <v>04</v>
      </c>
      <c r="Y624" s="6">
        <f>DATE(Data7[[#This Row],[Year]],Data7[[#This Row],[Month]],Data7[[#This Row],[Day]])</f>
        <v>45406</v>
      </c>
    </row>
    <row r="625" spans="1:25">
      <c r="A625" s="5">
        <v>45408.461432523145</v>
      </c>
      <c r="B625" s="7" t="s">
        <v>492</v>
      </c>
      <c r="C625" s="6" t="s">
        <v>493</v>
      </c>
      <c r="D625" s="7" t="s">
        <v>486</v>
      </c>
      <c r="E625" s="8">
        <v>8</v>
      </c>
      <c r="F625" s="7" t="s">
        <v>68</v>
      </c>
      <c r="G625" s="7" t="s">
        <v>68</v>
      </c>
      <c r="H625" s="7" t="s">
        <v>485</v>
      </c>
      <c r="I625" s="7" t="s">
        <v>44</v>
      </c>
      <c r="J625" s="19" t="str">
        <f>IFERROR(INDEX('Employee Info'!$C$3:$E$200,MATCH(Data7[[#This Row],[Name:]],'Employee Info'!$B$3:$B$200,0),MATCH(Data7[[#This Row],[Hours Type:]],'Employee Info'!$C$2:$E$2,0)),"")</f>
        <v/>
      </c>
      <c r="K625" s="19" t="str">
        <f>IFERROR(INDEX('Employee Info'!$C$3:$J$200,MATCH(Data7[[#This Row],[Name:]],'Employee Info'!$B$3:$B$200,0),MATCH(Data7[[#Headers],[Truck]],'Employee Info'!$C$2:$J$2,0)),"")</f>
        <v/>
      </c>
      <c r="L625" s="19" t="str">
        <f>IFERROR(INDEX('Employee Info'!$C$3:$J$200,MATCH(Data7[[#This Row],[Name:]],'Employee Info'!$B$3:$B$200,0),MATCH(Data7[[#Headers],[Phone]],'Employee Info'!$C$2:$J$2,0)),"")</f>
        <v/>
      </c>
      <c r="M625" s="19" t="str">
        <f>IFERROR(INDEX('Employee Info'!$C$3:$J$200,MATCH(Data7[[#This Row],[Name:]],'Employee Info'!$B$3:$B$200,0),MATCH(Data7[[#Headers],[Tech]],'Employee Info'!$C$2:$J$2,0)),"")</f>
        <v/>
      </c>
      <c r="N625" s="19" t="str">
        <f>IFERROR(INDEX('Employee Info'!$C$3:$J$200,MATCH(Data7[[#This Row],[Name:]],'Employee Info'!$B$3:$B$200,0),MATCH(Data7[[#Headers],[Other]],'Employee Info'!$C$2:$J$2,0)),"")</f>
        <v/>
      </c>
      <c r="O625" s="19">
        <f>IFERROR((Data7[[#This Row],[Hours:]]*SUM(Data7[[#This Row],[Rate]:[Other]])),"")</f>
        <v>0</v>
      </c>
      <c r="P625" s="7" t="str">
        <f>IF(Data7[[#This Row],[WO'#:]]="","Riley #","WO#")</f>
        <v>Riley #</v>
      </c>
      <c r="Q625" s="7">
        <f>IFERROR(WEEKNUM(Data7[[#This Row],[Date:]]),"")</f>
        <v>17</v>
      </c>
      <c r="R625" s="6">
        <f t="shared" si="27"/>
        <v>45403</v>
      </c>
      <c r="S625" s="6">
        <f>Data7[[#This Row],[Week Start]]+7</f>
        <v>45410</v>
      </c>
      <c r="T625" s="7" t="str">
        <f t="shared" si="28"/>
        <v>4/21/2024 - 4/28/2024</v>
      </c>
      <c r="U625" s="7" t="str">
        <f t="shared" si="29"/>
        <v>Time Card</v>
      </c>
      <c r="V625" s="8" t="str">
        <f>RIGHT(TEXT(Data7[[#This Row],[Date:]],"mmddyyyy"),4)</f>
        <v>2024</v>
      </c>
      <c r="W625" s="8" t="str">
        <f>MID(TEXT(Data7[[#This Row],[Date:]],"mmddyyyy"),3,2)</f>
        <v>24</v>
      </c>
      <c r="X625" s="8" t="str">
        <f>LEFT(TEXT(Data7[[#This Row],[Date:]],"mmddyyyy"),2)</f>
        <v>04</v>
      </c>
      <c r="Y625" s="6">
        <f>DATE(Data7[[#This Row],[Year]],Data7[[#This Row],[Month]],Data7[[#This Row],[Day]])</f>
        <v>45406</v>
      </c>
    </row>
    <row r="626" spans="1:25">
      <c r="A626" s="5">
        <v>45408.462887731483</v>
      </c>
      <c r="B626" s="7" t="s">
        <v>66</v>
      </c>
      <c r="C626" s="6" t="s">
        <v>493</v>
      </c>
      <c r="D626" s="7" t="s">
        <v>486</v>
      </c>
      <c r="E626" s="8">
        <v>1</v>
      </c>
      <c r="F626" s="7" t="s">
        <v>68</v>
      </c>
      <c r="G626" s="7" t="s">
        <v>68</v>
      </c>
      <c r="H626" s="7" t="s">
        <v>485</v>
      </c>
      <c r="I626" s="7" t="s">
        <v>44</v>
      </c>
      <c r="J626" s="19" t="str">
        <f>IFERROR(INDEX('Employee Info'!$C$3:$E$200,MATCH(Data7[[#This Row],[Name:]],'Employee Info'!$B$3:$B$200,0),MATCH(Data7[[#This Row],[Hours Type:]],'Employee Info'!$C$2:$E$2,0)),"")</f>
        <v/>
      </c>
      <c r="K626" s="19" t="str">
        <f>IFERROR(INDEX('Employee Info'!$C$3:$J$200,MATCH(Data7[[#This Row],[Name:]],'Employee Info'!$B$3:$B$200,0),MATCH(Data7[[#Headers],[Truck]],'Employee Info'!$C$2:$J$2,0)),"")</f>
        <v/>
      </c>
      <c r="L626" s="19" t="str">
        <f>IFERROR(INDEX('Employee Info'!$C$3:$J$200,MATCH(Data7[[#This Row],[Name:]],'Employee Info'!$B$3:$B$200,0),MATCH(Data7[[#Headers],[Phone]],'Employee Info'!$C$2:$J$2,0)),"")</f>
        <v/>
      </c>
      <c r="M626" s="19" t="str">
        <f>IFERROR(INDEX('Employee Info'!$C$3:$J$200,MATCH(Data7[[#This Row],[Name:]],'Employee Info'!$B$3:$B$200,0),MATCH(Data7[[#Headers],[Tech]],'Employee Info'!$C$2:$J$2,0)),"")</f>
        <v/>
      </c>
      <c r="N626" s="19" t="str">
        <f>IFERROR(INDEX('Employee Info'!$C$3:$J$200,MATCH(Data7[[#This Row],[Name:]],'Employee Info'!$B$3:$B$200,0),MATCH(Data7[[#Headers],[Other]],'Employee Info'!$C$2:$J$2,0)),"")</f>
        <v/>
      </c>
      <c r="O626" s="19">
        <f>IFERROR((Data7[[#This Row],[Hours:]]*SUM(Data7[[#This Row],[Rate]:[Other]])),"")</f>
        <v>0</v>
      </c>
      <c r="P626" s="7" t="str">
        <f>IF(Data7[[#This Row],[WO'#:]]="","Riley #","WO#")</f>
        <v>Riley #</v>
      </c>
      <c r="Q626" s="7">
        <f>IFERROR(WEEKNUM(Data7[[#This Row],[Date:]]),"")</f>
        <v>17</v>
      </c>
      <c r="R626" s="6">
        <f t="shared" si="27"/>
        <v>45403</v>
      </c>
      <c r="S626" s="6">
        <f>Data7[[#This Row],[Week Start]]+7</f>
        <v>45410</v>
      </c>
      <c r="T626" s="7" t="str">
        <f t="shared" si="28"/>
        <v>4/21/2024 - 4/28/2024</v>
      </c>
      <c r="U626" s="7" t="str">
        <f t="shared" si="29"/>
        <v>Time Card</v>
      </c>
      <c r="V626" s="8" t="str">
        <f>RIGHT(TEXT(Data7[[#This Row],[Date:]],"mmddyyyy"),4)</f>
        <v>2024</v>
      </c>
      <c r="W626" s="8" t="str">
        <f>MID(TEXT(Data7[[#This Row],[Date:]],"mmddyyyy"),3,2)</f>
        <v>24</v>
      </c>
      <c r="X626" s="8" t="str">
        <f>LEFT(TEXT(Data7[[#This Row],[Date:]],"mmddyyyy"),2)</f>
        <v>04</v>
      </c>
      <c r="Y626" s="6">
        <f>DATE(Data7[[#This Row],[Year]],Data7[[#This Row],[Month]],Data7[[#This Row],[Day]])</f>
        <v>45406</v>
      </c>
    </row>
    <row r="627" spans="1:25">
      <c r="A627" s="5">
        <v>45407.408507754626</v>
      </c>
      <c r="B627" s="7" t="s">
        <v>31</v>
      </c>
      <c r="C627" s="6" t="s">
        <v>501</v>
      </c>
      <c r="D627" s="7" t="s">
        <v>340</v>
      </c>
      <c r="E627" s="8">
        <v>2</v>
      </c>
      <c r="F627" s="7">
        <v>6984733</v>
      </c>
      <c r="G627" s="7" t="s">
        <v>68</v>
      </c>
      <c r="H627" s="7" t="s">
        <v>69</v>
      </c>
      <c r="I627" s="7" t="s">
        <v>44</v>
      </c>
      <c r="J627" s="19" t="str">
        <f>IFERROR(INDEX('Employee Info'!$C$3:$E$200,MATCH(Data7[[#This Row],[Name:]],'Employee Info'!$B$3:$B$200,0),MATCH(Data7[[#This Row],[Hours Type:]],'Employee Info'!$C$2:$E$2,0)),"")</f>
        <v/>
      </c>
      <c r="K627" s="19" t="str">
        <f>IFERROR(INDEX('Employee Info'!$C$3:$J$200,MATCH(Data7[[#This Row],[Name:]],'Employee Info'!$B$3:$B$200,0),MATCH(Data7[[#Headers],[Truck]],'Employee Info'!$C$2:$J$2,0)),"")</f>
        <v/>
      </c>
      <c r="L627" s="19" t="str">
        <f>IFERROR(INDEX('Employee Info'!$C$3:$J$200,MATCH(Data7[[#This Row],[Name:]],'Employee Info'!$B$3:$B$200,0),MATCH(Data7[[#Headers],[Phone]],'Employee Info'!$C$2:$J$2,0)),"")</f>
        <v/>
      </c>
      <c r="M627" s="19" t="str">
        <f>IFERROR(INDEX('Employee Info'!$C$3:$J$200,MATCH(Data7[[#This Row],[Name:]],'Employee Info'!$B$3:$B$200,0),MATCH(Data7[[#Headers],[Tech]],'Employee Info'!$C$2:$J$2,0)),"")</f>
        <v/>
      </c>
      <c r="N627" s="19" t="str">
        <f>IFERROR(INDEX('Employee Info'!$C$3:$J$200,MATCH(Data7[[#This Row],[Name:]],'Employee Info'!$B$3:$B$200,0),MATCH(Data7[[#Headers],[Other]],'Employee Info'!$C$2:$J$2,0)),"")</f>
        <v/>
      </c>
      <c r="O627" s="19">
        <f>IFERROR((Data7[[#This Row],[Hours:]]*SUM(Data7[[#This Row],[Rate]:[Other]])),"")</f>
        <v>0</v>
      </c>
      <c r="P627" s="7" t="str">
        <f>IF(Data7[[#This Row],[WO'#:]]="","Riley #","WO#")</f>
        <v>WO#</v>
      </c>
      <c r="Q627" s="7">
        <f>IFERROR(WEEKNUM(Data7[[#This Row],[Date:]]),"")</f>
        <v>17</v>
      </c>
      <c r="R627" s="6">
        <f t="shared" si="27"/>
        <v>45403</v>
      </c>
      <c r="S627" s="6">
        <f>Data7[[#This Row],[Week Start]]+7</f>
        <v>45410</v>
      </c>
      <c r="T627" s="7" t="str">
        <f t="shared" si="28"/>
        <v>4/21/2024 - 4/28/2024</v>
      </c>
      <c r="U627" s="7" t="str">
        <f t="shared" si="29"/>
        <v>Time Card</v>
      </c>
      <c r="V627" s="8" t="str">
        <f>RIGHT(TEXT(Data7[[#This Row],[Date:]],"mmddyyyy"),4)</f>
        <v>2024</v>
      </c>
      <c r="W627" s="8" t="str">
        <f>MID(TEXT(Data7[[#This Row],[Date:]],"mmddyyyy"),3,2)</f>
        <v>25</v>
      </c>
      <c r="X627" s="8" t="str">
        <f>LEFT(TEXT(Data7[[#This Row],[Date:]],"mmddyyyy"),2)</f>
        <v>04</v>
      </c>
      <c r="Y627" s="6">
        <f>DATE(Data7[[#This Row],[Year]],Data7[[#This Row],[Month]],Data7[[#This Row],[Day]])</f>
        <v>45407</v>
      </c>
    </row>
    <row r="628" spans="1:25">
      <c r="A628" s="5">
        <v>45408.557806828707</v>
      </c>
      <c r="B628" s="7" t="s">
        <v>66</v>
      </c>
      <c r="C628" s="6" t="s">
        <v>501</v>
      </c>
      <c r="D628" s="7" t="s">
        <v>502</v>
      </c>
      <c r="E628" s="8">
        <v>4</v>
      </c>
      <c r="F628" s="7">
        <v>6984733</v>
      </c>
      <c r="G628" s="7" t="s">
        <v>68</v>
      </c>
      <c r="H628" s="7" t="s">
        <v>69</v>
      </c>
      <c r="I628" s="7" t="s">
        <v>44</v>
      </c>
      <c r="J628" s="19" t="str">
        <f>IFERROR(INDEX('Employee Info'!$C$3:$E$200,MATCH(Data7[[#This Row],[Name:]],'Employee Info'!$B$3:$B$200,0),MATCH(Data7[[#This Row],[Hours Type:]],'Employee Info'!$C$2:$E$2,0)),"")</f>
        <v/>
      </c>
      <c r="K628" s="19" t="str">
        <f>IFERROR(INDEX('Employee Info'!$C$3:$J$200,MATCH(Data7[[#This Row],[Name:]],'Employee Info'!$B$3:$B$200,0),MATCH(Data7[[#Headers],[Truck]],'Employee Info'!$C$2:$J$2,0)),"")</f>
        <v/>
      </c>
      <c r="L628" s="19" t="str">
        <f>IFERROR(INDEX('Employee Info'!$C$3:$J$200,MATCH(Data7[[#This Row],[Name:]],'Employee Info'!$B$3:$B$200,0),MATCH(Data7[[#Headers],[Phone]],'Employee Info'!$C$2:$J$2,0)),"")</f>
        <v/>
      </c>
      <c r="M628" s="19" t="str">
        <f>IFERROR(INDEX('Employee Info'!$C$3:$J$200,MATCH(Data7[[#This Row],[Name:]],'Employee Info'!$B$3:$B$200,0),MATCH(Data7[[#Headers],[Tech]],'Employee Info'!$C$2:$J$2,0)),"")</f>
        <v/>
      </c>
      <c r="N628" s="19" t="str">
        <f>IFERROR(INDEX('Employee Info'!$C$3:$J$200,MATCH(Data7[[#This Row],[Name:]],'Employee Info'!$B$3:$B$200,0),MATCH(Data7[[#Headers],[Other]],'Employee Info'!$C$2:$J$2,0)),"")</f>
        <v/>
      </c>
      <c r="O628" s="19">
        <f>IFERROR((Data7[[#This Row],[Hours:]]*SUM(Data7[[#This Row],[Rate]:[Other]])),"")</f>
        <v>0</v>
      </c>
      <c r="P628" s="7" t="str">
        <f>IF(Data7[[#This Row],[WO'#:]]="","Riley #","WO#")</f>
        <v>WO#</v>
      </c>
      <c r="Q628" s="7">
        <f>IFERROR(WEEKNUM(Data7[[#This Row],[Date:]]),"")</f>
        <v>17</v>
      </c>
      <c r="R628" s="6">
        <f t="shared" si="27"/>
        <v>45403</v>
      </c>
      <c r="S628" s="6">
        <f>Data7[[#This Row],[Week Start]]+7</f>
        <v>45410</v>
      </c>
      <c r="T628" s="7" t="str">
        <f t="shared" si="28"/>
        <v>4/21/2024 - 4/28/2024</v>
      </c>
      <c r="U628" s="7" t="str">
        <f t="shared" si="29"/>
        <v>Time Card</v>
      </c>
      <c r="V628" s="8" t="str">
        <f>RIGHT(TEXT(Data7[[#This Row],[Date:]],"mmddyyyy"),4)</f>
        <v>2024</v>
      </c>
      <c r="W628" s="8" t="str">
        <f>MID(TEXT(Data7[[#This Row],[Date:]],"mmddyyyy"),3,2)</f>
        <v>25</v>
      </c>
      <c r="X628" s="8" t="str">
        <f>LEFT(TEXT(Data7[[#This Row],[Date:]],"mmddyyyy"),2)</f>
        <v>04</v>
      </c>
      <c r="Y628" s="6">
        <f>DATE(Data7[[#This Row],[Year]],Data7[[#This Row],[Month]],Data7[[#This Row],[Day]])</f>
        <v>45407</v>
      </c>
    </row>
    <row r="629" spans="1:25">
      <c r="A629" s="5">
        <v>45420.324336921294</v>
      </c>
      <c r="B629" s="7" t="s">
        <v>76</v>
      </c>
      <c r="C629" s="6" t="s">
        <v>501</v>
      </c>
      <c r="D629" s="7" t="s">
        <v>156</v>
      </c>
      <c r="E629" s="8">
        <v>1</v>
      </c>
      <c r="F629" s="7">
        <v>6984733</v>
      </c>
      <c r="G629" s="7" t="s">
        <v>68</v>
      </c>
      <c r="H629" s="7" t="s">
        <v>69</v>
      </c>
      <c r="I629" s="7" t="s">
        <v>44</v>
      </c>
      <c r="J629" s="19" t="str">
        <f>IFERROR(INDEX('Employee Info'!$C$3:$E$200,MATCH(Data7[[#This Row],[Name:]],'Employee Info'!$B$3:$B$200,0),MATCH(Data7[[#This Row],[Hours Type:]],'Employee Info'!$C$2:$E$2,0)),"")</f>
        <v/>
      </c>
      <c r="K629" s="19" t="str">
        <f>IFERROR(INDEX('Employee Info'!$C$3:$J$200,MATCH(Data7[[#This Row],[Name:]],'Employee Info'!$B$3:$B$200,0),MATCH(Data7[[#Headers],[Truck]],'Employee Info'!$C$2:$J$2,0)),"")</f>
        <v/>
      </c>
      <c r="L629" s="19" t="str">
        <f>IFERROR(INDEX('Employee Info'!$C$3:$J$200,MATCH(Data7[[#This Row],[Name:]],'Employee Info'!$B$3:$B$200,0),MATCH(Data7[[#Headers],[Phone]],'Employee Info'!$C$2:$J$2,0)),"")</f>
        <v/>
      </c>
      <c r="M629" s="19" t="str">
        <f>IFERROR(INDEX('Employee Info'!$C$3:$J$200,MATCH(Data7[[#This Row],[Name:]],'Employee Info'!$B$3:$B$200,0),MATCH(Data7[[#Headers],[Tech]],'Employee Info'!$C$2:$J$2,0)),"")</f>
        <v/>
      </c>
      <c r="N629" s="19" t="str">
        <f>IFERROR(INDEX('Employee Info'!$C$3:$J$200,MATCH(Data7[[#This Row],[Name:]],'Employee Info'!$B$3:$B$200,0),MATCH(Data7[[#Headers],[Other]],'Employee Info'!$C$2:$J$2,0)),"")</f>
        <v/>
      </c>
      <c r="O629" s="19">
        <f>IFERROR((Data7[[#This Row],[Hours:]]*SUM(Data7[[#This Row],[Rate]:[Other]])),"")</f>
        <v>0</v>
      </c>
      <c r="P629" s="7" t="str">
        <f>IF(Data7[[#This Row],[WO'#:]]="","Riley #","WO#")</f>
        <v>WO#</v>
      </c>
      <c r="Q629" s="7">
        <f>IFERROR(WEEKNUM(Data7[[#This Row],[Date:]]),"")</f>
        <v>17</v>
      </c>
      <c r="R629" s="6">
        <f t="shared" si="27"/>
        <v>45403</v>
      </c>
      <c r="S629" s="6">
        <f>Data7[[#This Row],[Week Start]]+7</f>
        <v>45410</v>
      </c>
      <c r="T629" s="7" t="str">
        <f t="shared" si="28"/>
        <v>4/21/2024 - 4/28/2024</v>
      </c>
      <c r="U629" s="7" t="str">
        <f t="shared" si="29"/>
        <v>Time Card</v>
      </c>
      <c r="V629" s="8" t="str">
        <f>RIGHT(TEXT(Data7[[#This Row],[Date:]],"mmddyyyy"),4)</f>
        <v>2024</v>
      </c>
      <c r="W629" s="8" t="str">
        <f>MID(TEXT(Data7[[#This Row],[Date:]],"mmddyyyy"),3,2)</f>
        <v>25</v>
      </c>
      <c r="X629" s="8" t="str">
        <f>LEFT(TEXT(Data7[[#This Row],[Date:]],"mmddyyyy"),2)</f>
        <v>04</v>
      </c>
      <c r="Y629" s="6">
        <f>DATE(Data7[[#This Row],[Year]],Data7[[#This Row],[Month]],Data7[[#This Row],[Day]])</f>
        <v>45407</v>
      </c>
    </row>
    <row r="630" spans="1:25">
      <c r="A630" s="5">
        <v>45408.478885763892</v>
      </c>
      <c r="B630" s="7" t="s">
        <v>66</v>
      </c>
      <c r="C630" s="6" t="s">
        <v>501</v>
      </c>
      <c r="D630" s="7" t="s">
        <v>480</v>
      </c>
      <c r="E630" s="8">
        <v>1</v>
      </c>
      <c r="F630" s="7">
        <v>7078215</v>
      </c>
      <c r="G630" s="7" t="s">
        <v>68</v>
      </c>
      <c r="H630" s="7" t="s">
        <v>69</v>
      </c>
      <c r="I630" s="7" t="s">
        <v>44</v>
      </c>
      <c r="J630" s="19" t="str">
        <f>IFERROR(INDEX('Employee Info'!$C$3:$E$200,MATCH(Data7[[#This Row],[Name:]],'Employee Info'!$B$3:$B$200,0),MATCH(Data7[[#This Row],[Hours Type:]],'Employee Info'!$C$2:$E$2,0)),"")</f>
        <v/>
      </c>
      <c r="K630" s="19" t="str">
        <f>IFERROR(INDEX('Employee Info'!$C$3:$J$200,MATCH(Data7[[#This Row],[Name:]],'Employee Info'!$B$3:$B$200,0),MATCH(Data7[[#Headers],[Truck]],'Employee Info'!$C$2:$J$2,0)),"")</f>
        <v/>
      </c>
      <c r="L630" s="19" t="str">
        <f>IFERROR(INDEX('Employee Info'!$C$3:$J$200,MATCH(Data7[[#This Row],[Name:]],'Employee Info'!$B$3:$B$200,0),MATCH(Data7[[#Headers],[Phone]],'Employee Info'!$C$2:$J$2,0)),"")</f>
        <v/>
      </c>
      <c r="M630" s="19" t="str">
        <f>IFERROR(INDEX('Employee Info'!$C$3:$J$200,MATCH(Data7[[#This Row],[Name:]],'Employee Info'!$B$3:$B$200,0),MATCH(Data7[[#Headers],[Tech]],'Employee Info'!$C$2:$J$2,0)),"")</f>
        <v/>
      </c>
      <c r="N630" s="19" t="str">
        <f>IFERROR(INDEX('Employee Info'!$C$3:$J$200,MATCH(Data7[[#This Row],[Name:]],'Employee Info'!$B$3:$B$200,0),MATCH(Data7[[#Headers],[Other]],'Employee Info'!$C$2:$J$2,0)),"")</f>
        <v/>
      </c>
      <c r="O630" s="19">
        <f>IFERROR((Data7[[#This Row],[Hours:]]*SUM(Data7[[#This Row],[Rate]:[Other]])),"")</f>
        <v>0</v>
      </c>
      <c r="P630" s="7" t="str">
        <f>IF(Data7[[#This Row],[WO'#:]]="","Riley #","WO#")</f>
        <v>WO#</v>
      </c>
      <c r="Q630" s="7">
        <f>IFERROR(WEEKNUM(Data7[[#This Row],[Date:]]),"")</f>
        <v>17</v>
      </c>
      <c r="R630" s="6">
        <f t="shared" si="27"/>
        <v>45403</v>
      </c>
      <c r="S630" s="6">
        <f>Data7[[#This Row],[Week Start]]+7</f>
        <v>45410</v>
      </c>
      <c r="T630" s="7" t="str">
        <f t="shared" si="28"/>
        <v>4/21/2024 - 4/28/2024</v>
      </c>
      <c r="U630" s="7" t="str">
        <f t="shared" si="29"/>
        <v>Time Card</v>
      </c>
      <c r="V630" s="8" t="str">
        <f>RIGHT(TEXT(Data7[[#This Row],[Date:]],"mmddyyyy"),4)</f>
        <v>2024</v>
      </c>
      <c r="W630" s="8" t="str">
        <f>MID(TEXT(Data7[[#This Row],[Date:]],"mmddyyyy"),3,2)</f>
        <v>25</v>
      </c>
      <c r="X630" s="8" t="str">
        <f>LEFT(TEXT(Data7[[#This Row],[Date:]],"mmddyyyy"),2)</f>
        <v>04</v>
      </c>
      <c r="Y630" s="6">
        <f>DATE(Data7[[#This Row],[Year]],Data7[[#This Row],[Month]],Data7[[#This Row],[Day]])</f>
        <v>45407</v>
      </c>
    </row>
    <row r="631" spans="1:25">
      <c r="A631" s="5">
        <v>45408.550361226851</v>
      </c>
      <c r="B631" s="7" t="s">
        <v>66</v>
      </c>
      <c r="C631" s="6" t="s">
        <v>501</v>
      </c>
      <c r="D631" s="7" t="s">
        <v>495</v>
      </c>
      <c r="E631" s="8">
        <v>2</v>
      </c>
      <c r="F631" s="7">
        <v>7095212</v>
      </c>
      <c r="G631" s="7" t="s">
        <v>68</v>
      </c>
      <c r="H631" s="7" t="s">
        <v>69</v>
      </c>
      <c r="I631" s="7" t="s">
        <v>44</v>
      </c>
      <c r="J631" s="19" t="str">
        <f>IFERROR(INDEX('Employee Info'!$C$3:$E$200,MATCH(Data7[[#This Row],[Name:]],'Employee Info'!$B$3:$B$200,0),MATCH(Data7[[#This Row],[Hours Type:]],'Employee Info'!$C$2:$E$2,0)),"")</f>
        <v/>
      </c>
      <c r="K631" s="19" t="str">
        <f>IFERROR(INDEX('Employee Info'!$C$3:$J$200,MATCH(Data7[[#This Row],[Name:]],'Employee Info'!$B$3:$B$200,0),MATCH(Data7[[#Headers],[Truck]],'Employee Info'!$C$2:$J$2,0)),"")</f>
        <v/>
      </c>
      <c r="L631" s="19" t="str">
        <f>IFERROR(INDEX('Employee Info'!$C$3:$J$200,MATCH(Data7[[#This Row],[Name:]],'Employee Info'!$B$3:$B$200,0),MATCH(Data7[[#Headers],[Phone]],'Employee Info'!$C$2:$J$2,0)),"")</f>
        <v/>
      </c>
      <c r="M631" s="19" t="str">
        <f>IFERROR(INDEX('Employee Info'!$C$3:$J$200,MATCH(Data7[[#This Row],[Name:]],'Employee Info'!$B$3:$B$200,0),MATCH(Data7[[#Headers],[Tech]],'Employee Info'!$C$2:$J$2,0)),"")</f>
        <v/>
      </c>
      <c r="N631" s="19" t="str">
        <f>IFERROR(INDEX('Employee Info'!$C$3:$J$200,MATCH(Data7[[#This Row],[Name:]],'Employee Info'!$B$3:$B$200,0),MATCH(Data7[[#Headers],[Other]],'Employee Info'!$C$2:$J$2,0)),"")</f>
        <v/>
      </c>
      <c r="O631" s="19">
        <f>IFERROR((Data7[[#This Row],[Hours:]]*SUM(Data7[[#This Row],[Rate]:[Other]])),"")</f>
        <v>0</v>
      </c>
      <c r="P631" s="7" t="str">
        <f>IF(Data7[[#This Row],[WO'#:]]="","Riley #","WO#")</f>
        <v>WO#</v>
      </c>
      <c r="Q631" s="7">
        <f>IFERROR(WEEKNUM(Data7[[#This Row],[Date:]]),"")</f>
        <v>17</v>
      </c>
      <c r="R631" s="6">
        <f t="shared" si="27"/>
        <v>45403</v>
      </c>
      <c r="S631" s="6">
        <f>Data7[[#This Row],[Week Start]]+7</f>
        <v>45410</v>
      </c>
      <c r="T631" s="7" t="str">
        <f t="shared" si="28"/>
        <v>4/21/2024 - 4/28/2024</v>
      </c>
      <c r="U631" s="7" t="str">
        <f t="shared" si="29"/>
        <v>Time Card</v>
      </c>
      <c r="V631" s="8" t="str">
        <f>RIGHT(TEXT(Data7[[#This Row],[Date:]],"mmddyyyy"),4)</f>
        <v>2024</v>
      </c>
      <c r="W631" s="8" t="str">
        <f>MID(TEXT(Data7[[#This Row],[Date:]],"mmddyyyy"),3,2)</f>
        <v>25</v>
      </c>
      <c r="X631" s="8" t="str">
        <f>LEFT(TEXT(Data7[[#This Row],[Date:]],"mmddyyyy"),2)</f>
        <v>04</v>
      </c>
      <c r="Y631" s="6">
        <f>DATE(Data7[[#This Row],[Year]],Data7[[#This Row],[Month]],Data7[[#This Row],[Day]])</f>
        <v>45407</v>
      </c>
    </row>
    <row r="632" spans="1:25">
      <c r="A632" s="5">
        <v>45407.583578240738</v>
      </c>
      <c r="B632" s="7" t="s">
        <v>35</v>
      </c>
      <c r="C632" s="6" t="s">
        <v>501</v>
      </c>
      <c r="D632" s="7" t="s">
        <v>503</v>
      </c>
      <c r="E632" s="8">
        <v>8</v>
      </c>
      <c r="F632" s="7" t="s">
        <v>68</v>
      </c>
      <c r="G632" s="7" t="s">
        <v>68</v>
      </c>
      <c r="H632" s="7" t="s">
        <v>500</v>
      </c>
      <c r="I632" s="7" t="s">
        <v>44</v>
      </c>
      <c r="J632" s="19" t="str">
        <f>IFERROR(INDEX('Employee Info'!$C$3:$E$200,MATCH(Data7[[#This Row],[Name:]],'Employee Info'!$B$3:$B$200,0),MATCH(Data7[[#This Row],[Hours Type:]],'Employee Info'!$C$2:$E$2,0)),"")</f>
        <v/>
      </c>
      <c r="K632" s="19" t="str">
        <f>IFERROR(INDEX('Employee Info'!$C$3:$J$200,MATCH(Data7[[#This Row],[Name:]],'Employee Info'!$B$3:$B$200,0),MATCH(Data7[[#Headers],[Truck]],'Employee Info'!$C$2:$J$2,0)),"")</f>
        <v/>
      </c>
      <c r="L632" s="19" t="str">
        <f>IFERROR(INDEX('Employee Info'!$C$3:$J$200,MATCH(Data7[[#This Row],[Name:]],'Employee Info'!$B$3:$B$200,0),MATCH(Data7[[#Headers],[Phone]],'Employee Info'!$C$2:$J$2,0)),"")</f>
        <v/>
      </c>
      <c r="M632" s="19" t="str">
        <f>IFERROR(INDEX('Employee Info'!$C$3:$J$200,MATCH(Data7[[#This Row],[Name:]],'Employee Info'!$B$3:$B$200,0),MATCH(Data7[[#Headers],[Tech]],'Employee Info'!$C$2:$J$2,0)),"")</f>
        <v/>
      </c>
      <c r="N632" s="19" t="str">
        <f>IFERROR(INDEX('Employee Info'!$C$3:$J$200,MATCH(Data7[[#This Row],[Name:]],'Employee Info'!$B$3:$B$200,0),MATCH(Data7[[#Headers],[Other]],'Employee Info'!$C$2:$J$2,0)),"")</f>
        <v/>
      </c>
      <c r="O632" s="19">
        <f>IFERROR((Data7[[#This Row],[Hours:]]*SUM(Data7[[#This Row],[Rate]:[Other]])),"")</f>
        <v>0</v>
      </c>
      <c r="P632" s="7" t="str">
        <f>IF(Data7[[#This Row],[WO'#:]]="","Riley #","WO#")</f>
        <v>Riley #</v>
      </c>
      <c r="Q632" s="7">
        <f>IFERROR(WEEKNUM(Data7[[#This Row],[Date:]]),"")</f>
        <v>17</v>
      </c>
      <c r="R632" s="6">
        <f t="shared" si="27"/>
        <v>45403</v>
      </c>
      <c r="S632" s="6">
        <f>Data7[[#This Row],[Week Start]]+7</f>
        <v>45410</v>
      </c>
      <c r="T632" s="7" t="str">
        <f t="shared" si="28"/>
        <v>4/21/2024 - 4/28/2024</v>
      </c>
      <c r="U632" s="7" t="str">
        <f t="shared" si="29"/>
        <v>Time Card</v>
      </c>
      <c r="V632" s="8" t="str">
        <f>RIGHT(TEXT(Data7[[#This Row],[Date:]],"mmddyyyy"),4)</f>
        <v>2024</v>
      </c>
      <c r="W632" s="8" t="str">
        <f>MID(TEXT(Data7[[#This Row],[Date:]],"mmddyyyy"),3,2)</f>
        <v>25</v>
      </c>
      <c r="X632" s="8" t="str">
        <f>LEFT(TEXT(Data7[[#This Row],[Date:]],"mmddyyyy"),2)</f>
        <v>04</v>
      </c>
      <c r="Y632" s="6">
        <f>DATE(Data7[[#This Row],[Year]],Data7[[#This Row],[Month]],Data7[[#This Row],[Day]])</f>
        <v>45407</v>
      </c>
    </row>
    <row r="633" spans="1:25">
      <c r="A633" s="5">
        <v>45407.409103587961</v>
      </c>
      <c r="B633" s="7" t="s">
        <v>31</v>
      </c>
      <c r="C633" s="6" t="s">
        <v>501</v>
      </c>
      <c r="D633" s="7" t="s">
        <v>484</v>
      </c>
      <c r="E633" s="8">
        <v>6</v>
      </c>
      <c r="F633" s="7" t="s">
        <v>68</v>
      </c>
      <c r="G633" s="7" t="s">
        <v>68</v>
      </c>
      <c r="H633" s="7" t="s">
        <v>485</v>
      </c>
      <c r="I633" s="7" t="s">
        <v>44</v>
      </c>
      <c r="J633" s="19" t="str">
        <f>IFERROR(INDEX('Employee Info'!$C$3:$E$200,MATCH(Data7[[#This Row],[Name:]],'Employee Info'!$B$3:$B$200,0),MATCH(Data7[[#This Row],[Hours Type:]],'Employee Info'!$C$2:$E$2,0)),"")</f>
        <v/>
      </c>
      <c r="K633" s="19" t="str">
        <f>IFERROR(INDEX('Employee Info'!$C$3:$J$200,MATCH(Data7[[#This Row],[Name:]],'Employee Info'!$B$3:$B$200,0),MATCH(Data7[[#Headers],[Truck]],'Employee Info'!$C$2:$J$2,0)),"")</f>
        <v/>
      </c>
      <c r="L633" s="19" t="str">
        <f>IFERROR(INDEX('Employee Info'!$C$3:$J$200,MATCH(Data7[[#This Row],[Name:]],'Employee Info'!$B$3:$B$200,0),MATCH(Data7[[#Headers],[Phone]],'Employee Info'!$C$2:$J$2,0)),"")</f>
        <v/>
      </c>
      <c r="M633" s="19" t="str">
        <f>IFERROR(INDEX('Employee Info'!$C$3:$J$200,MATCH(Data7[[#This Row],[Name:]],'Employee Info'!$B$3:$B$200,0),MATCH(Data7[[#Headers],[Tech]],'Employee Info'!$C$2:$J$2,0)),"")</f>
        <v/>
      </c>
      <c r="N633" s="19" t="str">
        <f>IFERROR(INDEX('Employee Info'!$C$3:$J$200,MATCH(Data7[[#This Row],[Name:]],'Employee Info'!$B$3:$B$200,0),MATCH(Data7[[#Headers],[Other]],'Employee Info'!$C$2:$J$2,0)),"")</f>
        <v/>
      </c>
      <c r="O633" s="19">
        <f>IFERROR((Data7[[#This Row],[Hours:]]*SUM(Data7[[#This Row],[Rate]:[Other]])),"")</f>
        <v>0</v>
      </c>
      <c r="P633" s="7" t="str">
        <f>IF(Data7[[#This Row],[WO'#:]]="","Riley #","WO#")</f>
        <v>Riley #</v>
      </c>
      <c r="Q633" s="7">
        <f>IFERROR(WEEKNUM(Data7[[#This Row],[Date:]]),"")</f>
        <v>17</v>
      </c>
      <c r="R633" s="6">
        <f t="shared" si="27"/>
        <v>45403</v>
      </c>
      <c r="S633" s="6">
        <f>Data7[[#This Row],[Week Start]]+7</f>
        <v>45410</v>
      </c>
      <c r="T633" s="7" t="str">
        <f t="shared" si="28"/>
        <v>4/21/2024 - 4/28/2024</v>
      </c>
      <c r="U633" s="7" t="str">
        <f t="shared" si="29"/>
        <v>Time Card</v>
      </c>
      <c r="V633" s="8" t="str">
        <f>RIGHT(TEXT(Data7[[#This Row],[Date:]],"mmddyyyy"),4)</f>
        <v>2024</v>
      </c>
      <c r="W633" s="8" t="str">
        <f>MID(TEXT(Data7[[#This Row],[Date:]],"mmddyyyy"),3,2)</f>
        <v>25</v>
      </c>
      <c r="X633" s="8" t="str">
        <f>LEFT(TEXT(Data7[[#This Row],[Date:]],"mmddyyyy"),2)</f>
        <v>04</v>
      </c>
      <c r="Y633" s="6">
        <f>DATE(Data7[[#This Row],[Year]],Data7[[#This Row],[Month]],Data7[[#This Row],[Day]])</f>
        <v>45407</v>
      </c>
    </row>
    <row r="634" spans="1:25">
      <c r="A634" s="5">
        <v>45407.423134606484</v>
      </c>
      <c r="B634" s="7" t="s">
        <v>65</v>
      </c>
      <c r="C634" s="6" t="s">
        <v>501</v>
      </c>
      <c r="D634" s="7" t="s">
        <v>484</v>
      </c>
      <c r="E634" s="8">
        <v>8</v>
      </c>
      <c r="F634" s="7" t="s">
        <v>68</v>
      </c>
      <c r="G634" s="7" t="s">
        <v>68</v>
      </c>
      <c r="H634" s="7" t="s">
        <v>485</v>
      </c>
      <c r="I634" s="7" t="s">
        <v>44</v>
      </c>
      <c r="J634" s="19" t="str">
        <f>IFERROR(INDEX('Employee Info'!$C$3:$E$200,MATCH(Data7[[#This Row],[Name:]],'Employee Info'!$B$3:$B$200,0),MATCH(Data7[[#This Row],[Hours Type:]],'Employee Info'!$C$2:$E$2,0)),"")</f>
        <v/>
      </c>
      <c r="K634" s="19" t="str">
        <f>IFERROR(INDEX('Employee Info'!$C$3:$J$200,MATCH(Data7[[#This Row],[Name:]],'Employee Info'!$B$3:$B$200,0),MATCH(Data7[[#Headers],[Truck]],'Employee Info'!$C$2:$J$2,0)),"")</f>
        <v/>
      </c>
      <c r="L634" s="19" t="str">
        <f>IFERROR(INDEX('Employee Info'!$C$3:$J$200,MATCH(Data7[[#This Row],[Name:]],'Employee Info'!$B$3:$B$200,0),MATCH(Data7[[#Headers],[Phone]],'Employee Info'!$C$2:$J$2,0)),"")</f>
        <v/>
      </c>
      <c r="M634" s="19" t="str">
        <f>IFERROR(INDEX('Employee Info'!$C$3:$J$200,MATCH(Data7[[#This Row],[Name:]],'Employee Info'!$B$3:$B$200,0),MATCH(Data7[[#Headers],[Tech]],'Employee Info'!$C$2:$J$2,0)),"")</f>
        <v/>
      </c>
      <c r="N634" s="19" t="str">
        <f>IFERROR(INDEX('Employee Info'!$C$3:$J$200,MATCH(Data7[[#This Row],[Name:]],'Employee Info'!$B$3:$B$200,0),MATCH(Data7[[#Headers],[Other]],'Employee Info'!$C$2:$J$2,0)),"")</f>
        <v/>
      </c>
      <c r="O634" s="19">
        <f>IFERROR((Data7[[#This Row],[Hours:]]*SUM(Data7[[#This Row],[Rate]:[Other]])),"")</f>
        <v>0</v>
      </c>
      <c r="P634" s="7" t="str">
        <f>IF(Data7[[#This Row],[WO'#:]]="","Riley #","WO#")</f>
        <v>Riley #</v>
      </c>
      <c r="Q634" s="7">
        <f>IFERROR(WEEKNUM(Data7[[#This Row],[Date:]]),"")</f>
        <v>17</v>
      </c>
      <c r="R634" s="6">
        <f t="shared" si="27"/>
        <v>45403</v>
      </c>
      <c r="S634" s="6">
        <f>Data7[[#This Row],[Week Start]]+7</f>
        <v>45410</v>
      </c>
      <c r="T634" s="7" t="str">
        <f t="shared" si="28"/>
        <v>4/21/2024 - 4/28/2024</v>
      </c>
      <c r="U634" s="7" t="str">
        <f t="shared" si="29"/>
        <v>Time Card</v>
      </c>
      <c r="V634" s="8" t="str">
        <f>RIGHT(TEXT(Data7[[#This Row],[Date:]],"mmddyyyy"),4)</f>
        <v>2024</v>
      </c>
      <c r="W634" s="8" t="str">
        <f>MID(TEXT(Data7[[#This Row],[Date:]],"mmddyyyy"),3,2)</f>
        <v>25</v>
      </c>
      <c r="X634" s="8" t="str">
        <f>LEFT(TEXT(Data7[[#This Row],[Date:]],"mmddyyyy"),2)</f>
        <v>04</v>
      </c>
      <c r="Y634" s="6">
        <f>DATE(Data7[[#This Row],[Year]],Data7[[#This Row],[Month]],Data7[[#This Row],[Day]])</f>
        <v>45407</v>
      </c>
    </row>
    <row r="635" spans="1:25">
      <c r="A635" s="5">
        <v>45408.461531134257</v>
      </c>
      <c r="B635" s="7" t="s">
        <v>492</v>
      </c>
      <c r="C635" s="6" t="s">
        <v>501</v>
      </c>
      <c r="D635" s="7" t="s">
        <v>486</v>
      </c>
      <c r="E635" s="8">
        <v>8</v>
      </c>
      <c r="F635" s="7" t="s">
        <v>68</v>
      </c>
      <c r="G635" s="7" t="s">
        <v>68</v>
      </c>
      <c r="H635" s="7" t="s">
        <v>485</v>
      </c>
      <c r="I635" s="7" t="s">
        <v>44</v>
      </c>
      <c r="J635" s="19" t="str">
        <f>IFERROR(INDEX('Employee Info'!$C$3:$E$200,MATCH(Data7[[#This Row],[Name:]],'Employee Info'!$B$3:$B$200,0),MATCH(Data7[[#This Row],[Hours Type:]],'Employee Info'!$C$2:$E$2,0)),"")</f>
        <v/>
      </c>
      <c r="K635" s="19" t="str">
        <f>IFERROR(INDEX('Employee Info'!$C$3:$J$200,MATCH(Data7[[#This Row],[Name:]],'Employee Info'!$B$3:$B$200,0),MATCH(Data7[[#Headers],[Truck]],'Employee Info'!$C$2:$J$2,0)),"")</f>
        <v/>
      </c>
      <c r="L635" s="19" t="str">
        <f>IFERROR(INDEX('Employee Info'!$C$3:$J$200,MATCH(Data7[[#This Row],[Name:]],'Employee Info'!$B$3:$B$200,0),MATCH(Data7[[#Headers],[Phone]],'Employee Info'!$C$2:$J$2,0)),"")</f>
        <v/>
      </c>
      <c r="M635" s="19" t="str">
        <f>IFERROR(INDEX('Employee Info'!$C$3:$J$200,MATCH(Data7[[#This Row],[Name:]],'Employee Info'!$B$3:$B$200,0),MATCH(Data7[[#Headers],[Tech]],'Employee Info'!$C$2:$J$2,0)),"")</f>
        <v/>
      </c>
      <c r="N635" s="19" t="str">
        <f>IFERROR(INDEX('Employee Info'!$C$3:$J$200,MATCH(Data7[[#This Row],[Name:]],'Employee Info'!$B$3:$B$200,0),MATCH(Data7[[#Headers],[Other]],'Employee Info'!$C$2:$J$2,0)),"")</f>
        <v/>
      </c>
      <c r="O635" s="19">
        <f>IFERROR((Data7[[#This Row],[Hours:]]*SUM(Data7[[#This Row],[Rate]:[Other]])),"")</f>
        <v>0</v>
      </c>
      <c r="P635" s="7" t="str">
        <f>IF(Data7[[#This Row],[WO'#:]]="","Riley #","WO#")</f>
        <v>Riley #</v>
      </c>
      <c r="Q635" s="7">
        <f>IFERROR(WEEKNUM(Data7[[#This Row],[Date:]]),"")</f>
        <v>17</v>
      </c>
      <c r="R635" s="6">
        <f t="shared" si="27"/>
        <v>45403</v>
      </c>
      <c r="S635" s="6">
        <f>Data7[[#This Row],[Week Start]]+7</f>
        <v>45410</v>
      </c>
      <c r="T635" s="7" t="str">
        <f t="shared" si="28"/>
        <v>4/21/2024 - 4/28/2024</v>
      </c>
      <c r="U635" s="7" t="str">
        <f t="shared" si="29"/>
        <v>Time Card</v>
      </c>
      <c r="V635" s="8" t="str">
        <f>RIGHT(TEXT(Data7[[#This Row],[Date:]],"mmddyyyy"),4)</f>
        <v>2024</v>
      </c>
      <c r="W635" s="8" t="str">
        <f>MID(TEXT(Data7[[#This Row],[Date:]],"mmddyyyy"),3,2)</f>
        <v>25</v>
      </c>
      <c r="X635" s="8" t="str">
        <f>LEFT(TEXT(Data7[[#This Row],[Date:]],"mmddyyyy"),2)</f>
        <v>04</v>
      </c>
      <c r="Y635" s="6">
        <f>DATE(Data7[[#This Row],[Year]],Data7[[#This Row],[Month]],Data7[[#This Row],[Day]])</f>
        <v>45407</v>
      </c>
    </row>
    <row r="636" spans="1:25">
      <c r="A636" s="5">
        <v>45408.46294016204</v>
      </c>
      <c r="B636" s="7" t="s">
        <v>66</v>
      </c>
      <c r="C636" s="6" t="s">
        <v>501</v>
      </c>
      <c r="D636" s="7" t="s">
        <v>486</v>
      </c>
      <c r="E636" s="8">
        <v>1</v>
      </c>
      <c r="F636" s="7" t="s">
        <v>68</v>
      </c>
      <c r="G636" s="7" t="s">
        <v>68</v>
      </c>
      <c r="H636" s="7" t="s">
        <v>485</v>
      </c>
      <c r="I636" s="7" t="s">
        <v>44</v>
      </c>
      <c r="J636" s="19" t="str">
        <f>IFERROR(INDEX('Employee Info'!$C$3:$E$200,MATCH(Data7[[#This Row],[Name:]],'Employee Info'!$B$3:$B$200,0),MATCH(Data7[[#This Row],[Hours Type:]],'Employee Info'!$C$2:$E$2,0)),"")</f>
        <v/>
      </c>
      <c r="K636" s="19" t="str">
        <f>IFERROR(INDEX('Employee Info'!$C$3:$J$200,MATCH(Data7[[#This Row],[Name:]],'Employee Info'!$B$3:$B$200,0),MATCH(Data7[[#Headers],[Truck]],'Employee Info'!$C$2:$J$2,0)),"")</f>
        <v/>
      </c>
      <c r="L636" s="19" t="str">
        <f>IFERROR(INDEX('Employee Info'!$C$3:$J$200,MATCH(Data7[[#This Row],[Name:]],'Employee Info'!$B$3:$B$200,0),MATCH(Data7[[#Headers],[Phone]],'Employee Info'!$C$2:$J$2,0)),"")</f>
        <v/>
      </c>
      <c r="M636" s="19" t="str">
        <f>IFERROR(INDEX('Employee Info'!$C$3:$J$200,MATCH(Data7[[#This Row],[Name:]],'Employee Info'!$B$3:$B$200,0),MATCH(Data7[[#Headers],[Tech]],'Employee Info'!$C$2:$J$2,0)),"")</f>
        <v/>
      </c>
      <c r="N636" s="19" t="str">
        <f>IFERROR(INDEX('Employee Info'!$C$3:$J$200,MATCH(Data7[[#This Row],[Name:]],'Employee Info'!$B$3:$B$200,0),MATCH(Data7[[#Headers],[Other]],'Employee Info'!$C$2:$J$2,0)),"")</f>
        <v/>
      </c>
      <c r="O636" s="19">
        <f>IFERROR((Data7[[#This Row],[Hours:]]*SUM(Data7[[#This Row],[Rate]:[Other]])),"")</f>
        <v>0</v>
      </c>
      <c r="P636" s="7" t="str">
        <f>IF(Data7[[#This Row],[WO'#:]]="","Riley #","WO#")</f>
        <v>Riley #</v>
      </c>
      <c r="Q636" s="7">
        <f>IFERROR(WEEKNUM(Data7[[#This Row],[Date:]]),"")</f>
        <v>17</v>
      </c>
      <c r="R636" s="6">
        <f t="shared" si="27"/>
        <v>45403</v>
      </c>
      <c r="S636" s="6">
        <f>Data7[[#This Row],[Week Start]]+7</f>
        <v>45410</v>
      </c>
      <c r="T636" s="7" t="str">
        <f t="shared" si="28"/>
        <v>4/21/2024 - 4/28/2024</v>
      </c>
      <c r="U636" s="7" t="str">
        <f t="shared" si="29"/>
        <v>Time Card</v>
      </c>
      <c r="V636" s="8" t="str">
        <f>RIGHT(TEXT(Data7[[#This Row],[Date:]],"mmddyyyy"),4)</f>
        <v>2024</v>
      </c>
      <c r="W636" s="8" t="str">
        <f>MID(TEXT(Data7[[#This Row],[Date:]],"mmddyyyy"),3,2)</f>
        <v>25</v>
      </c>
      <c r="X636" s="8" t="str">
        <f>LEFT(TEXT(Data7[[#This Row],[Date:]],"mmddyyyy"),2)</f>
        <v>04</v>
      </c>
      <c r="Y636" s="6">
        <f>DATE(Data7[[#This Row],[Year]],Data7[[#This Row],[Month]],Data7[[#This Row],[Day]])</f>
        <v>45407</v>
      </c>
    </row>
    <row r="637" spans="1:25">
      <c r="A637" s="5">
        <v>45408.558958217596</v>
      </c>
      <c r="B637" s="7" t="s">
        <v>66</v>
      </c>
      <c r="C637" s="6" t="s">
        <v>504</v>
      </c>
      <c r="D637" s="7" t="s">
        <v>505</v>
      </c>
      <c r="E637" s="8">
        <v>2</v>
      </c>
      <c r="F637" s="7">
        <v>6984733</v>
      </c>
      <c r="G637" s="7" t="s">
        <v>68</v>
      </c>
      <c r="H637" s="7" t="s">
        <v>69</v>
      </c>
      <c r="I637" s="7" t="s">
        <v>44</v>
      </c>
      <c r="J637" s="19" t="str">
        <f>IFERROR(INDEX('Employee Info'!$C$3:$E$200,MATCH(Data7[[#This Row],[Name:]],'Employee Info'!$B$3:$B$200,0),MATCH(Data7[[#This Row],[Hours Type:]],'Employee Info'!$C$2:$E$2,0)),"")</f>
        <v/>
      </c>
      <c r="K637" s="19" t="str">
        <f>IFERROR(INDEX('Employee Info'!$C$3:$J$200,MATCH(Data7[[#This Row],[Name:]],'Employee Info'!$B$3:$B$200,0),MATCH(Data7[[#Headers],[Truck]],'Employee Info'!$C$2:$J$2,0)),"")</f>
        <v/>
      </c>
      <c r="L637" s="19" t="str">
        <f>IFERROR(INDEX('Employee Info'!$C$3:$J$200,MATCH(Data7[[#This Row],[Name:]],'Employee Info'!$B$3:$B$200,0),MATCH(Data7[[#Headers],[Phone]],'Employee Info'!$C$2:$J$2,0)),"")</f>
        <v/>
      </c>
      <c r="M637" s="19" t="str">
        <f>IFERROR(INDEX('Employee Info'!$C$3:$J$200,MATCH(Data7[[#This Row],[Name:]],'Employee Info'!$B$3:$B$200,0),MATCH(Data7[[#Headers],[Tech]],'Employee Info'!$C$2:$J$2,0)),"")</f>
        <v/>
      </c>
      <c r="N637" s="19" t="str">
        <f>IFERROR(INDEX('Employee Info'!$C$3:$J$200,MATCH(Data7[[#This Row],[Name:]],'Employee Info'!$B$3:$B$200,0),MATCH(Data7[[#Headers],[Other]],'Employee Info'!$C$2:$J$2,0)),"")</f>
        <v/>
      </c>
      <c r="O637" s="19">
        <f>IFERROR((Data7[[#This Row],[Hours:]]*SUM(Data7[[#This Row],[Rate]:[Other]])),"")</f>
        <v>0</v>
      </c>
      <c r="P637" s="7" t="str">
        <f>IF(Data7[[#This Row],[WO'#:]]="","Riley #","WO#")</f>
        <v>WO#</v>
      </c>
      <c r="Q637" s="7">
        <f>IFERROR(WEEKNUM(Data7[[#This Row],[Date:]]),"")</f>
        <v>17</v>
      </c>
      <c r="R637" s="6">
        <f t="shared" si="27"/>
        <v>45403</v>
      </c>
      <c r="S637" s="6">
        <f>Data7[[#This Row],[Week Start]]+7</f>
        <v>45410</v>
      </c>
      <c r="T637" s="7" t="str">
        <f t="shared" si="28"/>
        <v>4/21/2024 - 4/28/2024</v>
      </c>
      <c r="U637" s="7" t="str">
        <f t="shared" si="29"/>
        <v>Time Card</v>
      </c>
      <c r="V637" s="8" t="str">
        <f>RIGHT(TEXT(Data7[[#This Row],[Date:]],"mmddyyyy"),4)</f>
        <v>2024</v>
      </c>
      <c r="W637" s="8" t="str">
        <f>MID(TEXT(Data7[[#This Row],[Date:]],"mmddyyyy"),3,2)</f>
        <v>26</v>
      </c>
      <c r="X637" s="8" t="str">
        <f>LEFT(TEXT(Data7[[#This Row],[Date:]],"mmddyyyy"),2)</f>
        <v>04</v>
      </c>
      <c r="Y637" s="6">
        <f>DATE(Data7[[#This Row],[Year]],Data7[[#This Row],[Month]],Data7[[#This Row],[Day]])</f>
        <v>45408</v>
      </c>
    </row>
    <row r="638" spans="1:25">
      <c r="A638" s="5">
        <v>45420.324448611114</v>
      </c>
      <c r="B638" s="7" t="s">
        <v>76</v>
      </c>
      <c r="C638" s="6" t="s">
        <v>504</v>
      </c>
      <c r="D638" s="7" t="s">
        <v>156</v>
      </c>
      <c r="E638" s="8">
        <v>2</v>
      </c>
      <c r="F638" s="7">
        <v>6984733</v>
      </c>
      <c r="G638" s="7" t="s">
        <v>68</v>
      </c>
      <c r="H638" s="7" t="s">
        <v>69</v>
      </c>
      <c r="I638" s="7" t="s">
        <v>44</v>
      </c>
      <c r="J638" s="19" t="str">
        <f>IFERROR(INDEX('Employee Info'!$C$3:$E$200,MATCH(Data7[[#This Row],[Name:]],'Employee Info'!$B$3:$B$200,0),MATCH(Data7[[#This Row],[Hours Type:]],'Employee Info'!$C$2:$E$2,0)),"")</f>
        <v/>
      </c>
      <c r="K638" s="19" t="str">
        <f>IFERROR(INDEX('Employee Info'!$C$3:$J$200,MATCH(Data7[[#This Row],[Name:]],'Employee Info'!$B$3:$B$200,0),MATCH(Data7[[#Headers],[Truck]],'Employee Info'!$C$2:$J$2,0)),"")</f>
        <v/>
      </c>
      <c r="L638" s="19" t="str">
        <f>IFERROR(INDEX('Employee Info'!$C$3:$J$200,MATCH(Data7[[#This Row],[Name:]],'Employee Info'!$B$3:$B$200,0),MATCH(Data7[[#Headers],[Phone]],'Employee Info'!$C$2:$J$2,0)),"")</f>
        <v/>
      </c>
      <c r="M638" s="19" t="str">
        <f>IFERROR(INDEX('Employee Info'!$C$3:$J$200,MATCH(Data7[[#This Row],[Name:]],'Employee Info'!$B$3:$B$200,0),MATCH(Data7[[#Headers],[Tech]],'Employee Info'!$C$2:$J$2,0)),"")</f>
        <v/>
      </c>
      <c r="N638" s="19" t="str">
        <f>IFERROR(INDEX('Employee Info'!$C$3:$J$200,MATCH(Data7[[#This Row],[Name:]],'Employee Info'!$B$3:$B$200,0),MATCH(Data7[[#Headers],[Other]],'Employee Info'!$C$2:$J$2,0)),"")</f>
        <v/>
      </c>
      <c r="O638" s="19">
        <f>IFERROR((Data7[[#This Row],[Hours:]]*SUM(Data7[[#This Row],[Rate]:[Other]])),"")</f>
        <v>0</v>
      </c>
      <c r="P638" s="7" t="str">
        <f>IF(Data7[[#This Row],[WO'#:]]="","Riley #","WO#")</f>
        <v>WO#</v>
      </c>
      <c r="Q638" s="7">
        <f>IFERROR(WEEKNUM(Data7[[#This Row],[Date:]]),"")</f>
        <v>17</v>
      </c>
      <c r="R638" s="6">
        <f t="shared" si="27"/>
        <v>45403</v>
      </c>
      <c r="S638" s="6">
        <f>Data7[[#This Row],[Week Start]]+7</f>
        <v>45410</v>
      </c>
      <c r="T638" s="7" t="str">
        <f t="shared" si="28"/>
        <v>4/21/2024 - 4/28/2024</v>
      </c>
      <c r="U638" s="7" t="str">
        <f t="shared" si="29"/>
        <v>Time Card</v>
      </c>
      <c r="V638" s="8" t="str">
        <f>RIGHT(TEXT(Data7[[#This Row],[Date:]],"mmddyyyy"),4)</f>
        <v>2024</v>
      </c>
      <c r="W638" s="8" t="str">
        <f>MID(TEXT(Data7[[#This Row],[Date:]],"mmddyyyy"),3,2)</f>
        <v>26</v>
      </c>
      <c r="X638" s="8" t="str">
        <f>LEFT(TEXT(Data7[[#This Row],[Date:]],"mmddyyyy"),2)</f>
        <v>04</v>
      </c>
      <c r="Y638" s="6">
        <f>DATE(Data7[[#This Row],[Year]],Data7[[#This Row],[Month]],Data7[[#This Row],[Day]])</f>
        <v>45408</v>
      </c>
    </row>
    <row r="639" spans="1:25">
      <c r="A639" s="5">
        <v>45408.500168055558</v>
      </c>
      <c r="B639" s="7" t="s">
        <v>66</v>
      </c>
      <c r="C639" s="6" t="s">
        <v>504</v>
      </c>
      <c r="D639" s="7" t="s">
        <v>506</v>
      </c>
      <c r="E639" s="8">
        <v>2</v>
      </c>
      <c r="F639" s="7">
        <v>7053182</v>
      </c>
      <c r="G639" s="7" t="s">
        <v>68</v>
      </c>
      <c r="H639" s="7" t="s">
        <v>69</v>
      </c>
      <c r="I639" s="7" t="s">
        <v>44</v>
      </c>
      <c r="J639" s="19" t="str">
        <f>IFERROR(INDEX('Employee Info'!$C$3:$E$200,MATCH(Data7[[#This Row],[Name:]],'Employee Info'!$B$3:$B$200,0),MATCH(Data7[[#This Row],[Hours Type:]],'Employee Info'!$C$2:$E$2,0)),"")</f>
        <v/>
      </c>
      <c r="K639" s="19" t="str">
        <f>IFERROR(INDEX('Employee Info'!$C$3:$J$200,MATCH(Data7[[#This Row],[Name:]],'Employee Info'!$B$3:$B$200,0),MATCH(Data7[[#Headers],[Truck]],'Employee Info'!$C$2:$J$2,0)),"")</f>
        <v/>
      </c>
      <c r="L639" s="19" t="str">
        <f>IFERROR(INDEX('Employee Info'!$C$3:$J$200,MATCH(Data7[[#This Row],[Name:]],'Employee Info'!$B$3:$B$200,0),MATCH(Data7[[#Headers],[Phone]],'Employee Info'!$C$2:$J$2,0)),"")</f>
        <v/>
      </c>
      <c r="M639" s="19" t="str">
        <f>IFERROR(INDEX('Employee Info'!$C$3:$J$200,MATCH(Data7[[#This Row],[Name:]],'Employee Info'!$B$3:$B$200,0),MATCH(Data7[[#Headers],[Tech]],'Employee Info'!$C$2:$J$2,0)),"")</f>
        <v/>
      </c>
      <c r="N639" s="19" t="str">
        <f>IFERROR(INDEX('Employee Info'!$C$3:$J$200,MATCH(Data7[[#This Row],[Name:]],'Employee Info'!$B$3:$B$200,0),MATCH(Data7[[#Headers],[Other]],'Employee Info'!$C$2:$J$2,0)),"")</f>
        <v/>
      </c>
      <c r="O639" s="19">
        <f>IFERROR((Data7[[#This Row],[Hours:]]*SUM(Data7[[#This Row],[Rate]:[Other]])),"")</f>
        <v>0</v>
      </c>
      <c r="P639" s="7" t="str">
        <f>IF(Data7[[#This Row],[WO'#:]]="","Riley #","WO#")</f>
        <v>WO#</v>
      </c>
      <c r="Q639" s="7">
        <f>IFERROR(WEEKNUM(Data7[[#This Row],[Date:]]),"")</f>
        <v>17</v>
      </c>
      <c r="R639" s="6">
        <f t="shared" si="27"/>
        <v>45403</v>
      </c>
      <c r="S639" s="6">
        <f>Data7[[#This Row],[Week Start]]+7</f>
        <v>45410</v>
      </c>
      <c r="T639" s="7" t="str">
        <f t="shared" si="28"/>
        <v>4/21/2024 - 4/28/2024</v>
      </c>
      <c r="U639" s="7" t="str">
        <f t="shared" si="29"/>
        <v>Time Card</v>
      </c>
      <c r="V639" s="8" t="str">
        <f>RIGHT(TEXT(Data7[[#This Row],[Date:]],"mmddyyyy"),4)</f>
        <v>2024</v>
      </c>
      <c r="W639" s="8" t="str">
        <f>MID(TEXT(Data7[[#This Row],[Date:]],"mmddyyyy"),3,2)</f>
        <v>26</v>
      </c>
      <c r="X639" s="8" t="str">
        <f>LEFT(TEXT(Data7[[#This Row],[Date:]],"mmddyyyy"),2)</f>
        <v>04</v>
      </c>
      <c r="Y639" s="6">
        <f>DATE(Data7[[#This Row],[Year]],Data7[[#This Row],[Month]],Data7[[#This Row],[Day]])</f>
        <v>45408</v>
      </c>
    </row>
    <row r="640" spans="1:25">
      <c r="A640" s="5">
        <v>45408.576931249998</v>
      </c>
      <c r="B640" s="7" t="s">
        <v>35</v>
      </c>
      <c r="C640" s="6" t="s">
        <v>504</v>
      </c>
      <c r="D640" s="7" t="s">
        <v>507</v>
      </c>
      <c r="E640" s="8">
        <v>3</v>
      </c>
      <c r="F640" s="7">
        <v>7053182</v>
      </c>
      <c r="G640" s="7" t="s">
        <v>68</v>
      </c>
      <c r="H640" s="7" t="s">
        <v>69</v>
      </c>
      <c r="I640" s="7" t="s">
        <v>44</v>
      </c>
      <c r="J640" s="19" t="str">
        <f>IFERROR(INDEX('Employee Info'!$C$3:$E$200,MATCH(Data7[[#This Row],[Name:]],'Employee Info'!$B$3:$B$200,0),MATCH(Data7[[#This Row],[Hours Type:]],'Employee Info'!$C$2:$E$2,0)),"")</f>
        <v/>
      </c>
      <c r="K640" s="19" t="str">
        <f>IFERROR(INDEX('Employee Info'!$C$3:$J$200,MATCH(Data7[[#This Row],[Name:]],'Employee Info'!$B$3:$B$200,0),MATCH(Data7[[#Headers],[Truck]],'Employee Info'!$C$2:$J$2,0)),"")</f>
        <v/>
      </c>
      <c r="L640" s="19" t="str">
        <f>IFERROR(INDEX('Employee Info'!$C$3:$J$200,MATCH(Data7[[#This Row],[Name:]],'Employee Info'!$B$3:$B$200,0),MATCH(Data7[[#Headers],[Phone]],'Employee Info'!$C$2:$J$2,0)),"")</f>
        <v/>
      </c>
      <c r="M640" s="19" t="str">
        <f>IFERROR(INDEX('Employee Info'!$C$3:$J$200,MATCH(Data7[[#This Row],[Name:]],'Employee Info'!$B$3:$B$200,0),MATCH(Data7[[#Headers],[Tech]],'Employee Info'!$C$2:$J$2,0)),"")</f>
        <v/>
      </c>
      <c r="N640" s="19" t="str">
        <f>IFERROR(INDEX('Employee Info'!$C$3:$J$200,MATCH(Data7[[#This Row],[Name:]],'Employee Info'!$B$3:$B$200,0),MATCH(Data7[[#Headers],[Other]],'Employee Info'!$C$2:$J$2,0)),"")</f>
        <v/>
      </c>
      <c r="O640" s="19">
        <f>IFERROR((Data7[[#This Row],[Hours:]]*SUM(Data7[[#This Row],[Rate]:[Other]])),"")</f>
        <v>0</v>
      </c>
      <c r="P640" s="7" t="str">
        <f>IF(Data7[[#This Row],[WO'#:]]="","Riley #","WO#")</f>
        <v>WO#</v>
      </c>
      <c r="Q640" s="7">
        <f>IFERROR(WEEKNUM(Data7[[#This Row],[Date:]]),"")</f>
        <v>17</v>
      </c>
      <c r="R640" s="6">
        <f t="shared" si="27"/>
        <v>45403</v>
      </c>
      <c r="S640" s="6">
        <f>Data7[[#This Row],[Week Start]]+7</f>
        <v>45410</v>
      </c>
      <c r="T640" s="7" t="str">
        <f t="shared" si="28"/>
        <v>4/21/2024 - 4/28/2024</v>
      </c>
      <c r="U640" s="7" t="str">
        <f t="shared" si="29"/>
        <v>Time Card</v>
      </c>
      <c r="V640" s="8" t="str">
        <f>RIGHT(TEXT(Data7[[#This Row],[Date:]],"mmddyyyy"),4)</f>
        <v>2024</v>
      </c>
      <c r="W640" s="8" t="str">
        <f>MID(TEXT(Data7[[#This Row],[Date:]],"mmddyyyy"),3,2)</f>
        <v>26</v>
      </c>
      <c r="X640" s="8" t="str">
        <f>LEFT(TEXT(Data7[[#This Row],[Date:]],"mmddyyyy"),2)</f>
        <v>04</v>
      </c>
      <c r="Y640" s="6">
        <f>DATE(Data7[[#This Row],[Year]],Data7[[#This Row],[Month]],Data7[[#This Row],[Day]])</f>
        <v>45408</v>
      </c>
    </row>
    <row r="641" spans="1:25">
      <c r="A641" s="5">
        <v>45408.478951504629</v>
      </c>
      <c r="B641" s="7" t="s">
        <v>66</v>
      </c>
      <c r="C641" s="6" t="s">
        <v>504</v>
      </c>
      <c r="D641" s="7" t="s">
        <v>480</v>
      </c>
      <c r="E641" s="8">
        <v>1</v>
      </c>
      <c r="F641" s="7">
        <v>7078215</v>
      </c>
      <c r="G641" s="7" t="s">
        <v>68</v>
      </c>
      <c r="H641" s="7" t="s">
        <v>69</v>
      </c>
      <c r="I641" s="7" t="s">
        <v>44</v>
      </c>
      <c r="J641" s="19" t="str">
        <f>IFERROR(INDEX('Employee Info'!$C$3:$E$200,MATCH(Data7[[#This Row],[Name:]],'Employee Info'!$B$3:$B$200,0),MATCH(Data7[[#This Row],[Hours Type:]],'Employee Info'!$C$2:$E$2,0)),"")</f>
        <v/>
      </c>
      <c r="K641" s="19" t="str">
        <f>IFERROR(INDEX('Employee Info'!$C$3:$J$200,MATCH(Data7[[#This Row],[Name:]],'Employee Info'!$B$3:$B$200,0),MATCH(Data7[[#Headers],[Truck]],'Employee Info'!$C$2:$J$2,0)),"")</f>
        <v/>
      </c>
      <c r="L641" s="19" t="str">
        <f>IFERROR(INDEX('Employee Info'!$C$3:$J$200,MATCH(Data7[[#This Row],[Name:]],'Employee Info'!$B$3:$B$200,0),MATCH(Data7[[#Headers],[Phone]],'Employee Info'!$C$2:$J$2,0)),"")</f>
        <v/>
      </c>
      <c r="M641" s="19" t="str">
        <f>IFERROR(INDEX('Employee Info'!$C$3:$J$200,MATCH(Data7[[#This Row],[Name:]],'Employee Info'!$B$3:$B$200,0),MATCH(Data7[[#Headers],[Tech]],'Employee Info'!$C$2:$J$2,0)),"")</f>
        <v/>
      </c>
      <c r="N641" s="19" t="str">
        <f>IFERROR(INDEX('Employee Info'!$C$3:$J$200,MATCH(Data7[[#This Row],[Name:]],'Employee Info'!$B$3:$B$200,0),MATCH(Data7[[#Headers],[Other]],'Employee Info'!$C$2:$J$2,0)),"")</f>
        <v/>
      </c>
      <c r="O641" s="19">
        <f>IFERROR((Data7[[#This Row],[Hours:]]*SUM(Data7[[#This Row],[Rate]:[Other]])),"")</f>
        <v>0</v>
      </c>
      <c r="P641" s="7" t="str">
        <f>IF(Data7[[#This Row],[WO'#:]]="","Riley #","WO#")</f>
        <v>WO#</v>
      </c>
      <c r="Q641" s="7">
        <f>IFERROR(WEEKNUM(Data7[[#This Row],[Date:]]),"")</f>
        <v>17</v>
      </c>
      <c r="R641" s="6">
        <f t="shared" si="27"/>
        <v>45403</v>
      </c>
      <c r="S641" s="6">
        <f>Data7[[#This Row],[Week Start]]+7</f>
        <v>45410</v>
      </c>
      <c r="T641" s="7" t="str">
        <f t="shared" si="28"/>
        <v>4/21/2024 - 4/28/2024</v>
      </c>
      <c r="U641" s="7" t="str">
        <f t="shared" si="29"/>
        <v>Time Card</v>
      </c>
      <c r="V641" s="8" t="str">
        <f>RIGHT(TEXT(Data7[[#This Row],[Date:]],"mmddyyyy"),4)</f>
        <v>2024</v>
      </c>
      <c r="W641" s="8" t="str">
        <f>MID(TEXT(Data7[[#This Row],[Date:]],"mmddyyyy"),3,2)</f>
        <v>26</v>
      </c>
      <c r="X641" s="8" t="str">
        <f>LEFT(TEXT(Data7[[#This Row],[Date:]],"mmddyyyy"),2)</f>
        <v>04</v>
      </c>
      <c r="Y641" s="6">
        <f>DATE(Data7[[#This Row],[Year]],Data7[[#This Row],[Month]],Data7[[#This Row],[Day]])</f>
        <v>45408</v>
      </c>
    </row>
    <row r="642" spans="1:25">
      <c r="A642" s="5">
        <v>45408.544039351851</v>
      </c>
      <c r="B642" s="7" t="s">
        <v>66</v>
      </c>
      <c r="C642" s="6" t="s">
        <v>504</v>
      </c>
      <c r="D642" s="7" t="s">
        <v>508</v>
      </c>
      <c r="E642" s="8">
        <v>2</v>
      </c>
      <c r="F642" s="7">
        <v>7094599</v>
      </c>
      <c r="G642" s="7" t="s">
        <v>68</v>
      </c>
      <c r="H642" s="7" t="s">
        <v>69</v>
      </c>
      <c r="I642" s="7" t="s">
        <v>45</v>
      </c>
      <c r="J642" s="19" t="str">
        <f>IFERROR(INDEX('Employee Info'!$C$3:$E$200,MATCH(Data7[[#This Row],[Name:]],'Employee Info'!$B$3:$B$200,0),MATCH(Data7[[#This Row],[Hours Type:]],'Employee Info'!$C$2:$E$2,0)),"")</f>
        <v/>
      </c>
      <c r="K642" s="19" t="str">
        <f>IFERROR(INDEX('Employee Info'!$C$3:$J$200,MATCH(Data7[[#This Row],[Name:]],'Employee Info'!$B$3:$B$200,0),MATCH(Data7[[#Headers],[Truck]],'Employee Info'!$C$2:$J$2,0)),"")</f>
        <v/>
      </c>
      <c r="L642" s="19" t="str">
        <f>IFERROR(INDEX('Employee Info'!$C$3:$J$200,MATCH(Data7[[#This Row],[Name:]],'Employee Info'!$B$3:$B$200,0),MATCH(Data7[[#Headers],[Phone]],'Employee Info'!$C$2:$J$2,0)),"")</f>
        <v/>
      </c>
      <c r="M642" s="19" t="str">
        <f>IFERROR(INDEX('Employee Info'!$C$3:$J$200,MATCH(Data7[[#This Row],[Name:]],'Employee Info'!$B$3:$B$200,0),MATCH(Data7[[#Headers],[Tech]],'Employee Info'!$C$2:$J$2,0)),"")</f>
        <v/>
      </c>
      <c r="N642" s="19" t="str">
        <f>IFERROR(INDEX('Employee Info'!$C$3:$J$200,MATCH(Data7[[#This Row],[Name:]],'Employee Info'!$B$3:$B$200,0),MATCH(Data7[[#Headers],[Other]],'Employee Info'!$C$2:$J$2,0)),"")</f>
        <v/>
      </c>
      <c r="O642" s="19">
        <f>IFERROR((Data7[[#This Row],[Hours:]]*SUM(Data7[[#This Row],[Rate]:[Other]])),"")</f>
        <v>0</v>
      </c>
      <c r="P642" s="7" t="str">
        <f>IF(Data7[[#This Row],[WO'#:]]="","Riley #","WO#")</f>
        <v>WO#</v>
      </c>
      <c r="Q642" s="7">
        <f>IFERROR(WEEKNUM(Data7[[#This Row],[Date:]]),"")</f>
        <v>17</v>
      </c>
      <c r="R642" s="6">
        <f t="shared" ref="R642:R705" si="30">DATE(RIGHT(TEXT(C642,"mm/dd/yyyy"),4),1,1)+(Q642-1)*7-(WEEKDAY(DATE(RIGHT(TEXT(C642,"mm/dd/yyyy"),4),1,1)))+1</f>
        <v>45403</v>
      </c>
      <c r="S642" s="6">
        <f>Data7[[#This Row],[Week Start]]+7</f>
        <v>45410</v>
      </c>
      <c r="T642" s="7" t="str">
        <f t="shared" ref="T642:T705" si="31">IFERROR(TEXT(R642, "m/d/yyyy") &amp; " - " &amp; TEXT(S642, "m/d/yyyy"),"")</f>
        <v>4/21/2024 - 4/28/2024</v>
      </c>
      <c r="U642" s="7" t="str">
        <f t="shared" ref="U642:U705" si="32">"Time Card"</f>
        <v>Time Card</v>
      </c>
      <c r="V642" s="8" t="str">
        <f>RIGHT(TEXT(Data7[[#This Row],[Date:]],"mmddyyyy"),4)</f>
        <v>2024</v>
      </c>
      <c r="W642" s="8" t="str">
        <f>MID(TEXT(Data7[[#This Row],[Date:]],"mmddyyyy"),3,2)</f>
        <v>26</v>
      </c>
      <c r="X642" s="8" t="str">
        <f>LEFT(TEXT(Data7[[#This Row],[Date:]],"mmddyyyy"),2)</f>
        <v>04</v>
      </c>
      <c r="Y642" s="6">
        <f>DATE(Data7[[#This Row],[Year]],Data7[[#This Row],[Month]],Data7[[#This Row],[Day]])</f>
        <v>45408</v>
      </c>
    </row>
    <row r="643" spans="1:25">
      <c r="A643" s="5">
        <v>45408.576345486108</v>
      </c>
      <c r="B643" s="7" t="s">
        <v>35</v>
      </c>
      <c r="C643" s="6" t="s">
        <v>504</v>
      </c>
      <c r="D643" s="7" t="s">
        <v>510</v>
      </c>
      <c r="E643" s="8">
        <v>5</v>
      </c>
      <c r="F643" s="7" t="s">
        <v>68</v>
      </c>
      <c r="G643" s="7" t="s">
        <v>68</v>
      </c>
      <c r="H643" s="7" t="s">
        <v>500</v>
      </c>
      <c r="I643" s="7" t="s">
        <v>44</v>
      </c>
      <c r="J643" s="19" t="str">
        <f>IFERROR(INDEX('Employee Info'!$C$3:$E$200,MATCH(Data7[[#This Row],[Name:]],'Employee Info'!$B$3:$B$200,0),MATCH(Data7[[#This Row],[Hours Type:]],'Employee Info'!$C$2:$E$2,0)),"")</f>
        <v/>
      </c>
      <c r="K643" s="19" t="str">
        <f>IFERROR(INDEX('Employee Info'!$C$3:$J$200,MATCH(Data7[[#This Row],[Name:]],'Employee Info'!$B$3:$B$200,0),MATCH(Data7[[#Headers],[Truck]],'Employee Info'!$C$2:$J$2,0)),"")</f>
        <v/>
      </c>
      <c r="L643" s="19" t="str">
        <f>IFERROR(INDEX('Employee Info'!$C$3:$J$200,MATCH(Data7[[#This Row],[Name:]],'Employee Info'!$B$3:$B$200,0),MATCH(Data7[[#Headers],[Phone]],'Employee Info'!$C$2:$J$2,0)),"")</f>
        <v/>
      </c>
      <c r="M643" s="19" t="str">
        <f>IFERROR(INDEX('Employee Info'!$C$3:$J$200,MATCH(Data7[[#This Row],[Name:]],'Employee Info'!$B$3:$B$200,0),MATCH(Data7[[#Headers],[Tech]],'Employee Info'!$C$2:$J$2,0)),"")</f>
        <v/>
      </c>
      <c r="N643" s="19" t="str">
        <f>IFERROR(INDEX('Employee Info'!$C$3:$J$200,MATCH(Data7[[#This Row],[Name:]],'Employee Info'!$B$3:$B$200,0),MATCH(Data7[[#Headers],[Other]],'Employee Info'!$C$2:$J$2,0)),"")</f>
        <v/>
      </c>
      <c r="O643" s="19">
        <f>IFERROR((Data7[[#This Row],[Hours:]]*SUM(Data7[[#This Row],[Rate]:[Other]])),"")</f>
        <v>0</v>
      </c>
      <c r="P643" s="7" t="str">
        <f>IF(Data7[[#This Row],[WO'#:]]="","Riley #","WO#")</f>
        <v>Riley #</v>
      </c>
      <c r="Q643" s="7">
        <f>IFERROR(WEEKNUM(Data7[[#This Row],[Date:]]),"")</f>
        <v>17</v>
      </c>
      <c r="R643" s="6">
        <f t="shared" si="30"/>
        <v>45403</v>
      </c>
      <c r="S643" s="6">
        <f>Data7[[#This Row],[Week Start]]+7</f>
        <v>45410</v>
      </c>
      <c r="T643" s="7" t="str">
        <f t="shared" si="31"/>
        <v>4/21/2024 - 4/28/2024</v>
      </c>
      <c r="U643" s="7" t="str">
        <f t="shared" si="32"/>
        <v>Time Card</v>
      </c>
      <c r="V643" s="8" t="str">
        <f>RIGHT(TEXT(Data7[[#This Row],[Date:]],"mmddyyyy"),4)</f>
        <v>2024</v>
      </c>
      <c r="W643" s="8" t="str">
        <f>MID(TEXT(Data7[[#This Row],[Date:]],"mmddyyyy"),3,2)</f>
        <v>26</v>
      </c>
      <c r="X643" s="8" t="str">
        <f>LEFT(TEXT(Data7[[#This Row],[Date:]],"mmddyyyy"),2)</f>
        <v>04</v>
      </c>
      <c r="Y643" s="6">
        <f>DATE(Data7[[#This Row],[Year]],Data7[[#This Row],[Month]],Data7[[#This Row],[Day]])</f>
        <v>45408</v>
      </c>
    </row>
    <row r="644" spans="1:25">
      <c r="A644" s="5">
        <v>45408.404419444443</v>
      </c>
      <c r="B644" s="7" t="s">
        <v>31</v>
      </c>
      <c r="C644" s="6" t="s">
        <v>504</v>
      </c>
      <c r="D644" s="7" t="s">
        <v>484</v>
      </c>
      <c r="E644" s="8">
        <v>8</v>
      </c>
      <c r="F644" s="7" t="s">
        <v>68</v>
      </c>
      <c r="G644" s="7" t="s">
        <v>68</v>
      </c>
      <c r="H644" s="7" t="s">
        <v>485</v>
      </c>
      <c r="I644" s="7" t="s">
        <v>44</v>
      </c>
      <c r="J644" s="19" t="str">
        <f>IFERROR(INDEX('Employee Info'!$C$3:$E$200,MATCH(Data7[[#This Row],[Name:]],'Employee Info'!$B$3:$B$200,0),MATCH(Data7[[#This Row],[Hours Type:]],'Employee Info'!$C$2:$E$2,0)),"")</f>
        <v/>
      </c>
      <c r="K644" s="19" t="str">
        <f>IFERROR(INDEX('Employee Info'!$C$3:$J$200,MATCH(Data7[[#This Row],[Name:]],'Employee Info'!$B$3:$B$200,0),MATCH(Data7[[#Headers],[Truck]],'Employee Info'!$C$2:$J$2,0)),"")</f>
        <v/>
      </c>
      <c r="L644" s="19" t="str">
        <f>IFERROR(INDEX('Employee Info'!$C$3:$J$200,MATCH(Data7[[#This Row],[Name:]],'Employee Info'!$B$3:$B$200,0),MATCH(Data7[[#Headers],[Phone]],'Employee Info'!$C$2:$J$2,0)),"")</f>
        <v/>
      </c>
      <c r="M644" s="19" t="str">
        <f>IFERROR(INDEX('Employee Info'!$C$3:$J$200,MATCH(Data7[[#This Row],[Name:]],'Employee Info'!$B$3:$B$200,0),MATCH(Data7[[#Headers],[Tech]],'Employee Info'!$C$2:$J$2,0)),"")</f>
        <v/>
      </c>
      <c r="N644" s="19" t="str">
        <f>IFERROR(INDEX('Employee Info'!$C$3:$J$200,MATCH(Data7[[#This Row],[Name:]],'Employee Info'!$B$3:$B$200,0),MATCH(Data7[[#Headers],[Other]],'Employee Info'!$C$2:$J$2,0)),"")</f>
        <v/>
      </c>
      <c r="O644" s="19">
        <f>IFERROR((Data7[[#This Row],[Hours:]]*SUM(Data7[[#This Row],[Rate]:[Other]])),"")</f>
        <v>0</v>
      </c>
      <c r="P644" s="7" t="str">
        <f>IF(Data7[[#This Row],[WO'#:]]="","Riley #","WO#")</f>
        <v>Riley #</v>
      </c>
      <c r="Q644" s="7">
        <f>IFERROR(WEEKNUM(Data7[[#This Row],[Date:]]),"")</f>
        <v>17</v>
      </c>
      <c r="R644" s="6">
        <f t="shared" si="30"/>
        <v>45403</v>
      </c>
      <c r="S644" s="6">
        <f>Data7[[#This Row],[Week Start]]+7</f>
        <v>45410</v>
      </c>
      <c r="T644" s="7" t="str">
        <f t="shared" si="31"/>
        <v>4/21/2024 - 4/28/2024</v>
      </c>
      <c r="U644" s="7" t="str">
        <f t="shared" si="32"/>
        <v>Time Card</v>
      </c>
      <c r="V644" s="8" t="str">
        <f>RIGHT(TEXT(Data7[[#This Row],[Date:]],"mmddyyyy"),4)</f>
        <v>2024</v>
      </c>
      <c r="W644" s="8" t="str">
        <f>MID(TEXT(Data7[[#This Row],[Date:]],"mmddyyyy"),3,2)</f>
        <v>26</v>
      </c>
      <c r="X644" s="8" t="str">
        <f>LEFT(TEXT(Data7[[#This Row],[Date:]],"mmddyyyy"),2)</f>
        <v>04</v>
      </c>
      <c r="Y644" s="6">
        <f>DATE(Data7[[#This Row],[Year]],Data7[[#This Row],[Month]],Data7[[#This Row],[Day]])</f>
        <v>45408</v>
      </c>
    </row>
    <row r="645" spans="1:25">
      <c r="A645" s="5">
        <v>45408.461603124997</v>
      </c>
      <c r="B645" s="7" t="s">
        <v>492</v>
      </c>
      <c r="C645" s="6" t="s">
        <v>504</v>
      </c>
      <c r="D645" s="7" t="s">
        <v>486</v>
      </c>
      <c r="E645" s="8">
        <v>8</v>
      </c>
      <c r="F645" s="7" t="s">
        <v>68</v>
      </c>
      <c r="G645" s="7" t="s">
        <v>68</v>
      </c>
      <c r="H645" s="7" t="s">
        <v>485</v>
      </c>
      <c r="I645" s="7" t="s">
        <v>44</v>
      </c>
      <c r="J645" s="19" t="str">
        <f>IFERROR(INDEX('Employee Info'!$C$3:$E$200,MATCH(Data7[[#This Row],[Name:]],'Employee Info'!$B$3:$B$200,0),MATCH(Data7[[#This Row],[Hours Type:]],'Employee Info'!$C$2:$E$2,0)),"")</f>
        <v/>
      </c>
      <c r="K645" s="19" t="str">
        <f>IFERROR(INDEX('Employee Info'!$C$3:$J$200,MATCH(Data7[[#This Row],[Name:]],'Employee Info'!$B$3:$B$200,0),MATCH(Data7[[#Headers],[Truck]],'Employee Info'!$C$2:$J$2,0)),"")</f>
        <v/>
      </c>
      <c r="L645" s="19" t="str">
        <f>IFERROR(INDEX('Employee Info'!$C$3:$J$200,MATCH(Data7[[#This Row],[Name:]],'Employee Info'!$B$3:$B$200,0),MATCH(Data7[[#Headers],[Phone]],'Employee Info'!$C$2:$J$2,0)),"")</f>
        <v/>
      </c>
      <c r="M645" s="19" t="str">
        <f>IFERROR(INDEX('Employee Info'!$C$3:$J$200,MATCH(Data7[[#This Row],[Name:]],'Employee Info'!$B$3:$B$200,0),MATCH(Data7[[#Headers],[Tech]],'Employee Info'!$C$2:$J$2,0)),"")</f>
        <v/>
      </c>
      <c r="N645" s="19" t="str">
        <f>IFERROR(INDEX('Employee Info'!$C$3:$J$200,MATCH(Data7[[#This Row],[Name:]],'Employee Info'!$B$3:$B$200,0),MATCH(Data7[[#Headers],[Other]],'Employee Info'!$C$2:$J$2,0)),"")</f>
        <v/>
      </c>
      <c r="O645" s="19">
        <f>IFERROR((Data7[[#This Row],[Hours:]]*SUM(Data7[[#This Row],[Rate]:[Other]])),"")</f>
        <v>0</v>
      </c>
      <c r="P645" s="7" t="str">
        <f>IF(Data7[[#This Row],[WO'#:]]="","Riley #","WO#")</f>
        <v>Riley #</v>
      </c>
      <c r="Q645" s="7">
        <f>IFERROR(WEEKNUM(Data7[[#This Row],[Date:]]),"")</f>
        <v>17</v>
      </c>
      <c r="R645" s="6">
        <f t="shared" si="30"/>
        <v>45403</v>
      </c>
      <c r="S645" s="6">
        <f>Data7[[#This Row],[Week Start]]+7</f>
        <v>45410</v>
      </c>
      <c r="T645" s="7" t="str">
        <f t="shared" si="31"/>
        <v>4/21/2024 - 4/28/2024</v>
      </c>
      <c r="U645" s="7" t="str">
        <f t="shared" si="32"/>
        <v>Time Card</v>
      </c>
      <c r="V645" s="8" t="str">
        <f>RIGHT(TEXT(Data7[[#This Row],[Date:]],"mmddyyyy"),4)</f>
        <v>2024</v>
      </c>
      <c r="W645" s="8" t="str">
        <f>MID(TEXT(Data7[[#This Row],[Date:]],"mmddyyyy"),3,2)</f>
        <v>26</v>
      </c>
      <c r="X645" s="8" t="str">
        <f>LEFT(TEXT(Data7[[#This Row],[Date:]],"mmddyyyy"),2)</f>
        <v>04</v>
      </c>
      <c r="Y645" s="6">
        <f>DATE(Data7[[#This Row],[Year]],Data7[[#This Row],[Month]],Data7[[#This Row],[Day]])</f>
        <v>45408</v>
      </c>
    </row>
    <row r="646" spans="1:25">
      <c r="A646" s="5">
        <v>45408.463043518517</v>
      </c>
      <c r="B646" s="7" t="s">
        <v>66</v>
      </c>
      <c r="C646" s="6" t="s">
        <v>504</v>
      </c>
      <c r="D646" s="7" t="s">
        <v>486</v>
      </c>
      <c r="E646" s="8">
        <v>1</v>
      </c>
      <c r="F646" s="7" t="s">
        <v>68</v>
      </c>
      <c r="G646" s="7" t="s">
        <v>68</v>
      </c>
      <c r="H646" s="7" t="s">
        <v>485</v>
      </c>
      <c r="I646" s="7" t="s">
        <v>44</v>
      </c>
      <c r="J646" s="19" t="str">
        <f>IFERROR(INDEX('Employee Info'!$C$3:$E$200,MATCH(Data7[[#This Row],[Name:]],'Employee Info'!$B$3:$B$200,0),MATCH(Data7[[#This Row],[Hours Type:]],'Employee Info'!$C$2:$E$2,0)),"")</f>
        <v/>
      </c>
      <c r="K646" s="19" t="str">
        <f>IFERROR(INDEX('Employee Info'!$C$3:$J$200,MATCH(Data7[[#This Row],[Name:]],'Employee Info'!$B$3:$B$200,0),MATCH(Data7[[#Headers],[Truck]],'Employee Info'!$C$2:$J$2,0)),"")</f>
        <v/>
      </c>
      <c r="L646" s="19" t="str">
        <f>IFERROR(INDEX('Employee Info'!$C$3:$J$200,MATCH(Data7[[#This Row],[Name:]],'Employee Info'!$B$3:$B$200,0),MATCH(Data7[[#Headers],[Phone]],'Employee Info'!$C$2:$J$2,0)),"")</f>
        <v/>
      </c>
      <c r="M646" s="19" t="str">
        <f>IFERROR(INDEX('Employee Info'!$C$3:$J$200,MATCH(Data7[[#This Row],[Name:]],'Employee Info'!$B$3:$B$200,0),MATCH(Data7[[#Headers],[Tech]],'Employee Info'!$C$2:$J$2,0)),"")</f>
        <v/>
      </c>
      <c r="N646" s="19" t="str">
        <f>IFERROR(INDEX('Employee Info'!$C$3:$J$200,MATCH(Data7[[#This Row],[Name:]],'Employee Info'!$B$3:$B$200,0),MATCH(Data7[[#Headers],[Other]],'Employee Info'!$C$2:$J$2,0)),"")</f>
        <v/>
      </c>
      <c r="O646" s="19">
        <f>IFERROR((Data7[[#This Row],[Hours:]]*SUM(Data7[[#This Row],[Rate]:[Other]])),"")</f>
        <v>0</v>
      </c>
      <c r="P646" s="7" t="str">
        <f>IF(Data7[[#This Row],[WO'#:]]="","Riley #","WO#")</f>
        <v>Riley #</v>
      </c>
      <c r="Q646" s="7">
        <f>IFERROR(WEEKNUM(Data7[[#This Row],[Date:]]),"")</f>
        <v>17</v>
      </c>
      <c r="R646" s="6">
        <f t="shared" si="30"/>
        <v>45403</v>
      </c>
      <c r="S646" s="6">
        <f>Data7[[#This Row],[Week Start]]+7</f>
        <v>45410</v>
      </c>
      <c r="T646" s="7" t="str">
        <f t="shared" si="31"/>
        <v>4/21/2024 - 4/28/2024</v>
      </c>
      <c r="U646" s="7" t="str">
        <f t="shared" si="32"/>
        <v>Time Card</v>
      </c>
      <c r="V646" s="8" t="str">
        <f>RIGHT(TEXT(Data7[[#This Row],[Date:]],"mmddyyyy"),4)</f>
        <v>2024</v>
      </c>
      <c r="W646" s="8" t="str">
        <f>MID(TEXT(Data7[[#This Row],[Date:]],"mmddyyyy"),3,2)</f>
        <v>26</v>
      </c>
      <c r="X646" s="8" t="str">
        <f>LEFT(TEXT(Data7[[#This Row],[Date:]],"mmddyyyy"),2)</f>
        <v>04</v>
      </c>
      <c r="Y646" s="6">
        <f>DATE(Data7[[#This Row],[Year]],Data7[[#This Row],[Month]],Data7[[#This Row],[Day]])</f>
        <v>45408</v>
      </c>
    </row>
    <row r="647" spans="1:25">
      <c r="A647" s="5">
        <v>45408.579499305553</v>
      </c>
      <c r="B647" s="7" t="s">
        <v>65</v>
      </c>
      <c r="C647" s="6" t="s">
        <v>504</v>
      </c>
      <c r="D647" s="7" t="s">
        <v>511</v>
      </c>
      <c r="E647" s="8">
        <v>8</v>
      </c>
      <c r="F647" s="7" t="s">
        <v>68</v>
      </c>
      <c r="G647" s="7" t="s">
        <v>68</v>
      </c>
      <c r="H647" s="7" t="s">
        <v>485</v>
      </c>
      <c r="I647" s="7" t="s">
        <v>44</v>
      </c>
      <c r="J647" s="19" t="str">
        <f>IFERROR(INDEX('Employee Info'!$C$3:$E$200,MATCH(Data7[[#This Row],[Name:]],'Employee Info'!$B$3:$B$200,0),MATCH(Data7[[#This Row],[Hours Type:]],'Employee Info'!$C$2:$E$2,0)),"")</f>
        <v/>
      </c>
      <c r="K647" s="19" t="str">
        <f>IFERROR(INDEX('Employee Info'!$C$3:$J$200,MATCH(Data7[[#This Row],[Name:]],'Employee Info'!$B$3:$B$200,0),MATCH(Data7[[#Headers],[Truck]],'Employee Info'!$C$2:$J$2,0)),"")</f>
        <v/>
      </c>
      <c r="L647" s="19" t="str">
        <f>IFERROR(INDEX('Employee Info'!$C$3:$J$200,MATCH(Data7[[#This Row],[Name:]],'Employee Info'!$B$3:$B$200,0),MATCH(Data7[[#Headers],[Phone]],'Employee Info'!$C$2:$J$2,0)),"")</f>
        <v/>
      </c>
      <c r="M647" s="19" t="str">
        <f>IFERROR(INDEX('Employee Info'!$C$3:$J$200,MATCH(Data7[[#This Row],[Name:]],'Employee Info'!$B$3:$B$200,0),MATCH(Data7[[#Headers],[Tech]],'Employee Info'!$C$2:$J$2,0)),"")</f>
        <v/>
      </c>
      <c r="N647" s="19" t="str">
        <f>IFERROR(INDEX('Employee Info'!$C$3:$J$200,MATCH(Data7[[#This Row],[Name:]],'Employee Info'!$B$3:$B$200,0),MATCH(Data7[[#Headers],[Other]],'Employee Info'!$C$2:$J$2,0)),"")</f>
        <v/>
      </c>
      <c r="O647" s="19">
        <f>IFERROR((Data7[[#This Row],[Hours:]]*SUM(Data7[[#This Row],[Rate]:[Other]])),"")</f>
        <v>0</v>
      </c>
      <c r="P647" s="7" t="str">
        <f>IF(Data7[[#This Row],[WO'#:]]="","Riley #","WO#")</f>
        <v>Riley #</v>
      </c>
      <c r="Q647" s="7">
        <f>IFERROR(WEEKNUM(Data7[[#This Row],[Date:]]),"")</f>
        <v>17</v>
      </c>
      <c r="R647" s="6">
        <f t="shared" si="30"/>
        <v>45403</v>
      </c>
      <c r="S647" s="6">
        <f>Data7[[#This Row],[Week Start]]+7</f>
        <v>45410</v>
      </c>
      <c r="T647" s="7" t="str">
        <f t="shared" si="31"/>
        <v>4/21/2024 - 4/28/2024</v>
      </c>
      <c r="U647" s="7" t="str">
        <f t="shared" si="32"/>
        <v>Time Card</v>
      </c>
      <c r="V647" s="8" t="str">
        <f>RIGHT(TEXT(Data7[[#This Row],[Date:]],"mmddyyyy"),4)</f>
        <v>2024</v>
      </c>
      <c r="W647" s="8" t="str">
        <f>MID(TEXT(Data7[[#This Row],[Date:]],"mmddyyyy"),3,2)</f>
        <v>26</v>
      </c>
      <c r="X647" s="8" t="str">
        <f>LEFT(TEXT(Data7[[#This Row],[Date:]],"mmddyyyy"),2)</f>
        <v>04</v>
      </c>
      <c r="Y647" s="6">
        <f>DATE(Data7[[#This Row],[Year]],Data7[[#This Row],[Month]],Data7[[#This Row],[Day]])</f>
        <v>45408</v>
      </c>
    </row>
    <row r="648" spans="1:25">
      <c r="A648" s="5">
        <v>45408.501596759263</v>
      </c>
      <c r="B648" s="7" t="s">
        <v>66</v>
      </c>
      <c r="C648" s="6" t="s">
        <v>504</v>
      </c>
      <c r="D648" s="7" t="s">
        <v>509</v>
      </c>
      <c r="E648" s="8">
        <v>2</v>
      </c>
      <c r="F648" s="7" t="s">
        <v>68</v>
      </c>
      <c r="G648" s="7" t="s">
        <v>68</v>
      </c>
      <c r="H648" s="7" t="s">
        <v>460</v>
      </c>
      <c r="I648" s="7" t="s">
        <v>44</v>
      </c>
      <c r="J648" s="19" t="str">
        <f>IFERROR(INDEX('Employee Info'!$C$3:$E$200,MATCH(Data7[[#This Row],[Name:]],'Employee Info'!$B$3:$B$200,0),MATCH(Data7[[#This Row],[Hours Type:]],'Employee Info'!$C$2:$E$2,0)),"")</f>
        <v/>
      </c>
      <c r="K648" s="19" t="str">
        <f>IFERROR(INDEX('Employee Info'!$C$3:$J$200,MATCH(Data7[[#This Row],[Name:]],'Employee Info'!$B$3:$B$200,0),MATCH(Data7[[#Headers],[Truck]],'Employee Info'!$C$2:$J$2,0)),"")</f>
        <v/>
      </c>
      <c r="L648" s="19" t="str">
        <f>IFERROR(INDEX('Employee Info'!$C$3:$J$200,MATCH(Data7[[#This Row],[Name:]],'Employee Info'!$B$3:$B$200,0),MATCH(Data7[[#Headers],[Phone]],'Employee Info'!$C$2:$J$2,0)),"")</f>
        <v/>
      </c>
      <c r="M648" s="19" t="str">
        <f>IFERROR(INDEX('Employee Info'!$C$3:$J$200,MATCH(Data7[[#This Row],[Name:]],'Employee Info'!$B$3:$B$200,0),MATCH(Data7[[#Headers],[Tech]],'Employee Info'!$C$2:$J$2,0)),"")</f>
        <v/>
      </c>
      <c r="N648" s="19" t="str">
        <f>IFERROR(INDEX('Employee Info'!$C$3:$J$200,MATCH(Data7[[#This Row],[Name:]],'Employee Info'!$B$3:$B$200,0),MATCH(Data7[[#Headers],[Other]],'Employee Info'!$C$2:$J$2,0)),"")</f>
        <v/>
      </c>
      <c r="O648" s="19">
        <f>IFERROR((Data7[[#This Row],[Hours:]]*SUM(Data7[[#This Row],[Rate]:[Other]])),"")</f>
        <v>0</v>
      </c>
      <c r="P648" s="7" t="str">
        <f>IF(Data7[[#This Row],[WO'#:]]="","Riley #","WO#")</f>
        <v>Riley #</v>
      </c>
      <c r="Q648" s="7">
        <f>IFERROR(WEEKNUM(Data7[[#This Row],[Date:]]),"")</f>
        <v>17</v>
      </c>
      <c r="R648" s="6">
        <f t="shared" si="30"/>
        <v>45403</v>
      </c>
      <c r="S648" s="6">
        <f>Data7[[#This Row],[Week Start]]+7</f>
        <v>45410</v>
      </c>
      <c r="T648" s="7" t="str">
        <f t="shared" si="31"/>
        <v>4/21/2024 - 4/28/2024</v>
      </c>
      <c r="U648" s="7" t="str">
        <f t="shared" si="32"/>
        <v>Time Card</v>
      </c>
      <c r="V648" s="8" t="str">
        <f>RIGHT(TEXT(Data7[[#This Row],[Date:]],"mmddyyyy"),4)</f>
        <v>2024</v>
      </c>
      <c r="W648" s="8" t="str">
        <f>MID(TEXT(Data7[[#This Row],[Date:]],"mmddyyyy"),3,2)</f>
        <v>26</v>
      </c>
      <c r="X648" s="8" t="str">
        <f>LEFT(TEXT(Data7[[#This Row],[Date:]],"mmddyyyy"),2)</f>
        <v>04</v>
      </c>
      <c r="Y648" s="6">
        <f>DATE(Data7[[#This Row],[Year]],Data7[[#This Row],[Month]],Data7[[#This Row],[Day]])</f>
        <v>45408</v>
      </c>
    </row>
    <row r="649" spans="1:25">
      <c r="A649" s="5">
        <v>45408.545851273149</v>
      </c>
      <c r="B649" s="7" t="s">
        <v>66</v>
      </c>
      <c r="C649" s="6" t="s">
        <v>512</v>
      </c>
      <c r="D649" s="7" t="s">
        <v>513</v>
      </c>
      <c r="E649" s="8">
        <v>2</v>
      </c>
      <c r="F649" s="7">
        <v>7094599</v>
      </c>
      <c r="G649" s="7" t="s">
        <v>68</v>
      </c>
      <c r="H649" s="7" t="s">
        <v>69</v>
      </c>
      <c r="I649" s="7" t="s">
        <v>45</v>
      </c>
      <c r="J649" s="19" t="str">
        <f>IFERROR(INDEX('Employee Info'!$C$3:$E$200,MATCH(Data7[[#This Row],[Name:]],'Employee Info'!$B$3:$B$200,0),MATCH(Data7[[#This Row],[Hours Type:]],'Employee Info'!$C$2:$E$2,0)),"")</f>
        <v/>
      </c>
      <c r="K649" s="19" t="str">
        <f>IFERROR(INDEX('Employee Info'!$C$3:$J$200,MATCH(Data7[[#This Row],[Name:]],'Employee Info'!$B$3:$B$200,0),MATCH(Data7[[#Headers],[Truck]],'Employee Info'!$C$2:$J$2,0)),"")</f>
        <v/>
      </c>
      <c r="L649" s="19" t="str">
        <f>IFERROR(INDEX('Employee Info'!$C$3:$J$200,MATCH(Data7[[#This Row],[Name:]],'Employee Info'!$B$3:$B$200,0),MATCH(Data7[[#Headers],[Phone]],'Employee Info'!$C$2:$J$2,0)),"")</f>
        <v/>
      </c>
      <c r="M649" s="19" t="str">
        <f>IFERROR(INDEX('Employee Info'!$C$3:$J$200,MATCH(Data7[[#This Row],[Name:]],'Employee Info'!$B$3:$B$200,0),MATCH(Data7[[#Headers],[Tech]],'Employee Info'!$C$2:$J$2,0)),"")</f>
        <v/>
      </c>
      <c r="N649" s="19" t="str">
        <f>IFERROR(INDEX('Employee Info'!$C$3:$J$200,MATCH(Data7[[#This Row],[Name:]],'Employee Info'!$B$3:$B$200,0),MATCH(Data7[[#Headers],[Other]],'Employee Info'!$C$2:$J$2,0)),"")</f>
        <v/>
      </c>
      <c r="O649" s="19">
        <f>IFERROR((Data7[[#This Row],[Hours:]]*SUM(Data7[[#This Row],[Rate]:[Other]])),"")</f>
        <v>0</v>
      </c>
      <c r="P649" s="7" t="str">
        <f>IF(Data7[[#This Row],[WO'#:]]="","Riley #","WO#")</f>
        <v>WO#</v>
      </c>
      <c r="Q649" s="7">
        <f>IFERROR(WEEKNUM(Data7[[#This Row],[Date:]]),"")</f>
        <v>17</v>
      </c>
      <c r="R649" s="6">
        <f t="shared" si="30"/>
        <v>45403</v>
      </c>
      <c r="S649" s="6">
        <f>Data7[[#This Row],[Week Start]]+7</f>
        <v>45410</v>
      </c>
      <c r="T649" s="7" t="str">
        <f t="shared" si="31"/>
        <v>4/21/2024 - 4/28/2024</v>
      </c>
      <c r="U649" s="7" t="str">
        <f t="shared" si="32"/>
        <v>Time Card</v>
      </c>
      <c r="V649" s="8" t="str">
        <f>RIGHT(TEXT(Data7[[#This Row],[Date:]],"mmddyyyy"),4)</f>
        <v>2024</v>
      </c>
      <c r="W649" s="8" t="str">
        <f>MID(TEXT(Data7[[#This Row],[Date:]],"mmddyyyy"),3,2)</f>
        <v>27</v>
      </c>
      <c r="X649" s="8" t="str">
        <f>LEFT(TEXT(Data7[[#This Row],[Date:]],"mmddyyyy"),2)</f>
        <v>04</v>
      </c>
      <c r="Y649" s="6">
        <f>DATE(Data7[[#This Row],[Year]],Data7[[#This Row],[Month]],Data7[[#This Row],[Day]])</f>
        <v>45409</v>
      </c>
    </row>
    <row r="650" spans="1:25">
      <c r="A650" s="5">
        <v>45412.259034490744</v>
      </c>
      <c r="B650" s="7" t="s">
        <v>31</v>
      </c>
      <c r="C650" s="6" t="s">
        <v>514</v>
      </c>
      <c r="D650" s="7" t="s">
        <v>515</v>
      </c>
      <c r="E650" s="8">
        <v>7</v>
      </c>
      <c r="F650" s="7">
        <v>6984733</v>
      </c>
      <c r="G650" s="7" t="s">
        <v>68</v>
      </c>
      <c r="H650" s="7" t="s">
        <v>69</v>
      </c>
      <c r="I650" s="7" t="s">
        <v>44</v>
      </c>
      <c r="J650" s="19" t="str">
        <f>IFERROR(INDEX('Employee Info'!$C$3:$E$200,MATCH(Data7[[#This Row],[Name:]],'Employee Info'!$B$3:$B$200,0),MATCH(Data7[[#This Row],[Hours Type:]],'Employee Info'!$C$2:$E$2,0)),"")</f>
        <v/>
      </c>
      <c r="K650" s="19" t="str">
        <f>IFERROR(INDEX('Employee Info'!$C$3:$J$200,MATCH(Data7[[#This Row],[Name:]],'Employee Info'!$B$3:$B$200,0),MATCH(Data7[[#Headers],[Truck]],'Employee Info'!$C$2:$J$2,0)),"")</f>
        <v/>
      </c>
      <c r="L650" s="19" t="str">
        <f>IFERROR(INDEX('Employee Info'!$C$3:$J$200,MATCH(Data7[[#This Row],[Name:]],'Employee Info'!$B$3:$B$200,0),MATCH(Data7[[#Headers],[Phone]],'Employee Info'!$C$2:$J$2,0)),"")</f>
        <v/>
      </c>
      <c r="M650" s="19" t="str">
        <f>IFERROR(INDEX('Employee Info'!$C$3:$J$200,MATCH(Data7[[#This Row],[Name:]],'Employee Info'!$B$3:$B$200,0),MATCH(Data7[[#Headers],[Tech]],'Employee Info'!$C$2:$J$2,0)),"")</f>
        <v/>
      </c>
      <c r="N650" s="19" t="str">
        <f>IFERROR(INDEX('Employee Info'!$C$3:$J$200,MATCH(Data7[[#This Row],[Name:]],'Employee Info'!$B$3:$B$200,0),MATCH(Data7[[#Headers],[Other]],'Employee Info'!$C$2:$J$2,0)),"")</f>
        <v/>
      </c>
      <c r="O650" s="19">
        <f>IFERROR((Data7[[#This Row],[Hours:]]*SUM(Data7[[#This Row],[Rate]:[Other]])),"")</f>
        <v>0</v>
      </c>
      <c r="P650" s="7" t="str">
        <f>IF(Data7[[#This Row],[WO'#:]]="","Riley #","WO#")</f>
        <v>WO#</v>
      </c>
      <c r="Q650" s="7">
        <f>IFERROR(WEEKNUM(Data7[[#This Row],[Date:]]),"")</f>
        <v>18</v>
      </c>
      <c r="R650" s="6">
        <f t="shared" si="30"/>
        <v>45410</v>
      </c>
      <c r="S650" s="6">
        <f>Data7[[#This Row],[Week Start]]+7</f>
        <v>45417</v>
      </c>
      <c r="T650" s="7" t="str">
        <f t="shared" si="31"/>
        <v>4/28/2024 - 5/5/2024</v>
      </c>
      <c r="U650" s="7" t="str">
        <f t="shared" si="32"/>
        <v>Time Card</v>
      </c>
      <c r="V650" s="8" t="str">
        <f>RIGHT(TEXT(Data7[[#This Row],[Date:]],"mmddyyyy"),4)</f>
        <v>2024</v>
      </c>
      <c r="W650" s="8" t="str">
        <f>MID(TEXT(Data7[[#This Row],[Date:]],"mmddyyyy"),3,2)</f>
        <v>29</v>
      </c>
      <c r="X650" s="8" t="str">
        <f>LEFT(TEXT(Data7[[#This Row],[Date:]],"mmddyyyy"),2)</f>
        <v>04</v>
      </c>
      <c r="Y650" s="6">
        <f>DATE(Data7[[#This Row],[Year]],Data7[[#This Row],[Month]],Data7[[#This Row],[Day]])</f>
        <v>45411</v>
      </c>
    </row>
    <row r="651" spans="1:25">
      <c r="A651" s="5">
        <v>45420.328115625001</v>
      </c>
      <c r="B651" s="7" t="s">
        <v>76</v>
      </c>
      <c r="C651" s="6" t="s">
        <v>514</v>
      </c>
      <c r="D651" s="7" t="s">
        <v>156</v>
      </c>
      <c r="E651" s="8">
        <v>1</v>
      </c>
      <c r="F651" s="7">
        <v>6984733</v>
      </c>
      <c r="G651" s="7" t="s">
        <v>68</v>
      </c>
      <c r="H651" s="7" t="s">
        <v>69</v>
      </c>
      <c r="I651" s="7" t="s">
        <v>44</v>
      </c>
      <c r="J651" s="19" t="str">
        <f>IFERROR(INDEX('Employee Info'!$C$3:$E$200,MATCH(Data7[[#This Row],[Name:]],'Employee Info'!$B$3:$B$200,0),MATCH(Data7[[#This Row],[Hours Type:]],'Employee Info'!$C$2:$E$2,0)),"")</f>
        <v/>
      </c>
      <c r="K651" s="19" t="str">
        <f>IFERROR(INDEX('Employee Info'!$C$3:$J$200,MATCH(Data7[[#This Row],[Name:]],'Employee Info'!$B$3:$B$200,0),MATCH(Data7[[#Headers],[Truck]],'Employee Info'!$C$2:$J$2,0)),"")</f>
        <v/>
      </c>
      <c r="L651" s="19" t="str">
        <f>IFERROR(INDEX('Employee Info'!$C$3:$J$200,MATCH(Data7[[#This Row],[Name:]],'Employee Info'!$B$3:$B$200,0),MATCH(Data7[[#Headers],[Phone]],'Employee Info'!$C$2:$J$2,0)),"")</f>
        <v/>
      </c>
      <c r="M651" s="19" t="str">
        <f>IFERROR(INDEX('Employee Info'!$C$3:$J$200,MATCH(Data7[[#This Row],[Name:]],'Employee Info'!$B$3:$B$200,0),MATCH(Data7[[#Headers],[Tech]],'Employee Info'!$C$2:$J$2,0)),"")</f>
        <v/>
      </c>
      <c r="N651" s="19" t="str">
        <f>IFERROR(INDEX('Employee Info'!$C$3:$J$200,MATCH(Data7[[#This Row],[Name:]],'Employee Info'!$B$3:$B$200,0),MATCH(Data7[[#Headers],[Other]],'Employee Info'!$C$2:$J$2,0)),"")</f>
        <v/>
      </c>
      <c r="O651" s="19">
        <f>IFERROR((Data7[[#This Row],[Hours:]]*SUM(Data7[[#This Row],[Rate]:[Other]])),"")</f>
        <v>0</v>
      </c>
      <c r="P651" s="7" t="str">
        <f>IF(Data7[[#This Row],[WO'#:]]="","Riley #","WO#")</f>
        <v>WO#</v>
      </c>
      <c r="Q651" s="7">
        <f>IFERROR(WEEKNUM(Data7[[#This Row],[Date:]]),"")</f>
        <v>18</v>
      </c>
      <c r="R651" s="6">
        <f t="shared" si="30"/>
        <v>45410</v>
      </c>
      <c r="S651" s="6">
        <f>Data7[[#This Row],[Week Start]]+7</f>
        <v>45417</v>
      </c>
      <c r="T651" s="7" t="str">
        <f t="shared" si="31"/>
        <v>4/28/2024 - 5/5/2024</v>
      </c>
      <c r="U651" s="7" t="str">
        <f t="shared" si="32"/>
        <v>Time Card</v>
      </c>
      <c r="V651" s="8" t="str">
        <f>RIGHT(TEXT(Data7[[#This Row],[Date:]],"mmddyyyy"),4)</f>
        <v>2024</v>
      </c>
      <c r="W651" s="8" t="str">
        <f>MID(TEXT(Data7[[#This Row],[Date:]],"mmddyyyy"),3,2)</f>
        <v>29</v>
      </c>
      <c r="X651" s="8" t="str">
        <f>LEFT(TEXT(Data7[[#This Row],[Date:]],"mmddyyyy"),2)</f>
        <v>04</v>
      </c>
      <c r="Y651" s="6">
        <f>DATE(Data7[[#This Row],[Year]],Data7[[#This Row],[Month]],Data7[[#This Row],[Day]])</f>
        <v>45411</v>
      </c>
    </row>
    <row r="652" spans="1:25">
      <c r="A652" s="5">
        <v>45415.515639699071</v>
      </c>
      <c r="B652" s="7" t="s">
        <v>66</v>
      </c>
      <c r="C652" s="6" t="s">
        <v>514</v>
      </c>
      <c r="D652" s="7" t="s">
        <v>416</v>
      </c>
      <c r="E652" s="8">
        <v>1</v>
      </c>
      <c r="F652" s="7">
        <v>7078215</v>
      </c>
      <c r="G652" s="7" t="s">
        <v>68</v>
      </c>
      <c r="H652" s="7" t="s">
        <v>69</v>
      </c>
      <c r="I652" s="7" t="s">
        <v>44</v>
      </c>
      <c r="J652" s="19" t="str">
        <f>IFERROR(INDEX('Employee Info'!$C$3:$E$200,MATCH(Data7[[#This Row],[Name:]],'Employee Info'!$B$3:$B$200,0),MATCH(Data7[[#This Row],[Hours Type:]],'Employee Info'!$C$2:$E$2,0)),"")</f>
        <v/>
      </c>
      <c r="K652" s="19" t="str">
        <f>IFERROR(INDEX('Employee Info'!$C$3:$J$200,MATCH(Data7[[#This Row],[Name:]],'Employee Info'!$B$3:$B$200,0),MATCH(Data7[[#Headers],[Truck]],'Employee Info'!$C$2:$J$2,0)),"")</f>
        <v/>
      </c>
      <c r="L652" s="19" t="str">
        <f>IFERROR(INDEX('Employee Info'!$C$3:$J$200,MATCH(Data7[[#This Row],[Name:]],'Employee Info'!$B$3:$B$200,0),MATCH(Data7[[#Headers],[Phone]],'Employee Info'!$C$2:$J$2,0)),"")</f>
        <v/>
      </c>
      <c r="M652" s="19" t="str">
        <f>IFERROR(INDEX('Employee Info'!$C$3:$J$200,MATCH(Data7[[#This Row],[Name:]],'Employee Info'!$B$3:$B$200,0),MATCH(Data7[[#Headers],[Tech]],'Employee Info'!$C$2:$J$2,0)),"")</f>
        <v/>
      </c>
      <c r="N652" s="19" t="str">
        <f>IFERROR(INDEX('Employee Info'!$C$3:$J$200,MATCH(Data7[[#This Row],[Name:]],'Employee Info'!$B$3:$B$200,0),MATCH(Data7[[#Headers],[Other]],'Employee Info'!$C$2:$J$2,0)),"")</f>
        <v/>
      </c>
      <c r="O652" s="19">
        <f>IFERROR((Data7[[#This Row],[Hours:]]*SUM(Data7[[#This Row],[Rate]:[Other]])),"")</f>
        <v>0</v>
      </c>
      <c r="P652" s="7" t="str">
        <f>IF(Data7[[#This Row],[WO'#:]]="","Riley #","WO#")</f>
        <v>WO#</v>
      </c>
      <c r="Q652" s="7">
        <f>IFERROR(WEEKNUM(Data7[[#This Row],[Date:]]),"")</f>
        <v>18</v>
      </c>
      <c r="R652" s="6">
        <f t="shared" si="30"/>
        <v>45410</v>
      </c>
      <c r="S652" s="6">
        <f>Data7[[#This Row],[Week Start]]+7</f>
        <v>45417</v>
      </c>
      <c r="T652" s="7" t="str">
        <f t="shared" si="31"/>
        <v>4/28/2024 - 5/5/2024</v>
      </c>
      <c r="U652" s="7" t="str">
        <f t="shared" si="32"/>
        <v>Time Card</v>
      </c>
      <c r="V652" s="8" t="str">
        <f>RIGHT(TEXT(Data7[[#This Row],[Date:]],"mmddyyyy"),4)</f>
        <v>2024</v>
      </c>
      <c r="W652" s="8" t="str">
        <f>MID(TEXT(Data7[[#This Row],[Date:]],"mmddyyyy"),3,2)</f>
        <v>29</v>
      </c>
      <c r="X652" s="8" t="str">
        <f>LEFT(TEXT(Data7[[#This Row],[Date:]],"mmddyyyy"),2)</f>
        <v>04</v>
      </c>
      <c r="Y652" s="6">
        <f>DATE(Data7[[#This Row],[Year]],Data7[[#This Row],[Month]],Data7[[#This Row],[Day]])</f>
        <v>45411</v>
      </c>
    </row>
    <row r="653" spans="1:25">
      <c r="A653" s="5">
        <v>45415.523351041666</v>
      </c>
      <c r="B653" s="7" t="s">
        <v>66</v>
      </c>
      <c r="C653" s="6" t="s">
        <v>514</v>
      </c>
      <c r="D653" s="7" t="s">
        <v>516</v>
      </c>
      <c r="E653" s="8">
        <v>5</v>
      </c>
      <c r="F653" s="7">
        <v>7098027</v>
      </c>
      <c r="G653" s="7" t="s">
        <v>68</v>
      </c>
      <c r="H653" s="7" t="s">
        <v>69</v>
      </c>
      <c r="I653" s="7" t="s">
        <v>44</v>
      </c>
      <c r="J653" s="19" t="str">
        <f>IFERROR(INDEX('Employee Info'!$C$3:$E$200,MATCH(Data7[[#This Row],[Name:]],'Employee Info'!$B$3:$B$200,0),MATCH(Data7[[#This Row],[Hours Type:]],'Employee Info'!$C$2:$E$2,0)),"")</f>
        <v/>
      </c>
      <c r="K653" s="19" t="str">
        <f>IFERROR(INDEX('Employee Info'!$C$3:$J$200,MATCH(Data7[[#This Row],[Name:]],'Employee Info'!$B$3:$B$200,0),MATCH(Data7[[#Headers],[Truck]],'Employee Info'!$C$2:$J$2,0)),"")</f>
        <v/>
      </c>
      <c r="L653" s="19" t="str">
        <f>IFERROR(INDEX('Employee Info'!$C$3:$J$200,MATCH(Data7[[#This Row],[Name:]],'Employee Info'!$B$3:$B$200,0),MATCH(Data7[[#Headers],[Phone]],'Employee Info'!$C$2:$J$2,0)),"")</f>
        <v/>
      </c>
      <c r="M653" s="19" t="str">
        <f>IFERROR(INDEX('Employee Info'!$C$3:$J$200,MATCH(Data7[[#This Row],[Name:]],'Employee Info'!$B$3:$B$200,0),MATCH(Data7[[#Headers],[Tech]],'Employee Info'!$C$2:$J$2,0)),"")</f>
        <v/>
      </c>
      <c r="N653" s="19" t="str">
        <f>IFERROR(INDEX('Employee Info'!$C$3:$J$200,MATCH(Data7[[#This Row],[Name:]],'Employee Info'!$B$3:$B$200,0),MATCH(Data7[[#Headers],[Other]],'Employee Info'!$C$2:$J$2,0)),"")</f>
        <v/>
      </c>
      <c r="O653" s="19">
        <f>IFERROR((Data7[[#This Row],[Hours:]]*SUM(Data7[[#This Row],[Rate]:[Other]])),"")</f>
        <v>0</v>
      </c>
      <c r="P653" s="7" t="str">
        <f>IF(Data7[[#This Row],[WO'#:]]="","Riley #","WO#")</f>
        <v>WO#</v>
      </c>
      <c r="Q653" s="7">
        <f>IFERROR(WEEKNUM(Data7[[#This Row],[Date:]]),"")</f>
        <v>18</v>
      </c>
      <c r="R653" s="6">
        <f t="shared" si="30"/>
        <v>45410</v>
      </c>
      <c r="S653" s="6">
        <f>Data7[[#This Row],[Week Start]]+7</f>
        <v>45417</v>
      </c>
      <c r="T653" s="7" t="str">
        <f t="shared" si="31"/>
        <v>4/28/2024 - 5/5/2024</v>
      </c>
      <c r="U653" s="7" t="str">
        <f t="shared" si="32"/>
        <v>Time Card</v>
      </c>
      <c r="V653" s="8" t="str">
        <f>RIGHT(TEXT(Data7[[#This Row],[Date:]],"mmddyyyy"),4)</f>
        <v>2024</v>
      </c>
      <c r="W653" s="8" t="str">
        <f>MID(TEXT(Data7[[#This Row],[Date:]],"mmddyyyy"),3,2)</f>
        <v>29</v>
      </c>
      <c r="X653" s="8" t="str">
        <f>LEFT(TEXT(Data7[[#This Row],[Date:]],"mmddyyyy"),2)</f>
        <v>04</v>
      </c>
      <c r="Y653" s="6">
        <f>DATE(Data7[[#This Row],[Year]],Data7[[#This Row],[Month]],Data7[[#This Row],[Day]])</f>
        <v>45411</v>
      </c>
    </row>
    <row r="654" spans="1:25">
      <c r="A654" s="5">
        <v>45415.523801620373</v>
      </c>
      <c r="B654" s="7" t="s">
        <v>66</v>
      </c>
      <c r="C654" s="6" t="s">
        <v>514</v>
      </c>
      <c r="D654" s="7" t="s">
        <v>516</v>
      </c>
      <c r="E654" s="8">
        <v>1.5</v>
      </c>
      <c r="F654" s="7">
        <v>7098027</v>
      </c>
      <c r="G654" s="7" t="s">
        <v>68</v>
      </c>
      <c r="H654" s="7" t="s">
        <v>69</v>
      </c>
      <c r="I654" s="7" t="s">
        <v>45</v>
      </c>
      <c r="J654" s="19" t="str">
        <f>IFERROR(INDEX('Employee Info'!$C$3:$E$200,MATCH(Data7[[#This Row],[Name:]],'Employee Info'!$B$3:$B$200,0),MATCH(Data7[[#This Row],[Hours Type:]],'Employee Info'!$C$2:$E$2,0)),"")</f>
        <v/>
      </c>
      <c r="K654" s="19" t="str">
        <f>IFERROR(INDEX('Employee Info'!$C$3:$J$200,MATCH(Data7[[#This Row],[Name:]],'Employee Info'!$B$3:$B$200,0),MATCH(Data7[[#Headers],[Truck]],'Employee Info'!$C$2:$J$2,0)),"")</f>
        <v/>
      </c>
      <c r="L654" s="19" t="str">
        <f>IFERROR(INDEX('Employee Info'!$C$3:$J$200,MATCH(Data7[[#This Row],[Name:]],'Employee Info'!$B$3:$B$200,0),MATCH(Data7[[#Headers],[Phone]],'Employee Info'!$C$2:$J$2,0)),"")</f>
        <v/>
      </c>
      <c r="M654" s="19" t="str">
        <f>IFERROR(INDEX('Employee Info'!$C$3:$J$200,MATCH(Data7[[#This Row],[Name:]],'Employee Info'!$B$3:$B$200,0),MATCH(Data7[[#Headers],[Tech]],'Employee Info'!$C$2:$J$2,0)),"")</f>
        <v/>
      </c>
      <c r="N654" s="19" t="str">
        <f>IFERROR(INDEX('Employee Info'!$C$3:$J$200,MATCH(Data7[[#This Row],[Name:]],'Employee Info'!$B$3:$B$200,0),MATCH(Data7[[#Headers],[Other]],'Employee Info'!$C$2:$J$2,0)),"")</f>
        <v/>
      </c>
      <c r="O654" s="19">
        <f>IFERROR((Data7[[#This Row],[Hours:]]*SUM(Data7[[#This Row],[Rate]:[Other]])),"")</f>
        <v>0</v>
      </c>
      <c r="P654" s="7" t="str">
        <f>IF(Data7[[#This Row],[WO'#:]]="","Riley #","WO#")</f>
        <v>WO#</v>
      </c>
      <c r="Q654" s="7">
        <f>IFERROR(WEEKNUM(Data7[[#This Row],[Date:]]),"")</f>
        <v>18</v>
      </c>
      <c r="R654" s="6">
        <f t="shared" si="30"/>
        <v>45410</v>
      </c>
      <c r="S654" s="6">
        <f>Data7[[#This Row],[Week Start]]+7</f>
        <v>45417</v>
      </c>
      <c r="T654" s="7" t="str">
        <f t="shared" si="31"/>
        <v>4/28/2024 - 5/5/2024</v>
      </c>
      <c r="U654" s="7" t="str">
        <f t="shared" si="32"/>
        <v>Time Card</v>
      </c>
      <c r="V654" s="8" t="str">
        <f>RIGHT(TEXT(Data7[[#This Row],[Date:]],"mmddyyyy"),4)</f>
        <v>2024</v>
      </c>
      <c r="W654" s="8" t="str">
        <f>MID(TEXT(Data7[[#This Row],[Date:]],"mmddyyyy"),3,2)</f>
        <v>29</v>
      </c>
      <c r="X654" s="8" t="str">
        <f>LEFT(TEXT(Data7[[#This Row],[Date:]],"mmddyyyy"),2)</f>
        <v>04</v>
      </c>
      <c r="Y654" s="6">
        <f>DATE(Data7[[#This Row],[Year]],Data7[[#This Row],[Month]],Data7[[#This Row],[Day]])</f>
        <v>45411</v>
      </c>
    </row>
    <row r="655" spans="1:25">
      <c r="A655" s="5">
        <v>45415.527538657407</v>
      </c>
      <c r="B655" s="7" t="s">
        <v>66</v>
      </c>
      <c r="C655" s="6" t="s">
        <v>514</v>
      </c>
      <c r="D655" s="7" t="s">
        <v>522</v>
      </c>
      <c r="E655" s="8">
        <v>1</v>
      </c>
      <c r="F655" s="7" t="s">
        <v>68</v>
      </c>
      <c r="G655" s="7" t="s">
        <v>68</v>
      </c>
      <c r="H655" s="7" t="s">
        <v>523</v>
      </c>
      <c r="I655" s="7" t="s">
        <v>44</v>
      </c>
      <c r="J655" s="19" t="str">
        <f>IFERROR(INDEX('Employee Info'!$C$3:$E$200,MATCH(Data7[[#This Row],[Name:]],'Employee Info'!$B$3:$B$200,0),MATCH(Data7[[#This Row],[Hours Type:]],'Employee Info'!$C$2:$E$2,0)),"")</f>
        <v/>
      </c>
      <c r="K655" s="19" t="str">
        <f>IFERROR(INDEX('Employee Info'!$C$3:$J$200,MATCH(Data7[[#This Row],[Name:]],'Employee Info'!$B$3:$B$200,0),MATCH(Data7[[#Headers],[Truck]],'Employee Info'!$C$2:$J$2,0)),"")</f>
        <v/>
      </c>
      <c r="L655" s="19" t="str">
        <f>IFERROR(INDEX('Employee Info'!$C$3:$J$200,MATCH(Data7[[#This Row],[Name:]],'Employee Info'!$B$3:$B$200,0),MATCH(Data7[[#Headers],[Phone]],'Employee Info'!$C$2:$J$2,0)),"")</f>
        <v/>
      </c>
      <c r="M655" s="19" t="str">
        <f>IFERROR(INDEX('Employee Info'!$C$3:$J$200,MATCH(Data7[[#This Row],[Name:]],'Employee Info'!$B$3:$B$200,0),MATCH(Data7[[#Headers],[Tech]],'Employee Info'!$C$2:$J$2,0)),"")</f>
        <v/>
      </c>
      <c r="N655" s="19" t="str">
        <f>IFERROR(INDEX('Employee Info'!$C$3:$J$200,MATCH(Data7[[#This Row],[Name:]],'Employee Info'!$B$3:$B$200,0),MATCH(Data7[[#Headers],[Other]],'Employee Info'!$C$2:$J$2,0)),"")</f>
        <v/>
      </c>
      <c r="O655" s="19">
        <f>IFERROR((Data7[[#This Row],[Hours:]]*SUM(Data7[[#This Row],[Rate]:[Other]])),"")</f>
        <v>0</v>
      </c>
      <c r="P655" s="7" t="str">
        <f>IF(Data7[[#This Row],[WO'#:]]="","Riley #","WO#")</f>
        <v>Riley #</v>
      </c>
      <c r="Q655" s="7">
        <f>IFERROR(WEEKNUM(Data7[[#This Row],[Date:]]),"")</f>
        <v>18</v>
      </c>
      <c r="R655" s="6">
        <f t="shared" si="30"/>
        <v>45410</v>
      </c>
      <c r="S655" s="6">
        <f>Data7[[#This Row],[Week Start]]+7</f>
        <v>45417</v>
      </c>
      <c r="T655" s="7" t="str">
        <f t="shared" si="31"/>
        <v>4/28/2024 - 5/5/2024</v>
      </c>
      <c r="U655" s="7" t="str">
        <f t="shared" si="32"/>
        <v>Time Card</v>
      </c>
      <c r="V655" s="8" t="str">
        <f>RIGHT(TEXT(Data7[[#This Row],[Date:]],"mmddyyyy"),4)</f>
        <v>2024</v>
      </c>
      <c r="W655" s="8" t="str">
        <f>MID(TEXT(Data7[[#This Row],[Date:]],"mmddyyyy"),3,2)</f>
        <v>29</v>
      </c>
      <c r="X655" s="8" t="str">
        <f>LEFT(TEXT(Data7[[#This Row],[Date:]],"mmddyyyy"),2)</f>
        <v>04</v>
      </c>
      <c r="Y655" s="6">
        <f>DATE(Data7[[#This Row],[Year]],Data7[[#This Row],[Month]],Data7[[#This Row],[Day]])</f>
        <v>45411</v>
      </c>
    </row>
    <row r="656" spans="1:25">
      <c r="A656" s="5">
        <v>45415.518326273152</v>
      </c>
      <c r="B656" s="7" t="s">
        <v>66</v>
      </c>
      <c r="C656" s="6" t="s">
        <v>514</v>
      </c>
      <c r="D656" s="7" t="s">
        <v>521</v>
      </c>
      <c r="E656" s="8">
        <v>1</v>
      </c>
      <c r="F656" s="7" t="s">
        <v>68</v>
      </c>
      <c r="G656" s="7" t="s">
        <v>68</v>
      </c>
      <c r="H656" s="7" t="s">
        <v>485</v>
      </c>
      <c r="I656" s="7" t="s">
        <v>44</v>
      </c>
      <c r="J656" s="19" t="str">
        <f>IFERROR(INDEX('Employee Info'!$C$3:$E$200,MATCH(Data7[[#This Row],[Name:]],'Employee Info'!$B$3:$B$200,0),MATCH(Data7[[#This Row],[Hours Type:]],'Employee Info'!$C$2:$E$2,0)),"")</f>
        <v/>
      </c>
      <c r="K656" s="19" t="str">
        <f>IFERROR(INDEX('Employee Info'!$C$3:$J$200,MATCH(Data7[[#This Row],[Name:]],'Employee Info'!$B$3:$B$200,0),MATCH(Data7[[#Headers],[Truck]],'Employee Info'!$C$2:$J$2,0)),"")</f>
        <v/>
      </c>
      <c r="L656" s="19" t="str">
        <f>IFERROR(INDEX('Employee Info'!$C$3:$J$200,MATCH(Data7[[#This Row],[Name:]],'Employee Info'!$B$3:$B$200,0),MATCH(Data7[[#Headers],[Phone]],'Employee Info'!$C$2:$J$2,0)),"")</f>
        <v/>
      </c>
      <c r="M656" s="19" t="str">
        <f>IFERROR(INDEX('Employee Info'!$C$3:$J$200,MATCH(Data7[[#This Row],[Name:]],'Employee Info'!$B$3:$B$200,0),MATCH(Data7[[#Headers],[Tech]],'Employee Info'!$C$2:$J$2,0)),"")</f>
        <v/>
      </c>
      <c r="N656" s="19" t="str">
        <f>IFERROR(INDEX('Employee Info'!$C$3:$J$200,MATCH(Data7[[#This Row],[Name:]],'Employee Info'!$B$3:$B$200,0),MATCH(Data7[[#Headers],[Other]],'Employee Info'!$C$2:$J$2,0)),"")</f>
        <v/>
      </c>
      <c r="O656" s="19">
        <f>IFERROR((Data7[[#This Row],[Hours:]]*SUM(Data7[[#This Row],[Rate]:[Other]])),"")</f>
        <v>0</v>
      </c>
      <c r="P656" s="7" t="str">
        <f>IF(Data7[[#This Row],[WO'#:]]="","Riley #","WO#")</f>
        <v>Riley #</v>
      </c>
      <c r="Q656" s="7">
        <f>IFERROR(WEEKNUM(Data7[[#This Row],[Date:]]),"")</f>
        <v>18</v>
      </c>
      <c r="R656" s="6">
        <f t="shared" si="30"/>
        <v>45410</v>
      </c>
      <c r="S656" s="6">
        <f>Data7[[#This Row],[Week Start]]+7</f>
        <v>45417</v>
      </c>
      <c r="T656" s="7" t="str">
        <f t="shared" si="31"/>
        <v>4/28/2024 - 5/5/2024</v>
      </c>
      <c r="U656" s="7" t="str">
        <f t="shared" si="32"/>
        <v>Time Card</v>
      </c>
      <c r="V656" s="8" t="str">
        <f>RIGHT(TEXT(Data7[[#This Row],[Date:]],"mmddyyyy"),4)</f>
        <v>2024</v>
      </c>
      <c r="W656" s="8" t="str">
        <f>MID(TEXT(Data7[[#This Row],[Date:]],"mmddyyyy"),3,2)</f>
        <v>29</v>
      </c>
      <c r="X656" s="8" t="str">
        <f>LEFT(TEXT(Data7[[#This Row],[Date:]],"mmddyyyy"),2)</f>
        <v>04</v>
      </c>
      <c r="Y656" s="6">
        <f>DATE(Data7[[#This Row],[Year]],Data7[[#This Row],[Month]],Data7[[#This Row],[Day]])</f>
        <v>45411</v>
      </c>
    </row>
    <row r="657" spans="1:25">
      <c r="A657" s="5">
        <v>45414.256769097221</v>
      </c>
      <c r="B657" s="7" t="s">
        <v>35</v>
      </c>
      <c r="C657" s="6" t="s">
        <v>514</v>
      </c>
      <c r="D657" s="7" t="s">
        <v>520</v>
      </c>
      <c r="E657" s="8">
        <v>2</v>
      </c>
      <c r="F657" s="7" t="s">
        <v>68</v>
      </c>
      <c r="G657" s="7" t="s">
        <v>68</v>
      </c>
      <c r="H657" s="7" t="s">
        <v>460</v>
      </c>
      <c r="I657" s="7" t="s">
        <v>45</v>
      </c>
      <c r="J657" s="19" t="str">
        <f>IFERROR(INDEX('Employee Info'!$C$3:$E$200,MATCH(Data7[[#This Row],[Name:]],'Employee Info'!$B$3:$B$200,0),MATCH(Data7[[#This Row],[Hours Type:]],'Employee Info'!$C$2:$E$2,0)),"")</f>
        <v/>
      </c>
      <c r="K657" s="19" t="str">
        <f>IFERROR(INDEX('Employee Info'!$C$3:$J$200,MATCH(Data7[[#This Row],[Name:]],'Employee Info'!$B$3:$B$200,0),MATCH(Data7[[#Headers],[Truck]],'Employee Info'!$C$2:$J$2,0)),"")</f>
        <v/>
      </c>
      <c r="L657" s="19" t="str">
        <f>IFERROR(INDEX('Employee Info'!$C$3:$J$200,MATCH(Data7[[#This Row],[Name:]],'Employee Info'!$B$3:$B$200,0),MATCH(Data7[[#Headers],[Phone]],'Employee Info'!$C$2:$J$2,0)),"")</f>
        <v/>
      </c>
      <c r="M657" s="19" t="str">
        <f>IFERROR(INDEX('Employee Info'!$C$3:$J$200,MATCH(Data7[[#This Row],[Name:]],'Employee Info'!$B$3:$B$200,0),MATCH(Data7[[#Headers],[Tech]],'Employee Info'!$C$2:$J$2,0)),"")</f>
        <v/>
      </c>
      <c r="N657" s="19" t="str">
        <f>IFERROR(INDEX('Employee Info'!$C$3:$J$200,MATCH(Data7[[#This Row],[Name:]],'Employee Info'!$B$3:$B$200,0),MATCH(Data7[[#Headers],[Other]],'Employee Info'!$C$2:$J$2,0)),"")</f>
        <v/>
      </c>
      <c r="O657" s="19">
        <f>IFERROR((Data7[[#This Row],[Hours:]]*SUM(Data7[[#This Row],[Rate]:[Other]])),"")</f>
        <v>0</v>
      </c>
      <c r="P657" s="7" t="str">
        <f>IF(Data7[[#This Row],[WO'#:]]="","Riley #","WO#")</f>
        <v>Riley #</v>
      </c>
      <c r="Q657" s="7">
        <f>IFERROR(WEEKNUM(Data7[[#This Row],[Date:]]),"")</f>
        <v>18</v>
      </c>
      <c r="R657" s="6">
        <f t="shared" si="30"/>
        <v>45410</v>
      </c>
      <c r="S657" s="6">
        <f>Data7[[#This Row],[Week Start]]+7</f>
        <v>45417</v>
      </c>
      <c r="T657" s="7" t="str">
        <f t="shared" si="31"/>
        <v>4/28/2024 - 5/5/2024</v>
      </c>
      <c r="U657" s="7" t="str">
        <f t="shared" si="32"/>
        <v>Time Card</v>
      </c>
      <c r="V657" s="8" t="str">
        <f>RIGHT(TEXT(Data7[[#This Row],[Date:]],"mmddyyyy"),4)</f>
        <v>2024</v>
      </c>
      <c r="W657" s="8" t="str">
        <f>MID(TEXT(Data7[[#This Row],[Date:]],"mmddyyyy"),3,2)</f>
        <v>29</v>
      </c>
      <c r="X657" s="8" t="str">
        <f>LEFT(TEXT(Data7[[#This Row],[Date:]],"mmddyyyy"),2)</f>
        <v>04</v>
      </c>
      <c r="Y657" s="6">
        <f>DATE(Data7[[#This Row],[Year]],Data7[[#This Row],[Month]],Data7[[#This Row],[Day]])</f>
        <v>45411</v>
      </c>
    </row>
    <row r="658" spans="1:25">
      <c r="A658" s="5">
        <v>45412.257573263887</v>
      </c>
      <c r="B658" s="7" t="s">
        <v>31</v>
      </c>
      <c r="C658" s="6" t="s">
        <v>514</v>
      </c>
      <c r="D658" s="7" t="s">
        <v>517</v>
      </c>
      <c r="E658" s="8">
        <v>1</v>
      </c>
      <c r="F658" s="7" t="s">
        <v>68</v>
      </c>
      <c r="G658" s="7" t="s">
        <v>68</v>
      </c>
      <c r="H658" s="7" t="s">
        <v>518</v>
      </c>
      <c r="I658" s="7" t="s">
        <v>44</v>
      </c>
      <c r="J658" s="19" t="str">
        <f>IFERROR(INDEX('Employee Info'!$C$3:$E$200,MATCH(Data7[[#This Row],[Name:]],'Employee Info'!$B$3:$B$200,0),MATCH(Data7[[#This Row],[Hours Type:]],'Employee Info'!$C$2:$E$2,0)),"")</f>
        <v/>
      </c>
      <c r="K658" s="19" t="str">
        <f>IFERROR(INDEX('Employee Info'!$C$3:$J$200,MATCH(Data7[[#This Row],[Name:]],'Employee Info'!$B$3:$B$200,0),MATCH(Data7[[#Headers],[Truck]],'Employee Info'!$C$2:$J$2,0)),"")</f>
        <v/>
      </c>
      <c r="L658" s="19" t="str">
        <f>IFERROR(INDEX('Employee Info'!$C$3:$J$200,MATCH(Data7[[#This Row],[Name:]],'Employee Info'!$B$3:$B$200,0),MATCH(Data7[[#Headers],[Phone]],'Employee Info'!$C$2:$J$2,0)),"")</f>
        <v/>
      </c>
      <c r="M658" s="19" t="str">
        <f>IFERROR(INDEX('Employee Info'!$C$3:$J$200,MATCH(Data7[[#This Row],[Name:]],'Employee Info'!$B$3:$B$200,0),MATCH(Data7[[#Headers],[Tech]],'Employee Info'!$C$2:$J$2,0)),"")</f>
        <v/>
      </c>
      <c r="N658" s="19" t="str">
        <f>IFERROR(INDEX('Employee Info'!$C$3:$J$200,MATCH(Data7[[#This Row],[Name:]],'Employee Info'!$B$3:$B$200,0),MATCH(Data7[[#Headers],[Other]],'Employee Info'!$C$2:$J$2,0)),"")</f>
        <v/>
      </c>
      <c r="O658" s="19">
        <f>IFERROR((Data7[[#This Row],[Hours:]]*SUM(Data7[[#This Row],[Rate]:[Other]])),"")</f>
        <v>0</v>
      </c>
      <c r="P658" s="7" t="str">
        <f>IF(Data7[[#This Row],[WO'#:]]="","Riley #","WO#")</f>
        <v>Riley #</v>
      </c>
      <c r="Q658" s="7">
        <f>IFERROR(WEEKNUM(Data7[[#This Row],[Date:]]),"")</f>
        <v>18</v>
      </c>
      <c r="R658" s="6">
        <f t="shared" si="30"/>
        <v>45410</v>
      </c>
      <c r="S658" s="6">
        <f>Data7[[#This Row],[Week Start]]+7</f>
        <v>45417</v>
      </c>
      <c r="T658" s="7" t="str">
        <f t="shared" si="31"/>
        <v>4/28/2024 - 5/5/2024</v>
      </c>
      <c r="U658" s="7" t="str">
        <f t="shared" si="32"/>
        <v>Time Card</v>
      </c>
      <c r="V658" s="8" t="str">
        <f>RIGHT(TEXT(Data7[[#This Row],[Date:]],"mmddyyyy"),4)</f>
        <v>2024</v>
      </c>
      <c r="W658" s="8" t="str">
        <f>MID(TEXT(Data7[[#This Row],[Date:]],"mmddyyyy"),3,2)</f>
        <v>29</v>
      </c>
      <c r="X658" s="8" t="str">
        <f>LEFT(TEXT(Data7[[#This Row],[Date:]],"mmddyyyy"),2)</f>
        <v>04</v>
      </c>
      <c r="Y658" s="6">
        <f>DATE(Data7[[#This Row],[Year]],Data7[[#This Row],[Month]],Data7[[#This Row],[Day]])</f>
        <v>45411</v>
      </c>
    </row>
    <row r="659" spans="1:25">
      <c r="A659" s="5">
        <v>45414.256259259259</v>
      </c>
      <c r="B659" s="7" t="s">
        <v>35</v>
      </c>
      <c r="C659" s="6" t="s">
        <v>514</v>
      </c>
      <c r="D659" s="7" t="s">
        <v>519</v>
      </c>
      <c r="E659" s="8">
        <v>6</v>
      </c>
      <c r="F659" s="7" t="s">
        <v>68</v>
      </c>
      <c r="G659" s="7" t="s">
        <v>68</v>
      </c>
      <c r="H659" s="7" t="s">
        <v>518</v>
      </c>
      <c r="I659" s="7" t="s">
        <v>45</v>
      </c>
      <c r="J659" s="19" t="str">
        <f>IFERROR(INDEX('Employee Info'!$C$3:$E$200,MATCH(Data7[[#This Row],[Name:]],'Employee Info'!$B$3:$B$200,0),MATCH(Data7[[#This Row],[Hours Type:]],'Employee Info'!$C$2:$E$2,0)),"")</f>
        <v/>
      </c>
      <c r="K659" s="19" t="str">
        <f>IFERROR(INDEX('Employee Info'!$C$3:$J$200,MATCH(Data7[[#This Row],[Name:]],'Employee Info'!$B$3:$B$200,0),MATCH(Data7[[#Headers],[Truck]],'Employee Info'!$C$2:$J$2,0)),"")</f>
        <v/>
      </c>
      <c r="L659" s="19" t="str">
        <f>IFERROR(INDEX('Employee Info'!$C$3:$J$200,MATCH(Data7[[#This Row],[Name:]],'Employee Info'!$B$3:$B$200,0),MATCH(Data7[[#Headers],[Phone]],'Employee Info'!$C$2:$J$2,0)),"")</f>
        <v/>
      </c>
      <c r="M659" s="19" t="str">
        <f>IFERROR(INDEX('Employee Info'!$C$3:$J$200,MATCH(Data7[[#This Row],[Name:]],'Employee Info'!$B$3:$B$200,0),MATCH(Data7[[#Headers],[Tech]],'Employee Info'!$C$2:$J$2,0)),"")</f>
        <v/>
      </c>
      <c r="N659" s="19" t="str">
        <f>IFERROR(INDEX('Employee Info'!$C$3:$J$200,MATCH(Data7[[#This Row],[Name:]],'Employee Info'!$B$3:$B$200,0),MATCH(Data7[[#Headers],[Other]],'Employee Info'!$C$2:$J$2,0)),"")</f>
        <v/>
      </c>
      <c r="O659" s="19">
        <f>IFERROR((Data7[[#This Row],[Hours:]]*SUM(Data7[[#This Row],[Rate]:[Other]])),"")</f>
        <v>0</v>
      </c>
      <c r="P659" s="7" t="str">
        <f>IF(Data7[[#This Row],[WO'#:]]="","Riley #","WO#")</f>
        <v>Riley #</v>
      </c>
      <c r="Q659" s="7">
        <f>IFERROR(WEEKNUM(Data7[[#This Row],[Date:]]),"")</f>
        <v>18</v>
      </c>
      <c r="R659" s="6">
        <f t="shared" si="30"/>
        <v>45410</v>
      </c>
      <c r="S659" s="6">
        <f>Data7[[#This Row],[Week Start]]+7</f>
        <v>45417</v>
      </c>
      <c r="T659" s="7" t="str">
        <f t="shared" si="31"/>
        <v>4/28/2024 - 5/5/2024</v>
      </c>
      <c r="U659" s="7" t="str">
        <f t="shared" si="32"/>
        <v>Time Card</v>
      </c>
      <c r="V659" s="8" t="str">
        <f>RIGHT(TEXT(Data7[[#This Row],[Date:]],"mmddyyyy"),4)</f>
        <v>2024</v>
      </c>
      <c r="W659" s="8" t="str">
        <f>MID(TEXT(Data7[[#This Row],[Date:]],"mmddyyyy"),3,2)</f>
        <v>29</v>
      </c>
      <c r="X659" s="8" t="str">
        <f>LEFT(TEXT(Data7[[#This Row],[Date:]],"mmddyyyy"),2)</f>
        <v>04</v>
      </c>
      <c r="Y659" s="6">
        <f>DATE(Data7[[#This Row],[Year]],Data7[[#This Row],[Month]],Data7[[#This Row],[Day]])</f>
        <v>45411</v>
      </c>
    </row>
    <row r="660" spans="1:25">
      <c r="A660" s="5">
        <v>45415.53030150463</v>
      </c>
      <c r="B660" s="7" t="s">
        <v>66</v>
      </c>
      <c r="C660" s="6" t="s">
        <v>530</v>
      </c>
      <c r="D660" s="7" t="s">
        <v>531</v>
      </c>
      <c r="E660" s="8">
        <v>2</v>
      </c>
      <c r="F660" s="7">
        <v>6984733</v>
      </c>
      <c r="G660" s="7" t="s">
        <v>68</v>
      </c>
      <c r="H660" s="7" t="s">
        <v>69</v>
      </c>
      <c r="I660" s="7" t="s">
        <v>44</v>
      </c>
      <c r="J660" s="19" t="str">
        <f>IFERROR(INDEX('Employee Info'!$C$3:$E$200,MATCH(Data7[[#This Row],[Name:]],'Employee Info'!$B$3:$B$200,0),MATCH(Data7[[#This Row],[Hours Type:]],'Employee Info'!$C$2:$E$2,0)),"")</f>
        <v/>
      </c>
      <c r="K660" s="19" t="str">
        <f>IFERROR(INDEX('Employee Info'!$C$3:$J$200,MATCH(Data7[[#This Row],[Name:]],'Employee Info'!$B$3:$B$200,0),MATCH(Data7[[#Headers],[Truck]],'Employee Info'!$C$2:$J$2,0)),"")</f>
        <v/>
      </c>
      <c r="L660" s="19" t="str">
        <f>IFERROR(INDEX('Employee Info'!$C$3:$J$200,MATCH(Data7[[#This Row],[Name:]],'Employee Info'!$B$3:$B$200,0),MATCH(Data7[[#Headers],[Phone]],'Employee Info'!$C$2:$J$2,0)),"")</f>
        <v/>
      </c>
      <c r="M660" s="19" t="str">
        <f>IFERROR(INDEX('Employee Info'!$C$3:$J$200,MATCH(Data7[[#This Row],[Name:]],'Employee Info'!$B$3:$B$200,0),MATCH(Data7[[#Headers],[Tech]],'Employee Info'!$C$2:$J$2,0)),"")</f>
        <v/>
      </c>
      <c r="N660" s="19" t="str">
        <f>IFERROR(INDEX('Employee Info'!$C$3:$J$200,MATCH(Data7[[#This Row],[Name:]],'Employee Info'!$B$3:$B$200,0),MATCH(Data7[[#Headers],[Other]],'Employee Info'!$C$2:$J$2,0)),"")</f>
        <v/>
      </c>
      <c r="O660" s="19">
        <f>IFERROR((Data7[[#This Row],[Hours:]]*SUM(Data7[[#This Row],[Rate]:[Other]])),"")</f>
        <v>0</v>
      </c>
      <c r="P660" s="7" t="str">
        <f>IF(Data7[[#This Row],[WO'#:]]="","Riley #","WO#")</f>
        <v>WO#</v>
      </c>
      <c r="Q660" s="7">
        <f>IFERROR(WEEKNUM(Data7[[#This Row],[Date:]]),"")</f>
        <v>18</v>
      </c>
      <c r="R660" s="6">
        <f t="shared" si="30"/>
        <v>45410</v>
      </c>
      <c r="S660" s="6">
        <f>Data7[[#This Row],[Week Start]]+7</f>
        <v>45417</v>
      </c>
      <c r="T660" s="7" t="str">
        <f t="shared" si="31"/>
        <v>4/28/2024 - 5/5/2024</v>
      </c>
      <c r="U660" s="7" t="str">
        <f t="shared" si="32"/>
        <v>Time Card</v>
      </c>
      <c r="V660" s="8" t="str">
        <f>RIGHT(TEXT(Data7[[#This Row],[Date:]],"mmddyyyy"),4)</f>
        <v>2024</v>
      </c>
      <c r="W660" s="8" t="str">
        <f>MID(TEXT(Data7[[#This Row],[Date:]],"mmddyyyy"),3,2)</f>
        <v>30</v>
      </c>
      <c r="X660" s="8" t="str">
        <f>LEFT(TEXT(Data7[[#This Row],[Date:]],"mmddyyyy"),2)</f>
        <v>04</v>
      </c>
      <c r="Y660" s="6">
        <f>DATE(Data7[[#This Row],[Year]],Data7[[#This Row],[Month]],Data7[[#This Row],[Day]])</f>
        <v>45412</v>
      </c>
    </row>
    <row r="661" spans="1:25">
      <c r="A661" s="5">
        <v>45415.516298032409</v>
      </c>
      <c r="B661" s="7" t="s">
        <v>66</v>
      </c>
      <c r="C661" s="6" t="s">
        <v>530</v>
      </c>
      <c r="D661" s="7" t="s">
        <v>416</v>
      </c>
      <c r="E661" s="8">
        <v>1</v>
      </c>
      <c r="F661" s="7">
        <v>7078215</v>
      </c>
      <c r="G661" s="7" t="s">
        <v>68</v>
      </c>
      <c r="H661" s="7" t="s">
        <v>69</v>
      </c>
      <c r="I661" s="7" t="s">
        <v>44</v>
      </c>
      <c r="J661" s="19" t="str">
        <f>IFERROR(INDEX('Employee Info'!$C$3:$E$200,MATCH(Data7[[#This Row],[Name:]],'Employee Info'!$B$3:$B$200,0),MATCH(Data7[[#This Row],[Hours Type:]],'Employee Info'!$C$2:$E$2,0)),"")</f>
        <v/>
      </c>
      <c r="K661" s="19" t="str">
        <f>IFERROR(INDEX('Employee Info'!$C$3:$J$200,MATCH(Data7[[#This Row],[Name:]],'Employee Info'!$B$3:$B$200,0),MATCH(Data7[[#Headers],[Truck]],'Employee Info'!$C$2:$J$2,0)),"")</f>
        <v/>
      </c>
      <c r="L661" s="19" t="str">
        <f>IFERROR(INDEX('Employee Info'!$C$3:$J$200,MATCH(Data7[[#This Row],[Name:]],'Employee Info'!$B$3:$B$200,0),MATCH(Data7[[#Headers],[Phone]],'Employee Info'!$C$2:$J$2,0)),"")</f>
        <v/>
      </c>
      <c r="M661" s="19" t="str">
        <f>IFERROR(INDEX('Employee Info'!$C$3:$J$200,MATCH(Data7[[#This Row],[Name:]],'Employee Info'!$B$3:$B$200,0),MATCH(Data7[[#Headers],[Tech]],'Employee Info'!$C$2:$J$2,0)),"")</f>
        <v/>
      </c>
      <c r="N661" s="19" t="str">
        <f>IFERROR(INDEX('Employee Info'!$C$3:$J$200,MATCH(Data7[[#This Row],[Name:]],'Employee Info'!$B$3:$B$200,0),MATCH(Data7[[#Headers],[Other]],'Employee Info'!$C$2:$J$2,0)),"")</f>
        <v/>
      </c>
      <c r="O661" s="19">
        <f>IFERROR((Data7[[#This Row],[Hours:]]*SUM(Data7[[#This Row],[Rate]:[Other]])),"")</f>
        <v>0</v>
      </c>
      <c r="P661" s="7" t="str">
        <f>IF(Data7[[#This Row],[WO'#:]]="","Riley #","WO#")</f>
        <v>WO#</v>
      </c>
      <c r="Q661" s="7">
        <f>IFERROR(WEEKNUM(Data7[[#This Row],[Date:]]),"")</f>
        <v>18</v>
      </c>
      <c r="R661" s="6">
        <f t="shared" si="30"/>
        <v>45410</v>
      </c>
      <c r="S661" s="6">
        <f>Data7[[#This Row],[Week Start]]+7</f>
        <v>45417</v>
      </c>
      <c r="T661" s="7" t="str">
        <f t="shared" si="31"/>
        <v>4/28/2024 - 5/5/2024</v>
      </c>
      <c r="U661" s="7" t="str">
        <f t="shared" si="32"/>
        <v>Time Card</v>
      </c>
      <c r="V661" s="8" t="str">
        <f>RIGHT(TEXT(Data7[[#This Row],[Date:]],"mmddyyyy"),4)</f>
        <v>2024</v>
      </c>
      <c r="W661" s="8" t="str">
        <f>MID(TEXT(Data7[[#This Row],[Date:]],"mmddyyyy"),3,2)</f>
        <v>30</v>
      </c>
      <c r="X661" s="8" t="str">
        <f>LEFT(TEXT(Data7[[#This Row],[Date:]],"mmddyyyy"),2)</f>
        <v>04</v>
      </c>
      <c r="Y661" s="6">
        <f>DATE(Data7[[#This Row],[Year]],Data7[[#This Row],[Month]],Data7[[#This Row],[Day]])</f>
        <v>45412</v>
      </c>
    </row>
    <row r="662" spans="1:25">
      <c r="A662" s="5">
        <v>45413.254220138886</v>
      </c>
      <c r="B662" s="7" t="s">
        <v>31</v>
      </c>
      <c r="C662" s="6" t="s">
        <v>530</v>
      </c>
      <c r="D662" s="7" t="s">
        <v>532</v>
      </c>
      <c r="E662" s="8">
        <v>5</v>
      </c>
      <c r="F662" s="7">
        <v>7098027</v>
      </c>
      <c r="G662" s="7" t="s">
        <v>68</v>
      </c>
      <c r="H662" s="7" t="s">
        <v>69</v>
      </c>
      <c r="I662" s="7" t="s">
        <v>44</v>
      </c>
      <c r="J662" s="19" t="str">
        <f>IFERROR(INDEX('Employee Info'!$C$3:$E$200,MATCH(Data7[[#This Row],[Name:]],'Employee Info'!$B$3:$B$200,0),MATCH(Data7[[#This Row],[Hours Type:]],'Employee Info'!$C$2:$E$2,0)),"")</f>
        <v/>
      </c>
      <c r="K662" s="19" t="str">
        <f>IFERROR(INDEX('Employee Info'!$C$3:$J$200,MATCH(Data7[[#This Row],[Name:]],'Employee Info'!$B$3:$B$200,0),MATCH(Data7[[#Headers],[Truck]],'Employee Info'!$C$2:$J$2,0)),"")</f>
        <v/>
      </c>
      <c r="L662" s="19" t="str">
        <f>IFERROR(INDEX('Employee Info'!$C$3:$J$200,MATCH(Data7[[#This Row],[Name:]],'Employee Info'!$B$3:$B$200,0),MATCH(Data7[[#Headers],[Phone]],'Employee Info'!$C$2:$J$2,0)),"")</f>
        <v/>
      </c>
      <c r="M662" s="19" t="str">
        <f>IFERROR(INDEX('Employee Info'!$C$3:$J$200,MATCH(Data7[[#This Row],[Name:]],'Employee Info'!$B$3:$B$200,0),MATCH(Data7[[#Headers],[Tech]],'Employee Info'!$C$2:$J$2,0)),"")</f>
        <v/>
      </c>
      <c r="N662" s="19" t="str">
        <f>IFERROR(INDEX('Employee Info'!$C$3:$J$200,MATCH(Data7[[#This Row],[Name:]],'Employee Info'!$B$3:$B$200,0),MATCH(Data7[[#Headers],[Other]],'Employee Info'!$C$2:$J$2,0)),"")</f>
        <v/>
      </c>
      <c r="O662" s="19">
        <f>IFERROR((Data7[[#This Row],[Hours:]]*SUM(Data7[[#This Row],[Rate]:[Other]])),"")</f>
        <v>0</v>
      </c>
      <c r="P662" s="7" t="str">
        <f>IF(Data7[[#This Row],[WO'#:]]="","Riley #","WO#")</f>
        <v>WO#</v>
      </c>
      <c r="Q662" s="7">
        <f>IFERROR(WEEKNUM(Data7[[#This Row],[Date:]]),"")</f>
        <v>18</v>
      </c>
      <c r="R662" s="6">
        <f t="shared" si="30"/>
        <v>45410</v>
      </c>
      <c r="S662" s="6">
        <f>Data7[[#This Row],[Week Start]]+7</f>
        <v>45417</v>
      </c>
      <c r="T662" s="7" t="str">
        <f t="shared" si="31"/>
        <v>4/28/2024 - 5/5/2024</v>
      </c>
      <c r="U662" s="7" t="str">
        <f t="shared" si="32"/>
        <v>Time Card</v>
      </c>
      <c r="V662" s="8" t="str">
        <f>RIGHT(TEXT(Data7[[#This Row],[Date:]],"mmddyyyy"),4)</f>
        <v>2024</v>
      </c>
      <c r="W662" s="8" t="str">
        <f>MID(TEXT(Data7[[#This Row],[Date:]],"mmddyyyy"),3,2)</f>
        <v>30</v>
      </c>
      <c r="X662" s="8" t="str">
        <f>LEFT(TEXT(Data7[[#This Row],[Date:]],"mmddyyyy"),2)</f>
        <v>04</v>
      </c>
      <c r="Y662" s="6">
        <f>DATE(Data7[[#This Row],[Year]],Data7[[#This Row],[Month]],Data7[[#This Row],[Day]])</f>
        <v>45412</v>
      </c>
    </row>
    <row r="663" spans="1:25">
      <c r="A663" s="5">
        <v>45415.457724189815</v>
      </c>
      <c r="B663" s="7" t="s">
        <v>23</v>
      </c>
      <c r="C663" s="6" t="s">
        <v>530</v>
      </c>
      <c r="D663" s="7" t="s">
        <v>533</v>
      </c>
      <c r="E663" s="8">
        <v>8</v>
      </c>
      <c r="F663" s="7">
        <v>7098027</v>
      </c>
      <c r="G663" s="7" t="s">
        <v>68</v>
      </c>
      <c r="H663" s="7" t="s">
        <v>69</v>
      </c>
      <c r="I663" s="7" t="s">
        <v>44</v>
      </c>
      <c r="J663" s="19" t="str">
        <f>IFERROR(INDEX('Employee Info'!$C$3:$E$200,MATCH(Data7[[#This Row],[Name:]],'Employee Info'!$B$3:$B$200,0),MATCH(Data7[[#This Row],[Hours Type:]],'Employee Info'!$C$2:$E$2,0)),"")</f>
        <v/>
      </c>
      <c r="K663" s="19" t="str">
        <f>IFERROR(INDEX('Employee Info'!$C$3:$J$200,MATCH(Data7[[#This Row],[Name:]],'Employee Info'!$B$3:$B$200,0),MATCH(Data7[[#Headers],[Truck]],'Employee Info'!$C$2:$J$2,0)),"")</f>
        <v/>
      </c>
      <c r="L663" s="19" t="str">
        <f>IFERROR(INDEX('Employee Info'!$C$3:$J$200,MATCH(Data7[[#This Row],[Name:]],'Employee Info'!$B$3:$B$200,0),MATCH(Data7[[#Headers],[Phone]],'Employee Info'!$C$2:$J$2,0)),"")</f>
        <v/>
      </c>
      <c r="M663" s="19" t="str">
        <f>IFERROR(INDEX('Employee Info'!$C$3:$J$200,MATCH(Data7[[#This Row],[Name:]],'Employee Info'!$B$3:$B$200,0),MATCH(Data7[[#Headers],[Tech]],'Employee Info'!$C$2:$J$2,0)),"")</f>
        <v/>
      </c>
      <c r="N663" s="19" t="str">
        <f>IFERROR(INDEX('Employee Info'!$C$3:$J$200,MATCH(Data7[[#This Row],[Name:]],'Employee Info'!$B$3:$B$200,0),MATCH(Data7[[#Headers],[Other]],'Employee Info'!$C$2:$J$2,0)),"")</f>
        <v/>
      </c>
      <c r="O663" s="19">
        <f>IFERROR((Data7[[#This Row],[Hours:]]*SUM(Data7[[#This Row],[Rate]:[Other]])),"")</f>
        <v>0</v>
      </c>
      <c r="P663" s="7" t="str">
        <f>IF(Data7[[#This Row],[WO'#:]]="","Riley #","WO#")</f>
        <v>WO#</v>
      </c>
      <c r="Q663" s="7">
        <f>IFERROR(WEEKNUM(Data7[[#This Row],[Date:]]),"")</f>
        <v>18</v>
      </c>
      <c r="R663" s="6">
        <f t="shared" si="30"/>
        <v>45410</v>
      </c>
      <c r="S663" s="6">
        <f>Data7[[#This Row],[Week Start]]+7</f>
        <v>45417</v>
      </c>
      <c r="T663" s="7" t="str">
        <f t="shared" si="31"/>
        <v>4/28/2024 - 5/5/2024</v>
      </c>
      <c r="U663" s="7" t="str">
        <f t="shared" si="32"/>
        <v>Time Card</v>
      </c>
      <c r="V663" s="8" t="str">
        <f>RIGHT(TEXT(Data7[[#This Row],[Date:]],"mmddyyyy"),4)</f>
        <v>2024</v>
      </c>
      <c r="W663" s="8" t="str">
        <f>MID(TEXT(Data7[[#This Row],[Date:]],"mmddyyyy"),3,2)</f>
        <v>30</v>
      </c>
      <c r="X663" s="8" t="str">
        <f>LEFT(TEXT(Data7[[#This Row],[Date:]],"mmddyyyy"),2)</f>
        <v>04</v>
      </c>
      <c r="Y663" s="6">
        <f>DATE(Data7[[#This Row],[Year]],Data7[[#This Row],[Month]],Data7[[#This Row],[Day]])</f>
        <v>45412</v>
      </c>
    </row>
    <row r="664" spans="1:25">
      <c r="A664" s="5">
        <v>45415.524076620371</v>
      </c>
      <c r="B664" s="7" t="s">
        <v>66</v>
      </c>
      <c r="C664" s="6" t="s">
        <v>530</v>
      </c>
      <c r="D664" s="7" t="s">
        <v>516</v>
      </c>
      <c r="E664" s="8">
        <v>1</v>
      </c>
      <c r="F664" s="7">
        <v>7098027</v>
      </c>
      <c r="G664" s="7" t="s">
        <v>68</v>
      </c>
      <c r="H664" s="7" t="s">
        <v>69</v>
      </c>
      <c r="I664" s="7" t="s">
        <v>44</v>
      </c>
      <c r="J664" s="19" t="str">
        <f>IFERROR(INDEX('Employee Info'!$C$3:$E$200,MATCH(Data7[[#This Row],[Name:]],'Employee Info'!$B$3:$B$200,0),MATCH(Data7[[#This Row],[Hours Type:]],'Employee Info'!$C$2:$E$2,0)),"")</f>
        <v/>
      </c>
      <c r="K664" s="19" t="str">
        <f>IFERROR(INDEX('Employee Info'!$C$3:$J$200,MATCH(Data7[[#This Row],[Name:]],'Employee Info'!$B$3:$B$200,0),MATCH(Data7[[#Headers],[Truck]],'Employee Info'!$C$2:$J$2,0)),"")</f>
        <v/>
      </c>
      <c r="L664" s="19" t="str">
        <f>IFERROR(INDEX('Employee Info'!$C$3:$J$200,MATCH(Data7[[#This Row],[Name:]],'Employee Info'!$B$3:$B$200,0),MATCH(Data7[[#Headers],[Phone]],'Employee Info'!$C$2:$J$2,0)),"")</f>
        <v/>
      </c>
      <c r="M664" s="19" t="str">
        <f>IFERROR(INDEX('Employee Info'!$C$3:$J$200,MATCH(Data7[[#This Row],[Name:]],'Employee Info'!$B$3:$B$200,0),MATCH(Data7[[#Headers],[Tech]],'Employee Info'!$C$2:$J$2,0)),"")</f>
        <v/>
      </c>
      <c r="N664" s="19" t="str">
        <f>IFERROR(INDEX('Employee Info'!$C$3:$J$200,MATCH(Data7[[#This Row],[Name:]],'Employee Info'!$B$3:$B$200,0),MATCH(Data7[[#Headers],[Other]],'Employee Info'!$C$2:$J$2,0)),"")</f>
        <v/>
      </c>
      <c r="O664" s="19">
        <f>IFERROR((Data7[[#This Row],[Hours:]]*SUM(Data7[[#This Row],[Rate]:[Other]])),"")</f>
        <v>0</v>
      </c>
      <c r="P664" s="7" t="str">
        <f>IF(Data7[[#This Row],[WO'#:]]="","Riley #","WO#")</f>
        <v>WO#</v>
      </c>
      <c r="Q664" s="7">
        <f>IFERROR(WEEKNUM(Data7[[#This Row],[Date:]]),"")</f>
        <v>18</v>
      </c>
      <c r="R664" s="6">
        <f t="shared" si="30"/>
        <v>45410</v>
      </c>
      <c r="S664" s="6">
        <f>Data7[[#This Row],[Week Start]]+7</f>
        <v>45417</v>
      </c>
      <c r="T664" s="7" t="str">
        <f t="shared" si="31"/>
        <v>4/28/2024 - 5/5/2024</v>
      </c>
      <c r="U664" s="7" t="str">
        <f t="shared" si="32"/>
        <v>Time Card</v>
      </c>
      <c r="V664" s="8" t="str">
        <f>RIGHT(TEXT(Data7[[#This Row],[Date:]],"mmddyyyy"),4)</f>
        <v>2024</v>
      </c>
      <c r="W664" s="8" t="str">
        <f>MID(TEXT(Data7[[#This Row],[Date:]],"mmddyyyy"),3,2)</f>
        <v>30</v>
      </c>
      <c r="X664" s="8" t="str">
        <f>LEFT(TEXT(Data7[[#This Row],[Date:]],"mmddyyyy"),2)</f>
        <v>04</v>
      </c>
      <c r="Y664" s="6">
        <f>DATE(Data7[[#This Row],[Year]],Data7[[#This Row],[Month]],Data7[[#This Row],[Day]])</f>
        <v>45412</v>
      </c>
    </row>
    <row r="665" spans="1:25">
      <c r="A665" s="5">
        <v>45415.524315162038</v>
      </c>
      <c r="B665" s="7" t="s">
        <v>66</v>
      </c>
      <c r="C665" s="6" t="s">
        <v>530</v>
      </c>
      <c r="D665" s="7" t="s">
        <v>516</v>
      </c>
      <c r="E665" s="8">
        <v>1.5</v>
      </c>
      <c r="F665" s="7">
        <v>7098027</v>
      </c>
      <c r="G665" s="7" t="s">
        <v>68</v>
      </c>
      <c r="H665" s="7" t="s">
        <v>69</v>
      </c>
      <c r="I665" s="7" t="s">
        <v>45</v>
      </c>
      <c r="J665" s="19" t="str">
        <f>IFERROR(INDEX('Employee Info'!$C$3:$E$200,MATCH(Data7[[#This Row],[Name:]],'Employee Info'!$B$3:$B$200,0),MATCH(Data7[[#This Row],[Hours Type:]],'Employee Info'!$C$2:$E$2,0)),"")</f>
        <v/>
      </c>
      <c r="K665" s="19" t="str">
        <f>IFERROR(INDEX('Employee Info'!$C$3:$J$200,MATCH(Data7[[#This Row],[Name:]],'Employee Info'!$B$3:$B$200,0),MATCH(Data7[[#Headers],[Truck]],'Employee Info'!$C$2:$J$2,0)),"")</f>
        <v/>
      </c>
      <c r="L665" s="19" t="str">
        <f>IFERROR(INDEX('Employee Info'!$C$3:$J$200,MATCH(Data7[[#This Row],[Name:]],'Employee Info'!$B$3:$B$200,0),MATCH(Data7[[#Headers],[Phone]],'Employee Info'!$C$2:$J$2,0)),"")</f>
        <v/>
      </c>
      <c r="M665" s="19" t="str">
        <f>IFERROR(INDEX('Employee Info'!$C$3:$J$200,MATCH(Data7[[#This Row],[Name:]],'Employee Info'!$B$3:$B$200,0),MATCH(Data7[[#Headers],[Tech]],'Employee Info'!$C$2:$J$2,0)),"")</f>
        <v/>
      </c>
      <c r="N665" s="19" t="str">
        <f>IFERROR(INDEX('Employee Info'!$C$3:$J$200,MATCH(Data7[[#This Row],[Name:]],'Employee Info'!$B$3:$B$200,0),MATCH(Data7[[#Headers],[Other]],'Employee Info'!$C$2:$J$2,0)),"")</f>
        <v/>
      </c>
      <c r="O665" s="19">
        <f>IFERROR((Data7[[#This Row],[Hours:]]*SUM(Data7[[#This Row],[Rate]:[Other]])),"")</f>
        <v>0</v>
      </c>
      <c r="P665" s="7" t="str">
        <f>IF(Data7[[#This Row],[WO'#:]]="","Riley #","WO#")</f>
        <v>WO#</v>
      </c>
      <c r="Q665" s="7">
        <f>IFERROR(WEEKNUM(Data7[[#This Row],[Date:]]),"")</f>
        <v>18</v>
      </c>
      <c r="R665" s="6">
        <f t="shared" si="30"/>
        <v>45410</v>
      </c>
      <c r="S665" s="6">
        <f>Data7[[#This Row],[Week Start]]+7</f>
        <v>45417</v>
      </c>
      <c r="T665" s="7" t="str">
        <f t="shared" si="31"/>
        <v>4/28/2024 - 5/5/2024</v>
      </c>
      <c r="U665" s="7" t="str">
        <f t="shared" si="32"/>
        <v>Time Card</v>
      </c>
      <c r="V665" s="8" t="str">
        <f>RIGHT(TEXT(Data7[[#This Row],[Date:]],"mmddyyyy"),4)</f>
        <v>2024</v>
      </c>
      <c r="W665" s="8" t="str">
        <f>MID(TEXT(Data7[[#This Row],[Date:]],"mmddyyyy"),3,2)</f>
        <v>30</v>
      </c>
      <c r="X665" s="8" t="str">
        <f>LEFT(TEXT(Data7[[#This Row],[Date:]],"mmddyyyy"),2)</f>
        <v>04</v>
      </c>
      <c r="Y665" s="6">
        <f>DATE(Data7[[#This Row],[Year]],Data7[[#This Row],[Month]],Data7[[#This Row],[Day]])</f>
        <v>45412</v>
      </c>
    </row>
    <row r="666" spans="1:25">
      <c r="A666" s="5">
        <v>45420.329653009256</v>
      </c>
      <c r="B666" s="7" t="s">
        <v>76</v>
      </c>
      <c r="C666" s="6" t="s">
        <v>530</v>
      </c>
      <c r="D666" s="7" t="s">
        <v>534</v>
      </c>
      <c r="E666" s="8">
        <v>3</v>
      </c>
      <c r="F666" s="7">
        <v>7098027</v>
      </c>
      <c r="G666" s="7" t="s">
        <v>68</v>
      </c>
      <c r="H666" s="7" t="s">
        <v>69</v>
      </c>
      <c r="I666" s="7" t="s">
        <v>44</v>
      </c>
      <c r="J666" s="19" t="str">
        <f>IFERROR(INDEX('Employee Info'!$C$3:$E$200,MATCH(Data7[[#This Row],[Name:]],'Employee Info'!$B$3:$B$200,0),MATCH(Data7[[#This Row],[Hours Type:]],'Employee Info'!$C$2:$E$2,0)),"")</f>
        <v/>
      </c>
      <c r="K666" s="19" t="str">
        <f>IFERROR(INDEX('Employee Info'!$C$3:$J$200,MATCH(Data7[[#This Row],[Name:]],'Employee Info'!$B$3:$B$200,0),MATCH(Data7[[#Headers],[Truck]],'Employee Info'!$C$2:$J$2,0)),"")</f>
        <v/>
      </c>
      <c r="L666" s="19" t="str">
        <f>IFERROR(INDEX('Employee Info'!$C$3:$J$200,MATCH(Data7[[#This Row],[Name:]],'Employee Info'!$B$3:$B$200,0),MATCH(Data7[[#Headers],[Phone]],'Employee Info'!$C$2:$J$2,0)),"")</f>
        <v/>
      </c>
      <c r="M666" s="19" t="str">
        <f>IFERROR(INDEX('Employee Info'!$C$3:$J$200,MATCH(Data7[[#This Row],[Name:]],'Employee Info'!$B$3:$B$200,0),MATCH(Data7[[#Headers],[Tech]],'Employee Info'!$C$2:$J$2,0)),"")</f>
        <v/>
      </c>
      <c r="N666" s="19" t="str">
        <f>IFERROR(INDEX('Employee Info'!$C$3:$J$200,MATCH(Data7[[#This Row],[Name:]],'Employee Info'!$B$3:$B$200,0),MATCH(Data7[[#Headers],[Other]],'Employee Info'!$C$2:$J$2,0)),"")</f>
        <v/>
      </c>
      <c r="O666" s="19">
        <f>IFERROR((Data7[[#This Row],[Hours:]]*SUM(Data7[[#This Row],[Rate]:[Other]])),"")</f>
        <v>0</v>
      </c>
      <c r="P666" s="7" t="str">
        <f>IF(Data7[[#This Row],[WO'#:]]="","Riley #","WO#")</f>
        <v>WO#</v>
      </c>
      <c r="Q666" s="7">
        <f>IFERROR(WEEKNUM(Data7[[#This Row],[Date:]]),"")</f>
        <v>18</v>
      </c>
      <c r="R666" s="6">
        <f t="shared" si="30"/>
        <v>45410</v>
      </c>
      <c r="S666" s="6">
        <f>Data7[[#This Row],[Week Start]]+7</f>
        <v>45417</v>
      </c>
      <c r="T666" s="7" t="str">
        <f t="shared" si="31"/>
        <v>4/28/2024 - 5/5/2024</v>
      </c>
      <c r="U666" s="7" t="str">
        <f t="shared" si="32"/>
        <v>Time Card</v>
      </c>
      <c r="V666" s="8" t="str">
        <f>RIGHT(TEXT(Data7[[#This Row],[Date:]],"mmddyyyy"),4)</f>
        <v>2024</v>
      </c>
      <c r="W666" s="8" t="str">
        <f>MID(TEXT(Data7[[#This Row],[Date:]],"mmddyyyy"),3,2)</f>
        <v>30</v>
      </c>
      <c r="X666" s="8" t="str">
        <f>LEFT(TEXT(Data7[[#This Row],[Date:]],"mmddyyyy"),2)</f>
        <v>04</v>
      </c>
      <c r="Y666" s="6">
        <f>DATE(Data7[[#This Row],[Year]],Data7[[#This Row],[Month]],Data7[[#This Row],[Day]])</f>
        <v>45412</v>
      </c>
    </row>
    <row r="667" spans="1:25">
      <c r="A667" s="5">
        <v>45415.529423726854</v>
      </c>
      <c r="B667" s="7" t="s">
        <v>66</v>
      </c>
      <c r="C667" s="6" t="s">
        <v>530</v>
      </c>
      <c r="D667" s="7" t="s">
        <v>540</v>
      </c>
      <c r="E667" s="8">
        <v>3</v>
      </c>
      <c r="F667" s="7" t="s">
        <v>68</v>
      </c>
      <c r="G667" s="7" t="s">
        <v>68</v>
      </c>
      <c r="H667" s="7" t="s">
        <v>523</v>
      </c>
      <c r="I667" s="7" t="s">
        <v>44</v>
      </c>
      <c r="J667" s="19" t="str">
        <f>IFERROR(INDEX('Employee Info'!$C$3:$E$200,MATCH(Data7[[#This Row],[Name:]],'Employee Info'!$B$3:$B$200,0),MATCH(Data7[[#This Row],[Hours Type:]],'Employee Info'!$C$2:$E$2,0)),"")</f>
        <v/>
      </c>
      <c r="K667" s="19" t="str">
        <f>IFERROR(INDEX('Employee Info'!$C$3:$J$200,MATCH(Data7[[#This Row],[Name:]],'Employee Info'!$B$3:$B$200,0),MATCH(Data7[[#Headers],[Truck]],'Employee Info'!$C$2:$J$2,0)),"")</f>
        <v/>
      </c>
      <c r="L667" s="19" t="str">
        <f>IFERROR(INDEX('Employee Info'!$C$3:$J$200,MATCH(Data7[[#This Row],[Name:]],'Employee Info'!$B$3:$B$200,0),MATCH(Data7[[#Headers],[Phone]],'Employee Info'!$C$2:$J$2,0)),"")</f>
        <v/>
      </c>
      <c r="M667" s="19" t="str">
        <f>IFERROR(INDEX('Employee Info'!$C$3:$J$200,MATCH(Data7[[#This Row],[Name:]],'Employee Info'!$B$3:$B$200,0),MATCH(Data7[[#Headers],[Tech]],'Employee Info'!$C$2:$J$2,0)),"")</f>
        <v/>
      </c>
      <c r="N667" s="19" t="str">
        <f>IFERROR(INDEX('Employee Info'!$C$3:$J$200,MATCH(Data7[[#This Row],[Name:]],'Employee Info'!$B$3:$B$200,0),MATCH(Data7[[#Headers],[Other]],'Employee Info'!$C$2:$J$2,0)),"")</f>
        <v/>
      </c>
      <c r="O667" s="19">
        <f>IFERROR((Data7[[#This Row],[Hours:]]*SUM(Data7[[#This Row],[Rate]:[Other]])),"")</f>
        <v>0</v>
      </c>
      <c r="P667" s="7" t="str">
        <f>IF(Data7[[#This Row],[WO'#:]]="","Riley #","WO#")</f>
        <v>Riley #</v>
      </c>
      <c r="Q667" s="7">
        <f>IFERROR(WEEKNUM(Data7[[#This Row],[Date:]]),"")</f>
        <v>18</v>
      </c>
      <c r="R667" s="6">
        <f t="shared" si="30"/>
        <v>45410</v>
      </c>
      <c r="S667" s="6">
        <f>Data7[[#This Row],[Week Start]]+7</f>
        <v>45417</v>
      </c>
      <c r="T667" s="7" t="str">
        <f t="shared" si="31"/>
        <v>4/28/2024 - 5/5/2024</v>
      </c>
      <c r="U667" s="7" t="str">
        <f t="shared" si="32"/>
        <v>Time Card</v>
      </c>
      <c r="V667" s="8" t="str">
        <f>RIGHT(TEXT(Data7[[#This Row],[Date:]],"mmddyyyy"),4)</f>
        <v>2024</v>
      </c>
      <c r="W667" s="8" t="str">
        <f>MID(TEXT(Data7[[#This Row],[Date:]],"mmddyyyy"),3,2)</f>
        <v>30</v>
      </c>
      <c r="X667" s="8" t="str">
        <f>LEFT(TEXT(Data7[[#This Row],[Date:]],"mmddyyyy"),2)</f>
        <v>04</v>
      </c>
      <c r="Y667" s="6">
        <f>DATE(Data7[[#This Row],[Year]],Data7[[#This Row],[Month]],Data7[[#This Row],[Day]])</f>
        <v>45412</v>
      </c>
    </row>
    <row r="668" spans="1:25">
      <c r="A668" s="5">
        <v>45412.581680439813</v>
      </c>
      <c r="B668" s="7" t="s">
        <v>492</v>
      </c>
      <c r="C668" s="6" t="s">
        <v>530</v>
      </c>
      <c r="D668" s="7" t="s">
        <v>535</v>
      </c>
      <c r="E668" s="8">
        <v>8</v>
      </c>
      <c r="F668" s="7" t="s">
        <v>68</v>
      </c>
      <c r="G668" s="7" t="s">
        <v>68</v>
      </c>
      <c r="H668" s="7" t="s">
        <v>536</v>
      </c>
      <c r="I668" s="7" t="s">
        <v>44</v>
      </c>
      <c r="J668" s="19" t="str">
        <f>IFERROR(INDEX('Employee Info'!$C$3:$E$200,MATCH(Data7[[#This Row],[Name:]],'Employee Info'!$B$3:$B$200,0),MATCH(Data7[[#This Row],[Hours Type:]],'Employee Info'!$C$2:$E$2,0)),"")</f>
        <v/>
      </c>
      <c r="K668" s="19" t="str">
        <f>IFERROR(INDEX('Employee Info'!$C$3:$J$200,MATCH(Data7[[#This Row],[Name:]],'Employee Info'!$B$3:$B$200,0),MATCH(Data7[[#Headers],[Truck]],'Employee Info'!$C$2:$J$2,0)),"")</f>
        <v/>
      </c>
      <c r="L668" s="19" t="str">
        <f>IFERROR(INDEX('Employee Info'!$C$3:$J$200,MATCH(Data7[[#This Row],[Name:]],'Employee Info'!$B$3:$B$200,0),MATCH(Data7[[#Headers],[Phone]],'Employee Info'!$C$2:$J$2,0)),"")</f>
        <v/>
      </c>
      <c r="M668" s="19" t="str">
        <f>IFERROR(INDEX('Employee Info'!$C$3:$J$200,MATCH(Data7[[#This Row],[Name:]],'Employee Info'!$B$3:$B$200,0),MATCH(Data7[[#Headers],[Tech]],'Employee Info'!$C$2:$J$2,0)),"")</f>
        <v/>
      </c>
      <c r="N668" s="19" t="str">
        <f>IFERROR(INDEX('Employee Info'!$C$3:$J$200,MATCH(Data7[[#This Row],[Name:]],'Employee Info'!$B$3:$B$200,0),MATCH(Data7[[#Headers],[Other]],'Employee Info'!$C$2:$J$2,0)),"")</f>
        <v/>
      </c>
      <c r="O668" s="19">
        <f>IFERROR((Data7[[#This Row],[Hours:]]*SUM(Data7[[#This Row],[Rate]:[Other]])),"")</f>
        <v>0</v>
      </c>
      <c r="P668" s="7" t="str">
        <f>IF(Data7[[#This Row],[WO'#:]]="","Riley #","WO#")</f>
        <v>Riley #</v>
      </c>
      <c r="Q668" s="7">
        <f>IFERROR(WEEKNUM(Data7[[#This Row],[Date:]]),"")</f>
        <v>18</v>
      </c>
      <c r="R668" s="6">
        <f t="shared" si="30"/>
        <v>45410</v>
      </c>
      <c r="S668" s="6">
        <f>Data7[[#This Row],[Week Start]]+7</f>
        <v>45417</v>
      </c>
      <c r="T668" s="7" t="str">
        <f t="shared" si="31"/>
        <v>4/28/2024 - 5/5/2024</v>
      </c>
      <c r="U668" s="7" t="str">
        <f t="shared" si="32"/>
        <v>Time Card</v>
      </c>
      <c r="V668" s="8" t="str">
        <f>RIGHT(TEXT(Data7[[#This Row],[Date:]],"mmddyyyy"),4)</f>
        <v>2024</v>
      </c>
      <c r="W668" s="8" t="str">
        <f>MID(TEXT(Data7[[#This Row],[Date:]],"mmddyyyy"),3,2)</f>
        <v>30</v>
      </c>
      <c r="X668" s="8" t="str">
        <f>LEFT(TEXT(Data7[[#This Row],[Date:]],"mmddyyyy"),2)</f>
        <v>04</v>
      </c>
      <c r="Y668" s="6">
        <f>DATE(Data7[[#This Row],[Year]],Data7[[#This Row],[Month]],Data7[[#This Row],[Day]])</f>
        <v>45412</v>
      </c>
    </row>
    <row r="669" spans="1:25">
      <c r="A669" s="5">
        <v>45412.582358449072</v>
      </c>
      <c r="B669" s="7" t="s">
        <v>65</v>
      </c>
      <c r="C669" s="6" t="s">
        <v>530</v>
      </c>
      <c r="D669" s="7" t="s">
        <v>535</v>
      </c>
      <c r="E669" s="8">
        <v>8</v>
      </c>
      <c r="F669" s="7" t="s">
        <v>68</v>
      </c>
      <c r="G669" s="7" t="s">
        <v>68</v>
      </c>
      <c r="H669" s="7" t="s">
        <v>536</v>
      </c>
      <c r="I669" s="7" t="s">
        <v>44</v>
      </c>
      <c r="J669" s="19" t="str">
        <f>IFERROR(INDEX('Employee Info'!$C$3:$E$200,MATCH(Data7[[#This Row],[Name:]],'Employee Info'!$B$3:$B$200,0),MATCH(Data7[[#This Row],[Hours Type:]],'Employee Info'!$C$2:$E$2,0)),"")</f>
        <v/>
      </c>
      <c r="K669" s="19" t="str">
        <f>IFERROR(INDEX('Employee Info'!$C$3:$J$200,MATCH(Data7[[#This Row],[Name:]],'Employee Info'!$B$3:$B$200,0),MATCH(Data7[[#Headers],[Truck]],'Employee Info'!$C$2:$J$2,0)),"")</f>
        <v/>
      </c>
      <c r="L669" s="19" t="str">
        <f>IFERROR(INDEX('Employee Info'!$C$3:$J$200,MATCH(Data7[[#This Row],[Name:]],'Employee Info'!$B$3:$B$200,0),MATCH(Data7[[#Headers],[Phone]],'Employee Info'!$C$2:$J$2,0)),"")</f>
        <v/>
      </c>
      <c r="M669" s="19" t="str">
        <f>IFERROR(INDEX('Employee Info'!$C$3:$J$200,MATCH(Data7[[#This Row],[Name:]],'Employee Info'!$B$3:$B$200,0),MATCH(Data7[[#Headers],[Tech]],'Employee Info'!$C$2:$J$2,0)),"")</f>
        <v/>
      </c>
      <c r="N669" s="19" t="str">
        <f>IFERROR(INDEX('Employee Info'!$C$3:$J$200,MATCH(Data7[[#This Row],[Name:]],'Employee Info'!$B$3:$B$200,0),MATCH(Data7[[#Headers],[Other]],'Employee Info'!$C$2:$J$2,0)),"")</f>
        <v/>
      </c>
      <c r="O669" s="19">
        <f>IFERROR((Data7[[#This Row],[Hours:]]*SUM(Data7[[#This Row],[Rate]:[Other]])),"")</f>
        <v>0</v>
      </c>
      <c r="P669" s="7" t="str">
        <f>IF(Data7[[#This Row],[WO'#:]]="","Riley #","WO#")</f>
        <v>Riley #</v>
      </c>
      <c r="Q669" s="7">
        <f>IFERROR(WEEKNUM(Data7[[#This Row],[Date:]]),"")</f>
        <v>18</v>
      </c>
      <c r="R669" s="6">
        <f t="shared" si="30"/>
        <v>45410</v>
      </c>
      <c r="S669" s="6">
        <f>Data7[[#This Row],[Week Start]]+7</f>
        <v>45417</v>
      </c>
      <c r="T669" s="7" t="str">
        <f t="shared" si="31"/>
        <v>4/28/2024 - 5/5/2024</v>
      </c>
      <c r="U669" s="7" t="str">
        <f t="shared" si="32"/>
        <v>Time Card</v>
      </c>
      <c r="V669" s="8" t="str">
        <f>RIGHT(TEXT(Data7[[#This Row],[Date:]],"mmddyyyy"),4)</f>
        <v>2024</v>
      </c>
      <c r="W669" s="8" t="str">
        <f>MID(TEXT(Data7[[#This Row],[Date:]],"mmddyyyy"),3,2)</f>
        <v>30</v>
      </c>
      <c r="X669" s="8" t="str">
        <f>LEFT(TEXT(Data7[[#This Row],[Date:]],"mmddyyyy"),2)</f>
        <v>04</v>
      </c>
      <c r="Y669" s="6">
        <f>DATE(Data7[[#This Row],[Year]],Data7[[#This Row],[Month]],Data7[[#This Row],[Day]])</f>
        <v>45412</v>
      </c>
    </row>
    <row r="670" spans="1:25">
      <c r="A670" s="5">
        <v>45415.519945601853</v>
      </c>
      <c r="B670" s="7" t="s">
        <v>66</v>
      </c>
      <c r="C670" s="6" t="s">
        <v>530</v>
      </c>
      <c r="D670" s="7" t="s">
        <v>521</v>
      </c>
      <c r="E670" s="8">
        <v>1</v>
      </c>
      <c r="F670" s="7" t="s">
        <v>68</v>
      </c>
      <c r="G670" s="7" t="s">
        <v>68</v>
      </c>
      <c r="H670" s="7" t="s">
        <v>485</v>
      </c>
      <c r="I670" s="7" t="s">
        <v>44</v>
      </c>
      <c r="J670" s="19" t="str">
        <f>IFERROR(INDEX('Employee Info'!$C$3:$E$200,MATCH(Data7[[#This Row],[Name:]],'Employee Info'!$B$3:$B$200,0),MATCH(Data7[[#This Row],[Hours Type:]],'Employee Info'!$C$2:$E$2,0)),"")</f>
        <v/>
      </c>
      <c r="K670" s="19" t="str">
        <f>IFERROR(INDEX('Employee Info'!$C$3:$J$200,MATCH(Data7[[#This Row],[Name:]],'Employee Info'!$B$3:$B$200,0),MATCH(Data7[[#Headers],[Truck]],'Employee Info'!$C$2:$J$2,0)),"")</f>
        <v/>
      </c>
      <c r="L670" s="19" t="str">
        <f>IFERROR(INDEX('Employee Info'!$C$3:$J$200,MATCH(Data7[[#This Row],[Name:]],'Employee Info'!$B$3:$B$200,0),MATCH(Data7[[#Headers],[Phone]],'Employee Info'!$C$2:$J$2,0)),"")</f>
        <v/>
      </c>
      <c r="M670" s="19" t="str">
        <f>IFERROR(INDEX('Employee Info'!$C$3:$J$200,MATCH(Data7[[#This Row],[Name:]],'Employee Info'!$B$3:$B$200,0),MATCH(Data7[[#Headers],[Tech]],'Employee Info'!$C$2:$J$2,0)),"")</f>
        <v/>
      </c>
      <c r="N670" s="19" t="str">
        <f>IFERROR(INDEX('Employee Info'!$C$3:$J$200,MATCH(Data7[[#This Row],[Name:]],'Employee Info'!$B$3:$B$200,0),MATCH(Data7[[#Headers],[Other]],'Employee Info'!$C$2:$J$2,0)),"")</f>
        <v/>
      </c>
      <c r="O670" s="19">
        <f>IFERROR((Data7[[#This Row],[Hours:]]*SUM(Data7[[#This Row],[Rate]:[Other]])),"")</f>
        <v>0</v>
      </c>
      <c r="P670" s="7" t="str">
        <f>IF(Data7[[#This Row],[WO'#:]]="","Riley #","WO#")</f>
        <v>Riley #</v>
      </c>
      <c r="Q670" s="7">
        <f>IFERROR(WEEKNUM(Data7[[#This Row],[Date:]]),"")</f>
        <v>18</v>
      </c>
      <c r="R670" s="6">
        <f t="shared" si="30"/>
        <v>45410</v>
      </c>
      <c r="S670" s="6">
        <f>Data7[[#This Row],[Week Start]]+7</f>
        <v>45417</v>
      </c>
      <c r="T670" s="7" t="str">
        <f t="shared" si="31"/>
        <v>4/28/2024 - 5/5/2024</v>
      </c>
      <c r="U670" s="7" t="str">
        <f t="shared" si="32"/>
        <v>Time Card</v>
      </c>
      <c r="V670" s="8" t="str">
        <f>RIGHT(TEXT(Data7[[#This Row],[Date:]],"mmddyyyy"),4)</f>
        <v>2024</v>
      </c>
      <c r="W670" s="8" t="str">
        <f>MID(TEXT(Data7[[#This Row],[Date:]],"mmddyyyy"),3,2)</f>
        <v>30</v>
      </c>
      <c r="X670" s="8" t="str">
        <f>LEFT(TEXT(Data7[[#This Row],[Date:]],"mmddyyyy"),2)</f>
        <v>04</v>
      </c>
      <c r="Y670" s="6">
        <f>DATE(Data7[[#This Row],[Year]],Data7[[#This Row],[Month]],Data7[[#This Row],[Day]])</f>
        <v>45412</v>
      </c>
    </row>
    <row r="671" spans="1:25">
      <c r="A671" s="5">
        <v>45414.255641203701</v>
      </c>
      <c r="B671" s="7" t="s">
        <v>35</v>
      </c>
      <c r="C671" s="6" t="s">
        <v>530</v>
      </c>
      <c r="D671" s="7" t="s">
        <v>539</v>
      </c>
      <c r="E671" s="8">
        <v>3</v>
      </c>
      <c r="F671" s="7" t="s">
        <v>68</v>
      </c>
      <c r="G671" s="7" t="s">
        <v>68</v>
      </c>
      <c r="H671" s="7" t="s">
        <v>460</v>
      </c>
      <c r="I671" s="7" t="s">
        <v>44</v>
      </c>
      <c r="J671" s="19" t="str">
        <f>IFERROR(INDEX('Employee Info'!$C$3:$E$200,MATCH(Data7[[#This Row],[Name:]],'Employee Info'!$B$3:$B$200,0),MATCH(Data7[[#This Row],[Hours Type:]],'Employee Info'!$C$2:$E$2,0)),"")</f>
        <v/>
      </c>
      <c r="K671" s="19" t="str">
        <f>IFERROR(INDEX('Employee Info'!$C$3:$J$200,MATCH(Data7[[#This Row],[Name:]],'Employee Info'!$B$3:$B$200,0),MATCH(Data7[[#Headers],[Truck]],'Employee Info'!$C$2:$J$2,0)),"")</f>
        <v/>
      </c>
      <c r="L671" s="19" t="str">
        <f>IFERROR(INDEX('Employee Info'!$C$3:$J$200,MATCH(Data7[[#This Row],[Name:]],'Employee Info'!$B$3:$B$200,0),MATCH(Data7[[#Headers],[Phone]],'Employee Info'!$C$2:$J$2,0)),"")</f>
        <v/>
      </c>
      <c r="M671" s="19" t="str">
        <f>IFERROR(INDEX('Employee Info'!$C$3:$J$200,MATCH(Data7[[#This Row],[Name:]],'Employee Info'!$B$3:$B$200,0),MATCH(Data7[[#Headers],[Tech]],'Employee Info'!$C$2:$J$2,0)),"")</f>
        <v/>
      </c>
      <c r="N671" s="19" t="str">
        <f>IFERROR(INDEX('Employee Info'!$C$3:$J$200,MATCH(Data7[[#This Row],[Name:]],'Employee Info'!$B$3:$B$200,0),MATCH(Data7[[#Headers],[Other]],'Employee Info'!$C$2:$J$2,0)),"")</f>
        <v/>
      </c>
      <c r="O671" s="19">
        <f>IFERROR((Data7[[#This Row],[Hours:]]*SUM(Data7[[#This Row],[Rate]:[Other]])),"")</f>
        <v>0</v>
      </c>
      <c r="P671" s="7" t="str">
        <f>IF(Data7[[#This Row],[WO'#:]]="","Riley #","WO#")</f>
        <v>Riley #</v>
      </c>
      <c r="Q671" s="7">
        <f>IFERROR(WEEKNUM(Data7[[#This Row],[Date:]]),"")</f>
        <v>18</v>
      </c>
      <c r="R671" s="6">
        <f t="shared" si="30"/>
        <v>45410</v>
      </c>
      <c r="S671" s="6">
        <f>Data7[[#This Row],[Week Start]]+7</f>
        <v>45417</v>
      </c>
      <c r="T671" s="7" t="str">
        <f t="shared" si="31"/>
        <v>4/28/2024 - 5/5/2024</v>
      </c>
      <c r="U671" s="7" t="str">
        <f t="shared" si="32"/>
        <v>Time Card</v>
      </c>
      <c r="V671" s="8" t="str">
        <f>RIGHT(TEXT(Data7[[#This Row],[Date:]],"mmddyyyy"),4)</f>
        <v>2024</v>
      </c>
      <c r="W671" s="8" t="str">
        <f>MID(TEXT(Data7[[#This Row],[Date:]],"mmddyyyy"),3,2)</f>
        <v>30</v>
      </c>
      <c r="X671" s="8" t="str">
        <f>LEFT(TEXT(Data7[[#This Row],[Date:]],"mmddyyyy"),2)</f>
        <v>04</v>
      </c>
      <c r="Y671" s="6">
        <f>DATE(Data7[[#This Row],[Year]],Data7[[#This Row],[Month]],Data7[[#This Row],[Day]])</f>
        <v>45412</v>
      </c>
    </row>
    <row r="672" spans="1:25">
      <c r="A672" s="5">
        <v>45414.255784259258</v>
      </c>
      <c r="B672" s="7" t="s">
        <v>35</v>
      </c>
      <c r="C672" s="6" t="s">
        <v>530</v>
      </c>
      <c r="D672" s="7" t="s">
        <v>539</v>
      </c>
      <c r="E672" s="8">
        <v>1.5</v>
      </c>
      <c r="F672" s="7" t="s">
        <v>68</v>
      </c>
      <c r="G672" s="7" t="s">
        <v>68</v>
      </c>
      <c r="H672" s="7" t="s">
        <v>460</v>
      </c>
      <c r="I672" s="7" t="s">
        <v>45</v>
      </c>
      <c r="J672" s="19" t="str">
        <f>IFERROR(INDEX('Employee Info'!$C$3:$E$200,MATCH(Data7[[#This Row],[Name:]],'Employee Info'!$B$3:$B$200,0),MATCH(Data7[[#This Row],[Hours Type:]],'Employee Info'!$C$2:$E$2,0)),"")</f>
        <v/>
      </c>
      <c r="K672" s="19" t="str">
        <f>IFERROR(INDEX('Employee Info'!$C$3:$J$200,MATCH(Data7[[#This Row],[Name:]],'Employee Info'!$B$3:$B$200,0),MATCH(Data7[[#Headers],[Truck]],'Employee Info'!$C$2:$J$2,0)),"")</f>
        <v/>
      </c>
      <c r="L672" s="19" t="str">
        <f>IFERROR(INDEX('Employee Info'!$C$3:$J$200,MATCH(Data7[[#This Row],[Name:]],'Employee Info'!$B$3:$B$200,0),MATCH(Data7[[#Headers],[Phone]],'Employee Info'!$C$2:$J$2,0)),"")</f>
        <v/>
      </c>
      <c r="M672" s="19" t="str">
        <f>IFERROR(INDEX('Employee Info'!$C$3:$J$200,MATCH(Data7[[#This Row],[Name:]],'Employee Info'!$B$3:$B$200,0),MATCH(Data7[[#Headers],[Tech]],'Employee Info'!$C$2:$J$2,0)),"")</f>
        <v/>
      </c>
      <c r="N672" s="19" t="str">
        <f>IFERROR(INDEX('Employee Info'!$C$3:$J$200,MATCH(Data7[[#This Row],[Name:]],'Employee Info'!$B$3:$B$200,0),MATCH(Data7[[#Headers],[Other]],'Employee Info'!$C$2:$J$2,0)),"")</f>
        <v/>
      </c>
      <c r="O672" s="19">
        <f>IFERROR((Data7[[#This Row],[Hours:]]*SUM(Data7[[#This Row],[Rate]:[Other]])),"")</f>
        <v>0</v>
      </c>
      <c r="P672" s="7" t="str">
        <f>IF(Data7[[#This Row],[WO'#:]]="","Riley #","WO#")</f>
        <v>Riley #</v>
      </c>
      <c r="Q672" s="7">
        <f>IFERROR(WEEKNUM(Data7[[#This Row],[Date:]]),"")</f>
        <v>18</v>
      </c>
      <c r="R672" s="6">
        <f t="shared" si="30"/>
        <v>45410</v>
      </c>
      <c r="S672" s="6">
        <f>Data7[[#This Row],[Week Start]]+7</f>
        <v>45417</v>
      </c>
      <c r="T672" s="7" t="str">
        <f t="shared" si="31"/>
        <v>4/28/2024 - 5/5/2024</v>
      </c>
      <c r="U672" s="7" t="str">
        <f t="shared" si="32"/>
        <v>Time Card</v>
      </c>
      <c r="V672" s="8" t="str">
        <f>RIGHT(TEXT(Data7[[#This Row],[Date:]],"mmddyyyy"),4)</f>
        <v>2024</v>
      </c>
      <c r="W672" s="8" t="str">
        <f>MID(TEXT(Data7[[#This Row],[Date:]],"mmddyyyy"),3,2)</f>
        <v>30</v>
      </c>
      <c r="X672" s="8" t="str">
        <f>LEFT(TEXT(Data7[[#This Row],[Date:]],"mmddyyyy"),2)</f>
        <v>04</v>
      </c>
      <c r="Y672" s="6">
        <f>DATE(Data7[[#This Row],[Year]],Data7[[#This Row],[Month]],Data7[[#This Row],[Day]])</f>
        <v>45412</v>
      </c>
    </row>
    <row r="673" spans="1:25">
      <c r="A673" s="5">
        <v>45413.25338321759</v>
      </c>
      <c r="B673" s="7" t="s">
        <v>31</v>
      </c>
      <c r="C673" s="6" t="s">
        <v>530</v>
      </c>
      <c r="D673" s="7" t="s">
        <v>537</v>
      </c>
      <c r="E673" s="8">
        <v>2</v>
      </c>
      <c r="F673" s="7" t="s">
        <v>68</v>
      </c>
      <c r="G673" s="7" t="s">
        <v>68</v>
      </c>
      <c r="H673" s="7" t="s">
        <v>518</v>
      </c>
      <c r="I673" s="7" t="s">
        <v>44</v>
      </c>
      <c r="J673" s="19" t="str">
        <f>IFERROR(INDEX('Employee Info'!$C$3:$E$200,MATCH(Data7[[#This Row],[Name:]],'Employee Info'!$B$3:$B$200,0),MATCH(Data7[[#This Row],[Hours Type:]],'Employee Info'!$C$2:$E$2,0)),"")</f>
        <v/>
      </c>
      <c r="K673" s="19" t="str">
        <f>IFERROR(INDEX('Employee Info'!$C$3:$J$200,MATCH(Data7[[#This Row],[Name:]],'Employee Info'!$B$3:$B$200,0),MATCH(Data7[[#Headers],[Truck]],'Employee Info'!$C$2:$J$2,0)),"")</f>
        <v/>
      </c>
      <c r="L673" s="19" t="str">
        <f>IFERROR(INDEX('Employee Info'!$C$3:$J$200,MATCH(Data7[[#This Row],[Name:]],'Employee Info'!$B$3:$B$200,0),MATCH(Data7[[#Headers],[Phone]],'Employee Info'!$C$2:$J$2,0)),"")</f>
        <v/>
      </c>
      <c r="M673" s="19" t="str">
        <f>IFERROR(INDEX('Employee Info'!$C$3:$J$200,MATCH(Data7[[#This Row],[Name:]],'Employee Info'!$B$3:$B$200,0),MATCH(Data7[[#Headers],[Tech]],'Employee Info'!$C$2:$J$2,0)),"")</f>
        <v/>
      </c>
      <c r="N673" s="19" t="str">
        <f>IFERROR(INDEX('Employee Info'!$C$3:$J$200,MATCH(Data7[[#This Row],[Name:]],'Employee Info'!$B$3:$B$200,0),MATCH(Data7[[#Headers],[Other]],'Employee Info'!$C$2:$J$2,0)),"")</f>
        <v/>
      </c>
      <c r="O673" s="19">
        <f>IFERROR((Data7[[#This Row],[Hours:]]*SUM(Data7[[#This Row],[Rate]:[Other]])),"")</f>
        <v>0</v>
      </c>
      <c r="P673" s="7" t="str">
        <f>IF(Data7[[#This Row],[WO'#:]]="","Riley #","WO#")</f>
        <v>Riley #</v>
      </c>
      <c r="Q673" s="7">
        <f>IFERROR(WEEKNUM(Data7[[#This Row],[Date:]]),"")</f>
        <v>18</v>
      </c>
      <c r="R673" s="6">
        <f t="shared" si="30"/>
        <v>45410</v>
      </c>
      <c r="S673" s="6">
        <f>Data7[[#This Row],[Week Start]]+7</f>
        <v>45417</v>
      </c>
      <c r="T673" s="7" t="str">
        <f t="shared" si="31"/>
        <v>4/28/2024 - 5/5/2024</v>
      </c>
      <c r="U673" s="7" t="str">
        <f t="shared" si="32"/>
        <v>Time Card</v>
      </c>
      <c r="V673" s="8" t="str">
        <f>RIGHT(TEXT(Data7[[#This Row],[Date:]],"mmddyyyy"),4)</f>
        <v>2024</v>
      </c>
      <c r="W673" s="8" t="str">
        <f>MID(TEXT(Data7[[#This Row],[Date:]],"mmddyyyy"),3,2)</f>
        <v>30</v>
      </c>
      <c r="X673" s="8" t="str">
        <f>LEFT(TEXT(Data7[[#This Row],[Date:]],"mmddyyyy"),2)</f>
        <v>04</v>
      </c>
      <c r="Y673" s="6">
        <f>DATE(Data7[[#This Row],[Year]],Data7[[#This Row],[Month]],Data7[[#This Row],[Day]])</f>
        <v>45412</v>
      </c>
    </row>
    <row r="674" spans="1:25">
      <c r="A674" s="5">
        <v>45414.254836921296</v>
      </c>
      <c r="B674" s="7" t="s">
        <v>35</v>
      </c>
      <c r="C674" s="6" t="s">
        <v>530</v>
      </c>
      <c r="D674" s="7" t="s">
        <v>538</v>
      </c>
      <c r="E674" s="8">
        <v>5</v>
      </c>
      <c r="F674" s="7" t="s">
        <v>68</v>
      </c>
      <c r="G674" s="7" t="s">
        <v>68</v>
      </c>
      <c r="H674" s="7" t="s">
        <v>518</v>
      </c>
      <c r="I674" s="7" t="s">
        <v>44</v>
      </c>
      <c r="J674" s="19" t="str">
        <f>IFERROR(INDEX('Employee Info'!$C$3:$E$200,MATCH(Data7[[#This Row],[Name:]],'Employee Info'!$B$3:$B$200,0),MATCH(Data7[[#This Row],[Hours Type:]],'Employee Info'!$C$2:$E$2,0)),"")</f>
        <v/>
      </c>
      <c r="K674" s="19" t="str">
        <f>IFERROR(INDEX('Employee Info'!$C$3:$J$200,MATCH(Data7[[#This Row],[Name:]],'Employee Info'!$B$3:$B$200,0),MATCH(Data7[[#Headers],[Truck]],'Employee Info'!$C$2:$J$2,0)),"")</f>
        <v/>
      </c>
      <c r="L674" s="19" t="str">
        <f>IFERROR(INDEX('Employee Info'!$C$3:$J$200,MATCH(Data7[[#This Row],[Name:]],'Employee Info'!$B$3:$B$200,0),MATCH(Data7[[#Headers],[Phone]],'Employee Info'!$C$2:$J$2,0)),"")</f>
        <v/>
      </c>
      <c r="M674" s="19" t="str">
        <f>IFERROR(INDEX('Employee Info'!$C$3:$J$200,MATCH(Data7[[#This Row],[Name:]],'Employee Info'!$B$3:$B$200,0),MATCH(Data7[[#Headers],[Tech]],'Employee Info'!$C$2:$J$2,0)),"")</f>
        <v/>
      </c>
      <c r="N674" s="19" t="str">
        <f>IFERROR(INDEX('Employee Info'!$C$3:$J$200,MATCH(Data7[[#This Row],[Name:]],'Employee Info'!$B$3:$B$200,0),MATCH(Data7[[#Headers],[Other]],'Employee Info'!$C$2:$J$2,0)),"")</f>
        <v/>
      </c>
      <c r="O674" s="19">
        <f>IFERROR((Data7[[#This Row],[Hours:]]*SUM(Data7[[#This Row],[Rate]:[Other]])),"")</f>
        <v>0</v>
      </c>
      <c r="P674" s="7" t="str">
        <f>IF(Data7[[#This Row],[WO'#:]]="","Riley #","WO#")</f>
        <v>Riley #</v>
      </c>
      <c r="Q674" s="7">
        <f>IFERROR(WEEKNUM(Data7[[#This Row],[Date:]]),"")</f>
        <v>18</v>
      </c>
      <c r="R674" s="6">
        <f t="shared" si="30"/>
        <v>45410</v>
      </c>
      <c r="S674" s="6">
        <f>Data7[[#This Row],[Week Start]]+7</f>
        <v>45417</v>
      </c>
      <c r="T674" s="7" t="str">
        <f t="shared" si="31"/>
        <v>4/28/2024 - 5/5/2024</v>
      </c>
      <c r="U674" s="7" t="str">
        <f t="shared" si="32"/>
        <v>Time Card</v>
      </c>
      <c r="V674" s="8" t="str">
        <f>RIGHT(TEXT(Data7[[#This Row],[Date:]],"mmddyyyy"),4)</f>
        <v>2024</v>
      </c>
      <c r="W674" s="8" t="str">
        <f>MID(TEXT(Data7[[#This Row],[Date:]],"mmddyyyy"),3,2)</f>
        <v>30</v>
      </c>
      <c r="X674" s="8" t="str">
        <f>LEFT(TEXT(Data7[[#This Row],[Date:]],"mmddyyyy"),2)</f>
        <v>04</v>
      </c>
      <c r="Y674" s="6">
        <f>DATE(Data7[[#This Row],[Year]],Data7[[#This Row],[Month]],Data7[[#This Row],[Day]])</f>
        <v>45412</v>
      </c>
    </row>
    <row r="675" spans="1:25">
      <c r="A675" s="5">
        <v>45413.56257199074</v>
      </c>
      <c r="B675" s="7" t="s">
        <v>31</v>
      </c>
      <c r="C675" s="6" t="s">
        <v>559</v>
      </c>
      <c r="D675" s="7" t="s">
        <v>340</v>
      </c>
      <c r="E675" s="8">
        <v>1</v>
      </c>
      <c r="F675" s="7">
        <v>6984733</v>
      </c>
      <c r="G675" s="7" t="s">
        <v>68</v>
      </c>
      <c r="H675" s="7" t="s">
        <v>69</v>
      </c>
      <c r="I675" s="7" t="s">
        <v>44</v>
      </c>
      <c r="J675" s="19" t="str">
        <f>IFERROR(INDEX('Employee Info'!$C$3:$E$200,MATCH(Data7[[#This Row],[Name:]],'Employee Info'!$B$3:$B$200,0),MATCH(Data7[[#This Row],[Hours Type:]],'Employee Info'!$C$2:$E$2,0)),"")</f>
        <v/>
      </c>
      <c r="K675" s="19" t="str">
        <f>IFERROR(INDEX('Employee Info'!$C$3:$J$200,MATCH(Data7[[#This Row],[Name:]],'Employee Info'!$B$3:$B$200,0),MATCH(Data7[[#Headers],[Truck]],'Employee Info'!$C$2:$J$2,0)),"")</f>
        <v/>
      </c>
      <c r="L675" s="19" t="str">
        <f>IFERROR(INDEX('Employee Info'!$C$3:$J$200,MATCH(Data7[[#This Row],[Name:]],'Employee Info'!$B$3:$B$200,0),MATCH(Data7[[#Headers],[Phone]],'Employee Info'!$C$2:$J$2,0)),"")</f>
        <v/>
      </c>
      <c r="M675" s="19" t="str">
        <f>IFERROR(INDEX('Employee Info'!$C$3:$J$200,MATCH(Data7[[#This Row],[Name:]],'Employee Info'!$B$3:$B$200,0),MATCH(Data7[[#Headers],[Tech]],'Employee Info'!$C$2:$J$2,0)),"")</f>
        <v/>
      </c>
      <c r="N675" s="19" t="str">
        <f>IFERROR(INDEX('Employee Info'!$C$3:$J$200,MATCH(Data7[[#This Row],[Name:]],'Employee Info'!$B$3:$B$200,0),MATCH(Data7[[#Headers],[Other]],'Employee Info'!$C$2:$J$2,0)),"")</f>
        <v/>
      </c>
      <c r="O675" s="19">
        <f>IFERROR((Data7[[#This Row],[Hours:]]*SUM(Data7[[#This Row],[Rate]:[Other]])),"")</f>
        <v>0</v>
      </c>
      <c r="P675" s="7" t="str">
        <f>IF(Data7[[#This Row],[WO'#:]]="","Riley #","WO#")</f>
        <v>WO#</v>
      </c>
      <c r="Q675" s="7">
        <f>IFERROR(WEEKNUM(Data7[[#This Row],[Date:]]),"")</f>
        <v>18</v>
      </c>
      <c r="R675" s="6">
        <f t="shared" si="30"/>
        <v>45410</v>
      </c>
      <c r="S675" s="6">
        <f>Data7[[#This Row],[Week Start]]+7</f>
        <v>45417</v>
      </c>
      <c r="T675" s="7" t="str">
        <f t="shared" si="31"/>
        <v>4/28/2024 - 5/5/2024</v>
      </c>
      <c r="U675" s="7" t="str">
        <f t="shared" si="32"/>
        <v>Time Card</v>
      </c>
      <c r="V675" s="8" t="str">
        <f>RIGHT(TEXT(Data7[[#This Row],[Date:]],"mmddyyyy"),4)</f>
        <v>2024</v>
      </c>
      <c r="W675" s="8" t="str">
        <f>MID(TEXT(Data7[[#This Row],[Date:]],"mmddyyyy"),3,2)</f>
        <v>01</v>
      </c>
      <c r="X675" s="8" t="str">
        <f>LEFT(TEXT(Data7[[#This Row],[Date:]],"mmddyyyy"),2)</f>
        <v>05</v>
      </c>
      <c r="Y675" s="6">
        <f>DATE(Data7[[#This Row],[Year]],Data7[[#This Row],[Month]],Data7[[#This Row],[Day]])</f>
        <v>45413</v>
      </c>
    </row>
    <row r="676" spans="1:25">
      <c r="A676" s="5">
        <v>45415.53351898148</v>
      </c>
      <c r="B676" s="7" t="s">
        <v>66</v>
      </c>
      <c r="C676" s="6" t="s">
        <v>559</v>
      </c>
      <c r="D676" s="7" t="s">
        <v>560</v>
      </c>
      <c r="E676" s="8">
        <v>3</v>
      </c>
      <c r="F676" s="7">
        <v>6984733</v>
      </c>
      <c r="G676" s="7" t="s">
        <v>68</v>
      </c>
      <c r="H676" s="7" t="s">
        <v>69</v>
      </c>
      <c r="I676" s="7" t="s">
        <v>44</v>
      </c>
      <c r="J676" s="19" t="str">
        <f>IFERROR(INDEX('Employee Info'!$C$3:$E$200,MATCH(Data7[[#This Row],[Name:]],'Employee Info'!$B$3:$B$200,0),MATCH(Data7[[#This Row],[Hours Type:]],'Employee Info'!$C$2:$E$2,0)),"")</f>
        <v/>
      </c>
      <c r="K676" s="19" t="str">
        <f>IFERROR(INDEX('Employee Info'!$C$3:$J$200,MATCH(Data7[[#This Row],[Name:]],'Employee Info'!$B$3:$B$200,0),MATCH(Data7[[#Headers],[Truck]],'Employee Info'!$C$2:$J$2,0)),"")</f>
        <v/>
      </c>
      <c r="L676" s="19" t="str">
        <f>IFERROR(INDEX('Employee Info'!$C$3:$J$200,MATCH(Data7[[#This Row],[Name:]],'Employee Info'!$B$3:$B$200,0),MATCH(Data7[[#Headers],[Phone]],'Employee Info'!$C$2:$J$2,0)),"")</f>
        <v/>
      </c>
      <c r="M676" s="19" t="str">
        <f>IFERROR(INDEX('Employee Info'!$C$3:$J$200,MATCH(Data7[[#This Row],[Name:]],'Employee Info'!$B$3:$B$200,0),MATCH(Data7[[#Headers],[Tech]],'Employee Info'!$C$2:$J$2,0)),"")</f>
        <v/>
      </c>
      <c r="N676" s="19" t="str">
        <f>IFERROR(INDEX('Employee Info'!$C$3:$J$200,MATCH(Data7[[#This Row],[Name:]],'Employee Info'!$B$3:$B$200,0),MATCH(Data7[[#Headers],[Other]],'Employee Info'!$C$2:$J$2,0)),"")</f>
        <v/>
      </c>
      <c r="O676" s="19">
        <f>IFERROR((Data7[[#This Row],[Hours:]]*SUM(Data7[[#This Row],[Rate]:[Other]])),"")</f>
        <v>0</v>
      </c>
      <c r="P676" s="7" t="str">
        <f>IF(Data7[[#This Row],[WO'#:]]="","Riley #","WO#")</f>
        <v>WO#</v>
      </c>
      <c r="Q676" s="7">
        <f>IFERROR(WEEKNUM(Data7[[#This Row],[Date:]]),"")</f>
        <v>18</v>
      </c>
      <c r="R676" s="6">
        <f t="shared" si="30"/>
        <v>45410</v>
      </c>
      <c r="S676" s="6">
        <f>Data7[[#This Row],[Week Start]]+7</f>
        <v>45417</v>
      </c>
      <c r="T676" s="7" t="str">
        <f t="shared" si="31"/>
        <v>4/28/2024 - 5/5/2024</v>
      </c>
      <c r="U676" s="7" t="str">
        <f t="shared" si="32"/>
        <v>Time Card</v>
      </c>
      <c r="V676" s="8" t="str">
        <f>RIGHT(TEXT(Data7[[#This Row],[Date:]],"mmddyyyy"),4)</f>
        <v>2024</v>
      </c>
      <c r="W676" s="8" t="str">
        <f>MID(TEXT(Data7[[#This Row],[Date:]],"mmddyyyy"),3,2)</f>
        <v>01</v>
      </c>
      <c r="X676" s="8" t="str">
        <f>LEFT(TEXT(Data7[[#This Row],[Date:]],"mmddyyyy"),2)</f>
        <v>05</v>
      </c>
      <c r="Y676" s="6">
        <f>DATE(Data7[[#This Row],[Year]],Data7[[#This Row],[Month]],Data7[[#This Row],[Day]])</f>
        <v>45413</v>
      </c>
    </row>
    <row r="677" spans="1:25">
      <c r="A677" s="5">
        <v>45415.516434953701</v>
      </c>
      <c r="B677" s="7" t="s">
        <v>66</v>
      </c>
      <c r="C677" s="6" t="s">
        <v>559</v>
      </c>
      <c r="D677" s="7" t="s">
        <v>416</v>
      </c>
      <c r="E677" s="8">
        <v>1</v>
      </c>
      <c r="F677" s="7">
        <v>7078215</v>
      </c>
      <c r="G677" s="7" t="s">
        <v>68</v>
      </c>
      <c r="H677" s="7" t="s">
        <v>69</v>
      </c>
      <c r="I677" s="7" t="s">
        <v>44</v>
      </c>
      <c r="J677" s="19" t="str">
        <f>IFERROR(INDEX('Employee Info'!$C$3:$E$200,MATCH(Data7[[#This Row],[Name:]],'Employee Info'!$B$3:$B$200,0),MATCH(Data7[[#This Row],[Hours Type:]],'Employee Info'!$C$2:$E$2,0)),"")</f>
        <v/>
      </c>
      <c r="K677" s="19" t="str">
        <f>IFERROR(INDEX('Employee Info'!$C$3:$J$200,MATCH(Data7[[#This Row],[Name:]],'Employee Info'!$B$3:$B$200,0),MATCH(Data7[[#Headers],[Truck]],'Employee Info'!$C$2:$J$2,0)),"")</f>
        <v/>
      </c>
      <c r="L677" s="19" t="str">
        <f>IFERROR(INDEX('Employee Info'!$C$3:$J$200,MATCH(Data7[[#This Row],[Name:]],'Employee Info'!$B$3:$B$200,0),MATCH(Data7[[#Headers],[Phone]],'Employee Info'!$C$2:$J$2,0)),"")</f>
        <v/>
      </c>
      <c r="M677" s="19" t="str">
        <f>IFERROR(INDEX('Employee Info'!$C$3:$J$200,MATCH(Data7[[#This Row],[Name:]],'Employee Info'!$B$3:$B$200,0),MATCH(Data7[[#Headers],[Tech]],'Employee Info'!$C$2:$J$2,0)),"")</f>
        <v/>
      </c>
      <c r="N677" s="19" t="str">
        <f>IFERROR(INDEX('Employee Info'!$C$3:$J$200,MATCH(Data7[[#This Row],[Name:]],'Employee Info'!$B$3:$B$200,0),MATCH(Data7[[#Headers],[Other]],'Employee Info'!$C$2:$J$2,0)),"")</f>
        <v/>
      </c>
      <c r="O677" s="19">
        <f>IFERROR((Data7[[#This Row],[Hours:]]*SUM(Data7[[#This Row],[Rate]:[Other]])),"")</f>
        <v>0</v>
      </c>
      <c r="P677" s="7" t="str">
        <f>IF(Data7[[#This Row],[WO'#:]]="","Riley #","WO#")</f>
        <v>WO#</v>
      </c>
      <c r="Q677" s="7">
        <f>IFERROR(WEEKNUM(Data7[[#This Row],[Date:]]),"")</f>
        <v>18</v>
      </c>
      <c r="R677" s="6">
        <f t="shared" si="30"/>
        <v>45410</v>
      </c>
      <c r="S677" s="6">
        <f>Data7[[#This Row],[Week Start]]+7</f>
        <v>45417</v>
      </c>
      <c r="T677" s="7" t="str">
        <f t="shared" si="31"/>
        <v>4/28/2024 - 5/5/2024</v>
      </c>
      <c r="U677" s="7" t="str">
        <f t="shared" si="32"/>
        <v>Time Card</v>
      </c>
      <c r="V677" s="8" t="str">
        <f>RIGHT(TEXT(Data7[[#This Row],[Date:]],"mmddyyyy"),4)</f>
        <v>2024</v>
      </c>
      <c r="W677" s="8" t="str">
        <f>MID(TEXT(Data7[[#This Row],[Date:]],"mmddyyyy"),3,2)</f>
        <v>01</v>
      </c>
      <c r="X677" s="8" t="str">
        <f>LEFT(TEXT(Data7[[#This Row],[Date:]],"mmddyyyy"),2)</f>
        <v>05</v>
      </c>
      <c r="Y677" s="6">
        <f>DATE(Data7[[#This Row],[Year]],Data7[[#This Row],[Month]],Data7[[#This Row],[Day]])</f>
        <v>45413</v>
      </c>
    </row>
    <row r="678" spans="1:25">
      <c r="A678" s="5">
        <v>45415.45738900463</v>
      </c>
      <c r="B678" s="7" t="s">
        <v>23</v>
      </c>
      <c r="C678" s="6" t="s">
        <v>559</v>
      </c>
      <c r="D678" s="7" t="s">
        <v>533</v>
      </c>
      <c r="E678" s="8">
        <v>8</v>
      </c>
      <c r="F678" s="7">
        <v>7098027</v>
      </c>
      <c r="G678" s="7" t="s">
        <v>68</v>
      </c>
      <c r="H678" s="7" t="s">
        <v>69</v>
      </c>
      <c r="I678" s="7" t="s">
        <v>44</v>
      </c>
      <c r="J678" s="19" t="str">
        <f>IFERROR(INDEX('Employee Info'!$C$3:$E$200,MATCH(Data7[[#This Row],[Name:]],'Employee Info'!$B$3:$B$200,0),MATCH(Data7[[#This Row],[Hours Type:]],'Employee Info'!$C$2:$E$2,0)),"")</f>
        <v/>
      </c>
      <c r="K678" s="19" t="str">
        <f>IFERROR(INDEX('Employee Info'!$C$3:$J$200,MATCH(Data7[[#This Row],[Name:]],'Employee Info'!$B$3:$B$200,0),MATCH(Data7[[#Headers],[Truck]],'Employee Info'!$C$2:$J$2,0)),"")</f>
        <v/>
      </c>
      <c r="L678" s="19" t="str">
        <f>IFERROR(INDEX('Employee Info'!$C$3:$J$200,MATCH(Data7[[#This Row],[Name:]],'Employee Info'!$B$3:$B$200,0),MATCH(Data7[[#Headers],[Phone]],'Employee Info'!$C$2:$J$2,0)),"")</f>
        <v/>
      </c>
      <c r="M678" s="19" t="str">
        <f>IFERROR(INDEX('Employee Info'!$C$3:$J$200,MATCH(Data7[[#This Row],[Name:]],'Employee Info'!$B$3:$B$200,0),MATCH(Data7[[#Headers],[Tech]],'Employee Info'!$C$2:$J$2,0)),"")</f>
        <v/>
      </c>
      <c r="N678" s="19" t="str">
        <f>IFERROR(INDEX('Employee Info'!$C$3:$J$200,MATCH(Data7[[#This Row],[Name:]],'Employee Info'!$B$3:$B$200,0),MATCH(Data7[[#Headers],[Other]],'Employee Info'!$C$2:$J$2,0)),"")</f>
        <v/>
      </c>
      <c r="O678" s="19">
        <f>IFERROR((Data7[[#This Row],[Hours:]]*SUM(Data7[[#This Row],[Rate]:[Other]])),"")</f>
        <v>0</v>
      </c>
      <c r="P678" s="7" t="str">
        <f>IF(Data7[[#This Row],[WO'#:]]="","Riley #","WO#")</f>
        <v>WO#</v>
      </c>
      <c r="Q678" s="7">
        <f>IFERROR(WEEKNUM(Data7[[#This Row],[Date:]]),"")</f>
        <v>18</v>
      </c>
      <c r="R678" s="6">
        <f t="shared" si="30"/>
        <v>45410</v>
      </c>
      <c r="S678" s="6">
        <f>Data7[[#This Row],[Week Start]]+7</f>
        <v>45417</v>
      </c>
      <c r="T678" s="7" t="str">
        <f t="shared" si="31"/>
        <v>4/28/2024 - 5/5/2024</v>
      </c>
      <c r="U678" s="7" t="str">
        <f t="shared" si="32"/>
        <v>Time Card</v>
      </c>
      <c r="V678" s="8" t="str">
        <f>RIGHT(TEXT(Data7[[#This Row],[Date:]],"mmddyyyy"),4)</f>
        <v>2024</v>
      </c>
      <c r="W678" s="8" t="str">
        <f>MID(TEXT(Data7[[#This Row],[Date:]],"mmddyyyy"),3,2)</f>
        <v>01</v>
      </c>
      <c r="X678" s="8" t="str">
        <f>LEFT(TEXT(Data7[[#This Row],[Date:]],"mmddyyyy"),2)</f>
        <v>05</v>
      </c>
      <c r="Y678" s="6">
        <f>DATE(Data7[[#This Row],[Year]],Data7[[#This Row],[Month]],Data7[[#This Row],[Day]])</f>
        <v>45413</v>
      </c>
    </row>
    <row r="679" spans="1:25">
      <c r="A679" s="5">
        <v>45415.525154513889</v>
      </c>
      <c r="B679" s="7" t="s">
        <v>66</v>
      </c>
      <c r="C679" s="6" t="s">
        <v>559</v>
      </c>
      <c r="D679" s="7" t="s">
        <v>516</v>
      </c>
      <c r="E679" s="8">
        <v>1.5</v>
      </c>
      <c r="F679" s="7">
        <v>7098027</v>
      </c>
      <c r="G679" s="7" t="s">
        <v>68</v>
      </c>
      <c r="H679" s="7" t="s">
        <v>69</v>
      </c>
      <c r="I679" s="7" t="s">
        <v>45</v>
      </c>
      <c r="J679" s="19" t="str">
        <f>IFERROR(INDEX('Employee Info'!$C$3:$E$200,MATCH(Data7[[#This Row],[Name:]],'Employee Info'!$B$3:$B$200,0),MATCH(Data7[[#This Row],[Hours Type:]],'Employee Info'!$C$2:$E$2,0)),"")</f>
        <v/>
      </c>
      <c r="K679" s="19" t="str">
        <f>IFERROR(INDEX('Employee Info'!$C$3:$J$200,MATCH(Data7[[#This Row],[Name:]],'Employee Info'!$B$3:$B$200,0),MATCH(Data7[[#Headers],[Truck]],'Employee Info'!$C$2:$J$2,0)),"")</f>
        <v/>
      </c>
      <c r="L679" s="19" t="str">
        <f>IFERROR(INDEX('Employee Info'!$C$3:$J$200,MATCH(Data7[[#This Row],[Name:]],'Employee Info'!$B$3:$B$200,0),MATCH(Data7[[#Headers],[Phone]],'Employee Info'!$C$2:$J$2,0)),"")</f>
        <v/>
      </c>
      <c r="M679" s="19" t="str">
        <f>IFERROR(INDEX('Employee Info'!$C$3:$J$200,MATCH(Data7[[#This Row],[Name:]],'Employee Info'!$B$3:$B$200,0),MATCH(Data7[[#Headers],[Tech]],'Employee Info'!$C$2:$J$2,0)),"")</f>
        <v/>
      </c>
      <c r="N679" s="19" t="str">
        <f>IFERROR(INDEX('Employee Info'!$C$3:$J$200,MATCH(Data7[[#This Row],[Name:]],'Employee Info'!$B$3:$B$200,0),MATCH(Data7[[#Headers],[Other]],'Employee Info'!$C$2:$J$2,0)),"")</f>
        <v/>
      </c>
      <c r="O679" s="19">
        <f>IFERROR((Data7[[#This Row],[Hours:]]*SUM(Data7[[#This Row],[Rate]:[Other]])),"")</f>
        <v>0</v>
      </c>
      <c r="P679" s="7" t="str">
        <f>IF(Data7[[#This Row],[WO'#:]]="","Riley #","WO#")</f>
        <v>WO#</v>
      </c>
      <c r="Q679" s="7">
        <f>IFERROR(WEEKNUM(Data7[[#This Row],[Date:]]),"")</f>
        <v>18</v>
      </c>
      <c r="R679" s="6">
        <f t="shared" si="30"/>
        <v>45410</v>
      </c>
      <c r="S679" s="6">
        <f>Data7[[#This Row],[Week Start]]+7</f>
        <v>45417</v>
      </c>
      <c r="T679" s="7" t="str">
        <f t="shared" si="31"/>
        <v>4/28/2024 - 5/5/2024</v>
      </c>
      <c r="U679" s="7" t="str">
        <f t="shared" si="32"/>
        <v>Time Card</v>
      </c>
      <c r="V679" s="8" t="str">
        <f>RIGHT(TEXT(Data7[[#This Row],[Date:]],"mmddyyyy"),4)</f>
        <v>2024</v>
      </c>
      <c r="W679" s="8" t="str">
        <f>MID(TEXT(Data7[[#This Row],[Date:]],"mmddyyyy"),3,2)</f>
        <v>01</v>
      </c>
      <c r="X679" s="8" t="str">
        <f>LEFT(TEXT(Data7[[#This Row],[Date:]],"mmddyyyy"),2)</f>
        <v>05</v>
      </c>
      <c r="Y679" s="6">
        <f>DATE(Data7[[#This Row],[Year]],Data7[[#This Row],[Month]],Data7[[#This Row],[Day]])</f>
        <v>45413</v>
      </c>
    </row>
    <row r="680" spans="1:25">
      <c r="A680" s="5">
        <v>45420.330059953703</v>
      </c>
      <c r="B680" s="7" t="s">
        <v>76</v>
      </c>
      <c r="C680" s="6" t="s">
        <v>559</v>
      </c>
      <c r="D680" s="7" t="s">
        <v>534</v>
      </c>
      <c r="E680" s="8">
        <v>3</v>
      </c>
      <c r="F680" s="7">
        <v>7098027</v>
      </c>
      <c r="G680" s="7" t="s">
        <v>68</v>
      </c>
      <c r="H680" s="7" t="s">
        <v>69</v>
      </c>
      <c r="I680" s="7" t="s">
        <v>44</v>
      </c>
      <c r="J680" s="19" t="str">
        <f>IFERROR(INDEX('Employee Info'!$C$3:$E$200,MATCH(Data7[[#This Row],[Name:]],'Employee Info'!$B$3:$B$200,0),MATCH(Data7[[#This Row],[Hours Type:]],'Employee Info'!$C$2:$E$2,0)),"")</f>
        <v/>
      </c>
      <c r="K680" s="19" t="str">
        <f>IFERROR(INDEX('Employee Info'!$C$3:$J$200,MATCH(Data7[[#This Row],[Name:]],'Employee Info'!$B$3:$B$200,0),MATCH(Data7[[#Headers],[Truck]],'Employee Info'!$C$2:$J$2,0)),"")</f>
        <v/>
      </c>
      <c r="L680" s="19" t="str">
        <f>IFERROR(INDEX('Employee Info'!$C$3:$J$200,MATCH(Data7[[#This Row],[Name:]],'Employee Info'!$B$3:$B$200,0),MATCH(Data7[[#Headers],[Phone]],'Employee Info'!$C$2:$J$2,0)),"")</f>
        <v/>
      </c>
      <c r="M680" s="19" t="str">
        <f>IFERROR(INDEX('Employee Info'!$C$3:$J$200,MATCH(Data7[[#This Row],[Name:]],'Employee Info'!$B$3:$B$200,0),MATCH(Data7[[#Headers],[Tech]],'Employee Info'!$C$2:$J$2,0)),"")</f>
        <v/>
      </c>
      <c r="N680" s="19" t="str">
        <f>IFERROR(INDEX('Employee Info'!$C$3:$J$200,MATCH(Data7[[#This Row],[Name:]],'Employee Info'!$B$3:$B$200,0),MATCH(Data7[[#Headers],[Other]],'Employee Info'!$C$2:$J$2,0)),"")</f>
        <v/>
      </c>
      <c r="O680" s="19">
        <f>IFERROR((Data7[[#This Row],[Hours:]]*SUM(Data7[[#This Row],[Rate]:[Other]])),"")</f>
        <v>0</v>
      </c>
      <c r="P680" s="7" t="str">
        <f>IF(Data7[[#This Row],[WO'#:]]="","Riley #","WO#")</f>
        <v>WO#</v>
      </c>
      <c r="Q680" s="7">
        <f>IFERROR(WEEKNUM(Data7[[#This Row],[Date:]]),"")</f>
        <v>18</v>
      </c>
      <c r="R680" s="6">
        <f t="shared" si="30"/>
        <v>45410</v>
      </c>
      <c r="S680" s="6">
        <f>Data7[[#This Row],[Week Start]]+7</f>
        <v>45417</v>
      </c>
      <c r="T680" s="7" t="str">
        <f t="shared" si="31"/>
        <v>4/28/2024 - 5/5/2024</v>
      </c>
      <c r="U680" s="7" t="str">
        <f t="shared" si="32"/>
        <v>Time Card</v>
      </c>
      <c r="V680" s="8" t="str">
        <f>RIGHT(TEXT(Data7[[#This Row],[Date:]],"mmddyyyy"),4)</f>
        <v>2024</v>
      </c>
      <c r="W680" s="8" t="str">
        <f>MID(TEXT(Data7[[#This Row],[Date:]],"mmddyyyy"),3,2)</f>
        <v>01</v>
      </c>
      <c r="X680" s="8" t="str">
        <f>LEFT(TEXT(Data7[[#This Row],[Date:]],"mmddyyyy"),2)</f>
        <v>05</v>
      </c>
      <c r="Y680" s="6">
        <f>DATE(Data7[[#This Row],[Year]],Data7[[#This Row],[Month]],Data7[[#This Row],[Day]])</f>
        <v>45413</v>
      </c>
    </row>
    <row r="681" spans="1:25">
      <c r="A681" s="5">
        <v>45413.583941550925</v>
      </c>
      <c r="B681" s="7" t="s">
        <v>492</v>
      </c>
      <c r="C681" s="6" t="s">
        <v>559</v>
      </c>
      <c r="D681" s="7" t="s">
        <v>563</v>
      </c>
      <c r="E681" s="8">
        <v>8</v>
      </c>
      <c r="F681" s="7" t="s">
        <v>68</v>
      </c>
      <c r="G681" s="7" t="s">
        <v>68</v>
      </c>
      <c r="H681" s="7" t="s">
        <v>64</v>
      </c>
      <c r="I681" s="7" t="s">
        <v>44</v>
      </c>
      <c r="J681" s="19" t="str">
        <f>IFERROR(INDEX('Employee Info'!$C$3:$E$200,MATCH(Data7[[#This Row],[Name:]],'Employee Info'!$B$3:$B$200,0),MATCH(Data7[[#This Row],[Hours Type:]],'Employee Info'!$C$2:$E$2,0)),"")</f>
        <v/>
      </c>
      <c r="K681" s="19" t="str">
        <f>IFERROR(INDEX('Employee Info'!$C$3:$J$200,MATCH(Data7[[#This Row],[Name:]],'Employee Info'!$B$3:$B$200,0),MATCH(Data7[[#Headers],[Truck]],'Employee Info'!$C$2:$J$2,0)),"")</f>
        <v/>
      </c>
      <c r="L681" s="19" t="str">
        <f>IFERROR(INDEX('Employee Info'!$C$3:$J$200,MATCH(Data7[[#This Row],[Name:]],'Employee Info'!$B$3:$B$200,0),MATCH(Data7[[#Headers],[Phone]],'Employee Info'!$C$2:$J$2,0)),"")</f>
        <v/>
      </c>
      <c r="M681" s="19" t="str">
        <f>IFERROR(INDEX('Employee Info'!$C$3:$J$200,MATCH(Data7[[#This Row],[Name:]],'Employee Info'!$B$3:$B$200,0),MATCH(Data7[[#Headers],[Tech]],'Employee Info'!$C$2:$J$2,0)),"")</f>
        <v/>
      </c>
      <c r="N681" s="19" t="str">
        <f>IFERROR(INDEX('Employee Info'!$C$3:$J$200,MATCH(Data7[[#This Row],[Name:]],'Employee Info'!$B$3:$B$200,0),MATCH(Data7[[#Headers],[Other]],'Employee Info'!$C$2:$J$2,0)),"")</f>
        <v/>
      </c>
      <c r="O681" s="19">
        <f>IFERROR((Data7[[#This Row],[Hours:]]*SUM(Data7[[#This Row],[Rate]:[Other]])),"")</f>
        <v>0</v>
      </c>
      <c r="P681" s="7" t="str">
        <f>IF(Data7[[#This Row],[WO'#:]]="","Riley #","WO#")</f>
        <v>Riley #</v>
      </c>
      <c r="Q681" s="7">
        <f>IFERROR(WEEKNUM(Data7[[#This Row],[Date:]]),"")</f>
        <v>18</v>
      </c>
      <c r="R681" s="6">
        <f t="shared" si="30"/>
        <v>45410</v>
      </c>
      <c r="S681" s="6">
        <f>Data7[[#This Row],[Week Start]]+7</f>
        <v>45417</v>
      </c>
      <c r="T681" s="7" t="str">
        <f t="shared" si="31"/>
        <v>4/28/2024 - 5/5/2024</v>
      </c>
      <c r="U681" s="7" t="str">
        <f t="shared" si="32"/>
        <v>Time Card</v>
      </c>
      <c r="V681" s="8" t="str">
        <f>RIGHT(TEXT(Data7[[#This Row],[Date:]],"mmddyyyy"),4)</f>
        <v>2024</v>
      </c>
      <c r="W681" s="8" t="str">
        <f>MID(TEXT(Data7[[#This Row],[Date:]],"mmddyyyy"),3,2)</f>
        <v>01</v>
      </c>
      <c r="X681" s="8" t="str">
        <f>LEFT(TEXT(Data7[[#This Row],[Date:]],"mmddyyyy"),2)</f>
        <v>05</v>
      </c>
      <c r="Y681" s="6">
        <f>DATE(Data7[[#This Row],[Year]],Data7[[#This Row],[Month]],Data7[[#This Row],[Day]])</f>
        <v>45413</v>
      </c>
    </row>
    <row r="682" spans="1:25">
      <c r="A682" s="5">
        <v>45413.58416111111</v>
      </c>
      <c r="B682" s="7" t="s">
        <v>65</v>
      </c>
      <c r="C682" s="6" t="s">
        <v>559</v>
      </c>
      <c r="D682" s="7" t="s">
        <v>563</v>
      </c>
      <c r="E682" s="8">
        <v>8</v>
      </c>
      <c r="F682" s="7" t="s">
        <v>68</v>
      </c>
      <c r="G682" s="7" t="s">
        <v>68</v>
      </c>
      <c r="H682" s="7" t="s">
        <v>64</v>
      </c>
      <c r="I682" s="7" t="s">
        <v>44</v>
      </c>
      <c r="J682" s="19" t="str">
        <f>IFERROR(INDEX('Employee Info'!$C$3:$E$200,MATCH(Data7[[#This Row],[Name:]],'Employee Info'!$B$3:$B$200,0),MATCH(Data7[[#This Row],[Hours Type:]],'Employee Info'!$C$2:$E$2,0)),"")</f>
        <v/>
      </c>
      <c r="K682" s="19" t="str">
        <f>IFERROR(INDEX('Employee Info'!$C$3:$J$200,MATCH(Data7[[#This Row],[Name:]],'Employee Info'!$B$3:$B$200,0),MATCH(Data7[[#Headers],[Truck]],'Employee Info'!$C$2:$J$2,0)),"")</f>
        <v/>
      </c>
      <c r="L682" s="19" t="str">
        <f>IFERROR(INDEX('Employee Info'!$C$3:$J$200,MATCH(Data7[[#This Row],[Name:]],'Employee Info'!$B$3:$B$200,0),MATCH(Data7[[#Headers],[Phone]],'Employee Info'!$C$2:$J$2,0)),"")</f>
        <v/>
      </c>
      <c r="M682" s="19" t="str">
        <f>IFERROR(INDEX('Employee Info'!$C$3:$J$200,MATCH(Data7[[#This Row],[Name:]],'Employee Info'!$B$3:$B$200,0),MATCH(Data7[[#Headers],[Tech]],'Employee Info'!$C$2:$J$2,0)),"")</f>
        <v/>
      </c>
      <c r="N682" s="19" t="str">
        <f>IFERROR(INDEX('Employee Info'!$C$3:$J$200,MATCH(Data7[[#This Row],[Name:]],'Employee Info'!$B$3:$B$200,0),MATCH(Data7[[#Headers],[Other]],'Employee Info'!$C$2:$J$2,0)),"")</f>
        <v/>
      </c>
      <c r="O682" s="19">
        <f>IFERROR((Data7[[#This Row],[Hours:]]*SUM(Data7[[#This Row],[Rate]:[Other]])),"")</f>
        <v>0</v>
      </c>
      <c r="P682" s="7" t="str">
        <f>IF(Data7[[#This Row],[WO'#:]]="","Riley #","WO#")</f>
        <v>Riley #</v>
      </c>
      <c r="Q682" s="7">
        <f>IFERROR(WEEKNUM(Data7[[#This Row],[Date:]]),"")</f>
        <v>18</v>
      </c>
      <c r="R682" s="6">
        <f t="shared" si="30"/>
        <v>45410</v>
      </c>
      <c r="S682" s="6">
        <f>Data7[[#This Row],[Week Start]]+7</f>
        <v>45417</v>
      </c>
      <c r="T682" s="7" t="str">
        <f t="shared" si="31"/>
        <v>4/28/2024 - 5/5/2024</v>
      </c>
      <c r="U682" s="7" t="str">
        <f t="shared" si="32"/>
        <v>Time Card</v>
      </c>
      <c r="V682" s="8" t="str">
        <f>RIGHT(TEXT(Data7[[#This Row],[Date:]],"mmddyyyy"),4)</f>
        <v>2024</v>
      </c>
      <c r="W682" s="8" t="str">
        <f>MID(TEXT(Data7[[#This Row],[Date:]],"mmddyyyy"),3,2)</f>
        <v>01</v>
      </c>
      <c r="X682" s="8" t="str">
        <f>LEFT(TEXT(Data7[[#This Row],[Date:]],"mmddyyyy"),2)</f>
        <v>05</v>
      </c>
      <c r="Y682" s="6">
        <f>DATE(Data7[[#This Row],[Year]],Data7[[#This Row],[Month]],Data7[[#This Row],[Day]])</f>
        <v>45413</v>
      </c>
    </row>
    <row r="683" spans="1:25">
      <c r="A683" s="5">
        <v>45415.520855439812</v>
      </c>
      <c r="B683" s="7" t="s">
        <v>66</v>
      </c>
      <c r="C683" s="6" t="s">
        <v>559</v>
      </c>
      <c r="D683" s="7" t="s">
        <v>566</v>
      </c>
      <c r="E683" s="8">
        <v>1</v>
      </c>
      <c r="F683" s="7" t="s">
        <v>68</v>
      </c>
      <c r="G683" s="7" t="s">
        <v>68</v>
      </c>
      <c r="H683" s="7" t="s">
        <v>64</v>
      </c>
      <c r="I683" s="7" t="s">
        <v>44</v>
      </c>
      <c r="J683" s="19" t="str">
        <f>IFERROR(INDEX('Employee Info'!$C$3:$E$200,MATCH(Data7[[#This Row],[Name:]],'Employee Info'!$B$3:$B$200,0),MATCH(Data7[[#This Row],[Hours Type:]],'Employee Info'!$C$2:$E$2,0)),"")</f>
        <v/>
      </c>
      <c r="K683" s="19" t="str">
        <f>IFERROR(INDEX('Employee Info'!$C$3:$J$200,MATCH(Data7[[#This Row],[Name:]],'Employee Info'!$B$3:$B$200,0),MATCH(Data7[[#Headers],[Truck]],'Employee Info'!$C$2:$J$2,0)),"")</f>
        <v/>
      </c>
      <c r="L683" s="19" t="str">
        <f>IFERROR(INDEX('Employee Info'!$C$3:$J$200,MATCH(Data7[[#This Row],[Name:]],'Employee Info'!$B$3:$B$200,0),MATCH(Data7[[#Headers],[Phone]],'Employee Info'!$C$2:$J$2,0)),"")</f>
        <v/>
      </c>
      <c r="M683" s="19" t="str">
        <f>IFERROR(INDEX('Employee Info'!$C$3:$J$200,MATCH(Data7[[#This Row],[Name:]],'Employee Info'!$B$3:$B$200,0),MATCH(Data7[[#Headers],[Tech]],'Employee Info'!$C$2:$J$2,0)),"")</f>
        <v/>
      </c>
      <c r="N683" s="19" t="str">
        <f>IFERROR(INDEX('Employee Info'!$C$3:$J$200,MATCH(Data7[[#This Row],[Name:]],'Employee Info'!$B$3:$B$200,0),MATCH(Data7[[#Headers],[Other]],'Employee Info'!$C$2:$J$2,0)),"")</f>
        <v/>
      </c>
      <c r="O683" s="19">
        <f>IFERROR((Data7[[#This Row],[Hours:]]*SUM(Data7[[#This Row],[Rate]:[Other]])),"")</f>
        <v>0</v>
      </c>
      <c r="P683" s="7" t="str">
        <f>IF(Data7[[#This Row],[WO'#:]]="","Riley #","WO#")</f>
        <v>Riley #</v>
      </c>
      <c r="Q683" s="7">
        <f>IFERROR(WEEKNUM(Data7[[#This Row],[Date:]]),"")</f>
        <v>18</v>
      </c>
      <c r="R683" s="6">
        <f t="shared" si="30"/>
        <v>45410</v>
      </c>
      <c r="S683" s="6">
        <f>Data7[[#This Row],[Week Start]]+7</f>
        <v>45417</v>
      </c>
      <c r="T683" s="7" t="str">
        <f t="shared" si="31"/>
        <v>4/28/2024 - 5/5/2024</v>
      </c>
      <c r="U683" s="7" t="str">
        <f t="shared" si="32"/>
        <v>Time Card</v>
      </c>
      <c r="V683" s="8" t="str">
        <f>RIGHT(TEXT(Data7[[#This Row],[Date:]],"mmddyyyy"),4)</f>
        <v>2024</v>
      </c>
      <c r="W683" s="8" t="str">
        <f>MID(TEXT(Data7[[#This Row],[Date:]],"mmddyyyy"),3,2)</f>
        <v>01</v>
      </c>
      <c r="X683" s="8" t="str">
        <f>LEFT(TEXT(Data7[[#This Row],[Date:]],"mmddyyyy"),2)</f>
        <v>05</v>
      </c>
      <c r="Y683" s="6">
        <f>DATE(Data7[[#This Row],[Year]],Data7[[#This Row],[Month]],Data7[[#This Row],[Day]])</f>
        <v>45413</v>
      </c>
    </row>
    <row r="684" spans="1:25">
      <c r="A684" s="5">
        <v>45413.562009027781</v>
      </c>
      <c r="B684" s="7" t="s">
        <v>31</v>
      </c>
      <c r="C684" s="6" t="s">
        <v>559</v>
      </c>
      <c r="D684" s="7" t="s">
        <v>562</v>
      </c>
      <c r="E684" s="8">
        <v>1</v>
      </c>
      <c r="F684" s="7" t="s">
        <v>68</v>
      </c>
      <c r="G684" s="7" t="s">
        <v>68</v>
      </c>
      <c r="H684" s="7" t="s">
        <v>491</v>
      </c>
      <c r="I684" s="7" t="s">
        <v>44</v>
      </c>
      <c r="J684" s="19" t="str">
        <f>IFERROR(INDEX('Employee Info'!$C$3:$E$200,MATCH(Data7[[#This Row],[Name:]],'Employee Info'!$B$3:$B$200,0),MATCH(Data7[[#This Row],[Hours Type:]],'Employee Info'!$C$2:$E$2,0)),"")</f>
        <v/>
      </c>
      <c r="K684" s="19" t="str">
        <f>IFERROR(INDEX('Employee Info'!$C$3:$J$200,MATCH(Data7[[#This Row],[Name:]],'Employee Info'!$B$3:$B$200,0),MATCH(Data7[[#Headers],[Truck]],'Employee Info'!$C$2:$J$2,0)),"")</f>
        <v/>
      </c>
      <c r="L684" s="19" t="str">
        <f>IFERROR(INDEX('Employee Info'!$C$3:$J$200,MATCH(Data7[[#This Row],[Name:]],'Employee Info'!$B$3:$B$200,0),MATCH(Data7[[#Headers],[Phone]],'Employee Info'!$C$2:$J$2,0)),"")</f>
        <v/>
      </c>
      <c r="M684" s="19" t="str">
        <f>IFERROR(INDEX('Employee Info'!$C$3:$J$200,MATCH(Data7[[#This Row],[Name:]],'Employee Info'!$B$3:$B$200,0),MATCH(Data7[[#Headers],[Tech]],'Employee Info'!$C$2:$J$2,0)),"")</f>
        <v/>
      </c>
      <c r="N684" s="19" t="str">
        <f>IFERROR(INDEX('Employee Info'!$C$3:$J$200,MATCH(Data7[[#This Row],[Name:]],'Employee Info'!$B$3:$B$200,0),MATCH(Data7[[#Headers],[Other]],'Employee Info'!$C$2:$J$2,0)),"")</f>
        <v/>
      </c>
      <c r="O684" s="19">
        <f>IFERROR((Data7[[#This Row],[Hours:]]*SUM(Data7[[#This Row],[Rate]:[Other]])),"")</f>
        <v>0</v>
      </c>
      <c r="P684" s="7" t="str">
        <f>IF(Data7[[#This Row],[WO'#:]]="","Riley #","WO#")</f>
        <v>Riley #</v>
      </c>
      <c r="Q684" s="7">
        <f>IFERROR(WEEKNUM(Data7[[#This Row],[Date:]]),"")</f>
        <v>18</v>
      </c>
      <c r="R684" s="6">
        <f t="shared" si="30"/>
        <v>45410</v>
      </c>
      <c r="S684" s="6">
        <f>Data7[[#This Row],[Week Start]]+7</f>
        <v>45417</v>
      </c>
      <c r="T684" s="7" t="str">
        <f t="shared" si="31"/>
        <v>4/28/2024 - 5/5/2024</v>
      </c>
      <c r="U684" s="7" t="str">
        <f t="shared" si="32"/>
        <v>Time Card</v>
      </c>
      <c r="V684" s="8" t="str">
        <f>RIGHT(TEXT(Data7[[#This Row],[Date:]],"mmddyyyy"),4)</f>
        <v>2024</v>
      </c>
      <c r="W684" s="8" t="str">
        <f>MID(TEXT(Data7[[#This Row],[Date:]],"mmddyyyy"),3,2)</f>
        <v>01</v>
      </c>
      <c r="X684" s="8" t="str">
        <f>LEFT(TEXT(Data7[[#This Row],[Date:]],"mmddyyyy"),2)</f>
        <v>05</v>
      </c>
      <c r="Y684" s="6">
        <f>DATE(Data7[[#This Row],[Year]],Data7[[#This Row],[Month]],Data7[[#This Row],[Day]])</f>
        <v>45413</v>
      </c>
    </row>
    <row r="685" spans="1:25">
      <c r="A685" s="5">
        <v>45415.532529166667</v>
      </c>
      <c r="B685" s="7" t="s">
        <v>66</v>
      </c>
      <c r="C685" s="6" t="s">
        <v>559</v>
      </c>
      <c r="D685" s="7" t="s">
        <v>567</v>
      </c>
      <c r="E685" s="8">
        <v>1</v>
      </c>
      <c r="F685" s="7" t="s">
        <v>68</v>
      </c>
      <c r="G685" s="7" t="s">
        <v>68</v>
      </c>
      <c r="H685" s="7" t="s">
        <v>491</v>
      </c>
      <c r="I685" s="7" t="s">
        <v>44</v>
      </c>
      <c r="J685" s="19" t="str">
        <f>IFERROR(INDEX('Employee Info'!$C$3:$E$200,MATCH(Data7[[#This Row],[Name:]],'Employee Info'!$B$3:$B$200,0),MATCH(Data7[[#This Row],[Hours Type:]],'Employee Info'!$C$2:$E$2,0)),"")</f>
        <v/>
      </c>
      <c r="K685" s="19" t="str">
        <f>IFERROR(INDEX('Employee Info'!$C$3:$J$200,MATCH(Data7[[#This Row],[Name:]],'Employee Info'!$B$3:$B$200,0),MATCH(Data7[[#Headers],[Truck]],'Employee Info'!$C$2:$J$2,0)),"")</f>
        <v/>
      </c>
      <c r="L685" s="19" t="str">
        <f>IFERROR(INDEX('Employee Info'!$C$3:$J$200,MATCH(Data7[[#This Row],[Name:]],'Employee Info'!$B$3:$B$200,0),MATCH(Data7[[#Headers],[Phone]],'Employee Info'!$C$2:$J$2,0)),"")</f>
        <v/>
      </c>
      <c r="M685" s="19" t="str">
        <f>IFERROR(INDEX('Employee Info'!$C$3:$J$200,MATCH(Data7[[#This Row],[Name:]],'Employee Info'!$B$3:$B$200,0),MATCH(Data7[[#Headers],[Tech]],'Employee Info'!$C$2:$J$2,0)),"")</f>
        <v/>
      </c>
      <c r="N685" s="19" t="str">
        <f>IFERROR(INDEX('Employee Info'!$C$3:$J$200,MATCH(Data7[[#This Row],[Name:]],'Employee Info'!$B$3:$B$200,0),MATCH(Data7[[#Headers],[Other]],'Employee Info'!$C$2:$J$2,0)),"")</f>
        <v/>
      </c>
      <c r="O685" s="19">
        <f>IFERROR((Data7[[#This Row],[Hours:]]*SUM(Data7[[#This Row],[Rate]:[Other]])),"")</f>
        <v>0</v>
      </c>
      <c r="P685" s="7" t="str">
        <f>IF(Data7[[#This Row],[WO'#:]]="","Riley #","WO#")</f>
        <v>Riley #</v>
      </c>
      <c r="Q685" s="7">
        <f>IFERROR(WEEKNUM(Data7[[#This Row],[Date:]]),"")</f>
        <v>18</v>
      </c>
      <c r="R685" s="6">
        <f t="shared" si="30"/>
        <v>45410</v>
      </c>
      <c r="S685" s="6">
        <f>Data7[[#This Row],[Week Start]]+7</f>
        <v>45417</v>
      </c>
      <c r="T685" s="7" t="str">
        <f t="shared" si="31"/>
        <v>4/28/2024 - 5/5/2024</v>
      </c>
      <c r="U685" s="7" t="str">
        <f t="shared" si="32"/>
        <v>Time Card</v>
      </c>
      <c r="V685" s="8" t="str">
        <f>RIGHT(TEXT(Data7[[#This Row],[Date:]],"mmddyyyy"),4)</f>
        <v>2024</v>
      </c>
      <c r="W685" s="8" t="str">
        <f>MID(TEXT(Data7[[#This Row],[Date:]],"mmddyyyy"),3,2)</f>
        <v>01</v>
      </c>
      <c r="X685" s="8" t="str">
        <f>LEFT(TEXT(Data7[[#This Row],[Date:]],"mmddyyyy"),2)</f>
        <v>05</v>
      </c>
      <c r="Y685" s="6">
        <f>DATE(Data7[[#This Row],[Year]],Data7[[#This Row],[Month]],Data7[[#This Row],[Day]])</f>
        <v>45413</v>
      </c>
    </row>
    <row r="686" spans="1:25">
      <c r="A686" s="5">
        <v>45414.257379282404</v>
      </c>
      <c r="B686" s="7" t="s">
        <v>35</v>
      </c>
      <c r="C686" s="6" t="s">
        <v>559</v>
      </c>
      <c r="D686" s="7" t="s">
        <v>564</v>
      </c>
      <c r="E686" s="8">
        <v>6</v>
      </c>
      <c r="F686" s="7" t="s">
        <v>68</v>
      </c>
      <c r="G686" s="7" t="s">
        <v>68</v>
      </c>
      <c r="H686" s="7" t="s">
        <v>483</v>
      </c>
      <c r="I686" s="7" t="s">
        <v>45</v>
      </c>
      <c r="J686" s="19" t="str">
        <f>IFERROR(INDEX('Employee Info'!$C$3:$E$200,MATCH(Data7[[#This Row],[Name:]],'Employee Info'!$B$3:$B$200,0),MATCH(Data7[[#This Row],[Hours Type:]],'Employee Info'!$C$2:$E$2,0)),"")</f>
        <v/>
      </c>
      <c r="K686" s="19" t="str">
        <f>IFERROR(INDEX('Employee Info'!$C$3:$J$200,MATCH(Data7[[#This Row],[Name:]],'Employee Info'!$B$3:$B$200,0),MATCH(Data7[[#Headers],[Truck]],'Employee Info'!$C$2:$J$2,0)),"")</f>
        <v/>
      </c>
      <c r="L686" s="19" t="str">
        <f>IFERROR(INDEX('Employee Info'!$C$3:$J$200,MATCH(Data7[[#This Row],[Name:]],'Employee Info'!$B$3:$B$200,0),MATCH(Data7[[#Headers],[Phone]],'Employee Info'!$C$2:$J$2,0)),"")</f>
        <v/>
      </c>
      <c r="M686" s="19" t="str">
        <f>IFERROR(INDEX('Employee Info'!$C$3:$J$200,MATCH(Data7[[#This Row],[Name:]],'Employee Info'!$B$3:$B$200,0),MATCH(Data7[[#Headers],[Tech]],'Employee Info'!$C$2:$J$2,0)),"")</f>
        <v/>
      </c>
      <c r="N686" s="19" t="str">
        <f>IFERROR(INDEX('Employee Info'!$C$3:$J$200,MATCH(Data7[[#This Row],[Name:]],'Employee Info'!$B$3:$B$200,0),MATCH(Data7[[#Headers],[Other]],'Employee Info'!$C$2:$J$2,0)),"")</f>
        <v/>
      </c>
      <c r="O686" s="19">
        <f>IFERROR((Data7[[#This Row],[Hours:]]*SUM(Data7[[#This Row],[Rate]:[Other]])),"")</f>
        <v>0</v>
      </c>
      <c r="P686" s="7" t="str">
        <f>IF(Data7[[#This Row],[WO'#:]]="","Riley #","WO#")</f>
        <v>Riley #</v>
      </c>
      <c r="Q686" s="7">
        <f>IFERROR(WEEKNUM(Data7[[#This Row],[Date:]]),"")</f>
        <v>18</v>
      </c>
      <c r="R686" s="6">
        <f t="shared" si="30"/>
        <v>45410</v>
      </c>
      <c r="S686" s="6">
        <f>Data7[[#This Row],[Week Start]]+7</f>
        <v>45417</v>
      </c>
      <c r="T686" s="7" t="str">
        <f t="shared" si="31"/>
        <v>4/28/2024 - 5/5/2024</v>
      </c>
      <c r="U686" s="7" t="str">
        <f t="shared" si="32"/>
        <v>Time Card</v>
      </c>
      <c r="V686" s="8" t="str">
        <f>RIGHT(TEXT(Data7[[#This Row],[Date:]],"mmddyyyy"),4)</f>
        <v>2024</v>
      </c>
      <c r="W686" s="8" t="str">
        <f>MID(TEXT(Data7[[#This Row],[Date:]],"mmddyyyy"),3,2)</f>
        <v>01</v>
      </c>
      <c r="X686" s="8" t="str">
        <f>LEFT(TEXT(Data7[[#This Row],[Date:]],"mmddyyyy"),2)</f>
        <v>05</v>
      </c>
      <c r="Y686" s="6">
        <f>DATE(Data7[[#This Row],[Year]],Data7[[#This Row],[Month]],Data7[[#This Row],[Day]])</f>
        <v>45413</v>
      </c>
    </row>
    <row r="687" spans="1:25">
      <c r="A687" s="5">
        <v>45413.561107291665</v>
      </c>
      <c r="B687" s="7" t="s">
        <v>31</v>
      </c>
      <c r="C687" s="6" t="s">
        <v>559</v>
      </c>
      <c r="D687" s="7" t="s">
        <v>561</v>
      </c>
      <c r="E687" s="8">
        <v>6</v>
      </c>
      <c r="F687" s="7" t="s">
        <v>68</v>
      </c>
      <c r="G687" s="7" t="s">
        <v>68</v>
      </c>
      <c r="H687" s="7" t="s">
        <v>485</v>
      </c>
      <c r="I687" s="7" t="s">
        <v>44</v>
      </c>
      <c r="J687" s="19" t="str">
        <f>IFERROR(INDEX('Employee Info'!$C$3:$E$200,MATCH(Data7[[#This Row],[Name:]],'Employee Info'!$B$3:$B$200,0),MATCH(Data7[[#This Row],[Hours Type:]],'Employee Info'!$C$2:$E$2,0)),"")</f>
        <v/>
      </c>
      <c r="K687" s="19" t="str">
        <f>IFERROR(INDEX('Employee Info'!$C$3:$J$200,MATCH(Data7[[#This Row],[Name:]],'Employee Info'!$B$3:$B$200,0),MATCH(Data7[[#Headers],[Truck]],'Employee Info'!$C$2:$J$2,0)),"")</f>
        <v/>
      </c>
      <c r="L687" s="19" t="str">
        <f>IFERROR(INDEX('Employee Info'!$C$3:$J$200,MATCH(Data7[[#This Row],[Name:]],'Employee Info'!$B$3:$B$200,0),MATCH(Data7[[#Headers],[Phone]],'Employee Info'!$C$2:$J$2,0)),"")</f>
        <v/>
      </c>
      <c r="M687" s="19" t="str">
        <f>IFERROR(INDEX('Employee Info'!$C$3:$J$200,MATCH(Data7[[#This Row],[Name:]],'Employee Info'!$B$3:$B$200,0),MATCH(Data7[[#Headers],[Tech]],'Employee Info'!$C$2:$J$2,0)),"")</f>
        <v/>
      </c>
      <c r="N687" s="19" t="str">
        <f>IFERROR(INDEX('Employee Info'!$C$3:$J$200,MATCH(Data7[[#This Row],[Name:]],'Employee Info'!$B$3:$B$200,0),MATCH(Data7[[#Headers],[Other]],'Employee Info'!$C$2:$J$2,0)),"")</f>
        <v/>
      </c>
      <c r="O687" s="19">
        <f>IFERROR((Data7[[#This Row],[Hours:]]*SUM(Data7[[#This Row],[Rate]:[Other]])),"")</f>
        <v>0</v>
      </c>
      <c r="P687" s="7" t="str">
        <f>IF(Data7[[#This Row],[WO'#:]]="","Riley #","WO#")</f>
        <v>Riley #</v>
      </c>
      <c r="Q687" s="7">
        <f>IFERROR(WEEKNUM(Data7[[#This Row],[Date:]]),"")</f>
        <v>18</v>
      </c>
      <c r="R687" s="6">
        <f t="shared" si="30"/>
        <v>45410</v>
      </c>
      <c r="S687" s="6">
        <f>Data7[[#This Row],[Week Start]]+7</f>
        <v>45417</v>
      </c>
      <c r="T687" s="7" t="str">
        <f t="shared" si="31"/>
        <v>4/28/2024 - 5/5/2024</v>
      </c>
      <c r="U687" s="7" t="str">
        <f t="shared" si="32"/>
        <v>Time Card</v>
      </c>
      <c r="V687" s="8" t="str">
        <f>RIGHT(TEXT(Data7[[#This Row],[Date:]],"mmddyyyy"),4)</f>
        <v>2024</v>
      </c>
      <c r="W687" s="8" t="str">
        <f>MID(TEXT(Data7[[#This Row],[Date:]],"mmddyyyy"),3,2)</f>
        <v>01</v>
      </c>
      <c r="X687" s="8" t="str">
        <f>LEFT(TEXT(Data7[[#This Row],[Date:]],"mmddyyyy"),2)</f>
        <v>05</v>
      </c>
      <c r="Y687" s="6">
        <f>DATE(Data7[[#This Row],[Year]],Data7[[#This Row],[Month]],Data7[[#This Row],[Day]])</f>
        <v>45413</v>
      </c>
    </row>
    <row r="688" spans="1:25">
      <c r="A688" s="5">
        <v>45415.52037395833</v>
      </c>
      <c r="B688" s="7" t="s">
        <v>66</v>
      </c>
      <c r="C688" s="6" t="s">
        <v>559</v>
      </c>
      <c r="D688" s="7" t="s">
        <v>521</v>
      </c>
      <c r="E688" s="8">
        <v>2</v>
      </c>
      <c r="F688" s="7" t="s">
        <v>68</v>
      </c>
      <c r="G688" s="7" t="s">
        <v>68</v>
      </c>
      <c r="H688" s="7" t="s">
        <v>485</v>
      </c>
      <c r="I688" s="7" t="s">
        <v>44</v>
      </c>
      <c r="J688" s="19" t="str">
        <f>IFERROR(INDEX('Employee Info'!$C$3:$E$200,MATCH(Data7[[#This Row],[Name:]],'Employee Info'!$B$3:$B$200,0),MATCH(Data7[[#This Row],[Hours Type:]],'Employee Info'!$C$2:$E$2,0)),"")</f>
        <v/>
      </c>
      <c r="K688" s="19" t="str">
        <f>IFERROR(INDEX('Employee Info'!$C$3:$J$200,MATCH(Data7[[#This Row],[Name:]],'Employee Info'!$B$3:$B$200,0),MATCH(Data7[[#Headers],[Truck]],'Employee Info'!$C$2:$J$2,0)),"")</f>
        <v/>
      </c>
      <c r="L688" s="19" t="str">
        <f>IFERROR(INDEX('Employee Info'!$C$3:$J$200,MATCH(Data7[[#This Row],[Name:]],'Employee Info'!$B$3:$B$200,0),MATCH(Data7[[#Headers],[Phone]],'Employee Info'!$C$2:$J$2,0)),"")</f>
        <v/>
      </c>
      <c r="M688" s="19" t="str">
        <f>IFERROR(INDEX('Employee Info'!$C$3:$J$200,MATCH(Data7[[#This Row],[Name:]],'Employee Info'!$B$3:$B$200,0),MATCH(Data7[[#Headers],[Tech]],'Employee Info'!$C$2:$J$2,0)),"")</f>
        <v/>
      </c>
      <c r="N688" s="19" t="str">
        <f>IFERROR(INDEX('Employee Info'!$C$3:$J$200,MATCH(Data7[[#This Row],[Name:]],'Employee Info'!$B$3:$B$200,0),MATCH(Data7[[#Headers],[Other]],'Employee Info'!$C$2:$J$2,0)),"")</f>
        <v/>
      </c>
      <c r="O688" s="19">
        <f>IFERROR((Data7[[#This Row],[Hours:]]*SUM(Data7[[#This Row],[Rate]:[Other]])),"")</f>
        <v>0</v>
      </c>
      <c r="P688" s="7" t="str">
        <f>IF(Data7[[#This Row],[WO'#:]]="","Riley #","WO#")</f>
        <v>Riley #</v>
      </c>
      <c r="Q688" s="7">
        <f>IFERROR(WEEKNUM(Data7[[#This Row],[Date:]]),"")</f>
        <v>18</v>
      </c>
      <c r="R688" s="6">
        <f t="shared" si="30"/>
        <v>45410</v>
      </c>
      <c r="S688" s="6">
        <f>Data7[[#This Row],[Week Start]]+7</f>
        <v>45417</v>
      </c>
      <c r="T688" s="7" t="str">
        <f t="shared" si="31"/>
        <v>4/28/2024 - 5/5/2024</v>
      </c>
      <c r="U688" s="7" t="str">
        <f t="shared" si="32"/>
        <v>Time Card</v>
      </c>
      <c r="V688" s="8" t="str">
        <f>RIGHT(TEXT(Data7[[#This Row],[Date:]],"mmddyyyy"),4)</f>
        <v>2024</v>
      </c>
      <c r="W688" s="8" t="str">
        <f>MID(TEXT(Data7[[#This Row],[Date:]],"mmddyyyy"),3,2)</f>
        <v>01</v>
      </c>
      <c r="X688" s="8" t="str">
        <f>LEFT(TEXT(Data7[[#This Row],[Date:]],"mmddyyyy"),2)</f>
        <v>05</v>
      </c>
      <c r="Y688" s="6">
        <f>DATE(Data7[[#This Row],[Year]],Data7[[#This Row],[Month]],Data7[[#This Row],[Day]])</f>
        <v>45413</v>
      </c>
    </row>
    <row r="689" spans="1:25">
      <c r="A689" s="5">
        <v>45414.257897337964</v>
      </c>
      <c r="B689" s="7" t="s">
        <v>35</v>
      </c>
      <c r="C689" s="6" t="s">
        <v>559</v>
      </c>
      <c r="D689" s="7" t="s">
        <v>565</v>
      </c>
      <c r="E689" s="8">
        <v>2</v>
      </c>
      <c r="F689" s="7" t="s">
        <v>68</v>
      </c>
      <c r="G689" s="7" t="s">
        <v>68</v>
      </c>
      <c r="H689" s="7" t="s">
        <v>518</v>
      </c>
      <c r="I689" s="7" t="s">
        <v>45</v>
      </c>
      <c r="J689" s="19" t="str">
        <f>IFERROR(INDEX('Employee Info'!$C$3:$E$200,MATCH(Data7[[#This Row],[Name:]],'Employee Info'!$B$3:$B$200,0),MATCH(Data7[[#This Row],[Hours Type:]],'Employee Info'!$C$2:$E$2,0)),"")</f>
        <v/>
      </c>
      <c r="K689" s="19" t="str">
        <f>IFERROR(INDEX('Employee Info'!$C$3:$J$200,MATCH(Data7[[#This Row],[Name:]],'Employee Info'!$B$3:$B$200,0),MATCH(Data7[[#Headers],[Truck]],'Employee Info'!$C$2:$J$2,0)),"")</f>
        <v/>
      </c>
      <c r="L689" s="19" t="str">
        <f>IFERROR(INDEX('Employee Info'!$C$3:$J$200,MATCH(Data7[[#This Row],[Name:]],'Employee Info'!$B$3:$B$200,0),MATCH(Data7[[#Headers],[Phone]],'Employee Info'!$C$2:$J$2,0)),"")</f>
        <v/>
      </c>
      <c r="M689" s="19" t="str">
        <f>IFERROR(INDEX('Employee Info'!$C$3:$J$200,MATCH(Data7[[#This Row],[Name:]],'Employee Info'!$B$3:$B$200,0),MATCH(Data7[[#Headers],[Tech]],'Employee Info'!$C$2:$J$2,0)),"")</f>
        <v/>
      </c>
      <c r="N689" s="19" t="str">
        <f>IFERROR(INDEX('Employee Info'!$C$3:$J$200,MATCH(Data7[[#This Row],[Name:]],'Employee Info'!$B$3:$B$200,0),MATCH(Data7[[#Headers],[Other]],'Employee Info'!$C$2:$J$2,0)),"")</f>
        <v/>
      </c>
      <c r="O689" s="19">
        <f>IFERROR((Data7[[#This Row],[Hours:]]*SUM(Data7[[#This Row],[Rate]:[Other]])),"")</f>
        <v>0</v>
      </c>
      <c r="P689" s="7" t="str">
        <f>IF(Data7[[#This Row],[WO'#:]]="","Riley #","WO#")</f>
        <v>Riley #</v>
      </c>
      <c r="Q689" s="7">
        <f>IFERROR(WEEKNUM(Data7[[#This Row],[Date:]]),"")</f>
        <v>18</v>
      </c>
      <c r="R689" s="6">
        <f t="shared" si="30"/>
        <v>45410</v>
      </c>
      <c r="S689" s="6">
        <f>Data7[[#This Row],[Week Start]]+7</f>
        <v>45417</v>
      </c>
      <c r="T689" s="7" t="str">
        <f t="shared" si="31"/>
        <v>4/28/2024 - 5/5/2024</v>
      </c>
      <c r="U689" s="7" t="str">
        <f t="shared" si="32"/>
        <v>Time Card</v>
      </c>
      <c r="V689" s="8" t="str">
        <f>RIGHT(TEXT(Data7[[#This Row],[Date:]],"mmddyyyy"),4)</f>
        <v>2024</v>
      </c>
      <c r="W689" s="8" t="str">
        <f>MID(TEXT(Data7[[#This Row],[Date:]],"mmddyyyy"),3,2)</f>
        <v>01</v>
      </c>
      <c r="X689" s="8" t="str">
        <f>LEFT(TEXT(Data7[[#This Row],[Date:]],"mmddyyyy"),2)</f>
        <v>05</v>
      </c>
      <c r="Y689" s="6">
        <f>DATE(Data7[[#This Row],[Year]],Data7[[#This Row],[Month]],Data7[[#This Row],[Day]])</f>
        <v>45413</v>
      </c>
    </row>
    <row r="690" spans="1:25">
      <c r="A690" s="5">
        <v>45414.578381828702</v>
      </c>
      <c r="B690" s="7" t="s">
        <v>31</v>
      </c>
      <c r="C690" s="6" t="s">
        <v>627</v>
      </c>
      <c r="D690" s="7" t="s">
        <v>628</v>
      </c>
      <c r="E690" s="8">
        <v>2</v>
      </c>
      <c r="F690" s="7">
        <v>6984733</v>
      </c>
      <c r="G690" s="7" t="s">
        <v>68</v>
      </c>
      <c r="H690" s="7" t="s">
        <v>69</v>
      </c>
      <c r="I690" s="7" t="s">
        <v>44</v>
      </c>
      <c r="J690" s="19" t="str">
        <f>IFERROR(INDEX('Employee Info'!$C$3:$E$200,MATCH(Data7[[#This Row],[Name:]],'Employee Info'!$B$3:$B$200,0),MATCH(Data7[[#This Row],[Hours Type:]],'Employee Info'!$C$2:$E$2,0)),"")</f>
        <v/>
      </c>
      <c r="K690" s="19" t="str">
        <f>IFERROR(INDEX('Employee Info'!$C$3:$J$200,MATCH(Data7[[#This Row],[Name:]],'Employee Info'!$B$3:$B$200,0),MATCH(Data7[[#Headers],[Truck]],'Employee Info'!$C$2:$J$2,0)),"")</f>
        <v/>
      </c>
      <c r="L690" s="19" t="str">
        <f>IFERROR(INDEX('Employee Info'!$C$3:$J$200,MATCH(Data7[[#This Row],[Name:]],'Employee Info'!$B$3:$B$200,0),MATCH(Data7[[#Headers],[Phone]],'Employee Info'!$C$2:$J$2,0)),"")</f>
        <v/>
      </c>
      <c r="M690" s="19" t="str">
        <f>IFERROR(INDEX('Employee Info'!$C$3:$J$200,MATCH(Data7[[#This Row],[Name:]],'Employee Info'!$B$3:$B$200,0),MATCH(Data7[[#Headers],[Tech]],'Employee Info'!$C$2:$J$2,0)),"")</f>
        <v/>
      </c>
      <c r="N690" s="19" t="str">
        <f>IFERROR(INDEX('Employee Info'!$C$3:$J$200,MATCH(Data7[[#This Row],[Name:]],'Employee Info'!$B$3:$B$200,0),MATCH(Data7[[#Headers],[Other]],'Employee Info'!$C$2:$J$2,0)),"")</f>
        <v/>
      </c>
      <c r="O690" s="19">
        <f>IFERROR((Data7[[#This Row],[Hours:]]*SUM(Data7[[#This Row],[Rate]:[Other]])),"")</f>
        <v>0</v>
      </c>
      <c r="P690" s="7" t="str">
        <f>IF(Data7[[#This Row],[WO'#:]]="","Riley #","WO#")</f>
        <v>WO#</v>
      </c>
      <c r="Q690" s="7">
        <f>IFERROR(WEEKNUM(Data7[[#This Row],[Date:]]),"")</f>
        <v>18</v>
      </c>
      <c r="R690" s="6">
        <f t="shared" si="30"/>
        <v>45410</v>
      </c>
      <c r="S690" s="6">
        <f>Data7[[#This Row],[Week Start]]+7</f>
        <v>45417</v>
      </c>
      <c r="T690" s="7" t="str">
        <f t="shared" si="31"/>
        <v>4/28/2024 - 5/5/2024</v>
      </c>
      <c r="U690" s="7" t="str">
        <f t="shared" si="32"/>
        <v>Time Card</v>
      </c>
      <c r="V690" s="8" t="str">
        <f>RIGHT(TEXT(Data7[[#This Row],[Date:]],"mmddyyyy"),4)</f>
        <v>2024</v>
      </c>
      <c r="W690" s="8" t="str">
        <f>MID(TEXT(Data7[[#This Row],[Date:]],"mmddyyyy"),3,2)</f>
        <v>02</v>
      </c>
      <c r="X690" s="8" t="str">
        <f>LEFT(TEXT(Data7[[#This Row],[Date:]],"mmddyyyy"),2)</f>
        <v>05</v>
      </c>
      <c r="Y690" s="6">
        <f>DATE(Data7[[#This Row],[Year]],Data7[[#This Row],[Month]],Data7[[#This Row],[Day]])</f>
        <v>45414</v>
      </c>
    </row>
    <row r="691" spans="1:25">
      <c r="A691" s="5">
        <v>45415.539528587964</v>
      </c>
      <c r="B691" s="7" t="s">
        <v>66</v>
      </c>
      <c r="C691" s="6" t="s">
        <v>627</v>
      </c>
      <c r="D691" s="7" t="s">
        <v>629</v>
      </c>
      <c r="E691" s="8">
        <v>5</v>
      </c>
      <c r="F691" s="7">
        <v>6984733</v>
      </c>
      <c r="G691" s="7" t="s">
        <v>68</v>
      </c>
      <c r="H691" s="7" t="s">
        <v>69</v>
      </c>
      <c r="I691" s="7" t="s">
        <v>44</v>
      </c>
      <c r="J691" s="19" t="str">
        <f>IFERROR(INDEX('Employee Info'!$C$3:$E$200,MATCH(Data7[[#This Row],[Name:]],'Employee Info'!$B$3:$B$200,0),MATCH(Data7[[#This Row],[Hours Type:]],'Employee Info'!$C$2:$E$2,0)),"")</f>
        <v/>
      </c>
      <c r="K691" s="19" t="str">
        <f>IFERROR(INDEX('Employee Info'!$C$3:$J$200,MATCH(Data7[[#This Row],[Name:]],'Employee Info'!$B$3:$B$200,0),MATCH(Data7[[#Headers],[Truck]],'Employee Info'!$C$2:$J$2,0)),"")</f>
        <v/>
      </c>
      <c r="L691" s="19" t="str">
        <f>IFERROR(INDEX('Employee Info'!$C$3:$J$200,MATCH(Data7[[#This Row],[Name:]],'Employee Info'!$B$3:$B$200,0),MATCH(Data7[[#Headers],[Phone]],'Employee Info'!$C$2:$J$2,0)),"")</f>
        <v/>
      </c>
      <c r="M691" s="19" t="str">
        <f>IFERROR(INDEX('Employee Info'!$C$3:$J$200,MATCH(Data7[[#This Row],[Name:]],'Employee Info'!$B$3:$B$200,0),MATCH(Data7[[#Headers],[Tech]],'Employee Info'!$C$2:$J$2,0)),"")</f>
        <v/>
      </c>
      <c r="N691" s="19" t="str">
        <f>IFERROR(INDEX('Employee Info'!$C$3:$J$200,MATCH(Data7[[#This Row],[Name:]],'Employee Info'!$B$3:$B$200,0),MATCH(Data7[[#Headers],[Other]],'Employee Info'!$C$2:$J$2,0)),"")</f>
        <v/>
      </c>
      <c r="O691" s="19">
        <f>IFERROR((Data7[[#This Row],[Hours:]]*SUM(Data7[[#This Row],[Rate]:[Other]])),"")</f>
        <v>0</v>
      </c>
      <c r="P691" s="7" t="str">
        <f>IF(Data7[[#This Row],[WO'#:]]="","Riley #","WO#")</f>
        <v>WO#</v>
      </c>
      <c r="Q691" s="7">
        <f>IFERROR(WEEKNUM(Data7[[#This Row],[Date:]]),"")</f>
        <v>18</v>
      </c>
      <c r="R691" s="6">
        <f t="shared" si="30"/>
        <v>45410</v>
      </c>
      <c r="S691" s="6">
        <f>Data7[[#This Row],[Week Start]]+7</f>
        <v>45417</v>
      </c>
      <c r="T691" s="7" t="str">
        <f t="shared" si="31"/>
        <v>4/28/2024 - 5/5/2024</v>
      </c>
      <c r="U691" s="7" t="str">
        <f t="shared" si="32"/>
        <v>Time Card</v>
      </c>
      <c r="V691" s="8" t="str">
        <f>RIGHT(TEXT(Data7[[#This Row],[Date:]],"mmddyyyy"),4)</f>
        <v>2024</v>
      </c>
      <c r="W691" s="8" t="str">
        <f>MID(TEXT(Data7[[#This Row],[Date:]],"mmddyyyy"),3,2)</f>
        <v>02</v>
      </c>
      <c r="X691" s="8" t="str">
        <f>LEFT(TEXT(Data7[[#This Row],[Date:]],"mmddyyyy"),2)</f>
        <v>05</v>
      </c>
      <c r="Y691" s="6">
        <f>DATE(Data7[[#This Row],[Year]],Data7[[#This Row],[Month]],Data7[[#This Row],[Day]])</f>
        <v>45414</v>
      </c>
    </row>
    <row r="692" spans="1:25">
      <c r="A692" s="5">
        <v>45420.330663541667</v>
      </c>
      <c r="B692" s="7" t="s">
        <v>76</v>
      </c>
      <c r="C692" s="6" t="s">
        <v>627</v>
      </c>
      <c r="D692" s="7" t="s">
        <v>630</v>
      </c>
      <c r="E692" s="8">
        <v>1</v>
      </c>
      <c r="F692" s="7">
        <v>6984733</v>
      </c>
      <c r="G692" s="7" t="s">
        <v>68</v>
      </c>
      <c r="H692" s="7" t="s">
        <v>69</v>
      </c>
      <c r="I692" s="7" t="s">
        <v>44</v>
      </c>
      <c r="J692" s="19" t="str">
        <f>IFERROR(INDEX('Employee Info'!$C$3:$E$200,MATCH(Data7[[#This Row],[Name:]],'Employee Info'!$B$3:$B$200,0),MATCH(Data7[[#This Row],[Hours Type:]],'Employee Info'!$C$2:$E$2,0)),"")</f>
        <v/>
      </c>
      <c r="K692" s="19" t="str">
        <f>IFERROR(INDEX('Employee Info'!$C$3:$J$200,MATCH(Data7[[#This Row],[Name:]],'Employee Info'!$B$3:$B$200,0),MATCH(Data7[[#Headers],[Truck]],'Employee Info'!$C$2:$J$2,0)),"")</f>
        <v/>
      </c>
      <c r="L692" s="19" t="str">
        <f>IFERROR(INDEX('Employee Info'!$C$3:$J$200,MATCH(Data7[[#This Row],[Name:]],'Employee Info'!$B$3:$B$200,0),MATCH(Data7[[#Headers],[Phone]],'Employee Info'!$C$2:$J$2,0)),"")</f>
        <v/>
      </c>
      <c r="M692" s="19" t="str">
        <f>IFERROR(INDEX('Employee Info'!$C$3:$J$200,MATCH(Data7[[#This Row],[Name:]],'Employee Info'!$B$3:$B$200,0),MATCH(Data7[[#Headers],[Tech]],'Employee Info'!$C$2:$J$2,0)),"")</f>
        <v/>
      </c>
      <c r="N692" s="19" t="str">
        <f>IFERROR(INDEX('Employee Info'!$C$3:$J$200,MATCH(Data7[[#This Row],[Name:]],'Employee Info'!$B$3:$B$200,0),MATCH(Data7[[#Headers],[Other]],'Employee Info'!$C$2:$J$2,0)),"")</f>
        <v/>
      </c>
      <c r="O692" s="19">
        <f>IFERROR((Data7[[#This Row],[Hours:]]*SUM(Data7[[#This Row],[Rate]:[Other]])),"")</f>
        <v>0</v>
      </c>
      <c r="P692" s="7" t="str">
        <f>IF(Data7[[#This Row],[WO'#:]]="","Riley #","WO#")</f>
        <v>WO#</v>
      </c>
      <c r="Q692" s="7">
        <f>IFERROR(WEEKNUM(Data7[[#This Row],[Date:]]),"")</f>
        <v>18</v>
      </c>
      <c r="R692" s="6">
        <f t="shared" si="30"/>
        <v>45410</v>
      </c>
      <c r="S692" s="6">
        <f>Data7[[#This Row],[Week Start]]+7</f>
        <v>45417</v>
      </c>
      <c r="T692" s="7" t="str">
        <f t="shared" si="31"/>
        <v>4/28/2024 - 5/5/2024</v>
      </c>
      <c r="U692" s="7" t="str">
        <f t="shared" si="32"/>
        <v>Time Card</v>
      </c>
      <c r="V692" s="8" t="str">
        <f>RIGHT(TEXT(Data7[[#This Row],[Date:]],"mmddyyyy"),4)</f>
        <v>2024</v>
      </c>
      <c r="W692" s="8" t="str">
        <f>MID(TEXT(Data7[[#This Row],[Date:]],"mmddyyyy"),3,2)</f>
        <v>02</v>
      </c>
      <c r="X692" s="8" t="str">
        <f>LEFT(TEXT(Data7[[#This Row],[Date:]],"mmddyyyy"),2)</f>
        <v>05</v>
      </c>
      <c r="Y692" s="6">
        <f>DATE(Data7[[#This Row],[Year]],Data7[[#This Row],[Month]],Data7[[#This Row],[Day]])</f>
        <v>45414</v>
      </c>
    </row>
    <row r="693" spans="1:25">
      <c r="A693" s="5">
        <v>45414.585707060185</v>
      </c>
      <c r="B693" s="7" t="s">
        <v>35</v>
      </c>
      <c r="C693" s="6" t="s">
        <v>627</v>
      </c>
      <c r="D693" s="7" t="s">
        <v>631</v>
      </c>
      <c r="E693" s="8">
        <v>6</v>
      </c>
      <c r="F693" s="7">
        <v>7056015</v>
      </c>
      <c r="G693" s="7" t="s">
        <v>68</v>
      </c>
      <c r="H693" s="7" t="s">
        <v>69</v>
      </c>
      <c r="I693" s="7" t="s">
        <v>44</v>
      </c>
      <c r="J693" s="19" t="str">
        <f>IFERROR(INDEX('Employee Info'!$C$3:$E$200,MATCH(Data7[[#This Row],[Name:]],'Employee Info'!$B$3:$B$200,0),MATCH(Data7[[#This Row],[Hours Type:]],'Employee Info'!$C$2:$E$2,0)),"")</f>
        <v/>
      </c>
      <c r="K693" s="19" t="str">
        <f>IFERROR(INDEX('Employee Info'!$C$3:$J$200,MATCH(Data7[[#This Row],[Name:]],'Employee Info'!$B$3:$B$200,0),MATCH(Data7[[#Headers],[Truck]],'Employee Info'!$C$2:$J$2,0)),"")</f>
        <v/>
      </c>
      <c r="L693" s="19" t="str">
        <f>IFERROR(INDEX('Employee Info'!$C$3:$J$200,MATCH(Data7[[#This Row],[Name:]],'Employee Info'!$B$3:$B$200,0),MATCH(Data7[[#Headers],[Phone]],'Employee Info'!$C$2:$J$2,0)),"")</f>
        <v/>
      </c>
      <c r="M693" s="19" t="str">
        <f>IFERROR(INDEX('Employee Info'!$C$3:$J$200,MATCH(Data7[[#This Row],[Name:]],'Employee Info'!$B$3:$B$200,0),MATCH(Data7[[#Headers],[Tech]],'Employee Info'!$C$2:$J$2,0)),"")</f>
        <v/>
      </c>
      <c r="N693" s="19" t="str">
        <f>IFERROR(INDEX('Employee Info'!$C$3:$J$200,MATCH(Data7[[#This Row],[Name:]],'Employee Info'!$B$3:$B$200,0),MATCH(Data7[[#Headers],[Other]],'Employee Info'!$C$2:$J$2,0)),"")</f>
        <v/>
      </c>
      <c r="O693" s="19">
        <f>IFERROR((Data7[[#This Row],[Hours:]]*SUM(Data7[[#This Row],[Rate]:[Other]])),"")</f>
        <v>0</v>
      </c>
      <c r="P693" s="7" t="str">
        <f>IF(Data7[[#This Row],[WO'#:]]="","Riley #","WO#")</f>
        <v>WO#</v>
      </c>
      <c r="Q693" s="7">
        <f>IFERROR(WEEKNUM(Data7[[#This Row],[Date:]]),"")</f>
        <v>18</v>
      </c>
      <c r="R693" s="6">
        <f t="shared" si="30"/>
        <v>45410</v>
      </c>
      <c r="S693" s="6">
        <f>Data7[[#This Row],[Week Start]]+7</f>
        <v>45417</v>
      </c>
      <c r="T693" s="7" t="str">
        <f t="shared" si="31"/>
        <v>4/28/2024 - 5/5/2024</v>
      </c>
      <c r="U693" s="7" t="str">
        <f t="shared" si="32"/>
        <v>Time Card</v>
      </c>
      <c r="V693" s="8" t="str">
        <f>RIGHT(TEXT(Data7[[#This Row],[Date:]],"mmddyyyy"),4)</f>
        <v>2024</v>
      </c>
      <c r="W693" s="8" t="str">
        <f>MID(TEXT(Data7[[#This Row],[Date:]],"mmddyyyy"),3,2)</f>
        <v>02</v>
      </c>
      <c r="X693" s="8" t="str">
        <f>LEFT(TEXT(Data7[[#This Row],[Date:]],"mmddyyyy"),2)</f>
        <v>05</v>
      </c>
      <c r="Y693" s="6">
        <f>DATE(Data7[[#This Row],[Year]],Data7[[#This Row],[Month]],Data7[[#This Row],[Day]])</f>
        <v>45414</v>
      </c>
    </row>
    <row r="694" spans="1:25">
      <c r="A694" s="5">
        <v>45415.516495717595</v>
      </c>
      <c r="B694" s="7" t="s">
        <v>66</v>
      </c>
      <c r="C694" s="6" t="s">
        <v>627</v>
      </c>
      <c r="D694" s="7" t="s">
        <v>416</v>
      </c>
      <c r="E694" s="8">
        <v>1</v>
      </c>
      <c r="F694" s="7">
        <v>7078215</v>
      </c>
      <c r="G694" s="7" t="s">
        <v>68</v>
      </c>
      <c r="H694" s="7" t="s">
        <v>69</v>
      </c>
      <c r="I694" s="7" t="s">
        <v>44</v>
      </c>
      <c r="J694" s="19" t="str">
        <f>IFERROR(INDEX('Employee Info'!$C$3:$E$200,MATCH(Data7[[#This Row],[Name:]],'Employee Info'!$B$3:$B$200,0),MATCH(Data7[[#This Row],[Hours Type:]],'Employee Info'!$C$2:$E$2,0)),"")</f>
        <v/>
      </c>
      <c r="K694" s="19" t="str">
        <f>IFERROR(INDEX('Employee Info'!$C$3:$J$200,MATCH(Data7[[#This Row],[Name:]],'Employee Info'!$B$3:$B$200,0),MATCH(Data7[[#Headers],[Truck]],'Employee Info'!$C$2:$J$2,0)),"")</f>
        <v/>
      </c>
      <c r="L694" s="19" t="str">
        <f>IFERROR(INDEX('Employee Info'!$C$3:$J$200,MATCH(Data7[[#This Row],[Name:]],'Employee Info'!$B$3:$B$200,0),MATCH(Data7[[#Headers],[Phone]],'Employee Info'!$C$2:$J$2,0)),"")</f>
        <v/>
      </c>
      <c r="M694" s="19" t="str">
        <f>IFERROR(INDEX('Employee Info'!$C$3:$J$200,MATCH(Data7[[#This Row],[Name:]],'Employee Info'!$B$3:$B$200,0),MATCH(Data7[[#Headers],[Tech]],'Employee Info'!$C$2:$J$2,0)),"")</f>
        <v/>
      </c>
      <c r="N694" s="19" t="str">
        <f>IFERROR(INDEX('Employee Info'!$C$3:$J$200,MATCH(Data7[[#This Row],[Name:]],'Employee Info'!$B$3:$B$200,0),MATCH(Data7[[#Headers],[Other]],'Employee Info'!$C$2:$J$2,0)),"")</f>
        <v/>
      </c>
      <c r="O694" s="19">
        <f>IFERROR((Data7[[#This Row],[Hours:]]*SUM(Data7[[#This Row],[Rate]:[Other]])),"")</f>
        <v>0</v>
      </c>
      <c r="P694" s="7" t="str">
        <f>IF(Data7[[#This Row],[WO'#:]]="","Riley #","WO#")</f>
        <v>WO#</v>
      </c>
      <c r="Q694" s="7">
        <f>IFERROR(WEEKNUM(Data7[[#This Row],[Date:]]),"")</f>
        <v>18</v>
      </c>
      <c r="R694" s="6">
        <f t="shared" si="30"/>
        <v>45410</v>
      </c>
      <c r="S694" s="6">
        <f>Data7[[#This Row],[Week Start]]+7</f>
        <v>45417</v>
      </c>
      <c r="T694" s="7" t="str">
        <f t="shared" si="31"/>
        <v>4/28/2024 - 5/5/2024</v>
      </c>
      <c r="U694" s="7" t="str">
        <f t="shared" si="32"/>
        <v>Time Card</v>
      </c>
      <c r="V694" s="8" t="str">
        <f>RIGHT(TEXT(Data7[[#This Row],[Date:]],"mmddyyyy"),4)</f>
        <v>2024</v>
      </c>
      <c r="W694" s="8" t="str">
        <f>MID(TEXT(Data7[[#This Row],[Date:]],"mmddyyyy"),3,2)</f>
        <v>02</v>
      </c>
      <c r="X694" s="8" t="str">
        <f>LEFT(TEXT(Data7[[#This Row],[Date:]],"mmddyyyy"),2)</f>
        <v>05</v>
      </c>
      <c r="Y694" s="6">
        <f>DATE(Data7[[#This Row],[Year]],Data7[[#This Row],[Month]],Data7[[#This Row],[Day]])</f>
        <v>45414</v>
      </c>
    </row>
    <row r="695" spans="1:25">
      <c r="A695" s="5">
        <v>45415.457304050928</v>
      </c>
      <c r="B695" s="7" t="s">
        <v>23</v>
      </c>
      <c r="C695" s="6" t="s">
        <v>627</v>
      </c>
      <c r="D695" s="7" t="s">
        <v>533</v>
      </c>
      <c r="E695" s="8">
        <v>8</v>
      </c>
      <c r="F695" s="7">
        <v>7098027</v>
      </c>
      <c r="G695" s="7" t="s">
        <v>68</v>
      </c>
      <c r="H695" s="7" t="s">
        <v>69</v>
      </c>
      <c r="I695" s="7" t="s">
        <v>44</v>
      </c>
      <c r="J695" s="19" t="str">
        <f>IFERROR(INDEX('Employee Info'!$C$3:$E$200,MATCH(Data7[[#This Row],[Name:]],'Employee Info'!$B$3:$B$200,0),MATCH(Data7[[#This Row],[Hours Type:]],'Employee Info'!$C$2:$E$2,0)),"")</f>
        <v/>
      </c>
      <c r="K695" s="19" t="str">
        <f>IFERROR(INDEX('Employee Info'!$C$3:$J$200,MATCH(Data7[[#This Row],[Name:]],'Employee Info'!$B$3:$B$200,0),MATCH(Data7[[#Headers],[Truck]],'Employee Info'!$C$2:$J$2,0)),"")</f>
        <v/>
      </c>
      <c r="L695" s="19" t="str">
        <f>IFERROR(INDEX('Employee Info'!$C$3:$J$200,MATCH(Data7[[#This Row],[Name:]],'Employee Info'!$B$3:$B$200,0),MATCH(Data7[[#Headers],[Phone]],'Employee Info'!$C$2:$J$2,0)),"")</f>
        <v/>
      </c>
      <c r="M695" s="19" t="str">
        <f>IFERROR(INDEX('Employee Info'!$C$3:$J$200,MATCH(Data7[[#This Row],[Name:]],'Employee Info'!$B$3:$B$200,0),MATCH(Data7[[#Headers],[Tech]],'Employee Info'!$C$2:$J$2,0)),"")</f>
        <v/>
      </c>
      <c r="N695" s="19" t="str">
        <f>IFERROR(INDEX('Employee Info'!$C$3:$J$200,MATCH(Data7[[#This Row],[Name:]],'Employee Info'!$B$3:$B$200,0),MATCH(Data7[[#Headers],[Other]],'Employee Info'!$C$2:$J$2,0)),"")</f>
        <v/>
      </c>
      <c r="O695" s="19">
        <f>IFERROR((Data7[[#This Row],[Hours:]]*SUM(Data7[[#This Row],[Rate]:[Other]])),"")</f>
        <v>0</v>
      </c>
      <c r="P695" s="7" t="str">
        <f>IF(Data7[[#This Row],[WO'#:]]="","Riley #","WO#")</f>
        <v>WO#</v>
      </c>
      <c r="Q695" s="7">
        <f>IFERROR(WEEKNUM(Data7[[#This Row],[Date:]]),"")</f>
        <v>18</v>
      </c>
      <c r="R695" s="6">
        <f t="shared" si="30"/>
        <v>45410</v>
      </c>
      <c r="S695" s="6">
        <f>Data7[[#This Row],[Week Start]]+7</f>
        <v>45417</v>
      </c>
      <c r="T695" s="7" t="str">
        <f t="shared" si="31"/>
        <v>4/28/2024 - 5/5/2024</v>
      </c>
      <c r="U695" s="7" t="str">
        <f t="shared" si="32"/>
        <v>Time Card</v>
      </c>
      <c r="V695" s="8" t="str">
        <f>RIGHT(TEXT(Data7[[#This Row],[Date:]],"mmddyyyy"),4)</f>
        <v>2024</v>
      </c>
      <c r="W695" s="8" t="str">
        <f>MID(TEXT(Data7[[#This Row],[Date:]],"mmddyyyy"),3,2)</f>
        <v>02</v>
      </c>
      <c r="X695" s="8" t="str">
        <f>LEFT(TEXT(Data7[[#This Row],[Date:]],"mmddyyyy"),2)</f>
        <v>05</v>
      </c>
      <c r="Y695" s="6">
        <f>DATE(Data7[[#This Row],[Year]],Data7[[#This Row],[Month]],Data7[[#This Row],[Day]])</f>
        <v>45414</v>
      </c>
    </row>
    <row r="696" spans="1:25">
      <c r="A696" s="5">
        <v>45415.525329282405</v>
      </c>
      <c r="B696" s="7" t="s">
        <v>66</v>
      </c>
      <c r="C696" s="6" t="s">
        <v>627</v>
      </c>
      <c r="D696" s="7" t="s">
        <v>516</v>
      </c>
      <c r="E696" s="8">
        <v>1</v>
      </c>
      <c r="F696" s="7">
        <v>7098027</v>
      </c>
      <c r="G696" s="7" t="s">
        <v>68</v>
      </c>
      <c r="H696" s="7" t="s">
        <v>69</v>
      </c>
      <c r="I696" s="7" t="s">
        <v>45</v>
      </c>
      <c r="J696" s="19" t="str">
        <f>IFERROR(INDEX('Employee Info'!$C$3:$E$200,MATCH(Data7[[#This Row],[Name:]],'Employee Info'!$B$3:$B$200,0),MATCH(Data7[[#This Row],[Hours Type:]],'Employee Info'!$C$2:$E$2,0)),"")</f>
        <v/>
      </c>
      <c r="K696" s="19" t="str">
        <f>IFERROR(INDEX('Employee Info'!$C$3:$J$200,MATCH(Data7[[#This Row],[Name:]],'Employee Info'!$B$3:$B$200,0),MATCH(Data7[[#Headers],[Truck]],'Employee Info'!$C$2:$J$2,0)),"")</f>
        <v/>
      </c>
      <c r="L696" s="19" t="str">
        <f>IFERROR(INDEX('Employee Info'!$C$3:$J$200,MATCH(Data7[[#This Row],[Name:]],'Employee Info'!$B$3:$B$200,0),MATCH(Data7[[#Headers],[Phone]],'Employee Info'!$C$2:$J$2,0)),"")</f>
        <v/>
      </c>
      <c r="M696" s="19" t="str">
        <f>IFERROR(INDEX('Employee Info'!$C$3:$J$200,MATCH(Data7[[#This Row],[Name:]],'Employee Info'!$B$3:$B$200,0),MATCH(Data7[[#Headers],[Tech]],'Employee Info'!$C$2:$J$2,0)),"")</f>
        <v/>
      </c>
      <c r="N696" s="19" t="str">
        <f>IFERROR(INDEX('Employee Info'!$C$3:$J$200,MATCH(Data7[[#This Row],[Name:]],'Employee Info'!$B$3:$B$200,0),MATCH(Data7[[#Headers],[Other]],'Employee Info'!$C$2:$J$2,0)),"")</f>
        <v/>
      </c>
      <c r="O696" s="19">
        <f>IFERROR((Data7[[#This Row],[Hours:]]*SUM(Data7[[#This Row],[Rate]:[Other]])),"")</f>
        <v>0</v>
      </c>
      <c r="P696" s="7" t="str">
        <f>IF(Data7[[#This Row],[WO'#:]]="","Riley #","WO#")</f>
        <v>WO#</v>
      </c>
      <c r="Q696" s="7">
        <f>IFERROR(WEEKNUM(Data7[[#This Row],[Date:]]),"")</f>
        <v>18</v>
      </c>
      <c r="R696" s="6">
        <f t="shared" si="30"/>
        <v>45410</v>
      </c>
      <c r="S696" s="6">
        <f>Data7[[#This Row],[Week Start]]+7</f>
        <v>45417</v>
      </c>
      <c r="T696" s="7" t="str">
        <f t="shared" si="31"/>
        <v>4/28/2024 - 5/5/2024</v>
      </c>
      <c r="U696" s="7" t="str">
        <f t="shared" si="32"/>
        <v>Time Card</v>
      </c>
      <c r="V696" s="8" t="str">
        <f>RIGHT(TEXT(Data7[[#This Row],[Date:]],"mmddyyyy"),4)</f>
        <v>2024</v>
      </c>
      <c r="W696" s="8" t="str">
        <f>MID(TEXT(Data7[[#This Row],[Date:]],"mmddyyyy"),3,2)</f>
        <v>02</v>
      </c>
      <c r="X696" s="8" t="str">
        <f>LEFT(TEXT(Data7[[#This Row],[Date:]],"mmddyyyy"),2)</f>
        <v>05</v>
      </c>
      <c r="Y696" s="6">
        <f>DATE(Data7[[#This Row],[Year]],Data7[[#This Row],[Month]],Data7[[#This Row],[Day]])</f>
        <v>45414</v>
      </c>
    </row>
    <row r="697" spans="1:25">
      <c r="A697" s="5">
        <v>45415.525485995371</v>
      </c>
      <c r="B697" s="7" t="s">
        <v>66</v>
      </c>
      <c r="C697" s="6" t="s">
        <v>627</v>
      </c>
      <c r="D697" s="7" t="s">
        <v>516</v>
      </c>
      <c r="E697" s="8">
        <v>1</v>
      </c>
      <c r="F697" s="7">
        <v>7098027</v>
      </c>
      <c r="G697" s="7" t="s">
        <v>68</v>
      </c>
      <c r="H697" s="7" t="s">
        <v>69</v>
      </c>
      <c r="I697" s="7" t="s">
        <v>44</v>
      </c>
      <c r="J697" s="19" t="str">
        <f>IFERROR(INDEX('Employee Info'!$C$3:$E$200,MATCH(Data7[[#This Row],[Name:]],'Employee Info'!$B$3:$B$200,0),MATCH(Data7[[#This Row],[Hours Type:]],'Employee Info'!$C$2:$E$2,0)),"")</f>
        <v/>
      </c>
      <c r="K697" s="19" t="str">
        <f>IFERROR(INDEX('Employee Info'!$C$3:$J$200,MATCH(Data7[[#This Row],[Name:]],'Employee Info'!$B$3:$B$200,0),MATCH(Data7[[#Headers],[Truck]],'Employee Info'!$C$2:$J$2,0)),"")</f>
        <v/>
      </c>
      <c r="L697" s="19" t="str">
        <f>IFERROR(INDEX('Employee Info'!$C$3:$J$200,MATCH(Data7[[#This Row],[Name:]],'Employee Info'!$B$3:$B$200,0),MATCH(Data7[[#Headers],[Phone]],'Employee Info'!$C$2:$J$2,0)),"")</f>
        <v/>
      </c>
      <c r="M697" s="19" t="str">
        <f>IFERROR(INDEX('Employee Info'!$C$3:$J$200,MATCH(Data7[[#This Row],[Name:]],'Employee Info'!$B$3:$B$200,0),MATCH(Data7[[#Headers],[Tech]],'Employee Info'!$C$2:$J$2,0)),"")</f>
        <v/>
      </c>
      <c r="N697" s="19" t="str">
        <f>IFERROR(INDEX('Employee Info'!$C$3:$J$200,MATCH(Data7[[#This Row],[Name:]],'Employee Info'!$B$3:$B$200,0),MATCH(Data7[[#Headers],[Other]],'Employee Info'!$C$2:$J$2,0)),"")</f>
        <v/>
      </c>
      <c r="O697" s="19">
        <f>IFERROR((Data7[[#This Row],[Hours:]]*SUM(Data7[[#This Row],[Rate]:[Other]])),"")</f>
        <v>0</v>
      </c>
      <c r="P697" s="7" t="str">
        <f>IF(Data7[[#This Row],[WO'#:]]="","Riley #","WO#")</f>
        <v>WO#</v>
      </c>
      <c r="Q697" s="7">
        <f>IFERROR(WEEKNUM(Data7[[#This Row],[Date:]]),"")</f>
        <v>18</v>
      </c>
      <c r="R697" s="6">
        <f t="shared" si="30"/>
        <v>45410</v>
      </c>
      <c r="S697" s="6">
        <f>Data7[[#This Row],[Week Start]]+7</f>
        <v>45417</v>
      </c>
      <c r="T697" s="7" t="str">
        <f t="shared" si="31"/>
        <v>4/28/2024 - 5/5/2024</v>
      </c>
      <c r="U697" s="7" t="str">
        <f t="shared" si="32"/>
        <v>Time Card</v>
      </c>
      <c r="V697" s="8" t="str">
        <f>RIGHT(TEXT(Data7[[#This Row],[Date:]],"mmddyyyy"),4)</f>
        <v>2024</v>
      </c>
      <c r="W697" s="8" t="str">
        <f>MID(TEXT(Data7[[#This Row],[Date:]],"mmddyyyy"),3,2)</f>
        <v>02</v>
      </c>
      <c r="X697" s="8" t="str">
        <f>LEFT(TEXT(Data7[[#This Row],[Date:]],"mmddyyyy"),2)</f>
        <v>05</v>
      </c>
      <c r="Y697" s="6">
        <f>DATE(Data7[[#This Row],[Year]],Data7[[#This Row],[Month]],Data7[[#This Row],[Day]])</f>
        <v>45414</v>
      </c>
    </row>
    <row r="698" spans="1:25">
      <c r="A698" s="5">
        <v>45414.579827777779</v>
      </c>
      <c r="B698" s="7" t="s">
        <v>492</v>
      </c>
      <c r="C698" s="6" t="s">
        <v>627</v>
      </c>
      <c r="D698" s="7" t="s">
        <v>634</v>
      </c>
      <c r="E698" s="8">
        <v>8</v>
      </c>
      <c r="F698" s="7" t="s">
        <v>68</v>
      </c>
      <c r="G698" s="7" t="s">
        <v>68</v>
      </c>
      <c r="H698" s="7" t="s">
        <v>64</v>
      </c>
      <c r="I698" s="7" t="s">
        <v>44</v>
      </c>
      <c r="J698" s="19" t="str">
        <f>IFERROR(INDEX('Employee Info'!$C$3:$E$200,MATCH(Data7[[#This Row],[Name:]],'Employee Info'!$B$3:$B$200,0),MATCH(Data7[[#This Row],[Hours Type:]],'Employee Info'!$C$2:$E$2,0)),"")</f>
        <v/>
      </c>
      <c r="K698" s="19" t="str">
        <f>IFERROR(INDEX('Employee Info'!$C$3:$J$200,MATCH(Data7[[#This Row],[Name:]],'Employee Info'!$B$3:$B$200,0),MATCH(Data7[[#Headers],[Truck]],'Employee Info'!$C$2:$J$2,0)),"")</f>
        <v/>
      </c>
      <c r="L698" s="19" t="str">
        <f>IFERROR(INDEX('Employee Info'!$C$3:$J$200,MATCH(Data7[[#This Row],[Name:]],'Employee Info'!$B$3:$B$200,0),MATCH(Data7[[#Headers],[Phone]],'Employee Info'!$C$2:$J$2,0)),"")</f>
        <v/>
      </c>
      <c r="M698" s="19" t="str">
        <f>IFERROR(INDEX('Employee Info'!$C$3:$J$200,MATCH(Data7[[#This Row],[Name:]],'Employee Info'!$B$3:$B$200,0),MATCH(Data7[[#Headers],[Tech]],'Employee Info'!$C$2:$J$2,0)),"")</f>
        <v/>
      </c>
      <c r="N698" s="19" t="str">
        <f>IFERROR(INDEX('Employee Info'!$C$3:$J$200,MATCH(Data7[[#This Row],[Name:]],'Employee Info'!$B$3:$B$200,0),MATCH(Data7[[#Headers],[Other]],'Employee Info'!$C$2:$J$2,0)),"")</f>
        <v/>
      </c>
      <c r="O698" s="19">
        <f>IFERROR((Data7[[#This Row],[Hours:]]*SUM(Data7[[#This Row],[Rate]:[Other]])),"")</f>
        <v>0</v>
      </c>
      <c r="P698" s="7" t="str">
        <f>IF(Data7[[#This Row],[WO'#:]]="","Riley #","WO#")</f>
        <v>Riley #</v>
      </c>
      <c r="Q698" s="7">
        <f>IFERROR(WEEKNUM(Data7[[#This Row],[Date:]]),"")</f>
        <v>18</v>
      </c>
      <c r="R698" s="6">
        <f t="shared" si="30"/>
        <v>45410</v>
      </c>
      <c r="S698" s="6">
        <f>Data7[[#This Row],[Week Start]]+7</f>
        <v>45417</v>
      </c>
      <c r="T698" s="7" t="str">
        <f t="shared" si="31"/>
        <v>4/28/2024 - 5/5/2024</v>
      </c>
      <c r="U698" s="7" t="str">
        <f t="shared" si="32"/>
        <v>Time Card</v>
      </c>
      <c r="V698" s="8" t="str">
        <f>RIGHT(TEXT(Data7[[#This Row],[Date:]],"mmddyyyy"),4)</f>
        <v>2024</v>
      </c>
      <c r="W698" s="8" t="str">
        <f>MID(TEXT(Data7[[#This Row],[Date:]],"mmddyyyy"),3,2)</f>
        <v>02</v>
      </c>
      <c r="X698" s="8" t="str">
        <f>LEFT(TEXT(Data7[[#This Row],[Date:]],"mmddyyyy"),2)</f>
        <v>05</v>
      </c>
      <c r="Y698" s="6">
        <f>DATE(Data7[[#This Row],[Year]],Data7[[#This Row],[Month]],Data7[[#This Row],[Day]])</f>
        <v>45414</v>
      </c>
    </row>
    <row r="699" spans="1:25">
      <c r="A699" s="5">
        <v>45414.580133680553</v>
      </c>
      <c r="B699" s="7" t="s">
        <v>65</v>
      </c>
      <c r="C699" s="6" t="s">
        <v>627</v>
      </c>
      <c r="D699" s="7" t="s">
        <v>634</v>
      </c>
      <c r="E699" s="8">
        <v>8</v>
      </c>
      <c r="F699" s="7" t="s">
        <v>68</v>
      </c>
      <c r="G699" s="7" t="s">
        <v>68</v>
      </c>
      <c r="H699" s="7" t="s">
        <v>64</v>
      </c>
      <c r="I699" s="7" t="s">
        <v>44</v>
      </c>
      <c r="J699" s="19" t="str">
        <f>IFERROR(INDEX('Employee Info'!$C$3:$E$200,MATCH(Data7[[#This Row],[Name:]],'Employee Info'!$B$3:$B$200,0),MATCH(Data7[[#This Row],[Hours Type:]],'Employee Info'!$C$2:$E$2,0)),"")</f>
        <v/>
      </c>
      <c r="K699" s="19" t="str">
        <f>IFERROR(INDEX('Employee Info'!$C$3:$J$200,MATCH(Data7[[#This Row],[Name:]],'Employee Info'!$B$3:$B$200,0),MATCH(Data7[[#Headers],[Truck]],'Employee Info'!$C$2:$J$2,0)),"")</f>
        <v/>
      </c>
      <c r="L699" s="19" t="str">
        <f>IFERROR(INDEX('Employee Info'!$C$3:$J$200,MATCH(Data7[[#This Row],[Name:]],'Employee Info'!$B$3:$B$200,0),MATCH(Data7[[#Headers],[Phone]],'Employee Info'!$C$2:$J$2,0)),"")</f>
        <v/>
      </c>
      <c r="M699" s="19" t="str">
        <f>IFERROR(INDEX('Employee Info'!$C$3:$J$200,MATCH(Data7[[#This Row],[Name:]],'Employee Info'!$B$3:$B$200,0),MATCH(Data7[[#Headers],[Tech]],'Employee Info'!$C$2:$J$2,0)),"")</f>
        <v/>
      </c>
      <c r="N699" s="19" t="str">
        <f>IFERROR(INDEX('Employee Info'!$C$3:$J$200,MATCH(Data7[[#This Row],[Name:]],'Employee Info'!$B$3:$B$200,0),MATCH(Data7[[#Headers],[Other]],'Employee Info'!$C$2:$J$2,0)),"")</f>
        <v/>
      </c>
      <c r="O699" s="19">
        <f>IFERROR((Data7[[#This Row],[Hours:]]*SUM(Data7[[#This Row],[Rate]:[Other]])),"")</f>
        <v>0</v>
      </c>
      <c r="P699" s="7" t="str">
        <f>IF(Data7[[#This Row],[WO'#:]]="","Riley #","WO#")</f>
        <v>Riley #</v>
      </c>
      <c r="Q699" s="7">
        <f>IFERROR(WEEKNUM(Data7[[#This Row],[Date:]]),"")</f>
        <v>18</v>
      </c>
      <c r="R699" s="6">
        <f t="shared" si="30"/>
        <v>45410</v>
      </c>
      <c r="S699" s="6">
        <f>Data7[[#This Row],[Week Start]]+7</f>
        <v>45417</v>
      </c>
      <c r="T699" s="7" t="str">
        <f t="shared" si="31"/>
        <v>4/28/2024 - 5/5/2024</v>
      </c>
      <c r="U699" s="7" t="str">
        <f t="shared" si="32"/>
        <v>Time Card</v>
      </c>
      <c r="V699" s="8" t="str">
        <f>RIGHT(TEXT(Data7[[#This Row],[Date:]],"mmddyyyy"),4)</f>
        <v>2024</v>
      </c>
      <c r="W699" s="8" t="str">
        <f>MID(TEXT(Data7[[#This Row],[Date:]],"mmddyyyy"),3,2)</f>
        <v>02</v>
      </c>
      <c r="X699" s="8" t="str">
        <f>LEFT(TEXT(Data7[[#This Row],[Date:]],"mmddyyyy"),2)</f>
        <v>05</v>
      </c>
      <c r="Y699" s="6">
        <f>DATE(Data7[[#This Row],[Year]],Data7[[#This Row],[Month]],Data7[[#This Row],[Day]])</f>
        <v>45414</v>
      </c>
    </row>
    <row r="700" spans="1:25">
      <c r="A700" s="5">
        <v>45415.520899189818</v>
      </c>
      <c r="B700" s="7" t="s">
        <v>66</v>
      </c>
      <c r="C700" s="6" t="s">
        <v>627</v>
      </c>
      <c r="D700" s="7" t="s">
        <v>566</v>
      </c>
      <c r="E700" s="8">
        <v>1</v>
      </c>
      <c r="F700" s="7" t="s">
        <v>68</v>
      </c>
      <c r="G700" s="7" t="s">
        <v>68</v>
      </c>
      <c r="H700" s="7" t="s">
        <v>64</v>
      </c>
      <c r="I700" s="7" t="s">
        <v>44</v>
      </c>
      <c r="J700" s="19" t="str">
        <f>IFERROR(INDEX('Employee Info'!$C$3:$E$200,MATCH(Data7[[#This Row],[Name:]],'Employee Info'!$B$3:$B$200,0),MATCH(Data7[[#This Row],[Hours Type:]],'Employee Info'!$C$2:$E$2,0)),"")</f>
        <v/>
      </c>
      <c r="K700" s="19" t="str">
        <f>IFERROR(INDEX('Employee Info'!$C$3:$J$200,MATCH(Data7[[#This Row],[Name:]],'Employee Info'!$B$3:$B$200,0),MATCH(Data7[[#Headers],[Truck]],'Employee Info'!$C$2:$J$2,0)),"")</f>
        <v/>
      </c>
      <c r="L700" s="19" t="str">
        <f>IFERROR(INDEX('Employee Info'!$C$3:$J$200,MATCH(Data7[[#This Row],[Name:]],'Employee Info'!$B$3:$B$200,0),MATCH(Data7[[#Headers],[Phone]],'Employee Info'!$C$2:$J$2,0)),"")</f>
        <v/>
      </c>
      <c r="M700" s="19" t="str">
        <f>IFERROR(INDEX('Employee Info'!$C$3:$J$200,MATCH(Data7[[#This Row],[Name:]],'Employee Info'!$B$3:$B$200,0),MATCH(Data7[[#Headers],[Tech]],'Employee Info'!$C$2:$J$2,0)),"")</f>
        <v/>
      </c>
      <c r="N700" s="19" t="str">
        <f>IFERROR(INDEX('Employee Info'!$C$3:$J$200,MATCH(Data7[[#This Row],[Name:]],'Employee Info'!$B$3:$B$200,0),MATCH(Data7[[#Headers],[Other]],'Employee Info'!$C$2:$J$2,0)),"")</f>
        <v/>
      </c>
      <c r="O700" s="19">
        <f>IFERROR((Data7[[#This Row],[Hours:]]*SUM(Data7[[#This Row],[Rate]:[Other]])),"")</f>
        <v>0</v>
      </c>
      <c r="P700" s="7" t="str">
        <f>IF(Data7[[#This Row],[WO'#:]]="","Riley #","WO#")</f>
        <v>Riley #</v>
      </c>
      <c r="Q700" s="7">
        <f>IFERROR(WEEKNUM(Data7[[#This Row],[Date:]]),"")</f>
        <v>18</v>
      </c>
      <c r="R700" s="6">
        <f t="shared" si="30"/>
        <v>45410</v>
      </c>
      <c r="S700" s="6">
        <f>Data7[[#This Row],[Week Start]]+7</f>
        <v>45417</v>
      </c>
      <c r="T700" s="7" t="str">
        <f t="shared" si="31"/>
        <v>4/28/2024 - 5/5/2024</v>
      </c>
      <c r="U700" s="7" t="str">
        <f t="shared" si="32"/>
        <v>Time Card</v>
      </c>
      <c r="V700" s="8" t="str">
        <f>RIGHT(TEXT(Data7[[#This Row],[Date:]],"mmddyyyy"),4)</f>
        <v>2024</v>
      </c>
      <c r="W700" s="8" t="str">
        <f>MID(TEXT(Data7[[#This Row],[Date:]],"mmddyyyy"),3,2)</f>
        <v>02</v>
      </c>
      <c r="X700" s="8" t="str">
        <f>LEFT(TEXT(Data7[[#This Row],[Date:]],"mmddyyyy"),2)</f>
        <v>05</v>
      </c>
      <c r="Y700" s="6">
        <f>DATE(Data7[[#This Row],[Year]],Data7[[#This Row],[Month]],Data7[[#This Row],[Day]])</f>
        <v>45414</v>
      </c>
    </row>
    <row r="701" spans="1:25">
      <c r="A701" s="5">
        <v>45414.577702083334</v>
      </c>
      <c r="B701" s="7" t="s">
        <v>31</v>
      </c>
      <c r="C701" s="6" t="s">
        <v>627</v>
      </c>
      <c r="D701" s="7" t="s">
        <v>633</v>
      </c>
      <c r="E701" s="8">
        <v>3</v>
      </c>
      <c r="F701" s="7" t="s">
        <v>68</v>
      </c>
      <c r="G701" s="7" t="s">
        <v>68</v>
      </c>
      <c r="H701" s="7" t="s">
        <v>577</v>
      </c>
      <c r="I701" s="7" t="s">
        <v>44</v>
      </c>
      <c r="J701" s="19" t="str">
        <f>IFERROR(INDEX('Employee Info'!$C$3:$E$200,MATCH(Data7[[#This Row],[Name:]],'Employee Info'!$B$3:$B$200,0),MATCH(Data7[[#This Row],[Hours Type:]],'Employee Info'!$C$2:$E$2,0)),"")</f>
        <v/>
      </c>
      <c r="K701" s="19" t="str">
        <f>IFERROR(INDEX('Employee Info'!$C$3:$J$200,MATCH(Data7[[#This Row],[Name:]],'Employee Info'!$B$3:$B$200,0),MATCH(Data7[[#Headers],[Truck]],'Employee Info'!$C$2:$J$2,0)),"")</f>
        <v/>
      </c>
      <c r="L701" s="19" t="str">
        <f>IFERROR(INDEX('Employee Info'!$C$3:$J$200,MATCH(Data7[[#This Row],[Name:]],'Employee Info'!$B$3:$B$200,0),MATCH(Data7[[#Headers],[Phone]],'Employee Info'!$C$2:$J$2,0)),"")</f>
        <v/>
      </c>
      <c r="M701" s="19" t="str">
        <f>IFERROR(INDEX('Employee Info'!$C$3:$J$200,MATCH(Data7[[#This Row],[Name:]],'Employee Info'!$B$3:$B$200,0),MATCH(Data7[[#Headers],[Tech]],'Employee Info'!$C$2:$J$2,0)),"")</f>
        <v/>
      </c>
      <c r="N701" s="19" t="str">
        <f>IFERROR(INDEX('Employee Info'!$C$3:$J$200,MATCH(Data7[[#This Row],[Name:]],'Employee Info'!$B$3:$B$200,0),MATCH(Data7[[#Headers],[Other]],'Employee Info'!$C$2:$J$2,0)),"")</f>
        <v/>
      </c>
      <c r="O701" s="19">
        <f>IFERROR((Data7[[#This Row],[Hours:]]*SUM(Data7[[#This Row],[Rate]:[Other]])),"")</f>
        <v>0</v>
      </c>
      <c r="P701" s="7" t="str">
        <f>IF(Data7[[#This Row],[WO'#:]]="","Riley #","WO#")</f>
        <v>Riley #</v>
      </c>
      <c r="Q701" s="7">
        <f>IFERROR(WEEKNUM(Data7[[#This Row],[Date:]]),"")</f>
        <v>18</v>
      </c>
      <c r="R701" s="6">
        <f t="shared" si="30"/>
        <v>45410</v>
      </c>
      <c r="S701" s="6">
        <f>Data7[[#This Row],[Week Start]]+7</f>
        <v>45417</v>
      </c>
      <c r="T701" s="7" t="str">
        <f t="shared" si="31"/>
        <v>4/28/2024 - 5/5/2024</v>
      </c>
      <c r="U701" s="7" t="str">
        <f t="shared" si="32"/>
        <v>Time Card</v>
      </c>
      <c r="V701" s="8" t="str">
        <f>RIGHT(TEXT(Data7[[#This Row],[Date:]],"mmddyyyy"),4)</f>
        <v>2024</v>
      </c>
      <c r="W701" s="8" t="str">
        <f>MID(TEXT(Data7[[#This Row],[Date:]],"mmddyyyy"),3,2)</f>
        <v>02</v>
      </c>
      <c r="X701" s="8" t="str">
        <f>LEFT(TEXT(Data7[[#This Row],[Date:]],"mmddyyyy"),2)</f>
        <v>05</v>
      </c>
      <c r="Y701" s="6">
        <f>DATE(Data7[[#This Row],[Year]],Data7[[#This Row],[Month]],Data7[[#This Row],[Day]])</f>
        <v>45414</v>
      </c>
    </row>
    <row r="702" spans="1:25">
      <c r="A702" s="5">
        <v>45414.520658564812</v>
      </c>
      <c r="B702" s="7" t="s">
        <v>31</v>
      </c>
      <c r="C702" s="6" t="s">
        <v>627</v>
      </c>
      <c r="D702" s="7" t="s">
        <v>632</v>
      </c>
      <c r="E702" s="8">
        <v>2.5</v>
      </c>
      <c r="F702" s="7" t="s">
        <v>68</v>
      </c>
      <c r="G702" s="7" t="s">
        <v>68</v>
      </c>
      <c r="H702" s="7" t="s">
        <v>483</v>
      </c>
      <c r="I702" s="7" t="s">
        <v>44</v>
      </c>
      <c r="J702" s="19" t="str">
        <f>IFERROR(INDEX('Employee Info'!$C$3:$E$200,MATCH(Data7[[#This Row],[Name:]],'Employee Info'!$B$3:$B$200,0),MATCH(Data7[[#This Row],[Hours Type:]],'Employee Info'!$C$2:$E$2,0)),"")</f>
        <v/>
      </c>
      <c r="K702" s="19" t="str">
        <f>IFERROR(INDEX('Employee Info'!$C$3:$J$200,MATCH(Data7[[#This Row],[Name:]],'Employee Info'!$B$3:$B$200,0),MATCH(Data7[[#Headers],[Truck]],'Employee Info'!$C$2:$J$2,0)),"")</f>
        <v/>
      </c>
      <c r="L702" s="19" t="str">
        <f>IFERROR(INDEX('Employee Info'!$C$3:$J$200,MATCH(Data7[[#This Row],[Name:]],'Employee Info'!$B$3:$B$200,0),MATCH(Data7[[#Headers],[Phone]],'Employee Info'!$C$2:$J$2,0)),"")</f>
        <v/>
      </c>
      <c r="M702" s="19" t="str">
        <f>IFERROR(INDEX('Employee Info'!$C$3:$J$200,MATCH(Data7[[#This Row],[Name:]],'Employee Info'!$B$3:$B$200,0),MATCH(Data7[[#Headers],[Tech]],'Employee Info'!$C$2:$J$2,0)),"")</f>
        <v/>
      </c>
      <c r="N702" s="19" t="str">
        <f>IFERROR(INDEX('Employee Info'!$C$3:$J$200,MATCH(Data7[[#This Row],[Name:]],'Employee Info'!$B$3:$B$200,0),MATCH(Data7[[#Headers],[Other]],'Employee Info'!$C$2:$J$2,0)),"")</f>
        <v/>
      </c>
      <c r="O702" s="19">
        <f>IFERROR((Data7[[#This Row],[Hours:]]*SUM(Data7[[#This Row],[Rate]:[Other]])),"")</f>
        <v>0</v>
      </c>
      <c r="P702" s="7" t="str">
        <f>IF(Data7[[#This Row],[WO'#:]]="","Riley #","WO#")</f>
        <v>Riley #</v>
      </c>
      <c r="Q702" s="7">
        <f>IFERROR(WEEKNUM(Data7[[#This Row],[Date:]]),"")</f>
        <v>18</v>
      </c>
      <c r="R702" s="6">
        <f t="shared" si="30"/>
        <v>45410</v>
      </c>
      <c r="S702" s="6">
        <f>Data7[[#This Row],[Week Start]]+7</f>
        <v>45417</v>
      </c>
      <c r="T702" s="7" t="str">
        <f t="shared" si="31"/>
        <v>4/28/2024 - 5/5/2024</v>
      </c>
      <c r="U702" s="7" t="str">
        <f t="shared" si="32"/>
        <v>Time Card</v>
      </c>
      <c r="V702" s="8" t="str">
        <f>RIGHT(TEXT(Data7[[#This Row],[Date:]],"mmddyyyy"),4)</f>
        <v>2024</v>
      </c>
      <c r="W702" s="8" t="str">
        <f>MID(TEXT(Data7[[#This Row],[Date:]],"mmddyyyy"),3,2)</f>
        <v>02</v>
      </c>
      <c r="X702" s="8" t="str">
        <f>LEFT(TEXT(Data7[[#This Row],[Date:]],"mmddyyyy"),2)</f>
        <v>05</v>
      </c>
      <c r="Y702" s="6">
        <f>DATE(Data7[[#This Row],[Year]],Data7[[#This Row],[Month]],Data7[[#This Row],[Day]])</f>
        <v>45414</v>
      </c>
    </row>
    <row r="703" spans="1:25">
      <c r="A703" s="5">
        <v>45414.521250115744</v>
      </c>
      <c r="B703" s="7" t="s">
        <v>31</v>
      </c>
      <c r="C703" s="6" t="s">
        <v>627</v>
      </c>
      <c r="D703" s="7" t="s">
        <v>632</v>
      </c>
      <c r="E703" s="8">
        <v>0.5</v>
      </c>
      <c r="F703" s="7" t="s">
        <v>68</v>
      </c>
      <c r="G703" s="7" t="s">
        <v>68</v>
      </c>
      <c r="H703" s="7" t="s">
        <v>483</v>
      </c>
      <c r="I703" s="7" t="s">
        <v>44</v>
      </c>
      <c r="J703" s="19" t="str">
        <f>IFERROR(INDEX('Employee Info'!$C$3:$E$200,MATCH(Data7[[#This Row],[Name:]],'Employee Info'!$B$3:$B$200,0),MATCH(Data7[[#This Row],[Hours Type:]],'Employee Info'!$C$2:$E$2,0)),"")</f>
        <v/>
      </c>
      <c r="K703" s="19" t="str">
        <f>IFERROR(INDEX('Employee Info'!$C$3:$J$200,MATCH(Data7[[#This Row],[Name:]],'Employee Info'!$B$3:$B$200,0),MATCH(Data7[[#Headers],[Truck]],'Employee Info'!$C$2:$J$2,0)),"")</f>
        <v/>
      </c>
      <c r="L703" s="19" t="str">
        <f>IFERROR(INDEX('Employee Info'!$C$3:$J$200,MATCH(Data7[[#This Row],[Name:]],'Employee Info'!$B$3:$B$200,0),MATCH(Data7[[#Headers],[Phone]],'Employee Info'!$C$2:$J$2,0)),"")</f>
        <v/>
      </c>
      <c r="M703" s="19" t="str">
        <f>IFERROR(INDEX('Employee Info'!$C$3:$J$200,MATCH(Data7[[#This Row],[Name:]],'Employee Info'!$B$3:$B$200,0),MATCH(Data7[[#Headers],[Tech]],'Employee Info'!$C$2:$J$2,0)),"")</f>
        <v/>
      </c>
      <c r="N703" s="19" t="str">
        <f>IFERROR(INDEX('Employee Info'!$C$3:$J$200,MATCH(Data7[[#This Row],[Name:]],'Employee Info'!$B$3:$B$200,0),MATCH(Data7[[#Headers],[Other]],'Employee Info'!$C$2:$J$2,0)),"")</f>
        <v/>
      </c>
      <c r="O703" s="19">
        <f>IFERROR((Data7[[#This Row],[Hours:]]*SUM(Data7[[#This Row],[Rate]:[Other]])),"")</f>
        <v>0</v>
      </c>
      <c r="P703" s="7" t="str">
        <f>IF(Data7[[#This Row],[WO'#:]]="","Riley #","WO#")</f>
        <v>Riley #</v>
      </c>
      <c r="Q703" s="7">
        <f>IFERROR(WEEKNUM(Data7[[#This Row],[Date:]]),"")</f>
        <v>18</v>
      </c>
      <c r="R703" s="6">
        <f t="shared" si="30"/>
        <v>45410</v>
      </c>
      <c r="S703" s="6">
        <f>Data7[[#This Row],[Week Start]]+7</f>
        <v>45417</v>
      </c>
      <c r="T703" s="7" t="str">
        <f t="shared" si="31"/>
        <v>4/28/2024 - 5/5/2024</v>
      </c>
      <c r="U703" s="7" t="str">
        <f t="shared" si="32"/>
        <v>Time Card</v>
      </c>
      <c r="V703" s="8" t="str">
        <f>RIGHT(TEXT(Data7[[#This Row],[Date:]],"mmddyyyy"),4)</f>
        <v>2024</v>
      </c>
      <c r="W703" s="8" t="str">
        <f>MID(TEXT(Data7[[#This Row],[Date:]],"mmddyyyy"),3,2)</f>
        <v>02</v>
      </c>
      <c r="X703" s="8" t="str">
        <f>LEFT(TEXT(Data7[[#This Row],[Date:]],"mmddyyyy"),2)</f>
        <v>05</v>
      </c>
      <c r="Y703" s="6">
        <f>DATE(Data7[[#This Row],[Year]],Data7[[#This Row],[Month]],Data7[[#This Row],[Day]])</f>
        <v>45414</v>
      </c>
    </row>
    <row r="704" spans="1:25">
      <c r="A704" s="5">
        <v>45414.584873726853</v>
      </c>
      <c r="B704" s="7" t="s">
        <v>35</v>
      </c>
      <c r="C704" s="6" t="s">
        <v>627</v>
      </c>
      <c r="D704" s="7" t="s">
        <v>635</v>
      </c>
      <c r="E704" s="8">
        <v>2</v>
      </c>
      <c r="F704" s="7" t="s">
        <v>68</v>
      </c>
      <c r="G704" s="7" t="s">
        <v>68</v>
      </c>
      <c r="H704" s="7" t="s">
        <v>483</v>
      </c>
      <c r="I704" s="7" t="s">
        <v>44</v>
      </c>
      <c r="J704" s="19" t="str">
        <f>IFERROR(INDEX('Employee Info'!$C$3:$E$200,MATCH(Data7[[#This Row],[Name:]],'Employee Info'!$B$3:$B$200,0),MATCH(Data7[[#This Row],[Hours Type:]],'Employee Info'!$C$2:$E$2,0)),"")</f>
        <v/>
      </c>
      <c r="K704" s="19" t="str">
        <f>IFERROR(INDEX('Employee Info'!$C$3:$J$200,MATCH(Data7[[#This Row],[Name:]],'Employee Info'!$B$3:$B$200,0),MATCH(Data7[[#Headers],[Truck]],'Employee Info'!$C$2:$J$2,0)),"")</f>
        <v/>
      </c>
      <c r="L704" s="19" t="str">
        <f>IFERROR(INDEX('Employee Info'!$C$3:$J$200,MATCH(Data7[[#This Row],[Name:]],'Employee Info'!$B$3:$B$200,0),MATCH(Data7[[#Headers],[Phone]],'Employee Info'!$C$2:$J$2,0)),"")</f>
        <v/>
      </c>
      <c r="M704" s="19" t="str">
        <f>IFERROR(INDEX('Employee Info'!$C$3:$J$200,MATCH(Data7[[#This Row],[Name:]],'Employee Info'!$B$3:$B$200,0),MATCH(Data7[[#Headers],[Tech]],'Employee Info'!$C$2:$J$2,0)),"")</f>
        <v/>
      </c>
      <c r="N704" s="19" t="str">
        <f>IFERROR(INDEX('Employee Info'!$C$3:$J$200,MATCH(Data7[[#This Row],[Name:]],'Employee Info'!$B$3:$B$200,0),MATCH(Data7[[#Headers],[Other]],'Employee Info'!$C$2:$J$2,0)),"")</f>
        <v/>
      </c>
      <c r="O704" s="19">
        <f>IFERROR((Data7[[#This Row],[Hours:]]*SUM(Data7[[#This Row],[Rate]:[Other]])),"")</f>
        <v>0</v>
      </c>
      <c r="P704" s="7" t="str">
        <f>IF(Data7[[#This Row],[WO'#:]]="","Riley #","WO#")</f>
        <v>Riley #</v>
      </c>
      <c r="Q704" s="7">
        <f>IFERROR(WEEKNUM(Data7[[#This Row],[Date:]]),"")</f>
        <v>18</v>
      </c>
      <c r="R704" s="6">
        <f t="shared" si="30"/>
        <v>45410</v>
      </c>
      <c r="S704" s="6">
        <f>Data7[[#This Row],[Week Start]]+7</f>
        <v>45417</v>
      </c>
      <c r="T704" s="7" t="str">
        <f t="shared" si="31"/>
        <v>4/28/2024 - 5/5/2024</v>
      </c>
      <c r="U704" s="7" t="str">
        <f t="shared" si="32"/>
        <v>Time Card</v>
      </c>
      <c r="V704" s="8" t="str">
        <f>RIGHT(TEXT(Data7[[#This Row],[Date:]],"mmddyyyy"),4)</f>
        <v>2024</v>
      </c>
      <c r="W704" s="8" t="str">
        <f>MID(TEXT(Data7[[#This Row],[Date:]],"mmddyyyy"),3,2)</f>
        <v>02</v>
      </c>
      <c r="X704" s="8" t="str">
        <f>LEFT(TEXT(Data7[[#This Row],[Date:]],"mmddyyyy"),2)</f>
        <v>05</v>
      </c>
      <c r="Y704" s="6">
        <f>DATE(Data7[[#This Row],[Year]],Data7[[#This Row],[Month]],Data7[[#This Row],[Day]])</f>
        <v>45414</v>
      </c>
    </row>
    <row r="705" spans="1:25">
      <c r="A705" s="5">
        <v>45415.543485648152</v>
      </c>
      <c r="B705" s="7" t="s">
        <v>66</v>
      </c>
      <c r="C705" s="6" t="s">
        <v>704</v>
      </c>
      <c r="D705" s="7" t="s">
        <v>705</v>
      </c>
      <c r="E705" s="8">
        <v>6</v>
      </c>
      <c r="F705" s="7">
        <v>6984733</v>
      </c>
      <c r="G705" s="7" t="s">
        <v>68</v>
      </c>
      <c r="H705" s="7" t="s">
        <v>69</v>
      </c>
      <c r="I705" s="7" t="s">
        <v>44</v>
      </c>
      <c r="J705" s="19" t="str">
        <f>IFERROR(INDEX('Employee Info'!$C$3:$E$200,MATCH(Data7[[#This Row],[Name:]],'Employee Info'!$B$3:$B$200,0),MATCH(Data7[[#This Row],[Hours Type:]],'Employee Info'!$C$2:$E$2,0)),"")</f>
        <v/>
      </c>
      <c r="K705" s="19" t="str">
        <f>IFERROR(INDEX('Employee Info'!$C$3:$J$200,MATCH(Data7[[#This Row],[Name:]],'Employee Info'!$B$3:$B$200,0),MATCH(Data7[[#Headers],[Truck]],'Employee Info'!$C$2:$J$2,0)),"")</f>
        <v/>
      </c>
      <c r="L705" s="19" t="str">
        <f>IFERROR(INDEX('Employee Info'!$C$3:$J$200,MATCH(Data7[[#This Row],[Name:]],'Employee Info'!$B$3:$B$200,0),MATCH(Data7[[#Headers],[Phone]],'Employee Info'!$C$2:$J$2,0)),"")</f>
        <v/>
      </c>
      <c r="M705" s="19" t="str">
        <f>IFERROR(INDEX('Employee Info'!$C$3:$J$200,MATCH(Data7[[#This Row],[Name:]],'Employee Info'!$B$3:$B$200,0),MATCH(Data7[[#Headers],[Tech]],'Employee Info'!$C$2:$J$2,0)),"")</f>
        <v/>
      </c>
      <c r="N705" s="19" t="str">
        <f>IFERROR(INDEX('Employee Info'!$C$3:$J$200,MATCH(Data7[[#This Row],[Name:]],'Employee Info'!$B$3:$B$200,0),MATCH(Data7[[#Headers],[Other]],'Employee Info'!$C$2:$J$2,0)),"")</f>
        <v/>
      </c>
      <c r="O705" s="19">
        <f>IFERROR((Data7[[#This Row],[Hours:]]*SUM(Data7[[#This Row],[Rate]:[Other]])),"")</f>
        <v>0</v>
      </c>
      <c r="P705" s="7" t="str">
        <f>IF(Data7[[#This Row],[WO'#:]]="","Riley #","WO#")</f>
        <v>WO#</v>
      </c>
      <c r="Q705" s="7">
        <f>IFERROR(WEEKNUM(Data7[[#This Row],[Date:]]),"")</f>
        <v>18</v>
      </c>
      <c r="R705" s="6">
        <f t="shared" si="30"/>
        <v>45410</v>
      </c>
      <c r="S705" s="6">
        <f>Data7[[#This Row],[Week Start]]+7</f>
        <v>45417</v>
      </c>
      <c r="T705" s="7" t="str">
        <f t="shared" si="31"/>
        <v>4/28/2024 - 5/5/2024</v>
      </c>
      <c r="U705" s="7" t="str">
        <f t="shared" si="32"/>
        <v>Time Card</v>
      </c>
      <c r="V705" s="8" t="str">
        <f>RIGHT(TEXT(Data7[[#This Row],[Date:]],"mmddyyyy"),4)</f>
        <v>2024</v>
      </c>
      <c r="W705" s="8" t="str">
        <f>MID(TEXT(Data7[[#This Row],[Date:]],"mmddyyyy"),3,2)</f>
        <v>03</v>
      </c>
      <c r="X705" s="8" t="str">
        <f>LEFT(TEXT(Data7[[#This Row],[Date:]],"mmddyyyy"),2)</f>
        <v>05</v>
      </c>
      <c r="Y705" s="6">
        <f>DATE(Data7[[#This Row],[Year]],Data7[[#This Row],[Month]],Data7[[#This Row],[Day]])</f>
        <v>45415</v>
      </c>
    </row>
    <row r="706" spans="1:25">
      <c r="A706" s="5">
        <v>45415.578704861109</v>
      </c>
      <c r="B706" s="7" t="s">
        <v>35</v>
      </c>
      <c r="C706" s="6" t="s">
        <v>704</v>
      </c>
      <c r="D706" s="7" t="s">
        <v>706</v>
      </c>
      <c r="E706" s="8">
        <v>2</v>
      </c>
      <c r="F706" s="7">
        <v>6984733</v>
      </c>
      <c r="G706" s="7" t="s">
        <v>68</v>
      </c>
      <c r="H706" s="7" t="s">
        <v>69</v>
      </c>
      <c r="I706" s="7" t="s">
        <v>44</v>
      </c>
      <c r="J706" s="19" t="str">
        <f>IFERROR(INDEX('Employee Info'!$C$3:$E$200,MATCH(Data7[[#This Row],[Name:]],'Employee Info'!$B$3:$B$200,0),MATCH(Data7[[#This Row],[Hours Type:]],'Employee Info'!$C$2:$E$2,0)),"")</f>
        <v/>
      </c>
      <c r="K706" s="19" t="str">
        <f>IFERROR(INDEX('Employee Info'!$C$3:$J$200,MATCH(Data7[[#This Row],[Name:]],'Employee Info'!$B$3:$B$200,0),MATCH(Data7[[#Headers],[Truck]],'Employee Info'!$C$2:$J$2,0)),"")</f>
        <v/>
      </c>
      <c r="L706" s="19" t="str">
        <f>IFERROR(INDEX('Employee Info'!$C$3:$J$200,MATCH(Data7[[#This Row],[Name:]],'Employee Info'!$B$3:$B$200,0),MATCH(Data7[[#Headers],[Phone]],'Employee Info'!$C$2:$J$2,0)),"")</f>
        <v/>
      </c>
      <c r="M706" s="19" t="str">
        <f>IFERROR(INDEX('Employee Info'!$C$3:$J$200,MATCH(Data7[[#This Row],[Name:]],'Employee Info'!$B$3:$B$200,0),MATCH(Data7[[#Headers],[Tech]],'Employee Info'!$C$2:$J$2,0)),"")</f>
        <v/>
      </c>
      <c r="N706" s="19" t="str">
        <f>IFERROR(INDEX('Employee Info'!$C$3:$J$200,MATCH(Data7[[#This Row],[Name:]],'Employee Info'!$B$3:$B$200,0),MATCH(Data7[[#Headers],[Other]],'Employee Info'!$C$2:$J$2,0)),"")</f>
        <v/>
      </c>
      <c r="O706" s="19">
        <f>IFERROR((Data7[[#This Row],[Hours:]]*SUM(Data7[[#This Row],[Rate]:[Other]])),"")</f>
        <v>0</v>
      </c>
      <c r="P706" s="7" t="str">
        <f>IF(Data7[[#This Row],[WO'#:]]="","Riley #","WO#")</f>
        <v>WO#</v>
      </c>
      <c r="Q706" s="7">
        <f>IFERROR(WEEKNUM(Data7[[#This Row],[Date:]]),"")</f>
        <v>18</v>
      </c>
      <c r="R706" s="6">
        <f t="shared" ref="R706:R769" si="33">DATE(RIGHT(TEXT(C706,"mm/dd/yyyy"),4),1,1)+(Q706-1)*7-(WEEKDAY(DATE(RIGHT(TEXT(C706,"mm/dd/yyyy"),4),1,1)))+1</f>
        <v>45410</v>
      </c>
      <c r="S706" s="6">
        <f>Data7[[#This Row],[Week Start]]+7</f>
        <v>45417</v>
      </c>
      <c r="T706" s="7" t="str">
        <f t="shared" ref="T706:T769" si="34">IFERROR(TEXT(R706, "m/d/yyyy") &amp; " - " &amp; TEXT(S706, "m/d/yyyy"),"")</f>
        <v>4/28/2024 - 5/5/2024</v>
      </c>
      <c r="U706" s="7" t="str">
        <f t="shared" ref="U706:U769" si="35">"Time Card"</f>
        <v>Time Card</v>
      </c>
      <c r="V706" s="8" t="str">
        <f>RIGHT(TEXT(Data7[[#This Row],[Date:]],"mmddyyyy"),4)</f>
        <v>2024</v>
      </c>
      <c r="W706" s="8" t="str">
        <f>MID(TEXT(Data7[[#This Row],[Date:]],"mmddyyyy"),3,2)</f>
        <v>03</v>
      </c>
      <c r="X706" s="8" t="str">
        <f>LEFT(TEXT(Data7[[#This Row],[Date:]],"mmddyyyy"),2)</f>
        <v>05</v>
      </c>
      <c r="Y706" s="6">
        <f>DATE(Data7[[#This Row],[Year]],Data7[[#This Row],[Month]],Data7[[#This Row],[Day]])</f>
        <v>45415</v>
      </c>
    </row>
    <row r="707" spans="1:25">
      <c r="A707" s="5">
        <v>45415.58626585648</v>
      </c>
      <c r="B707" s="7" t="s">
        <v>66</v>
      </c>
      <c r="C707" s="6" t="s">
        <v>704</v>
      </c>
      <c r="D707" s="7" t="s">
        <v>707</v>
      </c>
      <c r="E707" s="8">
        <v>1</v>
      </c>
      <c r="F707" s="7">
        <v>6984733</v>
      </c>
      <c r="G707" s="7" t="s">
        <v>68</v>
      </c>
      <c r="H707" s="7" t="s">
        <v>69</v>
      </c>
      <c r="I707" s="7" t="s">
        <v>45</v>
      </c>
      <c r="J707" s="19" t="str">
        <f>IFERROR(INDEX('Employee Info'!$C$3:$E$200,MATCH(Data7[[#This Row],[Name:]],'Employee Info'!$B$3:$B$200,0),MATCH(Data7[[#This Row],[Hours Type:]],'Employee Info'!$C$2:$E$2,0)),"")</f>
        <v/>
      </c>
      <c r="K707" s="19" t="str">
        <f>IFERROR(INDEX('Employee Info'!$C$3:$J$200,MATCH(Data7[[#This Row],[Name:]],'Employee Info'!$B$3:$B$200,0),MATCH(Data7[[#Headers],[Truck]],'Employee Info'!$C$2:$J$2,0)),"")</f>
        <v/>
      </c>
      <c r="L707" s="19" t="str">
        <f>IFERROR(INDEX('Employee Info'!$C$3:$J$200,MATCH(Data7[[#This Row],[Name:]],'Employee Info'!$B$3:$B$200,0),MATCH(Data7[[#Headers],[Phone]],'Employee Info'!$C$2:$J$2,0)),"")</f>
        <v/>
      </c>
      <c r="M707" s="19" t="str">
        <f>IFERROR(INDEX('Employee Info'!$C$3:$J$200,MATCH(Data7[[#This Row],[Name:]],'Employee Info'!$B$3:$B$200,0),MATCH(Data7[[#Headers],[Tech]],'Employee Info'!$C$2:$J$2,0)),"")</f>
        <v/>
      </c>
      <c r="N707" s="19" t="str">
        <f>IFERROR(INDEX('Employee Info'!$C$3:$J$200,MATCH(Data7[[#This Row],[Name:]],'Employee Info'!$B$3:$B$200,0),MATCH(Data7[[#Headers],[Other]],'Employee Info'!$C$2:$J$2,0)),"")</f>
        <v/>
      </c>
      <c r="O707" s="19">
        <f>IFERROR((Data7[[#This Row],[Hours:]]*SUM(Data7[[#This Row],[Rate]:[Other]])),"")</f>
        <v>0</v>
      </c>
      <c r="P707" s="7" t="str">
        <f>IF(Data7[[#This Row],[WO'#:]]="","Riley #","WO#")</f>
        <v>WO#</v>
      </c>
      <c r="Q707" s="7">
        <f>IFERROR(WEEKNUM(Data7[[#This Row],[Date:]]),"")</f>
        <v>18</v>
      </c>
      <c r="R707" s="6">
        <f t="shared" si="33"/>
        <v>45410</v>
      </c>
      <c r="S707" s="6">
        <f>Data7[[#This Row],[Week Start]]+7</f>
        <v>45417</v>
      </c>
      <c r="T707" s="7" t="str">
        <f t="shared" si="34"/>
        <v>4/28/2024 - 5/5/2024</v>
      </c>
      <c r="U707" s="7" t="str">
        <f t="shared" si="35"/>
        <v>Time Card</v>
      </c>
      <c r="V707" s="8" t="str">
        <f>RIGHT(TEXT(Data7[[#This Row],[Date:]],"mmddyyyy"),4)</f>
        <v>2024</v>
      </c>
      <c r="W707" s="8" t="str">
        <f>MID(TEXT(Data7[[#This Row],[Date:]],"mmddyyyy"),3,2)</f>
        <v>03</v>
      </c>
      <c r="X707" s="8" t="str">
        <f>LEFT(TEXT(Data7[[#This Row],[Date:]],"mmddyyyy"),2)</f>
        <v>05</v>
      </c>
      <c r="Y707" s="6">
        <f>DATE(Data7[[#This Row],[Year]],Data7[[#This Row],[Month]],Data7[[#This Row],[Day]])</f>
        <v>45415</v>
      </c>
    </row>
    <row r="708" spans="1:25">
      <c r="A708" s="5">
        <v>45420.330942476852</v>
      </c>
      <c r="B708" s="7" t="s">
        <v>76</v>
      </c>
      <c r="C708" s="6" t="s">
        <v>704</v>
      </c>
      <c r="D708" s="7" t="s">
        <v>630</v>
      </c>
      <c r="E708" s="8">
        <v>1</v>
      </c>
      <c r="F708" s="7">
        <v>6984733</v>
      </c>
      <c r="G708" s="7" t="s">
        <v>68</v>
      </c>
      <c r="H708" s="7" t="s">
        <v>69</v>
      </c>
      <c r="I708" s="7" t="s">
        <v>44</v>
      </c>
      <c r="J708" s="19" t="str">
        <f>IFERROR(INDEX('Employee Info'!$C$3:$E$200,MATCH(Data7[[#This Row],[Name:]],'Employee Info'!$B$3:$B$200,0),MATCH(Data7[[#This Row],[Hours Type:]],'Employee Info'!$C$2:$E$2,0)),"")</f>
        <v/>
      </c>
      <c r="K708" s="19" t="str">
        <f>IFERROR(INDEX('Employee Info'!$C$3:$J$200,MATCH(Data7[[#This Row],[Name:]],'Employee Info'!$B$3:$B$200,0),MATCH(Data7[[#Headers],[Truck]],'Employee Info'!$C$2:$J$2,0)),"")</f>
        <v/>
      </c>
      <c r="L708" s="19" t="str">
        <f>IFERROR(INDEX('Employee Info'!$C$3:$J$200,MATCH(Data7[[#This Row],[Name:]],'Employee Info'!$B$3:$B$200,0),MATCH(Data7[[#Headers],[Phone]],'Employee Info'!$C$2:$J$2,0)),"")</f>
        <v/>
      </c>
      <c r="M708" s="19" t="str">
        <f>IFERROR(INDEX('Employee Info'!$C$3:$J$200,MATCH(Data7[[#This Row],[Name:]],'Employee Info'!$B$3:$B$200,0),MATCH(Data7[[#Headers],[Tech]],'Employee Info'!$C$2:$J$2,0)),"")</f>
        <v/>
      </c>
      <c r="N708" s="19" t="str">
        <f>IFERROR(INDEX('Employee Info'!$C$3:$J$200,MATCH(Data7[[#This Row],[Name:]],'Employee Info'!$B$3:$B$200,0),MATCH(Data7[[#Headers],[Other]],'Employee Info'!$C$2:$J$2,0)),"")</f>
        <v/>
      </c>
      <c r="O708" s="19">
        <f>IFERROR((Data7[[#This Row],[Hours:]]*SUM(Data7[[#This Row],[Rate]:[Other]])),"")</f>
        <v>0</v>
      </c>
      <c r="P708" s="7" t="str">
        <f>IF(Data7[[#This Row],[WO'#:]]="","Riley #","WO#")</f>
        <v>WO#</v>
      </c>
      <c r="Q708" s="7">
        <f>IFERROR(WEEKNUM(Data7[[#This Row],[Date:]]),"")</f>
        <v>18</v>
      </c>
      <c r="R708" s="6">
        <f t="shared" si="33"/>
        <v>45410</v>
      </c>
      <c r="S708" s="6">
        <f>Data7[[#This Row],[Week Start]]+7</f>
        <v>45417</v>
      </c>
      <c r="T708" s="7" t="str">
        <f t="shared" si="34"/>
        <v>4/28/2024 - 5/5/2024</v>
      </c>
      <c r="U708" s="7" t="str">
        <f t="shared" si="35"/>
        <v>Time Card</v>
      </c>
      <c r="V708" s="8" t="str">
        <f>RIGHT(TEXT(Data7[[#This Row],[Date:]],"mmddyyyy"),4)</f>
        <v>2024</v>
      </c>
      <c r="W708" s="8" t="str">
        <f>MID(TEXT(Data7[[#This Row],[Date:]],"mmddyyyy"),3,2)</f>
        <v>03</v>
      </c>
      <c r="X708" s="8" t="str">
        <f>LEFT(TEXT(Data7[[#This Row],[Date:]],"mmddyyyy"),2)</f>
        <v>05</v>
      </c>
      <c r="Y708" s="6">
        <f>DATE(Data7[[#This Row],[Year]],Data7[[#This Row],[Month]],Data7[[#This Row],[Day]])</f>
        <v>45415</v>
      </c>
    </row>
    <row r="709" spans="1:25">
      <c r="A709" s="5">
        <v>45415.516589930558</v>
      </c>
      <c r="B709" s="7" t="s">
        <v>66</v>
      </c>
      <c r="C709" s="6" t="s">
        <v>704</v>
      </c>
      <c r="D709" s="7" t="s">
        <v>416</v>
      </c>
      <c r="E709" s="8">
        <v>1</v>
      </c>
      <c r="F709" s="7">
        <v>7078215</v>
      </c>
      <c r="G709" s="7" t="s">
        <v>68</v>
      </c>
      <c r="H709" s="7" t="s">
        <v>69</v>
      </c>
      <c r="I709" s="7" t="s">
        <v>44</v>
      </c>
      <c r="J709" s="19" t="str">
        <f>IFERROR(INDEX('Employee Info'!$C$3:$E$200,MATCH(Data7[[#This Row],[Name:]],'Employee Info'!$B$3:$B$200,0),MATCH(Data7[[#This Row],[Hours Type:]],'Employee Info'!$C$2:$E$2,0)),"")</f>
        <v/>
      </c>
      <c r="K709" s="19" t="str">
        <f>IFERROR(INDEX('Employee Info'!$C$3:$J$200,MATCH(Data7[[#This Row],[Name:]],'Employee Info'!$B$3:$B$200,0),MATCH(Data7[[#Headers],[Truck]],'Employee Info'!$C$2:$J$2,0)),"")</f>
        <v/>
      </c>
      <c r="L709" s="19" t="str">
        <f>IFERROR(INDEX('Employee Info'!$C$3:$J$200,MATCH(Data7[[#This Row],[Name:]],'Employee Info'!$B$3:$B$200,0),MATCH(Data7[[#Headers],[Phone]],'Employee Info'!$C$2:$J$2,0)),"")</f>
        <v/>
      </c>
      <c r="M709" s="19" t="str">
        <f>IFERROR(INDEX('Employee Info'!$C$3:$J$200,MATCH(Data7[[#This Row],[Name:]],'Employee Info'!$B$3:$B$200,0),MATCH(Data7[[#Headers],[Tech]],'Employee Info'!$C$2:$J$2,0)),"")</f>
        <v/>
      </c>
      <c r="N709" s="19" t="str">
        <f>IFERROR(INDEX('Employee Info'!$C$3:$J$200,MATCH(Data7[[#This Row],[Name:]],'Employee Info'!$B$3:$B$200,0),MATCH(Data7[[#Headers],[Other]],'Employee Info'!$C$2:$J$2,0)),"")</f>
        <v/>
      </c>
      <c r="O709" s="19">
        <f>IFERROR((Data7[[#This Row],[Hours:]]*SUM(Data7[[#This Row],[Rate]:[Other]])),"")</f>
        <v>0</v>
      </c>
      <c r="P709" s="7" t="str">
        <f>IF(Data7[[#This Row],[WO'#:]]="","Riley #","WO#")</f>
        <v>WO#</v>
      </c>
      <c r="Q709" s="7">
        <f>IFERROR(WEEKNUM(Data7[[#This Row],[Date:]]),"")</f>
        <v>18</v>
      </c>
      <c r="R709" s="6">
        <f t="shared" si="33"/>
        <v>45410</v>
      </c>
      <c r="S709" s="6">
        <f>Data7[[#This Row],[Week Start]]+7</f>
        <v>45417</v>
      </c>
      <c r="T709" s="7" t="str">
        <f t="shared" si="34"/>
        <v>4/28/2024 - 5/5/2024</v>
      </c>
      <c r="U709" s="7" t="str">
        <f t="shared" si="35"/>
        <v>Time Card</v>
      </c>
      <c r="V709" s="8" t="str">
        <f>RIGHT(TEXT(Data7[[#This Row],[Date:]],"mmddyyyy"),4)</f>
        <v>2024</v>
      </c>
      <c r="W709" s="8" t="str">
        <f>MID(TEXT(Data7[[#This Row],[Date:]],"mmddyyyy"),3,2)</f>
        <v>03</v>
      </c>
      <c r="X709" s="8" t="str">
        <f>LEFT(TEXT(Data7[[#This Row],[Date:]],"mmddyyyy"),2)</f>
        <v>05</v>
      </c>
      <c r="Y709" s="6">
        <f>DATE(Data7[[#This Row],[Year]],Data7[[#This Row],[Month]],Data7[[#This Row],[Day]])</f>
        <v>45415</v>
      </c>
    </row>
    <row r="710" spans="1:25">
      <c r="A710" s="5">
        <v>45415.580074884259</v>
      </c>
      <c r="B710" s="7" t="s">
        <v>35</v>
      </c>
      <c r="C710" s="6" t="s">
        <v>704</v>
      </c>
      <c r="D710" s="7" t="s">
        <v>708</v>
      </c>
      <c r="E710" s="8">
        <v>2.5</v>
      </c>
      <c r="F710" s="7">
        <v>7088147</v>
      </c>
      <c r="G710" s="7" t="s">
        <v>68</v>
      </c>
      <c r="H710" s="7" t="s">
        <v>69</v>
      </c>
      <c r="I710" s="7" t="s">
        <v>44</v>
      </c>
      <c r="J710" s="19" t="str">
        <f>IFERROR(INDEX('Employee Info'!$C$3:$E$200,MATCH(Data7[[#This Row],[Name:]],'Employee Info'!$B$3:$B$200,0),MATCH(Data7[[#This Row],[Hours Type:]],'Employee Info'!$C$2:$E$2,0)),"")</f>
        <v/>
      </c>
      <c r="K710" s="19" t="str">
        <f>IFERROR(INDEX('Employee Info'!$C$3:$J$200,MATCH(Data7[[#This Row],[Name:]],'Employee Info'!$B$3:$B$200,0),MATCH(Data7[[#Headers],[Truck]],'Employee Info'!$C$2:$J$2,0)),"")</f>
        <v/>
      </c>
      <c r="L710" s="19" t="str">
        <f>IFERROR(INDEX('Employee Info'!$C$3:$J$200,MATCH(Data7[[#This Row],[Name:]],'Employee Info'!$B$3:$B$200,0),MATCH(Data7[[#Headers],[Phone]],'Employee Info'!$C$2:$J$2,0)),"")</f>
        <v/>
      </c>
      <c r="M710" s="19" t="str">
        <f>IFERROR(INDEX('Employee Info'!$C$3:$J$200,MATCH(Data7[[#This Row],[Name:]],'Employee Info'!$B$3:$B$200,0),MATCH(Data7[[#Headers],[Tech]],'Employee Info'!$C$2:$J$2,0)),"")</f>
        <v/>
      </c>
      <c r="N710" s="19" t="str">
        <f>IFERROR(INDEX('Employee Info'!$C$3:$J$200,MATCH(Data7[[#This Row],[Name:]],'Employee Info'!$B$3:$B$200,0),MATCH(Data7[[#Headers],[Other]],'Employee Info'!$C$2:$J$2,0)),"")</f>
        <v/>
      </c>
      <c r="O710" s="19">
        <f>IFERROR((Data7[[#This Row],[Hours:]]*SUM(Data7[[#This Row],[Rate]:[Other]])),"")</f>
        <v>0</v>
      </c>
      <c r="P710" s="7" t="str">
        <f>IF(Data7[[#This Row],[WO'#:]]="","Riley #","WO#")</f>
        <v>WO#</v>
      </c>
      <c r="Q710" s="7">
        <f>IFERROR(WEEKNUM(Data7[[#This Row],[Date:]]),"")</f>
        <v>18</v>
      </c>
      <c r="R710" s="6">
        <f t="shared" si="33"/>
        <v>45410</v>
      </c>
      <c r="S710" s="6">
        <f>Data7[[#This Row],[Week Start]]+7</f>
        <v>45417</v>
      </c>
      <c r="T710" s="7" t="str">
        <f t="shared" si="34"/>
        <v>4/28/2024 - 5/5/2024</v>
      </c>
      <c r="U710" s="7" t="str">
        <f t="shared" si="35"/>
        <v>Time Card</v>
      </c>
      <c r="V710" s="8" t="str">
        <f>RIGHT(TEXT(Data7[[#This Row],[Date:]],"mmddyyyy"),4)</f>
        <v>2024</v>
      </c>
      <c r="W710" s="8" t="str">
        <f>MID(TEXT(Data7[[#This Row],[Date:]],"mmddyyyy"),3,2)</f>
        <v>03</v>
      </c>
      <c r="X710" s="8" t="str">
        <f>LEFT(TEXT(Data7[[#This Row],[Date:]],"mmddyyyy"),2)</f>
        <v>05</v>
      </c>
      <c r="Y710" s="6">
        <f>DATE(Data7[[#This Row],[Year]],Data7[[#This Row],[Month]],Data7[[#This Row],[Day]])</f>
        <v>45415</v>
      </c>
    </row>
    <row r="711" spans="1:25">
      <c r="A711" s="5">
        <v>45415.457128935188</v>
      </c>
      <c r="B711" s="7" t="s">
        <v>23</v>
      </c>
      <c r="C711" s="6" t="s">
        <v>704</v>
      </c>
      <c r="D711" s="7" t="s">
        <v>533</v>
      </c>
      <c r="E711" s="8">
        <v>8</v>
      </c>
      <c r="F711" s="7">
        <v>7098027</v>
      </c>
      <c r="G711" s="7" t="s">
        <v>68</v>
      </c>
      <c r="H711" s="7" t="s">
        <v>69</v>
      </c>
      <c r="I711" s="7" t="s">
        <v>44</v>
      </c>
      <c r="J711" s="19" t="str">
        <f>IFERROR(INDEX('Employee Info'!$C$3:$E$200,MATCH(Data7[[#This Row],[Name:]],'Employee Info'!$B$3:$B$200,0),MATCH(Data7[[#This Row],[Hours Type:]],'Employee Info'!$C$2:$E$2,0)),"")</f>
        <v/>
      </c>
      <c r="K711" s="19" t="str">
        <f>IFERROR(INDEX('Employee Info'!$C$3:$J$200,MATCH(Data7[[#This Row],[Name:]],'Employee Info'!$B$3:$B$200,0),MATCH(Data7[[#Headers],[Truck]],'Employee Info'!$C$2:$J$2,0)),"")</f>
        <v/>
      </c>
      <c r="L711" s="19" t="str">
        <f>IFERROR(INDEX('Employee Info'!$C$3:$J$200,MATCH(Data7[[#This Row],[Name:]],'Employee Info'!$B$3:$B$200,0),MATCH(Data7[[#Headers],[Phone]],'Employee Info'!$C$2:$J$2,0)),"")</f>
        <v/>
      </c>
      <c r="M711" s="19" t="str">
        <f>IFERROR(INDEX('Employee Info'!$C$3:$J$200,MATCH(Data7[[#This Row],[Name:]],'Employee Info'!$B$3:$B$200,0),MATCH(Data7[[#Headers],[Tech]],'Employee Info'!$C$2:$J$2,0)),"")</f>
        <v/>
      </c>
      <c r="N711" s="19" t="str">
        <f>IFERROR(INDEX('Employee Info'!$C$3:$J$200,MATCH(Data7[[#This Row],[Name:]],'Employee Info'!$B$3:$B$200,0),MATCH(Data7[[#Headers],[Other]],'Employee Info'!$C$2:$J$2,0)),"")</f>
        <v/>
      </c>
      <c r="O711" s="19">
        <f>IFERROR((Data7[[#This Row],[Hours:]]*SUM(Data7[[#This Row],[Rate]:[Other]])),"")</f>
        <v>0</v>
      </c>
      <c r="P711" s="7" t="str">
        <f>IF(Data7[[#This Row],[WO'#:]]="","Riley #","WO#")</f>
        <v>WO#</v>
      </c>
      <c r="Q711" s="7">
        <f>IFERROR(WEEKNUM(Data7[[#This Row],[Date:]]),"")</f>
        <v>18</v>
      </c>
      <c r="R711" s="6">
        <f t="shared" si="33"/>
        <v>45410</v>
      </c>
      <c r="S711" s="6">
        <f>Data7[[#This Row],[Week Start]]+7</f>
        <v>45417</v>
      </c>
      <c r="T711" s="7" t="str">
        <f t="shared" si="34"/>
        <v>4/28/2024 - 5/5/2024</v>
      </c>
      <c r="U711" s="7" t="str">
        <f t="shared" si="35"/>
        <v>Time Card</v>
      </c>
      <c r="V711" s="8" t="str">
        <f>RIGHT(TEXT(Data7[[#This Row],[Date:]],"mmddyyyy"),4)</f>
        <v>2024</v>
      </c>
      <c r="W711" s="8" t="str">
        <f>MID(TEXT(Data7[[#This Row],[Date:]],"mmddyyyy"),3,2)</f>
        <v>03</v>
      </c>
      <c r="X711" s="8" t="str">
        <f>LEFT(TEXT(Data7[[#This Row],[Date:]],"mmddyyyy"),2)</f>
        <v>05</v>
      </c>
      <c r="Y711" s="6">
        <f>DATE(Data7[[#This Row],[Year]],Data7[[#This Row],[Month]],Data7[[#This Row],[Day]])</f>
        <v>45415</v>
      </c>
    </row>
    <row r="712" spans="1:25">
      <c r="A712" s="5">
        <v>45415.509399189817</v>
      </c>
      <c r="B712" s="7" t="s">
        <v>31</v>
      </c>
      <c r="C712" s="6" t="s">
        <v>704</v>
      </c>
      <c r="D712" s="7" t="s">
        <v>533</v>
      </c>
      <c r="E712" s="8">
        <v>4</v>
      </c>
      <c r="F712" s="7">
        <v>7098027</v>
      </c>
      <c r="G712" s="7" t="s">
        <v>68</v>
      </c>
      <c r="H712" s="7" t="s">
        <v>69</v>
      </c>
      <c r="I712" s="7" t="s">
        <v>44</v>
      </c>
      <c r="J712" s="19" t="str">
        <f>IFERROR(INDEX('Employee Info'!$C$3:$E$200,MATCH(Data7[[#This Row],[Name:]],'Employee Info'!$B$3:$B$200,0),MATCH(Data7[[#This Row],[Hours Type:]],'Employee Info'!$C$2:$E$2,0)),"")</f>
        <v/>
      </c>
      <c r="K712" s="19" t="str">
        <f>IFERROR(INDEX('Employee Info'!$C$3:$J$200,MATCH(Data7[[#This Row],[Name:]],'Employee Info'!$B$3:$B$200,0),MATCH(Data7[[#Headers],[Truck]],'Employee Info'!$C$2:$J$2,0)),"")</f>
        <v/>
      </c>
      <c r="L712" s="19" t="str">
        <f>IFERROR(INDEX('Employee Info'!$C$3:$J$200,MATCH(Data7[[#This Row],[Name:]],'Employee Info'!$B$3:$B$200,0),MATCH(Data7[[#Headers],[Phone]],'Employee Info'!$C$2:$J$2,0)),"")</f>
        <v/>
      </c>
      <c r="M712" s="19" t="str">
        <f>IFERROR(INDEX('Employee Info'!$C$3:$J$200,MATCH(Data7[[#This Row],[Name:]],'Employee Info'!$B$3:$B$200,0),MATCH(Data7[[#Headers],[Tech]],'Employee Info'!$C$2:$J$2,0)),"")</f>
        <v/>
      </c>
      <c r="N712" s="19" t="str">
        <f>IFERROR(INDEX('Employee Info'!$C$3:$J$200,MATCH(Data7[[#This Row],[Name:]],'Employee Info'!$B$3:$B$200,0),MATCH(Data7[[#Headers],[Other]],'Employee Info'!$C$2:$J$2,0)),"")</f>
        <v/>
      </c>
      <c r="O712" s="19">
        <f>IFERROR((Data7[[#This Row],[Hours:]]*SUM(Data7[[#This Row],[Rate]:[Other]])),"")</f>
        <v>0</v>
      </c>
      <c r="P712" s="7" t="str">
        <f>IF(Data7[[#This Row],[WO'#:]]="","Riley #","WO#")</f>
        <v>WO#</v>
      </c>
      <c r="Q712" s="7">
        <f>IFERROR(WEEKNUM(Data7[[#This Row],[Date:]]),"")</f>
        <v>18</v>
      </c>
      <c r="R712" s="6">
        <f t="shared" si="33"/>
        <v>45410</v>
      </c>
      <c r="S712" s="6">
        <f>Data7[[#This Row],[Week Start]]+7</f>
        <v>45417</v>
      </c>
      <c r="T712" s="7" t="str">
        <f t="shared" si="34"/>
        <v>4/28/2024 - 5/5/2024</v>
      </c>
      <c r="U712" s="7" t="str">
        <f t="shared" si="35"/>
        <v>Time Card</v>
      </c>
      <c r="V712" s="8" t="str">
        <f>RIGHT(TEXT(Data7[[#This Row],[Date:]],"mmddyyyy"),4)</f>
        <v>2024</v>
      </c>
      <c r="W712" s="8" t="str">
        <f>MID(TEXT(Data7[[#This Row],[Date:]],"mmddyyyy"),3,2)</f>
        <v>03</v>
      </c>
      <c r="X712" s="8" t="str">
        <f>LEFT(TEXT(Data7[[#This Row],[Date:]],"mmddyyyy"),2)</f>
        <v>05</v>
      </c>
      <c r="Y712" s="6">
        <f>DATE(Data7[[#This Row],[Year]],Data7[[#This Row],[Month]],Data7[[#This Row],[Day]])</f>
        <v>45415</v>
      </c>
    </row>
    <row r="713" spans="1:25">
      <c r="A713" s="5">
        <v>45415.58089016204</v>
      </c>
      <c r="B713" s="7" t="s">
        <v>35</v>
      </c>
      <c r="C713" s="6" t="s">
        <v>704</v>
      </c>
      <c r="D713" s="7" t="s">
        <v>709</v>
      </c>
      <c r="E713" s="8">
        <v>3.5</v>
      </c>
      <c r="F713" s="7">
        <v>7098758</v>
      </c>
      <c r="G713" s="7" t="s">
        <v>68</v>
      </c>
      <c r="H713" s="7" t="s">
        <v>69</v>
      </c>
      <c r="I713" s="7" t="s">
        <v>44</v>
      </c>
      <c r="J713" s="19" t="str">
        <f>IFERROR(INDEX('Employee Info'!$C$3:$E$200,MATCH(Data7[[#This Row],[Name:]],'Employee Info'!$B$3:$B$200,0),MATCH(Data7[[#This Row],[Hours Type:]],'Employee Info'!$C$2:$E$2,0)),"")</f>
        <v/>
      </c>
      <c r="K713" s="19" t="str">
        <f>IFERROR(INDEX('Employee Info'!$C$3:$J$200,MATCH(Data7[[#This Row],[Name:]],'Employee Info'!$B$3:$B$200,0),MATCH(Data7[[#Headers],[Truck]],'Employee Info'!$C$2:$J$2,0)),"")</f>
        <v/>
      </c>
      <c r="L713" s="19" t="str">
        <f>IFERROR(INDEX('Employee Info'!$C$3:$J$200,MATCH(Data7[[#This Row],[Name:]],'Employee Info'!$B$3:$B$200,0),MATCH(Data7[[#Headers],[Phone]],'Employee Info'!$C$2:$J$2,0)),"")</f>
        <v/>
      </c>
      <c r="M713" s="19" t="str">
        <f>IFERROR(INDEX('Employee Info'!$C$3:$J$200,MATCH(Data7[[#This Row],[Name:]],'Employee Info'!$B$3:$B$200,0),MATCH(Data7[[#Headers],[Tech]],'Employee Info'!$C$2:$J$2,0)),"")</f>
        <v/>
      </c>
      <c r="N713" s="19" t="str">
        <f>IFERROR(INDEX('Employee Info'!$C$3:$J$200,MATCH(Data7[[#This Row],[Name:]],'Employee Info'!$B$3:$B$200,0),MATCH(Data7[[#Headers],[Other]],'Employee Info'!$C$2:$J$2,0)),"")</f>
        <v/>
      </c>
      <c r="O713" s="19">
        <f>IFERROR((Data7[[#This Row],[Hours:]]*SUM(Data7[[#This Row],[Rate]:[Other]])),"")</f>
        <v>0</v>
      </c>
      <c r="P713" s="7" t="str">
        <f>IF(Data7[[#This Row],[WO'#:]]="","Riley #","WO#")</f>
        <v>WO#</v>
      </c>
      <c r="Q713" s="7">
        <f>IFERROR(WEEKNUM(Data7[[#This Row],[Date:]]),"")</f>
        <v>18</v>
      </c>
      <c r="R713" s="6">
        <f t="shared" si="33"/>
        <v>45410</v>
      </c>
      <c r="S713" s="6">
        <f>Data7[[#This Row],[Week Start]]+7</f>
        <v>45417</v>
      </c>
      <c r="T713" s="7" t="str">
        <f t="shared" si="34"/>
        <v>4/28/2024 - 5/5/2024</v>
      </c>
      <c r="U713" s="7" t="str">
        <f t="shared" si="35"/>
        <v>Time Card</v>
      </c>
      <c r="V713" s="8" t="str">
        <f>RIGHT(TEXT(Data7[[#This Row],[Date:]],"mmddyyyy"),4)</f>
        <v>2024</v>
      </c>
      <c r="W713" s="8" t="str">
        <f>MID(TEXT(Data7[[#This Row],[Date:]],"mmddyyyy"),3,2)</f>
        <v>03</v>
      </c>
      <c r="X713" s="8" t="str">
        <f>LEFT(TEXT(Data7[[#This Row],[Date:]],"mmddyyyy"),2)</f>
        <v>05</v>
      </c>
      <c r="Y713" s="6">
        <f>DATE(Data7[[#This Row],[Year]],Data7[[#This Row],[Month]],Data7[[#This Row],[Day]])</f>
        <v>45415</v>
      </c>
    </row>
    <row r="714" spans="1:25">
      <c r="A714" s="5">
        <v>45415.520953703701</v>
      </c>
      <c r="B714" s="7" t="s">
        <v>66</v>
      </c>
      <c r="C714" s="6" t="s">
        <v>704</v>
      </c>
      <c r="D714" s="7" t="s">
        <v>566</v>
      </c>
      <c r="E714" s="8">
        <v>1</v>
      </c>
      <c r="F714" s="7" t="s">
        <v>68</v>
      </c>
      <c r="G714" s="7" t="s">
        <v>68</v>
      </c>
      <c r="H714" s="7" t="s">
        <v>64</v>
      </c>
      <c r="I714" s="7" t="s">
        <v>44</v>
      </c>
      <c r="J714" s="19" t="str">
        <f>IFERROR(INDEX('Employee Info'!$C$3:$E$200,MATCH(Data7[[#This Row],[Name:]],'Employee Info'!$B$3:$B$200,0),MATCH(Data7[[#This Row],[Hours Type:]],'Employee Info'!$C$2:$E$2,0)),"")</f>
        <v/>
      </c>
      <c r="K714" s="19" t="str">
        <f>IFERROR(INDEX('Employee Info'!$C$3:$J$200,MATCH(Data7[[#This Row],[Name:]],'Employee Info'!$B$3:$B$200,0),MATCH(Data7[[#Headers],[Truck]],'Employee Info'!$C$2:$J$2,0)),"")</f>
        <v/>
      </c>
      <c r="L714" s="19" t="str">
        <f>IFERROR(INDEX('Employee Info'!$C$3:$J$200,MATCH(Data7[[#This Row],[Name:]],'Employee Info'!$B$3:$B$200,0),MATCH(Data7[[#Headers],[Phone]],'Employee Info'!$C$2:$J$2,0)),"")</f>
        <v/>
      </c>
      <c r="M714" s="19" t="str">
        <f>IFERROR(INDEX('Employee Info'!$C$3:$J$200,MATCH(Data7[[#This Row],[Name:]],'Employee Info'!$B$3:$B$200,0),MATCH(Data7[[#Headers],[Tech]],'Employee Info'!$C$2:$J$2,0)),"")</f>
        <v/>
      </c>
      <c r="N714" s="19" t="str">
        <f>IFERROR(INDEX('Employee Info'!$C$3:$J$200,MATCH(Data7[[#This Row],[Name:]],'Employee Info'!$B$3:$B$200,0),MATCH(Data7[[#Headers],[Other]],'Employee Info'!$C$2:$J$2,0)),"")</f>
        <v/>
      </c>
      <c r="O714" s="19">
        <f>IFERROR((Data7[[#This Row],[Hours:]]*SUM(Data7[[#This Row],[Rate]:[Other]])),"")</f>
        <v>0</v>
      </c>
      <c r="P714" s="7" t="str">
        <f>IF(Data7[[#This Row],[WO'#:]]="","Riley #","WO#")</f>
        <v>Riley #</v>
      </c>
      <c r="Q714" s="7">
        <f>IFERROR(WEEKNUM(Data7[[#This Row],[Date:]]),"")</f>
        <v>18</v>
      </c>
      <c r="R714" s="6">
        <f t="shared" si="33"/>
        <v>45410</v>
      </c>
      <c r="S714" s="6">
        <f>Data7[[#This Row],[Week Start]]+7</f>
        <v>45417</v>
      </c>
      <c r="T714" s="7" t="str">
        <f t="shared" si="34"/>
        <v>4/28/2024 - 5/5/2024</v>
      </c>
      <c r="U714" s="7" t="str">
        <f t="shared" si="35"/>
        <v>Time Card</v>
      </c>
      <c r="V714" s="8" t="str">
        <f>RIGHT(TEXT(Data7[[#This Row],[Date:]],"mmddyyyy"),4)</f>
        <v>2024</v>
      </c>
      <c r="W714" s="8" t="str">
        <f>MID(TEXT(Data7[[#This Row],[Date:]],"mmddyyyy"),3,2)</f>
        <v>03</v>
      </c>
      <c r="X714" s="8" t="str">
        <f>LEFT(TEXT(Data7[[#This Row],[Date:]],"mmddyyyy"),2)</f>
        <v>05</v>
      </c>
      <c r="Y714" s="6">
        <f>DATE(Data7[[#This Row],[Year]],Data7[[#This Row],[Month]],Data7[[#This Row],[Day]])</f>
        <v>45415</v>
      </c>
    </row>
    <row r="715" spans="1:25">
      <c r="A715" s="5">
        <v>45415.583412615742</v>
      </c>
      <c r="B715" s="7" t="s">
        <v>65</v>
      </c>
      <c r="C715" s="6" t="s">
        <v>704</v>
      </c>
      <c r="D715" s="7" t="s">
        <v>711</v>
      </c>
      <c r="E715" s="8">
        <v>8</v>
      </c>
      <c r="F715" s="7" t="s">
        <v>68</v>
      </c>
      <c r="G715" s="7" t="s">
        <v>68</v>
      </c>
      <c r="H715" s="7" t="s">
        <v>64</v>
      </c>
      <c r="I715" s="7" t="s">
        <v>44</v>
      </c>
      <c r="J715" s="19" t="str">
        <f>IFERROR(INDEX('Employee Info'!$C$3:$E$200,MATCH(Data7[[#This Row],[Name:]],'Employee Info'!$B$3:$B$200,0),MATCH(Data7[[#This Row],[Hours Type:]],'Employee Info'!$C$2:$E$2,0)),"")</f>
        <v/>
      </c>
      <c r="K715" s="19" t="str">
        <f>IFERROR(INDEX('Employee Info'!$C$3:$J$200,MATCH(Data7[[#This Row],[Name:]],'Employee Info'!$B$3:$B$200,0),MATCH(Data7[[#Headers],[Truck]],'Employee Info'!$C$2:$J$2,0)),"")</f>
        <v/>
      </c>
      <c r="L715" s="19" t="str">
        <f>IFERROR(INDEX('Employee Info'!$C$3:$J$200,MATCH(Data7[[#This Row],[Name:]],'Employee Info'!$B$3:$B$200,0),MATCH(Data7[[#Headers],[Phone]],'Employee Info'!$C$2:$J$2,0)),"")</f>
        <v/>
      </c>
      <c r="M715" s="19" t="str">
        <f>IFERROR(INDEX('Employee Info'!$C$3:$J$200,MATCH(Data7[[#This Row],[Name:]],'Employee Info'!$B$3:$B$200,0),MATCH(Data7[[#Headers],[Tech]],'Employee Info'!$C$2:$J$2,0)),"")</f>
        <v/>
      </c>
      <c r="N715" s="19" t="str">
        <f>IFERROR(INDEX('Employee Info'!$C$3:$J$200,MATCH(Data7[[#This Row],[Name:]],'Employee Info'!$B$3:$B$200,0),MATCH(Data7[[#Headers],[Other]],'Employee Info'!$C$2:$J$2,0)),"")</f>
        <v/>
      </c>
      <c r="O715" s="19">
        <f>IFERROR((Data7[[#This Row],[Hours:]]*SUM(Data7[[#This Row],[Rate]:[Other]])),"")</f>
        <v>0</v>
      </c>
      <c r="P715" s="7" t="str">
        <f>IF(Data7[[#This Row],[WO'#:]]="","Riley #","WO#")</f>
        <v>Riley #</v>
      </c>
      <c r="Q715" s="7">
        <f>IFERROR(WEEKNUM(Data7[[#This Row],[Date:]]),"")</f>
        <v>18</v>
      </c>
      <c r="R715" s="6">
        <f t="shared" si="33"/>
        <v>45410</v>
      </c>
      <c r="S715" s="6">
        <f>Data7[[#This Row],[Week Start]]+7</f>
        <v>45417</v>
      </c>
      <c r="T715" s="7" t="str">
        <f t="shared" si="34"/>
        <v>4/28/2024 - 5/5/2024</v>
      </c>
      <c r="U715" s="7" t="str">
        <f t="shared" si="35"/>
        <v>Time Card</v>
      </c>
      <c r="V715" s="8" t="str">
        <f>RIGHT(TEXT(Data7[[#This Row],[Date:]],"mmddyyyy"),4)</f>
        <v>2024</v>
      </c>
      <c r="W715" s="8" t="str">
        <f>MID(TEXT(Data7[[#This Row],[Date:]],"mmddyyyy"),3,2)</f>
        <v>03</v>
      </c>
      <c r="X715" s="8" t="str">
        <f>LEFT(TEXT(Data7[[#This Row],[Date:]],"mmddyyyy"),2)</f>
        <v>05</v>
      </c>
      <c r="Y715" s="6">
        <f>DATE(Data7[[#This Row],[Year]],Data7[[#This Row],[Month]],Data7[[#This Row],[Day]])</f>
        <v>45415</v>
      </c>
    </row>
    <row r="716" spans="1:25">
      <c r="A716" s="5">
        <v>45415.583620833335</v>
      </c>
      <c r="B716" s="7" t="s">
        <v>492</v>
      </c>
      <c r="C716" s="6" t="s">
        <v>704</v>
      </c>
      <c r="D716" s="7" t="s">
        <v>711</v>
      </c>
      <c r="E716" s="8">
        <v>8</v>
      </c>
      <c r="F716" s="7" t="s">
        <v>68</v>
      </c>
      <c r="G716" s="7" t="s">
        <v>68</v>
      </c>
      <c r="H716" s="7" t="s">
        <v>64</v>
      </c>
      <c r="I716" s="7" t="s">
        <v>44</v>
      </c>
      <c r="J716" s="19" t="str">
        <f>IFERROR(INDEX('Employee Info'!$C$3:$E$200,MATCH(Data7[[#This Row],[Name:]],'Employee Info'!$B$3:$B$200,0),MATCH(Data7[[#This Row],[Hours Type:]],'Employee Info'!$C$2:$E$2,0)),"")</f>
        <v/>
      </c>
      <c r="K716" s="19" t="str">
        <f>IFERROR(INDEX('Employee Info'!$C$3:$J$200,MATCH(Data7[[#This Row],[Name:]],'Employee Info'!$B$3:$B$200,0),MATCH(Data7[[#Headers],[Truck]],'Employee Info'!$C$2:$J$2,0)),"")</f>
        <v/>
      </c>
      <c r="L716" s="19" t="str">
        <f>IFERROR(INDEX('Employee Info'!$C$3:$J$200,MATCH(Data7[[#This Row],[Name:]],'Employee Info'!$B$3:$B$200,0),MATCH(Data7[[#Headers],[Phone]],'Employee Info'!$C$2:$J$2,0)),"")</f>
        <v/>
      </c>
      <c r="M716" s="19" t="str">
        <f>IFERROR(INDEX('Employee Info'!$C$3:$J$200,MATCH(Data7[[#This Row],[Name:]],'Employee Info'!$B$3:$B$200,0),MATCH(Data7[[#Headers],[Tech]],'Employee Info'!$C$2:$J$2,0)),"")</f>
        <v/>
      </c>
      <c r="N716" s="19" t="str">
        <f>IFERROR(INDEX('Employee Info'!$C$3:$J$200,MATCH(Data7[[#This Row],[Name:]],'Employee Info'!$B$3:$B$200,0),MATCH(Data7[[#Headers],[Other]],'Employee Info'!$C$2:$J$2,0)),"")</f>
        <v/>
      </c>
      <c r="O716" s="19">
        <f>IFERROR((Data7[[#This Row],[Hours:]]*SUM(Data7[[#This Row],[Rate]:[Other]])),"")</f>
        <v>0</v>
      </c>
      <c r="P716" s="7" t="str">
        <f>IF(Data7[[#This Row],[WO'#:]]="","Riley #","WO#")</f>
        <v>Riley #</v>
      </c>
      <c r="Q716" s="7">
        <f>IFERROR(WEEKNUM(Data7[[#This Row],[Date:]]),"")</f>
        <v>18</v>
      </c>
      <c r="R716" s="6">
        <f t="shared" si="33"/>
        <v>45410</v>
      </c>
      <c r="S716" s="6">
        <f>Data7[[#This Row],[Week Start]]+7</f>
        <v>45417</v>
      </c>
      <c r="T716" s="7" t="str">
        <f t="shared" si="34"/>
        <v>4/28/2024 - 5/5/2024</v>
      </c>
      <c r="U716" s="7" t="str">
        <f t="shared" si="35"/>
        <v>Time Card</v>
      </c>
      <c r="V716" s="8" t="str">
        <f>RIGHT(TEXT(Data7[[#This Row],[Date:]],"mmddyyyy"),4)</f>
        <v>2024</v>
      </c>
      <c r="W716" s="8" t="str">
        <f>MID(TEXT(Data7[[#This Row],[Date:]],"mmddyyyy"),3,2)</f>
        <v>03</v>
      </c>
      <c r="X716" s="8" t="str">
        <f>LEFT(TEXT(Data7[[#This Row],[Date:]],"mmddyyyy"),2)</f>
        <v>05</v>
      </c>
      <c r="Y716" s="6">
        <f>DATE(Data7[[#This Row],[Year]],Data7[[#This Row],[Month]],Data7[[#This Row],[Day]])</f>
        <v>45415</v>
      </c>
    </row>
    <row r="717" spans="1:25">
      <c r="A717" s="5">
        <v>45415.510228935185</v>
      </c>
      <c r="B717" s="7" t="s">
        <v>31</v>
      </c>
      <c r="C717" s="6" t="s">
        <v>704</v>
      </c>
      <c r="D717" s="7" t="s">
        <v>710</v>
      </c>
      <c r="E717" s="8">
        <v>4</v>
      </c>
      <c r="F717" s="7" t="s">
        <v>68</v>
      </c>
      <c r="G717" s="7" t="s">
        <v>68</v>
      </c>
      <c r="H717" s="7" t="s">
        <v>577</v>
      </c>
      <c r="I717" s="7" t="s">
        <v>44</v>
      </c>
      <c r="J717" s="19" t="str">
        <f>IFERROR(INDEX('Employee Info'!$C$3:$E$200,MATCH(Data7[[#This Row],[Name:]],'Employee Info'!$B$3:$B$200,0),MATCH(Data7[[#This Row],[Hours Type:]],'Employee Info'!$C$2:$E$2,0)),"")</f>
        <v/>
      </c>
      <c r="K717" s="19" t="str">
        <f>IFERROR(INDEX('Employee Info'!$C$3:$J$200,MATCH(Data7[[#This Row],[Name:]],'Employee Info'!$B$3:$B$200,0),MATCH(Data7[[#Headers],[Truck]],'Employee Info'!$C$2:$J$2,0)),"")</f>
        <v/>
      </c>
      <c r="L717" s="19" t="str">
        <f>IFERROR(INDEX('Employee Info'!$C$3:$J$200,MATCH(Data7[[#This Row],[Name:]],'Employee Info'!$B$3:$B$200,0),MATCH(Data7[[#Headers],[Phone]],'Employee Info'!$C$2:$J$2,0)),"")</f>
        <v/>
      </c>
      <c r="M717" s="19" t="str">
        <f>IFERROR(INDEX('Employee Info'!$C$3:$J$200,MATCH(Data7[[#This Row],[Name:]],'Employee Info'!$B$3:$B$200,0),MATCH(Data7[[#Headers],[Tech]],'Employee Info'!$C$2:$J$2,0)),"")</f>
        <v/>
      </c>
      <c r="N717" s="19" t="str">
        <f>IFERROR(INDEX('Employee Info'!$C$3:$J$200,MATCH(Data7[[#This Row],[Name:]],'Employee Info'!$B$3:$B$200,0),MATCH(Data7[[#Headers],[Other]],'Employee Info'!$C$2:$J$2,0)),"")</f>
        <v/>
      </c>
      <c r="O717" s="19">
        <f>IFERROR((Data7[[#This Row],[Hours:]]*SUM(Data7[[#This Row],[Rate]:[Other]])),"")</f>
        <v>0</v>
      </c>
      <c r="P717" s="7" t="str">
        <f>IF(Data7[[#This Row],[WO'#:]]="","Riley #","WO#")</f>
        <v>Riley #</v>
      </c>
      <c r="Q717" s="7">
        <f>IFERROR(WEEKNUM(Data7[[#This Row],[Date:]]),"")</f>
        <v>18</v>
      </c>
      <c r="R717" s="6">
        <f t="shared" si="33"/>
        <v>45410</v>
      </c>
      <c r="S717" s="6">
        <f>Data7[[#This Row],[Week Start]]+7</f>
        <v>45417</v>
      </c>
      <c r="T717" s="7" t="str">
        <f t="shared" si="34"/>
        <v>4/28/2024 - 5/5/2024</v>
      </c>
      <c r="U717" s="7" t="str">
        <f t="shared" si="35"/>
        <v>Time Card</v>
      </c>
      <c r="V717" s="8" t="str">
        <f>RIGHT(TEXT(Data7[[#This Row],[Date:]],"mmddyyyy"),4)</f>
        <v>2024</v>
      </c>
      <c r="W717" s="8" t="str">
        <f>MID(TEXT(Data7[[#This Row],[Date:]],"mmddyyyy"),3,2)</f>
        <v>03</v>
      </c>
      <c r="X717" s="8" t="str">
        <f>LEFT(TEXT(Data7[[#This Row],[Date:]],"mmddyyyy"),2)</f>
        <v>05</v>
      </c>
      <c r="Y717" s="6">
        <f>DATE(Data7[[#This Row],[Year]],Data7[[#This Row],[Month]],Data7[[#This Row],[Day]])</f>
        <v>45415</v>
      </c>
    </row>
    <row r="718" spans="1:25">
      <c r="A718" s="5">
        <v>45418.565543055556</v>
      </c>
      <c r="B718" s="7" t="s">
        <v>31</v>
      </c>
      <c r="C718" s="6" t="s">
        <v>729</v>
      </c>
      <c r="D718" s="7" t="s">
        <v>340</v>
      </c>
      <c r="E718" s="8">
        <v>1</v>
      </c>
      <c r="F718" s="7">
        <v>6984733</v>
      </c>
      <c r="G718" s="7" t="s">
        <v>68</v>
      </c>
      <c r="H718" s="7" t="s">
        <v>69</v>
      </c>
      <c r="I718" s="7" t="s">
        <v>44</v>
      </c>
      <c r="J718" s="19" t="str">
        <f>IFERROR(INDEX('Employee Info'!$C$3:$E$200,MATCH(Data7[[#This Row],[Name:]],'Employee Info'!$B$3:$B$200,0),MATCH(Data7[[#This Row],[Hours Type:]],'Employee Info'!$C$2:$E$2,0)),"")</f>
        <v/>
      </c>
      <c r="K718" s="19" t="str">
        <f>IFERROR(INDEX('Employee Info'!$C$3:$J$200,MATCH(Data7[[#This Row],[Name:]],'Employee Info'!$B$3:$B$200,0),MATCH(Data7[[#Headers],[Truck]],'Employee Info'!$C$2:$J$2,0)),"")</f>
        <v/>
      </c>
      <c r="L718" s="19" t="str">
        <f>IFERROR(INDEX('Employee Info'!$C$3:$J$200,MATCH(Data7[[#This Row],[Name:]],'Employee Info'!$B$3:$B$200,0),MATCH(Data7[[#Headers],[Phone]],'Employee Info'!$C$2:$J$2,0)),"")</f>
        <v/>
      </c>
      <c r="M718" s="19" t="str">
        <f>IFERROR(INDEX('Employee Info'!$C$3:$J$200,MATCH(Data7[[#This Row],[Name:]],'Employee Info'!$B$3:$B$200,0),MATCH(Data7[[#Headers],[Tech]],'Employee Info'!$C$2:$J$2,0)),"")</f>
        <v/>
      </c>
      <c r="N718" s="19" t="str">
        <f>IFERROR(INDEX('Employee Info'!$C$3:$J$200,MATCH(Data7[[#This Row],[Name:]],'Employee Info'!$B$3:$B$200,0),MATCH(Data7[[#Headers],[Other]],'Employee Info'!$C$2:$J$2,0)),"")</f>
        <v/>
      </c>
      <c r="O718" s="19">
        <f>IFERROR((Data7[[#This Row],[Hours:]]*SUM(Data7[[#This Row],[Rate]:[Other]])),"")</f>
        <v>0</v>
      </c>
      <c r="P718" s="7" t="str">
        <f>IF(Data7[[#This Row],[WO'#:]]="","Riley #","WO#")</f>
        <v>WO#</v>
      </c>
      <c r="Q718" s="7">
        <f>IFERROR(WEEKNUM(Data7[[#This Row],[Date:]]),"")</f>
        <v>19</v>
      </c>
      <c r="R718" s="6">
        <f t="shared" si="33"/>
        <v>45417</v>
      </c>
      <c r="S718" s="6">
        <f>Data7[[#This Row],[Week Start]]+7</f>
        <v>45424</v>
      </c>
      <c r="T718" s="7" t="str">
        <f t="shared" si="34"/>
        <v>5/5/2024 - 5/12/2024</v>
      </c>
      <c r="U718" s="7" t="str">
        <f t="shared" si="35"/>
        <v>Time Card</v>
      </c>
      <c r="V718" s="8" t="str">
        <f>RIGHT(TEXT(Data7[[#This Row],[Date:]],"mmddyyyy"),4)</f>
        <v>2024</v>
      </c>
      <c r="W718" s="8" t="str">
        <f>MID(TEXT(Data7[[#This Row],[Date:]],"mmddyyyy"),3,2)</f>
        <v>06</v>
      </c>
      <c r="X718" s="8" t="str">
        <f>LEFT(TEXT(Data7[[#This Row],[Date:]],"mmddyyyy"),2)</f>
        <v>05</v>
      </c>
      <c r="Y718" s="6">
        <f>DATE(Data7[[#This Row],[Year]],Data7[[#This Row],[Month]],Data7[[#This Row],[Day]])</f>
        <v>45418</v>
      </c>
    </row>
    <row r="719" spans="1:25">
      <c r="A719" s="5">
        <v>45422.548124305555</v>
      </c>
      <c r="B719" s="7" t="s">
        <v>66</v>
      </c>
      <c r="C719" s="6" t="s">
        <v>729</v>
      </c>
      <c r="D719" s="7" t="s">
        <v>730</v>
      </c>
      <c r="E719" s="8">
        <v>2</v>
      </c>
      <c r="F719" s="7">
        <v>6984733</v>
      </c>
      <c r="G719" s="7" t="s">
        <v>68</v>
      </c>
      <c r="H719" s="7" t="s">
        <v>69</v>
      </c>
      <c r="I719" s="7" t="s">
        <v>44</v>
      </c>
      <c r="J719" s="19" t="str">
        <f>IFERROR(INDEX('Employee Info'!$C$3:$E$200,MATCH(Data7[[#This Row],[Name:]],'Employee Info'!$B$3:$B$200,0),MATCH(Data7[[#This Row],[Hours Type:]],'Employee Info'!$C$2:$E$2,0)),"")</f>
        <v/>
      </c>
      <c r="K719" s="19" t="str">
        <f>IFERROR(INDEX('Employee Info'!$C$3:$J$200,MATCH(Data7[[#This Row],[Name:]],'Employee Info'!$B$3:$B$200,0),MATCH(Data7[[#Headers],[Truck]],'Employee Info'!$C$2:$J$2,0)),"")</f>
        <v/>
      </c>
      <c r="L719" s="19" t="str">
        <f>IFERROR(INDEX('Employee Info'!$C$3:$J$200,MATCH(Data7[[#This Row],[Name:]],'Employee Info'!$B$3:$B$200,0),MATCH(Data7[[#Headers],[Phone]],'Employee Info'!$C$2:$J$2,0)),"")</f>
        <v/>
      </c>
      <c r="M719" s="19" t="str">
        <f>IFERROR(INDEX('Employee Info'!$C$3:$J$200,MATCH(Data7[[#This Row],[Name:]],'Employee Info'!$B$3:$B$200,0),MATCH(Data7[[#Headers],[Tech]],'Employee Info'!$C$2:$J$2,0)),"")</f>
        <v/>
      </c>
      <c r="N719" s="19" t="str">
        <f>IFERROR(INDEX('Employee Info'!$C$3:$J$200,MATCH(Data7[[#This Row],[Name:]],'Employee Info'!$B$3:$B$200,0),MATCH(Data7[[#Headers],[Other]],'Employee Info'!$C$2:$J$2,0)),"")</f>
        <v/>
      </c>
      <c r="O719" s="19">
        <f>IFERROR((Data7[[#This Row],[Hours:]]*SUM(Data7[[#This Row],[Rate]:[Other]])),"")</f>
        <v>0</v>
      </c>
      <c r="P719" s="7" t="str">
        <f>IF(Data7[[#This Row],[WO'#:]]="","Riley #","WO#")</f>
        <v>WO#</v>
      </c>
      <c r="Q719" s="7">
        <f>IFERROR(WEEKNUM(Data7[[#This Row],[Date:]]),"")</f>
        <v>19</v>
      </c>
      <c r="R719" s="6">
        <f t="shared" si="33"/>
        <v>45417</v>
      </c>
      <c r="S719" s="6">
        <f>Data7[[#This Row],[Week Start]]+7</f>
        <v>45424</v>
      </c>
      <c r="T719" s="7" t="str">
        <f t="shared" si="34"/>
        <v>5/5/2024 - 5/12/2024</v>
      </c>
      <c r="U719" s="7" t="str">
        <f t="shared" si="35"/>
        <v>Time Card</v>
      </c>
      <c r="V719" s="8" t="str">
        <f>RIGHT(TEXT(Data7[[#This Row],[Date:]],"mmddyyyy"),4)</f>
        <v>2024</v>
      </c>
      <c r="W719" s="8" t="str">
        <f>MID(TEXT(Data7[[#This Row],[Date:]],"mmddyyyy"),3,2)</f>
        <v>06</v>
      </c>
      <c r="X719" s="8" t="str">
        <f>LEFT(TEXT(Data7[[#This Row],[Date:]],"mmddyyyy"),2)</f>
        <v>05</v>
      </c>
      <c r="Y719" s="6">
        <f>DATE(Data7[[#This Row],[Year]],Data7[[#This Row],[Month]],Data7[[#This Row],[Day]])</f>
        <v>45418</v>
      </c>
    </row>
    <row r="720" spans="1:25">
      <c r="A720" s="5">
        <v>45418.56285509259</v>
      </c>
      <c r="B720" s="7" t="s">
        <v>31</v>
      </c>
      <c r="C720" s="6" t="s">
        <v>729</v>
      </c>
      <c r="D720" s="7" t="s">
        <v>731</v>
      </c>
      <c r="E720" s="8">
        <v>6</v>
      </c>
      <c r="F720" s="7">
        <v>7078215</v>
      </c>
      <c r="G720" s="7" t="s">
        <v>68</v>
      </c>
      <c r="H720" s="7" t="s">
        <v>69</v>
      </c>
      <c r="I720" s="7" t="s">
        <v>44</v>
      </c>
      <c r="J720" s="19" t="str">
        <f>IFERROR(INDEX('Employee Info'!$C$3:$E$200,MATCH(Data7[[#This Row],[Name:]],'Employee Info'!$B$3:$B$200,0),MATCH(Data7[[#This Row],[Hours Type:]],'Employee Info'!$C$2:$E$2,0)),"")</f>
        <v/>
      </c>
      <c r="K720" s="19" t="str">
        <f>IFERROR(INDEX('Employee Info'!$C$3:$J$200,MATCH(Data7[[#This Row],[Name:]],'Employee Info'!$B$3:$B$200,0),MATCH(Data7[[#Headers],[Truck]],'Employee Info'!$C$2:$J$2,0)),"")</f>
        <v/>
      </c>
      <c r="L720" s="19" t="str">
        <f>IFERROR(INDEX('Employee Info'!$C$3:$J$200,MATCH(Data7[[#This Row],[Name:]],'Employee Info'!$B$3:$B$200,0),MATCH(Data7[[#Headers],[Phone]],'Employee Info'!$C$2:$J$2,0)),"")</f>
        <v/>
      </c>
      <c r="M720" s="19" t="str">
        <f>IFERROR(INDEX('Employee Info'!$C$3:$J$200,MATCH(Data7[[#This Row],[Name:]],'Employee Info'!$B$3:$B$200,0),MATCH(Data7[[#Headers],[Tech]],'Employee Info'!$C$2:$J$2,0)),"")</f>
        <v/>
      </c>
      <c r="N720" s="19" t="str">
        <f>IFERROR(INDEX('Employee Info'!$C$3:$J$200,MATCH(Data7[[#This Row],[Name:]],'Employee Info'!$B$3:$B$200,0),MATCH(Data7[[#Headers],[Other]],'Employee Info'!$C$2:$J$2,0)),"")</f>
        <v/>
      </c>
      <c r="O720" s="19">
        <f>IFERROR((Data7[[#This Row],[Hours:]]*SUM(Data7[[#This Row],[Rate]:[Other]])),"")</f>
        <v>0</v>
      </c>
      <c r="P720" s="7" t="str">
        <f>IF(Data7[[#This Row],[WO'#:]]="","Riley #","WO#")</f>
        <v>WO#</v>
      </c>
      <c r="Q720" s="7">
        <f>IFERROR(WEEKNUM(Data7[[#This Row],[Date:]]),"")</f>
        <v>19</v>
      </c>
      <c r="R720" s="6">
        <f t="shared" si="33"/>
        <v>45417</v>
      </c>
      <c r="S720" s="6">
        <f>Data7[[#This Row],[Week Start]]+7</f>
        <v>45424</v>
      </c>
      <c r="T720" s="7" t="str">
        <f t="shared" si="34"/>
        <v>5/5/2024 - 5/12/2024</v>
      </c>
      <c r="U720" s="7" t="str">
        <f t="shared" si="35"/>
        <v>Time Card</v>
      </c>
      <c r="V720" s="8" t="str">
        <f>RIGHT(TEXT(Data7[[#This Row],[Date:]],"mmddyyyy"),4)</f>
        <v>2024</v>
      </c>
      <c r="W720" s="8" t="str">
        <f>MID(TEXT(Data7[[#This Row],[Date:]],"mmddyyyy"),3,2)</f>
        <v>06</v>
      </c>
      <c r="X720" s="8" t="str">
        <f>LEFT(TEXT(Data7[[#This Row],[Date:]],"mmddyyyy"),2)</f>
        <v>05</v>
      </c>
      <c r="Y720" s="6">
        <f>DATE(Data7[[#This Row],[Year]],Data7[[#This Row],[Month]],Data7[[#This Row],[Day]])</f>
        <v>45418</v>
      </c>
    </row>
    <row r="721" spans="1:25">
      <c r="A721" s="5">
        <v>45418.582995717596</v>
      </c>
      <c r="B721" s="7" t="s">
        <v>35</v>
      </c>
      <c r="C721" s="6" t="s">
        <v>729</v>
      </c>
      <c r="D721" s="7" t="s">
        <v>732</v>
      </c>
      <c r="E721" s="8">
        <v>6</v>
      </c>
      <c r="F721" s="7">
        <v>7078215</v>
      </c>
      <c r="G721" s="7" t="s">
        <v>68</v>
      </c>
      <c r="H721" s="7" t="s">
        <v>69</v>
      </c>
      <c r="I721" s="7" t="s">
        <v>44</v>
      </c>
      <c r="J721" s="19" t="str">
        <f>IFERROR(INDEX('Employee Info'!$C$3:$E$200,MATCH(Data7[[#This Row],[Name:]],'Employee Info'!$B$3:$B$200,0),MATCH(Data7[[#This Row],[Hours Type:]],'Employee Info'!$C$2:$E$2,0)),"")</f>
        <v/>
      </c>
      <c r="K721" s="19" t="str">
        <f>IFERROR(INDEX('Employee Info'!$C$3:$J$200,MATCH(Data7[[#This Row],[Name:]],'Employee Info'!$B$3:$B$200,0),MATCH(Data7[[#Headers],[Truck]],'Employee Info'!$C$2:$J$2,0)),"")</f>
        <v/>
      </c>
      <c r="L721" s="19" t="str">
        <f>IFERROR(INDEX('Employee Info'!$C$3:$J$200,MATCH(Data7[[#This Row],[Name:]],'Employee Info'!$B$3:$B$200,0),MATCH(Data7[[#Headers],[Phone]],'Employee Info'!$C$2:$J$2,0)),"")</f>
        <v/>
      </c>
      <c r="M721" s="19" t="str">
        <f>IFERROR(INDEX('Employee Info'!$C$3:$J$200,MATCH(Data7[[#This Row],[Name:]],'Employee Info'!$B$3:$B$200,0),MATCH(Data7[[#Headers],[Tech]],'Employee Info'!$C$2:$J$2,0)),"")</f>
        <v/>
      </c>
      <c r="N721" s="19" t="str">
        <f>IFERROR(INDEX('Employee Info'!$C$3:$J$200,MATCH(Data7[[#This Row],[Name:]],'Employee Info'!$B$3:$B$200,0),MATCH(Data7[[#Headers],[Other]],'Employee Info'!$C$2:$J$2,0)),"")</f>
        <v/>
      </c>
      <c r="O721" s="19">
        <f>IFERROR((Data7[[#This Row],[Hours:]]*SUM(Data7[[#This Row],[Rate]:[Other]])),"")</f>
        <v>0</v>
      </c>
      <c r="P721" s="7" t="str">
        <f>IF(Data7[[#This Row],[WO'#:]]="","Riley #","WO#")</f>
        <v>WO#</v>
      </c>
      <c r="Q721" s="7">
        <f>IFERROR(WEEKNUM(Data7[[#This Row],[Date:]]),"")</f>
        <v>19</v>
      </c>
      <c r="R721" s="6">
        <f t="shared" si="33"/>
        <v>45417</v>
      </c>
      <c r="S721" s="6">
        <f>Data7[[#This Row],[Week Start]]+7</f>
        <v>45424</v>
      </c>
      <c r="T721" s="7" t="str">
        <f t="shared" si="34"/>
        <v>5/5/2024 - 5/12/2024</v>
      </c>
      <c r="U721" s="7" t="str">
        <f t="shared" si="35"/>
        <v>Time Card</v>
      </c>
      <c r="V721" s="8" t="str">
        <f>RIGHT(TEXT(Data7[[#This Row],[Date:]],"mmddyyyy"),4)</f>
        <v>2024</v>
      </c>
      <c r="W721" s="8" t="str">
        <f>MID(TEXT(Data7[[#This Row],[Date:]],"mmddyyyy"),3,2)</f>
        <v>06</v>
      </c>
      <c r="X721" s="8" t="str">
        <f>LEFT(TEXT(Data7[[#This Row],[Date:]],"mmddyyyy"),2)</f>
        <v>05</v>
      </c>
      <c r="Y721" s="6">
        <f>DATE(Data7[[#This Row],[Year]],Data7[[#This Row],[Month]],Data7[[#This Row],[Day]])</f>
        <v>45418</v>
      </c>
    </row>
    <row r="722" spans="1:25">
      <c r="A722" s="5">
        <v>45422.54750497685</v>
      </c>
      <c r="B722" s="7" t="s">
        <v>66</v>
      </c>
      <c r="C722" s="6" t="s">
        <v>729</v>
      </c>
      <c r="D722" s="7" t="s">
        <v>733</v>
      </c>
      <c r="E722" s="8">
        <v>3</v>
      </c>
      <c r="F722" s="7">
        <v>7078215</v>
      </c>
      <c r="G722" s="7" t="s">
        <v>68</v>
      </c>
      <c r="H722" s="7" t="s">
        <v>69</v>
      </c>
      <c r="I722" s="7" t="s">
        <v>44</v>
      </c>
      <c r="J722" s="19" t="str">
        <f>IFERROR(INDEX('Employee Info'!$C$3:$E$200,MATCH(Data7[[#This Row],[Name:]],'Employee Info'!$B$3:$B$200,0),MATCH(Data7[[#This Row],[Hours Type:]],'Employee Info'!$C$2:$E$2,0)),"")</f>
        <v/>
      </c>
      <c r="K722" s="19" t="str">
        <f>IFERROR(INDEX('Employee Info'!$C$3:$J$200,MATCH(Data7[[#This Row],[Name:]],'Employee Info'!$B$3:$B$200,0),MATCH(Data7[[#Headers],[Truck]],'Employee Info'!$C$2:$J$2,0)),"")</f>
        <v/>
      </c>
      <c r="L722" s="19" t="str">
        <f>IFERROR(INDEX('Employee Info'!$C$3:$J$200,MATCH(Data7[[#This Row],[Name:]],'Employee Info'!$B$3:$B$200,0),MATCH(Data7[[#Headers],[Phone]],'Employee Info'!$C$2:$J$2,0)),"")</f>
        <v/>
      </c>
      <c r="M722" s="19" t="str">
        <f>IFERROR(INDEX('Employee Info'!$C$3:$J$200,MATCH(Data7[[#This Row],[Name:]],'Employee Info'!$B$3:$B$200,0),MATCH(Data7[[#Headers],[Tech]],'Employee Info'!$C$2:$J$2,0)),"")</f>
        <v/>
      </c>
      <c r="N722" s="19" t="str">
        <f>IFERROR(INDEX('Employee Info'!$C$3:$J$200,MATCH(Data7[[#This Row],[Name:]],'Employee Info'!$B$3:$B$200,0),MATCH(Data7[[#Headers],[Other]],'Employee Info'!$C$2:$J$2,0)),"")</f>
        <v/>
      </c>
      <c r="O722" s="19">
        <f>IFERROR((Data7[[#This Row],[Hours:]]*SUM(Data7[[#This Row],[Rate]:[Other]])),"")</f>
        <v>0</v>
      </c>
      <c r="P722" s="7" t="str">
        <f>IF(Data7[[#This Row],[WO'#:]]="","Riley #","WO#")</f>
        <v>WO#</v>
      </c>
      <c r="Q722" s="7">
        <f>IFERROR(WEEKNUM(Data7[[#This Row],[Date:]]),"")</f>
        <v>19</v>
      </c>
      <c r="R722" s="6">
        <f t="shared" si="33"/>
        <v>45417</v>
      </c>
      <c r="S722" s="6">
        <f>Data7[[#This Row],[Week Start]]+7</f>
        <v>45424</v>
      </c>
      <c r="T722" s="7" t="str">
        <f t="shared" si="34"/>
        <v>5/5/2024 - 5/12/2024</v>
      </c>
      <c r="U722" s="7" t="str">
        <f t="shared" si="35"/>
        <v>Time Card</v>
      </c>
      <c r="V722" s="8" t="str">
        <f>RIGHT(TEXT(Data7[[#This Row],[Date:]],"mmddyyyy"),4)</f>
        <v>2024</v>
      </c>
      <c r="W722" s="8" t="str">
        <f>MID(TEXT(Data7[[#This Row],[Date:]],"mmddyyyy"),3,2)</f>
        <v>06</v>
      </c>
      <c r="X722" s="8" t="str">
        <f>LEFT(TEXT(Data7[[#This Row],[Date:]],"mmddyyyy"),2)</f>
        <v>05</v>
      </c>
      <c r="Y722" s="6">
        <f>DATE(Data7[[#This Row],[Year]],Data7[[#This Row],[Month]],Data7[[#This Row],[Day]])</f>
        <v>45418</v>
      </c>
    </row>
    <row r="723" spans="1:25">
      <c r="A723" s="5">
        <v>45419.4329349537</v>
      </c>
      <c r="B723" s="7" t="s">
        <v>23</v>
      </c>
      <c r="C723" s="6" t="s">
        <v>729</v>
      </c>
      <c r="D723" s="7" t="s">
        <v>734</v>
      </c>
      <c r="E723" s="8">
        <v>8</v>
      </c>
      <c r="F723" s="7">
        <v>7098027</v>
      </c>
      <c r="G723" s="7" t="s">
        <v>68</v>
      </c>
      <c r="H723" s="7" t="s">
        <v>69</v>
      </c>
      <c r="I723" s="7" t="s">
        <v>44</v>
      </c>
      <c r="J723" s="19" t="str">
        <f>IFERROR(INDEX('Employee Info'!$C$3:$E$200,MATCH(Data7[[#This Row],[Name:]],'Employee Info'!$B$3:$B$200,0),MATCH(Data7[[#This Row],[Hours Type:]],'Employee Info'!$C$2:$E$2,0)),"")</f>
        <v/>
      </c>
      <c r="K723" s="19" t="str">
        <f>IFERROR(INDEX('Employee Info'!$C$3:$J$200,MATCH(Data7[[#This Row],[Name:]],'Employee Info'!$B$3:$B$200,0),MATCH(Data7[[#Headers],[Truck]],'Employee Info'!$C$2:$J$2,0)),"")</f>
        <v/>
      </c>
      <c r="L723" s="19" t="str">
        <f>IFERROR(INDEX('Employee Info'!$C$3:$J$200,MATCH(Data7[[#This Row],[Name:]],'Employee Info'!$B$3:$B$200,0),MATCH(Data7[[#Headers],[Phone]],'Employee Info'!$C$2:$J$2,0)),"")</f>
        <v/>
      </c>
      <c r="M723" s="19" t="str">
        <f>IFERROR(INDEX('Employee Info'!$C$3:$J$200,MATCH(Data7[[#This Row],[Name:]],'Employee Info'!$B$3:$B$200,0),MATCH(Data7[[#Headers],[Tech]],'Employee Info'!$C$2:$J$2,0)),"")</f>
        <v/>
      </c>
      <c r="N723" s="19" t="str">
        <f>IFERROR(INDEX('Employee Info'!$C$3:$J$200,MATCH(Data7[[#This Row],[Name:]],'Employee Info'!$B$3:$B$200,0),MATCH(Data7[[#Headers],[Other]],'Employee Info'!$C$2:$J$2,0)),"")</f>
        <v/>
      </c>
      <c r="O723" s="19">
        <f>IFERROR((Data7[[#This Row],[Hours:]]*SUM(Data7[[#This Row],[Rate]:[Other]])),"")</f>
        <v>0</v>
      </c>
      <c r="P723" s="7" t="str">
        <f>IF(Data7[[#This Row],[WO'#:]]="","Riley #","WO#")</f>
        <v>WO#</v>
      </c>
      <c r="Q723" s="7">
        <f>IFERROR(WEEKNUM(Data7[[#This Row],[Date:]]),"")</f>
        <v>19</v>
      </c>
      <c r="R723" s="6">
        <f t="shared" si="33"/>
        <v>45417</v>
      </c>
      <c r="S723" s="6">
        <f>Data7[[#This Row],[Week Start]]+7</f>
        <v>45424</v>
      </c>
      <c r="T723" s="7" t="str">
        <f t="shared" si="34"/>
        <v>5/5/2024 - 5/12/2024</v>
      </c>
      <c r="U723" s="7" t="str">
        <f t="shared" si="35"/>
        <v>Time Card</v>
      </c>
      <c r="V723" s="8" t="str">
        <f>RIGHT(TEXT(Data7[[#This Row],[Date:]],"mmddyyyy"),4)</f>
        <v>2024</v>
      </c>
      <c r="W723" s="8" t="str">
        <f>MID(TEXT(Data7[[#This Row],[Date:]],"mmddyyyy"),3,2)</f>
        <v>06</v>
      </c>
      <c r="X723" s="8" t="str">
        <f>LEFT(TEXT(Data7[[#This Row],[Date:]],"mmddyyyy"),2)</f>
        <v>05</v>
      </c>
      <c r="Y723" s="6">
        <f>DATE(Data7[[#This Row],[Year]],Data7[[#This Row],[Month]],Data7[[#This Row],[Day]])</f>
        <v>45418</v>
      </c>
    </row>
    <row r="724" spans="1:25">
      <c r="A724" s="5">
        <v>45422.542452199072</v>
      </c>
      <c r="B724" s="7" t="s">
        <v>66</v>
      </c>
      <c r="C724" s="6" t="s">
        <v>729</v>
      </c>
      <c r="D724" s="7" t="s">
        <v>571</v>
      </c>
      <c r="E724" s="8">
        <v>1</v>
      </c>
      <c r="F724" s="7">
        <v>7098027</v>
      </c>
      <c r="G724" s="7" t="s">
        <v>68</v>
      </c>
      <c r="H724" s="7" t="s">
        <v>69</v>
      </c>
      <c r="I724" s="7" t="s">
        <v>44</v>
      </c>
      <c r="J724" s="19" t="str">
        <f>IFERROR(INDEX('Employee Info'!$C$3:$E$200,MATCH(Data7[[#This Row],[Name:]],'Employee Info'!$B$3:$B$200,0),MATCH(Data7[[#This Row],[Hours Type:]],'Employee Info'!$C$2:$E$2,0)),"")</f>
        <v/>
      </c>
      <c r="K724" s="19" t="str">
        <f>IFERROR(INDEX('Employee Info'!$C$3:$J$200,MATCH(Data7[[#This Row],[Name:]],'Employee Info'!$B$3:$B$200,0),MATCH(Data7[[#Headers],[Truck]],'Employee Info'!$C$2:$J$2,0)),"")</f>
        <v/>
      </c>
      <c r="L724" s="19" t="str">
        <f>IFERROR(INDEX('Employee Info'!$C$3:$J$200,MATCH(Data7[[#This Row],[Name:]],'Employee Info'!$B$3:$B$200,0),MATCH(Data7[[#Headers],[Phone]],'Employee Info'!$C$2:$J$2,0)),"")</f>
        <v/>
      </c>
      <c r="M724" s="19" t="str">
        <f>IFERROR(INDEX('Employee Info'!$C$3:$J$200,MATCH(Data7[[#This Row],[Name:]],'Employee Info'!$B$3:$B$200,0),MATCH(Data7[[#Headers],[Tech]],'Employee Info'!$C$2:$J$2,0)),"")</f>
        <v/>
      </c>
      <c r="N724" s="19" t="str">
        <f>IFERROR(INDEX('Employee Info'!$C$3:$J$200,MATCH(Data7[[#This Row],[Name:]],'Employee Info'!$B$3:$B$200,0),MATCH(Data7[[#Headers],[Other]],'Employee Info'!$C$2:$J$2,0)),"")</f>
        <v/>
      </c>
      <c r="O724" s="19">
        <f>IFERROR((Data7[[#This Row],[Hours:]]*SUM(Data7[[#This Row],[Rate]:[Other]])),"")</f>
        <v>0</v>
      </c>
      <c r="P724" s="7" t="str">
        <f>IF(Data7[[#This Row],[WO'#:]]="","Riley #","WO#")</f>
        <v>WO#</v>
      </c>
      <c r="Q724" s="7">
        <f>IFERROR(WEEKNUM(Data7[[#This Row],[Date:]]),"")</f>
        <v>19</v>
      </c>
      <c r="R724" s="6">
        <f t="shared" si="33"/>
        <v>45417</v>
      </c>
      <c r="S724" s="6">
        <f>Data7[[#This Row],[Week Start]]+7</f>
        <v>45424</v>
      </c>
      <c r="T724" s="7" t="str">
        <f t="shared" si="34"/>
        <v>5/5/2024 - 5/12/2024</v>
      </c>
      <c r="U724" s="7" t="str">
        <f t="shared" si="35"/>
        <v>Time Card</v>
      </c>
      <c r="V724" s="8" t="str">
        <f>RIGHT(TEXT(Data7[[#This Row],[Date:]],"mmddyyyy"),4)</f>
        <v>2024</v>
      </c>
      <c r="W724" s="8" t="str">
        <f>MID(TEXT(Data7[[#This Row],[Date:]],"mmddyyyy"),3,2)</f>
        <v>06</v>
      </c>
      <c r="X724" s="8" t="str">
        <f>LEFT(TEXT(Data7[[#This Row],[Date:]],"mmddyyyy"),2)</f>
        <v>05</v>
      </c>
      <c r="Y724" s="6">
        <f>DATE(Data7[[#This Row],[Year]],Data7[[#This Row],[Month]],Data7[[#This Row],[Day]])</f>
        <v>45418</v>
      </c>
    </row>
    <row r="725" spans="1:25">
      <c r="A725" s="5">
        <v>45422.543369328705</v>
      </c>
      <c r="B725" s="7" t="s">
        <v>66</v>
      </c>
      <c r="C725" s="6" t="s">
        <v>729</v>
      </c>
      <c r="D725" s="7" t="s">
        <v>571</v>
      </c>
      <c r="E725" s="8">
        <v>1</v>
      </c>
      <c r="F725" s="7">
        <v>7098027</v>
      </c>
      <c r="G725" s="7" t="s">
        <v>68</v>
      </c>
      <c r="H725" s="7" t="s">
        <v>69</v>
      </c>
      <c r="I725" s="7" t="s">
        <v>45</v>
      </c>
      <c r="J725" s="19" t="str">
        <f>IFERROR(INDEX('Employee Info'!$C$3:$E$200,MATCH(Data7[[#This Row],[Name:]],'Employee Info'!$B$3:$B$200,0),MATCH(Data7[[#This Row],[Hours Type:]],'Employee Info'!$C$2:$E$2,0)),"")</f>
        <v/>
      </c>
      <c r="K725" s="19" t="str">
        <f>IFERROR(INDEX('Employee Info'!$C$3:$J$200,MATCH(Data7[[#This Row],[Name:]],'Employee Info'!$B$3:$B$200,0),MATCH(Data7[[#Headers],[Truck]],'Employee Info'!$C$2:$J$2,0)),"")</f>
        <v/>
      </c>
      <c r="L725" s="19" t="str">
        <f>IFERROR(INDEX('Employee Info'!$C$3:$J$200,MATCH(Data7[[#This Row],[Name:]],'Employee Info'!$B$3:$B$200,0),MATCH(Data7[[#Headers],[Phone]],'Employee Info'!$C$2:$J$2,0)),"")</f>
        <v/>
      </c>
      <c r="M725" s="19" t="str">
        <f>IFERROR(INDEX('Employee Info'!$C$3:$J$200,MATCH(Data7[[#This Row],[Name:]],'Employee Info'!$B$3:$B$200,0),MATCH(Data7[[#Headers],[Tech]],'Employee Info'!$C$2:$J$2,0)),"")</f>
        <v/>
      </c>
      <c r="N725" s="19" t="str">
        <f>IFERROR(INDEX('Employee Info'!$C$3:$J$200,MATCH(Data7[[#This Row],[Name:]],'Employee Info'!$B$3:$B$200,0),MATCH(Data7[[#Headers],[Other]],'Employee Info'!$C$2:$J$2,0)),"")</f>
        <v/>
      </c>
      <c r="O725" s="19">
        <f>IFERROR((Data7[[#This Row],[Hours:]]*SUM(Data7[[#This Row],[Rate]:[Other]])),"")</f>
        <v>0</v>
      </c>
      <c r="P725" s="7" t="str">
        <f>IF(Data7[[#This Row],[WO'#:]]="","Riley #","WO#")</f>
        <v>WO#</v>
      </c>
      <c r="Q725" s="7">
        <f>IFERROR(WEEKNUM(Data7[[#This Row],[Date:]]),"")</f>
        <v>19</v>
      </c>
      <c r="R725" s="6">
        <f t="shared" si="33"/>
        <v>45417</v>
      </c>
      <c r="S725" s="6">
        <f>Data7[[#This Row],[Week Start]]+7</f>
        <v>45424</v>
      </c>
      <c r="T725" s="7" t="str">
        <f t="shared" si="34"/>
        <v>5/5/2024 - 5/12/2024</v>
      </c>
      <c r="U725" s="7" t="str">
        <f t="shared" si="35"/>
        <v>Time Card</v>
      </c>
      <c r="V725" s="8" t="str">
        <f>RIGHT(TEXT(Data7[[#This Row],[Date:]],"mmddyyyy"),4)</f>
        <v>2024</v>
      </c>
      <c r="W725" s="8" t="str">
        <f>MID(TEXT(Data7[[#This Row],[Date:]],"mmddyyyy"),3,2)</f>
        <v>06</v>
      </c>
      <c r="X725" s="8" t="str">
        <f>LEFT(TEXT(Data7[[#This Row],[Date:]],"mmddyyyy"),2)</f>
        <v>05</v>
      </c>
      <c r="Y725" s="6">
        <f>DATE(Data7[[#This Row],[Year]],Data7[[#This Row],[Month]],Data7[[#This Row],[Day]])</f>
        <v>45418</v>
      </c>
    </row>
    <row r="726" spans="1:25">
      <c r="A726" s="5">
        <v>45418.585035300923</v>
      </c>
      <c r="B726" s="7" t="s">
        <v>492</v>
      </c>
      <c r="C726" s="6" t="s">
        <v>729</v>
      </c>
      <c r="D726" s="7" t="s">
        <v>736</v>
      </c>
      <c r="E726" s="8">
        <v>8</v>
      </c>
      <c r="F726" s="7" t="s">
        <v>68</v>
      </c>
      <c r="G726" s="7" t="s">
        <v>68</v>
      </c>
      <c r="H726" s="7" t="s">
        <v>536</v>
      </c>
      <c r="I726" s="7" t="s">
        <v>44</v>
      </c>
      <c r="J726" s="19" t="str">
        <f>IFERROR(INDEX('Employee Info'!$C$3:$E$200,MATCH(Data7[[#This Row],[Name:]],'Employee Info'!$B$3:$B$200,0),MATCH(Data7[[#This Row],[Hours Type:]],'Employee Info'!$C$2:$E$2,0)),"")</f>
        <v/>
      </c>
      <c r="K726" s="19" t="str">
        <f>IFERROR(INDEX('Employee Info'!$C$3:$J$200,MATCH(Data7[[#This Row],[Name:]],'Employee Info'!$B$3:$B$200,0),MATCH(Data7[[#Headers],[Truck]],'Employee Info'!$C$2:$J$2,0)),"")</f>
        <v/>
      </c>
      <c r="L726" s="19" t="str">
        <f>IFERROR(INDEX('Employee Info'!$C$3:$J$200,MATCH(Data7[[#This Row],[Name:]],'Employee Info'!$B$3:$B$200,0),MATCH(Data7[[#Headers],[Phone]],'Employee Info'!$C$2:$J$2,0)),"")</f>
        <v/>
      </c>
      <c r="M726" s="19" t="str">
        <f>IFERROR(INDEX('Employee Info'!$C$3:$J$200,MATCH(Data7[[#This Row],[Name:]],'Employee Info'!$B$3:$B$200,0),MATCH(Data7[[#Headers],[Tech]],'Employee Info'!$C$2:$J$2,0)),"")</f>
        <v/>
      </c>
      <c r="N726" s="19" t="str">
        <f>IFERROR(INDEX('Employee Info'!$C$3:$J$200,MATCH(Data7[[#This Row],[Name:]],'Employee Info'!$B$3:$B$200,0),MATCH(Data7[[#Headers],[Other]],'Employee Info'!$C$2:$J$2,0)),"")</f>
        <v/>
      </c>
      <c r="O726" s="19">
        <f>IFERROR((Data7[[#This Row],[Hours:]]*SUM(Data7[[#This Row],[Rate]:[Other]])),"")</f>
        <v>0</v>
      </c>
      <c r="P726" s="7" t="str">
        <f>IF(Data7[[#This Row],[WO'#:]]="","Riley #","WO#")</f>
        <v>Riley #</v>
      </c>
      <c r="Q726" s="7">
        <f>IFERROR(WEEKNUM(Data7[[#This Row],[Date:]]),"")</f>
        <v>19</v>
      </c>
      <c r="R726" s="6">
        <f t="shared" si="33"/>
        <v>45417</v>
      </c>
      <c r="S726" s="6">
        <f>Data7[[#This Row],[Week Start]]+7</f>
        <v>45424</v>
      </c>
      <c r="T726" s="7" t="str">
        <f t="shared" si="34"/>
        <v>5/5/2024 - 5/12/2024</v>
      </c>
      <c r="U726" s="7" t="str">
        <f t="shared" si="35"/>
        <v>Time Card</v>
      </c>
      <c r="V726" s="8" t="str">
        <f>RIGHT(TEXT(Data7[[#This Row],[Date:]],"mmddyyyy"),4)</f>
        <v>2024</v>
      </c>
      <c r="W726" s="8" t="str">
        <f>MID(TEXT(Data7[[#This Row],[Date:]],"mmddyyyy"),3,2)</f>
        <v>06</v>
      </c>
      <c r="X726" s="8" t="str">
        <f>LEFT(TEXT(Data7[[#This Row],[Date:]],"mmddyyyy"),2)</f>
        <v>05</v>
      </c>
      <c r="Y726" s="6">
        <f>DATE(Data7[[#This Row],[Year]],Data7[[#This Row],[Month]],Data7[[#This Row],[Day]])</f>
        <v>45418</v>
      </c>
    </row>
    <row r="727" spans="1:25">
      <c r="A727" s="5">
        <v>45418.585147916667</v>
      </c>
      <c r="B727" s="7" t="s">
        <v>65</v>
      </c>
      <c r="C727" s="6" t="s">
        <v>729</v>
      </c>
      <c r="D727" s="7" t="s">
        <v>736</v>
      </c>
      <c r="E727" s="8">
        <v>8</v>
      </c>
      <c r="F727" s="7" t="s">
        <v>68</v>
      </c>
      <c r="G727" s="7" t="s">
        <v>68</v>
      </c>
      <c r="H727" s="7" t="s">
        <v>536</v>
      </c>
      <c r="I727" s="7" t="s">
        <v>44</v>
      </c>
      <c r="J727" s="19" t="str">
        <f>IFERROR(INDEX('Employee Info'!$C$3:$E$200,MATCH(Data7[[#This Row],[Name:]],'Employee Info'!$B$3:$B$200,0),MATCH(Data7[[#This Row],[Hours Type:]],'Employee Info'!$C$2:$E$2,0)),"")</f>
        <v/>
      </c>
      <c r="K727" s="19" t="str">
        <f>IFERROR(INDEX('Employee Info'!$C$3:$J$200,MATCH(Data7[[#This Row],[Name:]],'Employee Info'!$B$3:$B$200,0),MATCH(Data7[[#Headers],[Truck]],'Employee Info'!$C$2:$J$2,0)),"")</f>
        <v/>
      </c>
      <c r="L727" s="19" t="str">
        <f>IFERROR(INDEX('Employee Info'!$C$3:$J$200,MATCH(Data7[[#This Row],[Name:]],'Employee Info'!$B$3:$B$200,0),MATCH(Data7[[#Headers],[Phone]],'Employee Info'!$C$2:$J$2,0)),"")</f>
        <v/>
      </c>
      <c r="M727" s="19" t="str">
        <f>IFERROR(INDEX('Employee Info'!$C$3:$J$200,MATCH(Data7[[#This Row],[Name:]],'Employee Info'!$B$3:$B$200,0),MATCH(Data7[[#Headers],[Tech]],'Employee Info'!$C$2:$J$2,0)),"")</f>
        <v/>
      </c>
      <c r="N727" s="19" t="str">
        <f>IFERROR(INDEX('Employee Info'!$C$3:$J$200,MATCH(Data7[[#This Row],[Name:]],'Employee Info'!$B$3:$B$200,0),MATCH(Data7[[#Headers],[Other]],'Employee Info'!$C$2:$J$2,0)),"")</f>
        <v/>
      </c>
      <c r="O727" s="19">
        <f>IFERROR((Data7[[#This Row],[Hours:]]*SUM(Data7[[#This Row],[Rate]:[Other]])),"")</f>
        <v>0</v>
      </c>
      <c r="P727" s="7" t="str">
        <f>IF(Data7[[#This Row],[WO'#:]]="","Riley #","WO#")</f>
        <v>Riley #</v>
      </c>
      <c r="Q727" s="7">
        <f>IFERROR(WEEKNUM(Data7[[#This Row],[Date:]]),"")</f>
        <v>19</v>
      </c>
      <c r="R727" s="6">
        <f t="shared" si="33"/>
        <v>45417</v>
      </c>
      <c r="S727" s="6">
        <f>Data7[[#This Row],[Week Start]]+7</f>
        <v>45424</v>
      </c>
      <c r="T727" s="7" t="str">
        <f t="shared" si="34"/>
        <v>5/5/2024 - 5/12/2024</v>
      </c>
      <c r="U727" s="7" t="str">
        <f t="shared" si="35"/>
        <v>Time Card</v>
      </c>
      <c r="V727" s="8" t="str">
        <f>RIGHT(TEXT(Data7[[#This Row],[Date:]],"mmddyyyy"),4)</f>
        <v>2024</v>
      </c>
      <c r="W727" s="8" t="str">
        <f>MID(TEXT(Data7[[#This Row],[Date:]],"mmddyyyy"),3,2)</f>
        <v>06</v>
      </c>
      <c r="X727" s="8" t="str">
        <f>LEFT(TEXT(Data7[[#This Row],[Date:]],"mmddyyyy"),2)</f>
        <v>05</v>
      </c>
      <c r="Y727" s="6">
        <f>DATE(Data7[[#This Row],[Year]],Data7[[#This Row],[Month]],Data7[[#This Row],[Day]])</f>
        <v>45418</v>
      </c>
    </row>
    <row r="728" spans="1:25">
      <c r="A728" s="5">
        <v>45422.540137384261</v>
      </c>
      <c r="B728" s="7" t="s">
        <v>66</v>
      </c>
      <c r="C728" s="6" t="s">
        <v>729</v>
      </c>
      <c r="D728" s="7" t="s">
        <v>566</v>
      </c>
      <c r="E728" s="8">
        <v>1</v>
      </c>
      <c r="F728" s="7" t="s">
        <v>68</v>
      </c>
      <c r="G728" s="7" t="s">
        <v>68</v>
      </c>
      <c r="H728" s="7" t="s">
        <v>536</v>
      </c>
      <c r="I728" s="7" t="s">
        <v>44</v>
      </c>
      <c r="J728" s="19" t="str">
        <f>IFERROR(INDEX('Employee Info'!$C$3:$E$200,MATCH(Data7[[#This Row],[Name:]],'Employee Info'!$B$3:$B$200,0),MATCH(Data7[[#This Row],[Hours Type:]],'Employee Info'!$C$2:$E$2,0)),"")</f>
        <v/>
      </c>
      <c r="K728" s="19" t="str">
        <f>IFERROR(INDEX('Employee Info'!$C$3:$J$200,MATCH(Data7[[#This Row],[Name:]],'Employee Info'!$B$3:$B$200,0),MATCH(Data7[[#Headers],[Truck]],'Employee Info'!$C$2:$J$2,0)),"")</f>
        <v/>
      </c>
      <c r="L728" s="19" t="str">
        <f>IFERROR(INDEX('Employee Info'!$C$3:$J$200,MATCH(Data7[[#This Row],[Name:]],'Employee Info'!$B$3:$B$200,0),MATCH(Data7[[#Headers],[Phone]],'Employee Info'!$C$2:$J$2,0)),"")</f>
        <v/>
      </c>
      <c r="M728" s="19" t="str">
        <f>IFERROR(INDEX('Employee Info'!$C$3:$J$200,MATCH(Data7[[#This Row],[Name:]],'Employee Info'!$B$3:$B$200,0),MATCH(Data7[[#Headers],[Tech]],'Employee Info'!$C$2:$J$2,0)),"")</f>
        <v/>
      </c>
      <c r="N728" s="19" t="str">
        <f>IFERROR(INDEX('Employee Info'!$C$3:$J$200,MATCH(Data7[[#This Row],[Name:]],'Employee Info'!$B$3:$B$200,0),MATCH(Data7[[#Headers],[Other]],'Employee Info'!$C$2:$J$2,0)),"")</f>
        <v/>
      </c>
      <c r="O728" s="19">
        <f>IFERROR((Data7[[#This Row],[Hours:]]*SUM(Data7[[#This Row],[Rate]:[Other]])),"")</f>
        <v>0</v>
      </c>
      <c r="P728" s="7" t="str">
        <f>IF(Data7[[#This Row],[WO'#:]]="","Riley #","WO#")</f>
        <v>Riley #</v>
      </c>
      <c r="Q728" s="7">
        <f>IFERROR(WEEKNUM(Data7[[#This Row],[Date:]]),"")</f>
        <v>19</v>
      </c>
      <c r="R728" s="6">
        <f t="shared" si="33"/>
        <v>45417</v>
      </c>
      <c r="S728" s="6">
        <f>Data7[[#This Row],[Week Start]]+7</f>
        <v>45424</v>
      </c>
      <c r="T728" s="7" t="str">
        <f t="shared" si="34"/>
        <v>5/5/2024 - 5/12/2024</v>
      </c>
      <c r="U728" s="7" t="str">
        <f t="shared" si="35"/>
        <v>Time Card</v>
      </c>
      <c r="V728" s="8" t="str">
        <f>RIGHT(TEXT(Data7[[#This Row],[Date:]],"mmddyyyy"),4)</f>
        <v>2024</v>
      </c>
      <c r="W728" s="8" t="str">
        <f>MID(TEXT(Data7[[#This Row],[Date:]],"mmddyyyy"),3,2)</f>
        <v>06</v>
      </c>
      <c r="X728" s="8" t="str">
        <f>LEFT(TEXT(Data7[[#This Row],[Date:]],"mmddyyyy"),2)</f>
        <v>05</v>
      </c>
      <c r="Y728" s="6">
        <f>DATE(Data7[[#This Row],[Year]],Data7[[#This Row],[Month]],Data7[[#This Row],[Day]])</f>
        <v>45418</v>
      </c>
    </row>
    <row r="729" spans="1:25">
      <c r="A729" s="5">
        <v>45418.583767939817</v>
      </c>
      <c r="B729" s="7" t="s">
        <v>35</v>
      </c>
      <c r="C729" s="6" t="s">
        <v>729</v>
      </c>
      <c r="D729" s="7" t="s">
        <v>735</v>
      </c>
      <c r="E729" s="8">
        <v>2</v>
      </c>
      <c r="F729" s="7" t="s">
        <v>68</v>
      </c>
      <c r="G729" s="7" t="s">
        <v>68</v>
      </c>
      <c r="H729" s="7" t="s">
        <v>518</v>
      </c>
      <c r="I729" s="7" t="s">
        <v>44</v>
      </c>
      <c r="J729" s="19" t="str">
        <f>IFERROR(INDEX('Employee Info'!$C$3:$E$200,MATCH(Data7[[#This Row],[Name:]],'Employee Info'!$B$3:$B$200,0),MATCH(Data7[[#This Row],[Hours Type:]],'Employee Info'!$C$2:$E$2,0)),"")</f>
        <v/>
      </c>
      <c r="K729" s="19" t="str">
        <f>IFERROR(INDEX('Employee Info'!$C$3:$J$200,MATCH(Data7[[#This Row],[Name:]],'Employee Info'!$B$3:$B$200,0),MATCH(Data7[[#Headers],[Truck]],'Employee Info'!$C$2:$J$2,0)),"")</f>
        <v/>
      </c>
      <c r="L729" s="19" t="str">
        <f>IFERROR(INDEX('Employee Info'!$C$3:$J$200,MATCH(Data7[[#This Row],[Name:]],'Employee Info'!$B$3:$B$200,0),MATCH(Data7[[#Headers],[Phone]],'Employee Info'!$C$2:$J$2,0)),"")</f>
        <v/>
      </c>
      <c r="M729" s="19" t="str">
        <f>IFERROR(INDEX('Employee Info'!$C$3:$J$200,MATCH(Data7[[#This Row],[Name:]],'Employee Info'!$B$3:$B$200,0),MATCH(Data7[[#Headers],[Tech]],'Employee Info'!$C$2:$J$2,0)),"")</f>
        <v/>
      </c>
      <c r="N729" s="19" t="str">
        <f>IFERROR(INDEX('Employee Info'!$C$3:$J$200,MATCH(Data7[[#This Row],[Name:]],'Employee Info'!$B$3:$B$200,0),MATCH(Data7[[#Headers],[Other]],'Employee Info'!$C$2:$J$2,0)),"")</f>
        <v/>
      </c>
      <c r="O729" s="19">
        <f>IFERROR((Data7[[#This Row],[Hours:]]*SUM(Data7[[#This Row],[Rate]:[Other]])),"")</f>
        <v>0</v>
      </c>
      <c r="P729" s="7" t="str">
        <f>IF(Data7[[#This Row],[WO'#:]]="","Riley #","WO#")</f>
        <v>Riley #</v>
      </c>
      <c r="Q729" s="7">
        <f>IFERROR(WEEKNUM(Data7[[#This Row],[Date:]]),"")</f>
        <v>19</v>
      </c>
      <c r="R729" s="6">
        <f t="shared" si="33"/>
        <v>45417</v>
      </c>
      <c r="S729" s="6">
        <f>Data7[[#This Row],[Week Start]]+7</f>
        <v>45424</v>
      </c>
      <c r="T729" s="7" t="str">
        <f t="shared" si="34"/>
        <v>5/5/2024 - 5/12/2024</v>
      </c>
      <c r="U729" s="7" t="str">
        <f t="shared" si="35"/>
        <v>Time Card</v>
      </c>
      <c r="V729" s="8" t="str">
        <f>RIGHT(TEXT(Data7[[#This Row],[Date:]],"mmddyyyy"),4)</f>
        <v>2024</v>
      </c>
      <c r="W729" s="8" t="str">
        <f>MID(TEXT(Data7[[#This Row],[Date:]],"mmddyyyy"),3,2)</f>
        <v>06</v>
      </c>
      <c r="X729" s="8" t="str">
        <f>LEFT(TEXT(Data7[[#This Row],[Date:]],"mmddyyyy"),2)</f>
        <v>05</v>
      </c>
      <c r="Y729" s="6">
        <f>DATE(Data7[[#This Row],[Year]],Data7[[#This Row],[Month]],Data7[[#This Row],[Day]])</f>
        <v>45418</v>
      </c>
    </row>
    <row r="730" spans="1:25">
      <c r="A730" s="5">
        <v>45422.541510300929</v>
      </c>
      <c r="B730" s="7" t="s">
        <v>66</v>
      </c>
      <c r="C730" s="6" t="s">
        <v>729</v>
      </c>
      <c r="D730" s="7" t="s">
        <v>572</v>
      </c>
      <c r="E730" s="8">
        <v>1</v>
      </c>
      <c r="F730" s="7" t="s">
        <v>68</v>
      </c>
      <c r="G730" s="7" t="s">
        <v>68</v>
      </c>
      <c r="H730" s="7" t="s">
        <v>573</v>
      </c>
      <c r="I730" s="7" t="s">
        <v>44</v>
      </c>
      <c r="J730" s="19" t="str">
        <f>IFERROR(INDEX('Employee Info'!$C$3:$E$200,MATCH(Data7[[#This Row],[Name:]],'Employee Info'!$B$3:$B$200,0),MATCH(Data7[[#This Row],[Hours Type:]],'Employee Info'!$C$2:$E$2,0)),"")</f>
        <v/>
      </c>
      <c r="K730" s="19" t="str">
        <f>IFERROR(INDEX('Employee Info'!$C$3:$J$200,MATCH(Data7[[#This Row],[Name:]],'Employee Info'!$B$3:$B$200,0),MATCH(Data7[[#Headers],[Truck]],'Employee Info'!$C$2:$J$2,0)),"")</f>
        <v/>
      </c>
      <c r="L730" s="19" t="str">
        <f>IFERROR(INDEX('Employee Info'!$C$3:$J$200,MATCH(Data7[[#This Row],[Name:]],'Employee Info'!$B$3:$B$200,0),MATCH(Data7[[#Headers],[Phone]],'Employee Info'!$C$2:$J$2,0)),"")</f>
        <v/>
      </c>
      <c r="M730" s="19" t="str">
        <f>IFERROR(INDEX('Employee Info'!$C$3:$J$200,MATCH(Data7[[#This Row],[Name:]],'Employee Info'!$B$3:$B$200,0),MATCH(Data7[[#Headers],[Tech]],'Employee Info'!$C$2:$J$2,0)),"")</f>
        <v/>
      </c>
      <c r="N730" s="19" t="str">
        <f>IFERROR(INDEX('Employee Info'!$C$3:$J$200,MATCH(Data7[[#This Row],[Name:]],'Employee Info'!$B$3:$B$200,0),MATCH(Data7[[#Headers],[Other]],'Employee Info'!$C$2:$J$2,0)),"")</f>
        <v/>
      </c>
      <c r="O730" s="19">
        <f>IFERROR((Data7[[#This Row],[Hours:]]*SUM(Data7[[#This Row],[Rate]:[Other]])),"")</f>
        <v>0</v>
      </c>
      <c r="P730" s="7" t="str">
        <f>IF(Data7[[#This Row],[WO'#:]]="","Riley #","WO#")</f>
        <v>Riley #</v>
      </c>
      <c r="Q730" s="7">
        <f>IFERROR(WEEKNUM(Data7[[#This Row],[Date:]]),"")</f>
        <v>19</v>
      </c>
      <c r="R730" s="6">
        <f t="shared" si="33"/>
        <v>45417</v>
      </c>
      <c r="S730" s="6">
        <f>Data7[[#This Row],[Week Start]]+7</f>
        <v>45424</v>
      </c>
      <c r="T730" s="7" t="str">
        <f t="shared" si="34"/>
        <v>5/5/2024 - 5/12/2024</v>
      </c>
      <c r="U730" s="7" t="str">
        <f t="shared" si="35"/>
        <v>Time Card</v>
      </c>
      <c r="V730" s="8" t="str">
        <f>RIGHT(TEXT(Data7[[#This Row],[Date:]],"mmddyyyy"),4)</f>
        <v>2024</v>
      </c>
      <c r="W730" s="8" t="str">
        <f>MID(TEXT(Data7[[#This Row],[Date:]],"mmddyyyy"),3,2)</f>
        <v>06</v>
      </c>
      <c r="X730" s="8" t="str">
        <f>LEFT(TEXT(Data7[[#This Row],[Date:]],"mmddyyyy"),2)</f>
        <v>05</v>
      </c>
      <c r="Y730" s="6">
        <f>DATE(Data7[[#This Row],[Year]],Data7[[#This Row],[Month]],Data7[[#This Row],[Day]])</f>
        <v>45418</v>
      </c>
    </row>
    <row r="731" spans="1:25">
      <c r="A731" s="5">
        <v>45418.565080324071</v>
      </c>
      <c r="B731" s="7" t="s">
        <v>31</v>
      </c>
      <c r="C731" s="6" t="s">
        <v>729</v>
      </c>
      <c r="D731" s="7" t="s">
        <v>737</v>
      </c>
      <c r="E731" s="8">
        <v>1</v>
      </c>
      <c r="G731" s="7" t="s">
        <v>68</v>
      </c>
      <c r="H731" s="7" t="s">
        <v>577</v>
      </c>
      <c r="I731" s="7" t="s">
        <v>44</v>
      </c>
      <c r="J731" s="19" t="str">
        <f>IFERROR(INDEX('Employee Info'!$C$3:$E$200,MATCH(Data7[[#This Row],[Name:]],'Employee Info'!$B$3:$B$200,0),MATCH(Data7[[#This Row],[Hours Type:]],'Employee Info'!$C$2:$E$2,0)),"")</f>
        <v/>
      </c>
      <c r="K731" s="19" t="str">
        <f>IFERROR(INDEX('Employee Info'!$C$3:$J$200,MATCH(Data7[[#This Row],[Name:]],'Employee Info'!$B$3:$B$200,0),MATCH(Data7[[#Headers],[Truck]],'Employee Info'!$C$2:$J$2,0)),"")</f>
        <v/>
      </c>
      <c r="L731" s="19" t="str">
        <f>IFERROR(INDEX('Employee Info'!$C$3:$J$200,MATCH(Data7[[#This Row],[Name:]],'Employee Info'!$B$3:$B$200,0),MATCH(Data7[[#Headers],[Phone]],'Employee Info'!$C$2:$J$2,0)),"")</f>
        <v/>
      </c>
      <c r="M731" s="19" t="str">
        <f>IFERROR(INDEX('Employee Info'!$C$3:$J$200,MATCH(Data7[[#This Row],[Name:]],'Employee Info'!$B$3:$B$200,0),MATCH(Data7[[#Headers],[Tech]],'Employee Info'!$C$2:$J$2,0)),"")</f>
        <v/>
      </c>
      <c r="N731" s="19" t="str">
        <f>IFERROR(INDEX('Employee Info'!$C$3:$J$200,MATCH(Data7[[#This Row],[Name:]],'Employee Info'!$B$3:$B$200,0),MATCH(Data7[[#Headers],[Other]],'Employee Info'!$C$2:$J$2,0)),"")</f>
        <v/>
      </c>
      <c r="O731" s="19">
        <f>IFERROR((Data7[[#This Row],[Hours:]]*SUM(Data7[[#This Row],[Rate]:[Other]])),"")</f>
        <v>0</v>
      </c>
      <c r="P731" s="7" t="str">
        <f>IF(Data7[[#This Row],[WO'#:]]="","Riley #","WO#")</f>
        <v>Riley #</v>
      </c>
      <c r="Q731" s="7">
        <f>IFERROR(WEEKNUM(Data7[[#This Row],[Date:]]),"")</f>
        <v>19</v>
      </c>
      <c r="R731" s="6">
        <f t="shared" si="33"/>
        <v>45417</v>
      </c>
      <c r="S731" s="6">
        <f>Data7[[#This Row],[Week Start]]+7</f>
        <v>45424</v>
      </c>
      <c r="T731" s="7" t="str">
        <f t="shared" si="34"/>
        <v>5/5/2024 - 5/12/2024</v>
      </c>
      <c r="U731" s="7" t="str">
        <f t="shared" si="35"/>
        <v>Time Card</v>
      </c>
      <c r="V731" s="8" t="str">
        <f>RIGHT(TEXT(Data7[[#This Row],[Date:]],"mmddyyyy"),4)</f>
        <v>2024</v>
      </c>
      <c r="W731" s="8" t="str">
        <f>MID(TEXT(Data7[[#This Row],[Date:]],"mmddyyyy"),3,2)</f>
        <v>06</v>
      </c>
      <c r="X731" s="8" t="str">
        <f>LEFT(TEXT(Data7[[#This Row],[Date:]],"mmddyyyy"),2)</f>
        <v>05</v>
      </c>
      <c r="Y731" s="6">
        <f>DATE(Data7[[#This Row],[Year]],Data7[[#This Row],[Month]],Data7[[#This Row],[Day]])</f>
        <v>45418</v>
      </c>
    </row>
    <row r="732" spans="1:25">
      <c r="A732" s="5">
        <v>45419.57922777778</v>
      </c>
      <c r="B732" s="7" t="s">
        <v>31</v>
      </c>
      <c r="C732" s="6" t="s">
        <v>738</v>
      </c>
      <c r="D732" s="7" t="s">
        <v>340</v>
      </c>
      <c r="E732" s="8">
        <v>1</v>
      </c>
      <c r="F732" s="7">
        <v>6984733</v>
      </c>
      <c r="G732" s="7" t="s">
        <v>68</v>
      </c>
      <c r="H732" s="7" t="s">
        <v>69</v>
      </c>
      <c r="I732" s="7" t="s">
        <v>44</v>
      </c>
      <c r="J732" s="19" t="str">
        <f>IFERROR(INDEX('Employee Info'!$C$3:$E$200,MATCH(Data7[[#This Row],[Name:]],'Employee Info'!$B$3:$B$200,0),MATCH(Data7[[#This Row],[Hours Type:]],'Employee Info'!$C$2:$E$2,0)),"")</f>
        <v/>
      </c>
      <c r="K732" s="19" t="str">
        <f>IFERROR(INDEX('Employee Info'!$C$3:$J$200,MATCH(Data7[[#This Row],[Name:]],'Employee Info'!$B$3:$B$200,0),MATCH(Data7[[#Headers],[Truck]],'Employee Info'!$C$2:$J$2,0)),"")</f>
        <v/>
      </c>
      <c r="L732" s="19" t="str">
        <f>IFERROR(INDEX('Employee Info'!$C$3:$J$200,MATCH(Data7[[#This Row],[Name:]],'Employee Info'!$B$3:$B$200,0),MATCH(Data7[[#Headers],[Phone]],'Employee Info'!$C$2:$J$2,0)),"")</f>
        <v/>
      </c>
      <c r="M732" s="19" t="str">
        <f>IFERROR(INDEX('Employee Info'!$C$3:$J$200,MATCH(Data7[[#This Row],[Name:]],'Employee Info'!$B$3:$B$200,0),MATCH(Data7[[#Headers],[Tech]],'Employee Info'!$C$2:$J$2,0)),"")</f>
        <v/>
      </c>
      <c r="N732" s="19" t="str">
        <f>IFERROR(INDEX('Employee Info'!$C$3:$J$200,MATCH(Data7[[#This Row],[Name:]],'Employee Info'!$B$3:$B$200,0),MATCH(Data7[[#Headers],[Other]],'Employee Info'!$C$2:$J$2,0)),"")</f>
        <v/>
      </c>
      <c r="O732" s="19">
        <f>IFERROR((Data7[[#This Row],[Hours:]]*SUM(Data7[[#This Row],[Rate]:[Other]])),"")</f>
        <v>0</v>
      </c>
      <c r="P732" s="7" t="str">
        <f>IF(Data7[[#This Row],[WO'#:]]="","Riley #","WO#")</f>
        <v>WO#</v>
      </c>
      <c r="Q732" s="7">
        <f>IFERROR(WEEKNUM(Data7[[#This Row],[Date:]]),"")</f>
        <v>19</v>
      </c>
      <c r="R732" s="6">
        <f t="shared" si="33"/>
        <v>45417</v>
      </c>
      <c r="S732" s="6">
        <f>Data7[[#This Row],[Week Start]]+7</f>
        <v>45424</v>
      </c>
      <c r="T732" s="7" t="str">
        <f t="shared" si="34"/>
        <v>5/5/2024 - 5/12/2024</v>
      </c>
      <c r="U732" s="7" t="str">
        <f t="shared" si="35"/>
        <v>Time Card</v>
      </c>
      <c r="V732" s="8" t="str">
        <f>RIGHT(TEXT(Data7[[#This Row],[Date:]],"mmddyyyy"),4)</f>
        <v>2024</v>
      </c>
      <c r="W732" s="8" t="str">
        <f>MID(TEXT(Data7[[#This Row],[Date:]],"mmddyyyy"),3,2)</f>
        <v>07</v>
      </c>
      <c r="X732" s="8" t="str">
        <f>LEFT(TEXT(Data7[[#This Row],[Date:]],"mmddyyyy"),2)</f>
        <v>05</v>
      </c>
      <c r="Y732" s="6">
        <f>DATE(Data7[[#This Row],[Year]],Data7[[#This Row],[Month]],Data7[[#This Row],[Day]])</f>
        <v>45419</v>
      </c>
    </row>
    <row r="733" spans="1:25">
      <c r="A733" s="5">
        <v>45422.549368171298</v>
      </c>
      <c r="B733" s="7" t="s">
        <v>66</v>
      </c>
      <c r="C733" s="6" t="s">
        <v>738</v>
      </c>
      <c r="D733" s="7" t="s">
        <v>569</v>
      </c>
      <c r="E733" s="8">
        <v>5</v>
      </c>
      <c r="F733" s="7">
        <v>6984733</v>
      </c>
      <c r="G733" s="7" t="s">
        <v>68</v>
      </c>
      <c r="H733" s="7" t="s">
        <v>69</v>
      </c>
      <c r="I733" s="7" t="s">
        <v>44</v>
      </c>
      <c r="J733" s="19" t="str">
        <f>IFERROR(INDEX('Employee Info'!$C$3:$E$200,MATCH(Data7[[#This Row],[Name:]],'Employee Info'!$B$3:$B$200,0),MATCH(Data7[[#This Row],[Hours Type:]],'Employee Info'!$C$2:$E$2,0)),"")</f>
        <v/>
      </c>
      <c r="K733" s="19" t="str">
        <f>IFERROR(INDEX('Employee Info'!$C$3:$J$200,MATCH(Data7[[#This Row],[Name:]],'Employee Info'!$B$3:$B$200,0),MATCH(Data7[[#Headers],[Truck]],'Employee Info'!$C$2:$J$2,0)),"")</f>
        <v/>
      </c>
      <c r="L733" s="19" t="str">
        <f>IFERROR(INDEX('Employee Info'!$C$3:$J$200,MATCH(Data7[[#This Row],[Name:]],'Employee Info'!$B$3:$B$200,0),MATCH(Data7[[#Headers],[Phone]],'Employee Info'!$C$2:$J$2,0)),"")</f>
        <v/>
      </c>
      <c r="M733" s="19" t="str">
        <f>IFERROR(INDEX('Employee Info'!$C$3:$J$200,MATCH(Data7[[#This Row],[Name:]],'Employee Info'!$B$3:$B$200,0),MATCH(Data7[[#Headers],[Tech]],'Employee Info'!$C$2:$J$2,0)),"")</f>
        <v/>
      </c>
      <c r="N733" s="19" t="str">
        <f>IFERROR(INDEX('Employee Info'!$C$3:$J$200,MATCH(Data7[[#This Row],[Name:]],'Employee Info'!$B$3:$B$200,0),MATCH(Data7[[#Headers],[Other]],'Employee Info'!$C$2:$J$2,0)),"")</f>
        <v/>
      </c>
      <c r="O733" s="19">
        <f>IFERROR((Data7[[#This Row],[Hours:]]*SUM(Data7[[#This Row],[Rate]:[Other]])),"")</f>
        <v>0</v>
      </c>
      <c r="P733" s="7" t="str">
        <f>IF(Data7[[#This Row],[WO'#:]]="","Riley #","WO#")</f>
        <v>WO#</v>
      </c>
      <c r="Q733" s="7">
        <f>IFERROR(WEEKNUM(Data7[[#This Row],[Date:]]),"")</f>
        <v>19</v>
      </c>
      <c r="R733" s="6">
        <f t="shared" si="33"/>
        <v>45417</v>
      </c>
      <c r="S733" s="6">
        <f>Data7[[#This Row],[Week Start]]+7</f>
        <v>45424</v>
      </c>
      <c r="T733" s="7" t="str">
        <f t="shared" si="34"/>
        <v>5/5/2024 - 5/12/2024</v>
      </c>
      <c r="U733" s="7" t="str">
        <f t="shared" si="35"/>
        <v>Time Card</v>
      </c>
      <c r="V733" s="8" t="str">
        <f>RIGHT(TEXT(Data7[[#This Row],[Date:]],"mmddyyyy"),4)</f>
        <v>2024</v>
      </c>
      <c r="W733" s="8" t="str">
        <f>MID(TEXT(Data7[[#This Row],[Date:]],"mmddyyyy"),3,2)</f>
        <v>07</v>
      </c>
      <c r="X733" s="8" t="str">
        <f>LEFT(TEXT(Data7[[#This Row],[Date:]],"mmddyyyy"),2)</f>
        <v>05</v>
      </c>
      <c r="Y733" s="6">
        <f>DATE(Data7[[#This Row],[Year]],Data7[[#This Row],[Month]],Data7[[#This Row],[Day]])</f>
        <v>45419</v>
      </c>
    </row>
    <row r="734" spans="1:25">
      <c r="A734" s="5">
        <v>45419.432576967592</v>
      </c>
      <c r="B734" s="7" t="s">
        <v>23</v>
      </c>
      <c r="C734" s="6" t="s">
        <v>738</v>
      </c>
      <c r="D734" s="7" t="s">
        <v>734</v>
      </c>
      <c r="E734" s="8">
        <v>8</v>
      </c>
      <c r="F734" s="7">
        <v>7098027</v>
      </c>
      <c r="G734" s="7" t="s">
        <v>68</v>
      </c>
      <c r="H734" s="7" t="s">
        <v>69</v>
      </c>
      <c r="I734" s="7" t="s">
        <v>44</v>
      </c>
      <c r="J734" s="19" t="str">
        <f>IFERROR(INDEX('Employee Info'!$C$3:$E$200,MATCH(Data7[[#This Row],[Name:]],'Employee Info'!$B$3:$B$200,0),MATCH(Data7[[#This Row],[Hours Type:]],'Employee Info'!$C$2:$E$2,0)),"")</f>
        <v/>
      </c>
      <c r="K734" s="19" t="str">
        <f>IFERROR(INDEX('Employee Info'!$C$3:$J$200,MATCH(Data7[[#This Row],[Name:]],'Employee Info'!$B$3:$B$200,0),MATCH(Data7[[#Headers],[Truck]],'Employee Info'!$C$2:$J$2,0)),"")</f>
        <v/>
      </c>
      <c r="L734" s="19" t="str">
        <f>IFERROR(INDEX('Employee Info'!$C$3:$J$200,MATCH(Data7[[#This Row],[Name:]],'Employee Info'!$B$3:$B$200,0),MATCH(Data7[[#Headers],[Phone]],'Employee Info'!$C$2:$J$2,0)),"")</f>
        <v/>
      </c>
      <c r="M734" s="19" t="str">
        <f>IFERROR(INDEX('Employee Info'!$C$3:$J$200,MATCH(Data7[[#This Row],[Name:]],'Employee Info'!$B$3:$B$200,0),MATCH(Data7[[#Headers],[Tech]],'Employee Info'!$C$2:$J$2,0)),"")</f>
        <v/>
      </c>
      <c r="N734" s="19" t="str">
        <f>IFERROR(INDEX('Employee Info'!$C$3:$J$200,MATCH(Data7[[#This Row],[Name:]],'Employee Info'!$B$3:$B$200,0),MATCH(Data7[[#Headers],[Other]],'Employee Info'!$C$2:$J$2,0)),"")</f>
        <v/>
      </c>
      <c r="O734" s="19">
        <f>IFERROR((Data7[[#This Row],[Hours:]]*SUM(Data7[[#This Row],[Rate]:[Other]])),"")</f>
        <v>0</v>
      </c>
      <c r="P734" s="7" t="str">
        <f>IF(Data7[[#This Row],[WO'#:]]="","Riley #","WO#")</f>
        <v>WO#</v>
      </c>
      <c r="Q734" s="7">
        <f>IFERROR(WEEKNUM(Data7[[#This Row],[Date:]]),"")</f>
        <v>19</v>
      </c>
      <c r="R734" s="6">
        <f t="shared" si="33"/>
        <v>45417</v>
      </c>
      <c r="S734" s="6">
        <f>Data7[[#This Row],[Week Start]]+7</f>
        <v>45424</v>
      </c>
      <c r="T734" s="7" t="str">
        <f t="shared" si="34"/>
        <v>5/5/2024 - 5/12/2024</v>
      </c>
      <c r="U734" s="7" t="str">
        <f t="shared" si="35"/>
        <v>Time Card</v>
      </c>
      <c r="V734" s="8" t="str">
        <f>RIGHT(TEXT(Data7[[#This Row],[Date:]],"mmddyyyy"),4)</f>
        <v>2024</v>
      </c>
      <c r="W734" s="8" t="str">
        <f>MID(TEXT(Data7[[#This Row],[Date:]],"mmddyyyy"),3,2)</f>
        <v>07</v>
      </c>
      <c r="X734" s="8" t="str">
        <f>LEFT(TEXT(Data7[[#This Row],[Date:]],"mmddyyyy"),2)</f>
        <v>05</v>
      </c>
      <c r="Y734" s="6">
        <f>DATE(Data7[[#This Row],[Year]],Data7[[#This Row],[Month]],Data7[[#This Row],[Day]])</f>
        <v>45419</v>
      </c>
    </row>
    <row r="735" spans="1:25">
      <c r="A735" s="5">
        <v>45419.579708564816</v>
      </c>
      <c r="B735" s="7" t="s">
        <v>31</v>
      </c>
      <c r="C735" s="6" t="s">
        <v>738</v>
      </c>
      <c r="D735" s="7" t="s">
        <v>739</v>
      </c>
      <c r="E735" s="8">
        <v>7</v>
      </c>
      <c r="F735" s="7">
        <v>7098027</v>
      </c>
      <c r="G735" s="7" t="s">
        <v>68</v>
      </c>
      <c r="H735" s="7" t="s">
        <v>69</v>
      </c>
      <c r="I735" s="7" t="s">
        <v>44</v>
      </c>
      <c r="J735" s="19" t="str">
        <f>IFERROR(INDEX('Employee Info'!$C$3:$E$200,MATCH(Data7[[#This Row],[Name:]],'Employee Info'!$B$3:$B$200,0),MATCH(Data7[[#This Row],[Hours Type:]],'Employee Info'!$C$2:$E$2,0)),"")</f>
        <v/>
      </c>
      <c r="K735" s="19" t="str">
        <f>IFERROR(INDEX('Employee Info'!$C$3:$J$200,MATCH(Data7[[#This Row],[Name:]],'Employee Info'!$B$3:$B$200,0),MATCH(Data7[[#Headers],[Truck]],'Employee Info'!$C$2:$J$2,0)),"")</f>
        <v/>
      </c>
      <c r="L735" s="19" t="str">
        <f>IFERROR(INDEX('Employee Info'!$C$3:$J$200,MATCH(Data7[[#This Row],[Name:]],'Employee Info'!$B$3:$B$200,0),MATCH(Data7[[#Headers],[Phone]],'Employee Info'!$C$2:$J$2,0)),"")</f>
        <v/>
      </c>
      <c r="M735" s="19" t="str">
        <f>IFERROR(INDEX('Employee Info'!$C$3:$J$200,MATCH(Data7[[#This Row],[Name:]],'Employee Info'!$B$3:$B$200,0),MATCH(Data7[[#Headers],[Tech]],'Employee Info'!$C$2:$J$2,0)),"")</f>
        <v/>
      </c>
      <c r="N735" s="19" t="str">
        <f>IFERROR(INDEX('Employee Info'!$C$3:$J$200,MATCH(Data7[[#This Row],[Name:]],'Employee Info'!$B$3:$B$200,0),MATCH(Data7[[#Headers],[Other]],'Employee Info'!$C$2:$J$2,0)),"")</f>
        <v/>
      </c>
      <c r="O735" s="19">
        <f>IFERROR((Data7[[#This Row],[Hours:]]*SUM(Data7[[#This Row],[Rate]:[Other]])),"")</f>
        <v>0</v>
      </c>
      <c r="P735" s="7" t="str">
        <f>IF(Data7[[#This Row],[WO'#:]]="","Riley #","WO#")</f>
        <v>WO#</v>
      </c>
      <c r="Q735" s="7">
        <f>IFERROR(WEEKNUM(Data7[[#This Row],[Date:]]),"")</f>
        <v>19</v>
      </c>
      <c r="R735" s="6">
        <f t="shared" si="33"/>
        <v>45417</v>
      </c>
      <c r="S735" s="6">
        <f>Data7[[#This Row],[Week Start]]+7</f>
        <v>45424</v>
      </c>
      <c r="T735" s="7" t="str">
        <f t="shared" si="34"/>
        <v>5/5/2024 - 5/12/2024</v>
      </c>
      <c r="U735" s="7" t="str">
        <f t="shared" si="35"/>
        <v>Time Card</v>
      </c>
      <c r="V735" s="8" t="str">
        <f>RIGHT(TEXT(Data7[[#This Row],[Date:]],"mmddyyyy"),4)</f>
        <v>2024</v>
      </c>
      <c r="W735" s="8" t="str">
        <f>MID(TEXT(Data7[[#This Row],[Date:]],"mmddyyyy"),3,2)</f>
        <v>07</v>
      </c>
      <c r="X735" s="8" t="str">
        <f>LEFT(TEXT(Data7[[#This Row],[Date:]],"mmddyyyy"),2)</f>
        <v>05</v>
      </c>
      <c r="Y735" s="6">
        <f>DATE(Data7[[#This Row],[Year]],Data7[[#This Row],[Month]],Data7[[#This Row],[Day]])</f>
        <v>45419</v>
      </c>
    </row>
    <row r="736" spans="1:25">
      <c r="A736" s="5">
        <v>45422.542652430559</v>
      </c>
      <c r="B736" s="7" t="s">
        <v>66</v>
      </c>
      <c r="C736" s="6" t="s">
        <v>738</v>
      </c>
      <c r="D736" s="7" t="s">
        <v>571</v>
      </c>
      <c r="E736" s="8">
        <v>1</v>
      </c>
      <c r="F736" s="7">
        <v>7098027</v>
      </c>
      <c r="G736" s="7" t="s">
        <v>68</v>
      </c>
      <c r="H736" s="7" t="s">
        <v>69</v>
      </c>
      <c r="I736" s="7" t="s">
        <v>44</v>
      </c>
      <c r="J736" s="19" t="str">
        <f>IFERROR(INDEX('Employee Info'!$C$3:$E$200,MATCH(Data7[[#This Row],[Name:]],'Employee Info'!$B$3:$B$200,0),MATCH(Data7[[#This Row],[Hours Type:]],'Employee Info'!$C$2:$E$2,0)),"")</f>
        <v/>
      </c>
      <c r="K736" s="19" t="str">
        <f>IFERROR(INDEX('Employee Info'!$C$3:$J$200,MATCH(Data7[[#This Row],[Name:]],'Employee Info'!$B$3:$B$200,0),MATCH(Data7[[#Headers],[Truck]],'Employee Info'!$C$2:$J$2,0)),"")</f>
        <v/>
      </c>
      <c r="L736" s="19" t="str">
        <f>IFERROR(INDEX('Employee Info'!$C$3:$J$200,MATCH(Data7[[#This Row],[Name:]],'Employee Info'!$B$3:$B$200,0),MATCH(Data7[[#Headers],[Phone]],'Employee Info'!$C$2:$J$2,0)),"")</f>
        <v/>
      </c>
      <c r="M736" s="19" t="str">
        <f>IFERROR(INDEX('Employee Info'!$C$3:$J$200,MATCH(Data7[[#This Row],[Name:]],'Employee Info'!$B$3:$B$200,0),MATCH(Data7[[#Headers],[Tech]],'Employee Info'!$C$2:$J$2,0)),"")</f>
        <v/>
      </c>
      <c r="N736" s="19" t="str">
        <f>IFERROR(INDEX('Employee Info'!$C$3:$J$200,MATCH(Data7[[#This Row],[Name:]],'Employee Info'!$B$3:$B$200,0),MATCH(Data7[[#Headers],[Other]],'Employee Info'!$C$2:$J$2,0)),"")</f>
        <v/>
      </c>
      <c r="O736" s="19">
        <f>IFERROR((Data7[[#This Row],[Hours:]]*SUM(Data7[[#This Row],[Rate]:[Other]])),"")</f>
        <v>0</v>
      </c>
      <c r="P736" s="7" t="str">
        <f>IF(Data7[[#This Row],[WO'#:]]="","Riley #","WO#")</f>
        <v>WO#</v>
      </c>
      <c r="Q736" s="7">
        <f>IFERROR(WEEKNUM(Data7[[#This Row],[Date:]]),"")</f>
        <v>19</v>
      </c>
      <c r="R736" s="6">
        <f t="shared" si="33"/>
        <v>45417</v>
      </c>
      <c r="S736" s="6">
        <f>Data7[[#This Row],[Week Start]]+7</f>
        <v>45424</v>
      </c>
      <c r="T736" s="7" t="str">
        <f t="shared" si="34"/>
        <v>5/5/2024 - 5/12/2024</v>
      </c>
      <c r="U736" s="7" t="str">
        <f t="shared" si="35"/>
        <v>Time Card</v>
      </c>
      <c r="V736" s="8" t="str">
        <f>RIGHT(TEXT(Data7[[#This Row],[Date:]],"mmddyyyy"),4)</f>
        <v>2024</v>
      </c>
      <c r="W736" s="8" t="str">
        <f>MID(TEXT(Data7[[#This Row],[Date:]],"mmddyyyy"),3,2)</f>
        <v>07</v>
      </c>
      <c r="X736" s="8" t="str">
        <f>LEFT(TEXT(Data7[[#This Row],[Date:]],"mmddyyyy"),2)</f>
        <v>05</v>
      </c>
      <c r="Y736" s="6">
        <f>DATE(Data7[[#This Row],[Year]],Data7[[#This Row],[Month]],Data7[[#This Row],[Day]])</f>
        <v>45419</v>
      </c>
    </row>
    <row r="737" spans="1:25">
      <c r="A737" s="5">
        <v>45422.543438541667</v>
      </c>
      <c r="B737" s="7" t="s">
        <v>66</v>
      </c>
      <c r="C737" s="6" t="s">
        <v>738</v>
      </c>
      <c r="D737" s="7" t="s">
        <v>571</v>
      </c>
      <c r="E737" s="8">
        <v>1</v>
      </c>
      <c r="F737" s="7">
        <v>7098027</v>
      </c>
      <c r="G737" s="7" t="s">
        <v>68</v>
      </c>
      <c r="H737" s="7" t="s">
        <v>69</v>
      </c>
      <c r="I737" s="7" t="s">
        <v>45</v>
      </c>
      <c r="J737" s="19" t="str">
        <f>IFERROR(INDEX('Employee Info'!$C$3:$E$200,MATCH(Data7[[#This Row],[Name:]],'Employee Info'!$B$3:$B$200,0),MATCH(Data7[[#This Row],[Hours Type:]],'Employee Info'!$C$2:$E$2,0)),"")</f>
        <v/>
      </c>
      <c r="K737" s="19" t="str">
        <f>IFERROR(INDEX('Employee Info'!$C$3:$J$200,MATCH(Data7[[#This Row],[Name:]],'Employee Info'!$B$3:$B$200,0),MATCH(Data7[[#Headers],[Truck]],'Employee Info'!$C$2:$J$2,0)),"")</f>
        <v/>
      </c>
      <c r="L737" s="19" t="str">
        <f>IFERROR(INDEX('Employee Info'!$C$3:$J$200,MATCH(Data7[[#This Row],[Name:]],'Employee Info'!$B$3:$B$200,0),MATCH(Data7[[#Headers],[Phone]],'Employee Info'!$C$2:$J$2,0)),"")</f>
        <v/>
      </c>
      <c r="M737" s="19" t="str">
        <f>IFERROR(INDEX('Employee Info'!$C$3:$J$200,MATCH(Data7[[#This Row],[Name:]],'Employee Info'!$B$3:$B$200,0),MATCH(Data7[[#Headers],[Tech]],'Employee Info'!$C$2:$J$2,0)),"")</f>
        <v/>
      </c>
      <c r="N737" s="19" t="str">
        <f>IFERROR(INDEX('Employee Info'!$C$3:$J$200,MATCH(Data7[[#This Row],[Name:]],'Employee Info'!$B$3:$B$200,0),MATCH(Data7[[#Headers],[Other]],'Employee Info'!$C$2:$J$2,0)),"")</f>
        <v/>
      </c>
      <c r="O737" s="19">
        <f>IFERROR((Data7[[#This Row],[Hours:]]*SUM(Data7[[#This Row],[Rate]:[Other]])),"")</f>
        <v>0</v>
      </c>
      <c r="P737" s="7" t="str">
        <f>IF(Data7[[#This Row],[WO'#:]]="","Riley #","WO#")</f>
        <v>WO#</v>
      </c>
      <c r="Q737" s="7">
        <f>IFERROR(WEEKNUM(Data7[[#This Row],[Date:]]),"")</f>
        <v>19</v>
      </c>
      <c r="R737" s="6">
        <f t="shared" si="33"/>
        <v>45417</v>
      </c>
      <c r="S737" s="6">
        <f>Data7[[#This Row],[Week Start]]+7</f>
        <v>45424</v>
      </c>
      <c r="T737" s="7" t="str">
        <f t="shared" si="34"/>
        <v>5/5/2024 - 5/12/2024</v>
      </c>
      <c r="U737" s="7" t="str">
        <f t="shared" si="35"/>
        <v>Time Card</v>
      </c>
      <c r="V737" s="8" t="str">
        <f>RIGHT(TEXT(Data7[[#This Row],[Date:]],"mmddyyyy"),4)</f>
        <v>2024</v>
      </c>
      <c r="W737" s="8" t="str">
        <f>MID(TEXT(Data7[[#This Row],[Date:]],"mmddyyyy"),3,2)</f>
        <v>07</v>
      </c>
      <c r="X737" s="8" t="str">
        <f>LEFT(TEXT(Data7[[#This Row],[Date:]],"mmddyyyy"),2)</f>
        <v>05</v>
      </c>
      <c r="Y737" s="6">
        <f>DATE(Data7[[#This Row],[Year]],Data7[[#This Row],[Month]],Data7[[#This Row],[Day]])</f>
        <v>45419</v>
      </c>
    </row>
    <row r="738" spans="1:25">
      <c r="A738" s="5">
        <v>45420.581266550929</v>
      </c>
      <c r="B738" s="7" t="s">
        <v>35</v>
      </c>
      <c r="C738" s="6" t="s">
        <v>738</v>
      </c>
      <c r="D738" s="7" t="s">
        <v>742</v>
      </c>
      <c r="E738" s="8">
        <v>1.5</v>
      </c>
      <c r="F738" s="7" t="s">
        <v>68</v>
      </c>
      <c r="G738" s="7" t="s">
        <v>68</v>
      </c>
      <c r="H738" s="7" t="s">
        <v>579</v>
      </c>
      <c r="I738" s="7" t="s">
        <v>44</v>
      </c>
      <c r="J738" s="19" t="str">
        <f>IFERROR(INDEX('Employee Info'!$C$3:$E$200,MATCH(Data7[[#This Row],[Name:]],'Employee Info'!$B$3:$B$200,0),MATCH(Data7[[#This Row],[Hours Type:]],'Employee Info'!$C$2:$E$2,0)),"")</f>
        <v/>
      </c>
      <c r="K738" s="19" t="str">
        <f>IFERROR(INDEX('Employee Info'!$C$3:$J$200,MATCH(Data7[[#This Row],[Name:]],'Employee Info'!$B$3:$B$200,0),MATCH(Data7[[#Headers],[Truck]],'Employee Info'!$C$2:$J$2,0)),"")</f>
        <v/>
      </c>
      <c r="L738" s="19" t="str">
        <f>IFERROR(INDEX('Employee Info'!$C$3:$J$200,MATCH(Data7[[#This Row],[Name:]],'Employee Info'!$B$3:$B$200,0),MATCH(Data7[[#Headers],[Phone]],'Employee Info'!$C$2:$J$2,0)),"")</f>
        <v/>
      </c>
      <c r="M738" s="19" t="str">
        <f>IFERROR(INDEX('Employee Info'!$C$3:$J$200,MATCH(Data7[[#This Row],[Name:]],'Employee Info'!$B$3:$B$200,0),MATCH(Data7[[#Headers],[Tech]],'Employee Info'!$C$2:$J$2,0)),"")</f>
        <v/>
      </c>
      <c r="N738" s="19" t="str">
        <f>IFERROR(INDEX('Employee Info'!$C$3:$J$200,MATCH(Data7[[#This Row],[Name:]],'Employee Info'!$B$3:$B$200,0),MATCH(Data7[[#Headers],[Other]],'Employee Info'!$C$2:$J$2,0)),"")</f>
        <v/>
      </c>
      <c r="O738" s="19">
        <f>IFERROR((Data7[[#This Row],[Hours:]]*SUM(Data7[[#This Row],[Rate]:[Other]])),"")</f>
        <v>0</v>
      </c>
      <c r="P738" s="7" t="str">
        <f>IF(Data7[[#This Row],[WO'#:]]="","Riley #","WO#")</f>
        <v>Riley #</v>
      </c>
      <c r="Q738" s="7">
        <f>IFERROR(WEEKNUM(Data7[[#This Row],[Date:]]),"")</f>
        <v>19</v>
      </c>
      <c r="R738" s="6">
        <f t="shared" si="33"/>
        <v>45417</v>
      </c>
      <c r="S738" s="6">
        <f>Data7[[#This Row],[Week Start]]+7</f>
        <v>45424</v>
      </c>
      <c r="T738" s="7" t="str">
        <f t="shared" si="34"/>
        <v>5/5/2024 - 5/12/2024</v>
      </c>
      <c r="U738" s="7" t="str">
        <f t="shared" si="35"/>
        <v>Time Card</v>
      </c>
      <c r="V738" s="8" t="str">
        <f>RIGHT(TEXT(Data7[[#This Row],[Date:]],"mmddyyyy"),4)</f>
        <v>2024</v>
      </c>
      <c r="W738" s="8" t="str">
        <f>MID(TEXT(Data7[[#This Row],[Date:]],"mmddyyyy"),3,2)</f>
        <v>07</v>
      </c>
      <c r="X738" s="8" t="str">
        <f>LEFT(TEXT(Data7[[#This Row],[Date:]],"mmddyyyy"),2)</f>
        <v>05</v>
      </c>
      <c r="Y738" s="6">
        <f>DATE(Data7[[#This Row],[Year]],Data7[[#This Row],[Month]],Data7[[#This Row],[Day]])</f>
        <v>45419</v>
      </c>
    </row>
    <row r="739" spans="1:25">
      <c r="A739" s="5">
        <v>45422.54034039352</v>
      </c>
      <c r="B739" s="7" t="s">
        <v>66</v>
      </c>
      <c r="C739" s="6" t="s">
        <v>738</v>
      </c>
      <c r="D739" s="7" t="s">
        <v>566</v>
      </c>
      <c r="E739" s="8">
        <v>1</v>
      </c>
      <c r="F739" s="7" t="s">
        <v>68</v>
      </c>
      <c r="G739" s="7" t="s">
        <v>68</v>
      </c>
      <c r="H739" s="7" t="s">
        <v>536</v>
      </c>
      <c r="I739" s="7" t="s">
        <v>44</v>
      </c>
      <c r="J739" s="19" t="str">
        <f>IFERROR(INDEX('Employee Info'!$C$3:$E$200,MATCH(Data7[[#This Row],[Name:]],'Employee Info'!$B$3:$B$200,0),MATCH(Data7[[#This Row],[Hours Type:]],'Employee Info'!$C$2:$E$2,0)),"")</f>
        <v/>
      </c>
      <c r="K739" s="19" t="str">
        <f>IFERROR(INDEX('Employee Info'!$C$3:$J$200,MATCH(Data7[[#This Row],[Name:]],'Employee Info'!$B$3:$B$200,0),MATCH(Data7[[#Headers],[Truck]],'Employee Info'!$C$2:$J$2,0)),"")</f>
        <v/>
      </c>
      <c r="L739" s="19" t="str">
        <f>IFERROR(INDEX('Employee Info'!$C$3:$J$200,MATCH(Data7[[#This Row],[Name:]],'Employee Info'!$B$3:$B$200,0),MATCH(Data7[[#Headers],[Phone]],'Employee Info'!$C$2:$J$2,0)),"")</f>
        <v/>
      </c>
      <c r="M739" s="19" t="str">
        <f>IFERROR(INDEX('Employee Info'!$C$3:$J$200,MATCH(Data7[[#This Row],[Name:]],'Employee Info'!$B$3:$B$200,0),MATCH(Data7[[#Headers],[Tech]],'Employee Info'!$C$2:$J$2,0)),"")</f>
        <v/>
      </c>
      <c r="N739" s="19" t="str">
        <f>IFERROR(INDEX('Employee Info'!$C$3:$J$200,MATCH(Data7[[#This Row],[Name:]],'Employee Info'!$B$3:$B$200,0),MATCH(Data7[[#Headers],[Other]],'Employee Info'!$C$2:$J$2,0)),"")</f>
        <v/>
      </c>
      <c r="O739" s="19">
        <f>IFERROR((Data7[[#This Row],[Hours:]]*SUM(Data7[[#This Row],[Rate]:[Other]])),"")</f>
        <v>0</v>
      </c>
      <c r="P739" s="7" t="str">
        <f>IF(Data7[[#This Row],[WO'#:]]="","Riley #","WO#")</f>
        <v>Riley #</v>
      </c>
      <c r="Q739" s="7">
        <f>IFERROR(WEEKNUM(Data7[[#This Row],[Date:]]),"")</f>
        <v>19</v>
      </c>
      <c r="R739" s="6">
        <f t="shared" si="33"/>
        <v>45417</v>
      </c>
      <c r="S739" s="6">
        <f>Data7[[#This Row],[Week Start]]+7</f>
        <v>45424</v>
      </c>
      <c r="T739" s="7" t="str">
        <f t="shared" si="34"/>
        <v>5/5/2024 - 5/12/2024</v>
      </c>
      <c r="U739" s="7" t="str">
        <f t="shared" si="35"/>
        <v>Time Card</v>
      </c>
      <c r="V739" s="8" t="str">
        <f>RIGHT(TEXT(Data7[[#This Row],[Date:]],"mmddyyyy"),4)</f>
        <v>2024</v>
      </c>
      <c r="W739" s="8" t="str">
        <f>MID(TEXT(Data7[[#This Row],[Date:]],"mmddyyyy"),3,2)</f>
        <v>07</v>
      </c>
      <c r="X739" s="8" t="str">
        <f>LEFT(TEXT(Data7[[#This Row],[Date:]],"mmddyyyy"),2)</f>
        <v>05</v>
      </c>
      <c r="Y739" s="6">
        <f>DATE(Data7[[#This Row],[Year]],Data7[[#This Row],[Month]],Data7[[#This Row],[Day]])</f>
        <v>45419</v>
      </c>
    </row>
    <row r="740" spans="1:25">
      <c r="A740" s="5">
        <v>45419.416102777781</v>
      </c>
      <c r="B740" s="7" t="s">
        <v>35</v>
      </c>
      <c r="C740" s="6" t="s">
        <v>738</v>
      </c>
      <c r="D740" s="7" t="s">
        <v>740</v>
      </c>
      <c r="E740" s="8">
        <v>4.5</v>
      </c>
      <c r="F740" s="7" t="s">
        <v>68</v>
      </c>
      <c r="G740" s="7" t="s">
        <v>68</v>
      </c>
      <c r="H740" s="7" t="s">
        <v>460</v>
      </c>
      <c r="I740" s="7" t="s">
        <v>44</v>
      </c>
      <c r="J740" s="19" t="str">
        <f>IFERROR(INDEX('Employee Info'!$C$3:$E$200,MATCH(Data7[[#This Row],[Name:]],'Employee Info'!$B$3:$B$200,0),MATCH(Data7[[#This Row],[Hours Type:]],'Employee Info'!$C$2:$E$2,0)),"")</f>
        <v/>
      </c>
      <c r="K740" s="19" t="str">
        <f>IFERROR(INDEX('Employee Info'!$C$3:$J$200,MATCH(Data7[[#This Row],[Name:]],'Employee Info'!$B$3:$B$200,0),MATCH(Data7[[#Headers],[Truck]],'Employee Info'!$C$2:$J$2,0)),"")</f>
        <v/>
      </c>
      <c r="L740" s="19" t="str">
        <f>IFERROR(INDEX('Employee Info'!$C$3:$J$200,MATCH(Data7[[#This Row],[Name:]],'Employee Info'!$B$3:$B$200,0),MATCH(Data7[[#Headers],[Phone]],'Employee Info'!$C$2:$J$2,0)),"")</f>
        <v/>
      </c>
      <c r="M740" s="19" t="str">
        <f>IFERROR(INDEX('Employee Info'!$C$3:$J$200,MATCH(Data7[[#This Row],[Name:]],'Employee Info'!$B$3:$B$200,0),MATCH(Data7[[#Headers],[Tech]],'Employee Info'!$C$2:$J$2,0)),"")</f>
        <v/>
      </c>
      <c r="N740" s="19" t="str">
        <f>IFERROR(INDEX('Employee Info'!$C$3:$J$200,MATCH(Data7[[#This Row],[Name:]],'Employee Info'!$B$3:$B$200,0),MATCH(Data7[[#Headers],[Other]],'Employee Info'!$C$2:$J$2,0)),"")</f>
        <v/>
      </c>
      <c r="O740" s="19">
        <f>IFERROR((Data7[[#This Row],[Hours:]]*SUM(Data7[[#This Row],[Rate]:[Other]])),"")</f>
        <v>0</v>
      </c>
      <c r="P740" s="7" t="str">
        <f>IF(Data7[[#This Row],[WO'#:]]="","Riley #","WO#")</f>
        <v>Riley #</v>
      </c>
      <c r="Q740" s="7">
        <f>IFERROR(WEEKNUM(Data7[[#This Row],[Date:]]),"")</f>
        <v>19</v>
      </c>
      <c r="R740" s="6">
        <f t="shared" si="33"/>
        <v>45417</v>
      </c>
      <c r="S740" s="6">
        <f>Data7[[#This Row],[Week Start]]+7</f>
        <v>45424</v>
      </c>
      <c r="T740" s="7" t="str">
        <f t="shared" si="34"/>
        <v>5/5/2024 - 5/12/2024</v>
      </c>
      <c r="U740" s="7" t="str">
        <f t="shared" si="35"/>
        <v>Time Card</v>
      </c>
      <c r="V740" s="8" t="str">
        <f>RIGHT(TEXT(Data7[[#This Row],[Date:]],"mmddyyyy"),4)</f>
        <v>2024</v>
      </c>
      <c r="W740" s="8" t="str">
        <f>MID(TEXT(Data7[[#This Row],[Date:]],"mmddyyyy"),3,2)</f>
        <v>07</v>
      </c>
      <c r="X740" s="8" t="str">
        <f>LEFT(TEXT(Data7[[#This Row],[Date:]],"mmddyyyy"),2)</f>
        <v>05</v>
      </c>
      <c r="Y740" s="6">
        <f>DATE(Data7[[#This Row],[Year]],Data7[[#This Row],[Month]],Data7[[#This Row],[Day]])</f>
        <v>45419</v>
      </c>
    </row>
    <row r="741" spans="1:25">
      <c r="A741" s="5">
        <v>45420.580413541669</v>
      </c>
      <c r="B741" s="7" t="s">
        <v>35</v>
      </c>
      <c r="C741" s="6" t="s">
        <v>738</v>
      </c>
      <c r="D741" s="7" t="s">
        <v>741</v>
      </c>
      <c r="E741" s="8">
        <v>2</v>
      </c>
      <c r="F741" s="7" t="s">
        <v>68</v>
      </c>
      <c r="G741" s="7" t="s">
        <v>68</v>
      </c>
      <c r="H741" s="7" t="s">
        <v>573</v>
      </c>
      <c r="I741" s="7" t="s">
        <v>44</v>
      </c>
      <c r="J741" s="19" t="str">
        <f>IFERROR(INDEX('Employee Info'!$C$3:$E$200,MATCH(Data7[[#This Row],[Name:]],'Employee Info'!$B$3:$B$200,0),MATCH(Data7[[#This Row],[Hours Type:]],'Employee Info'!$C$2:$E$2,0)),"")</f>
        <v/>
      </c>
      <c r="K741" s="19" t="str">
        <f>IFERROR(INDEX('Employee Info'!$C$3:$J$200,MATCH(Data7[[#This Row],[Name:]],'Employee Info'!$B$3:$B$200,0),MATCH(Data7[[#Headers],[Truck]],'Employee Info'!$C$2:$J$2,0)),"")</f>
        <v/>
      </c>
      <c r="L741" s="19" t="str">
        <f>IFERROR(INDEX('Employee Info'!$C$3:$J$200,MATCH(Data7[[#This Row],[Name:]],'Employee Info'!$B$3:$B$200,0),MATCH(Data7[[#Headers],[Phone]],'Employee Info'!$C$2:$J$2,0)),"")</f>
        <v/>
      </c>
      <c r="M741" s="19" t="str">
        <f>IFERROR(INDEX('Employee Info'!$C$3:$J$200,MATCH(Data7[[#This Row],[Name:]],'Employee Info'!$B$3:$B$200,0),MATCH(Data7[[#Headers],[Tech]],'Employee Info'!$C$2:$J$2,0)),"")</f>
        <v/>
      </c>
      <c r="N741" s="19" t="str">
        <f>IFERROR(INDEX('Employee Info'!$C$3:$J$200,MATCH(Data7[[#This Row],[Name:]],'Employee Info'!$B$3:$B$200,0),MATCH(Data7[[#Headers],[Other]],'Employee Info'!$C$2:$J$2,0)),"")</f>
        <v/>
      </c>
      <c r="O741" s="19">
        <f>IFERROR((Data7[[#This Row],[Hours:]]*SUM(Data7[[#This Row],[Rate]:[Other]])),"")</f>
        <v>0</v>
      </c>
      <c r="P741" s="7" t="str">
        <f>IF(Data7[[#This Row],[WO'#:]]="","Riley #","WO#")</f>
        <v>Riley #</v>
      </c>
      <c r="Q741" s="7">
        <f>IFERROR(WEEKNUM(Data7[[#This Row],[Date:]]),"")</f>
        <v>19</v>
      </c>
      <c r="R741" s="6">
        <f t="shared" si="33"/>
        <v>45417</v>
      </c>
      <c r="S741" s="6">
        <f>Data7[[#This Row],[Week Start]]+7</f>
        <v>45424</v>
      </c>
      <c r="T741" s="7" t="str">
        <f t="shared" si="34"/>
        <v>5/5/2024 - 5/12/2024</v>
      </c>
      <c r="U741" s="7" t="str">
        <f t="shared" si="35"/>
        <v>Time Card</v>
      </c>
      <c r="V741" s="8" t="str">
        <f>RIGHT(TEXT(Data7[[#This Row],[Date:]],"mmddyyyy"),4)</f>
        <v>2024</v>
      </c>
      <c r="W741" s="8" t="str">
        <f>MID(TEXT(Data7[[#This Row],[Date:]],"mmddyyyy"),3,2)</f>
        <v>07</v>
      </c>
      <c r="X741" s="8" t="str">
        <f>LEFT(TEXT(Data7[[#This Row],[Date:]],"mmddyyyy"),2)</f>
        <v>05</v>
      </c>
      <c r="Y741" s="6">
        <f>DATE(Data7[[#This Row],[Year]],Data7[[#This Row],[Month]],Data7[[#This Row],[Day]])</f>
        <v>45419</v>
      </c>
    </row>
    <row r="742" spans="1:25">
      <c r="A742" s="5">
        <v>45422.541596759256</v>
      </c>
      <c r="B742" s="7" t="s">
        <v>66</v>
      </c>
      <c r="C742" s="6" t="s">
        <v>738</v>
      </c>
      <c r="D742" s="7" t="s">
        <v>572</v>
      </c>
      <c r="E742" s="8">
        <v>1</v>
      </c>
      <c r="F742" s="7" t="s">
        <v>68</v>
      </c>
      <c r="G742" s="7" t="s">
        <v>68</v>
      </c>
      <c r="H742" s="7" t="s">
        <v>573</v>
      </c>
      <c r="I742" s="7" t="s">
        <v>44</v>
      </c>
      <c r="J742" s="19" t="str">
        <f>IFERROR(INDEX('Employee Info'!$C$3:$E$200,MATCH(Data7[[#This Row],[Name:]],'Employee Info'!$B$3:$B$200,0),MATCH(Data7[[#This Row],[Hours Type:]],'Employee Info'!$C$2:$E$2,0)),"")</f>
        <v/>
      </c>
      <c r="K742" s="19" t="str">
        <f>IFERROR(INDEX('Employee Info'!$C$3:$J$200,MATCH(Data7[[#This Row],[Name:]],'Employee Info'!$B$3:$B$200,0),MATCH(Data7[[#Headers],[Truck]],'Employee Info'!$C$2:$J$2,0)),"")</f>
        <v/>
      </c>
      <c r="L742" s="19" t="str">
        <f>IFERROR(INDEX('Employee Info'!$C$3:$J$200,MATCH(Data7[[#This Row],[Name:]],'Employee Info'!$B$3:$B$200,0),MATCH(Data7[[#Headers],[Phone]],'Employee Info'!$C$2:$J$2,0)),"")</f>
        <v/>
      </c>
      <c r="M742" s="19" t="str">
        <f>IFERROR(INDEX('Employee Info'!$C$3:$J$200,MATCH(Data7[[#This Row],[Name:]],'Employee Info'!$B$3:$B$200,0),MATCH(Data7[[#Headers],[Tech]],'Employee Info'!$C$2:$J$2,0)),"")</f>
        <v/>
      </c>
      <c r="N742" s="19" t="str">
        <f>IFERROR(INDEX('Employee Info'!$C$3:$J$200,MATCH(Data7[[#This Row],[Name:]],'Employee Info'!$B$3:$B$200,0),MATCH(Data7[[#Headers],[Other]],'Employee Info'!$C$2:$J$2,0)),"")</f>
        <v/>
      </c>
      <c r="O742" s="19">
        <f>IFERROR((Data7[[#This Row],[Hours:]]*SUM(Data7[[#This Row],[Rate]:[Other]])),"")</f>
        <v>0</v>
      </c>
      <c r="P742" s="7" t="str">
        <f>IF(Data7[[#This Row],[WO'#:]]="","Riley #","WO#")</f>
        <v>Riley #</v>
      </c>
      <c r="Q742" s="7">
        <f>IFERROR(WEEKNUM(Data7[[#This Row],[Date:]]),"")</f>
        <v>19</v>
      </c>
      <c r="R742" s="6">
        <f t="shared" si="33"/>
        <v>45417</v>
      </c>
      <c r="S742" s="6">
        <f>Data7[[#This Row],[Week Start]]+7</f>
        <v>45424</v>
      </c>
      <c r="T742" s="7" t="str">
        <f t="shared" si="34"/>
        <v>5/5/2024 - 5/12/2024</v>
      </c>
      <c r="U742" s="7" t="str">
        <f t="shared" si="35"/>
        <v>Time Card</v>
      </c>
      <c r="V742" s="8" t="str">
        <f>RIGHT(TEXT(Data7[[#This Row],[Date:]],"mmddyyyy"),4)</f>
        <v>2024</v>
      </c>
      <c r="W742" s="8" t="str">
        <f>MID(TEXT(Data7[[#This Row],[Date:]],"mmddyyyy"),3,2)</f>
        <v>07</v>
      </c>
      <c r="X742" s="8" t="str">
        <f>LEFT(TEXT(Data7[[#This Row],[Date:]],"mmddyyyy"),2)</f>
        <v>05</v>
      </c>
      <c r="Y742" s="6">
        <f>DATE(Data7[[#This Row],[Year]],Data7[[#This Row],[Month]],Data7[[#This Row],[Day]])</f>
        <v>45419</v>
      </c>
    </row>
    <row r="743" spans="1:25">
      <c r="A743" s="5">
        <v>45422.549533101854</v>
      </c>
      <c r="B743" s="7" t="s">
        <v>66</v>
      </c>
      <c r="C743" s="6" t="s">
        <v>743</v>
      </c>
      <c r="D743" s="7" t="s">
        <v>569</v>
      </c>
      <c r="E743" s="8">
        <v>5</v>
      </c>
      <c r="F743" s="7">
        <v>6984733</v>
      </c>
      <c r="G743" s="7" t="s">
        <v>68</v>
      </c>
      <c r="H743" s="7" t="s">
        <v>69</v>
      </c>
      <c r="I743" s="7" t="s">
        <v>44</v>
      </c>
      <c r="J743" s="19" t="str">
        <f>IFERROR(INDEX('Employee Info'!$C$3:$E$200,MATCH(Data7[[#This Row],[Name:]],'Employee Info'!$B$3:$B$200,0),MATCH(Data7[[#This Row],[Hours Type:]],'Employee Info'!$C$2:$E$2,0)),"")</f>
        <v/>
      </c>
      <c r="K743" s="19" t="str">
        <f>IFERROR(INDEX('Employee Info'!$C$3:$J$200,MATCH(Data7[[#This Row],[Name:]],'Employee Info'!$B$3:$B$200,0),MATCH(Data7[[#Headers],[Truck]],'Employee Info'!$C$2:$J$2,0)),"")</f>
        <v/>
      </c>
      <c r="L743" s="19" t="str">
        <f>IFERROR(INDEX('Employee Info'!$C$3:$J$200,MATCH(Data7[[#This Row],[Name:]],'Employee Info'!$B$3:$B$200,0),MATCH(Data7[[#Headers],[Phone]],'Employee Info'!$C$2:$J$2,0)),"")</f>
        <v/>
      </c>
      <c r="M743" s="19" t="str">
        <f>IFERROR(INDEX('Employee Info'!$C$3:$J$200,MATCH(Data7[[#This Row],[Name:]],'Employee Info'!$B$3:$B$200,0),MATCH(Data7[[#Headers],[Tech]],'Employee Info'!$C$2:$J$2,0)),"")</f>
        <v/>
      </c>
      <c r="N743" s="19" t="str">
        <f>IFERROR(INDEX('Employee Info'!$C$3:$J$200,MATCH(Data7[[#This Row],[Name:]],'Employee Info'!$B$3:$B$200,0),MATCH(Data7[[#Headers],[Other]],'Employee Info'!$C$2:$J$2,0)),"")</f>
        <v/>
      </c>
      <c r="O743" s="19">
        <f>IFERROR((Data7[[#This Row],[Hours:]]*SUM(Data7[[#This Row],[Rate]:[Other]])),"")</f>
        <v>0</v>
      </c>
      <c r="P743" s="7" t="str">
        <f>IF(Data7[[#This Row],[WO'#:]]="","Riley #","WO#")</f>
        <v>WO#</v>
      </c>
      <c r="Q743" s="7">
        <f>IFERROR(WEEKNUM(Data7[[#This Row],[Date:]]),"")</f>
        <v>19</v>
      </c>
      <c r="R743" s="6">
        <f t="shared" si="33"/>
        <v>45417</v>
      </c>
      <c r="S743" s="6">
        <f>Data7[[#This Row],[Week Start]]+7</f>
        <v>45424</v>
      </c>
      <c r="T743" s="7" t="str">
        <f t="shared" si="34"/>
        <v>5/5/2024 - 5/12/2024</v>
      </c>
      <c r="U743" s="7" t="str">
        <f t="shared" si="35"/>
        <v>Time Card</v>
      </c>
      <c r="V743" s="8" t="str">
        <f>RIGHT(TEXT(Data7[[#This Row],[Date:]],"mmddyyyy"),4)</f>
        <v>2024</v>
      </c>
      <c r="W743" s="8" t="str">
        <f>MID(TEXT(Data7[[#This Row],[Date:]],"mmddyyyy"),3,2)</f>
        <v>08</v>
      </c>
      <c r="X743" s="8" t="str">
        <f>LEFT(TEXT(Data7[[#This Row],[Date:]],"mmddyyyy"),2)</f>
        <v>05</v>
      </c>
      <c r="Y743" s="6">
        <f>DATE(Data7[[#This Row],[Year]],Data7[[#This Row],[Month]],Data7[[#This Row],[Day]])</f>
        <v>45420</v>
      </c>
    </row>
    <row r="744" spans="1:25">
      <c r="A744" s="5">
        <v>45420.424800578701</v>
      </c>
      <c r="B744" s="7" t="s">
        <v>31</v>
      </c>
      <c r="C744" s="6" t="s">
        <v>743</v>
      </c>
      <c r="D744" s="7" t="s">
        <v>744</v>
      </c>
      <c r="E744" s="8">
        <v>0.5</v>
      </c>
      <c r="F744" s="7">
        <v>7078215</v>
      </c>
      <c r="G744" s="7" t="s">
        <v>68</v>
      </c>
      <c r="H744" s="7" t="s">
        <v>69</v>
      </c>
      <c r="I744" s="7" t="s">
        <v>44</v>
      </c>
      <c r="J744" s="19" t="str">
        <f>IFERROR(INDEX('Employee Info'!$C$3:$E$200,MATCH(Data7[[#This Row],[Name:]],'Employee Info'!$B$3:$B$200,0),MATCH(Data7[[#This Row],[Hours Type:]],'Employee Info'!$C$2:$E$2,0)),"")</f>
        <v/>
      </c>
      <c r="K744" s="19" t="str">
        <f>IFERROR(INDEX('Employee Info'!$C$3:$J$200,MATCH(Data7[[#This Row],[Name:]],'Employee Info'!$B$3:$B$200,0),MATCH(Data7[[#Headers],[Truck]],'Employee Info'!$C$2:$J$2,0)),"")</f>
        <v/>
      </c>
      <c r="L744" s="19" t="str">
        <f>IFERROR(INDEX('Employee Info'!$C$3:$J$200,MATCH(Data7[[#This Row],[Name:]],'Employee Info'!$B$3:$B$200,0),MATCH(Data7[[#Headers],[Phone]],'Employee Info'!$C$2:$J$2,0)),"")</f>
        <v/>
      </c>
      <c r="M744" s="19" t="str">
        <f>IFERROR(INDEX('Employee Info'!$C$3:$J$200,MATCH(Data7[[#This Row],[Name:]],'Employee Info'!$B$3:$B$200,0),MATCH(Data7[[#Headers],[Tech]],'Employee Info'!$C$2:$J$2,0)),"")</f>
        <v/>
      </c>
      <c r="N744" s="19" t="str">
        <f>IFERROR(INDEX('Employee Info'!$C$3:$J$200,MATCH(Data7[[#This Row],[Name:]],'Employee Info'!$B$3:$B$200,0),MATCH(Data7[[#Headers],[Other]],'Employee Info'!$C$2:$J$2,0)),"")</f>
        <v/>
      </c>
      <c r="O744" s="19">
        <f>IFERROR((Data7[[#This Row],[Hours:]]*SUM(Data7[[#This Row],[Rate]:[Other]])),"")</f>
        <v>0</v>
      </c>
      <c r="P744" s="7" t="str">
        <f>IF(Data7[[#This Row],[WO'#:]]="","Riley #","WO#")</f>
        <v>WO#</v>
      </c>
      <c r="Q744" s="7">
        <f>IFERROR(WEEKNUM(Data7[[#This Row],[Date:]]),"")</f>
        <v>19</v>
      </c>
      <c r="R744" s="6">
        <f t="shared" si="33"/>
        <v>45417</v>
      </c>
      <c r="S744" s="6">
        <f>Data7[[#This Row],[Week Start]]+7</f>
        <v>45424</v>
      </c>
      <c r="T744" s="7" t="str">
        <f t="shared" si="34"/>
        <v>5/5/2024 - 5/12/2024</v>
      </c>
      <c r="U744" s="7" t="str">
        <f t="shared" si="35"/>
        <v>Time Card</v>
      </c>
      <c r="V744" s="8" t="str">
        <f>RIGHT(TEXT(Data7[[#This Row],[Date:]],"mmddyyyy"),4)</f>
        <v>2024</v>
      </c>
      <c r="W744" s="8" t="str">
        <f>MID(TEXT(Data7[[#This Row],[Date:]],"mmddyyyy"),3,2)</f>
        <v>08</v>
      </c>
      <c r="X744" s="8" t="str">
        <f>LEFT(TEXT(Data7[[#This Row],[Date:]],"mmddyyyy"),2)</f>
        <v>05</v>
      </c>
      <c r="Y744" s="6">
        <f>DATE(Data7[[#This Row],[Year]],Data7[[#This Row],[Month]],Data7[[#This Row],[Day]])</f>
        <v>45420</v>
      </c>
    </row>
    <row r="745" spans="1:25">
      <c r="A745" s="5">
        <v>45420.434350925927</v>
      </c>
      <c r="B745" s="7" t="s">
        <v>31</v>
      </c>
      <c r="C745" s="6" t="s">
        <v>743</v>
      </c>
      <c r="D745" s="7" t="s">
        <v>744</v>
      </c>
      <c r="E745" s="8">
        <v>0.5</v>
      </c>
      <c r="F745" s="7">
        <v>7078215</v>
      </c>
      <c r="G745" s="7" t="s">
        <v>68</v>
      </c>
      <c r="H745" s="7" t="s">
        <v>69</v>
      </c>
      <c r="I745" s="7" t="s">
        <v>44</v>
      </c>
      <c r="J745" s="19" t="str">
        <f>IFERROR(INDEX('Employee Info'!$C$3:$E$200,MATCH(Data7[[#This Row],[Name:]],'Employee Info'!$B$3:$B$200,0),MATCH(Data7[[#This Row],[Hours Type:]],'Employee Info'!$C$2:$E$2,0)),"")</f>
        <v/>
      </c>
      <c r="K745" s="19" t="str">
        <f>IFERROR(INDEX('Employee Info'!$C$3:$J$200,MATCH(Data7[[#This Row],[Name:]],'Employee Info'!$B$3:$B$200,0),MATCH(Data7[[#Headers],[Truck]],'Employee Info'!$C$2:$J$2,0)),"")</f>
        <v/>
      </c>
      <c r="L745" s="19" t="str">
        <f>IFERROR(INDEX('Employee Info'!$C$3:$J$200,MATCH(Data7[[#This Row],[Name:]],'Employee Info'!$B$3:$B$200,0),MATCH(Data7[[#Headers],[Phone]],'Employee Info'!$C$2:$J$2,0)),"")</f>
        <v/>
      </c>
      <c r="M745" s="19" t="str">
        <f>IFERROR(INDEX('Employee Info'!$C$3:$J$200,MATCH(Data7[[#This Row],[Name:]],'Employee Info'!$B$3:$B$200,0),MATCH(Data7[[#Headers],[Tech]],'Employee Info'!$C$2:$J$2,0)),"")</f>
        <v/>
      </c>
      <c r="N745" s="19" t="str">
        <f>IFERROR(INDEX('Employee Info'!$C$3:$J$200,MATCH(Data7[[#This Row],[Name:]],'Employee Info'!$B$3:$B$200,0),MATCH(Data7[[#Headers],[Other]],'Employee Info'!$C$2:$J$2,0)),"")</f>
        <v/>
      </c>
      <c r="O745" s="19">
        <f>IFERROR((Data7[[#This Row],[Hours:]]*SUM(Data7[[#This Row],[Rate]:[Other]])),"")</f>
        <v>0</v>
      </c>
      <c r="P745" s="7" t="str">
        <f>IF(Data7[[#This Row],[WO'#:]]="","Riley #","WO#")</f>
        <v>WO#</v>
      </c>
      <c r="Q745" s="7">
        <f>IFERROR(WEEKNUM(Data7[[#This Row],[Date:]]),"")</f>
        <v>19</v>
      </c>
      <c r="R745" s="6">
        <f t="shared" si="33"/>
        <v>45417</v>
      </c>
      <c r="S745" s="6">
        <f>Data7[[#This Row],[Week Start]]+7</f>
        <v>45424</v>
      </c>
      <c r="T745" s="7" t="str">
        <f t="shared" si="34"/>
        <v>5/5/2024 - 5/12/2024</v>
      </c>
      <c r="U745" s="7" t="str">
        <f t="shared" si="35"/>
        <v>Time Card</v>
      </c>
      <c r="V745" s="8" t="str">
        <f>RIGHT(TEXT(Data7[[#This Row],[Date:]],"mmddyyyy"),4)</f>
        <v>2024</v>
      </c>
      <c r="W745" s="8" t="str">
        <f>MID(TEXT(Data7[[#This Row],[Date:]],"mmddyyyy"),3,2)</f>
        <v>08</v>
      </c>
      <c r="X745" s="8" t="str">
        <f>LEFT(TEXT(Data7[[#This Row],[Date:]],"mmddyyyy"),2)</f>
        <v>05</v>
      </c>
      <c r="Y745" s="6">
        <f>DATE(Data7[[#This Row],[Year]],Data7[[#This Row],[Month]],Data7[[#This Row],[Day]])</f>
        <v>45420</v>
      </c>
    </row>
    <row r="746" spans="1:25">
      <c r="A746" s="5">
        <v>45420.58277685185</v>
      </c>
      <c r="B746" s="7" t="s">
        <v>31</v>
      </c>
      <c r="C746" s="6" t="s">
        <v>743</v>
      </c>
      <c r="D746" s="7" t="s">
        <v>745</v>
      </c>
      <c r="E746" s="8">
        <v>0.5</v>
      </c>
      <c r="F746" s="7">
        <v>7078215</v>
      </c>
      <c r="G746" s="7" t="s">
        <v>68</v>
      </c>
      <c r="H746" s="7" t="s">
        <v>69</v>
      </c>
      <c r="I746" s="7" t="s">
        <v>44</v>
      </c>
      <c r="J746" s="19" t="str">
        <f>IFERROR(INDEX('Employee Info'!$C$3:$E$200,MATCH(Data7[[#This Row],[Name:]],'Employee Info'!$B$3:$B$200,0),MATCH(Data7[[#This Row],[Hours Type:]],'Employee Info'!$C$2:$E$2,0)),"")</f>
        <v/>
      </c>
      <c r="K746" s="19" t="str">
        <f>IFERROR(INDEX('Employee Info'!$C$3:$J$200,MATCH(Data7[[#This Row],[Name:]],'Employee Info'!$B$3:$B$200,0),MATCH(Data7[[#Headers],[Truck]],'Employee Info'!$C$2:$J$2,0)),"")</f>
        <v/>
      </c>
      <c r="L746" s="19" t="str">
        <f>IFERROR(INDEX('Employee Info'!$C$3:$J$200,MATCH(Data7[[#This Row],[Name:]],'Employee Info'!$B$3:$B$200,0),MATCH(Data7[[#Headers],[Phone]],'Employee Info'!$C$2:$J$2,0)),"")</f>
        <v/>
      </c>
      <c r="M746" s="19" t="str">
        <f>IFERROR(INDEX('Employee Info'!$C$3:$J$200,MATCH(Data7[[#This Row],[Name:]],'Employee Info'!$B$3:$B$200,0),MATCH(Data7[[#Headers],[Tech]],'Employee Info'!$C$2:$J$2,0)),"")</f>
        <v/>
      </c>
      <c r="N746" s="19" t="str">
        <f>IFERROR(INDEX('Employee Info'!$C$3:$J$200,MATCH(Data7[[#This Row],[Name:]],'Employee Info'!$B$3:$B$200,0),MATCH(Data7[[#Headers],[Other]],'Employee Info'!$C$2:$J$2,0)),"")</f>
        <v/>
      </c>
      <c r="O746" s="19">
        <f>IFERROR((Data7[[#This Row],[Hours:]]*SUM(Data7[[#This Row],[Rate]:[Other]])),"")</f>
        <v>0</v>
      </c>
      <c r="P746" s="7" t="str">
        <f>IF(Data7[[#This Row],[WO'#:]]="","Riley #","WO#")</f>
        <v>WO#</v>
      </c>
      <c r="Q746" s="7">
        <f>IFERROR(WEEKNUM(Data7[[#This Row],[Date:]]),"")</f>
        <v>19</v>
      </c>
      <c r="R746" s="6">
        <f t="shared" si="33"/>
        <v>45417</v>
      </c>
      <c r="S746" s="6">
        <f>Data7[[#This Row],[Week Start]]+7</f>
        <v>45424</v>
      </c>
      <c r="T746" s="7" t="str">
        <f t="shared" si="34"/>
        <v>5/5/2024 - 5/12/2024</v>
      </c>
      <c r="U746" s="7" t="str">
        <f t="shared" si="35"/>
        <v>Time Card</v>
      </c>
      <c r="V746" s="8" t="str">
        <f>RIGHT(TEXT(Data7[[#This Row],[Date:]],"mmddyyyy"),4)</f>
        <v>2024</v>
      </c>
      <c r="W746" s="8" t="str">
        <f>MID(TEXT(Data7[[#This Row],[Date:]],"mmddyyyy"),3,2)</f>
        <v>08</v>
      </c>
      <c r="X746" s="8" t="str">
        <f>LEFT(TEXT(Data7[[#This Row],[Date:]],"mmddyyyy"),2)</f>
        <v>05</v>
      </c>
      <c r="Y746" s="6">
        <f>DATE(Data7[[#This Row],[Year]],Data7[[#This Row],[Month]],Data7[[#This Row],[Day]])</f>
        <v>45420</v>
      </c>
    </row>
    <row r="747" spans="1:25">
      <c r="A747" s="5">
        <v>45420.583362384263</v>
      </c>
      <c r="B747" s="7" t="s">
        <v>31</v>
      </c>
      <c r="C747" s="6" t="s">
        <v>743</v>
      </c>
      <c r="D747" s="7" t="s">
        <v>746</v>
      </c>
      <c r="E747" s="8">
        <v>3</v>
      </c>
      <c r="F747" s="7">
        <v>7098027</v>
      </c>
      <c r="G747" s="7" t="s">
        <v>68</v>
      </c>
      <c r="H747" s="7" t="s">
        <v>69</v>
      </c>
      <c r="I747" s="7" t="s">
        <v>44</v>
      </c>
      <c r="J747" s="19" t="str">
        <f>IFERROR(INDEX('Employee Info'!$C$3:$E$200,MATCH(Data7[[#This Row],[Name:]],'Employee Info'!$B$3:$B$200,0),MATCH(Data7[[#This Row],[Hours Type:]],'Employee Info'!$C$2:$E$2,0)),"")</f>
        <v/>
      </c>
      <c r="K747" s="19" t="str">
        <f>IFERROR(INDEX('Employee Info'!$C$3:$J$200,MATCH(Data7[[#This Row],[Name:]],'Employee Info'!$B$3:$B$200,0),MATCH(Data7[[#Headers],[Truck]],'Employee Info'!$C$2:$J$2,0)),"")</f>
        <v/>
      </c>
      <c r="L747" s="19" t="str">
        <f>IFERROR(INDEX('Employee Info'!$C$3:$J$200,MATCH(Data7[[#This Row],[Name:]],'Employee Info'!$B$3:$B$200,0),MATCH(Data7[[#Headers],[Phone]],'Employee Info'!$C$2:$J$2,0)),"")</f>
        <v/>
      </c>
      <c r="M747" s="19" t="str">
        <f>IFERROR(INDEX('Employee Info'!$C$3:$J$200,MATCH(Data7[[#This Row],[Name:]],'Employee Info'!$B$3:$B$200,0),MATCH(Data7[[#Headers],[Tech]],'Employee Info'!$C$2:$J$2,0)),"")</f>
        <v/>
      </c>
      <c r="N747" s="19" t="str">
        <f>IFERROR(INDEX('Employee Info'!$C$3:$J$200,MATCH(Data7[[#This Row],[Name:]],'Employee Info'!$B$3:$B$200,0),MATCH(Data7[[#Headers],[Other]],'Employee Info'!$C$2:$J$2,0)),"")</f>
        <v/>
      </c>
      <c r="O747" s="19">
        <f>IFERROR((Data7[[#This Row],[Hours:]]*SUM(Data7[[#This Row],[Rate]:[Other]])),"")</f>
        <v>0</v>
      </c>
      <c r="P747" s="7" t="str">
        <f>IF(Data7[[#This Row],[WO'#:]]="","Riley #","WO#")</f>
        <v>WO#</v>
      </c>
      <c r="Q747" s="7">
        <f>IFERROR(WEEKNUM(Data7[[#This Row],[Date:]]),"")</f>
        <v>19</v>
      </c>
      <c r="R747" s="6">
        <f t="shared" si="33"/>
        <v>45417</v>
      </c>
      <c r="S747" s="6">
        <f>Data7[[#This Row],[Week Start]]+7</f>
        <v>45424</v>
      </c>
      <c r="T747" s="7" t="str">
        <f t="shared" si="34"/>
        <v>5/5/2024 - 5/12/2024</v>
      </c>
      <c r="U747" s="7" t="str">
        <f t="shared" si="35"/>
        <v>Time Card</v>
      </c>
      <c r="V747" s="8" t="str">
        <f>RIGHT(TEXT(Data7[[#This Row],[Date:]],"mmddyyyy"),4)</f>
        <v>2024</v>
      </c>
      <c r="W747" s="8" t="str">
        <f>MID(TEXT(Data7[[#This Row],[Date:]],"mmddyyyy"),3,2)</f>
        <v>08</v>
      </c>
      <c r="X747" s="8" t="str">
        <f>LEFT(TEXT(Data7[[#This Row],[Date:]],"mmddyyyy"),2)</f>
        <v>05</v>
      </c>
      <c r="Y747" s="6">
        <f>DATE(Data7[[#This Row],[Year]],Data7[[#This Row],[Month]],Data7[[#This Row],[Day]])</f>
        <v>45420</v>
      </c>
    </row>
    <row r="748" spans="1:25">
      <c r="A748" s="5">
        <v>45421.26102928241</v>
      </c>
      <c r="B748" s="7" t="s">
        <v>23</v>
      </c>
      <c r="C748" s="6" t="s">
        <v>743</v>
      </c>
      <c r="D748" s="7" t="s">
        <v>747</v>
      </c>
      <c r="E748" s="8">
        <v>8</v>
      </c>
      <c r="F748" s="7">
        <v>7098027</v>
      </c>
      <c r="G748" s="7" t="s">
        <v>68</v>
      </c>
      <c r="H748" s="7" t="s">
        <v>69</v>
      </c>
      <c r="I748" s="7" t="s">
        <v>44</v>
      </c>
      <c r="J748" s="19" t="str">
        <f>IFERROR(INDEX('Employee Info'!$C$3:$E$200,MATCH(Data7[[#This Row],[Name:]],'Employee Info'!$B$3:$B$200,0),MATCH(Data7[[#This Row],[Hours Type:]],'Employee Info'!$C$2:$E$2,0)),"")</f>
        <v/>
      </c>
      <c r="K748" s="19" t="str">
        <f>IFERROR(INDEX('Employee Info'!$C$3:$J$200,MATCH(Data7[[#This Row],[Name:]],'Employee Info'!$B$3:$B$200,0),MATCH(Data7[[#Headers],[Truck]],'Employee Info'!$C$2:$J$2,0)),"")</f>
        <v/>
      </c>
      <c r="L748" s="19" t="str">
        <f>IFERROR(INDEX('Employee Info'!$C$3:$J$200,MATCH(Data7[[#This Row],[Name:]],'Employee Info'!$B$3:$B$200,0),MATCH(Data7[[#Headers],[Phone]],'Employee Info'!$C$2:$J$2,0)),"")</f>
        <v/>
      </c>
      <c r="M748" s="19" t="str">
        <f>IFERROR(INDEX('Employee Info'!$C$3:$J$200,MATCH(Data7[[#This Row],[Name:]],'Employee Info'!$B$3:$B$200,0),MATCH(Data7[[#Headers],[Tech]],'Employee Info'!$C$2:$J$2,0)),"")</f>
        <v/>
      </c>
      <c r="N748" s="19" t="str">
        <f>IFERROR(INDEX('Employee Info'!$C$3:$J$200,MATCH(Data7[[#This Row],[Name:]],'Employee Info'!$B$3:$B$200,0),MATCH(Data7[[#Headers],[Other]],'Employee Info'!$C$2:$J$2,0)),"")</f>
        <v/>
      </c>
      <c r="O748" s="19">
        <f>IFERROR((Data7[[#This Row],[Hours:]]*SUM(Data7[[#This Row],[Rate]:[Other]])),"")</f>
        <v>0</v>
      </c>
      <c r="P748" s="7" t="str">
        <f>IF(Data7[[#This Row],[WO'#:]]="","Riley #","WO#")</f>
        <v>WO#</v>
      </c>
      <c r="Q748" s="7">
        <f>IFERROR(WEEKNUM(Data7[[#This Row],[Date:]]),"")</f>
        <v>19</v>
      </c>
      <c r="R748" s="6">
        <f t="shared" si="33"/>
        <v>45417</v>
      </c>
      <c r="S748" s="6">
        <f>Data7[[#This Row],[Week Start]]+7</f>
        <v>45424</v>
      </c>
      <c r="T748" s="7" t="str">
        <f t="shared" si="34"/>
        <v>5/5/2024 - 5/12/2024</v>
      </c>
      <c r="U748" s="7" t="str">
        <f t="shared" si="35"/>
        <v>Time Card</v>
      </c>
      <c r="V748" s="8" t="str">
        <f>RIGHT(TEXT(Data7[[#This Row],[Date:]],"mmddyyyy"),4)</f>
        <v>2024</v>
      </c>
      <c r="W748" s="8" t="str">
        <f>MID(TEXT(Data7[[#This Row],[Date:]],"mmddyyyy"),3,2)</f>
        <v>08</v>
      </c>
      <c r="X748" s="8" t="str">
        <f>LEFT(TEXT(Data7[[#This Row],[Date:]],"mmddyyyy"),2)</f>
        <v>05</v>
      </c>
      <c r="Y748" s="6">
        <f>DATE(Data7[[#This Row],[Year]],Data7[[#This Row],[Month]],Data7[[#This Row],[Day]])</f>
        <v>45420</v>
      </c>
    </row>
    <row r="749" spans="1:25">
      <c r="A749" s="5">
        <v>45422.542763194448</v>
      </c>
      <c r="B749" s="7" t="s">
        <v>66</v>
      </c>
      <c r="C749" s="6" t="s">
        <v>743</v>
      </c>
      <c r="D749" s="7" t="s">
        <v>571</v>
      </c>
      <c r="E749" s="8">
        <v>1</v>
      </c>
      <c r="F749" s="7">
        <v>7098027</v>
      </c>
      <c r="G749" s="7" t="s">
        <v>68</v>
      </c>
      <c r="H749" s="7" t="s">
        <v>69</v>
      </c>
      <c r="I749" s="7" t="s">
        <v>44</v>
      </c>
      <c r="J749" s="19" t="str">
        <f>IFERROR(INDEX('Employee Info'!$C$3:$E$200,MATCH(Data7[[#This Row],[Name:]],'Employee Info'!$B$3:$B$200,0),MATCH(Data7[[#This Row],[Hours Type:]],'Employee Info'!$C$2:$E$2,0)),"")</f>
        <v/>
      </c>
      <c r="K749" s="19" t="str">
        <f>IFERROR(INDEX('Employee Info'!$C$3:$J$200,MATCH(Data7[[#This Row],[Name:]],'Employee Info'!$B$3:$B$200,0),MATCH(Data7[[#Headers],[Truck]],'Employee Info'!$C$2:$J$2,0)),"")</f>
        <v/>
      </c>
      <c r="L749" s="19" t="str">
        <f>IFERROR(INDEX('Employee Info'!$C$3:$J$200,MATCH(Data7[[#This Row],[Name:]],'Employee Info'!$B$3:$B$200,0),MATCH(Data7[[#Headers],[Phone]],'Employee Info'!$C$2:$J$2,0)),"")</f>
        <v/>
      </c>
      <c r="M749" s="19" t="str">
        <f>IFERROR(INDEX('Employee Info'!$C$3:$J$200,MATCH(Data7[[#This Row],[Name:]],'Employee Info'!$B$3:$B$200,0),MATCH(Data7[[#Headers],[Tech]],'Employee Info'!$C$2:$J$2,0)),"")</f>
        <v/>
      </c>
      <c r="N749" s="19" t="str">
        <f>IFERROR(INDEX('Employee Info'!$C$3:$J$200,MATCH(Data7[[#This Row],[Name:]],'Employee Info'!$B$3:$B$200,0),MATCH(Data7[[#Headers],[Other]],'Employee Info'!$C$2:$J$2,0)),"")</f>
        <v/>
      </c>
      <c r="O749" s="19">
        <f>IFERROR((Data7[[#This Row],[Hours:]]*SUM(Data7[[#This Row],[Rate]:[Other]])),"")</f>
        <v>0</v>
      </c>
      <c r="P749" s="7" t="str">
        <f>IF(Data7[[#This Row],[WO'#:]]="","Riley #","WO#")</f>
        <v>WO#</v>
      </c>
      <c r="Q749" s="7">
        <f>IFERROR(WEEKNUM(Data7[[#This Row],[Date:]]),"")</f>
        <v>19</v>
      </c>
      <c r="R749" s="6">
        <f t="shared" si="33"/>
        <v>45417</v>
      </c>
      <c r="S749" s="6">
        <f>Data7[[#This Row],[Week Start]]+7</f>
        <v>45424</v>
      </c>
      <c r="T749" s="7" t="str">
        <f t="shared" si="34"/>
        <v>5/5/2024 - 5/12/2024</v>
      </c>
      <c r="U749" s="7" t="str">
        <f t="shared" si="35"/>
        <v>Time Card</v>
      </c>
      <c r="V749" s="8" t="str">
        <f>RIGHT(TEXT(Data7[[#This Row],[Date:]],"mmddyyyy"),4)</f>
        <v>2024</v>
      </c>
      <c r="W749" s="8" t="str">
        <f>MID(TEXT(Data7[[#This Row],[Date:]],"mmddyyyy"),3,2)</f>
        <v>08</v>
      </c>
      <c r="X749" s="8" t="str">
        <f>LEFT(TEXT(Data7[[#This Row],[Date:]],"mmddyyyy"),2)</f>
        <v>05</v>
      </c>
      <c r="Y749" s="6">
        <f>DATE(Data7[[#This Row],[Year]],Data7[[#This Row],[Month]],Data7[[#This Row],[Day]])</f>
        <v>45420</v>
      </c>
    </row>
    <row r="750" spans="1:25">
      <c r="A750" s="5">
        <v>45422.543518749997</v>
      </c>
      <c r="B750" s="7" t="s">
        <v>66</v>
      </c>
      <c r="C750" s="6" t="s">
        <v>743</v>
      </c>
      <c r="D750" s="7" t="s">
        <v>571</v>
      </c>
      <c r="E750" s="8">
        <v>1</v>
      </c>
      <c r="F750" s="7">
        <v>7098027</v>
      </c>
      <c r="G750" s="7" t="s">
        <v>68</v>
      </c>
      <c r="H750" s="7" t="s">
        <v>69</v>
      </c>
      <c r="I750" s="7" t="s">
        <v>45</v>
      </c>
      <c r="J750" s="19" t="str">
        <f>IFERROR(INDEX('Employee Info'!$C$3:$E$200,MATCH(Data7[[#This Row],[Name:]],'Employee Info'!$B$3:$B$200,0),MATCH(Data7[[#This Row],[Hours Type:]],'Employee Info'!$C$2:$E$2,0)),"")</f>
        <v/>
      </c>
      <c r="K750" s="19" t="str">
        <f>IFERROR(INDEX('Employee Info'!$C$3:$J$200,MATCH(Data7[[#This Row],[Name:]],'Employee Info'!$B$3:$B$200,0),MATCH(Data7[[#Headers],[Truck]],'Employee Info'!$C$2:$J$2,0)),"")</f>
        <v/>
      </c>
      <c r="L750" s="19" t="str">
        <f>IFERROR(INDEX('Employee Info'!$C$3:$J$200,MATCH(Data7[[#This Row],[Name:]],'Employee Info'!$B$3:$B$200,0),MATCH(Data7[[#Headers],[Phone]],'Employee Info'!$C$2:$J$2,0)),"")</f>
        <v/>
      </c>
      <c r="M750" s="19" t="str">
        <f>IFERROR(INDEX('Employee Info'!$C$3:$J$200,MATCH(Data7[[#This Row],[Name:]],'Employee Info'!$B$3:$B$200,0),MATCH(Data7[[#Headers],[Tech]],'Employee Info'!$C$2:$J$2,0)),"")</f>
        <v/>
      </c>
      <c r="N750" s="19" t="str">
        <f>IFERROR(INDEX('Employee Info'!$C$3:$J$200,MATCH(Data7[[#This Row],[Name:]],'Employee Info'!$B$3:$B$200,0),MATCH(Data7[[#Headers],[Other]],'Employee Info'!$C$2:$J$2,0)),"")</f>
        <v/>
      </c>
      <c r="O750" s="19">
        <f>IFERROR((Data7[[#This Row],[Hours:]]*SUM(Data7[[#This Row],[Rate]:[Other]])),"")</f>
        <v>0</v>
      </c>
      <c r="P750" s="7" t="str">
        <f>IF(Data7[[#This Row],[WO'#:]]="","Riley #","WO#")</f>
        <v>WO#</v>
      </c>
      <c r="Q750" s="7">
        <f>IFERROR(WEEKNUM(Data7[[#This Row],[Date:]]),"")</f>
        <v>19</v>
      </c>
      <c r="R750" s="6">
        <f t="shared" si="33"/>
        <v>45417</v>
      </c>
      <c r="S750" s="6">
        <f>Data7[[#This Row],[Week Start]]+7</f>
        <v>45424</v>
      </c>
      <c r="T750" s="7" t="str">
        <f t="shared" si="34"/>
        <v>5/5/2024 - 5/12/2024</v>
      </c>
      <c r="U750" s="7" t="str">
        <f t="shared" si="35"/>
        <v>Time Card</v>
      </c>
      <c r="V750" s="8" t="str">
        <f>RIGHT(TEXT(Data7[[#This Row],[Date:]],"mmddyyyy"),4)</f>
        <v>2024</v>
      </c>
      <c r="W750" s="8" t="str">
        <f>MID(TEXT(Data7[[#This Row],[Date:]],"mmddyyyy"),3,2)</f>
        <v>08</v>
      </c>
      <c r="X750" s="8" t="str">
        <f>LEFT(TEXT(Data7[[#This Row],[Date:]],"mmddyyyy"),2)</f>
        <v>05</v>
      </c>
      <c r="Y750" s="6">
        <f>DATE(Data7[[#This Row],[Year]],Data7[[#This Row],[Month]],Data7[[#This Row],[Day]])</f>
        <v>45420</v>
      </c>
    </row>
    <row r="751" spans="1:25">
      <c r="A751" s="5">
        <v>45420.584000694442</v>
      </c>
      <c r="B751" s="7" t="s">
        <v>31</v>
      </c>
      <c r="C751" s="6" t="s">
        <v>743</v>
      </c>
      <c r="D751" s="7" t="s">
        <v>748</v>
      </c>
      <c r="E751" s="8">
        <v>3.5</v>
      </c>
      <c r="F751" s="7" t="s">
        <v>68</v>
      </c>
      <c r="G751" s="7" t="s">
        <v>68</v>
      </c>
      <c r="H751" s="7" t="s">
        <v>577</v>
      </c>
      <c r="I751" s="7" t="s">
        <v>44</v>
      </c>
      <c r="J751" s="19" t="str">
        <f>IFERROR(INDEX('Employee Info'!$C$3:$E$200,MATCH(Data7[[#This Row],[Name:]],'Employee Info'!$B$3:$B$200,0),MATCH(Data7[[#This Row],[Hours Type:]],'Employee Info'!$C$2:$E$2,0)),"")</f>
        <v/>
      </c>
      <c r="K751" s="19" t="str">
        <f>IFERROR(INDEX('Employee Info'!$C$3:$J$200,MATCH(Data7[[#This Row],[Name:]],'Employee Info'!$B$3:$B$200,0),MATCH(Data7[[#Headers],[Truck]],'Employee Info'!$C$2:$J$2,0)),"")</f>
        <v/>
      </c>
      <c r="L751" s="19" t="str">
        <f>IFERROR(INDEX('Employee Info'!$C$3:$J$200,MATCH(Data7[[#This Row],[Name:]],'Employee Info'!$B$3:$B$200,0),MATCH(Data7[[#Headers],[Phone]],'Employee Info'!$C$2:$J$2,0)),"")</f>
        <v/>
      </c>
      <c r="M751" s="19" t="str">
        <f>IFERROR(INDEX('Employee Info'!$C$3:$J$200,MATCH(Data7[[#This Row],[Name:]],'Employee Info'!$B$3:$B$200,0),MATCH(Data7[[#Headers],[Tech]],'Employee Info'!$C$2:$J$2,0)),"")</f>
        <v/>
      </c>
      <c r="N751" s="19" t="str">
        <f>IFERROR(INDEX('Employee Info'!$C$3:$J$200,MATCH(Data7[[#This Row],[Name:]],'Employee Info'!$B$3:$B$200,0),MATCH(Data7[[#Headers],[Other]],'Employee Info'!$C$2:$J$2,0)),"")</f>
        <v/>
      </c>
      <c r="O751" s="19">
        <f>IFERROR((Data7[[#This Row],[Hours:]]*SUM(Data7[[#This Row],[Rate]:[Other]])),"")</f>
        <v>0</v>
      </c>
      <c r="P751" s="7" t="str">
        <f>IF(Data7[[#This Row],[WO'#:]]="","Riley #","WO#")</f>
        <v>Riley #</v>
      </c>
      <c r="Q751" s="7">
        <f>IFERROR(WEEKNUM(Data7[[#This Row],[Date:]]),"")</f>
        <v>19</v>
      </c>
      <c r="R751" s="6">
        <f t="shared" si="33"/>
        <v>45417</v>
      </c>
      <c r="S751" s="6">
        <f>Data7[[#This Row],[Week Start]]+7</f>
        <v>45424</v>
      </c>
      <c r="T751" s="7" t="str">
        <f t="shared" si="34"/>
        <v>5/5/2024 - 5/12/2024</v>
      </c>
      <c r="U751" s="7" t="str">
        <f t="shared" si="35"/>
        <v>Time Card</v>
      </c>
      <c r="V751" s="8" t="str">
        <f>RIGHT(TEXT(Data7[[#This Row],[Date:]],"mmddyyyy"),4)</f>
        <v>2024</v>
      </c>
      <c r="W751" s="8" t="str">
        <f>MID(TEXT(Data7[[#This Row],[Date:]],"mmddyyyy"),3,2)</f>
        <v>08</v>
      </c>
      <c r="X751" s="8" t="str">
        <f>LEFT(TEXT(Data7[[#This Row],[Date:]],"mmddyyyy"),2)</f>
        <v>05</v>
      </c>
      <c r="Y751" s="6">
        <f>DATE(Data7[[#This Row],[Year]],Data7[[#This Row],[Month]],Data7[[#This Row],[Day]])</f>
        <v>45420</v>
      </c>
    </row>
    <row r="752" spans="1:25">
      <c r="A752" s="5">
        <v>45420.585368865737</v>
      </c>
      <c r="B752" s="7" t="s">
        <v>65</v>
      </c>
      <c r="C752" s="6" t="s">
        <v>743</v>
      </c>
      <c r="D752" s="7" t="s">
        <v>749</v>
      </c>
      <c r="E752" s="8">
        <v>8</v>
      </c>
      <c r="F752" s="7" t="s">
        <v>68</v>
      </c>
      <c r="G752" s="7" t="s">
        <v>68</v>
      </c>
      <c r="H752" s="7" t="s">
        <v>536</v>
      </c>
      <c r="I752" s="7" t="s">
        <v>44</v>
      </c>
      <c r="J752" s="19" t="str">
        <f>IFERROR(INDEX('Employee Info'!$C$3:$E$200,MATCH(Data7[[#This Row],[Name:]],'Employee Info'!$B$3:$B$200,0),MATCH(Data7[[#This Row],[Hours Type:]],'Employee Info'!$C$2:$E$2,0)),"")</f>
        <v/>
      </c>
      <c r="K752" s="19" t="str">
        <f>IFERROR(INDEX('Employee Info'!$C$3:$J$200,MATCH(Data7[[#This Row],[Name:]],'Employee Info'!$B$3:$B$200,0),MATCH(Data7[[#Headers],[Truck]],'Employee Info'!$C$2:$J$2,0)),"")</f>
        <v/>
      </c>
      <c r="L752" s="19" t="str">
        <f>IFERROR(INDEX('Employee Info'!$C$3:$J$200,MATCH(Data7[[#This Row],[Name:]],'Employee Info'!$B$3:$B$200,0),MATCH(Data7[[#Headers],[Phone]],'Employee Info'!$C$2:$J$2,0)),"")</f>
        <v/>
      </c>
      <c r="M752" s="19" t="str">
        <f>IFERROR(INDEX('Employee Info'!$C$3:$J$200,MATCH(Data7[[#This Row],[Name:]],'Employee Info'!$B$3:$B$200,0),MATCH(Data7[[#Headers],[Tech]],'Employee Info'!$C$2:$J$2,0)),"")</f>
        <v/>
      </c>
      <c r="N752" s="19" t="str">
        <f>IFERROR(INDEX('Employee Info'!$C$3:$J$200,MATCH(Data7[[#This Row],[Name:]],'Employee Info'!$B$3:$B$200,0),MATCH(Data7[[#Headers],[Other]],'Employee Info'!$C$2:$J$2,0)),"")</f>
        <v/>
      </c>
      <c r="O752" s="19">
        <f>IFERROR((Data7[[#This Row],[Hours:]]*SUM(Data7[[#This Row],[Rate]:[Other]])),"")</f>
        <v>0</v>
      </c>
      <c r="P752" s="7" t="str">
        <f>IF(Data7[[#This Row],[WO'#:]]="","Riley #","WO#")</f>
        <v>Riley #</v>
      </c>
      <c r="Q752" s="7">
        <f>IFERROR(WEEKNUM(Data7[[#This Row],[Date:]]),"")</f>
        <v>19</v>
      </c>
      <c r="R752" s="6">
        <f t="shared" si="33"/>
        <v>45417</v>
      </c>
      <c r="S752" s="6">
        <f>Data7[[#This Row],[Week Start]]+7</f>
        <v>45424</v>
      </c>
      <c r="T752" s="7" t="str">
        <f t="shared" si="34"/>
        <v>5/5/2024 - 5/12/2024</v>
      </c>
      <c r="U752" s="7" t="str">
        <f t="shared" si="35"/>
        <v>Time Card</v>
      </c>
      <c r="V752" s="8" t="str">
        <f>RIGHT(TEXT(Data7[[#This Row],[Date:]],"mmddyyyy"),4)</f>
        <v>2024</v>
      </c>
      <c r="W752" s="8" t="str">
        <f>MID(TEXT(Data7[[#This Row],[Date:]],"mmddyyyy"),3,2)</f>
        <v>08</v>
      </c>
      <c r="X752" s="8" t="str">
        <f>LEFT(TEXT(Data7[[#This Row],[Date:]],"mmddyyyy"),2)</f>
        <v>05</v>
      </c>
      <c r="Y752" s="6">
        <f>DATE(Data7[[#This Row],[Year]],Data7[[#This Row],[Month]],Data7[[#This Row],[Day]])</f>
        <v>45420</v>
      </c>
    </row>
    <row r="753" spans="1:25">
      <c r="A753" s="5">
        <v>45420.585692939814</v>
      </c>
      <c r="B753" s="7" t="s">
        <v>492</v>
      </c>
      <c r="C753" s="6" t="s">
        <v>743</v>
      </c>
      <c r="D753" s="7" t="s">
        <v>749</v>
      </c>
      <c r="E753" s="8">
        <v>8</v>
      </c>
      <c r="F753" s="7" t="s">
        <v>68</v>
      </c>
      <c r="G753" s="7" t="s">
        <v>68</v>
      </c>
      <c r="H753" s="7" t="s">
        <v>536</v>
      </c>
      <c r="I753" s="7" t="s">
        <v>44</v>
      </c>
      <c r="J753" s="19" t="str">
        <f>IFERROR(INDEX('Employee Info'!$C$3:$E$200,MATCH(Data7[[#This Row],[Name:]],'Employee Info'!$B$3:$B$200,0),MATCH(Data7[[#This Row],[Hours Type:]],'Employee Info'!$C$2:$E$2,0)),"")</f>
        <v/>
      </c>
      <c r="K753" s="19" t="str">
        <f>IFERROR(INDEX('Employee Info'!$C$3:$J$200,MATCH(Data7[[#This Row],[Name:]],'Employee Info'!$B$3:$B$200,0),MATCH(Data7[[#Headers],[Truck]],'Employee Info'!$C$2:$J$2,0)),"")</f>
        <v/>
      </c>
      <c r="L753" s="19" t="str">
        <f>IFERROR(INDEX('Employee Info'!$C$3:$J$200,MATCH(Data7[[#This Row],[Name:]],'Employee Info'!$B$3:$B$200,0),MATCH(Data7[[#Headers],[Phone]],'Employee Info'!$C$2:$J$2,0)),"")</f>
        <v/>
      </c>
      <c r="M753" s="19" t="str">
        <f>IFERROR(INDEX('Employee Info'!$C$3:$J$200,MATCH(Data7[[#This Row],[Name:]],'Employee Info'!$B$3:$B$200,0),MATCH(Data7[[#Headers],[Tech]],'Employee Info'!$C$2:$J$2,0)),"")</f>
        <v/>
      </c>
      <c r="N753" s="19" t="str">
        <f>IFERROR(INDEX('Employee Info'!$C$3:$J$200,MATCH(Data7[[#This Row],[Name:]],'Employee Info'!$B$3:$B$200,0),MATCH(Data7[[#Headers],[Other]],'Employee Info'!$C$2:$J$2,0)),"")</f>
        <v/>
      </c>
      <c r="O753" s="19">
        <f>IFERROR((Data7[[#This Row],[Hours:]]*SUM(Data7[[#This Row],[Rate]:[Other]])),"")</f>
        <v>0</v>
      </c>
      <c r="P753" s="7" t="str">
        <f>IF(Data7[[#This Row],[WO'#:]]="","Riley #","WO#")</f>
        <v>Riley #</v>
      </c>
      <c r="Q753" s="7">
        <f>IFERROR(WEEKNUM(Data7[[#This Row],[Date:]]),"")</f>
        <v>19</v>
      </c>
      <c r="R753" s="6">
        <f t="shared" si="33"/>
        <v>45417</v>
      </c>
      <c r="S753" s="6">
        <f>Data7[[#This Row],[Week Start]]+7</f>
        <v>45424</v>
      </c>
      <c r="T753" s="7" t="str">
        <f t="shared" si="34"/>
        <v>5/5/2024 - 5/12/2024</v>
      </c>
      <c r="U753" s="7" t="str">
        <f t="shared" si="35"/>
        <v>Time Card</v>
      </c>
      <c r="V753" s="8" t="str">
        <f>RIGHT(TEXT(Data7[[#This Row],[Date:]],"mmddyyyy"),4)</f>
        <v>2024</v>
      </c>
      <c r="W753" s="8" t="str">
        <f>MID(TEXT(Data7[[#This Row],[Date:]],"mmddyyyy"),3,2)</f>
        <v>08</v>
      </c>
      <c r="X753" s="8" t="str">
        <f>LEFT(TEXT(Data7[[#This Row],[Date:]],"mmddyyyy"),2)</f>
        <v>05</v>
      </c>
      <c r="Y753" s="6">
        <f>DATE(Data7[[#This Row],[Year]],Data7[[#This Row],[Month]],Data7[[#This Row],[Day]])</f>
        <v>45420</v>
      </c>
    </row>
    <row r="754" spans="1:25">
      <c r="A754" s="5">
        <v>45422.540402314815</v>
      </c>
      <c r="B754" s="7" t="s">
        <v>66</v>
      </c>
      <c r="C754" s="6" t="s">
        <v>743</v>
      </c>
      <c r="D754" s="7" t="s">
        <v>566</v>
      </c>
      <c r="E754" s="8">
        <v>1</v>
      </c>
      <c r="F754" s="7" t="s">
        <v>68</v>
      </c>
      <c r="G754" s="7" t="s">
        <v>68</v>
      </c>
      <c r="H754" s="7" t="s">
        <v>536</v>
      </c>
      <c r="I754" s="7" t="s">
        <v>44</v>
      </c>
      <c r="J754" s="19" t="str">
        <f>IFERROR(INDEX('Employee Info'!$C$3:$E$200,MATCH(Data7[[#This Row],[Name:]],'Employee Info'!$B$3:$B$200,0),MATCH(Data7[[#This Row],[Hours Type:]],'Employee Info'!$C$2:$E$2,0)),"")</f>
        <v/>
      </c>
      <c r="K754" s="19" t="str">
        <f>IFERROR(INDEX('Employee Info'!$C$3:$J$200,MATCH(Data7[[#This Row],[Name:]],'Employee Info'!$B$3:$B$200,0),MATCH(Data7[[#Headers],[Truck]],'Employee Info'!$C$2:$J$2,0)),"")</f>
        <v/>
      </c>
      <c r="L754" s="19" t="str">
        <f>IFERROR(INDEX('Employee Info'!$C$3:$J$200,MATCH(Data7[[#This Row],[Name:]],'Employee Info'!$B$3:$B$200,0),MATCH(Data7[[#Headers],[Phone]],'Employee Info'!$C$2:$J$2,0)),"")</f>
        <v/>
      </c>
      <c r="M754" s="19" t="str">
        <f>IFERROR(INDEX('Employee Info'!$C$3:$J$200,MATCH(Data7[[#This Row],[Name:]],'Employee Info'!$B$3:$B$200,0),MATCH(Data7[[#Headers],[Tech]],'Employee Info'!$C$2:$J$2,0)),"")</f>
        <v/>
      </c>
      <c r="N754" s="19" t="str">
        <f>IFERROR(INDEX('Employee Info'!$C$3:$J$200,MATCH(Data7[[#This Row],[Name:]],'Employee Info'!$B$3:$B$200,0),MATCH(Data7[[#Headers],[Other]],'Employee Info'!$C$2:$J$2,0)),"")</f>
        <v/>
      </c>
      <c r="O754" s="19">
        <f>IFERROR((Data7[[#This Row],[Hours:]]*SUM(Data7[[#This Row],[Rate]:[Other]])),"")</f>
        <v>0</v>
      </c>
      <c r="P754" s="7" t="str">
        <f>IF(Data7[[#This Row],[WO'#:]]="","Riley #","WO#")</f>
        <v>Riley #</v>
      </c>
      <c r="Q754" s="7">
        <f>IFERROR(WEEKNUM(Data7[[#This Row],[Date:]]),"")</f>
        <v>19</v>
      </c>
      <c r="R754" s="6">
        <f t="shared" si="33"/>
        <v>45417</v>
      </c>
      <c r="S754" s="6">
        <f>Data7[[#This Row],[Week Start]]+7</f>
        <v>45424</v>
      </c>
      <c r="T754" s="7" t="str">
        <f t="shared" si="34"/>
        <v>5/5/2024 - 5/12/2024</v>
      </c>
      <c r="U754" s="7" t="str">
        <f t="shared" si="35"/>
        <v>Time Card</v>
      </c>
      <c r="V754" s="8" t="str">
        <f>RIGHT(TEXT(Data7[[#This Row],[Date:]],"mmddyyyy"),4)</f>
        <v>2024</v>
      </c>
      <c r="W754" s="8" t="str">
        <f>MID(TEXT(Data7[[#This Row],[Date:]],"mmddyyyy"),3,2)</f>
        <v>08</v>
      </c>
      <c r="X754" s="8" t="str">
        <f>LEFT(TEXT(Data7[[#This Row],[Date:]],"mmddyyyy"),2)</f>
        <v>05</v>
      </c>
      <c r="Y754" s="6">
        <f>DATE(Data7[[#This Row],[Year]],Data7[[#This Row],[Month]],Data7[[#This Row],[Day]])</f>
        <v>45420</v>
      </c>
    </row>
    <row r="755" spans="1:25">
      <c r="A755" s="5">
        <v>45420.580625115741</v>
      </c>
      <c r="B755" s="7" t="s">
        <v>35</v>
      </c>
      <c r="C755" s="6" t="s">
        <v>743</v>
      </c>
      <c r="D755" s="7" t="s">
        <v>741</v>
      </c>
      <c r="E755" s="8">
        <v>8</v>
      </c>
      <c r="F755" s="7" t="s">
        <v>68</v>
      </c>
      <c r="G755" s="7" t="s">
        <v>68</v>
      </c>
      <c r="H755" s="7" t="s">
        <v>573</v>
      </c>
      <c r="I755" s="7" t="s">
        <v>44</v>
      </c>
      <c r="J755" s="19" t="str">
        <f>IFERROR(INDEX('Employee Info'!$C$3:$E$200,MATCH(Data7[[#This Row],[Name:]],'Employee Info'!$B$3:$B$200,0),MATCH(Data7[[#This Row],[Hours Type:]],'Employee Info'!$C$2:$E$2,0)),"")</f>
        <v/>
      </c>
      <c r="K755" s="19" t="str">
        <f>IFERROR(INDEX('Employee Info'!$C$3:$J$200,MATCH(Data7[[#This Row],[Name:]],'Employee Info'!$B$3:$B$200,0),MATCH(Data7[[#Headers],[Truck]],'Employee Info'!$C$2:$J$2,0)),"")</f>
        <v/>
      </c>
      <c r="L755" s="19" t="str">
        <f>IFERROR(INDEX('Employee Info'!$C$3:$J$200,MATCH(Data7[[#This Row],[Name:]],'Employee Info'!$B$3:$B$200,0),MATCH(Data7[[#Headers],[Phone]],'Employee Info'!$C$2:$J$2,0)),"")</f>
        <v/>
      </c>
      <c r="M755" s="19" t="str">
        <f>IFERROR(INDEX('Employee Info'!$C$3:$J$200,MATCH(Data7[[#This Row],[Name:]],'Employee Info'!$B$3:$B$200,0),MATCH(Data7[[#Headers],[Tech]],'Employee Info'!$C$2:$J$2,0)),"")</f>
        <v/>
      </c>
      <c r="N755" s="19" t="str">
        <f>IFERROR(INDEX('Employee Info'!$C$3:$J$200,MATCH(Data7[[#This Row],[Name:]],'Employee Info'!$B$3:$B$200,0),MATCH(Data7[[#Headers],[Other]],'Employee Info'!$C$2:$J$2,0)),"")</f>
        <v/>
      </c>
      <c r="O755" s="19">
        <f>IFERROR((Data7[[#This Row],[Hours:]]*SUM(Data7[[#This Row],[Rate]:[Other]])),"")</f>
        <v>0</v>
      </c>
      <c r="P755" s="7" t="str">
        <f>IF(Data7[[#This Row],[WO'#:]]="","Riley #","WO#")</f>
        <v>Riley #</v>
      </c>
      <c r="Q755" s="7">
        <f>IFERROR(WEEKNUM(Data7[[#This Row],[Date:]]),"")</f>
        <v>19</v>
      </c>
      <c r="R755" s="6">
        <f t="shared" si="33"/>
        <v>45417</v>
      </c>
      <c r="S755" s="6">
        <f>Data7[[#This Row],[Week Start]]+7</f>
        <v>45424</v>
      </c>
      <c r="T755" s="7" t="str">
        <f t="shared" si="34"/>
        <v>5/5/2024 - 5/12/2024</v>
      </c>
      <c r="U755" s="7" t="str">
        <f t="shared" si="35"/>
        <v>Time Card</v>
      </c>
      <c r="V755" s="8" t="str">
        <f>RIGHT(TEXT(Data7[[#This Row],[Date:]],"mmddyyyy"),4)</f>
        <v>2024</v>
      </c>
      <c r="W755" s="8" t="str">
        <f>MID(TEXT(Data7[[#This Row],[Date:]],"mmddyyyy"),3,2)</f>
        <v>08</v>
      </c>
      <c r="X755" s="8" t="str">
        <f>LEFT(TEXT(Data7[[#This Row],[Date:]],"mmddyyyy"),2)</f>
        <v>05</v>
      </c>
      <c r="Y755" s="6">
        <f>DATE(Data7[[#This Row],[Year]],Data7[[#This Row],[Month]],Data7[[#This Row],[Day]])</f>
        <v>45420</v>
      </c>
    </row>
    <row r="756" spans="1:25">
      <c r="A756" s="5">
        <v>45422.541636458336</v>
      </c>
      <c r="B756" s="7" t="s">
        <v>66</v>
      </c>
      <c r="C756" s="6" t="s">
        <v>743</v>
      </c>
      <c r="D756" s="7" t="s">
        <v>572</v>
      </c>
      <c r="E756" s="8">
        <v>1</v>
      </c>
      <c r="F756" s="7" t="s">
        <v>68</v>
      </c>
      <c r="G756" s="7" t="s">
        <v>68</v>
      </c>
      <c r="H756" s="7" t="s">
        <v>573</v>
      </c>
      <c r="I756" s="7" t="s">
        <v>44</v>
      </c>
      <c r="J756" s="19" t="str">
        <f>IFERROR(INDEX('Employee Info'!$C$3:$E$200,MATCH(Data7[[#This Row],[Name:]],'Employee Info'!$B$3:$B$200,0),MATCH(Data7[[#This Row],[Hours Type:]],'Employee Info'!$C$2:$E$2,0)),"")</f>
        <v/>
      </c>
      <c r="K756" s="19" t="str">
        <f>IFERROR(INDEX('Employee Info'!$C$3:$J$200,MATCH(Data7[[#This Row],[Name:]],'Employee Info'!$B$3:$B$200,0),MATCH(Data7[[#Headers],[Truck]],'Employee Info'!$C$2:$J$2,0)),"")</f>
        <v/>
      </c>
      <c r="L756" s="19" t="str">
        <f>IFERROR(INDEX('Employee Info'!$C$3:$J$200,MATCH(Data7[[#This Row],[Name:]],'Employee Info'!$B$3:$B$200,0),MATCH(Data7[[#Headers],[Phone]],'Employee Info'!$C$2:$J$2,0)),"")</f>
        <v/>
      </c>
      <c r="M756" s="19" t="str">
        <f>IFERROR(INDEX('Employee Info'!$C$3:$J$200,MATCH(Data7[[#This Row],[Name:]],'Employee Info'!$B$3:$B$200,0),MATCH(Data7[[#Headers],[Tech]],'Employee Info'!$C$2:$J$2,0)),"")</f>
        <v/>
      </c>
      <c r="N756" s="19" t="str">
        <f>IFERROR(INDEX('Employee Info'!$C$3:$J$200,MATCH(Data7[[#This Row],[Name:]],'Employee Info'!$B$3:$B$200,0),MATCH(Data7[[#Headers],[Other]],'Employee Info'!$C$2:$J$2,0)),"")</f>
        <v/>
      </c>
      <c r="O756" s="19">
        <f>IFERROR((Data7[[#This Row],[Hours:]]*SUM(Data7[[#This Row],[Rate]:[Other]])),"")</f>
        <v>0</v>
      </c>
      <c r="P756" s="7" t="str">
        <f>IF(Data7[[#This Row],[WO'#:]]="","Riley #","WO#")</f>
        <v>Riley #</v>
      </c>
      <c r="Q756" s="7">
        <f>IFERROR(WEEKNUM(Data7[[#This Row],[Date:]]),"")</f>
        <v>19</v>
      </c>
      <c r="R756" s="6">
        <f t="shared" si="33"/>
        <v>45417</v>
      </c>
      <c r="S756" s="6">
        <f>Data7[[#This Row],[Week Start]]+7</f>
        <v>45424</v>
      </c>
      <c r="T756" s="7" t="str">
        <f t="shared" si="34"/>
        <v>5/5/2024 - 5/12/2024</v>
      </c>
      <c r="U756" s="7" t="str">
        <f t="shared" si="35"/>
        <v>Time Card</v>
      </c>
      <c r="V756" s="8" t="str">
        <f>RIGHT(TEXT(Data7[[#This Row],[Date:]],"mmddyyyy"),4)</f>
        <v>2024</v>
      </c>
      <c r="W756" s="8" t="str">
        <f>MID(TEXT(Data7[[#This Row],[Date:]],"mmddyyyy"),3,2)</f>
        <v>08</v>
      </c>
      <c r="X756" s="8" t="str">
        <f>LEFT(TEXT(Data7[[#This Row],[Date:]],"mmddyyyy"),2)</f>
        <v>05</v>
      </c>
      <c r="Y756" s="6">
        <f>DATE(Data7[[#This Row],[Year]],Data7[[#This Row],[Month]],Data7[[#This Row],[Day]])</f>
        <v>45420</v>
      </c>
    </row>
    <row r="757" spans="1:25">
      <c r="A757" s="5">
        <v>45421.580945833331</v>
      </c>
      <c r="B757" s="7" t="s">
        <v>31</v>
      </c>
      <c r="C757" s="6" t="s">
        <v>750</v>
      </c>
      <c r="D757" s="7" t="s">
        <v>340</v>
      </c>
      <c r="E757" s="8">
        <v>8</v>
      </c>
      <c r="F757" s="7">
        <v>6984733</v>
      </c>
      <c r="G757" s="7" t="s">
        <v>68</v>
      </c>
      <c r="H757" s="7" t="s">
        <v>69</v>
      </c>
      <c r="I757" s="7" t="s">
        <v>44</v>
      </c>
      <c r="J757" s="19" t="str">
        <f>IFERROR(INDEX('Employee Info'!$C$3:$E$200,MATCH(Data7[[#This Row],[Name:]],'Employee Info'!$B$3:$B$200,0),MATCH(Data7[[#This Row],[Hours Type:]],'Employee Info'!$C$2:$E$2,0)),"")</f>
        <v/>
      </c>
      <c r="K757" s="19" t="str">
        <f>IFERROR(INDEX('Employee Info'!$C$3:$J$200,MATCH(Data7[[#This Row],[Name:]],'Employee Info'!$B$3:$B$200,0),MATCH(Data7[[#Headers],[Truck]],'Employee Info'!$C$2:$J$2,0)),"")</f>
        <v/>
      </c>
      <c r="L757" s="19" t="str">
        <f>IFERROR(INDEX('Employee Info'!$C$3:$J$200,MATCH(Data7[[#This Row],[Name:]],'Employee Info'!$B$3:$B$200,0),MATCH(Data7[[#Headers],[Phone]],'Employee Info'!$C$2:$J$2,0)),"")</f>
        <v/>
      </c>
      <c r="M757" s="19" t="str">
        <f>IFERROR(INDEX('Employee Info'!$C$3:$J$200,MATCH(Data7[[#This Row],[Name:]],'Employee Info'!$B$3:$B$200,0),MATCH(Data7[[#Headers],[Tech]],'Employee Info'!$C$2:$J$2,0)),"")</f>
        <v/>
      </c>
      <c r="N757" s="19" t="str">
        <f>IFERROR(INDEX('Employee Info'!$C$3:$J$200,MATCH(Data7[[#This Row],[Name:]],'Employee Info'!$B$3:$B$200,0),MATCH(Data7[[#Headers],[Other]],'Employee Info'!$C$2:$J$2,0)),"")</f>
        <v/>
      </c>
      <c r="O757" s="19">
        <f>IFERROR((Data7[[#This Row],[Hours:]]*SUM(Data7[[#This Row],[Rate]:[Other]])),"")</f>
        <v>0</v>
      </c>
      <c r="P757" s="7" t="str">
        <f>IF(Data7[[#This Row],[WO'#:]]="","Riley #","WO#")</f>
        <v>WO#</v>
      </c>
      <c r="Q757" s="7">
        <f>IFERROR(WEEKNUM(Data7[[#This Row],[Date:]]),"")</f>
        <v>19</v>
      </c>
      <c r="R757" s="6">
        <f t="shared" si="33"/>
        <v>45417</v>
      </c>
      <c r="S757" s="6">
        <f>Data7[[#This Row],[Week Start]]+7</f>
        <v>45424</v>
      </c>
      <c r="T757" s="7" t="str">
        <f t="shared" si="34"/>
        <v>5/5/2024 - 5/12/2024</v>
      </c>
      <c r="U757" s="7" t="str">
        <f t="shared" si="35"/>
        <v>Time Card</v>
      </c>
      <c r="V757" s="8" t="str">
        <f>RIGHT(TEXT(Data7[[#This Row],[Date:]],"mmddyyyy"),4)</f>
        <v>2024</v>
      </c>
      <c r="W757" s="8" t="str">
        <f>MID(TEXT(Data7[[#This Row],[Date:]],"mmddyyyy"),3,2)</f>
        <v>09</v>
      </c>
      <c r="X757" s="8" t="str">
        <f>LEFT(TEXT(Data7[[#This Row],[Date:]],"mmddyyyy"),2)</f>
        <v>05</v>
      </c>
      <c r="Y757" s="6">
        <f>DATE(Data7[[#This Row],[Year]],Data7[[#This Row],[Month]],Data7[[#This Row],[Day]])</f>
        <v>45421</v>
      </c>
    </row>
    <row r="758" spans="1:25">
      <c r="A758" s="5">
        <v>45422.549718055554</v>
      </c>
      <c r="B758" s="7" t="s">
        <v>66</v>
      </c>
      <c r="C758" s="6" t="s">
        <v>750</v>
      </c>
      <c r="D758" s="7" t="s">
        <v>569</v>
      </c>
      <c r="E758" s="8">
        <v>5</v>
      </c>
      <c r="F758" s="7">
        <v>6984733</v>
      </c>
      <c r="G758" s="7" t="s">
        <v>68</v>
      </c>
      <c r="H758" s="7" t="s">
        <v>69</v>
      </c>
      <c r="I758" s="7" t="s">
        <v>44</v>
      </c>
      <c r="J758" s="19" t="str">
        <f>IFERROR(INDEX('Employee Info'!$C$3:$E$200,MATCH(Data7[[#This Row],[Name:]],'Employee Info'!$B$3:$B$200,0),MATCH(Data7[[#This Row],[Hours Type:]],'Employee Info'!$C$2:$E$2,0)),"")</f>
        <v/>
      </c>
      <c r="K758" s="19" t="str">
        <f>IFERROR(INDEX('Employee Info'!$C$3:$J$200,MATCH(Data7[[#This Row],[Name:]],'Employee Info'!$B$3:$B$200,0),MATCH(Data7[[#Headers],[Truck]],'Employee Info'!$C$2:$J$2,0)),"")</f>
        <v/>
      </c>
      <c r="L758" s="19" t="str">
        <f>IFERROR(INDEX('Employee Info'!$C$3:$J$200,MATCH(Data7[[#This Row],[Name:]],'Employee Info'!$B$3:$B$200,0),MATCH(Data7[[#Headers],[Phone]],'Employee Info'!$C$2:$J$2,0)),"")</f>
        <v/>
      </c>
      <c r="M758" s="19" t="str">
        <f>IFERROR(INDEX('Employee Info'!$C$3:$J$200,MATCH(Data7[[#This Row],[Name:]],'Employee Info'!$B$3:$B$200,0),MATCH(Data7[[#Headers],[Tech]],'Employee Info'!$C$2:$J$2,0)),"")</f>
        <v/>
      </c>
      <c r="N758" s="19" t="str">
        <f>IFERROR(INDEX('Employee Info'!$C$3:$J$200,MATCH(Data7[[#This Row],[Name:]],'Employee Info'!$B$3:$B$200,0),MATCH(Data7[[#Headers],[Other]],'Employee Info'!$C$2:$J$2,0)),"")</f>
        <v/>
      </c>
      <c r="O758" s="19">
        <f>IFERROR((Data7[[#This Row],[Hours:]]*SUM(Data7[[#This Row],[Rate]:[Other]])),"")</f>
        <v>0</v>
      </c>
      <c r="P758" s="7" t="str">
        <f>IF(Data7[[#This Row],[WO'#:]]="","Riley #","WO#")</f>
        <v>WO#</v>
      </c>
      <c r="Q758" s="7">
        <f>IFERROR(WEEKNUM(Data7[[#This Row],[Date:]]),"")</f>
        <v>19</v>
      </c>
      <c r="R758" s="6">
        <f t="shared" si="33"/>
        <v>45417</v>
      </c>
      <c r="S758" s="6">
        <f>Data7[[#This Row],[Week Start]]+7</f>
        <v>45424</v>
      </c>
      <c r="T758" s="7" t="str">
        <f t="shared" si="34"/>
        <v>5/5/2024 - 5/12/2024</v>
      </c>
      <c r="U758" s="7" t="str">
        <f t="shared" si="35"/>
        <v>Time Card</v>
      </c>
      <c r="V758" s="8" t="str">
        <f>RIGHT(TEXT(Data7[[#This Row],[Date:]],"mmddyyyy"),4)</f>
        <v>2024</v>
      </c>
      <c r="W758" s="8" t="str">
        <f>MID(TEXT(Data7[[#This Row],[Date:]],"mmddyyyy"),3,2)</f>
        <v>09</v>
      </c>
      <c r="X758" s="8" t="str">
        <f>LEFT(TEXT(Data7[[#This Row],[Date:]],"mmddyyyy"),2)</f>
        <v>05</v>
      </c>
      <c r="Y758" s="6">
        <f>DATE(Data7[[#This Row],[Year]],Data7[[#This Row],[Month]],Data7[[#This Row],[Day]])</f>
        <v>45421</v>
      </c>
    </row>
    <row r="759" spans="1:25">
      <c r="A759" s="5">
        <v>45422.553915972225</v>
      </c>
      <c r="B759" s="7" t="s">
        <v>66</v>
      </c>
      <c r="C759" s="6" t="s">
        <v>750</v>
      </c>
      <c r="D759" s="7" t="s">
        <v>569</v>
      </c>
      <c r="E759" s="8">
        <v>1</v>
      </c>
      <c r="F759" s="7">
        <v>6984733</v>
      </c>
      <c r="G759" s="7" t="s">
        <v>68</v>
      </c>
      <c r="H759" s="7" t="s">
        <v>69</v>
      </c>
      <c r="I759" s="7" t="s">
        <v>44</v>
      </c>
      <c r="J759" s="19" t="str">
        <f>IFERROR(INDEX('Employee Info'!$C$3:$E$200,MATCH(Data7[[#This Row],[Name:]],'Employee Info'!$B$3:$B$200,0),MATCH(Data7[[#This Row],[Hours Type:]],'Employee Info'!$C$2:$E$2,0)),"")</f>
        <v/>
      </c>
      <c r="K759" s="19" t="str">
        <f>IFERROR(INDEX('Employee Info'!$C$3:$J$200,MATCH(Data7[[#This Row],[Name:]],'Employee Info'!$B$3:$B$200,0),MATCH(Data7[[#Headers],[Truck]],'Employee Info'!$C$2:$J$2,0)),"")</f>
        <v/>
      </c>
      <c r="L759" s="19" t="str">
        <f>IFERROR(INDEX('Employee Info'!$C$3:$J$200,MATCH(Data7[[#This Row],[Name:]],'Employee Info'!$B$3:$B$200,0),MATCH(Data7[[#Headers],[Phone]],'Employee Info'!$C$2:$J$2,0)),"")</f>
        <v/>
      </c>
      <c r="M759" s="19" t="str">
        <f>IFERROR(INDEX('Employee Info'!$C$3:$J$200,MATCH(Data7[[#This Row],[Name:]],'Employee Info'!$B$3:$B$200,0),MATCH(Data7[[#Headers],[Tech]],'Employee Info'!$C$2:$J$2,0)),"")</f>
        <v/>
      </c>
      <c r="N759" s="19" t="str">
        <f>IFERROR(INDEX('Employee Info'!$C$3:$J$200,MATCH(Data7[[#This Row],[Name:]],'Employee Info'!$B$3:$B$200,0),MATCH(Data7[[#Headers],[Other]],'Employee Info'!$C$2:$J$2,0)),"")</f>
        <v/>
      </c>
      <c r="O759" s="19">
        <f>IFERROR((Data7[[#This Row],[Hours:]]*SUM(Data7[[#This Row],[Rate]:[Other]])),"")</f>
        <v>0</v>
      </c>
      <c r="P759" s="7" t="str">
        <f>IF(Data7[[#This Row],[WO'#:]]="","Riley #","WO#")</f>
        <v>WO#</v>
      </c>
      <c r="Q759" s="7">
        <f>IFERROR(WEEKNUM(Data7[[#This Row],[Date:]]),"")</f>
        <v>19</v>
      </c>
      <c r="R759" s="6">
        <f t="shared" si="33"/>
        <v>45417</v>
      </c>
      <c r="S759" s="6">
        <f>Data7[[#This Row],[Week Start]]+7</f>
        <v>45424</v>
      </c>
      <c r="T759" s="7" t="str">
        <f t="shared" si="34"/>
        <v>5/5/2024 - 5/12/2024</v>
      </c>
      <c r="U759" s="7" t="str">
        <f t="shared" si="35"/>
        <v>Time Card</v>
      </c>
      <c r="V759" s="8" t="str">
        <f>RIGHT(TEXT(Data7[[#This Row],[Date:]],"mmddyyyy"),4)</f>
        <v>2024</v>
      </c>
      <c r="W759" s="8" t="str">
        <f>MID(TEXT(Data7[[#This Row],[Date:]],"mmddyyyy"),3,2)</f>
        <v>09</v>
      </c>
      <c r="X759" s="8" t="str">
        <f>LEFT(TEXT(Data7[[#This Row],[Date:]],"mmddyyyy"),2)</f>
        <v>05</v>
      </c>
      <c r="Y759" s="6">
        <f>DATE(Data7[[#This Row],[Year]],Data7[[#This Row],[Month]],Data7[[#This Row],[Day]])</f>
        <v>45421</v>
      </c>
    </row>
    <row r="760" spans="1:25">
      <c r="A760" s="5">
        <v>45421.399999652778</v>
      </c>
      <c r="B760" s="7" t="s">
        <v>492</v>
      </c>
      <c r="C760" s="6" t="s">
        <v>750</v>
      </c>
      <c r="D760" s="7" t="s">
        <v>751</v>
      </c>
      <c r="E760" s="8">
        <v>4</v>
      </c>
      <c r="F760" s="7" t="s">
        <v>68</v>
      </c>
      <c r="G760" s="7" t="s">
        <v>68</v>
      </c>
      <c r="H760" s="7" t="s">
        <v>536</v>
      </c>
      <c r="I760" s="7" t="s">
        <v>44</v>
      </c>
      <c r="J760" s="19" t="str">
        <f>IFERROR(INDEX('Employee Info'!$C$3:$E$200,MATCH(Data7[[#This Row],[Name:]],'Employee Info'!$B$3:$B$200,0),MATCH(Data7[[#This Row],[Hours Type:]],'Employee Info'!$C$2:$E$2,0)),"")</f>
        <v/>
      </c>
      <c r="K760" s="19" t="str">
        <f>IFERROR(INDEX('Employee Info'!$C$3:$J$200,MATCH(Data7[[#This Row],[Name:]],'Employee Info'!$B$3:$B$200,0),MATCH(Data7[[#Headers],[Truck]],'Employee Info'!$C$2:$J$2,0)),"")</f>
        <v/>
      </c>
      <c r="L760" s="19" t="str">
        <f>IFERROR(INDEX('Employee Info'!$C$3:$J$200,MATCH(Data7[[#This Row],[Name:]],'Employee Info'!$B$3:$B$200,0),MATCH(Data7[[#Headers],[Phone]],'Employee Info'!$C$2:$J$2,0)),"")</f>
        <v/>
      </c>
      <c r="M760" s="19" t="str">
        <f>IFERROR(INDEX('Employee Info'!$C$3:$J$200,MATCH(Data7[[#This Row],[Name:]],'Employee Info'!$B$3:$B$200,0),MATCH(Data7[[#Headers],[Tech]],'Employee Info'!$C$2:$J$2,0)),"")</f>
        <v/>
      </c>
      <c r="N760" s="19" t="str">
        <f>IFERROR(INDEX('Employee Info'!$C$3:$J$200,MATCH(Data7[[#This Row],[Name:]],'Employee Info'!$B$3:$B$200,0),MATCH(Data7[[#Headers],[Other]],'Employee Info'!$C$2:$J$2,0)),"")</f>
        <v/>
      </c>
      <c r="O760" s="19">
        <f>IFERROR((Data7[[#This Row],[Hours:]]*SUM(Data7[[#This Row],[Rate]:[Other]])),"")</f>
        <v>0</v>
      </c>
      <c r="P760" s="7" t="str">
        <f>IF(Data7[[#This Row],[WO'#:]]="","Riley #","WO#")</f>
        <v>Riley #</v>
      </c>
      <c r="Q760" s="7">
        <f>IFERROR(WEEKNUM(Data7[[#This Row],[Date:]]),"")</f>
        <v>19</v>
      </c>
      <c r="R760" s="6">
        <f t="shared" si="33"/>
        <v>45417</v>
      </c>
      <c r="S760" s="6">
        <f>Data7[[#This Row],[Week Start]]+7</f>
        <v>45424</v>
      </c>
      <c r="T760" s="7" t="str">
        <f t="shared" si="34"/>
        <v>5/5/2024 - 5/12/2024</v>
      </c>
      <c r="U760" s="7" t="str">
        <f t="shared" si="35"/>
        <v>Time Card</v>
      </c>
      <c r="V760" s="8" t="str">
        <f>RIGHT(TEXT(Data7[[#This Row],[Date:]],"mmddyyyy"),4)</f>
        <v>2024</v>
      </c>
      <c r="W760" s="8" t="str">
        <f>MID(TEXT(Data7[[#This Row],[Date:]],"mmddyyyy"),3,2)</f>
        <v>09</v>
      </c>
      <c r="X760" s="8" t="str">
        <f>LEFT(TEXT(Data7[[#This Row],[Date:]],"mmddyyyy"),2)</f>
        <v>05</v>
      </c>
      <c r="Y760" s="6">
        <f>DATE(Data7[[#This Row],[Year]],Data7[[#This Row],[Month]],Data7[[#This Row],[Day]])</f>
        <v>45421</v>
      </c>
    </row>
    <row r="761" spans="1:25">
      <c r="A761" s="5">
        <v>45421.400173032409</v>
      </c>
      <c r="B761" s="7" t="s">
        <v>492</v>
      </c>
      <c r="C761" s="6" t="s">
        <v>750</v>
      </c>
      <c r="D761" s="7" t="s">
        <v>751</v>
      </c>
      <c r="E761" s="8">
        <v>4</v>
      </c>
      <c r="F761" s="7" t="s">
        <v>68</v>
      </c>
      <c r="G761" s="7" t="s">
        <v>68</v>
      </c>
      <c r="H761" s="7" t="s">
        <v>536</v>
      </c>
      <c r="I761" s="7" t="s">
        <v>44</v>
      </c>
      <c r="J761" s="19" t="str">
        <f>IFERROR(INDEX('Employee Info'!$C$3:$E$200,MATCH(Data7[[#This Row],[Name:]],'Employee Info'!$B$3:$B$200,0),MATCH(Data7[[#This Row],[Hours Type:]],'Employee Info'!$C$2:$E$2,0)),"")</f>
        <v/>
      </c>
      <c r="K761" s="19" t="str">
        <f>IFERROR(INDEX('Employee Info'!$C$3:$J$200,MATCH(Data7[[#This Row],[Name:]],'Employee Info'!$B$3:$B$200,0),MATCH(Data7[[#Headers],[Truck]],'Employee Info'!$C$2:$J$2,0)),"")</f>
        <v/>
      </c>
      <c r="L761" s="19" t="str">
        <f>IFERROR(INDEX('Employee Info'!$C$3:$J$200,MATCH(Data7[[#This Row],[Name:]],'Employee Info'!$B$3:$B$200,0),MATCH(Data7[[#Headers],[Phone]],'Employee Info'!$C$2:$J$2,0)),"")</f>
        <v/>
      </c>
      <c r="M761" s="19" t="str">
        <f>IFERROR(INDEX('Employee Info'!$C$3:$J$200,MATCH(Data7[[#This Row],[Name:]],'Employee Info'!$B$3:$B$200,0),MATCH(Data7[[#Headers],[Tech]],'Employee Info'!$C$2:$J$2,0)),"")</f>
        <v/>
      </c>
      <c r="N761" s="19" t="str">
        <f>IFERROR(INDEX('Employee Info'!$C$3:$J$200,MATCH(Data7[[#This Row],[Name:]],'Employee Info'!$B$3:$B$200,0),MATCH(Data7[[#Headers],[Other]],'Employee Info'!$C$2:$J$2,0)),"")</f>
        <v/>
      </c>
      <c r="O761" s="19">
        <f>IFERROR((Data7[[#This Row],[Hours:]]*SUM(Data7[[#This Row],[Rate]:[Other]])),"")</f>
        <v>0</v>
      </c>
      <c r="P761" s="7" t="str">
        <f>IF(Data7[[#This Row],[WO'#:]]="","Riley #","WO#")</f>
        <v>Riley #</v>
      </c>
      <c r="Q761" s="7">
        <f>IFERROR(WEEKNUM(Data7[[#This Row],[Date:]]),"")</f>
        <v>19</v>
      </c>
      <c r="R761" s="6">
        <f t="shared" si="33"/>
        <v>45417</v>
      </c>
      <c r="S761" s="6">
        <f>Data7[[#This Row],[Week Start]]+7</f>
        <v>45424</v>
      </c>
      <c r="T761" s="7" t="str">
        <f t="shared" si="34"/>
        <v>5/5/2024 - 5/12/2024</v>
      </c>
      <c r="U761" s="7" t="str">
        <f t="shared" si="35"/>
        <v>Time Card</v>
      </c>
      <c r="V761" s="8" t="str">
        <f>RIGHT(TEXT(Data7[[#This Row],[Date:]],"mmddyyyy"),4)</f>
        <v>2024</v>
      </c>
      <c r="W761" s="8" t="str">
        <f>MID(TEXT(Data7[[#This Row],[Date:]],"mmddyyyy"),3,2)</f>
        <v>09</v>
      </c>
      <c r="X761" s="8" t="str">
        <f>LEFT(TEXT(Data7[[#This Row],[Date:]],"mmddyyyy"),2)</f>
        <v>05</v>
      </c>
      <c r="Y761" s="6">
        <f>DATE(Data7[[#This Row],[Year]],Data7[[#This Row],[Month]],Data7[[#This Row],[Day]])</f>
        <v>45421</v>
      </c>
    </row>
    <row r="762" spans="1:25">
      <c r="A762" s="5">
        <v>45421.400411805553</v>
      </c>
      <c r="B762" s="7" t="s">
        <v>65</v>
      </c>
      <c r="C762" s="6" t="s">
        <v>750</v>
      </c>
      <c r="D762" s="7" t="s">
        <v>751</v>
      </c>
      <c r="E762" s="8">
        <v>4</v>
      </c>
      <c r="F762" s="7" t="s">
        <v>68</v>
      </c>
      <c r="G762" s="7" t="s">
        <v>68</v>
      </c>
      <c r="H762" s="7" t="s">
        <v>536</v>
      </c>
      <c r="I762" s="7" t="s">
        <v>44</v>
      </c>
      <c r="J762" s="19" t="str">
        <f>IFERROR(INDEX('Employee Info'!$C$3:$E$200,MATCH(Data7[[#This Row],[Name:]],'Employee Info'!$B$3:$B$200,0),MATCH(Data7[[#This Row],[Hours Type:]],'Employee Info'!$C$2:$E$2,0)),"")</f>
        <v/>
      </c>
      <c r="K762" s="19" t="str">
        <f>IFERROR(INDEX('Employee Info'!$C$3:$J$200,MATCH(Data7[[#This Row],[Name:]],'Employee Info'!$B$3:$B$200,0),MATCH(Data7[[#Headers],[Truck]],'Employee Info'!$C$2:$J$2,0)),"")</f>
        <v/>
      </c>
      <c r="L762" s="19" t="str">
        <f>IFERROR(INDEX('Employee Info'!$C$3:$J$200,MATCH(Data7[[#This Row],[Name:]],'Employee Info'!$B$3:$B$200,0),MATCH(Data7[[#Headers],[Phone]],'Employee Info'!$C$2:$J$2,0)),"")</f>
        <v/>
      </c>
      <c r="M762" s="19" t="str">
        <f>IFERROR(INDEX('Employee Info'!$C$3:$J$200,MATCH(Data7[[#This Row],[Name:]],'Employee Info'!$B$3:$B$200,0),MATCH(Data7[[#Headers],[Tech]],'Employee Info'!$C$2:$J$2,0)),"")</f>
        <v/>
      </c>
      <c r="N762" s="19" t="str">
        <f>IFERROR(INDEX('Employee Info'!$C$3:$J$200,MATCH(Data7[[#This Row],[Name:]],'Employee Info'!$B$3:$B$200,0),MATCH(Data7[[#Headers],[Other]],'Employee Info'!$C$2:$J$2,0)),"")</f>
        <v/>
      </c>
      <c r="O762" s="19">
        <f>IFERROR((Data7[[#This Row],[Hours:]]*SUM(Data7[[#This Row],[Rate]:[Other]])),"")</f>
        <v>0</v>
      </c>
      <c r="P762" s="7" t="str">
        <f>IF(Data7[[#This Row],[WO'#:]]="","Riley #","WO#")</f>
        <v>Riley #</v>
      </c>
      <c r="Q762" s="7">
        <f>IFERROR(WEEKNUM(Data7[[#This Row],[Date:]]),"")</f>
        <v>19</v>
      </c>
      <c r="R762" s="6">
        <f t="shared" si="33"/>
        <v>45417</v>
      </c>
      <c r="S762" s="6">
        <f>Data7[[#This Row],[Week Start]]+7</f>
        <v>45424</v>
      </c>
      <c r="T762" s="7" t="str">
        <f t="shared" si="34"/>
        <v>5/5/2024 - 5/12/2024</v>
      </c>
      <c r="U762" s="7" t="str">
        <f t="shared" si="35"/>
        <v>Time Card</v>
      </c>
      <c r="V762" s="8" t="str">
        <f>RIGHT(TEXT(Data7[[#This Row],[Date:]],"mmddyyyy"),4)</f>
        <v>2024</v>
      </c>
      <c r="W762" s="8" t="str">
        <f>MID(TEXT(Data7[[#This Row],[Date:]],"mmddyyyy"),3,2)</f>
        <v>09</v>
      </c>
      <c r="X762" s="8" t="str">
        <f>LEFT(TEXT(Data7[[#This Row],[Date:]],"mmddyyyy"),2)</f>
        <v>05</v>
      </c>
      <c r="Y762" s="6">
        <f>DATE(Data7[[#This Row],[Year]],Data7[[#This Row],[Month]],Data7[[#This Row],[Day]])</f>
        <v>45421</v>
      </c>
    </row>
    <row r="763" spans="1:25">
      <c r="A763" s="5">
        <v>45422.54044837963</v>
      </c>
      <c r="B763" s="7" t="s">
        <v>66</v>
      </c>
      <c r="C763" s="6" t="s">
        <v>750</v>
      </c>
      <c r="D763" s="7" t="s">
        <v>566</v>
      </c>
      <c r="E763" s="8">
        <v>1</v>
      </c>
      <c r="F763" s="7" t="s">
        <v>68</v>
      </c>
      <c r="G763" s="7" t="s">
        <v>68</v>
      </c>
      <c r="H763" s="7" t="s">
        <v>536</v>
      </c>
      <c r="I763" s="7" t="s">
        <v>44</v>
      </c>
      <c r="J763" s="19" t="str">
        <f>IFERROR(INDEX('Employee Info'!$C$3:$E$200,MATCH(Data7[[#This Row],[Name:]],'Employee Info'!$B$3:$B$200,0),MATCH(Data7[[#This Row],[Hours Type:]],'Employee Info'!$C$2:$E$2,0)),"")</f>
        <v/>
      </c>
      <c r="K763" s="19" t="str">
        <f>IFERROR(INDEX('Employee Info'!$C$3:$J$200,MATCH(Data7[[#This Row],[Name:]],'Employee Info'!$B$3:$B$200,0),MATCH(Data7[[#Headers],[Truck]],'Employee Info'!$C$2:$J$2,0)),"")</f>
        <v/>
      </c>
      <c r="L763" s="19" t="str">
        <f>IFERROR(INDEX('Employee Info'!$C$3:$J$200,MATCH(Data7[[#This Row],[Name:]],'Employee Info'!$B$3:$B$200,0),MATCH(Data7[[#Headers],[Phone]],'Employee Info'!$C$2:$J$2,0)),"")</f>
        <v/>
      </c>
      <c r="M763" s="19" t="str">
        <f>IFERROR(INDEX('Employee Info'!$C$3:$J$200,MATCH(Data7[[#This Row],[Name:]],'Employee Info'!$B$3:$B$200,0),MATCH(Data7[[#Headers],[Tech]],'Employee Info'!$C$2:$J$2,0)),"")</f>
        <v/>
      </c>
      <c r="N763" s="19" t="str">
        <f>IFERROR(INDEX('Employee Info'!$C$3:$J$200,MATCH(Data7[[#This Row],[Name:]],'Employee Info'!$B$3:$B$200,0),MATCH(Data7[[#Headers],[Other]],'Employee Info'!$C$2:$J$2,0)),"")</f>
        <v/>
      </c>
      <c r="O763" s="19">
        <f>IFERROR((Data7[[#This Row],[Hours:]]*SUM(Data7[[#This Row],[Rate]:[Other]])),"")</f>
        <v>0</v>
      </c>
      <c r="P763" s="7" t="str">
        <f>IF(Data7[[#This Row],[WO'#:]]="","Riley #","WO#")</f>
        <v>Riley #</v>
      </c>
      <c r="Q763" s="7">
        <f>IFERROR(WEEKNUM(Data7[[#This Row],[Date:]]),"")</f>
        <v>19</v>
      </c>
      <c r="R763" s="6">
        <f t="shared" si="33"/>
        <v>45417</v>
      </c>
      <c r="S763" s="6">
        <f>Data7[[#This Row],[Week Start]]+7</f>
        <v>45424</v>
      </c>
      <c r="T763" s="7" t="str">
        <f t="shared" si="34"/>
        <v>5/5/2024 - 5/12/2024</v>
      </c>
      <c r="U763" s="7" t="str">
        <f t="shared" si="35"/>
        <v>Time Card</v>
      </c>
      <c r="V763" s="8" t="str">
        <f>RIGHT(TEXT(Data7[[#This Row],[Date:]],"mmddyyyy"),4)</f>
        <v>2024</v>
      </c>
      <c r="W763" s="8" t="str">
        <f>MID(TEXT(Data7[[#This Row],[Date:]],"mmddyyyy"),3,2)</f>
        <v>09</v>
      </c>
      <c r="X763" s="8" t="str">
        <f>LEFT(TEXT(Data7[[#This Row],[Date:]],"mmddyyyy"),2)</f>
        <v>05</v>
      </c>
      <c r="Y763" s="6">
        <f>DATE(Data7[[#This Row],[Year]],Data7[[#This Row],[Month]],Data7[[#This Row],[Day]])</f>
        <v>45421</v>
      </c>
    </row>
    <row r="764" spans="1:25">
      <c r="A764" s="5">
        <v>45421.40154525463</v>
      </c>
      <c r="B764" s="7" t="s">
        <v>23</v>
      </c>
      <c r="C764" s="6" t="s">
        <v>750</v>
      </c>
      <c r="D764" s="7" t="s">
        <v>752</v>
      </c>
      <c r="E764" s="8">
        <v>4</v>
      </c>
      <c r="F764" s="7" t="s">
        <v>68</v>
      </c>
      <c r="G764" s="7" t="s">
        <v>68</v>
      </c>
      <c r="H764" s="7" t="s">
        <v>573</v>
      </c>
      <c r="I764" s="7" t="s">
        <v>44</v>
      </c>
      <c r="J764" s="19" t="str">
        <f>IFERROR(INDEX('Employee Info'!$C$3:$E$200,MATCH(Data7[[#This Row],[Name:]],'Employee Info'!$B$3:$B$200,0),MATCH(Data7[[#This Row],[Hours Type:]],'Employee Info'!$C$2:$E$2,0)),"")</f>
        <v/>
      </c>
      <c r="K764" s="19" t="str">
        <f>IFERROR(INDEX('Employee Info'!$C$3:$J$200,MATCH(Data7[[#This Row],[Name:]],'Employee Info'!$B$3:$B$200,0),MATCH(Data7[[#Headers],[Truck]],'Employee Info'!$C$2:$J$2,0)),"")</f>
        <v/>
      </c>
      <c r="L764" s="19" t="str">
        <f>IFERROR(INDEX('Employee Info'!$C$3:$J$200,MATCH(Data7[[#This Row],[Name:]],'Employee Info'!$B$3:$B$200,0),MATCH(Data7[[#Headers],[Phone]],'Employee Info'!$C$2:$J$2,0)),"")</f>
        <v/>
      </c>
      <c r="M764" s="19" t="str">
        <f>IFERROR(INDEX('Employee Info'!$C$3:$J$200,MATCH(Data7[[#This Row],[Name:]],'Employee Info'!$B$3:$B$200,0),MATCH(Data7[[#Headers],[Tech]],'Employee Info'!$C$2:$J$2,0)),"")</f>
        <v/>
      </c>
      <c r="N764" s="19" t="str">
        <f>IFERROR(INDEX('Employee Info'!$C$3:$J$200,MATCH(Data7[[#This Row],[Name:]],'Employee Info'!$B$3:$B$200,0),MATCH(Data7[[#Headers],[Other]],'Employee Info'!$C$2:$J$2,0)),"")</f>
        <v/>
      </c>
      <c r="O764" s="19">
        <f>IFERROR((Data7[[#This Row],[Hours:]]*SUM(Data7[[#This Row],[Rate]:[Other]])),"")</f>
        <v>0</v>
      </c>
      <c r="P764" s="7" t="str">
        <f>IF(Data7[[#This Row],[WO'#:]]="","Riley #","WO#")</f>
        <v>Riley #</v>
      </c>
      <c r="Q764" s="7">
        <f>IFERROR(WEEKNUM(Data7[[#This Row],[Date:]]),"")</f>
        <v>19</v>
      </c>
      <c r="R764" s="6">
        <f t="shared" si="33"/>
        <v>45417</v>
      </c>
      <c r="S764" s="6">
        <f>Data7[[#This Row],[Week Start]]+7</f>
        <v>45424</v>
      </c>
      <c r="T764" s="7" t="str">
        <f t="shared" si="34"/>
        <v>5/5/2024 - 5/12/2024</v>
      </c>
      <c r="U764" s="7" t="str">
        <f t="shared" si="35"/>
        <v>Time Card</v>
      </c>
      <c r="V764" s="8" t="str">
        <f>RIGHT(TEXT(Data7[[#This Row],[Date:]],"mmddyyyy"),4)</f>
        <v>2024</v>
      </c>
      <c r="W764" s="8" t="str">
        <f>MID(TEXT(Data7[[#This Row],[Date:]],"mmddyyyy"),3,2)</f>
        <v>09</v>
      </c>
      <c r="X764" s="8" t="str">
        <f>LEFT(TEXT(Data7[[#This Row],[Date:]],"mmddyyyy"),2)</f>
        <v>05</v>
      </c>
      <c r="Y764" s="6">
        <f>DATE(Data7[[#This Row],[Year]],Data7[[#This Row],[Month]],Data7[[#This Row],[Day]])</f>
        <v>45421</v>
      </c>
    </row>
    <row r="765" spans="1:25">
      <c r="A765" s="5">
        <v>45421.402394212964</v>
      </c>
      <c r="B765" s="7" t="s">
        <v>35</v>
      </c>
      <c r="C765" s="6" t="s">
        <v>750</v>
      </c>
      <c r="D765" s="7" t="s">
        <v>753</v>
      </c>
      <c r="E765" s="8">
        <v>8</v>
      </c>
      <c r="F765" s="7" t="s">
        <v>68</v>
      </c>
      <c r="G765" s="7" t="s">
        <v>68</v>
      </c>
      <c r="H765" s="7" t="s">
        <v>573</v>
      </c>
      <c r="I765" s="7" t="s">
        <v>44</v>
      </c>
      <c r="J765" s="19" t="str">
        <f>IFERROR(INDEX('Employee Info'!$C$3:$E$200,MATCH(Data7[[#This Row],[Name:]],'Employee Info'!$B$3:$B$200,0),MATCH(Data7[[#This Row],[Hours Type:]],'Employee Info'!$C$2:$E$2,0)),"")</f>
        <v/>
      </c>
      <c r="K765" s="19" t="str">
        <f>IFERROR(INDEX('Employee Info'!$C$3:$J$200,MATCH(Data7[[#This Row],[Name:]],'Employee Info'!$B$3:$B$200,0),MATCH(Data7[[#Headers],[Truck]],'Employee Info'!$C$2:$J$2,0)),"")</f>
        <v/>
      </c>
      <c r="L765" s="19" t="str">
        <f>IFERROR(INDEX('Employee Info'!$C$3:$J$200,MATCH(Data7[[#This Row],[Name:]],'Employee Info'!$B$3:$B$200,0),MATCH(Data7[[#Headers],[Phone]],'Employee Info'!$C$2:$J$2,0)),"")</f>
        <v/>
      </c>
      <c r="M765" s="19" t="str">
        <f>IFERROR(INDEX('Employee Info'!$C$3:$J$200,MATCH(Data7[[#This Row],[Name:]],'Employee Info'!$B$3:$B$200,0),MATCH(Data7[[#Headers],[Tech]],'Employee Info'!$C$2:$J$2,0)),"")</f>
        <v/>
      </c>
      <c r="N765" s="19" t="str">
        <f>IFERROR(INDEX('Employee Info'!$C$3:$J$200,MATCH(Data7[[#This Row],[Name:]],'Employee Info'!$B$3:$B$200,0),MATCH(Data7[[#Headers],[Other]],'Employee Info'!$C$2:$J$2,0)),"")</f>
        <v/>
      </c>
      <c r="O765" s="19">
        <f>IFERROR((Data7[[#This Row],[Hours:]]*SUM(Data7[[#This Row],[Rate]:[Other]])),"")</f>
        <v>0</v>
      </c>
      <c r="P765" s="7" t="str">
        <f>IF(Data7[[#This Row],[WO'#:]]="","Riley #","WO#")</f>
        <v>Riley #</v>
      </c>
      <c r="Q765" s="7">
        <f>IFERROR(WEEKNUM(Data7[[#This Row],[Date:]]),"")</f>
        <v>19</v>
      </c>
      <c r="R765" s="6">
        <f t="shared" si="33"/>
        <v>45417</v>
      </c>
      <c r="S765" s="6">
        <f>Data7[[#This Row],[Week Start]]+7</f>
        <v>45424</v>
      </c>
      <c r="T765" s="7" t="str">
        <f t="shared" si="34"/>
        <v>5/5/2024 - 5/12/2024</v>
      </c>
      <c r="U765" s="7" t="str">
        <f t="shared" si="35"/>
        <v>Time Card</v>
      </c>
      <c r="V765" s="8" t="str">
        <f>RIGHT(TEXT(Data7[[#This Row],[Date:]],"mmddyyyy"),4)</f>
        <v>2024</v>
      </c>
      <c r="W765" s="8" t="str">
        <f>MID(TEXT(Data7[[#This Row],[Date:]],"mmddyyyy"),3,2)</f>
        <v>09</v>
      </c>
      <c r="X765" s="8" t="str">
        <f>LEFT(TEXT(Data7[[#This Row],[Date:]],"mmddyyyy"),2)</f>
        <v>05</v>
      </c>
      <c r="Y765" s="6">
        <f>DATE(Data7[[#This Row],[Year]],Data7[[#This Row],[Month]],Data7[[#This Row],[Day]])</f>
        <v>45421</v>
      </c>
    </row>
    <row r="766" spans="1:25">
      <c r="A766" s="5">
        <v>45422.541678935188</v>
      </c>
      <c r="B766" s="7" t="s">
        <v>66</v>
      </c>
      <c r="C766" s="6" t="s">
        <v>750</v>
      </c>
      <c r="D766" s="7" t="s">
        <v>572</v>
      </c>
      <c r="E766" s="8">
        <v>1</v>
      </c>
      <c r="F766" s="7" t="s">
        <v>68</v>
      </c>
      <c r="G766" s="7" t="s">
        <v>68</v>
      </c>
      <c r="H766" s="7" t="s">
        <v>573</v>
      </c>
      <c r="I766" s="7" t="s">
        <v>44</v>
      </c>
      <c r="J766" s="19" t="str">
        <f>IFERROR(INDEX('Employee Info'!$C$3:$E$200,MATCH(Data7[[#This Row],[Name:]],'Employee Info'!$B$3:$B$200,0),MATCH(Data7[[#This Row],[Hours Type:]],'Employee Info'!$C$2:$E$2,0)),"")</f>
        <v/>
      </c>
      <c r="K766" s="19" t="str">
        <f>IFERROR(INDEX('Employee Info'!$C$3:$J$200,MATCH(Data7[[#This Row],[Name:]],'Employee Info'!$B$3:$B$200,0),MATCH(Data7[[#Headers],[Truck]],'Employee Info'!$C$2:$J$2,0)),"")</f>
        <v/>
      </c>
      <c r="L766" s="19" t="str">
        <f>IFERROR(INDEX('Employee Info'!$C$3:$J$200,MATCH(Data7[[#This Row],[Name:]],'Employee Info'!$B$3:$B$200,0),MATCH(Data7[[#Headers],[Phone]],'Employee Info'!$C$2:$J$2,0)),"")</f>
        <v/>
      </c>
      <c r="M766" s="19" t="str">
        <f>IFERROR(INDEX('Employee Info'!$C$3:$J$200,MATCH(Data7[[#This Row],[Name:]],'Employee Info'!$B$3:$B$200,0),MATCH(Data7[[#Headers],[Tech]],'Employee Info'!$C$2:$J$2,0)),"")</f>
        <v/>
      </c>
      <c r="N766" s="19" t="str">
        <f>IFERROR(INDEX('Employee Info'!$C$3:$J$200,MATCH(Data7[[#This Row],[Name:]],'Employee Info'!$B$3:$B$200,0),MATCH(Data7[[#Headers],[Other]],'Employee Info'!$C$2:$J$2,0)),"")</f>
        <v/>
      </c>
      <c r="O766" s="19">
        <f>IFERROR((Data7[[#This Row],[Hours:]]*SUM(Data7[[#This Row],[Rate]:[Other]])),"")</f>
        <v>0</v>
      </c>
      <c r="P766" s="7" t="str">
        <f>IF(Data7[[#This Row],[WO'#:]]="","Riley #","WO#")</f>
        <v>Riley #</v>
      </c>
      <c r="Q766" s="7">
        <f>IFERROR(WEEKNUM(Data7[[#This Row],[Date:]]),"")</f>
        <v>19</v>
      </c>
      <c r="R766" s="6">
        <f t="shared" si="33"/>
        <v>45417</v>
      </c>
      <c r="S766" s="6">
        <f>Data7[[#This Row],[Week Start]]+7</f>
        <v>45424</v>
      </c>
      <c r="T766" s="7" t="str">
        <f t="shared" si="34"/>
        <v>5/5/2024 - 5/12/2024</v>
      </c>
      <c r="U766" s="7" t="str">
        <f t="shared" si="35"/>
        <v>Time Card</v>
      </c>
      <c r="V766" s="8" t="str">
        <f>RIGHT(TEXT(Data7[[#This Row],[Date:]],"mmddyyyy"),4)</f>
        <v>2024</v>
      </c>
      <c r="W766" s="8" t="str">
        <f>MID(TEXT(Data7[[#This Row],[Date:]],"mmddyyyy"),3,2)</f>
        <v>09</v>
      </c>
      <c r="X766" s="8" t="str">
        <f>LEFT(TEXT(Data7[[#This Row],[Date:]],"mmddyyyy"),2)</f>
        <v>05</v>
      </c>
      <c r="Y766" s="6">
        <f>DATE(Data7[[#This Row],[Year]],Data7[[#This Row],[Month]],Data7[[#This Row],[Day]])</f>
        <v>45421</v>
      </c>
    </row>
    <row r="767" spans="1:25">
      <c r="A767" s="5">
        <v>45422.545146759257</v>
      </c>
      <c r="B767" s="7" t="s">
        <v>66</v>
      </c>
      <c r="C767" s="6" t="s">
        <v>750</v>
      </c>
      <c r="D767" s="7" t="s">
        <v>572</v>
      </c>
      <c r="E767" s="8">
        <v>1</v>
      </c>
      <c r="F767" s="7" t="s">
        <v>68</v>
      </c>
      <c r="G767" s="7" t="s">
        <v>68</v>
      </c>
      <c r="H767" s="7" t="s">
        <v>573</v>
      </c>
      <c r="I767" s="7" t="s">
        <v>45</v>
      </c>
      <c r="J767" s="19" t="str">
        <f>IFERROR(INDEX('Employee Info'!$C$3:$E$200,MATCH(Data7[[#This Row],[Name:]],'Employee Info'!$B$3:$B$200,0),MATCH(Data7[[#This Row],[Hours Type:]],'Employee Info'!$C$2:$E$2,0)),"")</f>
        <v/>
      </c>
      <c r="K767" s="19" t="str">
        <f>IFERROR(INDEX('Employee Info'!$C$3:$J$200,MATCH(Data7[[#This Row],[Name:]],'Employee Info'!$B$3:$B$200,0),MATCH(Data7[[#Headers],[Truck]],'Employee Info'!$C$2:$J$2,0)),"")</f>
        <v/>
      </c>
      <c r="L767" s="19" t="str">
        <f>IFERROR(INDEX('Employee Info'!$C$3:$J$200,MATCH(Data7[[#This Row],[Name:]],'Employee Info'!$B$3:$B$200,0),MATCH(Data7[[#Headers],[Phone]],'Employee Info'!$C$2:$J$2,0)),"")</f>
        <v/>
      </c>
      <c r="M767" s="19" t="str">
        <f>IFERROR(INDEX('Employee Info'!$C$3:$J$200,MATCH(Data7[[#This Row],[Name:]],'Employee Info'!$B$3:$B$200,0),MATCH(Data7[[#Headers],[Tech]],'Employee Info'!$C$2:$J$2,0)),"")</f>
        <v/>
      </c>
      <c r="N767" s="19" t="str">
        <f>IFERROR(INDEX('Employee Info'!$C$3:$J$200,MATCH(Data7[[#This Row],[Name:]],'Employee Info'!$B$3:$B$200,0),MATCH(Data7[[#Headers],[Other]],'Employee Info'!$C$2:$J$2,0)),"")</f>
        <v/>
      </c>
      <c r="O767" s="19">
        <f>IFERROR((Data7[[#This Row],[Hours:]]*SUM(Data7[[#This Row],[Rate]:[Other]])),"")</f>
        <v>0</v>
      </c>
      <c r="P767" s="7" t="str">
        <f>IF(Data7[[#This Row],[WO'#:]]="","Riley #","WO#")</f>
        <v>Riley #</v>
      </c>
      <c r="Q767" s="7">
        <f>IFERROR(WEEKNUM(Data7[[#This Row],[Date:]]),"")</f>
        <v>19</v>
      </c>
      <c r="R767" s="6">
        <f t="shared" si="33"/>
        <v>45417</v>
      </c>
      <c r="S767" s="6">
        <f>Data7[[#This Row],[Week Start]]+7</f>
        <v>45424</v>
      </c>
      <c r="T767" s="7" t="str">
        <f t="shared" si="34"/>
        <v>5/5/2024 - 5/12/2024</v>
      </c>
      <c r="U767" s="7" t="str">
        <f t="shared" si="35"/>
        <v>Time Card</v>
      </c>
      <c r="V767" s="8" t="str">
        <f>RIGHT(TEXT(Data7[[#This Row],[Date:]],"mmddyyyy"),4)</f>
        <v>2024</v>
      </c>
      <c r="W767" s="8" t="str">
        <f>MID(TEXT(Data7[[#This Row],[Date:]],"mmddyyyy"),3,2)</f>
        <v>09</v>
      </c>
      <c r="X767" s="8" t="str">
        <f>LEFT(TEXT(Data7[[#This Row],[Date:]],"mmddyyyy"),2)</f>
        <v>05</v>
      </c>
      <c r="Y767" s="6">
        <f>DATE(Data7[[#This Row],[Year]],Data7[[#This Row],[Month]],Data7[[#This Row],[Day]])</f>
        <v>45421</v>
      </c>
    </row>
    <row r="768" spans="1:25">
      <c r="A768" s="5">
        <v>45422.552577893519</v>
      </c>
      <c r="B768" s="7" t="s">
        <v>66</v>
      </c>
      <c r="C768" s="6" t="s">
        <v>568</v>
      </c>
      <c r="D768" s="7" t="s">
        <v>569</v>
      </c>
      <c r="E768" s="8">
        <v>4</v>
      </c>
      <c r="F768" s="7">
        <v>6984733</v>
      </c>
      <c r="G768" s="7" t="s">
        <v>68</v>
      </c>
      <c r="H768" s="7" t="s">
        <v>69</v>
      </c>
      <c r="I768" s="7" t="s">
        <v>44</v>
      </c>
      <c r="J768" s="19" t="str">
        <f>IFERROR(INDEX('Employee Info'!$C$3:$E$200,MATCH(Data7[[#This Row],[Name:]],'Employee Info'!$B$3:$B$200,0),MATCH(Data7[[#This Row],[Hours Type:]],'Employee Info'!$C$2:$E$2,0)),"")</f>
        <v/>
      </c>
      <c r="K768" s="19" t="str">
        <f>IFERROR(INDEX('Employee Info'!$C$3:$J$200,MATCH(Data7[[#This Row],[Name:]],'Employee Info'!$B$3:$B$200,0),MATCH(Data7[[#Headers],[Truck]],'Employee Info'!$C$2:$J$2,0)),"")</f>
        <v/>
      </c>
      <c r="L768" s="19" t="str">
        <f>IFERROR(INDEX('Employee Info'!$C$3:$J$200,MATCH(Data7[[#This Row],[Name:]],'Employee Info'!$B$3:$B$200,0),MATCH(Data7[[#Headers],[Phone]],'Employee Info'!$C$2:$J$2,0)),"")</f>
        <v/>
      </c>
      <c r="M768" s="19" t="str">
        <f>IFERROR(INDEX('Employee Info'!$C$3:$J$200,MATCH(Data7[[#This Row],[Name:]],'Employee Info'!$B$3:$B$200,0),MATCH(Data7[[#Headers],[Tech]],'Employee Info'!$C$2:$J$2,0)),"")</f>
        <v/>
      </c>
      <c r="N768" s="19" t="str">
        <f>IFERROR(INDEX('Employee Info'!$C$3:$J$200,MATCH(Data7[[#This Row],[Name:]],'Employee Info'!$B$3:$B$200,0),MATCH(Data7[[#Headers],[Other]],'Employee Info'!$C$2:$J$2,0)),"")</f>
        <v/>
      </c>
      <c r="O768" s="19">
        <f>IFERROR((Data7[[#This Row],[Hours:]]*SUM(Data7[[#This Row],[Rate]:[Other]])),"")</f>
        <v>0</v>
      </c>
      <c r="P768" s="7" t="str">
        <f>IF(Data7[[#This Row],[WO'#:]]="","Riley #","WO#")</f>
        <v>WO#</v>
      </c>
      <c r="Q768" s="7">
        <f>IFERROR(WEEKNUM(Data7[[#This Row],[Date:]]),"")</f>
        <v>19</v>
      </c>
      <c r="R768" s="6">
        <f t="shared" si="33"/>
        <v>45417</v>
      </c>
      <c r="S768" s="6">
        <f>Data7[[#This Row],[Week Start]]+7</f>
        <v>45424</v>
      </c>
      <c r="T768" s="7" t="str">
        <f t="shared" si="34"/>
        <v>5/5/2024 - 5/12/2024</v>
      </c>
      <c r="U768" s="7" t="str">
        <f t="shared" si="35"/>
        <v>Time Card</v>
      </c>
      <c r="V768" s="8" t="str">
        <f>RIGHT(TEXT(Data7[[#This Row],[Date:]],"mmddyyyy"),4)</f>
        <v>2024</v>
      </c>
      <c r="W768" s="8" t="str">
        <f>MID(TEXT(Data7[[#This Row],[Date:]],"mmddyyyy"),3,2)</f>
        <v>10</v>
      </c>
      <c r="X768" s="8" t="str">
        <f>LEFT(TEXT(Data7[[#This Row],[Date:]],"mmddyyyy"),2)</f>
        <v>05</v>
      </c>
      <c r="Y768" s="6">
        <f>DATE(Data7[[#This Row],[Year]],Data7[[#This Row],[Month]],Data7[[#This Row],[Day]])</f>
        <v>45422</v>
      </c>
    </row>
    <row r="769" spans="1:25">
      <c r="A769" s="5">
        <v>45422.552710648146</v>
      </c>
      <c r="B769" s="7" t="s">
        <v>66</v>
      </c>
      <c r="C769" s="6" t="s">
        <v>568</v>
      </c>
      <c r="D769" s="7" t="s">
        <v>569</v>
      </c>
      <c r="E769" s="8">
        <v>1</v>
      </c>
      <c r="F769" s="7">
        <v>6984733</v>
      </c>
      <c r="G769" s="7" t="s">
        <v>68</v>
      </c>
      <c r="H769" s="7" t="s">
        <v>69</v>
      </c>
      <c r="I769" s="7" t="s">
        <v>45</v>
      </c>
      <c r="J769" s="19" t="str">
        <f>IFERROR(INDEX('Employee Info'!$C$3:$E$200,MATCH(Data7[[#This Row],[Name:]],'Employee Info'!$B$3:$B$200,0),MATCH(Data7[[#This Row],[Hours Type:]],'Employee Info'!$C$2:$E$2,0)),"")</f>
        <v/>
      </c>
      <c r="K769" s="19" t="str">
        <f>IFERROR(INDEX('Employee Info'!$C$3:$J$200,MATCH(Data7[[#This Row],[Name:]],'Employee Info'!$B$3:$B$200,0),MATCH(Data7[[#Headers],[Truck]],'Employee Info'!$C$2:$J$2,0)),"")</f>
        <v/>
      </c>
      <c r="L769" s="19" t="str">
        <f>IFERROR(INDEX('Employee Info'!$C$3:$J$200,MATCH(Data7[[#This Row],[Name:]],'Employee Info'!$B$3:$B$200,0),MATCH(Data7[[#Headers],[Phone]],'Employee Info'!$C$2:$J$2,0)),"")</f>
        <v/>
      </c>
      <c r="M769" s="19" t="str">
        <f>IFERROR(INDEX('Employee Info'!$C$3:$J$200,MATCH(Data7[[#This Row],[Name:]],'Employee Info'!$B$3:$B$200,0),MATCH(Data7[[#Headers],[Tech]],'Employee Info'!$C$2:$J$2,0)),"")</f>
        <v/>
      </c>
      <c r="N769" s="19" t="str">
        <f>IFERROR(INDEX('Employee Info'!$C$3:$J$200,MATCH(Data7[[#This Row],[Name:]],'Employee Info'!$B$3:$B$200,0),MATCH(Data7[[#Headers],[Other]],'Employee Info'!$C$2:$J$2,0)),"")</f>
        <v/>
      </c>
      <c r="O769" s="19">
        <f>IFERROR((Data7[[#This Row],[Hours:]]*SUM(Data7[[#This Row],[Rate]:[Other]])),"")</f>
        <v>0</v>
      </c>
      <c r="P769" s="7" t="str">
        <f>IF(Data7[[#This Row],[WO'#:]]="","Riley #","WO#")</f>
        <v>WO#</v>
      </c>
      <c r="Q769" s="7">
        <f>IFERROR(WEEKNUM(Data7[[#This Row],[Date:]]),"")</f>
        <v>19</v>
      </c>
      <c r="R769" s="6">
        <f t="shared" si="33"/>
        <v>45417</v>
      </c>
      <c r="S769" s="6">
        <f>Data7[[#This Row],[Week Start]]+7</f>
        <v>45424</v>
      </c>
      <c r="T769" s="7" t="str">
        <f t="shared" si="34"/>
        <v>5/5/2024 - 5/12/2024</v>
      </c>
      <c r="U769" s="7" t="str">
        <f t="shared" si="35"/>
        <v>Time Card</v>
      </c>
      <c r="V769" s="8" t="str">
        <f>RIGHT(TEXT(Data7[[#This Row],[Date:]],"mmddyyyy"),4)</f>
        <v>2024</v>
      </c>
      <c r="W769" s="8" t="str">
        <f>MID(TEXT(Data7[[#This Row],[Date:]],"mmddyyyy"),3,2)</f>
        <v>10</v>
      </c>
      <c r="X769" s="8" t="str">
        <f>LEFT(TEXT(Data7[[#This Row],[Date:]],"mmddyyyy"),2)</f>
        <v>05</v>
      </c>
      <c r="Y769" s="6">
        <f>DATE(Data7[[#This Row],[Year]],Data7[[#This Row],[Month]],Data7[[#This Row],[Day]])</f>
        <v>45422</v>
      </c>
    </row>
    <row r="770" spans="1:25">
      <c r="A770" s="5">
        <v>45422.260327314812</v>
      </c>
      <c r="B770" s="7" t="s">
        <v>23</v>
      </c>
      <c r="C770" s="6" t="s">
        <v>568</v>
      </c>
      <c r="D770" s="7" t="s">
        <v>570</v>
      </c>
      <c r="E770" s="8">
        <v>8</v>
      </c>
      <c r="F770" s="7">
        <v>7098027</v>
      </c>
      <c r="G770" s="7" t="s">
        <v>68</v>
      </c>
      <c r="H770" s="7" t="s">
        <v>69</v>
      </c>
      <c r="I770" s="7" t="s">
        <v>44</v>
      </c>
      <c r="J770" s="19" t="str">
        <f>IFERROR(INDEX('Employee Info'!$C$3:$E$200,MATCH(Data7[[#This Row],[Name:]],'Employee Info'!$B$3:$B$200,0),MATCH(Data7[[#This Row],[Hours Type:]],'Employee Info'!$C$2:$E$2,0)),"")</f>
        <v/>
      </c>
      <c r="K770" s="19" t="str">
        <f>IFERROR(INDEX('Employee Info'!$C$3:$J$200,MATCH(Data7[[#This Row],[Name:]],'Employee Info'!$B$3:$B$200,0),MATCH(Data7[[#Headers],[Truck]],'Employee Info'!$C$2:$J$2,0)),"")</f>
        <v/>
      </c>
      <c r="L770" s="19" t="str">
        <f>IFERROR(INDEX('Employee Info'!$C$3:$J$200,MATCH(Data7[[#This Row],[Name:]],'Employee Info'!$B$3:$B$200,0),MATCH(Data7[[#Headers],[Phone]],'Employee Info'!$C$2:$J$2,0)),"")</f>
        <v/>
      </c>
      <c r="M770" s="19" t="str">
        <f>IFERROR(INDEX('Employee Info'!$C$3:$J$200,MATCH(Data7[[#This Row],[Name:]],'Employee Info'!$B$3:$B$200,0),MATCH(Data7[[#Headers],[Tech]],'Employee Info'!$C$2:$J$2,0)),"")</f>
        <v/>
      </c>
      <c r="N770" s="19" t="str">
        <f>IFERROR(INDEX('Employee Info'!$C$3:$J$200,MATCH(Data7[[#This Row],[Name:]],'Employee Info'!$B$3:$B$200,0),MATCH(Data7[[#Headers],[Other]],'Employee Info'!$C$2:$J$2,0)),"")</f>
        <v/>
      </c>
      <c r="O770" s="19">
        <f>IFERROR((Data7[[#This Row],[Hours:]]*SUM(Data7[[#This Row],[Rate]:[Other]])),"")</f>
        <v>0</v>
      </c>
      <c r="P770" s="7" t="str">
        <f>IF(Data7[[#This Row],[WO'#:]]="","Riley #","WO#")</f>
        <v>WO#</v>
      </c>
      <c r="Q770" s="7">
        <f>IFERROR(WEEKNUM(Data7[[#This Row],[Date:]]),"")</f>
        <v>19</v>
      </c>
      <c r="R770" s="6">
        <f t="shared" ref="R770:R833" si="36">DATE(RIGHT(TEXT(C770,"mm/dd/yyyy"),4),1,1)+(Q770-1)*7-(WEEKDAY(DATE(RIGHT(TEXT(C770,"mm/dd/yyyy"),4),1,1)))+1</f>
        <v>45417</v>
      </c>
      <c r="S770" s="6">
        <f>Data7[[#This Row],[Week Start]]+7</f>
        <v>45424</v>
      </c>
      <c r="T770" s="7" t="str">
        <f t="shared" ref="T770:T833" si="37">IFERROR(TEXT(R770, "m/d/yyyy") &amp; " - " &amp; TEXT(S770, "m/d/yyyy"),"")</f>
        <v>5/5/2024 - 5/12/2024</v>
      </c>
      <c r="U770" s="7" t="str">
        <f t="shared" ref="U770:U833" si="38">"Time Card"</f>
        <v>Time Card</v>
      </c>
      <c r="V770" s="8" t="str">
        <f>RIGHT(TEXT(Data7[[#This Row],[Date:]],"mmddyyyy"),4)</f>
        <v>2024</v>
      </c>
      <c r="W770" s="8" t="str">
        <f>MID(TEXT(Data7[[#This Row],[Date:]],"mmddyyyy"),3,2)</f>
        <v>10</v>
      </c>
      <c r="X770" s="8" t="str">
        <f>LEFT(TEXT(Data7[[#This Row],[Date:]],"mmddyyyy"),2)</f>
        <v>05</v>
      </c>
      <c r="Y770" s="6">
        <f>DATE(Data7[[#This Row],[Year]],Data7[[#This Row],[Month]],Data7[[#This Row],[Day]])</f>
        <v>45422</v>
      </c>
    </row>
    <row r="771" spans="1:25">
      <c r="A771" s="5">
        <v>45422.543158912034</v>
      </c>
      <c r="B771" s="7" t="s">
        <v>66</v>
      </c>
      <c r="C771" s="6" t="s">
        <v>568</v>
      </c>
      <c r="D771" s="7" t="s">
        <v>571</v>
      </c>
      <c r="E771" s="8">
        <v>2</v>
      </c>
      <c r="F771" s="7">
        <v>7098027</v>
      </c>
      <c r="G771" s="7" t="s">
        <v>68</v>
      </c>
      <c r="H771" s="7" t="s">
        <v>69</v>
      </c>
      <c r="I771" s="7" t="s">
        <v>44</v>
      </c>
      <c r="J771" s="19" t="str">
        <f>IFERROR(INDEX('Employee Info'!$C$3:$E$200,MATCH(Data7[[#This Row],[Name:]],'Employee Info'!$B$3:$B$200,0),MATCH(Data7[[#This Row],[Hours Type:]],'Employee Info'!$C$2:$E$2,0)),"")</f>
        <v/>
      </c>
      <c r="K771" s="19" t="str">
        <f>IFERROR(INDEX('Employee Info'!$C$3:$J$200,MATCH(Data7[[#This Row],[Name:]],'Employee Info'!$B$3:$B$200,0),MATCH(Data7[[#Headers],[Truck]],'Employee Info'!$C$2:$J$2,0)),"")</f>
        <v/>
      </c>
      <c r="L771" s="19" t="str">
        <f>IFERROR(INDEX('Employee Info'!$C$3:$J$200,MATCH(Data7[[#This Row],[Name:]],'Employee Info'!$B$3:$B$200,0),MATCH(Data7[[#Headers],[Phone]],'Employee Info'!$C$2:$J$2,0)),"")</f>
        <v/>
      </c>
      <c r="M771" s="19" t="str">
        <f>IFERROR(INDEX('Employee Info'!$C$3:$J$200,MATCH(Data7[[#This Row],[Name:]],'Employee Info'!$B$3:$B$200,0),MATCH(Data7[[#Headers],[Tech]],'Employee Info'!$C$2:$J$2,0)),"")</f>
        <v/>
      </c>
      <c r="N771" s="19" t="str">
        <f>IFERROR(INDEX('Employee Info'!$C$3:$J$200,MATCH(Data7[[#This Row],[Name:]],'Employee Info'!$B$3:$B$200,0),MATCH(Data7[[#Headers],[Other]],'Employee Info'!$C$2:$J$2,0)),"")</f>
        <v/>
      </c>
      <c r="O771" s="19">
        <f>IFERROR((Data7[[#This Row],[Hours:]]*SUM(Data7[[#This Row],[Rate]:[Other]])),"")</f>
        <v>0</v>
      </c>
      <c r="P771" s="7" t="str">
        <f>IF(Data7[[#This Row],[WO'#:]]="","Riley #","WO#")</f>
        <v>WO#</v>
      </c>
      <c r="Q771" s="7">
        <f>IFERROR(WEEKNUM(Data7[[#This Row],[Date:]]),"")</f>
        <v>19</v>
      </c>
      <c r="R771" s="6">
        <f t="shared" si="36"/>
        <v>45417</v>
      </c>
      <c r="S771" s="6">
        <f>Data7[[#This Row],[Week Start]]+7</f>
        <v>45424</v>
      </c>
      <c r="T771" s="7" t="str">
        <f t="shared" si="37"/>
        <v>5/5/2024 - 5/12/2024</v>
      </c>
      <c r="U771" s="7" t="str">
        <f t="shared" si="38"/>
        <v>Time Card</v>
      </c>
      <c r="V771" s="8" t="str">
        <f>RIGHT(TEXT(Data7[[#This Row],[Date:]],"mmddyyyy"),4)</f>
        <v>2024</v>
      </c>
      <c r="W771" s="8" t="str">
        <f>MID(TEXT(Data7[[#This Row],[Date:]],"mmddyyyy"),3,2)</f>
        <v>10</v>
      </c>
      <c r="X771" s="8" t="str">
        <f>LEFT(TEXT(Data7[[#This Row],[Date:]],"mmddyyyy"),2)</f>
        <v>05</v>
      </c>
      <c r="Y771" s="6">
        <f>DATE(Data7[[#This Row],[Year]],Data7[[#This Row],[Month]],Data7[[#This Row],[Day]])</f>
        <v>45422</v>
      </c>
    </row>
    <row r="772" spans="1:25">
      <c r="A772" s="5">
        <v>45422.592540277779</v>
      </c>
      <c r="B772" s="7" t="s">
        <v>35</v>
      </c>
      <c r="C772" s="6" t="s">
        <v>568</v>
      </c>
      <c r="D772" s="7" t="s">
        <v>572</v>
      </c>
      <c r="E772" s="8">
        <v>4</v>
      </c>
      <c r="F772" s="7">
        <v>7098027</v>
      </c>
      <c r="G772" s="7" t="s">
        <v>68</v>
      </c>
      <c r="H772" s="7" t="s">
        <v>69</v>
      </c>
      <c r="I772" s="7" t="s">
        <v>44</v>
      </c>
      <c r="J772" s="19" t="str">
        <f>IFERROR(INDEX('Employee Info'!$C$3:$E$200,MATCH(Data7[[#This Row],[Name:]],'Employee Info'!$B$3:$B$200,0),MATCH(Data7[[#This Row],[Hours Type:]],'Employee Info'!$C$2:$E$2,0)),"")</f>
        <v/>
      </c>
      <c r="K772" s="19" t="str">
        <f>IFERROR(INDEX('Employee Info'!$C$3:$J$200,MATCH(Data7[[#This Row],[Name:]],'Employee Info'!$B$3:$B$200,0),MATCH(Data7[[#Headers],[Truck]],'Employee Info'!$C$2:$J$2,0)),"")</f>
        <v/>
      </c>
      <c r="L772" s="19" t="str">
        <f>IFERROR(INDEX('Employee Info'!$C$3:$J$200,MATCH(Data7[[#This Row],[Name:]],'Employee Info'!$B$3:$B$200,0),MATCH(Data7[[#Headers],[Phone]],'Employee Info'!$C$2:$J$2,0)),"")</f>
        <v/>
      </c>
      <c r="M772" s="19" t="str">
        <f>IFERROR(INDEX('Employee Info'!$C$3:$J$200,MATCH(Data7[[#This Row],[Name:]],'Employee Info'!$B$3:$B$200,0),MATCH(Data7[[#Headers],[Tech]],'Employee Info'!$C$2:$J$2,0)),"")</f>
        <v/>
      </c>
      <c r="N772" s="19" t="str">
        <f>IFERROR(INDEX('Employee Info'!$C$3:$J$200,MATCH(Data7[[#This Row],[Name:]],'Employee Info'!$B$3:$B$200,0),MATCH(Data7[[#Headers],[Other]],'Employee Info'!$C$2:$J$2,0)),"")</f>
        <v/>
      </c>
      <c r="O772" s="19">
        <f>IFERROR((Data7[[#This Row],[Hours:]]*SUM(Data7[[#This Row],[Rate]:[Other]])),"")</f>
        <v>0</v>
      </c>
      <c r="P772" s="7" t="str">
        <f>IF(Data7[[#This Row],[WO'#:]]="","Riley #","WO#")</f>
        <v>WO#</v>
      </c>
      <c r="Q772" s="7">
        <f>IFERROR(WEEKNUM(Data7[[#This Row],[Date:]]),"")</f>
        <v>19</v>
      </c>
      <c r="R772" s="6">
        <f t="shared" si="36"/>
        <v>45417</v>
      </c>
      <c r="S772" s="6">
        <f>Data7[[#This Row],[Week Start]]+7</f>
        <v>45424</v>
      </c>
      <c r="T772" s="7" t="str">
        <f t="shared" si="37"/>
        <v>5/5/2024 - 5/12/2024</v>
      </c>
      <c r="U772" s="7" t="str">
        <f t="shared" si="38"/>
        <v>Time Card</v>
      </c>
      <c r="V772" s="8" t="str">
        <f>RIGHT(TEXT(Data7[[#This Row],[Date:]],"mmddyyyy"),4)</f>
        <v>2024</v>
      </c>
      <c r="W772" s="8" t="str">
        <f>MID(TEXT(Data7[[#This Row],[Date:]],"mmddyyyy"),3,2)</f>
        <v>10</v>
      </c>
      <c r="X772" s="8" t="str">
        <f>LEFT(TEXT(Data7[[#This Row],[Date:]],"mmddyyyy"),2)</f>
        <v>05</v>
      </c>
      <c r="Y772" s="6">
        <f>DATE(Data7[[#This Row],[Year]],Data7[[#This Row],[Month]],Data7[[#This Row],[Day]])</f>
        <v>45422</v>
      </c>
    </row>
    <row r="773" spans="1:25">
      <c r="A773" s="5">
        <v>45422.593066203706</v>
      </c>
      <c r="B773" s="7" t="s">
        <v>31</v>
      </c>
      <c r="C773" s="6" t="s">
        <v>568</v>
      </c>
      <c r="D773" s="7" t="s">
        <v>578</v>
      </c>
      <c r="E773" s="8">
        <v>2</v>
      </c>
      <c r="F773" s="7" t="s">
        <v>68</v>
      </c>
      <c r="G773" s="7" t="s">
        <v>68</v>
      </c>
      <c r="H773" s="7" t="s">
        <v>579</v>
      </c>
      <c r="I773" s="7" t="s">
        <v>44</v>
      </c>
      <c r="J773" s="19" t="str">
        <f>IFERROR(INDEX('Employee Info'!$C$3:$E$200,MATCH(Data7[[#This Row],[Name:]],'Employee Info'!$B$3:$B$200,0),MATCH(Data7[[#This Row],[Hours Type:]],'Employee Info'!$C$2:$E$2,0)),"")</f>
        <v/>
      </c>
      <c r="K773" s="19" t="str">
        <f>IFERROR(INDEX('Employee Info'!$C$3:$J$200,MATCH(Data7[[#This Row],[Name:]],'Employee Info'!$B$3:$B$200,0),MATCH(Data7[[#Headers],[Truck]],'Employee Info'!$C$2:$J$2,0)),"")</f>
        <v/>
      </c>
      <c r="L773" s="19" t="str">
        <f>IFERROR(INDEX('Employee Info'!$C$3:$J$200,MATCH(Data7[[#This Row],[Name:]],'Employee Info'!$B$3:$B$200,0),MATCH(Data7[[#Headers],[Phone]],'Employee Info'!$C$2:$J$2,0)),"")</f>
        <v/>
      </c>
      <c r="M773" s="19" t="str">
        <f>IFERROR(INDEX('Employee Info'!$C$3:$J$200,MATCH(Data7[[#This Row],[Name:]],'Employee Info'!$B$3:$B$200,0),MATCH(Data7[[#Headers],[Tech]],'Employee Info'!$C$2:$J$2,0)),"")</f>
        <v/>
      </c>
      <c r="N773" s="19" t="str">
        <f>IFERROR(INDEX('Employee Info'!$C$3:$J$200,MATCH(Data7[[#This Row],[Name:]],'Employee Info'!$B$3:$B$200,0),MATCH(Data7[[#Headers],[Other]],'Employee Info'!$C$2:$J$2,0)),"")</f>
        <v/>
      </c>
      <c r="O773" s="19">
        <f>IFERROR((Data7[[#This Row],[Hours:]]*SUM(Data7[[#This Row],[Rate]:[Other]])),"")</f>
        <v>0</v>
      </c>
      <c r="P773" s="7" t="str">
        <f>IF(Data7[[#This Row],[WO'#:]]="","Riley #","WO#")</f>
        <v>Riley #</v>
      </c>
      <c r="Q773" s="7">
        <f>IFERROR(WEEKNUM(Data7[[#This Row],[Date:]]),"")</f>
        <v>19</v>
      </c>
      <c r="R773" s="6">
        <f t="shared" si="36"/>
        <v>45417</v>
      </c>
      <c r="S773" s="6">
        <f>Data7[[#This Row],[Week Start]]+7</f>
        <v>45424</v>
      </c>
      <c r="T773" s="7" t="str">
        <f t="shared" si="37"/>
        <v>5/5/2024 - 5/12/2024</v>
      </c>
      <c r="U773" s="7" t="str">
        <f t="shared" si="38"/>
        <v>Time Card</v>
      </c>
      <c r="V773" s="8" t="str">
        <f>RIGHT(TEXT(Data7[[#This Row],[Date:]],"mmddyyyy"),4)</f>
        <v>2024</v>
      </c>
      <c r="W773" s="8" t="str">
        <f>MID(TEXT(Data7[[#This Row],[Date:]],"mmddyyyy"),3,2)</f>
        <v>10</v>
      </c>
      <c r="X773" s="8" t="str">
        <f>LEFT(TEXT(Data7[[#This Row],[Date:]],"mmddyyyy"),2)</f>
        <v>05</v>
      </c>
      <c r="Y773" s="6">
        <f>DATE(Data7[[#This Row],[Year]],Data7[[#This Row],[Month]],Data7[[#This Row],[Day]])</f>
        <v>45422</v>
      </c>
    </row>
    <row r="774" spans="1:25">
      <c r="A774" s="5">
        <v>45422.591425462961</v>
      </c>
      <c r="B774" s="7" t="s">
        <v>35</v>
      </c>
      <c r="C774" s="6" t="s">
        <v>568</v>
      </c>
      <c r="D774" s="7" t="s">
        <v>576</v>
      </c>
      <c r="E774" s="8">
        <v>2</v>
      </c>
      <c r="F774" s="7" t="s">
        <v>68</v>
      </c>
      <c r="G774" s="7" t="s">
        <v>68</v>
      </c>
      <c r="H774" s="7" t="s">
        <v>577</v>
      </c>
      <c r="I774" s="7" t="s">
        <v>44</v>
      </c>
      <c r="J774" s="19" t="str">
        <f>IFERROR(INDEX('Employee Info'!$C$3:$E$200,MATCH(Data7[[#This Row],[Name:]],'Employee Info'!$B$3:$B$200,0),MATCH(Data7[[#This Row],[Hours Type:]],'Employee Info'!$C$2:$E$2,0)),"")</f>
        <v/>
      </c>
      <c r="K774" s="19" t="str">
        <f>IFERROR(INDEX('Employee Info'!$C$3:$J$200,MATCH(Data7[[#This Row],[Name:]],'Employee Info'!$B$3:$B$200,0),MATCH(Data7[[#Headers],[Truck]],'Employee Info'!$C$2:$J$2,0)),"")</f>
        <v/>
      </c>
      <c r="L774" s="19" t="str">
        <f>IFERROR(INDEX('Employee Info'!$C$3:$J$200,MATCH(Data7[[#This Row],[Name:]],'Employee Info'!$B$3:$B$200,0),MATCH(Data7[[#Headers],[Phone]],'Employee Info'!$C$2:$J$2,0)),"")</f>
        <v/>
      </c>
      <c r="M774" s="19" t="str">
        <f>IFERROR(INDEX('Employee Info'!$C$3:$J$200,MATCH(Data7[[#This Row],[Name:]],'Employee Info'!$B$3:$B$200,0),MATCH(Data7[[#Headers],[Tech]],'Employee Info'!$C$2:$J$2,0)),"")</f>
        <v/>
      </c>
      <c r="N774" s="19" t="str">
        <f>IFERROR(INDEX('Employee Info'!$C$3:$J$200,MATCH(Data7[[#This Row],[Name:]],'Employee Info'!$B$3:$B$200,0),MATCH(Data7[[#Headers],[Other]],'Employee Info'!$C$2:$J$2,0)),"")</f>
        <v/>
      </c>
      <c r="O774" s="19">
        <f>IFERROR((Data7[[#This Row],[Hours:]]*SUM(Data7[[#This Row],[Rate]:[Other]])),"")</f>
        <v>0</v>
      </c>
      <c r="P774" s="7" t="str">
        <f>IF(Data7[[#This Row],[WO'#:]]="","Riley #","WO#")</f>
        <v>Riley #</v>
      </c>
      <c r="Q774" s="7">
        <f>IFERROR(WEEKNUM(Data7[[#This Row],[Date:]]),"")</f>
        <v>19</v>
      </c>
      <c r="R774" s="6">
        <f t="shared" si="36"/>
        <v>45417</v>
      </c>
      <c r="S774" s="6">
        <f>Data7[[#This Row],[Week Start]]+7</f>
        <v>45424</v>
      </c>
      <c r="T774" s="7" t="str">
        <f t="shared" si="37"/>
        <v>5/5/2024 - 5/12/2024</v>
      </c>
      <c r="U774" s="7" t="str">
        <f t="shared" si="38"/>
        <v>Time Card</v>
      </c>
      <c r="V774" s="8" t="str">
        <f>RIGHT(TEXT(Data7[[#This Row],[Date:]],"mmddyyyy"),4)</f>
        <v>2024</v>
      </c>
      <c r="W774" s="8" t="str">
        <f>MID(TEXT(Data7[[#This Row],[Date:]],"mmddyyyy"),3,2)</f>
        <v>10</v>
      </c>
      <c r="X774" s="8" t="str">
        <f>LEFT(TEXT(Data7[[#This Row],[Date:]],"mmddyyyy"),2)</f>
        <v>05</v>
      </c>
      <c r="Y774" s="6">
        <f>DATE(Data7[[#This Row],[Year]],Data7[[#This Row],[Month]],Data7[[#This Row],[Day]])</f>
        <v>45422</v>
      </c>
    </row>
    <row r="775" spans="1:25">
      <c r="A775" s="5">
        <v>45422.540490277781</v>
      </c>
      <c r="B775" s="7" t="s">
        <v>66</v>
      </c>
      <c r="C775" s="6" t="s">
        <v>568</v>
      </c>
      <c r="D775" s="7" t="s">
        <v>566</v>
      </c>
      <c r="E775" s="8">
        <v>1</v>
      </c>
      <c r="F775" s="7" t="s">
        <v>68</v>
      </c>
      <c r="G775" s="7" t="s">
        <v>68</v>
      </c>
      <c r="H775" s="7" t="s">
        <v>536</v>
      </c>
      <c r="I775" s="7" t="s">
        <v>44</v>
      </c>
      <c r="J775" s="19" t="str">
        <f>IFERROR(INDEX('Employee Info'!$C$3:$E$200,MATCH(Data7[[#This Row],[Name:]],'Employee Info'!$B$3:$B$200,0),MATCH(Data7[[#This Row],[Hours Type:]],'Employee Info'!$C$2:$E$2,0)),"")</f>
        <v/>
      </c>
      <c r="K775" s="19" t="str">
        <f>IFERROR(INDEX('Employee Info'!$C$3:$J$200,MATCH(Data7[[#This Row],[Name:]],'Employee Info'!$B$3:$B$200,0),MATCH(Data7[[#Headers],[Truck]],'Employee Info'!$C$2:$J$2,0)),"")</f>
        <v/>
      </c>
      <c r="L775" s="19" t="str">
        <f>IFERROR(INDEX('Employee Info'!$C$3:$J$200,MATCH(Data7[[#This Row],[Name:]],'Employee Info'!$B$3:$B$200,0),MATCH(Data7[[#Headers],[Phone]],'Employee Info'!$C$2:$J$2,0)),"")</f>
        <v/>
      </c>
      <c r="M775" s="19" t="str">
        <f>IFERROR(INDEX('Employee Info'!$C$3:$J$200,MATCH(Data7[[#This Row],[Name:]],'Employee Info'!$B$3:$B$200,0),MATCH(Data7[[#Headers],[Tech]],'Employee Info'!$C$2:$J$2,0)),"")</f>
        <v/>
      </c>
      <c r="N775" s="19" t="str">
        <f>IFERROR(INDEX('Employee Info'!$C$3:$J$200,MATCH(Data7[[#This Row],[Name:]],'Employee Info'!$B$3:$B$200,0),MATCH(Data7[[#Headers],[Other]],'Employee Info'!$C$2:$J$2,0)),"")</f>
        <v/>
      </c>
      <c r="O775" s="19">
        <f>IFERROR((Data7[[#This Row],[Hours:]]*SUM(Data7[[#This Row],[Rate]:[Other]])),"")</f>
        <v>0</v>
      </c>
      <c r="P775" s="7" t="str">
        <f>IF(Data7[[#This Row],[WO'#:]]="","Riley #","WO#")</f>
        <v>Riley #</v>
      </c>
      <c r="Q775" s="7">
        <f>IFERROR(WEEKNUM(Data7[[#This Row],[Date:]]),"")</f>
        <v>19</v>
      </c>
      <c r="R775" s="6">
        <f t="shared" si="36"/>
        <v>45417</v>
      </c>
      <c r="S775" s="6">
        <f>Data7[[#This Row],[Week Start]]+7</f>
        <v>45424</v>
      </c>
      <c r="T775" s="7" t="str">
        <f t="shared" si="37"/>
        <v>5/5/2024 - 5/12/2024</v>
      </c>
      <c r="U775" s="7" t="str">
        <f t="shared" si="38"/>
        <v>Time Card</v>
      </c>
      <c r="V775" s="8" t="str">
        <f>RIGHT(TEXT(Data7[[#This Row],[Date:]],"mmddyyyy"),4)</f>
        <v>2024</v>
      </c>
      <c r="W775" s="8" t="str">
        <f>MID(TEXT(Data7[[#This Row],[Date:]],"mmddyyyy"),3,2)</f>
        <v>10</v>
      </c>
      <c r="X775" s="8" t="str">
        <f>LEFT(TEXT(Data7[[#This Row],[Date:]],"mmddyyyy"),2)</f>
        <v>05</v>
      </c>
      <c r="Y775" s="6">
        <f>DATE(Data7[[#This Row],[Year]],Data7[[#This Row],[Month]],Data7[[#This Row],[Day]])</f>
        <v>45422</v>
      </c>
    </row>
    <row r="776" spans="1:25">
      <c r="A776" s="5">
        <v>45422.585289814815</v>
      </c>
      <c r="B776" s="7" t="s">
        <v>65</v>
      </c>
      <c r="C776" s="6" t="s">
        <v>568</v>
      </c>
      <c r="D776" s="7" t="s">
        <v>574</v>
      </c>
      <c r="E776" s="8">
        <v>8</v>
      </c>
      <c r="F776" s="7" t="s">
        <v>68</v>
      </c>
      <c r="G776" s="7" t="s">
        <v>68</v>
      </c>
      <c r="H776" s="7" t="s">
        <v>536</v>
      </c>
      <c r="I776" s="7" t="s">
        <v>44</v>
      </c>
      <c r="J776" s="19" t="str">
        <f>IFERROR(INDEX('Employee Info'!$C$3:$E$200,MATCH(Data7[[#This Row],[Name:]],'Employee Info'!$B$3:$B$200,0),MATCH(Data7[[#This Row],[Hours Type:]],'Employee Info'!$C$2:$E$2,0)),"")</f>
        <v/>
      </c>
      <c r="K776" s="19" t="str">
        <f>IFERROR(INDEX('Employee Info'!$C$3:$J$200,MATCH(Data7[[#This Row],[Name:]],'Employee Info'!$B$3:$B$200,0),MATCH(Data7[[#Headers],[Truck]],'Employee Info'!$C$2:$J$2,0)),"")</f>
        <v/>
      </c>
      <c r="L776" s="19" t="str">
        <f>IFERROR(INDEX('Employee Info'!$C$3:$J$200,MATCH(Data7[[#This Row],[Name:]],'Employee Info'!$B$3:$B$200,0),MATCH(Data7[[#Headers],[Phone]],'Employee Info'!$C$2:$J$2,0)),"")</f>
        <v/>
      </c>
      <c r="M776" s="19" t="str">
        <f>IFERROR(INDEX('Employee Info'!$C$3:$J$200,MATCH(Data7[[#This Row],[Name:]],'Employee Info'!$B$3:$B$200,0),MATCH(Data7[[#Headers],[Tech]],'Employee Info'!$C$2:$J$2,0)),"")</f>
        <v/>
      </c>
      <c r="N776" s="19" t="str">
        <f>IFERROR(INDEX('Employee Info'!$C$3:$J$200,MATCH(Data7[[#This Row],[Name:]],'Employee Info'!$B$3:$B$200,0),MATCH(Data7[[#Headers],[Other]],'Employee Info'!$C$2:$J$2,0)),"")</f>
        <v/>
      </c>
      <c r="O776" s="19">
        <f>IFERROR((Data7[[#This Row],[Hours:]]*SUM(Data7[[#This Row],[Rate]:[Other]])),"")</f>
        <v>0</v>
      </c>
      <c r="P776" s="7" t="str">
        <f>IF(Data7[[#This Row],[WO'#:]]="","Riley #","WO#")</f>
        <v>Riley #</v>
      </c>
      <c r="Q776" s="7">
        <f>IFERROR(WEEKNUM(Data7[[#This Row],[Date:]]),"")</f>
        <v>19</v>
      </c>
      <c r="R776" s="6">
        <f t="shared" si="36"/>
        <v>45417</v>
      </c>
      <c r="S776" s="6">
        <f>Data7[[#This Row],[Week Start]]+7</f>
        <v>45424</v>
      </c>
      <c r="T776" s="7" t="str">
        <f t="shared" si="37"/>
        <v>5/5/2024 - 5/12/2024</v>
      </c>
      <c r="U776" s="7" t="str">
        <f t="shared" si="38"/>
        <v>Time Card</v>
      </c>
      <c r="V776" s="8" t="str">
        <f>RIGHT(TEXT(Data7[[#This Row],[Date:]],"mmddyyyy"),4)</f>
        <v>2024</v>
      </c>
      <c r="W776" s="8" t="str">
        <f>MID(TEXT(Data7[[#This Row],[Date:]],"mmddyyyy"),3,2)</f>
        <v>10</v>
      </c>
      <c r="X776" s="8" t="str">
        <f>LEFT(TEXT(Data7[[#This Row],[Date:]],"mmddyyyy"),2)</f>
        <v>05</v>
      </c>
      <c r="Y776" s="6">
        <f>DATE(Data7[[#This Row],[Year]],Data7[[#This Row],[Month]],Data7[[#This Row],[Day]])</f>
        <v>45422</v>
      </c>
    </row>
    <row r="777" spans="1:25">
      <c r="A777" s="5">
        <v>45422.585404282407</v>
      </c>
      <c r="B777" s="7" t="s">
        <v>492</v>
      </c>
      <c r="C777" s="6" t="s">
        <v>568</v>
      </c>
      <c r="D777" s="7" t="s">
        <v>574</v>
      </c>
      <c r="E777" s="8">
        <v>8</v>
      </c>
      <c r="F777" s="7" t="s">
        <v>68</v>
      </c>
      <c r="G777" s="7" t="s">
        <v>68</v>
      </c>
      <c r="H777" s="7" t="s">
        <v>536</v>
      </c>
      <c r="I777" s="7" t="s">
        <v>44</v>
      </c>
      <c r="J777" s="19" t="str">
        <f>IFERROR(INDEX('Employee Info'!$C$3:$E$200,MATCH(Data7[[#This Row],[Name:]],'Employee Info'!$B$3:$B$200,0),MATCH(Data7[[#This Row],[Hours Type:]],'Employee Info'!$C$2:$E$2,0)),"")</f>
        <v/>
      </c>
      <c r="K777" s="19" t="str">
        <f>IFERROR(INDEX('Employee Info'!$C$3:$J$200,MATCH(Data7[[#This Row],[Name:]],'Employee Info'!$B$3:$B$200,0),MATCH(Data7[[#Headers],[Truck]],'Employee Info'!$C$2:$J$2,0)),"")</f>
        <v/>
      </c>
      <c r="L777" s="19" t="str">
        <f>IFERROR(INDEX('Employee Info'!$C$3:$J$200,MATCH(Data7[[#This Row],[Name:]],'Employee Info'!$B$3:$B$200,0),MATCH(Data7[[#Headers],[Phone]],'Employee Info'!$C$2:$J$2,0)),"")</f>
        <v/>
      </c>
      <c r="M777" s="19" t="str">
        <f>IFERROR(INDEX('Employee Info'!$C$3:$J$200,MATCH(Data7[[#This Row],[Name:]],'Employee Info'!$B$3:$B$200,0),MATCH(Data7[[#Headers],[Tech]],'Employee Info'!$C$2:$J$2,0)),"")</f>
        <v/>
      </c>
      <c r="N777" s="19" t="str">
        <f>IFERROR(INDEX('Employee Info'!$C$3:$J$200,MATCH(Data7[[#This Row],[Name:]],'Employee Info'!$B$3:$B$200,0),MATCH(Data7[[#Headers],[Other]],'Employee Info'!$C$2:$J$2,0)),"")</f>
        <v/>
      </c>
      <c r="O777" s="19">
        <f>IFERROR((Data7[[#This Row],[Hours:]]*SUM(Data7[[#This Row],[Rate]:[Other]])),"")</f>
        <v>0</v>
      </c>
      <c r="P777" s="7" t="str">
        <f>IF(Data7[[#This Row],[WO'#:]]="","Riley #","WO#")</f>
        <v>Riley #</v>
      </c>
      <c r="Q777" s="7">
        <f>IFERROR(WEEKNUM(Data7[[#This Row],[Date:]]),"")</f>
        <v>19</v>
      </c>
      <c r="R777" s="6">
        <f t="shared" si="36"/>
        <v>45417</v>
      </c>
      <c r="S777" s="6">
        <f>Data7[[#This Row],[Week Start]]+7</f>
        <v>45424</v>
      </c>
      <c r="T777" s="7" t="str">
        <f t="shared" si="37"/>
        <v>5/5/2024 - 5/12/2024</v>
      </c>
      <c r="U777" s="7" t="str">
        <f t="shared" si="38"/>
        <v>Time Card</v>
      </c>
      <c r="V777" s="8" t="str">
        <f>RIGHT(TEXT(Data7[[#This Row],[Date:]],"mmddyyyy"),4)</f>
        <v>2024</v>
      </c>
      <c r="W777" s="8" t="str">
        <f>MID(TEXT(Data7[[#This Row],[Date:]],"mmddyyyy"),3,2)</f>
        <v>10</v>
      </c>
      <c r="X777" s="8" t="str">
        <f>LEFT(TEXT(Data7[[#This Row],[Date:]],"mmddyyyy"),2)</f>
        <v>05</v>
      </c>
      <c r="Y777" s="6">
        <f>DATE(Data7[[#This Row],[Year]],Data7[[#This Row],[Month]],Data7[[#This Row],[Day]])</f>
        <v>45422</v>
      </c>
    </row>
    <row r="778" spans="1:25">
      <c r="A778" s="5">
        <v>45422.585652893518</v>
      </c>
      <c r="B778" s="7" t="s">
        <v>575</v>
      </c>
      <c r="C778" s="6" t="s">
        <v>568</v>
      </c>
      <c r="D778" s="7" t="s">
        <v>574</v>
      </c>
      <c r="E778" s="8">
        <v>8</v>
      </c>
      <c r="F778" s="7" t="s">
        <v>68</v>
      </c>
      <c r="G778" s="7" t="s">
        <v>68</v>
      </c>
      <c r="H778" s="7" t="s">
        <v>536</v>
      </c>
      <c r="I778" s="7" t="s">
        <v>44</v>
      </c>
      <c r="J778" s="19" t="str">
        <f>IFERROR(INDEX('Employee Info'!$C$3:$E$200,MATCH(Data7[[#This Row],[Name:]],'Employee Info'!$B$3:$B$200,0),MATCH(Data7[[#This Row],[Hours Type:]],'Employee Info'!$C$2:$E$2,0)),"")</f>
        <v/>
      </c>
      <c r="K778" s="19" t="str">
        <f>IFERROR(INDEX('Employee Info'!$C$3:$J$200,MATCH(Data7[[#This Row],[Name:]],'Employee Info'!$B$3:$B$200,0),MATCH(Data7[[#Headers],[Truck]],'Employee Info'!$C$2:$J$2,0)),"")</f>
        <v/>
      </c>
      <c r="L778" s="19" t="str">
        <f>IFERROR(INDEX('Employee Info'!$C$3:$J$200,MATCH(Data7[[#This Row],[Name:]],'Employee Info'!$B$3:$B$200,0),MATCH(Data7[[#Headers],[Phone]],'Employee Info'!$C$2:$J$2,0)),"")</f>
        <v/>
      </c>
      <c r="M778" s="19" t="str">
        <f>IFERROR(INDEX('Employee Info'!$C$3:$J$200,MATCH(Data7[[#This Row],[Name:]],'Employee Info'!$B$3:$B$200,0),MATCH(Data7[[#Headers],[Tech]],'Employee Info'!$C$2:$J$2,0)),"")</f>
        <v/>
      </c>
      <c r="N778" s="19" t="str">
        <f>IFERROR(INDEX('Employee Info'!$C$3:$J$200,MATCH(Data7[[#This Row],[Name:]],'Employee Info'!$B$3:$B$200,0),MATCH(Data7[[#Headers],[Other]],'Employee Info'!$C$2:$J$2,0)),"")</f>
        <v/>
      </c>
      <c r="O778" s="19">
        <f>IFERROR((Data7[[#This Row],[Hours:]]*SUM(Data7[[#This Row],[Rate]:[Other]])),"")</f>
        <v>0</v>
      </c>
      <c r="P778" s="7" t="str">
        <f>IF(Data7[[#This Row],[WO'#:]]="","Riley #","WO#")</f>
        <v>Riley #</v>
      </c>
      <c r="Q778" s="7">
        <f>IFERROR(WEEKNUM(Data7[[#This Row],[Date:]]),"")</f>
        <v>19</v>
      </c>
      <c r="R778" s="6">
        <f t="shared" si="36"/>
        <v>45417</v>
      </c>
      <c r="S778" s="6">
        <f>Data7[[#This Row],[Week Start]]+7</f>
        <v>45424</v>
      </c>
      <c r="T778" s="7" t="str">
        <f t="shared" si="37"/>
        <v>5/5/2024 - 5/12/2024</v>
      </c>
      <c r="U778" s="7" t="str">
        <f t="shared" si="38"/>
        <v>Time Card</v>
      </c>
      <c r="V778" s="8" t="str">
        <f>RIGHT(TEXT(Data7[[#This Row],[Date:]],"mmddyyyy"),4)</f>
        <v>2024</v>
      </c>
      <c r="W778" s="8" t="str">
        <f>MID(TEXT(Data7[[#This Row],[Date:]],"mmddyyyy"),3,2)</f>
        <v>10</v>
      </c>
      <c r="X778" s="8" t="str">
        <f>LEFT(TEXT(Data7[[#This Row],[Date:]],"mmddyyyy"),2)</f>
        <v>05</v>
      </c>
      <c r="Y778" s="6">
        <f>DATE(Data7[[#This Row],[Year]],Data7[[#This Row],[Month]],Data7[[#This Row],[Day]])</f>
        <v>45422</v>
      </c>
    </row>
    <row r="779" spans="1:25">
      <c r="A779" s="5">
        <v>45422.541719907407</v>
      </c>
      <c r="B779" s="7" t="s">
        <v>66</v>
      </c>
      <c r="C779" s="6" t="s">
        <v>568</v>
      </c>
      <c r="D779" s="7" t="s">
        <v>572</v>
      </c>
      <c r="E779" s="8">
        <v>1</v>
      </c>
      <c r="F779" s="7" t="s">
        <v>68</v>
      </c>
      <c r="G779" s="7" t="s">
        <v>68</v>
      </c>
      <c r="H779" s="7" t="s">
        <v>573</v>
      </c>
      <c r="I779" s="7" t="s">
        <v>44</v>
      </c>
      <c r="J779" s="19" t="str">
        <f>IFERROR(INDEX('Employee Info'!$C$3:$E$200,MATCH(Data7[[#This Row],[Name:]],'Employee Info'!$B$3:$B$200,0),MATCH(Data7[[#This Row],[Hours Type:]],'Employee Info'!$C$2:$E$2,0)),"")</f>
        <v/>
      </c>
      <c r="K779" s="19" t="str">
        <f>IFERROR(INDEX('Employee Info'!$C$3:$J$200,MATCH(Data7[[#This Row],[Name:]],'Employee Info'!$B$3:$B$200,0),MATCH(Data7[[#Headers],[Truck]],'Employee Info'!$C$2:$J$2,0)),"")</f>
        <v/>
      </c>
      <c r="L779" s="19" t="str">
        <f>IFERROR(INDEX('Employee Info'!$C$3:$J$200,MATCH(Data7[[#This Row],[Name:]],'Employee Info'!$B$3:$B$200,0),MATCH(Data7[[#Headers],[Phone]],'Employee Info'!$C$2:$J$2,0)),"")</f>
        <v/>
      </c>
      <c r="M779" s="19" t="str">
        <f>IFERROR(INDEX('Employee Info'!$C$3:$J$200,MATCH(Data7[[#This Row],[Name:]],'Employee Info'!$B$3:$B$200,0),MATCH(Data7[[#Headers],[Tech]],'Employee Info'!$C$2:$J$2,0)),"")</f>
        <v/>
      </c>
      <c r="N779" s="19" t="str">
        <f>IFERROR(INDEX('Employee Info'!$C$3:$J$200,MATCH(Data7[[#This Row],[Name:]],'Employee Info'!$B$3:$B$200,0),MATCH(Data7[[#Headers],[Other]],'Employee Info'!$C$2:$J$2,0)),"")</f>
        <v/>
      </c>
      <c r="O779" s="19">
        <f>IFERROR((Data7[[#This Row],[Hours:]]*SUM(Data7[[#This Row],[Rate]:[Other]])),"")</f>
        <v>0</v>
      </c>
      <c r="P779" s="7" t="str">
        <f>IF(Data7[[#This Row],[WO'#:]]="","Riley #","WO#")</f>
        <v>Riley #</v>
      </c>
      <c r="Q779" s="7">
        <f>IFERROR(WEEKNUM(Data7[[#This Row],[Date:]]),"")</f>
        <v>19</v>
      </c>
      <c r="R779" s="6">
        <f t="shared" si="36"/>
        <v>45417</v>
      </c>
      <c r="S779" s="6">
        <f>Data7[[#This Row],[Week Start]]+7</f>
        <v>45424</v>
      </c>
      <c r="T779" s="7" t="str">
        <f t="shared" si="37"/>
        <v>5/5/2024 - 5/12/2024</v>
      </c>
      <c r="U779" s="7" t="str">
        <f t="shared" si="38"/>
        <v>Time Card</v>
      </c>
      <c r="V779" s="8" t="str">
        <f>RIGHT(TEXT(Data7[[#This Row],[Date:]],"mmddyyyy"),4)</f>
        <v>2024</v>
      </c>
      <c r="W779" s="8" t="str">
        <f>MID(TEXT(Data7[[#This Row],[Date:]],"mmddyyyy"),3,2)</f>
        <v>10</v>
      </c>
      <c r="X779" s="8" t="str">
        <f>LEFT(TEXT(Data7[[#This Row],[Date:]],"mmddyyyy"),2)</f>
        <v>05</v>
      </c>
      <c r="Y779" s="6">
        <f>DATE(Data7[[#This Row],[Year]],Data7[[#This Row],[Month]],Data7[[#This Row],[Day]])</f>
        <v>45422</v>
      </c>
    </row>
    <row r="780" spans="1:25">
      <c r="A780" s="5">
        <v>45422.59219722222</v>
      </c>
      <c r="B780" s="7" t="s">
        <v>35</v>
      </c>
      <c r="C780" s="6" t="s">
        <v>568</v>
      </c>
      <c r="D780" s="7" t="s">
        <v>572</v>
      </c>
      <c r="E780" s="8">
        <v>2</v>
      </c>
      <c r="F780" s="7" t="s">
        <v>68</v>
      </c>
      <c r="G780" s="7" t="s">
        <v>68</v>
      </c>
      <c r="H780" s="7" t="s">
        <v>573</v>
      </c>
      <c r="I780" s="7" t="s">
        <v>44</v>
      </c>
      <c r="J780" s="19" t="str">
        <f>IFERROR(INDEX('Employee Info'!$C$3:$E$200,MATCH(Data7[[#This Row],[Name:]],'Employee Info'!$B$3:$B$200,0),MATCH(Data7[[#This Row],[Hours Type:]],'Employee Info'!$C$2:$E$2,0)),"")</f>
        <v/>
      </c>
      <c r="K780" s="19" t="str">
        <f>IFERROR(INDEX('Employee Info'!$C$3:$J$200,MATCH(Data7[[#This Row],[Name:]],'Employee Info'!$B$3:$B$200,0),MATCH(Data7[[#Headers],[Truck]],'Employee Info'!$C$2:$J$2,0)),"")</f>
        <v/>
      </c>
      <c r="L780" s="19" t="str">
        <f>IFERROR(INDEX('Employee Info'!$C$3:$J$200,MATCH(Data7[[#This Row],[Name:]],'Employee Info'!$B$3:$B$200,0),MATCH(Data7[[#Headers],[Phone]],'Employee Info'!$C$2:$J$2,0)),"")</f>
        <v/>
      </c>
      <c r="M780" s="19" t="str">
        <f>IFERROR(INDEX('Employee Info'!$C$3:$J$200,MATCH(Data7[[#This Row],[Name:]],'Employee Info'!$B$3:$B$200,0),MATCH(Data7[[#Headers],[Tech]],'Employee Info'!$C$2:$J$2,0)),"")</f>
        <v/>
      </c>
      <c r="N780" s="19" t="str">
        <f>IFERROR(INDEX('Employee Info'!$C$3:$J$200,MATCH(Data7[[#This Row],[Name:]],'Employee Info'!$B$3:$B$200,0),MATCH(Data7[[#Headers],[Other]],'Employee Info'!$C$2:$J$2,0)),"")</f>
        <v/>
      </c>
      <c r="O780" s="19">
        <f>IFERROR((Data7[[#This Row],[Hours:]]*SUM(Data7[[#This Row],[Rate]:[Other]])),"")</f>
        <v>0</v>
      </c>
      <c r="P780" s="7" t="str">
        <f>IF(Data7[[#This Row],[WO'#:]]="","Riley #","WO#")</f>
        <v>Riley #</v>
      </c>
      <c r="Q780" s="7">
        <f>IFERROR(WEEKNUM(Data7[[#This Row],[Date:]]),"")</f>
        <v>19</v>
      </c>
      <c r="R780" s="6">
        <f t="shared" si="36"/>
        <v>45417</v>
      </c>
      <c r="S780" s="6">
        <f>Data7[[#This Row],[Week Start]]+7</f>
        <v>45424</v>
      </c>
      <c r="T780" s="7" t="str">
        <f t="shared" si="37"/>
        <v>5/5/2024 - 5/12/2024</v>
      </c>
      <c r="U780" s="7" t="str">
        <f t="shared" si="38"/>
        <v>Time Card</v>
      </c>
      <c r="V780" s="8" t="str">
        <f>RIGHT(TEXT(Data7[[#This Row],[Date:]],"mmddyyyy"),4)</f>
        <v>2024</v>
      </c>
      <c r="W780" s="8" t="str">
        <f>MID(TEXT(Data7[[#This Row],[Date:]],"mmddyyyy"),3,2)</f>
        <v>10</v>
      </c>
      <c r="X780" s="8" t="str">
        <f>LEFT(TEXT(Data7[[#This Row],[Date:]],"mmddyyyy"),2)</f>
        <v>05</v>
      </c>
      <c r="Y780" s="6">
        <f>DATE(Data7[[#This Row],[Year]],Data7[[#This Row],[Month]],Data7[[#This Row],[Day]])</f>
        <v>45422</v>
      </c>
    </row>
    <row r="781" spans="1:25">
      <c r="A781" s="5">
        <v>45428.290439467593</v>
      </c>
      <c r="B781" s="7" t="s">
        <v>66</v>
      </c>
      <c r="C781" s="6" t="s">
        <v>580</v>
      </c>
      <c r="D781" s="7" t="s">
        <v>581</v>
      </c>
      <c r="E781" s="8">
        <v>4</v>
      </c>
      <c r="F781" s="7">
        <v>6984733</v>
      </c>
      <c r="G781" s="7" t="s">
        <v>68</v>
      </c>
      <c r="H781" s="7" t="s">
        <v>69</v>
      </c>
      <c r="I781" s="7" t="s">
        <v>44</v>
      </c>
      <c r="J781" s="19" t="str">
        <f>IFERROR(INDEX('Employee Info'!$C$3:$E$200,MATCH(Data7[[#This Row],[Name:]],'Employee Info'!$B$3:$B$200,0),MATCH(Data7[[#This Row],[Hours Type:]],'Employee Info'!$C$2:$E$2,0)),"")</f>
        <v/>
      </c>
      <c r="K781" s="19" t="str">
        <f>IFERROR(INDEX('Employee Info'!$C$3:$J$200,MATCH(Data7[[#This Row],[Name:]],'Employee Info'!$B$3:$B$200,0),MATCH(Data7[[#Headers],[Truck]],'Employee Info'!$C$2:$J$2,0)),"")</f>
        <v/>
      </c>
      <c r="L781" s="19" t="str">
        <f>IFERROR(INDEX('Employee Info'!$C$3:$J$200,MATCH(Data7[[#This Row],[Name:]],'Employee Info'!$B$3:$B$200,0),MATCH(Data7[[#Headers],[Phone]],'Employee Info'!$C$2:$J$2,0)),"")</f>
        <v/>
      </c>
      <c r="M781" s="19" t="str">
        <f>IFERROR(INDEX('Employee Info'!$C$3:$J$200,MATCH(Data7[[#This Row],[Name:]],'Employee Info'!$B$3:$B$200,0),MATCH(Data7[[#Headers],[Tech]],'Employee Info'!$C$2:$J$2,0)),"")</f>
        <v/>
      </c>
      <c r="N781" s="19" t="str">
        <f>IFERROR(INDEX('Employee Info'!$C$3:$J$200,MATCH(Data7[[#This Row],[Name:]],'Employee Info'!$B$3:$B$200,0),MATCH(Data7[[#Headers],[Other]],'Employee Info'!$C$2:$J$2,0)),"")</f>
        <v/>
      </c>
      <c r="O781" s="19">
        <f>IFERROR((Data7[[#This Row],[Hours:]]*SUM(Data7[[#This Row],[Rate]:[Other]])),"")</f>
        <v>0</v>
      </c>
      <c r="P781" s="7" t="str">
        <f>IF(Data7[[#This Row],[WO'#:]]="","Riley #","WO#")</f>
        <v>WO#</v>
      </c>
      <c r="Q781" s="7">
        <f>IFERROR(WEEKNUM(Data7[[#This Row],[Date:]]),"")</f>
        <v>20</v>
      </c>
      <c r="R781" s="6">
        <f t="shared" si="36"/>
        <v>45424</v>
      </c>
      <c r="S781" s="6">
        <f>Data7[[#This Row],[Week Start]]+7</f>
        <v>45431</v>
      </c>
      <c r="T781" s="7" t="str">
        <f t="shared" si="37"/>
        <v>5/12/2024 - 5/19/2024</v>
      </c>
      <c r="U781" s="7" t="str">
        <f t="shared" si="38"/>
        <v>Time Card</v>
      </c>
      <c r="V781" s="8" t="str">
        <f>RIGHT(TEXT(Data7[[#This Row],[Date:]],"mmddyyyy"),4)</f>
        <v>2024</v>
      </c>
      <c r="W781" s="8" t="str">
        <f>MID(TEXT(Data7[[#This Row],[Date:]],"mmddyyyy"),3,2)</f>
        <v>13</v>
      </c>
      <c r="X781" s="8" t="str">
        <f>LEFT(TEXT(Data7[[#This Row],[Date:]],"mmddyyyy"),2)</f>
        <v>05</v>
      </c>
      <c r="Y781" s="6">
        <f>DATE(Data7[[#This Row],[Year]],Data7[[#This Row],[Month]],Data7[[#This Row],[Day]])</f>
        <v>45425</v>
      </c>
    </row>
    <row r="782" spans="1:25">
      <c r="A782" s="5">
        <v>45428.289334259258</v>
      </c>
      <c r="B782" s="7" t="s">
        <v>66</v>
      </c>
      <c r="C782" s="6" t="s">
        <v>580</v>
      </c>
      <c r="D782" s="7" t="s">
        <v>582</v>
      </c>
      <c r="E782" s="8">
        <v>1</v>
      </c>
      <c r="F782" s="7">
        <v>6994907</v>
      </c>
      <c r="G782" s="7" t="s">
        <v>68</v>
      </c>
      <c r="H782" s="7" t="s">
        <v>69</v>
      </c>
      <c r="I782" s="7" t="s">
        <v>44</v>
      </c>
      <c r="J782" s="19" t="str">
        <f>IFERROR(INDEX('Employee Info'!$C$3:$E$200,MATCH(Data7[[#This Row],[Name:]],'Employee Info'!$B$3:$B$200,0),MATCH(Data7[[#This Row],[Hours Type:]],'Employee Info'!$C$2:$E$2,0)),"")</f>
        <v/>
      </c>
      <c r="K782" s="19" t="str">
        <f>IFERROR(INDEX('Employee Info'!$C$3:$J$200,MATCH(Data7[[#This Row],[Name:]],'Employee Info'!$B$3:$B$200,0),MATCH(Data7[[#Headers],[Truck]],'Employee Info'!$C$2:$J$2,0)),"")</f>
        <v/>
      </c>
      <c r="L782" s="19" t="str">
        <f>IFERROR(INDEX('Employee Info'!$C$3:$J$200,MATCH(Data7[[#This Row],[Name:]],'Employee Info'!$B$3:$B$200,0),MATCH(Data7[[#Headers],[Phone]],'Employee Info'!$C$2:$J$2,0)),"")</f>
        <v/>
      </c>
      <c r="M782" s="19" t="str">
        <f>IFERROR(INDEX('Employee Info'!$C$3:$J$200,MATCH(Data7[[#This Row],[Name:]],'Employee Info'!$B$3:$B$200,0),MATCH(Data7[[#Headers],[Tech]],'Employee Info'!$C$2:$J$2,0)),"")</f>
        <v/>
      </c>
      <c r="N782" s="19" t="str">
        <f>IFERROR(INDEX('Employee Info'!$C$3:$J$200,MATCH(Data7[[#This Row],[Name:]],'Employee Info'!$B$3:$B$200,0),MATCH(Data7[[#Headers],[Other]],'Employee Info'!$C$2:$J$2,0)),"")</f>
        <v/>
      </c>
      <c r="O782" s="19">
        <f>IFERROR((Data7[[#This Row],[Hours:]]*SUM(Data7[[#This Row],[Rate]:[Other]])),"")</f>
        <v>0</v>
      </c>
      <c r="P782" s="7" t="str">
        <f>IF(Data7[[#This Row],[WO'#:]]="","Riley #","WO#")</f>
        <v>WO#</v>
      </c>
      <c r="Q782" s="7">
        <f>IFERROR(WEEKNUM(Data7[[#This Row],[Date:]]),"")</f>
        <v>20</v>
      </c>
      <c r="R782" s="6">
        <f t="shared" si="36"/>
        <v>45424</v>
      </c>
      <c r="S782" s="6">
        <f>Data7[[#This Row],[Week Start]]+7</f>
        <v>45431</v>
      </c>
      <c r="T782" s="7" t="str">
        <f t="shared" si="37"/>
        <v>5/12/2024 - 5/19/2024</v>
      </c>
      <c r="U782" s="7" t="str">
        <f t="shared" si="38"/>
        <v>Time Card</v>
      </c>
      <c r="V782" s="8" t="str">
        <f>RIGHT(TEXT(Data7[[#This Row],[Date:]],"mmddyyyy"),4)</f>
        <v>2024</v>
      </c>
      <c r="W782" s="8" t="str">
        <f>MID(TEXT(Data7[[#This Row],[Date:]],"mmddyyyy"),3,2)</f>
        <v>13</v>
      </c>
      <c r="X782" s="8" t="str">
        <f>LEFT(TEXT(Data7[[#This Row],[Date:]],"mmddyyyy"),2)</f>
        <v>05</v>
      </c>
      <c r="Y782" s="6">
        <f>DATE(Data7[[#This Row],[Year]],Data7[[#This Row],[Month]],Data7[[#This Row],[Day]])</f>
        <v>45425</v>
      </c>
    </row>
    <row r="783" spans="1:25">
      <c r="A783" s="5">
        <v>45426.259272106479</v>
      </c>
      <c r="B783" s="7" t="s">
        <v>23</v>
      </c>
      <c r="C783" s="6" t="s">
        <v>580</v>
      </c>
      <c r="D783" s="7" t="s">
        <v>583</v>
      </c>
      <c r="E783" s="8">
        <v>8</v>
      </c>
      <c r="F783" s="7">
        <v>7098027</v>
      </c>
      <c r="G783" s="7" t="s">
        <v>68</v>
      </c>
      <c r="H783" s="7" t="s">
        <v>69</v>
      </c>
      <c r="I783" s="7" t="s">
        <v>44</v>
      </c>
      <c r="J783" s="19" t="str">
        <f>IFERROR(INDEX('Employee Info'!$C$3:$E$200,MATCH(Data7[[#This Row],[Name:]],'Employee Info'!$B$3:$B$200,0),MATCH(Data7[[#This Row],[Hours Type:]],'Employee Info'!$C$2:$E$2,0)),"")</f>
        <v/>
      </c>
      <c r="K783" s="19" t="str">
        <f>IFERROR(INDEX('Employee Info'!$C$3:$J$200,MATCH(Data7[[#This Row],[Name:]],'Employee Info'!$B$3:$B$200,0),MATCH(Data7[[#Headers],[Truck]],'Employee Info'!$C$2:$J$2,0)),"")</f>
        <v/>
      </c>
      <c r="L783" s="19" t="str">
        <f>IFERROR(INDEX('Employee Info'!$C$3:$J$200,MATCH(Data7[[#This Row],[Name:]],'Employee Info'!$B$3:$B$200,0),MATCH(Data7[[#Headers],[Phone]],'Employee Info'!$C$2:$J$2,0)),"")</f>
        <v/>
      </c>
      <c r="M783" s="19" t="str">
        <f>IFERROR(INDEX('Employee Info'!$C$3:$J$200,MATCH(Data7[[#This Row],[Name:]],'Employee Info'!$B$3:$B$200,0),MATCH(Data7[[#Headers],[Tech]],'Employee Info'!$C$2:$J$2,0)),"")</f>
        <v/>
      </c>
      <c r="N783" s="19" t="str">
        <f>IFERROR(INDEX('Employee Info'!$C$3:$J$200,MATCH(Data7[[#This Row],[Name:]],'Employee Info'!$B$3:$B$200,0),MATCH(Data7[[#Headers],[Other]],'Employee Info'!$C$2:$J$2,0)),"")</f>
        <v/>
      </c>
      <c r="O783" s="19">
        <f>IFERROR((Data7[[#This Row],[Hours:]]*SUM(Data7[[#This Row],[Rate]:[Other]])),"")</f>
        <v>0</v>
      </c>
      <c r="P783" s="7" t="str">
        <f>IF(Data7[[#This Row],[WO'#:]]="","Riley #","WO#")</f>
        <v>WO#</v>
      </c>
      <c r="Q783" s="7">
        <f>IFERROR(WEEKNUM(Data7[[#This Row],[Date:]]),"")</f>
        <v>20</v>
      </c>
      <c r="R783" s="6">
        <f t="shared" si="36"/>
        <v>45424</v>
      </c>
      <c r="S783" s="6">
        <f>Data7[[#This Row],[Week Start]]+7</f>
        <v>45431</v>
      </c>
      <c r="T783" s="7" t="str">
        <f t="shared" si="37"/>
        <v>5/12/2024 - 5/19/2024</v>
      </c>
      <c r="U783" s="7" t="str">
        <f t="shared" si="38"/>
        <v>Time Card</v>
      </c>
      <c r="V783" s="8" t="str">
        <f>RIGHT(TEXT(Data7[[#This Row],[Date:]],"mmddyyyy"),4)</f>
        <v>2024</v>
      </c>
      <c r="W783" s="8" t="str">
        <f>MID(TEXT(Data7[[#This Row],[Date:]],"mmddyyyy"),3,2)</f>
        <v>13</v>
      </c>
      <c r="X783" s="8" t="str">
        <f>LEFT(TEXT(Data7[[#This Row],[Date:]],"mmddyyyy"),2)</f>
        <v>05</v>
      </c>
      <c r="Y783" s="6">
        <f>DATE(Data7[[#This Row],[Year]],Data7[[#This Row],[Month]],Data7[[#This Row],[Day]])</f>
        <v>45425</v>
      </c>
    </row>
    <row r="784" spans="1:25">
      <c r="A784" s="5">
        <v>45428.275907060182</v>
      </c>
      <c r="B784" s="7" t="s">
        <v>66</v>
      </c>
      <c r="C784" s="6" t="s">
        <v>580</v>
      </c>
      <c r="D784" s="7" t="s">
        <v>584</v>
      </c>
      <c r="E784" s="8">
        <v>1</v>
      </c>
      <c r="F784" s="7">
        <v>7098027</v>
      </c>
      <c r="G784" s="7" t="s">
        <v>68</v>
      </c>
      <c r="H784" s="7" t="s">
        <v>69</v>
      </c>
      <c r="I784" s="7" t="s">
        <v>44</v>
      </c>
      <c r="J784" s="19" t="str">
        <f>IFERROR(INDEX('Employee Info'!$C$3:$E$200,MATCH(Data7[[#This Row],[Name:]],'Employee Info'!$B$3:$B$200,0),MATCH(Data7[[#This Row],[Hours Type:]],'Employee Info'!$C$2:$E$2,0)),"")</f>
        <v/>
      </c>
      <c r="K784" s="19" t="str">
        <f>IFERROR(INDEX('Employee Info'!$C$3:$J$200,MATCH(Data7[[#This Row],[Name:]],'Employee Info'!$B$3:$B$200,0),MATCH(Data7[[#Headers],[Truck]],'Employee Info'!$C$2:$J$2,0)),"")</f>
        <v/>
      </c>
      <c r="L784" s="19" t="str">
        <f>IFERROR(INDEX('Employee Info'!$C$3:$J$200,MATCH(Data7[[#This Row],[Name:]],'Employee Info'!$B$3:$B$200,0),MATCH(Data7[[#Headers],[Phone]],'Employee Info'!$C$2:$J$2,0)),"")</f>
        <v/>
      </c>
      <c r="M784" s="19" t="str">
        <f>IFERROR(INDEX('Employee Info'!$C$3:$J$200,MATCH(Data7[[#This Row],[Name:]],'Employee Info'!$B$3:$B$200,0),MATCH(Data7[[#Headers],[Tech]],'Employee Info'!$C$2:$J$2,0)),"")</f>
        <v/>
      </c>
      <c r="N784" s="19" t="str">
        <f>IFERROR(INDEX('Employee Info'!$C$3:$J$200,MATCH(Data7[[#This Row],[Name:]],'Employee Info'!$B$3:$B$200,0),MATCH(Data7[[#Headers],[Other]],'Employee Info'!$C$2:$J$2,0)),"")</f>
        <v/>
      </c>
      <c r="O784" s="19">
        <f>IFERROR((Data7[[#This Row],[Hours:]]*SUM(Data7[[#This Row],[Rate]:[Other]])),"")</f>
        <v>0</v>
      </c>
      <c r="P784" s="7" t="str">
        <f>IF(Data7[[#This Row],[WO'#:]]="","Riley #","WO#")</f>
        <v>WO#</v>
      </c>
      <c r="Q784" s="7">
        <f>IFERROR(WEEKNUM(Data7[[#This Row],[Date:]]),"")</f>
        <v>20</v>
      </c>
      <c r="R784" s="6">
        <f t="shared" si="36"/>
        <v>45424</v>
      </c>
      <c r="S784" s="6">
        <f>Data7[[#This Row],[Week Start]]+7</f>
        <v>45431</v>
      </c>
      <c r="T784" s="7" t="str">
        <f t="shared" si="37"/>
        <v>5/12/2024 - 5/19/2024</v>
      </c>
      <c r="U784" s="7" t="str">
        <f t="shared" si="38"/>
        <v>Time Card</v>
      </c>
      <c r="V784" s="8" t="str">
        <f>RIGHT(TEXT(Data7[[#This Row],[Date:]],"mmddyyyy"),4)</f>
        <v>2024</v>
      </c>
      <c r="W784" s="8" t="str">
        <f>MID(TEXT(Data7[[#This Row],[Date:]],"mmddyyyy"),3,2)</f>
        <v>13</v>
      </c>
      <c r="X784" s="8" t="str">
        <f>LEFT(TEXT(Data7[[#This Row],[Date:]],"mmddyyyy"),2)</f>
        <v>05</v>
      </c>
      <c r="Y784" s="6">
        <f>DATE(Data7[[#This Row],[Year]],Data7[[#This Row],[Month]],Data7[[#This Row],[Day]])</f>
        <v>45425</v>
      </c>
    </row>
    <row r="785" spans="1:25">
      <c r="A785" s="5">
        <v>45426.310014467592</v>
      </c>
      <c r="B785" s="7" t="s">
        <v>31</v>
      </c>
      <c r="C785" s="6" t="s">
        <v>580</v>
      </c>
      <c r="D785" s="7" t="s">
        <v>280</v>
      </c>
      <c r="E785" s="8">
        <v>8</v>
      </c>
      <c r="F785" s="7" t="s">
        <v>68</v>
      </c>
      <c r="G785" s="7" t="s">
        <v>68</v>
      </c>
      <c r="H785" s="7" t="s">
        <v>577</v>
      </c>
      <c r="I785" s="7" t="s">
        <v>44</v>
      </c>
      <c r="J785" s="19" t="str">
        <f>IFERROR(INDEX('Employee Info'!$C$3:$E$200,MATCH(Data7[[#This Row],[Name:]],'Employee Info'!$B$3:$B$200,0),MATCH(Data7[[#This Row],[Hours Type:]],'Employee Info'!$C$2:$E$2,0)),"")</f>
        <v/>
      </c>
      <c r="K785" s="19" t="str">
        <f>IFERROR(INDEX('Employee Info'!$C$3:$J$200,MATCH(Data7[[#This Row],[Name:]],'Employee Info'!$B$3:$B$200,0),MATCH(Data7[[#Headers],[Truck]],'Employee Info'!$C$2:$J$2,0)),"")</f>
        <v/>
      </c>
      <c r="L785" s="19" t="str">
        <f>IFERROR(INDEX('Employee Info'!$C$3:$J$200,MATCH(Data7[[#This Row],[Name:]],'Employee Info'!$B$3:$B$200,0),MATCH(Data7[[#Headers],[Phone]],'Employee Info'!$C$2:$J$2,0)),"")</f>
        <v/>
      </c>
      <c r="M785" s="19" t="str">
        <f>IFERROR(INDEX('Employee Info'!$C$3:$J$200,MATCH(Data7[[#This Row],[Name:]],'Employee Info'!$B$3:$B$200,0),MATCH(Data7[[#Headers],[Tech]],'Employee Info'!$C$2:$J$2,0)),"")</f>
        <v/>
      </c>
      <c r="N785" s="19" t="str">
        <f>IFERROR(INDEX('Employee Info'!$C$3:$J$200,MATCH(Data7[[#This Row],[Name:]],'Employee Info'!$B$3:$B$200,0),MATCH(Data7[[#Headers],[Other]],'Employee Info'!$C$2:$J$2,0)),"")</f>
        <v/>
      </c>
      <c r="O785" s="19">
        <f>IFERROR((Data7[[#This Row],[Hours:]]*SUM(Data7[[#This Row],[Rate]:[Other]])),"")</f>
        <v>0</v>
      </c>
      <c r="P785" s="7" t="str">
        <f>IF(Data7[[#This Row],[WO'#:]]="","Riley #","WO#")</f>
        <v>Riley #</v>
      </c>
      <c r="Q785" s="7">
        <f>IFERROR(WEEKNUM(Data7[[#This Row],[Date:]]),"")</f>
        <v>20</v>
      </c>
      <c r="R785" s="6">
        <f t="shared" si="36"/>
        <v>45424</v>
      </c>
      <c r="S785" s="6">
        <f>Data7[[#This Row],[Week Start]]+7</f>
        <v>45431</v>
      </c>
      <c r="T785" s="7" t="str">
        <f t="shared" si="37"/>
        <v>5/12/2024 - 5/19/2024</v>
      </c>
      <c r="U785" s="7" t="str">
        <f t="shared" si="38"/>
        <v>Time Card</v>
      </c>
      <c r="V785" s="8" t="str">
        <f>RIGHT(TEXT(Data7[[#This Row],[Date:]],"mmddyyyy"),4)</f>
        <v>2024</v>
      </c>
      <c r="W785" s="8" t="str">
        <f>MID(TEXT(Data7[[#This Row],[Date:]],"mmddyyyy"),3,2)</f>
        <v>13</v>
      </c>
      <c r="X785" s="8" t="str">
        <f>LEFT(TEXT(Data7[[#This Row],[Date:]],"mmddyyyy"),2)</f>
        <v>05</v>
      </c>
      <c r="Y785" s="6">
        <f>DATE(Data7[[#This Row],[Year]],Data7[[#This Row],[Month]],Data7[[#This Row],[Day]])</f>
        <v>45425</v>
      </c>
    </row>
    <row r="786" spans="1:25">
      <c r="A786" s="5">
        <v>45426.49661678241</v>
      </c>
      <c r="B786" s="7" t="s">
        <v>35</v>
      </c>
      <c r="C786" s="6" t="s">
        <v>580</v>
      </c>
      <c r="D786" s="7" t="s">
        <v>586</v>
      </c>
      <c r="E786" s="8">
        <v>8</v>
      </c>
      <c r="F786" s="7" t="s">
        <v>68</v>
      </c>
      <c r="G786" s="7" t="s">
        <v>68</v>
      </c>
      <c r="H786" s="7" t="s">
        <v>577</v>
      </c>
      <c r="I786" s="7" t="s">
        <v>44</v>
      </c>
      <c r="J786" s="19" t="str">
        <f>IFERROR(INDEX('Employee Info'!$C$3:$E$200,MATCH(Data7[[#This Row],[Name:]],'Employee Info'!$B$3:$B$200,0),MATCH(Data7[[#This Row],[Hours Type:]],'Employee Info'!$C$2:$E$2,0)),"")</f>
        <v/>
      </c>
      <c r="K786" s="19" t="str">
        <f>IFERROR(INDEX('Employee Info'!$C$3:$J$200,MATCH(Data7[[#This Row],[Name:]],'Employee Info'!$B$3:$B$200,0),MATCH(Data7[[#Headers],[Truck]],'Employee Info'!$C$2:$J$2,0)),"")</f>
        <v/>
      </c>
      <c r="L786" s="19" t="str">
        <f>IFERROR(INDEX('Employee Info'!$C$3:$J$200,MATCH(Data7[[#This Row],[Name:]],'Employee Info'!$B$3:$B$200,0),MATCH(Data7[[#Headers],[Phone]],'Employee Info'!$C$2:$J$2,0)),"")</f>
        <v/>
      </c>
      <c r="M786" s="19" t="str">
        <f>IFERROR(INDEX('Employee Info'!$C$3:$J$200,MATCH(Data7[[#This Row],[Name:]],'Employee Info'!$B$3:$B$200,0),MATCH(Data7[[#Headers],[Tech]],'Employee Info'!$C$2:$J$2,0)),"")</f>
        <v/>
      </c>
      <c r="N786" s="19" t="str">
        <f>IFERROR(INDEX('Employee Info'!$C$3:$J$200,MATCH(Data7[[#This Row],[Name:]],'Employee Info'!$B$3:$B$200,0),MATCH(Data7[[#Headers],[Other]],'Employee Info'!$C$2:$J$2,0)),"")</f>
        <v/>
      </c>
      <c r="O786" s="19">
        <f>IFERROR((Data7[[#This Row],[Hours:]]*SUM(Data7[[#This Row],[Rate]:[Other]])),"")</f>
        <v>0</v>
      </c>
      <c r="P786" s="7" t="str">
        <f>IF(Data7[[#This Row],[WO'#:]]="","Riley #","WO#")</f>
        <v>Riley #</v>
      </c>
      <c r="Q786" s="7">
        <f>IFERROR(WEEKNUM(Data7[[#This Row],[Date:]]),"")</f>
        <v>20</v>
      </c>
      <c r="R786" s="6">
        <f t="shared" si="36"/>
        <v>45424</v>
      </c>
      <c r="S786" s="6">
        <f>Data7[[#This Row],[Week Start]]+7</f>
        <v>45431</v>
      </c>
      <c r="T786" s="7" t="str">
        <f t="shared" si="37"/>
        <v>5/12/2024 - 5/19/2024</v>
      </c>
      <c r="U786" s="7" t="str">
        <f t="shared" si="38"/>
        <v>Time Card</v>
      </c>
      <c r="V786" s="8" t="str">
        <f>RIGHT(TEXT(Data7[[#This Row],[Date:]],"mmddyyyy"),4)</f>
        <v>2024</v>
      </c>
      <c r="W786" s="8" t="str">
        <f>MID(TEXT(Data7[[#This Row],[Date:]],"mmddyyyy"),3,2)</f>
        <v>13</v>
      </c>
      <c r="X786" s="8" t="str">
        <f>LEFT(TEXT(Data7[[#This Row],[Date:]],"mmddyyyy"),2)</f>
        <v>05</v>
      </c>
      <c r="Y786" s="6">
        <f>DATE(Data7[[#This Row],[Year]],Data7[[#This Row],[Month]],Data7[[#This Row],[Day]])</f>
        <v>45425</v>
      </c>
    </row>
    <row r="787" spans="1:25">
      <c r="A787" s="5">
        <v>45428.28781400463</v>
      </c>
      <c r="B787" s="7" t="s">
        <v>66</v>
      </c>
      <c r="C787" s="6" t="s">
        <v>580</v>
      </c>
      <c r="D787" s="7" t="s">
        <v>587</v>
      </c>
      <c r="E787" s="8">
        <v>1</v>
      </c>
      <c r="F787" s="7" t="s">
        <v>68</v>
      </c>
      <c r="G787" s="7" t="s">
        <v>68</v>
      </c>
      <c r="H787" s="7" t="s">
        <v>577</v>
      </c>
      <c r="I787" s="7" t="s">
        <v>44</v>
      </c>
      <c r="J787" s="19" t="str">
        <f>IFERROR(INDEX('Employee Info'!$C$3:$E$200,MATCH(Data7[[#This Row],[Name:]],'Employee Info'!$B$3:$B$200,0),MATCH(Data7[[#This Row],[Hours Type:]],'Employee Info'!$C$2:$E$2,0)),"")</f>
        <v/>
      </c>
      <c r="K787" s="19" t="str">
        <f>IFERROR(INDEX('Employee Info'!$C$3:$J$200,MATCH(Data7[[#This Row],[Name:]],'Employee Info'!$B$3:$B$200,0),MATCH(Data7[[#Headers],[Truck]],'Employee Info'!$C$2:$J$2,0)),"")</f>
        <v/>
      </c>
      <c r="L787" s="19" t="str">
        <f>IFERROR(INDEX('Employee Info'!$C$3:$J$200,MATCH(Data7[[#This Row],[Name:]],'Employee Info'!$B$3:$B$200,0),MATCH(Data7[[#Headers],[Phone]],'Employee Info'!$C$2:$J$2,0)),"")</f>
        <v/>
      </c>
      <c r="M787" s="19" t="str">
        <f>IFERROR(INDEX('Employee Info'!$C$3:$J$200,MATCH(Data7[[#This Row],[Name:]],'Employee Info'!$B$3:$B$200,0),MATCH(Data7[[#Headers],[Tech]],'Employee Info'!$C$2:$J$2,0)),"")</f>
        <v/>
      </c>
      <c r="N787" s="19" t="str">
        <f>IFERROR(INDEX('Employee Info'!$C$3:$J$200,MATCH(Data7[[#This Row],[Name:]],'Employee Info'!$B$3:$B$200,0),MATCH(Data7[[#Headers],[Other]],'Employee Info'!$C$2:$J$2,0)),"")</f>
        <v/>
      </c>
      <c r="O787" s="19">
        <f>IFERROR((Data7[[#This Row],[Hours:]]*SUM(Data7[[#This Row],[Rate]:[Other]])),"")</f>
        <v>0</v>
      </c>
      <c r="P787" s="7" t="str">
        <f>IF(Data7[[#This Row],[WO'#:]]="","Riley #","WO#")</f>
        <v>Riley #</v>
      </c>
      <c r="Q787" s="7">
        <f>IFERROR(WEEKNUM(Data7[[#This Row],[Date:]]),"")</f>
        <v>20</v>
      </c>
      <c r="R787" s="6">
        <f t="shared" si="36"/>
        <v>45424</v>
      </c>
      <c r="S787" s="6">
        <f>Data7[[#This Row],[Week Start]]+7</f>
        <v>45431</v>
      </c>
      <c r="T787" s="7" t="str">
        <f t="shared" si="37"/>
        <v>5/12/2024 - 5/19/2024</v>
      </c>
      <c r="U787" s="7" t="str">
        <f t="shared" si="38"/>
        <v>Time Card</v>
      </c>
      <c r="V787" s="8" t="str">
        <f>RIGHT(TEXT(Data7[[#This Row],[Date:]],"mmddyyyy"),4)</f>
        <v>2024</v>
      </c>
      <c r="W787" s="8" t="str">
        <f>MID(TEXT(Data7[[#This Row],[Date:]],"mmddyyyy"),3,2)</f>
        <v>13</v>
      </c>
      <c r="X787" s="8" t="str">
        <f>LEFT(TEXT(Data7[[#This Row],[Date:]],"mmddyyyy"),2)</f>
        <v>05</v>
      </c>
      <c r="Y787" s="6">
        <f>DATE(Data7[[#This Row],[Year]],Data7[[#This Row],[Month]],Data7[[#This Row],[Day]])</f>
        <v>45425</v>
      </c>
    </row>
    <row r="788" spans="1:25">
      <c r="A788" s="5">
        <v>45425.585868402777</v>
      </c>
      <c r="B788" s="7" t="s">
        <v>492</v>
      </c>
      <c r="C788" s="6" t="s">
        <v>580</v>
      </c>
      <c r="D788" s="7" t="s">
        <v>585</v>
      </c>
      <c r="E788" s="8">
        <v>8</v>
      </c>
      <c r="F788" s="7" t="s">
        <v>68</v>
      </c>
      <c r="G788" s="7" t="s">
        <v>68</v>
      </c>
      <c r="H788" s="7" t="s">
        <v>536</v>
      </c>
      <c r="I788" s="7" t="s">
        <v>44</v>
      </c>
      <c r="J788" s="19" t="str">
        <f>IFERROR(INDEX('Employee Info'!$C$3:$E$200,MATCH(Data7[[#This Row],[Name:]],'Employee Info'!$B$3:$B$200,0),MATCH(Data7[[#This Row],[Hours Type:]],'Employee Info'!$C$2:$E$2,0)),"")</f>
        <v/>
      </c>
      <c r="K788" s="19" t="str">
        <f>IFERROR(INDEX('Employee Info'!$C$3:$J$200,MATCH(Data7[[#This Row],[Name:]],'Employee Info'!$B$3:$B$200,0),MATCH(Data7[[#Headers],[Truck]],'Employee Info'!$C$2:$J$2,0)),"")</f>
        <v/>
      </c>
      <c r="L788" s="19" t="str">
        <f>IFERROR(INDEX('Employee Info'!$C$3:$J$200,MATCH(Data7[[#This Row],[Name:]],'Employee Info'!$B$3:$B$200,0),MATCH(Data7[[#Headers],[Phone]],'Employee Info'!$C$2:$J$2,0)),"")</f>
        <v/>
      </c>
      <c r="M788" s="19" t="str">
        <f>IFERROR(INDEX('Employee Info'!$C$3:$J$200,MATCH(Data7[[#This Row],[Name:]],'Employee Info'!$B$3:$B$200,0),MATCH(Data7[[#Headers],[Tech]],'Employee Info'!$C$2:$J$2,0)),"")</f>
        <v/>
      </c>
      <c r="N788" s="19" t="str">
        <f>IFERROR(INDEX('Employee Info'!$C$3:$J$200,MATCH(Data7[[#This Row],[Name:]],'Employee Info'!$B$3:$B$200,0),MATCH(Data7[[#Headers],[Other]],'Employee Info'!$C$2:$J$2,0)),"")</f>
        <v/>
      </c>
      <c r="O788" s="19">
        <f>IFERROR((Data7[[#This Row],[Hours:]]*SUM(Data7[[#This Row],[Rate]:[Other]])),"")</f>
        <v>0</v>
      </c>
      <c r="P788" s="7" t="str">
        <f>IF(Data7[[#This Row],[WO'#:]]="","Riley #","WO#")</f>
        <v>Riley #</v>
      </c>
      <c r="Q788" s="7">
        <f>IFERROR(WEEKNUM(Data7[[#This Row],[Date:]]),"")</f>
        <v>20</v>
      </c>
      <c r="R788" s="6">
        <f t="shared" si="36"/>
        <v>45424</v>
      </c>
      <c r="S788" s="6">
        <f>Data7[[#This Row],[Week Start]]+7</f>
        <v>45431</v>
      </c>
      <c r="T788" s="7" t="str">
        <f t="shared" si="37"/>
        <v>5/12/2024 - 5/19/2024</v>
      </c>
      <c r="U788" s="7" t="str">
        <f t="shared" si="38"/>
        <v>Time Card</v>
      </c>
      <c r="V788" s="8" t="str">
        <f>RIGHT(TEXT(Data7[[#This Row],[Date:]],"mmddyyyy"),4)</f>
        <v>2024</v>
      </c>
      <c r="W788" s="8" t="str">
        <f>MID(TEXT(Data7[[#This Row],[Date:]],"mmddyyyy"),3,2)</f>
        <v>13</v>
      </c>
      <c r="X788" s="8" t="str">
        <f>LEFT(TEXT(Data7[[#This Row],[Date:]],"mmddyyyy"),2)</f>
        <v>05</v>
      </c>
      <c r="Y788" s="6">
        <f>DATE(Data7[[#This Row],[Year]],Data7[[#This Row],[Month]],Data7[[#This Row],[Day]])</f>
        <v>45425</v>
      </c>
    </row>
    <row r="789" spans="1:25">
      <c r="A789" s="5">
        <v>45425.586033680556</v>
      </c>
      <c r="B789" s="7" t="s">
        <v>65</v>
      </c>
      <c r="C789" s="6" t="s">
        <v>580</v>
      </c>
      <c r="D789" s="7" t="s">
        <v>585</v>
      </c>
      <c r="E789" s="8">
        <v>8</v>
      </c>
      <c r="F789" s="7" t="s">
        <v>68</v>
      </c>
      <c r="G789" s="7" t="s">
        <v>68</v>
      </c>
      <c r="H789" s="7" t="s">
        <v>536</v>
      </c>
      <c r="I789" s="7" t="s">
        <v>44</v>
      </c>
      <c r="J789" s="19" t="str">
        <f>IFERROR(INDEX('Employee Info'!$C$3:$E$200,MATCH(Data7[[#This Row],[Name:]],'Employee Info'!$B$3:$B$200,0),MATCH(Data7[[#This Row],[Hours Type:]],'Employee Info'!$C$2:$E$2,0)),"")</f>
        <v/>
      </c>
      <c r="K789" s="19" t="str">
        <f>IFERROR(INDEX('Employee Info'!$C$3:$J$200,MATCH(Data7[[#This Row],[Name:]],'Employee Info'!$B$3:$B$200,0),MATCH(Data7[[#Headers],[Truck]],'Employee Info'!$C$2:$J$2,0)),"")</f>
        <v/>
      </c>
      <c r="L789" s="19" t="str">
        <f>IFERROR(INDEX('Employee Info'!$C$3:$J$200,MATCH(Data7[[#This Row],[Name:]],'Employee Info'!$B$3:$B$200,0),MATCH(Data7[[#Headers],[Phone]],'Employee Info'!$C$2:$J$2,0)),"")</f>
        <v/>
      </c>
      <c r="M789" s="19" t="str">
        <f>IFERROR(INDEX('Employee Info'!$C$3:$J$200,MATCH(Data7[[#This Row],[Name:]],'Employee Info'!$B$3:$B$200,0),MATCH(Data7[[#Headers],[Tech]],'Employee Info'!$C$2:$J$2,0)),"")</f>
        <v/>
      </c>
      <c r="N789" s="19" t="str">
        <f>IFERROR(INDEX('Employee Info'!$C$3:$J$200,MATCH(Data7[[#This Row],[Name:]],'Employee Info'!$B$3:$B$200,0),MATCH(Data7[[#Headers],[Other]],'Employee Info'!$C$2:$J$2,0)),"")</f>
        <v/>
      </c>
      <c r="O789" s="19">
        <f>IFERROR((Data7[[#This Row],[Hours:]]*SUM(Data7[[#This Row],[Rate]:[Other]])),"")</f>
        <v>0</v>
      </c>
      <c r="P789" s="7" t="str">
        <f>IF(Data7[[#This Row],[WO'#:]]="","Riley #","WO#")</f>
        <v>Riley #</v>
      </c>
      <c r="Q789" s="7">
        <f>IFERROR(WEEKNUM(Data7[[#This Row],[Date:]]),"")</f>
        <v>20</v>
      </c>
      <c r="R789" s="6">
        <f t="shared" si="36"/>
        <v>45424</v>
      </c>
      <c r="S789" s="6">
        <f>Data7[[#This Row],[Week Start]]+7</f>
        <v>45431</v>
      </c>
      <c r="T789" s="7" t="str">
        <f t="shared" si="37"/>
        <v>5/12/2024 - 5/19/2024</v>
      </c>
      <c r="U789" s="7" t="str">
        <f t="shared" si="38"/>
        <v>Time Card</v>
      </c>
      <c r="V789" s="8" t="str">
        <f>RIGHT(TEXT(Data7[[#This Row],[Date:]],"mmddyyyy"),4)</f>
        <v>2024</v>
      </c>
      <c r="W789" s="8" t="str">
        <f>MID(TEXT(Data7[[#This Row],[Date:]],"mmddyyyy"),3,2)</f>
        <v>13</v>
      </c>
      <c r="X789" s="8" t="str">
        <f>LEFT(TEXT(Data7[[#This Row],[Date:]],"mmddyyyy"),2)</f>
        <v>05</v>
      </c>
      <c r="Y789" s="6">
        <f>DATE(Data7[[#This Row],[Year]],Data7[[#This Row],[Month]],Data7[[#This Row],[Day]])</f>
        <v>45425</v>
      </c>
    </row>
    <row r="790" spans="1:25">
      <c r="A790" s="5">
        <v>45428.286203935182</v>
      </c>
      <c r="B790" s="7" t="s">
        <v>66</v>
      </c>
      <c r="C790" s="6" t="s">
        <v>580</v>
      </c>
      <c r="D790" s="7" t="s">
        <v>566</v>
      </c>
      <c r="E790" s="8">
        <v>1</v>
      </c>
      <c r="F790" s="7" t="s">
        <v>68</v>
      </c>
      <c r="G790" s="7" t="s">
        <v>68</v>
      </c>
      <c r="H790" s="7" t="s">
        <v>536</v>
      </c>
      <c r="I790" s="7" t="s">
        <v>44</v>
      </c>
      <c r="J790" s="19" t="str">
        <f>IFERROR(INDEX('Employee Info'!$C$3:$E$200,MATCH(Data7[[#This Row],[Name:]],'Employee Info'!$B$3:$B$200,0),MATCH(Data7[[#This Row],[Hours Type:]],'Employee Info'!$C$2:$E$2,0)),"")</f>
        <v/>
      </c>
      <c r="K790" s="19" t="str">
        <f>IFERROR(INDEX('Employee Info'!$C$3:$J$200,MATCH(Data7[[#This Row],[Name:]],'Employee Info'!$B$3:$B$200,0),MATCH(Data7[[#Headers],[Truck]],'Employee Info'!$C$2:$J$2,0)),"")</f>
        <v/>
      </c>
      <c r="L790" s="19" t="str">
        <f>IFERROR(INDEX('Employee Info'!$C$3:$J$200,MATCH(Data7[[#This Row],[Name:]],'Employee Info'!$B$3:$B$200,0),MATCH(Data7[[#Headers],[Phone]],'Employee Info'!$C$2:$J$2,0)),"")</f>
        <v/>
      </c>
      <c r="M790" s="19" t="str">
        <f>IFERROR(INDEX('Employee Info'!$C$3:$J$200,MATCH(Data7[[#This Row],[Name:]],'Employee Info'!$B$3:$B$200,0),MATCH(Data7[[#Headers],[Tech]],'Employee Info'!$C$2:$J$2,0)),"")</f>
        <v/>
      </c>
      <c r="N790" s="19" t="str">
        <f>IFERROR(INDEX('Employee Info'!$C$3:$J$200,MATCH(Data7[[#This Row],[Name:]],'Employee Info'!$B$3:$B$200,0),MATCH(Data7[[#Headers],[Other]],'Employee Info'!$C$2:$J$2,0)),"")</f>
        <v/>
      </c>
      <c r="O790" s="19">
        <f>IFERROR((Data7[[#This Row],[Hours:]]*SUM(Data7[[#This Row],[Rate]:[Other]])),"")</f>
        <v>0</v>
      </c>
      <c r="P790" s="7" t="str">
        <f>IF(Data7[[#This Row],[WO'#:]]="","Riley #","WO#")</f>
        <v>Riley #</v>
      </c>
      <c r="Q790" s="7">
        <f>IFERROR(WEEKNUM(Data7[[#This Row],[Date:]]),"")</f>
        <v>20</v>
      </c>
      <c r="R790" s="6">
        <f t="shared" si="36"/>
        <v>45424</v>
      </c>
      <c r="S790" s="6">
        <f>Data7[[#This Row],[Week Start]]+7</f>
        <v>45431</v>
      </c>
      <c r="T790" s="7" t="str">
        <f t="shared" si="37"/>
        <v>5/12/2024 - 5/19/2024</v>
      </c>
      <c r="U790" s="7" t="str">
        <f t="shared" si="38"/>
        <v>Time Card</v>
      </c>
      <c r="V790" s="8" t="str">
        <f>RIGHT(TEXT(Data7[[#This Row],[Date:]],"mmddyyyy"),4)</f>
        <v>2024</v>
      </c>
      <c r="W790" s="8" t="str">
        <f>MID(TEXT(Data7[[#This Row],[Date:]],"mmddyyyy"),3,2)</f>
        <v>13</v>
      </c>
      <c r="X790" s="8" t="str">
        <f>LEFT(TEXT(Data7[[#This Row],[Date:]],"mmddyyyy"),2)</f>
        <v>05</v>
      </c>
      <c r="Y790" s="6">
        <f>DATE(Data7[[#This Row],[Year]],Data7[[#This Row],[Month]],Data7[[#This Row],[Day]])</f>
        <v>45425</v>
      </c>
    </row>
    <row r="791" spans="1:25">
      <c r="A791" s="5">
        <v>45428.291372337961</v>
      </c>
      <c r="B791" s="7" t="s">
        <v>66</v>
      </c>
      <c r="C791" s="6">
        <v>45426</v>
      </c>
      <c r="D791" s="7" t="s">
        <v>70</v>
      </c>
      <c r="E791" s="8">
        <v>1</v>
      </c>
      <c r="F791" s="7">
        <v>7103211</v>
      </c>
      <c r="G791" s="7" t="s">
        <v>68</v>
      </c>
      <c r="H791" s="7" t="s">
        <v>69</v>
      </c>
      <c r="I791" s="7" t="s">
        <v>44</v>
      </c>
      <c r="J791" s="19" t="str">
        <f>IFERROR(INDEX('Employee Info'!$C$3:$E$200,MATCH(Data7[[#This Row],[Name:]],'Employee Info'!$B$3:$B$200,0),MATCH(Data7[[#This Row],[Hours Type:]],'Employee Info'!$C$2:$E$2,0)),"")</f>
        <v/>
      </c>
      <c r="K791" s="19" t="str">
        <f>IFERROR(INDEX('Employee Info'!$C$3:$J$200,MATCH(Data7[[#This Row],[Name:]],'Employee Info'!$B$3:$B$200,0),MATCH(Data7[[#Headers],[Truck]],'Employee Info'!$C$2:$J$2,0)),"")</f>
        <v/>
      </c>
      <c r="L791" s="19" t="str">
        <f>IFERROR(INDEX('Employee Info'!$C$3:$J$200,MATCH(Data7[[#This Row],[Name:]],'Employee Info'!$B$3:$B$200,0),MATCH(Data7[[#Headers],[Phone]],'Employee Info'!$C$2:$J$2,0)),"")</f>
        <v/>
      </c>
      <c r="M791" s="19" t="str">
        <f>IFERROR(INDEX('Employee Info'!$C$3:$J$200,MATCH(Data7[[#This Row],[Name:]],'Employee Info'!$B$3:$B$200,0),MATCH(Data7[[#Headers],[Tech]],'Employee Info'!$C$2:$J$2,0)),"")</f>
        <v/>
      </c>
      <c r="N791" s="19" t="str">
        <f>IFERROR(INDEX('Employee Info'!$C$3:$J$200,MATCH(Data7[[#This Row],[Name:]],'Employee Info'!$B$3:$B$200,0),MATCH(Data7[[#Headers],[Other]],'Employee Info'!$C$2:$J$2,0)),"")</f>
        <v/>
      </c>
      <c r="O791" s="19">
        <f>IFERROR((Data7[[#This Row],[Hours:]]*SUM(Data7[[#This Row],[Rate]:[Other]])),"")</f>
        <v>0</v>
      </c>
      <c r="P791" s="7" t="str">
        <f>IF(Data7[[#This Row],[WO'#:]]="","Riley #","WO#")</f>
        <v>WO#</v>
      </c>
      <c r="Q791" s="7">
        <f>IFERROR(WEEKNUM(Data7[[#This Row],[Date:]]),"")</f>
        <v>20</v>
      </c>
      <c r="R791" s="6">
        <f t="shared" si="36"/>
        <v>45424</v>
      </c>
      <c r="S791" s="6">
        <f>Data7[[#This Row],[Week Start]]+7</f>
        <v>45431</v>
      </c>
      <c r="T791" s="7" t="str">
        <f t="shared" si="37"/>
        <v>5/12/2024 - 5/19/2024</v>
      </c>
      <c r="U791" s="7" t="str">
        <f t="shared" si="38"/>
        <v>Time Card</v>
      </c>
      <c r="V791" s="8" t="str">
        <f>RIGHT(TEXT(Data7[[#This Row],[Date:]],"mmddyyyy"),4)</f>
        <v>2024</v>
      </c>
      <c r="W791" s="8" t="str">
        <f>MID(TEXT(Data7[[#This Row],[Date:]],"mmddyyyy"),3,2)</f>
        <v>14</v>
      </c>
      <c r="X791" s="8" t="str">
        <f>LEFT(TEXT(Data7[[#This Row],[Date:]],"mmddyyyy"),2)</f>
        <v>05</v>
      </c>
      <c r="Y791" s="6">
        <f>DATE(Data7[[#This Row],[Year]],Data7[[#This Row],[Month]],Data7[[#This Row],[Day]])</f>
        <v>45426</v>
      </c>
    </row>
    <row r="792" spans="1:25">
      <c r="A792" s="5">
        <v>45426.56828738426</v>
      </c>
      <c r="B792" s="7" t="s">
        <v>31</v>
      </c>
      <c r="C792" s="6" t="s">
        <v>588</v>
      </c>
      <c r="D792" s="7" t="s">
        <v>340</v>
      </c>
      <c r="E792" s="8">
        <v>6.5</v>
      </c>
      <c r="F792" s="7">
        <v>6984733</v>
      </c>
      <c r="G792" s="7" t="s">
        <v>68</v>
      </c>
      <c r="H792" s="7" t="s">
        <v>69</v>
      </c>
      <c r="I792" s="7" t="s">
        <v>44</v>
      </c>
      <c r="J792" s="19" t="str">
        <f>IFERROR(INDEX('Employee Info'!$C$3:$E$200,MATCH(Data7[[#This Row],[Name:]],'Employee Info'!$B$3:$B$200,0),MATCH(Data7[[#This Row],[Hours Type:]],'Employee Info'!$C$2:$E$2,0)),"")</f>
        <v/>
      </c>
      <c r="K792" s="19" t="str">
        <f>IFERROR(INDEX('Employee Info'!$C$3:$J$200,MATCH(Data7[[#This Row],[Name:]],'Employee Info'!$B$3:$B$200,0),MATCH(Data7[[#Headers],[Truck]],'Employee Info'!$C$2:$J$2,0)),"")</f>
        <v/>
      </c>
      <c r="L792" s="19" t="str">
        <f>IFERROR(INDEX('Employee Info'!$C$3:$J$200,MATCH(Data7[[#This Row],[Name:]],'Employee Info'!$B$3:$B$200,0),MATCH(Data7[[#Headers],[Phone]],'Employee Info'!$C$2:$J$2,0)),"")</f>
        <v/>
      </c>
      <c r="M792" s="19" t="str">
        <f>IFERROR(INDEX('Employee Info'!$C$3:$J$200,MATCH(Data7[[#This Row],[Name:]],'Employee Info'!$B$3:$B$200,0),MATCH(Data7[[#Headers],[Tech]],'Employee Info'!$C$2:$J$2,0)),"")</f>
        <v/>
      </c>
      <c r="N792" s="19" t="str">
        <f>IFERROR(INDEX('Employee Info'!$C$3:$J$200,MATCH(Data7[[#This Row],[Name:]],'Employee Info'!$B$3:$B$200,0),MATCH(Data7[[#Headers],[Other]],'Employee Info'!$C$2:$J$2,0)),"")</f>
        <v/>
      </c>
      <c r="O792" s="19">
        <f>IFERROR((Data7[[#This Row],[Hours:]]*SUM(Data7[[#This Row],[Rate]:[Other]])),"")</f>
        <v>0</v>
      </c>
      <c r="P792" s="7" t="str">
        <f>IF(Data7[[#This Row],[WO'#:]]="","Riley #","WO#")</f>
        <v>WO#</v>
      </c>
      <c r="Q792" s="7">
        <f>IFERROR(WEEKNUM(Data7[[#This Row],[Date:]]),"")</f>
        <v>20</v>
      </c>
      <c r="R792" s="6">
        <f t="shared" si="36"/>
        <v>45424</v>
      </c>
      <c r="S792" s="6">
        <f>Data7[[#This Row],[Week Start]]+7</f>
        <v>45431</v>
      </c>
      <c r="T792" s="7" t="str">
        <f t="shared" si="37"/>
        <v>5/12/2024 - 5/19/2024</v>
      </c>
      <c r="U792" s="7" t="str">
        <f t="shared" si="38"/>
        <v>Time Card</v>
      </c>
      <c r="V792" s="8" t="str">
        <f>RIGHT(TEXT(Data7[[#This Row],[Date:]],"mmddyyyy"),4)</f>
        <v>2024</v>
      </c>
      <c r="W792" s="8" t="str">
        <f>MID(TEXT(Data7[[#This Row],[Date:]],"mmddyyyy"),3,2)</f>
        <v>14</v>
      </c>
      <c r="X792" s="8" t="str">
        <f>LEFT(TEXT(Data7[[#This Row],[Date:]],"mmddyyyy"),2)</f>
        <v>05</v>
      </c>
      <c r="Y792" s="6">
        <f>DATE(Data7[[#This Row],[Year]],Data7[[#This Row],[Month]],Data7[[#This Row],[Day]])</f>
        <v>45426</v>
      </c>
    </row>
    <row r="793" spans="1:25">
      <c r="A793" s="5">
        <v>45428.295911574074</v>
      </c>
      <c r="B793" s="7" t="s">
        <v>66</v>
      </c>
      <c r="C793" s="6" t="s">
        <v>588</v>
      </c>
      <c r="D793" s="7" t="s">
        <v>589</v>
      </c>
      <c r="E793" s="8">
        <v>2</v>
      </c>
      <c r="F793" s="7">
        <v>6984733</v>
      </c>
      <c r="G793" s="7" t="s">
        <v>68</v>
      </c>
      <c r="H793" s="7" t="s">
        <v>69</v>
      </c>
      <c r="I793" s="7" t="s">
        <v>44</v>
      </c>
      <c r="J793" s="19" t="str">
        <f>IFERROR(INDEX('Employee Info'!$C$3:$E$200,MATCH(Data7[[#This Row],[Name:]],'Employee Info'!$B$3:$B$200,0),MATCH(Data7[[#This Row],[Hours Type:]],'Employee Info'!$C$2:$E$2,0)),"")</f>
        <v/>
      </c>
      <c r="K793" s="19" t="str">
        <f>IFERROR(INDEX('Employee Info'!$C$3:$J$200,MATCH(Data7[[#This Row],[Name:]],'Employee Info'!$B$3:$B$200,0),MATCH(Data7[[#Headers],[Truck]],'Employee Info'!$C$2:$J$2,0)),"")</f>
        <v/>
      </c>
      <c r="L793" s="19" t="str">
        <f>IFERROR(INDEX('Employee Info'!$C$3:$J$200,MATCH(Data7[[#This Row],[Name:]],'Employee Info'!$B$3:$B$200,0),MATCH(Data7[[#Headers],[Phone]],'Employee Info'!$C$2:$J$2,0)),"")</f>
        <v/>
      </c>
      <c r="M793" s="19" t="str">
        <f>IFERROR(INDEX('Employee Info'!$C$3:$J$200,MATCH(Data7[[#This Row],[Name:]],'Employee Info'!$B$3:$B$200,0),MATCH(Data7[[#Headers],[Tech]],'Employee Info'!$C$2:$J$2,0)),"")</f>
        <v/>
      </c>
      <c r="N793" s="19" t="str">
        <f>IFERROR(INDEX('Employee Info'!$C$3:$J$200,MATCH(Data7[[#This Row],[Name:]],'Employee Info'!$B$3:$B$200,0),MATCH(Data7[[#Headers],[Other]],'Employee Info'!$C$2:$J$2,0)),"")</f>
        <v/>
      </c>
      <c r="O793" s="19">
        <f>IFERROR((Data7[[#This Row],[Hours:]]*SUM(Data7[[#This Row],[Rate]:[Other]])),"")</f>
        <v>0</v>
      </c>
      <c r="P793" s="7" t="str">
        <f>IF(Data7[[#This Row],[WO'#:]]="","Riley #","WO#")</f>
        <v>WO#</v>
      </c>
      <c r="Q793" s="7">
        <f>IFERROR(WEEKNUM(Data7[[#This Row],[Date:]]),"")</f>
        <v>20</v>
      </c>
      <c r="R793" s="6">
        <f t="shared" si="36"/>
        <v>45424</v>
      </c>
      <c r="S793" s="6">
        <f>Data7[[#This Row],[Week Start]]+7</f>
        <v>45431</v>
      </c>
      <c r="T793" s="7" t="str">
        <f t="shared" si="37"/>
        <v>5/12/2024 - 5/19/2024</v>
      </c>
      <c r="U793" s="7" t="str">
        <f t="shared" si="38"/>
        <v>Time Card</v>
      </c>
      <c r="V793" s="8" t="str">
        <f>RIGHT(TEXT(Data7[[#This Row],[Date:]],"mmddyyyy"),4)</f>
        <v>2024</v>
      </c>
      <c r="W793" s="8" t="str">
        <f>MID(TEXT(Data7[[#This Row],[Date:]],"mmddyyyy"),3,2)</f>
        <v>14</v>
      </c>
      <c r="X793" s="8" t="str">
        <f>LEFT(TEXT(Data7[[#This Row],[Date:]],"mmddyyyy"),2)</f>
        <v>05</v>
      </c>
      <c r="Y793" s="6">
        <f>DATE(Data7[[#This Row],[Year]],Data7[[#This Row],[Month]],Data7[[#This Row],[Day]])</f>
        <v>45426</v>
      </c>
    </row>
    <row r="794" spans="1:25">
      <c r="A794" s="5">
        <v>45426.497414930556</v>
      </c>
      <c r="B794" s="7" t="s">
        <v>35</v>
      </c>
      <c r="C794" s="6" t="s">
        <v>588</v>
      </c>
      <c r="D794" s="7" t="s">
        <v>590</v>
      </c>
      <c r="E794" s="8">
        <v>1</v>
      </c>
      <c r="F794" s="7">
        <v>6994907</v>
      </c>
      <c r="G794" s="7" t="s">
        <v>68</v>
      </c>
      <c r="H794" s="7" t="s">
        <v>69</v>
      </c>
      <c r="I794" s="7" t="s">
        <v>44</v>
      </c>
      <c r="J794" s="19" t="str">
        <f>IFERROR(INDEX('Employee Info'!$C$3:$E$200,MATCH(Data7[[#This Row],[Name:]],'Employee Info'!$B$3:$B$200,0),MATCH(Data7[[#This Row],[Hours Type:]],'Employee Info'!$C$2:$E$2,0)),"")</f>
        <v/>
      </c>
      <c r="K794" s="19" t="str">
        <f>IFERROR(INDEX('Employee Info'!$C$3:$J$200,MATCH(Data7[[#This Row],[Name:]],'Employee Info'!$B$3:$B$200,0),MATCH(Data7[[#Headers],[Truck]],'Employee Info'!$C$2:$J$2,0)),"")</f>
        <v/>
      </c>
      <c r="L794" s="19" t="str">
        <f>IFERROR(INDEX('Employee Info'!$C$3:$J$200,MATCH(Data7[[#This Row],[Name:]],'Employee Info'!$B$3:$B$200,0),MATCH(Data7[[#Headers],[Phone]],'Employee Info'!$C$2:$J$2,0)),"")</f>
        <v/>
      </c>
      <c r="M794" s="19" t="str">
        <f>IFERROR(INDEX('Employee Info'!$C$3:$J$200,MATCH(Data7[[#This Row],[Name:]],'Employee Info'!$B$3:$B$200,0),MATCH(Data7[[#Headers],[Tech]],'Employee Info'!$C$2:$J$2,0)),"")</f>
        <v/>
      </c>
      <c r="N794" s="19" t="str">
        <f>IFERROR(INDEX('Employee Info'!$C$3:$J$200,MATCH(Data7[[#This Row],[Name:]],'Employee Info'!$B$3:$B$200,0),MATCH(Data7[[#Headers],[Other]],'Employee Info'!$C$2:$J$2,0)),"")</f>
        <v/>
      </c>
      <c r="O794" s="19">
        <f>IFERROR((Data7[[#This Row],[Hours:]]*SUM(Data7[[#This Row],[Rate]:[Other]])),"")</f>
        <v>0</v>
      </c>
      <c r="P794" s="7" t="str">
        <f>IF(Data7[[#This Row],[WO'#:]]="","Riley #","WO#")</f>
        <v>WO#</v>
      </c>
      <c r="Q794" s="7">
        <f>IFERROR(WEEKNUM(Data7[[#This Row],[Date:]]),"")</f>
        <v>20</v>
      </c>
      <c r="R794" s="6">
        <f t="shared" si="36"/>
        <v>45424</v>
      </c>
      <c r="S794" s="6">
        <f>Data7[[#This Row],[Week Start]]+7</f>
        <v>45431</v>
      </c>
      <c r="T794" s="7" t="str">
        <f t="shared" si="37"/>
        <v>5/12/2024 - 5/19/2024</v>
      </c>
      <c r="U794" s="7" t="str">
        <f t="shared" si="38"/>
        <v>Time Card</v>
      </c>
      <c r="V794" s="8" t="str">
        <f>RIGHT(TEXT(Data7[[#This Row],[Date:]],"mmddyyyy"),4)</f>
        <v>2024</v>
      </c>
      <c r="W794" s="8" t="str">
        <f>MID(TEXT(Data7[[#This Row],[Date:]],"mmddyyyy"),3,2)</f>
        <v>14</v>
      </c>
      <c r="X794" s="8" t="str">
        <f>LEFT(TEXT(Data7[[#This Row],[Date:]],"mmddyyyy"),2)</f>
        <v>05</v>
      </c>
      <c r="Y794" s="6">
        <f>DATE(Data7[[#This Row],[Year]],Data7[[#This Row],[Month]],Data7[[#This Row],[Day]])</f>
        <v>45426</v>
      </c>
    </row>
    <row r="795" spans="1:25">
      <c r="A795" s="5">
        <v>45428.289569791668</v>
      </c>
      <c r="B795" s="7" t="s">
        <v>66</v>
      </c>
      <c r="C795" s="6" t="s">
        <v>588</v>
      </c>
      <c r="D795" s="7" t="s">
        <v>591</v>
      </c>
      <c r="E795" s="8">
        <v>1</v>
      </c>
      <c r="F795" s="7">
        <v>6994907</v>
      </c>
      <c r="G795" s="7" t="s">
        <v>68</v>
      </c>
      <c r="H795" s="7" t="s">
        <v>69</v>
      </c>
      <c r="I795" s="7" t="s">
        <v>44</v>
      </c>
      <c r="J795" s="19" t="str">
        <f>IFERROR(INDEX('Employee Info'!$C$3:$E$200,MATCH(Data7[[#This Row],[Name:]],'Employee Info'!$B$3:$B$200,0),MATCH(Data7[[#This Row],[Hours Type:]],'Employee Info'!$C$2:$E$2,0)),"")</f>
        <v/>
      </c>
      <c r="K795" s="19" t="str">
        <f>IFERROR(INDEX('Employee Info'!$C$3:$J$200,MATCH(Data7[[#This Row],[Name:]],'Employee Info'!$B$3:$B$200,0),MATCH(Data7[[#Headers],[Truck]],'Employee Info'!$C$2:$J$2,0)),"")</f>
        <v/>
      </c>
      <c r="L795" s="19" t="str">
        <f>IFERROR(INDEX('Employee Info'!$C$3:$J$200,MATCH(Data7[[#This Row],[Name:]],'Employee Info'!$B$3:$B$200,0),MATCH(Data7[[#Headers],[Phone]],'Employee Info'!$C$2:$J$2,0)),"")</f>
        <v/>
      </c>
      <c r="M795" s="19" t="str">
        <f>IFERROR(INDEX('Employee Info'!$C$3:$J$200,MATCH(Data7[[#This Row],[Name:]],'Employee Info'!$B$3:$B$200,0),MATCH(Data7[[#Headers],[Tech]],'Employee Info'!$C$2:$J$2,0)),"")</f>
        <v/>
      </c>
      <c r="N795" s="19" t="str">
        <f>IFERROR(INDEX('Employee Info'!$C$3:$J$200,MATCH(Data7[[#This Row],[Name:]],'Employee Info'!$B$3:$B$200,0),MATCH(Data7[[#Headers],[Other]],'Employee Info'!$C$2:$J$2,0)),"")</f>
        <v/>
      </c>
      <c r="O795" s="19">
        <f>IFERROR((Data7[[#This Row],[Hours:]]*SUM(Data7[[#This Row],[Rate]:[Other]])),"")</f>
        <v>0</v>
      </c>
      <c r="P795" s="7" t="str">
        <f>IF(Data7[[#This Row],[WO'#:]]="","Riley #","WO#")</f>
        <v>WO#</v>
      </c>
      <c r="Q795" s="7">
        <f>IFERROR(WEEKNUM(Data7[[#This Row],[Date:]]),"")</f>
        <v>20</v>
      </c>
      <c r="R795" s="6">
        <f t="shared" si="36"/>
        <v>45424</v>
      </c>
      <c r="S795" s="6">
        <f>Data7[[#This Row],[Week Start]]+7</f>
        <v>45431</v>
      </c>
      <c r="T795" s="7" t="str">
        <f t="shared" si="37"/>
        <v>5/12/2024 - 5/19/2024</v>
      </c>
      <c r="U795" s="7" t="str">
        <f t="shared" si="38"/>
        <v>Time Card</v>
      </c>
      <c r="V795" s="8" t="str">
        <f>RIGHT(TEXT(Data7[[#This Row],[Date:]],"mmddyyyy"),4)</f>
        <v>2024</v>
      </c>
      <c r="W795" s="8" t="str">
        <f>MID(TEXT(Data7[[#This Row],[Date:]],"mmddyyyy"),3,2)</f>
        <v>14</v>
      </c>
      <c r="X795" s="8" t="str">
        <f>LEFT(TEXT(Data7[[#This Row],[Date:]],"mmddyyyy"),2)</f>
        <v>05</v>
      </c>
      <c r="Y795" s="6">
        <f>DATE(Data7[[#This Row],[Year]],Data7[[#This Row],[Month]],Data7[[#This Row],[Day]])</f>
        <v>45426</v>
      </c>
    </row>
    <row r="796" spans="1:25">
      <c r="A796" s="5">
        <v>45426.582316435182</v>
      </c>
      <c r="B796" s="7" t="s">
        <v>35</v>
      </c>
      <c r="C796" s="6" t="s">
        <v>588</v>
      </c>
      <c r="D796" s="7" t="s">
        <v>592</v>
      </c>
      <c r="E796" s="8">
        <v>3</v>
      </c>
      <c r="F796" s="7">
        <v>7053182</v>
      </c>
      <c r="G796" s="7" t="s">
        <v>68</v>
      </c>
      <c r="H796" s="7" t="s">
        <v>69</v>
      </c>
      <c r="I796" s="7" t="s">
        <v>44</v>
      </c>
      <c r="J796" s="19" t="str">
        <f>IFERROR(INDEX('Employee Info'!$C$3:$E$200,MATCH(Data7[[#This Row],[Name:]],'Employee Info'!$B$3:$B$200,0),MATCH(Data7[[#This Row],[Hours Type:]],'Employee Info'!$C$2:$E$2,0)),"")</f>
        <v/>
      </c>
      <c r="K796" s="19" t="str">
        <f>IFERROR(INDEX('Employee Info'!$C$3:$J$200,MATCH(Data7[[#This Row],[Name:]],'Employee Info'!$B$3:$B$200,0),MATCH(Data7[[#Headers],[Truck]],'Employee Info'!$C$2:$J$2,0)),"")</f>
        <v/>
      </c>
      <c r="L796" s="19" t="str">
        <f>IFERROR(INDEX('Employee Info'!$C$3:$J$200,MATCH(Data7[[#This Row],[Name:]],'Employee Info'!$B$3:$B$200,0),MATCH(Data7[[#Headers],[Phone]],'Employee Info'!$C$2:$J$2,0)),"")</f>
        <v/>
      </c>
      <c r="M796" s="19" t="str">
        <f>IFERROR(INDEX('Employee Info'!$C$3:$J$200,MATCH(Data7[[#This Row],[Name:]],'Employee Info'!$B$3:$B$200,0),MATCH(Data7[[#Headers],[Tech]],'Employee Info'!$C$2:$J$2,0)),"")</f>
        <v/>
      </c>
      <c r="N796" s="19" t="str">
        <f>IFERROR(INDEX('Employee Info'!$C$3:$J$200,MATCH(Data7[[#This Row],[Name:]],'Employee Info'!$B$3:$B$200,0),MATCH(Data7[[#Headers],[Other]],'Employee Info'!$C$2:$J$2,0)),"")</f>
        <v/>
      </c>
      <c r="O796" s="19">
        <f>IFERROR((Data7[[#This Row],[Hours:]]*SUM(Data7[[#This Row],[Rate]:[Other]])),"")</f>
        <v>0</v>
      </c>
      <c r="P796" s="7" t="str">
        <f>IF(Data7[[#This Row],[WO'#:]]="","Riley #","WO#")</f>
        <v>WO#</v>
      </c>
      <c r="Q796" s="7">
        <f>IFERROR(WEEKNUM(Data7[[#This Row],[Date:]]),"")</f>
        <v>20</v>
      </c>
      <c r="R796" s="6">
        <f t="shared" si="36"/>
        <v>45424</v>
      </c>
      <c r="S796" s="6">
        <f>Data7[[#This Row],[Week Start]]+7</f>
        <v>45431</v>
      </c>
      <c r="T796" s="7" t="str">
        <f t="shared" si="37"/>
        <v>5/12/2024 - 5/19/2024</v>
      </c>
      <c r="U796" s="7" t="str">
        <f t="shared" si="38"/>
        <v>Time Card</v>
      </c>
      <c r="V796" s="8" t="str">
        <f>RIGHT(TEXT(Data7[[#This Row],[Date:]],"mmddyyyy"),4)</f>
        <v>2024</v>
      </c>
      <c r="W796" s="8" t="str">
        <f>MID(TEXT(Data7[[#This Row],[Date:]],"mmddyyyy"),3,2)</f>
        <v>14</v>
      </c>
      <c r="X796" s="8" t="str">
        <f>LEFT(TEXT(Data7[[#This Row],[Date:]],"mmddyyyy"),2)</f>
        <v>05</v>
      </c>
      <c r="Y796" s="6">
        <f>DATE(Data7[[#This Row],[Year]],Data7[[#This Row],[Month]],Data7[[#This Row],[Day]])</f>
        <v>45426</v>
      </c>
    </row>
    <row r="797" spans="1:25">
      <c r="A797" s="5">
        <v>45428.295485185183</v>
      </c>
      <c r="B797" s="7" t="s">
        <v>66</v>
      </c>
      <c r="C797" s="6" t="s">
        <v>588</v>
      </c>
      <c r="D797" s="7" t="s">
        <v>593</v>
      </c>
      <c r="E797" s="8">
        <v>1</v>
      </c>
      <c r="F797" s="7">
        <v>7053182</v>
      </c>
      <c r="G797" s="7" t="s">
        <v>68</v>
      </c>
      <c r="H797" s="7" t="s">
        <v>69</v>
      </c>
      <c r="I797" s="7" t="s">
        <v>44</v>
      </c>
      <c r="J797" s="19" t="str">
        <f>IFERROR(INDEX('Employee Info'!$C$3:$E$200,MATCH(Data7[[#This Row],[Name:]],'Employee Info'!$B$3:$B$200,0),MATCH(Data7[[#This Row],[Hours Type:]],'Employee Info'!$C$2:$E$2,0)),"")</f>
        <v/>
      </c>
      <c r="K797" s="19" t="str">
        <f>IFERROR(INDEX('Employee Info'!$C$3:$J$200,MATCH(Data7[[#This Row],[Name:]],'Employee Info'!$B$3:$B$200,0),MATCH(Data7[[#Headers],[Truck]],'Employee Info'!$C$2:$J$2,0)),"")</f>
        <v/>
      </c>
      <c r="L797" s="19" t="str">
        <f>IFERROR(INDEX('Employee Info'!$C$3:$J$200,MATCH(Data7[[#This Row],[Name:]],'Employee Info'!$B$3:$B$200,0),MATCH(Data7[[#Headers],[Phone]],'Employee Info'!$C$2:$J$2,0)),"")</f>
        <v/>
      </c>
      <c r="M797" s="19" t="str">
        <f>IFERROR(INDEX('Employee Info'!$C$3:$J$200,MATCH(Data7[[#This Row],[Name:]],'Employee Info'!$B$3:$B$200,0),MATCH(Data7[[#Headers],[Tech]],'Employee Info'!$C$2:$J$2,0)),"")</f>
        <v/>
      </c>
      <c r="N797" s="19" t="str">
        <f>IFERROR(INDEX('Employee Info'!$C$3:$J$200,MATCH(Data7[[#This Row],[Name:]],'Employee Info'!$B$3:$B$200,0),MATCH(Data7[[#Headers],[Other]],'Employee Info'!$C$2:$J$2,0)),"")</f>
        <v/>
      </c>
      <c r="O797" s="19">
        <f>IFERROR((Data7[[#This Row],[Hours:]]*SUM(Data7[[#This Row],[Rate]:[Other]])),"")</f>
        <v>0</v>
      </c>
      <c r="P797" s="7" t="str">
        <f>IF(Data7[[#This Row],[WO'#:]]="","Riley #","WO#")</f>
        <v>WO#</v>
      </c>
      <c r="Q797" s="7">
        <f>IFERROR(WEEKNUM(Data7[[#This Row],[Date:]]),"")</f>
        <v>20</v>
      </c>
      <c r="R797" s="6">
        <f t="shared" si="36"/>
        <v>45424</v>
      </c>
      <c r="S797" s="6">
        <f>Data7[[#This Row],[Week Start]]+7</f>
        <v>45431</v>
      </c>
      <c r="T797" s="7" t="str">
        <f t="shared" si="37"/>
        <v>5/12/2024 - 5/19/2024</v>
      </c>
      <c r="U797" s="7" t="str">
        <f t="shared" si="38"/>
        <v>Time Card</v>
      </c>
      <c r="V797" s="8" t="str">
        <f>RIGHT(TEXT(Data7[[#This Row],[Date:]],"mmddyyyy"),4)</f>
        <v>2024</v>
      </c>
      <c r="W797" s="8" t="str">
        <f>MID(TEXT(Data7[[#This Row],[Date:]],"mmddyyyy"),3,2)</f>
        <v>14</v>
      </c>
      <c r="X797" s="8" t="str">
        <f>LEFT(TEXT(Data7[[#This Row],[Date:]],"mmddyyyy"),2)</f>
        <v>05</v>
      </c>
      <c r="Y797" s="6">
        <f>DATE(Data7[[#This Row],[Year]],Data7[[#This Row],[Month]],Data7[[#This Row],[Day]])</f>
        <v>45426</v>
      </c>
    </row>
    <row r="798" spans="1:25">
      <c r="A798" s="5">
        <v>45427.259817361111</v>
      </c>
      <c r="B798" s="7" t="s">
        <v>23</v>
      </c>
      <c r="C798" s="6" t="s">
        <v>588</v>
      </c>
      <c r="D798" s="7" t="s">
        <v>594</v>
      </c>
      <c r="E798" s="8">
        <v>8</v>
      </c>
      <c r="F798" s="7">
        <v>7098027</v>
      </c>
      <c r="G798" s="7" t="s">
        <v>68</v>
      </c>
      <c r="H798" s="7" t="s">
        <v>69</v>
      </c>
      <c r="I798" s="7" t="s">
        <v>44</v>
      </c>
      <c r="J798" s="19" t="str">
        <f>IFERROR(INDEX('Employee Info'!$C$3:$E$200,MATCH(Data7[[#This Row],[Name:]],'Employee Info'!$B$3:$B$200,0),MATCH(Data7[[#This Row],[Hours Type:]],'Employee Info'!$C$2:$E$2,0)),"")</f>
        <v/>
      </c>
      <c r="K798" s="19" t="str">
        <f>IFERROR(INDEX('Employee Info'!$C$3:$J$200,MATCH(Data7[[#This Row],[Name:]],'Employee Info'!$B$3:$B$200,0),MATCH(Data7[[#Headers],[Truck]],'Employee Info'!$C$2:$J$2,0)),"")</f>
        <v/>
      </c>
      <c r="L798" s="19" t="str">
        <f>IFERROR(INDEX('Employee Info'!$C$3:$J$200,MATCH(Data7[[#This Row],[Name:]],'Employee Info'!$B$3:$B$200,0),MATCH(Data7[[#Headers],[Phone]],'Employee Info'!$C$2:$J$2,0)),"")</f>
        <v/>
      </c>
      <c r="M798" s="19" t="str">
        <f>IFERROR(INDEX('Employee Info'!$C$3:$J$200,MATCH(Data7[[#This Row],[Name:]],'Employee Info'!$B$3:$B$200,0),MATCH(Data7[[#Headers],[Tech]],'Employee Info'!$C$2:$J$2,0)),"")</f>
        <v/>
      </c>
      <c r="N798" s="19" t="str">
        <f>IFERROR(INDEX('Employee Info'!$C$3:$J$200,MATCH(Data7[[#This Row],[Name:]],'Employee Info'!$B$3:$B$200,0),MATCH(Data7[[#Headers],[Other]],'Employee Info'!$C$2:$J$2,0)),"")</f>
        <v/>
      </c>
      <c r="O798" s="19">
        <f>IFERROR((Data7[[#This Row],[Hours:]]*SUM(Data7[[#This Row],[Rate]:[Other]])),"")</f>
        <v>0</v>
      </c>
      <c r="P798" s="7" t="str">
        <f>IF(Data7[[#This Row],[WO'#:]]="","Riley #","WO#")</f>
        <v>WO#</v>
      </c>
      <c r="Q798" s="7">
        <f>IFERROR(WEEKNUM(Data7[[#This Row],[Date:]]),"")</f>
        <v>20</v>
      </c>
      <c r="R798" s="6">
        <f t="shared" si="36"/>
        <v>45424</v>
      </c>
      <c r="S798" s="6">
        <f>Data7[[#This Row],[Week Start]]+7</f>
        <v>45431</v>
      </c>
      <c r="T798" s="7" t="str">
        <f t="shared" si="37"/>
        <v>5/12/2024 - 5/19/2024</v>
      </c>
      <c r="U798" s="7" t="str">
        <f t="shared" si="38"/>
        <v>Time Card</v>
      </c>
      <c r="V798" s="8" t="str">
        <f>RIGHT(TEXT(Data7[[#This Row],[Date:]],"mmddyyyy"),4)</f>
        <v>2024</v>
      </c>
      <c r="W798" s="8" t="str">
        <f>MID(TEXT(Data7[[#This Row],[Date:]],"mmddyyyy"),3,2)</f>
        <v>14</v>
      </c>
      <c r="X798" s="8" t="str">
        <f>LEFT(TEXT(Data7[[#This Row],[Date:]],"mmddyyyy"),2)</f>
        <v>05</v>
      </c>
      <c r="Y798" s="6">
        <f>DATE(Data7[[#This Row],[Year]],Data7[[#This Row],[Month]],Data7[[#This Row],[Day]])</f>
        <v>45426</v>
      </c>
    </row>
    <row r="799" spans="1:25">
      <c r="A799" s="5">
        <v>45428.28182152778</v>
      </c>
      <c r="B799" s="7" t="s">
        <v>66</v>
      </c>
      <c r="C799" s="6" t="s">
        <v>588</v>
      </c>
      <c r="D799" s="7" t="s">
        <v>584</v>
      </c>
      <c r="E799" s="8">
        <v>1</v>
      </c>
      <c r="F799" s="7">
        <v>7098027</v>
      </c>
      <c r="G799" s="7" t="s">
        <v>68</v>
      </c>
      <c r="H799" s="7" t="s">
        <v>69</v>
      </c>
      <c r="I799" s="7" t="s">
        <v>44</v>
      </c>
      <c r="J799" s="19" t="str">
        <f>IFERROR(INDEX('Employee Info'!$C$3:$E$200,MATCH(Data7[[#This Row],[Name:]],'Employee Info'!$B$3:$B$200,0),MATCH(Data7[[#This Row],[Hours Type:]],'Employee Info'!$C$2:$E$2,0)),"")</f>
        <v/>
      </c>
      <c r="K799" s="19" t="str">
        <f>IFERROR(INDEX('Employee Info'!$C$3:$J$200,MATCH(Data7[[#This Row],[Name:]],'Employee Info'!$B$3:$B$200,0),MATCH(Data7[[#Headers],[Truck]],'Employee Info'!$C$2:$J$2,0)),"")</f>
        <v/>
      </c>
      <c r="L799" s="19" t="str">
        <f>IFERROR(INDEX('Employee Info'!$C$3:$J$200,MATCH(Data7[[#This Row],[Name:]],'Employee Info'!$B$3:$B$200,0),MATCH(Data7[[#Headers],[Phone]],'Employee Info'!$C$2:$J$2,0)),"")</f>
        <v/>
      </c>
      <c r="M799" s="19" t="str">
        <f>IFERROR(INDEX('Employee Info'!$C$3:$J$200,MATCH(Data7[[#This Row],[Name:]],'Employee Info'!$B$3:$B$200,0),MATCH(Data7[[#Headers],[Tech]],'Employee Info'!$C$2:$J$2,0)),"")</f>
        <v/>
      </c>
      <c r="N799" s="19" t="str">
        <f>IFERROR(INDEX('Employee Info'!$C$3:$J$200,MATCH(Data7[[#This Row],[Name:]],'Employee Info'!$B$3:$B$200,0),MATCH(Data7[[#Headers],[Other]],'Employee Info'!$C$2:$J$2,0)),"")</f>
        <v/>
      </c>
      <c r="O799" s="19">
        <f>IFERROR((Data7[[#This Row],[Hours:]]*SUM(Data7[[#This Row],[Rate]:[Other]])),"")</f>
        <v>0</v>
      </c>
      <c r="P799" s="7" t="str">
        <f>IF(Data7[[#This Row],[WO'#:]]="","Riley #","WO#")</f>
        <v>WO#</v>
      </c>
      <c r="Q799" s="7">
        <f>IFERROR(WEEKNUM(Data7[[#This Row],[Date:]]),"")</f>
        <v>20</v>
      </c>
      <c r="R799" s="6">
        <f t="shared" si="36"/>
        <v>45424</v>
      </c>
      <c r="S799" s="6">
        <f>Data7[[#This Row],[Week Start]]+7</f>
        <v>45431</v>
      </c>
      <c r="T799" s="7" t="str">
        <f t="shared" si="37"/>
        <v>5/12/2024 - 5/19/2024</v>
      </c>
      <c r="U799" s="7" t="str">
        <f t="shared" si="38"/>
        <v>Time Card</v>
      </c>
      <c r="V799" s="8" t="str">
        <f>RIGHT(TEXT(Data7[[#This Row],[Date:]],"mmddyyyy"),4)</f>
        <v>2024</v>
      </c>
      <c r="W799" s="8" t="str">
        <f>MID(TEXT(Data7[[#This Row],[Date:]],"mmddyyyy"),3,2)</f>
        <v>14</v>
      </c>
      <c r="X799" s="8" t="str">
        <f>LEFT(TEXT(Data7[[#This Row],[Date:]],"mmddyyyy"),2)</f>
        <v>05</v>
      </c>
      <c r="Y799" s="6">
        <f>DATE(Data7[[#This Row],[Year]],Data7[[#This Row],[Month]],Data7[[#This Row],[Day]])</f>
        <v>45426</v>
      </c>
    </row>
    <row r="800" spans="1:25">
      <c r="A800" s="5">
        <v>45426.498067708337</v>
      </c>
      <c r="B800" s="7" t="s">
        <v>35</v>
      </c>
      <c r="C800" s="6" t="s">
        <v>588</v>
      </c>
      <c r="D800" s="7" t="s">
        <v>595</v>
      </c>
      <c r="E800" s="8">
        <v>2</v>
      </c>
      <c r="F800" s="7">
        <v>7103210</v>
      </c>
      <c r="G800" s="7" t="s">
        <v>68</v>
      </c>
      <c r="H800" s="7" t="s">
        <v>69</v>
      </c>
      <c r="I800" s="7" t="s">
        <v>44</v>
      </c>
      <c r="J800" s="19" t="str">
        <f>IFERROR(INDEX('Employee Info'!$C$3:$E$200,MATCH(Data7[[#This Row],[Name:]],'Employee Info'!$B$3:$B$200,0),MATCH(Data7[[#This Row],[Hours Type:]],'Employee Info'!$C$2:$E$2,0)),"")</f>
        <v/>
      </c>
      <c r="K800" s="19" t="str">
        <f>IFERROR(INDEX('Employee Info'!$C$3:$J$200,MATCH(Data7[[#This Row],[Name:]],'Employee Info'!$B$3:$B$200,0),MATCH(Data7[[#Headers],[Truck]],'Employee Info'!$C$2:$J$2,0)),"")</f>
        <v/>
      </c>
      <c r="L800" s="19" t="str">
        <f>IFERROR(INDEX('Employee Info'!$C$3:$J$200,MATCH(Data7[[#This Row],[Name:]],'Employee Info'!$B$3:$B$200,0),MATCH(Data7[[#Headers],[Phone]],'Employee Info'!$C$2:$J$2,0)),"")</f>
        <v/>
      </c>
      <c r="M800" s="19" t="str">
        <f>IFERROR(INDEX('Employee Info'!$C$3:$J$200,MATCH(Data7[[#This Row],[Name:]],'Employee Info'!$B$3:$B$200,0),MATCH(Data7[[#Headers],[Tech]],'Employee Info'!$C$2:$J$2,0)),"")</f>
        <v/>
      </c>
      <c r="N800" s="19" t="str">
        <f>IFERROR(INDEX('Employee Info'!$C$3:$J$200,MATCH(Data7[[#This Row],[Name:]],'Employee Info'!$B$3:$B$200,0),MATCH(Data7[[#Headers],[Other]],'Employee Info'!$C$2:$J$2,0)),"")</f>
        <v/>
      </c>
      <c r="O800" s="19">
        <f>IFERROR((Data7[[#This Row],[Hours:]]*SUM(Data7[[#This Row],[Rate]:[Other]])),"")</f>
        <v>0</v>
      </c>
      <c r="P800" s="7" t="str">
        <f>IF(Data7[[#This Row],[WO'#:]]="","Riley #","WO#")</f>
        <v>WO#</v>
      </c>
      <c r="Q800" s="7">
        <f>IFERROR(WEEKNUM(Data7[[#This Row],[Date:]]),"")</f>
        <v>20</v>
      </c>
      <c r="R800" s="6">
        <f t="shared" si="36"/>
        <v>45424</v>
      </c>
      <c r="S800" s="6">
        <f>Data7[[#This Row],[Week Start]]+7</f>
        <v>45431</v>
      </c>
      <c r="T800" s="7" t="str">
        <f t="shared" si="37"/>
        <v>5/12/2024 - 5/19/2024</v>
      </c>
      <c r="U800" s="7" t="str">
        <f t="shared" si="38"/>
        <v>Time Card</v>
      </c>
      <c r="V800" s="8" t="str">
        <f>RIGHT(TEXT(Data7[[#This Row],[Date:]],"mmddyyyy"),4)</f>
        <v>2024</v>
      </c>
      <c r="W800" s="8" t="str">
        <f>MID(TEXT(Data7[[#This Row],[Date:]],"mmddyyyy"),3,2)</f>
        <v>14</v>
      </c>
      <c r="X800" s="8" t="str">
        <f>LEFT(TEXT(Data7[[#This Row],[Date:]],"mmddyyyy"),2)</f>
        <v>05</v>
      </c>
      <c r="Y800" s="6">
        <f>DATE(Data7[[#This Row],[Year]],Data7[[#This Row],[Month]],Data7[[#This Row],[Day]])</f>
        <v>45426</v>
      </c>
    </row>
    <row r="801" spans="1:25">
      <c r="A801" s="5">
        <v>45428.293211921293</v>
      </c>
      <c r="B801" s="7" t="s">
        <v>66</v>
      </c>
      <c r="C801" s="6" t="s">
        <v>588</v>
      </c>
      <c r="D801" s="7" t="s">
        <v>596</v>
      </c>
      <c r="E801" s="8">
        <v>1</v>
      </c>
      <c r="F801" s="7">
        <v>7103210</v>
      </c>
      <c r="G801" s="7" t="s">
        <v>68</v>
      </c>
      <c r="H801" s="7" t="s">
        <v>69</v>
      </c>
      <c r="I801" s="7" t="s">
        <v>44</v>
      </c>
      <c r="J801" s="19" t="str">
        <f>IFERROR(INDEX('Employee Info'!$C$3:$E$200,MATCH(Data7[[#This Row],[Name:]],'Employee Info'!$B$3:$B$200,0),MATCH(Data7[[#This Row],[Hours Type:]],'Employee Info'!$C$2:$E$2,0)),"")</f>
        <v/>
      </c>
      <c r="K801" s="19" t="str">
        <f>IFERROR(INDEX('Employee Info'!$C$3:$J$200,MATCH(Data7[[#This Row],[Name:]],'Employee Info'!$B$3:$B$200,0),MATCH(Data7[[#Headers],[Truck]],'Employee Info'!$C$2:$J$2,0)),"")</f>
        <v/>
      </c>
      <c r="L801" s="19" t="str">
        <f>IFERROR(INDEX('Employee Info'!$C$3:$J$200,MATCH(Data7[[#This Row],[Name:]],'Employee Info'!$B$3:$B$200,0),MATCH(Data7[[#Headers],[Phone]],'Employee Info'!$C$2:$J$2,0)),"")</f>
        <v/>
      </c>
      <c r="M801" s="19" t="str">
        <f>IFERROR(INDEX('Employee Info'!$C$3:$J$200,MATCH(Data7[[#This Row],[Name:]],'Employee Info'!$B$3:$B$200,0),MATCH(Data7[[#Headers],[Tech]],'Employee Info'!$C$2:$J$2,0)),"")</f>
        <v/>
      </c>
      <c r="N801" s="19" t="str">
        <f>IFERROR(INDEX('Employee Info'!$C$3:$J$200,MATCH(Data7[[#This Row],[Name:]],'Employee Info'!$B$3:$B$200,0),MATCH(Data7[[#Headers],[Other]],'Employee Info'!$C$2:$J$2,0)),"")</f>
        <v/>
      </c>
      <c r="O801" s="19">
        <f>IFERROR((Data7[[#This Row],[Hours:]]*SUM(Data7[[#This Row],[Rate]:[Other]])),"")</f>
        <v>0</v>
      </c>
      <c r="P801" s="7" t="str">
        <f>IF(Data7[[#This Row],[WO'#:]]="","Riley #","WO#")</f>
        <v>WO#</v>
      </c>
      <c r="Q801" s="7">
        <f>IFERROR(WEEKNUM(Data7[[#This Row],[Date:]]),"")</f>
        <v>20</v>
      </c>
      <c r="R801" s="6">
        <f t="shared" si="36"/>
        <v>45424</v>
      </c>
      <c r="S801" s="6">
        <f>Data7[[#This Row],[Week Start]]+7</f>
        <v>45431</v>
      </c>
      <c r="T801" s="7" t="str">
        <f t="shared" si="37"/>
        <v>5/12/2024 - 5/19/2024</v>
      </c>
      <c r="U801" s="7" t="str">
        <f t="shared" si="38"/>
        <v>Time Card</v>
      </c>
      <c r="V801" s="8" t="str">
        <f>RIGHT(TEXT(Data7[[#This Row],[Date:]],"mmddyyyy"),4)</f>
        <v>2024</v>
      </c>
      <c r="W801" s="8" t="str">
        <f>MID(TEXT(Data7[[#This Row],[Date:]],"mmddyyyy"),3,2)</f>
        <v>14</v>
      </c>
      <c r="X801" s="8" t="str">
        <f>LEFT(TEXT(Data7[[#This Row],[Date:]],"mmddyyyy"),2)</f>
        <v>05</v>
      </c>
      <c r="Y801" s="6">
        <f>DATE(Data7[[#This Row],[Year]],Data7[[#This Row],[Month]],Data7[[#This Row],[Day]])</f>
        <v>45426</v>
      </c>
    </row>
    <row r="802" spans="1:25">
      <c r="A802" s="5">
        <v>45426.503134606479</v>
      </c>
      <c r="B802" s="7" t="s">
        <v>35</v>
      </c>
      <c r="C802" s="6" t="s">
        <v>588</v>
      </c>
      <c r="D802" s="7" t="s">
        <v>597</v>
      </c>
      <c r="E802" s="8">
        <v>1</v>
      </c>
      <c r="F802" s="7">
        <v>7103211</v>
      </c>
      <c r="G802" s="7" t="s">
        <v>68</v>
      </c>
      <c r="H802" s="7" t="s">
        <v>69</v>
      </c>
      <c r="I802" s="7" t="s">
        <v>44</v>
      </c>
      <c r="J802" s="19" t="str">
        <f>IFERROR(INDEX('Employee Info'!$C$3:$E$200,MATCH(Data7[[#This Row],[Name:]],'Employee Info'!$B$3:$B$200,0),MATCH(Data7[[#This Row],[Hours Type:]],'Employee Info'!$C$2:$E$2,0)),"")</f>
        <v/>
      </c>
      <c r="K802" s="19" t="str">
        <f>IFERROR(INDEX('Employee Info'!$C$3:$J$200,MATCH(Data7[[#This Row],[Name:]],'Employee Info'!$B$3:$B$200,0),MATCH(Data7[[#Headers],[Truck]],'Employee Info'!$C$2:$J$2,0)),"")</f>
        <v/>
      </c>
      <c r="L802" s="19" t="str">
        <f>IFERROR(INDEX('Employee Info'!$C$3:$J$200,MATCH(Data7[[#This Row],[Name:]],'Employee Info'!$B$3:$B$200,0),MATCH(Data7[[#Headers],[Phone]],'Employee Info'!$C$2:$J$2,0)),"")</f>
        <v/>
      </c>
      <c r="M802" s="19" t="str">
        <f>IFERROR(INDEX('Employee Info'!$C$3:$J$200,MATCH(Data7[[#This Row],[Name:]],'Employee Info'!$B$3:$B$200,0),MATCH(Data7[[#Headers],[Tech]],'Employee Info'!$C$2:$J$2,0)),"")</f>
        <v/>
      </c>
      <c r="N802" s="19" t="str">
        <f>IFERROR(INDEX('Employee Info'!$C$3:$J$200,MATCH(Data7[[#This Row],[Name:]],'Employee Info'!$B$3:$B$200,0),MATCH(Data7[[#Headers],[Other]],'Employee Info'!$C$2:$J$2,0)),"")</f>
        <v/>
      </c>
      <c r="O802" s="19">
        <f>IFERROR((Data7[[#This Row],[Hours:]]*SUM(Data7[[#This Row],[Rate]:[Other]])),"")</f>
        <v>0</v>
      </c>
      <c r="P802" s="7" t="str">
        <f>IF(Data7[[#This Row],[WO'#:]]="","Riley #","WO#")</f>
        <v>WO#</v>
      </c>
      <c r="Q802" s="7">
        <f>IFERROR(WEEKNUM(Data7[[#This Row],[Date:]]),"")</f>
        <v>20</v>
      </c>
      <c r="R802" s="6">
        <f t="shared" si="36"/>
        <v>45424</v>
      </c>
      <c r="S802" s="6">
        <f>Data7[[#This Row],[Week Start]]+7</f>
        <v>45431</v>
      </c>
      <c r="T802" s="7" t="str">
        <f t="shared" si="37"/>
        <v>5/12/2024 - 5/19/2024</v>
      </c>
      <c r="U802" s="7" t="str">
        <f t="shared" si="38"/>
        <v>Time Card</v>
      </c>
      <c r="V802" s="8" t="str">
        <f>RIGHT(TEXT(Data7[[#This Row],[Date:]],"mmddyyyy"),4)</f>
        <v>2024</v>
      </c>
      <c r="W802" s="8" t="str">
        <f>MID(TEXT(Data7[[#This Row],[Date:]],"mmddyyyy"),3,2)</f>
        <v>14</v>
      </c>
      <c r="X802" s="8" t="str">
        <f>LEFT(TEXT(Data7[[#This Row],[Date:]],"mmddyyyy"),2)</f>
        <v>05</v>
      </c>
      <c r="Y802" s="6">
        <f>DATE(Data7[[#This Row],[Year]],Data7[[#This Row],[Month]],Data7[[#This Row],[Day]])</f>
        <v>45426</v>
      </c>
    </row>
    <row r="803" spans="1:25">
      <c r="A803" s="5">
        <v>45426.310646759259</v>
      </c>
      <c r="B803" s="7" t="s">
        <v>31</v>
      </c>
      <c r="C803" s="6" t="s">
        <v>588</v>
      </c>
      <c r="D803" s="7" t="s">
        <v>598</v>
      </c>
      <c r="E803" s="8">
        <v>1.5</v>
      </c>
      <c r="F803" s="7" t="s">
        <v>68</v>
      </c>
      <c r="G803" s="7" t="s">
        <v>68</v>
      </c>
      <c r="H803" s="7" t="s">
        <v>579</v>
      </c>
      <c r="I803" s="7" t="s">
        <v>44</v>
      </c>
      <c r="J803" s="19" t="str">
        <f>IFERROR(INDEX('Employee Info'!$C$3:$E$200,MATCH(Data7[[#This Row],[Name:]],'Employee Info'!$B$3:$B$200,0),MATCH(Data7[[#This Row],[Hours Type:]],'Employee Info'!$C$2:$E$2,0)),"")</f>
        <v/>
      </c>
      <c r="K803" s="19" t="str">
        <f>IFERROR(INDEX('Employee Info'!$C$3:$J$200,MATCH(Data7[[#This Row],[Name:]],'Employee Info'!$B$3:$B$200,0),MATCH(Data7[[#Headers],[Truck]],'Employee Info'!$C$2:$J$2,0)),"")</f>
        <v/>
      </c>
      <c r="L803" s="19" t="str">
        <f>IFERROR(INDEX('Employee Info'!$C$3:$J$200,MATCH(Data7[[#This Row],[Name:]],'Employee Info'!$B$3:$B$200,0),MATCH(Data7[[#Headers],[Phone]],'Employee Info'!$C$2:$J$2,0)),"")</f>
        <v/>
      </c>
      <c r="M803" s="19" t="str">
        <f>IFERROR(INDEX('Employee Info'!$C$3:$J$200,MATCH(Data7[[#This Row],[Name:]],'Employee Info'!$B$3:$B$200,0),MATCH(Data7[[#Headers],[Tech]],'Employee Info'!$C$2:$J$2,0)),"")</f>
        <v/>
      </c>
      <c r="N803" s="19" t="str">
        <f>IFERROR(INDEX('Employee Info'!$C$3:$J$200,MATCH(Data7[[#This Row],[Name:]],'Employee Info'!$B$3:$B$200,0),MATCH(Data7[[#Headers],[Other]],'Employee Info'!$C$2:$J$2,0)),"")</f>
        <v/>
      </c>
      <c r="O803" s="19">
        <f>IFERROR((Data7[[#This Row],[Hours:]]*SUM(Data7[[#This Row],[Rate]:[Other]])),"")</f>
        <v>0</v>
      </c>
      <c r="P803" s="7" t="str">
        <f>IF(Data7[[#This Row],[WO'#:]]="","Riley #","WO#")</f>
        <v>Riley #</v>
      </c>
      <c r="Q803" s="7">
        <f>IFERROR(WEEKNUM(Data7[[#This Row],[Date:]]),"")</f>
        <v>20</v>
      </c>
      <c r="R803" s="6">
        <f t="shared" si="36"/>
        <v>45424</v>
      </c>
      <c r="S803" s="6">
        <f>Data7[[#This Row],[Week Start]]+7</f>
        <v>45431</v>
      </c>
      <c r="T803" s="7" t="str">
        <f t="shared" si="37"/>
        <v>5/12/2024 - 5/19/2024</v>
      </c>
      <c r="U803" s="7" t="str">
        <f t="shared" si="38"/>
        <v>Time Card</v>
      </c>
      <c r="V803" s="8" t="str">
        <f>RIGHT(TEXT(Data7[[#This Row],[Date:]],"mmddyyyy"),4)</f>
        <v>2024</v>
      </c>
      <c r="W803" s="8" t="str">
        <f>MID(TEXT(Data7[[#This Row],[Date:]],"mmddyyyy"),3,2)</f>
        <v>14</v>
      </c>
      <c r="X803" s="8" t="str">
        <f>LEFT(TEXT(Data7[[#This Row],[Date:]],"mmddyyyy"),2)</f>
        <v>05</v>
      </c>
      <c r="Y803" s="6">
        <f>DATE(Data7[[#This Row],[Year]],Data7[[#This Row],[Month]],Data7[[#This Row],[Day]])</f>
        <v>45426</v>
      </c>
    </row>
    <row r="804" spans="1:25">
      <c r="A804" s="5">
        <v>45426.40409664352</v>
      </c>
      <c r="B804" s="7" t="s">
        <v>65</v>
      </c>
      <c r="C804" s="6" t="s">
        <v>588</v>
      </c>
      <c r="D804" s="7" t="s">
        <v>599</v>
      </c>
      <c r="E804" s="8">
        <v>4</v>
      </c>
      <c r="F804" s="7" t="s">
        <v>68</v>
      </c>
      <c r="G804" s="7" t="s">
        <v>68</v>
      </c>
      <c r="H804" s="7" t="s">
        <v>536</v>
      </c>
      <c r="I804" s="7" t="s">
        <v>44</v>
      </c>
      <c r="J804" s="19" t="str">
        <f>IFERROR(INDEX('Employee Info'!$C$3:$E$200,MATCH(Data7[[#This Row],[Name:]],'Employee Info'!$B$3:$B$200,0),MATCH(Data7[[#This Row],[Hours Type:]],'Employee Info'!$C$2:$E$2,0)),"")</f>
        <v/>
      </c>
      <c r="K804" s="19" t="str">
        <f>IFERROR(INDEX('Employee Info'!$C$3:$J$200,MATCH(Data7[[#This Row],[Name:]],'Employee Info'!$B$3:$B$200,0),MATCH(Data7[[#Headers],[Truck]],'Employee Info'!$C$2:$J$2,0)),"")</f>
        <v/>
      </c>
      <c r="L804" s="19" t="str">
        <f>IFERROR(INDEX('Employee Info'!$C$3:$J$200,MATCH(Data7[[#This Row],[Name:]],'Employee Info'!$B$3:$B$200,0),MATCH(Data7[[#Headers],[Phone]],'Employee Info'!$C$2:$J$2,0)),"")</f>
        <v/>
      </c>
      <c r="M804" s="19" t="str">
        <f>IFERROR(INDEX('Employee Info'!$C$3:$J$200,MATCH(Data7[[#This Row],[Name:]],'Employee Info'!$B$3:$B$200,0),MATCH(Data7[[#Headers],[Tech]],'Employee Info'!$C$2:$J$2,0)),"")</f>
        <v/>
      </c>
      <c r="N804" s="19" t="str">
        <f>IFERROR(INDEX('Employee Info'!$C$3:$J$200,MATCH(Data7[[#This Row],[Name:]],'Employee Info'!$B$3:$B$200,0),MATCH(Data7[[#Headers],[Other]],'Employee Info'!$C$2:$J$2,0)),"")</f>
        <v/>
      </c>
      <c r="O804" s="19">
        <f>IFERROR((Data7[[#This Row],[Hours:]]*SUM(Data7[[#This Row],[Rate]:[Other]])),"")</f>
        <v>0</v>
      </c>
      <c r="P804" s="7" t="str">
        <f>IF(Data7[[#This Row],[WO'#:]]="","Riley #","WO#")</f>
        <v>Riley #</v>
      </c>
      <c r="Q804" s="7">
        <f>IFERROR(WEEKNUM(Data7[[#This Row],[Date:]]),"")</f>
        <v>20</v>
      </c>
      <c r="R804" s="6">
        <f t="shared" si="36"/>
        <v>45424</v>
      </c>
      <c r="S804" s="6">
        <f>Data7[[#This Row],[Week Start]]+7</f>
        <v>45431</v>
      </c>
      <c r="T804" s="7" t="str">
        <f t="shared" si="37"/>
        <v>5/12/2024 - 5/19/2024</v>
      </c>
      <c r="U804" s="7" t="str">
        <f t="shared" si="38"/>
        <v>Time Card</v>
      </c>
      <c r="V804" s="8" t="str">
        <f>RIGHT(TEXT(Data7[[#This Row],[Date:]],"mmddyyyy"),4)</f>
        <v>2024</v>
      </c>
      <c r="W804" s="8" t="str">
        <f>MID(TEXT(Data7[[#This Row],[Date:]],"mmddyyyy"),3,2)</f>
        <v>14</v>
      </c>
      <c r="X804" s="8" t="str">
        <f>LEFT(TEXT(Data7[[#This Row],[Date:]],"mmddyyyy"),2)</f>
        <v>05</v>
      </c>
      <c r="Y804" s="6">
        <f>DATE(Data7[[#This Row],[Year]],Data7[[#This Row],[Month]],Data7[[#This Row],[Day]])</f>
        <v>45426</v>
      </c>
    </row>
    <row r="805" spans="1:25">
      <c r="A805" s="5">
        <v>45426.404435763892</v>
      </c>
      <c r="B805" s="7" t="s">
        <v>492</v>
      </c>
      <c r="C805" s="6" t="s">
        <v>588</v>
      </c>
      <c r="D805" s="7" t="s">
        <v>599</v>
      </c>
      <c r="E805" s="8">
        <v>4</v>
      </c>
      <c r="F805" s="7" t="s">
        <v>68</v>
      </c>
      <c r="G805" s="7" t="s">
        <v>68</v>
      </c>
      <c r="H805" s="7" t="s">
        <v>536</v>
      </c>
      <c r="I805" s="7" t="s">
        <v>44</v>
      </c>
      <c r="J805" s="19" t="str">
        <f>IFERROR(INDEX('Employee Info'!$C$3:$E$200,MATCH(Data7[[#This Row],[Name:]],'Employee Info'!$B$3:$B$200,0),MATCH(Data7[[#This Row],[Hours Type:]],'Employee Info'!$C$2:$E$2,0)),"")</f>
        <v/>
      </c>
      <c r="K805" s="19" t="str">
        <f>IFERROR(INDEX('Employee Info'!$C$3:$J$200,MATCH(Data7[[#This Row],[Name:]],'Employee Info'!$B$3:$B$200,0),MATCH(Data7[[#Headers],[Truck]],'Employee Info'!$C$2:$J$2,0)),"")</f>
        <v/>
      </c>
      <c r="L805" s="19" t="str">
        <f>IFERROR(INDEX('Employee Info'!$C$3:$J$200,MATCH(Data7[[#This Row],[Name:]],'Employee Info'!$B$3:$B$200,0),MATCH(Data7[[#Headers],[Phone]],'Employee Info'!$C$2:$J$2,0)),"")</f>
        <v/>
      </c>
      <c r="M805" s="19" t="str">
        <f>IFERROR(INDEX('Employee Info'!$C$3:$J$200,MATCH(Data7[[#This Row],[Name:]],'Employee Info'!$B$3:$B$200,0),MATCH(Data7[[#Headers],[Tech]],'Employee Info'!$C$2:$J$2,0)),"")</f>
        <v/>
      </c>
      <c r="N805" s="19" t="str">
        <f>IFERROR(INDEX('Employee Info'!$C$3:$J$200,MATCH(Data7[[#This Row],[Name:]],'Employee Info'!$B$3:$B$200,0),MATCH(Data7[[#Headers],[Other]],'Employee Info'!$C$2:$J$2,0)),"")</f>
        <v/>
      </c>
      <c r="O805" s="19">
        <f>IFERROR((Data7[[#This Row],[Hours:]]*SUM(Data7[[#This Row],[Rate]:[Other]])),"")</f>
        <v>0</v>
      </c>
      <c r="P805" s="7" t="str">
        <f>IF(Data7[[#This Row],[WO'#:]]="","Riley #","WO#")</f>
        <v>Riley #</v>
      </c>
      <c r="Q805" s="7">
        <f>IFERROR(WEEKNUM(Data7[[#This Row],[Date:]]),"")</f>
        <v>20</v>
      </c>
      <c r="R805" s="6">
        <f t="shared" si="36"/>
        <v>45424</v>
      </c>
      <c r="S805" s="6">
        <f>Data7[[#This Row],[Week Start]]+7</f>
        <v>45431</v>
      </c>
      <c r="T805" s="7" t="str">
        <f t="shared" si="37"/>
        <v>5/12/2024 - 5/19/2024</v>
      </c>
      <c r="U805" s="7" t="str">
        <f t="shared" si="38"/>
        <v>Time Card</v>
      </c>
      <c r="V805" s="8" t="str">
        <f>RIGHT(TEXT(Data7[[#This Row],[Date:]],"mmddyyyy"),4)</f>
        <v>2024</v>
      </c>
      <c r="W805" s="8" t="str">
        <f>MID(TEXT(Data7[[#This Row],[Date:]],"mmddyyyy"),3,2)</f>
        <v>14</v>
      </c>
      <c r="X805" s="8" t="str">
        <f>LEFT(TEXT(Data7[[#This Row],[Date:]],"mmddyyyy"),2)</f>
        <v>05</v>
      </c>
      <c r="Y805" s="6">
        <f>DATE(Data7[[#This Row],[Year]],Data7[[#This Row],[Month]],Data7[[#This Row],[Day]])</f>
        <v>45426</v>
      </c>
    </row>
    <row r="806" spans="1:25">
      <c r="A806" s="5">
        <v>45428.286157407405</v>
      </c>
      <c r="B806" s="7" t="s">
        <v>66</v>
      </c>
      <c r="C806" s="6" t="s">
        <v>588</v>
      </c>
      <c r="D806" s="7" t="s">
        <v>566</v>
      </c>
      <c r="E806" s="8">
        <v>1</v>
      </c>
      <c r="F806" s="7" t="s">
        <v>68</v>
      </c>
      <c r="G806" s="7" t="s">
        <v>68</v>
      </c>
      <c r="H806" s="7" t="s">
        <v>536</v>
      </c>
      <c r="I806" s="7" t="s">
        <v>44</v>
      </c>
      <c r="J806" s="19" t="str">
        <f>IFERROR(INDEX('Employee Info'!$C$3:$E$200,MATCH(Data7[[#This Row],[Name:]],'Employee Info'!$B$3:$B$200,0),MATCH(Data7[[#This Row],[Hours Type:]],'Employee Info'!$C$2:$E$2,0)),"")</f>
        <v/>
      </c>
      <c r="K806" s="19" t="str">
        <f>IFERROR(INDEX('Employee Info'!$C$3:$J$200,MATCH(Data7[[#This Row],[Name:]],'Employee Info'!$B$3:$B$200,0),MATCH(Data7[[#Headers],[Truck]],'Employee Info'!$C$2:$J$2,0)),"")</f>
        <v/>
      </c>
      <c r="L806" s="19" t="str">
        <f>IFERROR(INDEX('Employee Info'!$C$3:$J$200,MATCH(Data7[[#This Row],[Name:]],'Employee Info'!$B$3:$B$200,0),MATCH(Data7[[#Headers],[Phone]],'Employee Info'!$C$2:$J$2,0)),"")</f>
        <v/>
      </c>
      <c r="M806" s="19" t="str">
        <f>IFERROR(INDEX('Employee Info'!$C$3:$J$200,MATCH(Data7[[#This Row],[Name:]],'Employee Info'!$B$3:$B$200,0),MATCH(Data7[[#Headers],[Tech]],'Employee Info'!$C$2:$J$2,0)),"")</f>
        <v/>
      </c>
      <c r="N806" s="19" t="str">
        <f>IFERROR(INDEX('Employee Info'!$C$3:$J$200,MATCH(Data7[[#This Row],[Name:]],'Employee Info'!$B$3:$B$200,0),MATCH(Data7[[#Headers],[Other]],'Employee Info'!$C$2:$J$2,0)),"")</f>
        <v/>
      </c>
      <c r="O806" s="19">
        <f>IFERROR((Data7[[#This Row],[Hours:]]*SUM(Data7[[#This Row],[Rate]:[Other]])),"")</f>
        <v>0</v>
      </c>
      <c r="P806" s="7" t="str">
        <f>IF(Data7[[#This Row],[WO'#:]]="","Riley #","WO#")</f>
        <v>Riley #</v>
      </c>
      <c r="Q806" s="7">
        <f>IFERROR(WEEKNUM(Data7[[#This Row],[Date:]]),"")</f>
        <v>20</v>
      </c>
      <c r="R806" s="6">
        <f t="shared" si="36"/>
        <v>45424</v>
      </c>
      <c r="S806" s="6">
        <f>Data7[[#This Row],[Week Start]]+7</f>
        <v>45431</v>
      </c>
      <c r="T806" s="7" t="str">
        <f t="shared" si="37"/>
        <v>5/12/2024 - 5/19/2024</v>
      </c>
      <c r="U806" s="7" t="str">
        <f t="shared" si="38"/>
        <v>Time Card</v>
      </c>
      <c r="V806" s="8" t="str">
        <f>RIGHT(TEXT(Data7[[#This Row],[Date:]],"mmddyyyy"),4)</f>
        <v>2024</v>
      </c>
      <c r="W806" s="8" t="str">
        <f>MID(TEXT(Data7[[#This Row],[Date:]],"mmddyyyy"),3,2)</f>
        <v>14</v>
      </c>
      <c r="X806" s="8" t="str">
        <f>LEFT(TEXT(Data7[[#This Row],[Date:]],"mmddyyyy"),2)</f>
        <v>05</v>
      </c>
      <c r="Y806" s="6">
        <f>DATE(Data7[[#This Row],[Year]],Data7[[#This Row],[Month]],Data7[[#This Row],[Day]])</f>
        <v>45426</v>
      </c>
    </row>
    <row r="807" spans="1:25">
      <c r="A807" s="5">
        <v>45426.502418171294</v>
      </c>
      <c r="B807" s="7" t="s">
        <v>35</v>
      </c>
      <c r="C807" s="6" t="s">
        <v>588</v>
      </c>
      <c r="D807" s="7" t="s">
        <v>600</v>
      </c>
      <c r="E807" s="8">
        <v>1</v>
      </c>
      <c r="F807" s="7" t="s">
        <v>68</v>
      </c>
      <c r="G807" s="7" t="s">
        <v>68</v>
      </c>
      <c r="H807" s="7" t="s">
        <v>601</v>
      </c>
      <c r="I807" s="7" t="s">
        <v>44</v>
      </c>
      <c r="J807" s="19" t="str">
        <f>IFERROR(INDEX('Employee Info'!$C$3:$E$200,MATCH(Data7[[#This Row],[Name:]],'Employee Info'!$B$3:$B$200,0),MATCH(Data7[[#This Row],[Hours Type:]],'Employee Info'!$C$2:$E$2,0)),"")</f>
        <v/>
      </c>
      <c r="K807" s="19" t="str">
        <f>IFERROR(INDEX('Employee Info'!$C$3:$J$200,MATCH(Data7[[#This Row],[Name:]],'Employee Info'!$B$3:$B$200,0),MATCH(Data7[[#Headers],[Truck]],'Employee Info'!$C$2:$J$2,0)),"")</f>
        <v/>
      </c>
      <c r="L807" s="19" t="str">
        <f>IFERROR(INDEX('Employee Info'!$C$3:$J$200,MATCH(Data7[[#This Row],[Name:]],'Employee Info'!$B$3:$B$200,0),MATCH(Data7[[#Headers],[Phone]],'Employee Info'!$C$2:$J$2,0)),"")</f>
        <v/>
      </c>
      <c r="M807" s="19" t="str">
        <f>IFERROR(INDEX('Employee Info'!$C$3:$J$200,MATCH(Data7[[#This Row],[Name:]],'Employee Info'!$B$3:$B$200,0),MATCH(Data7[[#Headers],[Tech]],'Employee Info'!$C$2:$J$2,0)),"")</f>
        <v/>
      </c>
      <c r="N807" s="19" t="str">
        <f>IFERROR(INDEX('Employee Info'!$C$3:$J$200,MATCH(Data7[[#This Row],[Name:]],'Employee Info'!$B$3:$B$200,0),MATCH(Data7[[#Headers],[Other]],'Employee Info'!$C$2:$J$2,0)),"")</f>
        <v/>
      </c>
      <c r="O807" s="19">
        <f>IFERROR((Data7[[#This Row],[Hours:]]*SUM(Data7[[#This Row],[Rate]:[Other]])),"")</f>
        <v>0</v>
      </c>
      <c r="P807" s="7" t="str">
        <f>IF(Data7[[#This Row],[WO'#:]]="","Riley #","WO#")</f>
        <v>Riley #</v>
      </c>
      <c r="Q807" s="7">
        <f>IFERROR(WEEKNUM(Data7[[#This Row],[Date:]]),"")</f>
        <v>20</v>
      </c>
      <c r="R807" s="6">
        <f t="shared" si="36"/>
        <v>45424</v>
      </c>
      <c r="S807" s="6">
        <f>Data7[[#This Row],[Week Start]]+7</f>
        <v>45431</v>
      </c>
      <c r="T807" s="7" t="str">
        <f t="shared" si="37"/>
        <v>5/12/2024 - 5/19/2024</v>
      </c>
      <c r="U807" s="7" t="str">
        <f t="shared" si="38"/>
        <v>Time Card</v>
      </c>
      <c r="V807" s="8" t="str">
        <f>RIGHT(TEXT(Data7[[#This Row],[Date:]],"mmddyyyy"),4)</f>
        <v>2024</v>
      </c>
      <c r="W807" s="8" t="str">
        <f>MID(TEXT(Data7[[#This Row],[Date:]],"mmddyyyy"),3,2)</f>
        <v>14</v>
      </c>
      <c r="X807" s="8" t="str">
        <f>LEFT(TEXT(Data7[[#This Row],[Date:]],"mmddyyyy"),2)</f>
        <v>05</v>
      </c>
      <c r="Y807" s="6">
        <f>DATE(Data7[[#This Row],[Year]],Data7[[#This Row],[Month]],Data7[[#This Row],[Day]])</f>
        <v>45426</v>
      </c>
    </row>
    <row r="808" spans="1:25">
      <c r="A808" s="5">
        <v>45428.292380902778</v>
      </c>
      <c r="B808" s="7" t="s">
        <v>66</v>
      </c>
      <c r="C808" s="6" t="s">
        <v>588</v>
      </c>
      <c r="D808" s="7" t="s">
        <v>602</v>
      </c>
      <c r="E808" s="8">
        <v>1</v>
      </c>
      <c r="F808" s="7" t="s">
        <v>68</v>
      </c>
      <c r="G808" s="7" t="s">
        <v>68</v>
      </c>
      <c r="H808" s="7" t="s">
        <v>573</v>
      </c>
      <c r="I808" s="7" t="s">
        <v>44</v>
      </c>
      <c r="J808" s="19" t="str">
        <f>IFERROR(INDEX('Employee Info'!$C$3:$E$200,MATCH(Data7[[#This Row],[Name:]],'Employee Info'!$B$3:$B$200,0),MATCH(Data7[[#This Row],[Hours Type:]],'Employee Info'!$C$2:$E$2,0)),"")</f>
        <v/>
      </c>
      <c r="K808" s="19" t="str">
        <f>IFERROR(INDEX('Employee Info'!$C$3:$J$200,MATCH(Data7[[#This Row],[Name:]],'Employee Info'!$B$3:$B$200,0),MATCH(Data7[[#Headers],[Truck]],'Employee Info'!$C$2:$J$2,0)),"")</f>
        <v/>
      </c>
      <c r="L808" s="19" t="str">
        <f>IFERROR(INDEX('Employee Info'!$C$3:$J$200,MATCH(Data7[[#This Row],[Name:]],'Employee Info'!$B$3:$B$200,0),MATCH(Data7[[#Headers],[Phone]],'Employee Info'!$C$2:$J$2,0)),"")</f>
        <v/>
      </c>
      <c r="M808" s="19" t="str">
        <f>IFERROR(INDEX('Employee Info'!$C$3:$J$200,MATCH(Data7[[#This Row],[Name:]],'Employee Info'!$B$3:$B$200,0),MATCH(Data7[[#Headers],[Tech]],'Employee Info'!$C$2:$J$2,0)),"")</f>
        <v/>
      </c>
      <c r="N808" s="19" t="str">
        <f>IFERROR(INDEX('Employee Info'!$C$3:$J$200,MATCH(Data7[[#This Row],[Name:]],'Employee Info'!$B$3:$B$200,0),MATCH(Data7[[#Headers],[Other]],'Employee Info'!$C$2:$J$2,0)),"")</f>
        <v/>
      </c>
      <c r="O808" s="19">
        <f>IFERROR((Data7[[#This Row],[Hours:]]*SUM(Data7[[#This Row],[Rate]:[Other]])),"")</f>
        <v>0</v>
      </c>
      <c r="P808" s="7" t="str">
        <f>IF(Data7[[#This Row],[WO'#:]]="","Riley #","WO#")</f>
        <v>Riley #</v>
      </c>
      <c r="Q808" s="7">
        <f>IFERROR(WEEKNUM(Data7[[#This Row],[Date:]]),"")</f>
        <v>20</v>
      </c>
      <c r="R808" s="6">
        <f t="shared" si="36"/>
        <v>45424</v>
      </c>
      <c r="S808" s="6">
        <f>Data7[[#This Row],[Week Start]]+7</f>
        <v>45431</v>
      </c>
      <c r="T808" s="7" t="str">
        <f t="shared" si="37"/>
        <v>5/12/2024 - 5/19/2024</v>
      </c>
      <c r="U808" s="7" t="str">
        <f t="shared" si="38"/>
        <v>Time Card</v>
      </c>
      <c r="V808" s="8" t="str">
        <f>RIGHT(TEXT(Data7[[#This Row],[Date:]],"mmddyyyy"),4)</f>
        <v>2024</v>
      </c>
      <c r="W808" s="8" t="str">
        <f>MID(TEXT(Data7[[#This Row],[Date:]],"mmddyyyy"),3,2)</f>
        <v>14</v>
      </c>
      <c r="X808" s="8" t="str">
        <f>LEFT(TEXT(Data7[[#This Row],[Date:]],"mmddyyyy"),2)</f>
        <v>05</v>
      </c>
      <c r="Y808" s="6">
        <f>DATE(Data7[[#This Row],[Year]],Data7[[#This Row],[Month]],Data7[[#This Row],[Day]])</f>
        <v>45426</v>
      </c>
    </row>
    <row r="809" spans="1:25">
      <c r="A809" s="5">
        <v>45428.296489004628</v>
      </c>
      <c r="B809" s="7" t="s">
        <v>66</v>
      </c>
      <c r="C809" s="6">
        <v>45427</v>
      </c>
      <c r="D809" s="7" t="s">
        <v>71</v>
      </c>
      <c r="E809" s="8">
        <v>1</v>
      </c>
      <c r="F809" s="7">
        <v>6984733</v>
      </c>
      <c r="G809" s="7" t="s">
        <v>68</v>
      </c>
      <c r="H809" s="7" t="s">
        <v>69</v>
      </c>
      <c r="I809" s="7" t="s">
        <v>44</v>
      </c>
      <c r="J809" s="19" t="str">
        <f>IFERROR(INDEX('Employee Info'!$C$3:$E$200,MATCH(Data7[[#This Row],[Name:]],'Employee Info'!$B$3:$B$200,0),MATCH(Data7[[#This Row],[Hours Type:]],'Employee Info'!$C$2:$E$2,0)),"")</f>
        <v/>
      </c>
      <c r="K809" s="19" t="str">
        <f>IFERROR(INDEX('Employee Info'!$C$3:$J$200,MATCH(Data7[[#This Row],[Name:]],'Employee Info'!$B$3:$B$200,0),MATCH(Data7[[#Headers],[Truck]],'Employee Info'!$C$2:$J$2,0)),"")</f>
        <v/>
      </c>
      <c r="L809" s="19" t="str">
        <f>IFERROR(INDEX('Employee Info'!$C$3:$J$200,MATCH(Data7[[#This Row],[Name:]],'Employee Info'!$B$3:$B$200,0),MATCH(Data7[[#Headers],[Phone]],'Employee Info'!$C$2:$J$2,0)),"")</f>
        <v/>
      </c>
      <c r="M809" s="19" t="str">
        <f>IFERROR(INDEX('Employee Info'!$C$3:$J$200,MATCH(Data7[[#This Row],[Name:]],'Employee Info'!$B$3:$B$200,0),MATCH(Data7[[#Headers],[Tech]],'Employee Info'!$C$2:$J$2,0)),"")</f>
        <v/>
      </c>
      <c r="N809" s="19" t="str">
        <f>IFERROR(INDEX('Employee Info'!$C$3:$J$200,MATCH(Data7[[#This Row],[Name:]],'Employee Info'!$B$3:$B$200,0),MATCH(Data7[[#Headers],[Other]],'Employee Info'!$C$2:$J$2,0)),"")</f>
        <v/>
      </c>
      <c r="O809" s="19">
        <f>IFERROR((Data7[[#This Row],[Hours:]]*SUM(Data7[[#This Row],[Rate]:[Other]])),"")</f>
        <v>0</v>
      </c>
      <c r="P809" s="7" t="str">
        <f>IF(Data7[[#This Row],[WO'#:]]="","Riley #","WO#")</f>
        <v>WO#</v>
      </c>
      <c r="Q809" s="7">
        <f>IFERROR(WEEKNUM(Data7[[#This Row],[Date:]]),"")</f>
        <v>20</v>
      </c>
      <c r="R809" s="6">
        <f t="shared" si="36"/>
        <v>45424</v>
      </c>
      <c r="S809" s="6">
        <f>Data7[[#This Row],[Week Start]]+7</f>
        <v>45431</v>
      </c>
      <c r="T809" s="7" t="str">
        <f t="shared" si="37"/>
        <v>5/12/2024 - 5/19/2024</v>
      </c>
      <c r="U809" s="7" t="str">
        <f t="shared" si="38"/>
        <v>Time Card</v>
      </c>
      <c r="V809" s="8" t="str">
        <f>RIGHT(TEXT(Data7[[#This Row],[Date:]],"mmddyyyy"),4)</f>
        <v>2024</v>
      </c>
      <c r="W809" s="8" t="str">
        <f>MID(TEXT(Data7[[#This Row],[Date:]],"mmddyyyy"),3,2)</f>
        <v>15</v>
      </c>
      <c r="X809" s="8" t="str">
        <f>LEFT(TEXT(Data7[[#This Row],[Date:]],"mmddyyyy"),2)</f>
        <v>05</v>
      </c>
      <c r="Y809" s="6">
        <f>DATE(Data7[[#This Row],[Year]],Data7[[#This Row],[Month]],Data7[[#This Row],[Day]])</f>
        <v>45427</v>
      </c>
    </row>
    <row r="810" spans="1:25">
      <c r="A810" s="5">
        <v>45428.263472222221</v>
      </c>
      <c r="B810" s="7" t="s">
        <v>23</v>
      </c>
      <c r="C810" s="6" t="s">
        <v>603</v>
      </c>
      <c r="D810" s="7" t="s">
        <v>584</v>
      </c>
      <c r="E810" s="8">
        <v>8</v>
      </c>
      <c r="F810" s="7">
        <v>7098027</v>
      </c>
      <c r="G810" s="7" t="s">
        <v>68</v>
      </c>
      <c r="H810" s="7" t="s">
        <v>69</v>
      </c>
      <c r="I810" s="7" t="s">
        <v>44</v>
      </c>
      <c r="J810" s="19" t="str">
        <f>IFERROR(INDEX('Employee Info'!$C$3:$E$200,MATCH(Data7[[#This Row],[Name:]],'Employee Info'!$B$3:$B$200,0),MATCH(Data7[[#This Row],[Hours Type:]],'Employee Info'!$C$2:$E$2,0)),"")</f>
        <v/>
      </c>
      <c r="K810" s="19" t="str">
        <f>IFERROR(INDEX('Employee Info'!$C$3:$J$200,MATCH(Data7[[#This Row],[Name:]],'Employee Info'!$B$3:$B$200,0),MATCH(Data7[[#Headers],[Truck]],'Employee Info'!$C$2:$J$2,0)),"")</f>
        <v/>
      </c>
      <c r="L810" s="19" t="str">
        <f>IFERROR(INDEX('Employee Info'!$C$3:$J$200,MATCH(Data7[[#This Row],[Name:]],'Employee Info'!$B$3:$B$200,0),MATCH(Data7[[#Headers],[Phone]],'Employee Info'!$C$2:$J$2,0)),"")</f>
        <v/>
      </c>
      <c r="M810" s="19" t="str">
        <f>IFERROR(INDEX('Employee Info'!$C$3:$J$200,MATCH(Data7[[#This Row],[Name:]],'Employee Info'!$B$3:$B$200,0),MATCH(Data7[[#Headers],[Tech]],'Employee Info'!$C$2:$J$2,0)),"")</f>
        <v/>
      </c>
      <c r="N810" s="19" t="str">
        <f>IFERROR(INDEX('Employee Info'!$C$3:$J$200,MATCH(Data7[[#This Row],[Name:]],'Employee Info'!$B$3:$B$200,0),MATCH(Data7[[#Headers],[Other]],'Employee Info'!$C$2:$J$2,0)),"")</f>
        <v/>
      </c>
      <c r="O810" s="19">
        <f>IFERROR((Data7[[#This Row],[Hours:]]*SUM(Data7[[#This Row],[Rate]:[Other]])),"")</f>
        <v>0</v>
      </c>
      <c r="P810" s="7" t="str">
        <f>IF(Data7[[#This Row],[WO'#:]]="","Riley #","WO#")</f>
        <v>WO#</v>
      </c>
      <c r="Q810" s="7">
        <f>IFERROR(WEEKNUM(Data7[[#This Row],[Date:]]),"")</f>
        <v>20</v>
      </c>
      <c r="R810" s="6">
        <f t="shared" si="36"/>
        <v>45424</v>
      </c>
      <c r="S810" s="6">
        <f>Data7[[#This Row],[Week Start]]+7</f>
        <v>45431</v>
      </c>
      <c r="T810" s="7" t="str">
        <f t="shared" si="37"/>
        <v>5/12/2024 - 5/19/2024</v>
      </c>
      <c r="U810" s="7" t="str">
        <f t="shared" si="38"/>
        <v>Time Card</v>
      </c>
      <c r="V810" s="8" t="str">
        <f>RIGHT(TEXT(Data7[[#This Row],[Date:]],"mmddyyyy"),4)</f>
        <v>2024</v>
      </c>
      <c r="W810" s="8" t="str">
        <f>MID(TEXT(Data7[[#This Row],[Date:]],"mmddyyyy"),3,2)</f>
        <v>15</v>
      </c>
      <c r="X810" s="8" t="str">
        <f>LEFT(TEXT(Data7[[#This Row],[Date:]],"mmddyyyy"),2)</f>
        <v>05</v>
      </c>
      <c r="Y810" s="6">
        <f>DATE(Data7[[#This Row],[Year]],Data7[[#This Row],[Month]],Data7[[#This Row],[Day]])</f>
        <v>45427</v>
      </c>
    </row>
    <row r="811" spans="1:25">
      <c r="A811" s="5">
        <v>45428.281903240742</v>
      </c>
      <c r="B811" s="7" t="s">
        <v>66</v>
      </c>
      <c r="C811" s="6" t="s">
        <v>603</v>
      </c>
      <c r="D811" s="7" t="s">
        <v>584</v>
      </c>
      <c r="E811" s="8">
        <v>1</v>
      </c>
      <c r="F811" s="7">
        <v>7098027</v>
      </c>
      <c r="G811" s="7" t="s">
        <v>68</v>
      </c>
      <c r="H811" s="7" t="s">
        <v>69</v>
      </c>
      <c r="I811" s="7" t="s">
        <v>44</v>
      </c>
      <c r="J811" s="19" t="str">
        <f>IFERROR(INDEX('Employee Info'!$C$3:$E$200,MATCH(Data7[[#This Row],[Name:]],'Employee Info'!$B$3:$B$200,0),MATCH(Data7[[#This Row],[Hours Type:]],'Employee Info'!$C$2:$E$2,0)),"")</f>
        <v/>
      </c>
      <c r="K811" s="19" t="str">
        <f>IFERROR(INDEX('Employee Info'!$C$3:$J$200,MATCH(Data7[[#This Row],[Name:]],'Employee Info'!$B$3:$B$200,0),MATCH(Data7[[#Headers],[Truck]],'Employee Info'!$C$2:$J$2,0)),"")</f>
        <v/>
      </c>
      <c r="L811" s="19" t="str">
        <f>IFERROR(INDEX('Employee Info'!$C$3:$J$200,MATCH(Data7[[#This Row],[Name:]],'Employee Info'!$B$3:$B$200,0),MATCH(Data7[[#Headers],[Phone]],'Employee Info'!$C$2:$J$2,0)),"")</f>
        <v/>
      </c>
      <c r="M811" s="19" t="str">
        <f>IFERROR(INDEX('Employee Info'!$C$3:$J$200,MATCH(Data7[[#This Row],[Name:]],'Employee Info'!$B$3:$B$200,0),MATCH(Data7[[#Headers],[Tech]],'Employee Info'!$C$2:$J$2,0)),"")</f>
        <v/>
      </c>
      <c r="N811" s="19" t="str">
        <f>IFERROR(INDEX('Employee Info'!$C$3:$J$200,MATCH(Data7[[#This Row],[Name:]],'Employee Info'!$B$3:$B$200,0),MATCH(Data7[[#Headers],[Other]],'Employee Info'!$C$2:$J$2,0)),"")</f>
        <v/>
      </c>
      <c r="O811" s="19">
        <f>IFERROR((Data7[[#This Row],[Hours:]]*SUM(Data7[[#This Row],[Rate]:[Other]])),"")</f>
        <v>0</v>
      </c>
      <c r="P811" s="7" t="str">
        <f>IF(Data7[[#This Row],[WO'#:]]="","Riley #","WO#")</f>
        <v>WO#</v>
      </c>
      <c r="Q811" s="7">
        <f>IFERROR(WEEKNUM(Data7[[#This Row],[Date:]]),"")</f>
        <v>20</v>
      </c>
      <c r="R811" s="6">
        <f t="shared" si="36"/>
        <v>45424</v>
      </c>
      <c r="S811" s="6">
        <f>Data7[[#This Row],[Week Start]]+7</f>
        <v>45431</v>
      </c>
      <c r="T811" s="7" t="str">
        <f t="shared" si="37"/>
        <v>5/12/2024 - 5/19/2024</v>
      </c>
      <c r="U811" s="7" t="str">
        <f t="shared" si="38"/>
        <v>Time Card</v>
      </c>
      <c r="V811" s="8" t="str">
        <f>RIGHT(TEXT(Data7[[#This Row],[Date:]],"mmddyyyy"),4)</f>
        <v>2024</v>
      </c>
      <c r="W811" s="8" t="str">
        <f>MID(TEXT(Data7[[#This Row],[Date:]],"mmddyyyy"),3,2)</f>
        <v>15</v>
      </c>
      <c r="X811" s="8" t="str">
        <f>LEFT(TEXT(Data7[[#This Row],[Date:]],"mmddyyyy"),2)</f>
        <v>05</v>
      </c>
      <c r="Y811" s="6">
        <f>DATE(Data7[[#This Row],[Year]],Data7[[#This Row],[Month]],Data7[[#This Row],[Day]])</f>
        <v>45427</v>
      </c>
    </row>
    <row r="812" spans="1:25">
      <c r="A812" s="5">
        <v>45427.584329513891</v>
      </c>
      <c r="B812" s="7" t="s">
        <v>35</v>
      </c>
      <c r="C812" s="6" t="s">
        <v>603</v>
      </c>
      <c r="D812" s="7" t="s">
        <v>604</v>
      </c>
      <c r="E812" s="8">
        <v>3</v>
      </c>
      <c r="F812" s="7">
        <v>7103210</v>
      </c>
      <c r="G812" s="7" t="s">
        <v>68</v>
      </c>
      <c r="H812" s="7" t="s">
        <v>69</v>
      </c>
      <c r="I812" s="7" t="s">
        <v>44</v>
      </c>
      <c r="J812" s="19" t="str">
        <f>IFERROR(INDEX('Employee Info'!$C$3:$E$200,MATCH(Data7[[#This Row],[Name:]],'Employee Info'!$B$3:$B$200,0),MATCH(Data7[[#This Row],[Hours Type:]],'Employee Info'!$C$2:$E$2,0)),"")</f>
        <v/>
      </c>
      <c r="K812" s="19" t="str">
        <f>IFERROR(INDEX('Employee Info'!$C$3:$J$200,MATCH(Data7[[#This Row],[Name:]],'Employee Info'!$B$3:$B$200,0),MATCH(Data7[[#Headers],[Truck]],'Employee Info'!$C$2:$J$2,0)),"")</f>
        <v/>
      </c>
      <c r="L812" s="19" t="str">
        <f>IFERROR(INDEX('Employee Info'!$C$3:$J$200,MATCH(Data7[[#This Row],[Name:]],'Employee Info'!$B$3:$B$200,0),MATCH(Data7[[#Headers],[Phone]],'Employee Info'!$C$2:$J$2,0)),"")</f>
        <v/>
      </c>
      <c r="M812" s="19" t="str">
        <f>IFERROR(INDEX('Employee Info'!$C$3:$J$200,MATCH(Data7[[#This Row],[Name:]],'Employee Info'!$B$3:$B$200,0),MATCH(Data7[[#Headers],[Tech]],'Employee Info'!$C$2:$J$2,0)),"")</f>
        <v/>
      </c>
      <c r="N812" s="19" t="str">
        <f>IFERROR(INDEX('Employee Info'!$C$3:$J$200,MATCH(Data7[[#This Row],[Name:]],'Employee Info'!$B$3:$B$200,0),MATCH(Data7[[#Headers],[Other]],'Employee Info'!$C$2:$J$2,0)),"")</f>
        <v/>
      </c>
      <c r="O812" s="19">
        <f>IFERROR((Data7[[#This Row],[Hours:]]*SUM(Data7[[#This Row],[Rate]:[Other]])),"")</f>
        <v>0</v>
      </c>
      <c r="P812" s="7" t="str">
        <f>IF(Data7[[#This Row],[WO'#:]]="","Riley #","WO#")</f>
        <v>WO#</v>
      </c>
      <c r="Q812" s="7">
        <f>IFERROR(WEEKNUM(Data7[[#This Row],[Date:]]),"")</f>
        <v>20</v>
      </c>
      <c r="R812" s="6">
        <f t="shared" si="36"/>
        <v>45424</v>
      </c>
      <c r="S812" s="6">
        <f>Data7[[#This Row],[Week Start]]+7</f>
        <v>45431</v>
      </c>
      <c r="T812" s="7" t="str">
        <f t="shared" si="37"/>
        <v>5/12/2024 - 5/19/2024</v>
      </c>
      <c r="U812" s="7" t="str">
        <f t="shared" si="38"/>
        <v>Time Card</v>
      </c>
      <c r="V812" s="8" t="str">
        <f>RIGHT(TEXT(Data7[[#This Row],[Date:]],"mmddyyyy"),4)</f>
        <v>2024</v>
      </c>
      <c r="W812" s="8" t="str">
        <f>MID(TEXT(Data7[[#This Row],[Date:]],"mmddyyyy"),3,2)</f>
        <v>15</v>
      </c>
      <c r="X812" s="8" t="str">
        <f>LEFT(TEXT(Data7[[#This Row],[Date:]],"mmddyyyy"),2)</f>
        <v>05</v>
      </c>
      <c r="Y812" s="6">
        <f>DATE(Data7[[#This Row],[Year]],Data7[[#This Row],[Month]],Data7[[#This Row],[Day]])</f>
        <v>45427</v>
      </c>
    </row>
    <row r="813" spans="1:25">
      <c r="A813" s="5">
        <v>45428.293268171299</v>
      </c>
      <c r="B813" s="7" t="s">
        <v>66</v>
      </c>
      <c r="C813" s="6" t="s">
        <v>603</v>
      </c>
      <c r="D813" s="7" t="s">
        <v>596</v>
      </c>
      <c r="E813" s="8">
        <v>1</v>
      </c>
      <c r="F813" s="7">
        <v>7103210</v>
      </c>
      <c r="G813" s="7" t="s">
        <v>68</v>
      </c>
      <c r="H813" s="7" t="s">
        <v>69</v>
      </c>
      <c r="I813" s="7" t="s">
        <v>44</v>
      </c>
      <c r="J813" s="19" t="str">
        <f>IFERROR(INDEX('Employee Info'!$C$3:$E$200,MATCH(Data7[[#This Row],[Name:]],'Employee Info'!$B$3:$B$200,0),MATCH(Data7[[#This Row],[Hours Type:]],'Employee Info'!$C$2:$E$2,0)),"")</f>
        <v/>
      </c>
      <c r="K813" s="19" t="str">
        <f>IFERROR(INDEX('Employee Info'!$C$3:$J$200,MATCH(Data7[[#This Row],[Name:]],'Employee Info'!$B$3:$B$200,0),MATCH(Data7[[#Headers],[Truck]],'Employee Info'!$C$2:$J$2,0)),"")</f>
        <v/>
      </c>
      <c r="L813" s="19" t="str">
        <f>IFERROR(INDEX('Employee Info'!$C$3:$J$200,MATCH(Data7[[#This Row],[Name:]],'Employee Info'!$B$3:$B$200,0),MATCH(Data7[[#Headers],[Phone]],'Employee Info'!$C$2:$J$2,0)),"")</f>
        <v/>
      </c>
      <c r="M813" s="19" t="str">
        <f>IFERROR(INDEX('Employee Info'!$C$3:$J$200,MATCH(Data7[[#This Row],[Name:]],'Employee Info'!$B$3:$B$200,0),MATCH(Data7[[#Headers],[Tech]],'Employee Info'!$C$2:$J$2,0)),"")</f>
        <v/>
      </c>
      <c r="N813" s="19" t="str">
        <f>IFERROR(INDEX('Employee Info'!$C$3:$J$200,MATCH(Data7[[#This Row],[Name:]],'Employee Info'!$B$3:$B$200,0),MATCH(Data7[[#Headers],[Other]],'Employee Info'!$C$2:$J$2,0)),"")</f>
        <v/>
      </c>
      <c r="O813" s="19">
        <f>IFERROR((Data7[[#This Row],[Hours:]]*SUM(Data7[[#This Row],[Rate]:[Other]])),"")</f>
        <v>0</v>
      </c>
      <c r="P813" s="7" t="str">
        <f>IF(Data7[[#This Row],[WO'#:]]="","Riley #","WO#")</f>
        <v>WO#</v>
      </c>
      <c r="Q813" s="7">
        <f>IFERROR(WEEKNUM(Data7[[#This Row],[Date:]]),"")</f>
        <v>20</v>
      </c>
      <c r="R813" s="6">
        <f t="shared" si="36"/>
        <v>45424</v>
      </c>
      <c r="S813" s="6">
        <f>Data7[[#This Row],[Week Start]]+7</f>
        <v>45431</v>
      </c>
      <c r="T813" s="7" t="str">
        <f t="shared" si="37"/>
        <v>5/12/2024 - 5/19/2024</v>
      </c>
      <c r="U813" s="7" t="str">
        <f t="shared" si="38"/>
        <v>Time Card</v>
      </c>
      <c r="V813" s="8" t="str">
        <f>RIGHT(TEXT(Data7[[#This Row],[Date:]],"mmddyyyy"),4)</f>
        <v>2024</v>
      </c>
      <c r="W813" s="8" t="str">
        <f>MID(TEXT(Data7[[#This Row],[Date:]],"mmddyyyy"),3,2)</f>
        <v>15</v>
      </c>
      <c r="X813" s="8" t="str">
        <f>LEFT(TEXT(Data7[[#This Row],[Date:]],"mmddyyyy"),2)</f>
        <v>05</v>
      </c>
      <c r="Y813" s="6">
        <f>DATE(Data7[[#This Row],[Year]],Data7[[#This Row],[Month]],Data7[[#This Row],[Day]])</f>
        <v>45427</v>
      </c>
    </row>
    <row r="814" spans="1:25">
      <c r="A814" s="5">
        <v>45427.585505324074</v>
      </c>
      <c r="B814" s="7" t="s">
        <v>35</v>
      </c>
      <c r="C814" s="6" t="s">
        <v>603</v>
      </c>
      <c r="D814" s="7" t="s">
        <v>608</v>
      </c>
      <c r="E814" s="8">
        <v>2</v>
      </c>
      <c r="F814" s="7" t="s">
        <v>68</v>
      </c>
      <c r="G814" s="7" t="s">
        <v>68</v>
      </c>
      <c r="H814" s="7" t="s">
        <v>202</v>
      </c>
      <c r="I814" s="7" t="s">
        <v>44</v>
      </c>
      <c r="J814" s="19" t="str">
        <f>IFERROR(INDEX('Employee Info'!$C$3:$E$200,MATCH(Data7[[#This Row],[Name:]],'Employee Info'!$B$3:$B$200,0),MATCH(Data7[[#This Row],[Hours Type:]],'Employee Info'!$C$2:$E$2,0)),"")</f>
        <v/>
      </c>
      <c r="K814" s="19" t="str">
        <f>IFERROR(INDEX('Employee Info'!$C$3:$J$200,MATCH(Data7[[#This Row],[Name:]],'Employee Info'!$B$3:$B$200,0),MATCH(Data7[[#Headers],[Truck]],'Employee Info'!$C$2:$J$2,0)),"")</f>
        <v/>
      </c>
      <c r="L814" s="19" t="str">
        <f>IFERROR(INDEX('Employee Info'!$C$3:$J$200,MATCH(Data7[[#This Row],[Name:]],'Employee Info'!$B$3:$B$200,0),MATCH(Data7[[#Headers],[Phone]],'Employee Info'!$C$2:$J$2,0)),"")</f>
        <v/>
      </c>
      <c r="M814" s="19" t="str">
        <f>IFERROR(INDEX('Employee Info'!$C$3:$J$200,MATCH(Data7[[#This Row],[Name:]],'Employee Info'!$B$3:$B$200,0),MATCH(Data7[[#Headers],[Tech]],'Employee Info'!$C$2:$J$2,0)),"")</f>
        <v/>
      </c>
      <c r="N814" s="19" t="str">
        <f>IFERROR(INDEX('Employee Info'!$C$3:$J$200,MATCH(Data7[[#This Row],[Name:]],'Employee Info'!$B$3:$B$200,0),MATCH(Data7[[#Headers],[Other]],'Employee Info'!$C$2:$J$2,0)),"")</f>
        <v/>
      </c>
      <c r="O814" s="19">
        <f>IFERROR((Data7[[#This Row],[Hours:]]*SUM(Data7[[#This Row],[Rate]:[Other]])),"")</f>
        <v>0</v>
      </c>
      <c r="P814" s="7" t="str">
        <f>IF(Data7[[#This Row],[WO'#:]]="","Riley #","WO#")</f>
        <v>Riley #</v>
      </c>
      <c r="Q814" s="7">
        <f>IFERROR(WEEKNUM(Data7[[#This Row],[Date:]]),"")</f>
        <v>20</v>
      </c>
      <c r="R814" s="6">
        <f t="shared" si="36"/>
        <v>45424</v>
      </c>
      <c r="S814" s="6">
        <f>Data7[[#This Row],[Week Start]]+7</f>
        <v>45431</v>
      </c>
      <c r="T814" s="7" t="str">
        <f t="shared" si="37"/>
        <v>5/12/2024 - 5/19/2024</v>
      </c>
      <c r="U814" s="7" t="str">
        <f t="shared" si="38"/>
        <v>Time Card</v>
      </c>
      <c r="V814" s="8" t="str">
        <f>RIGHT(TEXT(Data7[[#This Row],[Date:]],"mmddyyyy"),4)</f>
        <v>2024</v>
      </c>
      <c r="W814" s="8" t="str">
        <f>MID(TEXT(Data7[[#This Row],[Date:]],"mmddyyyy"),3,2)</f>
        <v>15</v>
      </c>
      <c r="X814" s="8" t="str">
        <f>LEFT(TEXT(Data7[[#This Row],[Date:]],"mmddyyyy"),2)</f>
        <v>05</v>
      </c>
      <c r="Y814" s="6">
        <f>DATE(Data7[[#This Row],[Year]],Data7[[#This Row],[Month]],Data7[[#This Row],[Day]])</f>
        <v>45427</v>
      </c>
    </row>
    <row r="815" spans="1:25">
      <c r="A815" s="5">
        <v>45428.297264351851</v>
      </c>
      <c r="B815" s="7" t="s">
        <v>66</v>
      </c>
      <c r="C815" s="6" t="s">
        <v>603</v>
      </c>
      <c r="D815" s="7" t="s">
        <v>609</v>
      </c>
      <c r="E815" s="8">
        <v>1</v>
      </c>
      <c r="F815" s="7" t="s">
        <v>68</v>
      </c>
      <c r="G815" s="7" t="s">
        <v>68</v>
      </c>
      <c r="H815" s="7" t="s">
        <v>202</v>
      </c>
      <c r="I815" s="7" t="s">
        <v>44</v>
      </c>
      <c r="J815" s="19" t="str">
        <f>IFERROR(INDEX('Employee Info'!$C$3:$E$200,MATCH(Data7[[#This Row],[Name:]],'Employee Info'!$B$3:$B$200,0),MATCH(Data7[[#This Row],[Hours Type:]],'Employee Info'!$C$2:$E$2,0)),"")</f>
        <v/>
      </c>
      <c r="K815" s="19" t="str">
        <f>IFERROR(INDEX('Employee Info'!$C$3:$J$200,MATCH(Data7[[#This Row],[Name:]],'Employee Info'!$B$3:$B$200,0),MATCH(Data7[[#Headers],[Truck]],'Employee Info'!$C$2:$J$2,0)),"")</f>
        <v/>
      </c>
      <c r="L815" s="19" t="str">
        <f>IFERROR(INDEX('Employee Info'!$C$3:$J$200,MATCH(Data7[[#This Row],[Name:]],'Employee Info'!$B$3:$B$200,0),MATCH(Data7[[#Headers],[Phone]],'Employee Info'!$C$2:$J$2,0)),"")</f>
        <v/>
      </c>
      <c r="M815" s="19" t="str">
        <f>IFERROR(INDEX('Employee Info'!$C$3:$J$200,MATCH(Data7[[#This Row],[Name:]],'Employee Info'!$B$3:$B$200,0),MATCH(Data7[[#Headers],[Tech]],'Employee Info'!$C$2:$J$2,0)),"")</f>
        <v/>
      </c>
      <c r="N815" s="19" t="str">
        <f>IFERROR(INDEX('Employee Info'!$C$3:$J$200,MATCH(Data7[[#This Row],[Name:]],'Employee Info'!$B$3:$B$200,0),MATCH(Data7[[#Headers],[Other]],'Employee Info'!$C$2:$J$2,0)),"")</f>
        <v/>
      </c>
      <c r="O815" s="19">
        <f>IFERROR((Data7[[#This Row],[Hours:]]*SUM(Data7[[#This Row],[Rate]:[Other]])),"")</f>
        <v>0</v>
      </c>
      <c r="P815" s="7" t="str">
        <f>IF(Data7[[#This Row],[WO'#:]]="","Riley #","WO#")</f>
        <v>Riley #</v>
      </c>
      <c r="Q815" s="7">
        <f>IFERROR(WEEKNUM(Data7[[#This Row],[Date:]]),"")</f>
        <v>20</v>
      </c>
      <c r="R815" s="6">
        <f t="shared" si="36"/>
        <v>45424</v>
      </c>
      <c r="S815" s="6">
        <f>Data7[[#This Row],[Week Start]]+7</f>
        <v>45431</v>
      </c>
      <c r="T815" s="7" t="str">
        <f t="shared" si="37"/>
        <v>5/12/2024 - 5/19/2024</v>
      </c>
      <c r="U815" s="7" t="str">
        <f t="shared" si="38"/>
        <v>Time Card</v>
      </c>
      <c r="V815" s="8" t="str">
        <f>RIGHT(TEXT(Data7[[#This Row],[Date:]],"mmddyyyy"),4)</f>
        <v>2024</v>
      </c>
      <c r="W815" s="8" t="str">
        <f>MID(TEXT(Data7[[#This Row],[Date:]],"mmddyyyy"),3,2)</f>
        <v>15</v>
      </c>
      <c r="X815" s="8" t="str">
        <f>LEFT(TEXT(Data7[[#This Row],[Date:]],"mmddyyyy"),2)</f>
        <v>05</v>
      </c>
      <c r="Y815" s="6">
        <f>DATE(Data7[[#This Row],[Year]],Data7[[#This Row],[Month]],Data7[[#This Row],[Day]])</f>
        <v>45427</v>
      </c>
    </row>
    <row r="816" spans="1:25">
      <c r="A816" s="5">
        <v>45427.582710995368</v>
      </c>
      <c r="B816" s="7" t="s">
        <v>492</v>
      </c>
      <c r="C816" s="6" t="s">
        <v>603</v>
      </c>
      <c r="D816" s="7" t="s">
        <v>605</v>
      </c>
      <c r="E816" s="8">
        <v>8</v>
      </c>
      <c r="F816" s="7" t="s">
        <v>68</v>
      </c>
      <c r="G816" s="7" t="s">
        <v>68</v>
      </c>
      <c r="H816" s="7" t="s">
        <v>536</v>
      </c>
      <c r="I816" s="7" t="s">
        <v>44</v>
      </c>
      <c r="J816" s="19" t="str">
        <f>IFERROR(INDEX('Employee Info'!$C$3:$E$200,MATCH(Data7[[#This Row],[Name:]],'Employee Info'!$B$3:$B$200,0),MATCH(Data7[[#This Row],[Hours Type:]],'Employee Info'!$C$2:$E$2,0)),"")</f>
        <v/>
      </c>
      <c r="K816" s="19" t="str">
        <f>IFERROR(INDEX('Employee Info'!$C$3:$J$200,MATCH(Data7[[#This Row],[Name:]],'Employee Info'!$B$3:$B$200,0),MATCH(Data7[[#Headers],[Truck]],'Employee Info'!$C$2:$J$2,0)),"")</f>
        <v/>
      </c>
      <c r="L816" s="19" t="str">
        <f>IFERROR(INDEX('Employee Info'!$C$3:$J$200,MATCH(Data7[[#This Row],[Name:]],'Employee Info'!$B$3:$B$200,0),MATCH(Data7[[#Headers],[Phone]],'Employee Info'!$C$2:$J$2,0)),"")</f>
        <v/>
      </c>
      <c r="M816" s="19" t="str">
        <f>IFERROR(INDEX('Employee Info'!$C$3:$J$200,MATCH(Data7[[#This Row],[Name:]],'Employee Info'!$B$3:$B$200,0),MATCH(Data7[[#Headers],[Tech]],'Employee Info'!$C$2:$J$2,0)),"")</f>
        <v/>
      </c>
      <c r="N816" s="19" t="str">
        <f>IFERROR(INDEX('Employee Info'!$C$3:$J$200,MATCH(Data7[[#This Row],[Name:]],'Employee Info'!$B$3:$B$200,0),MATCH(Data7[[#Headers],[Other]],'Employee Info'!$C$2:$J$2,0)),"")</f>
        <v/>
      </c>
      <c r="O816" s="19">
        <f>IFERROR((Data7[[#This Row],[Hours:]]*SUM(Data7[[#This Row],[Rate]:[Other]])),"")</f>
        <v>0</v>
      </c>
      <c r="P816" s="7" t="str">
        <f>IF(Data7[[#This Row],[WO'#:]]="","Riley #","WO#")</f>
        <v>Riley #</v>
      </c>
      <c r="Q816" s="7">
        <f>IFERROR(WEEKNUM(Data7[[#This Row],[Date:]]),"")</f>
        <v>20</v>
      </c>
      <c r="R816" s="6">
        <f t="shared" si="36"/>
        <v>45424</v>
      </c>
      <c r="S816" s="6">
        <f>Data7[[#This Row],[Week Start]]+7</f>
        <v>45431</v>
      </c>
      <c r="T816" s="7" t="str">
        <f t="shared" si="37"/>
        <v>5/12/2024 - 5/19/2024</v>
      </c>
      <c r="U816" s="7" t="str">
        <f t="shared" si="38"/>
        <v>Time Card</v>
      </c>
      <c r="V816" s="8" t="str">
        <f>RIGHT(TEXT(Data7[[#This Row],[Date:]],"mmddyyyy"),4)</f>
        <v>2024</v>
      </c>
      <c r="W816" s="8" t="str">
        <f>MID(TEXT(Data7[[#This Row],[Date:]],"mmddyyyy"),3,2)</f>
        <v>15</v>
      </c>
      <c r="X816" s="8" t="str">
        <f>LEFT(TEXT(Data7[[#This Row],[Date:]],"mmddyyyy"),2)</f>
        <v>05</v>
      </c>
      <c r="Y816" s="6">
        <f>DATE(Data7[[#This Row],[Year]],Data7[[#This Row],[Month]],Data7[[#This Row],[Day]])</f>
        <v>45427</v>
      </c>
    </row>
    <row r="817" spans="1:25">
      <c r="A817" s="5">
        <v>45427.583093518515</v>
      </c>
      <c r="B817" s="7" t="s">
        <v>65</v>
      </c>
      <c r="C817" s="6" t="s">
        <v>603</v>
      </c>
      <c r="D817" s="7" t="s">
        <v>605</v>
      </c>
      <c r="E817" s="8">
        <v>8</v>
      </c>
      <c r="F817" s="7" t="s">
        <v>68</v>
      </c>
      <c r="G817" s="7" t="s">
        <v>68</v>
      </c>
      <c r="H817" s="7" t="s">
        <v>536</v>
      </c>
      <c r="I817" s="7" t="s">
        <v>44</v>
      </c>
      <c r="J817" s="19" t="str">
        <f>IFERROR(INDEX('Employee Info'!$C$3:$E$200,MATCH(Data7[[#This Row],[Name:]],'Employee Info'!$B$3:$B$200,0),MATCH(Data7[[#This Row],[Hours Type:]],'Employee Info'!$C$2:$E$2,0)),"")</f>
        <v/>
      </c>
      <c r="K817" s="19" t="str">
        <f>IFERROR(INDEX('Employee Info'!$C$3:$J$200,MATCH(Data7[[#This Row],[Name:]],'Employee Info'!$B$3:$B$200,0),MATCH(Data7[[#Headers],[Truck]],'Employee Info'!$C$2:$J$2,0)),"")</f>
        <v/>
      </c>
      <c r="L817" s="19" t="str">
        <f>IFERROR(INDEX('Employee Info'!$C$3:$J$200,MATCH(Data7[[#This Row],[Name:]],'Employee Info'!$B$3:$B$200,0),MATCH(Data7[[#Headers],[Phone]],'Employee Info'!$C$2:$J$2,0)),"")</f>
        <v/>
      </c>
      <c r="M817" s="19" t="str">
        <f>IFERROR(INDEX('Employee Info'!$C$3:$J$200,MATCH(Data7[[#This Row],[Name:]],'Employee Info'!$B$3:$B$200,0),MATCH(Data7[[#Headers],[Tech]],'Employee Info'!$C$2:$J$2,0)),"")</f>
        <v/>
      </c>
      <c r="N817" s="19" t="str">
        <f>IFERROR(INDEX('Employee Info'!$C$3:$J$200,MATCH(Data7[[#This Row],[Name:]],'Employee Info'!$B$3:$B$200,0),MATCH(Data7[[#Headers],[Other]],'Employee Info'!$C$2:$J$2,0)),"")</f>
        <v/>
      </c>
      <c r="O817" s="19">
        <f>IFERROR((Data7[[#This Row],[Hours:]]*SUM(Data7[[#This Row],[Rate]:[Other]])),"")</f>
        <v>0</v>
      </c>
      <c r="P817" s="7" t="str">
        <f>IF(Data7[[#This Row],[WO'#:]]="","Riley #","WO#")</f>
        <v>Riley #</v>
      </c>
      <c r="Q817" s="7">
        <f>IFERROR(WEEKNUM(Data7[[#This Row],[Date:]]),"")</f>
        <v>20</v>
      </c>
      <c r="R817" s="6">
        <f t="shared" si="36"/>
        <v>45424</v>
      </c>
      <c r="S817" s="6">
        <f>Data7[[#This Row],[Week Start]]+7</f>
        <v>45431</v>
      </c>
      <c r="T817" s="7" t="str">
        <f t="shared" si="37"/>
        <v>5/12/2024 - 5/19/2024</v>
      </c>
      <c r="U817" s="7" t="str">
        <f t="shared" si="38"/>
        <v>Time Card</v>
      </c>
      <c r="V817" s="8" t="str">
        <f>RIGHT(TEXT(Data7[[#This Row],[Date:]],"mmddyyyy"),4)</f>
        <v>2024</v>
      </c>
      <c r="W817" s="8" t="str">
        <f>MID(TEXT(Data7[[#This Row],[Date:]],"mmddyyyy"),3,2)</f>
        <v>15</v>
      </c>
      <c r="X817" s="8" t="str">
        <f>LEFT(TEXT(Data7[[#This Row],[Date:]],"mmddyyyy"),2)</f>
        <v>05</v>
      </c>
      <c r="Y817" s="6">
        <f>DATE(Data7[[#This Row],[Year]],Data7[[#This Row],[Month]],Data7[[#This Row],[Day]])</f>
        <v>45427</v>
      </c>
    </row>
    <row r="818" spans="1:25">
      <c r="A818" s="5">
        <v>45427.583633101851</v>
      </c>
      <c r="B818" s="7" t="s">
        <v>35</v>
      </c>
      <c r="C818" s="6" t="s">
        <v>603</v>
      </c>
      <c r="D818" s="7" t="s">
        <v>605</v>
      </c>
      <c r="E818" s="8">
        <v>1</v>
      </c>
      <c r="F818" s="7" t="s">
        <v>68</v>
      </c>
      <c r="G818" s="7" t="s">
        <v>68</v>
      </c>
      <c r="H818" s="7" t="s">
        <v>536</v>
      </c>
      <c r="I818" s="7" t="s">
        <v>44</v>
      </c>
      <c r="J818" s="19" t="str">
        <f>IFERROR(INDEX('Employee Info'!$C$3:$E$200,MATCH(Data7[[#This Row],[Name:]],'Employee Info'!$B$3:$B$200,0),MATCH(Data7[[#This Row],[Hours Type:]],'Employee Info'!$C$2:$E$2,0)),"")</f>
        <v/>
      </c>
      <c r="K818" s="19" t="str">
        <f>IFERROR(INDEX('Employee Info'!$C$3:$J$200,MATCH(Data7[[#This Row],[Name:]],'Employee Info'!$B$3:$B$200,0),MATCH(Data7[[#Headers],[Truck]],'Employee Info'!$C$2:$J$2,0)),"")</f>
        <v/>
      </c>
      <c r="L818" s="19" t="str">
        <f>IFERROR(INDEX('Employee Info'!$C$3:$J$200,MATCH(Data7[[#This Row],[Name:]],'Employee Info'!$B$3:$B$200,0),MATCH(Data7[[#Headers],[Phone]],'Employee Info'!$C$2:$J$2,0)),"")</f>
        <v/>
      </c>
      <c r="M818" s="19" t="str">
        <f>IFERROR(INDEX('Employee Info'!$C$3:$J$200,MATCH(Data7[[#This Row],[Name:]],'Employee Info'!$B$3:$B$200,0),MATCH(Data7[[#Headers],[Tech]],'Employee Info'!$C$2:$J$2,0)),"")</f>
        <v/>
      </c>
      <c r="N818" s="19" t="str">
        <f>IFERROR(INDEX('Employee Info'!$C$3:$J$200,MATCH(Data7[[#This Row],[Name:]],'Employee Info'!$B$3:$B$200,0),MATCH(Data7[[#Headers],[Other]],'Employee Info'!$C$2:$J$2,0)),"")</f>
        <v/>
      </c>
      <c r="O818" s="19">
        <f>IFERROR((Data7[[#This Row],[Hours:]]*SUM(Data7[[#This Row],[Rate]:[Other]])),"")</f>
        <v>0</v>
      </c>
      <c r="P818" s="7" t="str">
        <f>IF(Data7[[#This Row],[WO'#:]]="","Riley #","WO#")</f>
        <v>Riley #</v>
      </c>
      <c r="Q818" s="7">
        <f>IFERROR(WEEKNUM(Data7[[#This Row],[Date:]]),"")</f>
        <v>20</v>
      </c>
      <c r="R818" s="6">
        <f t="shared" si="36"/>
        <v>45424</v>
      </c>
      <c r="S818" s="6">
        <f>Data7[[#This Row],[Week Start]]+7</f>
        <v>45431</v>
      </c>
      <c r="T818" s="7" t="str">
        <f t="shared" si="37"/>
        <v>5/12/2024 - 5/19/2024</v>
      </c>
      <c r="U818" s="7" t="str">
        <f t="shared" si="38"/>
        <v>Time Card</v>
      </c>
      <c r="V818" s="8" t="str">
        <f>RIGHT(TEXT(Data7[[#This Row],[Date:]],"mmddyyyy"),4)</f>
        <v>2024</v>
      </c>
      <c r="W818" s="8" t="str">
        <f>MID(TEXT(Data7[[#This Row],[Date:]],"mmddyyyy"),3,2)</f>
        <v>15</v>
      </c>
      <c r="X818" s="8" t="str">
        <f>LEFT(TEXT(Data7[[#This Row],[Date:]],"mmddyyyy"),2)</f>
        <v>05</v>
      </c>
      <c r="Y818" s="6">
        <f>DATE(Data7[[#This Row],[Year]],Data7[[#This Row],[Month]],Data7[[#This Row],[Day]])</f>
        <v>45427</v>
      </c>
    </row>
    <row r="819" spans="1:25">
      <c r="A819" s="5">
        <v>45428.286115972223</v>
      </c>
      <c r="B819" s="7" t="s">
        <v>66</v>
      </c>
      <c r="C819" s="6" t="s">
        <v>603</v>
      </c>
      <c r="D819" s="7" t="s">
        <v>566</v>
      </c>
      <c r="E819" s="8">
        <v>2</v>
      </c>
      <c r="F819" s="7" t="s">
        <v>68</v>
      </c>
      <c r="G819" s="7" t="s">
        <v>68</v>
      </c>
      <c r="H819" s="7" t="s">
        <v>536</v>
      </c>
      <c r="I819" s="7" t="s">
        <v>44</v>
      </c>
      <c r="J819" s="19" t="str">
        <f>IFERROR(INDEX('Employee Info'!$C$3:$E$200,MATCH(Data7[[#This Row],[Name:]],'Employee Info'!$B$3:$B$200,0),MATCH(Data7[[#This Row],[Hours Type:]],'Employee Info'!$C$2:$E$2,0)),"")</f>
        <v/>
      </c>
      <c r="K819" s="19" t="str">
        <f>IFERROR(INDEX('Employee Info'!$C$3:$J$200,MATCH(Data7[[#This Row],[Name:]],'Employee Info'!$B$3:$B$200,0),MATCH(Data7[[#Headers],[Truck]],'Employee Info'!$C$2:$J$2,0)),"")</f>
        <v/>
      </c>
      <c r="L819" s="19" t="str">
        <f>IFERROR(INDEX('Employee Info'!$C$3:$J$200,MATCH(Data7[[#This Row],[Name:]],'Employee Info'!$B$3:$B$200,0),MATCH(Data7[[#Headers],[Phone]],'Employee Info'!$C$2:$J$2,0)),"")</f>
        <v/>
      </c>
      <c r="M819" s="19" t="str">
        <f>IFERROR(INDEX('Employee Info'!$C$3:$J$200,MATCH(Data7[[#This Row],[Name:]],'Employee Info'!$B$3:$B$200,0),MATCH(Data7[[#Headers],[Tech]],'Employee Info'!$C$2:$J$2,0)),"")</f>
        <v/>
      </c>
      <c r="N819" s="19" t="str">
        <f>IFERROR(INDEX('Employee Info'!$C$3:$J$200,MATCH(Data7[[#This Row],[Name:]],'Employee Info'!$B$3:$B$200,0),MATCH(Data7[[#Headers],[Other]],'Employee Info'!$C$2:$J$2,0)),"")</f>
        <v/>
      </c>
      <c r="O819" s="19">
        <f>IFERROR((Data7[[#This Row],[Hours:]]*SUM(Data7[[#This Row],[Rate]:[Other]])),"")</f>
        <v>0</v>
      </c>
      <c r="P819" s="7" t="str">
        <f>IF(Data7[[#This Row],[WO'#:]]="","Riley #","WO#")</f>
        <v>Riley #</v>
      </c>
      <c r="Q819" s="7">
        <f>IFERROR(WEEKNUM(Data7[[#This Row],[Date:]]),"")</f>
        <v>20</v>
      </c>
      <c r="R819" s="6">
        <f t="shared" si="36"/>
        <v>45424</v>
      </c>
      <c r="S819" s="6">
        <f>Data7[[#This Row],[Week Start]]+7</f>
        <v>45431</v>
      </c>
      <c r="T819" s="7" t="str">
        <f t="shared" si="37"/>
        <v>5/12/2024 - 5/19/2024</v>
      </c>
      <c r="U819" s="7" t="str">
        <f t="shared" si="38"/>
        <v>Time Card</v>
      </c>
      <c r="V819" s="8" t="str">
        <f>RIGHT(TEXT(Data7[[#This Row],[Date:]],"mmddyyyy"),4)</f>
        <v>2024</v>
      </c>
      <c r="W819" s="8" t="str">
        <f>MID(TEXT(Data7[[#This Row],[Date:]],"mmddyyyy"),3,2)</f>
        <v>15</v>
      </c>
      <c r="X819" s="8" t="str">
        <f>LEFT(TEXT(Data7[[#This Row],[Date:]],"mmddyyyy"),2)</f>
        <v>05</v>
      </c>
      <c r="Y819" s="6">
        <f>DATE(Data7[[#This Row],[Year]],Data7[[#This Row],[Month]],Data7[[#This Row],[Day]])</f>
        <v>45427</v>
      </c>
    </row>
    <row r="820" spans="1:25">
      <c r="A820" s="5">
        <v>45427.584853703702</v>
      </c>
      <c r="B820" s="7" t="s">
        <v>35</v>
      </c>
      <c r="C820" s="6" t="s">
        <v>603</v>
      </c>
      <c r="D820" s="7" t="s">
        <v>606</v>
      </c>
      <c r="E820" s="8">
        <v>2</v>
      </c>
      <c r="F820" s="7" t="s">
        <v>68</v>
      </c>
      <c r="G820" s="7" t="s">
        <v>68</v>
      </c>
      <c r="H820" s="7" t="s">
        <v>607</v>
      </c>
      <c r="I820" s="7" t="s">
        <v>44</v>
      </c>
      <c r="J820" s="19" t="str">
        <f>IFERROR(INDEX('Employee Info'!$C$3:$E$200,MATCH(Data7[[#This Row],[Name:]],'Employee Info'!$B$3:$B$200,0),MATCH(Data7[[#This Row],[Hours Type:]],'Employee Info'!$C$2:$E$2,0)),"")</f>
        <v/>
      </c>
      <c r="K820" s="19" t="str">
        <f>IFERROR(INDEX('Employee Info'!$C$3:$J$200,MATCH(Data7[[#This Row],[Name:]],'Employee Info'!$B$3:$B$200,0),MATCH(Data7[[#Headers],[Truck]],'Employee Info'!$C$2:$J$2,0)),"")</f>
        <v/>
      </c>
      <c r="L820" s="19" t="str">
        <f>IFERROR(INDEX('Employee Info'!$C$3:$J$200,MATCH(Data7[[#This Row],[Name:]],'Employee Info'!$B$3:$B$200,0),MATCH(Data7[[#Headers],[Phone]],'Employee Info'!$C$2:$J$2,0)),"")</f>
        <v/>
      </c>
      <c r="M820" s="19" t="str">
        <f>IFERROR(INDEX('Employee Info'!$C$3:$J$200,MATCH(Data7[[#This Row],[Name:]],'Employee Info'!$B$3:$B$200,0),MATCH(Data7[[#Headers],[Tech]],'Employee Info'!$C$2:$J$2,0)),"")</f>
        <v/>
      </c>
      <c r="N820" s="19" t="str">
        <f>IFERROR(INDEX('Employee Info'!$C$3:$J$200,MATCH(Data7[[#This Row],[Name:]],'Employee Info'!$B$3:$B$200,0),MATCH(Data7[[#Headers],[Other]],'Employee Info'!$C$2:$J$2,0)),"")</f>
        <v/>
      </c>
      <c r="O820" s="19">
        <f>IFERROR((Data7[[#This Row],[Hours:]]*SUM(Data7[[#This Row],[Rate]:[Other]])),"")</f>
        <v>0</v>
      </c>
      <c r="P820" s="7" t="str">
        <f>IF(Data7[[#This Row],[WO'#:]]="","Riley #","WO#")</f>
        <v>Riley #</v>
      </c>
      <c r="Q820" s="7">
        <f>IFERROR(WEEKNUM(Data7[[#This Row],[Date:]]),"")</f>
        <v>20</v>
      </c>
      <c r="R820" s="6">
        <f t="shared" si="36"/>
        <v>45424</v>
      </c>
      <c r="S820" s="6">
        <f>Data7[[#This Row],[Week Start]]+7</f>
        <v>45431</v>
      </c>
      <c r="T820" s="7" t="str">
        <f t="shared" si="37"/>
        <v>5/12/2024 - 5/19/2024</v>
      </c>
      <c r="U820" s="7" t="str">
        <f t="shared" si="38"/>
        <v>Time Card</v>
      </c>
      <c r="V820" s="8" t="str">
        <f>RIGHT(TEXT(Data7[[#This Row],[Date:]],"mmddyyyy"),4)</f>
        <v>2024</v>
      </c>
      <c r="W820" s="8" t="str">
        <f>MID(TEXT(Data7[[#This Row],[Date:]],"mmddyyyy"),3,2)</f>
        <v>15</v>
      </c>
      <c r="X820" s="8" t="str">
        <f>LEFT(TEXT(Data7[[#This Row],[Date:]],"mmddyyyy"),2)</f>
        <v>05</v>
      </c>
      <c r="Y820" s="6">
        <f>DATE(Data7[[#This Row],[Year]],Data7[[#This Row],[Month]],Data7[[#This Row],[Day]])</f>
        <v>45427</v>
      </c>
    </row>
    <row r="821" spans="1:25">
      <c r="A821" s="5">
        <v>45428.298397569444</v>
      </c>
      <c r="B821" s="7" t="s">
        <v>66</v>
      </c>
      <c r="C821" s="6" t="s">
        <v>603</v>
      </c>
      <c r="D821" s="7" t="s">
        <v>610</v>
      </c>
      <c r="E821" s="8">
        <v>1</v>
      </c>
      <c r="F821" s="7" t="s">
        <v>68</v>
      </c>
      <c r="G821" s="7" t="s">
        <v>68</v>
      </c>
      <c r="H821" s="7" t="s">
        <v>607</v>
      </c>
      <c r="I821" s="7" t="s">
        <v>44</v>
      </c>
      <c r="J821" s="19" t="str">
        <f>IFERROR(INDEX('Employee Info'!$C$3:$E$200,MATCH(Data7[[#This Row],[Name:]],'Employee Info'!$B$3:$B$200,0),MATCH(Data7[[#This Row],[Hours Type:]],'Employee Info'!$C$2:$E$2,0)),"")</f>
        <v/>
      </c>
      <c r="K821" s="19" t="str">
        <f>IFERROR(INDEX('Employee Info'!$C$3:$J$200,MATCH(Data7[[#This Row],[Name:]],'Employee Info'!$B$3:$B$200,0),MATCH(Data7[[#Headers],[Truck]],'Employee Info'!$C$2:$J$2,0)),"")</f>
        <v/>
      </c>
      <c r="L821" s="19" t="str">
        <f>IFERROR(INDEX('Employee Info'!$C$3:$J$200,MATCH(Data7[[#This Row],[Name:]],'Employee Info'!$B$3:$B$200,0),MATCH(Data7[[#Headers],[Phone]],'Employee Info'!$C$2:$J$2,0)),"")</f>
        <v/>
      </c>
      <c r="M821" s="19" t="str">
        <f>IFERROR(INDEX('Employee Info'!$C$3:$J$200,MATCH(Data7[[#This Row],[Name:]],'Employee Info'!$B$3:$B$200,0),MATCH(Data7[[#Headers],[Tech]],'Employee Info'!$C$2:$J$2,0)),"")</f>
        <v/>
      </c>
      <c r="N821" s="19" t="str">
        <f>IFERROR(INDEX('Employee Info'!$C$3:$J$200,MATCH(Data7[[#This Row],[Name:]],'Employee Info'!$B$3:$B$200,0),MATCH(Data7[[#Headers],[Other]],'Employee Info'!$C$2:$J$2,0)),"")</f>
        <v/>
      </c>
      <c r="O821" s="19">
        <f>IFERROR((Data7[[#This Row],[Hours:]]*SUM(Data7[[#This Row],[Rate]:[Other]])),"")</f>
        <v>0</v>
      </c>
      <c r="P821" s="7" t="str">
        <f>IF(Data7[[#This Row],[WO'#:]]="","Riley #","WO#")</f>
        <v>Riley #</v>
      </c>
      <c r="Q821" s="7">
        <f>IFERROR(WEEKNUM(Data7[[#This Row],[Date:]]),"")</f>
        <v>20</v>
      </c>
      <c r="R821" s="6">
        <f t="shared" si="36"/>
        <v>45424</v>
      </c>
      <c r="S821" s="6">
        <f>Data7[[#This Row],[Week Start]]+7</f>
        <v>45431</v>
      </c>
      <c r="T821" s="7" t="str">
        <f t="shared" si="37"/>
        <v>5/12/2024 - 5/19/2024</v>
      </c>
      <c r="U821" s="7" t="str">
        <f t="shared" si="38"/>
        <v>Time Card</v>
      </c>
      <c r="V821" s="8" t="str">
        <f>RIGHT(TEXT(Data7[[#This Row],[Date:]],"mmddyyyy"),4)</f>
        <v>2024</v>
      </c>
      <c r="W821" s="8" t="str">
        <f>MID(TEXT(Data7[[#This Row],[Date:]],"mmddyyyy"),3,2)</f>
        <v>15</v>
      </c>
      <c r="X821" s="8" t="str">
        <f>LEFT(TEXT(Data7[[#This Row],[Date:]],"mmddyyyy"),2)</f>
        <v>05</v>
      </c>
      <c r="Y821" s="6">
        <f>DATE(Data7[[#This Row],[Year]],Data7[[#This Row],[Month]],Data7[[#This Row],[Day]])</f>
        <v>45427</v>
      </c>
    </row>
    <row r="822" spans="1:25">
      <c r="A822" s="5">
        <v>45428.307727777777</v>
      </c>
      <c r="B822" s="7" t="s">
        <v>66</v>
      </c>
      <c r="C822" s="6" t="s">
        <v>611</v>
      </c>
      <c r="D822" s="7" t="s">
        <v>612</v>
      </c>
      <c r="E822" s="8">
        <v>4</v>
      </c>
      <c r="F822" s="7">
        <v>6984733</v>
      </c>
      <c r="G822" s="7" t="s">
        <v>68</v>
      </c>
      <c r="H822" s="7" t="s">
        <v>69</v>
      </c>
      <c r="I822" s="7" t="s">
        <v>44</v>
      </c>
      <c r="J822" s="19" t="str">
        <f>IFERROR(INDEX('Employee Info'!$C$3:$E$200,MATCH(Data7[[#This Row],[Name:]],'Employee Info'!$B$3:$B$200,0),MATCH(Data7[[#This Row],[Hours Type:]],'Employee Info'!$C$2:$E$2,0)),"")</f>
        <v/>
      </c>
      <c r="K822" s="19" t="str">
        <f>IFERROR(INDEX('Employee Info'!$C$3:$J$200,MATCH(Data7[[#This Row],[Name:]],'Employee Info'!$B$3:$B$200,0),MATCH(Data7[[#Headers],[Truck]],'Employee Info'!$C$2:$J$2,0)),"")</f>
        <v/>
      </c>
      <c r="L822" s="19" t="str">
        <f>IFERROR(INDEX('Employee Info'!$C$3:$J$200,MATCH(Data7[[#This Row],[Name:]],'Employee Info'!$B$3:$B$200,0),MATCH(Data7[[#Headers],[Phone]],'Employee Info'!$C$2:$J$2,0)),"")</f>
        <v/>
      </c>
      <c r="M822" s="19" t="str">
        <f>IFERROR(INDEX('Employee Info'!$C$3:$J$200,MATCH(Data7[[#This Row],[Name:]],'Employee Info'!$B$3:$B$200,0),MATCH(Data7[[#Headers],[Tech]],'Employee Info'!$C$2:$J$2,0)),"")</f>
        <v/>
      </c>
      <c r="N822" s="19" t="str">
        <f>IFERROR(INDEX('Employee Info'!$C$3:$J$200,MATCH(Data7[[#This Row],[Name:]],'Employee Info'!$B$3:$B$200,0),MATCH(Data7[[#Headers],[Other]],'Employee Info'!$C$2:$J$2,0)),"")</f>
        <v/>
      </c>
      <c r="O822" s="19">
        <f>IFERROR((Data7[[#This Row],[Hours:]]*SUM(Data7[[#This Row],[Rate]:[Other]])),"")</f>
        <v>0</v>
      </c>
      <c r="P822" s="7" t="str">
        <f>IF(Data7[[#This Row],[WO'#:]]="","Riley #","WO#")</f>
        <v>WO#</v>
      </c>
      <c r="Q822" s="7">
        <f>IFERROR(WEEKNUM(Data7[[#This Row],[Date:]]),"")</f>
        <v>20</v>
      </c>
      <c r="R822" s="6">
        <f t="shared" si="36"/>
        <v>45424</v>
      </c>
      <c r="S822" s="6">
        <f>Data7[[#This Row],[Week Start]]+7</f>
        <v>45431</v>
      </c>
      <c r="T822" s="7" t="str">
        <f t="shared" si="37"/>
        <v>5/12/2024 - 5/19/2024</v>
      </c>
      <c r="U822" s="7" t="str">
        <f t="shared" si="38"/>
        <v>Time Card</v>
      </c>
      <c r="V822" s="8" t="str">
        <f>RIGHT(TEXT(Data7[[#This Row],[Date:]],"mmddyyyy"),4)</f>
        <v>2024</v>
      </c>
      <c r="W822" s="8" t="str">
        <f>MID(TEXT(Data7[[#This Row],[Date:]],"mmddyyyy"),3,2)</f>
        <v>16</v>
      </c>
      <c r="X822" s="8" t="str">
        <f>LEFT(TEXT(Data7[[#This Row],[Date:]],"mmddyyyy"),2)</f>
        <v>05</v>
      </c>
      <c r="Y822" s="6">
        <f>DATE(Data7[[#This Row],[Year]],Data7[[#This Row],[Month]],Data7[[#This Row],[Day]])</f>
        <v>45428</v>
      </c>
    </row>
    <row r="823" spans="1:25">
      <c r="A823" s="5">
        <v>45428.263837962964</v>
      </c>
      <c r="B823" s="7" t="s">
        <v>23</v>
      </c>
      <c r="C823" s="6" t="s">
        <v>611</v>
      </c>
      <c r="D823" s="7" t="s">
        <v>584</v>
      </c>
      <c r="E823" s="8">
        <v>8</v>
      </c>
      <c r="F823" s="7">
        <v>7098027</v>
      </c>
      <c r="G823" s="7" t="s">
        <v>68</v>
      </c>
      <c r="H823" s="7" t="s">
        <v>69</v>
      </c>
      <c r="I823" s="7" t="s">
        <v>44</v>
      </c>
      <c r="J823" s="19" t="str">
        <f>IFERROR(INDEX('Employee Info'!$C$3:$E$200,MATCH(Data7[[#This Row],[Name:]],'Employee Info'!$B$3:$B$200,0),MATCH(Data7[[#This Row],[Hours Type:]],'Employee Info'!$C$2:$E$2,0)),"")</f>
        <v/>
      </c>
      <c r="K823" s="19" t="str">
        <f>IFERROR(INDEX('Employee Info'!$C$3:$J$200,MATCH(Data7[[#This Row],[Name:]],'Employee Info'!$B$3:$B$200,0),MATCH(Data7[[#Headers],[Truck]],'Employee Info'!$C$2:$J$2,0)),"")</f>
        <v/>
      </c>
      <c r="L823" s="19" t="str">
        <f>IFERROR(INDEX('Employee Info'!$C$3:$J$200,MATCH(Data7[[#This Row],[Name:]],'Employee Info'!$B$3:$B$200,0),MATCH(Data7[[#Headers],[Phone]],'Employee Info'!$C$2:$J$2,0)),"")</f>
        <v/>
      </c>
      <c r="M823" s="19" t="str">
        <f>IFERROR(INDEX('Employee Info'!$C$3:$J$200,MATCH(Data7[[#This Row],[Name:]],'Employee Info'!$B$3:$B$200,0),MATCH(Data7[[#Headers],[Tech]],'Employee Info'!$C$2:$J$2,0)),"")</f>
        <v/>
      </c>
      <c r="N823" s="19" t="str">
        <f>IFERROR(INDEX('Employee Info'!$C$3:$J$200,MATCH(Data7[[#This Row],[Name:]],'Employee Info'!$B$3:$B$200,0),MATCH(Data7[[#Headers],[Other]],'Employee Info'!$C$2:$J$2,0)),"")</f>
        <v/>
      </c>
      <c r="O823" s="19">
        <f>IFERROR((Data7[[#This Row],[Hours:]]*SUM(Data7[[#This Row],[Rate]:[Other]])),"")</f>
        <v>0</v>
      </c>
      <c r="P823" s="7" t="str">
        <f>IF(Data7[[#This Row],[WO'#:]]="","Riley #","WO#")</f>
        <v>WO#</v>
      </c>
      <c r="Q823" s="7">
        <f>IFERROR(WEEKNUM(Data7[[#This Row],[Date:]]),"")</f>
        <v>20</v>
      </c>
      <c r="R823" s="6">
        <f t="shared" si="36"/>
        <v>45424</v>
      </c>
      <c r="S823" s="6">
        <f>Data7[[#This Row],[Week Start]]+7</f>
        <v>45431</v>
      </c>
      <c r="T823" s="7" t="str">
        <f t="shared" si="37"/>
        <v>5/12/2024 - 5/19/2024</v>
      </c>
      <c r="U823" s="7" t="str">
        <f t="shared" si="38"/>
        <v>Time Card</v>
      </c>
      <c r="V823" s="8" t="str">
        <f>RIGHT(TEXT(Data7[[#This Row],[Date:]],"mmddyyyy"),4)</f>
        <v>2024</v>
      </c>
      <c r="W823" s="8" t="str">
        <f>MID(TEXT(Data7[[#This Row],[Date:]],"mmddyyyy"),3,2)</f>
        <v>16</v>
      </c>
      <c r="X823" s="8" t="str">
        <f>LEFT(TEXT(Data7[[#This Row],[Date:]],"mmddyyyy"),2)</f>
        <v>05</v>
      </c>
      <c r="Y823" s="6">
        <f>DATE(Data7[[#This Row],[Year]],Data7[[#This Row],[Month]],Data7[[#This Row],[Day]])</f>
        <v>45428</v>
      </c>
    </row>
    <row r="824" spans="1:25">
      <c r="A824" s="5">
        <v>45428.281973379628</v>
      </c>
      <c r="B824" s="7" t="s">
        <v>66</v>
      </c>
      <c r="C824" s="6" t="s">
        <v>611</v>
      </c>
      <c r="D824" s="7" t="s">
        <v>584</v>
      </c>
      <c r="E824" s="8">
        <v>1</v>
      </c>
      <c r="F824" s="7">
        <v>7098027</v>
      </c>
      <c r="G824" s="7" t="s">
        <v>68</v>
      </c>
      <c r="H824" s="7" t="s">
        <v>69</v>
      </c>
      <c r="I824" s="7" t="s">
        <v>44</v>
      </c>
      <c r="J824" s="19" t="str">
        <f>IFERROR(INDEX('Employee Info'!$C$3:$E$200,MATCH(Data7[[#This Row],[Name:]],'Employee Info'!$B$3:$B$200,0),MATCH(Data7[[#This Row],[Hours Type:]],'Employee Info'!$C$2:$E$2,0)),"")</f>
        <v/>
      </c>
      <c r="K824" s="19" t="str">
        <f>IFERROR(INDEX('Employee Info'!$C$3:$J$200,MATCH(Data7[[#This Row],[Name:]],'Employee Info'!$B$3:$B$200,0),MATCH(Data7[[#Headers],[Truck]],'Employee Info'!$C$2:$J$2,0)),"")</f>
        <v/>
      </c>
      <c r="L824" s="19" t="str">
        <f>IFERROR(INDEX('Employee Info'!$C$3:$J$200,MATCH(Data7[[#This Row],[Name:]],'Employee Info'!$B$3:$B$200,0),MATCH(Data7[[#Headers],[Phone]],'Employee Info'!$C$2:$J$2,0)),"")</f>
        <v/>
      </c>
      <c r="M824" s="19" t="str">
        <f>IFERROR(INDEX('Employee Info'!$C$3:$J$200,MATCH(Data7[[#This Row],[Name:]],'Employee Info'!$B$3:$B$200,0),MATCH(Data7[[#Headers],[Tech]],'Employee Info'!$C$2:$J$2,0)),"")</f>
        <v/>
      </c>
      <c r="N824" s="19" t="str">
        <f>IFERROR(INDEX('Employee Info'!$C$3:$J$200,MATCH(Data7[[#This Row],[Name:]],'Employee Info'!$B$3:$B$200,0),MATCH(Data7[[#Headers],[Other]],'Employee Info'!$C$2:$J$2,0)),"")</f>
        <v/>
      </c>
      <c r="O824" s="19">
        <f>IFERROR((Data7[[#This Row],[Hours:]]*SUM(Data7[[#This Row],[Rate]:[Other]])),"")</f>
        <v>0</v>
      </c>
      <c r="P824" s="7" t="str">
        <f>IF(Data7[[#This Row],[WO'#:]]="","Riley #","WO#")</f>
        <v>WO#</v>
      </c>
      <c r="Q824" s="7">
        <f>IFERROR(WEEKNUM(Data7[[#This Row],[Date:]]),"")</f>
        <v>20</v>
      </c>
      <c r="R824" s="6">
        <f t="shared" si="36"/>
        <v>45424</v>
      </c>
      <c r="S824" s="6">
        <f>Data7[[#This Row],[Week Start]]+7</f>
        <v>45431</v>
      </c>
      <c r="T824" s="7" t="str">
        <f t="shared" si="37"/>
        <v>5/12/2024 - 5/19/2024</v>
      </c>
      <c r="U824" s="7" t="str">
        <f t="shared" si="38"/>
        <v>Time Card</v>
      </c>
      <c r="V824" s="8" t="str">
        <f>RIGHT(TEXT(Data7[[#This Row],[Date:]],"mmddyyyy"),4)</f>
        <v>2024</v>
      </c>
      <c r="W824" s="8" t="str">
        <f>MID(TEXT(Data7[[#This Row],[Date:]],"mmddyyyy"),3,2)</f>
        <v>16</v>
      </c>
      <c r="X824" s="8" t="str">
        <f>LEFT(TEXT(Data7[[#This Row],[Date:]],"mmddyyyy"),2)</f>
        <v>05</v>
      </c>
      <c r="Y824" s="6">
        <f>DATE(Data7[[#This Row],[Year]],Data7[[#This Row],[Month]],Data7[[#This Row],[Day]])</f>
        <v>45428</v>
      </c>
    </row>
    <row r="825" spans="1:25">
      <c r="A825" s="5">
        <v>45429.498017129627</v>
      </c>
      <c r="B825" s="7" t="s">
        <v>35</v>
      </c>
      <c r="C825" s="6" t="s">
        <v>611</v>
      </c>
      <c r="D825" s="7" t="s">
        <v>617</v>
      </c>
      <c r="E825" s="8">
        <v>2</v>
      </c>
      <c r="F825" s="7" t="s">
        <v>68</v>
      </c>
      <c r="G825" s="7" t="s">
        <v>68</v>
      </c>
      <c r="H825" s="7" t="s">
        <v>69</v>
      </c>
      <c r="I825" s="7" t="s">
        <v>44</v>
      </c>
      <c r="J825" s="19" t="str">
        <f>IFERROR(INDEX('Employee Info'!$C$3:$E$200,MATCH(Data7[[#This Row],[Name:]],'Employee Info'!$B$3:$B$200,0),MATCH(Data7[[#This Row],[Hours Type:]],'Employee Info'!$C$2:$E$2,0)),"")</f>
        <v/>
      </c>
      <c r="K825" s="19" t="str">
        <f>IFERROR(INDEX('Employee Info'!$C$3:$J$200,MATCH(Data7[[#This Row],[Name:]],'Employee Info'!$B$3:$B$200,0),MATCH(Data7[[#Headers],[Truck]],'Employee Info'!$C$2:$J$2,0)),"")</f>
        <v/>
      </c>
      <c r="L825" s="19" t="str">
        <f>IFERROR(INDEX('Employee Info'!$C$3:$J$200,MATCH(Data7[[#This Row],[Name:]],'Employee Info'!$B$3:$B$200,0),MATCH(Data7[[#Headers],[Phone]],'Employee Info'!$C$2:$J$2,0)),"")</f>
        <v/>
      </c>
      <c r="M825" s="19" t="str">
        <f>IFERROR(INDEX('Employee Info'!$C$3:$J$200,MATCH(Data7[[#This Row],[Name:]],'Employee Info'!$B$3:$B$200,0),MATCH(Data7[[#Headers],[Tech]],'Employee Info'!$C$2:$J$2,0)),"")</f>
        <v/>
      </c>
      <c r="N825" s="19" t="str">
        <f>IFERROR(INDEX('Employee Info'!$C$3:$J$200,MATCH(Data7[[#This Row],[Name:]],'Employee Info'!$B$3:$B$200,0),MATCH(Data7[[#Headers],[Other]],'Employee Info'!$C$2:$J$2,0)),"")</f>
        <v/>
      </c>
      <c r="O825" s="19">
        <f>IFERROR((Data7[[#This Row],[Hours:]]*SUM(Data7[[#This Row],[Rate]:[Other]])),"")</f>
        <v>0</v>
      </c>
      <c r="P825" s="7" t="str">
        <f>IF(Data7[[#This Row],[WO'#:]]="","Riley #","WO#")</f>
        <v>Riley #</v>
      </c>
      <c r="Q825" s="7">
        <f>IFERROR(WEEKNUM(Data7[[#This Row],[Date:]]),"")</f>
        <v>20</v>
      </c>
      <c r="R825" s="6">
        <f t="shared" si="36"/>
        <v>45424</v>
      </c>
      <c r="S825" s="6">
        <f>Data7[[#This Row],[Week Start]]+7</f>
        <v>45431</v>
      </c>
      <c r="T825" s="7" t="str">
        <f t="shared" si="37"/>
        <v>5/12/2024 - 5/19/2024</v>
      </c>
      <c r="U825" s="7" t="str">
        <f t="shared" si="38"/>
        <v>Time Card</v>
      </c>
      <c r="V825" s="8" t="str">
        <f>RIGHT(TEXT(Data7[[#This Row],[Date:]],"mmddyyyy"),4)</f>
        <v>2024</v>
      </c>
      <c r="W825" s="8" t="str">
        <f>MID(TEXT(Data7[[#This Row],[Date:]],"mmddyyyy"),3,2)</f>
        <v>16</v>
      </c>
      <c r="X825" s="8" t="str">
        <f>LEFT(TEXT(Data7[[#This Row],[Date:]],"mmddyyyy"),2)</f>
        <v>05</v>
      </c>
      <c r="Y825" s="6">
        <f>DATE(Data7[[#This Row],[Year]],Data7[[#This Row],[Month]],Data7[[#This Row],[Day]])</f>
        <v>45428</v>
      </c>
    </row>
    <row r="826" spans="1:25">
      <c r="A826" s="5">
        <v>45428.297938310185</v>
      </c>
      <c r="B826" s="7" t="s">
        <v>66</v>
      </c>
      <c r="C826" s="6" t="s">
        <v>611</v>
      </c>
      <c r="D826" s="7" t="s">
        <v>609</v>
      </c>
      <c r="E826" s="8">
        <v>1</v>
      </c>
      <c r="F826" s="7" t="s">
        <v>68</v>
      </c>
      <c r="G826" s="7" t="s">
        <v>68</v>
      </c>
      <c r="H826" s="7" t="s">
        <v>202</v>
      </c>
      <c r="I826" s="7" t="s">
        <v>44</v>
      </c>
      <c r="J826" s="19" t="str">
        <f>IFERROR(INDEX('Employee Info'!$C$3:$E$200,MATCH(Data7[[#This Row],[Name:]],'Employee Info'!$B$3:$B$200,0),MATCH(Data7[[#This Row],[Hours Type:]],'Employee Info'!$C$2:$E$2,0)),"")</f>
        <v/>
      </c>
      <c r="K826" s="19" t="str">
        <f>IFERROR(INDEX('Employee Info'!$C$3:$J$200,MATCH(Data7[[#This Row],[Name:]],'Employee Info'!$B$3:$B$200,0),MATCH(Data7[[#Headers],[Truck]],'Employee Info'!$C$2:$J$2,0)),"")</f>
        <v/>
      </c>
      <c r="L826" s="19" t="str">
        <f>IFERROR(INDEX('Employee Info'!$C$3:$J$200,MATCH(Data7[[#This Row],[Name:]],'Employee Info'!$B$3:$B$200,0),MATCH(Data7[[#Headers],[Phone]],'Employee Info'!$C$2:$J$2,0)),"")</f>
        <v/>
      </c>
      <c r="M826" s="19" t="str">
        <f>IFERROR(INDEX('Employee Info'!$C$3:$J$200,MATCH(Data7[[#This Row],[Name:]],'Employee Info'!$B$3:$B$200,0),MATCH(Data7[[#Headers],[Tech]],'Employee Info'!$C$2:$J$2,0)),"")</f>
        <v/>
      </c>
      <c r="N826" s="19" t="str">
        <f>IFERROR(INDEX('Employee Info'!$C$3:$J$200,MATCH(Data7[[#This Row],[Name:]],'Employee Info'!$B$3:$B$200,0),MATCH(Data7[[#Headers],[Other]],'Employee Info'!$C$2:$J$2,0)),"")</f>
        <v/>
      </c>
      <c r="O826" s="19">
        <f>IFERROR((Data7[[#This Row],[Hours:]]*SUM(Data7[[#This Row],[Rate]:[Other]])),"")</f>
        <v>0</v>
      </c>
      <c r="P826" s="7" t="str">
        <f>IF(Data7[[#This Row],[WO'#:]]="","Riley #","WO#")</f>
        <v>Riley #</v>
      </c>
      <c r="Q826" s="7">
        <f>IFERROR(WEEKNUM(Data7[[#This Row],[Date:]]),"")</f>
        <v>20</v>
      </c>
      <c r="R826" s="6">
        <f t="shared" si="36"/>
        <v>45424</v>
      </c>
      <c r="S826" s="6">
        <f>Data7[[#This Row],[Week Start]]+7</f>
        <v>45431</v>
      </c>
      <c r="T826" s="7" t="str">
        <f t="shared" si="37"/>
        <v>5/12/2024 - 5/19/2024</v>
      </c>
      <c r="U826" s="7" t="str">
        <f t="shared" si="38"/>
        <v>Time Card</v>
      </c>
      <c r="V826" s="8" t="str">
        <f>RIGHT(TEXT(Data7[[#This Row],[Date:]],"mmddyyyy"),4)</f>
        <v>2024</v>
      </c>
      <c r="W826" s="8" t="str">
        <f>MID(TEXT(Data7[[#This Row],[Date:]],"mmddyyyy"),3,2)</f>
        <v>16</v>
      </c>
      <c r="X826" s="8" t="str">
        <f>LEFT(TEXT(Data7[[#This Row],[Date:]],"mmddyyyy"),2)</f>
        <v>05</v>
      </c>
      <c r="Y826" s="6">
        <f>DATE(Data7[[#This Row],[Year]],Data7[[#This Row],[Month]],Data7[[#This Row],[Day]])</f>
        <v>45428</v>
      </c>
    </row>
    <row r="827" spans="1:25">
      <c r="A827" s="5">
        <v>45428.302484953703</v>
      </c>
      <c r="B827" s="7" t="s">
        <v>66</v>
      </c>
      <c r="C827" s="6" t="s">
        <v>611</v>
      </c>
      <c r="D827" s="7" t="s">
        <v>609</v>
      </c>
      <c r="E827" s="8">
        <v>1</v>
      </c>
      <c r="F827" s="7" t="s">
        <v>68</v>
      </c>
      <c r="G827" s="7" t="s">
        <v>68</v>
      </c>
      <c r="H827" s="7" t="s">
        <v>202</v>
      </c>
      <c r="I827" s="7" t="s">
        <v>44</v>
      </c>
      <c r="J827" s="19" t="str">
        <f>IFERROR(INDEX('Employee Info'!$C$3:$E$200,MATCH(Data7[[#This Row],[Name:]],'Employee Info'!$B$3:$B$200,0),MATCH(Data7[[#This Row],[Hours Type:]],'Employee Info'!$C$2:$E$2,0)),"")</f>
        <v/>
      </c>
      <c r="K827" s="19" t="str">
        <f>IFERROR(INDEX('Employee Info'!$C$3:$J$200,MATCH(Data7[[#This Row],[Name:]],'Employee Info'!$B$3:$B$200,0),MATCH(Data7[[#Headers],[Truck]],'Employee Info'!$C$2:$J$2,0)),"")</f>
        <v/>
      </c>
      <c r="L827" s="19" t="str">
        <f>IFERROR(INDEX('Employee Info'!$C$3:$J$200,MATCH(Data7[[#This Row],[Name:]],'Employee Info'!$B$3:$B$200,0),MATCH(Data7[[#Headers],[Phone]],'Employee Info'!$C$2:$J$2,0)),"")</f>
        <v/>
      </c>
      <c r="M827" s="19" t="str">
        <f>IFERROR(INDEX('Employee Info'!$C$3:$J$200,MATCH(Data7[[#This Row],[Name:]],'Employee Info'!$B$3:$B$200,0),MATCH(Data7[[#Headers],[Tech]],'Employee Info'!$C$2:$J$2,0)),"")</f>
        <v/>
      </c>
      <c r="N827" s="19" t="str">
        <f>IFERROR(INDEX('Employee Info'!$C$3:$J$200,MATCH(Data7[[#This Row],[Name:]],'Employee Info'!$B$3:$B$200,0),MATCH(Data7[[#Headers],[Other]],'Employee Info'!$C$2:$J$2,0)),"")</f>
        <v/>
      </c>
      <c r="O827" s="19">
        <f>IFERROR((Data7[[#This Row],[Hours:]]*SUM(Data7[[#This Row],[Rate]:[Other]])),"")</f>
        <v>0</v>
      </c>
      <c r="P827" s="7" t="str">
        <f>IF(Data7[[#This Row],[WO'#:]]="","Riley #","WO#")</f>
        <v>Riley #</v>
      </c>
      <c r="Q827" s="7">
        <f>IFERROR(WEEKNUM(Data7[[#This Row],[Date:]]),"")</f>
        <v>20</v>
      </c>
      <c r="R827" s="6">
        <f t="shared" si="36"/>
        <v>45424</v>
      </c>
      <c r="S827" s="6">
        <f>Data7[[#This Row],[Week Start]]+7</f>
        <v>45431</v>
      </c>
      <c r="T827" s="7" t="str">
        <f t="shared" si="37"/>
        <v>5/12/2024 - 5/19/2024</v>
      </c>
      <c r="U827" s="7" t="str">
        <f t="shared" si="38"/>
        <v>Time Card</v>
      </c>
      <c r="V827" s="8" t="str">
        <f>RIGHT(TEXT(Data7[[#This Row],[Date:]],"mmddyyyy"),4)</f>
        <v>2024</v>
      </c>
      <c r="W827" s="8" t="str">
        <f>MID(TEXT(Data7[[#This Row],[Date:]],"mmddyyyy"),3,2)</f>
        <v>16</v>
      </c>
      <c r="X827" s="8" t="str">
        <f>LEFT(TEXT(Data7[[#This Row],[Date:]],"mmddyyyy"),2)</f>
        <v>05</v>
      </c>
      <c r="Y827" s="6">
        <f>DATE(Data7[[#This Row],[Year]],Data7[[#This Row],[Month]],Data7[[#This Row],[Day]])</f>
        <v>45428</v>
      </c>
    </row>
    <row r="828" spans="1:25">
      <c r="A828" s="5">
        <v>45429.495581134259</v>
      </c>
      <c r="B828" s="7" t="s">
        <v>35</v>
      </c>
      <c r="C828" s="6" t="s">
        <v>611</v>
      </c>
      <c r="D828" s="7" t="s">
        <v>614</v>
      </c>
      <c r="E828" s="8">
        <v>3</v>
      </c>
      <c r="F828" s="7" t="s">
        <v>68</v>
      </c>
      <c r="G828" s="7" t="s">
        <v>68</v>
      </c>
      <c r="H828" s="7" t="s">
        <v>202</v>
      </c>
      <c r="I828" s="7" t="s">
        <v>44</v>
      </c>
      <c r="J828" s="19" t="str">
        <f>IFERROR(INDEX('Employee Info'!$C$3:$E$200,MATCH(Data7[[#This Row],[Name:]],'Employee Info'!$B$3:$B$200,0),MATCH(Data7[[#This Row],[Hours Type:]],'Employee Info'!$C$2:$E$2,0)),"")</f>
        <v/>
      </c>
      <c r="K828" s="19" t="str">
        <f>IFERROR(INDEX('Employee Info'!$C$3:$J$200,MATCH(Data7[[#This Row],[Name:]],'Employee Info'!$B$3:$B$200,0),MATCH(Data7[[#Headers],[Truck]],'Employee Info'!$C$2:$J$2,0)),"")</f>
        <v/>
      </c>
      <c r="L828" s="19" t="str">
        <f>IFERROR(INDEX('Employee Info'!$C$3:$J$200,MATCH(Data7[[#This Row],[Name:]],'Employee Info'!$B$3:$B$200,0),MATCH(Data7[[#Headers],[Phone]],'Employee Info'!$C$2:$J$2,0)),"")</f>
        <v/>
      </c>
      <c r="M828" s="19" t="str">
        <f>IFERROR(INDEX('Employee Info'!$C$3:$J$200,MATCH(Data7[[#This Row],[Name:]],'Employee Info'!$B$3:$B$200,0),MATCH(Data7[[#Headers],[Tech]],'Employee Info'!$C$2:$J$2,0)),"")</f>
        <v/>
      </c>
      <c r="N828" s="19" t="str">
        <f>IFERROR(INDEX('Employee Info'!$C$3:$J$200,MATCH(Data7[[#This Row],[Name:]],'Employee Info'!$B$3:$B$200,0),MATCH(Data7[[#Headers],[Other]],'Employee Info'!$C$2:$J$2,0)),"")</f>
        <v/>
      </c>
      <c r="O828" s="19">
        <f>IFERROR((Data7[[#This Row],[Hours:]]*SUM(Data7[[#This Row],[Rate]:[Other]])),"")</f>
        <v>0</v>
      </c>
      <c r="P828" s="7" t="str">
        <f>IF(Data7[[#This Row],[WO'#:]]="","Riley #","WO#")</f>
        <v>Riley #</v>
      </c>
      <c r="Q828" s="7">
        <f>IFERROR(WEEKNUM(Data7[[#This Row],[Date:]]),"")</f>
        <v>20</v>
      </c>
      <c r="R828" s="6">
        <f t="shared" si="36"/>
        <v>45424</v>
      </c>
      <c r="S828" s="6">
        <f>Data7[[#This Row],[Week Start]]+7</f>
        <v>45431</v>
      </c>
      <c r="T828" s="7" t="str">
        <f t="shared" si="37"/>
        <v>5/12/2024 - 5/19/2024</v>
      </c>
      <c r="U828" s="7" t="str">
        <f t="shared" si="38"/>
        <v>Time Card</v>
      </c>
      <c r="V828" s="8" t="str">
        <f>RIGHT(TEXT(Data7[[#This Row],[Date:]],"mmddyyyy"),4)</f>
        <v>2024</v>
      </c>
      <c r="W828" s="8" t="str">
        <f>MID(TEXT(Data7[[#This Row],[Date:]],"mmddyyyy"),3,2)</f>
        <v>16</v>
      </c>
      <c r="X828" s="8" t="str">
        <f>LEFT(TEXT(Data7[[#This Row],[Date:]],"mmddyyyy"),2)</f>
        <v>05</v>
      </c>
      <c r="Y828" s="6">
        <f>DATE(Data7[[#This Row],[Year]],Data7[[#This Row],[Month]],Data7[[#This Row],[Day]])</f>
        <v>45428</v>
      </c>
    </row>
    <row r="829" spans="1:25">
      <c r="A829" s="5">
        <v>45429.50026134259</v>
      </c>
      <c r="B829" s="7" t="s">
        <v>35</v>
      </c>
      <c r="C829" s="6" t="s">
        <v>611</v>
      </c>
      <c r="D829" s="7" t="s">
        <v>619</v>
      </c>
      <c r="E829" s="8">
        <v>0.5</v>
      </c>
      <c r="F829" s="7" t="s">
        <v>68</v>
      </c>
      <c r="G829" s="7" t="s">
        <v>68</v>
      </c>
      <c r="H829" s="7" t="s">
        <v>92</v>
      </c>
      <c r="I829" s="7" t="s">
        <v>44</v>
      </c>
      <c r="J829" s="19" t="str">
        <f>IFERROR(INDEX('Employee Info'!$C$3:$E$200,MATCH(Data7[[#This Row],[Name:]],'Employee Info'!$B$3:$B$200,0),MATCH(Data7[[#This Row],[Hours Type:]],'Employee Info'!$C$2:$E$2,0)),"")</f>
        <v/>
      </c>
      <c r="K829" s="19" t="str">
        <f>IFERROR(INDEX('Employee Info'!$C$3:$J$200,MATCH(Data7[[#This Row],[Name:]],'Employee Info'!$B$3:$B$200,0),MATCH(Data7[[#Headers],[Truck]],'Employee Info'!$C$2:$J$2,0)),"")</f>
        <v/>
      </c>
      <c r="L829" s="19" t="str">
        <f>IFERROR(INDEX('Employee Info'!$C$3:$J$200,MATCH(Data7[[#This Row],[Name:]],'Employee Info'!$B$3:$B$200,0),MATCH(Data7[[#Headers],[Phone]],'Employee Info'!$C$2:$J$2,0)),"")</f>
        <v/>
      </c>
      <c r="M829" s="19" t="str">
        <f>IFERROR(INDEX('Employee Info'!$C$3:$J$200,MATCH(Data7[[#This Row],[Name:]],'Employee Info'!$B$3:$B$200,0),MATCH(Data7[[#Headers],[Tech]],'Employee Info'!$C$2:$J$2,0)),"")</f>
        <v/>
      </c>
      <c r="N829" s="19" t="str">
        <f>IFERROR(INDEX('Employee Info'!$C$3:$J$200,MATCH(Data7[[#This Row],[Name:]],'Employee Info'!$B$3:$B$200,0),MATCH(Data7[[#Headers],[Other]],'Employee Info'!$C$2:$J$2,0)),"")</f>
        <v/>
      </c>
      <c r="O829" s="19">
        <f>IFERROR((Data7[[#This Row],[Hours:]]*SUM(Data7[[#This Row],[Rate]:[Other]])),"")</f>
        <v>0</v>
      </c>
      <c r="P829" s="7" t="str">
        <f>IF(Data7[[#This Row],[WO'#:]]="","Riley #","WO#")</f>
        <v>Riley #</v>
      </c>
      <c r="Q829" s="7">
        <f>IFERROR(WEEKNUM(Data7[[#This Row],[Date:]]),"")</f>
        <v>20</v>
      </c>
      <c r="R829" s="6">
        <f t="shared" si="36"/>
        <v>45424</v>
      </c>
      <c r="S829" s="6">
        <f>Data7[[#This Row],[Week Start]]+7</f>
        <v>45431</v>
      </c>
      <c r="T829" s="7" t="str">
        <f t="shared" si="37"/>
        <v>5/12/2024 - 5/19/2024</v>
      </c>
      <c r="U829" s="7" t="str">
        <f t="shared" si="38"/>
        <v>Time Card</v>
      </c>
      <c r="V829" s="8" t="str">
        <f>RIGHT(TEXT(Data7[[#This Row],[Date:]],"mmddyyyy"),4)</f>
        <v>2024</v>
      </c>
      <c r="W829" s="8" t="str">
        <f>MID(TEXT(Data7[[#This Row],[Date:]],"mmddyyyy"),3,2)</f>
        <v>16</v>
      </c>
      <c r="X829" s="8" t="str">
        <f>LEFT(TEXT(Data7[[#This Row],[Date:]],"mmddyyyy"),2)</f>
        <v>05</v>
      </c>
      <c r="Y829" s="6">
        <f>DATE(Data7[[#This Row],[Year]],Data7[[#This Row],[Month]],Data7[[#This Row],[Day]])</f>
        <v>45428</v>
      </c>
    </row>
    <row r="830" spans="1:25">
      <c r="A830" s="5">
        <v>45429.501656828703</v>
      </c>
      <c r="B830" s="7" t="s">
        <v>35</v>
      </c>
      <c r="C830" s="6" t="s">
        <v>611</v>
      </c>
      <c r="D830" s="7" t="s">
        <v>620</v>
      </c>
      <c r="E830" s="8">
        <v>0.5</v>
      </c>
      <c r="F830" s="7" t="s">
        <v>68</v>
      </c>
      <c r="G830" s="7" t="s">
        <v>68</v>
      </c>
      <c r="H830" s="7" t="s">
        <v>165</v>
      </c>
      <c r="I830" s="7" t="s">
        <v>44</v>
      </c>
      <c r="J830" s="19" t="str">
        <f>IFERROR(INDEX('Employee Info'!$C$3:$E$200,MATCH(Data7[[#This Row],[Name:]],'Employee Info'!$B$3:$B$200,0),MATCH(Data7[[#This Row],[Hours Type:]],'Employee Info'!$C$2:$E$2,0)),"")</f>
        <v/>
      </c>
      <c r="K830" s="19" t="str">
        <f>IFERROR(INDEX('Employee Info'!$C$3:$J$200,MATCH(Data7[[#This Row],[Name:]],'Employee Info'!$B$3:$B$200,0),MATCH(Data7[[#Headers],[Truck]],'Employee Info'!$C$2:$J$2,0)),"")</f>
        <v/>
      </c>
      <c r="L830" s="19" t="str">
        <f>IFERROR(INDEX('Employee Info'!$C$3:$J$200,MATCH(Data7[[#This Row],[Name:]],'Employee Info'!$B$3:$B$200,0),MATCH(Data7[[#Headers],[Phone]],'Employee Info'!$C$2:$J$2,0)),"")</f>
        <v/>
      </c>
      <c r="M830" s="19" t="str">
        <f>IFERROR(INDEX('Employee Info'!$C$3:$J$200,MATCH(Data7[[#This Row],[Name:]],'Employee Info'!$B$3:$B$200,0),MATCH(Data7[[#Headers],[Tech]],'Employee Info'!$C$2:$J$2,0)),"")</f>
        <v/>
      </c>
      <c r="N830" s="19" t="str">
        <f>IFERROR(INDEX('Employee Info'!$C$3:$J$200,MATCH(Data7[[#This Row],[Name:]],'Employee Info'!$B$3:$B$200,0),MATCH(Data7[[#Headers],[Other]],'Employee Info'!$C$2:$J$2,0)),"")</f>
        <v/>
      </c>
      <c r="O830" s="19">
        <f>IFERROR((Data7[[#This Row],[Hours:]]*SUM(Data7[[#This Row],[Rate]:[Other]])),"")</f>
        <v>0</v>
      </c>
      <c r="P830" s="7" t="str">
        <f>IF(Data7[[#This Row],[WO'#:]]="","Riley #","WO#")</f>
        <v>Riley #</v>
      </c>
      <c r="Q830" s="7">
        <f>IFERROR(WEEKNUM(Data7[[#This Row],[Date:]]),"")</f>
        <v>20</v>
      </c>
      <c r="R830" s="6">
        <f t="shared" si="36"/>
        <v>45424</v>
      </c>
      <c r="S830" s="6">
        <f>Data7[[#This Row],[Week Start]]+7</f>
        <v>45431</v>
      </c>
      <c r="T830" s="7" t="str">
        <f t="shared" si="37"/>
        <v>5/12/2024 - 5/19/2024</v>
      </c>
      <c r="U830" s="7" t="str">
        <f t="shared" si="38"/>
        <v>Time Card</v>
      </c>
      <c r="V830" s="8" t="str">
        <f>RIGHT(TEXT(Data7[[#This Row],[Date:]],"mmddyyyy"),4)</f>
        <v>2024</v>
      </c>
      <c r="W830" s="8" t="str">
        <f>MID(TEXT(Data7[[#This Row],[Date:]],"mmddyyyy"),3,2)</f>
        <v>16</v>
      </c>
      <c r="X830" s="8" t="str">
        <f>LEFT(TEXT(Data7[[#This Row],[Date:]],"mmddyyyy"),2)</f>
        <v>05</v>
      </c>
      <c r="Y830" s="6">
        <f>DATE(Data7[[#This Row],[Year]],Data7[[#This Row],[Month]],Data7[[#This Row],[Day]])</f>
        <v>45428</v>
      </c>
    </row>
    <row r="831" spans="1:25">
      <c r="A831" s="5">
        <v>45429.499344560187</v>
      </c>
      <c r="B831" s="7" t="s">
        <v>35</v>
      </c>
      <c r="C831" s="6" t="s">
        <v>611</v>
      </c>
      <c r="D831" s="7" t="s">
        <v>618</v>
      </c>
      <c r="E831" s="8">
        <v>1</v>
      </c>
      <c r="F831" s="7" t="s">
        <v>68</v>
      </c>
      <c r="G831" s="7" t="s">
        <v>68</v>
      </c>
      <c r="H831" s="7" t="s">
        <v>491</v>
      </c>
      <c r="I831" s="7" t="s">
        <v>44</v>
      </c>
      <c r="J831" s="19" t="str">
        <f>IFERROR(INDEX('Employee Info'!$C$3:$E$200,MATCH(Data7[[#This Row],[Name:]],'Employee Info'!$B$3:$B$200,0),MATCH(Data7[[#This Row],[Hours Type:]],'Employee Info'!$C$2:$E$2,0)),"")</f>
        <v/>
      </c>
      <c r="K831" s="19" t="str">
        <f>IFERROR(INDEX('Employee Info'!$C$3:$J$200,MATCH(Data7[[#This Row],[Name:]],'Employee Info'!$B$3:$B$200,0),MATCH(Data7[[#Headers],[Truck]],'Employee Info'!$C$2:$J$2,0)),"")</f>
        <v/>
      </c>
      <c r="L831" s="19" t="str">
        <f>IFERROR(INDEX('Employee Info'!$C$3:$J$200,MATCH(Data7[[#This Row],[Name:]],'Employee Info'!$B$3:$B$200,0),MATCH(Data7[[#Headers],[Phone]],'Employee Info'!$C$2:$J$2,0)),"")</f>
        <v/>
      </c>
      <c r="M831" s="19" t="str">
        <f>IFERROR(INDEX('Employee Info'!$C$3:$J$200,MATCH(Data7[[#This Row],[Name:]],'Employee Info'!$B$3:$B$200,0),MATCH(Data7[[#Headers],[Tech]],'Employee Info'!$C$2:$J$2,0)),"")</f>
        <v/>
      </c>
      <c r="N831" s="19" t="str">
        <f>IFERROR(INDEX('Employee Info'!$C$3:$J$200,MATCH(Data7[[#This Row],[Name:]],'Employee Info'!$B$3:$B$200,0),MATCH(Data7[[#Headers],[Other]],'Employee Info'!$C$2:$J$2,0)),"")</f>
        <v/>
      </c>
      <c r="O831" s="19">
        <f>IFERROR((Data7[[#This Row],[Hours:]]*SUM(Data7[[#This Row],[Rate]:[Other]])),"")</f>
        <v>0</v>
      </c>
      <c r="P831" s="7" t="str">
        <f>IF(Data7[[#This Row],[WO'#:]]="","Riley #","WO#")</f>
        <v>Riley #</v>
      </c>
      <c r="Q831" s="7">
        <f>IFERROR(WEEKNUM(Data7[[#This Row],[Date:]]),"")</f>
        <v>20</v>
      </c>
      <c r="R831" s="6">
        <f t="shared" si="36"/>
        <v>45424</v>
      </c>
      <c r="S831" s="6">
        <f>Data7[[#This Row],[Week Start]]+7</f>
        <v>45431</v>
      </c>
      <c r="T831" s="7" t="str">
        <f t="shared" si="37"/>
        <v>5/12/2024 - 5/19/2024</v>
      </c>
      <c r="U831" s="7" t="str">
        <f t="shared" si="38"/>
        <v>Time Card</v>
      </c>
      <c r="V831" s="8" t="str">
        <f>RIGHT(TEXT(Data7[[#This Row],[Date:]],"mmddyyyy"),4)</f>
        <v>2024</v>
      </c>
      <c r="W831" s="8" t="str">
        <f>MID(TEXT(Data7[[#This Row],[Date:]],"mmddyyyy"),3,2)</f>
        <v>16</v>
      </c>
      <c r="X831" s="8" t="str">
        <f>LEFT(TEXT(Data7[[#This Row],[Date:]],"mmddyyyy"),2)</f>
        <v>05</v>
      </c>
      <c r="Y831" s="6">
        <f>DATE(Data7[[#This Row],[Year]],Data7[[#This Row],[Month]],Data7[[#This Row],[Day]])</f>
        <v>45428</v>
      </c>
    </row>
    <row r="832" spans="1:25">
      <c r="A832" s="5">
        <v>45428.286068287038</v>
      </c>
      <c r="B832" s="7" t="s">
        <v>66</v>
      </c>
      <c r="C832" s="6" t="s">
        <v>611</v>
      </c>
      <c r="D832" s="7" t="s">
        <v>566</v>
      </c>
      <c r="E832" s="8">
        <v>1</v>
      </c>
      <c r="F832" s="7" t="s">
        <v>68</v>
      </c>
      <c r="G832" s="7" t="s">
        <v>68</v>
      </c>
      <c r="H832" s="7" t="s">
        <v>536</v>
      </c>
      <c r="I832" s="7" t="s">
        <v>44</v>
      </c>
      <c r="J832" s="19" t="str">
        <f>IFERROR(INDEX('Employee Info'!$C$3:$E$200,MATCH(Data7[[#This Row],[Name:]],'Employee Info'!$B$3:$B$200,0),MATCH(Data7[[#This Row],[Hours Type:]],'Employee Info'!$C$2:$E$2,0)),"")</f>
        <v/>
      </c>
      <c r="K832" s="19" t="str">
        <f>IFERROR(INDEX('Employee Info'!$C$3:$J$200,MATCH(Data7[[#This Row],[Name:]],'Employee Info'!$B$3:$B$200,0),MATCH(Data7[[#Headers],[Truck]],'Employee Info'!$C$2:$J$2,0)),"")</f>
        <v/>
      </c>
      <c r="L832" s="19" t="str">
        <f>IFERROR(INDEX('Employee Info'!$C$3:$J$200,MATCH(Data7[[#This Row],[Name:]],'Employee Info'!$B$3:$B$200,0),MATCH(Data7[[#Headers],[Phone]],'Employee Info'!$C$2:$J$2,0)),"")</f>
        <v/>
      </c>
      <c r="M832" s="19" t="str">
        <f>IFERROR(INDEX('Employee Info'!$C$3:$J$200,MATCH(Data7[[#This Row],[Name:]],'Employee Info'!$B$3:$B$200,0),MATCH(Data7[[#Headers],[Tech]],'Employee Info'!$C$2:$J$2,0)),"")</f>
        <v/>
      </c>
      <c r="N832" s="19" t="str">
        <f>IFERROR(INDEX('Employee Info'!$C$3:$J$200,MATCH(Data7[[#This Row],[Name:]],'Employee Info'!$B$3:$B$200,0),MATCH(Data7[[#Headers],[Other]],'Employee Info'!$C$2:$J$2,0)),"")</f>
        <v/>
      </c>
      <c r="O832" s="19">
        <f>IFERROR((Data7[[#This Row],[Hours:]]*SUM(Data7[[#This Row],[Rate]:[Other]])),"")</f>
        <v>0</v>
      </c>
      <c r="P832" s="7" t="str">
        <f>IF(Data7[[#This Row],[WO'#:]]="","Riley #","WO#")</f>
        <v>Riley #</v>
      </c>
      <c r="Q832" s="7">
        <f>IFERROR(WEEKNUM(Data7[[#This Row],[Date:]]),"")</f>
        <v>20</v>
      </c>
      <c r="R832" s="6">
        <f t="shared" si="36"/>
        <v>45424</v>
      </c>
      <c r="S832" s="6">
        <f>Data7[[#This Row],[Week Start]]+7</f>
        <v>45431</v>
      </c>
      <c r="T832" s="7" t="str">
        <f t="shared" si="37"/>
        <v>5/12/2024 - 5/19/2024</v>
      </c>
      <c r="U832" s="7" t="str">
        <f t="shared" si="38"/>
        <v>Time Card</v>
      </c>
      <c r="V832" s="8" t="str">
        <f>RIGHT(TEXT(Data7[[#This Row],[Date:]],"mmddyyyy"),4)</f>
        <v>2024</v>
      </c>
      <c r="W832" s="8" t="str">
        <f>MID(TEXT(Data7[[#This Row],[Date:]],"mmddyyyy"),3,2)</f>
        <v>16</v>
      </c>
      <c r="X832" s="8" t="str">
        <f>LEFT(TEXT(Data7[[#This Row],[Date:]],"mmddyyyy"),2)</f>
        <v>05</v>
      </c>
      <c r="Y832" s="6">
        <f>DATE(Data7[[#This Row],[Year]],Data7[[#This Row],[Month]],Data7[[#This Row],[Day]])</f>
        <v>45428</v>
      </c>
    </row>
    <row r="833" spans="1:25">
      <c r="A833" s="5">
        <v>45428.582289930557</v>
      </c>
      <c r="B833" s="7" t="s">
        <v>492</v>
      </c>
      <c r="C833" s="6" t="s">
        <v>611</v>
      </c>
      <c r="D833" s="7" t="s">
        <v>613</v>
      </c>
      <c r="E833" s="8">
        <v>8</v>
      </c>
      <c r="F833" s="7" t="s">
        <v>68</v>
      </c>
      <c r="G833" s="7" t="s">
        <v>68</v>
      </c>
      <c r="H833" s="7" t="s">
        <v>536</v>
      </c>
      <c r="I833" s="7" t="s">
        <v>44</v>
      </c>
      <c r="J833" s="19" t="str">
        <f>IFERROR(INDEX('Employee Info'!$C$3:$E$200,MATCH(Data7[[#This Row],[Name:]],'Employee Info'!$B$3:$B$200,0),MATCH(Data7[[#This Row],[Hours Type:]],'Employee Info'!$C$2:$E$2,0)),"")</f>
        <v/>
      </c>
      <c r="K833" s="19" t="str">
        <f>IFERROR(INDEX('Employee Info'!$C$3:$J$200,MATCH(Data7[[#This Row],[Name:]],'Employee Info'!$B$3:$B$200,0),MATCH(Data7[[#Headers],[Truck]],'Employee Info'!$C$2:$J$2,0)),"")</f>
        <v/>
      </c>
      <c r="L833" s="19" t="str">
        <f>IFERROR(INDEX('Employee Info'!$C$3:$J$200,MATCH(Data7[[#This Row],[Name:]],'Employee Info'!$B$3:$B$200,0),MATCH(Data7[[#Headers],[Phone]],'Employee Info'!$C$2:$J$2,0)),"")</f>
        <v/>
      </c>
      <c r="M833" s="19" t="str">
        <f>IFERROR(INDEX('Employee Info'!$C$3:$J$200,MATCH(Data7[[#This Row],[Name:]],'Employee Info'!$B$3:$B$200,0),MATCH(Data7[[#Headers],[Tech]],'Employee Info'!$C$2:$J$2,0)),"")</f>
        <v/>
      </c>
      <c r="N833" s="19" t="str">
        <f>IFERROR(INDEX('Employee Info'!$C$3:$J$200,MATCH(Data7[[#This Row],[Name:]],'Employee Info'!$B$3:$B$200,0),MATCH(Data7[[#Headers],[Other]],'Employee Info'!$C$2:$J$2,0)),"")</f>
        <v/>
      </c>
      <c r="O833" s="19">
        <f>IFERROR((Data7[[#This Row],[Hours:]]*SUM(Data7[[#This Row],[Rate]:[Other]])),"")</f>
        <v>0</v>
      </c>
      <c r="P833" s="7" t="str">
        <f>IF(Data7[[#This Row],[WO'#:]]="","Riley #","WO#")</f>
        <v>Riley #</v>
      </c>
      <c r="Q833" s="7">
        <f>IFERROR(WEEKNUM(Data7[[#This Row],[Date:]]),"")</f>
        <v>20</v>
      </c>
      <c r="R833" s="6">
        <f t="shared" si="36"/>
        <v>45424</v>
      </c>
      <c r="S833" s="6">
        <f>Data7[[#This Row],[Week Start]]+7</f>
        <v>45431</v>
      </c>
      <c r="T833" s="7" t="str">
        <f t="shared" si="37"/>
        <v>5/12/2024 - 5/19/2024</v>
      </c>
      <c r="U833" s="7" t="str">
        <f t="shared" si="38"/>
        <v>Time Card</v>
      </c>
      <c r="V833" s="8" t="str">
        <f>RIGHT(TEXT(Data7[[#This Row],[Date:]],"mmddyyyy"),4)</f>
        <v>2024</v>
      </c>
      <c r="W833" s="8" t="str">
        <f>MID(TEXT(Data7[[#This Row],[Date:]],"mmddyyyy"),3,2)</f>
        <v>16</v>
      </c>
      <c r="X833" s="8" t="str">
        <f>LEFT(TEXT(Data7[[#This Row],[Date:]],"mmddyyyy"),2)</f>
        <v>05</v>
      </c>
      <c r="Y833" s="6">
        <f>DATE(Data7[[#This Row],[Year]],Data7[[#This Row],[Month]],Data7[[#This Row],[Day]])</f>
        <v>45428</v>
      </c>
    </row>
    <row r="834" spans="1:25">
      <c r="A834" s="5">
        <v>45428.582412731485</v>
      </c>
      <c r="B834" s="7" t="s">
        <v>65</v>
      </c>
      <c r="C834" s="6" t="s">
        <v>611</v>
      </c>
      <c r="D834" s="7" t="s">
        <v>613</v>
      </c>
      <c r="E834" s="8">
        <v>8</v>
      </c>
      <c r="F834" s="7" t="s">
        <v>68</v>
      </c>
      <c r="G834" s="7" t="s">
        <v>68</v>
      </c>
      <c r="H834" s="7" t="s">
        <v>536</v>
      </c>
      <c r="I834" s="7" t="s">
        <v>44</v>
      </c>
      <c r="J834" s="19" t="str">
        <f>IFERROR(INDEX('Employee Info'!$C$3:$E$200,MATCH(Data7[[#This Row],[Name:]],'Employee Info'!$B$3:$B$200,0),MATCH(Data7[[#This Row],[Hours Type:]],'Employee Info'!$C$2:$E$2,0)),"")</f>
        <v/>
      </c>
      <c r="K834" s="19" t="str">
        <f>IFERROR(INDEX('Employee Info'!$C$3:$J$200,MATCH(Data7[[#This Row],[Name:]],'Employee Info'!$B$3:$B$200,0),MATCH(Data7[[#Headers],[Truck]],'Employee Info'!$C$2:$J$2,0)),"")</f>
        <v/>
      </c>
      <c r="L834" s="19" t="str">
        <f>IFERROR(INDEX('Employee Info'!$C$3:$J$200,MATCH(Data7[[#This Row],[Name:]],'Employee Info'!$B$3:$B$200,0),MATCH(Data7[[#Headers],[Phone]],'Employee Info'!$C$2:$J$2,0)),"")</f>
        <v/>
      </c>
      <c r="M834" s="19" t="str">
        <f>IFERROR(INDEX('Employee Info'!$C$3:$J$200,MATCH(Data7[[#This Row],[Name:]],'Employee Info'!$B$3:$B$200,0),MATCH(Data7[[#Headers],[Tech]],'Employee Info'!$C$2:$J$2,0)),"")</f>
        <v/>
      </c>
      <c r="N834" s="19" t="str">
        <f>IFERROR(INDEX('Employee Info'!$C$3:$J$200,MATCH(Data7[[#This Row],[Name:]],'Employee Info'!$B$3:$B$200,0),MATCH(Data7[[#Headers],[Other]],'Employee Info'!$C$2:$J$2,0)),"")</f>
        <v/>
      </c>
      <c r="O834" s="19">
        <f>IFERROR((Data7[[#This Row],[Hours:]]*SUM(Data7[[#This Row],[Rate]:[Other]])),"")</f>
        <v>0</v>
      </c>
      <c r="P834" s="7" t="str">
        <f>IF(Data7[[#This Row],[WO'#:]]="","Riley #","WO#")</f>
        <v>Riley #</v>
      </c>
      <c r="Q834" s="7">
        <f>IFERROR(WEEKNUM(Data7[[#This Row],[Date:]]),"")</f>
        <v>20</v>
      </c>
      <c r="R834" s="6">
        <f t="shared" ref="R834:R897" si="39">DATE(RIGHT(TEXT(C834,"mm/dd/yyyy"),4),1,1)+(Q834-1)*7-(WEEKDAY(DATE(RIGHT(TEXT(C834,"mm/dd/yyyy"),4),1,1)))+1</f>
        <v>45424</v>
      </c>
      <c r="S834" s="6">
        <f>Data7[[#This Row],[Week Start]]+7</f>
        <v>45431</v>
      </c>
      <c r="T834" s="7" t="str">
        <f t="shared" ref="T834:T897" si="40">IFERROR(TEXT(R834, "m/d/yyyy") &amp; " - " &amp; TEXT(S834, "m/d/yyyy"),"")</f>
        <v>5/12/2024 - 5/19/2024</v>
      </c>
      <c r="U834" s="7" t="str">
        <f t="shared" ref="U834:U897" si="41">"Time Card"</f>
        <v>Time Card</v>
      </c>
      <c r="V834" s="8" t="str">
        <f>RIGHT(TEXT(Data7[[#This Row],[Date:]],"mmddyyyy"),4)</f>
        <v>2024</v>
      </c>
      <c r="W834" s="8" t="str">
        <f>MID(TEXT(Data7[[#This Row],[Date:]],"mmddyyyy"),3,2)</f>
        <v>16</v>
      </c>
      <c r="X834" s="8" t="str">
        <f>LEFT(TEXT(Data7[[#This Row],[Date:]],"mmddyyyy"),2)</f>
        <v>05</v>
      </c>
      <c r="Y834" s="6">
        <f>DATE(Data7[[#This Row],[Year]],Data7[[#This Row],[Month]],Data7[[#This Row],[Day]])</f>
        <v>45428</v>
      </c>
    </row>
    <row r="835" spans="1:25">
      <c r="A835" s="5">
        <v>45429.496789930556</v>
      </c>
      <c r="B835" s="7" t="s">
        <v>35</v>
      </c>
      <c r="C835" s="6" t="s">
        <v>611</v>
      </c>
      <c r="D835" s="7" t="s">
        <v>615</v>
      </c>
      <c r="E835" s="8">
        <v>1</v>
      </c>
      <c r="F835" s="7" t="s">
        <v>68</v>
      </c>
      <c r="G835" s="7" t="s">
        <v>68</v>
      </c>
      <c r="H835" s="7" t="s">
        <v>616</v>
      </c>
      <c r="I835" s="7" t="s">
        <v>44</v>
      </c>
      <c r="J835" s="19" t="str">
        <f>IFERROR(INDEX('Employee Info'!$C$3:$E$200,MATCH(Data7[[#This Row],[Name:]],'Employee Info'!$B$3:$B$200,0),MATCH(Data7[[#This Row],[Hours Type:]],'Employee Info'!$C$2:$E$2,0)),"")</f>
        <v/>
      </c>
      <c r="K835" s="19" t="str">
        <f>IFERROR(INDEX('Employee Info'!$C$3:$J$200,MATCH(Data7[[#This Row],[Name:]],'Employee Info'!$B$3:$B$200,0),MATCH(Data7[[#Headers],[Truck]],'Employee Info'!$C$2:$J$2,0)),"")</f>
        <v/>
      </c>
      <c r="L835" s="19" t="str">
        <f>IFERROR(INDEX('Employee Info'!$C$3:$J$200,MATCH(Data7[[#This Row],[Name:]],'Employee Info'!$B$3:$B$200,0),MATCH(Data7[[#Headers],[Phone]],'Employee Info'!$C$2:$J$2,0)),"")</f>
        <v/>
      </c>
      <c r="M835" s="19" t="str">
        <f>IFERROR(INDEX('Employee Info'!$C$3:$J$200,MATCH(Data7[[#This Row],[Name:]],'Employee Info'!$B$3:$B$200,0),MATCH(Data7[[#Headers],[Tech]],'Employee Info'!$C$2:$J$2,0)),"")</f>
        <v/>
      </c>
      <c r="N835" s="19" t="str">
        <f>IFERROR(INDEX('Employee Info'!$C$3:$J$200,MATCH(Data7[[#This Row],[Name:]],'Employee Info'!$B$3:$B$200,0),MATCH(Data7[[#Headers],[Other]],'Employee Info'!$C$2:$J$2,0)),"")</f>
        <v/>
      </c>
      <c r="O835" s="19">
        <f>IFERROR((Data7[[#This Row],[Hours:]]*SUM(Data7[[#This Row],[Rate]:[Other]])),"")</f>
        <v>0</v>
      </c>
      <c r="P835" s="7" t="str">
        <f>IF(Data7[[#This Row],[WO'#:]]="","Riley #","WO#")</f>
        <v>Riley #</v>
      </c>
      <c r="Q835" s="7">
        <f>IFERROR(WEEKNUM(Data7[[#This Row],[Date:]]),"")</f>
        <v>20</v>
      </c>
      <c r="R835" s="6">
        <f t="shared" si="39"/>
        <v>45424</v>
      </c>
      <c r="S835" s="6">
        <f>Data7[[#This Row],[Week Start]]+7</f>
        <v>45431</v>
      </c>
      <c r="T835" s="7" t="str">
        <f t="shared" si="40"/>
        <v>5/12/2024 - 5/19/2024</v>
      </c>
      <c r="U835" s="7" t="str">
        <f t="shared" si="41"/>
        <v>Time Card</v>
      </c>
      <c r="V835" s="8" t="str">
        <f>RIGHT(TEXT(Data7[[#This Row],[Date:]],"mmddyyyy"),4)</f>
        <v>2024</v>
      </c>
      <c r="W835" s="8" t="str">
        <f>MID(TEXT(Data7[[#This Row],[Date:]],"mmddyyyy"),3,2)</f>
        <v>16</v>
      </c>
      <c r="X835" s="8" t="str">
        <f>LEFT(TEXT(Data7[[#This Row],[Date:]],"mmddyyyy"),2)</f>
        <v>05</v>
      </c>
      <c r="Y835" s="6">
        <f>DATE(Data7[[#This Row],[Year]],Data7[[#This Row],[Month]],Data7[[#This Row],[Day]])</f>
        <v>45428</v>
      </c>
    </row>
    <row r="836" spans="1:25">
      <c r="A836" s="5">
        <v>45428.308386226854</v>
      </c>
      <c r="B836" s="7" t="s">
        <v>66</v>
      </c>
      <c r="C836" s="6" t="s">
        <v>621</v>
      </c>
      <c r="D836" s="7" t="s">
        <v>612</v>
      </c>
      <c r="E836" s="8">
        <v>6</v>
      </c>
      <c r="F836" s="7">
        <v>6984733</v>
      </c>
      <c r="G836" s="7" t="s">
        <v>68</v>
      </c>
      <c r="H836" s="7" t="s">
        <v>69</v>
      </c>
      <c r="I836" s="7" t="s">
        <v>44</v>
      </c>
      <c r="J836" s="19" t="str">
        <f>IFERROR(INDEX('Employee Info'!$C$3:$E$200,MATCH(Data7[[#This Row],[Name:]],'Employee Info'!$B$3:$B$200,0),MATCH(Data7[[#This Row],[Hours Type:]],'Employee Info'!$C$2:$E$2,0)),"")</f>
        <v/>
      </c>
      <c r="K836" s="19" t="str">
        <f>IFERROR(INDEX('Employee Info'!$C$3:$J$200,MATCH(Data7[[#This Row],[Name:]],'Employee Info'!$B$3:$B$200,0),MATCH(Data7[[#Headers],[Truck]],'Employee Info'!$C$2:$J$2,0)),"")</f>
        <v/>
      </c>
      <c r="L836" s="19" t="str">
        <f>IFERROR(INDEX('Employee Info'!$C$3:$J$200,MATCH(Data7[[#This Row],[Name:]],'Employee Info'!$B$3:$B$200,0),MATCH(Data7[[#Headers],[Phone]],'Employee Info'!$C$2:$J$2,0)),"")</f>
        <v/>
      </c>
      <c r="M836" s="19" t="str">
        <f>IFERROR(INDEX('Employee Info'!$C$3:$J$200,MATCH(Data7[[#This Row],[Name:]],'Employee Info'!$B$3:$B$200,0),MATCH(Data7[[#Headers],[Tech]],'Employee Info'!$C$2:$J$2,0)),"")</f>
        <v/>
      </c>
      <c r="N836" s="19" t="str">
        <f>IFERROR(INDEX('Employee Info'!$C$3:$J$200,MATCH(Data7[[#This Row],[Name:]],'Employee Info'!$B$3:$B$200,0),MATCH(Data7[[#Headers],[Other]],'Employee Info'!$C$2:$J$2,0)),"")</f>
        <v/>
      </c>
      <c r="O836" s="19">
        <f>IFERROR((Data7[[#This Row],[Hours:]]*SUM(Data7[[#This Row],[Rate]:[Other]])),"")</f>
        <v>0</v>
      </c>
      <c r="P836" s="7" t="str">
        <f>IF(Data7[[#This Row],[WO'#:]]="","Riley #","WO#")</f>
        <v>WO#</v>
      </c>
      <c r="Q836" s="7">
        <f>IFERROR(WEEKNUM(Data7[[#This Row],[Date:]]),"")</f>
        <v>20</v>
      </c>
      <c r="R836" s="6">
        <f t="shared" si="39"/>
        <v>45424</v>
      </c>
      <c r="S836" s="6">
        <f>Data7[[#This Row],[Week Start]]+7</f>
        <v>45431</v>
      </c>
      <c r="T836" s="7" t="str">
        <f t="shared" si="40"/>
        <v>5/12/2024 - 5/19/2024</v>
      </c>
      <c r="U836" s="7" t="str">
        <f t="shared" si="41"/>
        <v>Time Card</v>
      </c>
      <c r="V836" s="8" t="str">
        <f>RIGHT(TEXT(Data7[[#This Row],[Date:]],"mmddyyyy"),4)</f>
        <v>2024</v>
      </c>
      <c r="W836" s="8" t="str">
        <f>MID(TEXT(Data7[[#This Row],[Date:]],"mmddyyyy"),3,2)</f>
        <v>17</v>
      </c>
      <c r="X836" s="8" t="str">
        <f>LEFT(TEXT(Data7[[#This Row],[Date:]],"mmddyyyy"),2)</f>
        <v>05</v>
      </c>
      <c r="Y836" s="6">
        <f>DATE(Data7[[#This Row],[Year]],Data7[[#This Row],[Month]],Data7[[#This Row],[Day]])</f>
        <v>45429</v>
      </c>
    </row>
    <row r="837" spans="1:25">
      <c r="A837" s="5">
        <v>45429.503922685188</v>
      </c>
      <c r="B837" s="7" t="s">
        <v>35</v>
      </c>
      <c r="C837" s="6" t="s">
        <v>621</v>
      </c>
      <c r="D837" s="7" t="s">
        <v>622</v>
      </c>
      <c r="E837" s="8">
        <v>1</v>
      </c>
      <c r="F837" s="7">
        <v>6984733</v>
      </c>
      <c r="G837" s="7" t="s">
        <v>68</v>
      </c>
      <c r="H837" s="7" t="s">
        <v>69</v>
      </c>
      <c r="I837" s="7" t="s">
        <v>44</v>
      </c>
      <c r="J837" s="19" t="str">
        <f>IFERROR(INDEX('Employee Info'!$C$3:$E$200,MATCH(Data7[[#This Row],[Name:]],'Employee Info'!$B$3:$B$200,0),MATCH(Data7[[#This Row],[Hours Type:]],'Employee Info'!$C$2:$E$2,0)),"")</f>
        <v/>
      </c>
      <c r="K837" s="19" t="str">
        <f>IFERROR(INDEX('Employee Info'!$C$3:$J$200,MATCH(Data7[[#This Row],[Name:]],'Employee Info'!$B$3:$B$200,0),MATCH(Data7[[#Headers],[Truck]],'Employee Info'!$C$2:$J$2,0)),"")</f>
        <v/>
      </c>
      <c r="L837" s="19" t="str">
        <f>IFERROR(INDEX('Employee Info'!$C$3:$J$200,MATCH(Data7[[#This Row],[Name:]],'Employee Info'!$B$3:$B$200,0),MATCH(Data7[[#Headers],[Phone]],'Employee Info'!$C$2:$J$2,0)),"")</f>
        <v/>
      </c>
      <c r="M837" s="19" t="str">
        <f>IFERROR(INDEX('Employee Info'!$C$3:$J$200,MATCH(Data7[[#This Row],[Name:]],'Employee Info'!$B$3:$B$200,0),MATCH(Data7[[#Headers],[Tech]],'Employee Info'!$C$2:$J$2,0)),"")</f>
        <v/>
      </c>
      <c r="N837" s="19" t="str">
        <f>IFERROR(INDEX('Employee Info'!$C$3:$J$200,MATCH(Data7[[#This Row],[Name:]],'Employee Info'!$B$3:$B$200,0),MATCH(Data7[[#Headers],[Other]],'Employee Info'!$C$2:$J$2,0)),"")</f>
        <v/>
      </c>
      <c r="O837" s="19">
        <f>IFERROR((Data7[[#This Row],[Hours:]]*SUM(Data7[[#This Row],[Rate]:[Other]])),"")</f>
        <v>0</v>
      </c>
      <c r="P837" s="7" t="str">
        <f>IF(Data7[[#This Row],[WO'#:]]="","Riley #","WO#")</f>
        <v>WO#</v>
      </c>
      <c r="Q837" s="7">
        <f>IFERROR(WEEKNUM(Data7[[#This Row],[Date:]]),"")</f>
        <v>20</v>
      </c>
      <c r="R837" s="6">
        <f t="shared" si="39"/>
        <v>45424</v>
      </c>
      <c r="S837" s="6">
        <f>Data7[[#This Row],[Week Start]]+7</f>
        <v>45431</v>
      </c>
      <c r="T837" s="7" t="str">
        <f t="shared" si="40"/>
        <v>5/12/2024 - 5/19/2024</v>
      </c>
      <c r="U837" s="7" t="str">
        <f t="shared" si="41"/>
        <v>Time Card</v>
      </c>
      <c r="V837" s="8" t="str">
        <f>RIGHT(TEXT(Data7[[#This Row],[Date:]],"mmddyyyy"),4)</f>
        <v>2024</v>
      </c>
      <c r="W837" s="8" t="str">
        <f>MID(TEXT(Data7[[#This Row],[Date:]],"mmddyyyy"),3,2)</f>
        <v>17</v>
      </c>
      <c r="X837" s="8" t="str">
        <f>LEFT(TEXT(Data7[[#This Row],[Date:]],"mmddyyyy"),2)</f>
        <v>05</v>
      </c>
      <c r="Y837" s="6">
        <f>DATE(Data7[[#This Row],[Year]],Data7[[#This Row],[Month]],Data7[[#This Row],[Day]])</f>
        <v>45429</v>
      </c>
    </row>
    <row r="838" spans="1:25">
      <c r="A838" s="5">
        <v>45429.535820023149</v>
      </c>
      <c r="B838" s="7" t="s">
        <v>35</v>
      </c>
      <c r="C838" s="6" t="s">
        <v>621</v>
      </c>
      <c r="D838" s="7" t="s">
        <v>126</v>
      </c>
      <c r="E838" s="8">
        <v>1</v>
      </c>
      <c r="F838" s="7">
        <v>6984733</v>
      </c>
      <c r="G838" s="7" t="s">
        <v>68</v>
      </c>
      <c r="H838" s="7" t="s">
        <v>69</v>
      </c>
      <c r="I838" s="7" t="s">
        <v>44</v>
      </c>
      <c r="J838" s="19" t="str">
        <f>IFERROR(INDEX('Employee Info'!$C$3:$E$200,MATCH(Data7[[#This Row],[Name:]],'Employee Info'!$B$3:$B$200,0),MATCH(Data7[[#This Row],[Hours Type:]],'Employee Info'!$C$2:$E$2,0)),"")</f>
        <v/>
      </c>
      <c r="K838" s="19" t="str">
        <f>IFERROR(INDEX('Employee Info'!$C$3:$J$200,MATCH(Data7[[#This Row],[Name:]],'Employee Info'!$B$3:$B$200,0),MATCH(Data7[[#Headers],[Truck]],'Employee Info'!$C$2:$J$2,0)),"")</f>
        <v/>
      </c>
      <c r="L838" s="19" t="str">
        <f>IFERROR(INDEX('Employee Info'!$C$3:$J$200,MATCH(Data7[[#This Row],[Name:]],'Employee Info'!$B$3:$B$200,0),MATCH(Data7[[#Headers],[Phone]],'Employee Info'!$C$2:$J$2,0)),"")</f>
        <v/>
      </c>
      <c r="M838" s="19" t="str">
        <f>IFERROR(INDEX('Employee Info'!$C$3:$J$200,MATCH(Data7[[#This Row],[Name:]],'Employee Info'!$B$3:$B$200,0),MATCH(Data7[[#Headers],[Tech]],'Employee Info'!$C$2:$J$2,0)),"")</f>
        <v/>
      </c>
      <c r="N838" s="19" t="str">
        <f>IFERROR(INDEX('Employee Info'!$C$3:$J$200,MATCH(Data7[[#This Row],[Name:]],'Employee Info'!$B$3:$B$200,0),MATCH(Data7[[#Headers],[Other]],'Employee Info'!$C$2:$J$2,0)),"")</f>
        <v/>
      </c>
      <c r="O838" s="19">
        <f>IFERROR((Data7[[#This Row],[Hours:]]*SUM(Data7[[#This Row],[Rate]:[Other]])),"")</f>
        <v>0</v>
      </c>
      <c r="P838" s="7" t="str">
        <f>IF(Data7[[#This Row],[WO'#:]]="","Riley #","WO#")</f>
        <v>WO#</v>
      </c>
      <c r="Q838" s="7">
        <f>IFERROR(WEEKNUM(Data7[[#This Row],[Date:]]),"")</f>
        <v>20</v>
      </c>
      <c r="R838" s="6">
        <f t="shared" si="39"/>
        <v>45424</v>
      </c>
      <c r="S838" s="6">
        <f>Data7[[#This Row],[Week Start]]+7</f>
        <v>45431</v>
      </c>
      <c r="T838" s="7" t="str">
        <f t="shared" si="40"/>
        <v>5/12/2024 - 5/19/2024</v>
      </c>
      <c r="U838" s="7" t="str">
        <f t="shared" si="41"/>
        <v>Time Card</v>
      </c>
      <c r="V838" s="8" t="str">
        <f>RIGHT(TEXT(Data7[[#This Row],[Date:]],"mmddyyyy"),4)</f>
        <v>2024</v>
      </c>
      <c r="W838" s="8" t="str">
        <f>MID(TEXT(Data7[[#This Row],[Date:]],"mmddyyyy"),3,2)</f>
        <v>17</v>
      </c>
      <c r="X838" s="8" t="str">
        <f>LEFT(TEXT(Data7[[#This Row],[Date:]],"mmddyyyy"),2)</f>
        <v>05</v>
      </c>
      <c r="Y838" s="6">
        <f>DATE(Data7[[#This Row],[Year]],Data7[[#This Row],[Month]],Data7[[#This Row],[Day]])</f>
        <v>45429</v>
      </c>
    </row>
    <row r="839" spans="1:25">
      <c r="A839" s="5">
        <v>45428.282056018521</v>
      </c>
      <c r="B839" s="7" t="s">
        <v>66</v>
      </c>
      <c r="C839" s="6" t="s">
        <v>621</v>
      </c>
      <c r="D839" s="7" t="s">
        <v>584</v>
      </c>
      <c r="E839" s="8">
        <v>1</v>
      </c>
      <c r="F839" s="7">
        <v>7098027</v>
      </c>
      <c r="G839" s="7" t="s">
        <v>68</v>
      </c>
      <c r="H839" s="7" t="s">
        <v>69</v>
      </c>
      <c r="I839" s="7" t="s">
        <v>44</v>
      </c>
      <c r="J839" s="19" t="str">
        <f>IFERROR(INDEX('Employee Info'!$C$3:$E$200,MATCH(Data7[[#This Row],[Name:]],'Employee Info'!$B$3:$B$200,0),MATCH(Data7[[#This Row],[Hours Type:]],'Employee Info'!$C$2:$E$2,0)),"")</f>
        <v/>
      </c>
      <c r="K839" s="19" t="str">
        <f>IFERROR(INDEX('Employee Info'!$C$3:$J$200,MATCH(Data7[[#This Row],[Name:]],'Employee Info'!$B$3:$B$200,0),MATCH(Data7[[#Headers],[Truck]],'Employee Info'!$C$2:$J$2,0)),"")</f>
        <v/>
      </c>
      <c r="L839" s="19" t="str">
        <f>IFERROR(INDEX('Employee Info'!$C$3:$J$200,MATCH(Data7[[#This Row],[Name:]],'Employee Info'!$B$3:$B$200,0),MATCH(Data7[[#Headers],[Phone]],'Employee Info'!$C$2:$J$2,0)),"")</f>
        <v/>
      </c>
      <c r="M839" s="19" t="str">
        <f>IFERROR(INDEX('Employee Info'!$C$3:$J$200,MATCH(Data7[[#This Row],[Name:]],'Employee Info'!$B$3:$B$200,0),MATCH(Data7[[#Headers],[Tech]],'Employee Info'!$C$2:$J$2,0)),"")</f>
        <v/>
      </c>
      <c r="N839" s="19" t="str">
        <f>IFERROR(INDEX('Employee Info'!$C$3:$J$200,MATCH(Data7[[#This Row],[Name:]],'Employee Info'!$B$3:$B$200,0),MATCH(Data7[[#Headers],[Other]],'Employee Info'!$C$2:$J$2,0)),"")</f>
        <v/>
      </c>
      <c r="O839" s="19">
        <f>IFERROR((Data7[[#This Row],[Hours:]]*SUM(Data7[[#This Row],[Rate]:[Other]])),"")</f>
        <v>0</v>
      </c>
      <c r="P839" s="7" t="str">
        <f>IF(Data7[[#This Row],[WO'#:]]="","Riley #","WO#")</f>
        <v>WO#</v>
      </c>
      <c r="Q839" s="7">
        <f>IFERROR(WEEKNUM(Data7[[#This Row],[Date:]]),"")</f>
        <v>20</v>
      </c>
      <c r="R839" s="6">
        <f t="shared" si="39"/>
        <v>45424</v>
      </c>
      <c r="S839" s="6">
        <f>Data7[[#This Row],[Week Start]]+7</f>
        <v>45431</v>
      </c>
      <c r="T839" s="7" t="str">
        <f t="shared" si="40"/>
        <v>5/12/2024 - 5/19/2024</v>
      </c>
      <c r="U839" s="7" t="str">
        <f t="shared" si="41"/>
        <v>Time Card</v>
      </c>
      <c r="V839" s="8" t="str">
        <f>RIGHT(TEXT(Data7[[#This Row],[Date:]],"mmddyyyy"),4)</f>
        <v>2024</v>
      </c>
      <c r="W839" s="8" t="str">
        <f>MID(TEXT(Data7[[#This Row],[Date:]],"mmddyyyy"),3,2)</f>
        <v>17</v>
      </c>
      <c r="X839" s="8" t="str">
        <f>LEFT(TEXT(Data7[[#This Row],[Date:]],"mmddyyyy"),2)</f>
        <v>05</v>
      </c>
      <c r="Y839" s="6">
        <f>DATE(Data7[[#This Row],[Year]],Data7[[#This Row],[Month]],Data7[[#This Row],[Day]])</f>
        <v>45429</v>
      </c>
    </row>
    <row r="840" spans="1:25">
      <c r="A840" s="5">
        <v>45429.263655092589</v>
      </c>
      <c r="B840" s="7" t="s">
        <v>23</v>
      </c>
      <c r="C840" s="6" t="s">
        <v>621</v>
      </c>
      <c r="D840" s="7" t="s">
        <v>594</v>
      </c>
      <c r="E840" s="8">
        <v>8</v>
      </c>
      <c r="F840" s="7">
        <v>7098027</v>
      </c>
      <c r="G840" s="7" t="s">
        <v>68</v>
      </c>
      <c r="H840" s="7" t="s">
        <v>69</v>
      </c>
      <c r="I840" s="7" t="s">
        <v>44</v>
      </c>
      <c r="J840" s="19" t="str">
        <f>IFERROR(INDEX('Employee Info'!$C$3:$E$200,MATCH(Data7[[#This Row],[Name:]],'Employee Info'!$B$3:$B$200,0),MATCH(Data7[[#This Row],[Hours Type:]],'Employee Info'!$C$2:$E$2,0)),"")</f>
        <v/>
      </c>
      <c r="K840" s="19" t="str">
        <f>IFERROR(INDEX('Employee Info'!$C$3:$J$200,MATCH(Data7[[#This Row],[Name:]],'Employee Info'!$B$3:$B$200,0),MATCH(Data7[[#Headers],[Truck]],'Employee Info'!$C$2:$J$2,0)),"")</f>
        <v/>
      </c>
      <c r="L840" s="19" t="str">
        <f>IFERROR(INDEX('Employee Info'!$C$3:$J$200,MATCH(Data7[[#This Row],[Name:]],'Employee Info'!$B$3:$B$200,0),MATCH(Data7[[#Headers],[Phone]],'Employee Info'!$C$2:$J$2,0)),"")</f>
        <v/>
      </c>
      <c r="M840" s="19" t="str">
        <f>IFERROR(INDEX('Employee Info'!$C$3:$J$200,MATCH(Data7[[#This Row],[Name:]],'Employee Info'!$B$3:$B$200,0),MATCH(Data7[[#Headers],[Tech]],'Employee Info'!$C$2:$J$2,0)),"")</f>
        <v/>
      </c>
      <c r="N840" s="19" t="str">
        <f>IFERROR(INDEX('Employee Info'!$C$3:$J$200,MATCH(Data7[[#This Row],[Name:]],'Employee Info'!$B$3:$B$200,0),MATCH(Data7[[#Headers],[Other]],'Employee Info'!$C$2:$J$2,0)),"")</f>
        <v/>
      </c>
      <c r="O840" s="19">
        <f>IFERROR((Data7[[#This Row],[Hours:]]*SUM(Data7[[#This Row],[Rate]:[Other]])),"")</f>
        <v>0</v>
      </c>
      <c r="P840" s="7" t="str">
        <f>IF(Data7[[#This Row],[WO'#:]]="","Riley #","WO#")</f>
        <v>WO#</v>
      </c>
      <c r="Q840" s="7">
        <f>IFERROR(WEEKNUM(Data7[[#This Row],[Date:]]),"")</f>
        <v>20</v>
      </c>
      <c r="R840" s="6">
        <f t="shared" si="39"/>
        <v>45424</v>
      </c>
      <c r="S840" s="6">
        <f>Data7[[#This Row],[Week Start]]+7</f>
        <v>45431</v>
      </c>
      <c r="T840" s="7" t="str">
        <f t="shared" si="40"/>
        <v>5/12/2024 - 5/19/2024</v>
      </c>
      <c r="U840" s="7" t="str">
        <f t="shared" si="41"/>
        <v>Time Card</v>
      </c>
      <c r="V840" s="8" t="str">
        <f>RIGHT(TEXT(Data7[[#This Row],[Date:]],"mmddyyyy"),4)</f>
        <v>2024</v>
      </c>
      <c r="W840" s="8" t="str">
        <f>MID(TEXT(Data7[[#This Row],[Date:]],"mmddyyyy"),3,2)</f>
        <v>17</v>
      </c>
      <c r="X840" s="8" t="str">
        <f>LEFT(TEXT(Data7[[#This Row],[Date:]],"mmddyyyy"),2)</f>
        <v>05</v>
      </c>
      <c r="Y840" s="6">
        <f>DATE(Data7[[#This Row],[Year]],Data7[[#This Row],[Month]],Data7[[#This Row],[Day]])</f>
        <v>45429</v>
      </c>
    </row>
    <row r="841" spans="1:25">
      <c r="A841" s="5">
        <v>45429.502359606478</v>
      </c>
      <c r="B841" s="7" t="s">
        <v>35</v>
      </c>
      <c r="C841" s="6" t="s">
        <v>621</v>
      </c>
      <c r="D841" s="7" t="s">
        <v>623</v>
      </c>
      <c r="E841" s="8">
        <v>5</v>
      </c>
      <c r="F841" s="7" t="s">
        <v>68</v>
      </c>
      <c r="G841" s="7" t="s">
        <v>68</v>
      </c>
      <c r="H841" s="7" t="s">
        <v>491</v>
      </c>
      <c r="I841" s="7" t="s">
        <v>44</v>
      </c>
      <c r="J841" s="19" t="str">
        <f>IFERROR(INDEX('Employee Info'!$C$3:$E$200,MATCH(Data7[[#This Row],[Name:]],'Employee Info'!$B$3:$B$200,0),MATCH(Data7[[#This Row],[Hours Type:]],'Employee Info'!$C$2:$E$2,0)),"")</f>
        <v/>
      </c>
      <c r="K841" s="19" t="str">
        <f>IFERROR(INDEX('Employee Info'!$C$3:$J$200,MATCH(Data7[[#This Row],[Name:]],'Employee Info'!$B$3:$B$200,0),MATCH(Data7[[#Headers],[Truck]],'Employee Info'!$C$2:$J$2,0)),"")</f>
        <v/>
      </c>
      <c r="L841" s="19" t="str">
        <f>IFERROR(INDEX('Employee Info'!$C$3:$J$200,MATCH(Data7[[#This Row],[Name:]],'Employee Info'!$B$3:$B$200,0),MATCH(Data7[[#Headers],[Phone]],'Employee Info'!$C$2:$J$2,0)),"")</f>
        <v/>
      </c>
      <c r="M841" s="19" t="str">
        <f>IFERROR(INDEX('Employee Info'!$C$3:$J$200,MATCH(Data7[[#This Row],[Name:]],'Employee Info'!$B$3:$B$200,0),MATCH(Data7[[#Headers],[Tech]],'Employee Info'!$C$2:$J$2,0)),"")</f>
        <v/>
      </c>
      <c r="N841" s="19" t="str">
        <f>IFERROR(INDEX('Employee Info'!$C$3:$J$200,MATCH(Data7[[#This Row],[Name:]],'Employee Info'!$B$3:$B$200,0),MATCH(Data7[[#Headers],[Other]],'Employee Info'!$C$2:$J$2,0)),"")</f>
        <v/>
      </c>
      <c r="O841" s="19">
        <f>IFERROR((Data7[[#This Row],[Hours:]]*SUM(Data7[[#This Row],[Rate]:[Other]])),"")</f>
        <v>0</v>
      </c>
      <c r="P841" s="7" t="str">
        <f>IF(Data7[[#This Row],[WO'#:]]="","Riley #","WO#")</f>
        <v>Riley #</v>
      </c>
      <c r="Q841" s="7">
        <f>IFERROR(WEEKNUM(Data7[[#This Row],[Date:]]),"")</f>
        <v>20</v>
      </c>
      <c r="R841" s="6">
        <f t="shared" si="39"/>
        <v>45424</v>
      </c>
      <c r="S841" s="6">
        <f>Data7[[#This Row],[Week Start]]+7</f>
        <v>45431</v>
      </c>
      <c r="T841" s="7" t="str">
        <f t="shared" si="40"/>
        <v>5/12/2024 - 5/19/2024</v>
      </c>
      <c r="U841" s="7" t="str">
        <f t="shared" si="41"/>
        <v>Time Card</v>
      </c>
      <c r="V841" s="8" t="str">
        <f>RIGHT(TEXT(Data7[[#This Row],[Date:]],"mmddyyyy"),4)</f>
        <v>2024</v>
      </c>
      <c r="W841" s="8" t="str">
        <f>MID(TEXT(Data7[[#This Row],[Date:]],"mmddyyyy"),3,2)</f>
        <v>17</v>
      </c>
      <c r="X841" s="8" t="str">
        <f>LEFT(TEXT(Data7[[#This Row],[Date:]],"mmddyyyy"),2)</f>
        <v>05</v>
      </c>
      <c r="Y841" s="6">
        <f>DATE(Data7[[#This Row],[Year]],Data7[[#This Row],[Month]],Data7[[#This Row],[Day]])</f>
        <v>45429</v>
      </c>
    </row>
    <row r="842" spans="1:25">
      <c r="A842" s="5">
        <v>45429.542302546295</v>
      </c>
      <c r="B842" s="7" t="s">
        <v>492</v>
      </c>
      <c r="C842" s="6" t="s">
        <v>621</v>
      </c>
      <c r="D842" s="7" t="s">
        <v>625</v>
      </c>
      <c r="E842" s="8">
        <v>4</v>
      </c>
      <c r="F842" s="7" t="s">
        <v>68</v>
      </c>
      <c r="G842" s="7" t="s">
        <v>68</v>
      </c>
      <c r="H842" s="7" t="s">
        <v>491</v>
      </c>
      <c r="I842" s="7" t="s">
        <v>44</v>
      </c>
      <c r="J842" s="19" t="str">
        <f>IFERROR(INDEX('Employee Info'!$C$3:$E$200,MATCH(Data7[[#This Row],[Name:]],'Employee Info'!$B$3:$B$200,0),MATCH(Data7[[#This Row],[Hours Type:]],'Employee Info'!$C$2:$E$2,0)),"")</f>
        <v/>
      </c>
      <c r="K842" s="19" t="str">
        <f>IFERROR(INDEX('Employee Info'!$C$3:$J$200,MATCH(Data7[[#This Row],[Name:]],'Employee Info'!$B$3:$B$200,0),MATCH(Data7[[#Headers],[Truck]],'Employee Info'!$C$2:$J$2,0)),"")</f>
        <v/>
      </c>
      <c r="L842" s="19" t="str">
        <f>IFERROR(INDEX('Employee Info'!$C$3:$J$200,MATCH(Data7[[#This Row],[Name:]],'Employee Info'!$B$3:$B$200,0),MATCH(Data7[[#Headers],[Phone]],'Employee Info'!$C$2:$J$2,0)),"")</f>
        <v/>
      </c>
      <c r="M842" s="19" t="str">
        <f>IFERROR(INDEX('Employee Info'!$C$3:$J$200,MATCH(Data7[[#This Row],[Name:]],'Employee Info'!$B$3:$B$200,0),MATCH(Data7[[#Headers],[Tech]],'Employee Info'!$C$2:$J$2,0)),"")</f>
        <v/>
      </c>
      <c r="N842" s="19" t="str">
        <f>IFERROR(INDEX('Employee Info'!$C$3:$J$200,MATCH(Data7[[#This Row],[Name:]],'Employee Info'!$B$3:$B$200,0),MATCH(Data7[[#Headers],[Other]],'Employee Info'!$C$2:$J$2,0)),"")</f>
        <v/>
      </c>
      <c r="O842" s="19">
        <f>IFERROR((Data7[[#This Row],[Hours:]]*SUM(Data7[[#This Row],[Rate]:[Other]])),"")</f>
        <v>0</v>
      </c>
      <c r="P842" s="7" t="str">
        <f>IF(Data7[[#This Row],[WO'#:]]="","Riley #","WO#")</f>
        <v>Riley #</v>
      </c>
      <c r="Q842" s="7">
        <f>IFERROR(WEEKNUM(Data7[[#This Row],[Date:]]),"")</f>
        <v>20</v>
      </c>
      <c r="R842" s="6">
        <f t="shared" si="39"/>
        <v>45424</v>
      </c>
      <c r="S842" s="6">
        <f>Data7[[#This Row],[Week Start]]+7</f>
        <v>45431</v>
      </c>
      <c r="T842" s="7" t="str">
        <f t="shared" si="40"/>
        <v>5/12/2024 - 5/19/2024</v>
      </c>
      <c r="U842" s="7" t="str">
        <f t="shared" si="41"/>
        <v>Time Card</v>
      </c>
      <c r="V842" s="8" t="str">
        <f>RIGHT(TEXT(Data7[[#This Row],[Date:]],"mmddyyyy"),4)</f>
        <v>2024</v>
      </c>
      <c r="W842" s="8" t="str">
        <f>MID(TEXT(Data7[[#This Row],[Date:]],"mmddyyyy"),3,2)</f>
        <v>17</v>
      </c>
      <c r="X842" s="8" t="str">
        <f>LEFT(TEXT(Data7[[#This Row],[Date:]],"mmddyyyy"),2)</f>
        <v>05</v>
      </c>
      <c r="Y842" s="6">
        <f>DATE(Data7[[#This Row],[Year]],Data7[[#This Row],[Month]],Data7[[#This Row],[Day]])</f>
        <v>45429</v>
      </c>
    </row>
    <row r="843" spans="1:25">
      <c r="A843" s="5">
        <v>45428.283489583337</v>
      </c>
      <c r="B843" s="7" t="s">
        <v>66</v>
      </c>
      <c r="C843" s="6" t="s">
        <v>621</v>
      </c>
      <c r="D843" s="7" t="s">
        <v>566</v>
      </c>
      <c r="E843" s="8">
        <v>1</v>
      </c>
      <c r="F843" s="7" t="s">
        <v>68</v>
      </c>
      <c r="G843" s="7" t="s">
        <v>68</v>
      </c>
      <c r="H843" s="7" t="s">
        <v>536</v>
      </c>
      <c r="I843" s="7" t="s">
        <v>44</v>
      </c>
      <c r="J843" s="19" t="str">
        <f>IFERROR(INDEX('Employee Info'!$C$3:$E$200,MATCH(Data7[[#This Row],[Name:]],'Employee Info'!$B$3:$B$200,0),MATCH(Data7[[#This Row],[Hours Type:]],'Employee Info'!$C$2:$E$2,0)),"")</f>
        <v/>
      </c>
      <c r="K843" s="19" t="str">
        <f>IFERROR(INDEX('Employee Info'!$C$3:$J$200,MATCH(Data7[[#This Row],[Name:]],'Employee Info'!$B$3:$B$200,0),MATCH(Data7[[#Headers],[Truck]],'Employee Info'!$C$2:$J$2,0)),"")</f>
        <v/>
      </c>
      <c r="L843" s="19" t="str">
        <f>IFERROR(INDEX('Employee Info'!$C$3:$J$200,MATCH(Data7[[#This Row],[Name:]],'Employee Info'!$B$3:$B$200,0),MATCH(Data7[[#Headers],[Phone]],'Employee Info'!$C$2:$J$2,0)),"")</f>
        <v/>
      </c>
      <c r="M843" s="19" t="str">
        <f>IFERROR(INDEX('Employee Info'!$C$3:$J$200,MATCH(Data7[[#This Row],[Name:]],'Employee Info'!$B$3:$B$200,0),MATCH(Data7[[#Headers],[Tech]],'Employee Info'!$C$2:$J$2,0)),"")</f>
        <v/>
      </c>
      <c r="N843" s="19" t="str">
        <f>IFERROR(INDEX('Employee Info'!$C$3:$J$200,MATCH(Data7[[#This Row],[Name:]],'Employee Info'!$B$3:$B$200,0),MATCH(Data7[[#Headers],[Other]],'Employee Info'!$C$2:$J$2,0)),"")</f>
        <v/>
      </c>
      <c r="O843" s="19">
        <f>IFERROR((Data7[[#This Row],[Hours:]]*SUM(Data7[[#This Row],[Rate]:[Other]])),"")</f>
        <v>0</v>
      </c>
      <c r="P843" s="7" t="str">
        <f>IF(Data7[[#This Row],[WO'#:]]="","Riley #","WO#")</f>
        <v>Riley #</v>
      </c>
      <c r="Q843" s="7">
        <f>IFERROR(WEEKNUM(Data7[[#This Row],[Date:]]),"")</f>
        <v>20</v>
      </c>
      <c r="R843" s="6">
        <f t="shared" si="39"/>
        <v>45424</v>
      </c>
      <c r="S843" s="6">
        <f>Data7[[#This Row],[Week Start]]+7</f>
        <v>45431</v>
      </c>
      <c r="T843" s="7" t="str">
        <f t="shared" si="40"/>
        <v>5/12/2024 - 5/19/2024</v>
      </c>
      <c r="U843" s="7" t="str">
        <f t="shared" si="41"/>
        <v>Time Card</v>
      </c>
      <c r="V843" s="8" t="str">
        <f>RIGHT(TEXT(Data7[[#This Row],[Date:]],"mmddyyyy"),4)</f>
        <v>2024</v>
      </c>
      <c r="W843" s="8" t="str">
        <f>MID(TEXT(Data7[[#This Row],[Date:]],"mmddyyyy"),3,2)</f>
        <v>17</v>
      </c>
      <c r="X843" s="8" t="str">
        <f>LEFT(TEXT(Data7[[#This Row],[Date:]],"mmddyyyy"),2)</f>
        <v>05</v>
      </c>
      <c r="Y843" s="6">
        <f>DATE(Data7[[#This Row],[Year]],Data7[[#This Row],[Month]],Data7[[#This Row],[Day]])</f>
        <v>45429</v>
      </c>
    </row>
    <row r="844" spans="1:25">
      <c r="A844" s="5">
        <v>45429.541647685182</v>
      </c>
      <c r="B844" s="7" t="s">
        <v>492</v>
      </c>
      <c r="C844" s="6" t="s">
        <v>621</v>
      </c>
      <c r="D844" s="7" t="s">
        <v>624</v>
      </c>
      <c r="E844" s="8">
        <v>3</v>
      </c>
      <c r="F844" s="7" t="s">
        <v>68</v>
      </c>
      <c r="G844" s="7" t="s">
        <v>68</v>
      </c>
      <c r="H844" s="7" t="s">
        <v>536</v>
      </c>
      <c r="I844" s="7" t="s">
        <v>44</v>
      </c>
      <c r="J844" s="19" t="str">
        <f>IFERROR(INDEX('Employee Info'!$C$3:$E$200,MATCH(Data7[[#This Row],[Name:]],'Employee Info'!$B$3:$B$200,0),MATCH(Data7[[#This Row],[Hours Type:]],'Employee Info'!$C$2:$E$2,0)),"")</f>
        <v/>
      </c>
      <c r="K844" s="19" t="str">
        <f>IFERROR(INDEX('Employee Info'!$C$3:$J$200,MATCH(Data7[[#This Row],[Name:]],'Employee Info'!$B$3:$B$200,0),MATCH(Data7[[#Headers],[Truck]],'Employee Info'!$C$2:$J$2,0)),"")</f>
        <v/>
      </c>
      <c r="L844" s="19" t="str">
        <f>IFERROR(INDEX('Employee Info'!$C$3:$J$200,MATCH(Data7[[#This Row],[Name:]],'Employee Info'!$B$3:$B$200,0),MATCH(Data7[[#Headers],[Phone]],'Employee Info'!$C$2:$J$2,0)),"")</f>
        <v/>
      </c>
      <c r="M844" s="19" t="str">
        <f>IFERROR(INDEX('Employee Info'!$C$3:$J$200,MATCH(Data7[[#This Row],[Name:]],'Employee Info'!$B$3:$B$200,0),MATCH(Data7[[#Headers],[Tech]],'Employee Info'!$C$2:$J$2,0)),"")</f>
        <v/>
      </c>
      <c r="N844" s="19" t="str">
        <f>IFERROR(INDEX('Employee Info'!$C$3:$J$200,MATCH(Data7[[#This Row],[Name:]],'Employee Info'!$B$3:$B$200,0),MATCH(Data7[[#Headers],[Other]],'Employee Info'!$C$2:$J$2,0)),"")</f>
        <v/>
      </c>
      <c r="O844" s="19">
        <f>IFERROR((Data7[[#This Row],[Hours:]]*SUM(Data7[[#This Row],[Rate]:[Other]])),"")</f>
        <v>0</v>
      </c>
      <c r="P844" s="7" t="str">
        <f>IF(Data7[[#This Row],[WO'#:]]="","Riley #","WO#")</f>
        <v>Riley #</v>
      </c>
      <c r="Q844" s="7">
        <f>IFERROR(WEEKNUM(Data7[[#This Row],[Date:]]),"")</f>
        <v>20</v>
      </c>
      <c r="R844" s="6">
        <f t="shared" si="39"/>
        <v>45424</v>
      </c>
      <c r="S844" s="6">
        <f>Data7[[#This Row],[Week Start]]+7</f>
        <v>45431</v>
      </c>
      <c r="T844" s="7" t="str">
        <f t="shared" si="40"/>
        <v>5/12/2024 - 5/19/2024</v>
      </c>
      <c r="U844" s="7" t="str">
        <f t="shared" si="41"/>
        <v>Time Card</v>
      </c>
      <c r="V844" s="8" t="str">
        <f>RIGHT(TEXT(Data7[[#This Row],[Date:]],"mmddyyyy"),4)</f>
        <v>2024</v>
      </c>
      <c r="W844" s="8" t="str">
        <f>MID(TEXT(Data7[[#This Row],[Date:]],"mmddyyyy"),3,2)</f>
        <v>17</v>
      </c>
      <c r="X844" s="8" t="str">
        <f>LEFT(TEXT(Data7[[#This Row],[Date:]],"mmddyyyy"),2)</f>
        <v>05</v>
      </c>
      <c r="Y844" s="6">
        <f>DATE(Data7[[#This Row],[Year]],Data7[[#This Row],[Month]],Data7[[#This Row],[Day]])</f>
        <v>45429</v>
      </c>
    </row>
    <row r="845" spans="1:25">
      <c r="A845" s="5">
        <v>45429.543361921293</v>
      </c>
      <c r="B845" s="7" t="s">
        <v>65</v>
      </c>
      <c r="C845" s="6" t="s">
        <v>621</v>
      </c>
      <c r="D845" s="7" t="s">
        <v>626</v>
      </c>
      <c r="E845" s="8">
        <v>7</v>
      </c>
      <c r="F845" s="7" t="s">
        <v>68</v>
      </c>
      <c r="G845" s="7" t="s">
        <v>68</v>
      </c>
      <c r="H845" s="7" t="s">
        <v>536</v>
      </c>
      <c r="I845" s="7" t="s">
        <v>44</v>
      </c>
      <c r="J845" s="19" t="str">
        <f>IFERROR(INDEX('Employee Info'!$C$3:$E$200,MATCH(Data7[[#This Row],[Name:]],'Employee Info'!$B$3:$B$200,0),MATCH(Data7[[#This Row],[Hours Type:]],'Employee Info'!$C$2:$E$2,0)),"")</f>
        <v/>
      </c>
      <c r="K845" s="19" t="str">
        <f>IFERROR(INDEX('Employee Info'!$C$3:$J$200,MATCH(Data7[[#This Row],[Name:]],'Employee Info'!$B$3:$B$200,0),MATCH(Data7[[#Headers],[Truck]],'Employee Info'!$C$2:$J$2,0)),"")</f>
        <v/>
      </c>
      <c r="L845" s="19" t="str">
        <f>IFERROR(INDEX('Employee Info'!$C$3:$J$200,MATCH(Data7[[#This Row],[Name:]],'Employee Info'!$B$3:$B$200,0),MATCH(Data7[[#Headers],[Phone]],'Employee Info'!$C$2:$J$2,0)),"")</f>
        <v/>
      </c>
      <c r="M845" s="19" t="str">
        <f>IFERROR(INDEX('Employee Info'!$C$3:$J$200,MATCH(Data7[[#This Row],[Name:]],'Employee Info'!$B$3:$B$200,0),MATCH(Data7[[#Headers],[Tech]],'Employee Info'!$C$2:$J$2,0)),"")</f>
        <v/>
      </c>
      <c r="N845" s="19" t="str">
        <f>IFERROR(INDEX('Employee Info'!$C$3:$J$200,MATCH(Data7[[#This Row],[Name:]],'Employee Info'!$B$3:$B$200,0),MATCH(Data7[[#Headers],[Other]],'Employee Info'!$C$2:$J$2,0)),"")</f>
        <v/>
      </c>
      <c r="O845" s="19">
        <f>IFERROR((Data7[[#This Row],[Hours:]]*SUM(Data7[[#This Row],[Rate]:[Other]])),"")</f>
        <v>0</v>
      </c>
      <c r="P845" s="7" t="str">
        <f>IF(Data7[[#This Row],[WO'#:]]="","Riley #","WO#")</f>
        <v>Riley #</v>
      </c>
      <c r="Q845" s="7">
        <f>IFERROR(WEEKNUM(Data7[[#This Row],[Date:]]),"")</f>
        <v>20</v>
      </c>
      <c r="R845" s="6">
        <f t="shared" si="39"/>
        <v>45424</v>
      </c>
      <c r="S845" s="6">
        <f>Data7[[#This Row],[Week Start]]+7</f>
        <v>45431</v>
      </c>
      <c r="T845" s="7" t="str">
        <f t="shared" si="40"/>
        <v>5/12/2024 - 5/19/2024</v>
      </c>
      <c r="U845" s="7" t="str">
        <f t="shared" si="41"/>
        <v>Time Card</v>
      </c>
      <c r="V845" s="8" t="str">
        <f>RIGHT(TEXT(Data7[[#This Row],[Date:]],"mmddyyyy"),4)</f>
        <v>2024</v>
      </c>
      <c r="W845" s="8" t="str">
        <f>MID(TEXT(Data7[[#This Row],[Date:]],"mmddyyyy"),3,2)</f>
        <v>17</v>
      </c>
      <c r="X845" s="8" t="str">
        <f>LEFT(TEXT(Data7[[#This Row],[Date:]],"mmddyyyy"),2)</f>
        <v>05</v>
      </c>
      <c r="Y845" s="6">
        <f>DATE(Data7[[#This Row],[Year]],Data7[[#This Row],[Month]],Data7[[#This Row],[Day]])</f>
        <v>45429</v>
      </c>
    </row>
    <row r="846" spans="1:25">
      <c r="A846" s="5">
        <v>45437.37463460648</v>
      </c>
      <c r="B846" s="7" t="s">
        <v>66</v>
      </c>
      <c r="C846" s="6" t="s">
        <v>636</v>
      </c>
      <c r="D846" s="7" t="s">
        <v>637</v>
      </c>
      <c r="E846" s="8">
        <v>4</v>
      </c>
      <c r="F846" s="7">
        <v>6984733</v>
      </c>
      <c r="G846" s="7" t="s">
        <v>68</v>
      </c>
      <c r="H846" s="7" t="s">
        <v>69</v>
      </c>
      <c r="I846" s="7" t="s">
        <v>44</v>
      </c>
      <c r="J846" s="19" t="str">
        <f>IFERROR(INDEX('Employee Info'!$C$3:$E$200,MATCH(Data7[[#This Row],[Name:]],'Employee Info'!$B$3:$B$200,0),MATCH(Data7[[#This Row],[Hours Type:]],'Employee Info'!$C$2:$E$2,0)),"")</f>
        <v/>
      </c>
      <c r="K846" s="19" t="str">
        <f>IFERROR(INDEX('Employee Info'!$C$3:$J$200,MATCH(Data7[[#This Row],[Name:]],'Employee Info'!$B$3:$B$200,0),MATCH(Data7[[#Headers],[Truck]],'Employee Info'!$C$2:$J$2,0)),"")</f>
        <v/>
      </c>
      <c r="L846" s="19" t="str">
        <f>IFERROR(INDEX('Employee Info'!$C$3:$J$200,MATCH(Data7[[#This Row],[Name:]],'Employee Info'!$B$3:$B$200,0),MATCH(Data7[[#Headers],[Phone]],'Employee Info'!$C$2:$J$2,0)),"")</f>
        <v/>
      </c>
      <c r="M846" s="19" t="str">
        <f>IFERROR(INDEX('Employee Info'!$C$3:$J$200,MATCH(Data7[[#This Row],[Name:]],'Employee Info'!$B$3:$B$200,0),MATCH(Data7[[#Headers],[Tech]],'Employee Info'!$C$2:$J$2,0)),"")</f>
        <v/>
      </c>
      <c r="N846" s="19" t="str">
        <f>IFERROR(INDEX('Employee Info'!$C$3:$J$200,MATCH(Data7[[#This Row],[Name:]],'Employee Info'!$B$3:$B$200,0),MATCH(Data7[[#Headers],[Other]],'Employee Info'!$C$2:$J$2,0)),"")</f>
        <v/>
      </c>
      <c r="O846" s="19">
        <f>IFERROR((Data7[[#This Row],[Hours:]]*SUM(Data7[[#This Row],[Rate]:[Other]])),"")</f>
        <v>0</v>
      </c>
      <c r="P846" s="7" t="str">
        <f>IF(Data7[[#This Row],[WO'#:]]="","Riley #","WO#")</f>
        <v>WO#</v>
      </c>
      <c r="Q846" s="7">
        <f>IFERROR(WEEKNUM(Data7[[#This Row],[Date:]]),"")</f>
        <v>21</v>
      </c>
      <c r="R846" s="6">
        <f t="shared" si="39"/>
        <v>45431</v>
      </c>
      <c r="S846" s="6">
        <f>Data7[[#This Row],[Week Start]]+7</f>
        <v>45438</v>
      </c>
      <c r="T846" s="7" t="str">
        <f t="shared" si="40"/>
        <v>5/19/2024 - 5/26/2024</v>
      </c>
      <c r="U846" s="7" t="str">
        <f t="shared" si="41"/>
        <v>Time Card</v>
      </c>
      <c r="V846" s="8" t="str">
        <f>RIGHT(TEXT(Data7[[#This Row],[Date:]],"mmddyyyy"),4)</f>
        <v>2024</v>
      </c>
      <c r="W846" s="8" t="str">
        <f>MID(TEXT(Data7[[#This Row],[Date:]],"mmddyyyy"),3,2)</f>
        <v>20</v>
      </c>
      <c r="X846" s="8" t="str">
        <f>LEFT(TEXT(Data7[[#This Row],[Date:]],"mmddyyyy"),2)</f>
        <v>05</v>
      </c>
      <c r="Y846" s="6">
        <f>DATE(Data7[[#This Row],[Year]],Data7[[#This Row],[Month]],Data7[[#This Row],[Day]])</f>
        <v>45432</v>
      </c>
    </row>
    <row r="847" spans="1:25">
      <c r="A847" s="5">
        <v>45437.379152546295</v>
      </c>
      <c r="B847" s="7" t="s">
        <v>76</v>
      </c>
      <c r="C847" s="6" t="s">
        <v>636</v>
      </c>
      <c r="D847" s="7" t="s">
        <v>77</v>
      </c>
      <c r="E847" s="8">
        <v>1</v>
      </c>
      <c r="F847" s="7">
        <v>6984733</v>
      </c>
      <c r="G847" s="7" t="s">
        <v>68</v>
      </c>
      <c r="H847" s="7" t="s">
        <v>69</v>
      </c>
      <c r="I847" s="7" t="s">
        <v>44</v>
      </c>
      <c r="J847" s="19" t="str">
        <f>IFERROR(INDEX('Employee Info'!$C$3:$E$200,MATCH(Data7[[#This Row],[Name:]],'Employee Info'!$B$3:$B$200,0),MATCH(Data7[[#This Row],[Hours Type:]],'Employee Info'!$C$2:$E$2,0)),"")</f>
        <v/>
      </c>
      <c r="K847" s="19" t="str">
        <f>IFERROR(INDEX('Employee Info'!$C$3:$J$200,MATCH(Data7[[#This Row],[Name:]],'Employee Info'!$B$3:$B$200,0),MATCH(Data7[[#Headers],[Truck]],'Employee Info'!$C$2:$J$2,0)),"")</f>
        <v/>
      </c>
      <c r="L847" s="19" t="str">
        <f>IFERROR(INDEX('Employee Info'!$C$3:$J$200,MATCH(Data7[[#This Row],[Name:]],'Employee Info'!$B$3:$B$200,0),MATCH(Data7[[#Headers],[Phone]],'Employee Info'!$C$2:$J$2,0)),"")</f>
        <v/>
      </c>
      <c r="M847" s="19" t="str">
        <f>IFERROR(INDEX('Employee Info'!$C$3:$J$200,MATCH(Data7[[#This Row],[Name:]],'Employee Info'!$B$3:$B$200,0),MATCH(Data7[[#Headers],[Tech]],'Employee Info'!$C$2:$J$2,0)),"")</f>
        <v/>
      </c>
      <c r="N847" s="19" t="str">
        <f>IFERROR(INDEX('Employee Info'!$C$3:$J$200,MATCH(Data7[[#This Row],[Name:]],'Employee Info'!$B$3:$B$200,0),MATCH(Data7[[#Headers],[Other]],'Employee Info'!$C$2:$J$2,0)),"")</f>
        <v/>
      </c>
      <c r="O847" s="19">
        <f>IFERROR((Data7[[#This Row],[Hours:]]*SUM(Data7[[#This Row],[Rate]:[Other]])),"")</f>
        <v>0</v>
      </c>
      <c r="P847" s="7" t="str">
        <f>IF(Data7[[#This Row],[WO'#:]]="","Riley #","WO#")</f>
        <v>WO#</v>
      </c>
      <c r="Q847" s="7">
        <f>IFERROR(WEEKNUM(Data7[[#This Row],[Date:]]),"")</f>
        <v>21</v>
      </c>
      <c r="R847" s="6">
        <f t="shared" si="39"/>
        <v>45431</v>
      </c>
      <c r="S847" s="6">
        <f>Data7[[#This Row],[Week Start]]+7</f>
        <v>45438</v>
      </c>
      <c r="T847" s="7" t="str">
        <f t="shared" si="40"/>
        <v>5/19/2024 - 5/26/2024</v>
      </c>
      <c r="U847" s="7" t="str">
        <f t="shared" si="41"/>
        <v>Time Card</v>
      </c>
      <c r="V847" s="8" t="str">
        <f>RIGHT(TEXT(Data7[[#This Row],[Date:]],"mmddyyyy"),4)</f>
        <v>2024</v>
      </c>
      <c r="W847" s="8" t="str">
        <f>MID(TEXT(Data7[[#This Row],[Date:]],"mmddyyyy"),3,2)</f>
        <v>20</v>
      </c>
      <c r="X847" s="8" t="str">
        <f>LEFT(TEXT(Data7[[#This Row],[Date:]],"mmddyyyy"),2)</f>
        <v>05</v>
      </c>
      <c r="Y847" s="6">
        <f>DATE(Data7[[#This Row],[Year]],Data7[[#This Row],[Month]],Data7[[#This Row],[Day]])</f>
        <v>45432</v>
      </c>
    </row>
    <row r="848" spans="1:25">
      <c r="A848" s="5">
        <v>45437.354254513892</v>
      </c>
      <c r="B848" s="7" t="s">
        <v>66</v>
      </c>
      <c r="C848" s="6" t="s">
        <v>636</v>
      </c>
      <c r="D848" s="7" t="s">
        <v>638</v>
      </c>
      <c r="E848" s="8">
        <v>1</v>
      </c>
      <c r="F848" s="7">
        <v>6994907</v>
      </c>
      <c r="G848" s="7" t="s">
        <v>68</v>
      </c>
      <c r="H848" s="7" t="s">
        <v>69</v>
      </c>
      <c r="I848" s="7" t="s">
        <v>44</v>
      </c>
      <c r="J848" s="19" t="str">
        <f>IFERROR(INDEX('Employee Info'!$C$3:$E$200,MATCH(Data7[[#This Row],[Name:]],'Employee Info'!$B$3:$B$200,0),MATCH(Data7[[#This Row],[Hours Type:]],'Employee Info'!$C$2:$E$2,0)),"")</f>
        <v/>
      </c>
      <c r="K848" s="19" t="str">
        <f>IFERROR(INDEX('Employee Info'!$C$3:$J$200,MATCH(Data7[[#This Row],[Name:]],'Employee Info'!$B$3:$B$200,0),MATCH(Data7[[#Headers],[Truck]],'Employee Info'!$C$2:$J$2,0)),"")</f>
        <v/>
      </c>
      <c r="L848" s="19" t="str">
        <f>IFERROR(INDEX('Employee Info'!$C$3:$J$200,MATCH(Data7[[#This Row],[Name:]],'Employee Info'!$B$3:$B$200,0),MATCH(Data7[[#Headers],[Phone]],'Employee Info'!$C$2:$J$2,0)),"")</f>
        <v/>
      </c>
      <c r="M848" s="19" t="str">
        <f>IFERROR(INDEX('Employee Info'!$C$3:$J$200,MATCH(Data7[[#This Row],[Name:]],'Employee Info'!$B$3:$B$200,0),MATCH(Data7[[#Headers],[Tech]],'Employee Info'!$C$2:$J$2,0)),"")</f>
        <v/>
      </c>
      <c r="N848" s="19" t="str">
        <f>IFERROR(INDEX('Employee Info'!$C$3:$J$200,MATCH(Data7[[#This Row],[Name:]],'Employee Info'!$B$3:$B$200,0),MATCH(Data7[[#Headers],[Other]],'Employee Info'!$C$2:$J$2,0)),"")</f>
        <v/>
      </c>
      <c r="O848" s="19">
        <f>IFERROR((Data7[[#This Row],[Hours:]]*SUM(Data7[[#This Row],[Rate]:[Other]])),"")</f>
        <v>0</v>
      </c>
      <c r="P848" s="7" t="str">
        <f>IF(Data7[[#This Row],[WO'#:]]="","Riley #","WO#")</f>
        <v>WO#</v>
      </c>
      <c r="Q848" s="7">
        <f>IFERROR(WEEKNUM(Data7[[#This Row],[Date:]]),"")</f>
        <v>21</v>
      </c>
      <c r="R848" s="6">
        <f t="shared" si="39"/>
        <v>45431</v>
      </c>
      <c r="S848" s="6">
        <f>Data7[[#This Row],[Week Start]]+7</f>
        <v>45438</v>
      </c>
      <c r="T848" s="7" t="str">
        <f t="shared" si="40"/>
        <v>5/19/2024 - 5/26/2024</v>
      </c>
      <c r="U848" s="7" t="str">
        <f t="shared" si="41"/>
        <v>Time Card</v>
      </c>
      <c r="V848" s="8" t="str">
        <f>RIGHT(TEXT(Data7[[#This Row],[Date:]],"mmddyyyy"),4)</f>
        <v>2024</v>
      </c>
      <c r="W848" s="8" t="str">
        <f>MID(TEXT(Data7[[#This Row],[Date:]],"mmddyyyy"),3,2)</f>
        <v>20</v>
      </c>
      <c r="X848" s="8" t="str">
        <f>LEFT(TEXT(Data7[[#This Row],[Date:]],"mmddyyyy"),2)</f>
        <v>05</v>
      </c>
      <c r="Y848" s="6">
        <f>DATE(Data7[[#This Row],[Year]],Data7[[#This Row],[Month]],Data7[[#This Row],[Day]])</f>
        <v>45432</v>
      </c>
    </row>
    <row r="849" spans="1:25">
      <c r="A849" s="5">
        <v>45432.584644560186</v>
      </c>
      <c r="B849" s="7" t="s">
        <v>35</v>
      </c>
      <c r="C849" s="6" t="s">
        <v>636</v>
      </c>
      <c r="D849" s="7" t="s">
        <v>639</v>
      </c>
      <c r="E849" s="8">
        <v>8</v>
      </c>
      <c r="F849" s="7" t="s">
        <v>68</v>
      </c>
      <c r="G849" s="7" t="s">
        <v>68</v>
      </c>
      <c r="H849" s="7" t="s">
        <v>577</v>
      </c>
      <c r="I849" s="7" t="s">
        <v>44</v>
      </c>
      <c r="J849" s="19" t="str">
        <f>IFERROR(INDEX('Employee Info'!$C$3:$E$200,MATCH(Data7[[#This Row],[Name:]],'Employee Info'!$B$3:$B$200,0),MATCH(Data7[[#This Row],[Hours Type:]],'Employee Info'!$C$2:$E$2,0)),"")</f>
        <v/>
      </c>
      <c r="K849" s="19" t="str">
        <f>IFERROR(INDEX('Employee Info'!$C$3:$J$200,MATCH(Data7[[#This Row],[Name:]],'Employee Info'!$B$3:$B$200,0),MATCH(Data7[[#Headers],[Truck]],'Employee Info'!$C$2:$J$2,0)),"")</f>
        <v/>
      </c>
      <c r="L849" s="19" t="str">
        <f>IFERROR(INDEX('Employee Info'!$C$3:$J$200,MATCH(Data7[[#This Row],[Name:]],'Employee Info'!$B$3:$B$200,0),MATCH(Data7[[#Headers],[Phone]],'Employee Info'!$C$2:$J$2,0)),"")</f>
        <v/>
      </c>
      <c r="M849" s="19" t="str">
        <f>IFERROR(INDEX('Employee Info'!$C$3:$J$200,MATCH(Data7[[#This Row],[Name:]],'Employee Info'!$B$3:$B$200,0),MATCH(Data7[[#Headers],[Tech]],'Employee Info'!$C$2:$J$2,0)),"")</f>
        <v/>
      </c>
      <c r="N849" s="19" t="str">
        <f>IFERROR(INDEX('Employee Info'!$C$3:$J$200,MATCH(Data7[[#This Row],[Name:]],'Employee Info'!$B$3:$B$200,0),MATCH(Data7[[#Headers],[Other]],'Employee Info'!$C$2:$J$2,0)),"")</f>
        <v/>
      </c>
      <c r="O849" s="19">
        <f>IFERROR((Data7[[#This Row],[Hours:]]*SUM(Data7[[#This Row],[Rate]:[Other]])),"")</f>
        <v>0</v>
      </c>
      <c r="P849" s="7" t="str">
        <f>IF(Data7[[#This Row],[WO'#:]]="","Riley #","WO#")</f>
        <v>Riley #</v>
      </c>
      <c r="Q849" s="7">
        <f>IFERROR(WEEKNUM(Data7[[#This Row],[Date:]]),"")</f>
        <v>21</v>
      </c>
      <c r="R849" s="6">
        <f t="shared" si="39"/>
        <v>45431</v>
      </c>
      <c r="S849" s="6">
        <f>Data7[[#This Row],[Week Start]]+7</f>
        <v>45438</v>
      </c>
      <c r="T849" s="7" t="str">
        <f t="shared" si="40"/>
        <v>5/19/2024 - 5/26/2024</v>
      </c>
      <c r="U849" s="7" t="str">
        <f t="shared" si="41"/>
        <v>Time Card</v>
      </c>
      <c r="V849" s="8" t="str">
        <f>RIGHT(TEXT(Data7[[#This Row],[Date:]],"mmddyyyy"),4)</f>
        <v>2024</v>
      </c>
      <c r="W849" s="8" t="str">
        <f>MID(TEXT(Data7[[#This Row],[Date:]],"mmddyyyy"),3,2)</f>
        <v>20</v>
      </c>
      <c r="X849" s="8" t="str">
        <f>LEFT(TEXT(Data7[[#This Row],[Date:]],"mmddyyyy"),2)</f>
        <v>05</v>
      </c>
      <c r="Y849" s="6">
        <f>DATE(Data7[[#This Row],[Year]],Data7[[#This Row],[Month]],Data7[[#This Row],[Day]])</f>
        <v>45432</v>
      </c>
    </row>
    <row r="850" spans="1:25">
      <c r="A850" s="5">
        <v>45432.585834490739</v>
      </c>
      <c r="B850" s="7" t="s">
        <v>23</v>
      </c>
      <c r="C850" s="6" t="s">
        <v>636</v>
      </c>
      <c r="D850" s="7" t="s">
        <v>639</v>
      </c>
      <c r="E850" s="8">
        <v>8</v>
      </c>
      <c r="F850" s="7" t="s">
        <v>68</v>
      </c>
      <c r="G850" s="7" t="s">
        <v>68</v>
      </c>
      <c r="H850" s="7" t="s">
        <v>577</v>
      </c>
      <c r="I850" s="7" t="s">
        <v>44</v>
      </c>
      <c r="J850" s="19" t="str">
        <f>IFERROR(INDEX('Employee Info'!$C$3:$E$200,MATCH(Data7[[#This Row],[Name:]],'Employee Info'!$B$3:$B$200,0),MATCH(Data7[[#This Row],[Hours Type:]],'Employee Info'!$C$2:$E$2,0)),"")</f>
        <v/>
      </c>
      <c r="K850" s="19" t="str">
        <f>IFERROR(INDEX('Employee Info'!$C$3:$J$200,MATCH(Data7[[#This Row],[Name:]],'Employee Info'!$B$3:$B$200,0),MATCH(Data7[[#Headers],[Truck]],'Employee Info'!$C$2:$J$2,0)),"")</f>
        <v/>
      </c>
      <c r="L850" s="19" t="str">
        <f>IFERROR(INDEX('Employee Info'!$C$3:$J$200,MATCH(Data7[[#This Row],[Name:]],'Employee Info'!$B$3:$B$200,0),MATCH(Data7[[#Headers],[Phone]],'Employee Info'!$C$2:$J$2,0)),"")</f>
        <v/>
      </c>
      <c r="M850" s="19" t="str">
        <f>IFERROR(INDEX('Employee Info'!$C$3:$J$200,MATCH(Data7[[#This Row],[Name:]],'Employee Info'!$B$3:$B$200,0),MATCH(Data7[[#Headers],[Tech]],'Employee Info'!$C$2:$J$2,0)),"")</f>
        <v/>
      </c>
      <c r="N850" s="19" t="str">
        <f>IFERROR(INDEX('Employee Info'!$C$3:$J$200,MATCH(Data7[[#This Row],[Name:]],'Employee Info'!$B$3:$B$200,0),MATCH(Data7[[#Headers],[Other]],'Employee Info'!$C$2:$J$2,0)),"")</f>
        <v/>
      </c>
      <c r="O850" s="19">
        <f>IFERROR((Data7[[#This Row],[Hours:]]*SUM(Data7[[#This Row],[Rate]:[Other]])),"")</f>
        <v>0</v>
      </c>
      <c r="P850" s="7" t="str">
        <f>IF(Data7[[#This Row],[WO'#:]]="","Riley #","WO#")</f>
        <v>Riley #</v>
      </c>
      <c r="Q850" s="7">
        <f>IFERROR(WEEKNUM(Data7[[#This Row],[Date:]]),"")</f>
        <v>21</v>
      </c>
      <c r="R850" s="6">
        <f t="shared" si="39"/>
        <v>45431</v>
      </c>
      <c r="S850" s="6">
        <f>Data7[[#This Row],[Week Start]]+7</f>
        <v>45438</v>
      </c>
      <c r="T850" s="7" t="str">
        <f t="shared" si="40"/>
        <v>5/19/2024 - 5/26/2024</v>
      </c>
      <c r="U850" s="7" t="str">
        <f t="shared" si="41"/>
        <v>Time Card</v>
      </c>
      <c r="V850" s="8" t="str">
        <f>RIGHT(TEXT(Data7[[#This Row],[Date:]],"mmddyyyy"),4)</f>
        <v>2024</v>
      </c>
      <c r="W850" s="8" t="str">
        <f>MID(TEXT(Data7[[#This Row],[Date:]],"mmddyyyy"),3,2)</f>
        <v>20</v>
      </c>
      <c r="X850" s="8" t="str">
        <f>LEFT(TEXT(Data7[[#This Row],[Date:]],"mmddyyyy"),2)</f>
        <v>05</v>
      </c>
      <c r="Y850" s="6">
        <f>DATE(Data7[[#This Row],[Year]],Data7[[#This Row],[Month]],Data7[[#This Row],[Day]])</f>
        <v>45432</v>
      </c>
    </row>
    <row r="851" spans="1:25">
      <c r="A851" s="5">
        <v>45433.574029398151</v>
      </c>
      <c r="B851" s="7" t="s">
        <v>492</v>
      </c>
      <c r="C851" s="6" t="s">
        <v>636</v>
      </c>
      <c r="D851" s="7" t="s">
        <v>281</v>
      </c>
      <c r="E851" s="8">
        <v>1</v>
      </c>
      <c r="F851" s="7" t="s">
        <v>68</v>
      </c>
      <c r="G851" s="7" t="s">
        <v>68</v>
      </c>
      <c r="H851" s="7" t="s">
        <v>536</v>
      </c>
      <c r="I851" s="7" t="s">
        <v>44</v>
      </c>
      <c r="J851" s="19" t="str">
        <f>IFERROR(INDEX('Employee Info'!$C$3:$E$200,MATCH(Data7[[#This Row],[Name:]],'Employee Info'!$B$3:$B$200,0),MATCH(Data7[[#This Row],[Hours Type:]],'Employee Info'!$C$2:$E$2,0)),"")</f>
        <v/>
      </c>
      <c r="K851" s="19" t="str">
        <f>IFERROR(INDEX('Employee Info'!$C$3:$J$200,MATCH(Data7[[#This Row],[Name:]],'Employee Info'!$B$3:$B$200,0),MATCH(Data7[[#Headers],[Truck]],'Employee Info'!$C$2:$J$2,0)),"")</f>
        <v/>
      </c>
      <c r="L851" s="19" t="str">
        <f>IFERROR(INDEX('Employee Info'!$C$3:$J$200,MATCH(Data7[[#This Row],[Name:]],'Employee Info'!$B$3:$B$200,0),MATCH(Data7[[#Headers],[Phone]],'Employee Info'!$C$2:$J$2,0)),"")</f>
        <v/>
      </c>
      <c r="M851" s="19" t="str">
        <f>IFERROR(INDEX('Employee Info'!$C$3:$J$200,MATCH(Data7[[#This Row],[Name:]],'Employee Info'!$B$3:$B$200,0),MATCH(Data7[[#Headers],[Tech]],'Employee Info'!$C$2:$J$2,0)),"")</f>
        <v/>
      </c>
      <c r="N851" s="19" t="str">
        <f>IFERROR(INDEX('Employee Info'!$C$3:$J$200,MATCH(Data7[[#This Row],[Name:]],'Employee Info'!$B$3:$B$200,0),MATCH(Data7[[#Headers],[Other]],'Employee Info'!$C$2:$J$2,0)),"")</f>
        <v/>
      </c>
      <c r="O851" s="19">
        <f>IFERROR((Data7[[#This Row],[Hours:]]*SUM(Data7[[#This Row],[Rate]:[Other]])),"")</f>
        <v>0</v>
      </c>
      <c r="P851" s="7" t="str">
        <f>IF(Data7[[#This Row],[WO'#:]]="","Riley #","WO#")</f>
        <v>Riley #</v>
      </c>
      <c r="Q851" s="7">
        <f>IFERROR(WEEKNUM(Data7[[#This Row],[Date:]]),"")</f>
        <v>21</v>
      </c>
      <c r="R851" s="6">
        <f t="shared" si="39"/>
        <v>45431</v>
      </c>
      <c r="S851" s="6">
        <f>Data7[[#This Row],[Week Start]]+7</f>
        <v>45438</v>
      </c>
      <c r="T851" s="7" t="str">
        <f t="shared" si="40"/>
        <v>5/19/2024 - 5/26/2024</v>
      </c>
      <c r="U851" s="7" t="str">
        <f t="shared" si="41"/>
        <v>Time Card</v>
      </c>
      <c r="V851" s="8" t="str">
        <f>RIGHT(TEXT(Data7[[#This Row],[Date:]],"mmddyyyy"),4)</f>
        <v>2024</v>
      </c>
      <c r="W851" s="8" t="str">
        <f>MID(TEXT(Data7[[#This Row],[Date:]],"mmddyyyy"),3,2)</f>
        <v>20</v>
      </c>
      <c r="X851" s="8" t="str">
        <f>LEFT(TEXT(Data7[[#This Row],[Date:]],"mmddyyyy"),2)</f>
        <v>05</v>
      </c>
      <c r="Y851" s="6">
        <f>DATE(Data7[[#This Row],[Year]],Data7[[#This Row],[Month]],Data7[[#This Row],[Day]])</f>
        <v>45432</v>
      </c>
    </row>
    <row r="852" spans="1:25">
      <c r="A852" s="5">
        <v>45433.574212615742</v>
      </c>
      <c r="B852" s="7" t="s">
        <v>65</v>
      </c>
      <c r="C852" s="6" t="s">
        <v>636</v>
      </c>
      <c r="D852" s="7" t="s">
        <v>281</v>
      </c>
      <c r="E852" s="8">
        <v>1</v>
      </c>
      <c r="F852" s="7" t="s">
        <v>68</v>
      </c>
      <c r="G852" s="7" t="s">
        <v>68</v>
      </c>
      <c r="H852" s="7" t="s">
        <v>536</v>
      </c>
      <c r="I852" s="7" t="s">
        <v>44</v>
      </c>
      <c r="J852" s="19" t="str">
        <f>IFERROR(INDEX('Employee Info'!$C$3:$E$200,MATCH(Data7[[#This Row],[Name:]],'Employee Info'!$B$3:$B$200,0),MATCH(Data7[[#This Row],[Hours Type:]],'Employee Info'!$C$2:$E$2,0)),"")</f>
        <v/>
      </c>
      <c r="K852" s="19" t="str">
        <f>IFERROR(INDEX('Employee Info'!$C$3:$J$200,MATCH(Data7[[#This Row],[Name:]],'Employee Info'!$B$3:$B$200,0),MATCH(Data7[[#Headers],[Truck]],'Employee Info'!$C$2:$J$2,0)),"")</f>
        <v/>
      </c>
      <c r="L852" s="19" t="str">
        <f>IFERROR(INDEX('Employee Info'!$C$3:$J$200,MATCH(Data7[[#This Row],[Name:]],'Employee Info'!$B$3:$B$200,0),MATCH(Data7[[#Headers],[Phone]],'Employee Info'!$C$2:$J$2,0)),"")</f>
        <v/>
      </c>
      <c r="M852" s="19" t="str">
        <f>IFERROR(INDEX('Employee Info'!$C$3:$J$200,MATCH(Data7[[#This Row],[Name:]],'Employee Info'!$B$3:$B$200,0),MATCH(Data7[[#Headers],[Tech]],'Employee Info'!$C$2:$J$2,0)),"")</f>
        <v/>
      </c>
      <c r="N852" s="19" t="str">
        <f>IFERROR(INDEX('Employee Info'!$C$3:$J$200,MATCH(Data7[[#This Row],[Name:]],'Employee Info'!$B$3:$B$200,0),MATCH(Data7[[#Headers],[Other]],'Employee Info'!$C$2:$J$2,0)),"")</f>
        <v/>
      </c>
      <c r="O852" s="19">
        <f>IFERROR((Data7[[#This Row],[Hours:]]*SUM(Data7[[#This Row],[Rate]:[Other]])),"")</f>
        <v>0</v>
      </c>
      <c r="P852" s="7" t="str">
        <f>IF(Data7[[#This Row],[WO'#:]]="","Riley #","WO#")</f>
        <v>Riley #</v>
      </c>
      <c r="Q852" s="7">
        <f>IFERROR(WEEKNUM(Data7[[#This Row],[Date:]]),"")</f>
        <v>21</v>
      </c>
      <c r="R852" s="6">
        <f t="shared" si="39"/>
        <v>45431</v>
      </c>
      <c r="S852" s="6">
        <f>Data7[[#This Row],[Week Start]]+7</f>
        <v>45438</v>
      </c>
      <c r="T852" s="7" t="str">
        <f t="shared" si="40"/>
        <v>5/19/2024 - 5/26/2024</v>
      </c>
      <c r="U852" s="7" t="str">
        <f t="shared" si="41"/>
        <v>Time Card</v>
      </c>
      <c r="V852" s="8" t="str">
        <f>RIGHT(TEXT(Data7[[#This Row],[Date:]],"mmddyyyy"),4)</f>
        <v>2024</v>
      </c>
      <c r="W852" s="8" t="str">
        <f>MID(TEXT(Data7[[#This Row],[Date:]],"mmddyyyy"),3,2)</f>
        <v>20</v>
      </c>
      <c r="X852" s="8" t="str">
        <f>LEFT(TEXT(Data7[[#This Row],[Date:]],"mmddyyyy"),2)</f>
        <v>05</v>
      </c>
      <c r="Y852" s="6">
        <f>DATE(Data7[[#This Row],[Year]],Data7[[#This Row],[Month]],Data7[[#This Row],[Day]])</f>
        <v>45432</v>
      </c>
    </row>
    <row r="853" spans="1:25">
      <c r="A853" s="5">
        <v>45437.358104166669</v>
      </c>
      <c r="B853" s="7" t="s">
        <v>66</v>
      </c>
      <c r="C853" s="6" t="s">
        <v>636</v>
      </c>
      <c r="D853" s="7" t="s">
        <v>566</v>
      </c>
      <c r="E853" s="8">
        <v>1</v>
      </c>
      <c r="F853" s="7" t="s">
        <v>68</v>
      </c>
      <c r="G853" s="7" t="s">
        <v>68</v>
      </c>
      <c r="H853" s="7" t="s">
        <v>536</v>
      </c>
      <c r="I853" s="7" t="s">
        <v>44</v>
      </c>
      <c r="J853" s="19" t="str">
        <f>IFERROR(INDEX('Employee Info'!$C$3:$E$200,MATCH(Data7[[#This Row],[Name:]],'Employee Info'!$B$3:$B$200,0),MATCH(Data7[[#This Row],[Hours Type:]],'Employee Info'!$C$2:$E$2,0)),"")</f>
        <v/>
      </c>
      <c r="K853" s="19" t="str">
        <f>IFERROR(INDEX('Employee Info'!$C$3:$J$200,MATCH(Data7[[#This Row],[Name:]],'Employee Info'!$B$3:$B$200,0),MATCH(Data7[[#Headers],[Truck]],'Employee Info'!$C$2:$J$2,0)),"")</f>
        <v/>
      </c>
      <c r="L853" s="19" t="str">
        <f>IFERROR(INDEX('Employee Info'!$C$3:$J$200,MATCH(Data7[[#This Row],[Name:]],'Employee Info'!$B$3:$B$200,0),MATCH(Data7[[#Headers],[Phone]],'Employee Info'!$C$2:$J$2,0)),"")</f>
        <v/>
      </c>
      <c r="M853" s="19" t="str">
        <f>IFERROR(INDEX('Employee Info'!$C$3:$J$200,MATCH(Data7[[#This Row],[Name:]],'Employee Info'!$B$3:$B$200,0),MATCH(Data7[[#Headers],[Tech]],'Employee Info'!$C$2:$J$2,0)),"")</f>
        <v/>
      </c>
      <c r="N853" s="19" t="str">
        <f>IFERROR(INDEX('Employee Info'!$C$3:$J$200,MATCH(Data7[[#This Row],[Name:]],'Employee Info'!$B$3:$B$200,0),MATCH(Data7[[#Headers],[Other]],'Employee Info'!$C$2:$J$2,0)),"")</f>
        <v/>
      </c>
      <c r="O853" s="19">
        <f>IFERROR((Data7[[#This Row],[Hours:]]*SUM(Data7[[#This Row],[Rate]:[Other]])),"")</f>
        <v>0</v>
      </c>
      <c r="P853" s="7" t="str">
        <f>IF(Data7[[#This Row],[WO'#:]]="","Riley #","WO#")</f>
        <v>Riley #</v>
      </c>
      <c r="Q853" s="7">
        <f>IFERROR(WEEKNUM(Data7[[#This Row],[Date:]]),"")</f>
        <v>21</v>
      </c>
      <c r="R853" s="6">
        <f t="shared" si="39"/>
        <v>45431</v>
      </c>
      <c r="S853" s="6">
        <f>Data7[[#This Row],[Week Start]]+7</f>
        <v>45438</v>
      </c>
      <c r="T853" s="7" t="str">
        <f t="shared" si="40"/>
        <v>5/19/2024 - 5/26/2024</v>
      </c>
      <c r="U853" s="7" t="str">
        <f t="shared" si="41"/>
        <v>Time Card</v>
      </c>
      <c r="V853" s="8" t="str">
        <f>RIGHT(TEXT(Data7[[#This Row],[Date:]],"mmddyyyy"),4)</f>
        <v>2024</v>
      </c>
      <c r="W853" s="8" t="str">
        <f>MID(TEXT(Data7[[#This Row],[Date:]],"mmddyyyy"),3,2)</f>
        <v>20</v>
      </c>
      <c r="X853" s="8" t="str">
        <f>LEFT(TEXT(Data7[[#This Row],[Date:]],"mmddyyyy"),2)</f>
        <v>05</v>
      </c>
      <c r="Y853" s="6">
        <f>DATE(Data7[[#This Row],[Year]],Data7[[#This Row],[Month]],Data7[[#This Row],[Day]])</f>
        <v>45432</v>
      </c>
    </row>
    <row r="854" spans="1:25">
      <c r="A854" s="5">
        <v>45437.363075810186</v>
      </c>
      <c r="B854" s="7" t="s">
        <v>66</v>
      </c>
      <c r="C854" s="6" t="s">
        <v>636</v>
      </c>
      <c r="D854" s="7" t="s">
        <v>640</v>
      </c>
      <c r="E854" s="8">
        <v>2</v>
      </c>
      <c r="F854" s="7" t="s">
        <v>68</v>
      </c>
      <c r="G854" s="7" t="s">
        <v>68</v>
      </c>
      <c r="H854" s="7" t="s">
        <v>641</v>
      </c>
      <c r="I854" s="7" t="s">
        <v>44</v>
      </c>
      <c r="J854" s="19" t="str">
        <f>IFERROR(INDEX('Employee Info'!$C$3:$E$200,MATCH(Data7[[#This Row],[Name:]],'Employee Info'!$B$3:$B$200,0),MATCH(Data7[[#This Row],[Hours Type:]],'Employee Info'!$C$2:$E$2,0)),"")</f>
        <v/>
      </c>
      <c r="K854" s="19" t="str">
        <f>IFERROR(INDEX('Employee Info'!$C$3:$J$200,MATCH(Data7[[#This Row],[Name:]],'Employee Info'!$B$3:$B$200,0),MATCH(Data7[[#Headers],[Truck]],'Employee Info'!$C$2:$J$2,0)),"")</f>
        <v/>
      </c>
      <c r="L854" s="19" t="str">
        <f>IFERROR(INDEX('Employee Info'!$C$3:$J$200,MATCH(Data7[[#This Row],[Name:]],'Employee Info'!$B$3:$B$200,0),MATCH(Data7[[#Headers],[Phone]],'Employee Info'!$C$2:$J$2,0)),"")</f>
        <v/>
      </c>
      <c r="M854" s="19" t="str">
        <f>IFERROR(INDEX('Employee Info'!$C$3:$J$200,MATCH(Data7[[#This Row],[Name:]],'Employee Info'!$B$3:$B$200,0),MATCH(Data7[[#Headers],[Tech]],'Employee Info'!$C$2:$J$2,0)),"")</f>
        <v/>
      </c>
      <c r="N854" s="19" t="str">
        <f>IFERROR(INDEX('Employee Info'!$C$3:$J$200,MATCH(Data7[[#This Row],[Name:]],'Employee Info'!$B$3:$B$200,0),MATCH(Data7[[#Headers],[Other]],'Employee Info'!$C$2:$J$2,0)),"")</f>
        <v/>
      </c>
      <c r="O854" s="19">
        <f>IFERROR((Data7[[#This Row],[Hours:]]*SUM(Data7[[#This Row],[Rate]:[Other]])),"")</f>
        <v>0</v>
      </c>
      <c r="P854" s="7" t="str">
        <f>IF(Data7[[#This Row],[WO'#:]]="","Riley #","WO#")</f>
        <v>Riley #</v>
      </c>
      <c r="Q854" s="7">
        <f>IFERROR(WEEKNUM(Data7[[#This Row],[Date:]]),"")</f>
        <v>21</v>
      </c>
      <c r="R854" s="6">
        <f t="shared" si="39"/>
        <v>45431</v>
      </c>
      <c r="S854" s="6">
        <f>Data7[[#This Row],[Week Start]]+7</f>
        <v>45438</v>
      </c>
      <c r="T854" s="7" t="str">
        <f t="shared" si="40"/>
        <v>5/19/2024 - 5/26/2024</v>
      </c>
      <c r="U854" s="7" t="str">
        <f t="shared" si="41"/>
        <v>Time Card</v>
      </c>
      <c r="V854" s="8" t="str">
        <f>RIGHT(TEXT(Data7[[#This Row],[Date:]],"mmddyyyy"),4)</f>
        <v>2024</v>
      </c>
      <c r="W854" s="8" t="str">
        <f>MID(TEXT(Data7[[#This Row],[Date:]],"mmddyyyy"),3,2)</f>
        <v>20</v>
      </c>
      <c r="X854" s="8" t="str">
        <f>LEFT(TEXT(Data7[[#This Row],[Date:]],"mmddyyyy"),2)</f>
        <v>05</v>
      </c>
      <c r="Y854" s="6">
        <f>DATE(Data7[[#This Row],[Year]],Data7[[#This Row],[Month]],Data7[[#This Row],[Day]])</f>
        <v>45432</v>
      </c>
    </row>
    <row r="855" spans="1:25">
      <c r="A855" s="5">
        <v>45437.375175347224</v>
      </c>
      <c r="B855" s="7" t="s">
        <v>66</v>
      </c>
      <c r="C855" s="6" t="s">
        <v>642</v>
      </c>
      <c r="D855" s="7" t="s">
        <v>637</v>
      </c>
      <c r="E855" s="8">
        <v>6</v>
      </c>
      <c r="F855" s="7">
        <v>6984733</v>
      </c>
      <c r="G855" s="7" t="s">
        <v>68</v>
      </c>
      <c r="H855" s="7" t="s">
        <v>69</v>
      </c>
      <c r="I855" s="7" t="s">
        <v>44</v>
      </c>
      <c r="J855" s="19" t="str">
        <f>IFERROR(INDEX('Employee Info'!$C$3:$E$200,MATCH(Data7[[#This Row],[Name:]],'Employee Info'!$B$3:$B$200,0),MATCH(Data7[[#This Row],[Hours Type:]],'Employee Info'!$C$2:$E$2,0)),"")</f>
        <v/>
      </c>
      <c r="K855" s="19" t="str">
        <f>IFERROR(INDEX('Employee Info'!$C$3:$J$200,MATCH(Data7[[#This Row],[Name:]],'Employee Info'!$B$3:$B$200,0),MATCH(Data7[[#Headers],[Truck]],'Employee Info'!$C$2:$J$2,0)),"")</f>
        <v/>
      </c>
      <c r="L855" s="19" t="str">
        <f>IFERROR(INDEX('Employee Info'!$C$3:$J$200,MATCH(Data7[[#This Row],[Name:]],'Employee Info'!$B$3:$B$200,0),MATCH(Data7[[#Headers],[Phone]],'Employee Info'!$C$2:$J$2,0)),"")</f>
        <v/>
      </c>
      <c r="M855" s="19" t="str">
        <f>IFERROR(INDEX('Employee Info'!$C$3:$J$200,MATCH(Data7[[#This Row],[Name:]],'Employee Info'!$B$3:$B$200,0),MATCH(Data7[[#Headers],[Tech]],'Employee Info'!$C$2:$J$2,0)),"")</f>
        <v/>
      </c>
      <c r="N855" s="19" t="str">
        <f>IFERROR(INDEX('Employee Info'!$C$3:$J$200,MATCH(Data7[[#This Row],[Name:]],'Employee Info'!$B$3:$B$200,0),MATCH(Data7[[#Headers],[Other]],'Employee Info'!$C$2:$J$2,0)),"")</f>
        <v/>
      </c>
      <c r="O855" s="19">
        <f>IFERROR((Data7[[#This Row],[Hours:]]*SUM(Data7[[#This Row],[Rate]:[Other]])),"")</f>
        <v>0</v>
      </c>
      <c r="P855" s="7" t="str">
        <f>IF(Data7[[#This Row],[WO'#:]]="","Riley #","WO#")</f>
        <v>WO#</v>
      </c>
      <c r="Q855" s="7">
        <f>IFERROR(WEEKNUM(Data7[[#This Row],[Date:]]),"")</f>
        <v>21</v>
      </c>
      <c r="R855" s="6">
        <f t="shared" si="39"/>
        <v>45431</v>
      </c>
      <c r="S855" s="6">
        <f>Data7[[#This Row],[Week Start]]+7</f>
        <v>45438</v>
      </c>
      <c r="T855" s="7" t="str">
        <f t="shared" si="40"/>
        <v>5/19/2024 - 5/26/2024</v>
      </c>
      <c r="U855" s="7" t="str">
        <f t="shared" si="41"/>
        <v>Time Card</v>
      </c>
      <c r="V855" s="8" t="str">
        <f>RIGHT(TEXT(Data7[[#This Row],[Date:]],"mmddyyyy"),4)</f>
        <v>2024</v>
      </c>
      <c r="W855" s="8" t="str">
        <f>MID(TEXT(Data7[[#This Row],[Date:]],"mmddyyyy"),3,2)</f>
        <v>21</v>
      </c>
      <c r="X855" s="8" t="str">
        <f>LEFT(TEXT(Data7[[#This Row],[Date:]],"mmddyyyy"),2)</f>
        <v>05</v>
      </c>
      <c r="Y855" s="6">
        <f>DATE(Data7[[#This Row],[Year]],Data7[[#This Row],[Month]],Data7[[#This Row],[Day]])</f>
        <v>45433</v>
      </c>
    </row>
    <row r="856" spans="1:25">
      <c r="A856" s="5">
        <v>45437.37977615741</v>
      </c>
      <c r="B856" s="7" t="s">
        <v>76</v>
      </c>
      <c r="C856" s="6" t="s">
        <v>642</v>
      </c>
      <c r="D856" s="7" t="s">
        <v>77</v>
      </c>
      <c r="E856" s="8">
        <v>1</v>
      </c>
      <c r="F856" s="7">
        <v>6984733</v>
      </c>
      <c r="G856" s="7" t="s">
        <v>68</v>
      </c>
      <c r="H856" s="7" t="s">
        <v>69</v>
      </c>
      <c r="I856" s="7" t="s">
        <v>44</v>
      </c>
      <c r="J856" s="19" t="str">
        <f>IFERROR(INDEX('Employee Info'!$C$3:$E$200,MATCH(Data7[[#This Row],[Name:]],'Employee Info'!$B$3:$B$200,0),MATCH(Data7[[#This Row],[Hours Type:]],'Employee Info'!$C$2:$E$2,0)),"")</f>
        <v/>
      </c>
      <c r="K856" s="19" t="str">
        <f>IFERROR(INDEX('Employee Info'!$C$3:$J$200,MATCH(Data7[[#This Row],[Name:]],'Employee Info'!$B$3:$B$200,0),MATCH(Data7[[#Headers],[Truck]],'Employee Info'!$C$2:$J$2,0)),"")</f>
        <v/>
      </c>
      <c r="L856" s="19" t="str">
        <f>IFERROR(INDEX('Employee Info'!$C$3:$J$200,MATCH(Data7[[#This Row],[Name:]],'Employee Info'!$B$3:$B$200,0),MATCH(Data7[[#Headers],[Phone]],'Employee Info'!$C$2:$J$2,0)),"")</f>
        <v/>
      </c>
      <c r="M856" s="19" t="str">
        <f>IFERROR(INDEX('Employee Info'!$C$3:$J$200,MATCH(Data7[[#This Row],[Name:]],'Employee Info'!$B$3:$B$200,0),MATCH(Data7[[#Headers],[Tech]],'Employee Info'!$C$2:$J$2,0)),"")</f>
        <v/>
      </c>
      <c r="N856" s="19" t="str">
        <f>IFERROR(INDEX('Employee Info'!$C$3:$J$200,MATCH(Data7[[#This Row],[Name:]],'Employee Info'!$B$3:$B$200,0),MATCH(Data7[[#Headers],[Other]],'Employee Info'!$C$2:$J$2,0)),"")</f>
        <v/>
      </c>
      <c r="O856" s="19">
        <f>IFERROR((Data7[[#This Row],[Hours:]]*SUM(Data7[[#This Row],[Rate]:[Other]])),"")</f>
        <v>0</v>
      </c>
      <c r="P856" s="7" t="str">
        <f>IF(Data7[[#This Row],[WO'#:]]="","Riley #","WO#")</f>
        <v>WO#</v>
      </c>
      <c r="Q856" s="7">
        <f>IFERROR(WEEKNUM(Data7[[#This Row],[Date:]]),"")</f>
        <v>21</v>
      </c>
      <c r="R856" s="6">
        <f t="shared" si="39"/>
        <v>45431</v>
      </c>
      <c r="S856" s="6">
        <f>Data7[[#This Row],[Week Start]]+7</f>
        <v>45438</v>
      </c>
      <c r="T856" s="7" t="str">
        <f t="shared" si="40"/>
        <v>5/19/2024 - 5/26/2024</v>
      </c>
      <c r="U856" s="7" t="str">
        <f t="shared" si="41"/>
        <v>Time Card</v>
      </c>
      <c r="V856" s="8" t="str">
        <f>RIGHT(TEXT(Data7[[#This Row],[Date:]],"mmddyyyy"),4)</f>
        <v>2024</v>
      </c>
      <c r="W856" s="8" t="str">
        <f>MID(TEXT(Data7[[#This Row],[Date:]],"mmddyyyy"),3,2)</f>
        <v>21</v>
      </c>
      <c r="X856" s="8" t="str">
        <f>LEFT(TEXT(Data7[[#This Row],[Date:]],"mmddyyyy"),2)</f>
        <v>05</v>
      </c>
      <c r="Y856" s="6">
        <f>DATE(Data7[[#This Row],[Year]],Data7[[#This Row],[Month]],Data7[[#This Row],[Day]])</f>
        <v>45433</v>
      </c>
    </row>
    <row r="857" spans="1:25">
      <c r="A857" s="5">
        <v>45433.55469837963</v>
      </c>
      <c r="B857" s="7" t="s">
        <v>31</v>
      </c>
      <c r="C857" s="6" t="s">
        <v>642</v>
      </c>
      <c r="D857" s="7" t="s">
        <v>643</v>
      </c>
      <c r="E857" s="8">
        <v>2</v>
      </c>
      <c r="F857" s="7">
        <v>6994907</v>
      </c>
      <c r="G857" s="7" t="s">
        <v>68</v>
      </c>
      <c r="H857" s="7" t="s">
        <v>69</v>
      </c>
      <c r="I857" s="7" t="s">
        <v>44</v>
      </c>
      <c r="J857" s="19" t="str">
        <f>IFERROR(INDEX('Employee Info'!$C$3:$E$200,MATCH(Data7[[#This Row],[Name:]],'Employee Info'!$B$3:$B$200,0),MATCH(Data7[[#This Row],[Hours Type:]],'Employee Info'!$C$2:$E$2,0)),"")</f>
        <v/>
      </c>
      <c r="K857" s="19" t="str">
        <f>IFERROR(INDEX('Employee Info'!$C$3:$J$200,MATCH(Data7[[#This Row],[Name:]],'Employee Info'!$B$3:$B$200,0),MATCH(Data7[[#Headers],[Truck]],'Employee Info'!$C$2:$J$2,0)),"")</f>
        <v/>
      </c>
      <c r="L857" s="19" t="str">
        <f>IFERROR(INDEX('Employee Info'!$C$3:$J$200,MATCH(Data7[[#This Row],[Name:]],'Employee Info'!$B$3:$B$200,0),MATCH(Data7[[#Headers],[Phone]],'Employee Info'!$C$2:$J$2,0)),"")</f>
        <v/>
      </c>
      <c r="M857" s="19" t="str">
        <f>IFERROR(INDEX('Employee Info'!$C$3:$J$200,MATCH(Data7[[#This Row],[Name:]],'Employee Info'!$B$3:$B$200,0),MATCH(Data7[[#Headers],[Tech]],'Employee Info'!$C$2:$J$2,0)),"")</f>
        <v/>
      </c>
      <c r="N857" s="19" t="str">
        <f>IFERROR(INDEX('Employee Info'!$C$3:$J$200,MATCH(Data7[[#This Row],[Name:]],'Employee Info'!$B$3:$B$200,0),MATCH(Data7[[#Headers],[Other]],'Employee Info'!$C$2:$J$2,0)),"")</f>
        <v/>
      </c>
      <c r="O857" s="19">
        <f>IFERROR((Data7[[#This Row],[Hours:]]*SUM(Data7[[#This Row],[Rate]:[Other]])),"")</f>
        <v>0</v>
      </c>
      <c r="P857" s="7" t="str">
        <f>IF(Data7[[#This Row],[WO'#:]]="","Riley #","WO#")</f>
        <v>WO#</v>
      </c>
      <c r="Q857" s="7">
        <f>IFERROR(WEEKNUM(Data7[[#This Row],[Date:]]),"")</f>
        <v>21</v>
      </c>
      <c r="R857" s="6">
        <f t="shared" si="39"/>
        <v>45431</v>
      </c>
      <c r="S857" s="6">
        <f>Data7[[#This Row],[Week Start]]+7</f>
        <v>45438</v>
      </c>
      <c r="T857" s="7" t="str">
        <f t="shared" si="40"/>
        <v>5/19/2024 - 5/26/2024</v>
      </c>
      <c r="U857" s="7" t="str">
        <f t="shared" si="41"/>
        <v>Time Card</v>
      </c>
      <c r="V857" s="8" t="str">
        <f>RIGHT(TEXT(Data7[[#This Row],[Date:]],"mmddyyyy"),4)</f>
        <v>2024</v>
      </c>
      <c r="W857" s="8" t="str">
        <f>MID(TEXT(Data7[[#This Row],[Date:]],"mmddyyyy"),3,2)</f>
        <v>21</v>
      </c>
      <c r="X857" s="8" t="str">
        <f>LEFT(TEXT(Data7[[#This Row],[Date:]],"mmddyyyy"),2)</f>
        <v>05</v>
      </c>
      <c r="Y857" s="6">
        <f>DATE(Data7[[#This Row],[Year]],Data7[[#This Row],[Month]],Data7[[#This Row],[Day]])</f>
        <v>45433</v>
      </c>
    </row>
    <row r="858" spans="1:25">
      <c r="A858" s="5">
        <v>45437.354378703705</v>
      </c>
      <c r="B858" s="7" t="s">
        <v>66</v>
      </c>
      <c r="C858" s="6" t="s">
        <v>642</v>
      </c>
      <c r="D858" s="7" t="s">
        <v>638</v>
      </c>
      <c r="E858" s="8">
        <v>1</v>
      </c>
      <c r="F858" s="7">
        <v>6994907</v>
      </c>
      <c r="G858" s="7" t="s">
        <v>68</v>
      </c>
      <c r="H858" s="7" t="s">
        <v>69</v>
      </c>
      <c r="I858" s="7" t="s">
        <v>44</v>
      </c>
      <c r="J858" s="19" t="str">
        <f>IFERROR(INDEX('Employee Info'!$C$3:$E$200,MATCH(Data7[[#This Row],[Name:]],'Employee Info'!$B$3:$B$200,0),MATCH(Data7[[#This Row],[Hours Type:]],'Employee Info'!$C$2:$E$2,0)),"")</f>
        <v/>
      </c>
      <c r="K858" s="19" t="str">
        <f>IFERROR(INDEX('Employee Info'!$C$3:$J$200,MATCH(Data7[[#This Row],[Name:]],'Employee Info'!$B$3:$B$200,0),MATCH(Data7[[#Headers],[Truck]],'Employee Info'!$C$2:$J$2,0)),"")</f>
        <v/>
      </c>
      <c r="L858" s="19" t="str">
        <f>IFERROR(INDEX('Employee Info'!$C$3:$J$200,MATCH(Data7[[#This Row],[Name:]],'Employee Info'!$B$3:$B$200,0),MATCH(Data7[[#Headers],[Phone]],'Employee Info'!$C$2:$J$2,0)),"")</f>
        <v/>
      </c>
      <c r="M858" s="19" t="str">
        <f>IFERROR(INDEX('Employee Info'!$C$3:$J$200,MATCH(Data7[[#This Row],[Name:]],'Employee Info'!$B$3:$B$200,0),MATCH(Data7[[#Headers],[Tech]],'Employee Info'!$C$2:$J$2,0)),"")</f>
        <v/>
      </c>
      <c r="N858" s="19" t="str">
        <f>IFERROR(INDEX('Employee Info'!$C$3:$J$200,MATCH(Data7[[#This Row],[Name:]],'Employee Info'!$B$3:$B$200,0),MATCH(Data7[[#Headers],[Other]],'Employee Info'!$C$2:$J$2,0)),"")</f>
        <v/>
      </c>
      <c r="O858" s="19">
        <f>IFERROR((Data7[[#This Row],[Hours:]]*SUM(Data7[[#This Row],[Rate]:[Other]])),"")</f>
        <v>0</v>
      </c>
      <c r="P858" s="7" t="str">
        <f>IF(Data7[[#This Row],[WO'#:]]="","Riley #","WO#")</f>
        <v>WO#</v>
      </c>
      <c r="Q858" s="7">
        <f>IFERROR(WEEKNUM(Data7[[#This Row],[Date:]]),"")</f>
        <v>21</v>
      </c>
      <c r="R858" s="6">
        <f t="shared" si="39"/>
        <v>45431</v>
      </c>
      <c r="S858" s="6">
        <f>Data7[[#This Row],[Week Start]]+7</f>
        <v>45438</v>
      </c>
      <c r="T858" s="7" t="str">
        <f t="shared" si="40"/>
        <v>5/19/2024 - 5/26/2024</v>
      </c>
      <c r="U858" s="7" t="str">
        <f t="shared" si="41"/>
        <v>Time Card</v>
      </c>
      <c r="V858" s="8" t="str">
        <f>RIGHT(TEXT(Data7[[#This Row],[Date:]],"mmddyyyy"),4)</f>
        <v>2024</v>
      </c>
      <c r="W858" s="8" t="str">
        <f>MID(TEXT(Data7[[#This Row],[Date:]],"mmddyyyy"),3,2)</f>
        <v>21</v>
      </c>
      <c r="X858" s="8" t="str">
        <f>LEFT(TEXT(Data7[[#This Row],[Date:]],"mmddyyyy"),2)</f>
        <v>05</v>
      </c>
      <c r="Y858" s="6">
        <f>DATE(Data7[[#This Row],[Year]],Data7[[#This Row],[Month]],Data7[[#This Row],[Day]])</f>
        <v>45433</v>
      </c>
    </row>
    <row r="859" spans="1:25">
      <c r="A859" s="5">
        <v>45433.555814467596</v>
      </c>
      <c r="B859" s="7" t="s">
        <v>31</v>
      </c>
      <c r="C859" s="6" t="s">
        <v>642</v>
      </c>
      <c r="D859" s="7" t="s">
        <v>644</v>
      </c>
      <c r="E859" s="8">
        <v>3.5</v>
      </c>
      <c r="F859" s="7" t="s">
        <v>68</v>
      </c>
      <c r="G859" s="7" t="s">
        <v>68</v>
      </c>
      <c r="H859" s="7" t="s">
        <v>112</v>
      </c>
      <c r="I859" s="7" t="s">
        <v>44</v>
      </c>
      <c r="J859" s="19" t="str">
        <f>IFERROR(INDEX('Employee Info'!$C$3:$E$200,MATCH(Data7[[#This Row],[Name:]],'Employee Info'!$B$3:$B$200,0),MATCH(Data7[[#This Row],[Hours Type:]],'Employee Info'!$C$2:$E$2,0)),"")</f>
        <v/>
      </c>
      <c r="K859" s="19" t="str">
        <f>IFERROR(INDEX('Employee Info'!$C$3:$J$200,MATCH(Data7[[#This Row],[Name:]],'Employee Info'!$B$3:$B$200,0),MATCH(Data7[[#Headers],[Truck]],'Employee Info'!$C$2:$J$2,0)),"")</f>
        <v/>
      </c>
      <c r="L859" s="19" t="str">
        <f>IFERROR(INDEX('Employee Info'!$C$3:$J$200,MATCH(Data7[[#This Row],[Name:]],'Employee Info'!$B$3:$B$200,0),MATCH(Data7[[#Headers],[Phone]],'Employee Info'!$C$2:$J$2,0)),"")</f>
        <v/>
      </c>
      <c r="M859" s="19" t="str">
        <f>IFERROR(INDEX('Employee Info'!$C$3:$J$200,MATCH(Data7[[#This Row],[Name:]],'Employee Info'!$B$3:$B$200,0),MATCH(Data7[[#Headers],[Tech]],'Employee Info'!$C$2:$J$2,0)),"")</f>
        <v/>
      </c>
      <c r="N859" s="19" t="str">
        <f>IFERROR(INDEX('Employee Info'!$C$3:$J$200,MATCH(Data7[[#This Row],[Name:]],'Employee Info'!$B$3:$B$200,0),MATCH(Data7[[#Headers],[Other]],'Employee Info'!$C$2:$J$2,0)),"")</f>
        <v/>
      </c>
      <c r="O859" s="19">
        <f>IFERROR((Data7[[#This Row],[Hours:]]*SUM(Data7[[#This Row],[Rate]:[Other]])),"")</f>
        <v>0</v>
      </c>
      <c r="P859" s="7" t="str">
        <f>IF(Data7[[#This Row],[WO'#:]]="","Riley #","WO#")</f>
        <v>Riley #</v>
      </c>
      <c r="Q859" s="7">
        <f>IFERROR(WEEKNUM(Data7[[#This Row],[Date:]]),"")</f>
        <v>21</v>
      </c>
      <c r="R859" s="6">
        <f t="shared" si="39"/>
        <v>45431</v>
      </c>
      <c r="S859" s="6">
        <f>Data7[[#This Row],[Week Start]]+7</f>
        <v>45438</v>
      </c>
      <c r="T859" s="7" t="str">
        <f t="shared" si="40"/>
        <v>5/19/2024 - 5/26/2024</v>
      </c>
      <c r="U859" s="7" t="str">
        <f t="shared" si="41"/>
        <v>Time Card</v>
      </c>
      <c r="V859" s="8" t="str">
        <f>RIGHT(TEXT(Data7[[#This Row],[Date:]],"mmddyyyy"),4)</f>
        <v>2024</v>
      </c>
      <c r="W859" s="8" t="str">
        <f>MID(TEXT(Data7[[#This Row],[Date:]],"mmddyyyy"),3,2)</f>
        <v>21</v>
      </c>
      <c r="X859" s="8" t="str">
        <f>LEFT(TEXT(Data7[[#This Row],[Date:]],"mmddyyyy"),2)</f>
        <v>05</v>
      </c>
      <c r="Y859" s="6">
        <f>DATE(Data7[[#This Row],[Year]],Data7[[#This Row],[Month]],Data7[[#This Row],[Day]])</f>
        <v>45433</v>
      </c>
    </row>
    <row r="860" spans="1:25">
      <c r="A860" s="5">
        <v>45433.582426504632</v>
      </c>
      <c r="B860" s="7" t="s">
        <v>23</v>
      </c>
      <c r="C860" s="6" t="s">
        <v>642</v>
      </c>
      <c r="D860" s="7" t="s">
        <v>648</v>
      </c>
      <c r="E860" s="8">
        <v>3</v>
      </c>
      <c r="F860" s="7" t="s">
        <v>68</v>
      </c>
      <c r="G860" s="7" t="s">
        <v>68</v>
      </c>
      <c r="H860" s="7" t="s">
        <v>649</v>
      </c>
      <c r="I860" s="7" t="s">
        <v>44</v>
      </c>
      <c r="J860" s="19" t="str">
        <f>IFERROR(INDEX('Employee Info'!$C$3:$E$200,MATCH(Data7[[#This Row],[Name:]],'Employee Info'!$B$3:$B$200,0),MATCH(Data7[[#This Row],[Hours Type:]],'Employee Info'!$C$2:$E$2,0)),"")</f>
        <v/>
      </c>
      <c r="K860" s="19" t="str">
        <f>IFERROR(INDEX('Employee Info'!$C$3:$J$200,MATCH(Data7[[#This Row],[Name:]],'Employee Info'!$B$3:$B$200,0),MATCH(Data7[[#Headers],[Truck]],'Employee Info'!$C$2:$J$2,0)),"")</f>
        <v/>
      </c>
      <c r="L860" s="19" t="str">
        <f>IFERROR(INDEX('Employee Info'!$C$3:$J$200,MATCH(Data7[[#This Row],[Name:]],'Employee Info'!$B$3:$B$200,0),MATCH(Data7[[#Headers],[Phone]],'Employee Info'!$C$2:$J$2,0)),"")</f>
        <v/>
      </c>
      <c r="M860" s="19" t="str">
        <f>IFERROR(INDEX('Employee Info'!$C$3:$J$200,MATCH(Data7[[#This Row],[Name:]],'Employee Info'!$B$3:$B$200,0),MATCH(Data7[[#Headers],[Tech]],'Employee Info'!$C$2:$J$2,0)),"")</f>
        <v/>
      </c>
      <c r="N860" s="19" t="str">
        <f>IFERROR(INDEX('Employee Info'!$C$3:$J$200,MATCH(Data7[[#This Row],[Name:]],'Employee Info'!$B$3:$B$200,0),MATCH(Data7[[#Headers],[Other]],'Employee Info'!$C$2:$J$2,0)),"")</f>
        <v/>
      </c>
      <c r="O860" s="19">
        <f>IFERROR((Data7[[#This Row],[Hours:]]*SUM(Data7[[#This Row],[Rate]:[Other]])),"")</f>
        <v>0</v>
      </c>
      <c r="P860" s="7" t="str">
        <f>IF(Data7[[#This Row],[WO'#:]]="","Riley #","WO#")</f>
        <v>Riley #</v>
      </c>
      <c r="Q860" s="7">
        <f>IFERROR(WEEKNUM(Data7[[#This Row],[Date:]]),"")</f>
        <v>21</v>
      </c>
      <c r="R860" s="6">
        <f t="shared" si="39"/>
        <v>45431</v>
      </c>
      <c r="S860" s="6">
        <f>Data7[[#This Row],[Week Start]]+7</f>
        <v>45438</v>
      </c>
      <c r="T860" s="7" t="str">
        <f t="shared" si="40"/>
        <v>5/19/2024 - 5/26/2024</v>
      </c>
      <c r="U860" s="7" t="str">
        <f t="shared" si="41"/>
        <v>Time Card</v>
      </c>
      <c r="V860" s="8" t="str">
        <f>RIGHT(TEXT(Data7[[#This Row],[Date:]],"mmddyyyy"),4)</f>
        <v>2024</v>
      </c>
      <c r="W860" s="8" t="str">
        <f>MID(TEXT(Data7[[#This Row],[Date:]],"mmddyyyy"),3,2)</f>
        <v>21</v>
      </c>
      <c r="X860" s="8" t="str">
        <f>LEFT(TEXT(Data7[[#This Row],[Date:]],"mmddyyyy"),2)</f>
        <v>05</v>
      </c>
      <c r="Y860" s="6">
        <f>DATE(Data7[[#This Row],[Year]],Data7[[#This Row],[Month]],Data7[[#This Row],[Day]])</f>
        <v>45433</v>
      </c>
    </row>
    <row r="861" spans="1:25">
      <c r="A861" s="5">
        <v>45433.582514814814</v>
      </c>
      <c r="B861" s="7" t="s">
        <v>35</v>
      </c>
      <c r="C861" s="6" t="s">
        <v>642</v>
      </c>
      <c r="D861" s="7" t="s">
        <v>648</v>
      </c>
      <c r="E861" s="8">
        <v>3</v>
      </c>
      <c r="F861" s="7" t="s">
        <v>68</v>
      </c>
      <c r="G861" s="7" t="s">
        <v>68</v>
      </c>
      <c r="H861" s="7" t="s">
        <v>649</v>
      </c>
      <c r="I861" s="7" t="s">
        <v>44</v>
      </c>
      <c r="J861" s="19" t="str">
        <f>IFERROR(INDEX('Employee Info'!$C$3:$E$200,MATCH(Data7[[#This Row],[Name:]],'Employee Info'!$B$3:$B$200,0),MATCH(Data7[[#This Row],[Hours Type:]],'Employee Info'!$C$2:$E$2,0)),"")</f>
        <v/>
      </c>
      <c r="K861" s="19" t="str">
        <f>IFERROR(INDEX('Employee Info'!$C$3:$J$200,MATCH(Data7[[#This Row],[Name:]],'Employee Info'!$B$3:$B$200,0),MATCH(Data7[[#Headers],[Truck]],'Employee Info'!$C$2:$J$2,0)),"")</f>
        <v/>
      </c>
      <c r="L861" s="19" t="str">
        <f>IFERROR(INDEX('Employee Info'!$C$3:$J$200,MATCH(Data7[[#This Row],[Name:]],'Employee Info'!$B$3:$B$200,0),MATCH(Data7[[#Headers],[Phone]],'Employee Info'!$C$2:$J$2,0)),"")</f>
        <v/>
      </c>
      <c r="M861" s="19" t="str">
        <f>IFERROR(INDEX('Employee Info'!$C$3:$J$200,MATCH(Data7[[#This Row],[Name:]],'Employee Info'!$B$3:$B$200,0),MATCH(Data7[[#Headers],[Tech]],'Employee Info'!$C$2:$J$2,0)),"")</f>
        <v/>
      </c>
      <c r="N861" s="19" t="str">
        <f>IFERROR(INDEX('Employee Info'!$C$3:$J$200,MATCH(Data7[[#This Row],[Name:]],'Employee Info'!$B$3:$B$200,0),MATCH(Data7[[#Headers],[Other]],'Employee Info'!$C$2:$J$2,0)),"")</f>
        <v/>
      </c>
      <c r="O861" s="19">
        <f>IFERROR((Data7[[#This Row],[Hours:]]*SUM(Data7[[#This Row],[Rate]:[Other]])),"")</f>
        <v>0</v>
      </c>
      <c r="P861" s="7" t="str">
        <f>IF(Data7[[#This Row],[WO'#:]]="","Riley #","WO#")</f>
        <v>Riley #</v>
      </c>
      <c r="Q861" s="7">
        <f>IFERROR(WEEKNUM(Data7[[#This Row],[Date:]]),"")</f>
        <v>21</v>
      </c>
      <c r="R861" s="6">
        <f t="shared" si="39"/>
        <v>45431</v>
      </c>
      <c r="S861" s="6">
        <f>Data7[[#This Row],[Week Start]]+7</f>
        <v>45438</v>
      </c>
      <c r="T861" s="7" t="str">
        <f t="shared" si="40"/>
        <v>5/19/2024 - 5/26/2024</v>
      </c>
      <c r="U861" s="7" t="str">
        <f t="shared" si="41"/>
        <v>Time Card</v>
      </c>
      <c r="V861" s="8" t="str">
        <f>RIGHT(TEXT(Data7[[#This Row],[Date:]],"mmddyyyy"),4)</f>
        <v>2024</v>
      </c>
      <c r="W861" s="8" t="str">
        <f>MID(TEXT(Data7[[#This Row],[Date:]],"mmddyyyy"),3,2)</f>
        <v>21</v>
      </c>
      <c r="X861" s="8" t="str">
        <f>LEFT(TEXT(Data7[[#This Row],[Date:]],"mmddyyyy"),2)</f>
        <v>05</v>
      </c>
      <c r="Y861" s="6">
        <f>DATE(Data7[[#This Row],[Year]],Data7[[#This Row],[Month]],Data7[[#This Row],[Day]])</f>
        <v>45433</v>
      </c>
    </row>
    <row r="862" spans="1:25">
      <c r="A862" s="5">
        <v>45433.556514930555</v>
      </c>
      <c r="B862" s="7" t="s">
        <v>31</v>
      </c>
      <c r="C862" s="6" t="s">
        <v>642</v>
      </c>
      <c r="D862" s="7" t="s">
        <v>645</v>
      </c>
      <c r="E862" s="8">
        <v>1</v>
      </c>
      <c r="F862" s="7" t="s">
        <v>68</v>
      </c>
      <c r="G862" s="7" t="s">
        <v>68</v>
      </c>
      <c r="H862" s="7" t="s">
        <v>577</v>
      </c>
      <c r="I862" s="7" t="s">
        <v>44</v>
      </c>
      <c r="J862" s="19" t="str">
        <f>IFERROR(INDEX('Employee Info'!$C$3:$E$200,MATCH(Data7[[#This Row],[Name:]],'Employee Info'!$B$3:$B$200,0),MATCH(Data7[[#This Row],[Hours Type:]],'Employee Info'!$C$2:$E$2,0)),"")</f>
        <v/>
      </c>
      <c r="K862" s="19" t="str">
        <f>IFERROR(INDEX('Employee Info'!$C$3:$J$200,MATCH(Data7[[#This Row],[Name:]],'Employee Info'!$B$3:$B$200,0),MATCH(Data7[[#Headers],[Truck]],'Employee Info'!$C$2:$J$2,0)),"")</f>
        <v/>
      </c>
      <c r="L862" s="19" t="str">
        <f>IFERROR(INDEX('Employee Info'!$C$3:$J$200,MATCH(Data7[[#This Row],[Name:]],'Employee Info'!$B$3:$B$200,0),MATCH(Data7[[#Headers],[Phone]],'Employee Info'!$C$2:$J$2,0)),"")</f>
        <v/>
      </c>
      <c r="M862" s="19" t="str">
        <f>IFERROR(INDEX('Employee Info'!$C$3:$J$200,MATCH(Data7[[#This Row],[Name:]],'Employee Info'!$B$3:$B$200,0),MATCH(Data7[[#Headers],[Tech]],'Employee Info'!$C$2:$J$2,0)),"")</f>
        <v/>
      </c>
      <c r="N862" s="19" t="str">
        <f>IFERROR(INDEX('Employee Info'!$C$3:$J$200,MATCH(Data7[[#This Row],[Name:]],'Employee Info'!$B$3:$B$200,0),MATCH(Data7[[#Headers],[Other]],'Employee Info'!$C$2:$J$2,0)),"")</f>
        <v/>
      </c>
      <c r="O862" s="19">
        <f>IFERROR((Data7[[#This Row],[Hours:]]*SUM(Data7[[#This Row],[Rate]:[Other]])),"")</f>
        <v>0</v>
      </c>
      <c r="P862" s="7" t="str">
        <f>IF(Data7[[#This Row],[WO'#:]]="","Riley #","WO#")</f>
        <v>Riley #</v>
      </c>
      <c r="Q862" s="7">
        <f>IFERROR(WEEKNUM(Data7[[#This Row],[Date:]]),"")</f>
        <v>21</v>
      </c>
      <c r="R862" s="6">
        <f t="shared" si="39"/>
        <v>45431</v>
      </c>
      <c r="S862" s="6">
        <f>Data7[[#This Row],[Week Start]]+7</f>
        <v>45438</v>
      </c>
      <c r="T862" s="7" t="str">
        <f t="shared" si="40"/>
        <v>5/19/2024 - 5/26/2024</v>
      </c>
      <c r="U862" s="7" t="str">
        <f t="shared" si="41"/>
        <v>Time Card</v>
      </c>
      <c r="V862" s="8" t="str">
        <f>RIGHT(TEXT(Data7[[#This Row],[Date:]],"mmddyyyy"),4)</f>
        <v>2024</v>
      </c>
      <c r="W862" s="8" t="str">
        <f>MID(TEXT(Data7[[#This Row],[Date:]],"mmddyyyy"),3,2)</f>
        <v>21</v>
      </c>
      <c r="X862" s="8" t="str">
        <f>LEFT(TEXT(Data7[[#This Row],[Date:]],"mmddyyyy"),2)</f>
        <v>05</v>
      </c>
      <c r="Y862" s="6">
        <f>DATE(Data7[[#This Row],[Year]],Data7[[#This Row],[Month]],Data7[[#This Row],[Day]])</f>
        <v>45433</v>
      </c>
    </row>
    <row r="863" spans="1:25">
      <c r="A863" s="5">
        <v>45433.581339351855</v>
      </c>
      <c r="B863" s="7" t="s">
        <v>35</v>
      </c>
      <c r="C863" s="6" t="s">
        <v>642</v>
      </c>
      <c r="D863" s="7" t="s">
        <v>647</v>
      </c>
      <c r="E863" s="8">
        <v>5</v>
      </c>
      <c r="F863" s="7" t="s">
        <v>68</v>
      </c>
      <c r="G863" s="7" t="s">
        <v>68</v>
      </c>
      <c r="H863" s="7" t="s">
        <v>577</v>
      </c>
      <c r="I863" s="7" t="s">
        <v>44</v>
      </c>
      <c r="J863" s="19" t="str">
        <f>IFERROR(INDEX('Employee Info'!$C$3:$E$200,MATCH(Data7[[#This Row],[Name:]],'Employee Info'!$B$3:$B$200,0),MATCH(Data7[[#This Row],[Hours Type:]],'Employee Info'!$C$2:$E$2,0)),"")</f>
        <v/>
      </c>
      <c r="K863" s="19" t="str">
        <f>IFERROR(INDEX('Employee Info'!$C$3:$J$200,MATCH(Data7[[#This Row],[Name:]],'Employee Info'!$B$3:$B$200,0),MATCH(Data7[[#Headers],[Truck]],'Employee Info'!$C$2:$J$2,0)),"")</f>
        <v/>
      </c>
      <c r="L863" s="19" t="str">
        <f>IFERROR(INDEX('Employee Info'!$C$3:$J$200,MATCH(Data7[[#This Row],[Name:]],'Employee Info'!$B$3:$B$200,0),MATCH(Data7[[#Headers],[Phone]],'Employee Info'!$C$2:$J$2,0)),"")</f>
        <v/>
      </c>
      <c r="M863" s="19" t="str">
        <f>IFERROR(INDEX('Employee Info'!$C$3:$J$200,MATCH(Data7[[#This Row],[Name:]],'Employee Info'!$B$3:$B$200,0),MATCH(Data7[[#Headers],[Tech]],'Employee Info'!$C$2:$J$2,0)),"")</f>
        <v/>
      </c>
      <c r="N863" s="19" t="str">
        <f>IFERROR(INDEX('Employee Info'!$C$3:$J$200,MATCH(Data7[[#This Row],[Name:]],'Employee Info'!$B$3:$B$200,0),MATCH(Data7[[#Headers],[Other]],'Employee Info'!$C$2:$J$2,0)),"")</f>
        <v/>
      </c>
      <c r="O863" s="19">
        <f>IFERROR((Data7[[#This Row],[Hours:]]*SUM(Data7[[#This Row],[Rate]:[Other]])),"")</f>
        <v>0</v>
      </c>
      <c r="P863" s="7" t="str">
        <f>IF(Data7[[#This Row],[WO'#:]]="","Riley #","WO#")</f>
        <v>Riley #</v>
      </c>
      <c r="Q863" s="7">
        <f>IFERROR(WEEKNUM(Data7[[#This Row],[Date:]]),"")</f>
        <v>21</v>
      </c>
      <c r="R863" s="6">
        <f t="shared" si="39"/>
        <v>45431</v>
      </c>
      <c r="S863" s="6">
        <f>Data7[[#This Row],[Week Start]]+7</f>
        <v>45438</v>
      </c>
      <c r="T863" s="7" t="str">
        <f t="shared" si="40"/>
        <v>5/19/2024 - 5/26/2024</v>
      </c>
      <c r="U863" s="7" t="str">
        <f t="shared" si="41"/>
        <v>Time Card</v>
      </c>
      <c r="V863" s="8" t="str">
        <f>RIGHT(TEXT(Data7[[#This Row],[Date:]],"mmddyyyy"),4)</f>
        <v>2024</v>
      </c>
      <c r="W863" s="8" t="str">
        <f>MID(TEXT(Data7[[#This Row],[Date:]],"mmddyyyy"),3,2)</f>
        <v>21</v>
      </c>
      <c r="X863" s="8" t="str">
        <f>LEFT(TEXT(Data7[[#This Row],[Date:]],"mmddyyyy"),2)</f>
        <v>05</v>
      </c>
      <c r="Y863" s="6">
        <f>DATE(Data7[[#This Row],[Year]],Data7[[#This Row],[Month]],Data7[[#This Row],[Day]])</f>
        <v>45433</v>
      </c>
    </row>
    <row r="864" spans="1:25">
      <c r="A864" s="5">
        <v>45433.581485995368</v>
      </c>
      <c r="B864" s="7" t="s">
        <v>23</v>
      </c>
      <c r="C864" s="6" t="s">
        <v>642</v>
      </c>
      <c r="D864" s="7" t="s">
        <v>647</v>
      </c>
      <c r="E864" s="8">
        <v>5</v>
      </c>
      <c r="F864" s="7" t="s">
        <v>68</v>
      </c>
      <c r="G864" s="7" t="s">
        <v>68</v>
      </c>
      <c r="H864" s="7" t="s">
        <v>577</v>
      </c>
      <c r="I864" s="7" t="s">
        <v>44</v>
      </c>
      <c r="J864" s="19" t="str">
        <f>IFERROR(INDEX('Employee Info'!$C$3:$E$200,MATCH(Data7[[#This Row],[Name:]],'Employee Info'!$B$3:$B$200,0),MATCH(Data7[[#This Row],[Hours Type:]],'Employee Info'!$C$2:$E$2,0)),"")</f>
        <v/>
      </c>
      <c r="K864" s="19" t="str">
        <f>IFERROR(INDEX('Employee Info'!$C$3:$J$200,MATCH(Data7[[#This Row],[Name:]],'Employee Info'!$B$3:$B$200,0),MATCH(Data7[[#Headers],[Truck]],'Employee Info'!$C$2:$J$2,0)),"")</f>
        <v/>
      </c>
      <c r="L864" s="19" t="str">
        <f>IFERROR(INDEX('Employee Info'!$C$3:$J$200,MATCH(Data7[[#This Row],[Name:]],'Employee Info'!$B$3:$B$200,0),MATCH(Data7[[#Headers],[Phone]],'Employee Info'!$C$2:$J$2,0)),"")</f>
        <v/>
      </c>
      <c r="M864" s="19" t="str">
        <f>IFERROR(INDEX('Employee Info'!$C$3:$J$200,MATCH(Data7[[#This Row],[Name:]],'Employee Info'!$B$3:$B$200,0),MATCH(Data7[[#Headers],[Tech]],'Employee Info'!$C$2:$J$2,0)),"")</f>
        <v/>
      </c>
      <c r="N864" s="19" t="str">
        <f>IFERROR(INDEX('Employee Info'!$C$3:$J$200,MATCH(Data7[[#This Row],[Name:]],'Employee Info'!$B$3:$B$200,0),MATCH(Data7[[#Headers],[Other]],'Employee Info'!$C$2:$J$2,0)),"")</f>
        <v/>
      </c>
      <c r="O864" s="19">
        <f>IFERROR((Data7[[#This Row],[Hours:]]*SUM(Data7[[#This Row],[Rate]:[Other]])),"")</f>
        <v>0</v>
      </c>
      <c r="P864" s="7" t="str">
        <f>IF(Data7[[#This Row],[WO'#:]]="","Riley #","WO#")</f>
        <v>Riley #</v>
      </c>
      <c r="Q864" s="7">
        <f>IFERROR(WEEKNUM(Data7[[#This Row],[Date:]]),"")</f>
        <v>21</v>
      </c>
      <c r="R864" s="6">
        <f t="shared" si="39"/>
        <v>45431</v>
      </c>
      <c r="S864" s="6">
        <f>Data7[[#This Row],[Week Start]]+7</f>
        <v>45438</v>
      </c>
      <c r="T864" s="7" t="str">
        <f t="shared" si="40"/>
        <v>5/19/2024 - 5/26/2024</v>
      </c>
      <c r="U864" s="7" t="str">
        <f t="shared" si="41"/>
        <v>Time Card</v>
      </c>
      <c r="V864" s="8" t="str">
        <f>RIGHT(TEXT(Data7[[#This Row],[Date:]],"mmddyyyy"),4)</f>
        <v>2024</v>
      </c>
      <c r="W864" s="8" t="str">
        <f>MID(TEXT(Data7[[#This Row],[Date:]],"mmddyyyy"),3,2)</f>
        <v>21</v>
      </c>
      <c r="X864" s="8" t="str">
        <f>LEFT(TEXT(Data7[[#This Row],[Date:]],"mmddyyyy"),2)</f>
        <v>05</v>
      </c>
      <c r="Y864" s="6">
        <f>DATE(Data7[[#This Row],[Year]],Data7[[#This Row],[Month]],Data7[[#This Row],[Day]])</f>
        <v>45433</v>
      </c>
    </row>
    <row r="865" spans="1:25">
      <c r="A865" s="5">
        <v>45433.574545254633</v>
      </c>
      <c r="B865" s="7" t="s">
        <v>65</v>
      </c>
      <c r="C865" s="6" t="s">
        <v>642</v>
      </c>
      <c r="D865" s="7" t="s">
        <v>281</v>
      </c>
      <c r="E865" s="8">
        <v>8</v>
      </c>
      <c r="F865" s="7" t="s">
        <v>68</v>
      </c>
      <c r="G865" s="7" t="s">
        <v>68</v>
      </c>
      <c r="H865" s="7" t="s">
        <v>536</v>
      </c>
      <c r="I865" s="7" t="s">
        <v>44</v>
      </c>
      <c r="J865" s="19" t="str">
        <f>IFERROR(INDEX('Employee Info'!$C$3:$E$200,MATCH(Data7[[#This Row],[Name:]],'Employee Info'!$B$3:$B$200,0),MATCH(Data7[[#This Row],[Hours Type:]],'Employee Info'!$C$2:$E$2,0)),"")</f>
        <v/>
      </c>
      <c r="K865" s="19" t="str">
        <f>IFERROR(INDEX('Employee Info'!$C$3:$J$200,MATCH(Data7[[#This Row],[Name:]],'Employee Info'!$B$3:$B$200,0),MATCH(Data7[[#Headers],[Truck]],'Employee Info'!$C$2:$J$2,0)),"")</f>
        <v/>
      </c>
      <c r="L865" s="19" t="str">
        <f>IFERROR(INDEX('Employee Info'!$C$3:$J$200,MATCH(Data7[[#This Row],[Name:]],'Employee Info'!$B$3:$B$200,0),MATCH(Data7[[#Headers],[Phone]],'Employee Info'!$C$2:$J$2,0)),"")</f>
        <v/>
      </c>
      <c r="M865" s="19" t="str">
        <f>IFERROR(INDEX('Employee Info'!$C$3:$J$200,MATCH(Data7[[#This Row],[Name:]],'Employee Info'!$B$3:$B$200,0),MATCH(Data7[[#Headers],[Tech]],'Employee Info'!$C$2:$J$2,0)),"")</f>
        <v/>
      </c>
      <c r="N865" s="19" t="str">
        <f>IFERROR(INDEX('Employee Info'!$C$3:$J$200,MATCH(Data7[[#This Row],[Name:]],'Employee Info'!$B$3:$B$200,0),MATCH(Data7[[#Headers],[Other]],'Employee Info'!$C$2:$J$2,0)),"")</f>
        <v/>
      </c>
      <c r="O865" s="19">
        <f>IFERROR((Data7[[#This Row],[Hours:]]*SUM(Data7[[#This Row],[Rate]:[Other]])),"")</f>
        <v>0</v>
      </c>
      <c r="P865" s="7" t="str">
        <f>IF(Data7[[#This Row],[WO'#:]]="","Riley #","WO#")</f>
        <v>Riley #</v>
      </c>
      <c r="Q865" s="7">
        <f>IFERROR(WEEKNUM(Data7[[#This Row],[Date:]]),"")</f>
        <v>21</v>
      </c>
      <c r="R865" s="6">
        <f t="shared" si="39"/>
        <v>45431</v>
      </c>
      <c r="S865" s="6">
        <f>Data7[[#This Row],[Week Start]]+7</f>
        <v>45438</v>
      </c>
      <c r="T865" s="7" t="str">
        <f t="shared" si="40"/>
        <v>5/19/2024 - 5/26/2024</v>
      </c>
      <c r="U865" s="7" t="str">
        <f t="shared" si="41"/>
        <v>Time Card</v>
      </c>
      <c r="V865" s="8" t="str">
        <f>RIGHT(TEXT(Data7[[#This Row],[Date:]],"mmddyyyy"),4)</f>
        <v>2024</v>
      </c>
      <c r="W865" s="8" t="str">
        <f>MID(TEXT(Data7[[#This Row],[Date:]],"mmddyyyy"),3,2)</f>
        <v>21</v>
      </c>
      <c r="X865" s="8" t="str">
        <f>LEFT(TEXT(Data7[[#This Row],[Date:]],"mmddyyyy"),2)</f>
        <v>05</v>
      </c>
      <c r="Y865" s="6">
        <f>DATE(Data7[[#This Row],[Year]],Data7[[#This Row],[Month]],Data7[[#This Row],[Day]])</f>
        <v>45433</v>
      </c>
    </row>
    <row r="866" spans="1:25">
      <c r="A866" s="5">
        <v>45433.57464525463</v>
      </c>
      <c r="B866" s="7" t="s">
        <v>492</v>
      </c>
      <c r="C866" s="6" t="s">
        <v>642</v>
      </c>
      <c r="D866" s="7" t="s">
        <v>281</v>
      </c>
      <c r="E866" s="8">
        <v>8</v>
      </c>
      <c r="F866" s="7" t="s">
        <v>68</v>
      </c>
      <c r="G866" s="7" t="s">
        <v>68</v>
      </c>
      <c r="H866" s="7" t="s">
        <v>536</v>
      </c>
      <c r="I866" s="7" t="s">
        <v>44</v>
      </c>
      <c r="J866" s="19" t="str">
        <f>IFERROR(INDEX('Employee Info'!$C$3:$E$200,MATCH(Data7[[#This Row],[Name:]],'Employee Info'!$B$3:$B$200,0),MATCH(Data7[[#This Row],[Hours Type:]],'Employee Info'!$C$2:$E$2,0)),"")</f>
        <v/>
      </c>
      <c r="K866" s="19" t="str">
        <f>IFERROR(INDEX('Employee Info'!$C$3:$J$200,MATCH(Data7[[#This Row],[Name:]],'Employee Info'!$B$3:$B$200,0),MATCH(Data7[[#Headers],[Truck]],'Employee Info'!$C$2:$J$2,0)),"")</f>
        <v/>
      </c>
      <c r="L866" s="19" t="str">
        <f>IFERROR(INDEX('Employee Info'!$C$3:$J$200,MATCH(Data7[[#This Row],[Name:]],'Employee Info'!$B$3:$B$200,0),MATCH(Data7[[#Headers],[Phone]],'Employee Info'!$C$2:$J$2,0)),"")</f>
        <v/>
      </c>
      <c r="M866" s="19" t="str">
        <f>IFERROR(INDEX('Employee Info'!$C$3:$J$200,MATCH(Data7[[#This Row],[Name:]],'Employee Info'!$B$3:$B$200,0),MATCH(Data7[[#Headers],[Tech]],'Employee Info'!$C$2:$J$2,0)),"")</f>
        <v/>
      </c>
      <c r="N866" s="19" t="str">
        <f>IFERROR(INDEX('Employee Info'!$C$3:$J$200,MATCH(Data7[[#This Row],[Name:]],'Employee Info'!$B$3:$B$200,0),MATCH(Data7[[#Headers],[Other]],'Employee Info'!$C$2:$J$2,0)),"")</f>
        <v/>
      </c>
      <c r="O866" s="19">
        <f>IFERROR((Data7[[#This Row],[Hours:]]*SUM(Data7[[#This Row],[Rate]:[Other]])),"")</f>
        <v>0</v>
      </c>
      <c r="P866" s="7" t="str">
        <f>IF(Data7[[#This Row],[WO'#:]]="","Riley #","WO#")</f>
        <v>Riley #</v>
      </c>
      <c r="Q866" s="7">
        <f>IFERROR(WEEKNUM(Data7[[#This Row],[Date:]]),"")</f>
        <v>21</v>
      </c>
      <c r="R866" s="6">
        <f t="shared" si="39"/>
        <v>45431</v>
      </c>
      <c r="S866" s="6">
        <f>Data7[[#This Row],[Week Start]]+7</f>
        <v>45438</v>
      </c>
      <c r="T866" s="7" t="str">
        <f t="shared" si="40"/>
        <v>5/19/2024 - 5/26/2024</v>
      </c>
      <c r="U866" s="7" t="str">
        <f t="shared" si="41"/>
        <v>Time Card</v>
      </c>
      <c r="V866" s="8" t="str">
        <f>RIGHT(TEXT(Data7[[#This Row],[Date:]],"mmddyyyy"),4)</f>
        <v>2024</v>
      </c>
      <c r="W866" s="8" t="str">
        <f>MID(TEXT(Data7[[#This Row],[Date:]],"mmddyyyy"),3,2)</f>
        <v>21</v>
      </c>
      <c r="X866" s="8" t="str">
        <f>LEFT(TEXT(Data7[[#This Row],[Date:]],"mmddyyyy"),2)</f>
        <v>05</v>
      </c>
      <c r="Y866" s="6">
        <f>DATE(Data7[[#This Row],[Year]],Data7[[#This Row],[Month]],Data7[[#This Row],[Day]])</f>
        <v>45433</v>
      </c>
    </row>
    <row r="867" spans="1:25">
      <c r="A867" s="5">
        <v>45437.358414699076</v>
      </c>
      <c r="B867" s="7" t="s">
        <v>66</v>
      </c>
      <c r="C867" s="6" t="s">
        <v>642</v>
      </c>
      <c r="D867" s="7" t="s">
        <v>566</v>
      </c>
      <c r="E867" s="8">
        <v>1</v>
      </c>
      <c r="F867" s="7" t="s">
        <v>68</v>
      </c>
      <c r="G867" s="7" t="s">
        <v>68</v>
      </c>
      <c r="H867" s="7" t="s">
        <v>536</v>
      </c>
      <c r="I867" s="7" t="s">
        <v>44</v>
      </c>
      <c r="J867" s="19" t="str">
        <f>IFERROR(INDEX('Employee Info'!$C$3:$E$200,MATCH(Data7[[#This Row],[Name:]],'Employee Info'!$B$3:$B$200,0),MATCH(Data7[[#This Row],[Hours Type:]],'Employee Info'!$C$2:$E$2,0)),"")</f>
        <v/>
      </c>
      <c r="K867" s="19" t="str">
        <f>IFERROR(INDEX('Employee Info'!$C$3:$J$200,MATCH(Data7[[#This Row],[Name:]],'Employee Info'!$B$3:$B$200,0),MATCH(Data7[[#Headers],[Truck]],'Employee Info'!$C$2:$J$2,0)),"")</f>
        <v/>
      </c>
      <c r="L867" s="19" t="str">
        <f>IFERROR(INDEX('Employee Info'!$C$3:$J$200,MATCH(Data7[[#This Row],[Name:]],'Employee Info'!$B$3:$B$200,0),MATCH(Data7[[#Headers],[Phone]],'Employee Info'!$C$2:$J$2,0)),"")</f>
        <v/>
      </c>
      <c r="M867" s="19" t="str">
        <f>IFERROR(INDEX('Employee Info'!$C$3:$J$200,MATCH(Data7[[#This Row],[Name:]],'Employee Info'!$B$3:$B$200,0),MATCH(Data7[[#Headers],[Tech]],'Employee Info'!$C$2:$J$2,0)),"")</f>
        <v/>
      </c>
      <c r="N867" s="19" t="str">
        <f>IFERROR(INDEX('Employee Info'!$C$3:$J$200,MATCH(Data7[[#This Row],[Name:]],'Employee Info'!$B$3:$B$200,0),MATCH(Data7[[#Headers],[Other]],'Employee Info'!$C$2:$J$2,0)),"")</f>
        <v/>
      </c>
      <c r="O867" s="19">
        <f>IFERROR((Data7[[#This Row],[Hours:]]*SUM(Data7[[#This Row],[Rate]:[Other]])),"")</f>
        <v>0</v>
      </c>
      <c r="P867" s="7" t="str">
        <f>IF(Data7[[#This Row],[WO'#:]]="","Riley #","WO#")</f>
        <v>Riley #</v>
      </c>
      <c r="Q867" s="7">
        <f>IFERROR(WEEKNUM(Data7[[#This Row],[Date:]]),"")</f>
        <v>21</v>
      </c>
      <c r="R867" s="6">
        <f t="shared" si="39"/>
        <v>45431</v>
      </c>
      <c r="S867" s="6">
        <f>Data7[[#This Row],[Week Start]]+7</f>
        <v>45438</v>
      </c>
      <c r="T867" s="7" t="str">
        <f t="shared" si="40"/>
        <v>5/19/2024 - 5/26/2024</v>
      </c>
      <c r="U867" s="7" t="str">
        <f t="shared" si="41"/>
        <v>Time Card</v>
      </c>
      <c r="V867" s="8" t="str">
        <f>RIGHT(TEXT(Data7[[#This Row],[Date:]],"mmddyyyy"),4)</f>
        <v>2024</v>
      </c>
      <c r="W867" s="8" t="str">
        <f>MID(TEXT(Data7[[#This Row],[Date:]],"mmddyyyy"),3,2)</f>
        <v>21</v>
      </c>
      <c r="X867" s="8" t="str">
        <f>LEFT(TEXT(Data7[[#This Row],[Date:]],"mmddyyyy"),2)</f>
        <v>05</v>
      </c>
      <c r="Y867" s="6">
        <f>DATE(Data7[[#This Row],[Year]],Data7[[#This Row],[Month]],Data7[[#This Row],[Day]])</f>
        <v>45433</v>
      </c>
    </row>
    <row r="868" spans="1:25">
      <c r="A868" s="5">
        <v>45433.557479282405</v>
      </c>
      <c r="B868" s="7" t="s">
        <v>31</v>
      </c>
      <c r="C868" s="6" t="s">
        <v>642</v>
      </c>
      <c r="D868" s="7" t="s">
        <v>646</v>
      </c>
      <c r="E868" s="8">
        <v>1.5</v>
      </c>
      <c r="F868" s="7" t="s">
        <v>68</v>
      </c>
      <c r="G868" s="7" t="s">
        <v>68</v>
      </c>
      <c r="H868" s="7" t="s">
        <v>641</v>
      </c>
      <c r="I868" s="7" t="s">
        <v>44</v>
      </c>
      <c r="J868" s="19" t="str">
        <f>IFERROR(INDEX('Employee Info'!$C$3:$E$200,MATCH(Data7[[#This Row],[Name:]],'Employee Info'!$B$3:$B$200,0),MATCH(Data7[[#This Row],[Hours Type:]],'Employee Info'!$C$2:$E$2,0)),"")</f>
        <v/>
      </c>
      <c r="K868" s="19" t="str">
        <f>IFERROR(INDEX('Employee Info'!$C$3:$J$200,MATCH(Data7[[#This Row],[Name:]],'Employee Info'!$B$3:$B$200,0),MATCH(Data7[[#Headers],[Truck]],'Employee Info'!$C$2:$J$2,0)),"")</f>
        <v/>
      </c>
      <c r="L868" s="19" t="str">
        <f>IFERROR(INDEX('Employee Info'!$C$3:$J$200,MATCH(Data7[[#This Row],[Name:]],'Employee Info'!$B$3:$B$200,0),MATCH(Data7[[#Headers],[Phone]],'Employee Info'!$C$2:$J$2,0)),"")</f>
        <v/>
      </c>
      <c r="M868" s="19" t="str">
        <f>IFERROR(INDEX('Employee Info'!$C$3:$J$200,MATCH(Data7[[#This Row],[Name:]],'Employee Info'!$B$3:$B$200,0),MATCH(Data7[[#Headers],[Tech]],'Employee Info'!$C$2:$J$2,0)),"")</f>
        <v/>
      </c>
      <c r="N868" s="19" t="str">
        <f>IFERROR(INDEX('Employee Info'!$C$3:$J$200,MATCH(Data7[[#This Row],[Name:]],'Employee Info'!$B$3:$B$200,0),MATCH(Data7[[#Headers],[Other]],'Employee Info'!$C$2:$J$2,0)),"")</f>
        <v/>
      </c>
      <c r="O868" s="19">
        <f>IFERROR((Data7[[#This Row],[Hours:]]*SUM(Data7[[#This Row],[Rate]:[Other]])),"")</f>
        <v>0</v>
      </c>
      <c r="P868" s="7" t="str">
        <f>IF(Data7[[#This Row],[WO'#:]]="","Riley #","WO#")</f>
        <v>Riley #</v>
      </c>
      <c r="Q868" s="7">
        <f>IFERROR(WEEKNUM(Data7[[#This Row],[Date:]]),"")</f>
        <v>21</v>
      </c>
      <c r="R868" s="6">
        <f t="shared" si="39"/>
        <v>45431</v>
      </c>
      <c r="S868" s="6">
        <f>Data7[[#This Row],[Week Start]]+7</f>
        <v>45438</v>
      </c>
      <c r="T868" s="7" t="str">
        <f t="shared" si="40"/>
        <v>5/19/2024 - 5/26/2024</v>
      </c>
      <c r="U868" s="7" t="str">
        <f t="shared" si="41"/>
        <v>Time Card</v>
      </c>
      <c r="V868" s="8" t="str">
        <f>RIGHT(TEXT(Data7[[#This Row],[Date:]],"mmddyyyy"),4)</f>
        <v>2024</v>
      </c>
      <c r="W868" s="8" t="str">
        <f>MID(TEXT(Data7[[#This Row],[Date:]],"mmddyyyy"),3,2)</f>
        <v>21</v>
      </c>
      <c r="X868" s="8" t="str">
        <f>LEFT(TEXT(Data7[[#This Row],[Date:]],"mmddyyyy"),2)</f>
        <v>05</v>
      </c>
      <c r="Y868" s="6">
        <f>DATE(Data7[[#This Row],[Year]],Data7[[#This Row],[Month]],Data7[[#This Row],[Day]])</f>
        <v>45433</v>
      </c>
    </row>
    <row r="869" spans="1:25">
      <c r="A869" s="5">
        <v>45434.55364027778</v>
      </c>
      <c r="B869" s="7" t="s">
        <v>31</v>
      </c>
      <c r="C869" s="6" t="s">
        <v>650</v>
      </c>
      <c r="D869" s="7" t="s">
        <v>643</v>
      </c>
      <c r="E869" s="8">
        <v>6.5</v>
      </c>
      <c r="F869" s="7">
        <v>6984733</v>
      </c>
      <c r="G869" s="7" t="s">
        <v>68</v>
      </c>
      <c r="H869" s="7" t="s">
        <v>69</v>
      </c>
      <c r="I869" s="7" t="s">
        <v>44</v>
      </c>
      <c r="J869" s="19" t="str">
        <f>IFERROR(INDEX('Employee Info'!$C$3:$E$200,MATCH(Data7[[#This Row],[Name:]],'Employee Info'!$B$3:$B$200,0),MATCH(Data7[[#This Row],[Hours Type:]],'Employee Info'!$C$2:$E$2,0)),"")</f>
        <v/>
      </c>
      <c r="K869" s="19" t="str">
        <f>IFERROR(INDEX('Employee Info'!$C$3:$J$200,MATCH(Data7[[#This Row],[Name:]],'Employee Info'!$B$3:$B$200,0),MATCH(Data7[[#Headers],[Truck]],'Employee Info'!$C$2:$J$2,0)),"")</f>
        <v/>
      </c>
      <c r="L869" s="19" t="str">
        <f>IFERROR(INDEX('Employee Info'!$C$3:$J$200,MATCH(Data7[[#This Row],[Name:]],'Employee Info'!$B$3:$B$200,0),MATCH(Data7[[#Headers],[Phone]],'Employee Info'!$C$2:$J$2,0)),"")</f>
        <v/>
      </c>
      <c r="M869" s="19" t="str">
        <f>IFERROR(INDEX('Employee Info'!$C$3:$J$200,MATCH(Data7[[#This Row],[Name:]],'Employee Info'!$B$3:$B$200,0),MATCH(Data7[[#Headers],[Tech]],'Employee Info'!$C$2:$J$2,0)),"")</f>
        <v/>
      </c>
      <c r="N869" s="19" t="str">
        <f>IFERROR(INDEX('Employee Info'!$C$3:$J$200,MATCH(Data7[[#This Row],[Name:]],'Employee Info'!$B$3:$B$200,0),MATCH(Data7[[#Headers],[Other]],'Employee Info'!$C$2:$J$2,0)),"")</f>
        <v/>
      </c>
      <c r="O869" s="19">
        <f>IFERROR((Data7[[#This Row],[Hours:]]*SUM(Data7[[#This Row],[Rate]:[Other]])),"")</f>
        <v>0</v>
      </c>
      <c r="P869" s="7" t="str">
        <f>IF(Data7[[#This Row],[WO'#:]]="","Riley #","WO#")</f>
        <v>WO#</v>
      </c>
      <c r="Q869" s="7">
        <f>IFERROR(WEEKNUM(Data7[[#This Row],[Date:]]),"")</f>
        <v>21</v>
      </c>
      <c r="R869" s="6">
        <f t="shared" si="39"/>
        <v>45431</v>
      </c>
      <c r="S869" s="6">
        <f>Data7[[#This Row],[Week Start]]+7</f>
        <v>45438</v>
      </c>
      <c r="T869" s="7" t="str">
        <f t="shared" si="40"/>
        <v>5/19/2024 - 5/26/2024</v>
      </c>
      <c r="U869" s="7" t="str">
        <f t="shared" si="41"/>
        <v>Time Card</v>
      </c>
      <c r="V869" s="8" t="str">
        <f>RIGHT(TEXT(Data7[[#This Row],[Date:]],"mmddyyyy"),4)</f>
        <v>2024</v>
      </c>
      <c r="W869" s="8" t="str">
        <f>MID(TEXT(Data7[[#This Row],[Date:]],"mmddyyyy"),3,2)</f>
        <v>22</v>
      </c>
      <c r="X869" s="8" t="str">
        <f>LEFT(TEXT(Data7[[#This Row],[Date:]],"mmddyyyy"),2)</f>
        <v>05</v>
      </c>
      <c r="Y869" s="6">
        <f>DATE(Data7[[#This Row],[Year]],Data7[[#This Row],[Month]],Data7[[#This Row],[Day]])</f>
        <v>45434</v>
      </c>
    </row>
    <row r="870" spans="1:25">
      <c r="A870" s="5">
        <v>45437.375783101852</v>
      </c>
      <c r="B870" s="7" t="s">
        <v>66</v>
      </c>
      <c r="C870" s="6" t="s">
        <v>650</v>
      </c>
      <c r="D870" s="7" t="s">
        <v>637</v>
      </c>
      <c r="E870" s="8">
        <v>6</v>
      </c>
      <c r="F870" s="7">
        <v>6984733</v>
      </c>
      <c r="G870" s="7" t="s">
        <v>68</v>
      </c>
      <c r="H870" s="7" t="s">
        <v>69</v>
      </c>
      <c r="I870" s="7" t="s">
        <v>44</v>
      </c>
      <c r="J870" s="19" t="str">
        <f>IFERROR(INDEX('Employee Info'!$C$3:$E$200,MATCH(Data7[[#This Row],[Name:]],'Employee Info'!$B$3:$B$200,0),MATCH(Data7[[#This Row],[Hours Type:]],'Employee Info'!$C$2:$E$2,0)),"")</f>
        <v/>
      </c>
      <c r="K870" s="19" t="str">
        <f>IFERROR(INDEX('Employee Info'!$C$3:$J$200,MATCH(Data7[[#This Row],[Name:]],'Employee Info'!$B$3:$B$200,0),MATCH(Data7[[#Headers],[Truck]],'Employee Info'!$C$2:$J$2,0)),"")</f>
        <v/>
      </c>
      <c r="L870" s="19" t="str">
        <f>IFERROR(INDEX('Employee Info'!$C$3:$J$200,MATCH(Data7[[#This Row],[Name:]],'Employee Info'!$B$3:$B$200,0),MATCH(Data7[[#Headers],[Phone]],'Employee Info'!$C$2:$J$2,0)),"")</f>
        <v/>
      </c>
      <c r="M870" s="19" t="str">
        <f>IFERROR(INDEX('Employee Info'!$C$3:$J$200,MATCH(Data7[[#This Row],[Name:]],'Employee Info'!$B$3:$B$200,0),MATCH(Data7[[#Headers],[Tech]],'Employee Info'!$C$2:$J$2,0)),"")</f>
        <v/>
      </c>
      <c r="N870" s="19" t="str">
        <f>IFERROR(INDEX('Employee Info'!$C$3:$J$200,MATCH(Data7[[#This Row],[Name:]],'Employee Info'!$B$3:$B$200,0),MATCH(Data7[[#Headers],[Other]],'Employee Info'!$C$2:$J$2,0)),"")</f>
        <v/>
      </c>
      <c r="O870" s="19">
        <f>IFERROR((Data7[[#This Row],[Hours:]]*SUM(Data7[[#This Row],[Rate]:[Other]])),"")</f>
        <v>0</v>
      </c>
      <c r="P870" s="7" t="str">
        <f>IF(Data7[[#This Row],[WO'#:]]="","Riley #","WO#")</f>
        <v>WO#</v>
      </c>
      <c r="Q870" s="7">
        <f>IFERROR(WEEKNUM(Data7[[#This Row],[Date:]]),"")</f>
        <v>21</v>
      </c>
      <c r="R870" s="6">
        <f t="shared" si="39"/>
        <v>45431</v>
      </c>
      <c r="S870" s="6">
        <f>Data7[[#This Row],[Week Start]]+7</f>
        <v>45438</v>
      </c>
      <c r="T870" s="7" t="str">
        <f t="shared" si="40"/>
        <v>5/19/2024 - 5/26/2024</v>
      </c>
      <c r="U870" s="7" t="str">
        <f t="shared" si="41"/>
        <v>Time Card</v>
      </c>
      <c r="V870" s="8" t="str">
        <f>RIGHT(TEXT(Data7[[#This Row],[Date:]],"mmddyyyy"),4)</f>
        <v>2024</v>
      </c>
      <c r="W870" s="8" t="str">
        <f>MID(TEXT(Data7[[#This Row],[Date:]],"mmddyyyy"),3,2)</f>
        <v>22</v>
      </c>
      <c r="X870" s="8" t="str">
        <f>LEFT(TEXT(Data7[[#This Row],[Date:]],"mmddyyyy"),2)</f>
        <v>05</v>
      </c>
      <c r="Y870" s="6">
        <f>DATE(Data7[[#This Row],[Year]],Data7[[#This Row],[Month]],Data7[[#This Row],[Day]])</f>
        <v>45434</v>
      </c>
    </row>
    <row r="871" spans="1:25">
      <c r="A871" s="5">
        <v>45437.380185879629</v>
      </c>
      <c r="B871" s="7" t="s">
        <v>76</v>
      </c>
      <c r="C871" s="6" t="s">
        <v>650</v>
      </c>
      <c r="D871" s="7" t="s">
        <v>156</v>
      </c>
      <c r="E871" s="8">
        <v>1</v>
      </c>
      <c r="F871" s="7">
        <v>6984733</v>
      </c>
      <c r="G871" s="7" t="s">
        <v>68</v>
      </c>
      <c r="H871" s="7" t="s">
        <v>69</v>
      </c>
      <c r="I871" s="7" t="s">
        <v>44</v>
      </c>
      <c r="J871" s="19" t="str">
        <f>IFERROR(INDEX('Employee Info'!$C$3:$E$200,MATCH(Data7[[#This Row],[Name:]],'Employee Info'!$B$3:$B$200,0),MATCH(Data7[[#This Row],[Hours Type:]],'Employee Info'!$C$2:$E$2,0)),"")</f>
        <v/>
      </c>
      <c r="K871" s="19" t="str">
        <f>IFERROR(INDEX('Employee Info'!$C$3:$J$200,MATCH(Data7[[#This Row],[Name:]],'Employee Info'!$B$3:$B$200,0),MATCH(Data7[[#Headers],[Truck]],'Employee Info'!$C$2:$J$2,0)),"")</f>
        <v/>
      </c>
      <c r="L871" s="19" t="str">
        <f>IFERROR(INDEX('Employee Info'!$C$3:$J$200,MATCH(Data7[[#This Row],[Name:]],'Employee Info'!$B$3:$B$200,0),MATCH(Data7[[#Headers],[Phone]],'Employee Info'!$C$2:$J$2,0)),"")</f>
        <v/>
      </c>
      <c r="M871" s="19" t="str">
        <f>IFERROR(INDEX('Employee Info'!$C$3:$J$200,MATCH(Data7[[#This Row],[Name:]],'Employee Info'!$B$3:$B$200,0),MATCH(Data7[[#Headers],[Tech]],'Employee Info'!$C$2:$J$2,0)),"")</f>
        <v/>
      </c>
      <c r="N871" s="19" t="str">
        <f>IFERROR(INDEX('Employee Info'!$C$3:$J$200,MATCH(Data7[[#This Row],[Name:]],'Employee Info'!$B$3:$B$200,0),MATCH(Data7[[#Headers],[Other]],'Employee Info'!$C$2:$J$2,0)),"")</f>
        <v/>
      </c>
      <c r="O871" s="19">
        <f>IFERROR((Data7[[#This Row],[Hours:]]*SUM(Data7[[#This Row],[Rate]:[Other]])),"")</f>
        <v>0</v>
      </c>
      <c r="P871" s="7" t="str">
        <f>IF(Data7[[#This Row],[WO'#:]]="","Riley #","WO#")</f>
        <v>WO#</v>
      </c>
      <c r="Q871" s="7">
        <f>IFERROR(WEEKNUM(Data7[[#This Row],[Date:]]),"")</f>
        <v>21</v>
      </c>
      <c r="R871" s="6">
        <f t="shared" si="39"/>
        <v>45431</v>
      </c>
      <c r="S871" s="6">
        <f>Data7[[#This Row],[Week Start]]+7</f>
        <v>45438</v>
      </c>
      <c r="T871" s="7" t="str">
        <f t="shared" si="40"/>
        <v>5/19/2024 - 5/26/2024</v>
      </c>
      <c r="U871" s="7" t="str">
        <f t="shared" si="41"/>
        <v>Time Card</v>
      </c>
      <c r="V871" s="8" t="str">
        <f>RIGHT(TEXT(Data7[[#This Row],[Date:]],"mmddyyyy"),4)</f>
        <v>2024</v>
      </c>
      <c r="W871" s="8" t="str">
        <f>MID(TEXT(Data7[[#This Row],[Date:]],"mmddyyyy"),3,2)</f>
        <v>22</v>
      </c>
      <c r="X871" s="8" t="str">
        <f>LEFT(TEXT(Data7[[#This Row],[Date:]],"mmddyyyy"),2)</f>
        <v>05</v>
      </c>
      <c r="Y871" s="6">
        <f>DATE(Data7[[#This Row],[Year]],Data7[[#This Row],[Month]],Data7[[#This Row],[Day]])</f>
        <v>45434</v>
      </c>
    </row>
    <row r="872" spans="1:25">
      <c r="A872" s="5">
        <v>45437.354452083331</v>
      </c>
      <c r="B872" s="7" t="s">
        <v>66</v>
      </c>
      <c r="C872" s="6" t="s">
        <v>650</v>
      </c>
      <c r="D872" s="7" t="s">
        <v>638</v>
      </c>
      <c r="E872" s="8">
        <v>1</v>
      </c>
      <c r="F872" s="7">
        <v>6994907</v>
      </c>
      <c r="G872" s="7" t="s">
        <v>68</v>
      </c>
      <c r="H872" s="7" t="s">
        <v>69</v>
      </c>
      <c r="I872" s="7" t="s">
        <v>44</v>
      </c>
      <c r="J872" s="19" t="str">
        <f>IFERROR(INDEX('Employee Info'!$C$3:$E$200,MATCH(Data7[[#This Row],[Name:]],'Employee Info'!$B$3:$B$200,0),MATCH(Data7[[#This Row],[Hours Type:]],'Employee Info'!$C$2:$E$2,0)),"")</f>
        <v/>
      </c>
      <c r="K872" s="19" t="str">
        <f>IFERROR(INDEX('Employee Info'!$C$3:$J$200,MATCH(Data7[[#This Row],[Name:]],'Employee Info'!$B$3:$B$200,0),MATCH(Data7[[#Headers],[Truck]],'Employee Info'!$C$2:$J$2,0)),"")</f>
        <v/>
      </c>
      <c r="L872" s="19" t="str">
        <f>IFERROR(INDEX('Employee Info'!$C$3:$J$200,MATCH(Data7[[#This Row],[Name:]],'Employee Info'!$B$3:$B$200,0),MATCH(Data7[[#Headers],[Phone]],'Employee Info'!$C$2:$J$2,0)),"")</f>
        <v/>
      </c>
      <c r="M872" s="19" t="str">
        <f>IFERROR(INDEX('Employee Info'!$C$3:$J$200,MATCH(Data7[[#This Row],[Name:]],'Employee Info'!$B$3:$B$200,0),MATCH(Data7[[#Headers],[Tech]],'Employee Info'!$C$2:$J$2,0)),"")</f>
        <v/>
      </c>
      <c r="N872" s="19" t="str">
        <f>IFERROR(INDEX('Employee Info'!$C$3:$J$200,MATCH(Data7[[#This Row],[Name:]],'Employee Info'!$B$3:$B$200,0),MATCH(Data7[[#Headers],[Other]],'Employee Info'!$C$2:$J$2,0)),"")</f>
        <v/>
      </c>
      <c r="O872" s="19">
        <f>IFERROR((Data7[[#This Row],[Hours:]]*SUM(Data7[[#This Row],[Rate]:[Other]])),"")</f>
        <v>0</v>
      </c>
      <c r="P872" s="7" t="str">
        <f>IF(Data7[[#This Row],[WO'#:]]="","Riley #","WO#")</f>
        <v>WO#</v>
      </c>
      <c r="Q872" s="7">
        <f>IFERROR(WEEKNUM(Data7[[#This Row],[Date:]]),"")</f>
        <v>21</v>
      </c>
      <c r="R872" s="6">
        <f t="shared" si="39"/>
        <v>45431</v>
      </c>
      <c r="S872" s="6">
        <f>Data7[[#This Row],[Week Start]]+7</f>
        <v>45438</v>
      </c>
      <c r="T872" s="7" t="str">
        <f t="shared" si="40"/>
        <v>5/19/2024 - 5/26/2024</v>
      </c>
      <c r="U872" s="7" t="str">
        <f t="shared" si="41"/>
        <v>Time Card</v>
      </c>
      <c r="V872" s="8" t="str">
        <f>RIGHT(TEXT(Data7[[#This Row],[Date:]],"mmddyyyy"),4)</f>
        <v>2024</v>
      </c>
      <c r="W872" s="8" t="str">
        <f>MID(TEXT(Data7[[#This Row],[Date:]],"mmddyyyy"),3,2)</f>
        <v>22</v>
      </c>
      <c r="X872" s="8" t="str">
        <f>LEFT(TEXT(Data7[[#This Row],[Date:]],"mmddyyyy"),2)</f>
        <v>05</v>
      </c>
      <c r="Y872" s="6">
        <f>DATE(Data7[[#This Row],[Year]],Data7[[#This Row],[Month]],Data7[[#This Row],[Day]])</f>
        <v>45434</v>
      </c>
    </row>
    <row r="873" spans="1:25">
      <c r="A873" s="5">
        <v>45434.582616898151</v>
      </c>
      <c r="B873" s="7" t="s">
        <v>35</v>
      </c>
      <c r="C873" s="6" t="s">
        <v>650</v>
      </c>
      <c r="D873" s="7" t="s">
        <v>652</v>
      </c>
      <c r="E873" s="8">
        <v>8</v>
      </c>
      <c r="F873" s="7" t="s">
        <v>68</v>
      </c>
      <c r="G873" s="7" t="s">
        <v>68</v>
      </c>
      <c r="H873" s="7" t="s">
        <v>649</v>
      </c>
      <c r="I873" s="7" t="s">
        <v>44</v>
      </c>
      <c r="J873" s="19" t="str">
        <f>IFERROR(INDEX('Employee Info'!$C$3:$E$200,MATCH(Data7[[#This Row],[Name:]],'Employee Info'!$B$3:$B$200,0),MATCH(Data7[[#This Row],[Hours Type:]],'Employee Info'!$C$2:$E$2,0)),"")</f>
        <v/>
      </c>
      <c r="K873" s="19" t="str">
        <f>IFERROR(INDEX('Employee Info'!$C$3:$J$200,MATCH(Data7[[#This Row],[Name:]],'Employee Info'!$B$3:$B$200,0),MATCH(Data7[[#Headers],[Truck]],'Employee Info'!$C$2:$J$2,0)),"")</f>
        <v/>
      </c>
      <c r="L873" s="19" t="str">
        <f>IFERROR(INDEX('Employee Info'!$C$3:$J$200,MATCH(Data7[[#This Row],[Name:]],'Employee Info'!$B$3:$B$200,0),MATCH(Data7[[#Headers],[Phone]],'Employee Info'!$C$2:$J$2,0)),"")</f>
        <v/>
      </c>
      <c r="M873" s="19" t="str">
        <f>IFERROR(INDEX('Employee Info'!$C$3:$J$200,MATCH(Data7[[#This Row],[Name:]],'Employee Info'!$B$3:$B$200,0),MATCH(Data7[[#Headers],[Tech]],'Employee Info'!$C$2:$J$2,0)),"")</f>
        <v/>
      </c>
      <c r="N873" s="19" t="str">
        <f>IFERROR(INDEX('Employee Info'!$C$3:$J$200,MATCH(Data7[[#This Row],[Name:]],'Employee Info'!$B$3:$B$200,0),MATCH(Data7[[#Headers],[Other]],'Employee Info'!$C$2:$J$2,0)),"")</f>
        <v/>
      </c>
      <c r="O873" s="19">
        <f>IFERROR((Data7[[#This Row],[Hours:]]*SUM(Data7[[#This Row],[Rate]:[Other]])),"")</f>
        <v>0</v>
      </c>
      <c r="P873" s="7" t="str">
        <f>IF(Data7[[#This Row],[WO'#:]]="","Riley #","WO#")</f>
        <v>Riley #</v>
      </c>
      <c r="Q873" s="7">
        <f>IFERROR(WEEKNUM(Data7[[#This Row],[Date:]]),"")</f>
        <v>21</v>
      </c>
      <c r="R873" s="6">
        <f t="shared" si="39"/>
        <v>45431</v>
      </c>
      <c r="S873" s="6">
        <f>Data7[[#This Row],[Week Start]]+7</f>
        <v>45438</v>
      </c>
      <c r="T873" s="7" t="str">
        <f t="shared" si="40"/>
        <v>5/19/2024 - 5/26/2024</v>
      </c>
      <c r="U873" s="7" t="str">
        <f t="shared" si="41"/>
        <v>Time Card</v>
      </c>
      <c r="V873" s="8" t="str">
        <f>RIGHT(TEXT(Data7[[#This Row],[Date:]],"mmddyyyy"),4)</f>
        <v>2024</v>
      </c>
      <c r="W873" s="8" t="str">
        <f>MID(TEXT(Data7[[#This Row],[Date:]],"mmddyyyy"),3,2)</f>
        <v>22</v>
      </c>
      <c r="X873" s="8" t="str">
        <f>LEFT(TEXT(Data7[[#This Row],[Date:]],"mmddyyyy"),2)</f>
        <v>05</v>
      </c>
      <c r="Y873" s="6">
        <f>DATE(Data7[[#This Row],[Year]],Data7[[#This Row],[Month]],Data7[[#This Row],[Day]])</f>
        <v>45434</v>
      </c>
    </row>
    <row r="874" spans="1:25">
      <c r="A874" s="5">
        <v>45434.582728125002</v>
      </c>
      <c r="B874" s="7" t="s">
        <v>23</v>
      </c>
      <c r="C874" s="6" t="s">
        <v>650</v>
      </c>
      <c r="D874" s="7" t="s">
        <v>652</v>
      </c>
      <c r="E874" s="8">
        <v>8</v>
      </c>
      <c r="F874" s="7" t="s">
        <v>68</v>
      </c>
      <c r="G874" s="7" t="s">
        <v>68</v>
      </c>
      <c r="H874" s="7" t="s">
        <v>649</v>
      </c>
      <c r="I874" s="7" t="s">
        <v>44</v>
      </c>
      <c r="J874" s="19" t="str">
        <f>IFERROR(INDEX('Employee Info'!$C$3:$E$200,MATCH(Data7[[#This Row],[Name:]],'Employee Info'!$B$3:$B$200,0),MATCH(Data7[[#This Row],[Hours Type:]],'Employee Info'!$C$2:$E$2,0)),"")</f>
        <v/>
      </c>
      <c r="K874" s="19" t="str">
        <f>IFERROR(INDEX('Employee Info'!$C$3:$J$200,MATCH(Data7[[#This Row],[Name:]],'Employee Info'!$B$3:$B$200,0),MATCH(Data7[[#Headers],[Truck]],'Employee Info'!$C$2:$J$2,0)),"")</f>
        <v/>
      </c>
      <c r="L874" s="19" t="str">
        <f>IFERROR(INDEX('Employee Info'!$C$3:$J$200,MATCH(Data7[[#This Row],[Name:]],'Employee Info'!$B$3:$B$200,0),MATCH(Data7[[#Headers],[Phone]],'Employee Info'!$C$2:$J$2,0)),"")</f>
        <v/>
      </c>
      <c r="M874" s="19" t="str">
        <f>IFERROR(INDEX('Employee Info'!$C$3:$J$200,MATCH(Data7[[#This Row],[Name:]],'Employee Info'!$B$3:$B$200,0),MATCH(Data7[[#Headers],[Tech]],'Employee Info'!$C$2:$J$2,0)),"")</f>
        <v/>
      </c>
      <c r="N874" s="19" t="str">
        <f>IFERROR(INDEX('Employee Info'!$C$3:$J$200,MATCH(Data7[[#This Row],[Name:]],'Employee Info'!$B$3:$B$200,0),MATCH(Data7[[#Headers],[Other]],'Employee Info'!$C$2:$J$2,0)),"")</f>
        <v/>
      </c>
      <c r="O874" s="19">
        <f>IFERROR((Data7[[#This Row],[Hours:]]*SUM(Data7[[#This Row],[Rate]:[Other]])),"")</f>
        <v>0</v>
      </c>
      <c r="P874" s="7" t="str">
        <f>IF(Data7[[#This Row],[WO'#:]]="","Riley #","WO#")</f>
        <v>Riley #</v>
      </c>
      <c r="Q874" s="7">
        <f>IFERROR(WEEKNUM(Data7[[#This Row],[Date:]]),"")</f>
        <v>21</v>
      </c>
      <c r="R874" s="6">
        <f t="shared" si="39"/>
        <v>45431</v>
      </c>
      <c r="S874" s="6">
        <f>Data7[[#This Row],[Week Start]]+7</f>
        <v>45438</v>
      </c>
      <c r="T874" s="7" t="str">
        <f t="shared" si="40"/>
        <v>5/19/2024 - 5/26/2024</v>
      </c>
      <c r="U874" s="7" t="str">
        <f t="shared" si="41"/>
        <v>Time Card</v>
      </c>
      <c r="V874" s="8" t="str">
        <f>RIGHT(TEXT(Data7[[#This Row],[Date:]],"mmddyyyy"),4)</f>
        <v>2024</v>
      </c>
      <c r="W874" s="8" t="str">
        <f>MID(TEXT(Data7[[#This Row],[Date:]],"mmddyyyy"),3,2)</f>
        <v>22</v>
      </c>
      <c r="X874" s="8" t="str">
        <f>LEFT(TEXT(Data7[[#This Row],[Date:]],"mmddyyyy"),2)</f>
        <v>05</v>
      </c>
      <c r="Y874" s="6">
        <f>DATE(Data7[[#This Row],[Year]],Data7[[#This Row],[Month]],Data7[[#This Row],[Day]])</f>
        <v>45434</v>
      </c>
    </row>
    <row r="875" spans="1:25">
      <c r="A875" s="5">
        <v>45434.587582060187</v>
      </c>
      <c r="B875" s="7" t="s">
        <v>492</v>
      </c>
      <c r="C875" s="6" t="s">
        <v>650</v>
      </c>
      <c r="D875" s="7" t="s">
        <v>653</v>
      </c>
      <c r="E875" s="8">
        <v>8</v>
      </c>
      <c r="F875" s="7" t="s">
        <v>68</v>
      </c>
      <c r="G875" s="7" t="s">
        <v>68</v>
      </c>
      <c r="H875" s="7" t="s">
        <v>536</v>
      </c>
      <c r="I875" s="7" t="s">
        <v>44</v>
      </c>
      <c r="J875" s="19" t="str">
        <f>IFERROR(INDEX('Employee Info'!$C$3:$E$200,MATCH(Data7[[#This Row],[Name:]],'Employee Info'!$B$3:$B$200,0),MATCH(Data7[[#This Row],[Hours Type:]],'Employee Info'!$C$2:$E$2,0)),"")</f>
        <v/>
      </c>
      <c r="K875" s="19" t="str">
        <f>IFERROR(INDEX('Employee Info'!$C$3:$J$200,MATCH(Data7[[#This Row],[Name:]],'Employee Info'!$B$3:$B$200,0),MATCH(Data7[[#Headers],[Truck]],'Employee Info'!$C$2:$J$2,0)),"")</f>
        <v/>
      </c>
      <c r="L875" s="19" t="str">
        <f>IFERROR(INDEX('Employee Info'!$C$3:$J$200,MATCH(Data7[[#This Row],[Name:]],'Employee Info'!$B$3:$B$200,0),MATCH(Data7[[#Headers],[Phone]],'Employee Info'!$C$2:$J$2,0)),"")</f>
        <v/>
      </c>
      <c r="M875" s="19" t="str">
        <f>IFERROR(INDEX('Employee Info'!$C$3:$J$200,MATCH(Data7[[#This Row],[Name:]],'Employee Info'!$B$3:$B$200,0),MATCH(Data7[[#Headers],[Tech]],'Employee Info'!$C$2:$J$2,0)),"")</f>
        <v/>
      </c>
      <c r="N875" s="19" t="str">
        <f>IFERROR(INDEX('Employee Info'!$C$3:$J$200,MATCH(Data7[[#This Row],[Name:]],'Employee Info'!$B$3:$B$200,0),MATCH(Data7[[#Headers],[Other]],'Employee Info'!$C$2:$J$2,0)),"")</f>
        <v/>
      </c>
      <c r="O875" s="19">
        <f>IFERROR((Data7[[#This Row],[Hours:]]*SUM(Data7[[#This Row],[Rate]:[Other]])),"")</f>
        <v>0</v>
      </c>
      <c r="P875" s="7" t="str">
        <f>IF(Data7[[#This Row],[WO'#:]]="","Riley #","WO#")</f>
        <v>Riley #</v>
      </c>
      <c r="Q875" s="7">
        <f>IFERROR(WEEKNUM(Data7[[#This Row],[Date:]]),"")</f>
        <v>21</v>
      </c>
      <c r="R875" s="6">
        <f t="shared" si="39"/>
        <v>45431</v>
      </c>
      <c r="S875" s="6">
        <f>Data7[[#This Row],[Week Start]]+7</f>
        <v>45438</v>
      </c>
      <c r="T875" s="7" t="str">
        <f t="shared" si="40"/>
        <v>5/19/2024 - 5/26/2024</v>
      </c>
      <c r="U875" s="7" t="str">
        <f t="shared" si="41"/>
        <v>Time Card</v>
      </c>
      <c r="V875" s="8" t="str">
        <f>RIGHT(TEXT(Data7[[#This Row],[Date:]],"mmddyyyy"),4)</f>
        <v>2024</v>
      </c>
      <c r="W875" s="8" t="str">
        <f>MID(TEXT(Data7[[#This Row],[Date:]],"mmddyyyy"),3,2)</f>
        <v>22</v>
      </c>
      <c r="X875" s="8" t="str">
        <f>LEFT(TEXT(Data7[[#This Row],[Date:]],"mmddyyyy"),2)</f>
        <v>05</v>
      </c>
      <c r="Y875" s="6">
        <f>DATE(Data7[[#This Row],[Year]],Data7[[#This Row],[Month]],Data7[[#This Row],[Day]])</f>
        <v>45434</v>
      </c>
    </row>
    <row r="876" spans="1:25">
      <c r="A876" s="5">
        <v>45434.588629745369</v>
      </c>
      <c r="B876" s="7" t="s">
        <v>65</v>
      </c>
      <c r="C876" s="6" t="s">
        <v>650</v>
      </c>
      <c r="D876" s="7" t="s">
        <v>653</v>
      </c>
      <c r="E876" s="8">
        <v>8</v>
      </c>
      <c r="F876" s="7" t="s">
        <v>68</v>
      </c>
      <c r="G876" s="7" t="s">
        <v>68</v>
      </c>
      <c r="H876" s="7" t="s">
        <v>536</v>
      </c>
      <c r="I876" s="7" t="s">
        <v>44</v>
      </c>
      <c r="J876" s="19" t="str">
        <f>IFERROR(INDEX('Employee Info'!$C$3:$E$200,MATCH(Data7[[#This Row],[Name:]],'Employee Info'!$B$3:$B$200,0),MATCH(Data7[[#This Row],[Hours Type:]],'Employee Info'!$C$2:$E$2,0)),"")</f>
        <v/>
      </c>
      <c r="K876" s="19" t="str">
        <f>IFERROR(INDEX('Employee Info'!$C$3:$J$200,MATCH(Data7[[#This Row],[Name:]],'Employee Info'!$B$3:$B$200,0),MATCH(Data7[[#Headers],[Truck]],'Employee Info'!$C$2:$J$2,0)),"")</f>
        <v/>
      </c>
      <c r="L876" s="19" t="str">
        <f>IFERROR(INDEX('Employee Info'!$C$3:$J$200,MATCH(Data7[[#This Row],[Name:]],'Employee Info'!$B$3:$B$200,0),MATCH(Data7[[#Headers],[Phone]],'Employee Info'!$C$2:$J$2,0)),"")</f>
        <v/>
      </c>
      <c r="M876" s="19" t="str">
        <f>IFERROR(INDEX('Employee Info'!$C$3:$J$200,MATCH(Data7[[#This Row],[Name:]],'Employee Info'!$B$3:$B$200,0),MATCH(Data7[[#Headers],[Tech]],'Employee Info'!$C$2:$J$2,0)),"")</f>
        <v/>
      </c>
      <c r="N876" s="19" t="str">
        <f>IFERROR(INDEX('Employee Info'!$C$3:$J$200,MATCH(Data7[[#This Row],[Name:]],'Employee Info'!$B$3:$B$200,0),MATCH(Data7[[#Headers],[Other]],'Employee Info'!$C$2:$J$2,0)),"")</f>
        <v/>
      </c>
      <c r="O876" s="19">
        <f>IFERROR((Data7[[#This Row],[Hours:]]*SUM(Data7[[#This Row],[Rate]:[Other]])),"")</f>
        <v>0</v>
      </c>
      <c r="P876" s="7" t="str">
        <f>IF(Data7[[#This Row],[WO'#:]]="","Riley #","WO#")</f>
        <v>Riley #</v>
      </c>
      <c r="Q876" s="7">
        <f>IFERROR(WEEKNUM(Data7[[#This Row],[Date:]]),"")</f>
        <v>21</v>
      </c>
      <c r="R876" s="6">
        <f t="shared" si="39"/>
        <v>45431</v>
      </c>
      <c r="S876" s="6">
        <f>Data7[[#This Row],[Week Start]]+7</f>
        <v>45438</v>
      </c>
      <c r="T876" s="7" t="str">
        <f t="shared" si="40"/>
        <v>5/19/2024 - 5/26/2024</v>
      </c>
      <c r="U876" s="7" t="str">
        <f t="shared" si="41"/>
        <v>Time Card</v>
      </c>
      <c r="V876" s="8" t="str">
        <f>RIGHT(TEXT(Data7[[#This Row],[Date:]],"mmddyyyy"),4)</f>
        <v>2024</v>
      </c>
      <c r="W876" s="8" t="str">
        <f>MID(TEXT(Data7[[#This Row],[Date:]],"mmddyyyy"),3,2)</f>
        <v>22</v>
      </c>
      <c r="X876" s="8" t="str">
        <f>LEFT(TEXT(Data7[[#This Row],[Date:]],"mmddyyyy"),2)</f>
        <v>05</v>
      </c>
      <c r="Y876" s="6">
        <f>DATE(Data7[[#This Row],[Year]],Data7[[#This Row],[Month]],Data7[[#This Row],[Day]])</f>
        <v>45434</v>
      </c>
    </row>
    <row r="877" spans="1:25">
      <c r="A877" s="5">
        <v>45437.358593865742</v>
      </c>
      <c r="B877" s="7" t="s">
        <v>66</v>
      </c>
      <c r="C877" s="6" t="s">
        <v>650</v>
      </c>
      <c r="D877" s="7" t="s">
        <v>566</v>
      </c>
      <c r="E877" s="8">
        <v>1</v>
      </c>
      <c r="F877" s="7" t="s">
        <v>68</v>
      </c>
      <c r="G877" s="7" t="s">
        <v>68</v>
      </c>
      <c r="H877" s="7" t="s">
        <v>536</v>
      </c>
      <c r="I877" s="7" t="s">
        <v>44</v>
      </c>
      <c r="J877" s="19" t="str">
        <f>IFERROR(INDEX('Employee Info'!$C$3:$E$200,MATCH(Data7[[#This Row],[Name:]],'Employee Info'!$B$3:$B$200,0),MATCH(Data7[[#This Row],[Hours Type:]],'Employee Info'!$C$2:$E$2,0)),"")</f>
        <v/>
      </c>
      <c r="K877" s="19" t="str">
        <f>IFERROR(INDEX('Employee Info'!$C$3:$J$200,MATCH(Data7[[#This Row],[Name:]],'Employee Info'!$B$3:$B$200,0),MATCH(Data7[[#Headers],[Truck]],'Employee Info'!$C$2:$J$2,0)),"")</f>
        <v/>
      </c>
      <c r="L877" s="19" t="str">
        <f>IFERROR(INDEX('Employee Info'!$C$3:$J$200,MATCH(Data7[[#This Row],[Name:]],'Employee Info'!$B$3:$B$200,0),MATCH(Data7[[#Headers],[Phone]],'Employee Info'!$C$2:$J$2,0)),"")</f>
        <v/>
      </c>
      <c r="M877" s="19" t="str">
        <f>IFERROR(INDEX('Employee Info'!$C$3:$J$200,MATCH(Data7[[#This Row],[Name:]],'Employee Info'!$B$3:$B$200,0),MATCH(Data7[[#Headers],[Tech]],'Employee Info'!$C$2:$J$2,0)),"")</f>
        <v/>
      </c>
      <c r="N877" s="19" t="str">
        <f>IFERROR(INDEX('Employee Info'!$C$3:$J$200,MATCH(Data7[[#This Row],[Name:]],'Employee Info'!$B$3:$B$200,0),MATCH(Data7[[#Headers],[Other]],'Employee Info'!$C$2:$J$2,0)),"")</f>
        <v/>
      </c>
      <c r="O877" s="19">
        <f>IFERROR((Data7[[#This Row],[Hours:]]*SUM(Data7[[#This Row],[Rate]:[Other]])),"")</f>
        <v>0</v>
      </c>
      <c r="P877" s="7" t="str">
        <f>IF(Data7[[#This Row],[WO'#:]]="","Riley #","WO#")</f>
        <v>Riley #</v>
      </c>
      <c r="Q877" s="7">
        <f>IFERROR(WEEKNUM(Data7[[#This Row],[Date:]]),"")</f>
        <v>21</v>
      </c>
      <c r="R877" s="6">
        <f t="shared" si="39"/>
        <v>45431</v>
      </c>
      <c r="S877" s="6">
        <f>Data7[[#This Row],[Week Start]]+7</f>
        <v>45438</v>
      </c>
      <c r="T877" s="7" t="str">
        <f t="shared" si="40"/>
        <v>5/19/2024 - 5/26/2024</v>
      </c>
      <c r="U877" s="7" t="str">
        <f t="shared" si="41"/>
        <v>Time Card</v>
      </c>
      <c r="V877" s="8" t="str">
        <f>RIGHT(TEXT(Data7[[#This Row],[Date:]],"mmddyyyy"),4)</f>
        <v>2024</v>
      </c>
      <c r="W877" s="8" t="str">
        <f>MID(TEXT(Data7[[#This Row],[Date:]],"mmddyyyy"),3,2)</f>
        <v>22</v>
      </c>
      <c r="X877" s="8" t="str">
        <f>LEFT(TEXT(Data7[[#This Row],[Date:]],"mmddyyyy"),2)</f>
        <v>05</v>
      </c>
      <c r="Y877" s="6">
        <f>DATE(Data7[[#This Row],[Year]],Data7[[#This Row],[Month]],Data7[[#This Row],[Day]])</f>
        <v>45434</v>
      </c>
    </row>
    <row r="878" spans="1:25">
      <c r="A878" s="5">
        <v>45437.377366203706</v>
      </c>
      <c r="B878" s="7" t="s">
        <v>66</v>
      </c>
      <c r="C878" s="6" t="s">
        <v>650</v>
      </c>
      <c r="D878" s="7" t="s">
        <v>654</v>
      </c>
      <c r="E878" s="8">
        <v>1</v>
      </c>
      <c r="F878" s="7" t="s">
        <v>68</v>
      </c>
      <c r="G878" s="7" t="s">
        <v>68</v>
      </c>
      <c r="H878" s="7" t="s">
        <v>460</v>
      </c>
      <c r="I878" s="7" t="s">
        <v>45</v>
      </c>
      <c r="J878" s="19" t="str">
        <f>IFERROR(INDEX('Employee Info'!$C$3:$E$200,MATCH(Data7[[#This Row],[Name:]],'Employee Info'!$B$3:$B$200,0),MATCH(Data7[[#This Row],[Hours Type:]],'Employee Info'!$C$2:$E$2,0)),"")</f>
        <v/>
      </c>
      <c r="K878" s="19" t="str">
        <f>IFERROR(INDEX('Employee Info'!$C$3:$J$200,MATCH(Data7[[#This Row],[Name:]],'Employee Info'!$B$3:$B$200,0),MATCH(Data7[[#Headers],[Truck]],'Employee Info'!$C$2:$J$2,0)),"")</f>
        <v/>
      </c>
      <c r="L878" s="19" t="str">
        <f>IFERROR(INDEX('Employee Info'!$C$3:$J$200,MATCH(Data7[[#This Row],[Name:]],'Employee Info'!$B$3:$B$200,0),MATCH(Data7[[#Headers],[Phone]],'Employee Info'!$C$2:$J$2,0)),"")</f>
        <v/>
      </c>
      <c r="M878" s="19" t="str">
        <f>IFERROR(INDEX('Employee Info'!$C$3:$J$200,MATCH(Data7[[#This Row],[Name:]],'Employee Info'!$B$3:$B$200,0),MATCH(Data7[[#Headers],[Tech]],'Employee Info'!$C$2:$J$2,0)),"")</f>
        <v/>
      </c>
      <c r="N878" s="19" t="str">
        <f>IFERROR(INDEX('Employee Info'!$C$3:$J$200,MATCH(Data7[[#This Row],[Name:]],'Employee Info'!$B$3:$B$200,0),MATCH(Data7[[#Headers],[Other]],'Employee Info'!$C$2:$J$2,0)),"")</f>
        <v/>
      </c>
      <c r="O878" s="19">
        <f>IFERROR((Data7[[#This Row],[Hours:]]*SUM(Data7[[#This Row],[Rate]:[Other]])),"")</f>
        <v>0</v>
      </c>
      <c r="P878" s="7" t="str">
        <f>IF(Data7[[#This Row],[WO'#:]]="","Riley #","WO#")</f>
        <v>Riley #</v>
      </c>
      <c r="Q878" s="7">
        <f>IFERROR(WEEKNUM(Data7[[#This Row],[Date:]]),"")</f>
        <v>21</v>
      </c>
      <c r="R878" s="6">
        <f t="shared" si="39"/>
        <v>45431</v>
      </c>
      <c r="S878" s="6">
        <f>Data7[[#This Row],[Week Start]]+7</f>
        <v>45438</v>
      </c>
      <c r="T878" s="7" t="str">
        <f t="shared" si="40"/>
        <v>5/19/2024 - 5/26/2024</v>
      </c>
      <c r="U878" s="7" t="str">
        <f t="shared" si="41"/>
        <v>Time Card</v>
      </c>
      <c r="V878" s="8" t="str">
        <f>RIGHT(TEXT(Data7[[#This Row],[Date:]],"mmddyyyy"),4)</f>
        <v>2024</v>
      </c>
      <c r="W878" s="8" t="str">
        <f>MID(TEXT(Data7[[#This Row],[Date:]],"mmddyyyy"),3,2)</f>
        <v>22</v>
      </c>
      <c r="X878" s="8" t="str">
        <f>LEFT(TEXT(Data7[[#This Row],[Date:]],"mmddyyyy"),2)</f>
        <v>05</v>
      </c>
      <c r="Y878" s="6">
        <f>DATE(Data7[[#This Row],[Year]],Data7[[#This Row],[Month]],Data7[[#This Row],[Day]])</f>
        <v>45434</v>
      </c>
    </row>
    <row r="879" spans="1:25">
      <c r="A879" s="5">
        <v>45434.526222685185</v>
      </c>
      <c r="B879" s="7" t="s">
        <v>31</v>
      </c>
      <c r="C879" s="6" t="s">
        <v>650</v>
      </c>
      <c r="D879" s="7" t="s">
        <v>651</v>
      </c>
      <c r="E879" s="8">
        <v>1.5</v>
      </c>
      <c r="F879" s="7" t="s">
        <v>68</v>
      </c>
      <c r="G879" s="7" t="s">
        <v>68</v>
      </c>
      <c r="H879" s="7" t="s">
        <v>641</v>
      </c>
      <c r="I879" s="7" t="s">
        <v>44</v>
      </c>
      <c r="J879" s="19" t="str">
        <f>IFERROR(INDEX('Employee Info'!$C$3:$E$200,MATCH(Data7[[#This Row],[Name:]],'Employee Info'!$B$3:$B$200,0),MATCH(Data7[[#This Row],[Hours Type:]],'Employee Info'!$C$2:$E$2,0)),"")</f>
        <v/>
      </c>
      <c r="K879" s="19" t="str">
        <f>IFERROR(INDEX('Employee Info'!$C$3:$J$200,MATCH(Data7[[#This Row],[Name:]],'Employee Info'!$B$3:$B$200,0),MATCH(Data7[[#Headers],[Truck]],'Employee Info'!$C$2:$J$2,0)),"")</f>
        <v/>
      </c>
      <c r="L879" s="19" t="str">
        <f>IFERROR(INDEX('Employee Info'!$C$3:$J$200,MATCH(Data7[[#This Row],[Name:]],'Employee Info'!$B$3:$B$200,0),MATCH(Data7[[#Headers],[Phone]],'Employee Info'!$C$2:$J$2,0)),"")</f>
        <v/>
      </c>
      <c r="M879" s="19" t="str">
        <f>IFERROR(INDEX('Employee Info'!$C$3:$J$200,MATCH(Data7[[#This Row],[Name:]],'Employee Info'!$B$3:$B$200,0),MATCH(Data7[[#Headers],[Tech]],'Employee Info'!$C$2:$J$2,0)),"")</f>
        <v/>
      </c>
      <c r="N879" s="19" t="str">
        <f>IFERROR(INDEX('Employee Info'!$C$3:$J$200,MATCH(Data7[[#This Row],[Name:]],'Employee Info'!$B$3:$B$200,0),MATCH(Data7[[#Headers],[Other]],'Employee Info'!$C$2:$J$2,0)),"")</f>
        <v/>
      </c>
      <c r="O879" s="19">
        <f>IFERROR((Data7[[#This Row],[Hours:]]*SUM(Data7[[#This Row],[Rate]:[Other]])),"")</f>
        <v>0</v>
      </c>
      <c r="P879" s="7" t="str">
        <f>IF(Data7[[#This Row],[WO'#:]]="","Riley #","WO#")</f>
        <v>Riley #</v>
      </c>
      <c r="Q879" s="7">
        <f>IFERROR(WEEKNUM(Data7[[#This Row],[Date:]]),"")</f>
        <v>21</v>
      </c>
      <c r="R879" s="6">
        <f t="shared" si="39"/>
        <v>45431</v>
      </c>
      <c r="S879" s="6">
        <f>Data7[[#This Row],[Week Start]]+7</f>
        <v>45438</v>
      </c>
      <c r="T879" s="7" t="str">
        <f t="shared" si="40"/>
        <v>5/19/2024 - 5/26/2024</v>
      </c>
      <c r="U879" s="7" t="str">
        <f t="shared" si="41"/>
        <v>Time Card</v>
      </c>
      <c r="V879" s="8" t="str">
        <f>RIGHT(TEXT(Data7[[#This Row],[Date:]],"mmddyyyy"),4)</f>
        <v>2024</v>
      </c>
      <c r="W879" s="8" t="str">
        <f>MID(TEXT(Data7[[#This Row],[Date:]],"mmddyyyy"),3,2)</f>
        <v>22</v>
      </c>
      <c r="X879" s="8" t="str">
        <f>LEFT(TEXT(Data7[[#This Row],[Date:]],"mmddyyyy"),2)</f>
        <v>05</v>
      </c>
      <c r="Y879" s="6">
        <f>DATE(Data7[[#This Row],[Year]],Data7[[#This Row],[Month]],Data7[[#This Row],[Day]])</f>
        <v>45434</v>
      </c>
    </row>
    <row r="880" spans="1:25">
      <c r="A880" s="5">
        <v>45435.497797222219</v>
      </c>
      <c r="B880" s="7" t="s">
        <v>31</v>
      </c>
      <c r="C880" s="6" t="s">
        <v>655</v>
      </c>
      <c r="D880" s="7" t="s">
        <v>656</v>
      </c>
      <c r="E880" s="8">
        <v>1.5</v>
      </c>
      <c r="F880" s="7">
        <v>6984733</v>
      </c>
      <c r="G880" s="7" t="s">
        <v>68</v>
      </c>
      <c r="H880" s="7" t="s">
        <v>69</v>
      </c>
      <c r="I880" s="7" t="s">
        <v>44</v>
      </c>
      <c r="J880" s="19" t="str">
        <f>IFERROR(INDEX('Employee Info'!$C$3:$E$200,MATCH(Data7[[#This Row],[Name:]],'Employee Info'!$B$3:$B$200,0),MATCH(Data7[[#This Row],[Hours Type:]],'Employee Info'!$C$2:$E$2,0)),"")</f>
        <v/>
      </c>
      <c r="K880" s="19" t="str">
        <f>IFERROR(INDEX('Employee Info'!$C$3:$J$200,MATCH(Data7[[#This Row],[Name:]],'Employee Info'!$B$3:$B$200,0),MATCH(Data7[[#Headers],[Truck]],'Employee Info'!$C$2:$J$2,0)),"")</f>
        <v/>
      </c>
      <c r="L880" s="19" t="str">
        <f>IFERROR(INDEX('Employee Info'!$C$3:$J$200,MATCH(Data7[[#This Row],[Name:]],'Employee Info'!$B$3:$B$200,0),MATCH(Data7[[#Headers],[Phone]],'Employee Info'!$C$2:$J$2,0)),"")</f>
        <v/>
      </c>
      <c r="M880" s="19" t="str">
        <f>IFERROR(INDEX('Employee Info'!$C$3:$J$200,MATCH(Data7[[#This Row],[Name:]],'Employee Info'!$B$3:$B$200,0),MATCH(Data7[[#Headers],[Tech]],'Employee Info'!$C$2:$J$2,0)),"")</f>
        <v/>
      </c>
      <c r="N880" s="19" t="str">
        <f>IFERROR(INDEX('Employee Info'!$C$3:$J$200,MATCH(Data7[[#This Row],[Name:]],'Employee Info'!$B$3:$B$200,0),MATCH(Data7[[#Headers],[Other]],'Employee Info'!$C$2:$J$2,0)),"")</f>
        <v/>
      </c>
      <c r="O880" s="19">
        <f>IFERROR((Data7[[#This Row],[Hours:]]*SUM(Data7[[#This Row],[Rate]:[Other]])),"")</f>
        <v>0</v>
      </c>
      <c r="P880" s="7" t="str">
        <f>IF(Data7[[#This Row],[WO'#:]]="","Riley #","WO#")</f>
        <v>WO#</v>
      </c>
      <c r="Q880" s="7">
        <f>IFERROR(WEEKNUM(Data7[[#This Row],[Date:]]),"")</f>
        <v>21</v>
      </c>
      <c r="R880" s="6">
        <f t="shared" si="39"/>
        <v>45431</v>
      </c>
      <c r="S880" s="6">
        <f>Data7[[#This Row],[Week Start]]+7</f>
        <v>45438</v>
      </c>
      <c r="T880" s="7" t="str">
        <f t="shared" si="40"/>
        <v>5/19/2024 - 5/26/2024</v>
      </c>
      <c r="U880" s="7" t="str">
        <f t="shared" si="41"/>
        <v>Time Card</v>
      </c>
      <c r="V880" s="8" t="str">
        <f>RIGHT(TEXT(Data7[[#This Row],[Date:]],"mmddyyyy"),4)</f>
        <v>2024</v>
      </c>
      <c r="W880" s="8" t="str">
        <f>MID(TEXT(Data7[[#This Row],[Date:]],"mmddyyyy"),3,2)</f>
        <v>23</v>
      </c>
      <c r="X880" s="8" t="str">
        <f>LEFT(TEXT(Data7[[#This Row],[Date:]],"mmddyyyy"),2)</f>
        <v>05</v>
      </c>
      <c r="Y880" s="6">
        <f>DATE(Data7[[#This Row],[Year]],Data7[[#This Row],[Month]],Data7[[#This Row],[Day]])</f>
        <v>45435</v>
      </c>
    </row>
    <row r="881" spans="1:25">
      <c r="A881" s="5">
        <v>45437.376224074076</v>
      </c>
      <c r="B881" s="7" t="s">
        <v>66</v>
      </c>
      <c r="C881" s="6" t="s">
        <v>655</v>
      </c>
      <c r="D881" s="7" t="s">
        <v>637</v>
      </c>
      <c r="E881" s="8">
        <v>5</v>
      </c>
      <c r="F881" s="7">
        <v>6984733</v>
      </c>
      <c r="G881" s="7" t="s">
        <v>68</v>
      </c>
      <c r="H881" s="7" t="s">
        <v>69</v>
      </c>
      <c r="I881" s="7" t="s">
        <v>44</v>
      </c>
      <c r="J881" s="19" t="str">
        <f>IFERROR(INDEX('Employee Info'!$C$3:$E$200,MATCH(Data7[[#This Row],[Name:]],'Employee Info'!$B$3:$B$200,0),MATCH(Data7[[#This Row],[Hours Type:]],'Employee Info'!$C$2:$E$2,0)),"")</f>
        <v/>
      </c>
      <c r="K881" s="19" t="str">
        <f>IFERROR(INDEX('Employee Info'!$C$3:$J$200,MATCH(Data7[[#This Row],[Name:]],'Employee Info'!$B$3:$B$200,0),MATCH(Data7[[#Headers],[Truck]],'Employee Info'!$C$2:$J$2,0)),"")</f>
        <v/>
      </c>
      <c r="L881" s="19" t="str">
        <f>IFERROR(INDEX('Employee Info'!$C$3:$J$200,MATCH(Data7[[#This Row],[Name:]],'Employee Info'!$B$3:$B$200,0),MATCH(Data7[[#Headers],[Phone]],'Employee Info'!$C$2:$J$2,0)),"")</f>
        <v/>
      </c>
      <c r="M881" s="19" t="str">
        <f>IFERROR(INDEX('Employee Info'!$C$3:$J$200,MATCH(Data7[[#This Row],[Name:]],'Employee Info'!$B$3:$B$200,0),MATCH(Data7[[#Headers],[Tech]],'Employee Info'!$C$2:$J$2,0)),"")</f>
        <v/>
      </c>
      <c r="N881" s="19" t="str">
        <f>IFERROR(INDEX('Employee Info'!$C$3:$J$200,MATCH(Data7[[#This Row],[Name:]],'Employee Info'!$B$3:$B$200,0),MATCH(Data7[[#Headers],[Other]],'Employee Info'!$C$2:$J$2,0)),"")</f>
        <v/>
      </c>
      <c r="O881" s="19">
        <f>IFERROR((Data7[[#This Row],[Hours:]]*SUM(Data7[[#This Row],[Rate]:[Other]])),"")</f>
        <v>0</v>
      </c>
      <c r="P881" s="7" t="str">
        <f>IF(Data7[[#This Row],[WO'#:]]="","Riley #","WO#")</f>
        <v>WO#</v>
      </c>
      <c r="Q881" s="7">
        <f>IFERROR(WEEKNUM(Data7[[#This Row],[Date:]]),"")</f>
        <v>21</v>
      </c>
      <c r="R881" s="6">
        <f t="shared" si="39"/>
        <v>45431</v>
      </c>
      <c r="S881" s="6">
        <f>Data7[[#This Row],[Week Start]]+7</f>
        <v>45438</v>
      </c>
      <c r="T881" s="7" t="str">
        <f t="shared" si="40"/>
        <v>5/19/2024 - 5/26/2024</v>
      </c>
      <c r="U881" s="7" t="str">
        <f t="shared" si="41"/>
        <v>Time Card</v>
      </c>
      <c r="V881" s="8" t="str">
        <f>RIGHT(TEXT(Data7[[#This Row],[Date:]],"mmddyyyy"),4)</f>
        <v>2024</v>
      </c>
      <c r="W881" s="8" t="str">
        <f>MID(TEXT(Data7[[#This Row],[Date:]],"mmddyyyy"),3,2)</f>
        <v>23</v>
      </c>
      <c r="X881" s="8" t="str">
        <f>LEFT(TEXT(Data7[[#This Row],[Date:]],"mmddyyyy"),2)</f>
        <v>05</v>
      </c>
      <c r="Y881" s="6">
        <f>DATE(Data7[[#This Row],[Year]],Data7[[#This Row],[Month]],Data7[[#This Row],[Day]])</f>
        <v>45435</v>
      </c>
    </row>
    <row r="882" spans="1:25">
      <c r="A882" s="5">
        <v>45437.380277199074</v>
      </c>
      <c r="B882" s="7" t="s">
        <v>76</v>
      </c>
      <c r="C882" s="6" t="s">
        <v>655</v>
      </c>
      <c r="D882" s="7" t="s">
        <v>156</v>
      </c>
      <c r="E882" s="8">
        <v>1</v>
      </c>
      <c r="F882" s="7">
        <v>6984733</v>
      </c>
      <c r="G882" s="7" t="s">
        <v>68</v>
      </c>
      <c r="H882" s="7" t="s">
        <v>69</v>
      </c>
      <c r="I882" s="7" t="s">
        <v>44</v>
      </c>
      <c r="J882" s="19" t="str">
        <f>IFERROR(INDEX('Employee Info'!$C$3:$E$200,MATCH(Data7[[#This Row],[Name:]],'Employee Info'!$B$3:$B$200,0),MATCH(Data7[[#This Row],[Hours Type:]],'Employee Info'!$C$2:$E$2,0)),"")</f>
        <v/>
      </c>
      <c r="K882" s="19" t="str">
        <f>IFERROR(INDEX('Employee Info'!$C$3:$J$200,MATCH(Data7[[#This Row],[Name:]],'Employee Info'!$B$3:$B$200,0),MATCH(Data7[[#Headers],[Truck]],'Employee Info'!$C$2:$J$2,0)),"")</f>
        <v/>
      </c>
      <c r="L882" s="19" t="str">
        <f>IFERROR(INDEX('Employee Info'!$C$3:$J$200,MATCH(Data7[[#This Row],[Name:]],'Employee Info'!$B$3:$B$200,0),MATCH(Data7[[#Headers],[Phone]],'Employee Info'!$C$2:$J$2,0)),"")</f>
        <v/>
      </c>
      <c r="M882" s="19" t="str">
        <f>IFERROR(INDEX('Employee Info'!$C$3:$J$200,MATCH(Data7[[#This Row],[Name:]],'Employee Info'!$B$3:$B$200,0),MATCH(Data7[[#Headers],[Tech]],'Employee Info'!$C$2:$J$2,0)),"")</f>
        <v/>
      </c>
      <c r="N882" s="19" t="str">
        <f>IFERROR(INDEX('Employee Info'!$C$3:$J$200,MATCH(Data7[[#This Row],[Name:]],'Employee Info'!$B$3:$B$200,0),MATCH(Data7[[#Headers],[Other]],'Employee Info'!$C$2:$J$2,0)),"")</f>
        <v/>
      </c>
      <c r="O882" s="19">
        <f>IFERROR((Data7[[#This Row],[Hours:]]*SUM(Data7[[#This Row],[Rate]:[Other]])),"")</f>
        <v>0</v>
      </c>
      <c r="P882" s="7" t="str">
        <f>IF(Data7[[#This Row],[WO'#:]]="","Riley #","WO#")</f>
        <v>WO#</v>
      </c>
      <c r="Q882" s="7">
        <f>IFERROR(WEEKNUM(Data7[[#This Row],[Date:]]),"")</f>
        <v>21</v>
      </c>
      <c r="R882" s="6">
        <f t="shared" si="39"/>
        <v>45431</v>
      </c>
      <c r="S882" s="6">
        <f>Data7[[#This Row],[Week Start]]+7</f>
        <v>45438</v>
      </c>
      <c r="T882" s="7" t="str">
        <f t="shared" si="40"/>
        <v>5/19/2024 - 5/26/2024</v>
      </c>
      <c r="U882" s="7" t="str">
        <f t="shared" si="41"/>
        <v>Time Card</v>
      </c>
      <c r="V882" s="8" t="str">
        <f>RIGHT(TEXT(Data7[[#This Row],[Date:]],"mmddyyyy"),4)</f>
        <v>2024</v>
      </c>
      <c r="W882" s="8" t="str">
        <f>MID(TEXT(Data7[[#This Row],[Date:]],"mmddyyyy"),3,2)</f>
        <v>23</v>
      </c>
      <c r="X882" s="8" t="str">
        <f>LEFT(TEXT(Data7[[#This Row],[Date:]],"mmddyyyy"),2)</f>
        <v>05</v>
      </c>
      <c r="Y882" s="6">
        <f>DATE(Data7[[#This Row],[Year]],Data7[[#This Row],[Month]],Data7[[#This Row],[Day]])</f>
        <v>45435</v>
      </c>
    </row>
    <row r="883" spans="1:25">
      <c r="A883" s="5">
        <v>45435.585005324072</v>
      </c>
      <c r="B883" s="7" t="s">
        <v>35</v>
      </c>
      <c r="C883" s="6" t="s">
        <v>655</v>
      </c>
      <c r="D883" s="7" t="s">
        <v>657</v>
      </c>
      <c r="E883" s="8">
        <v>4</v>
      </c>
      <c r="F883" s="7">
        <v>6994907</v>
      </c>
      <c r="G883" s="7" t="s">
        <v>68</v>
      </c>
      <c r="H883" s="7" t="s">
        <v>69</v>
      </c>
      <c r="I883" s="7" t="s">
        <v>44</v>
      </c>
      <c r="J883" s="19" t="str">
        <f>IFERROR(INDEX('Employee Info'!$C$3:$E$200,MATCH(Data7[[#This Row],[Name:]],'Employee Info'!$B$3:$B$200,0),MATCH(Data7[[#This Row],[Hours Type:]],'Employee Info'!$C$2:$E$2,0)),"")</f>
        <v/>
      </c>
      <c r="K883" s="19" t="str">
        <f>IFERROR(INDEX('Employee Info'!$C$3:$J$200,MATCH(Data7[[#This Row],[Name:]],'Employee Info'!$B$3:$B$200,0),MATCH(Data7[[#Headers],[Truck]],'Employee Info'!$C$2:$J$2,0)),"")</f>
        <v/>
      </c>
      <c r="L883" s="19" t="str">
        <f>IFERROR(INDEX('Employee Info'!$C$3:$J$200,MATCH(Data7[[#This Row],[Name:]],'Employee Info'!$B$3:$B$200,0),MATCH(Data7[[#Headers],[Phone]],'Employee Info'!$C$2:$J$2,0)),"")</f>
        <v/>
      </c>
      <c r="M883" s="19" t="str">
        <f>IFERROR(INDEX('Employee Info'!$C$3:$J$200,MATCH(Data7[[#This Row],[Name:]],'Employee Info'!$B$3:$B$200,0),MATCH(Data7[[#Headers],[Tech]],'Employee Info'!$C$2:$J$2,0)),"")</f>
        <v/>
      </c>
      <c r="N883" s="19" t="str">
        <f>IFERROR(INDEX('Employee Info'!$C$3:$J$200,MATCH(Data7[[#This Row],[Name:]],'Employee Info'!$B$3:$B$200,0),MATCH(Data7[[#Headers],[Other]],'Employee Info'!$C$2:$J$2,0)),"")</f>
        <v/>
      </c>
      <c r="O883" s="19">
        <f>IFERROR((Data7[[#This Row],[Hours:]]*SUM(Data7[[#This Row],[Rate]:[Other]])),"")</f>
        <v>0</v>
      </c>
      <c r="P883" s="7" t="str">
        <f>IF(Data7[[#This Row],[WO'#:]]="","Riley #","WO#")</f>
        <v>WO#</v>
      </c>
      <c r="Q883" s="7">
        <f>IFERROR(WEEKNUM(Data7[[#This Row],[Date:]]),"")</f>
        <v>21</v>
      </c>
      <c r="R883" s="6">
        <f t="shared" si="39"/>
        <v>45431</v>
      </c>
      <c r="S883" s="6">
        <f>Data7[[#This Row],[Week Start]]+7</f>
        <v>45438</v>
      </c>
      <c r="T883" s="7" t="str">
        <f t="shared" si="40"/>
        <v>5/19/2024 - 5/26/2024</v>
      </c>
      <c r="U883" s="7" t="str">
        <f t="shared" si="41"/>
        <v>Time Card</v>
      </c>
      <c r="V883" s="8" t="str">
        <f>RIGHT(TEXT(Data7[[#This Row],[Date:]],"mmddyyyy"),4)</f>
        <v>2024</v>
      </c>
      <c r="W883" s="8" t="str">
        <f>MID(TEXT(Data7[[#This Row],[Date:]],"mmddyyyy"),3,2)</f>
        <v>23</v>
      </c>
      <c r="X883" s="8" t="str">
        <f>LEFT(TEXT(Data7[[#This Row],[Date:]],"mmddyyyy"),2)</f>
        <v>05</v>
      </c>
      <c r="Y883" s="6">
        <f>DATE(Data7[[#This Row],[Year]],Data7[[#This Row],[Month]],Data7[[#This Row],[Day]])</f>
        <v>45435</v>
      </c>
    </row>
    <row r="884" spans="1:25">
      <c r="A884" s="5">
        <v>45437.354538194442</v>
      </c>
      <c r="B884" s="7" t="s">
        <v>66</v>
      </c>
      <c r="C884" s="6" t="s">
        <v>655</v>
      </c>
      <c r="D884" s="7" t="s">
        <v>638</v>
      </c>
      <c r="E884" s="8">
        <v>1</v>
      </c>
      <c r="F884" s="7">
        <v>6994907</v>
      </c>
      <c r="G884" s="7" t="s">
        <v>68</v>
      </c>
      <c r="H884" s="7" t="s">
        <v>69</v>
      </c>
      <c r="I884" s="7" t="s">
        <v>44</v>
      </c>
      <c r="J884" s="19" t="str">
        <f>IFERROR(INDEX('Employee Info'!$C$3:$E$200,MATCH(Data7[[#This Row],[Name:]],'Employee Info'!$B$3:$B$200,0),MATCH(Data7[[#This Row],[Hours Type:]],'Employee Info'!$C$2:$E$2,0)),"")</f>
        <v/>
      </c>
      <c r="K884" s="19" t="str">
        <f>IFERROR(INDEX('Employee Info'!$C$3:$J$200,MATCH(Data7[[#This Row],[Name:]],'Employee Info'!$B$3:$B$200,0),MATCH(Data7[[#Headers],[Truck]],'Employee Info'!$C$2:$J$2,0)),"")</f>
        <v/>
      </c>
      <c r="L884" s="19" t="str">
        <f>IFERROR(INDEX('Employee Info'!$C$3:$J$200,MATCH(Data7[[#This Row],[Name:]],'Employee Info'!$B$3:$B$200,0),MATCH(Data7[[#Headers],[Phone]],'Employee Info'!$C$2:$J$2,0)),"")</f>
        <v/>
      </c>
      <c r="M884" s="19" t="str">
        <f>IFERROR(INDEX('Employee Info'!$C$3:$J$200,MATCH(Data7[[#This Row],[Name:]],'Employee Info'!$B$3:$B$200,0),MATCH(Data7[[#Headers],[Tech]],'Employee Info'!$C$2:$J$2,0)),"")</f>
        <v/>
      </c>
      <c r="N884" s="19" t="str">
        <f>IFERROR(INDEX('Employee Info'!$C$3:$J$200,MATCH(Data7[[#This Row],[Name:]],'Employee Info'!$B$3:$B$200,0),MATCH(Data7[[#Headers],[Other]],'Employee Info'!$C$2:$J$2,0)),"")</f>
        <v/>
      </c>
      <c r="O884" s="19">
        <f>IFERROR((Data7[[#This Row],[Hours:]]*SUM(Data7[[#This Row],[Rate]:[Other]])),"")</f>
        <v>0</v>
      </c>
      <c r="P884" s="7" t="str">
        <f>IF(Data7[[#This Row],[WO'#:]]="","Riley #","WO#")</f>
        <v>WO#</v>
      </c>
      <c r="Q884" s="7">
        <f>IFERROR(WEEKNUM(Data7[[#This Row],[Date:]]),"")</f>
        <v>21</v>
      </c>
      <c r="R884" s="6">
        <f t="shared" si="39"/>
        <v>45431</v>
      </c>
      <c r="S884" s="6">
        <f>Data7[[#This Row],[Week Start]]+7</f>
        <v>45438</v>
      </c>
      <c r="T884" s="7" t="str">
        <f t="shared" si="40"/>
        <v>5/19/2024 - 5/26/2024</v>
      </c>
      <c r="U884" s="7" t="str">
        <f t="shared" si="41"/>
        <v>Time Card</v>
      </c>
      <c r="V884" s="8" t="str">
        <f>RIGHT(TEXT(Data7[[#This Row],[Date:]],"mmddyyyy"),4)</f>
        <v>2024</v>
      </c>
      <c r="W884" s="8" t="str">
        <f>MID(TEXT(Data7[[#This Row],[Date:]],"mmddyyyy"),3,2)</f>
        <v>23</v>
      </c>
      <c r="X884" s="8" t="str">
        <f>LEFT(TEXT(Data7[[#This Row],[Date:]],"mmddyyyy"),2)</f>
        <v>05</v>
      </c>
      <c r="Y884" s="6">
        <f>DATE(Data7[[#This Row],[Year]],Data7[[#This Row],[Month]],Data7[[#This Row],[Day]])</f>
        <v>45435</v>
      </c>
    </row>
    <row r="885" spans="1:25">
      <c r="A885" s="5">
        <v>45437.349961342596</v>
      </c>
      <c r="B885" s="7" t="s">
        <v>66</v>
      </c>
      <c r="C885" s="6" t="s">
        <v>655</v>
      </c>
      <c r="D885" s="7" t="s">
        <v>658</v>
      </c>
      <c r="E885" s="8">
        <v>1</v>
      </c>
      <c r="F885" s="7">
        <v>7107358</v>
      </c>
      <c r="G885" s="7" t="s">
        <v>68</v>
      </c>
      <c r="H885" s="7" t="s">
        <v>69</v>
      </c>
      <c r="I885" s="7" t="s">
        <v>44</v>
      </c>
      <c r="J885" s="19" t="str">
        <f>IFERROR(INDEX('Employee Info'!$C$3:$E$200,MATCH(Data7[[#This Row],[Name:]],'Employee Info'!$B$3:$B$200,0),MATCH(Data7[[#This Row],[Hours Type:]],'Employee Info'!$C$2:$E$2,0)),"")</f>
        <v/>
      </c>
      <c r="K885" s="19" t="str">
        <f>IFERROR(INDEX('Employee Info'!$C$3:$J$200,MATCH(Data7[[#This Row],[Name:]],'Employee Info'!$B$3:$B$200,0),MATCH(Data7[[#Headers],[Truck]],'Employee Info'!$C$2:$J$2,0)),"")</f>
        <v/>
      </c>
      <c r="L885" s="19" t="str">
        <f>IFERROR(INDEX('Employee Info'!$C$3:$J$200,MATCH(Data7[[#This Row],[Name:]],'Employee Info'!$B$3:$B$200,0),MATCH(Data7[[#Headers],[Phone]],'Employee Info'!$C$2:$J$2,0)),"")</f>
        <v/>
      </c>
      <c r="M885" s="19" t="str">
        <f>IFERROR(INDEX('Employee Info'!$C$3:$J$200,MATCH(Data7[[#This Row],[Name:]],'Employee Info'!$B$3:$B$200,0),MATCH(Data7[[#Headers],[Tech]],'Employee Info'!$C$2:$J$2,0)),"")</f>
        <v/>
      </c>
      <c r="N885" s="19" t="str">
        <f>IFERROR(INDEX('Employee Info'!$C$3:$J$200,MATCH(Data7[[#This Row],[Name:]],'Employee Info'!$B$3:$B$200,0),MATCH(Data7[[#Headers],[Other]],'Employee Info'!$C$2:$J$2,0)),"")</f>
        <v/>
      </c>
      <c r="O885" s="19">
        <f>IFERROR((Data7[[#This Row],[Hours:]]*SUM(Data7[[#This Row],[Rate]:[Other]])),"")</f>
        <v>0</v>
      </c>
      <c r="P885" s="7" t="str">
        <f>IF(Data7[[#This Row],[WO'#:]]="","Riley #","WO#")</f>
        <v>WO#</v>
      </c>
      <c r="Q885" s="7">
        <f>IFERROR(WEEKNUM(Data7[[#This Row],[Date:]]),"")</f>
        <v>21</v>
      </c>
      <c r="R885" s="6">
        <f t="shared" si="39"/>
        <v>45431</v>
      </c>
      <c r="S885" s="6">
        <f>Data7[[#This Row],[Week Start]]+7</f>
        <v>45438</v>
      </c>
      <c r="T885" s="7" t="str">
        <f t="shared" si="40"/>
        <v>5/19/2024 - 5/26/2024</v>
      </c>
      <c r="U885" s="7" t="str">
        <f t="shared" si="41"/>
        <v>Time Card</v>
      </c>
      <c r="V885" s="8" t="str">
        <f>RIGHT(TEXT(Data7[[#This Row],[Date:]],"mmddyyyy"),4)</f>
        <v>2024</v>
      </c>
      <c r="W885" s="8" t="str">
        <f>MID(TEXT(Data7[[#This Row],[Date:]],"mmddyyyy"),3,2)</f>
        <v>23</v>
      </c>
      <c r="X885" s="8" t="str">
        <f>LEFT(TEXT(Data7[[#This Row],[Date:]],"mmddyyyy"),2)</f>
        <v>05</v>
      </c>
      <c r="Y885" s="6">
        <f>DATE(Data7[[#This Row],[Year]],Data7[[#This Row],[Month]],Data7[[#This Row],[Day]])</f>
        <v>45435</v>
      </c>
    </row>
    <row r="886" spans="1:25">
      <c r="A886" s="5">
        <v>45437.371534375001</v>
      </c>
      <c r="B886" s="7" t="s">
        <v>66</v>
      </c>
      <c r="C886" s="6" t="s">
        <v>655</v>
      </c>
      <c r="D886" s="7" t="s">
        <v>659</v>
      </c>
      <c r="E886" s="8">
        <v>1</v>
      </c>
      <c r="F886" s="7">
        <v>7107910</v>
      </c>
      <c r="G886" s="7" t="s">
        <v>68</v>
      </c>
      <c r="H886" s="7" t="s">
        <v>69</v>
      </c>
      <c r="I886" s="7" t="s">
        <v>44</v>
      </c>
      <c r="J886" s="19" t="str">
        <f>IFERROR(INDEX('Employee Info'!$C$3:$E$200,MATCH(Data7[[#This Row],[Name:]],'Employee Info'!$B$3:$B$200,0),MATCH(Data7[[#This Row],[Hours Type:]],'Employee Info'!$C$2:$E$2,0)),"")</f>
        <v/>
      </c>
      <c r="K886" s="19" t="str">
        <f>IFERROR(INDEX('Employee Info'!$C$3:$J$200,MATCH(Data7[[#This Row],[Name:]],'Employee Info'!$B$3:$B$200,0),MATCH(Data7[[#Headers],[Truck]],'Employee Info'!$C$2:$J$2,0)),"")</f>
        <v/>
      </c>
      <c r="L886" s="19" t="str">
        <f>IFERROR(INDEX('Employee Info'!$C$3:$J$200,MATCH(Data7[[#This Row],[Name:]],'Employee Info'!$B$3:$B$200,0),MATCH(Data7[[#Headers],[Phone]],'Employee Info'!$C$2:$J$2,0)),"")</f>
        <v/>
      </c>
      <c r="M886" s="19" t="str">
        <f>IFERROR(INDEX('Employee Info'!$C$3:$J$200,MATCH(Data7[[#This Row],[Name:]],'Employee Info'!$B$3:$B$200,0),MATCH(Data7[[#Headers],[Tech]],'Employee Info'!$C$2:$J$2,0)),"")</f>
        <v/>
      </c>
      <c r="N886" s="19" t="str">
        <f>IFERROR(INDEX('Employee Info'!$C$3:$J$200,MATCH(Data7[[#This Row],[Name:]],'Employee Info'!$B$3:$B$200,0),MATCH(Data7[[#Headers],[Other]],'Employee Info'!$C$2:$J$2,0)),"")</f>
        <v/>
      </c>
      <c r="O886" s="19">
        <f>IFERROR((Data7[[#This Row],[Hours:]]*SUM(Data7[[#This Row],[Rate]:[Other]])),"")</f>
        <v>0</v>
      </c>
      <c r="P886" s="7" t="str">
        <f>IF(Data7[[#This Row],[WO'#:]]="","Riley #","WO#")</f>
        <v>WO#</v>
      </c>
      <c r="Q886" s="7">
        <f>IFERROR(WEEKNUM(Data7[[#This Row],[Date:]]),"")</f>
        <v>21</v>
      </c>
      <c r="R886" s="6">
        <f t="shared" si="39"/>
        <v>45431</v>
      </c>
      <c r="S886" s="6">
        <f>Data7[[#This Row],[Week Start]]+7</f>
        <v>45438</v>
      </c>
      <c r="T886" s="7" t="str">
        <f t="shared" si="40"/>
        <v>5/19/2024 - 5/26/2024</v>
      </c>
      <c r="U886" s="7" t="str">
        <f t="shared" si="41"/>
        <v>Time Card</v>
      </c>
      <c r="V886" s="8" t="str">
        <f>RIGHT(TEXT(Data7[[#This Row],[Date:]],"mmddyyyy"),4)</f>
        <v>2024</v>
      </c>
      <c r="W886" s="8" t="str">
        <f>MID(TEXT(Data7[[#This Row],[Date:]],"mmddyyyy"),3,2)</f>
        <v>23</v>
      </c>
      <c r="X886" s="8" t="str">
        <f>LEFT(TEXT(Data7[[#This Row],[Date:]],"mmddyyyy"),2)</f>
        <v>05</v>
      </c>
      <c r="Y886" s="6">
        <f>DATE(Data7[[#This Row],[Year]],Data7[[#This Row],[Month]],Data7[[#This Row],[Day]])</f>
        <v>45435</v>
      </c>
    </row>
    <row r="887" spans="1:25">
      <c r="A887" s="5">
        <v>45435.583908333334</v>
      </c>
      <c r="B887" s="7" t="s">
        <v>35</v>
      </c>
      <c r="C887" s="6" t="s">
        <v>655</v>
      </c>
      <c r="D887" s="7" t="s">
        <v>652</v>
      </c>
      <c r="E887" s="8">
        <v>4</v>
      </c>
      <c r="F887" s="7" t="s">
        <v>68</v>
      </c>
      <c r="G887" s="7" t="s">
        <v>68</v>
      </c>
      <c r="H887" s="7" t="s">
        <v>649</v>
      </c>
      <c r="I887" s="7" t="s">
        <v>44</v>
      </c>
      <c r="J887" s="19" t="str">
        <f>IFERROR(INDEX('Employee Info'!$C$3:$E$200,MATCH(Data7[[#This Row],[Name:]],'Employee Info'!$B$3:$B$200,0),MATCH(Data7[[#This Row],[Hours Type:]],'Employee Info'!$C$2:$E$2,0)),"")</f>
        <v/>
      </c>
      <c r="K887" s="19" t="str">
        <f>IFERROR(INDEX('Employee Info'!$C$3:$J$200,MATCH(Data7[[#This Row],[Name:]],'Employee Info'!$B$3:$B$200,0),MATCH(Data7[[#Headers],[Truck]],'Employee Info'!$C$2:$J$2,0)),"")</f>
        <v/>
      </c>
      <c r="L887" s="19" t="str">
        <f>IFERROR(INDEX('Employee Info'!$C$3:$J$200,MATCH(Data7[[#This Row],[Name:]],'Employee Info'!$B$3:$B$200,0),MATCH(Data7[[#Headers],[Phone]],'Employee Info'!$C$2:$J$2,0)),"")</f>
        <v/>
      </c>
      <c r="M887" s="19" t="str">
        <f>IFERROR(INDEX('Employee Info'!$C$3:$J$200,MATCH(Data7[[#This Row],[Name:]],'Employee Info'!$B$3:$B$200,0),MATCH(Data7[[#Headers],[Tech]],'Employee Info'!$C$2:$J$2,0)),"")</f>
        <v/>
      </c>
      <c r="N887" s="19" t="str">
        <f>IFERROR(INDEX('Employee Info'!$C$3:$J$200,MATCH(Data7[[#This Row],[Name:]],'Employee Info'!$B$3:$B$200,0),MATCH(Data7[[#Headers],[Other]],'Employee Info'!$C$2:$J$2,0)),"")</f>
        <v/>
      </c>
      <c r="O887" s="19">
        <f>IFERROR((Data7[[#This Row],[Hours:]]*SUM(Data7[[#This Row],[Rate]:[Other]])),"")</f>
        <v>0</v>
      </c>
      <c r="P887" s="7" t="str">
        <f>IF(Data7[[#This Row],[WO'#:]]="","Riley #","WO#")</f>
        <v>Riley #</v>
      </c>
      <c r="Q887" s="7">
        <f>IFERROR(WEEKNUM(Data7[[#This Row],[Date:]]),"")</f>
        <v>21</v>
      </c>
      <c r="R887" s="6">
        <f t="shared" si="39"/>
        <v>45431</v>
      </c>
      <c r="S887" s="6">
        <f>Data7[[#This Row],[Week Start]]+7</f>
        <v>45438</v>
      </c>
      <c r="T887" s="7" t="str">
        <f t="shared" si="40"/>
        <v>5/19/2024 - 5/26/2024</v>
      </c>
      <c r="U887" s="7" t="str">
        <f t="shared" si="41"/>
        <v>Time Card</v>
      </c>
      <c r="V887" s="8" t="str">
        <f>RIGHT(TEXT(Data7[[#This Row],[Date:]],"mmddyyyy"),4)</f>
        <v>2024</v>
      </c>
      <c r="W887" s="8" t="str">
        <f>MID(TEXT(Data7[[#This Row],[Date:]],"mmddyyyy"),3,2)</f>
        <v>23</v>
      </c>
      <c r="X887" s="8" t="str">
        <f>LEFT(TEXT(Data7[[#This Row],[Date:]],"mmddyyyy"),2)</f>
        <v>05</v>
      </c>
      <c r="Y887" s="6">
        <f>DATE(Data7[[#This Row],[Year]],Data7[[#This Row],[Month]],Data7[[#This Row],[Day]])</f>
        <v>45435</v>
      </c>
    </row>
    <row r="888" spans="1:25">
      <c r="A888" s="5">
        <v>45436.267123495367</v>
      </c>
      <c r="B888" s="7" t="s">
        <v>23</v>
      </c>
      <c r="C888" s="6" t="s">
        <v>655</v>
      </c>
      <c r="D888" s="7" t="s">
        <v>664</v>
      </c>
      <c r="E888" s="8">
        <v>1.5</v>
      </c>
      <c r="F888" s="7" t="s">
        <v>68</v>
      </c>
      <c r="G888" s="7" t="s">
        <v>68</v>
      </c>
      <c r="H888" s="7" t="s">
        <v>649</v>
      </c>
      <c r="I888" s="7" t="s">
        <v>44</v>
      </c>
      <c r="J888" s="19" t="str">
        <f>IFERROR(INDEX('Employee Info'!$C$3:$E$200,MATCH(Data7[[#This Row],[Name:]],'Employee Info'!$B$3:$B$200,0),MATCH(Data7[[#This Row],[Hours Type:]],'Employee Info'!$C$2:$E$2,0)),"")</f>
        <v/>
      </c>
      <c r="K888" s="19" t="str">
        <f>IFERROR(INDEX('Employee Info'!$C$3:$J$200,MATCH(Data7[[#This Row],[Name:]],'Employee Info'!$B$3:$B$200,0),MATCH(Data7[[#Headers],[Truck]],'Employee Info'!$C$2:$J$2,0)),"")</f>
        <v/>
      </c>
      <c r="L888" s="19" t="str">
        <f>IFERROR(INDEX('Employee Info'!$C$3:$J$200,MATCH(Data7[[#This Row],[Name:]],'Employee Info'!$B$3:$B$200,0),MATCH(Data7[[#Headers],[Phone]],'Employee Info'!$C$2:$J$2,0)),"")</f>
        <v/>
      </c>
      <c r="M888" s="19" t="str">
        <f>IFERROR(INDEX('Employee Info'!$C$3:$J$200,MATCH(Data7[[#This Row],[Name:]],'Employee Info'!$B$3:$B$200,0),MATCH(Data7[[#Headers],[Tech]],'Employee Info'!$C$2:$J$2,0)),"")</f>
        <v/>
      </c>
      <c r="N888" s="19" t="str">
        <f>IFERROR(INDEX('Employee Info'!$C$3:$J$200,MATCH(Data7[[#This Row],[Name:]],'Employee Info'!$B$3:$B$200,0),MATCH(Data7[[#Headers],[Other]],'Employee Info'!$C$2:$J$2,0)),"")</f>
        <v/>
      </c>
      <c r="O888" s="19">
        <f>IFERROR((Data7[[#This Row],[Hours:]]*SUM(Data7[[#This Row],[Rate]:[Other]])),"")</f>
        <v>0</v>
      </c>
      <c r="P888" s="7" t="str">
        <f>IF(Data7[[#This Row],[WO'#:]]="","Riley #","WO#")</f>
        <v>Riley #</v>
      </c>
      <c r="Q888" s="7">
        <f>IFERROR(WEEKNUM(Data7[[#This Row],[Date:]]),"")</f>
        <v>21</v>
      </c>
      <c r="R888" s="6">
        <f t="shared" si="39"/>
        <v>45431</v>
      </c>
      <c r="S888" s="6">
        <f>Data7[[#This Row],[Week Start]]+7</f>
        <v>45438</v>
      </c>
      <c r="T888" s="7" t="str">
        <f t="shared" si="40"/>
        <v>5/19/2024 - 5/26/2024</v>
      </c>
      <c r="U888" s="7" t="str">
        <f t="shared" si="41"/>
        <v>Time Card</v>
      </c>
      <c r="V888" s="8" t="str">
        <f>RIGHT(TEXT(Data7[[#This Row],[Date:]],"mmddyyyy"),4)</f>
        <v>2024</v>
      </c>
      <c r="W888" s="8" t="str">
        <f>MID(TEXT(Data7[[#This Row],[Date:]],"mmddyyyy"),3,2)</f>
        <v>23</v>
      </c>
      <c r="X888" s="8" t="str">
        <f>LEFT(TEXT(Data7[[#This Row],[Date:]],"mmddyyyy"),2)</f>
        <v>05</v>
      </c>
      <c r="Y888" s="6">
        <f>DATE(Data7[[#This Row],[Year]],Data7[[#This Row],[Month]],Data7[[#This Row],[Day]])</f>
        <v>45435</v>
      </c>
    </row>
    <row r="889" spans="1:25">
      <c r="A889" s="5">
        <v>45435.582473958333</v>
      </c>
      <c r="B889" s="7" t="s">
        <v>492</v>
      </c>
      <c r="C889" s="6" t="s">
        <v>655</v>
      </c>
      <c r="D889" s="7" t="s">
        <v>662</v>
      </c>
      <c r="E889" s="8">
        <v>4</v>
      </c>
      <c r="F889" s="7" t="s">
        <v>68</v>
      </c>
      <c r="G889" s="7" t="s">
        <v>68</v>
      </c>
      <c r="H889" s="7" t="s">
        <v>577</v>
      </c>
      <c r="I889" s="7" t="s">
        <v>44</v>
      </c>
      <c r="J889" s="19" t="str">
        <f>IFERROR(INDEX('Employee Info'!$C$3:$E$200,MATCH(Data7[[#This Row],[Name:]],'Employee Info'!$B$3:$B$200,0),MATCH(Data7[[#This Row],[Hours Type:]],'Employee Info'!$C$2:$E$2,0)),"")</f>
        <v/>
      </c>
      <c r="K889" s="19" t="str">
        <f>IFERROR(INDEX('Employee Info'!$C$3:$J$200,MATCH(Data7[[#This Row],[Name:]],'Employee Info'!$B$3:$B$200,0),MATCH(Data7[[#Headers],[Truck]],'Employee Info'!$C$2:$J$2,0)),"")</f>
        <v/>
      </c>
      <c r="L889" s="19" t="str">
        <f>IFERROR(INDEX('Employee Info'!$C$3:$J$200,MATCH(Data7[[#This Row],[Name:]],'Employee Info'!$B$3:$B$200,0),MATCH(Data7[[#Headers],[Phone]],'Employee Info'!$C$2:$J$2,0)),"")</f>
        <v/>
      </c>
      <c r="M889" s="19" t="str">
        <f>IFERROR(INDEX('Employee Info'!$C$3:$J$200,MATCH(Data7[[#This Row],[Name:]],'Employee Info'!$B$3:$B$200,0),MATCH(Data7[[#Headers],[Tech]],'Employee Info'!$C$2:$J$2,0)),"")</f>
        <v/>
      </c>
      <c r="N889" s="19" t="str">
        <f>IFERROR(INDEX('Employee Info'!$C$3:$J$200,MATCH(Data7[[#This Row],[Name:]],'Employee Info'!$B$3:$B$200,0),MATCH(Data7[[#Headers],[Other]],'Employee Info'!$C$2:$J$2,0)),"")</f>
        <v/>
      </c>
      <c r="O889" s="19">
        <f>IFERROR((Data7[[#This Row],[Hours:]]*SUM(Data7[[#This Row],[Rate]:[Other]])),"")</f>
        <v>0</v>
      </c>
      <c r="P889" s="7" t="str">
        <f>IF(Data7[[#This Row],[WO'#:]]="","Riley #","WO#")</f>
        <v>Riley #</v>
      </c>
      <c r="Q889" s="7">
        <f>IFERROR(WEEKNUM(Data7[[#This Row],[Date:]]),"")</f>
        <v>21</v>
      </c>
      <c r="R889" s="6">
        <f t="shared" si="39"/>
        <v>45431</v>
      </c>
      <c r="S889" s="6">
        <f>Data7[[#This Row],[Week Start]]+7</f>
        <v>45438</v>
      </c>
      <c r="T889" s="7" t="str">
        <f t="shared" si="40"/>
        <v>5/19/2024 - 5/26/2024</v>
      </c>
      <c r="U889" s="7" t="str">
        <f t="shared" si="41"/>
        <v>Time Card</v>
      </c>
      <c r="V889" s="8" t="str">
        <f>RIGHT(TEXT(Data7[[#This Row],[Date:]],"mmddyyyy"),4)</f>
        <v>2024</v>
      </c>
      <c r="W889" s="8" t="str">
        <f>MID(TEXT(Data7[[#This Row],[Date:]],"mmddyyyy"),3,2)</f>
        <v>23</v>
      </c>
      <c r="X889" s="8" t="str">
        <f>LEFT(TEXT(Data7[[#This Row],[Date:]],"mmddyyyy"),2)</f>
        <v>05</v>
      </c>
      <c r="Y889" s="6">
        <f>DATE(Data7[[#This Row],[Year]],Data7[[#This Row],[Month]],Data7[[#This Row],[Day]])</f>
        <v>45435</v>
      </c>
    </row>
    <row r="890" spans="1:25">
      <c r="A890" s="5">
        <v>45435.582664583337</v>
      </c>
      <c r="B890" s="7" t="s">
        <v>65</v>
      </c>
      <c r="C890" s="6" t="s">
        <v>655</v>
      </c>
      <c r="D890" s="7" t="s">
        <v>662</v>
      </c>
      <c r="E890" s="8">
        <v>8</v>
      </c>
      <c r="F890" s="7" t="s">
        <v>68</v>
      </c>
      <c r="G890" s="7" t="s">
        <v>68</v>
      </c>
      <c r="H890" s="7" t="s">
        <v>577</v>
      </c>
      <c r="I890" s="7" t="s">
        <v>44</v>
      </c>
      <c r="J890" s="19" t="str">
        <f>IFERROR(INDEX('Employee Info'!$C$3:$E$200,MATCH(Data7[[#This Row],[Name:]],'Employee Info'!$B$3:$B$200,0),MATCH(Data7[[#This Row],[Hours Type:]],'Employee Info'!$C$2:$E$2,0)),"")</f>
        <v/>
      </c>
      <c r="K890" s="19" t="str">
        <f>IFERROR(INDEX('Employee Info'!$C$3:$J$200,MATCH(Data7[[#This Row],[Name:]],'Employee Info'!$B$3:$B$200,0),MATCH(Data7[[#Headers],[Truck]],'Employee Info'!$C$2:$J$2,0)),"")</f>
        <v/>
      </c>
      <c r="L890" s="19" t="str">
        <f>IFERROR(INDEX('Employee Info'!$C$3:$J$200,MATCH(Data7[[#This Row],[Name:]],'Employee Info'!$B$3:$B$200,0),MATCH(Data7[[#Headers],[Phone]],'Employee Info'!$C$2:$J$2,0)),"")</f>
        <v/>
      </c>
      <c r="M890" s="19" t="str">
        <f>IFERROR(INDEX('Employee Info'!$C$3:$J$200,MATCH(Data7[[#This Row],[Name:]],'Employee Info'!$B$3:$B$200,0),MATCH(Data7[[#Headers],[Tech]],'Employee Info'!$C$2:$J$2,0)),"")</f>
        <v/>
      </c>
      <c r="N890" s="19" t="str">
        <f>IFERROR(INDEX('Employee Info'!$C$3:$J$200,MATCH(Data7[[#This Row],[Name:]],'Employee Info'!$B$3:$B$200,0),MATCH(Data7[[#Headers],[Other]],'Employee Info'!$C$2:$J$2,0)),"")</f>
        <v/>
      </c>
      <c r="O890" s="19">
        <f>IFERROR((Data7[[#This Row],[Hours:]]*SUM(Data7[[#This Row],[Rate]:[Other]])),"")</f>
        <v>0</v>
      </c>
      <c r="P890" s="7" t="str">
        <f>IF(Data7[[#This Row],[WO'#:]]="","Riley #","WO#")</f>
        <v>Riley #</v>
      </c>
      <c r="Q890" s="7">
        <f>IFERROR(WEEKNUM(Data7[[#This Row],[Date:]]),"")</f>
        <v>21</v>
      </c>
      <c r="R890" s="6">
        <f t="shared" si="39"/>
        <v>45431</v>
      </c>
      <c r="S890" s="6">
        <f>Data7[[#This Row],[Week Start]]+7</f>
        <v>45438</v>
      </c>
      <c r="T890" s="7" t="str">
        <f t="shared" si="40"/>
        <v>5/19/2024 - 5/26/2024</v>
      </c>
      <c r="U890" s="7" t="str">
        <f t="shared" si="41"/>
        <v>Time Card</v>
      </c>
      <c r="V890" s="8" t="str">
        <f>RIGHT(TEXT(Data7[[#This Row],[Date:]],"mmddyyyy"),4)</f>
        <v>2024</v>
      </c>
      <c r="W890" s="8" t="str">
        <f>MID(TEXT(Data7[[#This Row],[Date:]],"mmddyyyy"),3,2)</f>
        <v>23</v>
      </c>
      <c r="X890" s="8" t="str">
        <f>LEFT(TEXT(Data7[[#This Row],[Date:]],"mmddyyyy"),2)</f>
        <v>05</v>
      </c>
      <c r="Y890" s="6">
        <f>DATE(Data7[[#This Row],[Year]],Data7[[#This Row],[Month]],Data7[[#This Row],[Day]])</f>
        <v>45435</v>
      </c>
    </row>
    <row r="891" spans="1:25">
      <c r="A891" s="5">
        <v>45435.498708564817</v>
      </c>
      <c r="B891" s="7" t="s">
        <v>31</v>
      </c>
      <c r="C891" s="6" t="s">
        <v>655</v>
      </c>
      <c r="D891" s="7" t="s">
        <v>660</v>
      </c>
      <c r="E891" s="8">
        <v>4.5</v>
      </c>
      <c r="F891" s="7" t="s">
        <v>68</v>
      </c>
      <c r="G891" s="7" t="s">
        <v>68</v>
      </c>
      <c r="H891" s="7" t="s">
        <v>661</v>
      </c>
      <c r="I891" s="7" t="s">
        <v>44</v>
      </c>
      <c r="J891" s="19" t="str">
        <f>IFERROR(INDEX('Employee Info'!$C$3:$E$200,MATCH(Data7[[#This Row],[Name:]],'Employee Info'!$B$3:$B$200,0),MATCH(Data7[[#This Row],[Hours Type:]],'Employee Info'!$C$2:$E$2,0)),"")</f>
        <v/>
      </c>
      <c r="K891" s="19" t="str">
        <f>IFERROR(INDEX('Employee Info'!$C$3:$J$200,MATCH(Data7[[#This Row],[Name:]],'Employee Info'!$B$3:$B$200,0),MATCH(Data7[[#Headers],[Truck]],'Employee Info'!$C$2:$J$2,0)),"")</f>
        <v/>
      </c>
      <c r="L891" s="19" t="str">
        <f>IFERROR(INDEX('Employee Info'!$C$3:$J$200,MATCH(Data7[[#This Row],[Name:]],'Employee Info'!$B$3:$B$200,0),MATCH(Data7[[#Headers],[Phone]],'Employee Info'!$C$2:$J$2,0)),"")</f>
        <v/>
      </c>
      <c r="M891" s="19" t="str">
        <f>IFERROR(INDEX('Employee Info'!$C$3:$J$200,MATCH(Data7[[#This Row],[Name:]],'Employee Info'!$B$3:$B$200,0),MATCH(Data7[[#Headers],[Tech]],'Employee Info'!$C$2:$J$2,0)),"")</f>
        <v/>
      </c>
      <c r="N891" s="19" t="str">
        <f>IFERROR(INDEX('Employee Info'!$C$3:$J$200,MATCH(Data7[[#This Row],[Name:]],'Employee Info'!$B$3:$B$200,0),MATCH(Data7[[#Headers],[Other]],'Employee Info'!$C$2:$J$2,0)),"")</f>
        <v/>
      </c>
      <c r="O891" s="19">
        <f>IFERROR((Data7[[#This Row],[Hours:]]*SUM(Data7[[#This Row],[Rate]:[Other]])),"")</f>
        <v>0</v>
      </c>
      <c r="P891" s="7" t="str">
        <f>IF(Data7[[#This Row],[WO'#:]]="","Riley #","WO#")</f>
        <v>Riley #</v>
      </c>
      <c r="Q891" s="7">
        <f>IFERROR(WEEKNUM(Data7[[#This Row],[Date:]]),"")</f>
        <v>21</v>
      </c>
      <c r="R891" s="6">
        <f t="shared" si="39"/>
        <v>45431</v>
      </c>
      <c r="S891" s="6">
        <f>Data7[[#This Row],[Week Start]]+7</f>
        <v>45438</v>
      </c>
      <c r="T891" s="7" t="str">
        <f t="shared" si="40"/>
        <v>5/19/2024 - 5/26/2024</v>
      </c>
      <c r="U891" s="7" t="str">
        <f t="shared" si="41"/>
        <v>Time Card</v>
      </c>
      <c r="V891" s="8" t="str">
        <f>RIGHT(TEXT(Data7[[#This Row],[Date:]],"mmddyyyy"),4)</f>
        <v>2024</v>
      </c>
      <c r="W891" s="8" t="str">
        <f>MID(TEXT(Data7[[#This Row],[Date:]],"mmddyyyy"),3,2)</f>
        <v>23</v>
      </c>
      <c r="X891" s="8" t="str">
        <f>LEFT(TEXT(Data7[[#This Row],[Date:]],"mmddyyyy"),2)</f>
        <v>05</v>
      </c>
      <c r="Y891" s="6">
        <f>DATE(Data7[[#This Row],[Year]],Data7[[#This Row],[Month]],Data7[[#This Row],[Day]])</f>
        <v>45435</v>
      </c>
    </row>
    <row r="892" spans="1:25">
      <c r="A892" s="5">
        <v>45436.265909027781</v>
      </c>
      <c r="B892" s="7" t="s">
        <v>23</v>
      </c>
      <c r="C892" s="6" t="s">
        <v>655</v>
      </c>
      <c r="D892" s="7" t="s">
        <v>663</v>
      </c>
      <c r="E892" s="8">
        <v>6.5</v>
      </c>
      <c r="F892" s="7" t="s">
        <v>68</v>
      </c>
      <c r="G892" s="7" t="s">
        <v>68</v>
      </c>
      <c r="H892" s="7" t="s">
        <v>661</v>
      </c>
      <c r="I892" s="7" t="s">
        <v>44</v>
      </c>
      <c r="J892" s="19" t="str">
        <f>IFERROR(INDEX('Employee Info'!$C$3:$E$200,MATCH(Data7[[#This Row],[Name:]],'Employee Info'!$B$3:$B$200,0),MATCH(Data7[[#This Row],[Hours Type:]],'Employee Info'!$C$2:$E$2,0)),"")</f>
        <v/>
      </c>
      <c r="K892" s="19" t="str">
        <f>IFERROR(INDEX('Employee Info'!$C$3:$J$200,MATCH(Data7[[#This Row],[Name:]],'Employee Info'!$B$3:$B$200,0),MATCH(Data7[[#Headers],[Truck]],'Employee Info'!$C$2:$J$2,0)),"")</f>
        <v/>
      </c>
      <c r="L892" s="19" t="str">
        <f>IFERROR(INDEX('Employee Info'!$C$3:$J$200,MATCH(Data7[[#This Row],[Name:]],'Employee Info'!$B$3:$B$200,0),MATCH(Data7[[#Headers],[Phone]],'Employee Info'!$C$2:$J$2,0)),"")</f>
        <v/>
      </c>
      <c r="M892" s="19" t="str">
        <f>IFERROR(INDEX('Employee Info'!$C$3:$J$200,MATCH(Data7[[#This Row],[Name:]],'Employee Info'!$B$3:$B$200,0),MATCH(Data7[[#Headers],[Tech]],'Employee Info'!$C$2:$J$2,0)),"")</f>
        <v/>
      </c>
      <c r="N892" s="19" t="str">
        <f>IFERROR(INDEX('Employee Info'!$C$3:$J$200,MATCH(Data7[[#This Row],[Name:]],'Employee Info'!$B$3:$B$200,0),MATCH(Data7[[#Headers],[Other]],'Employee Info'!$C$2:$J$2,0)),"")</f>
        <v/>
      </c>
      <c r="O892" s="19">
        <f>IFERROR((Data7[[#This Row],[Hours:]]*SUM(Data7[[#This Row],[Rate]:[Other]])),"")</f>
        <v>0</v>
      </c>
      <c r="P892" s="7" t="str">
        <f>IF(Data7[[#This Row],[WO'#:]]="","Riley #","WO#")</f>
        <v>Riley #</v>
      </c>
      <c r="Q892" s="7">
        <f>IFERROR(WEEKNUM(Data7[[#This Row],[Date:]]),"")</f>
        <v>21</v>
      </c>
      <c r="R892" s="6">
        <f t="shared" si="39"/>
        <v>45431</v>
      </c>
      <c r="S892" s="6">
        <f>Data7[[#This Row],[Week Start]]+7</f>
        <v>45438</v>
      </c>
      <c r="T892" s="7" t="str">
        <f t="shared" si="40"/>
        <v>5/19/2024 - 5/26/2024</v>
      </c>
      <c r="U892" s="7" t="str">
        <f t="shared" si="41"/>
        <v>Time Card</v>
      </c>
      <c r="V892" s="8" t="str">
        <f>RIGHT(TEXT(Data7[[#This Row],[Date:]],"mmddyyyy"),4)</f>
        <v>2024</v>
      </c>
      <c r="W892" s="8" t="str">
        <f>MID(TEXT(Data7[[#This Row],[Date:]],"mmddyyyy"),3,2)</f>
        <v>23</v>
      </c>
      <c r="X892" s="8" t="str">
        <f>LEFT(TEXT(Data7[[#This Row],[Date:]],"mmddyyyy"),2)</f>
        <v>05</v>
      </c>
      <c r="Y892" s="6">
        <f>DATE(Data7[[#This Row],[Year]],Data7[[#This Row],[Month]],Data7[[#This Row],[Day]])</f>
        <v>45435</v>
      </c>
    </row>
    <row r="893" spans="1:25">
      <c r="A893" s="5">
        <v>45437.377840856483</v>
      </c>
      <c r="B893" s="7" t="s">
        <v>66</v>
      </c>
      <c r="C893" s="6" t="s">
        <v>655</v>
      </c>
      <c r="D893" s="7" t="s">
        <v>654</v>
      </c>
      <c r="E893" s="8">
        <v>1</v>
      </c>
      <c r="F893" s="7" t="s">
        <v>68</v>
      </c>
      <c r="G893" s="7" t="s">
        <v>68</v>
      </c>
      <c r="H893" s="7" t="s">
        <v>573</v>
      </c>
      <c r="I893" s="7" t="s">
        <v>45</v>
      </c>
      <c r="J893" s="19" t="str">
        <f>IFERROR(INDEX('Employee Info'!$C$3:$E$200,MATCH(Data7[[#This Row],[Name:]],'Employee Info'!$B$3:$B$200,0),MATCH(Data7[[#This Row],[Hours Type:]],'Employee Info'!$C$2:$E$2,0)),"")</f>
        <v/>
      </c>
      <c r="K893" s="19" t="str">
        <f>IFERROR(INDEX('Employee Info'!$C$3:$J$200,MATCH(Data7[[#This Row],[Name:]],'Employee Info'!$B$3:$B$200,0),MATCH(Data7[[#Headers],[Truck]],'Employee Info'!$C$2:$J$2,0)),"")</f>
        <v/>
      </c>
      <c r="L893" s="19" t="str">
        <f>IFERROR(INDEX('Employee Info'!$C$3:$J$200,MATCH(Data7[[#This Row],[Name:]],'Employee Info'!$B$3:$B$200,0),MATCH(Data7[[#Headers],[Phone]],'Employee Info'!$C$2:$J$2,0)),"")</f>
        <v/>
      </c>
      <c r="M893" s="19" t="str">
        <f>IFERROR(INDEX('Employee Info'!$C$3:$J$200,MATCH(Data7[[#This Row],[Name:]],'Employee Info'!$B$3:$B$200,0),MATCH(Data7[[#Headers],[Tech]],'Employee Info'!$C$2:$J$2,0)),"")</f>
        <v/>
      </c>
      <c r="N893" s="19" t="str">
        <f>IFERROR(INDEX('Employee Info'!$C$3:$J$200,MATCH(Data7[[#This Row],[Name:]],'Employee Info'!$B$3:$B$200,0),MATCH(Data7[[#Headers],[Other]],'Employee Info'!$C$2:$J$2,0)),"")</f>
        <v/>
      </c>
      <c r="O893" s="19">
        <f>IFERROR((Data7[[#This Row],[Hours:]]*SUM(Data7[[#This Row],[Rate]:[Other]])),"")</f>
        <v>0</v>
      </c>
      <c r="P893" s="7" t="str">
        <f>IF(Data7[[#This Row],[WO'#:]]="","Riley #","WO#")</f>
        <v>Riley #</v>
      </c>
      <c r="Q893" s="7">
        <f>IFERROR(WEEKNUM(Data7[[#This Row],[Date:]]),"")</f>
        <v>21</v>
      </c>
      <c r="R893" s="6">
        <f t="shared" si="39"/>
        <v>45431</v>
      </c>
      <c r="S893" s="6">
        <f>Data7[[#This Row],[Week Start]]+7</f>
        <v>45438</v>
      </c>
      <c r="T893" s="7" t="str">
        <f t="shared" si="40"/>
        <v>5/19/2024 - 5/26/2024</v>
      </c>
      <c r="U893" s="7" t="str">
        <f t="shared" si="41"/>
        <v>Time Card</v>
      </c>
      <c r="V893" s="8" t="str">
        <f>RIGHT(TEXT(Data7[[#This Row],[Date:]],"mmddyyyy"),4)</f>
        <v>2024</v>
      </c>
      <c r="W893" s="8" t="str">
        <f>MID(TEXT(Data7[[#This Row],[Date:]],"mmddyyyy"),3,2)</f>
        <v>23</v>
      </c>
      <c r="X893" s="8" t="str">
        <f>LEFT(TEXT(Data7[[#This Row],[Date:]],"mmddyyyy"),2)</f>
        <v>05</v>
      </c>
      <c r="Y893" s="6">
        <f>DATE(Data7[[#This Row],[Year]],Data7[[#This Row],[Month]],Data7[[#This Row],[Day]])</f>
        <v>45435</v>
      </c>
    </row>
    <row r="894" spans="1:25">
      <c r="A894" s="5">
        <v>45437.376481712963</v>
      </c>
      <c r="B894" s="7" t="s">
        <v>66</v>
      </c>
      <c r="C894" s="6" t="s">
        <v>665</v>
      </c>
      <c r="D894" s="7" t="s">
        <v>637</v>
      </c>
      <c r="E894" s="8">
        <v>5</v>
      </c>
      <c r="F894" s="7">
        <v>6984733</v>
      </c>
      <c r="G894" s="7" t="s">
        <v>68</v>
      </c>
      <c r="H894" s="7" t="s">
        <v>69</v>
      </c>
      <c r="I894" s="7" t="s">
        <v>44</v>
      </c>
      <c r="J894" s="19" t="str">
        <f>IFERROR(INDEX('Employee Info'!$C$3:$E$200,MATCH(Data7[[#This Row],[Name:]],'Employee Info'!$B$3:$B$200,0),MATCH(Data7[[#This Row],[Hours Type:]],'Employee Info'!$C$2:$E$2,0)),"")</f>
        <v/>
      </c>
      <c r="K894" s="19" t="str">
        <f>IFERROR(INDEX('Employee Info'!$C$3:$J$200,MATCH(Data7[[#This Row],[Name:]],'Employee Info'!$B$3:$B$200,0),MATCH(Data7[[#Headers],[Truck]],'Employee Info'!$C$2:$J$2,0)),"")</f>
        <v/>
      </c>
      <c r="L894" s="19" t="str">
        <f>IFERROR(INDEX('Employee Info'!$C$3:$J$200,MATCH(Data7[[#This Row],[Name:]],'Employee Info'!$B$3:$B$200,0),MATCH(Data7[[#Headers],[Phone]],'Employee Info'!$C$2:$J$2,0)),"")</f>
        <v/>
      </c>
      <c r="M894" s="19" t="str">
        <f>IFERROR(INDEX('Employee Info'!$C$3:$J$200,MATCH(Data7[[#This Row],[Name:]],'Employee Info'!$B$3:$B$200,0),MATCH(Data7[[#Headers],[Tech]],'Employee Info'!$C$2:$J$2,0)),"")</f>
        <v/>
      </c>
      <c r="N894" s="19" t="str">
        <f>IFERROR(INDEX('Employee Info'!$C$3:$J$200,MATCH(Data7[[#This Row],[Name:]],'Employee Info'!$B$3:$B$200,0),MATCH(Data7[[#Headers],[Other]],'Employee Info'!$C$2:$J$2,0)),"")</f>
        <v/>
      </c>
      <c r="O894" s="19">
        <f>IFERROR((Data7[[#This Row],[Hours:]]*SUM(Data7[[#This Row],[Rate]:[Other]])),"")</f>
        <v>0</v>
      </c>
      <c r="P894" s="7" t="str">
        <f>IF(Data7[[#This Row],[WO'#:]]="","Riley #","WO#")</f>
        <v>WO#</v>
      </c>
      <c r="Q894" s="7">
        <f>IFERROR(WEEKNUM(Data7[[#This Row],[Date:]]),"")</f>
        <v>21</v>
      </c>
      <c r="R894" s="6">
        <f t="shared" si="39"/>
        <v>45431</v>
      </c>
      <c r="S894" s="6">
        <f>Data7[[#This Row],[Week Start]]+7</f>
        <v>45438</v>
      </c>
      <c r="T894" s="7" t="str">
        <f t="shared" si="40"/>
        <v>5/19/2024 - 5/26/2024</v>
      </c>
      <c r="U894" s="7" t="str">
        <f t="shared" si="41"/>
        <v>Time Card</v>
      </c>
      <c r="V894" s="8" t="str">
        <f>RIGHT(TEXT(Data7[[#This Row],[Date:]],"mmddyyyy"),4)</f>
        <v>2024</v>
      </c>
      <c r="W894" s="8" t="str">
        <f>MID(TEXT(Data7[[#This Row],[Date:]],"mmddyyyy"),3,2)</f>
        <v>24</v>
      </c>
      <c r="X894" s="8" t="str">
        <f>LEFT(TEXT(Data7[[#This Row],[Date:]],"mmddyyyy"),2)</f>
        <v>05</v>
      </c>
      <c r="Y894" s="6">
        <f>DATE(Data7[[#This Row],[Year]],Data7[[#This Row],[Month]],Data7[[#This Row],[Day]])</f>
        <v>45436</v>
      </c>
    </row>
    <row r="895" spans="1:25">
      <c r="A895" s="5">
        <v>45437.378613657405</v>
      </c>
      <c r="B895" s="7" t="s">
        <v>66</v>
      </c>
      <c r="C895" s="6" t="s">
        <v>665</v>
      </c>
      <c r="D895" s="7" t="s">
        <v>654</v>
      </c>
      <c r="E895" s="8">
        <v>1</v>
      </c>
      <c r="F895" s="7">
        <v>6984733</v>
      </c>
      <c r="G895" s="7" t="s">
        <v>68</v>
      </c>
      <c r="H895" s="7" t="s">
        <v>69</v>
      </c>
      <c r="I895" s="7" t="s">
        <v>45</v>
      </c>
      <c r="J895" s="19" t="str">
        <f>IFERROR(INDEX('Employee Info'!$C$3:$E$200,MATCH(Data7[[#This Row],[Name:]],'Employee Info'!$B$3:$B$200,0),MATCH(Data7[[#This Row],[Hours Type:]],'Employee Info'!$C$2:$E$2,0)),"")</f>
        <v/>
      </c>
      <c r="K895" s="19" t="str">
        <f>IFERROR(INDEX('Employee Info'!$C$3:$J$200,MATCH(Data7[[#This Row],[Name:]],'Employee Info'!$B$3:$B$200,0),MATCH(Data7[[#Headers],[Truck]],'Employee Info'!$C$2:$J$2,0)),"")</f>
        <v/>
      </c>
      <c r="L895" s="19" t="str">
        <f>IFERROR(INDEX('Employee Info'!$C$3:$J$200,MATCH(Data7[[#This Row],[Name:]],'Employee Info'!$B$3:$B$200,0),MATCH(Data7[[#Headers],[Phone]],'Employee Info'!$C$2:$J$2,0)),"")</f>
        <v/>
      </c>
      <c r="M895" s="19" t="str">
        <f>IFERROR(INDEX('Employee Info'!$C$3:$J$200,MATCH(Data7[[#This Row],[Name:]],'Employee Info'!$B$3:$B$200,0),MATCH(Data7[[#Headers],[Tech]],'Employee Info'!$C$2:$J$2,0)),"")</f>
        <v/>
      </c>
      <c r="N895" s="19" t="str">
        <f>IFERROR(INDEX('Employee Info'!$C$3:$J$200,MATCH(Data7[[#This Row],[Name:]],'Employee Info'!$B$3:$B$200,0),MATCH(Data7[[#Headers],[Other]],'Employee Info'!$C$2:$J$2,0)),"")</f>
        <v/>
      </c>
      <c r="O895" s="19">
        <f>IFERROR((Data7[[#This Row],[Hours:]]*SUM(Data7[[#This Row],[Rate]:[Other]])),"")</f>
        <v>0</v>
      </c>
      <c r="P895" s="7" t="str">
        <f>IF(Data7[[#This Row],[WO'#:]]="","Riley #","WO#")</f>
        <v>WO#</v>
      </c>
      <c r="Q895" s="7">
        <f>IFERROR(WEEKNUM(Data7[[#This Row],[Date:]]),"")</f>
        <v>21</v>
      </c>
      <c r="R895" s="6">
        <f t="shared" si="39"/>
        <v>45431</v>
      </c>
      <c r="S895" s="6">
        <f>Data7[[#This Row],[Week Start]]+7</f>
        <v>45438</v>
      </c>
      <c r="T895" s="7" t="str">
        <f t="shared" si="40"/>
        <v>5/19/2024 - 5/26/2024</v>
      </c>
      <c r="U895" s="7" t="str">
        <f t="shared" si="41"/>
        <v>Time Card</v>
      </c>
      <c r="V895" s="8" t="str">
        <f>RIGHT(TEXT(Data7[[#This Row],[Date:]],"mmddyyyy"),4)</f>
        <v>2024</v>
      </c>
      <c r="W895" s="8" t="str">
        <f>MID(TEXT(Data7[[#This Row],[Date:]],"mmddyyyy"),3,2)</f>
        <v>24</v>
      </c>
      <c r="X895" s="8" t="str">
        <f>LEFT(TEXT(Data7[[#This Row],[Date:]],"mmddyyyy"),2)</f>
        <v>05</v>
      </c>
      <c r="Y895" s="6">
        <f>DATE(Data7[[#This Row],[Year]],Data7[[#This Row],[Month]],Data7[[#This Row],[Day]])</f>
        <v>45436</v>
      </c>
    </row>
    <row r="896" spans="1:25">
      <c r="A896" s="5">
        <v>45437.380378240741</v>
      </c>
      <c r="B896" s="7" t="s">
        <v>76</v>
      </c>
      <c r="C896" s="6" t="s">
        <v>665</v>
      </c>
      <c r="D896" s="7" t="s">
        <v>156</v>
      </c>
      <c r="E896" s="8">
        <v>1</v>
      </c>
      <c r="F896" s="7">
        <v>6984733</v>
      </c>
      <c r="G896" s="7" t="s">
        <v>68</v>
      </c>
      <c r="H896" s="7" t="s">
        <v>69</v>
      </c>
      <c r="I896" s="7" t="s">
        <v>44</v>
      </c>
      <c r="J896" s="19" t="str">
        <f>IFERROR(INDEX('Employee Info'!$C$3:$E$200,MATCH(Data7[[#This Row],[Name:]],'Employee Info'!$B$3:$B$200,0),MATCH(Data7[[#This Row],[Hours Type:]],'Employee Info'!$C$2:$E$2,0)),"")</f>
        <v/>
      </c>
      <c r="K896" s="19" t="str">
        <f>IFERROR(INDEX('Employee Info'!$C$3:$J$200,MATCH(Data7[[#This Row],[Name:]],'Employee Info'!$B$3:$B$200,0),MATCH(Data7[[#Headers],[Truck]],'Employee Info'!$C$2:$J$2,0)),"")</f>
        <v/>
      </c>
      <c r="L896" s="19" t="str">
        <f>IFERROR(INDEX('Employee Info'!$C$3:$J$200,MATCH(Data7[[#This Row],[Name:]],'Employee Info'!$B$3:$B$200,0),MATCH(Data7[[#Headers],[Phone]],'Employee Info'!$C$2:$J$2,0)),"")</f>
        <v/>
      </c>
      <c r="M896" s="19" t="str">
        <f>IFERROR(INDEX('Employee Info'!$C$3:$J$200,MATCH(Data7[[#This Row],[Name:]],'Employee Info'!$B$3:$B$200,0),MATCH(Data7[[#Headers],[Tech]],'Employee Info'!$C$2:$J$2,0)),"")</f>
        <v/>
      </c>
      <c r="N896" s="19" t="str">
        <f>IFERROR(INDEX('Employee Info'!$C$3:$J$200,MATCH(Data7[[#This Row],[Name:]],'Employee Info'!$B$3:$B$200,0),MATCH(Data7[[#Headers],[Other]],'Employee Info'!$C$2:$J$2,0)),"")</f>
        <v/>
      </c>
      <c r="O896" s="19">
        <f>IFERROR((Data7[[#This Row],[Hours:]]*SUM(Data7[[#This Row],[Rate]:[Other]])),"")</f>
        <v>0</v>
      </c>
      <c r="P896" s="7" t="str">
        <f>IF(Data7[[#This Row],[WO'#:]]="","Riley #","WO#")</f>
        <v>WO#</v>
      </c>
      <c r="Q896" s="7">
        <f>IFERROR(WEEKNUM(Data7[[#This Row],[Date:]]),"")</f>
        <v>21</v>
      </c>
      <c r="R896" s="6">
        <f t="shared" si="39"/>
        <v>45431</v>
      </c>
      <c r="S896" s="6">
        <f>Data7[[#This Row],[Week Start]]+7</f>
        <v>45438</v>
      </c>
      <c r="T896" s="7" t="str">
        <f t="shared" si="40"/>
        <v>5/19/2024 - 5/26/2024</v>
      </c>
      <c r="U896" s="7" t="str">
        <f t="shared" si="41"/>
        <v>Time Card</v>
      </c>
      <c r="V896" s="8" t="str">
        <f>RIGHT(TEXT(Data7[[#This Row],[Date:]],"mmddyyyy"),4)</f>
        <v>2024</v>
      </c>
      <c r="W896" s="8" t="str">
        <f>MID(TEXT(Data7[[#This Row],[Date:]],"mmddyyyy"),3,2)</f>
        <v>24</v>
      </c>
      <c r="X896" s="8" t="str">
        <f>LEFT(TEXT(Data7[[#This Row],[Date:]],"mmddyyyy"),2)</f>
        <v>05</v>
      </c>
      <c r="Y896" s="6">
        <f>DATE(Data7[[#This Row],[Year]],Data7[[#This Row],[Month]],Data7[[#This Row],[Day]])</f>
        <v>45436</v>
      </c>
    </row>
    <row r="897" spans="1:25">
      <c r="A897" s="5">
        <v>45437.354611342591</v>
      </c>
      <c r="B897" s="7" t="s">
        <v>66</v>
      </c>
      <c r="C897" s="6" t="s">
        <v>665</v>
      </c>
      <c r="D897" s="7" t="s">
        <v>638</v>
      </c>
      <c r="E897" s="8">
        <v>1</v>
      </c>
      <c r="F897" s="7">
        <v>6994907</v>
      </c>
      <c r="G897" s="7" t="s">
        <v>68</v>
      </c>
      <c r="H897" s="7" t="s">
        <v>69</v>
      </c>
      <c r="I897" s="7" t="s">
        <v>44</v>
      </c>
      <c r="J897" s="19" t="str">
        <f>IFERROR(INDEX('Employee Info'!$C$3:$E$200,MATCH(Data7[[#This Row],[Name:]],'Employee Info'!$B$3:$B$200,0),MATCH(Data7[[#This Row],[Hours Type:]],'Employee Info'!$C$2:$E$2,0)),"")</f>
        <v/>
      </c>
      <c r="K897" s="19" t="str">
        <f>IFERROR(INDEX('Employee Info'!$C$3:$J$200,MATCH(Data7[[#This Row],[Name:]],'Employee Info'!$B$3:$B$200,0),MATCH(Data7[[#Headers],[Truck]],'Employee Info'!$C$2:$J$2,0)),"")</f>
        <v/>
      </c>
      <c r="L897" s="19" t="str">
        <f>IFERROR(INDEX('Employee Info'!$C$3:$J$200,MATCH(Data7[[#This Row],[Name:]],'Employee Info'!$B$3:$B$200,0),MATCH(Data7[[#Headers],[Phone]],'Employee Info'!$C$2:$J$2,0)),"")</f>
        <v/>
      </c>
      <c r="M897" s="19" t="str">
        <f>IFERROR(INDEX('Employee Info'!$C$3:$J$200,MATCH(Data7[[#This Row],[Name:]],'Employee Info'!$B$3:$B$200,0),MATCH(Data7[[#Headers],[Tech]],'Employee Info'!$C$2:$J$2,0)),"")</f>
        <v/>
      </c>
      <c r="N897" s="19" t="str">
        <f>IFERROR(INDEX('Employee Info'!$C$3:$J$200,MATCH(Data7[[#This Row],[Name:]],'Employee Info'!$B$3:$B$200,0),MATCH(Data7[[#Headers],[Other]],'Employee Info'!$C$2:$J$2,0)),"")</f>
        <v/>
      </c>
      <c r="O897" s="19">
        <f>IFERROR((Data7[[#This Row],[Hours:]]*SUM(Data7[[#This Row],[Rate]:[Other]])),"")</f>
        <v>0</v>
      </c>
      <c r="P897" s="7" t="str">
        <f>IF(Data7[[#This Row],[WO'#:]]="","Riley #","WO#")</f>
        <v>WO#</v>
      </c>
      <c r="Q897" s="7">
        <f>IFERROR(WEEKNUM(Data7[[#This Row],[Date:]]),"")</f>
        <v>21</v>
      </c>
      <c r="R897" s="6">
        <f t="shared" si="39"/>
        <v>45431</v>
      </c>
      <c r="S897" s="6">
        <f>Data7[[#This Row],[Week Start]]+7</f>
        <v>45438</v>
      </c>
      <c r="T897" s="7" t="str">
        <f t="shared" si="40"/>
        <v>5/19/2024 - 5/26/2024</v>
      </c>
      <c r="U897" s="7" t="str">
        <f t="shared" si="41"/>
        <v>Time Card</v>
      </c>
      <c r="V897" s="8" t="str">
        <f>RIGHT(TEXT(Data7[[#This Row],[Date:]],"mmddyyyy"),4)</f>
        <v>2024</v>
      </c>
      <c r="W897" s="8" t="str">
        <f>MID(TEXT(Data7[[#This Row],[Date:]],"mmddyyyy"),3,2)</f>
        <v>24</v>
      </c>
      <c r="X897" s="8" t="str">
        <f>LEFT(TEXT(Data7[[#This Row],[Date:]],"mmddyyyy"),2)</f>
        <v>05</v>
      </c>
      <c r="Y897" s="6">
        <f>DATE(Data7[[#This Row],[Year]],Data7[[#This Row],[Month]],Data7[[#This Row],[Day]])</f>
        <v>45436</v>
      </c>
    </row>
    <row r="898" spans="1:25">
      <c r="A898" s="5">
        <v>45436.56461296296</v>
      </c>
      <c r="B898" s="7" t="s">
        <v>31</v>
      </c>
      <c r="C898" s="6" t="s">
        <v>665</v>
      </c>
      <c r="D898" s="7" t="s">
        <v>643</v>
      </c>
      <c r="E898" s="8">
        <v>2</v>
      </c>
      <c r="F898" s="7">
        <v>7107358</v>
      </c>
      <c r="G898" s="7" t="s">
        <v>68</v>
      </c>
      <c r="H898" s="7" t="s">
        <v>69</v>
      </c>
      <c r="I898" s="7" t="s">
        <v>44</v>
      </c>
      <c r="J898" s="19" t="str">
        <f>IFERROR(INDEX('Employee Info'!$C$3:$E$200,MATCH(Data7[[#This Row],[Name:]],'Employee Info'!$B$3:$B$200,0),MATCH(Data7[[#This Row],[Hours Type:]],'Employee Info'!$C$2:$E$2,0)),"")</f>
        <v/>
      </c>
      <c r="K898" s="19" t="str">
        <f>IFERROR(INDEX('Employee Info'!$C$3:$J$200,MATCH(Data7[[#This Row],[Name:]],'Employee Info'!$B$3:$B$200,0),MATCH(Data7[[#Headers],[Truck]],'Employee Info'!$C$2:$J$2,0)),"")</f>
        <v/>
      </c>
      <c r="L898" s="19" t="str">
        <f>IFERROR(INDEX('Employee Info'!$C$3:$J$200,MATCH(Data7[[#This Row],[Name:]],'Employee Info'!$B$3:$B$200,0),MATCH(Data7[[#Headers],[Phone]],'Employee Info'!$C$2:$J$2,0)),"")</f>
        <v/>
      </c>
      <c r="M898" s="19" t="str">
        <f>IFERROR(INDEX('Employee Info'!$C$3:$J$200,MATCH(Data7[[#This Row],[Name:]],'Employee Info'!$B$3:$B$200,0),MATCH(Data7[[#Headers],[Tech]],'Employee Info'!$C$2:$J$2,0)),"")</f>
        <v/>
      </c>
      <c r="N898" s="19" t="str">
        <f>IFERROR(INDEX('Employee Info'!$C$3:$J$200,MATCH(Data7[[#This Row],[Name:]],'Employee Info'!$B$3:$B$200,0),MATCH(Data7[[#Headers],[Other]],'Employee Info'!$C$2:$J$2,0)),"")</f>
        <v/>
      </c>
      <c r="O898" s="19">
        <f>IFERROR((Data7[[#This Row],[Hours:]]*SUM(Data7[[#This Row],[Rate]:[Other]])),"")</f>
        <v>0</v>
      </c>
      <c r="P898" s="7" t="str">
        <f>IF(Data7[[#This Row],[WO'#:]]="","Riley #","WO#")</f>
        <v>WO#</v>
      </c>
      <c r="Q898" s="7">
        <f>IFERROR(WEEKNUM(Data7[[#This Row],[Date:]]),"")</f>
        <v>21</v>
      </c>
      <c r="R898" s="6">
        <f t="shared" ref="R898:R961" si="42">DATE(RIGHT(TEXT(C898,"mm/dd/yyyy"),4),1,1)+(Q898-1)*7-(WEEKDAY(DATE(RIGHT(TEXT(C898,"mm/dd/yyyy"),4),1,1)))+1</f>
        <v>45431</v>
      </c>
      <c r="S898" s="6">
        <f>Data7[[#This Row],[Week Start]]+7</f>
        <v>45438</v>
      </c>
      <c r="T898" s="7" t="str">
        <f t="shared" ref="T898:T961" si="43">IFERROR(TEXT(R898, "m/d/yyyy") &amp; " - " &amp; TEXT(S898, "m/d/yyyy"),"")</f>
        <v>5/19/2024 - 5/26/2024</v>
      </c>
      <c r="U898" s="7" t="str">
        <f t="shared" ref="U898:U961" si="44">"Time Card"</f>
        <v>Time Card</v>
      </c>
      <c r="V898" s="8" t="str">
        <f>RIGHT(TEXT(Data7[[#This Row],[Date:]],"mmddyyyy"),4)</f>
        <v>2024</v>
      </c>
      <c r="W898" s="8" t="str">
        <f>MID(TEXT(Data7[[#This Row],[Date:]],"mmddyyyy"),3,2)</f>
        <v>24</v>
      </c>
      <c r="X898" s="8" t="str">
        <f>LEFT(TEXT(Data7[[#This Row],[Date:]],"mmddyyyy"),2)</f>
        <v>05</v>
      </c>
      <c r="Y898" s="6">
        <f>DATE(Data7[[#This Row],[Year]],Data7[[#This Row],[Month]],Data7[[#This Row],[Day]])</f>
        <v>45436</v>
      </c>
    </row>
    <row r="899" spans="1:25">
      <c r="A899" s="5">
        <v>45437.349894907406</v>
      </c>
      <c r="B899" s="7" t="s">
        <v>66</v>
      </c>
      <c r="C899" s="6" t="s">
        <v>665</v>
      </c>
      <c r="D899" s="7" t="s">
        <v>658</v>
      </c>
      <c r="E899" s="8">
        <v>1</v>
      </c>
      <c r="F899" s="7">
        <v>7107358</v>
      </c>
      <c r="G899" s="7" t="s">
        <v>68</v>
      </c>
      <c r="H899" s="7" t="s">
        <v>69</v>
      </c>
      <c r="I899" s="7" t="s">
        <v>44</v>
      </c>
      <c r="J899" s="19" t="str">
        <f>IFERROR(INDEX('Employee Info'!$C$3:$E$200,MATCH(Data7[[#This Row],[Name:]],'Employee Info'!$B$3:$B$200,0),MATCH(Data7[[#This Row],[Hours Type:]],'Employee Info'!$C$2:$E$2,0)),"")</f>
        <v/>
      </c>
      <c r="K899" s="19" t="str">
        <f>IFERROR(INDEX('Employee Info'!$C$3:$J$200,MATCH(Data7[[#This Row],[Name:]],'Employee Info'!$B$3:$B$200,0),MATCH(Data7[[#Headers],[Truck]],'Employee Info'!$C$2:$J$2,0)),"")</f>
        <v/>
      </c>
      <c r="L899" s="19" t="str">
        <f>IFERROR(INDEX('Employee Info'!$C$3:$J$200,MATCH(Data7[[#This Row],[Name:]],'Employee Info'!$B$3:$B$200,0),MATCH(Data7[[#Headers],[Phone]],'Employee Info'!$C$2:$J$2,0)),"")</f>
        <v/>
      </c>
      <c r="M899" s="19" t="str">
        <f>IFERROR(INDEX('Employee Info'!$C$3:$J$200,MATCH(Data7[[#This Row],[Name:]],'Employee Info'!$B$3:$B$200,0),MATCH(Data7[[#Headers],[Tech]],'Employee Info'!$C$2:$J$2,0)),"")</f>
        <v/>
      </c>
      <c r="N899" s="19" t="str">
        <f>IFERROR(INDEX('Employee Info'!$C$3:$J$200,MATCH(Data7[[#This Row],[Name:]],'Employee Info'!$B$3:$B$200,0),MATCH(Data7[[#Headers],[Other]],'Employee Info'!$C$2:$J$2,0)),"")</f>
        <v/>
      </c>
      <c r="O899" s="19">
        <f>IFERROR((Data7[[#This Row],[Hours:]]*SUM(Data7[[#This Row],[Rate]:[Other]])),"")</f>
        <v>0</v>
      </c>
      <c r="P899" s="7" t="str">
        <f>IF(Data7[[#This Row],[WO'#:]]="","Riley #","WO#")</f>
        <v>WO#</v>
      </c>
      <c r="Q899" s="7">
        <f>IFERROR(WEEKNUM(Data7[[#This Row],[Date:]]),"")</f>
        <v>21</v>
      </c>
      <c r="R899" s="6">
        <f t="shared" si="42"/>
        <v>45431</v>
      </c>
      <c r="S899" s="6">
        <f>Data7[[#This Row],[Week Start]]+7</f>
        <v>45438</v>
      </c>
      <c r="T899" s="7" t="str">
        <f t="shared" si="43"/>
        <v>5/19/2024 - 5/26/2024</v>
      </c>
      <c r="U899" s="7" t="str">
        <f t="shared" si="44"/>
        <v>Time Card</v>
      </c>
      <c r="V899" s="8" t="str">
        <f>RIGHT(TEXT(Data7[[#This Row],[Date:]],"mmddyyyy"),4)</f>
        <v>2024</v>
      </c>
      <c r="W899" s="8" t="str">
        <f>MID(TEXT(Data7[[#This Row],[Date:]],"mmddyyyy"),3,2)</f>
        <v>24</v>
      </c>
      <c r="X899" s="8" t="str">
        <f>LEFT(TEXT(Data7[[#This Row],[Date:]],"mmddyyyy"),2)</f>
        <v>05</v>
      </c>
      <c r="Y899" s="6">
        <f>DATE(Data7[[#This Row],[Year]],Data7[[#This Row],[Month]],Data7[[#This Row],[Day]])</f>
        <v>45436</v>
      </c>
    </row>
    <row r="900" spans="1:25">
      <c r="A900" s="5">
        <v>45436.570919328704</v>
      </c>
      <c r="B900" s="7" t="s">
        <v>23</v>
      </c>
      <c r="C900" s="6" t="s">
        <v>665</v>
      </c>
      <c r="D900" s="7" t="s">
        <v>666</v>
      </c>
      <c r="E900" s="8">
        <v>6</v>
      </c>
      <c r="F900" s="7">
        <v>7107910</v>
      </c>
      <c r="G900" s="7" t="s">
        <v>68</v>
      </c>
      <c r="H900" s="7" t="s">
        <v>69</v>
      </c>
      <c r="I900" s="7" t="s">
        <v>44</v>
      </c>
      <c r="J900" s="19" t="str">
        <f>IFERROR(INDEX('Employee Info'!$C$3:$E$200,MATCH(Data7[[#This Row],[Name:]],'Employee Info'!$B$3:$B$200,0),MATCH(Data7[[#This Row],[Hours Type:]],'Employee Info'!$C$2:$E$2,0)),"")</f>
        <v/>
      </c>
      <c r="K900" s="19" t="str">
        <f>IFERROR(INDEX('Employee Info'!$C$3:$J$200,MATCH(Data7[[#This Row],[Name:]],'Employee Info'!$B$3:$B$200,0),MATCH(Data7[[#Headers],[Truck]],'Employee Info'!$C$2:$J$2,0)),"")</f>
        <v/>
      </c>
      <c r="L900" s="19" t="str">
        <f>IFERROR(INDEX('Employee Info'!$C$3:$J$200,MATCH(Data7[[#This Row],[Name:]],'Employee Info'!$B$3:$B$200,0),MATCH(Data7[[#Headers],[Phone]],'Employee Info'!$C$2:$J$2,0)),"")</f>
        <v/>
      </c>
      <c r="M900" s="19" t="str">
        <f>IFERROR(INDEX('Employee Info'!$C$3:$J$200,MATCH(Data7[[#This Row],[Name:]],'Employee Info'!$B$3:$B$200,0),MATCH(Data7[[#Headers],[Tech]],'Employee Info'!$C$2:$J$2,0)),"")</f>
        <v/>
      </c>
      <c r="N900" s="19" t="str">
        <f>IFERROR(INDEX('Employee Info'!$C$3:$J$200,MATCH(Data7[[#This Row],[Name:]],'Employee Info'!$B$3:$B$200,0),MATCH(Data7[[#Headers],[Other]],'Employee Info'!$C$2:$J$2,0)),"")</f>
        <v/>
      </c>
      <c r="O900" s="19">
        <f>IFERROR((Data7[[#This Row],[Hours:]]*SUM(Data7[[#This Row],[Rate]:[Other]])),"")</f>
        <v>0</v>
      </c>
      <c r="P900" s="7" t="str">
        <f>IF(Data7[[#This Row],[WO'#:]]="","Riley #","WO#")</f>
        <v>WO#</v>
      </c>
      <c r="Q900" s="7">
        <f>IFERROR(WEEKNUM(Data7[[#This Row],[Date:]]),"")</f>
        <v>21</v>
      </c>
      <c r="R900" s="6">
        <f t="shared" si="42"/>
        <v>45431</v>
      </c>
      <c r="S900" s="6">
        <f>Data7[[#This Row],[Week Start]]+7</f>
        <v>45438</v>
      </c>
      <c r="T900" s="7" t="str">
        <f t="shared" si="43"/>
        <v>5/19/2024 - 5/26/2024</v>
      </c>
      <c r="U900" s="7" t="str">
        <f t="shared" si="44"/>
        <v>Time Card</v>
      </c>
      <c r="V900" s="8" t="str">
        <f>RIGHT(TEXT(Data7[[#This Row],[Date:]],"mmddyyyy"),4)</f>
        <v>2024</v>
      </c>
      <c r="W900" s="8" t="str">
        <f>MID(TEXT(Data7[[#This Row],[Date:]],"mmddyyyy"),3,2)</f>
        <v>24</v>
      </c>
      <c r="X900" s="8" t="str">
        <f>LEFT(TEXT(Data7[[#This Row],[Date:]],"mmddyyyy"),2)</f>
        <v>05</v>
      </c>
      <c r="Y900" s="6">
        <f>DATE(Data7[[#This Row],[Year]],Data7[[#This Row],[Month]],Data7[[#This Row],[Day]])</f>
        <v>45436</v>
      </c>
    </row>
    <row r="901" spans="1:25">
      <c r="A901" s="5">
        <v>45437.371643402781</v>
      </c>
      <c r="B901" s="7" t="s">
        <v>66</v>
      </c>
      <c r="C901" s="6" t="s">
        <v>665</v>
      </c>
      <c r="D901" s="7" t="s">
        <v>659</v>
      </c>
      <c r="E901" s="8">
        <v>1</v>
      </c>
      <c r="F901" s="7">
        <v>7107910</v>
      </c>
      <c r="G901" s="7" t="s">
        <v>68</v>
      </c>
      <c r="H901" s="7" t="s">
        <v>69</v>
      </c>
      <c r="I901" s="7" t="s">
        <v>44</v>
      </c>
      <c r="J901" s="19" t="str">
        <f>IFERROR(INDEX('Employee Info'!$C$3:$E$200,MATCH(Data7[[#This Row],[Name:]],'Employee Info'!$B$3:$B$200,0),MATCH(Data7[[#This Row],[Hours Type:]],'Employee Info'!$C$2:$E$2,0)),"")</f>
        <v/>
      </c>
      <c r="K901" s="19" t="str">
        <f>IFERROR(INDEX('Employee Info'!$C$3:$J$200,MATCH(Data7[[#This Row],[Name:]],'Employee Info'!$B$3:$B$200,0),MATCH(Data7[[#Headers],[Truck]],'Employee Info'!$C$2:$J$2,0)),"")</f>
        <v/>
      </c>
      <c r="L901" s="19" t="str">
        <f>IFERROR(INDEX('Employee Info'!$C$3:$J$200,MATCH(Data7[[#This Row],[Name:]],'Employee Info'!$B$3:$B$200,0),MATCH(Data7[[#Headers],[Phone]],'Employee Info'!$C$2:$J$2,0)),"")</f>
        <v/>
      </c>
      <c r="M901" s="19" t="str">
        <f>IFERROR(INDEX('Employee Info'!$C$3:$J$200,MATCH(Data7[[#This Row],[Name:]],'Employee Info'!$B$3:$B$200,0),MATCH(Data7[[#Headers],[Tech]],'Employee Info'!$C$2:$J$2,0)),"")</f>
        <v/>
      </c>
      <c r="N901" s="19" t="str">
        <f>IFERROR(INDEX('Employee Info'!$C$3:$J$200,MATCH(Data7[[#This Row],[Name:]],'Employee Info'!$B$3:$B$200,0),MATCH(Data7[[#Headers],[Other]],'Employee Info'!$C$2:$J$2,0)),"")</f>
        <v/>
      </c>
      <c r="O901" s="19">
        <f>IFERROR((Data7[[#This Row],[Hours:]]*SUM(Data7[[#This Row],[Rate]:[Other]])),"")</f>
        <v>0</v>
      </c>
      <c r="P901" s="7" t="str">
        <f>IF(Data7[[#This Row],[WO'#:]]="","Riley #","WO#")</f>
        <v>WO#</v>
      </c>
      <c r="Q901" s="7">
        <f>IFERROR(WEEKNUM(Data7[[#This Row],[Date:]]),"")</f>
        <v>21</v>
      </c>
      <c r="R901" s="6">
        <f t="shared" si="42"/>
        <v>45431</v>
      </c>
      <c r="S901" s="6">
        <f>Data7[[#This Row],[Week Start]]+7</f>
        <v>45438</v>
      </c>
      <c r="T901" s="7" t="str">
        <f t="shared" si="43"/>
        <v>5/19/2024 - 5/26/2024</v>
      </c>
      <c r="U901" s="7" t="str">
        <f t="shared" si="44"/>
        <v>Time Card</v>
      </c>
      <c r="V901" s="8" t="str">
        <f>RIGHT(TEXT(Data7[[#This Row],[Date:]],"mmddyyyy"),4)</f>
        <v>2024</v>
      </c>
      <c r="W901" s="8" t="str">
        <f>MID(TEXT(Data7[[#This Row],[Date:]],"mmddyyyy"),3,2)</f>
        <v>24</v>
      </c>
      <c r="X901" s="8" t="str">
        <f>LEFT(TEXT(Data7[[#This Row],[Date:]],"mmddyyyy"),2)</f>
        <v>05</v>
      </c>
      <c r="Y901" s="6">
        <f>DATE(Data7[[#This Row],[Year]],Data7[[#This Row],[Month]],Data7[[#This Row],[Day]])</f>
        <v>45436</v>
      </c>
    </row>
    <row r="902" spans="1:25">
      <c r="A902" s="5">
        <v>45436.564175810185</v>
      </c>
      <c r="B902" s="7" t="s">
        <v>31</v>
      </c>
      <c r="C902" s="6" t="s">
        <v>665</v>
      </c>
      <c r="D902" s="7" t="s">
        <v>668</v>
      </c>
      <c r="E902" s="8">
        <v>2</v>
      </c>
      <c r="F902" s="7" t="s">
        <v>68</v>
      </c>
      <c r="G902" s="7" t="s">
        <v>68</v>
      </c>
      <c r="H902" s="7" t="s">
        <v>112</v>
      </c>
      <c r="I902" s="7" t="s">
        <v>44</v>
      </c>
      <c r="J902" s="19" t="str">
        <f>IFERROR(INDEX('Employee Info'!$C$3:$E$200,MATCH(Data7[[#This Row],[Name:]],'Employee Info'!$B$3:$B$200,0),MATCH(Data7[[#This Row],[Hours Type:]],'Employee Info'!$C$2:$E$2,0)),"")</f>
        <v/>
      </c>
      <c r="K902" s="19" t="str">
        <f>IFERROR(INDEX('Employee Info'!$C$3:$J$200,MATCH(Data7[[#This Row],[Name:]],'Employee Info'!$B$3:$B$200,0),MATCH(Data7[[#Headers],[Truck]],'Employee Info'!$C$2:$J$2,0)),"")</f>
        <v/>
      </c>
      <c r="L902" s="19" t="str">
        <f>IFERROR(INDEX('Employee Info'!$C$3:$J$200,MATCH(Data7[[#This Row],[Name:]],'Employee Info'!$B$3:$B$200,0),MATCH(Data7[[#Headers],[Phone]],'Employee Info'!$C$2:$J$2,0)),"")</f>
        <v/>
      </c>
      <c r="M902" s="19" t="str">
        <f>IFERROR(INDEX('Employee Info'!$C$3:$J$200,MATCH(Data7[[#This Row],[Name:]],'Employee Info'!$B$3:$B$200,0),MATCH(Data7[[#Headers],[Tech]],'Employee Info'!$C$2:$J$2,0)),"")</f>
        <v/>
      </c>
      <c r="N902" s="19" t="str">
        <f>IFERROR(INDEX('Employee Info'!$C$3:$J$200,MATCH(Data7[[#This Row],[Name:]],'Employee Info'!$B$3:$B$200,0),MATCH(Data7[[#Headers],[Other]],'Employee Info'!$C$2:$J$2,0)),"")</f>
        <v/>
      </c>
      <c r="O902" s="19">
        <f>IFERROR((Data7[[#This Row],[Hours:]]*SUM(Data7[[#This Row],[Rate]:[Other]])),"")</f>
        <v>0</v>
      </c>
      <c r="P902" s="7" t="str">
        <f>IF(Data7[[#This Row],[WO'#:]]="","Riley #","WO#")</f>
        <v>Riley #</v>
      </c>
      <c r="Q902" s="7">
        <f>IFERROR(WEEKNUM(Data7[[#This Row],[Date:]]),"")</f>
        <v>21</v>
      </c>
      <c r="R902" s="6">
        <f t="shared" si="42"/>
        <v>45431</v>
      </c>
      <c r="S902" s="6">
        <f>Data7[[#This Row],[Week Start]]+7</f>
        <v>45438</v>
      </c>
      <c r="T902" s="7" t="str">
        <f t="shared" si="43"/>
        <v>5/19/2024 - 5/26/2024</v>
      </c>
      <c r="U902" s="7" t="str">
        <f t="shared" si="44"/>
        <v>Time Card</v>
      </c>
      <c r="V902" s="8" t="str">
        <f>RIGHT(TEXT(Data7[[#This Row],[Date:]],"mmddyyyy"),4)</f>
        <v>2024</v>
      </c>
      <c r="W902" s="8" t="str">
        <f>MID(TEXT(Data7[[#This Row],[Date:]],"mmddyyyy"),3,2)</f>
        <v>24</v>
      </c>
      <c r="X902" s="8" t="str">
        <f>LEFT(TEXT(Data7[[#This Row],[Date:]],"mmddyyyy"),2)</f>
        <v>05</v>
      </c>
      <c r="Y902" s="6">
        <f>DATE(Data7[[#This Row],[Year]],Data7[[#This Row],[Month]],Data7[[#This Row],[Day]])</f>
        <v>45436</v>
      </c>
    </row>
    <row r="903" spans="1:25">
      <c r="A903" s="5">
        <v>45437.263434259257</v>
      </c>
      <c r="B903" s="7" t="s">
        <v>35</v>
      </c>
      <c r="C903" s="6" t="s">
        <v>665</v>
      </c>
      <c r="D903" s="7" t="s">
        <v>672</v>
      </c>
      <c r="E903" s="8">
        <v>2</v>
      </c>
      <c r="F903" s="7" t="s">
        <v>68</v>
      </c>
      <c r="G903" s="7" t="s">
        <v>68</v>
      </c>
      <c r="H903" s="7" t="s">
        <v>112</v>
      </c>
      <c r="I903" s="7" t="s">
        <v>44</v>
      </c>
      <c r="J903" s="19" t="str">
        <f>IFERROR(INDEX('Employee Info'!$C$3:$E$200,MATCH(Data7[[#This Row],[Name:]],'Employee Info'!$B$3:$B$200,0),MATCH(Data7[[#This Row],[Hours Type:]],'Employee Info'!$C$2:$E$2,0)),"")</f>
        <v/>
      </c>
      <c r="K903" s="19" t="str">
        <f>IFERROR(INDEX('Employee Info'!$C$3:$J$200,MATCH(Data7[[#This Row],[Name:]],'Employee Info'!$B$3:$B$200,0),MATCH(Data7[[#Headers],[Truck]],'Employee Info'!$C$2:$J$2,0)),"")</f>
        <v/>
      </c>
      <c r="L903" s="19" t="str">
        <f>IFERROR(INDEX('Employee Info'!$C$3:$J$200,MATCH(Data7[[#This Row],[Name:]],'Employee Info'!$B$3:$B$200,0),MATCH(Data7[[#Headers],[Phone]],'Employee Info'!$C$2:$J$2,0)),"")</f>
        <v/>
      </c>
      <c r="M903" s="19" t="str">
        <f>IFERROR(INDEX('Employee Info'!$C$3:$J$200,MATCH(Data7[[#This Row],[Name:]],'Employee Info'!$B$3:$B$200,0),MATCH(Data7[[#Headers],[Tech]],'Employee Info'!$C$2:$J$2,0)),"")</f>
        <v/>
      </c>
      <c r="N903" s="19" t="str">
        <f>IFERROR(INDEX('Employee Info'!$C$3:$J$200,MATCH(Data7[[#This Row],[Name:]],'Employee Info'!$B$3:$B$200,0),MATCH(Data7[[#Headers],[Other]],'Employee Info'!$C$2:$J$2,0)),"")</f>
        <v/>
      </c>
      <c r="O903" s="19">
        <f>IFERROR((Data7[[#This Row],[Hours:]]*SUM(Data7[[#This Row],[Rate]:[Other]])),"")</f>
        <v>0</v>
      </c>
      <c r="P903" s="7" t="str">
        <f>IF(Data7[[#This Row],[WO'#:]]="","Riley #","WO#")</f>
        <v>Riley #</v>
      </c>
      <c r="Q903" s="7">
        <f>IFERROR(WEEKNUM(Data7[[#This Row],[Date:]]),"")</f>
        <v>21</v>
      </c>
      <c r="R903" s="6">
        <f t="shared" si="42"/>
        <v>45431</v>
      </c>
      <c r="S903" s="6">
        <f>Data7[[#This Row],[Week Start]]+7</f>
        <v>45438</v>
      </c>
      <c r="T903" s="7" t="str">
        <f t="shared" si="43"/>
        <v>5/19/2024 - 5/26/2024</v>
      </c>
      <c r="U903" s="7" t="str">
        <f t="shared" si="44"/>
        <v>Time Card</v>
      </c>
      <c r="V903" s="8" t="str">
        <f>RIGHT(TEXT(Data7[[#This Row],[Date:]],"mmddyyyy"),4)</f>
        <v>2024</v>
      </c>
      <c r="W903" s="8" t="str">
        <f>MID(TEXT(Data7[[#This Row],[Date:]],"mmddyyyy"),3,2)</f>
        <v>24</v>
      </c>
      <c r="X903" s="8" t="str">
        <f>LEFT(TEXT(Data7[[#This Row],[Date:]],"mmddyyyy"),2)</f>
        <v>05</v>
      </c>
      <c r="Y903" s="6">
        <f>DATE(Data7[[#This Row],[Year]],Data7[[#This Row],[Month]],Data7[[#This Row],[Day]])</f>
        <v>45436</v>
      </c>
    </row>
    <row r="904" spans="1:25">
      <c r="A904" s="5">
        <v>45436.562954513887</v>
      </c>
      <c r="B904" s="7" t="s">
        <v>31</v>
      </c>
      <c r="C904" s="6" t="s">
        <v>665</v>
      </c>
      <c r="D904" s="7" t="s">
        <v>667</v>
      </c>
      <c r="E904" s="8">
        <v>4</v>
      </c>
      <c r="F904" s="7" t="s">
        <v>68</v>
      </c>
      <c r="G904" s="7" t="s">
        <v>68</v>
      </c>
      <c r="H904" s="7" t="s">
        <v>380</v>
      </c>
      <c r="I904" s="7" t="s">
        <v>44</v>
      </c>
      <c r="J904" s="19" t="str">
        <f>IFERROR(INDEX('Employee Info'!$C$3:$E$200,MATCH(Data7[[#This Row],[Name:]],'Employee Info'!$B$3:$B$200,0),MATCH(Data7[[#This Row],[Hours Type:]],'Employee Info'!$C$2:$E$2,0)),"")</f>
        <v/>
      </c>
      <c r="K904" s="19" t="str">
        <f>IFERROR(INDEX('Employee Info'!$C$3:$J$200,MATCH(Data7[[#This Row],[Name:]],'Employee Info'!$B$3:$B$200,0),MATCH(Data7[[#Headers],[Truck]],'Employee Info'!$C$2:$J$2,0)),"")</f>
        <v/>
      </c>
      <c r="L904" s="19" t="str">
        <f>IFERROR(INDEX('Employee Info'!$C$3:$J$200,MATCH(Data7[[#This Row],[Name:]],'Employee Info'!$B$3:$B$200,0),MATCH(Data7[[#Headers],[Phone]],'Employee Info'!$C$2:$J$2,0)),"")</f>
        <v/>
      </c>
      <c r="M904" s="19" t="str">
        <f>IFERROR(INDEX('Employee Info'!$C$3:$J$200,MATCH(Data7[[#This Row],[Name:]],'Employee Info'!$B$3:$B$200,0),MATCH(Data7[[#Headers],[Tech]],'Employee Info'!$C$2:$J$2,0)),"")</f>
        <v/>
      </c>
      <c r="N904" s="19" t="str">
        <f>IFERROR(INDEX('Employee Info'!$C$3:$J$200,MATCH(Data7[[#This Row],[Name:]],'Employee Info'!$B$3:$B$200,0),MATCH(Data7[[#Headers],[Other]],'Employee Info'!$C$2:$J$2,0)),"")</f>
        <v/>
      </c>
      <c r="O904" s="19">
        <f>IFERROR((Data7[[#This Row],[Hours:]]*SUM(Data7[[#This Row],[Rate]:[Other]])),"")</f>
        <v>0</v>
      </c>
      <c r="P904" s="7" t="str">
        <f>IF(Data7[[#This Row],[WO'#:]]="","Riley #","WO#")</f>
        <v>Riley #</v>
      </c>
      <c r="Q904" s="7">
        <f>IFERROR(WEEKNUM(Data7[[#This Row],[Date:]]),"")</f>
        <v>21</v>
      </c>
      <c r="R904" s="6">
        <f t="shared" si="42"/>
        <v>45431</v>
      </c>
      <c r="S904" s="6">
        <f>Data7[[#This Row],[Week Start]]+7</f>
        <v>45438</v>
      </c>
      <c r="T904" s="7" t="str">
        <f t="shared" si="43"/>
        <v>5/19/2024 - 5/26/2024</v>
      </c>
      <c r="U904" s="7" t="str">
        <f t="shared" si="44"/>
        <v>Time Card</v>
      </c>
      <c r="V904" s="8" t="str">
        <f>RIGHT(TEXT(Data7[[#This Row],[Date:]],"mmddyyyy"),4)</f>
        <v>2024</v>
      </c>
      <c r="W904" s="8" t="str">
        <f>MID(TEXT(Data7[[#This Row],[Date:]],"mmddyyyy"),3,2)</f>
        <v>24</v>
      </c>
      <c r="X904" s="8" t="str">
        <f>LEFT(TEXT(Data7[[#This Row],[Date:]],"mmddyyyy"),2)</f>
        <v>05</v>
      </c>
      <c r="Y904" s="6">
        <f>DATE(Data7[[#This Row],[Year]],Data7[[#This Row],[Month]],Data7[[#This Row],[Day]])</f>
        <v>45436</v>
      </c>
    </row>
    <row r="905" spans="1:25">
      <c r="A905" s="5">
        <v>45437.262262615739</v>
      </c>
      <c r="B905" s="7" t="s">
        <v>35</v>
      </c>
      <c r="C905" s="6" t="s">
        <v>665</v>
      </c>
      <c r="D905" s="7" t="s">
        <v>379</v>
      </c>
      <c r="E905" s="8">
        <v>4</v>
      </c>
      <c r="F905" s="7" t="s">
        <v>68</v>
      </c>
      <c r="G905" s="7" t="s">
        <v>68</v>
      </c>
      <c r="H905" s="7" t="s">
        <v>380</v>
      </c>
      <c r="I905" s="7" t="s">
        <v>44</v>
      </c>
      <c r="J905" s="19" t="str">
        <f>IFERROR(INDEX('Employee Info'!$C$3:$E$200,MATCH(Data7[[#This Row],[Name:]],'Employee Info'!$B$3:$B$200,0),MATCH(Data7[[#This Row],[Hours Type:]],'Employee Info'!$C$2:$E$2,0)),"")</f>
        <v/>
      </c>
      <c r="K905" s="19" t="str">
        <f>IFERROR(INDEX('Employee Info'!$C$3:$J$200,MATCH(Data7[[#This Row],[Name:]],'Employee Info'!$B$3:$B$200,0),MATCH(Data7[[#Headers],[Truck]],'Employee Info'!$C$2:$J$2,0)),"")</f>
        <v/>
      </c>
      <c r="L905" s="19" t="str">
        <f>IFERROR(INDEX('Employee Info'!$C$3:$J$200,MATCH(Data7[[#This Row],[Name:]],'Employee Info'!$B$3:$B$200,0),MATCH(Data7[[#Headers],[Phone]],'Employee Info'!$C$2:$J$2,0)),"")</f>
        <v/>
      </c>
      <c r="M905" s="19" t="str">
        <f>IFERROR(INDEX('Employee Info'!$C$3:$J$200,MATCH(Data7[[#This Row],[Name:]],'Employee Info'!$B$3:$B$200,0),MATCH(Data7[[#Headers],[Tech]],'Employee Info'!$C$2:$J$2,0)),"")</f>
        <v/>
      </c>
      <c r="N905" s="19" t="str">
        <f>IFERROR(INDEX('Employee Info'!$C$3:$J$200,MATCH(Data7[[#This Row],[Name:]],'Employee Info'!$B$3:$B$200,0),MATCH(Data7[[#Headers],[Other]],'Employee Info'!$C$2:$J$2,0)),"")</f>
        <v/>
      </c>
      <c r="O905" s="19">
        <f>IFERROR((Data7[[#This Row],[Hours:]]*SUM(Data7[[#This Row],[Rate]:[Other]])),"")</f>
        <v>0</v>
      </c>
      <c r="P905" s="7" t="str">
        <f>IF(Data7[[#This Row],[WO'#:]]="","Riley #","WO#")</f>
        <v>Riley #</v>
      </c>
      <c r="Q905" s="7">
        <f>IFERROR(WEEKNUM(Data7[[#This Row],[Date:]]),"")</f>
        <v>21</v>
      </c>
      <c r="R905" s="6">
        <f t="shared" si="42"/>
        <v>45431</v>
      </c>
      <c r="S905" s="6">
        <f>Data7[[#This Row],[Week Start]]+7</f>
        <v>45438</v>
      </c>
      <c r="T905" s="7" t="str">
        <f t="shared" si="43"/>
        <v>5/19/2024 - 5/26/2024</v>
      </c>
      <c r="U905" s="7" t="str">
        <f t="shared" si="44"/>
        <v>Time Card</v>
      </c>
      <c r="V905" s="8" t="str">
        <f>RIGHT(TEXT(Data7[[#This Row],[Date:]],"mmddyyyy"),4)</f>
        <v>2024</v>
      </c>
      <c r="W905" s="8" t="str">
        <f>MID(TEXT(Data7[[#This Row],[Date:]],"mmddyyyy"),3,2)</f>
        <v>24</v>
      </c>
      <c r="X905" s="8" t="str">
        <f>LEFT(TEXT(Data7[[#This Row],[Date:]],"mmddyyyy"),2)</f>
        <v>05</v>
      </c>
      <c r="Y905" s="6">
        <f>DATE(Data7[[#This Row],[Year]],Data7[[#This Row],[Month]],Data7[[#This Row],[Day]])</f>
        <v>45436</v>
      </c>
    </row>
    <row r="906" spans="1:25">
      <c r="A906" s="5">
        <v>45436.574193171298</v>
      </c>
      <c r="B906" s="7" t="s">
        <v>492</v>
      </c>
      <c r="C906" s="6" t="s">
        <v>665</v>
      </c>
      <c r="D906" s="7" t="s">
        <v>670</v>
      </c>
      <c r="E906" s="8">
        <v>8</v>
      </c>
      <c r="F906" s="7" t="s">
        <v>68</v>
      </c>
      <c r="G906" s="7" t="s">
        <v>68</v>
      </c>
      <c r="H906" s="7" t="s">
        <v>577</v>
      </c>
      <c r="I906" s="7" t="s">
        <v>44</v>
      </c>
      <c r="J906" s="19" t="str">
        <f>IFERROR(INDEX('Employee Info'!$C$3:$E$200,MATCH(Data7[[#This Row],[Name:]],'Employee Info'!$B$3:$B$200,0),MATCH(Data7[[#This Row],[Hours Type:]],'Employee Info'!$C$2:$E$2,0)),"")</f>
        <v/>
      </c>
      <c r="K906" s="19" t="str">
        <f>IFERROR(INDEX('Employee Info'!$C$3:$J$200,MATCH(Data7[[#This Row],[Name:]],'Employee Info'!$B$3:$B$200,0),MATCH(Data7[[#Headers],[Truck]],'Employee Info'!$C$2:$J$2,0)),"")</f>
        <v/>
      </c>
      <c r="L906" s="19" t="str">
        <f>IFERROR(INDEX('Employee Info'!$C$3:$J$200,MATCH(Data7[[#This Row],[Name:]],'Employee Info'!$B$3:$B$200,0),MATCH(Data7[[#Headers],[Phone]],'Employee Info'!$C$2:$J$2,0)),"")</f>
        <v/>
      </c>
      <c r="M906" s="19" t="str">
        <f>IFERROR(INDEX('Employee Info'!$C$3:$J$200,MATCH(Data7[[#This Row],[Name:]],'Employee Info'!$B$3:$B$200,0),MATCH(Data7[[#Headers],[Tech]],'Employee Info'!$C$2:$J$2,0)),"")</f>
        <v/>
      </c>
      <c r="N906" s="19" t="str">
        <f>IFERROR(INDEX('Employee Info'!$C$3:$J$200,MATCH(Data7[[#This Row],[Name:]],'Employee Info'!$B$3:$B$200,0),MATCH(Data7[[#Headers],[Other]],'Employee Info'!$C$2:$J$2,0)),"")</f>
        <v/>
      </c>
      <c r="O906" s="19">
        <f>IFERROR((Data7[[#This Row],[Hours:]]*SUM(Data7[[#This Row],[Rate]:[Other]])),"")</f>
        <v>0</v>
      </c>
      <c r="P906" s="7" t="str">
        <f>IF(Data7[[#This Row],[WO'#:]]="","Riley #","WO#")</f>
        <v>Riley #</v>
      </c>
      <c r="Q906" s="7">
        <f>IFERROR(WEEKNUM(Data7[[#This Row],[Date:]]),"")</f>
        <v>21</v>
      </c>
      <c r="R906" s="6">
        <f t="shared" si="42"/>
        <v>45431</v>
      </c>
      <c r="S906" s="6">
        <f>Data7[[#This Row],[Week Start]]+7</f>
        <v>45438</v>
      </c>
      <c r="T906" s="7" t="str">
        <f t="shared" si="43"/>
        <v>5/19/2024 - 5/26/2024</v>
      </c>
      <c r="U906" s="7" t="str">
        <f t="shared" si="44"/>
        <v>Time Card</v>
      </c>
      <c r="V906" s="8" t="str">
        <f>RIGHT(TEXT(Data7[[#This Row],[Date:]],"mmddyyyy"),4)</f>
        <v>2024</v>
      </c>
      <c r="W906" s="8" t="str">
        <f>MID(TEXT(Data7[[#This Row],[Date:]],"mmddyyyy"),3,2)</f>
        <v>24</v>
      </c>
      <c r="X906" s="8" t="str">
        <f>LEFT(TEXT(Data7[[#This Row],[Date:]],"mmddyyyy"),2)</f>
        <v>05</v>
      </c>
      <c r="Y906" s="6">
        <f>DATE(Data7[[#This Row],[Year]],Data7[[#This Row],[Month]],Data7[[#This Row],[Day]])</f>
        <v>45436</v>
      </c>
    </row>
    <row r="907" spans="1:25">
      <c r="A907" s="5">
        <v>45436.574399074074</v>
      </c>
      <c r="B907" s="7" t="s">
        <v>65</v>
      </c>
      <c r="C907" s="6" t="s">
        <v>665</v>
      </c>
      <c r="D907" s="7" t="s">
        <v>670</v>
      </c>
      <c r="E907" s="8">
        <v>8</v>
      </c>
      <c r="F907" s="7" t="s">
        <v>68</v>
      </c>
      <c r="G907" s="7" t="s">
        <v>68</v>
      </c>
      <c r="H907" s="7" t="s">
        <v>577</v>
      </c>
      <c r="I907" s="7" t="s">
        <v>44</v>
      </c>
      <c r="J907" s="19" t="str">
        <f>IFERROR(INDEX('Employee Info'!$C$3:$E$200,MATCH(Data7[[#This Row],[Name:]],'Employee Info'!$B$3:$B$200,0),MATCH(Data7[[#This Row],[Hours Type:]],'Employee Info'!$C$2:$E$2,0)),"")</f>
        <v/>
      </c>
      <c r="K907" s="19" t="str">
        <f>IFERROR(INDEX('Employee Info'!$C$3:$J$200,MATCH(Data7[[#This Row],[Name:]],'Employee Info'!$B$3:$B$200,0),MATCH(Data7[[#Headers],[Truck]],'Employee Info'!$C$2:$J$2,0)),"")</f>
        <v/>
      </c>
      <c r="L907" s="19" t="str">
        <f>IFERROR(INDEX('Employee Info'!$C$3:$J$200,MATCH(Data7[[#This Row],[Name:]],'Employee Info'!$B$3:$B$200,0),MATCH(Data7[[#Headers],[Phone]],'Employee Info'!$C$2:$J$2,0)),"")</f>
        <v/>
      </c>
      <c r="M907" s="19" t="str">
        <f>IFERROR(INDEX('Employee Info'!$C$3:$J$200,MATCH(Data7[[#This Row],[Name:]],'Employee Info'!$B$3:$B$200,0),MATCH(Data7[[#Headers],[Tech]],'Employee Info'!$C$2:$J$2,0)),"")</f>
        <v/>
      </c>
      <c r="N907" s="19" t="str">
        <f>IFERROR(INDEX('Employee Info'!$C$3:$J$200,MATCH(Data7[[#This Row],[Name:]],'Employee Info'!$B$3:$B$200,0),MATCH(Data7[[#Headers],[Other]],'Employee Info'!$C$2:$J$2,0)),"")</f>
        <v/>
      </c>
      <c r="O907" s="19">
        <f>IFERROR((Data7[[#This Row],[Hours:]]*SUM(Data7[[#This Row],[Rate]:[Other]])),"")</f>
        <v>0</v>
      </c>
      <c r="P907" s="7" t="str">
        <f>IF(Data7[[#This Row],[WO'#:]]="","Riley #","WO#")</f>
        <v>Riley #</v>
      </c>
      <c r="Q907" s="7">
        <f>IFERROR(WEEKNUM(Data7[[#This Row],[Date:]]),"")</f>
        <v>21</v>
      </c>
      <c r="R907" s="6">
        <f t="shared" si="42"/>
        <v>45431</v>
      </c>
      <c r="S907" s="6">
        <f>Data7[[#This Row],[Week Start]]+7</f>
        <v>45438</v>
      </c>
      <c r="T907" s="7" t="str">
        <f t="shared" si="43"/>
        <v>5/19/2024 - 5/26/2024</v>
      </c>
      <c r="U907" s="7" t="str">
        <f t="shared" si="44"/>
        <v>Time Card</v>
      </c>
      <c r="V907" s="8" t="str">
        <f>RIGHT(TEXT(Data7[[#This Row],[Date:]],"mmddyyyy"),4)</f>
        <v>2024</v>
      </c>
      <c r="W907" s="8" t="str">
        <f>MID(TEXT(Data7[[#This Row],[Date:]],"mmddyyyy"),3,2)</f>
        <v>24</v>
      </c>
      <c r="X907" s="8" t="str">
        <f>LEFT(TEXT(Data7[[#This Row],[Date:]],"mmddyyyy"),2)</f>
        <v>05</v>
      </c>
      <c r="Y907" s="6">
        <f>DATE(Data7[[#This Row],[Year]],Data7[[#This Row],[Month]],Data7[[#This Row],[Day]])</f>
        <v>45436</v>
      </c>
    </row>
    <row r="908" spans="1:25">
      <c r="A908" s="5">
        <v>45437.261441087961</v>
      </c>
      <c r="B908" s="7" t="s">
        <v>35</v>
      </c>
      <c r="C908" s="6" t="s">
        <v>665</v>
      </c>
      <c r="D908" s="7" t="s">
        <v>671</v>
      </c>
      <c r="E908" s="8">
        <v>2</v>
      </c>
      <c r="F908" s="7" t="s">
        <v>68</v>
      </c>
      <c r="G908" s="7" t="s">
        <v>68</v>
      </c>
      <c r="H908" s="7" t="s">
        <v>577</v>
      </c>
      <c r="I908" s="7" t="s">
        <v>45</v>
      </c>
      <c r="J908" s="19" t="str">
        <f>IFERROR(INDEX('Employee Info'!$C$3:$E$200,MATCH(Data7[[#This Row],[Name:]],'Employee Info'!$B$3:$B$200,0),MATCH(Data7[[#This Row],[Hours Type:]],'Employee Info'!$C$2:$E$2,0)),"")</f>
        <v/>
      </c>
      <c r="K908" s="19" t="str">
        <f>IFERROR(INDEX('Employee Info'!$C$3:$J$200,MATCH(Data7[[#This Row],[Name:]],'Employee Info'!$B$3:$B$200,0),MATCH(Data7[[#Headers],[Truck]],'Employee Info'!$C$2:$J$2,0)),"")</f>
        <v/>
      </c>
      <c r="L908" s="19" t="str">
        <f>IFERROR(INDEX('Employee Info'!$C$3:$J$200,MATCH(Data7[[#This Row],[Name:]],'Employee Info'!$B$3:$B$200,0),MATCH(Data7[[#Headers],[Phone]],'Employee Info'!$C$2:$J$2,0)),"")</f>
        <v/>
      </c>
      <c r="M908" s="19" t="str">
        <f>IFERROR(INDEX('Employee Info'!$C$3:$J$200,MATCH(Data7[[#This Row],[Name:]],'Employee Info'!$B$3:$B$200,0),MATCH(Data7[[#Headers],[Tech]],'Employee Info'!$C$2:$J$2,0)),"")</f>
        <v/>
      </c>
      <c r="N908" s="19" t="str">
        <f>IFERROR(INDEX('Employee Info'!$C$3:$J$200,MATCH(Data7[[#This Row],[Name:]],'Employee Info'!$B$3:$B$200,0),MATCH(Data7[[#Headers],[Other]],'Employee Info'!$C$2:$J$2,0)),"")</f>
        <v/>
      </c>
      <c r="O908" s="19">
        <f>IFERROR((Data7[[#This Row],[Hours:]]*SUM(Data7[[#This Row],[Rate]:[Other]])),"")</f>
        <v>0</v>
      </c>
      <c r="P908" s="7" t="str">
        <f>IF(Data7[[#This Row],[WO'#:]]="","Riley #","WO#")</f>
        <v>Riley #</v>
      </c>
      <c r="Q908" s="7">
        <f>IFERROR(WEEKNUM(Data7[[#This Row],[Date:]]),"")</f>
        <v>21</v>
      </c>
      <c r="R908" s="6">
        <f t="shared" si="42"/>
        <v>45431</v>
      </c>
      <c r="S908" s="6">
        <f>Data7[[#This Row],[Week Start]]+7</f>
        <v>45438</v>
      </c>
      <c r="T908" s="7" t="str">
        <f t="shared" si="43"/>
        <v>5/19/2024 - 5/26/2024</v>
      </c>
      <c r="U908" s="7" t="str">
        <f t="shared" si="44"/>
        <v>Time Card</v>
      </c>
      <c r="V908" s="8" t="str">
        <f>RIGHT(TEXT(Data7[[#This Row],[Date:]],"mmddyyyy"),4)</f>
        <v>2024</v>
      </c>
      <c r="W908" s="8" t="str">
        <f>MID(TEXT(Data7[[#This Row],[Date:]],"mmddyyyy"),3,2)</f>
        <v>24</v>
      </c>
      <c r="X908" s="8" t="str">
        <f>LEFT(TEXT(Data7[[#This Row],[Date:]],"mmddyyyy"),2)</f>
        <v>05</v>
      </c>
      <c r="Y908" s="6">
        <f>DATE(Data7[[#This Row],[Year]],Data7[[#This Row],[Month]],Data7[[#This Row],[Day]])</f>
        <v>45436</v>
      </c>
    </row>
    <row r="909" spans="1:25">
      <c r="A909" s="5">
        <v>45437.261667013889</v>
      </c>
      <c r="B909" s="7" t="s">
        <v>35</v>
      </c>
      <c r="C909" s="6" t="s">
        <v>665</v>
      </c>
      <c r="D909" s="7" t="s">
        <v>671</v>
      </c>
      <c r="E909" s="8">
        <v>2</v>
      </c>
      <c r="F909" s="7" t="s">
        <v>68</v>
      </c>
      <c r="G909" s="7" t="s">
        <v>68</v>
      </c>
      <c r="H909" s="7" t="s">
        <v>577</v>
      </c>
      <c r="I909" s="7" t="s">
        <v>44</v>
      </c>
      <c r="J909" s="19" t="str">
        <f>IFERROR(INDEX('Employee Info'!$C$3:$E$200,MATCH(Data7[[#This Row],[Name:]],'Employee Info'!$B$3:$B$200,0),MATCH(Data7[[#This Row],[Hours Type:]],'Employee Info'!$C$2:$E$2,0)),"")</f>
        <v/>
      </c>
      <c r="K909" s="19" t="str">
        <f>IFERROR(INDEX('Employee Info'!$C$3:$J$200,MATCH(Data7[[#This Row],[Name:]],'Employee Info'!$B$3:$B$200,0),MATCH(Data7[[#Headers],[Truck]],'Employee Info'!$C$2:$J$2,0)),"")</f>
        <v/>
      </c>
      <c r="L909" s="19" t="str">
        <f>IFERROR(INDEX('Employee Info'!$C$3:$J$200,MATCH(Data7[[#This Row],[Name:]],'Employee Info'!$B$3:$B$200,0),MATCH(Data7[[#Headers],[Phone]],'Employee Info'!$C$2:$J$2,0)),"")</f>
        <v/>
      </c>
      <c r="M909" s="19" t="str">
        <f>IFERROR(INDEX('Employee Info'!$C$3:$J$200,MATCH(Data7[[#This Row],[Name:]],'Employee Info'!$B$3:$B$200,0),MATCH(Data7[[#Headers],[Tech]],'Employee Info'!$C$2:$J$2,0)),"")</f>
        <v/>
      </c>
      <c r="N909" s="19" t="str">
        <f>IFERROR(INDEX('Employee Info'!$C$3:$J$200,MATCH(Data7[[#This Row],[Name:]],'Employee Info'!$B$3:$B$200,0),MATCH(Data7[[#Headers],[Other]],'Employee Info'!$C$2:$J$2,0)),"")</f>
        <v/>
      </c>
      <c r="O909" s="19">
        <f>IFERROR((Data7[[#This Row],[Hours:]]*SUM(Data7[[#This Row],[Rate]:[Other]])),"")</f>
        <v>0</v>
      </c>
      <c r="P909" s="7" t="str">
        <f>IF(Data7[[#This Row],[WO'#:]]="","Riley #","WO#")</f>
        <v>Riley #</v>
      </c>
      <c r="Q909" s="7">
        <f>IFERROR(WEEKNUM(Data7[[#This Row],[Date:]]),"")</f>
        <v>21</v>
      </c>
      <c r="R909" s="6">
        <f t="shared" si="42"/>
        <v>45431</v>
      </c>
      <c r="S909" s="6">
        <f>Data7[[#This Row],[Week Start]]+7</f>
        <v>45438</v>
      </c>
      <c r="T909" s="7" t="str">
        <f t="shared" si="43"/>
        <v>5/19/2024 - 5/26/2024</v>
      </c>
      <c r="U909" s="7" t="str">
        <f t="shared" si="44"/>
        <v>Time Card</v>
      </c>
      <c r="V909" s="8" t="str">
        <f>RIGHT(TEXT(Data7[[#This Row],[Date:]],"mmddyyyy"),4)</f>
        <v>2024</v>
      </c>
      <c r="W909" s="8" t="str">
        <f>MID(TEXT(Data7[[#This Row],[Date:]],"mmddyyyy"),3,2)</f>
        <v>24</v>
      </c>
      <c r="X909" s="8" t="str">
        <f>LEFT(TEXT(Data7[[#This Row],[Date:]],"mmddyyyy"),2)</f>
        <v>05</v>
      </c>
      <c r="Y909" s="6">
        <f>DATE(Data7[[#This Row],[Year]],Data7[[#This Row],[Month]],Data7[[#This Row],[Day]])</f>
        <v>45436</v>
      </c>
    </row>
    <row r="910" spans="1:25">
      <c r="A910" s="5">
        <v>45436.569356712964</v>
      </c>
      <c r="B910" s="7" t="s">
        <v>23</v>
      </c>
      <c r="C910" s="6" t="s">
        <v>665</v>
      </c>
      <c r="D910" s="7" t="s">
        <v>669</v>
      </c>
      <c r="E910" s="8">
        <v>2</v>
      </c>
      <c r="F910" s="7" t="s">
        <v>68</v>
      </c>
      <c r="G910" s="7" t="s">
        <v>68</v>
      </c>
      <c r="H910" s="7" t="s">
        <v>661</v>
      </c>
      <c r="I910" s="7" t="s">
        <v>44</v>
      </c>
      <c r="J910" s="19" t="str">
        <f>IFERROR(INDEX('Employee Info'!$C$3:$E$200,MATCH(Data7[[#This Row],[Name:]],'Employee Info'!$B$3:$B$200,0),MATCH(Data7[[#This Row],[Hours Type:]],'Employee Info'!$C$2:$E$2,0)),"")</f>
        <v/>
      </c>
      <c r="K910" s="19" t="str">
        <f>IFERROR(INDEX('Employee Info'!$C$3:$J$200,MATCH(Data7[[#This Row],[Name:]],'Employee Info'!$B$3:$B$200,0),MATCH(Data7[[#Headers],[Truck]],'Employee Info'!$C$2:$J$2,0)),"")</f>
        <v/>
      </c>
      <c r="L910" s="19" t="str">
        <f>IFERROR(INDEX('Employee Info'!$C$3:$J$200,MATCH(Data7[[#This Row],[Name:]],'Employee Info'!$B$3:$B$200,0),MATCH(Data7[[#Headers],[Phone]],'Employee Info'!$C$2:$J$2,0)),"")</f>
        <v/>
      </c>
      <c r="M910" s="19" t="str">
        <f>IFERROR(INDEX('Employee Info'!$C$3:$J$200,MATCH(Data7[[#This Row],[Name:]],'Employee Info'!$B$3:$B$200,0),MATCH(Data7[[#Headers],[Tech]],'Employee Info'!$C$2:$J$2,0)),"")</f>
        <v/>
      </c>
      <c r="N910" s="19" t="str">
        <f>IFERROR(INDEX('Employee Info'!$C$3:$J$200,MATCH(Data7[[#This Row],[Name:]],'Employee Info'!$B$3:$B$200,0),MATCH(Data7[[#Headers],[Other]],'Employee Info'!$C$2:$J$2,0)),"")</f>
        <v/>
      </c>
      <c r="O910" s="19">
        <f>IFERROR((Data7[[#This Row],[Hours:]]*SUM(Data7[[#This Row],[Rate]:[Other]])),"")</f>
        <v>0</v>
      </c>
      <c r="P910" s="7" t="str">
        <f>IF(Data7[[#This Row],[WO'#:]]="","Riley #","WO#")</f>
        <v>Riley #</v>
      </c>
      <c r="Q910" s="7">
        <f>IFERROR(WEEKNUM(Data7[[#This Row],[Date:]]),"")</f>
        <v>21</v>
      </c>
      <c r="R910" s="6">
        <f t="shared" si="42"/>
        <v>45431</v>
      </c>
      <c r="S910" s="6">
        <f>Data7[[#This Row],[Week Start]]+7</f>
        <v>45438</v>
      </c>
      <c r="T910" s="7" t="str">
        <f t="shared" si="43"/>
        <v>5/19/2024 - 5/26/2024</v>
      </c>
      <c r="U910" s="7" t="str">
        <f t="shared" si="44"/>
        <v>Time Card</v>
      </c>
      <c r="V910" s="8" t="str">
        <f>RIGHT(TEXT(Data7[[#This Row],[Date:]],"mmddyyyy"),4)</f>
        <v>2024</v>
      </c>
      <c r="W910" s="8" t="str">
        <f>MID(TEXT(Data7[[#This Row],[Date:]],"mmddyyyy"),3,2)</f>
        <v>24</v>
      </c>
      <c r="X910" s="8" t="str">
        <f>LEFT(TEXT(Data7[[#This Row],[Date:]],"mmddyyyy"),2)</f>
        <v>05</v>
      </c>
      <c r="Y910" s="6">
        <f>DATE(Data7[[#This Row],[Year]],Data7[[#This Row],[Month]],Data7[[#This Row],[Day]])</f>
        <v>45436</v>
      </c>
    </row>
    <row r="911" spans="1:25">
      <c r="A911" s="5">
        <v>45437.332950231481</v>
      </c>
      <c r="B911" s="7" t="s">
        <v>66</v>
      </c>
      <c r="C911" s="6" t="s">
        <v>673</v>
      </c>
      <c r="D911" s="7" t="s">
        <v>674</v>
      </c>
      <c r="E911" s="8">
        <v>8</v>
      </c>
      <c r="F911" s="7">
        <v>7107358</v>
      </c>
      <c r="G911" s="7" t="s">
        <v>68</v>
      </c>
      <c r="H911" s="7" t="s">
        <v>69</v>
      </c>
      <c r="I911" s="7" t="s">
        <v>45</v>
      </c>
      <c r="J911" s="19" t="str">
        <f>IFERROR(INDEX('Employee Info'!$C$3:$E$200,MATCH(Data7[[#This Row],[Name:]],'Employee Info'!$B$3:$B$200,0),MATCH(Data7[[#This Row],[Hours Type:]],'Employee Info'!$C$2:$E$2,0)),"")</f>
        <v/>
      </c>
      <c r="K911" s="19" t="str">
        <f>IFERROR(INDEX('Employee Info'!$C$3:$J$200,MATCH(Data7[[#This Row],[Name:]],'Employee Info'!$B$3:$B$200,0),MATCH(Data7[[#Headers],[Truck]],'Employee Info'!$C$2:$J$2,0)),"")</f>
        <v/>
      </c>
      <c r="L911" s="19" t="str">
        <f>IFERROR(INDEX('Employee Info'!$C$3:$J$200,MATCH(Data7[[#This Row],[Name:]],'Employee Info'!$B$3:$B$200,0),MATCH(Data7[[#Headers],[Phone]],'Employee Info'!$C$2:$J$2,0)),"")</f>
        <v/>
      </c>
      <c r="M911" s="19" t="str">
        <f>IFERROR(INDEX('Employee Info'!$C$3:$J$200,MATCH(Data7[[#This Row],[Name:]],'Employee Info'!$B$3:$B$200,0),MATCH(Data7[[#Headers],[Tech]],'Employee Info'!$C$2:$J$2,0)),"")</f>
        <v/>
      </c>
      <c r="N911" s="19" t="str">
        <f>IFERROR(INDEX('Employee Info'!$C$3:$J$200,MATCH(Data7[[#This Row],[Name:]],'Employee Info'!$B$3:$B$200,0),MATCH(Data7[[#Headers],[Other]],'Employee Info'!$C$2:$J$2,0)),"")</f>
        <v/>
      </c>
      <c r="O911" s="19">
        <f>IFERROR((Data7[[#This Row],[Hours:]]*SUM(Data7[[#This Row],[Rate]:[Other]])),"")</f>
        <v>0</v>
      </c>
      <c r="P911" s="7" t="str">
        <f>IF(Data7[[#This Row],[WO'#:]]="","Riley #","WO#")</f>
        <v>WO#</v>
      </c>
      <c r="Q911" s="7">
        <f>IFERROR(WEEKNUM(Data7[[#This Row],[Date:]]),"")</f>
        <v>21</v>
      </c>
      <c r="R911" s="6">
        <f t="shared" si="42"/>
        <v>45431</v>
      </c>
      <c r="S911" s="6">
        <f>Data7[[#This Row],[Week Start]]+7</f>
        <v>45438</v>
      </c>
      <c r="T911" s="7" t="str">
        <f t="shared" si="43"/>
        <v>5/19/2024 - 5/26/2024</v>
      </c>
      <c r="U911" s="7" t="str">
        <f t="shared" si="44"/>
        <v>Time Card</v>
      </c>
      <c r="V911" s="8" t="str">
        <f>RIGHT(TEXT(Data7[[#This Row],[Date:]],"mmddyyyy"),4)</f>
        <v>2024</v>
      </c>
      <c r="W911" s="8" t="str">
        <f>MID(TEXT(Data7[[#This Row],[Date:]],"mmddyyyy"),3,2)</f>
        <v>25</v>
      </c>
      <c r="X911" s="8" t="str">
        <f>LEFT(TEXT(Data7[[#This Row],[Date:]],"mmddyyyy"),2)</f>
        <v>05</v>
      </c>
      <c r="Y911" s="6">
        <f>DATE(Data7[[#This Row],[Year]],Data7[[#This Row],[Month]],Data7[[#This Row],[Day]])</f>
        <v>45437</v>
      </c>
    </row>
    <row r="912" spans="1:25">
      <c r="A912" s="5">
        <v>45437.571138078703</v>
      </c>
      <c r="B912" s="7" t="s">
        <v>492</v>
      </c>
      <c r="C912" s="6" t="s">
        <v>673</v>
      </c>
      <c r="D912" s="7" t="s">
        <v>675</v>
      </c>
      <c r="E912" s="8">
        <v>8</v>
      </c>
      <c r="F912" s="7">
        <v>7107910</v>
      </c>
      <c r="G912" s="7" t="s">
        <v>68</v>
      </c>
      <c r="H912" s="7" t="s">
        <v>69</v>
      </c>
      <c r="I912" s="7" t="s">
        <v>45</v>
      </c>
      <c r="J912" s="19" t="str">
        <f>IFERROR(INDEX('Employee Info'!$C$3:$E$200,MATCH(Data7[[#This Row],[Name:]],'Employee Info'!$B$3:$B$200,0),MATCH(Data7[[#This Row],[Hours Type:]],'Employee Info'!$C$2:$E$2,0)),"")</f>
        <v/>
      </c>
      <c r="K912" s="19" t="str">
        <f>IFERROR(INDEX('Employee Info'!$C$3:$J$200,MATCH(Data7[[#This Row],[Name:]],'Employee Info'!$B$3:$B$200,0),MATCH(Data7[[#Headers],[Truck]],'Employee Info'!$C$2:$J$2,0)),"")</f>
        <v/>
      </c>
      <c r="L912" s="19" t="str">
        <f>IFERROR(INDEX('Employee Info'!$C$3:$J$200,MATCH(Data7[[#This Row],[Name:]],'Employee Info'!$B$3:$B$200,0),MATCH(Data7[[#Headers],[Phone]],'Employee Info'!$C$2:$J$2,0)),"")</f>
        <v/>
      </c>
      <c r="M912" s="19" t="str">
        <f>IFERROR(INDEX('Employee Info'!$C$3:$J$200,MATCH(Data7[[#This Row],[Name:]],'Employee Info'!$B$3:$B$200,0),MATCH(Data7[[#Headers],[Tech]],'Employee Info'!$C$2:$J$2,0)),"")</f>
        <v/>
      </c>
      <c r="N912" s="19" t="str">
        <f>IFERROR(INDEX('Employee Info'!$C$3:$J$200,MATCH(Data7[[#This Row],[Name:]],'Employee Info'!$B$3:$B$200,0),MATCH(Data7[[#Headers],[Other]],'Employee Info'!$C$2:$J$2,0)),"")</f>
        <v/>
      </c>
      <c r="O912" s="19">
        <f>IFERROR((Data7[[#This Row],[Hours:]]*SUM(Data7[[#This Row],[Rate]:[Other]])),"")</f>
        <v>0</v>
      </c>
      <c r="P912" s="7" t="str">
        <f>IF(Data7[[#This Row],[WO'#:]]="","Riley #","WO#")</f>
        <v>WO#</v>
      </c>
      <c r="Q912" s="7">
        <f>IFERROR(WEEKNUM(Data7[[#This Row],[Date:]]),"")</f>
        <v>21</v>
      </c>
      <c r="R912" s="6">
        <f t="shared" si="42"/>
        <v>45431</v>
      </c>
      <c r="S912" s="6">
        <f>Data7[[#This Row],[Week Start]]+7</f>
        <v>45438</v>
      </c>
      <c r="T912" s="7" t="str">
        <f t="shared" si="43"/>
        <v>5/19/2024 - 5/26/2024</v>
      </c>
      <c r="U912" s="7" t="str">
        <f t="shared" si="44"/>
        <v>Time Card</v>
      </c>
      <c r="V912" s="8" t="str">
        <f>RIGHT(TEXT(Data7[[#This Row],[Date:]],"mmddyyyy"),4)</f>
        <v>2024</v>
      </c>
      <c r="W912" s="8" t="str">
        <f>MID(TEXT(Data7[[#This Row],[Date:]],"mmddyyyy"),3,2)</f>
        <v>25</v>
      </c>
      <c r="X912" s="8" t="str">
        <f>LEFT(TEXT(Data7[[#This Row],[Date:]],"mmddyyyy"),2)</f>
        <v>05</v>
      </c>
      <c r="Y912" s="6">
        <f>DATE(Data7[[#This Row],[Year]],Data7[[#This Row],[Month]],Data7[[#This Row],[Day]])</f>
        <v>45437</v>
      </c>
    </row>
    <row r="913" spans="1:25">
      <c r="A913" s="5">
        <v>45437.571256712959</v>
      </c>
      <c r="B913" s="7" t="s">
        <v>65</v>
      </c>
      <c r="C913" s="6" t="s">
        <v>673</v>
      </c>
      <c r="D913" s="7" t="s">
        <v>675</v>
      </c>
      <c r="E913" s="8">
        <v>8</v>
      </c>
      <c r="F913" s="7">
        <v>7107910</v>
      </c>
      <c r="G913" s="7" t="s">
        <v>68</v>
      </c>
      <c r="H913" s="7" t="s">
        <v>69</v>
      </c>
      <c r="I913" s="7" t="s">
        <v>45</v>
      </c>
      <c r="J913" s="19" t="str">
        <f>IFERROR(INDEX('Employee Info'!$C$3:$E$200,MATCH(Data7[[#This Row],[Name:]],'Employee Info'!$B$3:$B$200,0),MATCH(Data7[[#This Row],[Hours Type:]],'Employee Info'!$C$2:$E$2,0)),"")</f>
        <v/>
      </c>
      <c r="K913" s="19" t="str">
        <f>IFERROR(INDEX('Employee Info'!$C$3:$J$200,MATCH(Data7[[#This Row],[Name:]],'Employee Info'!$B$3:$B$200,0),MATCH(Data7[[#Headers],[Truck]],'Employee Info'!$C$2:$J$2,0)),"")</f>
        <v/>
      </c>
      <c r="L913" s="19" t="str">
        <f>IFERROR(INDEX('Employee Info'!$C$3:$J$200,MATCH(Data7[[#This Row],[Name:]],'Employee Info'!$B$3:$B$200,0),MATCH(Data7[[#Headers],[Phone]],'Employee Info'!$C$2:$J$2,0)),"")</f>
        <v/>
      </c>
      <c r="M913" s="19" t="str">
        <f>IFERROR(INDEX('Employee Info'!$C$3:$J$200,MATCH(Data7[[#This Row],[Name:]],'Employee Info'!$B$3:$B$200,0),MATCH(Data7[[#Headers],[Tech]],'Employee Info'!$C$2:$J$2,0)),"")</f>
        <v/>
      </c>
      <c r="N913" s="19" t="str">
        <f>IFERROR(INDEX('Employee Info'!$C$3:$J$200,MATCH(Data7[[#This Row],[Name:]],'Employee Info'!$B$3:$B$200,0),MATCH(Data7[[#Headers],[Other]],'Employee Info'!$C$2:$J$2,0)),"")</f>
        <v/>
      </c>
      <c r="O913" s="19">
        <f>IFERROR((Data7[[#This Row],[Hours:]]*SUM(Data7[[#This Row],[Rate]:[Other]])),"")</f>
        <v>0</v>
      </c>
      <c r="P913" s="7" t="str">
        <f>IF(Data7[[#This Row],[WO'#:]]="","Riley #","WO#")</f>
        <v>WO#</v>
      </c>
      <c r="Q913" s="7">
        <f>IFERROR(WEEKNUM(Data7[[#This Row],[Date:]]),"")</f>
        <v>21</v>
      </c>
      <c r="R913" s="6">
        <f t="shared" si="42"/>
        <v>45431</v>
      </c>
      <c r="S913" s="6">
        <f>Data7[[#This Row],[Week Start]]+7</f>
        <v>45438</v>
      </c>
      <c r="T913" s="7" t="str">
        <f t="shared" si="43"/>
        <v>5/19/2024 - 5/26/2024</v>
      </c>
      <c r="U913" s="7" t="str">
        <f t="shared" si="44"/>
        <v>Time Card</v>
      </c>
      <c r="V913" s="8" t="str">
        <f>RIGHT(TEXT(Data7[[#This Row],[Date:]],"mmddyyyy"),4)</f>
        <v>2024</v>
      </c>
      <c r="W913" s="8" t="str">
        <f>MID(TEXT(Data7[[#This Row],[Date:]],"mmddyyyy"),3,2)</f>
        <v>25</v>
      </c>
      <c r="X913" s="8" t="str">
        <f>LEFT(TEXT(Data7[[#This Row],[Date:]],"mmddyyyy"),2)</f>
        <v>05</v>
      </c>
      <c r="Y913" s="6">
        <f>DATE(Data7[[#This Row],[Year]],Data7[[#This Row],[Month]],Data7[[#This Row],[Day]])</f>
        <v>45437</v>
      </c>
    </row>
    <row r="914" spans="1:25">
      <c r="A914" s="5">
        <v>45437.497242361111</v>
      </c>
      <c r="B914" s="7" t="s">
        <v>23</v>
      </c>
      <c r="C914" s="6" t="s">
        <v>673</v>
      </c>
      <c r="D914" s="7" t="s">
        <v>676</v>
      </c>
      <c r="E914" s="8">
        <v>6</v>
      </c>
      <c r="F914" s="7" t="s">
        <v>68</v>
      </c>
      <c r="G914" s="7" t="s">
        <v>68</v>
      </c>
      <c r="H914" s="7" t="s">
        <v>616</v>
      </c>
      <c r="I914" s="7" t="s">
        <v>45</v>
      </c>
      <c r="J914" s="19" t="str">
        <f>IFERROR(INDEX('Employee Info'!$C$3:$E$200,MATCH(Data7[[#This Row],[Name:]],'Employee Info'!$B$3:$B$200,0),MATCH(Data7[[#This Row],[Hours Type:]],'Employee Info'!$C$2:$E$2,0)),"")</f>
        <v/>
      </c>
      <c r="K914" s="19" t="str">
        <f>IFERROR(INDEX('Employee Info'!$C$3:$J$200,MATCH(Data7[[#This Row],[Name:]],'Employee Info'!$B$3:$B$200,0),MATCH(Data7[[#Headers],[Truck]],'Employee Info'!$C$2:$J$2,0)),"")</f>
        <v/>
      </c>
      <c r="L914" s="19" t="str">
        <f>IFERROR(INDEX('Employee Info'!$C$3:$J$200,MATCH(Data7[[#This Row],[Name:]],'Employee Info'!$B$3:$B$200,0),MATCH(Data7[[#Headers],[Phone]],'Employee Info'!$C$2:$J$2,0)),"")</f>
        <v/>
      </c>
      <c r="M914" s="19" t="str">
        <f>IFERROR(INDEX('Employee Info'!$C$3:$J$200,MATCH(Data7[[#This Row],[Name:]],'Employee Info'!$B$3:$B$200,0),MATCH(Data7[[#Headers],[Tech]],'Employee Info'!$C$2:$J$2,0)),"")</f>
        <v/>
      </c>
      <c r="N914" s="19" t="str">
        <f>IFERROR(INDEX('Employee Info'!$C$3:$J$200,MATCH(Data7[[#This Row],[Name:]],'Employee Info'!$B$3:$B$200,0),MATCH(Data7[[#Headers],[Other]],'Employee Info'!$C$2:$J$2,0)),"")</f>
        <v/>
      </c>
      <c r="O914" s="19">
        <f>IFERROR((Data7[[#This Row],[Hours:]]*SUM(Data7[[#This Row],[Rate]:[Other]])),"")</f>
        <v>0</v>
      </c>
      <c r="P914" s="7" t="str">
        <f>IF(Data7[[#This Row],[WO'#:]]="","Riley #","WO#")</f>
        <v>Riley #</v>
      </c>
      <c r="Q914" s="7">
        <f>IFERROR(WEEKNUM(Data7[[#This Row],[Date:]]),"")</f>
        <v>21</v>
      </c>
      <c r="R914" s="6">
        <f t="shared" si="42"/>
        <v>45431</v>
      </c>
      <c r="S914" s="6">
        <f>Data7[[#This Row],[Week Start]]+7</f>
        <v>45438</v>
      </c>
      <c r="T914" s="7" t="str">
        <f t="shared" si="43"/>
        <v>5/19/2024 - 5/26/2024</v>
      </c>
      <c r="U914" s="7" t="str">
        <f t="shared" si="44"/>
        <v>Time Card</v>
      </c>
      <c r="V914" s="8" t="str">
        <f>RIGHT(TEXT(Data7[[#This Row],[Date:]],"mmddyyyy"),4)</f>
        <v>2024</v>
      </c>
      <c r="W914" s="8" t="str">
        <f>MID(TEXT(Data7[[#This Row],[Date:]],"mmddyyyy"),3,2)</f>
        <v>25</v>
      </c>
      <c r="X914" s="8" t="str">
        <f>LEFT(TEXT(Data7[[#This Row],[Date:]],"mmddyyyy"),2)</f>
        <v>05</v>
      </c>
      <c r="Y914" s="6">
        <f>DATE(Data7[[#This Row],[Year]],Data7[[#This Row],[Month]],Data7[[#This Row],[Day]])</f>
        <v>45437</v>
      </c>
    </row>
    <row r="915" spans="1:25">
      <c r="A915" s="5">
        <v>45437.583450231483</v>
      </c>
      <c r="B915" s="7" t="s">
        <v>35</v>
      </c>
      <c r="C915" s="6" t="s">
        <v>673</v>
      </c>
      <c r="D915" s="7" t="s">
        <v>677</v>
      </c>
      <c r="E915" s="8">
        <v>8</v>
      </c>
      <c r="F915" s="7" t="s">
        <v>68</v>
      </c>
      <c r="G915" s="7" t="s">
        <v>68</v>
      </c>
      <c r="H915" s="7" t="s">
        <v>616</v>
      </c>
      <c r="I915" s="7" t="s">
        <v>45</v>
      </c>
      <c r="J915" s="19" t="str">
        <f>IFERROR(INDEX('Employee Info'!$C$3:$E$200,MATCH(Data7[[#This Row],[Name:]],'Employee Info'!$B$3:$B$200,0),MATCH(Data7[[#This Row],[Hours Type:]],'Employee Info'!$C$2:$E$2,0)),"")</f>
        <v/>
      </c>
      <c r="K915" s="19" t="str">
        <f>IFERROR(INDEX('Employee Info'!$C$3:$J$200,MATCH(Data7[[#This Row],[Name:]],'Employee Info'!$B$3:$B$200,0),MATCH(Data7[[#Headers],[Truck]],'Employee Info'!$C$2:$J$2,0)),"")</f>
        <v/>
      </c>
      <c r="L915" s="19" t="str">
        <f>IFERROR(INDEX('Employee Info'!$C$3:$J$200,MATCH(Data7[[#This Row],[Name:]],'Employee Info'!$B$3:$B$200,0),MATCH(Data7[[#Headers],[Phone]],'Employee Info'!$C$2:$J$2,0)),"")</f>
        <v/>
      </c>
      <c r="M915" s="19" t="str">
        <f>IFERROR(INDEX('Employee Info'!$C$3:$J$200,MATCH(Data7[[#This Row],[Name:]],'Employee Info'!$B$3:$B$200,0),MATCH(Data7[[#Headers],[Tech]],'Employee Info'!$C$2:$J$2,0)),"")</f>
        <v/>
      </c>
      <c r="N915" s="19" t="str">
        <f>IFERROR(INDEX('Employee Info'!$C$3:$J$200,MATCH(Data7[[#This Row],[Name:]],'Employee Info'!$B$3:$B$200,0),MATCH(Data7[[#Headers],[Other]],'Employee Info'!$C$2:$J$2,0)),"")</f>
        <v/>
      </c>
      <c r="O915" s="19">
        <f>IFERROR((Data7[[#This Row],[Hours:]]*SUM(Data7[[#This Row],[Rate]:[Other]])),"")</f>
        <v>0</v>
      </c>
      <c r="P915" s="7" t="str">
        <f>IF(Data7[[#This Row],[WO'#:]]="","Riley #","WO#")</f>
        <v>Riley #</v>
      </c>
      <c r="Q915" s="7">
        <f>IFERROR(WEEKNUM(Data7[[#This Row],[Date:]]),"")</f>
        <v>21</v>
      </c>
      <c r="R915" s="6">
        <f t="shared" si="42"/>
        <v>45431</v>
      </c>
      <c r="S915" s="6">
        <f>Data7[[#This Row],[Week Start]]+7</f>
        <v>45438</v>
      </c>
      <c r="T915" s="7" t="str">
        <f t="shared" si="43"/>
        <v>5/19/2024 - 5/26/2024</v>
      </c>
      <c r="U915" s="7" t="str">
        <f t="shared" si="44"/>
        <v>Time Card</v>
      </c>
      <c r="V915" s="8" t="str">
        <f>RIGHT(TEXT(Data7[[#This Row],[Date:]],"mmddyyyy"),4)</f>
        <v>2024</v>
      </c>
      <c r="W915" s="8" t="str">
        <f>MID(TEXT(Data7[[#This Row],[Date:]],"mmddyyyy"),3,2)</f>
        <v>25</v>
      </c>
      <c r="X915" s="8" t="str">
        <f>LEFT(TEXT(Data7[[#This Row],[Date:]],"mmddyyyy"),2)</f>
        <v>05</v>
      </c>
      <c r="Y915" s="6">
        <f>DATE(Data7[[#This Row],[Year]],Data7[[#This Row],[Month]],Data7[[#This Row],[Day]])</f>
        <v>45437</v>
      </c>
    </row>
    <row r="916" spans="1:25">
      <c r="A916" s="5">
        <v>45437.583542476852</v>
      </c>
      <c r="B916" s="7" t="s">
        <v>31</v>
      </c>
      <c r="C916" s="6" t="s">
        <v>673</v>
      </c>
      <c r="D916" s="7" t="s">
        <v>677</v>
      </c>
      <c r="E916" s="8">
        <v>8</v>
      </c>
      <c r="F916" s="7" t="s">
        <v>68</v>
      </c>
      <c r="G916" s="7" t="s">
        <v>68</v>
      </c>
      <c r="H916" s="7" t="s">
        <v>616</v>
      </c>
      <c r="I916" s="7" t="s">
        <v>45</v>
      </c>
      <c r="J916" s="19" t="str">
        <f>IFERROR(INDEX('Employee Info'!$C$3:$E$200,MATCH(Data7[[#This Row],[Name:]],'Employee Info'!$B$3:$B$200,0),MATCH(Data7[[#This Row],[Hours Type:]],'Employee Info'!$C$2:$E$2,0)),"")</f>
        <v/>
      </c>
      <c r="K916" s="19" t="str">
        <f>IFERROR(INDEX('Employee Info'!$C$3:$J$200,MATCH(Data7[[#This Row],[Name:]],'Employee Info'!$B$3:$B$200,0),MATCH(Data7[[#Headers],[Truck]],'Employee Info'!$C$2:$J$2,0)),"")</f>
        <v/>
      </c>
      <c r="L916" s="19" t="str">
        <f>IFERROR(INDEX('Employee Info'!$C$3:$J$200,MATCH(Data7[[#This Row],[Name:]],'Employee Info'!$B$3:$B$200,0),MATCH(Data7[[#Headers],[Phone]],'Employee Info'!$C$2:$J$2,0)),"")</f>
        <v/>
      </c>
      <c r="M916" s="19" t="str">
        <f>IFERROR(INDEX('Employee Info'!$C$3:$J$200,MATCH(Data7[[#This Row],[Name:]],'Employee Info'!$B$3:$B$200,0),MATCH(Data7[[#Headers],[Tech]],'Employee Info'!$C$2:$J$2,0)),"")</f>
        <v/>
      </c>
      <c r="N916" s="19" t="str">
        <f>IFERROR(INDEX('Employee Info'!$C$3:$J$200,MATCH(Data7[[#This Row],[Name:]],'Employee Info'!$B$3:$B$200,0),MATCH(Data7[[#Headers],[Other]],'Employee Info'!$C$2:$J$2,0)),"")</f>
        <v/>
      </c>
      <c r="O916" s="19">
        <f>IFERROR((Data7[[#This Row],[Hours:]]*SUM(Data7[[#This Row],[Rate]:[Other]])),"")</f>
        <v>0</v>
      </c>
      <c r="P916" s="7" t="str">
        <f>IF(Data7[[#This Row],[WO'#:]]="","Riley #","WO#")</f>
        <v>Riley #</v>
      </c>
      <c r="Q916" s="7">
        <f>IFERROR(WEEKNUM(Data7[[#This Row],[Date:]]),"")</f>
        <v>21</v>
      </c>
      <c r="R916" s="6">
        <f t="shared" si="42"/>
        <v>45431</v>
      </c>
      <c r="S916" s="6">
        <f>Data7[[#This Row],[Week Start]]+7</f>
        <v>45438</v>
      </c>
      <c r="T916" s="7" t="str">
        <f t="shared" si="43"/>
        <v>5/19/2024 - 5/26/2024</v>
      </c>
      <c r="U916" s="7" t="str">
        <f t="shared" si="44"/>
        <v>Time Card</v>
      </c>
      <c r="V916" s="8" t="str">
        <f>RIGHT(TEXT(Data7[[#This Row],[Date:]],"mmddyyyy"),4)</f>
        <v>2024</v>
      </c>
      <c r="W916" s="8" t="str">
        <f>MID(TEXT(Data7[[#This Row],[Date:]],"mmddyyyy"),3,2)</f>
        <v>25</v>
      </c>
      <c r="X916" s="8" t="str">
        <f>LEFT(TEXT(Data7[[#This Row],[Date:]],"mmddyyyy"),2)</f>
        <v>05</v>
      </c>
      <c r="Y916" s="6">
        <f>DATE(Data7[[#This Row],[Year]],Data7[[#This Row],[Month]],Data7[[#This Row],[Day]])</f>
        <v>45437</v>
      </c>
    </row>
    <row r="917" spans="1:25">
      <c r="A917" s="5">
        <v>45438.585205902775</v>
      </c>
      <c r="B917" s="7" t="s">
        <v>35</v>
      </c>
      <c r="C917" s="6" t="s">
        <v>678</v>
      </c>
      <c r="D917" s="7" t="s">
        <v>679</v>
      </c>
      <c r="E917" s="8">
        <v>4</v>
      </c>
      <c r="F917" s="7">
        <v>6994907</v>
      </c>
      <c r="G917" s="7" t="s">
        <v>68</v>
      </c>
      <c r="H917" s="7" t="s">
        <v>69</v>
      </c>
      <c r="I917" s="7" t="s">
        <v>46</v>
      </c>
      <c r="J917" s="19" t="str">
        <f>IFERROR(INDEX('Employee Info'!$C$3:$E$200,MATCH(Data7[[#This Row],[Name:]],'Employee Info'!$B$3:$B$200,0),MATCH(Data7[[#This Row],[Hours Type:]],'Employee Info'!$C$2:$E$2,0)),"")</f>
        <v/>
      </c>
      <c r="K917" s="19" t="str">
        <f>IFERROR(INDEX('Employee Info'!$C$3:$J$200,MATCH(Data7[[#This Row],[Name:]],'Employee Info'!$B$3:$B$200,0),MATCH(Data7[[#Headers],[Truck]],'Employee Info'!$C$2:$J$2,0)),"")</f>
        <v/>
      </c>
      <c r="L917" s="19" t="str">
        <f>IFERROR(INDEX('Employee Info'!$C$3:$J$200,MATCH(Data7[[#This Row],[Name:]],'Employee Info'!$B$3:$B$200,0),MATCH(Data7[[#Headers],[Phone]],'Employee Info'!$C$2:$J$2,0)),"")</f>
        <v/>
      </c>
      <c r="M917" s="19" t="str">
        <f>IFERROR(INDEX('Employee Info'!$C$3:$J$200,MATCH(Data7[[#This Row],[Name:]],'Employee Info'!$B$3:$B$200,0),MATCH(Data7[[#Headers],[Tech]],'Employee Info'!$C$2:$J$2,0)),"")</f>
        <v/>
      </c>
      <c r="N917" s="19" t="str">
        <f>IFERROR(INDEX('Employee Info'!$C$3:$J$200,MATCH(Data7[[#This Row],[Name:]],'Employee Info'!$B$3:$B$200,0),MATCH(Data7[[#Headers],[Other]],'Employee Info'!$C$2:$J$2,0)),"")</f>
        <v/>
      </c>
      <c r="O917" s="19">
        <f>IFERROR((Data7[[#This Row],[Hours:]]*SUM(Data7[[#This Row],[Rate]:[Other]])),"")</f>
        <v>0</v>
      </c>
      <c r="P917" s="7" t="str">
        <f>IF(Data7[[#This Row],[WO'#:]]="","Riley #","WO#")</f>
        <v>WO#</v>
      </c>
      <c r="Q917" s="7">
        <f>IFERROR(WEEKNUM(Data7[[#This Row],[Date:]]),"")</f>
        <v>22</v>
      </c>
      <c r="R917" s="6">
        <f t="shared" si="42"/>
        <v>45438</v>
      </c>
      <c r="S917" s="6">
        <f>Data7[[#This Row],[Week Start]]+7</f>
        <v>45445</v>
      </c>
      <c r="T917" s="7" t="str">
        <f t="shared" si="43"/>
        <v>5/26/2024 - 6/2/2024</v>
      </c>
      <c r="U917" s="7" t="str">
        <f t="shared" si="44"/>
        <v>Time Card</v>
      </c>
      <c r="V917" s="8" t="str">
        <f>RIGHT(TEXT(Data7[[#This Row],[Date:]],"mmddyyyy"),4)</f>
        <v>2024</v>
      </c>
      <c r="W917" s="8" t="str">
        <f>MID(TEXT(Data7[[#This Row],[Date:]],"mmddyyyy"),3,2)</f>
        <v>26</v>
      </c>
      <c r="X917" s="8" t="str">
        <f>LEFT(TEXT(Data7[[#This Row],[Date:]],"mmddyyyy"),2)</f>
        <v>05</v>
      </c>
      <c r="Y917" s="6">
        <f>DATE(Data7[[#This Row],[Year]],Data7[[#This Row],[Month]],Data7[[#This Row],[Day]])</f>
        <v>45438</v>
      </c>
    </row>
    <row r="918" spans="1:25">
      <c r="A918" s="5">
        <v>45438.585269097224</v>
      </c>
      <c r="B918" s="7" t="s">
        <v>31</v>
      </c>
      <c r="C918" s="6" t="s">
        <v>678</v>
      </c>
      <c r="D918" s="7" t="s">
        <v>679</v>
      </c>
      <c r="E918" s="8">
        <v>4</v>
      </c>
      <c r="F918" s="7">
        <v>6994907</v>
      </c>
      <c r="G918" s="7" t="s">
        <v>68</v>
      </c>
      <c r="H918" s="7" t="s">
        <v>69</v>
      </c>
      <c r="I918" s="7" t="s">
        <v>46</v>
      </c>
      <c r="J918" s="19" t="str">
        <f>IFERROR(INDEX('Employee Info'!$C$3:$E$200,MATCH(Data7[[#This Row],[Name:]],'Employee Info'!$B$3:$B$200,0),MATCH(Data7[[#This Row],[Hours Type:]],'Employee Info'!$C$2:$E$2,0)),"")</f>
        <v/>
      </c>
      <c r="K918" s="19" t="str">
        <f>IFERROR(INDEX('Employee Info'!$C$3:$J$200,MATCH(Data7[[#This Row],[Name:]],'Employee Info'!$B$3:$B$200,0),MATCH(Data7[[#Headers],[Truck]],'Employee Info'!$C$2:$J$2,0)),"")</f>
        <v/>
      </c>
      <c r="L918" s="19" t="str">
        <f>IFERROR(INDEX('Employee Info'!$C$3:$J$200,MATCH(Data7[[#This Row],[Name:]],'Employee Info'!$B$3:$B$200,0),MATCH(Data7[[#Headers],[Phone]],'Employee Info'!$C$2:$J$2,0)),"")</f>
        <v/>
      </c>
      <c r="M918" s="19" t="str">
        <f>IFERROR(INDEX('Employee Info'!$C$3:$J$200,MATCH(Data7[[#This Row],[Name:]],'Employee Info'!$B$3:$B$200,0),MATCH(Data7[[#Headers],[Tech]],'Employee Info'!$C$2:$J$2,0)),"")</f>
        <v/>
      </c>
      <c r="N918" s="19" t="str">
        <f>IFERROR(INDEX('Employee Info'!$C$3:$J$200,MATCH(Data7[[#This Row],[Name:]],'Employee Info'!$B$3:$B$200,0),MATCH(Data7[[#Headers],[Other]],'Employee Info'!$C$2:$J$2,0)),"")</f>
        <v/>
      </c>
      <c r="O918" s="19">
        <f>IFERROR((Data7[[#This Row],[Hours:]]*SUM(Data7[[#This Row],[Rate]:[Other]])),"")</f>
        <v>0</v>
      </c>
      <c r="P918" s="7" t="str">
        <f>IF(Data7[[#This Row],[WO'#:]]="","Riley #","WO#")</f>
        <v>WO#</v>
      </c>
      <c r="Q918" s="7">
        <f>IFERROR(WEEKNUM(Data7[[#This Row],[Date:]]),"")</f>
        <v>22</v>
      </c>
      <c r="R918" s="6">
        <f t="shared" si="42"/>
        <v>45438</v>
      </c>
      <c r="S918" s="6">
        <f>Data7[[#This Row],[Week Start]]+7</f>
        <v>45445</v>
      </c>
      <c r="T918" s="7" t="str">
        <f t="shared" si="43"/>
        <v>5/26/2024 - 6/2/2024</v>
      </c>
      <c r="U918" s="7" t="str">
        <f t="shared" si="44"/>
        <v>Time Card</v>
      </c>
      <c r="V918" s="8" t="str">
        <f>RIGHT(TEXT(Data7[[#This Row],[Date:]],"mmddyyyy"),4)</f>
        <v>2024</v>
      </c>
      <c r="W918" s="8" t="str">
        <f>MID(TEXT(Data7[[#This Row],[Date:]],"mmddyyyy"),3,2)</f>
        <v>26</v>
      </c>
      <c r="X918" s="8" t="str">
        <f>LEFT(TEXT(Data7[[#This Row],[Date:]],"mmddyyyy"),2)</f>
        <v>05</v>
      </c>
      <c r="Y918" s="6">
        <f>DATE(Data7[[#This Row],[Year]],Data7[[#This Row],[Month]],Data7[[#This Row],[Day]])</f>
        <v>45438</v>
      </c>
    </row>
    <row r="919" spans="1:25">
      <c r="A919" s="5">
        <v>45438.58243159722</v>
      </c>
      <c r="B919" s="7" t="s">
        <v>31</v>
      </c>
      <c r="C919" s="6" t="s">
        <v>678</v>
      </c>
      <c r="D919" s="7" t="s">
        <v>680</v>
      </c>
      <c r="E919" s="8">
        <v>4</v>
      </c>
      <c r="F919" s="7" t="s">
        <v>68</v>
      </c>
      <c r="G919" s="7" t="s">
        <v>68</v>
      </c>
      <c r="H919" s="7" t="s">
        <v>468</v>
      </c>
      <c r="I919" s="7" t="s">
        <v>45</v>
      </c>
      <c r="J919" s="19" t="str">
        <f>IFERROR(INDEX('Employee Info'!$C$3:$E$200,MATCH(Data7[[#This Row],[Name:]],'Employee Info'!$B$3:$B$200,0),MATCH(Data7[[#This Row],[Hours Type:]],'Employee Info'!$C$2:$E$2,0)),"")</f>
        <v/>
      </c>
      <c r="K919" s="19" t="str">
        <f>IFERROR(INDEX('Employee Info'!$C$3:$J$200,MATCH(Data7[[#This Row],[Name:]],'Employee Info'!$B$3:$B$200,0),MATCH(Data7[[#Headers],[Truck]],'Employee Info'!$C$2:$J$2,0)),"")</f>
        <v/>
      </c>
      <c r="L919" s="19" t="str">
        <f>IFERROR(INDEX('Employee Info'!$C$3:$J$200,MATCH(Data7[[#This Row],[Name:]],'Employee Info'!$B$3:$B$200,0),MATCH(Data7[[#Headers],[Phone]],'Employee Info'!$C$2:$J$2,0)),"")</f>
        <v/>
      </c>
      <c r="M919" s="19" t="str">
        <f>IFERROR(INDEX('Employee Info'!$C$3:$J$200,MATCH(Data7[[#This Row],[Name:]],'Employee Info'!$B$3:$B$200,0),MATCH(Data7[[#Headers],[Tech]],'Employee Info'!$C$2:$J$2,0)),"")</f>
        <v/>
      </c>
      <c r="N919" s="19" t="str">
        <f>IFERROR(INDEX('Employee Info'!$C$3:$J$200,MATCH(Data7[[#This Row],[Name:]],'Employee Info'!$B$3:$B$200,0),MATCH(Data7[[#Headers],[Other]],'Employee Info'!$C$2:$J$2,0)),"")</f>
        <v/>
      </c>
      <c r="O919" s="19">
        <f>IFERROR((Data7[[#This Row],[Hours:]]*SUM(Data7[[#This Row],[Rate]:[Other]])),"")</f>
        <v>0</v>
      </c>
      <c r="P919" s="7" t="str">
        <f>IF(Data7[[#This Row],[WO'#:]]="","Riley #","WO#")</f>
        <v>Riley #</v>
      </c>
      <c r="Q919" s="7">
        <f>IFERROR(WEEKNUM(Data7[[#This Row],[Date:]]),"")</f>
        <v>22</v>
      </c>
      <c r="R919" s="6">
        <f t="shared" si="42"/>
        <v>45438</v>
      </c>
      <c r="S919" s="6">
        <f>Data7[[#This Row],[Week Start]]+7</f>
        <v>45445</v>
      </c>
      <c r="T919" s="7" t="str">
        <f t="shared" si="43"/>
        <v>5/26/2024 - 6/2/2024</v>
      </c>
      <c r="U919" s="7" t="str">
        <f t="shared" si="44"/>
        <v>Time Card</v>
      </c>
      <c r="V919" s="8" t="str">
        <f>RIGHT(TEXT(Data7[[#This Row],[Date:]],"mmddyyyy"),4)</f>
        <v>2024</v>
      </c>
      <c r="W919" s="8" t="str">
        <f>MID(TEXT(Data7[[#This Row],[Date:]],"mmddyyyy"),3,2)</f>
        <v>26</v>
      </c>
      <c r="X919" s="8" t="str">
        <f>LEFT(TEXT(Data7[[#This Row],[Date:]],"mmddyyyy"),2)</f>
        <v>05</v>
      </c>
      <c r="Y919" s="6">
        <f>DATE(Data7[[#This Row],[Year]],Data7[[#This Row],[Month]],Data7[[#This Row],[Day]])</f>
        <v>45438</v>
      </c>
    </row>
    <row r="920" spans="1:25">
      <c r="A920" s="5">
        <v>45438.586542939818</v>
      </c>
      <c r="B920" s="7" t="s">
        <v>23</v>
      </c>
      <c r="C920" s="6" t="s">
        <v>678</v>
      </c>
      <c r="D920" s="7" t="s">
        <v>681</v>
      </c>
      <c r="E920" s="8">
        <v>2</v>
      </c>
      <c r="F920" s="7" t="s">
        <v>68</v>
      </c>
      <c r="G920" s="7" t="s">
        <v>68</v>
      </c>
      <c r="H920" s="7" t="s">
        <v>468</v>
      </c>
      <c r="I920" s="7" t="s">
        <v>46</v>
      </c>
      <c r="J920" s="19" t="str">
        <f>IFERROR(INDEX('Employee Info'!$C$3:$E$200,MATCH(Data7[[#This Row],[Name:]],'Employee Info'!$B$3:$B$200,0),MATCH(Data7[[#This Row],[Hours Type:]],'Employee Info'!$C$2:$E$2,0)),"")</f>
        <v/>
      </c>
      <c r="K920" s="19" t="str">
        <f>IFERROR(INDEX('Employee Info'!$C$3:$J$200,MATCH(Data7[[#This Row],[Name:]],'Employee Info'!$B$3:$B$200,0),MATCH(Data7[[#Headers],[Truck]],'Employee Info'!$C$2:$J$2,0)),"")</f>
        <v/>
      </c>
      <c r="L920" s="19" t="str">
        <f>IFERROR(INDEX('Employee Info'!$C$3:$J$200,MATCH(Data7[[#This Row],[Name:]],'Employee Info'!$B$3:$B$200,0),MATCH(Data7[[#Headers],[Phone]],'Employee Info'!$C$2:$J$2,0)),"")</f>
        <v/>
      </c>
      <c r="M920" s="19" t="str">
        <f>IFERROR(INDEX('Employee Info'!$C$3:$J$200,MATCH(Data7[[#This Row],[Name:]],'Employee Info'!$B$3:$B$200,0),MATCH(Data7[[#Headers],[Tech]],'Employee Info'!$C$2:$J$2,0)),"")</f>
        <v/>
      </c>
      <c r="N920" s="19" t="str">
        <f>IFERROR(INDEX('Employee Info'!$C$3:$J$200,MATCH(Data7[[#This Row],[Name:]],'Employee Info'!$B$3:$B$200,0),MATCH(Data7[[#Headers],[Other]],'Employee Info'!$C$2:$J$2,0)),"")</f>
        <v/>
      </c>
      <c r="O920" s="19">
        <f>IFERROR((Data7[[#This Row],[Hours:]]*SUM(Data7[[#This Row],[Rate]:[Other]])),"")</f>
        <v>0</v>
      </c>
      <c r="P920" s="7" t="str">
        <f>IF(Data7[[#This Row],[WO'#:]]="","Riley #","WO#")</f>
        <v>Riley #</v>
      </c>
      <c r="Q920" s="7">
        <f>IFERROR(WEEKNUM(Data7[[#This Row],[Date:]]),"")</f>
        <v>22</v>
      </c>
      <c r="R920" s="6">
        <f t="shared" si="42"/>
        <v>45438</v>
      </c>
      <c r="S920" s="6">
        <f>Data7[[#This Row],[Week Start]]+7</f>
        <v>45445</v>
      </c>
      <c r="T920" s="7" t="str">
        <f t="shared" si="43"/>
        <v>5/26/2024 - 6/2/2024</v>
      </c>
      <c r="U920" s="7" t="str">
        <f t="shared" si="44"/>
        <v>Time Card</v>
      </c>
      <c r="V920" s="8" t="str">
        <f>RIGHT(TEXT(Data7[[#This Row],[Date:]],"mmddyyyy"),4)</f>
        <v>2024</v>
      </c>
      <c r="W920" s="8" t="str">
        <f>MID(TEXT(Data7[[#This Row],[Date:]],"mmddyyyy"),3,2)</f>
        <v>26</v>
      </c>
      <c r="X920" s="8" t="str">
        <f>LEFT(TEXT(Data7[[#This Row],[Date:]],"mmddyyyy"),2)</f>
        <v>05</v>
      </c>
      <c r="Y920" s="6">
        <f>DATE(Data7[[#This Row],[Year]],Data7[[#This Row],[Month]],Data7[[#This Row],[Day]])</f>
        <v>45438</v>
      </c>
    </row>
    <row r="921" spans="1:25">
      <c r="A921" s="5">
        <v>45438.580423726853</v>
      </c>
      <c r="B921" s="7" t="s">
        <v>35</v>
      </c>
      <c r="C921" s="6" t="s">
        <v>678</v>
      </c>
      <c r="D921" s="7" t="s">
        <v>677</v>
      </c>
      <c r="E921" s="8">
        <v>4</v>
      </c>
      <c r="F921" s="7" t="s">
        <v>68</v>
      </c>
      <c r="G921" s="7" t="s">
        <v>68</v>
      </c>
      <c r="H921" s="7" t="s">
        <v>616</v>
      </c>
      <c r="I921" s="7" t="s">
        <v>45</v>
      </c>
      <c r="J921" s="19" t="str">
        <f>IFERROR(INDEX('Employee Info'!$C$3:$E$200,MATCH(Data7[[#This Row],[Name:]],'Employee Info'!$B$3:$B$200,0),MATCH(Data7[[#This Row],[Hours Type:]],'Employee Info'!$C$2:$E$2,0)),"")</f>
        <v/>
      </c>
      <c r="K921" s="19" t="str">
        <f>IFERROR(INDEX('Employee Info'!$C$3:$J$200,MATCH(Data7[[#This Row],[Name:]],'Employee Info'!$B$3:$B$200,0),MATCH(Data7[[#Headers],[Truck]],'Employee Info'!$C$2:$J$2,0)),"")</f>
        <v/>
      </c>
      <c r="L921" s="19" t="str">
        <f>IFERROR(INDEX('Employee Info'!$C$3:$J$200,MATCH(Data7[[#This Row],[Name:]],'Employee Info'!$B$3:$B$200,0),MATCH(Data7[[#Headers],[Phone]],'Employee Info'!$C$2:$J$2,0)),"")</f>
        <v/>
      </c>
      <c r="M921" s="19" t="str">
        <f>IFERROR(INDEX('Employee Info'!$C$3:$J$200,MATCH(Data7[[#This Row],[Name:]],'Employee Info'!$B$3:$B$200,0),MATCH(Data7[[#Headers],[Tech]],'Employee Info'!$C$2:$J$2,0)),"")</f>
        <v/>
      </c>
      <c r="N921" s="19" t="str">
        <f>IFERROR(INDEX('Employee Info'!$C$3:$J$200,MATCH(Data7[[#This Row],[Name:]],'Employee Info'!$B$3:$B$200,0),MATCH(Data7[[#Headers],[Other]],'Employee Info'!$C$2:$J$2,0)),"")</f>
        <v/>
      </c>
      <c r="O921" s="19">
        <f>IFERROR((Data7[[#This Row],[Hours:]]*SUM(Data7[[#This Row],[Rate]:[Other]])),"")</f>
        <v>0</v>
      </c>
      <c r="P921" s="7" t="str">
        <f>IF(Data7[[#This Row],[WO'#:]]="","Riley #","WO#")</f>
        <v>Riley #</v>
      </c>
      <c r="Q921" s="7">
        <f>IFERROR(WEEKNUM(Data7[[#This Row],[Date:]]),"")</f>
        <v>22</v>
      </c>
      <c r="R921" s="6">
        <f t="shared" si="42"/>
        <v>45438</v>
      </c>
      <c r="S921" s="6">
        <f>Data7[[#This Row],[Week Start]]+7</f>
        <v>45445</v>
      </c>
      <c r="T921" s="7" t="str">
        <f t="shared" si="43"/>
        <v>5/26/2024 - 6/2/2024</v>
      </c>
      <c r="U921" s="7" t="str">
        <f t="shared" si="44"/>
        <v>Time Card</v>
      </c>
      <c r="V921" s="8" t="str">
        <f>RIGHT(TEXT(Data7[[#This Row],[Date:]],"mmddyyyy"),4)</f>
        <v>2024</v>
      </c>
      <c r="W921" s="8" t="str">
        <f>MID(TEXT(Data7[[#This Row],[Date:]],"mmddyyyy"),3,2)</f>
        <v>26</v>
      </c>
      <c r="X921" s="8" t="str">
        <f>LEFT(TEXT(Data7[[#This Row],[Date:]],"mmddyyyy"),2)</f>
        <v>05</v>
      </c>
      <c r="Y921" s="6">
        <f>DATE(Data7[[#This Row],[Year]],Data7[[#This Row],[Month]],Data7[[#This Row],[Day]])</f>
        <v>45438</v>
      </c>
    </row>
    <row r="922" spans="1:25">
      <c r="A922" s="5">
        <v>45438.585887152774</v>
      </c>
      <c r="B922" s="7" t="s">
        <v>23</v>
      </c>
      <c r="C922" s="6" t="s">
        <v>678</v>
      </c>
      <c r="D922" s="7" t="s">
        <v>676</v>
      </c>
      <c r="E922" s="8">
        <v>5</v>
      </c>
      <c r="F922" s="7" t="s">
        <v>68</v>
      </c>
      <c r="G922" s="7" t="s">
        <v>68</v>
      </c>
      <c r="H922" s="7" t="s">
        <v>616</v>
      </c>
      <c r="I922" s="7" t="s">
        <v>46</v>
      </c>
      <c r="J922" s="19" t="str">
        <f>IFERROR(INDEX('Employee Info'!$C$3:$E$200,MATCH(Data7[[#This Row],[Name:]],'Employee Info'!$B$3:$B$200,0),MATCH(Data7[[#This Row],[Hours Type:]],'Employee Info'!$C$2:$E$2,0)),"")</f>
        <v/>
      </c>
      <c r="K922" s="19" t="str">
        <f>IFERROR(INDEX('Employee Info'!$C$3:$J$200,MATCH(Data7[[#This Row],[Name:]],'Employee Info'!$B$3:$B$200,0),MATCH(Data7[[#Headers],[Truck]],'Employee Info'!$C$2:$J$2,0)),"")</f>
        <v/>
      </c>
      <c r="L922" s="19" t="str">
        <f>IFERROR(INDEX('Employee Info'!$C$3:$J$200,MATCH(Data7[[#This Row],[Name:]],'Employee Info'!$B$3:$B$200,0),MATCH(Data7[[#Headers],[Phone]],'Employee Info'!$C$2:$J$2,0)),"")</f>
        <v/>
      </c>
      <c r="M922" s="19" t="str">
        <f>IFERROR(INDEX('Employee Info'!$C$3:$J$200,MATCH(Data7[[#This Row],[Name:]],'Employee Info'!$B$3:$B$200,0),MATCH(Data7[[#Headers],[Tech]],'Employee Info'!$C$2:$J$2,0)),"")</f>
        <v/>
      </c>
      <c r="N922" s="19" t="str">
        <f>IFERROR(INDEX('Employee Info'!$C$3:$J$200,MATCH(Data7[[#This Row],[Name:]],'Employee Info'!$B$3:$B$200,0),MATCH(Data7[[#Headers],[Other]],'Employee Info'!$C$2:$J$2,0)),"")</f>
        <v/>
      </c>
      <c r="O922" s="19">
        <f>IFERROR((Data7[[#This Row],[Hours:]]*SUM(Data7[[#This Row],[Rate]:[Other]])),"")</f>
        <v>0</v>
      </c>
      <c r="P922" s="7" t="str">
        <f>IF(Data7[[#This Row],[WO'#:]]="","Riley #","WO#")</f>
        <v>Riley #</v>
      </c>
      <c r="Q922" s="7">
        <f>IFERROR(WEEKNUM(Data7[[#This Row],[Date:]]),"")</f>
        <v>22</v>
      </c>
      <c r="R922" s="6">
        <f t="shared" si="42"/>
        <v>45438</v>
      </c>
      <c r="S922" s="6">
        <f>Data7[[#This Row],[Week Start]]+7</f>
        <v>45445</v>
      </c>
      <c r="T922" s="7" t="str">
        <f t="shared" si="43"/>
        <v>5/26/2024 - 6/2/2024</v>
      </c>
      <c r="U922" s="7" t="str">
        <f t="shared" si="44"/>
        <v>Time Card</v>
      </c>
      <c r="V922" s="8" t="str">
        <f>RIGHT(TEXT(Data7[[#This Row],[Date:]],"mmddyyyy"),4)</f>
        <v>2024</v>
      </c>
      <c r="W922" s="8" t="str">
        <f>MID(TEXT(Data7[[#This Row],[Date:]],"mmddyyyy"),3,2)</f>
        <v>26</v>
      </c>
      <c r="X922" s="8" t="str">
        <f>LEFT(TEXT(Data7[[#This Row],[Date:]],"mmddyyyy"),2)</f>
        <v>05</v>
      </c>
      <c r="Y922" s="6">
        <f>DATE(Data7[[#This Row],[Year]],Data7[[#This Row],[Month]],Data7[[#This Row],[Day]])</f>
        <v>45438</v>
      </c>
    </row>
    <row r="923" spans="1:25">
      <c r="A923" s="5">
        <v>45439.577706597222</v>
      </c>
      <c r="B923" s="7" t="s">
        <v>23</v>
      </c>
      <c r="C923" s="6" t="s">
        <v>678</v>
      </c>
      <c r="D923" s="7" t="s">
        <v>682</v>
      </c>
      <c r="E923" s="8">
        <v>8</v>
      </c>
      <c r="F923" s="7" t="s">
        <v>68</v>
      </c>
      <c r="G923" s="7" t="s">
        <v>68</v>
      </c>
      <c r="H923" s="7" t="s">
        <v>616</v>
      </c>
      <c r="I923" s="7" t="s">
        <v>46</v>
      </c>
      <c r="J923" s="19" t="str">
        <f>IFERROR(INDEX('Employee Info'!$C$3:$E$200,MATCH(Data7[[#This Row],[Name:]],'Employee Info'!$B$3:$B$200,0),MATCH(Data7[[#This Row],[Hours Type:]],'Employee Info'!$C$2:$E$2,0)),"")</f>
        <v/>
      </c>
      <c r="K923" s="19" t="str">
        <f>IFERROR(INDEX('Employee Info'!$C$3:$J$200,MATCH(Data7[[#This Row],[Name:]],'Employee Info'!$B$3:$B$200,0),MATCH(Data7[[#Headers],[Truck]],'Employee Info'!$C$2:$J$2,0)),"")</f>
        <v/>
      </c>
      <c r="L923" s="19" t="str">
        <f>IFERROR(INDEX('Employee Info'!$C$3:$J$200,MATCH(Data7[[#This Row],[Name:]],'Employee Info'!$B$3:$B$200,0),MATCH(Data7[[#Headers],[Phone]],'Employee Info'!$C$2:$J$2,0)),"")</f>
        <v/>
      </c>
      <c r="M923" s="19" t="str">
        <f>IFERROR(INDEX('Employee Info'!$C$3:$J$200,MATCH(Data7[[#This Row],[Name:]],'Employee Info'!$B$3:$B$200,0),MATCH(Data7[[#Headers],[Tech]],'Employee Info'!$C$2:$J$2,0)),"")</f>
        <v/>
      </c>
      <c r="N923" s="19" t="str">
        <f>IFERROR(INDEX('Employee Info'!$C$3:$J$200,MATCH(Data7[[#This Row],[Name:]],'Employee Info'!$B$3:$B$200,0),MATCH(Data7[[#Headers],[Other]],'Employee Info'!$C$2:$J$2,0)),"")</f>
        <v/>
      </c>
      <c r="O923" s="19">
        <f>IFERROR((Data7[[#This Row],[Hours:]]*SUM(Data7[[#This Row],[Rate]:[Other]])),"")</f>
        <v>0</v>
      </c>
      <c r="P923" s="7" t="str">
        <f>IF(Data7[[#This Row],[WO'#:]]="","Riley #","WO#")</f>
        <v>Riley #</v>
      </c>
      <c r="Q923" s="7">
        <f>IFERROR(WEEKNUM(Data7[[#This Row],[Date:]]),"")</f>
        <v>22</v>
      </c>
      <c r="R923" s="6">
        <f t="shared" si="42"/>
        <v>45438</v>
      </c>
      <c r="S923" s="6">
        <f>Data7[[#This Row],[Week Start]]+7</f>
        <v>45445</v>
      </c>
      <c r="T923" s="7" t="str">
        <f t="shared" si="43"/>
        <v>5/26/2024 - 6/2/2024</v>
      </c>
      <c r="U923" s="7" t="str">
        <f t="shared" si="44"/>
        <v>Time Card</v>
      </c>
      <c r="V923" s="8" t="str">
        <f>RIGHT(TEXT(Data7[[#This Row],[Date:]],"mmddyyyy"),4)</f>
        <v>2024</v>
      </c>
      <c r="W923" s="8" t="str">
        <f>MID(TEXT(Data7[[#This Row],[Date:]],"mmddyyyy"),3,2)</f>
        <v>26</v>
      </c>
      <c r="X923" s="8" t="str">
        <f>LEFT(TEXT(Data7[[#This Row],[Date:]],"mmddyyyy"),2)</f>
        <v>05</v>
      </c>
      <c r="Y923" s="6">
        <f>DATE(Data7[[#This Row],[Year]],Data7[[#This Row],[Month]],Data7[[#This Row],[Day]])</f>
        <v>45438</v>
      </c>
    </row>
    <row r="924" spans="1:25">
      <c r="A924" s="5">
        <v>45443.380768171293</v>
      </c>
      <c r="B924" s="7" t="s">
        <v>66</v>
      </c>
      <c r="C924" s="6" t="s">
        <v>683</v>
      </c>
      <c r="D924" s="7" t="s">
        <v>684</v>
      </c>
      <c r="E924" s="8">
        <v>8</v>
      </c>
      <c r="F924" s="7" t="s">
        <v>68</v>
      </c>
      <c r="G924" s="7" t="s">
        <v>68</v>
      </c>
      <c r="H924" s="7" t="s">
        <v>616</v>
      </c>
      <c r="I924" s="7" t="s">
        <v>46</v>
      </c>
      <c r="J924" s="19" t="str">
        <f>IFERROR(INDEX('Employee Info'!$C$3:$E$200,MATCH(Data7[[#This Row],[Name:]],'Employee Info'!$B$3:$B$200,0),MATCH(Data7[[#This Row],[Hours Type:]],'Employee Info'!$C$2:$E$2,0)),"")</f>
        <v/>
      </c>
      <c r="K924" s="19" t="str">
        <f>IFERROR(INDEX('Employee Info'!$C$3:$J$200,MATCH(Data7[[#This Row],[Name:]],'Employee Info'!$B$3:$B$200,0),MATCH(Data7[[#Headers],[Truck]],'Employee Info'!$C$2:$J$2,0)),"")</f>
        <v/>
      </c>
      <c r="L924" s="19" t="str">
        <f>IFERROR(INDEX('Employee Info'!$C$3:$J$200,MATCH(Data7[[#This Row],[Name:]],'Employee Info'!$B$3:$B$200,0),MATCH(Data7[[#Headers],[Phone]],'Employee Info'!$C$2:$J$2,0)),"")</f>
        <v/>
      </c>
      <c r="M924" s="19" t="str">
        <f>IFERROR(INDEX('Employee Info'!$C$3:$J$200,MATCH(Data7[[#This Row],[Name:]],'Employee Info'!$B$3:$B$200,0),MATCH(Data7[[#Headers],[Tech]],'Employee Info'!$C$2:$J$2,0)),"")</f>
        <v/>
      </c>
      <c r="N924" s="19" t="str">
        <f>IFERROR(INDEX('Employee Info'!$C$3:$J$200,MATCH(Data7[[#This Row],[Name:]],'Employee Info'!$B$3:$B$200,0),MATCH(Data7[[#Headers],[Other]],'Employee Info'!$C$2:$J$2,0)),"")</f>
        <v/>
      </c>
      <c r="O924" s="19">
        <f>IFERROR((Data7[[#This Row],[Hours:]]*SUM(Data7[[#This Row],[Rate]:[Other]])),"")</f>
        <v>0</v>
      </c>
      <c r="P924" s="7" t="str">
        <f>IF(Data7[[#This Row],[WO'#:]]="","Riley #","WO#")</f>
        <v>Riley #</v>
      </c>
      <c r="Q924" s="7">
        <f>IFERROR(WEEKNUM(Data7[[#This Row],[Date:]]),"")</f>
        <v>22</v>
      </c>
      <c r="R924" s="6">
        <f t="shared" si="42"/>
        <v>45438</v>
      </c>
      <c r="S924" s="6">
        <f>Data7[[#This Row],[Week Start]]+7</f>
        <v>45445</v>
      </c>
      <c r="T924" s="7" t="str">
        <f t="shared" si="43"/>
        <v>5/26/2024 - 6/2/2024</v>
      </c>
      <c r="U924" s="7" t="str">
        <f t="shared" si="44"/>
        <v>Time Card</v>
      </c>
      <c r="V924" s="8" t="str">
        <f>RIGHT(TEXT(Data7[[#This Row],[Date:]],"mmddyyyy"),4)</f>
        <v>2024</v>
      </c>
      <c r="W924" s="8" t="str">
        <f>MID(TEXT(Data7[[#This Row],[Date:]],"mmddyyyy"),3,2)</f>
        <v>27</v>
      </c>
      <c r="X924" s="8" t="str">
        <f>LEFT(TEXT(Data7[[#This Row],[Date:]],"mmddyyyy"),2)</f>
        <v>05</v>
      </c>
      <c r="Y924" s="6">
        <f>DATE(Data7[[#This Row],[Year]],Data7[[#This Row],[Month]],Data7[[#This Row],[Day]])</f>
        <v>45439</v>
      </c>
    </row>
    <row r="925" spans="1:25">
      <c r="A925" s="5">
        <v>45443.380916319446</v>
      </c>
      <c r="B925" s="7" t="s">
        <v>23</v>
      </c>
      <c r="C925" s="6" t="s">
        <v>683</v>
      </c>
      <c r="D925" s="7" t="s">
        <v>684</v>
      </c>
      <c r="E925" s="8">
        <v>8</v>
      </c>
      <c r="F925" s="7" t="s">
        <v>68</v>
      </c>
      <c r="G925" s="7" t="s">
        <v>68</v>
      </c>
      <c r="H925" s="7" t="s">
        <v>616</v>
      </c>
      <c r="I925" s="7" t="s">
        <v>46</v>
      </c>
      <c r="J925" s="19" t="str">
        <f>IFERROR(INDEX('Employee Info'!$C$3:$E$200,MATCH(Data7[[#This Row],[Name:]],'Employee Info'!$B$3:$B$200,0),MATCH(Data7[[#This Row],[Hours Type:]],'Employee Info'!$C$2:$E$2,0)),"")</f>
        <v/>
      </c>
      <c r="K925" s="19" t="str">
        <f>IFERROR(INDEX('Employee Info'!$C$3:$J$200,MATCH(Data7[[#This Row],[Name:]],'Employee Info'!$B$3:$B$200,0),MATCH(Data7[[#Headers],[Truck]],'Employee Info'!$C$2:$J$2,0)),"")</f>
        <v/>
      </c>
      <c r="L925" s="19" t="str">
        <f>IFERROR(INDEX('Employee Info'!$C$3:$J$200,MATCH(Data7[[#This Row],[Name:]],'Employee Info'!$B$3:$B$200,0),MATCH(Data7[[#Headers],[Phone]],'Employee Info'!$C$2:$J$2,0)),"")</f>
        <v/>
      </c>
      <c r="M925" s="19" t="str">
        <f>IFERROR(INDEX('Employee Info'!$C$3:$J$200,MATCH(Data7[[#This Row],[Name:]],'Employee Info'!$B$3:$B$200,0),MATCH(Data7[[#Headers],[Tech]],'Employee Info'!$C$2:$J$2,0)),"")</f>
        <v/>
      </c>
      <c r="N925" s="19" t="str">
        <f>IFERROR(INDEX('Employee Info'!$C$3:$J$200,MATCH(Data7[[#This Row],[Name:]],'Employee Info'!$B$3:$B$200,0),MATCH(Data7[[#Headers],[Other]],'Employee Info'!$C$2:$J$2,0)),"")</f>
        <v/>
      </c>
      <c r="O925" s="19">
        <f>IFERROR((Data7[[#This Row],[Hours:]]*SUM(Data7[[#This Row],[Rate]:[Other]])),"")</f>
        <v>0</v>
      </c>
      <c r="P925" s="7" t="str">
        <f>IF(Data7[[#This Row],[WO'#:]]="","Riley #","WO#")</f>
        <v>Riley #</v>
      </c>
      <c r="Q925" s="7">
        <f>IFERROR(WEEKNUM(Data7[[#This Row],[Date:]]),"")</f>
        <v>22</v>
      </c>
      <c r="R925" s="6">
        <f t="shared" si="42"/>
        <v>45438</v>
      </c>
      <c r="S925" s="6">
        <f>Data7[[#This Row],[Week Start]]+7</f>
        <v>45445</v>
      </c>
      <c r="T925" s="7" t="str">
        <f t="shared" si="43"/>
        <v>5/26/2024 - 6/2/2024</v>
      </c>
      <c r="U925" s="7" t="str">
        <f t="shared" si="44"/>
        <v>Time Card</v>
      </c>
      <c r="V925" s="8" t="str">
        <f>RIGHT(TEXT(Data7[[#This Row],[Date:]],"mmddyyyy"),4)</f>
        <v>2024</v>
      </c>
      <c r="W925" s="8" t="str">
        <f>MID(TEXT(Data7[[#This Row],[Date:]],"mmddyyyy"),3,2)</f>
        <v>27</v>
      </c>
      <c r="X925" s="8" t="str">
        <f>LEFT(TEXT(Data7[[#This Row],[Date:]],"mmddyyyy"),2)</f>
        <v>05</v>
      </c>
      <c r="Y925" s="6">
        <f>DATE(Data7[[#This Row],[Year]],Data7[[#This Row],[Month]],Data7[[#This Row],[Day]])</f>
        <v>45439</v>
      </c>
    </row>
    <row r="926" spans="1:25">
      <c r="A926" s="5">
        <v>45443.506842939816</v>
      </c>
      <c r="B926" s="7" t="s">
        <v>65</v>
      </c>
      <c r="C926" s="6" t="s">
        <v>685</v>
      </c>
      <c r="D926" s="7" t="s">
        <v>686</v>
      </c>
      <c r="E926" s="8">
        <v>8</v>
      </c>
      <c r="F926" s="7">
        <v>7107358</v>
      </c>
      <c r="G926" s="7" t="s">
        <v>68</v>
      </c>
      <c r="H926" s="7" t="s">
        <v>69</v>
      </c>
      <c r="I926" s="7" t="s">
        <v>44</v>
      </c>
      <c r="J926" s="19" t="str">
        <f>IFERROR(INDEX('Employee Info'!$C$3:$E$200,MATCH(Data7[[#This Row],[Name:]],'Employee Info'!$B$3:$B$200,0),MATCH(Data7[[#This Row],[Hours Type:]],'Employee Info'!$C$2:$E$2,0)),"")</f>
        <v/>
      </c>
      <c r="K926" s="19" t="str">
        <f>IFERROR(INDEX('Employee Info'!$C$3:$J$200,MATCH(Data7[[#This Row],[Name:]],'Employee Info'!$B$3:$B$200,0),MATCH(Data7[[#Headers],[Truck]],'Employee Info'!$C$2:$J$2,0)),"")</f>
        <v/>
      </c>
      <c r="L926" s="19" t="str">
        <f>IFERROR(INDEX('Employee Info'!$C$3:$J$200,MATCH(Data7[[#This Row],[Name:]],'Employee Info'!$B$3:$B$200,0),MATCH(Data7[[#Headers],[Phone]],'Employee Info'!$C$2:$J$2,0)),"")</f>
        <v/>
      </c>
      <c r="M926" s="19" t="str">
        <f>IFERROR(INDEX('Employee Info'!$C$3:$J$200,MATCH(Data7[[#This Row],[Name:]],'Employee Info'!$B$3:$B$200,0),MATCH(Data7[[#Headers],[Tech]],'Employee Info'!$C$2:$J$2,0)),"")</f>
        <v/>
      </c>
      <c r="N926" s="19" t="str">
        <f>IFERROR(INDEX('Employee Info'!$C$3:$J$200,MATCH(Data7[[#This Row],[Name:]],'Employee Info'!$B$3:$B$200,0),MATCH(Data7[[#Headers],[Other]],'Employee Info'!$C$2:$J$2,0)),"")</f>
        <v/>
      </c>
      <c r="O926" s="19">
        <f>IFERROR((Data7[[#This Row],[Hours:]]*SUM(Data7[[#This Row],[Rate]:[Other]])),"")</f>
        <v>0</v>
      </c>
      <c r="P926" s="7" t="str">
        <f>IF(Data7[[#This Row],[WO'#:]]="","Riley #","WO#")</f>
        <v>WO#</v>
      </c>
      <c r="Q926" s="7">
        <f>IFERROR(WEEKNUM(Data7[[#This Row],[Date:]]),"")</f>
        <v>22</v>
      </c>
      <c r="R926" s="6">
        <f t="shared" si="42"/>
        <v>45438</v>
      </c>
      <c r="S926" s="6">
        <f>Data7[[#This Row],[Week Start]]+7</f>
        <v>45445</v>
      </c>
      <c r="T926" s="7" t="str">
        <f t="shared" si="43"/>
        <v>5/26/2024 - 6/2/2024</v>
      </c>
      <c r="U926" s="7" t="str">
        <f t="shared" si="44"/>
        <v>Time Card</v>
      </c>
      <c r="V926" s="8" t="str">
        <f>RIGHT(TEXT(Data7[[#This Row],[Date:]],"mmddyyyy"),4)</f>
        <v>2024</v>
      </c>
      <c r="W926" s="8" t="str">
        <f>MID(TEXT(Data7[[#This Row],[Date:]],"mmddyyyy"),3,2)</f>
        <v>28</v>
      </c>
      <c r="X926" s="8" t="str">
        <f>LEFT(TEXT(Data7[[#This Row],[Date:]],"mmddyyyy"),2)</f>
        <v>05</v>
      </c>
      <c r="Y926" s="6">
        <f>DATE(Data7[[#This Row],[Year]],Data7[[#This Row],[Month]],Data7[[#This Row],[Day]])</f>
        <v>45440</v>
      </c>
    </row>
    <row r="927" spans="1:25">
      <c r="A927" s="5">
        <v>45440.572174074077</v>
      </c>
      <c r="B927" s="7" t="s">
        <v>31</v>
      </c>
      <c r="C927" s="6" t="s">
        <v>685</v>
      </c>
      <c r="D927" s="7" t="s">
        <v>687</v>
      </c>
      <c r="E927" s="8">
        <v>8</v>
      </c>
      <c r="F927" s="7">
        <v>7109218</v>
      </c>
      <c r="G927" s="7" t="s">
        <v>68</v>
      </c>
      <c r="H927" s="7" t="s">
        <v>69</v>
      </c>
      <c r="I927" s="7" t="s">
        <v>44</v>
      </c>
      <c r="J927" s="19" t="str">
        <f>IFERROR(INDEX('Employee Info'!$C$3:$E$200,MATCH(Data7[[#This Row],[Name:]],'Employee Info'!$B$3:$B$200,0),MATCH(Data7[[#This Row],[Hours Type:]],'Employee Info'!$C$2:$E$2,0)),"")</f>
        <v/>
      </c>
      <c r="K927" s="19" t="str">
        <f>IFERROR(INDEX('Employee Info'!$C$3:$J$200,MATCH(Data7[[#This Row],[Name:]],'Employee Info'!$B$3:$B$200,0),MATCH(Data7[[#Headers],[Truck]],'Employee Info'!$C$2:$J$2,0)),"")</f>
        <v/>
      </c>
      <c r="L927" s="19" t="str">
        <f>IFERROR(INDEX('Employee Info'!$C$3:$J$200,MATCH(Data7[[#This Row],[Name:]],'Employee Info'!$B$3:$B$200,0),MATCH(Data7[[#Headers],[Phone]],'Employee Info'!$C$2:$J$2,0)),"")</f>
        <v/>
      </c>
      <c r="M927" s="19" t="str">
        <f>IFERROR(INDEX('Employee Info'!$C$3:$J$200,MATCH(Data7[[#This Row],[Name:]],'Employee Info'!$B$3:$B$200,0),MATCH(Data7[[#Headers],[Tech]],'Employee Info'!$C$2:$J$2,0)),"")</f>
        <v/>
      </c>
      <c r="N927" s="19" t="str">
        <f>IFERROR(INDEX('Employee Info'!$C$3:$J$200,MATCH(Data7[[#This Row],[Name:]],'Employee Info'!$B$3:$B$200,0),MATCH(Data7[[#Headers],[Other]],'Employee Info'!$C$2:$J$2,0)),"")</f>
        <v/>
      </c>
      <c r="O927" s="19">
        <f>IFERROR((Data7[[#This Row],[Hours:]]*SUM(Data7[[#This Row],[Rate]:[Other]])),"")</f>
        <v>0</v>
      </c>
      <c r="P927" s="7" t="str">
        <f>IF(Data7[[#This Row],[WO'#:]]="","Riley #","WO#")</f>
        <v>WO#</v>
      </c>
      <c r="Q927" s="7">
        <f>IFERROR(WEEKNUM(Data7[[#This Row],[Date:]]),"")</f>
        <v>22</v>
      </c>
      <c r="R927" s="6">
        <f t="shared" si="42"/>
        <v>45438</v>
      </c>
      <c r="S927" s="6">
        <f>Data7[[#This Row],[Week Start]]+7</f>
        <v>45445</v>
      </c>
      <c r="T927" s="7" t="str">
        <f t="shared" si="43"/>
        <v>5/26/2024 - 6/2/2024</v>
      </c>
      <c r="U927" s="7" t="str">
        <f t="shared" si="44"/>
        <v>Time Card</v>
      </c>
      <c r="V927" s="8" t="str">
        <f>RIGHT(TEXT(Data7[[#This Row],[Date:]],"mmddyyyy"),4)</f>
        <v>2024</v>
      </c>
      <c r="W927" s="8" t="str">
        <f>MID(TEXT(Data7[[#This Row],[Date:]],"mmddyyyy"),3,2)</f>
        <v>28</v>
      </c>
      <c r="X927" s="8" t="str">
        <f>LEFT(TEXT(Data7[[#This Row],[Date:]],"mmddyyyy"),2)</f>
        <v>05</v>
      </c>
      <c r="Y927" s="6">
        <f>DATE(Data7[[#This Row],[Year]],Data7[[#This Row],[Month]],Data7[[#This Row],[Day]])</f>
        <v>45440</v>
      </c>
    </row>
    <row r="928" spans="1:25">
      <c r="A928" s="5">
        <v>45440.572323726854</v>
      </c>
      <c r="B928" s="7" t="s">
        <v>34</v>
      </c>
      <c r="C928" s="6" t="s">
        <v>685</v>
      </c>
      <c r="D928" s="7" t="s">
        <v>687</v>
      </c>
      <c r="E928" s="8">
        <v>8</v>
      </c>
      <c r="F928" s="7">
        <v>7109218</v>
      </c>
      <c r="G928" s="7" t="s">
        <v>68</v>
      </c>
      <c r="H928" s="7" t="s">
        <v>69</v>
      </c>
      <c r="I928" s="7" t="s">
        <v>44</v>
      </c>
      <c r="J928" s="19" t="str">
        <f>IFERROR(INDEX('Employee Info'!$C$3:$E$200,MATCH(Data7[[#This Row],[Name:]],'Employee Info'!$B$3:$B$200,0),MATCH(Data7[[#This Row],[Hours Type:]],'Employee Info'!$C$2:$E$2,0)),"")</f>
        <v/>
      </c>
      <c r="K928" s="19" t="str">
        <f>IFERROR(INDEX('Employee Info'!$C$3:$J$200,MATCH(Data7[[#This Row],[Name:]],'Employee Info'!$B$3:$B$200,0),MATCH(Data7[[#Headers],[Truck]],'Employee Info'!$C$2:$J$2,0)),"")</f>
        <v/>
      </c>
      <c r="L928" s="19" t="str">
        <f>IFERROR(INDEX('Employee Info'!$C$3:$J$200,MATCH(Data7[[#This Row],[Name:]],'Employee Info'!$B$3:$B$200,0),MATCH(Data7[[#Headers],[Phone]],'Employee Info'!$C$2:$J$2,0)),"")</f>
        <v/>
      </c>
      <c r="M928" s="19" t="str">
        <f>IFERROR(INDEX('Employee Info'!$C$3:$J$200,MATCH(Data7[[#This Row],[Name:]],'Employee Info'!$B$3:$B$200,0),MATCH(Data7[[#Headers],[Tech]],'Employee Info'!$C$2:$J$2,0)),"")</f>
        <v/>
      </c>
      <c r="N928" s="19" t="str">
        <f>IFERROR(INDEX('Employee Info'!$C$3:$J$200,MATCH(Data7[[#This Row],[Name:]],'Employee Info'!$B$3:$B$200,0),MATCH(Data7[[#Headers],[Other]],'Employee Info'!$C$2:$J$2,0)),"")</f>
        <v/>
      </c>
      <c r="O928" s="19">
        <f>IFERROR((Data7[[#This Row],[Hours:]]*SUM(Data7[[#This Row],[Rate]:[Other]])),"")</f>
        <v>0</v>
      </c>
      <c r="P928" s="7" t="str">
        <f>IF(Data7[[#This Row],[WO'#:]]="","Riley #","WO#")</f>
        <v>WO#</v>
      </c>
      <c r="Q928" s="7">
        <f>IFERROR(WEEKNUM(Data7[[#This Row],[Date:]]),"")</f>
        <v>22</v>
      </c>
      <c r="R928" s="6">
        <f t="shared" si="42"/>
        <v>45438</v>
      </c>
      <c r="S928" s="6">
        <f>Data7[[#This Row],[Week Start]]+7</f>
        <v>45445</v>
      </c>
      <c r="T928" s="7" t="str">
        <f t="shared" si="43"/>
        <v>5/26/2024 - 6/2/2024</v>
      </c>
      <c r="U928" s="7" t="str">
        <f t="shared" si="44"/>
        <v>Time Card</v>
      </c>
      <c r="V928" s="8" t="str">
        <f>RIGHT(TEXT(Data7[[#This Row],[Date:]],"mmddyyyy"),4)</f>
        <v>2024</v>
      </c>
      <c r="W928" s="8" t="str">
        <f>MID(TEXT(Data7[[#This Row],[Date:]],"mmddyyyy"),3,2)</f>
        <v>28</v>
      </c>
      <c r="X928" s="8" t="str">
        <f>LEFT(TEXT(Data7[[#This Row],[Date:]],"mmddyyyy"),2)</f>
        <v>05</v>
      </c>
      <c r="Y928" s="6">
        <f>DATE(Data7[[#This Row],[Year]],Data7[[#This Row],[Month]],Data7[[#This Row],[Day]])</f>
        <v>45440</v>
      </c>
    </row>
    <row r="929" spans="1:25">
      <c r="A929" s="5">
        <v>45441.586104745373</v>
      </c>
      <c r="B929" s="7" t="s">
        <v>35</v>
      </c>
      <c r="C929" s="6" t="s">
        <v>685</v>
      </c>
      <c r="D929" s="7" t="s">
        <v>691</v>
      </c>
      <c r="E929" s="8">
        <v>1</v>
      </c>
      <c r="F929" s="7" t="s">
        <v>68</v>
      </c>
      <c r="G929" s="7" t="s">
        <v>68</v>
      </c>
      <c r="H929" s="7" t="s">
        <v>692</v>
      </c>
      <c r="I929" s="7" t="s">
        <v>44</v>
      </c>
      <c r="J929" s="19" t="str">
        <f>IFERROR(INDEX('Employee Info'!$C$3:$E$200,MATCH(Data7[[#This Row],[Name:]],'Employee Info'!$B$3:$B$200,0),MATCH(Data7[[#This Row],[Hours Type:]],'Employee Info'!$C$2:$E$2,0)),"")</f>
        <v/>
      </c>
      <c r="K929" s="19" t="str">
        <f>IFERROR(INDEX('Employee Info'!$C$3:$J$200,MATCH(Data7[[#This Row],[Name:]],'Employee Info'!$B$3:$B$200,0),MATCH(Data7[[#Headers],[Truck]],'Employee Info'!$C$2:$J$2,0)),"")</f>
        <v/>
      </c>
      <c r="L929" s="19" t="str">
        <f>IFERROR(INDEX('Employee Info'!$C$3:$J$200,MATCH(Data7[[#This Row],[Name:]],'Employee Info'!$B$3:$B$200,0),MATCH(Data7[[#Headers],[Phone]],'Employee Info'!$C$2:$J$2,0)),"")</f>
        <v/>
      </c>
      <c r="M929" s="19" t="str">
        <f>IFERROR(INDEX('Employee Info'!$C$3:$J$200,MATCH(Data7[[#This Row],[Name:]],'Employee Info'!$B$3:$B$200,0),MATCH(Data7[[#Headers],[Tech]],'Employee Info'!$C$2:$J$2,0)),"")</f>
        <v/>
      </c>
      <c r="N929" s="19" t="str">
        <f>IFERROR(INDEX('Employee Info'!$C$3:$J$200,MATCH(Data7[[#This Row],[Name:]],'Employee Info'!$B$3:$B$200,0),MATCH(Data7[[#Headers],[Other]],'Employee Info'!$C$2:$J$2,0)),"")</f>
        <v/>
      </c>
      <c r="O929" s="19">
        <f>IFERROR((Data7[[#This Row],[Hours:]]*SUM(Data7[[#This Row],[Rate]:[Other]])),"")</f>
        <v>0</v>
      </c>
      <c r="P929" s="7" t="str">
        <f>IF(Data7[[#This Row],[WO'#:]]="","Riley #","WO#")</f>
        <v>Riley #</v>
      </c>
      <c r="Q929" s="7">
        <f>IFERROR(WEEKNUM(Data7[[#This Row],[Date:]]),"")</f>
        <v>22</v>
      </c>
      <c r="R929" s="6">
        <f t="shared" si="42"/>
        <v>45438</v>
      </c>
      <c r="S929" s="6">
        <f>Data7[[#This Row],[Week Start]]+7</f>
        <v>45445</v>
      </c>
      <c r="T929" s="7" t="str">
        <f t="shared" si="43"/>
        <v>5/26/2024 - 6/2/2024</v>
      </c>
      <c r="U929" s="7" t="str">
        <f t="shared" si="44"/>
        <v>Time Card</v>
      </c>
      <c r="V929" s="8" t="str">
        <f>RIGHT(TEXT(Data7[[#This Row],[Date:]],"mmddyyyy"),4)</f>
        <v>2024</v>
      </c>
      <c r="W929" s="8" t="str">
        <f>MID(TEXT(Data7[[#This Row],[Date:]],"mmddyyyy"),3,2)</f>
        <v>28</v>
      </c>
      <c r="X929" s="8" t="str">
        <f>LEFT(TEXT(Data7[[#This Row],[Date:]],"mmddyyyy"),2)</f>
        <v>05</v>
      </c>
      <c r="Y929" s="6">
        <f>DATE(Data7[[#This Row],[Year]],Data7[[#This Row],[Month]],Data7[[#This Row],[Day]])</f>
        <v>45440</v>
      </c>
    </row>
    <row r="930" spans="1:25">
      <c r="A930" s="5">
        <v>45440.599523263889</v>
      </c>
      <c r="B930" s="7" t="s">
        <v>492</v>
      </c>
      <c r="C930" s="6" t="s">
        <v>685</v>
      </c>
      <c r="D930" s="7" t="s">
        <v>688</v>
      </c>
      <c r="E930" s="8">
        <v>8</v>
      </c>
      <c r="F930" s="7" t="s">
        <v>68</v>
      </c>
      <c r="G930" s="7" t="s">
        <v>68</v>
      </c>
      <c r="H930" s="7" t="s">
        <v>536</v>
      </c>
      <c r="I930" s="7" t="s">
        <v>44</v>
      </c>
      <c r="J930" s="19" t="str">
        <f>IFERROR(INDEX('Employee Info'!$C$3:$E$200,MATCH(Data7[[#This Row],[Name:]],'Employee Info'!$B$3:$B$200,0),MATCH(Data7[[#This Row],[Hours Type:]],'Employee Info'!$C$2:$E$2,0)),"")</f>
        <v/>
      </c>
      <c r="K930" s="19" t="str">
        <f>IFERROR(INDEX('Employee Info'!$C$3:$J$200,MATCH(Data7[[#This Row],[Name:]],'Employee Info'!$B$3:$B$200,0),MATCH(Data7[[#Headers],[Truck]],'Employee Info'!$C$2:$J$2,0)),"")</f>
        <v/>
      </c>
      <c r="L930" s="19" t="str">
        <f>IFERROR(INDEX('Employee Info'!$C$3:$J$200,MATCH(Data7[[#This Row],[Name:]],'Employee Info'!$B$3:$B$200,0),MATCH(Data7[[#Headers],[Phone]],'Employee Info'!$C$2:$J$2,0)),"")</f>
        <v/>
      </c>
      <c r="M930" s="19" t="str">
        <f>IFERROR(INDEX('Employee Info'!$C$3:$J$200,MATCH(Data7[[#This Row],[Name:]],'Employee Info'!$B$3:$B$200,0),MATCH(Data7[[#Headers],[Tech]],'Employee Info'!$C$2:$J$2,0)),"")</f>
        <v/>
      </c>
      <c r="N930" s="19" t="str">
        <f>IFERROR(INDEX('Employee Info'!$C$3:$J$200,MATCH(Data7[[#This Row],[Name:]],'Employee Info'!$B$3:$B$200,0),MATCH(Data7[[#Headers],[Other]],'Employee Info'!$C$2:$J$2,0)),"")</f>
        <v/>
      </c>
      <c r="O930" s="19">
        <f>IFERROR((Data7[[#This Row],[Hours:]]*SUM(Data7[[#This Row],[Rate]:[Other]])),"")</f>
        <v>0</v>
      </c>
      <c r="P930" s="7" t="str">
        <f>IF(Data7[[#This Row],[WO'#:]]="","Riley #","WO#")</f>
        <v>Riley #</v>
      </c>
      <c r="Q930" s="7">
        <f>IFERROR(WEEKNUM(Data7[[#This Row],[Date:]]),"")</f>
        <v>22</v>
      </c>
      <c r="R930" s="6">
        <f t="shared" si="42"/>
        <v>45438</v>
      </c>
      <c r="S930" s="6">
        <f>Data7[[#This Row],[Week Start]]+7</f>
        <v>45445</v>
      </c>
      <c r="T930" s="7" t="str">
        <f t="shared" si="43"/>
        <v>5/26/2024 - 6/2/2024</v>
      </c>
      <c r="U930" s="7" t="str">
        <f t="shared" si="44"/>
        <v>Time Card</v>
      </c>
      <c r="V930" s="8" t="str">
        <f>RIGHT(TEXT(Data7[[#This Row],[Date:]],"mmddyyyy"),4)</f>
        <v>2024</v>
      </c>
      <c r="W930" s="8" t="str">
        <f>MID(TEXT(Data7[[#This Row],[Date:]],"mmddyyyy"),3,2)</f>
        <v>28</v>
      </c>
      <c r="X930" s="8" t="str">
        <f>LEFT(TEXT(Data7[[#This Row],[Date:]],"mmddyyyy"),2)</f>
        <v>05</v>
      </c>
      <c r="Y930" s="6">
        <f>DATE(Data7[[#This Row],[Year]],Data7[[#This Row],[Month]],Data7[[#This Row],[Day]])</f>
        <v>45440</v>
      </c>
    </row>
    <row r="931" spans="1:25">
      <c r="A931" s="5">
        <v>45441.571521180558</v>
      </c>
      <c r="B931" s="7" t="s">
        <v>23</v>
      </c>
      <c r="C931" s="6" t="s">
        <v>685</v>
      </c>
      <c r="D931" s="7" t="s">
        <v>689</v>
      </c>
      <c r="E931" s="8">
        <v>5</v>
      </c>
      <c r="F931" s="7" t="s">
        <v>68</v>
      </c>
      <c r="G931" s="7" t="s">
        <v>68</v>
      </c>
      <c r="H931" s="7" t="s">
        <v>616</v>
      </c>
      <c r="I931" s="7" t="s">
        <v>44</v>
      </c>
      <c r="J931" s="19" t="str">
        <f>IFERROR(INDEX('Employee Info'!$C$3:$E$200,MATCH(Data7[[#This Row],[Name:]],'Employee Info'!$B$3:$B$200,0),MATCH(Data7[[#This Row],[Hours Type:]],'Employee Info'!$C$2:$E$2,0)),"")</f>
        <v/>
      </c>
      <c r="K931" s="19" t="str">
        <f>IFERROR(INDEX('Employee Info'!$C$3:$J$200,MATCH(Data7[[#This Row],[Name:]],'Employee Info'!$B$3:$B$200,0),MATCH(Data7[[#Headers],[Truck]],'Employee Info'!$C$2:$J$2,0)),"")</f>
        <v/>
      </c>
      <c r="L931" s="19" t="str">
        <f>IFERROR(INDEX('Employee Info'!$C$3:$J$200,MATCH(Data7[[#This Row],[Name:]],'Employee Info'!$B$3:$B$200,0),MATCH(Data7[[#Headers],[Phone]],'Employee Info'!$C$2:$J$2,0)),"")</f>
        <v/>
      </c>
      <c r="M931" s="19" t="str">
        <f>IFERROR(INDEX('Employee Info'!$C$3:$J$200,MATCH(Data7[[#This Row],[Name:]],'Employee Info'!$B$3:$B$200,0),MATCH(Data7[[#Headers],[Tech]],'Employee Info'!$C$2:$J$2,0)),"")</f>
        <v/>
      </c>
      <c r="N931" s="19" t="str">
        <f>IFERROR(INDEX('Employee Info'!$C$3:$J$200,MATCH(Data7[[#This Row],[Name:]],'Employee Info'!$B$3:$B$200,0),MATCH(Data7[[#Headers],[Other]],'Employee Info'!$C$2:$J$2,0)),"")</f>
        <v/>
      </c>
      <c r="O931" s="19">
        <f>IFERROR((Data7[[#This Row],[Hours:]]*SUM(Data7[[#This Row],[Rate]:[Other]])),"")</f>
        <v>0</v>
      </c>
      <c r="P931" s="7" t="str">
        <f>IF(Data7[[#This Row],[WO'#:]]="","Riley #","WO#")</f>
        <v>Riley #</v>
      </c>
      <c r="Q931" s="7">
        <f>IFERROR(WEEKNUM(Data7[[#This Row],[Date:]]),"")</f>
        <v>22</v>
      </c>
      <c r="R931" s="6">
        <f t="shared" si="42"/>
        <v>45438</v>
      </c>
      <c r="S931" s="6">
        <f>Data7[[#This Row],[Week Start]]+7</f>
        <v>45445</v>
      </c>
      <c r="T931" s="7" t="str">
        <f t="shared" si="43"/>
        <v>5/26/2024 - 6/2/2024</v>
      </c>
      <c r="U931" s="7" t="str">
        <f t="shared" si="44"/>
        <v>Time Card</v>
      </c>
      <c r="V931" s="8" t="str">
        <f>RIGHT(TEXT(Data7[[#This Row],[Date:]],"mmddyyyy"),4)</f>
        <v>2024</v>
      </c>
      <c r="W931" s="8" t="str">
        <f>MID(TEXT(Data7[[#This Row],[Date:]],"mmddyyyy"),3,2)</f>
        <v>28</v>
      </c>
      <c r="X931" s="8" t="str">
        <f>LEFT(TEXT(Data7[[#This Row],[Date:]],"mmddyyyy"),2)</f>
        <v>05</v>
      </c>
      <c r="Y931" s="6">
        <f>DATE(Data7[[#This Row],[Year]],Data7[[#This Row],[Month]],Data7[[#This Row],[Day]])</f>
        <v>45440</v>
      </c>
    </row>
    <row r="932" spans="1:25">
      <c r="A932" s="5">
        <v>45441.585414236113</v>
      </c>
      <c r="B932" s="7" t="s">
        <v>35</v>
      </c>
      <c r="C932" s="6" t="s">
        <v>685</v>
      </c>
      <c r="D932" s="7" t="s">
        <v>690</v>
      </c>
      <c r="E932" s="8">
        <v>7</v>
      </c>
      <c r="F932" s="7" t="s">
        <v>68</v>
      </c>
      <c r="G932" s="7" t="s">
        <v>68</v>
      </c>
      <c r="H932" s="7" t="s">
        <v>616</v>
      </c>
      <c r="I932" s="7" t="s">
        <v>44</v>
      </c>
      <c r="J932" s="19" t="str">
        <f>IFERROR(INDEX('Employee Info'!$C$3:$E$200,MATCH(Data7[[#This Row],[Name:]],'Employee Info'!$B$3:$B$200,0),MATCH(Data7[[#This Row],[Hours Type:]],'Employee Info'!$C$2:$E$2,0)),"")</f>
        <v/>
      </c>
      <c r="K932" s="19" t="str">
        <f>IFERROR(INDEX('Employee Info'!$C$3:$J$200,MATCH(Data7[[#This Row],[Name:]],'Employee Info'!$B$3:$B$200,0),MATCH(Data7[[#Headers],[Truck]],'Employee Info'!$C$2:$J$2,0)),"")</f>
        <v/>
      </c>
      <c r="L932" s="19" t="str">
        <f>IFERROR(INDEX('Employee Info'!$C$3:$J$200,MATCH(Data7[[#This Row],[Name:]],'Employee Info'!$B$3:$B$200,0),MATCH(Data7[[#Headers],[Phone]],'Employee Info'!$C$2:$J$2,0)),"")</f>
        <v/>
      </c>
      <c r="M932" s="19" t="str">
        <f>IFERROR(INDEX('Employee Info'!$C$3:$J$200,MATCH(Data7[[#This Row],[Name:]],'Employee Info'!$B$3:$B$200,0),MATCH(Data7[[#Headers],[Tech]],'Employee Info'!$C$2:$J$2,0)),"")</f>
        <v/>
      </c>
      <c r="N932" s="19" t="str">
        <f>IFERROR(INDEX('Employee Info'!$C$3:$J$200,MATCH(Data7[[#This Row],[Name:]],'Employee Info'!$B$3:$B$200,0),MATCH(Data7[[#Headers],[Other]],'Employee Info'!$C$2:$J$2,0)),"")</f>
        <v/>
      </c>
      <c r="O932" s="19">
        <f>IFERROR((Data7[[#This Row],[Hours:]]*SUM(Data7[[#This Row],[Rate]:[Other]])),"")</f>
        <v>0</v>
      </c>
      <c r="P932" s="7" t="str">
        <f>IF(Data7[[#This Row],[WO'#:]]="","Riley #","WO#")</f>
        <v>Riley #</v>
      </c>
      <c r="Q932" s="7">
        <f>IFERROR(WEEKNUM(Data7[[#This Row],[Date:]]),"")</f>
        <v>22</v>
      </c>
      <c r="R932" s="6">
        <f t="shared" si="42"/>
        <v>45438</v>
      </c>
      <c r="S932" s="6">
        <f>Data7[[#This Row],[Week Start]]+7</f>
        <v>45445</v>
      </c>
      <c r="T932" s="7" t="str">
        <f t="shared" si="43"/>
        <v>5/26/2024 - 6/2/2024</v>
      </c>
      <c r="U932" s="7" t="str">
        <f t="shared" si="44"/>
        <v>Time Card</v>
      </c>
      <c r="V932" s="8" t="str">
        <f>RIGHT(TEXT(Data7[[#This Row],[Date:]],"mmddyyyy"),4)</f>
        <v>2024</v>
      </c>
      <c r="W932" s="8" t="str">
        <f>MID(TEXT(Data7[[#This Row],[Date:]],"mmddyyyy"),3,2)</f>
        <v>28</v>
      </c>
      <c r="X932" s="8" t="str">
        <f>LEFT(TEXT(Data7[[#This Row],[Date:]],"mmddyyyy"),2)</f>
        <v>05</v>
      </c>
      <c r="Y932" s="6">
        <f>DATE(Data7[[#This Row],[Year]],Data7[[#This Row],[Month]],Data7[[#This Row],[Day]])</f>
        <v>45440</v>
      </c>
    </row>
    <row r="933" spans="1:25">
      <c r="A933" s="5">
        <v>45441.570019791667</v>
      </c>
      <c r="B933" s="7" t="s">
        <v>23</v>
      </c>
      <c r="C933" s="6" t="s">
        <v>693</v>
      </c>
      <c r="D933" s="7" t="s">
        <v>695</v>
      </c>
      <c r="E933" s="8">
        <v>1</v>
      </c>
      <c r="F933" s="7" t="s">
        <v>68</v>
      </c>
      <c r="G933" s="7" t="s">
        <v>68</v>
      </c>
      <c r="H933" s="7" t="s">
        <v>692</v>
      </c>
      <c r="I933" s="7" t="s">
        <v>44</v>
      </c>
      <c r="J933" s="19" t="str">
        <f>IFERROR(INDEX('Employee Info'!$C$3:$E$200,MATCH(Data7[[#This Row],[Name:]],'Employee Info'!$B$3:$B$200,0),MATCH(Data7[[#This Row],[Hours Type:]],'Employee Info'!$C$2:$E$2,0)),"")</f>
        <v/>
      </c>
      <c r="K933" s="19" t="str">
        <f>IFERROR(INDEX('Employee Info'!$C$3:$J$200,MATCH(Data7[[#This Row],[Name:]],'Employee Info'!$B$3:$B$200,0),MATCH(Data7[[#Headers],[Truck]],'Employee Info'!$C$2:$J$2,0)),"")</f>
        <v/>
      </c>
      <c r="L933" s="19" t="str">
        <f>IFERROR(INDEX('Employee Info'!$C$3:$J$200,MATCH(Data7[[#This Row],[Name:]],'Employee Info'!$B$3:$B$200,0),MATCH(Data7[[#Headers],[Phone]],'Employee Info'!$C$2:$J$2,0)),"")</f>
        <v/>
      </c>
      <c r="M933" s="19" t="str">
        <f>IFERROR(INDEX('Employee Info'!$C$3:$J$200,MATCH(Data7[[#This Row],[Name:]],'Employee Info'!$B$3:$B$200,0),MATCH(Data7[[#Headers],[Tech]],'Employee Info'!$C$2:$J$2,0)),"")</f>
        <v/>
      </c>
      <c r="N933" s="19" t="str">
        <f>IFERROR(INDEX('Employee Info'!$C$3:$J$200,MATCH(Data7[[#This Row],[Name:]],'Employee Info'!$B$3:$B$200,0),MATCH(Data7[[#Headers],[Other]],'Employee Info'!$C$2:$J$2,0)),"")</f>
        <v/>
      </c>
      <c r="O933" s="19">
        <f>IFERROR((Data7[[#This Row],[Hours:]]*SUM(Data7[[#This Row],[Rate]:[Other]])),"")</f>
        <v>0</v>
      </c>
      <c r="P933" s="7" t="str">
        <f>IF(Data7[[#This Row],[WO'#:]]="","Riley #","WO#")</f>
        <v>Riley #</v>
      </c>
      <c r="Q933" s="7">
        <f>IFERROR(WEEKNUM(Data7[[#This Row],[Date:]]),"")</f>
        <v>22</v>
      </c>
      <c r="R933" s="6">
        <f t="shared" si="42"/>
        <v>45438</v>
      </c>
      <c r="S933" s="6">
        <f>Data7[[#This Row],[Week Start]]+7</f>
        <v>45445</v>
      </c>
      <c r="T933" s="7" t="str">
        <f t="shared" si="43"/>
        <v>5/26/2024 - 6/2/2024</v>
      </c>
      <c r="U933" s="7" t="str">
        <f t="shared" si="44"/>
        <v>Time Card</v>
      </c>
      <c r="V933" s="8" t="str">
        <f>RIGHT(TEXT(Data7[[#This Row],[Date:]],"mmddyyyy"),4)</f>
        <v>2024</v>
      </c>
      <c r="W933" s="8" t="str">
        <f>MID(TEXT(Data7[[#This Row],[Date:]],"mmddyyyy"),3,2)</f>
        <v>29</v>
      </c>
      <c r="X933" s="8" t="str">
        <f>LEFT(TEXT(Data7[[#This Row],[Date:]],"mmddyyyy"),2)</f>
        <v>05</v>
      </c>
      <c r="Y933" s="6">
        <f>DATE(Data7[[#This Row],[Year]],Data7[[#This Row],[Month]],Data7[[#This Row],[Day]])</f>
        <v>45441</v>
      </c>
    </row>
    <row r="934" spans="1:25">
      <c r="A934" s="5">
        <v>45441.584614814812</v>
      </c>
      <c r="B934" s="7" t="s">
        <v>35</v>
      </c>
      <c r="C934" s="6" t="s">
        <v>693</v>
      </c>
      <c r="D934" s="7" t="s">
        <v>700</v>
      </c>
      <c r="E934" s="8">
        <v>3</v>
      </c>
      <c r="F934" s="7" t="s">
        <v>68</v>
      </c>
      <c r="G934" s="7" t="s">
        <v>68</v>
      </c>
      <c r="H934" s="7" t="s">
        <v>692</v>
      </c>
      <c r="I934" s="7" t="s">
        <v>44</v>
      </c>
      <c r="J934" s="19" t="str">
        <f>IFERROR(INDEX('Employee Info'!$C$3:$E$200,MATCH(Data7[[#This Row],[Name:]],'Employee Info'!$B$3:$B$200,0),MATCH(Data7[[#This Row],[Hours Type:]],'Employee Info'!$C$2:$E$2,0)),"")</f>
        <v/>
      </c>
      <c r="K934" s="19" t="str">
        <f>IFERROR(INDEX('Employee Info'!$C$3:$J$200,MATCH(Data7[[#This Row],[Name:]],'Employee Info'!$B$3:$B$200,0),MATCH(Data7[[#Headers],[Truck]],'Employee Info'!$C$2:$J$2,0)),"")</f>
        <v/>
      </c>
      <c r="L934" s="19" t="str">
        <f>IFERROR(INDEX('Employee Info'!$C$3:$J$200,MATCH(Data7[[#This Row],[Name:]],'Employee Info'!$B$3:$B$200,0),MATCH(Data7[[#Headers],[Phone]],'Employee Info'!$C$2:$J$2,0)),"")</f>
        <v/>
      </c>
      <c r="M934" s="19" t="str">
        <f>IFERROR(INDEX('Employee Info'!$C$3:$J$200,MATCH(Data7[[#This Row],[Name:]],'Employee Info'!$B$3:$B$200,0),MATCH(Data7[[#Headers],[Tech]],'Employee Info'!$C$2:$J$2,0)),"")</f>
        <v/>
      </c>
      <c r="N934" s="19" t="str">
        <f>IFERROR(INDEX('Employee Info'!$C$3:$J$200,MATCH(Data7[[#This Row],[Name:]],'Employee Info'!$B$3:$B$200,0),MATCH(Data7[[#Headers],[Other]],'Employee Info'!$C$2:$J$2,0)),"")</f>
        <v/>
      </c>
      <c r="O934" s="19">
        <f>IFERROR((Data7[[#This Row],[Hours:]]*SUM(Data7[[#This Row],[Rate]:[Other]])),"")</f>
        <v>0</v>
      </c>
      <c r="P934" s="7" t="str">
        <f>IF(Data7[[#This Row],[WO'#:]]="","Riley #","WO#")</f>
        <v>Riley #</v>
      </c>
      <c r="Q934" s="7">
        <f>IFERROR(WEEKNUM(Data7[[#This Row],[Date:]]),"")</f>
        <v>22</v>
      </c>
      <c r="R934" s="6">
        <f t="shared" si="42"/>
        <v>45438</v>
      </c>
      <c r="S934" s="6">
        <f>Data7[[#This Row],[Week Start]]+7</f>
        <v>45445</v>
      </c>
      <c r="T934" s="7" t="str">
        <f t="shared" si="43"/>
        <v>5/26/2024 - 6/2/2024</v>
      </c>
      <c r="U934" s="7" t="str">
        <f t="shared" si="44"/>
        <v>Time Card</v>
      </c>
      <c r="V934" s="8" t="str">
        <f>RIGHT(TEXT(Data7[[#This Row],[Date:]],"mmddyyyy"),4)</f>
        <v>2024</v>
      </c>
      <c r="W934" s="8" t="str">
        <f>MID(TEXT(Data7[[#This Row],[Date:]],"mmddyyyy"),3,2)</f>
        <v>29</v>
      </c>
      <c r="X934" s="8" t="str">
        <f>LEFT(TEXT(Data7[[#This Row],[Date:]],"mmddyyyy"),2)</f>
        <v>05</v>
      </c>
      <c r="Y934" s="6">
        <f>DATE(Data7[[#This Row],[Year]],Data7[[#This Row],[Month]],Data7[[#This Row],[Day]])</f>
        <v>45441</v>
      </c>
    </row>
    <row r="935" spans="1:25">
      <c r="A935" s="5">
        <v>45441.541701736111</v>
      </c>
      <c r="B935" s="7" t="s">
        <v>31</v>
      </c>
      <c r="C935" s="6" t="s">
        <v>693</v>
      </c>
      <c r="D935" s="7" t="s">
        <v>694</v>
      </c>
      <c r="E935" s="8">
        <v>8</v>
      </c>
      <c r="F935" s="7" t="s">
        <v>68</v>
      </c>
      <c r="G935" s="7" t="s">
        <v>68</v>
      </c>
      <c r="H935" s="7" t="s">
        <v>468</v>
      </c>
      <c r="I935" s="7" t="s">
        <v>44</v>
      </c>
      <c r="J935" s="19" t="str">
        <f>IFERROR(INDEX('Employee Info'!$C$3:$E$200,MATCH(Data7[[#This Row],[Name:]],'Employee Info'!$B$3:$B$200,0),MATCH(Data7[[#This Row],[Hours Type:]],'Employee Info'!$C$2:$E$2,0)),"")</f>
        <v/>
      </c>
      <c r="K935" s="19" t="str">
        <f>IFERROR(INDEX('Employee Info'!$C$3:$J$200,MATCH(Data7[[#This Row],[Name:]],'Employee Info'!$B$3:$B$200,0),MATCH(Data7[[#Headers],[Truck]],'Employee Info'!$C$2:$J$2,0)),"")</f>
        <v/>
      </c>
      <c r="L935" s="19" t="str">
        <f>IFERROR(INDEX('Employee Info'!$C$3:$J$200,MATCH(Data7[[#This Row],[Name:]],'Employee Info'!$B$3:$B$200,0),MATCH(Data7[[#Headers],[Phone]],'Employee Info'!$C$2:$J$2,0)),"")</f>
        <v/>
      </c>
      <c r="M935" s="19" t="str">
        <f>IFERROR(INDEX('Employee Info'!$C$3:$J$200,MATCH(Data7[[#This Row],[Name:]],'Employee Info'!$B$3:$B$200,0),MATCH(Data7[[#Headers],[Tech]],'Employee Info'!$C$2:$J$2,0)),"")</f>
        <v/>
      </c>
      <c r="N935" s="19" t="str">
        <f>IFERROR(INDEX('Employee Info'!$C$3:$J$200,MATCH(Data7[[#This Row],[Name:]],'Employee Info'!$B$3:$B$200,0),MATCH(Data7[[#Headers],[Other]],'Employee Info'!$C$2:$J$2,0)),"")</f>
        <v/>
      </c>
      <c r="O935" s="19">
        <f>IFERROR((Data7[[#This Row],[Hours:]]*SUM(Data7[[#This Row],[Rate]:[Other]])),"")</f>
        <v>0</v>
      </c>
      <c r="P935" s="7" t="str">
        <f>IF(Data7[[#This Row],[WO'#:]]="","Riley #","WO#")</f>
        <v>Riley #</v>
      </c>
      <c r="Q935" s="7">
        <f>IFERROR(WEEKNUM(Data7[[#This Row],[Date:]]),"")</f>
        <v>22</v>
      </c>
      <c r="R935" s="6">
        <f t="shared" si="42"/>
        <v>45438</v>
      </c>
      <c r="S935" s="6">
        <f>Data7[[#This Row],[Week Start]]+7</f>
        <v>45445</v>
      </c>
      <c r="T935" s="7" t="str">
        <f t="shared" si="43"/>
        <v>5/26/2024 - 6/2/2024</v>
      </c>
      <c r="U935" s="7" t="str">
        <f t="shared" si="44"/>
        <v>Time Card</v>
      </c>
      <c r="V935" s="8" t="str">
        <f>RIGHT(TEXT(Data7[[#This Row],[Date:]],"mmddyyyy"),4)</f>
        <v>2024</v>
      </c>
      <c r="W935" s="8" t="str">
        <f>MID(TEXT(Data7[[#This Row],[Date:]],"mmddyyyy"),3,2)</f>
        <v>29</v>
      </c>
      <c r="X935" s="8" t="str">
        <f>LEFT(TEXT(Data7[[#This Row],[Date:]],"mmddyyyy"),2)</f>
        <v>05</v>
      </c>
      <c r="Y935" s="6">
        <f>DATE(Data7[[#This Row],[Year]],Data7[[#This Row],[Month]],Data7[[#This Row],[Day]])</f>
        <v>45441</v>
      </c>
    </row>
    <row r="936" spans="1:25">
      <c r="A936" s="5">
        <v>45441.568228587967</v>
      </c>
      <c r="B936" s="7" t="s">
        <v>23</v>
      </c>
      <c r="C936" s="6" t="s">
        <v>693</v>
      </c>
      <c r="D936" s="7" t="s">
        <v>694</v>
      </c>
      <c r="E936" s="8">
        <v>7</v>
      </c>
      <c r="F936" s="7" t="s">
        <v>68</v>
      </c>
      <c r="G936" s="7" t="s">
        <v>68</v>
      </c>
      <c r="H936" s="7" t="s">
        <v>468</v>
      </c>
      <c r="I936" s="7" t="s">
        <v>44</v>
      </c>
      <c r="J936" s="19" t="str">
        <f>IFERROR(INDEX('Employee Info'!$C$3:$E$200,MATCH(Data7[[#This Row],[Name:]],'Employee Info'!$B$3:$B$200,0),MATCH(Data7[[#This Row],[Hours Type:]],'Employee Info'!$C$2:$E$2,0)),"")</f>
        <v/>
      </c>
      <c r="K936" s="19" t="str">
        <f>IFERROR(INDEX('Employee Info'!$C$3:$J$200,MATCH(Data7[[#This Row],[Name:]],'Employee Info'!$B$3:$B$200,0),MATCH(Data7[[#Headers],[Truck]],'Employee Info'!$C$2:$J$2,0)),"")</f>
        <v/>
      </c>
      <c r="L936" s="19" t="str">
        <f>IFERROR(INDEX('Employee Info'!$C$3:$J$200,MATCH(Data7[[#This Row],[Name:]],'Employee Info'!$B$3:$B$200,0),MATCH(Data7[[#Headers],[Phone]],'Employee Info'!$C$2:$J$2,0)),"")</f>
        <v/>
      </c>
      <c r="M936" s="19" t="str">
        <f>IFERROR(INDEX('Employee Info'!$C$3:$J$200,MATCH(Data7[[#This Row],[Name:]],'Employee Info'!$B$3:$B$200,0),MATCH(Data7[[#Headers],[Tech]],'Employee Info'!$C$2:$J$2,0)),"")</f>
        <v/>
      </c>
      <c r="N936" s="19" t="str">
        <f>IFERROR(INDEX('Employee Info'!$C$3:$J$200,MATCH(Data7[[#This Row],[Name:]],'Employee Info'!$B$3:$B$200,0),MATCH(Data7[[#Headers],[Other]],'Employee Info'!$C$2:$J$2,0)),"")</f>
        <v/>
      </c>
      <c r="O936" s="19">
        <f>IFERROR((Data7[[#This Row],[Hours:]]*SUM(Data7[[#This Row],[Rate]:[Other]])),"")</f>
        <v>0</v>
      </c>
      <c r="P936" s="7" t="str">
        <f>IF(Data7[[#This Row],[WO'#:]]="","Riley #","WO#")</f>
        <v>Riley #</v>
      </c>
      <c r="Q936" s="7">
        <f>IFERROR(WEEKNUM(Data7[[#This Row],[Date:]]),"")</f>
        <v>22</v>
      </c>
      <c r="R936" s="6">
        <f t="shared" si="42"/>
        <v>45438</v>
      </c>
      <c r="S936" s="6">
        <f>Data7[[#This Row],[Week Start]]+7</f>
        <v>45445</v>
      </c>
      <c r="T936" s="7" t="str">
        <f t="shared" si="43"/>
        <v>5/26/2024 - 6/2/2024</v>
      </c>
      <c r="U936" s="7" t="str">
        <f t="shared" si="44"/>
        <v>Time Card</v>
      </c>
      <c r="V936" s="8" t="str">
        <f>RIGHT(TEXT(Data7[[#This Row],[Date:]],"mmddyyyy"),4)</f>
        <v>2024</v>
      </c>
      <c r="W936" s="8" t="str">
        <f>MID(TEXT(Data7[[#This Row],[Date:]],"mmddyyyy"),3,2)</f>
        <v>29</v>
      </c>
      <c r="X936" s="8" t="str">
        <f>LEFT(TEXT(Data7[[#This Row],[Date:]],"mmddyyyy"),2)</f>
        <v>05</v>
      </c>
      <c r="Y936" s="6">
        <f>DATE(Data7[[#This Row],[Year]],Data7[[#This Row],[Month]],Data7[[#This Row],[Day]])</f>
        <v>45441</v>
      </c>
    </row>
    <row r="937" spans="1:25">
      <c r="A937" s="5">
        <v>45441.581398495371</v>
      </c>
      <c r="B937" s="7" t="s">
        <v>492</v>
      </c>
      <c r="C937" s="6" t="s">
        <v>693</v>
      </c>
      <c r="D937" s="7" t="s">
        <v>698</v>
      </c>
      <c r="E937" s="8">
        <v>5</v>
      </c>
      <c r="F937" s="7" t="s">
        <v>68</v>
      </c>
      <c r="G937" s="7" t="s">
        <v>68</v>
      </c>
      <c r="H937" s="7" t="s">
        <v>536</v>
      </c>
      <c r="I937" s="7" t="s">
        <v>44</v>
      </c>
      <c r="J937" s="19" t="str">
        <f>IFERROR(INDEX('Employee Info'!$C$3:$E$200,MATCH(Data7[[#This Row],[Name:]],'Employee Info'!$B$3:$B$200,0),MATCH(Data7[[#This Row],[Hours Type:]],'Employee Info'!$C$2:$E$2,0)),"")</f>
        <v/>
      </c>
      <c r="K937" s="19" t="str">
        <f>IFERROR(INDEX('Employee Info'!$C$3:$J$200,MATCH(Data7[[#This Row],[Name:]],'Employee Info'!$B$3:$B$200,0),MATCH(Data7[[#Headers],[Truck]],'Employee Info'!$C$2:$J$2,0)),"")</f>
        <v/>
      </c>
      <c r="L937" s="19" t="str">
        <f>IFERROR(INDEX('Employee Info'!$C$3:$J$200,MATCH(Data7[[#This Row],[Name:]],'Employee Info'!$B$3:$B$200,0),MATCH(Data7[[#Headers],[Phone]],'Employee Info'!$C$2:$J$2,0)),"")</f>
        <v/>
      </c>
      <c r="M937" s="19" t="str">
        <f>IFERROR(INDEX('Employee Info'!$C$3:$J$200,MATCH(Data7[[#This Row],[Name:]],'Employee Info'!$B$3:$B$200,0),MATCH(Data7[[#Headers],[Tech]],'Employee Info'!$C$2:$J$2,0)),"")</f>
        <v/>
      </c>
      <c r="N937" s="19" t="str">
        <f>IFERROR(INDEX('Employee Info'!$C$3:$J$200,MATCH(Data7[[#This Row],[Name:]],'Employee Info'!$B$3:$B$200,0),MATCH(Data7[[#Headers],[Other]],'Employee Info'!$C$2:$J$2,0)),"")</f>
        <v/>
      </c>
      <c r="O937" s="19">
        <f>IFERROR((Data7[[#This Row],[Hours:]]*SUM(Data7[[#This Row],[Rate]:[Other]])),"")</f>
        <v>0</v>
      </c>
      <c r="P937" s="7" t="str">
        <f>IF(Data7[[#This Row],[WO'#:]]="","Riley #","WO#")</f>
        <v>Riley #</v>
      </c>
      <c r="Q937" s="7">
        <f>IFERROR(WEEKNUM(Data7[[#This Row],[Date:]]),"")</f>
        <v>22</v>
      </c>
      <c r="R937" s="6">
        <f t="shared" si="42"/>
        <v>45438</v>
      </c>
      <c r="S937" s="6">
        <f>Data7[[#This Row],[Week Start]]+7</f>
        <v>45445</v>
      </c>
      <c r="T937" s="7" t="str">
        <f t="shared" si="43"/>
        <v>5/26/2024 - 6/2/2024</v>
      </c>
      <c r="U937" s="7" t="str">
        <f t="shared" si="44"/>
        <v>Time Card</v>
      </c>
      <c r="V937" s="8" t="str">
        <f>RIGHT(TEXT(Data7[[#This Row],[Date:]],"mmddyyyy"),4)</f>
        <v>2024</v>
      </c>
      <c r="W937" s="8" t="str">
        <f>MID(TEXT(Data7[[#This Row],[Date:]],"mmddyyyy"),3,2)</f>
        <v>29</v>
      </c>
      <c r="X937" s="8" t="str">
        <f>LEFT(TEXT(Data7[[#This Row],[Date:]],"mmddyyyy"),2)</f>
        <v>05</v>
      </c>
      <c r="Y937" s="6">
        <f>DATE(Data7[[#This Row],[Year]],Data7[[#This Row],[Month]],Data7[[#This Row],[Day]])</f>
        <v>45441</v>
      </c>
    </row>
    <row r="938" spans="1:25">
      <c r="A938" s="5">
        <v>45441.583930787034</v>
      </c>
      <c r="B938" s="7" t="s">
        <v>35</v>
      </c>
      <c r="C938" s="6" t="s">
        <v>693</v>
      </c>
      <c r="D938" s="7" t="s">
        <v>699</v>
      </c>
      <c r="E938" s="8">
        <v>5</v>
      </c>
      <c r="F938" s="7" t="s">
        <v>68</v>
      </c>
      <c r="G938" s="7" t="s">
        <v>68</v>
      </c>
      <c r="H938" s="7" t="s">
        <v>616</v>
      </c>
      <c r="I938" s="7" t="s">
        <v>44</v>
      </c>
      <c r="J938" s="19" t="str">
        <f>IFERROR(INDEX('Employee Info'!$C$3:$E$200,MATCH(Data7[[#This Row],[Name:]],'Employee Info'!$B$3:$B$200,0),MATCH(Data7[[#This Row],[Hours Type:]],'Employee Info'!$C$2:$E$2,0)),"")</f>
        <v/>
      </c>
      <c r="K938" s="19" t="str">
        <f>IFERROR(INDEX('Employee Info'!$C$3:$J$200,MATCH(Data7[[#This Row],[Name:]],'Employee Info'!$B$3:$B$200,0),MATCH(Data7[[#Headers],[Truck]],'Employee Info'!$C$2:$J$2,0)),"")</f>
        <v/>
      </c>
      <c r="L938" s="19" t="str">
        <f>IFERROR(INDEX('Employee Info'!$C$3:$J$200,MATCH(Data7[[#This Row],[Name:]],'Employee Info'!$B$3:$B$200,0),MATCH(Data7[[#Headers],[Phone]],'Employee Info'!$C$2:$J$2,0)),"")</f>
        <v/>
      </c>
      <c r="M938" s="19" t="str">
        <f>IFERROR(INDEX('Employee Info'!$C$3:$J$200,MATCH(Data7[[#This Row],[Name:]],'Employee Info'!$B$3:$B$200,0),MATCH(Data7[[#Headers],[Tech]],'Employee Info'!$C$2:$J$2,0)),"")</f>
        <v/>
      </c>
      <c r="N938" s="19" t="str">
        <f>IFERROR(INDEX('Employee Info'!$C$3:$J$200,MATCH(Data7[[#This Row],[Name:]],'Employee Info'!$B$3:$B$200,0),MATCH(Data7[[#Headers],[Other]],'Employee Info'!$C$2:$J$2,0)),"")</f>
        <v/>
      </c>
      <c r="O938" s="19">
        <f>IFERROR((Data7[[#This Row],[Hours:]]*SUM(Data7[[#This Row],[Rate]:[Other]])),"")</f>
        <v>0</v>
      </c>
      <c r="P938" s="7" t="str">
        <f>IF(Data7[[#This Row],[WO'#:]]="","Riley #","WO#")</f>
        <v>Riley #</v>
      </c>
      <c r="Q938" s="7">
        <f>IFERROR(WEEKNUM(Data7[[#This Row],[Date:]]),"")</f>
        <v>22</v>
      </c>
      <c r="R938" s="6">
        <f t="shared" si="42"/>
        <v>45438</v>
      </c>
      <c r="S938" s="6">
        <f>Data7[[#This Row],[Week Start]]+7</f>
        <v>45445</v>
      </c>
      <c r="T938" s="7" t="str">
        <f t="shared" si="43"/>
        <v>5/26/2024 - 6/2/2024</v>
      </c>
      <c r="U938" s="7" t="str">
        <f t="shared" si="44"/>
        <v>Time Card</v>
      </c>
      <c r="V938" s="8" t="str">
        <f>RIGHT(TEXT(Data7[[#This Row],[Date:]],"mmddyyyy"),4)</f>
        <v>2024</v>
      </c>
      <c r="W938" s="8" t="str">
        <f>MID(TEXT(Data7[[#This Row],[Date:]],"mmddyyyy"),3,2)</f>
        <v>29</v>
      </c>
      <c r="X938" s="8" t="str">
        <f>LEFT(TEXT(Data7[[#This Row],[Date:]],"mmddyyyy"),2)</f>
        <v>05</v>
      </c>
      <c r="Y938" s="6">
        <f>DATE(Data7[[#This Row],[Year]],Data7[[#This Row],[Month]],Data7[[#This Row],[Day]])</f>
        <v>45441</v>
      </c>
    </row>
    <row r="939" spans="1:25">
      <c r="A939" s="5">
        <v>45441.585278819446</v>
      </c>
      <c r="B939" s="7" t="s">
        <v>35</v>
      </c>
      <c r="C939" s="6" t="s">
        <v>693</v>
      </c>
      <c r="D939" s="7" t="s">
        <v>690</v>
      </c>
      <c r="E939" s="8">
        <v>7</v>
      </c>
      <c r="F939" s="7" t="s">
        <v>68</v>
      </c>
      <c r="G939" s="7" t="s">
        <v>68</v>
      </c>
      <c r="H939" s="7" t="s">
        <v>616</v>
      </c>
      <c r="I939" s="7" t="s">
        <v>44</v>
      </c>
      <c r="J939" s="19" t="str">
        <f>IFERROR(INDEX('Employee Info'!$C$3:$E$200,MATCH(Data7[[#This Row],[Name:]],'Employee Info'!$B$3:$B$200,0),MATCH(Data7[[#This Row],[Hours Type:]],'Employee Info'!$C$2:$E$2,0)),"")</f>
        <v/>
      </c>
      <c r="K939" s="19" t="str">
        <f>IFERROR(INDEX('Employee Info'!$C$3:$J$200,MATCH(Data7[[#This Row],[Name:]],'Employee Info'!$B$3:$B$200,0),MATCH(Data7[[#Headers],[Truck]],'Employee Info'!$C$2:$J$2,0)),"")</f>
        <v/>
      </c>
      <c r="L939" s="19" t="str">
        <f>IFERROR(INDEX('Employee Info'!$C$3:$J$200,MATCH(Data7[[#This Row],[Name:]],'Employee Info'!$B$3:$B$200,0),MATCH(Data7[[#Headers],[Phone]],'Employee Info'!$C$2:$J$2,0)),"")</f>
        <v/>
      </c>
      <c r="M939" s="19" t="str">
        <f>IFERROR(INDEX('Employee Info'!$C$3:$J$200,MATCH(Data7[[#This Row],[Name:]],'Employee Info'!$B$3:$B$200,0),MATCH(Data7[[#Headers],[Tech]],'Employee Info'!$C$2:$J$2,0)),"")</f>
        <v/>
      </c>
      <c r="N939" s="19" t="str">
        <f>IFERROR(INDEX('Employee Info'!$C$3:$J$200,MATCH(Data7[[#This Row],[Name:]],'Employee Info'!$B$3:$B$200,0),MATCH(Data7[[#Headers],[Other]],'Employee Info'!$C$2:$J$2,0)),"")</f>
        <v/>
      </c>
      <c r="O939" s="19">
        <f>IFERROR((Data7[[#This Row],[Hours:]]*SUM(Data7[[#This Row],[Rate]:[Other]])),"")</f>
        <v>0</v>
      </c>
      <c r="P939" s="7" t="str">
        <f>IF(Data7[[#This Row],[WO'#:]]="","Riley #","WO#")</f>
        <v>Riley #</v>
      </c>
      <c r="Q939" s="7">
        <f>IFERROR(WEEKNUM(Data7[[#This Row],[Date:]]),"")</f>
        <v>22</v>
      </c>
      <c r="R939" s="6">
        <f t="shared" si="42"/>
        <v>45438</v>
      </c>
      <c r="S939" s="6">
        <f>Data7[[#This Row],[Week Start]]+7</f>
        <v>45445</v>
      </c>
      <c r="T939" s="7" t="str">
        <f t="shared" si="43"/>
        <v>5/26/2024 - 6/2/2024</v>
      </c>
      <c r="U939" s="7" t="str">
        <f t="shared" si="44"/>
        <v>Time Card</v>
      </c>
      <c r="V939" s="8" t="str">
        <f>RIGHT(TEXT(Data7[[#This Row],[Date:]],"mmddyyyy"),4)</f>
        <v>2024</v>
      </c>
      <c r="W939" s="8" t="str">
        <f>MID(TEXT(Data7[[#This Row],[Date:]],"mmddyyyy"),3,2)</f>
        <v>29</v>
      </c>
      <c r="X939" s="8" t="str">
        <f>LEFT(TEXT(Data7[[#This Row],[Date:]],"mmddyyyy"),2)</f>
        <v>05</v>
      </c>
      <c r="Y939" s="6">
        <f>DATE(Data7[[#This Row],[Year]],Data7[[#This Row],[Month]],Data7[[#This Row],[Day]])</f>
        <v>45441</v>
      </c>
    </row>
    <row r="940" spans="1:25">
      <c r="A940" s="5">
        <v>45441.579645370373</v>
      </c>
      <c r="B940" s="7" t="s">
        <v>492</v>
      </c>
      <c r="C940" s="6" t="s">
        <v>693</v>
      </c>
      <c r="D940" s="7" t="s">
        <v>696</v>
      </c>
      <c r="E940" s="8">
        <v>3</v>
      </c>
      <c r="F940" s="7" t="s">
        <v>68</v>
      </c>
      <c r="G940" s="7" t="s">
        <v>68</v>
      </c>
      <c r="H940" s="7" t="s">
        <v>697</v>
      </c>
      <c r="I940" s="7" t="s">
        <v>44</v>
      </c>
      <c r="J940" s="19" t="str">
        <f>IFERROR(INDEX('Employee Info'!$C$3:$E$200,MATCH(Data7[[#This Row],[Name:]],'Employee Info'!$B$3:$B$200,0),MATCH(Data7[[#This Row],[Hours Type:]],'Employee Info'!$C$2:$E$2,0)),"")</f>
        <v/>
      </c>
      <c r="K940" s="19" t="str">
        <f>IFERROR(INDEX('Employee Info'!$C$3:$J$200,MATCH(Data7[[#This Row],[Name:]],'Employee Info'!$B$3:$B$200,0),MATCH(Data7[[#Headers],[Truck]],'Employee Info'!$C$2:$J$2,0)),"")</f>
        <v/>
      </c>
      <c r="L940" s="19" t="str">
        <f>IFERROR(INDEX('Employee Info'!$C$3:$J$200,MATCH(Data7[[#This Row],[Name:]],'Employee Info'!$B$3:$B$200,0),MATCH(Data7[[#Headers],[Phone]],'Employee Info'!$C$2:$J$2,0)),"")</f>
        <v/>
      </c>
      <c r="M940" s="19" t="str">
        <f>IFERROR(INDEX('Employee Info'!$C$3:$J$200,MATCH(Data7[[#This Row],[Name:]],'Employee Info'!$B$3:$B$200,0),MATCH(Data7[[#Headers],[Tech]],'Employee Info'!$C$2:$J$2,0)),"")</f>
        <v/>
      </c>
      <c r="N940" s="19" t="str">
        <f>IFERROR(INDEX('Employee Info'!$C$3:$J$200,MATCH(Data7[[#This Row],[Name:]],'Employee Info'!$B$3:$B$200,0),MATCH(Data7[[#Headers],[Other]],'Employee Info'!$C$2:$J$2,0)),"")</f>
        <v/>
      </c>
      <c r="O940" s="19">
        <f>IFERROR((Data7[[#This Row],[Hours:]]*SUM(Data7[[#This Row],[Rate]:[Other]])),"")</f>
        <v>0</v>
      </c>
      <c r="P940" s="7" t="str">
        <f>IF(Data7[[#This Row],[WO'#:]]="","Riley #","WO#")</f>
        <v>Riley #</v>
      </c>
      <c r="Q940" s="7">
        <f>IFERROR(WEEKNUM(Data7[[#This Row],[Date:]]),"")</f>
        <v>22</v>
      </c>
      <c r="R940" s="6">
        <f t="shared" si="42"/>
        <v>45438</v>
      </c>
      <c r="S940" s="6">
        <f>Data7[[#This Row],[Week Start]]+7</f>
        <v>45445</v>
      </c>
      <c r="T940" s="7" t="str">
        <f t="shared" si="43"/>
        <v>5/26/2024 - 6/2/2024</v>
      </c>
      <c r="U940" s="7" t="str">
        <f t="shared" si="44"/>
        <v>Time Card</v>
      </c>
      <c r="V940" s="8" t="str">
        <f>RIGHT(TEXT(Data7[[#This Row],[Date:]],"mmddyyyy"),4)</f>
        <v>2024</v>
      </c>
      <c r="W940" s="8" t="str">
        <f>MID(TEXT(Data7[[#This Row],[Date:]],"mmddyyyy"),3,2)</f>
        <v>29</v>
      </c>
      <c r="X940" s="8" t="str">
        <f>LEFT(TEXT(Data7[[#This Row],[Date:]],"mmddyyyy"),2)</f>
        <v>05</v>
      </c>
      <c r="Y940" s="6">
        <f>DATE(Data7[[#This Row],[Year]],Data7[[#This Row],[Month]],Data7[[#This Row],[Day]])</f>
        <v>45441</v>
      </c>
    </row>
    <row r="941" spans="1:25">
      <c r="A941" s="5">
        <v>45441.576535763888</v>
      </c>
      <c r="B941" s="7" t="s">
        <v>34</v>
      </c>
      <c r="C941" s="6" t="s">
        <v>693</v>
      </c>
      <c r="D941" s="7" t="s">
        <v>701</v>
      </c>
      <c r="E941" s="8">
        <v>4</v>
      </c>
      <c r="H941" s="7" t="s">
        <v>702</v>
      </c>
      <c r="I941" s="7" t="s">
        <v>44</v>
      </c>
      <c r="J941" s="19" t="str">
        <f>IFERROR(INDEX('Employee Info'!$C$3:$E$200,MATCH(Data7[[#This Row],[Name:]],'Employee Info'!$B$3:$B$200,0),MATCH(Data7[[#This Row],[Hours Type:]],'Employee Info'!$C$2:$E$2,0)),"")</f>
        <v/>
      </c>
      <c r="K941" s="19" t="str">
        <f>IFERROR(INDEX('Employee Info'!$C$3:$J$200,MATCH(Data7[[#This Row],[Name:]],'Employee Info'!$B$3:$B$200,0),MATCH(Data7[[#Headers],[Truck]],'Employee Info'!$C$2:$J$2,0)),"")</f>
        <v/>
      </c>
      <c r="L941" s="19" t="str">
        <f>IFERROR(INDEX('Employee Info'!$C$3:$J$200,MATCH(Data7[[#This Row],[Name:]],'Employee Info'!$B$3:$B$200,0),MATCH(Data7[[#Headers],[Phone]],'Employee Info'!$C$2:$J$2,0)),"")</f>
        <v/>
      </c>
      <c r="M941" s="19" t="str">
        <f>IFERROR(INDEX('Employee Info'!$C$3:$J$200,MATCH(Data7[[#This Row],[Name:]],'Employee Info'!$B$3:$B$200,0),MATCH(Data7[[#Headers],[Tech]],'Employee Info'!$C$2:$J$2,0)),"")</f>
        <v/>
      </c>
      <c r="N941" s="19" t="str">
        <f>IFERROR(INDEX('Employee Info'!$C$3:$J$200,MATCH(Data7[[#This Row],[Name:]],'Employee Info'!$B$3:$B$200,0),MATCH(Data7[[#Headers],[Other]],'Employee Info'!$C$2:$J$2,0)),"")</f>
        <v/>
      </c>
      <c r="O941" s="19">
        <f>IFERROR((Data7[[#This Row],[Hours:]]*SUM(Data7[[#This Row],[Rate]:[Other]])),"")</f>
        <v>0</v>
      </c>
      <c r="P941" s="7" t="str">
        <f>IF(Data7[[#This Row],[WO'#:]]="","Riley #","WO#")</f>
        <v>Riley #</v>
      </c>
      <c r="Q941" s="7">
        <f>IFERROR(WEEKNUM(Data7[[#This Row],[Date:]]),"")</f>
        <v>22</v>
      </c>
      <c r="R941" s="6">
        <f t="shared" si="42"/>
        <v>45438</v>
      </c>
      <c r="S941" s="6">
        <f>Data7[[#This Row],[Week Start]]+7</f>
        <v>45445</v>
      </c>
      <c r="T941" s="7" t="str">
        <f t="shared" si="43"/>
        <v>5/26/2024 - 6/2/2024</v>
      </c>
      <c r="U941" s="7" t="str">
        <f t="shared" si="44"/>
        <v>Time Card</v>
      </c>
      <c r="V941" s="8" t="str">
        <f>RIGHT(TEXT(Data7[[#This Row],[Date:]],"mmddyyyy"),4)</f>
        <v>2024</v>
      </c>
      <c r="W941" s="8" t="str">
        <f>MID(TEXT(Data7[[#This Row],[Date:]],"mmddyyyy"),3,2)</f>
        <v>29</v>
      </c>
      <c r="X941" s="8" t="str">
        <f>LEFT(TEXT(Data7[[#This Row],[Date:]],"mmddyyyy"),2)</f>
        <v>05</v>
      </c>
      <c r="Y941" s="6">
        <f>DATE(Data7[[#This Row],[Year]],Data7[[#This Row],[Month]],Data7[[#This Row],[Day]])</f>
        <v>45441</v>
      </c>
    </row>
    <row r="942" spans="1:25">
      <c r="A942" s="5">
        <v>45441.577346527774</v>
      </c>
      <c r="B942" s="7" t="s">
        <v>34</v>
      </c>
      <c r="C942" s="6" t="s">
        <v>693</v>
      </c>
      <c r="D942" s="7" t="s">
        <v>703</v>
      </c>
      <c r="E942" s="8">
        <v>4</v>
      </c>
      <c r="H942" s="7" t="s">
        <v>702</v>
      </c>
      <c r="I942" s="7" t="s">
        <v>44</v>
      </c>
      <c r="J942" s="19" t="str">
        <f>IFERROR(INDEX('Employee Info'!$C$3:$E$200,MATCH(Data7[[#This Row],[Name:]],'Employee Info'!$B$3:$B$200,0),MATCH(Data7[[#This Row],[Hours Type:]],'Employee Info'!$C$2:$E$2,0)),"")</f>
        <v/>
      </c>
      <c r="K942" s="19" t="str">
        <f>IFERROR(INDEX('Employee Info'!$C$3:$J$200,MATCH(Data7[[#This Row],[Name:]],'Employee Info'!$B$3:$B$200,0),MATCH(Data7[[#Headers],[Truck]],'Employee Info'!$C$2:$J$2,0)),"")</f>
        <v/>
      </c>
      <c r="L942" s="19" t="str">
        <f>IFERROR(INDEX('Employee Info'!$C$3:$J$200,MATCH(Data7[[#This Row],[Name:]],'Employee Info'!$B$3:$B$200,0),MATCH(Data7[[#Headers],[Phone]],'Employee Info'!$C$2:$J$2,0)),"")</f>
        <v/>
      </c>
      <c r="M942" s="19" t="str">
        <f>IFERROR(INDEX('Employee Info'!$C$3:$J$200,MATCH(Data7[[#This Row],[Name:]],'Employee Info'!$B$3:$B$200,0),MATCH(Data7[[#Headers],[Tech]],'Employee Info'!$C$2:$J$2,0)),"")</f>
        <v/>
      </c>
      <c r="N942" s="19" t="str">
        <f>IFERROR(INDEX('Employee Info'!$C$3:$J$200,MATCH(Data7[[#This Row],[Name:]],'Employee Info'!$B$3:$B$200,0),MATCH(Data7[[#Headers],[Other]],'Employee Info'!$C$2:$J$2,0)),"")</f>
        <v/>
      </c>
      <c r="O942" s="19">
        <f>IFERROR((Data7[[#This Row],[Hours:]]*SUM(Data7[[#This Row],[Rate]:[Other]])),"")</f>
        <v>0</v>
      </c>
      <c r="P942" s="7" t="str">
        <f>IF(Data7[[#This Row],[WO'#:]]="","Riley #","WO#")</f>
        <v>Riley #</v>
      </c>
      <c r="Q942" s="7">
        <f>IFERROR(WEEKNUM(Data7[[#This Row],[Date:]]),"")</f>
        <v>22</v>
      </c>
      <c r="R942" s="6">
        <f t="shared" si="42"/>
        <v>45438</v>
      </c>
      <c r="S942" s="6">
        <f>Data7[[#This Row],[Week Start]]+7</f>
        <v>45445</v>
      </c>
      <c r="T942" s="7" t="str">
        <f t="shared" si="43"/>
        <v>5/26/2024 - 6/2/2024</v>
      </c>
      <c r="U942" s="7" t="str">
        <f t="shared" si="44"/>
        <v>Time Card</v>
      </c>
      <c r="V942" s="8" t="str">
        <f>RIGHT(TEXT(Data7[[#This Row],[Date:]],"mmddyyyy"),4)</f>
        <v>2024</v>
      </c>
      <c r="W942" s="8" t="str">
        <f>MID(TEXT(Data7[[#This Row],[Date:]],"mmddyyyy"),3,2)</f>
        <v>29</v>
      </c>
      <c r="X942" s="8" t="str">
        <f>LEFT(TEXT(Data7[[#This Row],[Date:]],"mmddyyyy"),2)</f>
        <v>05</v>
      </c>
      <c r="Y942" s="6">
        <f>DATE(Data7[[#This Row],[Year]],Data7[[#This Row],[Month]],Data7[[#This Row],[Day]])</f>
        <v>45441</v>
      </c>
    </row>
    <row r="943" spans="1:25">
      <c r="A943" s="5">
        <v>45443.421905787036</v>
      </c>
      <c r="B943" s="7" t="s">
        <v>34</v>
      </c>
      <c r="C943" s="6" t="s">
        <v>712</v>
      </c>
      <c r="D943" s="7" t="s">
        <v>716</v>
      </c>
      <c r="E943" s="8">
        <v>6.5</v>
      </c>
      <c r="F943" s="7" t="s">
        <v>68</v>
      </c>
      <c r="G943" s="7" t="s">
        <v>68</v>
      </c>
      <c r="H943" s="7" t="s">
        <v>692</v>
      </c>
      <c r="I943" s="7" t="s">
        <v>44</v>
      </c>
      <c r="J943" s="19" t="str">
        <f>IFERROR(INDEX('Employee Info'!$C$3:$E$200,MATCH(Data7[[#This Row],[Name:]],'Employee Info'!$B$3:$B$200,0),MATCH(Data7[[#This Row],[Hours Type:]],'Employee Info'!$C$2:$E$2,0)),"")</f>
        <v/>
      </c>
      <c r="K943" s="19" t="str">
        <f>IFERROR(INDEX('Employee Info'!$C$3:$J$200,MATCH(Data7[[#This Row],[Name:]],'Employee Info'!$B$3:$B$200,0),MATCH(Data7[[#Headers],[Truck]],'Employee Info'!$C$2:$J$2,0)),"")</f>
        <v/>
      </c>
      <c r="L943" s="19" t="str">
        <f>IFERROR(INDEX('Employee Info'!$C$3:$J$200,MATCH(Data7[[#This Row],[Name:]],'Employee Info'!$B$3:$B$200,0),MATCH(Data7[[#Headers],[Phone]],'Employee Info'!$C$2:$J$2,0)),"")</f>
        <v/>
      </c>
      <c r="M943" s="19" t="str">
        <f>IFERROR(INDEX('Employee Info'!$C$3:$J$200,MATCH(Data7[[#This Row],[Name:]],'Employee Info'!$B$3:$B$200,0),MATCH(Data7[[#Headers],[Tech]],'Employee Info'!$C$2:$J$2,0)),"")</f>
        <v/>
      </c>
      <c r="N943" s="19" t="str">
        <f>IFERROR(INDEX('Employee Info'!$C$3:$J$200,MATCH(Data7[[#This Row],[Name:]],'Employee Info'!$B$3:$B$200,0),MATCH(Data7[[#Headers],[Other]],'Employee Info'!$C$2:$J$2,0)),"")</f>
        <v/>
      </c>
      <c r="O943" s="19">
        <f>IFERROR((Data7[[#This Row],[Hours:]]*SUM(Data7[[#This Row],[Rate]:[Other]])),"")</f>
        <v>0</v>
      </c>
      <c r="P943" s="7" t="str">
        <f>IF(Data7[[#This Row],[WO'#:]]="","Riley #","WO#")</f>
        <v>Riley #</v>
      </c>
      <c r="Q943" s="7">
        <f>IFERROR(WEEKNUM(Data7[[#This Row],[Date:]]),"")</f>
        <v>22</v>
      </c>
      <c r="R943" s="6">
        <f t="shared" si="42"/>
        <v>45438</v>
      </c>
      <c r="S943" s="6">
        <f>Data7[[#This Row],[Week Start]]+7</f>
        <v>45445</v>
      </c>
      <c r="T943" s="7" t="str">
        <f t="shared" si="43"/>
        <v>5/26/2024 - 6/2/2024</v>
      </c>
      <c r="U943" s="7" t="str">
        <f t="shared" si="44"/>
        <v>Time Card</v>
      </c>
      <c r="V943" s="8" t="str">
        <f>RIGHT(TEXT(Data7[[#This Row],[Date:]],"mmddyyyy"),4)</f>
        <v>2024</v>
      </c>
      <c r="W943" s="8" t="str">
        <f>MID(TEXT(Data7[[#This Row],[Date:]],"mmddyyyy"),3,2)</f>
        <v>30</v>
      </c>
      <c r="X943" s="8" t="str">
        <f>LEFT(TEXT(Data7[[#This Row],[Date:]],"mmddyyyy"),2)</f>
        <v>05</v>
      </c>
      <c r="Y943" s="6">
        <f>DATE(Data7[[#This Row],[Year]],Data7[[#This Row],[Month]],Data7[[#This Row],[Day]])</f>
        <v>45442</v>
      </c>
    </row>
    <row r="944" spans="1:25">
      <c r="A944" s="5">
        <v>45443.425971412034</v>
      </c>
      <c r="B944" s="7" t="s">
        <v>35</v>
      </c>
      <c r="C944" s="6" t="s">
        <v>712</v>
      </c>
      <c r="D944" s="7" t="s">
        <v>717</v>
      </c>
      <c r="E944" s="8">
        <v>7</v>
      </c>
      <c r="F944" s="7" t="s">
        <v>68</v>
      </c>
      <c r="G944" s="7" t="s">
        <v>68</v>
      </c>
      <c r="H944" s="7" t="s">
        <v>692</v>
      </c>
      <c r="I944" s="7" t="s">
        <v>44</v>
      </c>
      <c r="J944" s="19" t="str">
        <f>IFERROR(INDEX('Employee Info'!$C$3:$E$200,MATCH(Data7[[#This Row],[Name:]],'Employee Info'!$B$3:$B$200,0),MATCH(Data7[[#This Row],[Hours Type:]],'Employee Info'!$C$2:$E$2,0)),"")</f>
        <v/>
      </c>
      <c r="K944" s="19" t="str">
        <f>IFERROR(INDEX('Employee Info'!$C$3:$J$200,MATCH(Data7[[#This Row],[Name:]],'Employee Info'!$B$3:$B$200,0),MATCH(Data7[[#Headers],[Truck]],'Employee Info'!$C$2:$J$2,0)),"")</f>
        <v/>
      </c>
      <c r="L944" s="19" t="str">
        <f>IFERROR(INDEX('Employee Info'!$C$3:$J$200,MATCH(Data7[[#This Row],[Name:]],'Employee Info'!$B$3:$B$200,0),MATCH(Data7[[#Headers],[Phone]],'Employee Info'!$C$2:$J$2,0)),"")</f>
        <v/>
      </c>
      <c r="M944" s="19" t="str">
        <f>IFERROR(INDEX('Employee Info'!$C$3:$J$200,MATCH(Data7[[#This Row],[Name:]],'Employee Info'!$B$3:$B$200,0),MATCH(Data7[[#Headers],[Tech]],'Employee Info'!$C$2:$J$2,0)),"")</f>
        <v/>
      </c>
      <c r="N944" s="19" t="str">
        <f>IFERROR(INDEX('Employee Info'!$C$3:$J$200,MATCH(Data7[[#This Row],[Name:]],'Employee Info'!$B$3:$B$200,0),MATCH(Data7[[#Headers],[Other]],'Employee Info'!$C$2:$J$2,0)),"")</f>
        <v/>
      </c>
      <c r="O944" s="19">
        <f>IFERROR((Data7[[#This Row],[Hours:]]*SUM(Data7[[#This Row],[Rate]:[Other]])),"")</f>
        <v>0</v>
      </c>
      <c r="P944" s="7" t="str">
        <f>IF(Data7[[#This Row],[WO'#:]]="","Riley #","WO#")</f>
        <v>Riley #</v>
      </c>
      <c r="Q944" s="7">
        <f>IFERROR(WEEKNUM(Data7[[#This Row],[Date:]]),"")</f>
        <v>22</v>
      </c>
      <c r="R944" s="6">
        <f t="shared" si="42"/>
        <v>45438</v>
      </c>
      <c r="S944" s="6">
        <f>Data7[[#This Row],[Week Start]]+7</f>
        <v>45445</v>
      </c>
      <c r="T944" s="7" t="str">
        <f t="shared" si="43"/>
        <v>5/26/2024 - 6/2/2024</v>
      </c>
      <c r="U944" s="7" t="str">
        <f t="shared" si="44"/>
        <v>Time Card</v>
      </c>
      <c r="V944" s="8" t="str">
        <f>RIGHT(TEXT(Data7[[#This Row],[Date:]],"mmddyyyy"),4)</f>
        <v>2024</v>
      </c>
      <c r="W944" s="8" t="str">
        <f>MID(TEXT(Data7[[#This Row],[Date:]],"mmddyyyy"),3,2)</f>
        <v>30</v>
      </c>
      <c r="X944" s="8" t="str">
        <f>LEFT(TEXT(Data7[[#This Row],[Date:]],"mmddyyyy"),2)</f>
        <v>05</v>
      </c>
      <c r="Y944" s="6">
        <f>DATE(Data7[[#This Row],[Year]],Data7[[#This Row],[Month]],Data7[[#This Row],[Day]])</f>
        <v>45442</v>
      </c>
    </row>
    <row r="945" spans="1:25">
      <c r="A945" s="5">
        <v>45443.246715740737</v>
      </c>
      <c r="B945" s="7" t="s">
        <v>31</v>
      </c>
      <c r="C945" s="6" t="s">
        <v>712</v>
      </c>
      <c r="D945" s="7" t="s">
        <v>715</v>
      </c>
      <c r="E945" s="8">
        <v>8</v>
      </c>
      <c r="F945" s="7" t="s">
        <v>68</v>
      </c>
      <c r="G945" s="7" t="s">
        <v>68</v>
      </c>
      <c r="H945" s="7" t="s">
        <v>468</v>
      </c>
      <c r="I945" s="7" t="s">
        <v>44</v>
      </c>
      <c r="J945" s="19" t="str">
        <f>IFERROR(INDEX('Employee Info'!$C$3:$E$200,MATCH(Data7[[#This Row],[Name:]],'Employee Info'!$B$3:$B$200,0),MATCH(Data7[[#This Row],[Hours Type:]],'Employee Info'!$C$2:$E$2,0)),"")</f>
        <v/>
      </c>
      <c r="K945" s="19" t="str">
        <f>IFERROR(INDEX('Employee Info'!$C$3:$J$200,MATCH(Data7[[#This Row],[Name:]],'Employee Info'!$B$3:$B$200,0),MATCH(Data7[[#Headers],[Truck]],'Employee Info'!$C$2:$J$2,0)),"")</f>
        <v/>
      </c>
      <c r="L945" s="19" t="str">
        <f>IFERROR(INDEX('Employee Info'!$C$3:$J$200,MATCH(Data7[[#This Row],[Name:]],'Employee Info'!$B$3:$B$200,0),MATCH(Data7[[#Headers],[Phone]],'Employee Info'!$C$2:$J$2,0)),"")</f>
        <v/>
      </c>
      <c r="M945" s="19" t="str">
        <f>IFERROR(INDEX('Employee Info'!$C$3:$J$200,MATCH(Data7[[#This Row],[Name:]],'Employee Info'!$B$3:$B$200,0),MATCH(Data7[[#Headers],[Tech]],'Employee Info'!$C$2:$J$2,0)),"")</f>
        <v/>
      </c>
      <c r="N945" s="19" t="str">
        <f>IFERROR(INDEX('Employee Info'!$C$3:$J$200,MATCH(Data7[[#This Row],[Name:]],'Employee Info'!$B$3:$B$200,0),MATCH(Data7[[#Headers],[Other]],'Employee Info'!$C$2:$J$2,0)),"")</f>
        <v/>
      </c>
      <c r="O945" s="19">
        <f>IFERROR((Data7[[#This Row],[Hours:]]*SUM(Data7[[#This Row],[Rate]:[Other]])),"")</f>
        <v>0</v>
      </c>
      <c r="P945" s="7" t="str">
        <f>IF(Data7[[#This Row],[WO'#:]]="","Riley #","WO#")</f>
        <v>Riley #</v>
      </c>
      <c r="Q945" s="7">
        <f>IFERROR(WEEKNUM(Data7[[#This Row],[Date:]]),"")</f>
        <v>22</v>
      </c>
      <c r="R945" s="6">
        <f t="shared" si="42"/>
        <v>45438</v>
      </c>
      <c r="S945" s="6">
        <f>Data7[[#This Row],[Week Start]]+7</f>
        <v>45445</v>
      </c>
      <c r="T945" s="7" t="str">
        <f t="shared" si="43"/>
        <v>5/26/2024 - 6/2/2024</v>
      </c>
      <c r="U945" s="7" t="str">
        <f t="shared" si="44"/>
        <v>Time Card</v>
      </c>
      <c r="V945" s="8" t="str">
        <f>RIGHT(TEXT(Data7[[#This Row],[Date:]],"mmddyyyy"),4)</f>
        <v>2024</v>
      </c>
      <c r="W945" s="8" t="str">
        <f>MID(TEXT(Data7[[#This Row],[Date:]],"mmddyyyy"),3,2)</f>
        <v>30</v>
      </c>
      <c r="X945" s="8" t="str">
        <f>LEFT(TEXT(Data7[[#This Row],[Date:]],"mmddyyyy"),2)</f>
        <v>05</v>
      </c>
      <c r="Y945" s="6">
        <f>DATE(Data7[[#This Row],[Year]],Data7[[#This Row],[Month]],Data7[[#This Row],[Day]])</f>
        <v>45442</v>
      </c>
    </row>
    <row r="946" spans="1:25">
      <c r="A946" s="5">
        <v>45443.511762847222</v>
      </c>
      <c r="B946" s="7" t="s">
        <v>23</v>
      </c>
      <c r="C946" s="6" t="s">
        <v>712</v>
      </c>
      <c r="D946" s="7" t="s">
        <v>720</v>
      </c>
      <c r="E946" s="8">
        <v>3</v>
      </c>
      <c r="F946" s="7" t="s">
        <v>68</v>
      </c>
      <c r="G946" s="7" t="s">
        <v>68</v>
      </c>
      <c r="H946" s="7" t="s">
        <v>468</v>
      </c>
      <c r="I946" s="7" t="s">
        <v>44</v>
      </c>
      <c r="J946" s="19" t="str">
        <f>IFERROR(INDEX('Employee Info'!$C$3:$E$200,MATCH(Data7[[#This Row],[Name:]],'Employee Info'!$B$3:$B$200,0),MATCH(Data7[[#This Row],[Hours Type:]],'Employee Info'!$C$2:$E$2,0)),"")</f>
        <v/>
      </c>
      <c r="K946" s="19" t="str">
        <f>IFERROR(INDEX('Employee Info'!$C$3:$J$200,MATCH(Data7[[#This Row],[Name:]],'Employee Info'!$B$3:$B$200,0),MATCH(Data7[[#Headers],[Truck]],'Employee Info'!$C$2:$J$2,0)),"")</f>
        <v/>
      </c>
      <c r="L946" s="19" t="str">
        <f>IFERROR(INDEX('Employee Info'!$C$3:$J$200,MATCH(Data7[[#This Row],[Name:]],'Employee Info'!$B$3:$B$200,0),MATCH(Data7[[#Headers],[Phone]],'Employee Info'!$C$2:$J$2,0)),"")</f>
        <v/>
      </c>
      <c r="M946" s="19" t="str">
        <f>IFERROR(INDEX('Employee Info'!$C$3:$J$200,MATCH(Data7[[#This Row],[Name:]],'Employee Info'!$B$3:$B$200,0),MATCH(Data7[[#Headers],[Tech]],'Employee Info'!$C$2:$J$2,0)),"")</f>
        <v/>
      </c>
      <c r="N946" s="19" t="str">
        <f>IFERROR(INDEX('Employee Info'!$C$3:$J$200,MATCH(Data7[[#This Row],[Name:]],'Employee Info'!$B$3:$B$200,0),MATCH(Data7[[#Headers],[Other]],'Employee Info'!$C$2:$J$2,0)),"")</f>
        <v/>
      </c>
      <c r="O946" s="19">
        <f>IFERROR((Data7[[#This Row],[Hours:]]*SUM(Data7[[#This Row],[Rate]:[Other]])),"")</f>
        <v>0</v>
      </c>
      <c r="P946" s="7" t="str">
        <f>IF(Data7[[#This Row],[WO'#:]]="","Riley #","WO#")</f>
        <v>Riley #</v>
      </c>
      <c r="Q946" s="7">
        <f>IFERROR(WEEKNUM(Data7[[#This Row],[Date:]]),"")</f>
        <v>22</v>
      </c>
      <c r="R946" s="6">
        <f t="shared" si="42"/>
        <v>45438</v>
      </c>
      <c r="S946" s="6">
        <f>Data7[[#This Row],[Week Start]]+7</f>
        <v>45445</v>
      </c>
      <c r="T946" s="7" t="str">
        <f t="shared" si="43"/>
        <v>5/26/2024 - 6/2/2024</v>
      </c>
      <c r="U946" s="7" t="str">
        <f t="shared" si="44"/>
        <v>Time Card</v>
      </c>
      <c r="V946" s="8" t="str">
        <f>RIGHT(TEXT(Data7[[#This Row],[Date:]],"mmddyyyy"),4)</f>
        <v>2024</v>
      </c>
      <c r="W946" s="8" t="str">
        <f>MID(TEXT(Data7[[#This Row],[Date:]],"mmddyyyy"),3,2)</f>
        <v>30</v>
      </c>
      <c r="X946" s="8" t="str">
        <f>LEFT(TEXT(Data7[[#This Row],[Date:]],"mmddyyyy"),2)</f>
        <v>05</v>
      </c>
      <c r="Y946" s="6">
        <f>DATE(Data7[[#This Row],[Year]],Data7[[#This Row],[Month]],Data7[[#This Row],[Day]])</f>
        <v>45442</v>
      </c>
    </row>
    <row r="947" spans="1:25">
      <c r="A947" s="5">
        <v>45443.426580555555</v>
      </c>
      <c r="B947" s="7" t="s">
        <v>35</v>
      </c>
      <c r="C947" s="6" t="s">
        <v>712</v>
      </c>
      <c r="D947" s="7" t="s">
        <v>718</v>
      </c>
      <c r="E947" s="8">
        <v>1</v>
      </c>
      <c r="F947" s="7" t="s">
        <v>68</v>
      </c>
      <c r="G947" s="7" t="s">
        <v>68</v>
      </c>
      <c r="H947" s="7" t="s">
        <v>577</v>
      </c>
      <c r="I947" s="7" t="s">
        <v>44</v>
      </c>
      <c r="J947" s="19" t="str">
        <f>IFERROR(INDEX('Employee Info'!$C$3:$E$200,MATCH(Data7[[#This Row],[Name:]],'Employee Info'!$B$3:$B$200,0),MATCH(Data7[[#This Row],[Hours Type:]],'Employee Info'!$C$2:$E$2,0)),"")</f>
        <v/>
      </c>
      <c r="K947" s="19" t="str">
        <f>IFERROR(INDEX('Employee Info'!$C$3:$J$200,MATCH(Data7[[#This Row],[Name:]],'Employee Info'!$B$3:$B$200,0),MATCH(Data7[[#Headers],[Truck]],'Employee Info'!$C$2:$J$2,0)),"")</f>
        <v/>
      </c>
      <c r="L947" s="19" t="str">
        <f>IFERROR(INDEX('Employee Info'!$C$3:$J$200,MATCH(Data7[[#This Row],[Name:]],'Employee Info'!$B$3:$B$200,0),MATCH(Data7[[#Headers],[Phone]],'Employee Info'!$C$2:$J$2,0)),"")</f>
        <v/>
      </c>
      <c r="M947" s="19" t="str">
        <f>IFERROR(INDEX('Employee Info'!$C$3:$J$200,MATCH(Data7[[#This Row],[Name:]],'Employee Info'!$B$3:$B$200,0),MATCH(Data7[[#Headers],[Tech]],'Employee Info'!$C$2:$J$2,0)),"")</f>
        <v/>
      </c>
      <c r="N947" s="19" t="str">
        <f>IFERROR(INDEX('Employee Info'!$C$3:$J$200,MATCH(Data7[[#This Row],[Name:]],'Employee Info'!$B$3:$B$200,0),MATCH(Data7[[#Headers],[Other]],'Employee Info'!$C$2:$J$2,0)),"")</f>
        <v/>
      </c>
      <c r="O947" s="19">
        <f>IFERROR((Data7[[#This Row],[Hours:]]*SUM(Data7[[#This Row],[Rate]:[Other]])),"")</f>
        <v>0</v>
      </c>
      <c r="P947" s="7" t="str">
        <f>IF(Data7[[#This Row],[WO'#:]]="","Riley #","WO#")</f>
        <v>Riley #</v>
      </c>
      <c r="Q947" s="7">
        <f>IFERROR(WEEKNUM(Data7[[#This Row],[Date:]]),"")</f>
        <v>22</v>
      </c>
      <c r="R947" s="6">
        <f t="shared" si="42"/>
        <v>45438</v>
      </c>
      <c r="S947" s="6">
        <f>Data7[[#This Row],[Week Start]]+7</f>
        <v>45445</v>
      </c>
      <c r="T947" s="7" t="str">
        <f t="shared" si="43"/>
        <v>5/26/2024 - 6/2/2024</v>
      </c>
      <c r="U947" s="7" t="str">
        <f t="shared" si="44"/>
        <v>Time Card</v>
      </c>
      <c r="V947" s="8" t="str">
        <f>RIGHT(TEXT(Data7[[#This Row],[Date:]],"mmddyyyy"),4)</f>
        <v>2024</v>
      </c>
      <c r="W947" s="8" t="str">
        <f>MID(TEXT(Data7[[#This Row],[Date:]],"mmddyyyy"),3,2)</f>
        <v>30</v>
      </c>
      <c r="X947" s="8" t="str">
        <f>LEFT(TEXT(Data7[[#This Row],[Date:]],"mmddyyyy"),2)</f>
        <v>05</v>
      </c>
      <c r="Y947" s="6">
        <f>DATE(Data7[[#This Row],[Year]],Data7[[#This Row],[Month]],Data7[[#This Row],[Day]])</f>
        <v>45442</v>
      </c>
    </row>
    <row r="948" spans="1:25">
      <c r="A948" s="5">
        <v>45442.58478715278</v>
      </c>
      <c r="B948" s="7" t="s">
        <v>492</v>
      </c>
      <c r="C948" s="6" t="s">
        <v>712</v>
      </c>
      <c r="D948" s="7" t="s">
        <v>714</v>
      </c>
      <c r="E948" s="8">
        <v>4</v>
      </c>
      <c r="F948" s="7" t="s">
        <v>68</v>
      </c>
      <c r="G948" s="7" t="s">
        <v>68</v>
      </c>
      <c r="H948" s="7" t="s">
        <v>536</v>
      </c>
      <c r="I948" s="7" t="s">
        <v>44</v>
      </c>
      <c r="J948" s="19" t="str">
        <f>IFERROR(INDEX('Employee Info'!$C$3:$E$200,MATCH(Data7[[#This Row],[Name:]],'Employee Info'!$B$3:$B$200,0),MATCH(Data7[[#This Row],[Hours Type:]],'Employee Info'!$C$2:$E$2,0)),"")</f>
        <v/>
      </c>
      <c r="K948" s="19" t="str">
        <f>IFERROR(INDEX('Employee Info'!$C$3:$J$200,MATCH(Data7[[#This Row],[Name:]],'Employee Info'!$B$3:$B$200,0),MATCH(Data7[[#Headers],[Truck]],'Employee Info'!$C$2:$J$2,0)),"")</f>
        <v/>
      </c>
      <c r="L948" s="19" t="str">
        <f>IFERROR(INDEX('Employee Info'!$C$3:$J$200,MATCH(Data7[[#This Row],[Name:]],'Employee Info'!$B$3:$B$200,0),MATCH(Data7[[#Headers],[Phone]],'Employee Info'!$C$2:$J$2,0)),"")</f>
        <v/>
      </c>
      <c r="M948" s="19" t="str">
        <f>IFERROR(INDEX('Employee Info'!$C$3:$J$200,MATCH(Data7[[#This Row],[Name:]],'Employee Info'!$B$3:$B$200,0),MATCH(Data7[[#Headers],[Tech]],'Employee Info'!$C$2:$J$2,0)),"")</f>
        <v/>
      </c>
      <c r="N948" s="19" t="str">
        <f>IFERROR(INDEX('Employee Info'!$C$3:$J$200,MATCH(Data7[[#This Row],[Name:]],'Employee Info'!$B$3:$B$200,0),MATCH(Data7[[#Headers],[Other]],'Employee Info'!$C$2:$J$2,0)),"")</f>
        <v/>
      </c>
      <c r="O948" s="19">
        <f>IFERROR((Data7[[#This Row],[Hours:]]*SUM(Data7[[#This Row],[Rate]:[Other]])),"")</f>
        <v>0</v>
      </c>
      <c r="P948" s="7" t="str">
        <f>IF(Data7[[#This Row],[WO'#:]]="","Riley #","WO#")</f>
        <v>Riley #</v>
      </c>
      <c r="Q948" s="7">
        <f>IFERROR(WEEKNUM(Data7[[#This Row],[Date:]]),"")</f>
        <v>22</v>
      </c>
      <c r="R948" s="6">
        <f t="shared" si="42"/>
        <v>45438</v>
      </c>
      <c r="S948" s="6">
        <f>Data7[[#This Row],[Week Start]]+7</f>
        <v>45445</v>
      </c>
      <c r="T948" s="7" t="str">
        <f t="shared" si="43"/>
        <v>5/26/2024 - 6/2/2024</v>
      </c>
      <c r="U948" s="7" t="str">
        <f t="shared" si="44"/>
        <v>Time Card</v>
      </c>
      <c r="V948" s="8" t="str">
        <f>RIGHT(TEXT(Data7[[#This Row],[Date:]],"mmddyyyy"),4)</f>
        <v>2024</v>
      </c>
      <c r="W948" s="8" t="str">
        <f>MID(TEXT(Data7[[#This Row],[Date:]],"mmddyyyy"),3,2)</f>
        <v>30</v>
      </c>
      <c r="X948" s="8" t="str">
        <f>LEFT(TEXT(Data7[[#This Row],[Date:]],"mmddyyyy"),2)</f>
        <v>05</v>
      </c>
      <c r="Y948" s="6">
        <f>DATE(Data7[[#This Row],[Year]],Data7[[#This Row],[Month]],Data7[[#This Row],[Day]])</f>
        <v>45442</v>
      </c>
    </row>
    <row r="949" spans="1:25">
      <c r="A949" s="5">
        <v>45442.584970138887</v>
      </c>
      <c r="B949" s="7" t="s">
        <v>65</v>
      </c>
      <c r="C949" s="6" t="s">
        <v>712</v>
      </c>
      <c r="D949" s="7" t="s">
        <v>714</v>
      </c>
      <c r="E949" s="8">
        <v>8</v>
      </c>
      <c r="F949" s="7" t="s">
        <v>68</v>
      </c>
      <c r="G949" s="7" t="s">
        <v>68</v>
      </c>
      <c r="H949" s="7" t="s">
        <v>536</v>
      </c>
      <c r="I949" s="7" t="s">
        <v>44</v>
      </c>
      <c r="J949" s="19" t="str">
        <f>IFERROR(INDEX('Employee Info'!$C$3:$E$200,MATCH(Data7[[#This Row],[Name:]],'Employee Info'!$B$3:$B$200,0),MATCH(Data7[[#This Row],[Hours Type:]],'Employee Info'!$C$2:$E$2,0)),"")</f>
        <v/>
      </c>
      <c r="K949" s="19" t="str">
        <f>IFERROR(INDEX('Employee Info'!$C$3:$J$200,MATCH(Data7[[#This Row],[Name:]],'Employee Info'!$B$3:$B$200,0),MATCH(Data7[[#Headers],[Truck]],'Employee Info'!$C$2:$J$2,0)),"")</f>
        <v/>
      </c>
      <c r="L949" s="19" t="str">
        <f>IFERROR(INDEX('Employee Info'!$C$3:$J$200,MATCH(Data7[[#This Row],[Name:]],'Employee Info'!$B$3:$B$200,0),MATCH(Data7[[#Headers],[Phone]],'Employee Info'!$C$2:$J$2,0)),"")</f>
        <v/>
      </c>
      <c r="M949" s="19" t="str">
        <f>IFERROR(INDEX('Employee Info'!$C$3:$J$200,MATCH(Data7[[#This Row],[Name:]],'Employee Info'!$B$3:$B$200,0),MATCH(Data7[[#Headers],[Tech]],'Employee Info'!$C$2:$J$2,0)),"")</f>
        <v/>
      </c>
      <c r="N949" s="19" t="str">
        <f>IFERROR(INDEX('Employee Info'!$C$3:$J$200,MATCH(Data7[[#This Row],[Name:]],'Employee Info'!$B$3:$B$200,0),MATCH(Data7[[#Headers],[Other]],'Employee Info'!$C$2:$J$2,0)),"")</f>
        <v/>
      </c>
      <c r="O949" s="19">
        <f>IFERROR((Data7[[#This Row],[Hours:]]*SUM(Data7[[#This Row],[Rate]:[Other]])),"")</f>
        <v>0</v>
      </c>
      <c r="P949" s="7" t="str">
        <f>IF(Data7[[#This Row],[WO'#:]]="","Riley #","WO#")</f>
        <v>Riley #</v>
      </c>
      <c r="Q949" s="7">
        <f>IFERROR(WEEKNUM(Data7[[#This Row],[Date:]]),"")</f>
        <v>22</v>
      </c>
      <c r="R949" s="6">
        <f t="shared" si="42"/>
        <v>45438</v>
      </c>
      <c r="S949" s="6">
        <f>Data7[[#This Row],[Week Start]]+7</f>
        <v>45445</v>
      </c>
      <c r="T949" s="7" t="str">
        <f t="shared" si="43"/>
        <v>5/26/2024 - 6/2/2024</v>
      </c>
      <c r="U949" s="7" t="str">
        <f t="shared" si="44"/>
        <v>Time Card</v>
      </c>
      <c r="V949" s="8" t="str">
        <f>RIGHT(TEXT(Data7[[#This Row],[Date:]],"mmddyyyy"),4)</f>
        <v>2024</v>
      </c>
      <c r="W949" s="8" t="str">
        <f>MID(TEXT(Data7[[#This Row],[Date:]],"mmddyyyy"),3,2)</f>
        <v>30</v>
      </c>
      <c r="X949" s="8" t="str">
        <f>LEFT(TEXT(Data7[[#This Row],[Date:]],"mmddyyyy"),2)</f>
        <v>05</v>
      </c>
      <c r="Y949" s="6">
        <f>DATE(Data7[[#This Row],[Year]],Data7[[#This Row],[Month]],Data7[[#This Row],[Day]])</f>
        <v>45442</v>
      </c>
    </row>
    <row r="950" spans="1:25">
      <c r="A950" s="5">
        <v>45443.511226273149</v>
      </c>
      <c r="B950" s="7" t="s">
        <v>23</v>
      </c>
      <c r="C950" s="6" t="s">
        <v>712</v>
      </c>
      <c r="D950" s="7" t="s">
        <v>719</v>
      </c>
      <c r="E950" s="8">
        <v>5</v>
      </c>
      <c r="F950" s="7" t="s">
        <v>68</v>
      </c>
      <c r="G950" s="7" t="s">
        <v>68</v>
      </c>
      <c r="H950" s="7" t="s">
        <v>616</v>
      </c>
      <c r="I950" s="7" t="s">
        <v>44</v>
      </c>
      <c r="J950" s="19" t="str">
        <f>IFERROR(INDEX('Employee Info'!$C$3:$E$200,MATCH(Data7[[#This Row],[Name:]],'Employee Info'!$B$3:$B$200,0),MATCH(Data7[[#This Row],[Hours Type:]],'Employee Info'!$C$2:$E$2,0)),"")</f>
        <v/>
      </c>
      <c r="K950" s="19" t="str">
        <f>IFERROR(INDEX('Employee Info'!$C$3:$J$200,MATCH(Data7[[#This Row],[Name:]],'Employee Info'!$B$3:$B$200,0),MATCH(Data7[[#Headers],[Truck]],'Employee Info'!$C$2:$J$2,0)),"")</f>
        <v/>
      </c>
      <c r="L950" s="19" t="str">
        <f>IFERROR(INDEX('Employee Info'!$C$3:$J$200,MATCH(Data7[[#This Row],[Name:]],'Employee Info'!$B$3:$B$200,0),MATCH(Data7[[#Headers],[Phone]],'Employee Info'!$C$2:$J$2,0)),"")</f>
        <v/>
      </c>
      <c r="M950" s="19" t="str">
        <f>IFERROR(INDEX('Employee Info'!$C$3:$J$200,MATCH(Data7[[#This Row],[Name:]],'Employee Info'!$B$3:$B$200,0),MATCH(Data7[[#Headers],[Tech]],'Employee Info'!$C$2:$J$2,0)),"")</f>
        <v/>
      </c>
      <c r="N950" s="19" t="str">
        <f>IFERROR(INDEX('Employee Info'!$C$3:$J$200,MATCH(Data7[[#This Row],[Name:]],'Employee Info'!$B$3:$B$200,0),MATCH(Data7[[#Headers],[Other]],'Employee Info'!$C$2:$J$2,0)),"")</f>
        <v/>
      </c>
      <c r="O950" s="19">
        <f>IFERROR((Data7[[#This Row],[Hours:]]*SUM(Data7[[#This Row],[Rate]:[Other]])),"")</f>
        <v>0</v>
      </c>
      <c r="P950" s="7" t="str">
        <f>IF(Data7[[#This Row],[WO'#:]]="","Riley #","WO#")</f>
        <v>Riley #</v>
      </c>
      <c r="Q950" s="7">
        <f>IFERROR(WEEKNUM(Data7[[#This Row],[Date:]]),"")</f>
        <v>22</v>
      </c>
      <c r="R950" s="6">
        <f t="shared" si="42"/>
        <v>45438</v>
      </c>
      <c r="S950" s="6">
        <f>Data7[[#This Row],[Week Start]]+7</f>
        <v>45445</v>
      </c>
      <c r="T950" s="7" t="str">
        <f t="shared" si="43"/>
        <v>5/26/2024 - 6/2/2024</v>
      </c>
      <c r="U950" s="7" t="str">
        <f t="shared" si="44"/>
        <v>Time Card</v>
      </c>
      <c r="V950" s="8" t="str">
        <f>RIGHT(TEXT(Data7[[#This Row],[Date:]],"mmddyyyy"),4)</f>
        <v>2024</v>
      </c>
      <c r="W950" s="8" t="str">
        <f>MID(TEXT(Data7[[#This Row],[Date:]],"mmddyyyy"),3,2)</f>
        <v>30</v>
      </c>
      <c r="X950" s="8" t="str">
        <f>LEFT(TEXT(Data7[[#This Row],[Date:]],"mmddyyyy"),2)</f>
        <v>05</v>
      </c>
      <c r="Y950" s="6">
        <f>DATE(Data7[[#This Row],[Year]],Data7[[#This Row],[Month]],Data7[[#This Row],[Day]])</f>
        <v>45442</v>
      </c>
    </row>
    <row r="951" spans="1:25">
      <c r="A951" s="5">
        <v>45442.584334259256</v>
      </c>
      <c r="B951" s="7" t="s">
        <v>492</v>
      </c>
      <c r="C951" s="6" t="s">
        <v>712</v>
      </c>
      <c r="D951" s="7" t="s">
        <v>713</v>
      </c>
      <c r="E951" s="8">
        <v>4</v>
      </c>
      <c r="F951" s="7" t="s">
        <v>68</v>
      </c>
      <c r="G951" s="7" t="s">
        <v>68</v>
      </c>
      <c r="H951" s="7" t="s">
        <v>697</v>
      </c>
      <c r="I951" s="7" t="s">
        <v>44</v>
      </c>
      <c r="J951" s="19" t="str">
        <f>IFERROR(INDEX('Employee Info'!$C$3:$E$200,MATCH(Data7[[#This Row],[Name:]],'Employee Info'!$B$3:$B$200,0),MATCH(Data7[[#This Row],[Hours Type:]],'Employee Info'!$C$2:$E$2,0)),"")</f>
        <v/>
      </c>
      <c r="K951" s="19" t="str">
        <f>IFERROR(INDEX('Employee Info'!$C$3:$J$200,MATCH(Data7[[#This Row],[Name:]],'Employee Info'!$B$3:$B$200,0),MATCH(Data7[[#Headers],[Truck]],'Employee Info'!$C$2:$J$2,0)),"")</f>
        <v/>
      </c>
      <c r="L951" s="19" t="str">
        <f>IFERROR(INDEX('Employee Info'!$C$3:$J$200,MATCH(Data7[[#This Row],[Name:]],'Employee Info'!$B$3:$B$200,0),MATCH(Data7[[#Headers],[Phone]],'Employee Info'!$C$2:$J$2,0)),"")</f>
        <v/>
      </c>
      <c r="M951" s="19" t="str">
        <f>IFERROR(INDEX('Employee Info'!$C$3:$J$200,MATCH(Data7[[#This Row],[Name:]],'Employee Info'!$B$3:$B$200,0),MATCH(Data7[[#Headers],[Tech]],'Employee Info'!$C$2:$J$2,0)),"")</f>
        <v/>
      </c>
      <c r="N951" s="19" t="str">
        <f>IFERROR(INDEX('Employee Info'!$C$3:$J$200,MATCH(Data7[[#This Row],[Name:]],'Employee Info'!$B$3:$B$200,0),MATCH(Data7[[#Headers],[Other]],'Employee Info'!$C$2:$J$2,0)),"")</f>
        <v/>
      </c>
      <c r="O951" s="19">
        <f>IFERROR((Data7[[#This Row],[Hours:]]*SUM(Data7[[#This Row],[Rate]:[Other]])),"")</f>
        <v>0</v>
      </c>
      <c r="P951" s="7" t="str">
        <f>IF(Data7[[#This Row],[WO'#:]]="","Riley #","WO#")</f>
        <v>Riley #</v>
      </c>
      <c r="Q951" s="7">
        <f>IFERROR(WEEKNUM(Data7[[#This Row],[Date:]]),"")</f>
        <v>22</v>
      </c>
      <c r="R951" s="6">
        <f t="shared" si="42"/>
        <v>45438</v>
      </c>
      <c r="S951" s="6">
        <f>Data7[[#This Row],[Week Start]]+7</f>
        <v>45445</v>
      </c>
      <c r="T951" s="7" t="str">
        <f t="shared" si="43"/>
        <v>5/26/2024 - 6/2/2024</v>
      </c>
      <c r="U951" s="7" t="str">
        <f t="shared" si="44"/>
        <v>Time Card</v>
      </c>
      <c r="V951" s="8" t="str">
        <f>RIGHT(TEXT(Data7[[#This Row],[Date:]],"mmddyyyy"),4)</f>
        <v>2024</v>
      </c>
      <c r="W951" s="8" t="str">
        <f>MID(TEXT(Data7[[#This Row],[Date:]],"mmddyyyy"),3,2)</f>
        <v>30</v>
      </c>
      <c r="X951" s="8" t="str">
        <f>LEFT(TEXT(Data7[[#This Row],[Date:]],"mmddyyyy"),2)</f>
        <v>05</v>
      </c>
      <c r="Y951" s="6">
        <f>DATE(Data7[[#This Row],[Year]],Data7[[#This Row],[Month]],Data7[[#This Row],[Day]])</f>
        <v>45442</v>
      </c>
    </row>
    <row r="952" spans="1:25">
      <c r="A952" s="5">
        <v>45443.429663541669</v>
      </c>
      <c r="B952" s="7" t="s">
        <v>35</v>
      </c>
      <c r="C952" s="6" t="s">
        <v>721</v>
      </c>
      <c r="D952" s="7" t="s">
        <v>722</v>
      </c>
      <c r="E952" s="8">
        <v>1</v>
      </c>
      <c r="F952" s="7">
        <v>7107358</v>
      </c>
      <c r="G952" s="7" t="s">
        <v>68</v>
      </c>
      <c r="H952" s="7" t="s">
        <v>69</v>
      </c>
      <c r="I952" s="7" t="s">
        <v>44</v>
      </c>
      <c r="J952" s="19" t="str">
        <f>IFERROR(INDEX('Employee Info'!$C$3:$E$200,MATCH(Data7[[#This Row],[Name:]],'Employee Info'!$B$3:$B$200,0),MATCH(Data7[[#This Row],[Hours Type:]],'Employee Info'!$C$2:$E$2,0)),"")</f>
        <v/>
      </c>
      <c r="K952" s="19" t="str">
        <f>IFERROR(INDEX('Employee Info'!$C$3:$J$200,MATCH(Data7[[#This Row],[Name:]],'Employee Info'!$B$3:$B$200,0),MATCH(Data7[[#Headers],[Truck]],'Employee Info'!$C$2:$J$2,0)),"")</f>
        <v/>
      </c>
      <c r="L952" s="19" t="str">
        <f>IFERROR(INDEX('Employee Info'!$C$3:$J$200,MATCH(Data7[[#This Row],[Name:]],'Employee Info'!$B$3:$B$200,0),MATCH(Data7[[#Headers],[Phone]],'Employee Info'!$C$2:$J$2,0)),"")</f>
        <v/>
      </c>
      <c r="M952" s="19" t="str">
        <f>IFERROR(INDEX('Employee Info'!$C$3:$J$200,MATCH(Data7[[#This Row],[Name:]],'Employee Info'!$B$3:$B$200,0),MATCH(Data7[[#Headers],[Tech]],'Employee Info'!$C$2:$J$2,0)),"")</f>
        <v/>
      </c>
      <c r="N952" s="19" t="str">
        <f>IFERROR(INDEX('Employee Info'!$C$3:$J$200,MATCH(Data7[[#This Row],[Name:]],'Employee Info'!$B$3:$B$200,0),MATCH(Data7[[#Headers],[Other]],'Employee Info'!$C$2:$J$2,0)),"")</f>
        <v/>
      </c>
      <c r="O952" s="19">
        <f>IFERROR((Data7[[#This Row],[Hours:]]*SUM(Data7[[#This Row],[Rate]:[Other]])),"")</f>
        <v>0</v>
      </c>
      <c r="P952" s="7" t="str">
        <f>IF(Data7[[#This Row],[WO'#:]]="","Riley #","WO#")</f>
        <v>WO#</v>
      </c>
      <c r="Q952" s="7">
        <f>IFERROR(WEEKNUM(Data7[[#This Row],[Date:]]),"")</f>
        <v>22</v>
      </c>
      <c r="R952" s="6">
        <f t="shared" si="42"/>
        <v>45438</v>
      </c>
      <c r="S952" s="6">
        <f>Data7[[#This Row],[Week Start]]+7</f>
        <v>45445</v>
      </c>
      <c r="T952" s="7" t="str">
        <f t="shared" si="43"/>
        <v>5/26/2024 - 6/2/2024</v>
      </c>
      <c r="U952" s="7" t="str">
        <f t="shared" si="44"/>
        <v>Time Card</v>
      </c>
      <c r="V952" s="8" t="str">
        <f>RIGHT(TEXT(Data7[[#This Row],[Date:]],"mmddyyyy"),4)</f>
        <v>2024</v>
      </c>
      <c r="W952" s="8" t="str">
        <f>MID(TEXT(Data7[[#This Row],[Date:]],"mmddyyyy"),3,2)</f>
        <v>31</v>
      </c>
      <c r="X952" s="8" t="str">
        <f>LEFT(TEXT(Data7[[#This Row],[Date:]],"mmddyyyy"),2)</f>
        <v>05</v>
      </c>
      <c r="Y952" s="6">
        <f>DATE(Data7[[#This Row],[Year]],Data7[[#This Row],[Month]],Data7[[#This Row],[Day]])</f>
        <v>45443</v>
      </c>
    </row>
    <row r="953" spans="1:25">
      <c r="A953" s="5">
        <v>45443.565804745369</v>
      </c>
      <c r="B953" s="7" t="s">
        <v>35</v>
      </c>
      <c r="C953" s="6" t="s">
        <v>721</v>
      </c>
      <c r="D953" s="7" t="s">
        <v>723</v>
      </c>
      <c r="E953" s="8">
        <v>3.5</v>
      </c>
      <c r="F953" s="7">
        <v>7107910</v>
      </c>
      <c r="G953" s="7" t="s">
        <v>68</v>
      </c>
      <c r="H953" s="7" t="s">
        <v>69</v>
      </c>
      <c r="I953" s="7" t="s">
        <v>44</v>
      </c>
      <c r="J953" s="19" t="str">
        <f>IFERROR(INDEX('Employee Info'!$C$3:$E$200,MATCH(Data7[[#This Row],[Name:]],'Employee Info'!$B$3:$B$200,0),MATCH(Data7[[#This Row],[Hours Type:]],'Employee Info'!$C$2:$E$2,0)),"")</f>
        <v/>
      </c>
      <c r="K953" s="19" t="str">
        <f>IFERROR(INDEX('Employee Info'!$C$3:$J$200,MATCH(Data7[[#This Row],[Name:]],'Employee Info'!$B$3:$B$200,0),MATCH(Data7[[#Headers],[Truck]],'Employee Info'!$C$2:$J$2,0)),"")</f>
        <v/>
      </c>
      <c r="L953" s="19" t="str">
        <f>IFERROR(INDEX('Employee Info'!$C$3:$J$200,MATCH(Data7[[#This Row],[Name:]],'Employee Info'!$B$3:$B$200,0),MATCH(Data7[[#Headers],[Phone]],'Employee Info'!$C$2:$J$2,0)),"")</f>
        <v/>
      </c>
      <c r="M953" s="19" t="str">
        <f>IFERROR(INDEX('Employee Info'!$C$3:$J$200,MATCH(Data7[[#This Row],[Name:]],'Employee Info'!$B$3:$B$200,0),MATCH(Data7[[#Headers],[Tech]],'Employee Info'!$C$2:$J$2,0)),"")</f>
        <v/>
      </c>
      <c r="N953" s="19" t="str">
        <f>IFERROR(INDEX('Employee Info'!$C$3:$J$200,MATCH(Data7[[#This Row],[Name:]],'Employee Info'!$B$3:$B$200,0),MATCH(Data7[[#Headers],[Other]],'Employee Info'!$C$2:$J$2,0)),"")</f>
        <v/>
      </c>
      <c r="O953" s="19">
        <f>IFERROR((Data7[[#This Row],[Hours:]]*SUM(Data7[[#This Row],[Rate]:[Other]])),"")</f>
        <v>0</v>
      </c>
      <c r="P953" s="7" t="str">
        <f>IF(Data7[[#This Row],[WO'#:]]="","Riley #","WO#")</f>
        <v>WO#</v>
      </c>
      <c r="Q953" s="7">
        <f>IFERROR(WEEKNUM(Data7[[#This Row],[Date:]]),"")</f>
        <v>22</v>
      </c>
      <c r="R953" s="6">
        <f t="shared" si="42"/>
        <v>45438</v>
      </c>
      <c r="S953" s="6">
        <f>Data7[[#This Row],[Week Start]]+7</f>
        <v>45445</v>
      </c>
      <c r="T953" s="7" t="str">
        <f t="shared" si="43"/>
        <v>5/26/2024 - 6/2/2024</v>
      </c>
      <c r="U953" s="7" t="str">
        <f t="shared" si="44"/>
        <v>Time Card</v>
      </c>
      <c r="V953" s="8" t="str">
        <f>RIGHT(TEXT(Data7[[#This Row],[Date:]],"mmddyyyy"),4)</f>
        <v>2024</v>
      </c>
      <c r="W953" s="8" t="str">
        <f>MID(TEXT(Data7[[#This Row],[Date:]],"mmddyyyy"),3,2)</f>
        <v>31</v>
      </c>
      <c r="X953" s="8" t="str">
        <f>LEFT(TEXT(Data7[[#This Row],[Date:]],"mmddyyyy"),2)</f>
        <v>05</v>
      </c>
      <c r="Y953" s="6">
        <f>DATE(Data7[[#This Row],[Year]],Data7[[#This Row],[Month]],Data7[[#This Row],[Day]])</f>
        <v>45443</v>
      </c>
    </row>
    <row r="954" spans="1:25">
      <c r="A954" s="5">
        <v>45443.497369907411</v>
      </c>
      <c r="B954" s="7" t="s">
        <v>23</v>
      </c>
      <c r="C954" s="6" t="s">
        <v>721</v>
      </c>
      <c r="D954" s="7" t="s">
        <v>727</v>
      </c>
      <c r="E954" s="8">
        <v>4</v>
      </c>
      <c r="F954" s="7" t="s">
        <v>68</v>
      </c>
      <c r="G954" s="7" t="s">
        <v>68</v>
      </c>
      <c r="H954" s="7" t="s">
        <v>468</v>
      </c>
      <c r="I954" s="7" t="s">
        <v>44</v>
      </c>
      <c r="J954" s="19" t="str">
        <f>IFERROR(INDEX('Employee Info'!$C$3:$E$200,MATCH(Data7[[#This Row],[Name:]],'Employee Info'!$B$3:$B$200,0),MATCH(Data7[[#This Row],[Hours Type:]],'Employee Info'!$C$2:$E$2,0)),"")</f>
        <v/>
      </c>
      <c r="K954" s="19" t="str">
        <f>IFERROR(INDEX('Employee Info'!$C$3:$J$200,MATCH(Data7[[#This Row],[Name:]],'Employee Info'!$B$3:$B$200,0),MATCH(Data7[[#Headers],[Truck]],'Employee Info'!$C$2:$J$2,0)),"")</f>
        <v/>
      </c>
      <c r="L954" s="19" t="str">
        <f>IFERROR(INDEX('Employee Info'!$C$3:$J$200,MATCH(Data7[[#This Row],[Name:]],'Employee Info'!$B$3:$B$200,0),MATCH(Data7[[#Headers],[Phone]],'Employee Info'!$C$2:$J$2,0)),"")</f>
        <v/>
      </c>
      <c r="M954" s="19" t="str">
        <f>IFERROR(INDEX('Employee Info'!$C$3:$J$200,MATCH(Data7[[#This Row],[Name:]],'Employee Info'!$B$3:$B$200,0),MATCH(Data7[[#Headers],[Tech]],'Employee Info'!$C$2:$J$2,0)),"")</f>
        <v/>
      </c>
      <c r="N954" s="19" t="str">
        <f>IFERROR(INDEX('Employee Info'!$C$3:$J$200,MATCH(Data7[[#This Row],[Name:]],'Employee Info'!$B$3:$B$200,0),MATCH(Data7[[#Headers],[Other]],'Employee Info'!$C$2:$J$2,0)),"")</f>
        <v/>
      </c>
      <c r="O954" s="19">
        <f>IFERROR((Data7[[#This Row],[Hours:]]*SUM(Data7[[#This Row],[Rate]:[Other]])),"")</f>
        <v>0</v>
      </c>
      <c r="P954" s="7" t="str">
        <f>IF(Data7[[#This Row],[WO'#:]]="","Riley #","WO#")</f>
        <v>Riley #</v>
      </c>
      <c r="Q954" s="7">
        <f>IFERROR(WEEKNUM(Data7[[#This Row],[Date:]]),"")</f>
        <v>22</v>
      </c>
      <c r="R954" s="6">
        <f t="shared" si="42"/>
        <v>45438</v>
      </c>
      <c r="S954" s="6">
        <f>Data7[[#This Row],[Week Start]]+7</f>
        <v>45445</v>
      </c>
      <c r="T954" s="7" t="str">
        <f t="shared" si="43"/>
        <v>5/26/2024 - 6/2/2024</v>
      </c>
      <c r="U954" s="7" t="str">
        <f t="shared" si="44"/>
        <v>Time Card</v>
      </c>
      <c r="V954" s="8" t="str">
        <f>RIGHT(TEXT(Data7[[#This Row],[Date:]],"mmddyyyy"),4)</f>
        <v>2024</v>
      </c>
      <c r="W954" s="8" t="str">
        <f>MID(TEXT(Data7[[#This Row],[Date:]],"mmddyyyy"),3,2)</f>
        <v>31</v>
      </c>
      <c r="X954" s="8" t="str">
        <f>LEFT(TEXT(Data7[[#This Row],[Date:]],"mmddyyyy"),2)</f>
        <v>05</v>
      </c>
      <c r="Y954" s="6">
        <f>DATE(Data7[[#This Row],[Year]],Data7[[#This Row],[Month]],Data7[[#This Row],[Day]])</f>
        <v>45443</v>
      </c>
    </row>
    <row r="955" spans="1:25">
      <c r="A955" s="5">
        <v>45443.428248032411</v>
      </c>
      <c r="B955" s="7" t="s">
        <v>35</v>
      </c>
      <c r="C955" s="6" t="s">
        <v>721</v>
      </c>
      <c r="D955" s="7" t="s">
        <v>726</v>
      </c>
      <c r="E955" s="8">
        <v>1</v>
      </c>
      <c r="F955" s="7" t="s">
        <v>68</v>
      </c>
      <c r="G955" s="7" t="s">
        <v>68</v>
      </c>
      <c r="H955" s="7" t="s">
        <v>577</v>
      </c>
      <c r="I955" s="7" t="s">
        <v>44</v>
      </c>
      <c r="J955" s="19" t="str">
        <f>IFERROR(INDEX('Employee Info'!$C$3:$E$200,MATCH(Data7[[#This Row],[Name:]],'Employee Info'!$B$3:$B$200,0),MATCH(Data7[[#This Row],[Hours Type:]],'Employee Info'!$C$2:$E$2,0)),"")</f>
        <v/>
      </c>
      <c r="K955" s="19" t="str">
        <f>IFERROR(INDEX('Employee Info'!$C$3:$J$200,MATCH(Data7[[#This Row],[Name:]],'Employee Info'!$B$3:$B$200,0),MATCH(Data7[[#Headers],[Truck]],'Employee Info'!$C$2:$J$2,0)),"")</f>
        <v/>
      </c>
      <c r="L955" s="19" t="str">
        <f>IFERROR(INDEX('Employee Info'!$C$3:$J$200,MATCH(Data7[[#This Row],[Name:]],'Employee Info'!$B$3:$B$200,0),MATCH(Data7[[#Headers],[Phone]],'Employee Info'!$C$2:$J$2,0)),"")</f>
        <v/>
      </c>
      <c r="M955" s="19" t="str">
        <f>IFERROR(INDEX('Employee Info'!$C$3:$J$200,MATCH(Data7[[#This Row],[Name:]],'Employee Info'!$B$3:$B$200,0),MATCH(Data7[[#Headers],[Tech]],'Employee Info'!$C$2:$J$2,0)),"")</f>
        <v/>
      </c>
      <c r="N955" s="19" t="str">
        <f>IFERROR(INDEX('Employee Info'!$C$3:$J$200,MATCH(Data7[[#This Row],[Name:]],'Employee Info'!$B$3:$B$200,0),MATCH(Data7[[#Headers],[Other]],'Employee Info'!$C$2:$J$2,0)),"")</f>
        <v/>
      </c>
      <c r="O955" s="19">
        <f>IFERROR((Data7[[#This Row],[Hours:]]*SUM(Data7[[#This Row],[Rate]:[Other]])),"")</f>
        <v>0</v>
      </c>
      <c r="P955" s="7" t="str">
        <f>IF(Data7[[#This Row],[WO'#:]]="","Riley #","WO#")</f>
        <v>Riley #</v>
      </c>
      <c r="Q955" s="7">
        <f>IFERROR(WEEKNUM(Data7[[#This Row],[Date:]]),"")</f>
        <v>22</v>
      </c>
      <c r="R955" s="6">
        <f t="shared" si="42"/>
        <v>45438</v>
      </c>
      <c r="S955" s="6">
        <f>Data7[[#This Row],[Week Start]]+7</f>
        <v>45445</v>
      </c>
      <c r="T955" s="7" t="str">
        <f t="shared" si="43"/>
        <v>5/26/2024 - 6/2/2024</v>
      </c>
      <c r="U955" s="7" t="str">
        <f t="shared" si="44"/>
        <v>Time Card</v>
      </c>
      <c r="V955" s="8" t="str">
        <f>RIGHT(TEXT(Data7[[#This Row],[Date:]],"mmddyyyy"),4)</f>
        <v>2024</v>
      </c>
      <c r="W955" s="8" t="str">
        <f>MID(TEXT(Data7[[#This Row],[Date:]],"mmddyyyy"),3,2)</f>
        <v>31</v>
      </c>
      <c r="X955" s="8" t="str">
        <f>LEFT(TEXT(Data7[[#This Row],[Date:]],"mmddyyyy"),2)</f>
        <v>05</v>
      </c>
      <c r="Y955" s="6">
        <f>DATE(Data7[[#This Row],[Year]],Data7[[#This Row],[Month]],Data7[[#This Row],[Day]])</f>
        <v>45443</v>
      </c>
    </row>
    <row r="956" spans="1:25">
      <c r="A956" s="5">
        <v>45443.50429675926</v>
      </c>
      <c r="B956" s="7" t="s">
        <v>65</v>
      </c>
      <c r="C956" s="6" t="s">
        <v>721</v>
      </c>
      <c r="D956" s="7" t="s">
        <v>686</v>
      </c>
      <c r="E956" s="8">
        <v>6</v>
      </c>
      <c r="F956" s="7" t="s">
        <v>68</v>
      </c>
      <c r="G956" s="7" t="s">
        <v>68</v>
      </c>
      <c r="H956" s="7" t="s">
        <v>536</v>
      </c>
      <c r="I956" s="7" t="s">
        <v>44</v>
      </c>
      <c r="J956" s="19" t="str">
        <f>IFERROR(INDEX('Employee Info'!$C$3:$E$200,MATCH(Data7[[#This Row],[Name:]],'Employee Info'!$B$3:$B$200,0),MATCH(Data7[[#This Row],[Hours Type:]],'Employee Info'!$C$2:$E$2,0)),"")</f>
        <v/>
      </c>
      <c r="K956" s="19" t="str">
        <f>IFERROR(INDEX('Employee Info'!$C$3:$J$200,MATCH(Data7[[#This Row],[Name:]],'Employee Info'!$B$3:$B$200,0),MATCH(Data7[[#Headers],[Truck]],'Employee Info'!$C$2:$J$2,0)),"")</f>
        <v/>
      </c>
      <c r="L956" s="19" t="str">
        <f>IFERROR(INDEX('Employee Info'!$C$3:$J$200,MATCH(Data7[[#This Row],[Name:]],'Employee Info'!$B$3:$B$200,0),MATCH(Data7[[#Headers],[Phone]],'Employee Info'!$C$2:$J$2,0)),"")</f>
        <v/>
      </c>
      <c r="M956" s="19" t="str">
        <f>IFERROR(INDEX('Employee Info'!$C$3:$J$200,MATCH(Data7[[#This Row],[Name:]],'Employee Info'!$B$3:$B$200,0),MATCH(Data7[[#Headers],[Tech]],'Employee Info'!$C$2:$J$2,0)),"")</f>
        <v/>
      </c>
      <c r="N956" s="19" t="str">
        <f>IFERROR(INDEX('Employee Info'!$C$3:$J$200,MATCH(Data7[[#This Row],[Name:]],'Employee Info'!$B$3:$B$200,0),MATCH(Data7[[#Headers],[Other]],'Employee Info'!$C$2:$J$2,0)),"")</f>
        <v/>
      </c>
      <c r="O956" s="19">
        <f>IFERROR((Data7[[#This Row],[Hours:]]*SUM(Data7[[#This Row],[Rate]:[Other]])),"")</f>
        <v>0</v>
      </c>
      <c r="P956" s="7" t="str">
        <f>IF(Data7[[#This Row],[WO'#:]]="","Riley #","WO#")</f>
        <v>Riley #</v>
      </c>
      <c r="Q956" s="7">
        <f>IFERROR(WEEKNUM(Data7[[#This Row],[Date:]]),"")</f>
        <v>22</v>
      </c>
      <c r="R956" s="6">
        <f t="shared" si="42"/>
        <v>45438</v>
      </c>
      <c r="S956" s="6">
        <f>Data7[[#This Row],[Week Start]]+7</f>
        <v>45445</v>
      </c>
      <c r="T956" s="7" t="str">
        <f t="shared" si="43"/>
        <v>5/26/2024 - 6/2/2024</v>
      </c>
      <c r="U956" s="7" t="str">
        <f t="shared" si="44"/>
        <v>Time Card</v>
      </c>
      <c r="V956" s="8" t="str">
        <f>RIGHT(TEXT(Data7[[#This Row],[Date:]],"mmddyyyy"),4)</f>
        <v>2024</v>
      </c>
      <c r="W956" s="8" t="str">
        <f>MID(TEXT(Data7[[#This Row],[Date:]],"mmddyyyy"),3,2)</f>
        <v>31</v>
      </c>
      <c r="X956" s="8" t="str">
        <f>LEFT(TEXT(Data7[[#This Row],[Date:]],"mmddyyyy"),2)</f>
        <v>05</v>
      </c>
      <c r="Y956" s="6">
        <f>DATE(Data7[[#This Row],[Year]],Data7[[#This Row],[Month]],Data7[[#This Row],[Day]])</f>
        <v>45443</v>
      </c>
    </row>
    <row r="957" spans="1:25">
      <c r="A957" s="5">
        <v>45443.504392824078</v>
      </c>
      <c r="B957" s="7" t="s">
        <v>492</v>
      </c>
      <c r="C957" s="6" t="s">
        <v>721</v>
      </c>
      <c r="D957" s="7" t="s">
        <v>686</v>
      </c>
      <c r="E957" s="8">
        <v>6</v>
      </c>
      <c r="F957" s="7" t="s">
        <v>68</v>
      </c>
      <c r="G957" s="7" t="s">
        <v>68</v>
      </c>
      <c r="H957" s="7" t="s">
        <v>536</v>
      </c>
      <c r="I957" s="7" t="s">
        <v>44</v>
      </c>
      <c r="J957" s="19" t="str">
        <f>IFERROR(INDEX('Employee Info'!$C$3:$E$200,MATCH(Data7[[#This Row],[Name:]],'Employee Info'!$B$3:$B$200,0),MATCH(Data7[[#This Row],[Hours Type:]],'Employee Info'!$C$2:$E$2,0)),"")</f>
        <v/>
      </c>
      <c r="K957" s="19" t="str">
        <f>IFERROR(INDEX('Employee Info'!$C$3:$J$200,MATCH(Data7[[#This Row],[Name:]],'Employee Info'!$B$3:$B$200,0),MATCH(Data7[[#Headers],[Truck]],'Employee Info'!$C$2:$J$2,0)),"")</f>
        <v/>
      </c>
      <c r="L957" s="19" t="str">
        <f>IFERROR(INDEX('Employee Info'!$C$3:$J$200,MATCH(Data7[[#This Row],[Name:]],'Employee Info'!$B$3:$B$200,0),MATCH(Data7[[#Headers],[Phone]],'Employee Info'!$C$2:$J$2,0)),"")</f>
        <v/>
      </c>
      <c r="M957" s="19" t="str">
        <f>IFERROR(INDEX('Employee Info'!$C$3:$J$200,MATCH(Data7[[#This Row],[Name:]],'Employee Info'!$B$3:$B$200,0),MATCH(Data7[[#Headers],[Tech]],'Employee Info'!$C$2:$J$2,0)),"")</f>
        <v/>
      </c>
      <c r="N957" s="19" t="str">
        <f>IFERROR(INDEX('Employee Info'!$C$3:$J$200,MATCH(Data7[[#This Row],[Name:]],'Employee Info'!$B$3:$B$200,0),MATCH(Data7[[#Headers],[Other]],'Employee Info'!$C$2:$J$2,0)),"")</f>
        <v/>
      </c>
      <c r="O957" s="19">
        <f>IFERROR((Data7[[#This Row],[Hours:]]*SUM(Data7[[#This Row],[Rate]:[Other]])),"")</f>
        <v>0</v>
      </c>
      <c r="P957" s="7" t="str">
        <f>IF(Data7[[#This Row],[WO'#:]]="","Riley #","WO#")</f>
        <v>Riley #</v>
      </c>
      <c r="Q957" s="7">
        <f>IFERROR(WEEKNUM(Data7[[#This Row],[Date:]]),"")</f>
        <v>22</v>
      </c>
      <c r="R957" s="6">
        <f t="shared" si="42"/>
        <v>45438</v>
      </c>
      <c r="S957" s="6">
        <f>Data7[[#This Row],[Week Start]]+7</f>
        <v>45445</v>
      </c>
      <c r="T957" s="7" t="str">
        <f t="shared" si="43"/>
        <v>5/26/2024 - 6/2/2024</v>
      </c>
      <c r="U957" s="7" t="str">
        <f t="shared" si="44"/>
        <v>Time Card</v>
      </c>
      <c r="V957" s="8" t="str">
        <f>RIGHT(TEXT(Data7[[#This Row],[Date:]],"mmddyyyy"),4)</f>
        <v>2024</v>
      </c>
      <c r="W957" s="8" t="str">
        <f>MID(TEXT(Data7[[#This Row],[Date:]],"mmddyyyy"),3,2)</f>
        <v>31</v>
      </c>
      <c r="X957" s="8" t="str">
        <f>LEFT(TEXT(Data7[[#This Row],[Date:]],"mmddyyyy"),2)</f>
        <v>05</v>
      </c>
      <c r="Y957" s="6">
        <f>DATE(Data7[[#This Row],[Year]],Data7[[#This Row],[Month]],Data7[[#This Row],[Day]])</f>
        <v>45443</v>
      </c>
    </row>
    <row r="958" spans="1:25">
      <c r="A958" s="5">
        <v>45443.423271064814</v>
      </c>
      <c r="B958" s="7" t="s">
        <v>34</v>
      </c>
      <c r="C958" s="6" t="s">
        <v>721</v>
      </c>
      <c r="D958" s="7" t="s">
        <v>724</v>
      </c>
      <c r="E958" s="8">
        <v>8</v>
      </c>
      <c r="F958" s="7" t="s">
        <v>68</v>
      </c>
      <c r="G958" s="7" t="s">
        <v>68</v>
      </c>
      <c r="H958" s="7" t="s">
        <v>702</v>
      </c>
      <c r="I958" s="7" t="s">
        <v>44</v>
      </c>
      <c r="J958" s="19" t="str">
        <f>IFERROR(INDEX('Employee Info'!$C$3:$E$200,MATCH(Data7[[#This Row],[Name:]],'Employee Info'!$B$3:$B$200,0),MATCH(Data7[[#This Row],[Hours Type:]],'Employee Info'!$C$2:$E$2,0)),"")</f>
        <v/>
      </c>
      <c r="K958" s="19" t="str">
        <f>IFERROR(INDEX('Employee Info'!$C$3:$J$200,MATCH(Data7[[#This Row],[Name:]],'Employee Info'!$B$3:$B$200,0),MATCH(Data7[[#Headers],[Truck]],'Employee Info'!$C$2:$J$2,0)),"")</f>
        <v/>
      </c>
      <c r="L958" s="19" t="str">
        <f>IFERROR(INDEX('Employee Info'!$C$3:$J$200,MATCH(Data7[[#This Row],[Name:]],'Employee Info'!$B$3:$B$200,0),MATCH(Data7[[#Headers],[Phone]],'Employee Info'!$C$2:$J$2,0)),"")</f>
        <v/>
      </c>
      <c r="M958" s="19" t="str">
        <f>IFERROR(INDEX('Employee Info'!$C$3:$J$200,MATCH(Data7[[#This Row],[Name:]],'Employee Info'!$B$3:$B$200,0),MATCH(Data7[[#Headers],[Tech]],'Employee Info'!$C$2:$J$2,0)),"")</f>
        <v/>
      </c>
      <c r="N958" s="19" t="str">
        <f>IFERROR(INDEX('Employee Info'!$C$3:$J$200,MATCH(Data7[[#This Row],[Name:]],'Employee Info'!$B$3:$B$200,0),MATCH(Data7[[#Headers],[Other]],'Employee Info'!$C$2:$J$2,0)),"")</f>
        <v/>
      </c>
      <c r="O958" s="19">
        <f>IFERROR((Data7[[#This Row],[Hours:]]*SUM(Data7[[#This Row],[Rate]:[Other]])),"")</f>
        <v>0</v>
      </c>
      <c r="P958" s="7" t="str">
        <f>IF(Data7[[#This Row],[WO'#:]]="","Riley #","WO#")</f>
        <v>Riley #</v>
      </c>
      <c r="Q958" s="7">
        <f>IFERROR(WEEKNUM(Data7[[#This Row],[Date:]]),"")</f>
        <v>22</v>
      </c>
      <c r="R958" s="6">
        <f t="shared" si="42"/>
        <v>45438</v>
      </c>
      <c r="S958" s="6">
        <f>Data7[[#This Row],[Week Start]]+7</f>
        <v>45445</v>
      </c>
      <c r="T958" s="7" t="str">
        <f t="shared" si="43"/>
        <v>5/26/2024 - 6/2/2024</v>
      </c>
      <c r="U958" s="7" t="str">
        <f t="shared" si="44"/>
        <v>Time Card</v>
      </c>
      <c r="V958" s="8" t="str">
        <f>RIGHT(TEXT(Data7[[#This Row],[Date:]],"mmddyyyy"),4)</f>
        <v>2024</v>
      </c>
      <c r="W958" s="8" t="str">
        <f>MID(TEXT(Data7[[#This Row],[Date:]],"mmddyyyy"),3,2)</f>
        <v>31</v>
      </c>
      <c r="X958" s="8" t="str">
        <f>LEFT(TEXT(Data7[[#This Row],[Date:]],"mmddyyyy"),2)</f>
        <v>05</v>
      </c>
      <c r="Y958" s="6">
        <f>DATE(Data7[[#This Row],[Year]],Data7[[#This Row],[Month]],Data7[[#This Row],[Day]])</f>
        <v>45443</v>
      </c>
    </row>
    <row r="959" spans="1:25">
      <c r="A959" s="5">
        <v>45443.497934027779</v>
      </c>
      <c r="B959" s="7" t="s">
        <v>23</v>
      </c>
      <c r="C959" s="6" t="s">
        <v>721</v>
      </c>
      <c r="D959" s="7" t="s">
        <v>728</v>
      </c>
      <c r="E959" s="8">
        <v>2</v>
      </c>
      <c r="F959" s="7" t="s">
        <v>68</v>
      </c>
      <c r="G959" s="7" t="s">
        <v>68</v>
      </c>
      <c r="H959" s="7" t="s">
        <v>702</v>
      </c>
      <c r="I959" s="7" t="s">
        <v>44</v>
      </c>
      <c r="J959" s="19" t="str">
        <f>IFERROR(INDEX('Employee Info'!$C$3:$E$200,MATCH(Data7[[#This Row],[Name:]],'Employee Info'!$B$3:$B$200,0),MATCH(Data7[[#This Row],[Hours Type:]],'Employee Info'!$C$2:$E$2,0)),"")</f>
        <v/>
      </c>
      <c r="K959" s="19" t="str">
        <f>IFERROR(INDEX('Employee Info'!$C$3:$J$200,MATCH(Data7[[#This Row],[Name:]],'Employee Info'!$B$3:$B$200,0),MATCH(Data7[[#Headers],[Truck]],'Employee Info'!$C$2:$J$2,0)),"")</f>
        <v/>
      </c>
      <c r="L959" s="19" t="str">
        <f>IFERROR(INDEX('Employee Info'!$C$3:$J$200,MATCH(Data7[[#This Row],[Name:]],'Employee Info'!$B$3:$B$200,0),MATCH(Data7[[#Headers],[Phone]],'Employee Info'!$C$2:$J$2,0)),"")</f>
        <v/>
      </c>
      <c r="M959" s="19" t="str">
        <f>IFERROR(INDEX('Employee Info'!$C$3:$J$200,MATCH(Data7[[#This Row],[Name:]],'Employee Info'!$B$3:$B$200,0),MATCH(Data7[[#Headers],[Tech]],'Employee Info'!$C$2:$J$2,0)),"")</f>
        <v/>
      </c>
      <c r="N959" s="19" t="str">
        <f>IFERROR(INDEX('Employee Info'!$C$3:$J$200,MATCH(Data7[[#This Row],[Name:]],'Employee Info'!$B$3:$B$200,0),MATCH(Data7[[#Headers],[Other]],'Employee Info'!$C$2:$J$2,0)),"")</f>
        <v/>
      </c>
      <c r="O959" s="19">
        <f>IFERROR((Data7[[#This Row],[Hours:]]*SUM(Data7[[#This Row],[Rate]:[Other]])),"")</f>
        <v>0</v>
      </c>
      <c r="P959" s="7" t="str">
        <f>IF(Data7[[#This Row],[WO'#:]]="","Riley #","WO#")</f>
        <v>Riley #</v>
      </c>
      <c r="Q959" s="7">
        <f>IFERROR(WEEKNUM(Data7[[#This Row],[Date:]]),"")</f>
        <v>22</v>
      </c>
      <c r="R959" s="6">
        <f t="shared" si="42"/>
        <v>45438</v>
      </c>
      <c r="S959" s="6">
        <f>Data7[[#This Row],[Week Start]]+7</f>
        <v>45445</v>
      </c>
      <c r="T959" s="7" t="str">
        <f t="shared" si="43"/>
        <v>5/26/2024 - 6/2/2024</v>
      </c>
      <c r="U959" s="7" t="str">
        <f t="shared" si="44"/>
        <v>Time Card</v>
      </c>
      <c r="V959" s="8" t="str">
        <f>RIGHT(TEXT(Data7[[#This Row],[Date:]],"mmddyyyy"),4)</f>
        <v>2024</v>
      </c>
      <c r="W959" s="8" t="str">
        <f>MID(TEXT(Data7[[#This Row],[Date:]],"mmddyyyy"),3,2)</f>
        <v>31</v>
      </c>
      <c r="X959" s="8" t="str">
        <f>LEFT(TEXT(Data7[[#This Row],[Date:]],"mmddyyyy"),2)</f>
        <v>05</v>
      </c>
      <c r="Y959" s="6">
        <f>DATE(Data7[[#This Row],[Year]],Data7[[#This Row],[Month]],Data7[[#This Row],[Day]])</f>
        <v>45443</v>
      </c>
    </row>
    <row r="960" spans="1:25">
      <c r="A960" s="5">
        <v>45443.427506250002</v>
      </c>
      <c r="B960" s="7" t="s">
        <v>35</v>
      </c>
      <c r="C960" s="6" t="s">
        <v>721</v>
      </c>
      <c r="D960" s="7" t="s">
        <v>725</v>
      </c>
      <c r="E960" s="8">
        <v>2</v>
      </c>
      <c r="F960" s="7" t="s">
        <v>68</v>
      </c>
      <c r="G960" s="7" t="s">
        <v>68</v>
      </c>
      <c r="H960" s="7" t="s">
        <v>616</v>
      </c>
      <c r="I960" s="7" t="s">
        <v>44</v>
      </c>
      <c r="J960" s="19" t="str">
        <f>IFERROR(INDEX('Employee Info'!$C$3:$E$200,MATCH(Data7[[#This Row],[Name:]],'Employee Info'!$B$3:$B$200,0),MATCH(Data7[[#This Row],[Hours Type:]],'Employee Info'!$C$2:$E$2,0)),"")</f>
        <v/>
      </c>
      <c r="K960" s="19" t="str">
        <f>IFERROR(INDEX('Employee Info'!$C$3:$J$200,MATCH(Data7[[#This Row],[Name:]],'Employee Info'!$B$3:$B$200,0),MATCH(Data7[[#Headers],[Truck]],'Employee Info'!$C$2:$J$2,0)),"")</f>
        <v/>
      </c>
      <c r="L960" s="19" t="str">
        <f>IFERROR(INDEX('Employee Info'!$C$3:$J$200,MATCH(Data7[[#This Row],[Name:]],'Employee Info'!$B$3:$B$200,0),MATCH(Data7[[#Headers],[Phone]],'Employee Info'!$C$2:$J$2,0)),"")</f>
        <v/>
      </c>
      <c r="M960" s="19" t="str">
        <f>IFERROR(INDEX('Employee Info'!$C$3:$J$200,MATCH(Data7[[#This Row],[Name:]],'Employee Info'!$B$3:$B$200,0),MATCH(Data7[[#Headers],[Tech]],'Employee Info'!$C$2:$J$2,0)),"")</f>
        <v/>
      </c>
      <c r="N960" s="19" t="str">
        <f>IFERROR(INDEX('Employee Info'!$C$3:$J$200,MATCH(Data7[[#This Row],[Name:]],'Employee Info'!$B$3:$B$200,0),MATCH(Data7[[#Headers],[Other]],'Employee Info'!$C$2:$J$2,0)),"")</f>
        <v/>
      </c>
      <c r="O960" s="19">
        <f>IFERROR((Data7[[#This Row],[Hours:]]*SUM(Data7[[#This Row],[Rate]:[Other]])),"")</f>
        <v>0</v>
      </c>
      <c r="P960" s="7" t="str">
        <f>IF(Data7[[#This Row],[WO'#:]]="","Riley #","WO#")</f>
        <v>Riley #</v>
      </c>
      <c r="Q960" s="7">
        <f>IFERROR(WEEKNUM(Data7[[#This Row],[Date:]]),"")</f>
        <v>22</v>
      </c>
      <c r="R960" s="6">
        <f t="shared" si="42"/>
        <v>45438</v>
      </c>
      <c r="S960" s="6">
        <f>Data7[[#This Row],[Week Start]]+7</f>
        <v>45445</v>
      </c>
      <c r="T960" s="7" t="str">
        <f t="shared" si="43"/>
        <v>5/26/2024 - 6/2/2024</v>
      </c>
      <c r="U960" s="7" t="str">
        <f t="shared" si="44"/>
        <v>Time Card</v>
      </c>
      <c r="V960" s="8" t="str">
        <f>RIGHT(TEXT(Data7[[#This Row],[Date:]],"mmddyyyy"),4)</f>
        <v>2024</v>
      </c>
      <c r="W960" s="8" t="str">
        <f>MID(TEXT(Data7[[#This Row],[Date:]],"mmddyyyy"),3,2)</f>
        <v>31</v>
      </c>
      <c r="X960" s="8" t="str">
        <f>LEFT(TEXT(Data7[[#This Row],[Date:]],"mmddyyyy"),2)</f>
        <v>05</v>
      </c>
      <c r="Y960" s="6">
        <f>DATE(Data7[[#This Row],[Year]],Data7[[#This Row],[Month]],Data7[[#This Row],[Day]])</f>
        <v>45443</v>
      </c>
    </row>
    <row r="961" spans="1:25">
      <c r="A961" s="5">
        <v>45451.353934375002</v>
      </c>
      <c r="B961" s="7" t="s">
        <v>66</v>
      </c>
      <c r="C961" s="6" t="s">
        <v>869</v>
      </c>
      <c r="D961" s="7" t="s">
        <v>870</v>
      </c>
      <c r="E961" s="8">
        <v>1</v>
      </c>
      <c r="F961" s="7">
        <v>20028</v>
      </c>
      <c r="G961" s="7" t="s">
        <v>68</v>
      </c>
      <c r="H961" s="7" t="s">
        <v>756</v>
      </c>
      <c r="I961" s="7" t="s">
        <v>45</v>
      </c>
      <c r="J961" s="19" t="str">
        <f>IFERROR(INDEX('Employee Info'!$C$3:$E$200,MATCH(Data7[[#This Row],[Name:]],'Employee Info'!$B$3:$B$200,0),MATCH(Data7[[#This Row],[Hours Type:]],'Employee Info'!$C$2:$E$2,0)),"")</f>
        <v/>
      </c>
      <c r="K961" s="19" t="str">
        <f>IFERROR(INDEX('Employee Info'!$C$3:$J$200,MATCH(Data7[[#This Row],[Name:]],'Employee Info'!$B$3:$B$200,0),MATCH(Data7[[#Headers],[Truck]],'Employee Info'!$C$2:$J$2,0)),"")</f>
        <v/>
      </c>
      <c r="L961" s="19" t="str">
        <f>IFERROR(INDEX('Employee Info'!$C$3:$J$200,MATCH(Data7[[#This Row],[Name:]],'Employee Info'!$B$3:$B$200,0),MATCH(Data7[[#Headers],[Phone]],'Employee Info'!$C$2:$J$2,0)),"")</f>
        <v/>
      </c>
      <c r="M961" s="19" t="str">
        <f>IFERROR(INDEX('Employee Info'!$C$3:$J$200,MATCH(Data7[[#This Row],[Name:]],'Employee Info'!$B$3:$B$200,0),MATCH(Data7[[#Headers],[Tech]],'Employee Info'!$C$2:$J$2,0)),"")</f>
        <v/>
      </c>
      <c r="N961" s="19" t="str">
        <f>IFERROR(INDEX('Employee Info'!$C$3:$J$200,MATCH(Data7[[#This Row],[Name:]],'Employee Info'!$B$3:$B$200,0),MATCH(Data7[[#Headers],[Other]],'Employee Info'!$C$2:$J$2,0)),"")</f>
        <v/>
      </c>
      <c r="O961" s="19">
        <f>IFERROR((Data7[[#This Row],[Hours:]]*SUM(Data7[[#This Row],[Rate]:[Other]])),"")</f>
        <v>0</v>
      </c>
      <c r="P961" s="7" t="str">
        <f>IF(Data7[[#This Row],[WO'#:]]="","Riley #","WO#")</f>
        <v>WO#</v>
      </c>
      <c r="Q961" s="7">
        <f>IFERROR(WEEKNUM(Data7[[#This Row],[Date:]]),"")</f>
        <v>23</v>
      </c>
      <c r="R961" s="6">
        <f t="shared" si="42"/>
        <v>45445</v>
      </c>
      <c r="S961" s="6">
        <f>Data7[[#This Row],[Week Start]]+7</f>
        <v>45452</v>
      </c>
      <c r="T961" s="7" t="str">
        <f t="shared" si="43"/>
        <v>6/2/2024 - 6/9/2024</v>
      </c>
      <c r="U961" s="7" t="str">
        <f t="shared" si="44"/>
        <v>Time Card</v>
      </c>
      <c r="V961" s="8" t="str">
        <f>RIGHT(TEXT(Data7[[#This Row],[Date:]],"mmddyyyy"),4)</f>
        <v>2024</v>
      </c>
      <c r="W961" s="8" t="str">
        <f>MID(TEXT(Data7[[#This Row],[Date:]],"mmddyyyy"),3,2)</f>
        <v>03</v>
      </c>
      <c r="X961" s="8" t="str">
        <f>LEFT(TEXT(Data7[[#This Row],[Date:]],"mmddyyyy"),2)</f>
        <v>06</v>
      </c>
      <c r="Y961" s="6">
        <f>DATE(Data7[[#This Row],[Year]],Data7[[#This Row],[Month]],Data7[[#This Row],[Day]])</f>
        <v>45446</v>
      </c>
    </row>
    <row r="962" spans="1:25">
      <c r="A962" s="5">
        <v>45451.353527199077</v>
      </c>
      <c r="B962" s="7" t="s">
        <v>66</v>
      </c>
      <c r="C962" s="6" t="s">
        <v>869</v>
      </c>
      <c r="D962" s="7" t="s">
        <v>871</v>
      </c>
      <c r="E962" s="8">
        <v>8</v>
      </c>
      <c r="F962" s="7">
        <v>6984733</v>
      </c>
      <c r="G962" s="7" t="s">
        <v>68</v>
      </c>
      <c r="H962" s="7" t="s">
        <v>756</v>
      </c>
      <c r="I962" s="7" t="s">
        <v>44</v>
      </c>
      <c r="J962" s="19" t="str">
        <f>IFERROR(INDEX('Employee Info'!$C$3:$E$200,MATCH(Data7[[#This Row],[Name:]],'Employee Info'!$B$3:$B$200,0),MATCH(Data7[[#This Row],[Hours Type:]],'Employee Info'!$C$2:$E$2,0)),"")</f>
        <v/>
      </c>
      <c r="K962" s="19" t="str">
        <f>IFERROR(INDEX('Employee Info'!$C$3:$J$200,MATCH(Data7[[#This Row],[Name:]],'Employee Info'!$B$3:$B$200,0),MATCH(Data7[[#Headers],[Truck]],'Employee Info'!$C$2:$J$2,0)),"")</f>
        <v/>
      </c>
      <c r="L962" s="19" t="str">
        <f>IFERROR(INDEX('Employee Info'!$C$3:$J$200,MATCH(Data7[[#This Row],[Name:]],'Employee Info'!$B$3:$B$200,0),MATCH(Data7[[#Headers],[Phone]],'Employee Info'!$C$2:$J$2,0)),"")</f>
        <v/>
      </c>
      <c r="M962" s="19" t="str">
        <f>IFERROR(INDEX('Employee Info'!$C$3:$J$200,MATCH(Data7[[#This Row],[Name:]],'Employee Info'!$B$3:$B$200,0),MATCH(Data7[[#Headers],[Tech]],'Employee Info'!$C$2:$J$2,0)),"")</f>
        <v/>
      </c>
      <c r="N962" s="19" t="str">
        <f>IFERROR(INDEX('Employee Info'!$C$3:$J$200,MATCH(Data7[[#This Row],[Name:]],'Employee Info'!$B$3:$B$200,0),MATCH(Data7[[#Headers],[Other]],'Employee Info'!$C$2:$J$2,0)),"")</f>
        <v/>
      </c>
      <c r="O962" s="19">
        <f>IFERROR((Data7[[#This Row],[Hours:]]*SUM(Data7[[#This Row],[Rate]:[Other]])),"")</f>
        <v>0</v>
      </c>
      <c r="P962" s="7" t="str">
        <f>IF(Data7[[#This Row],[WO'#:]]="","Riley #","WO#")</f>
        <v>WO#</v>
      </c>
      <c r="Q962" s="7">
        <f>IFERROR(WEEKNUM(Data7[[#This Row],[Date:]]),"")</f>
        <v>23</v>
      </c>
      <c r="R962" s="6">
        <f t="shared" ref="R962:R1025" si="45">DATE(RIGHT(TEXT(C962,"mm/dd/yyyy"),4),1,1)+(Q962-1)*7-(WEEKDAY(DATE(RIGHT(TEXT(C962,"mm/dd/yyyy"),4),1,1)))+1</f>
        <v>45445</v>
      </c>
      <c r="S962" s="6">
        <f>Data7[[#This Row],[Week Start]]+7</f>
        <v>45452</v>
      </c>
      <c r="T962" s="7" t="str">
        <f t="shared" ref="T962:T1025" si="46">IFERROR(TEXT(R962, "m/d/yyyy") &amp; " - " &amp; TEXT(S962, "m/d/yyyy"),"")</f>
        <v>6/2/2024 - 6/9/2024</v>
      </c>
      <c r="U962" s="7" t="str">
        <f t="shared" ref="U962:U1025" si="47">"Time Card"</f>
        <v>Time Card</v>
      </c>
      <c r="V962" s="8" t="str">
        <f>RIGHT(TEXT(Data7[[#This Row],[Date:]],"mmddyyyy"),4)</f>
        <v>2024</v>
      </c>
      <c r="W962" s="8" t="str">
        <f>MID(TEXT(Data7[[#This Row],[Date:]],"mmddyyyy"),3,2)</f>
        <v>03</v>
      </c>
      <c r="X962" s="8" t="str">
        <f>LEFT(TEXT(Data7[[#This Row],[Date:]],"mmddyyyy"),2)</f>
        <v>06</v>
      </c>
      <c r="Y962" s="6">
        <f>DATE(Data7[[#This Row],[Year]],Data7[[#This Row],[Month]],Data7[[#This Row],[Day]])</f>
        <v>45446</v>
      </c>
    </row>
    <row r="963" spans="1:25">
      <c r="A963" s="5">
        <v>45485.442703125002</v>
      </c>
      <c r="B963" s="7" t="s">
        <v>76</v>
      </c>
      <c r="C963" s="6" t="s">
        <v>869</v>
      </c>
      <c r="D963" s="7" t="s">
        <v>156</v>
      </c>
      <c r="E963" s="8">
        <v>1</v>
      </c>
      <c r="F963" s="7">
        <v>6984733</v>
      </c>
      <c r="G963" s="7" t="s">
        <v>68</v>
      </c>
      <c r="H963" s="7" t="s">
        <v>756</v>
      </c>
      <c r="I963" s="7" t="s">
        <v>44</v>
      </c>
      <c r="J963" s="19" t="str">
        <f>IFERROR(INDEX('Employee Info'!$C$3:$E$200,MATCH(Data7[[#This Row],[Name:]],'Employee Info'!$B$3:$B$200,0),MATCH(Data7[[#This Row],[Hours Type:]],'Employee Info'!$C$2:$E$2,0)),"")</f>
        <v/>
      </c>
      <c r="K963" s="19" t="str">
        <f>IFERROR(INDEX('Employee Info'!$C$3:$J$200,MATCH(Data7[[#This Row],[Name:]],'Employee Info'!$B$3:$B$200,0),MATCH(Data7[[#Headers],[Truck]],'Employee Info'!$C$2:$J$2,0)),"")</f>
        <v/>
      </c>
      <c r="L963" s="19" t="str">
        <f>IFERROR(INDEX('Employee Info'!$C$3:$J$200,MATCH(Data7[[#This Row],[Name:]],'Employee Info'!$B$3:$B$200,0),MATCH(Data7[[#Headers],[Phone]],'Employee Info'!$C$2:$J$2,0)),"")</f>
        <v/>
      </c>
      <c r="M963" s="19" t="str">
        <f>IFERROR(INDEX('Employee Info'!$C$3:$J$200,MATCH(Data7[[#This Row],[Name:]],'Employee Info'!$B$3:$B$200,0),MATCH(Data7[[#Headers],[Tech]],'Employee Info'!$C$2:$J$2,0)),"")</f>
        <v/>
      </c>
      <c r="N963" s="19" t="str">
        <f>IFERROR(INDEX('Employee Info'!$C$3:$J$200,MATCH(Data7[[#This Row],[Name:]],'Employee Info'!$B$3:$B$200,0),MATCH(Data7[[#Headers],[Other]],'Employee Info'!$C$2:$J$2,0)),"")</f>
        <v/>
      </c>
      <c r="O963" s="19">
        <f>IFERROR((Data7[[#This Row],[Hours:]]*SUM(Data7[[#This Row],[Rate]:[Other]])),"")</f>
        <v>0</v>
      </c>
      <c r="P963" s="7" t="str">
        <f>IF(Data7[[#This Row],[WO'#:]]="","Riley #","WO#")</f>
        <v>WO#</v>
      </c>
      <c r="Q963" s="7">
        <f>IFERROR(WEEKNUM(Data7[[#This Row],[Date:]]),"")</f>
        <v>23</v>
      </c>
      <c r="R963" s="6">
        <f t="shared" si="45"/>
        <v>45445</v>
      </c>
      <c r="S963" s="6">
        <f>Data7[[#This Row],[Week Start]]+7</f>
        <v>45452</v>
      </c>
      <c r="T963" s="7" t="str">
        <f t="shared" si="46"/>
        <v>6/2/2024 - 6/9/2024</v>
      </c>
      <c r="U963" s="7" t="str">
        <f t="shared" si="47"/>
        <v>Time Card</v>
      </c>
      <c r="V963" s="8" t="str">
        <f>RIGHT(TEXT(Data7[[#This Row],[Date:]],"mmddyyyy"),4)</f>
        <v>2024</v>
      </c>
      <c r="W963" s="8" t="str">
        <f>MID(TEXT(Data7[[#This Row],[Date:]],"mmddyyyy"),3,2)</f>
        <v>03</v>
      </c>
      <c r="X963" s="8" t="str">
        <f>LEFT(TEXT(Data7[[#This Row],[Date:]],"mmddyyyy"),2)</f>
        <v>06</v>
      </c>
      <c r="Y963" s="6">
        <f>DATE(Data7[[#This Row],[Year]],Data7[[#This Row],[Month]],Data7[[#This Row],[Day]])</f>
        <v>45446</v>
      </c>
    </row>
    <row r="964" spans="1:25">
      <c r="A964" s="5">
        <v>45447.292317129628</v>
      </c>
      <c r="B964" s="7" t="s">
        <v>31</v>
      </c>
      <c r="C964" s="6" t="s">
        <v>869</v>
      </c>
      <c r="D964" s="7" t="s">
        <v>873</v>
      </c>
      <c r="E964" s="8">
        <v>4</v>
      </c>
      <c r="F964" s="7" t="s">
        <v>68</v>
      </c>
      <c r="G964" s="7" t="s">
        <v>68</v>
      </c>
      <c r="H964" s="7" t="s">
        <v>202</v>
      </c>
      <c r="I964" s="7" t="s">
        <v>44</v>
      </c>
      <c r="J964" s="19" t="str">
        <f>IFERROR(INDEX('Employee Info'!$C$3:$E$200,MATCH(Data7[[#This Row],[Name:]],'Employee Info'!$B$3:$B$200,0),MATCH(Data7[[#This Row],[Hours Type:]],'Employee Info'!$C$2:$E$2,0)),"")</f>
        <v/>
      </c>
      <c r="K964" s="19" t="str">
        <f>IFERROR(INDEX('Employee Info'!$C$3:$J$200,MATCH(Data7[[#This Row],[Name:]],'Employee Info'!$B$3:$B$200,0),MATCH(Data7[[#Headers],[Truck]],'Employee Info'!$C$2:$J$2,0)),"")</f>
        <v/>
      </c>
      <c r="L964" s="19" t="str">
        <f>IFERROR(INDEX('Employee Info'!$C$3:$J$200,MATCH(Data7[[#This Row],[Name:]],'Employee Info'!$B$3:$B$200,0),MATCH(Data7[[#Headers],[Phone]],'Employee Info'!$C$2:$J$2,0)),"")</f>
        <v/>
      </c>
      <c r="M964" s="19" t="str">
        <f>IFERROR(INDEX('Employee Info'!$C$3:$J$200,MATCH(Data7[[#This Row],[Name:]],'Employee Info'!$B$3:$B$200,0),MATCH(Data7[[#Headers],[Tech]],'Employee Info'!$C$2:$J$2,0)),"")</f>
        <v/>
      </c>
      <c r="N964" s="19" t="str">
        <f>IFERROR(INDEX('Employee Info'!$C$3:$J$200,MATCH(Data7[[#This Row],[Name:]],'Employee Info'!$B$3:$B$200,0),MATCH(Data7[[#Headers],[Other]],'Employee Info'!$C$2:$J$2,0)),"")</f>
        <v/>
      </c>
      <c r="O964" s="19">
        <f>IFERROR((Data7[[#This Row],[Hours:]]*SUM(Data7[[#This Row],[Rate]:[Other]])),"")</f>
        <v>0</v>
      </c>
      <c r="P964" s="7" t="str">
        <f>IF(Data7[[#This Row],[WO'#:]]="","Riley #","WO#")</f>
        <v>Riley #</v>
      </c>
      <c r="Q964" s="7">
        <f>IFERROR(WEEKNUM(Data7[[#This Row],[Date:]]),"")</f>
        <v>23</v>
      </c>
      <c r="R964" s="6">
        <f t="shared" si="45"/>
        <v>45445</v>
      </c>
      <c r="S964" s="6">
        <f>Data7[[#This Row],[Week Start]]+7</f>
        <v>45452</v>
      </c>
      <c r="T964" s="7" t="str">
        <f t="shared" si="46"/>
        <v>6/2/2024 - 6/9/2024</v>
      </c>
      <c r="U964" s="7" t="str">
        <f t="shared" si="47"/>
        <v>Time Card</v>
      </c>
      <c r="V964" s="8" t="str">
        <f>RIGHT(TEXT(Data7[[#This Row],[Date:]],"mmddyyyy"),4)</f>
        <v>2024</v>
      </c>
      <c r="W964" s="8" t="str">
        <f>MID(TEXT(Data7[[#This Row],[Date:]],"mmddyyyy"),3,2)</f>
        <v>03</v>
      </c>
      <c r="X964" s="8" t="str">
        <f>LEFT(TEXT(Data7[[#This Row],[Date:]],"mmddyyyy"),2)</f>
        <v>06</v>
      </c>
      <c r="Y964" s="6">
        <f>DATE(Data7[[#This Row],[Year]],Data7[[#This Row],[Month]],Data7[[#This Row],[Day]])</f>
        <v>45446</v>
      </c>
    </row>
    <row r="965" spans="1:25">
      <c r="A965" s="5">
        <v>45447.360044444446</v>
      </c>
      <c r="B965" s="7" t="s">
        <v>34</v>
      </c>
      <c r="C965" s="6" t="s">
        <v>869</v>
      </c>
      <c r="D965" s="7" t="s">
        <v>876</v>
      </c>
      <c r="E965" s="8">
        <v>6</v>
      </c>
      <c r="F965" s="7" t="s">
        <v>68</v>
      </c>
      <c r="G965" s="7" t="s">
        <v>68</v>
      </c>
      <c r="H965" s="7" t="s">
        <v>202</v>
      </c>
      <c r="I965" s="7" t="s">
        <v>44</v>
      </c>
      <c r="J965" s="19" t="str">
        <f>IFERROR(INDEX('Employee Info'!$C$3:$E$200,MATCH(Data7[[#This Row],[Name:]],'Employee Info'!$B$3:$B$200,0),MATCH(Data7[[#This Row],[Hours Type:]],'Employee Info'!$C$2:$E$2,0)),"")</f>
        <v/>
      </c>
      <c r="K965" s="19" t="str">
        <f>IFERROR(INDEX('Employee Info'!$C$3:$J$200,MATCH(Data7[[#This Row],[Name:]],'Employee Info'!$B$3:$B$200,0),MATCH(Data7[[#Headers],[Truck]],'Employee Info'!$C$2:$J$2,0)),"")</f>
        <v/>
      </c>
      <c r="L965" s="19" t="str">
        <f>IFERROR(INDEX('Employee Info'!$C$3:$J$200,MATCH(Data7[[#This Row],[Name:]],'Employee Info'!$B$3:$B$200,0),MATCH(Data7[[#Headers],[Phone]],'Employee Info'!$C$2:$J$2,0)),"")</f>
        <v/>
      </c>
      <c r="M965" s="19" t="str">
        <f>IFERROR(INDEX('Employee Info'!$C$3:$J$200,MATCH(Data7[[#This Row],[Name:]],'Employee Info'!$B$3:$B$200,0),MATCH(Data7[[#Headers],[Tech]],'Employee Info'!$C$2:$J$2,0)),"")</f>
        <v/>
      </c>
      <c r="N965" s="19" t="str">
        <f>IFERROR(INDEX('Employee Info'!$C$3:$J$200,MATCH(Data7[[#This Row],[Name:]],'Employee Info'!$B$3:$B$200,0),MATCH(Data7[[#Headers],[Other]],'Employee Info'!$C$2:$J$2,0)),"")</f>
        <v/>
      </c>
      <c r="O965" s="19">
        <f>IFERROR((Data7[[#This Row],[Hours:]]*SUM(Data7[[#This Row],[Rate]:[Other]])),"")</f>
        <v>0</v>
      </c>
      <c r="P965" s="7" t="str">
        <f>IF(Data7[[#This Row],[WO'#:]]="","Riley #","WO#")</f>
        <v>Riley #</v>
      </c>
      <c r="Q965" s="7">
        <f>IFERROR(WEEKNUM(Data7[[#This Row],[Date:]]),"")</f>
        <v>23</v>
      </c>
      <c r="R965" s="6">
        <f t="shared" si="45"/>
        <v>45445</v>
      </c>
      <c r="S965" s="6">
        <f>Data7[[#This Row],[Week Start]]+7</f>
        <v>45452</v>
      </c>
      <c r="T965" s="7" t="str">
        <f t="shared" si="46"/>
        <v>6/2/2024 - 6/9/2024</v>
      </c>
      <c r="U965" s="7" t="str">
        <f t="shared" si="47"/>
        <v>Time Card</v>
      </c>
      <c r="V965" s="8" t="str">
        <f>RIGHT(TEXT(Data7[[#This Row],[Date:]],"mmddyyyy"),4)</f>
        <v>2024</v>
      </c>
      <c r="W965" s="8" t="str">
        <f>MID(TEXT(Data7[[#This Row],[Date:]],"mmddyyyy"),3,2)</f>
        <v>03</v>
      </c>
      <c r="X965" s="8" t="str">
        <f>LEFT(TEXT(Data7[[#This Row],[Date:]],"mmddyyyy"),2)</f>
        <v>06</v>
      </c>
      <c r="Y965" s="6">
        <f>DATE(Data7[[#This Row],[Year]],Data7[[#This Row],[Month]],Data7[[#This Row],[Day]])</f>
        <v>45446</v>
      </c>
    </row>
    <row r="966" spans="1:25">
      <c r="A966" s="5">
        <v>45447.287731018521</v>
      </c>
      <c r="B966" s="7" t="s">
        <v>35</v>
      </c>
      <c r="C966" s="6" t="s">
        <v>869</v>
      </c>
      <c r="D966" s="7" t="s">
        <v>872</v>
      </c>
      <c r="E966" s="8">
        <v>8</v>
      </c>
      <c r="F966" s="7" t="s">
        <v>68</v>
      </c>
      <c r="G966" s="7" t="s">
        <v>68</v>
      </c>
      <c r="H966" s="7" t="s">
        <v>649</v>
      </c>
      <c r="I966" s="7" t="s">
        <v>44</v>
      </c>
      <c r="J966" s="19" t="str">
        <f>IFERROR(INDEX('Employee Info'!$C$3:$E$200,MATCH(Data7[[#This Row],[Name:]],'Employee Info'!$B$3:$B$200,0),MATCH(Data7[[#This Row],[Hours Type:]],'Employee Info'!$C$2:$E$2,0)),"")</f>
        <v/>
      </c>
      <c r="K966" s="19" t="str">
        <f>IFERROR(INDEX('Employee Info'!$C$3:$J$200,MATCH(Data7[[#This Row],[Name:]],'Employee Info'!$B$3:$B$200,0),MATCH(Data7[[#Headers],[Truck]],'Employee Info'!$C$2:$J$2,0)),"")</f>
        <v/>
      </c>
      <c r="L966" s="19" t="str">
        <f>IFERROR(INDEX('Employee Info'!$C$3:$J$200,MATCH(Data7[[#This Row],[Name:]],'Employee Info'!$B$3:$B$200,0),MATCH(Data7[[#Headers],[Phone]],'Employee Info'!$C$2:$J$2,0)),"")</f>
        <v/>
      </c>
      <c r="M966" s="19" t="str">
        <f>IFERROR(INDEX('Employee Info'!$C$3:$J$200,MATCH(Data7[[#This Row],[Name:]],'Employee Info'!$B$3:$B$200,0),MATCH(Data7[[#Headers],[Tech]],'Employee Info'!$C$2:$J$2,0)),"")</f>
        <v/>
      </c>
      <c r="N966" s="19" t="str">
        <f>IFERROR(INDEX('Employee Info'!$C$3:$J$200,MATCH(Data7[[#This Row],[Name:]],'Employee Info'!$B$3:$B$200,0),MATCH(Data7[[#Headers],[Other]],'Employee Info'!$C$2:$J$2,0)),"")</f>
        <v/>
      </c>
      <c r="O966" s="19">
        <f>IFERROR((Data7[[#This Row],[Hours:]]*SUM(Data7[[#This Row],[Rate]:[Other]])),"")</f>
        <v>0</v>
      </c>
      <c r="P966" s="7" t="str">
        <f>IF(Data7[[#This Row],[WO'#:]]="","Riley #","WO#")</f>
        <v>Riley #</v>
      </c>
      <c r="Q966" s="7">
        <f>IFERROR(WEEKNUM(Data7[[#This Row],[Date:]]),"")</f>
        <v>23</v>
      </c>
      <c r="R966" s="6">
        <f t="shared" si="45"/>
        <v>45445</v>
      </c>
      <c r="S966" s="6">
        <f>Data7[[#This Row],[Week Start]]+7</f>
        <v>45452</v>
      </c>
      <c r="T966" s="7" t="str">
        <f t="shared" si="46"/>
        <v>6/2/2024 - 6/9/2024</v>
      </c>
      <c r="U966" s="7" t="str">
        <f t="shared" si="47"/>
        <v>Time Card</v>
      </c>
      <c r="V966" s="8" t="str">
        <f>RIGHT(TEXT(Data7[[#This Row],[Date:]],"mmddyyyy"),4)</f>
        <v>2024</v>
      </c>
      <c r="W966" s="8" t="str">
        <f>MID(TEXT(Data7[[#This Row],[Date:]],"mmddyyyy"),3,2)</f>
        <v>03</v>
      </c>
      <c r="X966" s="8" t="str">
        <f>LEFT(TEXT(Data7[[#This Row],[Date:]],"mmddyyyy"),2)</f>
        <v>06</v>
      </c>
      <c r="Y966" s="6">
        <f>DATE(Data7[[#This Row],[Year]],Data7[[#This Row],[Month]],Data7[[#This Row],[Day]])</f>
        <v>45446</v>
      </c>
    </row>
    <row r="967" spans="1:25">
      <c r="A967" s="5">
        <v>45447.288246643519</v>
      </c>
      <c r="B967" s="7" t="s">
        <v>23</v>
      </c>
      <c r="C967" s="6" t="s">
        <v>869</v>
      </c>
      <c r="D967" s="7" t="s">
        <v>872</v>
      </c>
      <c r="E967" s="8">
        <v>8</v>
      </c>
      <c r="F967" s="7" t="s">
        <v>68</v>
      </c>
      <c r="G967" s="7" t="s">
        <v>68</v>
      </c>
      <c r="H967" s="7" t="s">
        <v>649</v>
      </c>
      <c r="I967" s="7" t="s">
        <v>44</v>
      </c>
      <c r="J967" s="19" t="str">
        <f>IFERROR(INDEX('Employee Info'!$C$3:$E$200,MATCH(Data7[[#This Row],[Name:]],'Employee Info'!$B$3:$B$200,0),MATCH(Data7[[#This Row],[Hours Type:]],'Employee Info'!$C$2:$E$2,0)),"")</f>
        <v/>
      </c>
      <c r="K967" s="19" t="str">
        <f>IFERROR(INDEX('Employee Info'!$C$3:$J$200,MATCH(Data7[[#This Row],[Name:]],'Employee Info'!$B$3:$B$200,0),MATCH(Data7[[#Headers],[Truck]],'Employee Info'!$C$2:$J$2,0)),"")</f>
        <v/>
      </c>
      <c r="L967" s="19" t="str">
        <f>IFERROR(INDEX('Employee Info'!$C$3:$J$200,MATCH(Data7[[#This Row],[Name:]],'Employee Info'!$B$3:$B$200,0),MATCH(Data7[[#Headers],[Phone]],'Employee Info'!$C$2:$J$2,0)),"")</f>
        <v/>
      </c>
      <c r="M967" s="19" t="str">
        <f>IFERROR(INDEX('Employee Info'!$C$3:$J$200,MATCH(Data7[[#This Row],[Name:]],'Employee Info'!$B$3:$B$200,0),MATCH(Data7[[#Headers],[Tech]],'Employee Info'!$C$2:$J$2,0)),"")</f>
        <v/>
      </c>
      <c r="N967" s="19" t="str">
        <f>IFERROR(INDEX('Employee Info'!$C$3:$J$200,MATCH(Data7[[#This Row],[Name:]],'Employee Info'!$B$3:$B$200,0),MATCH(Data7[[#Headers],[Other]],'Employee Info'!$C$2:$J$2,0)),"")</f>
        <v/>
      </c>
      <c r="O967" s="19">
        <f>IFERROR((Data7[[#This Row],[Hours:]]*SUM(Data7[[#This Row],[Rate]:[Other]])),"")</f>
        <v>0</v>
      </c>
      <c r="P967" s="7" t="str">
        <f>IF(Data7[[#This Row],[WO'#:]]="","Riley #","WO#")</f>
        <v>Riley #</v>
      </c>
      <c r="Q967" s="7">
        <f>IFERROR(WEEKNUM(Data7[[#This Row],[Date:]]),"")</f>
        <v>23</v>
      </c>
      <c r="R967" s="6">
        <f t="shared" si="45"/>
        <v>45445</v>
      </c>
      <c r="S967" s="6">
        <f>Data7[[#This Row],[Week Start]]+7</f>
        <v>45452</v>
      </c>
      <c r="T967" s="7" t="str">
        <f t="shared" si="46"/>
        <v>6/2/2024 - 6/9/2024</v>
      </c>
      <c r="U967" s="7" t="str">
        <f t="shared" si="47"/>
        <v>Time Card</v>
      </c>
      <c r="V967" s="8" t="str">
        <f>RIGHT(TEXT(Data7[[#This Row],[Date:]],"mmddyyyy"),4)</f>
        <v>2024</v>
      </c>
      <c r="W967" s="8" t="str">
        <f>MID(TEXT(Data7[[#This Row],[Date:]],"mmddyyyy"),3,2)</f>
        <v>03</v>
      </c>
      <c r="X967" s="8" t="str">
        <f>LEFT(TEXT(Data7[[#This Row],[Date:]],"mmddyyyy"),2)</f>
        <v>06</v>
      </c>
      <c r="Y967" s="6">
        <f>DATE(Data7[[#This Row],[Year]],Data7[[#This Row],[Month]],Data7[[#This Row],[Day]])</f>
        <v>45446</v>
      </c>
    </row>
    <row r="968" spans="1:25">
      <c r="A968" s="5">
        <v>45447.295906481479</v>
      </c>
      <c r="B968" s="7" t="s">
        <v>31</v>
      </c>
      <c r="C968" s="6" t="s">
        <v>869</v>
      </c>
      <c r="D968" s="7" t="s">
        <v>874</v>
      </c>
      <c r="E968" s="8">
        <v>2</v>
      </c>
      <c r="F968" s="7" t="s">
        <v>68</v>
      </c>
      <c r="G968" s="7" t="s">
        <v>68</v>
      </c>
      <c r="H968" s="7" t="s">
        <v>661</v>
      </c>
      <c r="I968" s="7" t="s">
        <v>44</v>
      </c>
      <c r="J968" s="19" t="str">
        <f>IFERROR(INDEX('Employee Info'!$C$3:$E$200,MATCH(Data7[[#This Row],[Name:]],'Employee Info'!$B$3:$B$200,0),MATCH(Data7[[#This Row],[Hours Type:]],'Employee Info'!$C$2:$E$2,0)),"")</f>
        <v/>
      </c>
      <c r="K968" s="19" t="str">
        <f>IFERROR(INDEX('Employee Info'!$C$3:$J$200,MATCH(Data7[[#This Row],[Name:]],'Employee Info'!$B$3:$B$200,0),MATCH(Data7[[#Headers],[Truck]],'Employee Info'!$C$2:$J$2,0)),"")</f>
        <v/>
      </c>
      <c r="L968" s="19" t="str">
        <f>IFERROR(INDEX('Employee Info'!$C$3:$J$200,MATCH(Data7[[#This Row],[Name:]],'Employee Info'!$B$3:$B$200,0),MATCH(Data7[[#Headers],[Phone]],'Employee Info'!$C$2:$J$2,0)),"")</f>
        <v/>
      </c>
      <c r="M968" s="19" t="str">
        <f>IFERROR(INDEX('Employee Info'!$C$3:$J$200,MATCH(Data7[[#This Row],[Name:]],'Employee Info'!$B$3:$B$200,0),MATCH(Data7[[#Headers],[Tech]],'Employee Info'!$C$2:$J$2,0)),"")</f>
        <v/>
      </c>
      <c r="N968" s="19" t="str">
        <f>IFERROR(INDEX('Employee Info'!$C$3:$J$200,MATCH(Data7[[#This Row],[Name:]],'Employee Info'!$B$3:$B$200,0),MATCH(Data7[[#Headers],[Other]],'Employee Info'!$C$2:$J$2,0)),"")</f>
        <v/>
      </c>
      <c r="O968" s="19">
        <f>IFERROR((Data7[[#This Row],[Hours:]]*SUM(Data7[[#This Row],[Rate]:[Other]])),"")</f>
        <v>0</v>
      </c>
      <c r="P968" s="7" t="str">
        <f>IF(Data7[[#This Row],[WO'#:]]="","Riley #","WO#")</f>
        <v>Riley #</v>
      </c>
      <c r="Q968" s="7">
        <f>IFERROR(WEEKNUM(Data7[[#This Row],[Date:]]),"")</f>
        <v>23</v>
      </c>
      <c r="R968" s="6">
        <f t="shared" si="45"/>
        <v>45445</v>
      </c>
      <c r="S968" s="6">
        <f>Data7[[#This Row],[Week Start]]+7</f>
        <v>45452</v>
      </c>
      <c r="T968" s="7" t="str">
        <f t="shared" si="46"/>
        <v>6/2/2024 - 6/9/2024</v>
      </c>
      <c r="U968" s="7" t="str">
        <f t="shared" si="47"/>
        <v>Time Card</v>
      </c>
      <c r="V968" s="8" t="str">
        <f>RIGHT(TEXT(Data7[[#This Row],[Date:]],"mmddyyyy"),4)</f>
        <v>2024</v>
      </c>
      <c r="W968" s="8" t="str">
        <f>MID(TEXT(Data7[[#This Row],[Date:]],"mmddyyyy"),3,2)</f>
        <v>03</v>
      </c>
      <c r="X968" s="8" t="str">
        <f>LEFT(TEXT(Data7[[#This Row],[Date:]],"mmddyyyy"),2)</f>
        <v>06</v>
      </c>
      <c r="Y968" s="6">
        <f>DATE(Data7[[#This Row],[Year]],Data7[[#This Row],[Month]],Data7[[#This Row],[Day]])</f>
        <v>45446</v>
      </c>
    </row>
    <row r="969" spans="1:25">
      <c r="A969" s="5">
        <v>45447.295959374998</v>
      </c>
      <c r="B969" s="7" t="s">
        <v>34</v>
      </c>
      <c r="C969" s="6" t="s">
        <v>869</v>
      </c>
      <c r="D969" s="7" t="s">
        <v>874</v>
      </c>
      <c r="E969" s="8">
        <v>2</v>
      </c>
      <c r="F969" s="7" t="s">
        <v>68</v>
      </c>
      <c r="G969" s="7" t="s">
        <v>68</v>
      </c>
      <c r="H969" s="7" t="s">
        <v>661</v>
      </c>
      <c r="I969" s="7" t="s">
        <v>44</v>
      </c>
      <c r="J969" s="19" t="str">
        <f>IFERROR(INDEX('Employee Info'!$C$3:$E$200,MATCH(Data7[[#This Row],[Name:]],'Employee Info'!$B$3:$B$200,0),MATCH(Data7[[#This Row],[Hours Type:]],'Employee Info'!$C$2:$E$2,0)),"")</f>
        <v/>
      </c>
      <c r="K969" s="19" t="str">
        <f>IFERROR(INDEX('Employee Info'!$C$3:$J$200,MATCH(Data7[[#This Row],[Name:]],'Employee Info'!$B$3:$B$200,0),MATCH(Data7[[#Headers],[Truck]],'Employee Info'!$C$2:$J$2,0)),"")</f>
        <v/>
      </c>
      <c r="L969" s="19" t="str">
        <f>IFERROR(INDEX('Employee Info'!$C$3:$J$200,MATCH(Data7[[#This Row],[Name:]],'Employee Info'!$B$3:$B$200,0),MATCH(Data7[[#Headers],[Phone]],'Employee Info'!$C$2:$J$2,0)),"")</f>
        <v/>
      </c>
      <c r="M969" s="19" t="str">
        <f>IFERROR(INDEX('Employee Info'!$C$3:$J$200,MATCH(Data7[[#This Row],[Name:]],'Employee Info'!$B$3:$B$200,0),MATCH(Data7[[#Headers],[Tech]],'Employee Info'!$C$2:$J$2,0)),"")</f>
        <v/>
      </c>
      <c r="N969" s="19" t="str">
        <f>IFERROR(INDEX('Employee Info'!$C$3:$J$200,MATCH(Data7[[#This Row],[Name:]],'Employee Info'!$B$3:$B$200,0),MATCH(Data7[[#Headers],[Other]],'Employee Info'!$C$2:$J$2,0)),"")</f>
        <v/>
      </c>
      <c r="O969" s="19">
        <f>IFERROR((Data7[[#This Row],[Hours:]]*SUM(Data7[[#This Row],[Rate]:[Other]])),"")</f>
        <v>0</v>
      </c>
      <c r="P969" s="7" t="str">
        <f>IF(Data7[[#This Row],[WO'#:]]="","Riley #","WO#")</f>
        <v>Riley #</v>
      </c>
      <c r="Q969" s="7">
        <f>IFERROR(WEEKNUM(Data7[[#This Row],[Date:]]),"")</f>
        <v>23</v>
      </c>
      <c r="R969" s="6">
        <f t="shared" si="45"/>
        <v>45445</v>
      </c>
      <c r="S969" s="6">
        <f>Data7[[#This Row],[Week Start]]+7</f>
        <v>45452</v>
      </c>
      <c r="T969" s="7" t="str">
        <f t="shared" si="46"/>
        <v>6/2/2024 - 6/9/2024</v>
      </c>
      <c r="U969" s="7" t="str">
        <f t="shared" si="47"/>
        <v>Time Card</v>
      </c>
      <c r="V969" s="8" t="str">
        <f>RIGHT(TEXT(Data7[[#This Row],[Date:]],"mmddyyyy"),4)</f>
        <v>2024</v>
      </c>
      <c r="W969" s="8" t="str">
        <f>MID(TEXT(Data7[[#This Row],[Date:]],"mmddyyyy"),3,2)</f>
        <v>03</v>
      </c>
      <c r="X969" s="8" t="str">
        <f>LEFT(TEXT(Data7[[#This Row],[Date:]],"mmddyyyy"),2)</f>
        <v>06</v>
      </c>
      <c r="Y969" s="6">
        <f>DATE(Data7[[#This Row],[Year]],Data7[[#This Row],[Month]],Data7[[#This Row],[Day]])</f>
        <v>45446</v>
      </c>
    </row>
    <row r="970" spans="1:25">
      <c r="A970" s="5">
        <v>45447.296461921294</v>
      </c>
      <c r="B970" s="7" t="s">
        <v>31</v>
      </c>
      <c r="C970" s="6" t="s">
        <v>869</v>
      </c>
      <c r="D970" s="7" t="s">
        <v>875</v>
      </c>
      <c r="E970" s="8">
        <v>2</v>
      </c>
      <c r="F970" s="7" t="s">
        <v>68</v>
      </c>
      <c r="G970" s="7" t="s">
        <v>68</v>
      </c>
      <c r="H970" s="7" t="s">
        <v>616</v>
      </c>
      <c r="I970" s="7" t="s">
        <v>44</v>
      </c>
      <c r="J970" s="19" t="str">
        <f>IFERROR(INDEX('Employee Info'!$C$3:$E$200,MATCH(Data7[[#This Row],[Name:]],'Employee Info'!$B$3:$B$200,0),MATCH(Data7[[#This Row],[Hours Type:]],'Employee Info'!$C$2:$E$2,0)),"")</f>
        <v/>
      </c>
      <c r="K970" s="19" t="str">
        <f>IFERROR(INDEX('Employee Info'!$C$3:$J$200,MATCH(Data7[[#This Row],[Name:]],'Employee Info'!$B$3:$B$200,0),MATCH(Data7[[#Headers],[Truck]],'Employee Info'!$C$2:$J$2,0)),"")</f>
        <v/>
      </c>
      <c r="L970" s="19" t="str">
        <f>IFERROR(INDEX('Employee Info'!$C$3:$J$200,MATCH(Data7[[#This Row],[Name:]],'Employee Info'!$B$3:$B$200,0),MATCH(Data7[[#Headers],[Phone]],'Employee Info'!$C$2:$J$2,0)),"")</f>
        <v/>
      </c>
      <c r="M970" s="19" t="str">
        <f>IFERROR(INDEX('Employee Info'!$C$3:$J$200,MATCH(Data7[[#This Row],[Name:]],'Employee Info'!$B$3:$B$200,0),MATCH(Data7[[#Headers],[Tech]],'Employee Info'!$C$2:$J$2,0)),"")</f>
        <v/>
      </c>
      <c r="N970" s="19" t="str">
        <f>IFERROR(INDEX('Employee Info'!$C$3:$J$200,MATCH(Data7[[#This Row],[Name:]],'Employee Info'!$B$3:$B$200,0),MATCH(Data7[[#Headers],[Other]],'Employee Info'!$C$2:$J$2,0)),"")</f>
        <v/>
      </c>
      <c r="O970" s="19">
        <f>IFERROR((Data7[[#This Row],[Hours:]]*SUM(Data7[[#This Row],[Rate]:[Other]])),"")</f>
        <v>0</v>
      </c>
      <c r="P970" s="7" t="str">
        <f>IF(Data7[[#This Row],[WO'#:]]="","Riley #","WO#")</f>
        <v>Riley #</v>
      </c>
      <c r="Q970" s="7">
        <f>IFERROR(WEEKNUM(Data7[[#This Row],[Date:]]),"")</f>
        <v>23</v>
      </c>
      <c r="R970" s="6">
        <f t="shared" si="45"/>
        <v>45445</v>
      </c>
      <c r="S970" s="6">
        <f>Data7[[#This Row],[Week Start]]+7</f>
        <v>45452</v>
      </c>
      <c r="T970" s="7" t="str">
        <f t="shared" si="46"/>
        <v>6/2/2024 - 6/9/2024</v>
      </c>
      <c r="U970" s="7" t="str">
        <f t="shared" si="47"/>
        <v>Time Card</v>
      </c>
      <c r="V970" s="8" t="str">
        <f>RIGHT(TEXT(Data7[[#This Row],[Date:]],"mmddyyyy"),4)</f>
        <v>2024</v>
      </c>
      <c r="W970" s="8" t="str">
        <f>MID(TEXT(Data7[[#This Row],[Date:]],"mmddyyyy"),3,2)</f>
        <v>03</v>
      </c>
      <c r="X970" s="8" t="str">
        <f>LEFT(TEXT(Data7[[#This Row],[Date:]],"mmddyyyy"),2)</f>
        <v>06</v>
      </c>
      <c r="Y970" s="6">
        <f>DATE(Data7[[#This Row],[Year]],Data7[[#This Row],[Month]],Data7[[#This Row],[Day]])</f>
        <v>45446</v>
      </c>
    </row>
    <row r="971" spans="1:25">
      <c r="A971" s="5">
        <v>45451.354096527779</v>
      </c>
      <c r="B971" s="7" t="s">
        <v>66</v>
      </c>
      <c r="C971" s="6" t="s">
        <v>877</v>
      </c>
      <c r="D971" s="7" t="s">
        <v>870</v>
      </c>
      <c r="E971" s="8">
        <v>1</v>
      </c>
      <c r="F971" s="7">
        <v>20028</v>
      </c>
      <c r="G971" s="7" t="s">
        <v>68</v>
      </c>
      <c r="H971" s="7" t="s">
        <v>756</v>
      </c>
      <c r="I971" s="7" t="s">
        <v>45</v>
      </c>
      <c r="J971" s="19" t="str">
        <f>IFERROR(INDEX('Employee Info'!$C$3:$E$200,MATCH(Data7[[#This Row],[Name:]],'Employee Info'!$B$3:$B$200,0),MATCH(Data7[[#This Row],[Hours Type:]],'Employee Info'!$C$2:$E$2,0)),"")</f>
        <v/>
      </c>
      <c r="K971" s="19" t="str">
        <f>IFERROR(INDEX('Employee Info'!$C$3:$J$200,MATCH(Data7[[#This Row],[Name:]],'Employee Info'!$B$3:$B$200,0),MATCH(Data7[[#Headers],[Truck]],'Employee Info'!$C$2:$J$2,0)),"")</f>
        <v/>
      </c>
      <c r="L971" s="19" t="str">
        <f>IFERROR(INDEX('Employee Info'!$C$3:$J$200,MATCH(Data7[[#This Row],[Name:]],'Employee Info'!$B$3:$B$200,0),MATCH(Data7[[#Headers],[Phone]],'Employee Info'!$C$2:$J$2,0)),"")</f>
        <v/>
      </c>
      <c r="M971" s="19" t="str">
        <f>IFERROR(INDEX('Employee Info'!$C$3:$J$200,MATCH(Data7[[#This Row],[Name:]],'Employee Info'!$B$3:$B$200,0),MATCH(Data7[[#Headers],[Tech]],'Employee Info'!$C$2:$J$2,0)),"")</f>
        <v/>
      </c>
      <c r="N971" s="19" t="str">
        <f>IFERROR(INDEX('Employee Info'!$C$3:$J$200,MATCH(Data7[[#This Row],[Name:]],'Employee Info'!$B$3:$B$200,0),MATCH(Data7[[#Headers],[Other]],'Employee Info'!$C$2:$J$2,0)),"")</f>
        <v/>
      </c>
      <c r="O971" s="19">
        <f>IFERROR((Data7[[#This Row],[Hours:]]*SUM(Data7[[#This Row],[Rate]:[Other]])),"")</f>
        <v>0</v>
      </c>
      <c r="P971" s="7" t="str">
        <f>IF(Data7[[#This Row],[WO'#:]]="","Riley #","WO#")</f>
        <v>WO#</v>
      </c>
      <c r="Q971" s="7">
        <f>IFERROR(WEEKNUM(Data7[[#This Row],[Date:]]),"")</f>
        <v>23</v>
      </c>
      <c r="R971" s="6">
        <f t="shared" si="45"/>
        <v>45445</v>
      </c>
      <c r="S971" s="6">
        <f>Data7[[#This Row],[Week Start]]+7</f>
        <v>45452</v>
      </c>
      <c r="T971" s="7" t="str">
        <f t="shared" si="46"/>
        <v>6/2/2024 - 6/9/2024</v>
      </c>
      <c r="U971" s="7" t="str">
        <f t="shared" si="47"/>
        <v>Time Card</v>
      </c>
      <c r="V971" s="8" t="str">
        <f>RIGHT(TEXT(Data7[[#This Row],[Date:]],"mmddyyyy"),4)</f>
        <v>2024</v>
      </c>
      <c r="W971" s="8" t="str">
        <f>MID(TEXT(Data7[[#This Row],[Date:]],"mmddyyyy"),3,2)</f>
        <v>04</v>
      </c>
      <c r="X971" s="8" t="str">
        <f>LEFT(TEXT(Data7[[#This Row],[Date:]],"mmddyyyy"),2)</f>
        <v>06</v>
      </c>
      <c r="Y971" s="6">
        <f>DATE(Data7[[#This Row],[Year]],Data7[[#This Row],[Month]],Data7[[#This Row],[Day]])</f>
        <v>45447</v>
      </c>
    </row>
    <row r="972" spans="1:25">
      <c r="A972" s="5">
        <v>45451.352564699075</v>
      </c>
      <c r="B972" s="7" t="s">
        <v>66</v>
      </c>
      <c r="C972" s="6" t="s">
        <v>877</v>
      </c>
      <c r="D972" s="7" t="s">
        <v>871</v>
      </c>
      <c r="E972" s="8">
        <v>8</v>
      </c>
      <c r="F972" s="7">
        <v>6984733</v>
      </c>
      <c r="G972" s="7" t="s">
        <v>68</v>
      </c>
      <c r="H972" s="7" t="s">
        <v>756</v>
      </c>
      <c r="I972" s="7" t="s">
        <v>44</v>
      </c>
      <c r="J972" s="19" t="str">
        <f>IFERROR(INDEX('Employee Info'!$C$3:$E$200,MATCH(Data7[[#This Row],[Name:]],'Employee Info'!$B$3:$B$200,0),MATCH(Data7[[#This Row],[Hours Type:]],'Employee Info'!$C$2:$E$2,0)),"")</f>
        <v/>
      </c>
      <c r="K972" s="19" t="str">
        <f>IFERROR(INDEX('Employee Info'!$C$3:$J$200,MATCH(Data7[[#This Row],[Name:]],'Employee Info'!$B$3:$B$200,0),MATCH(Data7[[#Headers],[Truck]],'Employee Info'!$C$2:$J$2,0)),"")</f>
        <v/>
      </c>
      <c r="L972" s="19" t="str">
        <f>IFERROR(INDEX('Employee Info'!$C$3:$J$200,MATCH(Data7[[#This Row],[Name:]],'Employee Info'!$B$3:$B$200,0),MATCH(Data7[[#Headers],[Phone]],'Employee Info'!$C$2:$J$2,0)),"")</f>
        <v/>
      </c>
      <c r="M972" s="19" t="str">
        <f>IFERROR(INDEX('Employee Info'!$C$3:$J$200,MATCH(Data7[[#This Row],[Name:]],'Employee Info'!$B$3:$B$200,0),MATCH(Data7[[#Headers],[Tech]],'Employee Info'!$C$2:$J$2,0)),"")</f>
        <v/>
      </c>
      <c r="N972" s="19" t="str">
        <f>IFERROR(INDEX('Employee Info'!$C$3:$J$200,MATCH(Data7[[#This Row],[Name:]],'Employee Info'!$B$3:$B$200,0),MATCH(Data7[[#Headers],[Other]],'Employee Info'!$C$2:$J$2,0)),"")</f>
        <v/>
      </c>
      <c r="O972" s="19">
        <f>IFERROR((Data7[[#This Row],[Hours:]]*SUM(Data7[[#This Row],[Rate]:[Other]])),"")</f>
        <v>0</v>
      </c>
      <c r="P972" s="7" t="str">
        <f>IF(Data7[[#This Row],[WO'#:]]="","Riley #","WO#")</f>
        <v>WO#</v>
      </c>
      <c r="Q972" s="7">
        <f>IFERROR(WEEKNUM(Data7[[#This Row],[Date:]]),"")</f>
        <v>23</v>
      </c>
      <c r="R972" s="6">
        <f t="shared" si="45"/>
        <v>45445</v>
      </c>
      <c r="S972" s="6">
        <f>Data7[[#This Row],[Week Start]]+7</f>
        <v>45452</v>
      </c>
      <c r="T972" s="7" t="str">
        <f t="shared" si="46"/>
        <v>6/2/2024 - 6/9/2024</v>
      </c>
      <c r="U972" s="7" t="str">
        <f t="shared" si="47"/>
        <v>Time Card</v>
      </c>
      <c r="V972" s="8" t="str">
        <f>RIGHT(TEXT(Data7[[#This Row],[Date:]],"mmddyyyy"),4)</f>
        <v>2024</v>
      </c>
      <c r="W972" s="8" t="str">
        <f>MID(TEXT(Data7[[#This Row],[Date:]],"mmddyyyy"),3,2)</f>
        <v>04</v>
      </c>
      <c r="X972" s="8" t="str">
        <f>LEFT(TEXT(Data7[[#This Row],[Date:]],"mmddyyyy"),2)</f>
        <v>06</v>
      </c>
      <c r="Y972" s="6">
        <f>DATE(Data7[[#This Row],[Year]],Data7[[#This Row],[Month]],Data7[[#This Row],[Day]])</f>
        <v>45447</v>
      </c>
    </row>
    <row r="973" spans="1:25">
      <c r="A973" s="5">
        <v>45485.442909143516</v>
      </c>
      <c r="B973" s="7" t="s">
        <v>76</v>
      </c>
      <c r="C973" s="6" t="s">
        <v>877</v>
      </c>
      <c r="D973" s="7" t="s">
        <v>156</v>
      </c>
      <c r="E973" s="8">
        <v>1</v>
      </c>
      <c r="F973" s="7">
        <v>6984733</v>
      </c>
      <c r="G973" s="7" t="s">
        <v>68</v>
      </c>
      <c r="H973" s="7" t="s">
        <v>756</v>
      </c>
      <c r="I973" s="7" t="s">
        <v>44</v>
      </c>
      <c r="J973" s="19" t="str">
        <f>IFERROR(INDEX('Employee Info'!$C$3:$E$200,MATCH(Data7[[#This Row],[Name:]],'Employee Info'!$B$3:$B$200,0),MATCH(Data7[[#This Row],[Hours Type:]],'Employee Info'!$C$2:$E$2,0)),"")</f>
        <v/>
      </c>
      <c r="K973" s="19" t="str">
        <f>IFERROR(INDEX('Employee Info'!$C$3:$J$200,MATCH(Data7[[#This Row],[Name:]],'Employee Info'!$B$3:$B$200,0),MATCH(Data7[[#Headers],[Truck]],'Employee Info'!$C$2:$J$2,0)),"")</f>
        <v/>
      </c>
      <c r="L973" s="19" t="str">
        <f>IFERROR(INDEX('Employee Info'!$C$3:$J$200,MATCH(Data7[[#This Row],[Name:]],'Employee Info'!$B$3:$B$200,0),MATCH(Data7[[#Headers],[Phone]],'Employee Info'!$C$2:$J$2,0)),"")</f>
        <v/>
      </c>
      <c r="M973" s="19" t="str">
        <f>IFERROR(INDEX('Employee Info'!$C$3:$J$200,MATCH(Data7[[#This Row],[Name:]],'Employee Info'!$B$3:$B$200,0),MATCH(Data7[[#Headers],[Tech]],'Employee Info'!$C$2:$J$2,0)),"")</f>
        <v/>
      </c>
      <c r="N973" s="19" t="str">
        <f>IFERROR(INDEX('Employee Info'!$C$3:$J$200,MATCH(Data7[[#This Row],[Name:]],'Employee Info'!$B$3:$B$200,0),MATCH(Data7[[#Headers],[Other]],'Employee Info'!$C$2:$J$2,0)),"")</f>
        <v/>
      </c>
      <c r="O973" s="19">
        <f>IFERROR((Data7[[#This Row],[Hours:]]*SUM(Data7[[#This Row],[Rate]:[Other]])),"")</f>
        <v>0</v>
      </c>
      <c r="P973" s="7" t="str">
        <f>IF(Data7[[#This Row],[WO'#:]]="","Riley #","WO#")</f>
        <v>WO#</v>
      </c>
      <c r="Q973" s="7">
        <f>IFERROR(WEEKNUM(Data7[[#This Row],[Date:]]),"")</f>
        <v>23</v>
      </c>
      <c r="R973" s="6">
        <f t="shared" si="45"/>
        <v>45445</v>
      </c>
      <c r="S973" s="6">
        <f>Data7[[#This Row],[Week Start]]+7</f>
        <v>45452</v>
      </c>
      <c r="T973" s="7" t="str">
        <f t="shared" si="46"/>
        <v>6/2/2024 - 6/9/2024</v>
      </c>
      <c r="U973" s="7" t="str">
        <f t="shared" si="47"/>
        <v>Time Card</v>
      </c>
      <c r="V973" s="8" t="str">
        <f>RIGHT(TEXT(Data7[[#This Row],[Date:]],"mmddyyyy"),4)</f>
        <v>2024</v>
      </c>
      <c r="W973" s="8" t="str">
        <f>MID(TEXT(Data7[[#This Row],[Date:]],"mmddyyyy"),3,2)</f>
        <v>04</v>
      </c>
      <c r="X973" s="8" t="str">
        <f>LEFT(TEXT(Data7[[#This Row],[Date:]],"mmddyyyy"),2)</f>
        <v>06</v>
      </c>
      <c r="Y973" s="6">
        <f>DATE(Data7[[#This Row],[Year]],Data7[[#This Row],[Month]],Data7[[#This Row],[Day]])</f>
        <v>45447</v>
      </c>
    </row>
    <row r="974" spans="1:25">
      <c r="A974" s="5">
        <v>45447.581470717596</v>
      </c>
      <c r="B974" s="7" t="s">
        <v>65</v>
      </c>
      <c r="C974" s="6" t="s">
        <v>877</v>
      </c>
      <c r="D974" s="7" t="s">
        <v>878</v>
      </c>
      <c r="E974" s="8">
        <v>2</v>
      </c>
      <c r="F974" s="7">
        <v>7107910</v>
      </c>
      <c r="G974" s="7" t="s">
        <v>68</v>
      </c>
      <c r="H974" s="7" t="s">
        <v>756</v>
      </c>
      <c r="I974" s="7" t="s">
        <v>44</v>
      </c>
      <c r="J974" s="19" t="str">
        <f>IFERROR(INDEX('Employee Info'!$C$3:$E$200,MATCH(Data7[[#This Row],[Name:]],'Employee Info'!$B$3:$B$200,0),MATCH(Data7[[#This Row],[Hours Type:]],'Employee Info'!$C$2:$E$2,0)),"")</f>
        <v/>
      </c>
      <c r="K974" s="19" t="str">
        <f>IFERROR(INDEX('Employee Info'!$C$3:$J$200,MATCH(Data7[[#This Row],[Name:]],'Employee Info'!$B$3:$B$200,0),MATCH(Data7[[#Headers],[Truck]],'Employee Info'!$C$2:$J$2,0)),"")</f>
        <v/>
      </c>
      <c r="L974" s="19" t="str">
        <f>IFERROR(INDEX('Employee Info'!$C$3:$J$200,MATCH(Data7[[#This Row],[Name:]],'Employee Info'!$B$3:$B$200,0),MATCH(Data7[[#Headers],[Phone]],'Employee Info'!$C$2:$J$2,0)),"")</f>
        <v/>
      </c>
      <c r="M974" s="19" t="str">
        <f>IFERROR(INDEX('Employee Info'!$C$3:$J$200,MATCH(Data7[[#This Row],[Name:]],'Employee Info'!$B$3:$B$200,0),MATCH(Data7[[#Headers],[Tech]],'Employee Info'!$C$2:$J$2,0)),"")</f>
        <v/>
      </c>
      <c r="N974" s="19" t="str">
        <f>IFERROR(INDEX('Employee Info'!$C$3:$J$200,MATCH(Data7[[#This Row],[Name:]],'Employee Info'!$B$3:$B$200,0),MATCH(Data7[[#Headers],[Other]],'Employee Info'!$C$2:$J$2,0)),"")</f>
        <v/>
      </c>
      <c r="O974" s="19">
        <f>IFERROR((Data7[[#This Row],[Hours:]]*SUM(Data7[[#This Row],[Rate]:[Other]])),"")</f>
        <v>0</v>
      </c>
      <c r="P974" s="7" t="str">
        <f>IF(Data7[[#This Row],[WO'#:]]="","Riley #","WO#")</f>
        <v>WO#</v>
      </c>
      <c r="Q974" s="7">
        <f>IFERROR(WEEKNUM(Data7[[#This Row],[Date:]]),"")</f>
        <v>23</v>
      </c>
      <c r="R974" s="6">
        <f t="shared" si="45"/>
        <v>45445</v>
      </c>
      <c r="S974" s="6">
        <f>Data7[[#This Row],[Week Start]]+7</f>
        <v>45452</v>
      </c>
      <c r="T974" s="7" t="str">
        <f t="shared" si="46"/>
        <v>6/2/2024 - 6/9/2024</v>
      </c>
      <c r="U974" s="7" t="str">
        <f t="shared" si="47"/>
        <v>Time Card</v>
      </c>
      <c r="V974" s="8" t="str">
        <f>RIGHT(TEXT(Data7[[#This Row],[Date:]],"mmddyyyy"),4)</f>
        <v>2024</v>
      </c>
      <c r="W974" s="8" t="str">
        <f>MID(TEXT(Data7[[#This Row],[Date:]],"mmddyyyy"),3,2)</f>
        <v>04</v>
      </c>
      <c r="X974" s="8" t="str">
        <f>LEFT(TEXT(Data7[[#This Row],[Date:]],"mmddyyyy"),2)</f>
        <v>06</v>
      </c>
      <c r="Y974" s="6">
        <f>DATE(Data7[[#This Row],[Year]],Data7[[#This Row],[Month]],Data7[[#This Row],[Day]])</f>
        <v>45447</v>
      </c>
    </row>
    <row r="975" spans="1:25">
      <c r="A975" s="5">
        <v>45448.251572222223</v>
      </c>
      <c r="B975" s="7" t="s">
        <v>492</v>
      </c>
      <c r="C975" s="6" t="s">
        <v>877</v>
      </c>
      <c r="D975" s="7" t="s">
        <v>879</v>
      </c>
      <c r="E975" s="8">
        <v>2</v>
      </c>
      <c r="F975" s="7">
        <v>7107910</v>
      </c>
      <c r="G975" s="7" t="s">
        <v>68</v>
      </c>
      <c r="H975" s="7" t="s">
        <v>756</v>
      </c>
      <c r="I975" s="7" t="s">
        <v>44</v>
      </c>
      <c r="J975" s="19" t="str">
        <f>IFERROR(INDEX('Employee Info'!$C$3:$E$200,MATCH(Data7[[#This Row],[Name:]],'Employee Info'!$B$3:$B$200,0),MATCH(Data7[[#This Row],[Hours Type:]],'Employee Info'!$C$2:$E$2,0)),"")</f>
        <v/>
      </c>
      <c r="K975" s="19" t="str">
        <f>IFERROR(INDEX('Employee Info'!$C$3:$J$200,MATCH(Data7[[#This Row],[Name:]],'Employee Info'!$B$3:$B$200,0),MATCH(Data7[[#Headers],[Truck]],'Employee Info'!$C$2:$J$2,0)),"")</f>
        <v/>
      </c>
      <c r="L975" s="19" t="str">
        <f>IFERROR(INDEX('Employee Info'!$C$3:$J$200,MATCH(Data7[[#This Row],[Name:]],'Employee Info'!$B$3:$B$200,0),MATCH(Data7[[#Headers],[Phone]],'Employee Info'!$C$2:$J$2,0)),"")</f>
        <v/>
      </c>
      <c r="M975" s="19" t="str">
        <f>IFERROR(INDEX('Employee Info'!$C$3:$J$200,MATCH(Data7[[#This Row],[Name:]],'Employee Info'!$B$3:$B$200,0),MATCH(Data7[[#Headers],[Tech]],'Employee Info'!$C$2:$J$2,0)),"")</f>
        <v/>
      </c>
      <c r="N975" s="19" t="str">
        <f>IFERROR(INDEX('Employee Info'!$C$3:$J$200,MATCH(Data7[[#This Row],[Name:]],'Employee Info'!$B$3:$B$200,0),MATCH(Data7[[#Headers],[Other]],'Employee Info'!$C$2:$J$2,0)),"")</f>
        <v/>
      </c>
      <c r="O975" s="19">
        <f>IFERROR((Data7[[#This Row],[Hours:]]*SUM(Data7[[#This Row],[Rate]:[Other]])),"")</f>
        <v>0</v>
      </c>
      <c r="P975" s="7" t="str">
        <f>IF(Data7[[#This Row],[WO'#:]]="","Riley #","WO#")</f>
        <v>WO#</v>
      </c>
      <c r="Q975" s="7">
        <f>IFERROR(WEEKNUM(Data7[[#This Row],[Date:]]),"")</f>
        <v>23</v>
      </c>
      <c r="R975" s="6">
        <f t="shared" si="45"/>
        <v>45445</v>
      </c>
      <c r="S975" s="6">
        <f>Data7[[#This Row],[Week Start]]+7</f>
        <v>45452</v>
      </c>
      <c r="T975" s="7" t="str">
        <f t="shared" si="46"/>
        <v>6/2/2024 - 6/9/2024</v>
      </c>
      <c r="U975" s="7" t="str">
        <f t="shared" si="47"/>
        <v>Time Card</v>
      </c>
      <c r="V975" s="8" t="str">
        <f>RIGHT(TEXT(Data7[[#This Row],[Date:]],"mmddyyyy"),4)</f>
        <v>2024</v>
      </c>
      <c r="W975" s="8" t="str">
        <f>MID(TEXT(Data7[[#This Row],[Date:]],"mmddyyyy"),3,2)</f>
        <v>04</v>
      </c>
      <c r="X975" s="8" t="str">
        <f>LEFT(TEXT(Data7[[#This Row],[Date:]],"mmddyyyy"),2)</f>
        <v>06</v>
      </c>
      <c r="Y975" s="6">
        <f>DATE(Data7[[#This Row],[Year]],Data7[[#This Row],[Month]],Data7[[#This Row],[Day]])</f>
        <v>45447</v>
      </c>
    </row>
    <row r="976" spans="1:25">
      <c r="A976" s="5">
        <v>45447.575183796296</v>
      </c>
      <c r="B976" s="7" t="s">
        <v>31</v>
      </c>
      <c r="C976" s="6" t="s">
        <v>877</v>
      </c>
      <c r="D976" s="7" t="s">
        <v>880</v>
      </c>
      <c r="E976" s="8">
        <v>8</v>
      </c>
      <c r="F976" s="7" t="s">
        <v>68</v>
      </c>
      <c r="G976" s="7" t="s">
        <v>68</v>
      </c>
      <c r="H976" s="7" t="s">
        <v>202</v>
      </c>
      <c r="I976" s="7" t="s">
        <v>44</v>
      </c>
      <c r="J976" s="19" t="str">
        <f>IFERROR(INDEX('Employee Info'!$C$3:$E$200,MATCH(Data7[[#This Row],[Name:]],'Employee Info'!$B$3:$B$200,0),MATCH(Data7[[#This Row],[Hours Type:]],'Employee Info'!$C$2:$E$2,0)),"")</f>
        <v/>
      </c>
      <c r="K976" s="19" t="str">
        <f>IFERROR(INDEX('Employee Info'!$C$3:$J$200,MATCH(Data7[[#This Row],[Name:]],'Employee Info'!$B$3:$B$200,0),MATCH(Data7[[#Headers],[Truck]],'Employee Info'!$C$2:$J$2,0)),"")</f>
        <v/>
      </c>
      <c r="L976" s="19" t="str">
        <f>IFERROR(INDEX('Employee Info'!$C$3:$J$200,MATCH(Data7[[#This Row],[Name:]],'Employee Info'!$B$3:$B$200,0),MATCH(Data7[[#Headers],[Phone]],'Employee Info'!$C$2:$J$2,0)),"")</f>
        <v/>
      </c>
      <c r="M976" s="19" t="str">
        <f>IFERROR(INDEX('Employee Info'!$C$3:$J$200,MATCH(Data7[[#This Row],[Name:]],'Employee Info'!$B$3:$B$200,0),MATCH(Data7[[#Headers],[Tech]],'Employee Info'!$C$2:$J$2,0)),"")</f>
        <v/>
      </c>
      <c r="N976" s="19" t="str">
        <f>IFERROR(INDEX('Employee Info'!$C$3:$J$200,MATCH(Data7[[#This Row],[Name:]],'Employee Info'!$B$3:$B$200,0),MATCH(Data7[[#Headers],[Other]],'Employee Info'!$C$2:$J$2,0)),"")</f>
        <v/>
      </c>
      <c r="O976" s="19">
        <f>IFERROR((Data7[[#This Row],[Hours:]]*SUM(Data7[[#This Row],[Rate]:[Other]])),"")</f>
        <v>0</v>
      </c>
      <c r="P976" s="7" t="str">
        <f>IF(Data7[[#This Row],[WO'#:]]="","Riley #","WO#")</f>
        <v>Riley #</v>
      </c>
      <c r="Q976" s="7">
        <f>IFERROR(WEEKNUM(Data7[[#This Row],[Date:]]),"")</f>
        <v>23</v>
      </c>
      <c r="R976" s="6">
        <f t="shared" si="45"/>
        <v>45445</v>
      </c>
      <c r="S976" s="6">
        <f>Data7[[#This Row],[Week Start]]+7</f>
        <v>45452</v>
      </c>
      <c r="T976" s="7" t="str">
        <f t="shared" si="46"/>
        <v>6/2/2024 - 6/9/2024</v>
      </c>
      <c r="U976" s="7" t="str">
        <f t="shared" si="47"/>
        <v>Time Card</v>
      </c>
      <c r="V976" s="8" t="str">
        <f>RIGHT(TEXT(Data7[[#This Row],[Date:]],"mmddyyyy"),4)</f>
        <v>2024</v>
      </c>
      <c r="W976" s="8" t="str">
        <f>MID(TEXT(Data7[[#This Row],[Date:]],"mmddyyyy"),3,2)</f>
        <v>04</v>
      </c>
      <c r="X976" s="8" t="str">
        <f>LEFT(TEXT(Data7[[#This Row],[Date:]],"mmddyyyy"),2)</f>
        <v>06</v>
      </c>
      <c r="Y976" s="6">
        <f>DATE(Data7[[#This Row],[Year]],Data7[[#This Row],[Month]],Data7[[#This Row],[Day]])</f>
        <v>45447</v>
      </c>
    </row>
    <row r="977" spans="1:25">
      <c r="A977" s="5">
        <v>45447.575352662039</v>
      </c>
      <c r="B977" s="7" t="s">
        <v>34</v>
      </c>
      <c r="C977" s="6" t="s">
        <v>877</v>
      </c>
      <c r="D977" s="7" t="s">
        <v>880</v>
      </c>
      <c r="E977" s="8">
        <v>8</v>
      </c>
      <c r="F977" s="7" t="s">
        <v>68</v>
      </c>
      <c r="G977" s="7" t="s">
        <v>68</v>
      </c>
      <c r="H977" s="7" t="s">
        <v>202</v>
      </c>
      <c r="I977" s="7" t="s">
        <v>44</v>
      </c>
      <c r="J977" s="19" t="str">
        <f>IFERROR(INDEX('Employee Info'!$C$3:$E$200,MATCH(Data7[[#This Row],[Name:]],'Employee Info'!$B$3:$B$200,0),MATCH(Data7[[#This Row],[Hours Type:]],'Employee Info'!$C$2:$E$2,0)),"")</f>
        <v/>
      </c>
      <c r="K977" s="19" t="str">
        <f>IFERROR(INDEX('Employee Info'!$C$3:$J$200,MATCH(Data7[[#This Row],[Name:]],'Employee Info'!$B$3:$B$200,0),MATCH(Data7[[#Headers],[Truck]],'Employee Info'!$C$2:$J$2,0)),"")</f>
        <v/>
      </c>
      <c r="L977" s="19" t="str">
        <f>IFERROR(INDEX('Employee Info'!$C$3:$J$200,MATCH(Data7[[#This Row],[Name:]],'Employee Info'!$B$3:$B$200,0),MATCH(Data7[[#Headers],[Phone]],'Employee Info'!$C$2:$J$2,0)),"")</f>
        <v/>
      </c>
      <c r="M977" s="19" t="str">
        <f>IFERROR(INDEX('Employee Info'!$C$3:$J$200,MATCH(Data7[[#This Row],[Name:]],'Employee Info'!$B$3:$B$200,0),MATCH(Data7[[#Headers],[Tech]],'Employee Info'!$C$2:$J$2,0)),"")</f>
        <v/>
      </c>
      <c r="N977" s="19" t="str">
        <f>IFERROR(INDEX('Employee Info'!$C$3:$J$200,MATCH(Data7[[#This Row],[Name:]],'Employee Info'!$B$3:$B$200,0),MATCH(Data7[[#Headers],[Other]],'Employee Info'!$C$2:$J$2,0)),"")</f>
        <v/>
      </c>
      <c r="O977" s="19">
        <f>IFERROR((Data7[[#This Row],[Hours:]]*SUM(Data7[[#This Row],[Rate]:[Other]])),"")</f>
        <v>0</v>
      </c>
      <c r="P977" s="7" t="str">
        <f>IF(Data7[[#This Row],[WO'#:]]="","Riley #","WO#")</f>
        <v>Riley #</v>
      </c>
      <c r="Q977" s="7">
        <f>IFERROR(WEEKNUM(Data7[[#This Row],[Date:]]),"")</f>
        <v>23</v>
      </c>
      <c r="R977" s="6">
        <f t="shared" si="45"/>
        <v>45445</v>
      </c>
      <c r="S977" s="6">
        <f>Data7[[#This Row],[Week Start]]+7</f>
        <v>45452</v>
      </c>
      <c r="T977" s="7" t="str">
        <f t="shared" si="46"/>
        <v>6/2/2024 - 6/9/2024</v>
      </c>
      <c r="U977" s="7" t="str">
        <f t="shared" si="47"/>
        <v>Time Card</v>
      </c>
      <c r="V977" s="8" t="str">
        <f>RIGHT(TEXT(Data7[[#This Row],[Date:]],"mmddyyyy"),4)</f>
        <v>2024</v>
      </c>
      <c r="W977" s="8" t="str">
        <f>MID(TEXT(Data7[[#This Row],[Date:]],"mmddyyyy"),3,2)</f>
        <v>04</v>
      </c>
      <c r="X977" s="8" t="str">
        <f>LEFT(TEXT(Data7[[#This Row],[Date:]],"mmddyyyy"),2)</f>
        <v>06</v>
      </c>
      <c r="Y977" s="6">
        <f>DATE(Data7[[#This Row],[Year]],Data7[[#This Row],[Month]],Data7[[#This Row],[Day]])</f>
        <v>45447</v>
      </c>
    </row>
    <row r="978" spans="1:25">
      <c r="A978" s="5">
        <v>45447.58201377315</v>
      </c>
      <c r="B978" s="7" t="s">
        <v>65</v>
      </c>
      <c r="C978" s="6" t="s">
        <v>877</v>
      </c>
      <c r="D978" s="7" t="s">
        <v>878</v>
      </c>
      <c r="E978" s="8">
        <v>2</v>
      </c>
      <c r="F978" s="7" t="s">
        <v>68</v>
      </c>
      <c r="G978" s="7" t="s">
        <v>68</v>
      </c>
      <c r="H978" s="7" t="s">
        <v>380</v>
      </c>
      <c r="I978" s="7" t="s">
        <v>44</v>
      </c>
      <c r="J978" s="19" t="str">
        <f>IFERROR(INDEX('Employee Info'!$C$3:$E$200,MATCH(Data7[[#This Row],[Name:]],'Employee Info'!$B$3:$B$200,0),MATCH(Data7[[#This Row],[Hours Type:]],'Employee Info'!$C$2:$E$2,0)),"")</f>
        <v/>
      </c>
      <c r="K978" s="19" t="str">
        <f>IFERROR(INDEX('Employee Info'!$C$3:$J$200,MATCH(Data7[[#This Row],[Name:]],'Employee Info'!$B$3:$B$200,0),MATCH(Data7[[#Headers],[Truck]],'Employee Info'!$C$2:$J$2,0)),"")</f>
        <v/>
      </c>
      <c r="L978" s="19" t="str">
        <f>IFERROR(INDEX('Employee Info'!$C$3:$J$200,MATCH(Data7[[#This Row],[Name:]],'Employee Info'!$B$3:$B$200,0),MATCH(Data7[[#Headers],[Phone]],'Employee Info'!$C$2:$J$2,0)),"")</f>
        <v/>
      </c>
      <c r="M978" s="19" t="str">
        <f>IFERROR(INDEX('Employee Info'!$C$3:$J$200,MATCH(Data7[[#This Row],[Name:]],'Employee Info'!$B$3:$B$200,0),MATCH(Data7[[#Headers],[Tech]],'Employee Info'!$C$2:$J$2,0)),"")</f>
        <v/>
      </c>
      <c r="N978" s="19" t="str">
        <f>IFERROR(INDEX('Employee Info'!$C$3:$J$200,MATCH(Data7[[#This Row],[Name:]],'Employee Info'!$B$3:$B$200,0),MATCH(Data7[[#Headers],[Other]],'Employee Info'!$C$2:$J$2,0)),"")</f>
        <v/>
      </c>
      <c r="O978" s="19">
        <f>IFERROR((Data7[[#This Row],[Hours:]]*SUM(Data7[[#This Row],[Rate]:[Other]])),"")</f>
        <v>0</v>
      </c>
      <c r="P978" s="7" t="str">
        <f>IF(Data7[[#This Row],[WO'#:]]="","Riley #","WO#")</f>
        <v>Riley #</v>
      </c>
      <c r="Q978" s="7">
        <f>IFERROR(WEEKNUM(Data7[[#This Row],[Date:]]),"")</f>
        <v>23</v>
      </c>
      <c r="R978" s="6">
        <f t="shared" si="45"/>
        <v>45445</v>
      </c>
      <c r="S978" s="6">
        <f>Data7[[#This Row],[Week Start]]+7</f>
        <v>45452</v>
      </c>
      <c r="T978" s="7" t="str">
        <f t="shared" si="46"/>
        <v>6/2/2024 - 6/9/2024</v>
      </c>
      <c r="U978" s="7" t="str">
        <f t="shared" si="47"/>
        <v>Time Card</v>
      </c>
      <c r="V978" s="8" t="str">
        <f>RIGHT(TEXT(Data7[[#This Row],[Date:]],"mmddyyyy"),4)</f>
        <v>2024</v>
      </c>
      <c r="W978" s="8" t="str">
        <f>MID(TEXT(Data7[[#This Row],[Date:]],"mmddyyyy"),3,2)</f>
        <v>04</v>
      </c>
      <c r="X978" s="8" t="str">
        <f>LEFT(TEXT(Data7[[#This Row],[Date:]],"mmddyyyy"),2)</f>
        <v>06</v>
      </c>
      <c r="Y978" s="6">
        <f>DATE(Data7[[#This Row],[Year]],Data7[[#This Row],[Month]],Data7[[#This Row],[Day]])</f>
        <v>45447</v>
      </c>
    </row>
    <row r="979" spans="1:25">
      <c r="A979" s="5">
        <v>45447.584715277779</v>
      </c>
      <c r="B979" s="7" t="s">
        <v>35</v>
      </c>
      <c r="C979" s="6" t="s">
        <v>877</v>
      </c>
      <c r="D979" s="7" t="s">
        <v>831</v>
      </c>
      <c r="E979" s="8">
        <v>4</v>
      </c>
      <c r="F979" s="7" t="s">
        <v>68</v>
      </c>
      <c r="G979" s="7" t="s">
        <v>68</v>
      </c>
      <c r="H979" s="7" t="s">
        <v>649</v>
      </c>
      <c r="I979" s="7" t="s">
        <v>44</v>
      </c>
      <c r="J979" s="19" t="str">
        <f>IFERROR(INDEX('Employee Info'!$C$3:$E$200,MATCH(Data7[[#This Row],[Name:]],'Employee Info'!$B$3:$B$200,0),MATCH(Data7[[#This Row],[Hours Type:]],'Employee Info'!$C$2:$E$2,0)),"")</f>
        <v/>
      </c>
      <c r="K979" s="19" t="str">
        <f>IFERROR(INDEX('Employee Info'!$C$3:$J$200,MATCH(Data7[[#This Row],[Name:]],'Employee Info'!$B$3:$B$200,0),MATCH(Data7[[#Headers],[Truck]],'Employee Info'!$C$2:$J$2,0)),"")</f>
        <v/>
      </c>
      <c r="L979" s="19" t="str">
        <f>IFERROR(INDEX('Employee Info'!$C$3:$J$200,MATCH(Data7[[#This Row],[Name:]],'Employee Info'!$B$3:$B$200,0),MATCH(Data7[[#Headers],[Phone]],'Employee Info'!$C$2:$J$2,0)),"")</f>
        <v/>
      </c>
      <c r="M979" s="19" t="str">
        <f>IFERROR(INDEX('Employee Info'!$C$3:$J$200,MATCH(Data7[[#This Row],[Name:]],'Employee Info'!$B$3:$B$200,0),MATCH(Data7[[#Headers],[Tech]],'Employee Info'!$C$2:$J$2,0)),"")</f>
        <v/>
      </c>
      <c r="N979" s="19" t="str">
        <f>IFERROR(INDEX('Employee Info'!$C$3:$J$200,MATCH(Data7[[#This Row],[Name:]],'Employee Info'!$B$3:$B$200,0),MATCH(Data7[[#Headers],[Other]],'Employee Info'!$C$2:$J$2,0)),"")</f>
        <v/>
      </c>
      <c r="O979" s="19">
        <f>IFERROR((Data7[[#This Row],[Hours:]]*SUM(Data7[[#This Row],[Rate]:[Other]])),"")</f>
        <v>0</v>
      </c>
      <c r="P979" s="7" t="str">
        <f>IF(Data7[[#This Row],[WO'#:]]="","Riley #","WO#")</f>
        <v>Riley #</v>
      </c>
      <c r="Q979" s="7">
        <f>IFERROR(WEEKNUM(Data7[[#This Row],[Date:]]),"")</f>
        <v>23</v>
      </c>
      <c r="R979" s="6">
        <f t="shared" si="45"/>
        <v>45445</v>
      </c>
      <c r="S979" s="6">
        <f>Data7[[#This Row],[Week Start]]+7</f>
        <v>45452</v>
      </c>
      <c r="T979" s="7" t="str">
        <f t="shared" si="46"/>
        <v>6/2/2024 - 6/9/2024</v>
      </c>
      <c r="U979" s="7" t="str">
        <f t="shared" si="47"/>
        <v>Time Card</v>
      </c>
      <c r="V979" s="8" t="str">
        <f>RIGHT(TEXT(Data7[[#This Row],[Date:]],"mmddyyyy"),4)</f>
        <v>2024</v>
      </c>
      <c r="W979" s="8" t="str">
        <f>MID(TEXT(Data7[[#This Row],[Date:]],"mmddyyyy"),3,2)</f>
        <v>04</v>
      </c>
      <c r="X979" s="8" t="str">
        <f>LEFT(TEXT(Data7[[#This Row],[Date:]],"mmddyyyy"),2)</f>
        <v>06</v>
      </c>
      <c r="Y979" s="6">
        <f>DATE(Data7[[#This Row],[Year]],Data7[[#This Row],[Month]],Data7[[#This Row],[Day]])</f>
        <v>45447</v>
      </c>
    </row>
    <row r="980" spans="1:25">
      <c r="A980" s="5">
        <v>45447.584813773145</v>
      </c>
      <c r="B980" s="7" t="s">
        <v>23</v>
      </c>
      <c r="C980" s="6" t="s">
        <v>877</v>
      </c>
      <c r="D980" s="7" t="s">
        <v>831</v>
      </c>
      <c r="E980" s="8">
        <v>4</v>
      </c>
      <c r="F980" s="7" t="s">
        <v>68</v>
      </c>
      <c r="G980" s="7" t="s">
        <v>68</v>
      </c>
      <c r="H980" s="7" t="s">
        <v>649</v>
      </c>
      <c r="I980" s="7" t="s">
        <v>44</v>
      </c>
      <c r="J980" s="19" t="str">
        <f>IFERROR(INDEX('Employee Info'!$C$3:$E$200,MATCH(Data7[[#This Row],[Name:]],'Employee Info'!$B$3:$B$200,0),MATCH(Data7[[#This Row],[Hours Type:]],'Employee Info'!$C$2:$E$2,0)),"")</f>
        <v/>
      </c>
      <c r="K980" s="19" t="str">
        <f>IFERROR(INDEX('Employee Info'!$C$3:$J$200,MATCH(Data7[[#This Row],[Name:]],'Employee Info'!$B$3:$B$200,0),MATCH(Data7[[#Headers],[Truck]],'Employee Info'!$C$2:$J$2,0)),"")</f>
        <v/>
      </c>
      <c r="L980" s="19" t="str">
        <f>IFERROR(INDEX('Employee Info'!$C$3:$J$200,MATCH(Data7[[#This Row],[Name:]],'Employee Info'!$B$3:$B$200,0),MATCH(Data7[[#Headers],[Phone]],'Employee Info'!$C$2:$J$2,0)),"")</f>
        <v/>
      </c>
      <c r="M980" s="19" t="str">
        <f>IFERROR(INDEX('Employee Info'!$C$3:$J$200,MATCH(Data7[[#This Row],[Name:]],'Employee Info'!$B$3:$B$200,0),MATCH(Data7[[#Headers],[Tech]],'Employee Info'!$C$2:$J$2,0)),"")</f>
        <v/>
      </c>
      <c r="N980" s="19" t="str">
        <f>IFERROR(INDEX('Employee Info'!$C$3:$J$200,MATCH(Data7[[#This Row],[Name:]],'Employee Info'!$B$3:$B$200,0),MATCH(Data7[[#Headers],[Other]],'Employee Info'!$C$2:$J$2,0)),"")</f>
        <v/>
      </c>
      <c r="O980" s="19">
        <f>IFERROR((Data7[[#This Row],[Hours:]]*SUM(Data7[[#This Row],[Rate]:[Other]])),"")</f>
        <v>0</v>
      </c>
      <c r="P980" s="7" t="str">
        <f>IF(Data7[[#This Row],[WO'#:]]="","Riley #","WO#")</f>
        <v>Riley #</v>
      </c>
      <c r="Q980" s="7">
        <f>IFERROR(WEEKNUM(Data7[[#This Row],[Date:]]),"")</f>
        <v>23</v>
      </c>
      <c r="R980" s="6">
        <f t="shared" si="45"/>
        <v>45445</v>
      </c>
      <c r="S980" s="6">
        <f>Data7[[#This Row],[Week Start]]+7</f>
        <v>45452</v>
      </c>
      <c r="T980" s="7" t="str">
        <f t="shared" si="46"/>
        <v>6/2/2024 - 6/9/2024</v>
      </c>
      <c r="U980" s="7" t="str">
        <f t="shared" si="47"/>
        <v>Time Card</v>
      </c>
      <c r="V980" s="8" t="str">
        <f>RIGHT(TEXT(Data7[[#This Row],[Date:]],"mmddyyyy"),4)</f>
        <v>2024</v>
      </c>
      <c r="W980" s="8" t="str">
        <f>MID(TEXT(Data7[[#This Row],[Date:]],"mmddyyyy"),3,2)</f>
        <v>04</v>
      </c>
      <c r="X980" s="8" t="str">
        <f>LEFT(TEXT(Data7[[#This Row],[Date:]],"mmddyyyy"),2)</f>
        <v>06</v>
      </c>
      <c r="Y980" s="6">
        <f>DATE(Data7[[#This Row],[Year]],Data7[[#This Row],[Month]],Data7[[#This Row],[Day]])</f>
        <v>45447</v>
      </c>
    </row>
    <row r="981" spans="1:25">
      <c r="A981" s="5">
        <v>45447.585289120369</v>
      </c>
      <c r="B981" s="7" t="s">
        <v>35</v>
      </c>
      <c r="C981" s="6" t="s">
        <v>877</v>
      </c>
      <c r="D981" s="7" t="s">
        <v>881</v>
      </c>
      <c r="E981" s="8">
        <v>4</v>
      </c>
      <c r="F981" s="7" t="s">
        <v>68</v>
      </c>
      <c r="G981" s="7" t="s">
        <v>68</v>
      </c>
      <c r="H981" s="7" t="s">
        <v>577</v>
      </c>
      <c r="I981" s="7" t="s">
        <v>44</v>
      </c>
      <c r="J981" s="19" t="str">
        <f>IFERROR(INDEX('Employee Info'!$C$3:$E$200,MATCH(Data7[[#This Row],[Name:]],'Employee Info'!$B$3:$B$200,0),MATCH(Data7[[#This Row],[Hours Type:]],'Employee Info'!$C$2:$E$2,0)),"")</f>
        <v/>
      </c>
      <c r="K981" s="19" t="str">
        <f>IFERROR(INDEX('Employee Info'!$C$3:$J$200,MATCH(Data7[[#This Row],[Name:]],'Employee Info'!$B$3:$B$200,0),MATCH(Data7[[#Headers],[Truck]],'Employee Info'!$C$2:$J$2,0)),"")</f>
        <v/>
      </c>
      <c r="L981" s="19" t="str">
        <f>IFERROR(INDEX('Employee Info'!$C$3:$J$200,MATCH(Data7[[#This Row],[Name:]],'Employee Info'!$B$3:$B$200,0),MATCH(Data7[[#Headers],[Phone]],'Employee Info'!$C$2:$J$2,0)),"")</f>
        <v/>
      </c>
      <c r="M981" s="19" t="str">
        <f>IFERROR(INDEX('Employee Info'!$C$3:$J$200,MATCH(Data7[[#This Row],[Name:]],'Employee Info'!$B$3:$B$200,0),MATCH(Data7[[#Headers],[Tech]],'Employee Info'!$C$2:$J$2,0)),"")</f>
        <v/>
      </c>
      <c r="N981" s="19" t="str">
        <f>IFERROR(INDEX('Employee Info'!$C$3:$J$200,MATCH(Data7[[#This Row],[Name:]],'Employee Info'!$B$3:$B$200,0),MATCH(Data7[[#Headers],[Other]],'Employee Info'!$C$2:$J$2,0)),"")</f>
        <v/>
      </c>
      <c r="O981" s="19">
        <f>IFERROR((Data7[[#This Row],[Hours:]]*SUM(Data7[[#This Row],[Rate]:[Other]])),"")</f>
        <v>0</v>
      </c>
      <c r="P981" s="7" t="str">
        <f>IF(Data7[[#This Row],[WO'#:]]="","Riley #","WO#")</f>
        <v>Riley #</v>
      </c>
      <c r="Q981" s="7">
        <f>IFERROR(WEEKNUM(Data7[[#This Row],[Date:]]),"")</f>
        <v>23</v>
      </c>
      <c r="R981" s="6">
        <f t="shared" si="45"/>
        <v>45445</v>
      </c>
      <c r="S981" s="6">
        <f>Data7[[#This Row],[Week Start]]+7</f>
        <v>45452</v>
      </c>
      <c r="T981" s="7" t="str">
        <f t="shared" si="46"/>
        <v>6/2/2024 - 6/9/2024</v>
      </c>
      <c r="U981" s="7" t="str">
        <f t="shared" si="47"/>
        <v>Time Card</v>
      </c>
      <c r="V981" s="8" t="str">
        <f>RIGHT(TEXT(Data7[[#This Row],[Date:]],"mmddyyyy"),4)</f>
        <v>2024</v>
      </c>
      <c r="W981" s="8" t="str">
        <f>MID(TEXT(Data7[[#This Row],[Date:]],"mmddyyyy"),3,2)</f>
        <v>04</v>
      </c>
      <c r="X981" s="8" t="str">
        <f>LEFT(TEXT(Data7[[#This Row],[Date:]],"mmddyyyy"),2)</f>
        <v>06</v>
      </c>
      <c r="Y981" s="6">
        <f>DATE(Data7[[#This Row],[Year]],Data7[[#This Row],[Month]],Data7[[#This Row],[Day]])</f>
        <v>45447</v>
      </c>
    </row>
    <row r="982" spans="1:25">
      <c r="A982" s="5">
        <v>45447.585360648147</v>
      </c>
      <c r="B982" s="7" t="s">
        <v>23</v>
      </c>
      <c r="C982" s="6" t="s">
        <v>877</v>
      </c>
      <c r="D982" s="7" t="s">
        <v>881</v>
      </c>
      <c r="E982" s="8">
        <v>4</v>
      </c>
      <c r="F982" s="7" t="s">
        <v>68</v>
      </c>
      <c r="G982" s="7" t="s">
        <v>68</v>
      </c>
      <c r="H982" s="7" t="s">
        <v>577</v>
      </c>
      <c r="I982" s="7" t="s">
        <v>44</v>
      </c>
      <c r="J982" s="19" t="str">
        <f>IFERROR(INDEX('Employee Info'!$C$3:$E$200,MATCH(Data7[[#This Row],[Name:]],'Employee Info'!$B$3:$B$200,0),MATCH(Data7[[#This Row],[Hours Type:]],'Employee Info'!$C$2:$E$2,0)),"")</f>
        <v/>
      </c>
      <c r="K982" s="19" t="str">
        <f>IFERROR(INDEX('Employee Info'!$C$3:$J$200,MATCH(Data7[[#This Row],[Name:]],'Employee Info'!$B$3:$B$200,0),MATCH(Data7[[#Headers],[Truck]],'Employee Info'!$C$2:$J$2,0)),"")</f>
        <v/>
      </c>
      <c r="L982" s="19" t="str">
        <f>IFERROR(INDEX('Employee Info'!$C$3:$J$200,MATCH(Data7[[#This Row],[Name:]],'Employee Info'!$B$3:$B$200,0),MATCH(Data7[[#Headers],[Phone]],'Employee Info'!$C$2:$J$2,0)),"")</f>
        <v/>
      </c>
      <c r="M982" s="19" t="str">
        <f>IFERROR(INDEX('Employee Info'!$C$3:$J$200,MATCH(Data7[[#This Row],[Name:]],'Employee Info'!$B$3:$B$200,0),MATCH(Data7[[#Headers],[Tech]],'Employee Info'!$C$2:$J$2,0)),"")</f>
        <v/>
      </c>
      <c r="N982" s="19" t="str">
        <f>IFERROR(INDEX('Employee Info'!$C$3:$J$200,MATCH(Data7[[#This Row],[Name:]],'Employee Info'!$B$3:$B$200,0),MATCH(Data7[[#Headers],[Other]],'Employee Info'!$C$2:$J$2,0)),"")</f>
        <v/>
      </c>
      <c r="O982" s="19">
        <f>IFERROR((Data7[[#This Row],[Hours:]]*SUM(Data7[[#This Row],[Rate]:[Other]])),"")</f>
        <v>0</v>
      </c>
      <c r="P982" s="7" t="str">
        <f>IF(Data7[[#This Row],[WO'#:]]="","Riley #","WO#")</f>
        <v>Riley #</v>
      </c>
      <c r="Q982" s="7">
        <f>IFERROR(WEEKNUM(Data7[[#This Row],[Date:]]),"")</f>
        <v>23</v>
      </c>
      <c r="R982" s="6">
        <f t="shared" si="45"/>
        <v>45445</v>
      </c>
      <c r="S982" s="6">
        <f>Data7[[#This Row],[Week Start]]+7</f>
        <v>45452</v>
      </c>
      <c r="T982" s="7" t="str">
        <f t="shared" si="46"/>
        <v>6/2/2024 - 6/9/2024</v>
      </c>
      <c r="U982" s="7" t="str">
        <f t="shared" si="47"/>
        <v>Time Card</v>
      </c>
      <c r="V982" s="8" t="str">
        <f>RIGHT(TEXT(Data7[[#This Row],[Date:]],"mmddyyyy"),4)</f>
        <v>2024</v>
      </c>
      <c r="W982" s="8" t="str">
        <f>MID(TEXT(Data7[[#This Row],[Date:]],"mmddyyyy"),3,2)</f>
        <v>04</v>
      </c>
      <c r="X982" s="8" t="str">
        <f>LEFT(TEXT(Data7[[#This Row],[Date:]],"mmddyyyy"),2)</f>
        <v>06</v>
      </c>
      <c r="Y982" s="6">
        <f>DATE(Data7[[#This Row],[Year]],Data7[[#This Row],[Month]],Data7[[#This Row],[Day]])</f>
        <v>45447</v>
      </c>
    </row>
    <row r="983" spans="1:25">
      <c r="A983" s="5">
        <v>45451.35421203704</v>
      </c>
      <c r="B983" s="7" t="s">
        <v>66</v>
      </c>
      <c r="C983" s="6" t="s">
        <v>882</v>
      </c>
      <c r="D983" s="7" t="s">
        <v>870</v>
      </c>
      <c r="E983" s="8">
        <v>1</v>
      </c>
      <c r="F983" s="7">
        <v>20028</v>
      </c>
      <c r="G983" s="7" t="s">
        <v>68</v>
      </c>
      <c r="H983" s="7" t="s">
        <v>756</v>
      </c>
      <c r="I983" s="7" t="s">
        <v>45</v>
      </c>
      <c r="J983" s="19" t="str">
        <f>IFERROR(INDEX('Employee Info'!$C$3:$E$200,MATCH(Data7[[#This Row],[Name:]],'Employee Info'!$B$3:$B$200,0),MATCH(Data7[[#This Row],[Hours Type:]],'Employee Info'!$C$2:$E$2,0)),"")</f>
        <v/>
      </c>
      <c r="K983" s="19" t="str">
        <f>IFERROR(INDEX('Employee Info'!$C$3:$J$200,MATCH(Data7[[#This Row],[Name:]],'Employee Info'!$B$3:$B$200,0),MATCH(Data7[[#Headers],[Truck]],'Employee Info'!$C$2:$J$2,0)),"")</f>
        <v/>
      </c>
      <c r="L983" s="19" t="str">
        <f>IFERROR(INDEX('Employee Info'!$C$3:$J$200,MATCH(Data7[[#This Row],[Name:]],'Employee Info'!$B$3:$B$200,0),MATCH(Data7[[#Headers],[Phone]],'Employee Info'!$C$2:$J$2,0)),"")</f>
        <v/>
      </c>
      <c r="M983" s="19" t="str">
        <f>IFERROR(INDEX('Employee Info'!$C$3:$J$200,MATCH(Data7[[#This Row],[Name:]],'Employee Info'!$B$3:$B$200,0),MATCH(Data7[[#Headers],[Tech]],'Employee Info'!$C$2:$J$2,0)),"")</f>
        <v/>
      </c>
      <c r="N983" s="19" t="str">
        <f>IFERROR(INDEX('Employee Info'!$C$3:$J$200,MATCH(Data7[[#This Row],[Name:]],'Employee Info'!$B$3:$B$200,0),MATCH(Data7[[#Headers],[Other]],'Employee Info'!$C$2:$J$2,0)),"")</f>
        <v/>
      </c>
      <c r="O983" s="19">
        <f>IFERROR((Data7[[#This Row],[Hours:]]*SUM(Data7[[#This Row],[Rate]:[Other]])),"")</f>
        <v>0</v>
      </c>
      <c r="P983" s="7" t="str">
        <f>IF(Data7[[#This Row],[WO'#:]]="","Riley #","WO#")</f>
        <v>WO#</v>
      </c>
      <c r="Q983" s="7">
        <f>IFERROR(WEEKNUM(Data7[[#This Row],[Date:]]),"")</f>
        <v>23</v>
      </c>
      <c r="R983" s="6">
        <f t="shared" si="45"/>
        <v>45445</v>
      </c>
      <c r="S983" s="6">
        <f>Data7[[#This Row],[Week Start]]+7</f>
        <v>45452</v>
      </c>
      <c r="T983" s="7" t="str">
        <f t="shared" si="46"/>
        <v>6/2/2024 - 6/9/2024</v>
      </c>
      <c r="U983" s="7" t="str">
        <f t="shared" si="47"/>
        <v>Time Card</v>
      </c>
      <c r="V983" s="8" t="str">
        <f>RIGHT(TEXT(Data7[[#This Row],[Date:]],"mmddyyyy"),4)</f>
        <v>2024</v>
      </c>
      <c r="W983" s="8" t="str">
        <f>MID(TEXT(Data7[[#This Row],[Date:]],"mmddyyyy"),3,2)</f>
        <v>05</v>
      </c>
      <c r="X983" s="8" t="str">
        <f>LEFT(TEXT(Data7[[#This Row],[Date:]],"mmddyyyy"),2)</f>
        <v>06</v>
      </c>
      <c r="Y983" s="6">
        <f>DATE(Data7[[#This Row],[Year]],Data7[[#This Row],[Month]],Data7[[#This Row],[Day]])</f>
        <v>45448</v>
      </c>
    </row>
    <row r="984" spans="1:25">
      <c r="A984" s="5">
        <v>45451.348043518519</v>
      </c>
      <c r="B984" s="7" t="s">
        <v>66</v>
      </c>
      <c r="C984" s="6" t="s">
        <v>882</v>
      </c>
      <c r="D984" s="7" t="s">
        <v>883</v>
      </c>
      <c r="E984" s="8">
        <v>6</v>
      </c>
      <c r="F984" s="7">
        <v>6984733</v>
      </c>
      <c r="G984" s="7" t="s">
        <v>68</v>
      </c>
      <c r="H984" s="7" t="s">
        <v>756</v>
      </c>
      <c r="I984" s="7" t="s">
        <v>44</v>
      </c>
      <c r="J984" s="19" t="str">
        <f>IFERROR(INDEX('Employee Info'!$C$3:$E$200,MATCH(Data7[[#This Row],[Name:]],'Employee Info'!$B$3:$B$200,0),MATCH(Data7[[#This Row],[Hours Type:]],'Employee Info'!$C$2:$E$2,0)),"")</f>
        <v/>
      </c>
      <c r="K984" s="19" t="str">
        <f>IFERROR(INDEX('Employee Info'!$C$3:$J$200,MATCH(Data7[[#This Row],[Name:]],'Employee Info'!$B$3:$B$200,0),MATCH(Data7[[#Headers],[Truck]],'Employee Info'!$C$2:$J$2,0)),"")</f>
        <v/>
      </c>
      <c r="L984" s="19" t="str">
        <f>IFERROR(INDEX('Employee Info'!$C$3:$J$200,MATCH(Data7[[#This Row],[Name:]],'Employee Info'!$B$3:$B$200,0),MATCH(Data7[[#Headers],[Phone]],'Employee Info'!$C$2:$J$2,0)),"")</f>
        <v/>
      </c>
      <c r="M984" s="19" t="str">
        <f>IFERROR(INDEX('Employee Info'!$C$3:$J$200,MATCH(Data7[[#This Row],[Name:]],'Employee Info'!$B$3:$B$200,0),MATCH(Data7[[#Headers],[Tech]],'Employee Info'!$C$2:$J$2,0)),"")</f>
        <v/>
      </c>
      <c r="N984" s="19" t="str">
        <f>IFERROR(INDEX('Employee Info'!$C$3:$J$200,MATCH(Data7[[#This Row],[Name:]],'Employee Info'!$B$3:$B$200,0),MATCH(Data7[[#Headers],[Other]],'Employee Info'!$C$2:$J$2,0)),"")</f>
        <v/>
      </c>
      <c r="O984" s="19">
        <f>IFERROR((Data7[[#This Row],[Hours:]]*SUM(Data7[[#This Row],[Rate]:[Other]])),"")</f>
        <v>0</v>
      </c>
      <c r="P984" s="7" t="str">
        <f>IF(Data7[[#This Row],[WO'#:]]="","Riley #","WO#")</f>
        <v>WO#</v>
      </c>
      <c r="Q984" s="7">
        <f>IFERROR(WEEKNUM(Data7[[#This Row],[Date:]]),"")</f>
        <v>23</v>
      </c>
      <c r="R984" s="6">
        <f t="shared" si="45"/>
        <v>45445</v>
      </c>
      <c r="S984" s="6">
        <f>Data7[[#This Row],[Week Start]]+7</f>
        <v>45452</v>
      </c>
      <c r="T984" s="7" t="str">
        <f t="shared" si="46"/>
        <v>6/2/2024 - 6/9/2024</v>
      </c>
      <c r="U984" s="7" t="str">
        <f t="shared" si="47"/>
        <v>Time Card</v>
      </c>
      <c r="V984" s="8" t="str">
        <f>RIGHT(TEXT(Data7[[#This Row],[Date:]],"mmddyyyy"),4)</f>
        <v>2024</v>
      </c>
      <c r="W984" s="8" t="str">
        <f>MID(TEXT(Data7[[#This Row],[Date:]],"mmddyyyy"),3,2)</f>
        <v>05</v>
      </c>
      <c r="X984" s="8" t="str">
        <f>LEFT(TEXT(Data7[[#This Row],[Date:]],"mmddyyyy"),2)</f>
        <v>06</v>
      </c>
      <c r="Y984" s="6">
        <f>DATE(Data7[[#This Row],[Year]],Data7[[#This Row],[Month]],Data7[[#This Row],[Day]])</f>
        <v>45448</v>
      </c>
    </row>
    <row r="985" spans="1:25">
      <c r="A985" s="5">
        <v>45485.448409606484</v>
      </c>
      <c r="B985" s="7" t="s">
        <v>76</v>
      </c>
      <c r="C985" s="6" t="s">
        <v>882</v>
      </c>
      <c r="D985" s="7" t="s">
        <v>156</v>
      </c>
      <c r="E985" s="8">
        <v>3</v>
      </c>
      <c r="F985" s="7">
        <v>6984733</v>
      </c>
      <c r="G985" s="7" t="s">
        <v>68</v>
      </c>
      <c r="H985" s="7" t="s">
        <v>756</v>
      </c>
      <c r="I985" s="7" t="s">
        <v>44</v>
      </c>
      <c r="J985" s="19" t="str">
        <f>IFERROR(INDEX('Employee Info'!$C$3:$E$200,MATCH(Data7[[#This Row],[Name:]],'Employee Info'!$B$3:$B$200,0),MATCH(Data7[[#This Row],[Hours Type:]],'Employee Info'!$C$2:$E$2,0)),"")</f>
        <v/>
      </c>
      <c r="K985" s="19" t="str">
        <f>IFERROR(INDEX('Employee Info'!$C$3:$J$200,MATCH(Data7[[#This Row],[Name:]],'Employee Info'!$B$3:$B$200,0),MATCH(Data7[[#Headers],[Truck]],'Employee Info'!$C$2:$J$2,0)),"")</f>
        <v/>
      </c>
      <c r="L985" s="19" t="str">
        <f>IFERROR(INDEX('Employee Info'!$C$3:$J$200,MATCH(Data7[[#This Row],[Name:]],'Employee Info'!$B$3:$B$200,0),MATCH(Data7[[#Headers],[Phone]],'Employee Info'!$C$2:$J$2,0)),"")</f>
        <v/>
      </c>
      <c r="M985" s="19" t="str">
        <f>IFERROR(INDEX('Employee Info'!$C$3:$J$200,MATCH(Data7[[#This Row],[Name:]],'Employee Info'!$B$3:$B$200,0),MATCH(Data7[[#Headers],[Tech]],'Employee Info'!$C$2:$J$2,0)),"")</f>
        <v/>
      </c>
      <c r="N985" s="19" t="str">
        <f>IFERROR(INDEX('Employee Info'!$C$3:$J$200,MATCH(Data7[[#This Row],[Name:]],'Employee Info'!$B$3:$B$200,0),MATCH(Data7[[#Headers],[Other]],'Employee Info'!$C$2:$J$2,0)),"")</f>
        <v/>
      </c>
      <c r="O985" s="19">
        <f>IFERROR((Data7[[#This Row],[Hours:]]*SUM(Data7[[#This Row],[Rate]:[Other]])),"")</f>
        <v>0</v>
      </c>
      <c r="P985" s="7" t="str">
        <f>IF(Data7[[#This Row],[WO'#:]]="","Riley #","WO#")</f>
        <v>WO#</v>
      </c>
      <c r="Q985" s="7">
        <f>IFERROR(WEEKNUM(Data7[[#This Row],[Date:]]),"")</f>
        <v>23</v>
      </c>
      <c r="R985" s="6">
        <f t="shared" si="45"/>
        <v>45445</v>
      </c>
      <c r="S985" s="6">
        <f>Data7[[#This Row],[Week Start]]+7</f>
        <v>45452</v>
      </c>
      <c r="T985" s="7" t="str">
        <f t="shared" si="46"/>
        <v>6/2/2024 - 6/9/2024</v>
      </c>
      <c r="U985" s="7" t="str">
        <f t="shared" si="47"/>
        <v>Time Card</v>
      </c>
      <c r="V985" s="8" t="str">
        <f>RIGHT(TEXT(Data7[[#This Row],[Date:]],"mmddyyyy"),4)</f>
        <v>2024</v>
      </c>
      <c r="W985" s="8" t="str">
        <f>MID(TEXT(Data7[[#This Row],[Date:]],"mmddyyyy"),3,2)</f>
        <v>05</v>
      </c>
      <c r="X985" s="8" t="str">
        <f>LEFT(TEXT(Data7[[#This Row],[Date:]],"mmddyyyy"),2)</f>
        <v>06</v>
      </c>
      <c r="Y985" s="6">
        <f>DATE(Data7[[#This Row],[Year]],Data7[[#This Row],[Month]],Data7[[#This Row],[Day]])</f>
        <v>45448</v>
      </c>
    </row>
    <row r="986" spans="1:25">
      <c r="A986" s="5">
        <v>45485.456409606479</v>
      </c>
      <c r="B986" s="7" t="s">
        <v>1864</v>
      </c>
      <c r="C986" s="6" t="s">
        <v>882</v>
      </c>
      <c r="D986" s="7" t="s">
        <v>1865</v>
      </c>
      <c r="E986" s="8">
        <v>4</v>
      </c>
      <c r="F986" s="7">
        <v>6984733</v>
      </c>
      <c r="G986" s="7" t="s">
        <v>68</v>
      </c>
      <c r="H986" s="7" t="s">
        <v>756</v>
      </c>
      <c r="I986" s="7" t="s">
        <v>44</v>
      </c>
      <c r="J986" s="19" t="str">
        <f>IFERROR(INDEX('Employee Info'!$C$3:$E$200,MATCH(Data7[[#This Row],[Name:]],'Employee Info'!$B$3:$B$200,0),MATCH(Data7[[#This Row],[Hours Type:]],'Employee Info'!$C$2:$E$2,0)),"")</f>
        <v/>
      </c>
      <c r="K986" s="19" t="str">
        <f>IFERROR(INDEX('Employee Info'!$C$3:$J$200,MATCH(Data7[[#This Row],[Name:]],'Employee Info'!$B$3:$B$200,0),MATCH(Data7[[#Headers],[Truck]],'Employee Info'!$C$2:$J$2,0)),"")</f>
        <v/>
      </c>
      <c r="L986" s="19" t="str">
        <f>IFERROR(INDEX('Employee Info'!$C$3:$J$200,MATCH(Data7[[#This Row],[Name:]],'Employee Info'!$B$3:$B$200,0),MATCH(Data7[[#Headers],[Phone]],'Employee Info'!$C$2:$J$2,0)),"")</f>
        <v/>
      </c>
      <c r="M986" s="19" t="str">
        <f>IFERROR(INDEX('Employee Info'!$C$3:$J$200,MATCH(Data7[[#This Row],[Name:]],'Employee Info'!$B$3:$B$200,0),MATCH(Data7[[#Headers],[Tech]],'Employee Info'!$C$2:$J$2,0)),"")</f>
        <v/>
      </c>
      <c r="N986" s="19" t="str">
        <f>IFERROR(INDEX('Employee Info'!$C$3:$J$200,MATCH(Data7[[#This Row],[Name:]],'Employee Info'!$B$3:$B$200,0),MATCH(Data7[[#Headers],[Other]],'Employee Info'!$C$2:$J$2,0)),"")</f>
        <v/>
      </c>
      <c r="O986" s="19">
        <f>IFERROR((Data7[[#This Row],[Hours:]]*SUM(Data7[[#This Row],[Rate]:[Other]])),"")</f>
        <v>0</v>
      </c>
      <c r="P986" s="7" t="str">
        <f>IF(Data7[[#This Row],[WO'#:]]="","Riley #","WO#")</f>
        <v>WO#</v>
      </c>
      <c r="Q986" s="7">
        <f>IFERROR(WEEKNUM(Data7[[#This Row],[Date:]]),"")</f>
        <v>23</v>
      </c>
      <c r="R986" s="6">
        <f t="shared" si="45"/>
        <v>45445</v>
      </c>
      <c r="S986" s="6">
        <f>Data7[[#This Row],[Week Start]]+7</f>
        <v>45452</v>
      </c>
      <c r="T986" s="7" t="str">
        <f t="shared" si="46"/>
        <v>6/2/2024 - 6/9/2024</v>
      </c>
      <c r="U986" s="7" t="str">
        <f t="shared" si="47"/>
        <v>Time Card</v>
      </c>
      <c r="V986" s="8" t="str">
        <f>RIGHT(TEXT(Data7[[#This Row],[Date:]],"mmddyyyy"),4)</f>
        <v>2024</v>
      </c>
      <c r="W986" s="8" t="str">
        <f>MID(TEXT(Data7[[#This Row],[Date:]],"mmddyyyy"),3,2)</f>
        <v>05</v>
      </c>
      <c r="X986" s="8" t="str">
        <f>LEFT(TEXT(Data7[[#This Row],[Date:]],"mmddyyyy"),2)</f>
        <v>06</v>
      </c>
      <c r="Y986" s="6">
        <f>DATE(Data7[[#This Row],[Year]],Data7[[#This Row],[Month]],Data7[[#This Row],[Day]])</f>
        <v>45448</v>
      </c>
    </row>
    <row r="987" spans="1:25">
      <c r="A987" s="5">
        <v>45449.245415046295</v>
      </c>
      <c r="B987" s="7" t="s">
        <v>31</v>
      </c>
      <c r="C987" s="6" t="s">
        <v>882</v>
      </c>
      <c r="D987" s="7" t="s">
        <v>884</v>
      </c>
      <c r="E987" s="8">
        <v>5</v>
      </c>
      <c r="F987" s="7">
        <v>7098027</v>
      </c>
      <c r="G987" s="7" t="s">
        <v>68</v>
      </c>
      <c r="H987" s="7" t="s">
        <v>756</v>
      </c>
      <c r="I987" s="7" t="s">
        <v>44</v>
      </c>
      <c r="J987" s="19" t="str">
        <f>IFERROR(INDEX('Employee Info'!$C$3:$E$200,MATCH(Data7[[#This Row],[Name:]],'Employee Info'!$B$3:$B$200,0),MATCH(Data7[[#This Row],[Hours Type:]],'Employee Info'!$C$2:$E$2,0)),"")</f>
        <v/>
      </c>
      <c r="K987" s="19" t="str">
        <f>IFERROR(INDEX('Employee Info'!$C$3:$J$200,MATCH(Data7[[#This Row],[Name:]],'Employee Info'!$B$3:$B$200,0),MATCH(Data7[[#Headers],[Truck]],'Employee Info'!$C$2:$J$2,0)),"")</f>
        <v/>
      </c>
      <c r="L987" s="19" t="str">
        <f>IFERROR(INDEX('Employee Info'!$C$3:$J$200,MATCH(Data7[[#This Row],[Name:]],'Employee Info'!$B$3:$B$200,0),MATCH(Data7[[#Headers],[Phone]],'Employee Info'!$C$2:$J$2,0)),"")</f>
        <v/>
      </c>
      <c r="M987" s="19" t="str">
        <f>IFERROR(INDEX('Employee Info'!$C$3:$J$200,MATCH(Data7[[#This Row],[Name:]],'Employee Info'!$B$3:$B$200,0),MATCH(Data7[[#Headers],[Tech]],'Employee Info'!$C$2:$J$2,0)),"")</f>
        <v/>
      </c>
      <c r="N987" s="19" t="str">
        <f>IFERROR(INDEX('Employee Info'!$C$3:$J$200,MATCH(Data7[[#This Row],[Name:]],'Employee Info'!$B$3:$B$200,0),MATCH(Data7[[#Headers],[Other]],'Employee Info'!$C$2:$J$2,0)),"")</f>
        <v/>
      </c>
      <c r="O987" s="19">
        <f>IFERROR((Data7[[#This Row],[Hours:]]*SUM(Data7[[#This Row],[Rate]:[Other]])),"")</f>
        <v>0</v>
      </c>
      <c r="P987" s="7" t="str">
        <f>IF(Data7[[#This Row],[WO'#:]]="","Riley #","WO#")</f>
        <v>WO#</v>
      </c>
      <c r="Q987" s="7">
        <f>IFERROR(WEEKNUM(Data7[[#This Row],[Date:]]),"")</f>
        <v>23</v>
      </c>
      <c r="R987" s="6">
        <f t="shared" si="45"/>
        <v>45445</v>
      </c>
      <c r="S987" s="6">
        <f>Data7[[#This Row],[Week Start]]+7</f>
        <v>45452</v>
      </c>
      <c r="T987" s="7" t="str">
        <f t="shared" si="46"/>
        <v>6/2/2024 - 6/9/2024</v>
      </c>
      <c r="U987" s="7" t="str">
        <f t="shared" si="47"/>
        <v>Time Card</v>
      </c>
      <c r="V987" s="8" t="str">
        <f>RIGHT(TEXT(Data7[[#This Row],[Date:]],"mmddyyyy"),4)</f>
        <v>2024</v>
      </c>
      <c r="W987" s="8" t="str">
        <f>MID(TEXT(Data7[[#This Row],[Date:]],"mmddyyyy"),3,2)</f>
        <v>05</v>
      </c>
      <c r="X987" s="8" t="str">
        <f>LEFT(TEXT(Data7[[#This Row],[Date:]],"mmddyyyy"),2)</f>
        <v>06</v>
      </c>
      <c r="Y987" s="6">
        <f>DATE(Data7[[#This Row],[Year]],Data7[[#This Row],[Month]],Data7[[#This Row],[Day]])</f>
        <v>45448</v>
      </c>
    </row>
    <row r="988" spans="1:25">
      <c r="A988" s="5">
        <v>45448.578575231484</v>
      </c>
      <c r="B988" s="7" t="s">
        <v>34</v>
      </c>
      <c r="C988" s="6" t="s">
        <v>882</v>
      </c>
      <c r="D988" s="7" t="s">
        <v>885</v>
      </c>
      <c r="E988" s="8">
        <v>5.5</v>
      </c>
      <c r="F988" s="7" t="s">
        <v>68</v>
      </c>
      <c r="G988" s="7" t="s">
        <v>68</v>
      </c>
      <c r="H988" s="7" t="s">
        <v>202</v>
      </c>
      <c r="I988" s="7" t="s">
        <v>44</v>
      </c>
      <c r="J988" s="19" t="str">
        <f>IFERROR(INDEX('Employee Info'!$C$3:$E$200,MATCH(Data7[[#This Row],[Name:]],'Employee Info'!$B$3:$B$200,0),MATCH(Data7[[#This Row],[Hours Type:]],'Employee Info'!$C$2:$E$2,0)),"")</f>
        <v/>
      </c>
      <c r="K988" s="19" t="str">
        <f>IFERROR(INDEX('Employee Info'!$C$3:$J$200,MATCH(Data7[[#This Row],[Name:]],'Employee Info'!$B$3:$B$200,0),MATCH(Data7[[#Headers],[Truck]],'Employee Info'!$C$2:$J$2,0)),"")</f>
        <v/>
      </c>
      <c r="L988" s="19" t="str">
        <f>IFERROR(INDEX('Employee Info'!$C$3:$J$200,MATCH(Data7[[#This Row],[Name:]],'Employee Info'!$B$3:$B$200,0),MATCH(Data7[[#Headers],[Phone]],'Employee Info'!$C$2:$J$2,0)),"")</f>
        <v/>
      </c>
      <c r="M988" s="19" t="str">
        <f>IFERROR(INDEX('Employee Info'!$C$3:$J$200,MATCH(Data7[[#This Row],[Name:]],'Employee Info'!$B$3:$B$200,0),MATCH(Data7[[#Headers],[Tech]],'Employee Info'!$C$2:$J$2,0)),"")</f>
        <v/>
      </c>
      <c r="N988" s="19" t="str">
        <f>IFERROR(INDEX('Employee Info'!$C$3:$J$200,MATCH(Data7[[#This Row],[Name:]],'Employee Info'!$B$3:$B$200,0),MATCH(Data7[[#Headers],[Other]],'Employee Info'!$C$2:$J$2,0)),"")</f>
        <v/>
      </c>
      <c r="O988" s="19">
        <f>IFERROR((Data7[[#This Row],[Hours:]]*SUM(Data7[[#This Row],[Rate]:[Other]])),"")</f>
        <v>0</v>
      </c>
      <c r="P988" s="7" t="str">
        <f>IF(Data7[[#This Row],[WO'#:]]="","Riley #","WO#")</f>
        <v>Riley #</v>
      </c>
      <c r="Q988" s="7">
        <f>IFERROR(WEEKNUM(Data7[[#This Row],[Date:]]),"")</f>
        <v>23</v>
      </c>
      <c r="R988" s="6">
        <f t="shared" si="45"/>
        <v>45445</v>
      </c>
      <c r="S988" s="6">
        <f>Data7[[#This Row],[Week Start]]+7</f>
        <v>45452</v>
      </c>
      <c r="T988" s="7" t="str">
        <f t="shared" si="46"/>
        <v>6/2/2024 - 6/9/2024</v>
      </c>
      <c r="U988" s="7" t="str">
        <f t="shared" si="47"/>
        <v>Time Card</v>
      </c>
      <c r="V988" s="8" t="str">
        <f>RIGHT(TEXT(Data7[[#This Row],[Date:]],"mmddyyyy"),4)</f>
        <v>2024</v>
      </c>
      <c r="W988" s="8" t="str">
        <f>MID(TEXT(Data7[[#This Row],[Date:]],"mmddyyyy"),3,2)</f>
        <v>05</v>
      </c>
      <c r="X988" s="8" t="str">
        <f>LEFT(TEXT(Data7[[#This Row],[Date:]],"mmddyyyy"),2)</f>
        <v>06</v>
      </c>
      <c r="Y988" s="6">
        <f>DATE(Data7[[#This Row],[Year]],Data7[[#This Row],[Month]],Data7[[#This Row],[Day]])</f>
        <v>45448</v>
      </c>
    </row>
    <row r="989" spans="1:25">
      <c r="A989" s="5">
        <v>45449.256104629632</v>
      </c>
      <c r="B989" s="7" t="s">
        <v>35</v>
      </c>
      <c r="C989" s="6" t="s">
        <v>882</v>
      </c>
      <c r="D989" s="7" t="s">
        <v>892</v>
      </c>
      <c r="E989" s="8">
        <v>3.5</v>
      </c>
      <c r="F989" s="7" t="s">
        <v>68</v>
      </c>
      <c r="G989" s="7" t="s">
        <v>68</v>
      </c>
      <c r="H989" s="7" t="s">
        <v>112</v>
      </c>
      <c r="I989" s="7" t="s">
        <v>44</v>
      </c>
      <c r="J989" s="19" t="str">
        <f>IFERROR(INDEX('Employee Info'!$C$3:$E$200,MATCH(Data7[[#This Row],[Name:]],'Employee Info'!$B$3:$B$200,0),MATCH(Data7[[#This Row],[Hours Type:]],'Employee Info'!$C$2:$E$2,0)),"")</f>
        <v/>
      </c>
      <c r="K989" s="19" t="str">
        <f>IFERROR(INDEX('Employee Info'!$C$3:$J$200,MATCH(Data7[[#This Row],[Name:]],'Employee Info'!$B$3:$B$200,0),MATCH(Data7[[#Headers],[Truck]],'Employee Info'!$C$2:$J$2,0)),"")</f>
        <v/>
      </c>
      <c r="L989" s="19" t="str">
        <f>IFERROR(INDEX('Employee Info'!$C$3:$J$200,MATCH(Data7[[#This Row],[Name:]],'Employee Info'!$B$3:$B$200,0),MATCH(Data7[[#Headers],[Phone]],'Employee Info'!$C$2:$J$2,0)),"")</f>
        <v/>
      </c>
      <c r="M989" s="19" t="str">
        <f>IFERROR(INDEX('Employee Info'!$C$3:$J$200,MATCH(Data7[[#This Row],[Name:]],'Employee Info'!$B$3:$B$200,0),MATCH(Data7[[#Headers],[Tech]],'Employee Info'!$C$2:$J$2,0)),"")</f>
        <v/>
      </c>
      <c r="N989" s="19" t="str">
        <f>IFERROR(INDEX('Employee Info'!$C$3:$J$200,MATCH(Data7[[#This Row],[Name:]],'Employee Info'!$B$3:$B$200,0),MATCH(Data7[[#Headers],[Other]],'Employee Info'!$C$2:$J$2,0)),"")</f>
        <v/>
      </c>
      <c r="O989" s="19">
        <f>IFERROR((Data7[[#This Row],[Hours:]]*SUM(Data7[[#This Row],[Rate]:[Other]])),"")</f>
        <v>0</v>
      </c>
      <c r="P989" s="7" t="str">
        <f>IF(Data7[[#This Row],[WO'#:]]="","Riley #","WO#")</f>
        <v>Riley #</v>
      </c>
      <c r="Q989" s="7">
        <f>IFERROR(WEEKNUM(Data7[[#This Row],[Date:]]),"")</f>
        <v>23</v>
      </c>
      <c r="R989" s="6">
        <f t="shared" si="45"/>
        <v>45445</v>
      </c>
      <c r="S989" s="6">
        <f>Data7[[#This Row],[Week Start]]+7</f>
        <v>45452</v>
      </c>
      <c r="T989" s="7" t="str">
        <f t="shared" si="46"/>
        <v>6/2/2024 - 6/9/2024</v>
      </c>
      <c r="U989" s="7" t="str">
        <f t="shared" si="47"/>
        <v>Time Card</v>
      </c>
      <c r="V989" s="8" t="str">
        <f>RIGHT(TEXT(Data7[[#This Row],[Date:]],"mmddyyyy"),4)</f>
        <v>2024</v>
      </c>
      <c r="W989" s="8" t="str">
        <f>MID(TEXT(Data7[[#This Row],[Date:]],"mmddyyyy"),3,2)</f>
        <v>05</v>
      </c>
      <c r="X989" s="8" t="str">
        <f>LEFT(TEXT(Data7[[#This Row],[Date:]],"mmddyyyy"),2)</f>
        <v>06</v>
      </c>
      <c r="Y989" s="6">
        <f>DATE(Data7[[#This Row],[Year]],Data7[[#This Row],[Month]],Data7[[#This Row],[Day]])</f>
        <v>45448</v>
      </c>
    </row>
    <row r="990" spans="1:25">
      <c r="A990" s="5">
        <v>45449.244361574078</v>
      </c>
      <c r="B990" s="7" t="s">
        <v>31</v>
      </c>
      <c r="C990" s="6" t="s">
        <v>882</v>
      </c>
      <c r="D990" s="7" t="s">
        <v>891</v>
      </c>
      <c r="E990" s="8">
        <v>2</v>
      </c>
      <c r="F990" s="7" t="s">
        <v>68</v>
      </c>
      <c r="G990" s="7" t="s">
        <v>68</v>
      </c>
      <c r="H990" s="7" t="s">
        <v>468</v>
      </c>
      <c r="I990" s="7" t="s">
        <v>44</v>
      </c>
      <c r="J990" s="19" t="str">
        <f>IFERROR(INDEX('Employee Info'!$C$3:$E$200,MATCH(Data7[[#This Row],[Name:]],'Employee Info'!$B$3:$B$200,0),MATCH(Data7[[#This Row],[Hours Type:]],'Employee Info'!$C$2:$E$2,0)),"")</f>
        <v/>
      </c>
      <c r="K990" s="19" t="str">
        <f>IFERROR(INDEX('Employee Info'!$C$3:$J$200,MATCH(Data7[[#This Row],[Name:]],'Employee Info'!$B$3:$B$200,0),MATCH(Data7[[#Headers],[Truck]],'Employee Info'!$C$2:$J$2,0)),"")</f>
        <v/>
      </c>
      <c r="L990" s="19" t="str">
        <f>IFERROR(INDEX('Employee Info'!$C$3:$J$200,MATCH(Data7[[#This Row],[Name:]],'Employee Info'!$B$3:$B$200,0),MATCH(Data7[[#Headers],[Phone]],'Employee Info'!$C$2:$J$2,0)),"")</f>
        <v/>
      </c>
      <c r="M990" s="19" t="str">
        <f>IFERROR(INDEX('Employee Info'!$C$3:$J$200,MATCH(Data7[[#This Row],[Name:]],'Employee Info'!$B$3:$B$200,0),MATCH(Data7[[#Headers],[Tech]],'Employee Info'!$C$2:$J$2,0)),"")</f>
        <v/>
      </c>
      <c r="N990" s="19" t="str">
        <f>IFERROR(INDEX('Employee Info'!$C$3:$J$200,MATCH(Data7[[#This Row],[Name:]],'Employee Info'!$B$3:$B$200,0),MATCH(Data7[[#Headers],[Other]],'Employee Info'!$C$2:$J$2,0)),"")</f>
        <v/>
      </c>
      <c r="O990" s="19">
        <f>IFERROR((Data7[[#This Row],[Hours:]]*SUM(Data7[[#This Row],[Rate]:[Other]])),"")</f>
        <v>0</v>
      </c>
      <c r="P990" s="7" t="str">
        <f>IF(Data7[[#This Row],[WO'#:]]="","Riley #","WO#")</f>
        <v>Riley #</v>
      </c>
      <c r="Q990" s="7">
        <f>IFERROR(WEEKNUM(Data7[[#This Row],[Date:]]),"")</f>
        <v>23</v>
      </c>
      <c r="R990" s="6">
        <f t="shared" si="45"/>
        <v>45445</v>
      </c>
      <c r="S990" s="6">
        <f>Data7[[#This Row],[Week Start]]+7</f>
        <v>45452</v>
      </c>
      <c r="T990" s="7" t="str">
        <f t="shared" si="46"/>
        <v>6/2/2024 - 6/9/2024</v>
      </c>
      <c r="U990" s="7" t="str">
        <f t="shared" si="47"/>
        <v>Time Card</v>
      </c>
      <c r="V990" s="8" t="str">
        <f>RIGHT(TEXT(Data7[[#This Row],[Date:]],"mmddyyyy"),4)</f>
        <v>2024</v>
      </c>
      <c r="W990" s="8" t="str">
        <f>MID(TEXT(Data7[[#This Row],[Date:]],"mmddyyyy"),3,2)</f>
        <v>05</v>
      </c>
      <c r="X990" s="8" t="str">
        <f>LEFT(TEXT(Data7[[#This Row],[Date:]],"mmddyyyy"),2)</f>
        <v>06</v>
      </c>
      <c r="Y990" s="6">
        <f>DATE(Data7[[#This Row],[Year]],Data7[[#This Row],[Month]],Data7[[#This Row],[Day]])</f>
        <v>45448</v>
      </c>
    </row>
    <row r="991" spans="1:25">
      <c r="A991" s="5">
        <v>45448.585666898151</v>
      </c>
      <c r="B991" s="7" t="s">
        <v>65</v>
      </c>
      <c r="C991" s="6" t="s">
        <v>882</v>
      </c>
      <c r="D991" s="7" t="s">
        <v>889</v>
      </c>
      <c r="E991" s="8">
        <v>3</v>
      </c>
      <c r="F991" s="7" t="s">
        <v>68</v>
      </c>
      <c r="G991" s="7" t="s">
        <v>68</v>
      </c>
      <c r="H991" s="7" t="s">
        <v>380</v>
      </c>
      <c r="I991" s="7" t="s">
        <v>44</v>
      </c>
      <c r="J991" s="19" t="str">
        <f>IFERROR(INDEX('Employee Info'!$C$3:$E$200,MATCH(Data7[[#This Row],[Name:]],'Employee Info'!$B$3:$B$200,0),MATCH(Data7[[#This Row],[Hours Type:]],'Employee Info'!$C$2:$E$2,0)),"")</f>
        <v/>
      </c>
      <c r="K991" s="19" t="str">
        <f>IFERROR(INDEX('Employee Info'!$C$3:$J$200,MATCH(Data7[[#This Row],[Name:]],'Employee Info'!$B$3:$B$200,0),MATCH(Data7[[#Headers],[Truck]],'Employee Info'!$C$2:$J$2,0)),"")</f>
        <v/>
      </c>
      <c r="L991" s="19" t="str">
        <f>IFERROR(INDEX('Employee Info'!$C$3:$J$200,MATCH(Data7[[#This Row],[Name:]],'Employee Info'!$B$3:$B$200,0),MATCH(Data7[[#Headers],[Phone]],'Employee Info'!$C$2:$J$2,0)),"")</f>
        <v/>
      </c>
      <c r="M991" s="19" t="str">
        <f>IFERROR(INDEX('Employee Info'!$C$3:$J$200,MATCH(Data7[[#This Row],[Name:]],'Employee Info'!$B$3:$B$200,0),MATCH(Data7[[#Headers],[Tech]],'Employee Info'!$C$2:$J$2,0)),"")</f>
        <v/>
      </c>
      <c r="N991" s="19" t="str">
        <f>IFERROR(INDEX('Employee Info'!$C$3:$J$200,MATCH(Data7[[#This Row],[Name:]],'Employee Info'!$B$3:$B$200,0),MATCH(Data7[[#Headers],[Other]],'Employee Info'!$C$2:$J$2,0)),"")</f>
        <v/>
      </c>
      <c r="O991" s="19">
        <f>IFERROR((Data7[[#This Row],[Hours:]]*SUM(Data7[[#This Row],[Rate]:[Other]])),"")</f>
        <v>0</v>
      </c>
      <c r="P991" s="7" t="str">
        <f>IF(Data7[[#This Row],[WO'#:]]="","Riley #","WO#")</f>
        <v>Riley #</v>
      </c>
      <c r="Q991" s="7">
        <f>IFERROR(WEEKNUM(Data7[[#This Row],[Date:]]),"")</f>
        <v>23</v>
      </c>
      <c r="R991" s="6">
        <f t="shared" si="45"/>
        <v>45445</v>
      </c>
      <c r="S991" s="6">
        <f>Data7[[#This Row],[Week Start]]+7</f>
        <v>45452</v>
      </c>
      <c r="T991" s="7" t="str">
        <f t="shared" si="46"/>
        <v>6/2/2024 - 6/9/2024</v>
      </c>
      <c r="U991" s="7" t="str">
        <f t="shared" si="47"/>
        <v>Time Card</v>
      </c>
      <c r="V991" s="8" t="str">
        <f>RIGHT(TEXT(Data7[[#This Row],[Date:]],"mmddyyyy"),4)</f>
        <v>2024</v>
      </c>
      <c r="W991" s="8" t="str">
        <f>MID(TEXT(Data7[[#This Row],[Date:]],"mmddyyyy"),3,2)</f>
        <v>05</v>
      </c>
      <c r="X991" s="8" t="str">
        <f>LEFT(TEXT(Data7[[#This Row],[Date:]],"mmddyyyy"),2)</f>
        <v>06</v>
      </c>
      <c r="Y991" s="6">
        <f>DATE(Data7[[#This Row],[Year]],Data7[[#This Row],[Month]],Data7[[#This Row],[Day]])</f>
        <v>45448</v>
      </c>
    </row>
    <row r="992" spans="1:25">
      <c r="A992" s="5">
        <v>45448.585821296299</v>
      </c>
      <c r="B992" s="7" t="s">
        <v>492</v>
      </c>
      <c r="C992" s="6" t="s">
        <v>882</v>
      </c>
      <c r="D992" s="7" t="s">
        <v>889</v>
      </c>
      <c r="E992" s="8">
        <v>3</v>
      </c>
      <c r="F992" s="7" t="s">
        <v>68</v>
      </c>
      <c r="G992" s="7" t="s">
        <v>68</v>
      </c>
      <c r="H992" s="7" t="s">
        <v>380</v>
      </c>
      <c r="I992" s="7" t="s">
        <v>44</v>
      </c>
      <c r="J992" s="19" t="str">
        <f>IFERROR(INDEX('Employee Info'!$C$3:$E$200,MATCH(Data7[[#This Row],[Name:]],'Employee Info'!$B$3:$B$200,0),MATCH(Data7[[#This Row],[Hours Type:]],'Employee Info'!$C$2:$E$2,0)),"")</f>
        <v/>
      </c>
      <c r="K992" s="19" t="str">
        <f>IFERROR(INDEX('Employee Info'!$C$3:$J$200,MATCH(Data7[[#This Row],[Name:]],'Employee Info'!$B$3:$B$200,0),MATCH(Data7[[#Headers],[Truck]],'Employee Info'!$C$2:$J$2,0)),"")</f>
        <v/>
      </c>
      <c r="L992" s="19" t="str">
        <f>IFERROR(INDEX('Employee Info'!$C$3:$J$200,MATCH(Data7[[#This Row],[Name:]],'Employee Info'!$B$3:$B$200,0),MATCH(Data7[[#Headers],[Phone]],'Employee Info'!$C$2:$J$2,0)),"")</f>
        <v/>
      </c>
      <c r="M992" s="19" t="str">
        <f>IFERROR(INDEX('Employee Info'!$C$3:$J$200,MATCH(Data7[[#This Row],[Name:]],'Employee Info'!$B$3:$B$200,0),MATCH(Data7[[#Headers],[Tech]],'Employee Info'!$C$2:$J$2,0)),"")</f>
        <v/>
      </c>
      <c r="N992" s="19" t="str">
        <f>IFERROR(INDEX('Employee Info'!$C$3:$J$200,MATCH(Data7[[#This Row],[Name:]],'Employee Info'!$B$3:$B$200,0),MATCH(Data7[[#Headers],[Other]],'Employee Info'!$C$2:$J$2,0)),"")</f>
        <v/>
      </c>
      <c r="O992" s="19">
        <f>IFERROR((Data7[[#This Row],[Hours:]]*SUM(Data7[[#This Row],[Rate]:[Other]])),"")</f>
        <v>0</v>
      </c>
      <c r="P992" s="7" t="str">
        <f>IF(Data7[[#This Row],[WO'#:]]="","Riley #","WO#")</f>
        <v>Riley #</v>
      </c>
      <c r="Q992" s="7">
        <f>IFERROR(WEEKNUM(Data7[[#This Row],[Date:]]),"")</f>
        <v>23</v>
      </c>
      <c r="R992" s="6">
        <f t="shared" si="45"/>
        <v>45445</v>
      </c>
      <c r="S992" s="6">
        <f>Data7[[#This Row],[Week Start]]+7</f>
        <v>45452</v>
      </c>
      <c r="T992" s="7" t="str">
        <f t="shared" si="46"/>
        <v>6/2/2024 - 6/9/2024</v>
      </c>
      <c r="U992" s="7" t="str">
        <f t="shared" si="47"/>
        <v>Time Card</v>
      </c>
      <c r="V992" s="8" t="str">
        <f>RIGHT(TEXT(Data7[[#This Row],[Date:]],"mmddyyyy"),4)</f>
        <v>2024</v>
      </c>
      <c r="W992" s="8" t="str">
        <f>MID(TEXT(Data7[[#This Row],[Date:]],"mmddyyyy"),3,2)</f>
        <v>05</v>
      </c>
      <c r="X992" s="8" t="str">
        <f>LEFT(TEXT(Data7[[#This Row],[Date:]],"mmddyyyy"),2)</f>
        <v>06</v>
      </c>
      <c r="Y992" s="6">
        <f>DATE(Data7[[#This Row],[Year]],Data7[[#This Row],[Month]],Data7[[#This Row],[Day]])</f>
        <v>45448</v>
      </c>
    </row>
    <row r="993" spans="1:25">
      <c r="A993" s="5">
        <v>45451.350299999998</v>
      </c>
      <c r="B993" s="7" t="s">
        <v>66</v>
      </c>
      <c r="C993" s="6" t="s">
        <v>882</v>
      </c>
      <c r="D993" s="7" t="s">
        <v>894</v>
      </c>
      <c r="E993" s="8">
        <v>1</v>
      </c>
      <c r="F993" s="7" t="s">
        <v>68</v>
      </c>
      <c r="G993" s="7" t="s">
        <v>68</v>
      </c>
      <c r="H993" s="7" t="s">
        <v>380</v>
      </c>
      <c r="I993" s="7" t="s">
        <v>44</v>
      </c>
      <c r="J993" s="19" t="str">
        <f>IFERROR(INDEX('Employee Info'!$C$3:$E$200,MATCH(Data7[[#This Row],[Name:]],'Employee Info'!$B$3:$B$200,0),MATCH(Data7[[#This Row],[Hours Type:]],'Employee Info'!$C$2:$E$2,0)),"")</f>
        <v/>
      </c>
      <c r="K993" s="19" t="str">
        <f>IFERROR(INDEX('Employee Info'!$C$3:$J$200,MATCH(Data7[[#This Row],[Name:]],'Employee Info'!$B$3:$B$200,0),MATCH(Data7[[#Headers],[Truck]],'Employee Info'!$C$2:$J$2,0)),"")</f>
        <v/>
      </c>
      <c r="L993" s="19" t="str">
        <f>IFERROR(INDEX('Employee Info'!$C$3:$J$200,MATCH(Data7[[#This Row],[Name:]],'Employee Info'!$B$3:$B$200,0),MATCH(Data7[[#Headers],[Phone]],'Employee Info'!$C$2:$J$2,0)),"")</f>
        <v/>
      </c>
      <c r="M993" s="19" t="str">
        <f>IFERROR(INDEX('Employee Info'!$C$3:$J$200,MATCH(Data7[[#This Row],[Name:]],'Employee Info'!$B$3:$B$200,0),MATCH(Data7[[#Headers],[Tech]],'Employee Info'!$C$2:$J$2,0)),"")</f>
        <v/>
      </c>
      <c r="N993" s="19" t="str">
        <f>IFERROR(INDEX('Employee Info'!$C$3:$J$200,MATCH(Data7[[#This Row],[Name:]],'Employee Info'!$B$3:$B$200,0),MATCH(Data7[[#Headers],[Other]],'Employee Info'!$C$2:$J$2,0)),"")</f>
        <v/>
      </c>
      <c r="O993" s="19">
        <f>IFERROR((Data7[[#This Row],[Hours:]]*SUM(Data7[[#This Row],[Rate]:[Other]])),"")</f>
        <v>0</v>
      </c>
      <c r="P993" s="7" t="str">
        <f>IF(Data7[[#This Row],[WO'#:]]="","Riley #","WO#")</f>
        <v>Riley #</v>
      </c>
      <c r="Q993" s="7">
        <f>IFERROR(WEEKNUM(Data7[[#This Row],[Date:]]),"")</f>
        <v>23</v>
      </c>
      <c r="R993" s="6">
        <f t="shared" si="45"/>
        <v>45445</v>
      </c>
      <c r="S993" s="6">
        <f>Data7[[#This Row],[Week Start]]+7</f>
        <v>45452</v>
      </c>
      <c r="T993" s="7" t="str">
        <f t="shared" si="46"/>
        <v>6/2/2024 - 6/9/2024</v>
      </c>
      <c r="U993" s="7" t="str">
        <f t="shared" si="47"/>
        <v>Time Card</v>
      </c>
      <c r="V993" s="8" t="str">
        <f>RIGHT(TEXT(Data7[[#This Row],[Date:]],"mmddyyyy"),4)</f>
        <v>2024</v>
      </c>
      <c r="W993" s="8" t="str">
        <f>MID(TEXT(Data7[[#This Row],[Date:]],"mmddyyyy"),3,2)</f>
        <v>05</v>
      </c>
      <c r="X993" s="8" t="str">
        <f>LEFT(TEXT(Data7[[#This Row],[Date:]],"mmddyyyy"),2)</f>
        <v>06</v>
      </c>
      <c r="Y993" s="6">
        <f>DATE(Data7[[#This Row],[Year]],Data7[[#This Row],[Month]],Data7[[#This Row],[Day]])</f>
        <v>45448</v>
      </c>
    </row>
    <row r="994" spans="1:25">
      <c r="A994" s="5">
        <v>45448.580867129633</v>
      </c>
      <c r="B994" s="7" t="s">
        <v>34</v>
      </c>
      <c r="C994" s="6" t="s">
        <v>882</v>
      </c>
      <c r="D994" s="7" t="s">
        <v>886</v>
      </c>
      <c r="E994" s="8">
        <v>2.5</v>
      </c>
      <c r="F994" s="7" t="s">
        <v>68</v>
      </c>
      <c r="G994" s="7" t="s">
        <v>68</v>
      </c>
      <c r="H994" s="7" t="s">
        <v>491</v>
      </c>
      <c r="I994" s="7" t="s">
        <v>44</v>
      </c>
      <c r="J994" s="19" t="str">
        <f>IFERROR(INDEX('Employee Info'!$C$3:$E$200,MATCH(Data7[[#This Row],[Name:]],'Employee Info'!$B$3:$B$200,0),MATCH(Data7[[#This Row],[Hours Type:]],'Employee Info'!$C$2:$E$2,0)),"")</f>
        <v/>
      </c>
      <c r="K994" s="19" t="str">
        <f>IFERROR(INDEX('Employee Info'!$C$3:$J$200,MATCH(Data7[[#This Row],[Name:]],'Employee Info'!$B$3:$B$200,0),MATCH(Data7[[#Headers],[Truck]],'Employee Info'!$C$2:$J$2,0)),"")</f>
        <v/>
      </c>
      <c r="L994" s="19" t="str">
        <f>IFERROR(INDEX('Employee Info'!$C$3:$J$200,MATCH(Data7[[#This Row],[Name:]],'Employee Info'!$B$3:$B$200,0),MATCH(Data7[[#Headers],[Phone]],'Employee Info'!$C$2:$J$2,0)),"")</f>
        <v/>
      </c>
      <c r="M994" s="19" t="str">
        <f>IFERROR(INDEX('Employee Info'!$C$3:$J$200,MATCH(Data7[[#This Row],[Name:]],'Employee Info'!$B$3:$B$200,0),MATCH(Data7[[#Headers],[Tech]],'Employee Info'!$C$2:$J$2,0)),"")</f>
        <v/>
      </c>
      <c r="N994" s="19" t="str">
        <f>IFERROR(INDEX('Employee Info'!$C$3:$J$200,MATCH(Data7[[#This Row],[Name:]],'Employee Info'!$B$3:$B$200,0),MATCH(Data7[[#Headers],[Other]],'Employee Info'!$C$2:$J$2,0)),"")</f>
        <v/>
      </c>
      <c r="O994" s="19">
        <f>IFERROR((Data7[[#This Row],[Hours:]]*SUM(Data7[[#This Row],[Rate]:[Other]])),"")</f>
        <v>0</v>
      </c>
      <c r="P994" s="7" t="str">
        <f>IF(Data7[[#This Row],[WO'#:]]="","Riley #","WO#")</f>
        <v>Riley #</v>
      </c>
      <c r="Q994" s="7">
        <f>IFERROR(WEEKNUM(Data7[[#This Row],[Date:]]),"")</f>
        <v>23</v>
      </c>
      <c r="R994" s="6">
        <f t="shared" si="45"/>
        <v>45445</v>
      </c>
      <c r="S994" s="6">
        <f>Data7[[#This Row],[Week Start]]+7</f>
        <v>45452</v>
      </c>
      <c r="T994" s="7" t="str">
        <f t="shared" si="46"/>
        <v>6/2/2024 - 6/9/2024</v>
      </c>
      <c r="U994" s="7" t="str">
        <f t="shared" si="47"/>
        <v>Time Card</v>
      </c>
      <c r="V994" s="8" t="str">
        <f>RIGHT(TEXT(Data7[[#This Row],[Date:]],"mmddyyyy"),4)</f>
        <v>2024</v>
      </c>
      <c r="W994" s="8" t="str">
        <f>MID(TEXT(Data7[[#This Row],[Date:]],"mmddyyyy"),3,2)</f>
        <v>05</v>
      </c>
      <c r="X994" s="8" t="str">
        <f>LEFT(TEXT(Data7[[#This Row],[Date:]],"mmddyyyy"),2)</f>
        <v>06</v>
      </c>
      <c r="Y994" s="6">
        <f>DATE(Data7[[#This Row],[Year]],Data7[[#This Row],[Month]],Data7[[#This Row],[Day]])</f>
        <v>45448</v>
      </c>
    </row>
    <row r="995" spans="1:25">
      <c r="A995" s="5">
        <v>45448.582094328704</v>
      </c>
      <c r="B995" s="7" t="s">
        <v>35</v>
      </c>
      <c r="C995" s="6" t="s">
        <v>882</v>
      </c>
      <c r="D995" s="7" t="s">
        <v>887</v>
      </c>
      <c r="E995" s="8">
        <v>3</v>
      </c>
      <c r="F995" s="7" t="s">
        <v>68</v>
      </c>
      <c r="G995" s="7" t="s">
        <v>68</v>
      </c>
      <c r="H995" s="7" t="s">
        <v>491</v>
      </c>
      <c r="I995" s="7" t="s">
        <v>44</v>
      </c>
      <c r="J995" s="19" t="str">
        <f>IFERROR(INDEX('Employee Info'!$C$3:$E$200,MATCH(Data7[[#This Row],[Name:]],'Employee Info'!$B$3:$B$200,0),MATCH(Data7[[#This Row],[Hours Type:]],'Employee Info'!$C$2:$E$2,0)),"")</f>
        <v/>
      </c>
      <c r="K995" s="19" t="str">
        <f>IFERROR(INDEX('Employee Info'!$C$3:$J$200,MATCH(Data7[[#This Row],[Name:]],'Employee Info'!$B$3:$B$200,0),MATCH(Data7[[#Headers],[Truck]],'Employee Info'!$C$2:$J$2,0)),"")</f>
        <v/>
      </c>
      <c r="L995" s="19" t="str">
        <f>IFERROR(INDEX('Employee Info'!$C$3:$J$200,MATCH(Data7[[#This Row],[Name:]],'Employee Info'!$B$3:$B$200,0),MATCH(Data7[[#Headers],[Phone]],'Employee Info'!$C$2:$J$2,0)),"")</f>
        <v/>
      </c>
      <c r="M995" s="19" t="str">
        <f>IFERROR(INDEX('Employee Info'!$C$3:$J$200,MATCH(Data7[[#This Row],[Name:]],'Employee Info'!$B$3:$B$200,0),MATCH(Data7[[#Headers],[Tech]],'Employee Info'!$C$2:$J$2,0)),"")</f>
        <v/>
      </c>
      <c r="N995" s="19" t="str">
        <f>IFERROR(INDEX('Employee Info'!$C$3:$J$200,MATCH(Data7[[#This Row],[Name:]],'Employee Info'!$B$3:$B$200,0),MATCH(Data7[[#Headers],[Other]],'Employee Info'!$C$2:$J$2,0)),"")</f>
        <v/>
      </c>
      <c r="O995" s="19">
        <f>IFERROR((Data7[[#This Row],[Hours:]]*SUM(Data7[[#This Row],[Rate]:[Other]])),"")</f>
        <v>0</v>
      </c>
      <c r="P995" s="7" t="str">
        <f>IF(Data7[[#This Row],[WO'#:]]="","Riley #","WO#")</f>
        <v>Riley #</v>
      </c>
      <c r="Q995" s="7">
        <f>IFERROR(WEEKNUM(Data7[[#This Row],[Date:]]),"")</f>
        <v>23</v>
      </c>
      <c r="R995" s="6">
        <f t="shared" si="45"/>
        <v>45445</v>
      </c>
      <c r="S995" s="6">
        <f>Data7[[#This Row],[Week Start]]+7</f>
        <v>45452</v>
      </c>
      <c r="T995" s="7" t="str">
        <f t="shared" si="46"/>
        <v>6/2/2024 - 6/9/2024</v>
      </c>
      <c r="U995" s="7" t="str">
        <f t="shared" si="47"/>
        <v>Time Card</v>
      </c>
      <c r="V995" s="8" t="str">
        <f>RIGHT(TEXT(Data7[[#This Row],[Date:]],"mmddyyyy"),4)</f>
        <v>2024</v>
      </c>
      <c r="W995" s="8" t="str">
        <f>MID(TEXT(Data7[[#This Row],[Date:]],"mmddyyyy"),3,2)</f>
        <v>05</v>
      </c>
      <c r="X995" s="8" t="str">
        <f>LEFT(TEXT(Data7[[#This Row],[Date:]],"mmddyyyy"),2)</f>
        <v>06</v>
      </c>
      <c r="Y995" s="6">
        <f>DATE(Data7[[#This Row],[Year]],Data7[[#This Row],[Month]],Data7[[#This Row],[Day]])</f>
        <v>45448</v>
      </c>
    </row>
    <row r="996" spans="1:25">
      <c r="A996" s="5">
        <v>45451.349514120368</v>
      </c>
      <c r="B996" s="7" t="s">
        <v>66</v>
      </c>
      <c r="C996" s="6" t="s">
        <v>882</v>
      </c>
      <c r="D996" s="7" t="s">
        <v>893</v>
      </c>
      <c r="E996" s="8">
        <v>1</v>
      </c>
      <c r="F996" s="7" t="s">
        <v>68</v>
      </c>
      <c r="G996" s="7" t="s">
        <v>68</v>
      </c>
      <c r="H996" s="7" t="s">
        <v>649</v>
      </c>
      <c r="I996" s="7" t="s">
        <v>44</v>
      </c>
      <c r="J996" s="19" t="str">
        <f>IFERROR(INDEX('Employee Info'!$C$3:$E$200,MATCH(Data7[[#This Row],[Name:]],'Employee Info'!$B$3:$B$200,0),MATCH(Data7[[#This Row],[Hours Type:]],'Employee Info'!$C$2:$E$2,0)),"")</f>
        <v/>
      </c>
      <c r="K996" s="19" t="str">
        <f>IFERROR(INDEX('Employee Info'!$C$3:$J$200,MATCH(Data7[[#This Row],[Name:]],'Employee Info'!$B$3:$B$200,0),MATCH(Data7[[#Headers],[Truck]],'Employee Info'!$C$2:$J$2,0)),"")</f>
        <v/>
      </c>
      <c r="L996" s="19" t="str">
        <f>IFERROR(INDEX('Employee Info'!$C$3:$J$200,MATCH(Data7[[#This Row],[Name:]],'Employee Info'!$B$3:$B$200,0),MATCH(Data7[[#Headers],[Phone]],'Employee Info'!$C$2:$J$2,0)),"")</f>
        <v/>
      </c>
      <c r="M996" s="19" t="str">
        <f>IFERROR(INDEX('Employee Info'!$C$3:$J$200,MATCH(Data7[[#This Row],[Name:]],'Employee Info'!$B$3:$B$200,0),MATCH(Data7[[#Headers],[Tech]],'Employee Info'!$C$2:$J$2,0)),"")</f>
        <v/>
      </c>
      <c r="N996" s="19" t="str">
        <f>IFERROR(INDEX('Employee Info'!$C$3:$J$200,MATCH(Data7[[#This Row],[Name:]],'Employee Info'!$B$3:$B$200,0),MATCH(Data7[[#Headers],[Other]],'Employee Info'!$C$2:$J$2,0)),"")</f>
        <v/>
      </c>
      <c r="O996" s="19">
        <f>IFERROR((Data7[[#This Row],[Hours:]]*SUM(Data7[[#This Row],[Rate]:[Other]])),"")</f>
        <v>0</v>
      </c>
      <c r="P996" s="7" t="str">
        <f>IF(Data7[[#This Row],[WO'#:]]="","Riley #","WO#")</f>
        <v>Riley #</v>
      </c>
      <c r="Q996" s="7">
        <f>IFERROR(WEEKNUM(Data7[[#This Row],[Date:]]),"")</f>
        <v>23</v>
      </c>
      <c r="R996" s="6">
        <f t="shared" si="45"/>
        <v>45445</v>
      </c>
      <c r="S996" s="6">
        <f>Data7[[#This Row],[Week Start]]+7</f>
        <v>45452</v>
      </c>
      <c r="T996" s="7" t="str">
        <f t="shared" si="46"/>
        <v>6/2/2024 - 6/9/2024</v>
      </c>
      <c r="U996" s="7" t="str">
        <f t="shared" si="47"/>
        <v>Time Card</v>
      </c>
      <c r="V996" s="8" t="str">
        <f>RIGHT(TEXT(Data7[[#This Row],[Date:]],"mmddyyyy"),4)</f>
        <v>2024</v>
      </c>
      <c r="W996" s="8" t="str">
        <f>MID(TEXT(Data7[[#This Row],[Date:]],"mmddyyyy"),3,2)</f>
        <v>05</v>
      </c>
      <c r="X996" s="8" t="str">
        <f>LEFT(TEXT(Data7[[#This Row],[Date:]],"mmddyyyy"),2)</f>
        <v>06</v>
      </c>
      <c r="Y996" s="6">
        <f>DATE(Data7[[#This Row],[Year]],Data7[[#This Row],[Month]],Data7[[#This Row],[Day]])</f>
        <v>45448</v>
      </c>
    </row>
    <row r="997" spans="1:25">
      <c r="A997" s="5">
        <v>45448.582899421293</v>
      </c>
      <c r="B997" s="7" t="s">
        <v>35</v>
      </c>
      <c r="C997" s="6" t="s">
        <v>882</v>
      </c>
      <c r="D997" s="7" t="s">
        <v>888</v>
      </c>
      <c r="E997" s="8">
        <v>1.5</v>
      </c>
      <c r="F997" s="7" t="s">
        <v>68</v>
      </c>
      <c r="G997" s="7" t="s">
        <v>68</v>
      </c>
      <c r="H997" s="7" t="s">
        <v>577</v>
      </c>
      <c r="I997" s="7" t="s">
        <v>44</v>
      </c>
      <c r="J997" s="19" t="str">
        <f>IFERROR(INDEX('Employee Info'!$C$3:$E$200,MATCH(Data7[[#This Row],[Name:]],'Employee Info'!$B$3:$B$200,0),MATCH(Data7[[#This Row],[Hours Type:]],'Employee Info'!$C$2:$E$2,0)),"")</f>
        <v/>
      </c>
      <c r="K997" s="19" t="str">
        <f>IFERROR(INDEX('Employee Info'!$C$3:$J$200,MATCH(Data7[[#This Row],[Name:]],'Employee Info'!$B$3:$B$200,0),MATCH(Data7[[#Headers],[Truck]],'Employee Info'!$C$2:$J$2,0)),"")</f>
        <v/>
      </c>
      <c r="L997" s="19" t="str">
        <f>IFERROR(INDEX('Employee Info'!$C$3:$J$200,MATCH(Data7[[#This Row],[Name:]],'Employee Info'!$B$3:$B$200,0),MATCH(Data7[[#Headers],[Phone]],'Employee Info'!$C$2:$J$2,0)),"")</f>
        <v/>
      </c>
      <c r="M997" s="19" t="str">
        <f>IFERROR(INDEX('Employee Info'!$C$3:$J$200,MATCH(Data7[[#This Row],[Name:]],'Employee Info'!$B$3:$B$200,0),MATCH(Data7[[#Headers],[Tech]],'Employee Info'!$C$2:$J$2,0)),"")</f>
        <v/>
      </c>
      <c r="N997" s="19" t="str">
        <f>IFERROR(INDEX('Employee Info'!$C$3:$J$200,MATCH(Data7[[#This Row],[Name:]],'Employee Info'!$B$3:$B$200,0),MATCH(Data7[[#Headers],[Other]],'Employee Info'!$C$2:$J$2,0)),"")</f>
        <v/>
      </c>
      <c r="O997" s="19">
        <f>IFERROR((Data7[[#This Row],[Hours:]]*SUM(Data7[[#This Row],[Rate]:[Other]])),"")</f>
        <v>0</v>
      </c>
      <c r="P997" s="7" t="str">
        <f>IF(Data7[[#This Row],[WO'#:]]="","Riley #","WO#")</f>
        <v>Riley #</v>
      </c>
      <c r="Q997" s="7">
        <f>IFERROR(WEEKNUM(Data7[[#This Row],[Date:]]),"")</f>
        <v>23</v>
      </c>
      <c r="R997" s="6">
        <f t="shared" si="45"/>
        <v>45445</v>
      </c>
      <c r="S997" s="6">
        <f>Data7[[#This Row],[Week Start]]+7</f>
        <v>45452</v>
      </c>
      <c r="T997" s="7" t="str">
        <f t="shared" si="46"/>
        <v>6/2/2024 - 6/9/2024</v>
      </c>
      <c r="U997" s="7" t="str">
        <f t="shared" si="47"/>
        <v>Time Card</v>
      </c>
      <c r="V997" s="8" t="str">
        <f>RIGHT(TEXT(Data7[[#This Row],[Date:]],"mmddyyyy"),4)</f>
        <v>2024</v>
      </c>
      <c r="W997" s="8" t="str">
        <f>MID(TEXT(Data7[[#This Row],[Date:]],"mmddyyyy"),3,2)</f>
        <v>05</v>
      </c>
      <c r="X997" s="8" t="str">
        <f>LEFT(TEXT(Data7[[#This Row],[Date:]],"mmddyyyy"),2)</f>
        <v>06</v>
      </c>
      <c r="Y997" s="6">
        <f>DATE(Data7[[#This Row],[Year]],Data7[[#This Row],[Month]],Data7[[#This Row],[Day]])</f>
        <v>45448</v>
      </c>
    </row>
    <row r="998" spans="1:25">
      <c r="A998" s="5">
        <v>45448.586638657405</v>
      </c>
      <c r="B998" s="7" t="s">
        <v>492</v>
      </c>
      <c r="C998" s="6" t="s">
        <v>882</v>
      </c>
      <c r="D998" s="7" t="s">
        <v>890</v>
      </c>
      <c r="E998" s="8">
        <v>5</v>
      </c>
      <c r="F998" s="7" t="s">
        <v>68</v>
      </c>
      <c r="G998" s="7" t="s">
        <v>68</v>
      </c>
      <c r="H998" s="7" t="s">
        <v>536</v>
      </c>
      <c r="I998" s="7" t="s">
        <v>44</v>
      </c>
      <c r="J998" s="19" t="str">
        <f>IFERROR(INDEX('Employee Info'!$C$3:$E$200,MATCH(Data7[[#This Row],[Name:]],'Employee Info'!$B$3:$B$200,0),MATCH(Data7[[#This Row],[Hours Type:]],'Employee Info'!$C$2:$E$2,0)),"")</f>
        <v/>
      </c>
      <c r="K998" s="19" t="str">
        <f>IFERROR(INDEX('Employee Info'!$C$3:$J$200,MATCH(Data7[[#This Row],[Name:]],'Employee Info'!$B$3:$B$200,0),MATCH(Data7[[#Headers],[Truck]],'Employee Info'!$C$2:$J$2,0)),"")</f>
        <v/>
      </c>
      <c r="L998" s="19" t="str">
        <f>IFERROR(INDEX('Employee Info'!$C$3:$J$200,MATCH(Data7[[#This Row],[Name:]],'Employee Info'!$B$3:$B$200,0),MATCH(Data7[[#Headers],[Phone]],'Employee Info'!$C$2:$J$2,0)),"")</f>
        <v/>
      </c>
      <c r="M998" s="19" t="str">
        <f>IFERROR(INDEX('Employee Info'!$C$3:$J$200,MATCH(Data7[[#This Row],[Name:]],'Employee Info'!$B$3:$B$200,0),MATCH(Data7[[#Headers],[Tech]],'Employee Info'!$C$2:$J$2,0)),"")</f>
        <v/>
      </c>
      <c r="N998" s="19" t="str">
        <f>IFERROR(INDEX('Employee Info'!$C$3:$J$200,MATCH(Data7[[#This Row],[Name:]],'Employee Info'!$B$3:$B$200,0),MATCH(Data7[[#Headers],[Other]],'Employee Info'!$C$2:$J$2,0)),"")</f>
        <v/>
      </c>
      <c r="O998" s="19">
        <f>IFERROR((Data7[[#This Row],[Hours:]]*SUM(Data7[[#This Row],[Rate]:[Other]])),"")</f>
        <v>0</v>
      </c>
      <c r="P998" s="7" t="str">
        <f>IF(Data7[[#This Row],[WO'#:]]="","Riley #","WO#")</f>
        <v>Riley #</v>
      </c>
      <c r="Q998" s="7">
        <f>IFERROR(WEEKNUM(Data7[[#This Row],[Date:]]),"")</f>
        <v>23</v>
      </c>
      <c r="R998" s="6">
        <f t="shared" si="45"/>
        <v>45445</v>
      </c>
      <c r="S998" s="6">
        <f>Data7[[#This Row],[Week Start]]+7</f>
        <v>45452</v>
      </c>
      <c r="T998" s="7" t="str">
        <f t="shared" si="46"/>
        <v>6/2/2024 - 6/9/2024</v>
      </c>
      <c r="U998" s="7" t="str">
        <f t="shared" si="47"/>
        <v>Time Card</v>
      </c>
      <c r="V998" s="8" t="str">
        <f>RIGHT(TEXT(Data7[[#This Row],[Date:]],"mmddyyyy"),4)</f>
        <v>2024</v>
      </c>
      <c r="W998" s="8" t="str">
        <f>MID(TEXT(Data7[[#This Row],[Date:]],"mmddyyyy"),3,2)</f>
        <v>05</v>
      </c>
      <c r="X998" s="8" t="str">
        <f>LEFT(TEXT(Data7[[#This Row],[Date:]],"mmddyyyy"),2)</f>
        <v>06</v>
      </c>
      <c r="Y998" s="6">
        <f>DATE(Data7[[#This Row],[Year]],Data7[[#This Row],[Month]],Data7[[#This Row],[Day]])</f>
        <v>45448</v>
      </c>
    </row>
    <row r="999" spans="1:25">
      <c r="A999" s="5">
        <v>45448.586730555558</v>
      </c>
      <c r="B999" s="7" t="s">
        <v>65</v>
      </c>
      <c r="C999" s="6" t="s">
        <v>882</v>
      </c>
      <c r="D999" s="7" t="s">
        <v>890</v>
      </c>
      <c r="E999" s="8">
        <v>5</v>
      </c>
      <c r="F999" s="7" t="s">
        <v>68</v>
      </c>
      <c r="G999" s="7" t="s">
        <v>68</v>
      </c>
      <c r="H999" s="7" t="s">
        <v>536</v>
      </c>
      <c r="I999" s="7" t="s">
        <v>44</v>
      </c>
      <c r="J999" s="19" t="str">
        <f>IFERROR(INDEX('Employee Info'!$C$3:$E$200,MATCH(Data7[[#This Row],[Name:]],'Employee Info'!$B$3:$B$200,0),MATCH(Data7[[#This Row],[Hours Type:]],'Employee Info'!$C$2:$E$2,0)),"")</f>
        <v/>
      </c>
      <c r="K999" s="19" t="str">
        <f>IFERROR(INDEX('Employee Info'!$C$3:$J$200,MATCH(Data7[[#This Row],[Name:]],'Employee Info'!$B$3:$B$200,0),MATCH(Data7[[#Headers],[Truck]],'Employee Info'!$C$2:$J$2,0)),"")</f>
        <v/>
      </c>
      <c r="L999" s="19" t="str">
        <f>IFERROR(INDEX('Employee Info'!$C$3:$J$200,MATCH(Data7[[#This Row],[Name:]],'Employee Info'!$B$3:$B$200,0),MATCH(Data7[[#Headers],[Phone]],'Employee Info'!$C$2:$J$2,0)),"")</f>
        <v/>
      </c>
      <c r="M999" s="19" t="str">
        <f>IFERROR(INDEX('Employee Info'!$C$3:$J$200,MATCH(Data7[[#This Row],[Name:]],'Employee Info'!$B$3:$B$200,0),MATCH(Data7[[#Headers],[Tech]],'Employee Info'!$C$2:$J$2,0)),"")</f>
        <v/>
      </c>
      <c r="N999" s="19" t="str">
        <f>IFERROR(INDEX('Employee Info'!$C$3:$J$200,MATCH(Data7[[#This Row],[Name:]],'Employee Info'!$B$3:$B$200,0),MATCH(Data7[[#Headers],[Other]],'Employee Info'!$C$2:$J$2,0)),"")</f>
        <v/>
      </c>
      <c r="O999" s="19">
        <f>IFERROR((Data7[[#This Row],[Hours:]]*SUM(Data7[[#This Row],[Rate]:[Other]])),"")</f>
        <v>0</v>
      </c>
      <c r="P999" s="7" t="str">
        <f>IF(Data7[[#This Row],[WO'#:]]="","Riley #","WO#")</f>
        <v>Riley #</v>
      </c>
      <c r="Q999" s="7">
        <f>IFERROR(WEEKNUM(Data7[[#This Row],[Date:]]),"")</f>
        <v>23</v>
      </c>
      <c r="R999" s="6">
        <f t="shared" si="45"/>
        <v>45445</v>
      </c>
      <c r="S999" s="6">
        <f>Data7[[#This Row],[Week Start]]+7</f>
        <v>45452</v>
      </c>
      <c r="T999" s="7" t="str">
        <f t="shared" si="46"/>
        <v>6/2/2024 - 6/9/2024</v>
      </c>
      <c r="U999" s="7" t="str">
        <f t="shared" si="47"/>
        <v>Time Card</v>
      </c>
      <c r="V999" s="8" t="str">
        <f>RIGHT(TEXT(Data7[[#This Row],[Date:]],"mmddyyyy"),4)</f>
        <v>2024</v>
      </c>
      <c r="W999" s="8" t="str">
        <f>MID(TEXT(Data7[[#This Row],[Date:]],"mmddyyyy"),3,2)</f>
        <v>05</v>
      </c>
      <c r="X999" s="8" t="str">
        <f>LEFT(TEXT(Data7[[#This Row],[Date:]],"mmddyyyy"),2)</f>
        <v>06</v>
      </c>
      <c r="Y999" s="6">
        <f>DATE(Data7[[#This Row],[Year]],Data7[[#This Row],[Month]],Data7[[#This Row],[Day]])</f>
        <v>45448</v>
      </c>
    </row>
    <row r="1000" spans="1:25">
      <c r="A1000" s="5">
        <v>45449.243719444443</v>
      </c>
      <c r="B1000" s="7" t="s">
        <v>31</v>
      </c>
      <c r="C1000" s="6" t="s">
        <v>882</v>
      </c>
      <c r="D1000" s="7" t="s">
        <v>835</v>
      </c>
      <c r="E1000" s="8">
        <v>1</v>
      </c>
      <c r="F1000" s="7" t="s">
        <v>68</v>
      </c>
      <c r="G1000" s="7" t="s">
        <v>68</v>
      </c>
      <c r="H1000" s="7" t="s">
        <v>697</v>
      </c>
      <c r="I1000" s="7" t="s">
        <v>44</v>
      </c>
      <c r="J1000" s="19" t="str">
        <f>IFERROR(INDEX('Employee Info'!$C$3:$E$200,MATCH(Data7[[#This Row],[Name:]],'Employee Info'!$B$3:$B$200,0),MATCH(Data7[[#This Row],[Hours Type:]],'Employee Info'!$C$2:$E$2,0)),"")</f>
        <v/>
      </c>
      <c r="K1000" s="19" t="str">
        <f>IFERROR(INDEX('Employee Info'!$C$3:$J$200,MATCH(Data7[[#This Row],[Name:]],'Employee Info'!$B$3:$B$200,0),MATCH(Data7[[#Headers],[Truck]],'Employee Info'!$C$2:$J$2,0)),"")</f>
        <v/>
      </c>
      <c r="L1000" s="19" t="str">
        <f>IFERROR(INDEX('Employee Info'!$C$3:$J$200,MATCH(Data7[[#This Row],[Name:]],'Employee Info'!$B$3:$B$200,0),MATCH(Data7[[#Headers],[Phone]],'Employee Info'!$C$2:$J$2,0)),"")</f>
        <v/>
      </c>
      <c r="M1000" s="19" t="str">
        <f>IFERROR(INDEX('Employee Info'!$C$3:$J$200,MATCH(Data7[[#This Row],[Name:]],'Employee Info'!$B$3:$B$200,0),MATCH(Data7[[#Headers],[Tech]],'Employee Info'!$C$2:$J$2,0)),"")</f>
        <v/>
      </c>
      <c r="N1000" s="19" t="str">
        <f>IFERROR(INDEX('Employee Info'!$C$3:$J$200,MATCH(Data7[[#This Row],[Name:]],'Employee Info'!$B$3:$B$200,0),MATCH(Data7[[#Headers],[Other]],'Employee Info'!$C$2:$J$2,0)),"")</f>
        <v/>
      </c>
      <c r="O1000" s="19">
        <f>IFERROR((Data7[[#This Row],[Hours:]]*SUM(Data7[[#This Row],[Rate]:[Other]])),"")</f>
        <v>0</v>
      </c>
      <c r="P1000" s="7" t="str">
        <f>IF(Data7[[#This Row],[WO'#:]]="","Riley #","WO#")</f>
        <v>Riley #</v>
      </c>
      <c r="Q1000" s="7">
        <f>IFERROR(WEEKNUM(Data7[[#This Row],[Date:]]),"")</f>
        <v>23</v>
      </c>
      <c r="R1000" s="6">
        <f t="shared" si="45"/>
        <v>45445</v>
      </c>
      <c r="S1000" s="6">
        <f>Data7[[#This Row],[Week Start]]+7</f>
        <v>45452</v>
      </c>
      <c r="T1000" s="7" t="str">
        <f t="shared" si="46"/>
        <v>6/2/2024 - 6/9/2024</v>
      </c>
      <c r="U1000" s="7" t="str">
        <f t="shared" si="47"/>
        <v>Time Card</v>
      </c>
      <c r="V1000" s="8" t="str">
        <f>RIGHT(TEXT(Data7[[#This Row],[Date:]],"mmddyyyy"),4)</f>
        <v>2024</v>
      </c>
      <c r="W1000" s="8" t="str">
        <f>MID(TEXT(Data7[[#This Row],[Date:]],"mmddyyyy"),3,2)</f>
        <v>05</v>
      </c>
      <c r="X1000" s="8" t="str">
        <f>LEFT(TEXT(Data7[[#This Row],[Date:]],"mmddyyyy"),2)</f>
        <v>06</v>
      </c>
      <c r="Y1000" s="6">
        <f>DATE(Data7[[#This Row],[Year]],Data7[[#This Row],[Month]],Data7[[#This Row],[Day]])</f>
        <v>45448</v>
      </c>
    </row>
    <row r="1001" spans="1:25">
      <c r="A1001" s="5">
        <v>45451.34637673611</v>
      </c>
      <c r="B1001" s="7" t="s">
        <v>66</v>
      </c>
      <c r="C1001" s="6" t="s">
        <v>895</v>
      </c>
      <c r="D1001" s="7" t="s">
        <v>883</v>
      </c>
      <c r="E1001" s="8">
        <v>6</v>
      </c>
      <c r="F1001" s="7">
        <v>6984733</v>
      </c>
      <c r="G1001" s="7" t="s">
        <v>68</v>
      </c>
      <c r="H1001" s="7" t="s">
        <v>756</v>
      </c>
      <c r="I1001" s="7" t="s">
        <v>44</v>
      </c>
      <c r="J1001" s="19" t="str">
        <f>IFERROR(INDEX('Employee Info'!$C$3:$E$200,MATCH(Data7[[#This Row],[Name:]],'Employee Info'!$B$3:$B$200,0),MATCH(Data7[[#This Row],[Hours Type:]],'Employee Info'!$C$2:$E$2,0)),"")</f>
        <v/>
      </c>
      <c r="K1001" s="19" t="str">
        <f>IFERROR(INDEX('Employee Info'!$C$3:$J$200,MATCH(Data7[[#This Row],[Name:]],'Employee Info'!$B$3:$B$200,0),MATCH(Data7[[#Headers],[Truck]],'Employee Info'!$C$2:$J$2,0)),"")</f>
        <v/>
      </c>
      <c r="L1001" s="19" t="str">
        <f>IFERROR(INDEX('Employee Info'!$C$3:$J$200,MATCH(Data7[[#This Row],[Name:]],'Employee Info'!$B$3:$B$200,0),MATCH(Data7[[#Headers],[Phone]],'Employee Info'!$C$2:$J$2,0)),"")</f>
        <v/>
      </c>
      <c r="M1001" s="19" t="str">
        <f>IFERROR(INDEX('Employee Info'!$C$3:$J$200,MATCH(Data7[[#This Row],[Name:]],'Employee Info'!$B$3:$B$200,0),MATCH(Data7[[#Headers],[Tech]],'Employee Info'!$C$2:$J$2,0)),"")</f>
        <v/>
      </c>
      <c r="N1001" s="19" t="str">
        <f>IFERROR(INDEX('Employee Info'!$C$3:$J$200,MATCH(Data7[[#This Row],[Name:]],'Employee Info'!$B$3:$B$200,0),MATCH(Data7[[#Headers],[Other]],'Employee Info'!$C$2:$J$2,0)),"")</f>
        <v/>
      </c>
      <c r="O1001" s="19">
        <f>IFERROR((Data7[[#This Row],[Hours:]]*SUM(Data7[[#This Row],[Rate]:[Other]])),"")</f>
        <v>0</v>
      </c>
      <c r="P1001" s="7" t="str">
        <f>IF(Data7[[#This Row],[WO'#:]]="","Riley #","WO#")</f>
        <v>WO#</v>
      </c>
      <c r="Q1001" s="7">
        <f>IFERROR(WEEKNUM(Data7[[#This Row],[Date:]]),"")</f>
        <v>23</v>
      </c>
      <c r="R1001" s="6">
        <f t="shared" si="45"/>
        <v>45445</v>
      </c>
      <c r="S1001" s="6">
        <f>Data7[[#This Row],[Week Start]]+7</f>
        <v>45452</v>
      </c>
      <c r="T1001" s="7" t="str">
        <f t="shared" si="46"/>
        <v>6/2/2024 - 6/9/2024</v>
      </c>
      <c r="U1001" s="7" t="str">
        <f t="shared" si="47"/>
        <v>Time Card</v>
      </c>
      <c r="V1001" s="8" t="str">
        <f>RIGHT(TEXT(Data7[[#This Row],[Date:]],"mmddyyyy"),4)</f>
        <v>2024</v>
      </c>
      <c r="W1001" s="8" t="str">
        <f>MID(TEXT(Data7[[#This Row],[Date:]],"mmddyyyy"),3,2)</f>
        <v>06</v>
      </c>
      <c r="X1001" s="8" t="str">
        <f>LEFT(TEXT(Data7[[#This Row],[Date:]],"mmddyyyy"),2)</f>
        <v>06</v>
      </c>
      <c r="Y1001" s="6">
        <f>DATE(Data7[[#This Row],[Year]],Data7[[#This Row],[Month]],Data7[[#This Row],[Day]])</f>
        <v>45449</v>
      </c>
    </row>
    <row r="1002" spans="1:25">
      <c r="A1002" s="5">
        <v>45449.541843981482</v>
      </c>
      <c r="B1002" s="7" t="s">
        <v>31</v>
      </c>
      <c r="C1002" s="6" t="s">
        <v>895</v>
      </c>
      <c r="D1002" s="7" t="s">
        <v>884</v>
      </c>
      <c r="E1002" s="8">
        <v>7</v>
      </c>
      <c r="F1002" s="7">
        <v>7098027</v>
      </c>
      <c r="G1002" s="7" t="s">
        <v>68</v>
      </c>
      <c r="H1002" s="7" t="s">
        <v>756</v>
      </c>
      <c r="I1002" s="7" t="s">
        <v>44</v>
      </c>
      <c r="J1002" s="19" t="str">
        <f>IFERROR(INDEX('Employee Info'!$C$3:$E$200,MATCH(Data7[[#This Row],[Name:]],'Employee Info'!$B$3:$B$200,0),MATCH(Data7[[#This Row],[Hours Type:]],'Employee Info'!$C$2:$E$2,0)),"")</f>
        <v/>
      </c>
      <c r="K1002" s="19" t="str">
        <f>IFERROR(INDEX('Employee Info'!$C$3:$J$200,MATCH(Data7[[#This Row],[Name:]],'Employee Info'!$B$3:$B$200,0),MATCH(Data7[[#Headers],[Truck]],'Employee Info'!$C$2:$J$2,0)),"")</f>
        <v/>
      </c>
      <c r="L1002" s="19" t="str">
        <f>IFERROR(INDEX('Employee Info'!$C$3:$J$200,MATCH(Data7[[#This Row],[Name:]],'Employee Info'!$B$3:$B$200,0),MATCH(Data7[[#Headers],[Phone]],'Employee Info'!$C$2:$J$2,0)),"")</f>
        <v/>
      </c>
      <c r="M1002" s="19" t="str">
        <f>IFERROR(INDEX('Employee Info'!$C$3:$J$200,MATCH(Data7[[#This Row],[Name:]],'Employee Info'!$B$3:$B$200,0),MATCH(Data7[[#Headers],[Tech]],'Employee Info'!$C$2:$J$2,0)),"")</f>
        <v/>
      </c>
      <c r="N1002" s="19" t="str">
        <f>IFERROR(INDEX('Employee Info'!$C$3:$J$200,MATCH(Data7[[#This Row],[Name:]],'Employee Info'!$B$3:$B$200,0),MATCH(Data7[[#Headers],[Other]],'Employee Info'!$C$2:$J$2,0)),"")</f>
        <v/>
      </c>
      <c r="O1002" s="19">
        <f>IFERROR((Data7[[#This Row],[Hours:]]*SUM(Data7[[#This Row],[Rate]:[Other]])),"")</f>
        <v>0</v>
      </c>
      <c r="P1002" s="7" t="str">
        <f>IF(Data7[[#This Row],[WO'#:]]="","Riley #","WO#")</f>
        <v>WO#</v>
      </c>
      <c r="Q1002" s="7">
        <f>IFERROR(WEEKNUM(Data7[[#This Row],[Date:]]),"")</f>
        <v>23</v>
      </c>
      <c r="R1002" s="6">
        <f t="shared" si="45"/>
        <v>45445</v>
      </c>
      <c r="S1002" s="6">
        <f>Data7[[#This Row],[Week Start]]+7</f>
        <v>45452</v>
      </c>
      <c r="T1002" s="7" t="str">
        <f t="shared" si="46"/>
        <v>6/2/2024 - 6/9/2024</v>
      </c>
      <c r="U1002" s="7" t="str">
        <f t="shared" si="47"/>
        <v>Time Card</v>
      </c>
      <c r="V1002" s="8" t="str">
        <f>RIGHT(TEXT(Data7[[#This Row],[Date:]],"mmddyyyy"),4)</f>
        <v>2024</v>
      </c>
      <c r="W1002" s="8" t="str">
        <f>MID(TEXT(Data7[[#This Row],[Date:]],"mmddyyyy"),3,2)</f>
        <v>06</v>
      </c>
      <c r="X1002" s="8" t="str">
        <f>LEFT(TEXT(Data7[[#This Row],[Date:]],"mmddyyyy"),2)</f>
        <v>06</v>
      </c>
      <c r="Y1002" s="6">
        <f>DATE(Data7[[#This Row],[Year]],Data7[[#This Row],[Month]],Data7[[#This Row],[Day]])</f>
        <v>45449</v>
      </c>
    </row>
    <row r="1003" spans="1:25">
      <c r="A1003" s="5">
        <v>45451.345449189816</v>
      </c>
      <c r="B1003" s="7" t="s">
        <v>66</v>
      </c>
      <c r="C1003" s="6" t="s">
        <v>895</v>
      </c>
      <c r="D1003" s="7" t="s">
        <v>896</v>
      </c>
      <c r="E1003" s="8">
        <v>2</v>
      </c>
      <c r="F1003" s="7">
        <v>7098027</v>
      </c>
      <c r="G1003" s="7" t="s">
        <v>68</v>
      </c>
      <c r="H1003" s="7" t="s">
        <v>756</v>
      </c>
      <c r="I1003" s="7" t="s">
        <v>44</v>
      </c>
      <c r="J1003" s="19" t="str">
        <f>IFERROR(INDEX('Employee Info'!$C$3:$E$200,MATCH(Data7[[#This Row],[Name:]],'Employee Info'!$B$3:$B$200,0),MATCH(Data7[[#This Row],[Hours Type:]],'Employee Info'!$C$2:$E$2,0)),"")</f>
        <v/>
      </c>
      <c r="K1003" s="19" t="str">
        <f>IFERROR(INDEX('Employee Info'!$C$3:$J$200,MATCH(Data7[[#This Row],[Name:]],'Employee Info'!$B$3:$B$200,0),MATCH(Data7[[#Headers],[Truck]],'Employee Info'!$C$2:$J$2,0)),"")</f>
        <v/>
      </c>
      <c r="L1003" s="19" t="str">
        <f>IFERROR(INDEX('Employee Info'!$C$3:$J$200,MATCH(Data7[[#This Row],[Name:]],'Employee Info'!$B$3:$B$200,0),MATCH(Data7[[#Headers],[Phone]],'Employee Info'!$C$2:$J$2,0)),"")</f>
        <v/>
      </c>
      <c r="M1003" s="19" t="str">
        <f>IFERROR(INDEX('Employee Info'!$C$3:$J$200,MATCH(Data7[[#This Row],[Name:]],'Employee Info'!$B$3:$B$200,0),MATCH(Data7[[#Headers],[Tech]],'Employee Info'!$C$2:$J$2,0)),"")</f>
        <v/>
      </c>
      <c r="N1003" s="19" t="str">
        <f>IFERROR(INDEX('Employee Info'!$C$3:$J$200,MATCH(Data7[[#This Row],[Name:]],'Employee Info'!$B$3:$B$200,0),MATCH(Data7[[#Headers],[Other]],'Employee Info'!$C$2:$J$2,0)),"")</f>
        <v/>
      </c>
      <c r="O1003" s="19">
        <f>IFERROR((Data7[[#This Row],[Hours:]]*SUM(Data7[[#This Row],[Rate]:[Other]])),"")</f>
        <v>0</v>
      </c>
      <c r="P1003" s="7" t="str">
        <f>IF(Data7[[#This Row],[WO'#:]]="","Riley #","WO#")</f>
        <v>WO#</v>
      </c>
      <c r="Q1003" s="7">
        <f>IFERROR(WEEKNUM(Data7[[#This Row],[Date:]]),"")</f>
        <v>23</v>
      </c>
      <c r="R1003" s="6">
        <f t="shared" si="45"/>
        <v>45445</v>
      </c>
      <c r="S1003" s="6">
        <f>Data7[[#This Row],[Week Start]]+7</f>
        <v>45452</v>
      </c>
      <c r="T1003" s="7" t="str">
        <f t="shared" si="46"/>
        <v>6/2/2024 - 6/9/2024</v>
      </c>
      <c r="U1003" s="7" t="str">
        <f t="shared" si="47"/>
        <v>Time Card</v>
      </c>
      <c r="V1003" s="8" t="str">
        <f>RIGHT(TEXT(Data7[[#This Row],[Date:]],"mmddyyyy"),4)</f>
        <v>2024</v>
      </c>
      <c r="W1003" s="8" t="str">
        <f>MID(TEXT(Data7[[#This Row],[Date:]],"mmddyyyy"),3,2)</f>
        <v>06</v>
      </c>
      <c r="X1003" s="8" t="str">
        <f>LEFT(TEXT(Data7[[#This Row],[Date:]],"mmddyyyy"),2)</f>
        <v>06</v>
      </c>
      <c r="Y1003" s="6">
        <f>DATE(Data7[[#This Row],[Year]],Data7[[#This Row],[Month]],Data7[[#This Row],[Day]])</f>
        <v>45449</v>
      </c>
    </row>
    <row r="1004" spans="1:25">
      <c r="A1004" s="5">
        <v>45451.345659375002</v>
      </c>
      <c r="B1004" s="7" t="s">
        <v>66</v>
      </c>
      <c r="C1004" s="6" t="s">
        <v>895</v>
      </c>
      <c r="D1004" s="7" t="s">
        <v>896</v>
      </c>
      <c r="E1004" s="8">
        <v>2</v>
      </c>
      <c r="F1004" s="7">
        <v>7098027</v>
      </c>
      <c r="G1004" s="7" t="s">
        <v>68</v>
      </c>
      <c r="H1004" s="7" t="s">
        <v>756</v>
      </c>
      <c r="I1004" s="7" t="s">
        <v>45</v>
      </c>
      <c r="J1004" s="19" t="str">
        <f>IFERROR(INDEX('Employee Info'!$C$3:$E$200,MATCH(Data7[[#This Row],[Name:]],'Employee Info'!$B$3:$B$200,0),MATCH(Data7[[#This Row],[Hours Type:]],'Employee Info'!$C$2:$E$2,0)),"")</f>
        <v/>
      </c>
      <c r="K1004" s="19" t="str">
        <f>IFERROR(INDEX('Employee Info'!$C$3:$J$200,MATCH(Data7[[#This Row],[Name:]],'Employee Info'!$B$3:$B$200,0),MATCH(Data7[[#Headers],[Truck]],'Employee Info'!$C$2:$J$2,0)),"")</f>
        <v/>
      </c>
      <c r="L1004" s="19" t="str">
        <f>IFERROR(INDEX('Employee Info'!$C$3:$J$200,MATCH(Data7[[#This Row],[Name:]],'Employee Info'!$B$3:$B$200,0),MATCH(Data7[[#Headers],[Phone]],'Employee Info'!$C$2:$J$2,0)),"")</f>
        <v/>
      </c>
      <c r="M1004" s="19" t="str">
        <f>IFERROR(INDEX('Employee Info'!$C$3:$J$200,MATCH(Data7[[#This Row],[Name:]],'Employee Info'!$B$3:$B$200,0),MATCH(Data7[[#Headers],[Tech]],'Employee Info'!$C$2:$J$2,0)),"")</f>
        <v/>
      </c>
      <c r="N1004" s="19" t="str">
        <f>IFERROR(INDEX('Employee Info'!$C$3:$J$200,MATCH(Data7[[#This Row],[Name:]],'Employee Info'!$B$3:$B$200,0),MATCH(Data7[[#Headers],[Other]],'Employee Info'!$C$2:$J$2,0)),"")</f>
        <v/>
      </c>
      <c r="O1004" s="19">
        <f>IFERROR((Data7[[#This Row],[Hours:]]*SUM(Data7[[#This Row],[Rate]:[Other]])),"")</f>
        <v>0</v>
      </c>
      <c r="P1004" s="7" t="str">
        <f>IF(Data7[[#This Row],[WO'#:]]="","Riley #","WO#")</f>
        <v>WO#</v>
      </c>
      <c r="Q1004" s="7">
        <f>IFERROR(WEEKNUM(Data7[[#This Row],[Date:]]),"")</f>
        <v>23</v>
      </c>
      <c r="R1004" s="6">
        <f t="shared" si="45"/>
        <v>45445</v>
      </c>
      <c r="S1004" s="6">
        <f>Data7[[#This Row],[Week Start]]+7</f>
        <v>45452</v>
      </c>
      <c r="T1004" s="7" t="str">
        <f t="shared" si="46"/>
        <v>6/2/2024 - 6/9/2024</v>
      </c>
      <c r="U1004" s="7" t="str">
        <f t="shared" si="47"/>
        <v>Time Card</v>
      </c>
      <c r="V1004" s="8" t="str">
        <f>RIGHT(TEXT(Data7[[#This Row],[Date:]],"mmddyyyy"),4)</f>
        <v>2024</v>
      </c>
      <c r="W1004" s="8" t="str">
        <f>MID(TEXT(Data7[[#This Row],[Date:]],"mmddyyyy"),3,2)</f>
        <v>06</v>
      </c>
      <c r="X1004" s="8" t="str">
        <f>LEFT(TEXT(Data7[[#This Row],[Date:]],"mmddyyyy"),2)</f>
        <v>06</v>
      </c>
      <c r="Y1004" s="6">
        <f>DATE(Data7[[#This Row],[Year]],Data7[[#This Row],[Month]],Data7[[#This Row],[Day]])</f>
        <v>45449</v>
      </c>
    </row>
    <row r="1005" spans="1:25">
      <c r="A1005" s="5">
        <v>45450.423712731485</v>
      </c>
      <c r="B1005" s="7" t="s">
        <v>34</v>
      </c>
      <c r="C1005" s="6" t="s">
        <v>895</v>
      </c>
      <c r="D1005" s="7" t="s">
        <v>900</v>
      </c>
      <c r="E1005" s="8">
        <v>7</v>
      </c>
      <c r="F1005" s="7" t="s">
        <v>68</v>
      </c>
      <c r="G1005" s="7" t="s">
        <v>68</v>
      </c>
      <c r="H1005" s="7" t="s">
        <v>901</v>
      </c>
      <c r="I1005" s="7" t="s">
        <v>44</v>
      </c>
      <c r="J1005" s="19" t="str">
        <f>IFERROR(INDEX('Employee Info'!$C$3:$E$200,MATCH(Data7[[#This Row],[Name:]],'Employee Info'!$B$3:$B$200,0),MATCH(Data7[[#This Row],[Hours Type:]],'Employee Info'!$C$2:$E$2,0)),"")</f>
        <v/>
      </c>
      <c r="K1005" s="19" t="str">
        <f>IFERROR(INDEX('Employee Info'!$C$3:$J$200,MATCH(Data7[[#This Row],[Name:]],'Employee Info'!$B$3:$B$200,0),MATCH(Data7[[#Headers],[Truck]],'Employee Info'!$C$2:$J$2,0)),"")</f>
        <v/>
      </c>
      <c r="L1005" s="19" t="str">
        <f>IFERROR(INDEX('Employee Info'!$C$3:$J$200,MATCH(Data7[[#This Row],[Name:]],'Employee Info'!$B$3:$B$200,0),MATCH(Data7[[#Headers],[Phone]],'Employee Info'!$C$2:$J$2,0)),"")</f>
        <v/>
      </c>
      <c r="M1005" s="19" t="str">
        <f>IFERROR(INDEX('Employee Info'!$C$3:$J$200,MATCH(Data7[[#This Row],[Name:]],'Employee Info'!$B$3:$B$200,0),MATCH(Data7[[#Headers],[Tech]],'Employee Info'!$C$2:$J$2,0)),"")</f>
        <v/>
      </c>
      <c r="N1005" s="19" t="str">
        <f>IFERROR(INDEX('Employee Info'!$C$3:$J$200,MATCH(Data7[[#This Row],[Name:]],'Employee Info'!$B$3:$B$200,0),MATCH(Data7[[#Headers],[Other]],'Employee Info'!$C$2:$J$2,0)),"")</f>
        <v/>
      </c>
      <c r="O1005" s="19">
        <f>IFERROR((Data7[[#This Row],[Hours:]]*SUM(Data7[[#This Row],[Rate]:[Other]])),"")</f>
        <v>0</v>
      </c>
      <c r="P1005" s="7" t="str">
        <f>IF(Data7[[#This Row],[WO'#:]]="","Riley #","WO#")</f>
        <v>Riley #</v>
      </c>
      <c r="Q1005" s="7">
        <f>IFERROR(WEEKNUM(Data7[[#This Row],[Date:]]),"")</f>
        <v>23</v>
      </c>
      <c r="R1005" s="6">
        <f t="shared" si="45"/>
        <v>45445</v>
      </c>
      <c r="S1005" s="6">
        <f>Data7[[#This Row],[Week Start]]+7</f>
        <v>45452</v>
      </c>
      <c r="T1005" s="7" t="str">
        <f t="shared" si="46"/>
        <v>6/2/2024 - 6/9/2024</v>
      </c>
      <c r="U1005" s="7" t="str">
        <f t="shared" si="47"/>
        <v>Time Card</v>
      </c>
      <c r="V1005" s="8" t="str">
        <f>RIGHT(TEXT(Data7[[#This Row],[Date:]],"mmddyyyy"),4)</f>
        <v>2024</v>
      </c>
      <c r="W1005" s="8" t="str">
        <f>MID(TEXT(Data7[[#This Row],[Date:]],"mmddyyyy"),3,2)</f>
        <v>06</v>
      </c>
      <c r="X1005" s="8" t="str">
        <f>LEFT(TEXT(Data7[[#This Row],[Date:]],"mmddyyyy"),2)</f>
        <v>06</v>
      </c>
      <c r="Y1005" s="6">
        <f>DATE(Data7[[#This Row],[Year]],Data7[[#This Row],[Month]],Data7[[#This Row],[Day]])</f>
        <v>45449</v>
      </c>
    </row>
    <row r="1006" spans="1:25">
      <c r="A1006" s="5">
        <v>45450.490100694442</v>
      </c>
      <c r="B1006" s="7" t="s">
        <v>34</v>
      </c>
      <c r="C1006" s="6" t="s">
        <v>895</v>
      </c>
      <c r="D1006" s="7" t="s">
        <v>900</v>
      </c>
      <c r="E1006" s="8">
        <v>7</v>
      </c>
      <c r="F1006" s="7" t="s">
        <v>68</v>
      </c>
      <c r="G1006" s="7" t="s">
        <v>68</v>
      </c>
      <c r="H1006" s="7" t="s">
        <v>491</v>
      </c>
      <c r="I1006" s="7" t="s">
        <v>44</v>
      </c>
      <c r="J1006" s="19" t="str">
        <f>IFERROR(INDEX('Employee Info'!$C$3:$E$200,MATCH(Data7[[#This Row],[Name:]],'Employee Info'!$B$3:$B$200,0),MATCH(Data7[[#This Row],[Hours Type:]],'Employee Info'!$C$2:$E$2,0)),"")</f>
        <v/>
      </c>
      <c r="K1006" s="19" t="str">
        <f>IFERROR(INDEX('Employee Info'!$C$3:$J$200,MATCH(Data7[[#This Row],[Name:]],'Employee Info'!$B$3:$B$200,0),MATCH(Data7[[#Headers],[Truck]],'Employee Info'!$C$2:$J$2,0)),"")</f>
        <v/>
      </c>
      <c r="L1006" s="19" t="str">
        <f>IFERROR(INDEX('Employee Info'!$C$3:$J$200,MATCH(Data7[[#This Row],[Name:]],'Employee Info'!$B$3:$B$200,0),MATCH(Data7[[#Headers],[Phone]],'Employee Info'!$C$2:$J$2,0)),"")</f>
        <v/>
      </c>
      <c r="M1006" s="19" t="str">
        <f>IFERROR(INDEX('Employee Info'!$C$3:$J$200,MATCH(Data7[[#This Row],[Name:]],'Employee Info'!$B$3:$B$200,0),MATCH(Data7[[#Headers],[Tech]],'Employee Info'!$C$2:$J$2,0)),"")</f>
        <v/>
      </c>
      <c r="N1006" s="19" t="str">
        <f>IFERROR(INDEX('Employee Info'!$C$3:$J$200,MATCH(Data7[[#This Row],[Name:]],'Employee Info'!$B$3:$B$200,0),MATCH(Data7[[#Headers],[Other]],'Employee Info'!$C$2:$J$2,0)),"")</f>
        <v/>
      </c>
      <c r="O1006" s="19">
        <f>IFERROR((Data7[[#This Row],[Hours:]]*SUM(Data7[[#This Row],[Rate]:[Other]])),"")</f>
        <v>0</v>
      </c>
      <c r="P1006" s="7" t="str">
        <f>IF(Data7[[#This Row],[WO'#:]]="","Riley #","WO#")</f>
        <v>Riley #</v>
      </c>
      <c r="Q1006" s="7">
        <f>IFERROR(WEEKNUM(Data7[[#This Row],[Date:]]),"")</f>
        <v>23</v>
      </c>
      <c r="R1006" s="6">
        <f t="shared" si="45"/>
        <v>45445</v>
      </c>
      <c r="S1006" s="6">
        <f>Data7[[#This Row],[Week Start]]+7</f>
        <v>45452</v>
      </c>
      <c r="T1006" s="7" t="str">
        <f t="shared" si="46"/>
        <v>6/2/2024 - 6/9/2024</v>
      </c>
      <c r="U1006" s="7" t="str">
        <f t="shared" si="47"/>
        <v>Time Card</v>
      </c>
      <c r="V1006" s="8" t="str">
        <f>RIGHT(TEXT(Data7[[#This Row],[Date:]],"mmddyyyy"),4)</f>
        <v>2024</v>
      </c>
      <c r="W1006" s="8" t="str">
        <f>MID(TEXT(Data7[[#This Row],[Date:]],"mmddyyyy"),3,2)</f>
        <v>06</v>
      </c>
      <c r="X1006" s="8" t="str">
        <f>LEFT(TEXT(Data7[[#This Row],[Date:]],"mmddyyyy"),2)</f>
        <v>06</v>
      </c>
      <c r="Y1006" s="6">
        <f>DATE(Data7[[#This Row],[Year]],Data7[[#This Row],[Month]],Data7[[#This Row],[Day]])</f>
        <v>45449</v>
      </c>
    </row>
    <row r="1007" spans="1:25">
      <c r="A1007" s="5">
        <v>45450.27841608796</v>
      </c>
      <c r="B1007" s="7" t="s">
        <v>23</v>
      </c>
      <c r="C1007" s="6" t="s">
        <v>895</v>
      </c>
      <c r="D1007" s="7" t="s">
        <v>812</v>
      </c>
      <c r="E1007" s="8">
        <v>7</v>
      </c>
      <c r="F1007" s="7" t="s">
        <v>68</v>
      </c>
      <c r="G1007" s="7" t="s">
        <v>68</v>
      </c>
      <c r="H1007" s="7" t="s">
        <v>649</v>
      </c>
      <c r="I1007" s="7" t="s">
        <v>44</v>
      </c>
      <c r="J1007" s="19" t="str">
        <f>IFERROR(INDEX('Employee Info'!$C$3:$E$200,MATCH(Data7[[#This Row],[Name:]],'Employee Info'!$B$3:$B$200,0),MATCH(Data7[[#This Row],[Hours Type:]],'Employee Info'!$C$2:$E$2,0)),"")</f>
        <v/>
      </c>
      <c r="K1007" s="19" t="str">
        <f>IFERROR(INDEX('Employee Info'!$C$3:$J$200,MATCH(Data7[[#This Row],[Name:]],'Employee Info'!$B$3:$B$200,0),MATCH(Data7[[#Headers],[Truck]],'Employee Info'!$C$2:$J$2,0)),"")</f>
        <v/>
      </c>
      <c r="L1007" s="19" t="str">
        <f>IFERROR(INDEX('Employee Info'!$C$3:$J$200,MATCH(Data7[[#This Row],[Name:]],'Employee Info'!$B$3:$B$200,0),MATCH(Data7[[#Headers],[Phone]],'Employee Info'!$C$2:$J$2,0)),"")</f>
        <v/>
      </c>
      <c r="M1007" s="19" t="str">
        <f>IFERROR(INDEX('Employee Info'!$C$3:$J$200,MATCH(Data7[[#This Row],[Name:]],'Employee Info'!$B$3:$B$200,0),MATCH(Data7[[#Headers],[Tech]],'Employee Info'!$C$2:$J$2,0)),"")</f>
        <v/>
      </c>
      <c r="N1007" s="19" t="str">
        <f>IFERROR(INDEX('Employee Info'!$C$3:$J$200,MATCH(Data7[[#This Row],[Name:]],'Employee Info'!$B$3:$B$200,0),MATCH(Data7[[#Headers],[Other]],'Employee Info'!$C$2:$J$2,0)),"")</f>
        <v/>
      </c>
      <c r="O1007" s="19">
        <f>IFERROR((Data7[[#This Row],[Hours:]]*SUM(Data7[[#This Row],[Rate]:[Other]])),"")</f>
        <v>0</v>
      </c>
      <c r="P1007" s="7" t="str">
        <f>IF(Data7[[#This Row],[WO'#:]]="","Riley #","WO#")</f>
        <v>Riley #</v>
      </c>
      <c r="Q1007" s="7">
        <f>IFERROR(WEEKNUM(Data7[[#This Row],[Date:]]),"")</f>
        <v>23</v>
      </c>
      <c r="R1007" s="6">
        <f t="shared" si="45"/>
        <v>45445</v>
      </c>
      <c r="S1007" s="6">
        <f>Data7[[#This Row],[Week Start]]+7</f>
        <v>45452</v>
      </c>
      <c r="T1007" s="7" t="str">
        <f t="shared" si="46"/>
        <v>6/2/2024 - 6/9/2024</v>
      </c>
      <c r="U1007" s="7" t="str">
        <f t="shared" si="47"/>
        <v>Time Card</v>
      </c>
      <c r="V1007" s="8" t="str">
        <f>RIGHT(TEXT(Data7[[#This Row],[Date:]],"mmddyyyy"),4)</f>
        <v>2024</v>
      </c>
      <c r="W1007" s="8" t="str">
        <f>MID(TEXT(Data7[[#This Row],[Date:]],"mmddyyyy"),3,2)</f>
        <v>06</v>
      </c>
      <c r="X1007" s="8" t="str">
        <f>LEFT(TEXT(Data7[[#This Row],[Date:]],"mmddyyyy"),2)</f>
        <v>06</v>
      </c>
      <c r="Y1007" s="6">
        <f>DATE(Data7[[#This Row],[Year]],Data7[[#This Row],[Month]],Data7[[#This Row],[Day]])</f>
        <v>45449</v>
      </c>
    </row>
    <row r="1008" spans="1:25">
      <c r="A1008" s="5">
        <v>45450.49532465278</v>
      </c>
      <c r="B1008" s="7" t="s">
        <v>35</v>
      </c>
      <c r="C1008" s="6" t="s">
        <v>895</v>
      </c>
      <c r="D1008" s="7" t="s">
        <v>648</v>
      </c>
      <c r="E1008" s="8">
        <v>7</v>
      </c>
      <c r="F1008" s="7" t="s">
        <v>68</v>
      </c>
      <c r="G1008" s="7" t="s">
        <v>68</v>
      </c>
      <c r="H1008" s="7" t="s">
        <v>649</v>
      </c>
      <c r="I1008" s="7" t="s">
        <v>44</v>
      </c>
      <c r="J1008" s="19" t="str">
        <f>IFERROR(INDEX('Employee Info'!$C$3:$E$200,MATCH(Data7[[#This Row],[Name:]],'Employee Info'!$B$3:$B$200,0),MATCH(Data7[[#This Row],[Hours Type:]],'Employee Info'!$C$2:$E$2,0)),"")</f>
        <v/>
      </c>
      <c r="K1008" s="19" t="str">
        <f>IFERROR(INDEX('Employee Info'!$C$3:$J$200,MATCH(Data7[[#This Row],[Name:]],'Employee Info'!$B$3:$B$200,0),MATCH(Data7[[#Headers],[Truck]],'Employee Info'!$C$2:$J$2,0)),"")</f>
        <v/>
      </c>
      <c r="L1008" s="19" t="str">
        <f>IFERROR(INDEX('Employee Info'!$C$3:$J$200,MATCH(Data7[[#This Row],[Name:]],'Employee Info'!$B$3:$B$200,0),MATCH(Data7[[#Headers],[Phone]],'Employee Info'!$C$2:$J$2,0)),"")</f>
        <v/>
      </c>
      <c r="M1008" s="19" t="str">
        <f>IFERROR(INDEX('Employee Info'!$C$3:$J$200,MATCH(Data7[[#This Row],[Name:]],'Employee Info'!$B$3:$B$200,0),MATCH(Data7[[#Headers],[Tech]],'Employee Info'!$C$2:$J$2,0)),"")</f>
        <v/>
      </c>
      <c r="N1008" s="19" t="str">
        <f>IFERROR(INDEX('Employee Info'!$C$3:$J$200,MATCH(Data7[[#This Row],[Name:]],'Employee Info'!$B$3:$B$200,0),MATCH(Data7[[#Headers],[Other]],'Employee Info'!$C$2:$J$2,0)),"")</f>
        <v/>
      </c>
      <c r="O1008" s="19">
        <f>IFERROR((Data7[[#This Row],[Hours:]]*SUM(Data7[[#This Row],[Rate]:[Other]])),"")</f>
        <v>0</v>
      </c>
      <c r="P1008" s="7" t="str">
        <f>IF(Data7[[#This Row],[WO'#:]]="","Riley #","WO#")</f>
        <v>Riley #</v>
      </c>
      <c r="Q1008" s="7">
        <f>IFERROR(WEEKNUM(Data7[[#This Row],[Date:]]),"")</f>
        <v>23</v>
      </c>
      <c r="R1008" s="6">
        <f t="shared" si="45"/>
        <v>45445</v>
      </c>
      <c r="S1008" s="6">
        <f>Data7[[#This Row],[Week Start]]+7</f>
        <v>45452</v>
      </c>
      <c r="T1008" s="7" t="str">
        <f t="shared" si="46"/>
        <v>6/2/2024 - 6/9/2024</v>
      </c>
      <c r="U1008" s="7" t="str">
        <f t="shared" si="47"/>
        <v>Time Card</v>
      </c>
      <c r="V1008" s="8" t="str">
        <f>RIGHT(TEXT(Data7[[#This Row],[Date:]],"mmddyyyy"),4)</f>
        <v>2024</v>
      </c>
      <c r="W1008" s="8" t="str">
        <f>MID(TEXT(Data7[[#This Row],[Date:]],"mmddyyyy"),3,2)</f>
        <v>06</v>
      </c>
      <c r="X1008" s="8" t="str">
        <f>LEFT(TEXT(Data7[[#This Row],[Date:]],"mmddyyyy"),2)</f>
        <v>06</v>
      </c>
      <c r="Y1008" s="6">
        <f>DATE(Data7[[#This Row],[Year]],Data7[[#This Row],[Month]],Data7[[#This Row],[Day]])</f>
        <v>45449</v>
      </c>
    </row>
    <row r="1009" spans="1:25">
      <c r="A1009" s="5">
        <v>45450.491478356482</v>
      </c>
      <c r="B1009" s="7" t="s">
        <v>34</v>
      </c>
      <c r="C1009" s="6" t="s">
        <v>895</v>
      </c>
      <c r="D1009" s="7" t="s">
        <v>903</v>
      </c>
      <c r="E1009" s="8">
        <v>0.5</v>
      </c>
      <c r="F1009" s="7" t="s">
        <v>68</v>
      </c>
      <c r="G1009" s="7" t="s">
        <v>68</v>
      </c>
      <c r="H1009" s="7" t="s">
        <v>577</v>
      </c>
      <c r="I1009" s="7" t="s">
        <v>44</v>
      </c>
      <c r="J1009" s="19" t="str">
        <f>IFERROR(INDEX('Employee Info'!$C$3:$E$200,MATCH(Data7[[#This Row],[Name:]],'Employee Info'!$B$3:$B$200,0),MATCH(Data7[[#This Row],[Hours Type:]],'Employee Info'!$C$2:$E$2,0)),"")</f>
        <v/>
      </c>
      <c r="K1009" s="19" t="str">
        <f>IFERROR(INDEX('Employee Info'!$C$3:$J$200,MATCH(Data7[[#This Row],[Name:]],'Employee Info'!$B$3:$B$200,0),MATCH(Data7[[#Headers],[Truck]],'Employee Info'!$C$2:$J$2,0)),"")</f>
        <v/>
      </c>
      <c r="L1009" s="19" t="str">
        <f>IFERROR(INDEX('Employee Info'!$C$3:$J$200,MATCH(Data7[[#This Row],[Name:]],'Employee Info'!$B$3:$B$200,0),MATCH(Data7[[#Headers],[Phone]],'Employee Info'!$C$2:$J$2,0)),"")</f>
        <v/>
      </c>
      <c r="M1009" s="19" t="str">
        <f>IFERROR(INDEX('Employee Info'!$C$3:$J$200,MATCH(Data7[[#This Row],[Name:]],'Employee Info'!$B$3:$B$200,0),MATCH(Data7[[#Headers],[Tech]],'Employee Info'!$C$2:$J$2,0)),"")</f>
        <v/>
      </c>
      <c r="N1009" s="19" t="str">
        <f>IFERROR(INDEX('Employee Info'!$C$3:$J$200,MATCH(Data7[[#This Row],[Name:]],'Employee Info'!$B$3:$B$200,0),MATCH(Data7[[#Headers],[Other]],'Employee Info'!$C$2:$J$2,0)),"")</f>
        <v/>
      </c>
      <c r="O1009" s="19">
        <f>IFERROR((Data7[[#This Row],[Hours:]]*SUM(Data7[[#This Row],[Rate]:[Other]])),"")</f>
        <v>0</v>
      </c>
      <c r="P1009" s="7" t="str">
        <f>IF(Data7[[#This Row],[WO'#:]]="","Riley #","WO#")</f>
        <v>Riley #</v>
      </c>
      <c r="Q1009" s="7">
        <f>IFERROR(WEEKNUM(Data7[[#This Row],[Date:]]),"")</f>
        <v>23</v>
      </c>
      <c r="R1009" s="6">
        <f t="shared" si="45"/>
        <v>45445</v>
      </c>
      <c r="S1009" s="6">
        <f>Data7[[#This Row],[Week Start]]+7</f>
        <v>45452</v>
      </c>
      <c r="T1009" s="7" t="str">
        <f t="shared" si="46"/>
        <v>6/2/2024 - 6/9/2024</v>
      </c>
      <c r="U1009" s="7" t="str">
        <f t="shared" si="47"/>
        <v>Time Card</v>
      </c>
      <c r="V1009" s="8" t="str">
        <f>RIGHT(TEXT(Data7[[#This Row],[Date:]],"mmddyyyy"),4)</f>
        <v>2024</v>
      </c>
      <c r="W1009" s="8" t="str">
        <f>MID(TEXT(Data7[[#This Row],[Date:]],"mmddyyyy"),3,2)</f>
        <v>06</v>
      </c>
      <c r="X1009" s="8" t="str">
        <f>LEFT(TEXT(Data7[[#This Row],[Date:]],"mmddyyyy"),2)</f>
        <v>06</v>
      </c>
      <c r="Y1009" s="6">
        <f>DATE(Data7[[#This Row],[Year]],Data7[[#This Row],[Month]],Data7[[#This Row],[Day]])</f>
        <v>45449</v>
      </c>
    </row>
    <row r="1010" spans="1:25">
      <c r="A1010" s="5">
        <v>45450.495893634259</v>
      </c>
      <c r="B1010" s="7" t="s">
        <v>35</v>
      </c>
      <c r="C1010" s="6" t="s">
        <v>895</v>
      </c>
      <c r="D1010" s="7" t="s">
        <v>648</v>
      </c>
      <c r="E1010" s="8">
        <v>1</v>
      </c>
      <c r="F1010" s="7" t="s">
        <v>68</v>
      </c>
      <c r="G1010" s="7" t="s">
        <v>68</v>
      </c>
      <c r="H1010" s="7" t="s">
        <v>577</v>
      </c>
      <c r="I1010" s="7" t="s">
        <v>44</v>
      </c>
      <c r="J1010" s="19" t="str">
        <f>IFERROR(INDEX('Employee Info'!$C$3:$E$200,MATCH(Data7[[#This Row],[Name:]],'Employee Info'!$B$3:$B$200,0),MATCH(Data7[[#This Row],[Hours Type:]],'Employee Info'!$C$2:$E$2,0)),"")</f>
        <v/>
      </c>
      <c r="K1010" s="19" t="str">
        <f>IFERROR(INDEX('Employee Info'!$C$3:$J$200,MATCH(Data7[[#This Row],[Name:]],'Employee Info'!$B$3:$B$200,0),MATCH(Data7[[#Headers],[Truck]],'Employee Info'!$C$2:$J$2,0)),"")</f>
        <v/>
      </c>
      <c r="L1010" s="19" t="str">
        <f>IFERROR(INDEX('Employee Info'!$C$3:$J$200,MATCH(Data7[[#This Row],[Name:]],'Employee Info'!$B$3:$B$200,0),MATCH(Data7[[#Headers],[Phone]],'Employee Info'!$C$2:$J$2,0)),"")</f>
        <v/>
      </c>
      <c r="M1010" s="19" t="str">
        <f>IFERROR(INDEX('Employee Info'!$C$3:$J$200,MATCH(Data7[[#This Row],[Name:]],'Employee Info'!$B$3:$B$200,0),MATCH(Data7[[#Headers],[Tech]],'Employee Info'!$C$2:$J$2,0)),"")</f>
        <v/>
      </c>
      <c r="N1010" s="19" t="str">
        <f>IFERROR(INDEX('Employee Info'!$C$3:$J$200,MATCH(Data7[[#This Row],[Name:]],'Employee Info'!$B$3:$B$200,0),MATCH(Data7[[#Headers],[Other]],'Employee Info'!$C$2:$J$2,0)),"")</f>
        <v/>
      </c>
      <c r="O1010" s="19">
        <f>IFERROR((Data7[[#This Row],[Hours:]]*SUM(Data7[[#This Row],[Rate]:[Other]])),"")</f>
        <v>0</v>
      </c>
      <c r="P1010" s="7" t="str">
        <f>IF(Data7[[#This Row],[WO'#:]]="","Riley #","WO#")</f>
        <v>Riley #</v>
      </c>
      <c r="Q1010" s="7">
        <f>IFERROR(WEEKNUM(Data7[[#This Row],[Date:]]),"")</f>
        <v>23</v>
      </c>
      <c r="R1010" s="6">
        <f t="shared" si="45"/>
        <v>45445</v>
      </c>
      <c r="S1010" s="6">
        <f>Data7[[#This Row],[Week Start]]+7</f>
        <v>45452</v>
      </c>
      <c r="T1010" s="7" t="str">
        <f t="shared" si="46"/>
        <v>6/2/2024 - 6/9/2024</v>
      </c>
      <c r="U1010" s="7" t="str">
        <f t="shared" si="47"/>
        <v>Time Card</v>
      </c>
      <c r="V1010" s="8" t="str">
        <f>RIGHT(TEXT(Data7[[#This Row],[Date:]],"mmddyyyy"),4)</f>
        <v>2024</v>
      </c>
      <c r="W1010" s="8" t="str">
        <f>MID(TEXT(Data7[[#This Row],[Date:]],"mmddyyyy"),3,2)</f>
        <v>06</v>
      </c>
      <c r="X1010" s="8" t="str">
        <f>LEFT(TEXT(Data7[[#This Row],[Date:]],"mmddyyyy"),2)</f>
        <v>06</v>
      </c>
      <c r="Y1010" s="6">
        <f>DATE(Data7[[#This Row],[Year]],Data7[[#This Row],[Month]],Data7[[#This Row],[Day]])</f>
        <v>45449</v>
      </c>
    </row>
    <row r="1011" spans="1:25">
      <c r="A1011" s="5">
        <v>45449.583009490743</v>
      </c>
      <c r="B1011" s="7" t="s">
        <v>492</v>
      </c>
      <c r="C1011" s="6" t="s">
        <v>895</v>
      </c>
      <c r="D1011" s="7" t="s">
        <v>897</v>
      </c>
      <c r="E1011" s="8">
        <v>5</v>
      </c>
      <c r="F1011" s="7" t="s">
        <v>68</v>
      </c>
      <c r="G1011" s="7" t="s">
        <v>68</v>
      </c>
      <c r="H1011" s="7" t="s">
        <v>536</v>
      </c>
      <c r="I1011" s="7" t="s">
        <v>44</v>
      </c>
      <c r="J1011" s="19" t="str">
        <f>IFERROR(INDEX('Employee Info'!$C$3:$E$200,MATCH(Data7[[#This Row],[Name:]],'Employee Info'!$B$3:$B$200,0),MATCH(Data7[[#This Row],[Hours Type:]],'Employee Info'!$C$2:$E$2,0)),"")</f>
        <v/>
      </c>
      <c r="K1011" s="19" t="str">
        <f>IFERROR(INDEX('Employee Info'!$C$3:$J$200,MATCH(Data7[[#This Row],[Name:]],'Employee Info'!$B$3:$B$200,0),MATCH(Data7[[#Headers],[Truck]],'Employee Info'!$C$2:$J$2,0)),"")</f>
        <v/>
      </c>
      <c r="L1011" s="19" t="str">
        <f>IFERROR(INDEX('Employee Info'!$C$3:$J$200,MATCH(Data7[[#This Row],[Name:]],'Employee Info'!$B$3:$B$200,0),MATCH(Data7[[#Headers],[Phone]],'Employee Info'!$C$2:$J$2,0)),"")</f>
        <v/>
      </c>
      <c r="M1011" s="19" t="str">
        <f>IFERROR(INDEX('Employee Info'!$C$3:$J$200,MATCH(Data7[[#This Row],[Name:]],'Employee Info'!$B$3:$B$200,0),MATCH(Data7[[#Headers],[Tech]],'Employee Info'!$C$2:$J$2,0)),"")</f>
        <v/>
      </c>
      <c r="N1011" s="19" t="str">
        <f>IFERROR(INDEX('Employee Info'!$C$3:$J$200,MATCH(Data7[[#This Row],[Name:]],'Employee Info'!$B$3:$B$200,0),MATCH(Data7[[#Headers],[Other]],'Employee Info'!$C$2:$J$2,0)),"")</f>
        <v/>
      </c>
      <c r="O1011" s="19">
        <f>IFERROR((Data7[[#This Row],[Hours:]]*SUM(Data7[[#This Row],[Rate]:[Other]])),"")</f>
        <v>0</v>
      </c>
      <c r="P1011" s="7" t="str">
        <f>IF(Data7[[#This Row],[WO'#:]]="","Riley #","WO#")</f>
        <v>Riley #</v>
      </c>
      <c r="Q1011" s="7">
        <f>IFERROR(WEEKNUM(Data7[[#This Row],[Date:]]),"")</f>
        <v>23</v>
      </c>
      <c r="R1011" s="6">
        <f t="shared" si="45"/>
        <v>45445</v>
      </c>
      <c r="S1011" s="6">
        <f>Data7[[#This Row],[Week Start]]+7</f>
        <v>45452</v>
      </c>
      <c r="T1011" s="7" t="str">
        <f t="shared" si="46"/>
        <v>6/2/2024 - 6/9/2024</v>
      </c>
      <c r="U1011" s="7" t="str">
        <f t="shared" si="47"/>
        <v>Time Card</v>
      </c>
      <c r="V1011" s="8" t="str">
        <f>RIGHT(TEXT(Data7[[#This Row],[Date:]],"mmddyyyy"),4)</f>
        <v>2024</v>
      </c>
      <c r="W1011" s="8" t="str">
        <f>MID(TEXT(Data7[[#This Row],[Date:]],"mmddyyyy"),3,2)</f>
        <v>06</v>
      </c>
      <c r="X1011" s="8" t="str">
        <f>LEFT(TEXT(Data7[[#This Row],[Date:]],"mmddyyyy"),2)</f>
        <v>06</v>
      </c>
      <c r="Y1011" s="6">
        <f>DATE(Data7[[#This Row],[Year]],Data7[[#This Row],[Month]],Data7[[#This Row],[Day]])</f>
        <v>45449</v>
      </c>
    </row>
    <row r="1012" spans="1:25">
      <c r="A1012" s="5">
        <v>45449.583218055559</v>
      </c>
      <c r="B1012" s="7" t="s">
        <v>65</v>
      </c>
      <c r="C1012" s="6" t="s">
        <v>895</v>
      </c>
      <c r="D1012" s="7" t="s">
        <v>897</v>
      </c>
      <c r="E1012" s="8">
        <v>5</v>
      </c>
      <c r="F1012" s="7" t="s">
        <v>68</v>
      </c>
      <c r="G1012" s="7" t="s">
        <v>68</v>
      </c>
      <c r="H1012" s="7" t="s">
        <v>536</v>
      </c>
      <c r="I1012" s="7" t="s">
        <v>44</v>
      </c>
      <c r="J1012" s="19" t="str">
        <f>IFERROR(INDEX('Employee Info'!$C$3:$E$200,MATCH(Data7[[#This Row],[Name:]],'Employee Info'!$B$3:$B$200,0),MATCH(Data7[[#This Row],[Hours Type:]],'Employee Info'!$C$2:$E$2,0)),"")</f>
        <v/>
      </c>
      <c r="K1012" s="19" t="str">
        <f>IFERROR(INDEX('Employee Info'!$C$3:$J$200,MATCH(Data7[[#This Row],[Name:]],'Employee Info'!$B$3:$B$200,0),MATCH(Data7[[#Headers],[Truck]],'Employee Info'!$C$2:$J$2,0)),"")</f>
        <v/>
      </c>
      <c r="L1012" s="19" t="str">
        <f>IFERROR(INDEX('Employee Info'!$C$3:$J$200,MATCH(Data7[[#This Row],[Name:]],'Employee Info'!$B$3:$B$200,0),MATCH(Data7[[#Headers],[Phone]],'Employee Info'!$C$2:$J$2,0)),"")</f>
        <v/>
      </c>
      <c r="M1012" s="19" t="str">
        <f>IFERROR(INDEX('Employee Info'!$C$3:$J$200,MATCH(Data7[[#This Row],[Name:]],'Employee Info'!$B$3:$B$200,0),MATCH(Data7[[#Headers],[Tech]],'Employee Info'!$C$2:$J$2,0)),"")</f>
        <v/>
      </c>
      <c r="N1012" s="19" t="str">
        <f>IFERROR(INDEX('Employee Info'!$C$3:$J$200,MATCH(Data7[[#This Row],[Name:]],'Employee Info'!$B$3:$B$200,0),MATCH(Data7[[#Headers],[Other]],'Employee Info'!$C$2:$J$2,0)),"")</f>
        <v/>
      </c>
      <c r="O1012" s="19">
        <f>IFERROR((Data7[[#This Row],[Hours:]]*SUM(Data7[[#This Row],[Rate]:[Other]])),"")</f>
        <v>0</v>
      </c>
      <c r="P1012" s="7" t="str">
        <f>IF(Data7[[#This Row],[WO'#:]]="","Riley #","WO#")</f>
        <v>Riley #</v>
      </c>
      <c r="Q1012" s="7">
        <f>IFERROR(WEEKNUM(Data7[[#This Row],[Date:]]),"")</f>
        <v>23</v>
      </c>
      <c r="R1012" s="6">
        <f t="shared" si="45"/>
        <v>45445</v>
      </c>
      <c r="S1012" s="6">
        <f>Data7[[#This Row],[Week Start]]+7</f>
        <v>45452</v>
      </c>
      <c r="T1012" s="7" t="str">
        <f t="shared" si="46"/>
        <v>6/2/2024 - 6/9/2024</v>
      </c>
      <c r="U1012" s="7" t="str">
        <f t="shared" si="47"/>
        <v>Time Card</v>
      </c>
      <c r="V1012" s="8" t="str">
        <f>RIGHT(TEXT(Data7[[#This Row],[Date:]],"mmddyyyy"),4)</f>
        <v>2024</v>
      </c>
      <c r="W1012" s="8" t="str">
        <f>MID(TEXT(Data7[[#This Row],[Date:]],"mmddyyyy"),3,2)</f>
        <v>06</v>
      </c>
      <c r="X1012" s="8" t="str">
        <f>LEFT(TEXT(Data7[[#This Row],[Date:]],"mmddyyyy"),2)</f>
        <v>06</v>
      </c>
      <c r="Y1012" s="6">
        <f>DATE(Data7[[#This Row],[Year]],Data7[[#This Row],[Month]],Data7[[#This Row],[Day]])</f>
        <v>45449</v>
      </c>
    </row>
    <row r="1013" spans="1:25">
      <c r="A1013" s="5">
        <v>45449.582204861108</v>
      </c>
      <c r="B1013" s="7" t="s">
        <v>65</v>
      </c>
      <c r="C1013" s="6" t="s">
        <v>895</v>
      </c>
      <c r="D1013" s="7" t="s">
        <v>898</v>
      </c>
      <c r="E1013" s="8">
        <v>3</v>
      </c>
      <c r="F1013" s="7" t="s">
        <v>68</v>
      </c>
      <c r="G1013" s="7" t="s">
        <v>68</v>
      </c>
      <c r="H1013" s="7" t="s">
        <v>641</v>
      </c>
      <c r="I1013" s="7" t="s">
        <v>44</v>
      </c>
      <c r="J1013" s="19" t="str">
        <f>IFERROR(INDEX('Employee Info'!$C$3:$E$200,MATCH(Data7[[#This Row],[Name:]],'Employee Info'!$B$3:$B$200,0),MATCH(Data7[[#This Row],[Hours Type:]],'Employee Info'!$C$2:$E$2,0)),"")</f>
        <v/>
      </c>
      <c r="K1013" s="19" t="str">
        <f>IFERROR(INDEX('Employee Info'!$C$3:$J$200,MATCH(Data7[[#This Row],[Name:]],'Employee Info'!$B$3:$B$200,0),MATCH(Data7[[#Headers],[Truck]],'Employee Info'!$C$2:$J$2,0)),"")</f>
        <v/>
      </c>
      <c r="L1013" s="19" t="str">
        <f>IFERROR(INDEX('Employee Info'!$C$3:$J$200,MATCH(Data7[[#This Row],[Name:]],'Employee Info'!$B$3:$B$200,0),MATCH(Data7[[#Headers],[Phone]],'Employee Info'!$C$2:$J$2,0)),"")</f>
        <v/>
      </c>
      <c r="M1013" s="19" t="str">
        <f>IFERROR(INDEX('Employee Info'!$C$3:$J$200,MATCH(Data7[[#This Row],[Name:]],'Employee Info'!$B$3:$B$200,0),MATCH(Data7[[#Headers],[Tech]],'Employee Info'!$C$2:$J$2,0)),"")</f>
        <v/>
      </c>
      <c r="N1013" s="19" t="str">
        <f>IFERROR(INDEX('Employee Info'!$C$3:$J$200,MATCH(Data7[[#This Row],[Name:]],'Employee Info'!$B$3:$B$200,0),MATCH(Data7[[#Headers],[Other]],'Employee Info'!$C$2:$J$2,0)),"")</f>
        <v/>
      </c>
      <c r="O1013" s="19">
        <f>IFERROR((Data7[[#This Row],[Hours:]]*SUM(Data7[[#This Row],[Rate]:[Other]])),"")</f>
        <v>0</v>
      </c>
      <c r="P1013" s="7" t="str">
        <f>IF(Data7[[#This Row],[WO'#:]]="","Riley #","WO#")</f>
        <v>Riley #</v>
      </c>
      <c r="Q1013" s="7">
        <f>IFERROR(WEEKNUM(Data7[[#This Row],[Date:]]),"")</f>
        <v>23</v>
      </c>
      <c r="R1013" s="6">
        <f t="shared" si="45"/>
        <v>45445</v>
      </c>
      <c r="S1013" s="6">
        <f>Data7[[#This Row],[Week Start]]+7</f>
        <v>45452</v>
      </c>
      <c r="T1013" s="7" t="str">
        <f t="shared" si="46"/>
        <v>6/2/2024 - 6/9/2024</v>
      </c>
      <c r="U1013" s="7" t="str">
        <f t="shared" si="47"/>
        <v>Time Card</v>
      </c>
      <c r="V1013" s="8" t="str">
        <f>RIGHT(TEXT(Data7[[#This Row],[Date:]],"mmddyyyy"),4)</f>
        <v>2024</v>
      </c>
      <c r="W1013" s="8" t="str">
        <f>MID(TEXT(Data7[[#This Row],[Date:]],"mmddyyyy"),3,2)</f>
        <v>06</v>
      </c>
      <c r="X1013" s="8" t="str">
        <f>LEFT(TEXT(Data7[[#This Row],[Date:]],"mmddyyyy"),2)</f>
        <v>06</v>
      </c>
      <c r="Y1013" s="6">
        <f>DATE(Data7[[#This Row],[Year]],Data7[[#This Row],[Month]],Data7[[#This Row],[Day]])</f>
        <v>45449</v>
      </c>
    </row>
    <row r="1014" spans="1:25">
      <c r="A1014" s="5">
        <v>45449.582346875002</v>
      </c>
      <c r="B1014" s="7" t="s">
        <v>492</v>
      </c>
      <c r="C1014" s="6" t="s">
        <v>895</v>
      </c>
      <c r="D1014" s="7" t="s">
        <v>898</v>
      </c>
      <c r="E1014" s="8">
        <v>3</v>
      </c>
      <c r="F1014" s="7" t="s">
        <v>68</v>
      </c>
      <c r="G1014" s="7" t="s">
        <v>68</v>
      </c>
      <c r="H1014" s="7" t="s">
        <v>641</v>
      </c>
      <c r="I1014" s="7" t="s">
        <v>44</v>
      </c>
      <c r="J1014" s="19" t="str">
        <f>IFERROR(INDEX('Employee Info'!$C$3:$E$200,MATCH(Data7[[#This Row],[Name:]],'Employee Info'!$B$3:$B$200,0),MATCH(Data7[[#This Row],[Hours Type:]],'Employee Info'!$C$2:$E$2,0)),"")</f>
        <v/>
      </c>
      <c r="K1014" s="19" t="str">
        <f>IFERROR(INDEX('Employee Info'!$C$3:$J$200,MATCH(Data7[[#This Row],[Name:]],'Employee Info'!$B$3:$B$200,0),MATCH(Data7[[#Headers],[Truck]],'Employee Info'!$C$2:$J$2,0)),"")</f>
        <v/>
      </c>
      <c r="L1014" s="19" t="str">
        <f>IFERROR(INDEX('Employee Info'!$C$3:$J$200,MATCH(Data7[[#This Row],[Name:]],'Employee Info'!$B$3:$B$200,0),MATCH(Data7[[#Headers],[Phone]],'Employee Info'!$C$2:$J$2,0)),"")</f>
        <v/>
      </c>
      <c r="M1014" s="19" t="str">
        <f>IFERROR(INDEX('Employee Info'!$C$3:$J$200,MATCH(Data7[[#This Row],[Name:]],'Employee Info'!$B$3:$B$200,0),MATCH(Data7[[#Headers],[Tech]],'Employee Info'!$C$2:$J$2,0)),"")</f>
        <v/>
      </c>
      <c r="N1014" s="19" t="str">
        <f>IFERROR(INDEX('Employee Info'!$C$3:$J$200,MATCH(Data7[[#This Row],[Name:]],'Employee Info'!$B$3:$B$200,0),MATCH(Data7[[#Headers],[Other]],'Employee Info'!$C$2:$J$2,0)),"")</f>
        <v/>
      </c>
      <c r="O1014" s="19">
        <f>IFERROR((Data7[[#This Row],[Hours:]]*SUM(Data7[[#This Row],[Rate]:[Other]])),"")</f>
        <v>0</v>
      </c>
      <c r="P1014" s="7" t="str">
        <f>IF(Data7[[#This Row],[WO'#:]]="","Riley #","WO#")</f>
        <v>Riley #</v>
      </c>
      <c r="Q1014" s="7">
        <f>IFERROR(WEEKNUM(Data7[[#This Row],[Date:]]),"")</f>
        <v>23</v>
      </c>
      <c r="R1014" s="6">
        <f t="shared" si="45"/>
        <v>45445</v>
      </c>
      <c r="S1014" s="6">
        <f>Data7[[#This Row],[Week Start]]+7</f>
        <v>45452</v>
      </c>
      <c r="T1014" s="7" t="str">
        <f t="shared" si="46"/>
        <v>6/2/2024 - 6/9/2024</v>
      </c>
      <c r="U1014" s="7" t="str">
        <f t="shared" si="47"/>
        <v>Time Card</v>
      </c>
      <c r="V1014" s="8" t="str">
        <f>RIGHT(TEXT(Data7[[#This Row],[Date:]],"mmddyyyy"),4)</f>
        <v>2024</v>
      </c>
      <c r="W1014" s="8" t="str">
        <f>MID(TEXT(Data7[[#This Row],[Date:]],"mmddyyyy"),3,2)</f>
        <v>06</v>
      </c>
      <c r="X1014" s="8" t="str">
        <f>LEFT(TEXT(Data7[[#This Row],[Date:]],"mmddyyyy"),2)</f>
        <v>06</v>
      </c>
      <c r="Y1014" s="6">
        <f>DATE(Data7[[#This Row],[Year]],Data7[[#This Row],[Month]],Data7[[#This Row],[Day]])</f>
        <v>45449</v>
      </c>
    </row>
    <row r="1015" spans="1:25">
      <c r="A1015" s="5">
        <v>45450.49085451389</v>
      </c>
      <c r="B1015" s="7" t="s">
        <v>34</v>
      </c>
      <c r="C1015" s="6" t="s">
        <v>895</v>
      </c>
      <c r="D1015" s="7" t="s">
        <v>902</v>
      </c>
      <c r="E1015" s="8">
        <v>0.5</v>
      </c>
      <c r="F1015" s="7" t="s">
        <v>68</v>
      </c>
      <c r="G1015" s="7" t="s">
        <v>68</v>
      </c>
      <c r="H1015" s="7" t="s">
        <v>661</v>
      </c>
      <c r="I1015" s="7" t="s">
        <v>44</v>
      </c>
      <c r="J1015" s="19" t="str">
        <f>IFERROR(INDEX('Employee Info'!$C$3:$E$200,MATCH(Data7[[#This Row],[Name:]],'Employee Info'!$B$3:$B$200,0),MATCH(Data7[[#This Row],[Hours Type:]],'Employee Info'!$C$2:$E$2,0)),"")</f>
        <v/>
      </c>
      <c r="K1015" s="19" t="str">
        <f>IFERROR(INDEX('Employee Info'!$C$3:$J$200,MATCH(Data7[[#This Row],[Name:]],'Employee Info'!$B$3:$B$200,0),MATCH(Data7[[#Headers],[Truck]],'Employee Info'!$C$2:$J$2,0)),"")</f>
        <v/>
      </c>
      <c r="L1015" s="19" t="str">
        <f>IFERROR(INDEX('Employee Info'!$C$3:$J$200,MATCH(Data7[[#This Row],[Name:]],'Employee Info'!$B$3:$B$200,0),MATCH(Data7[[#Headers],[Phone]],'Employee Info'!$C$2:$J$2,0)),"")</f>
        <v/>
      </c>
      <c r="M1015" s="19" t="str">
        <f>IFERROR(INDEX('Employee Info'!$C$3:$J$200,MATCH(Data7[[#This Row],[Name:]],'Employee Info'!$B$3:$B$200,0),MATCH(Data7[[#Headers],[Tech]],'Employee Info'!$C$2:$J$2,0)),"")</f>
        <v/>
      </c>
      <c r="N1015" s="19" t="str">
        <f>IFERROR(INDEX('Employee Info'!$C$3:$J$200,MATCH(Data7[[#This Row],[Name:]],'Employee Info'!$B$3:$B$200,0),MATCH(Data7[[#Headers],[Other]],'Employee Info'!$C$2:$J$2,0)),"")</f>
        <v/>
      </c>
      <c r="O1015" s="19">
        <f>IFERROR((Data7[[#This Row],[Hours:]]*SUM(Data7[[#This Row],[Rate]:[Other]])),"")</f>
        <v>0</v>
      </c>
      <c r="P1015" s="7" t="str">
        <f>IF(Data7[[#This Row],[WO'#:]]="","Riley #","WO#")</f>
        <v>Riley #</v>
      </c>
      <c r="Q1015" s="7">
        <f>IFERROR(WEEKNUM(Data7[[#This Row],[Date:]]),"")</f>
        <v>23</v>
      </c>
      <c r="R1015" s="6">
        <f t="shared" si="45"/>
        <v>45445</v>
      </c>
      <c r="S1015" s="6">
        <f>Data7[[#This Row],[Week Start]]+7</f>
        <v>45452</v>
      </c>
      <c r="T1015" s="7" t="str">
        <f t="shared" si="46"/>
        <v>6/2/2024 - 6/9/2024</v>
      </c>
      <c r="U1015" s="7" t="str">
        <f t="shared" si="47"/>
        <v>Time Card</v>
      </c>
      <c r="V1015" s="8" t="str">
        <f>RIGHT(TEXT(Data7[[#This Row],[Date:]],"mmddyyyy"),4)</f>
        <v>2024</v>
      </c>
      <c r="W1015" s="8" t="str">
        <f>MID(TEXT(Data7[[#This Row],[Date:]],"mmddyyyy"),3,2)</f>
        <v>06</v>
      </c>
      <c r="X1015" s="8" t="str">
        <f>LEFT(TEXT(Data7[[#This Row],[Date:]],"mmddyyyy"),2)</f>
        <v>06</v>
      </c>
      <c r="Y1015" s="6">
        <f>DATE(Data7[[#This Row],[Year]],Data7[[#This Row],[Month]],Data7[[#This Row],[Day]])</f>
        <v>45449</v>
      </c>
    </row>
    <row r="1016" spans="1:25">
      <c r="A1016" s="5">
        <v>45450.278998379632</v>
      </c>
      <c r="B1016" s="7" t="s">
        <v>23</v>
      </c>
      <c r="C1016" s="6" t="s">
        <v>895</v>
      </c>
      <c r="D1016" s="7" t="s">
        <v>899</v>
      </c>
      <c r="E1016" s="8">
        <v>1</v>
      </c>
      <c r="F1016" s="7" t="s">
        <v>68</v>
      </c>
      <c r="G1016" s="7" t="s">
        <v>68</v>
      </c>
      <c r="H1016" s="7" t="s">
        <v>697</v>
      </c>
      <c r="I1016" s="7" t="s">
        <v>44</v>
      </c>
      <c r="J1016" s="19" t="str">
        <f>IFERROR(INDEX('Employee Info'!$C$3:$E$200,MATCH(Data7[[#This Row],[Name:]],'Employee Info'!$B$3:$B$200,0),MATCH(Data7[[#This Row],[Hours Type:]],'Employee Info'!$C$2:$E$2,0)),"")</f>
        <v/>
      </c>
      <c r="K1016" s="19" t="str">
        <f>IFERROR(INDEX('Employee Info'!$C$3:$J$200,MATCH(Data7[[#This Row],[Name:]],'Employee Info'!$B$3:$B$200,0),MATCH(Data7[[#Headers],[Truck]],'Employee Info'!$C$2:$J$2,0)),"")</f>
        <v/>
      </c>
      <c r="L1016" s="19" t="str">
        <f>IFERROR(INDEX('Employee Info'!$C$3:$J$200,MATCH(Data7[[#This Row],[Name:]],'Employee Info'!$B$3:$B$200,0),MATCH(Data7[[#Headers],[Phone]],'Employee Info'!$C$2:$J$2,0)),"")</f>
        <v/>
      </c>
      <c r="M1016" s="19" t="str">
        <f>IFERROR(INDEX('Employee Info'!$C$3:$J$200,MATCH(Data7[[#This Row],[Name:]],'Employee Info'!$B$3:$B$200,0),MATCH(Data7[[#Headers],[Tech]],'Employee Info'!$C$2:$J$2,0)),"")</f>
        <v/>
      </c>
      <c r="N1016" s="19" t="str">
        <f>IFERROR(INDEX('Employee Info'!$C$3:$J$200,MATCH(Data7[[#This Row],[Name:]],'Employee Info'!$B$3:$B$200,0),MATCH(Data7[[#Headers],[Other]],'Employee Info'!$C$2:$J$2,0)),"")</f>
        <v/>
      </c>
      <c r="O1016" s="19">
        <f>IFERROR((Data7[[#This Row],[Hours:]]*SUM(Data7[[#This Row],[Rate]:[Other]])),"")</f>
        <v>0</v>
      </c>
      <c r="P1016" s="7" t="str">
        <f>IF(Data7[[#This Row],[WO'#:]]="","Riley #","WO#")</f>
        <v>Riley #</v>
      </c>
      <c r="Q1016" s="7">
        <f>IFERROR(WEEKNUM(Data7[[#This Row],[Date:]]),"")</f>
        <v>23</v>
      </c>
      <c r="R1016" s="6">
        <f t="shared" si="45"/>
        <v>45445</v>
      </c>
      <c r="S1016" s="6">
        <f>Data7[[#This Row],[Week Start]]+7</f>
        <v>45452</v>
      </c>
      <c r="T1016" s="7" t="str">
        <f t="shared" si="46"/>
        <v>6/2/2024 - 6/9/2024</v>
      </c>
      <c r="U1016" s="7" t="str">
        <f t="shared" si="47"/>
        <v>Time Card</v>
      </c>
      <c r="V1016" s="8" t="str">
        <f>RIGHT(TEXT(Data7[[#This Row],[Date:]],"mmddyyyy"),4)</f>
        <v>2024</v>
      </c>
      <c r="W1016" s="8" t="str">
        <f>MID(TEXT(Data7[[#This Row],[Date:]],"mmddyyyy"),3,2)</f>
        <v>06</v>
      </c>
      <c r="X1016" s="8" t="str">
        <f>LEFT(TEXT(Data7[[#This Row],[Date:]],"mmddyyyy"),2)</f>
        <v>06</v>
      </c>
      <c r="Y1016" s="6">
        <f>DATE(Data7[[#This Row],[Year]],Data7[[#This Row],[Month]],Data7[[#This Row],[Day]])</f>
        <v>45449</v>
      </c>
    </row>
    <row r="1017" spans="1:25">
      <c r="A1017" s="5">
        <v>45451.35436099537</v>
      </c>
      <c r="B1017" s="7" t="s">
        <v>66</v>
      </c>
      <c r="C1017" s="6" t="s">
        <v>904</v>
      </c>
      <c r="D1017" s="7" t="s">
        <v>870</v>
      </c>
      <c r="E1017" s="8">
        <v>1</v>
      </c>
      <c r="F1017" s="7">
        <v>20028</v>
      </c>
      <c r="G1017" s="7" t="s">
        <v>68</v>
      </c>
      <c r="H1017" s="7" t="s">
        <v>756</v>
      </c>
      <c r="I1017" s="7" t="s">
        <v>45</v>
      </c>
      <c r="J1017" s="19" t="str">
        <f>IFERROR(INDEX('Employee Info'!$C$3:$E$200,MATCH(Data7[[#This Row],[Name:]],'Employee Info'!$B$3:$B$200,0),MATCH(Data7[[#This Row],[Hours Type:]],'Employee Info'!$C$2:$E$2,0)),"")</f>
        <v/>
      </c>
      <c r="K1017" s="19" t="str">
        <f>IFERROR(INDEX('Employee Info'!$C$3:$J$200,MATCH(Data7[[#This Row],[Name:]],'Employee Info'!$B$3:$B$200,0),MATCH(Data7[[#Headers],[Truck]],'Employee Info'!$C$2:$J$2,0)),"")</f>
        <v/>
      </c>
      <c r="L1017" s="19" t="str">
        <f>IFERROR(INDEX('Employee Info'!$C$3:$J$200,MATCH(Data7[[#This Row],[Name:]],'Employee Info'!$B$3:$B$200,0),MATCH(Data7[[#Headers],[Phone]],'Employee Info'!$C$2:$J$2,0)),"")</f>
        <v/>
      </c>
      <c r="M1017" s="19" t="str">
        <f>IFERROR(INDEX('Employee Info'!$C$3:$J$200,MATCH(Data7[[#This Row],[Name:]],'Employee Info'!$B$3:$B$200,0),MATCH(Data7[[#Headers],[Tech]],'Employee Info'!$C$2:$J$2,0)),"")</f>
        <v/>
      </c>
      <c r="N1017" s="19" t="str">
        <f>IFERROR(INDEX('Employee Info'!$C$3:$J$200,MATCH(Data7[[#This Row],[Name:]],'Employee Info'!$B$3:$B$200,0),MATCH(Data7[[#Headers],[Other]],'Employee Info'!$C$2:$J$2,0)),"")</f>
        <v/>
      </c>
      <c r="O1017" s="19">
        <f>IFERROR((Data7[[#This Row],[Hours:]]*SUM(Data7[[#This Row],[Rate]:[Other]])),"")</f>
        <v>0</v>
      </c>
      <c r="P1017" s="7" t="str">
        <f>IF(Data7[[#This Row],[WO'#:]]="","Riley #","WO#")</f>
        <v>WO#</v>
      </c>
      <c r="Q1017" s="7">
        <f>IFERROR(WEEKNUM(Data7[[#This Row],[Date:]]),"")</f>
        <v>23</v>
      </c>
      <c r="R1017" s="6">
        <f t="shared" si="45"/>
        <v>45445</v>
      </c>
      <c r="S1017" s="6">
        <f>Data7[[#This Row],[Week Start]]+7</f>
        <v>45452</v>
      </c>
      <c r="T1017" s="7" t="str">
        <f t="shared" si="46"/>
        <v>6/2/2024 - 6/9/2024</v>
      </c>
      <c r="U1017" s="7" t="str">
        <f t="shared" si="47"/>
        <v>Time Card</v>
      </c>
      <c r="V1017" s="8" t="str">
        <f>RIGHT(TEXT(Data7[[#This Row],[Date:]],"mmddyyyy"),4)</f>
        <v>2024</v>
      </c>
      <c r="W1017" s="8" t="str">
        <f>MID(TEXT(Data7[[#This Row],[Date:]],"mmddyyyy"),3,2)</f>
        <v>07</v>
      </c>
      <c r="X1017" s="8" t="str">
        <f>LEFT(TEXT(Data7[[#This Row],[Date:]],"mmddyyyy"),2)</f>
        <v>06</v>
      </c>
      <c r="Y1017" s="6">
        <f>DATE(Data7[[#This Row],[Year]],Data7[[#This Row],[Month]],Data7[[#This Row],[Day]])</f>
        <v>45450</v>
      </c>
    </row>
    <row r="1018" spans="1:25">
      <c r="A1018" s="5">
        <v>45451.343685648149</v>
      </c>
      <c r="B1018" s="7" t="s">
        <v>66</v>
      </c>
      <c r="C1018" s="6" t="s">
        <v>904</v>
      </c>
      <c r="D1018" s="7" t="s">
        <v>905</v>
      </c>
      <c r="E1018" s="8">
        <v>8</v>
      </c>
      <c r="F1018" s="7">
        <v>6984733</v>
      </c>
      <c r="G1018" s="7" t="s">
        <v>68</v>
      </c>
      <c r="H1018" s="7" t="s">
        <v>756</v>
      </c>
      <c r="I1018" s="7" t="s">
        <v>44</v>
      </c>
      <c r="J1018" s="19" t="str">
        <f>IFERROR(INDEX('Employee Info'!$C$3:$E$200,MATCH(Data7[[#This Row],[Name:]],'Employee Info'!$B$3:$B$200,0),MATCH(Data7[[#This Row],[Hours Type:]],'Employee Info'!$C$2:$E$2,0)),"")</f>
        <v/>
      </c>
      <c r="K1018" s="19" t="str">
        <f>IFERROR(INDEX('Employee Info'!$C$3:$J$200,MATCH(Data7[[#This Row],[Name:]],'Employee Info'!$B$3:$B$200,0),MATCH(Data7[[#Headers],[Truck]],'Employee Info'!$C$2:$J$2,0)),"")</f>
        <v/>
      </c>
      <c r="L1018" s="19" t="str">
        <f>IFERROR(INDEX('Employee Info'!$C$3:$J$200,MATCH(Data7[[#This Row],[Name:]],'Employee Info'!$B$3:$B$200,0),MATCH(Data7[[#Headers],[Phone]],'Employee Info'!$C$2:$J$2,0)),"")</f>
        <v/>
      </c>
      <c r="M1018" s="19" t="str">
        <f>IFERROR(INDEX('Employee Info'!$C$3:$J$200,MATCH(Data7[[#This Row],[Name:]],'Employee Info'!$B$3:$B$200,0),MATCH(Data7[[#Headers],[Tech]],'Employee Info'!$C$2:$J$2,0)),"")</f>
        <v/>
      </c>
      <c r="N1018" s="19" t="str">
        <f>IFERROR(INDEX('Employee Info'!$C$3:$J$200,MATCH(Data7[[#This Row],[Name:]],'Employee Info'!$B$3:$B$200,0),MATCH(Data7[[#Headers],[Other]],'Employee Info'!$C$2:$J$2,0)),"")</f>
        <v/>
      </c>
      <c r="O1018" s="19">
        <f>IFERROR((Data7[[#This Row],[Hours:]]*SUM(Data7[[#This Row],[Rate]:[Other]])),"")</f>
        <v>0</v>
      </c>
      <c r="P1018" s="7" t="str">
        <f>IF(Data7[[#This Row],[WO'#:]]="","Riley #","WO#")</f>
        <v>WO#</v>
      </c>
      <c r="Q1018" s="7">
        <f>IFERROR(WEEKNUM(Data7[[#This Row],[Date:]]),"")</f>
        <v>23</v>
      </c>
      <c r="R1018" s="6">
        <f t="shared" si="45"/>
        <v>45445</v>
      </c>
      <c r="S1018" s="6">
        <f>Data7[[#This Row],[Week Start]]+7</f>
        <v>45452</v>
      </c>
      <c r="T1018" s="7" t="str">
        <f t="shared" si="46"/>
        <v>6/2/2024 - 6/9/2024</v>
      </c>
      <c r="U1018" s="7" t="str">
        <f t="shared" si="47"/>
        <v>Time Card</v>
      </c>
      <c r="V1018" s="8" t="str">
        <f>RIGHT(TEXT(Data7[[#This Row],[Date:]],"mmddyyyy"),4)</f>
        <v>2024</v>
      </c>
      <c r="W1018" s="8" t="str">
        <f>MID(TEXT(Data7[[#This Row],[Date:]],"mmddyyyy"),3,2)</f>
        <v>07</v>
      </c>
      <c r="X1018" s="8" t="str">
        <f>LEFT(TEXT(Data7[[#This Row],[Date:]],"mmddyyyy"),2)</f>
        <v>06</v>
      </c>
      <c r="Y1018" s="6">
        <f>DATE(Data7[[#This Row],[Year]],Data7[[#This Row],[Month]],Data7[[#This Row],[Day]])</f>
        <v>45450</v>
      </c>
    </row>
    <row r="1019" spans="1:25">
      <c r="A1019" s="5">
        <v>45450.487402199076</v>
      </c>
      <c r="B1019" s="7" t="s">
        <v>31</v>
      </c>
      <c r="C1019" s="6" t="s">
        <v>904</v>
      </c>
      <c r="D1019" s="7" t="s">
        <v>906</v>
      </c>
      <c r="E1019" s="8">
        <v>2.5</v>
      </c>
      <c r="F1019" s="7" t="s">
        <v>68</v>
      </c>
      <c r="G1019" s="7" t="s">
        <v>68</v>
      </c>
      <c r="H1019" s="7" t="s">
        <v>468</v>
      </c>
      <c r="I1019" s="7" t="s">
        <v>44</v>
      </c>
      <c r="J1019" s="19" t="str">
        <f>IFERROR(INDEX('Employee Info'!$C$3:$E$200,MATCH(Data7[[#This Row],[Name:]],'Employee Info'!$B$3:$B$200,0),MATCH(Data7[[#This Row],[Hours Type:]],'Employee Info'!$C$2:$E$2,0)),"")</f>
        <v/>
      </c>
      <c r="K1019" s="19" t="str">
        <f>IFERROR(INDEX('Employee Info'!$C$3:$J$200,MATCH(Data7[[#This Row],[Name:]],'Employee Info'!$B$3:$B$200,0),MATCH(Data7[[#Headers],[Truck]],'Employee Info'!$C$2:$J$2,0)),"")</f>
        <v/>
      </c>
      <c r="L1019" s="19" t="str">
        <f>IFERROR(INDEX('Employee Info'!$C$3:$J$200,MATCH(Data7[[#This Row],[Name:]],'Employee Info'!$B$3:$B$200,0),MATCH(Data7[[#Headers],[Phone]],'Employee Info'!$C$2:$J$2,0)),"")</f>
        <v/>
      </c>
      <c r="M1019" s="19" t="str">
        <f>IFERROR(INDEX('Employee Info'!$C$3:$J$200,MATCH(Data7[[#This Row],[Name:]],'Employee Info'!$B$3:$B$200,0),MATCH(Data7[[#Headers],[Tech]],'Employee Info'!$C$2:$J$2,0)),"")</f>
        <v/>
      </c>
      <c r="N1019" s="19" t="str">
        <f>IFERROR(INDEX('Employee Info'!$C$3:$J$200,MATCH(Data7[[#This Row],[Name:]],'Employee Info'!$B$3:$B$200,0),MATCH(Data7[[#Headers],[Other]],'Employee Info'!$C$2:$J$2,0)),"")</f>
        <v/>
      </c>
      <c r="O1019" s="19">
        <f>IFERROR((Data7[[#This Row],[Hours:]]*SUM(Data7[[#This Row],[Rate]:[Other]])),"")</f>
        <v>0</v>
      </c>
      <c r="P1019" s="7" t="str">
        <f>IF(Data7[[#This Row],[WO'#:]]="","Riley #","WO#")</f>
        <v>Riley #</v>
      </c>
      <c r="Q1019" s="7">
        <f>IFERROR(WEEKNUM(Data7[[#This Row],[Date:]]),"")</f>
        <v>23</v>
      </c>
      <c r="R1019" s="6">
        <f t="shared" si="45"/>
        <v>45445</v>
      </c>
      <c r="S1019" s="6">
        <f>Data7[[#This Row],[Week Start]]+7</f>
        <v>45452</v>
      </c>
      <c r="T1019" s="7" t="str">
        <f t="shared" si="46"/>
        <v>6/2/2024 - 6/9/2024</v>
      </c>
      <c r="U1019" s="7" t="str">
        <f t="shared" si="47"/>
        <v>Time Card</v>
      </c>
      <c r="V1019" s="8" t="str">
        <f>RIGHT(TEXT(Data7[[#This Row],[Date:]],"mmddyyyy"),4)</f>
        <v>2024</v>
      </c>
      <c r="W1019" s="8" t="str">
        <f>MID(TEXT(Data7[[#This Row],[Date:]],"mmddyyyy"),3,2)</f>
        <v>07</v>
      </c>
      <c r="X1019" s="8" t="str">
        <f>LEFT(TEXT(Data7[[#This Row],[Date:]],"mmddyyyy"),2)</f>
        <v>06</v>
      </c>
      <c r="Y1019" s="6">
        <f>DATE(Data7[[#This Row],[Year]],Data7[[#This Row],[Month]],Data7[[#This Row],[Day]])</f>
        <v>45450</v>
      </c>
    </row>
    <row r="1020" spans="1:25">
      <c r="A1020" s="5">
        <v>45450.488161921297</v>
      </c>
      <c r="B1020" s="7" t="s">
        <v>31</v>
      </c>
      <c r="C1020" s="6" t="s">
        <v>904</v>
      </c>
      <c r="D1020" s="7" t="s">
        <v>907</v>
      </c>
      <c r="E1020" s="8">
        <v>5.5</v>
      </c>
      <c r="F1020" s="7" t="s">
        <v>68</v>
      </c>
      <c r="G1020" s="7" t="s">
        <v>68</v>
      </c>
      <c r="H1020" s="7" t="s">
        <v>491</v>
      </c>
      <c r="I1020" s="7" t="s">
        <v>44</v>
      </c>
      <c r="J1020" s="19" t="str">
        <f>IFERROR(INDEX('Employee Info'!$C$3:$E$200,MATCH(Data7[[#This Row],[Name:]],'Employee Info'!$B$3:$B$200,0),MATCH(Data7[[#This Row],[Hours Type:]],'Employee Info'!$C$2:$E$2,0)),"")</f>
        <v/>
      </c>
      <c r="K1020" s="19" t="str">
        <f>IFERROR(INDEX('Employee Info'!$C$3:$J$200,MATCH(Data7[[#This Row],[Name:]],'Employee Info'!$B$3:$B$200,0),MATCH(Data7[[#Headers],[Truck]],'Employee Info'!$C$2:$J$2,0)),"")</f>
        <v/>
      </c>
      <c r="L1020" s="19" t="str">
        <f>IFERROR(INDEX('Employee Info'!$C$3:$J$200,MATCH(Data7[[#This Row],[Name:]],'Employee Info'!$B$3:$B$200,0),MATCH(Data7[[#Headers],[Phone]],'Employee Info'!$C$2:$J$2,0)),"")</f>
        <v/>
      </c>
      <c r="M1020" s="19" t="str">
        <f>IFERROR(INDEX('Employee Info'!$C$3:$J$200,MATCH(Data7[[#This Row],[Name:]],'Employee Info'!$B$3:$B$200,0),MATCH(Data7[[#Headers],[Tech]],'Employee Info'!$C$2:$J$2,0)),"")</f>
        <v/>
      </c>
      <c r="N1020" s="19" t="str">
        <f>IFERROR(INDEX('Employee Info'!$C$3:$J$200,MATCH(Data7[[#This Row],[Name:]],'Employee Info'!$B$3:$B$200,0),MATCH(Data7[[#Headers],[Other]],'Employee Info'!$C$2:$J$2,0)),"")</f>
        <v/>
      </c>
      <c r="O1020" s="19">
        <f>IFERROR((Data7[[#This Row],[Hours:]]*SUM(Data7[[#This Row],[Rate]:[Other]])),"")</f>
        <v>0</v>
      </c>
      <c r="P1020" s="7" t="str">
        <f>IF(Data7[[#This Row],[WO'#:]]="","Riley #","WO#")</f>
        <v>Riley #</v>
      </c>
      <c r="Q1020" s="7">
        <f>IFERROR(WEEKNUM(Data7[[#This Row],[Date:]]),"")</f>
        <v>23</v>
      </c>
      <c r="R1020" s="6">
        <f t="shared" si="45"/>
        <v>45445</v>
      </c>
      <c r="S1020" s="6">
        <f>Data7[[#This Row],[Week Start]]+7</f>
        <v>45452</v>
      </c>
      <c r="T1020" s="7" t="str">
        <f t="shared" si="46"/>
        <v>6/2/2024 - 6/9/2024</v>
      </c>
      <c r="U1020" s="7" t="str">
        <f t="shared" si="47"/>
        <v>Time Card</v>
      </c>
      <c r="V1020" s="8" t="str">
        <f>RIGHT(TEXT(Data7[[#This Row],[Date:]],"mmddyyyy"),4)</f>
        <v>2024</v>
      </c>
      <c r="W1020" s="8" t="str">
        <f>MID(TEXT(Data7[[#This Row],[Date:]],"mmddyyyy"),3,2)</f>
        <v>07</v>
      </c>
      <c r="X1020" s="8" t="str">
        <f>LEFT(TEXT(Data7[[#This Row],[Date:]],"mmddyyyy"),2)</f>
        <v>06</v>
      </c>
      <c r="Y1020" s="6">
        <f>DATE(Data7[[#This Row],[Year]],Data7[[#This Row],[Month]],Data7[[#This Row],[Day]])</f>
        <v>45450</v>
      </c>
    </row>
    <row r="1021" spans="1:25">
      <c r="A1021" s="5">
        <v>45450.493182407408</v>
      </c>
      <c r="B1021" s="7" t="s">
        <v>34</v>
      </c>
      <c r="C1021" s="6" t="s">
        <v>904</v>
      </c>
      <c r="D1021" s="7" t="s">
        <v>908</v>
      </c>
      <c r="E1021" s="8">
        <v>8</v>
      </c>
      <c r="F1021" s="7" t="s">
        <v>68</v>
      </c>
      <c r="G1021" s="7" t="s">
        <v>68</v>
      </c>
      <c r="H1021" s="7" t="s">
        <v>491</v>
      </c>
      <c r="I1021" s="7" t="s">
        <v>44</v>
      </c>
      <c r="J1021" s="19" t="str">
        <f>IFERROR(INDEX('Employee Info'!$C$3:$E$200,MATCH(Data7[[#This Row],[Name:]],'Employee Info'!$B$3:$B$200,0),MATCH(Data7[[#This Row],[Hours Type:]],'Employee Info'!$C$2:$E$2,0)),"")</f>
        <v/>
      </c>
      <c r="K1021" s="19" t="str">
        <f>IFERROR(INDEX('Employee Info'!$C$3:$J$200,MATCH(Data7[[#This Row],[Name:]],'Employee Info'!$B$3:$B$200,0),MATCH(Data7[[#Headers],[Truck]],'Employee Info'!$C$2:$J$2,0)),"")</f>
        <v/>
      </c>
      <c r="L1021" s="19" t="str">
        <f>IFERROR(INDEX('Employee Info'!$C$3:$J$200,MATCH(Data7[[#This Row],[Name:]],'Employee Info'!$B$3:$B$200,0),MATCH(Data7[[#Headers],[Phone]],'Employee Info'!$C$2:$J$2,0)),"")</f>
        <v/>
      </c>
      <c r="M1021" s="19" t="str">
        <f>IFERROR(INDEX('Employee Info'!$C$3:$J$200,MATCH(Data7[[#This Row],[Name:]],'Employee Info'!$B$3:$B$200,0),MATCH(Data7[[#Headers],[Tech]],'Employee Info'!$C$2:$J$2,0)),"")</f>
        <v/>
      </c>
      <c r="N1021" s="19" t="str">
        <f>IFERROR(INDEX('Employee Info'!$C$3:$J$200,MATCH(Data7[[#This Row],[Name:]],'Employee Info'!$B$3:$B$200,0),MATCH(Data7[[#Headers],[Other]],'Employee Info'!$C$2:$J$2,0)),"")</f>
        <v/>
      </c>
      <c r="O1021" s="19">
        <f>IFERROR((Data7[[#This Row],[Hours:]]*SUM(Data7[[#This Row],[Rate]:[Other]])),"")</f>
        <v>0</v>
      </c>
      <c r="P1021" s="7" t="str">
        <f>IF(Data7[[#This Row],[WO'#:]]="","Riley #","WO#")</f>
        <v>Riley #</v>
      </c>
      <c r="Q1021" s="7">
        <f>IFERROR(WEEKNUM(Data7[[#This Row],[Date:]]),"")</f>
        <v>23</v>
      </c>
      <c r="R1021" s="6">
        <f t="shared" si="45"/>
        <v>45445</v>
      </c>
      <c r="S1021" s="6">
        <f>Data7[[#This Row],[Week Start]]+7</f>
        <v>45452</v>
      </c>
      <c r="T1021" s="7" t="str">
        <f t="shared" si="46"/>
        <v>6/2/2024 - 6/9/2024</v>
      </c>
      <c r="U1021" s="7" t="str">
        <f t="shared" si="47"/>
        <v>Time Card</v>
      </c>
      <c r="V1021" s="8" t="str">
        <f>RIGHT(TEXT(Data7[[#This Row],[Date:]],"mmddyyyy"),4)</f>
        <v>2024</v>
      </c>
      <c r="W1021" s="8" t="str">
        <f>MID(TEXT(Data7[[#This Row],[Date:]],"mmddyyyy"),3,2)</f>
        <v>07</v>
      </c>
      <c r="X1021" s="8" t="str">
        <f>LEFT(TEXT(Data7[[#This Row],[Date:]],"mmddyyyy"),2)</f>
        <v>06</v>
      </c>
      <c r="Y1021" s="6">
        <f>DATE(Data7[[#This Row],[Year]],Data7[[#This Row],[Month]],Data7[[#This Row],[Day]])</f>
        <v>45450</v>
      </c>
    </row>
    <row r="1022" spans="1:25">
      <c r="A1022" s="5">
        <v>45450.279672916666</v>
      </c>
      <c r="B1022" s="7" t="s">
        <v>23</v>
      </c>
      <c r="C1022" s="6" t="s">
        <v>904</v>
      </c>
      <c r="D1022" s="7" t="s">
        <v>648</v>
      </c>
      <c r="E1022" s="8">
        <v>8</v>
      </c>
      <c r="F1022" s="7" t="s">
        <v>68</v>
      </c>
      <c r="G1022" s="7" t="s">
        <v>68</v>
      </c>
      <c r="H1022" s="7" t="s">
        <v>649</v>
      </c>
      <c r="I1022" s="7" t="s">
        <v>44</v>
      </c>
      <c r="J1022" s="19" t="str">
        <f>IFERROR(INDEX('Employee Info'!$C$3:$E$200,MATCH(Data7[[#This Row],[Name:]],'Employee Info'!$B$3:$B$200,0),MATCH(Data7[[#This Row],[Hours Type:]],'Employee Info'!$C$2:$E$2,0)),"")</f>
        <v/>
      </c>
      <c r="K1022" s="19" t="str">
        <f>IFERROR(INDEX('Employee Info'!$C$3:$J$200,MATCH(Data7[[#This Row],[Name:]],'Employee Info'!$B$3:$B$200,0),MATCH(Data7[[#Headers],[Truck]],'Employee Info'!$C$2:$J$2,0)),"")</f>
        <v/>
      </c>
      <c r="L1022" s="19" t="str">
        <f>IFERROR(INDEX('Employee Info'!$C$3:$J$200,MATCH(Data7[[#This Row],[Name:]],'Employee Info'!$B$3:$B$200,0),MATCH(Data7[[#Headers],[Phone]],'Employee Info'!$C$2:$J$2,0)),"")</f>
        <v/>
      </c>
      <c r="M1022" s="19" t="str">
        <f>IFERROR(INDEX('Employee Info'!$C$3:$J$200,MATCH(Data7[[#This Row],[Name:]],'Employee Info'!$B$3:$B$200,0),MATCH(Data7[[#Headers],[Tech]],'Employee Info'!$C$2:$J$2,0)),"")</f>
        <v/>
      </c>
      <c r="N1022" s="19" t="str">
        <f>IFERROR(INDEX('Employee Info'!$C$3:$J$200,MATCH(Data7[[#This Row],[Name:]],'Employee Info'!$B$3:$B$200,0),MATCH(Data7[[#Headers],[Other]],'Employee Info'!$C$2:$J$2,0)),"")</f>
        <v/>
      </c>
      <c r="O1022" s="19">
        <f>IFERROR((Data7[[#This Row],[Hours:]]*SUM(Data7[[#This Row],[Rate]:[Other]])),"")</f>
        <v>0</v>
      </c>
      <c r="P1022" s="7" t="str">
        <f>IF(Data7[[#This Row],[WO'#:]]="","Riley #","WO#")</f>
        <v>Riley #</v>
      </c>
      <c r="Q1022" s="7">
        <f>IFERROR(WEEKNUM(Data7[[#This Row],[Date:]]),"")</f>
        <v>23</v>
      </c>
      <c r="R1022" s="6">
        <f t="shared" si="45"/>
        <v>45445</v>
      </c>
      <c r="S1022" s="6">
        <f>Data7[[#This Row],[Week Start]]+7</f>
        <v>45452</v>
      </c>
      <c r="T1022" s="7" t="str">
        <f t="shared" si="46"/>
        <v>6/2/2024 - 6/9/2024</v>
      </c>
      <c r="U1022" s="7" t="str">
        <f t="shared" si="47"/>
        <v>Time Card</v>
      </c>
      <c r="V1022" s="8" t="str">
        <f>RIGHT(TEXT(Data7[[#This Row],[Date:]],"mmddyyyy"),4)</f>
        <v>2024</v>
      </c>
      <c r="W1022" s="8" t="str">
        <f>MID(TEXT(Data7[[#This Row],[Date:]],"mmddyyyy"),3,2)</f>
        <v>07</v>
      </c>
      <c r="X1022" s="8" t="str">
        <f>LEFT(TEXT(Data7[[#This Row],[Date:]],"mmddyyyy"),2)</f>
        <v>06</v>
      </c>
      <c r="Y1022" s="6">
        <f>DATE(Data7[[#This Row],[Year]],Data7[[#This Row],[Month]],Data7[[#This Row],[Day]])</f>
        <v>45450</v>
      </c>
    </row>
    <row r="1023" spans="1:25">
      <c r="A1023" s="5">
        <v>45450.495536689814</v>
      </c>
      <c r="B1023" s="7" t="s">
        <v>35</v>
      </c>
      <c r="C1023" s="6" t="s">
        <v>904</v>
      </c>
      <c r="D1023" s="7" t="s">
        <v>648</v>
      </c>
      <c r="E1023" s="8">
        <v>8</v>
      </c>
      <c r="F1023" s="7" t="s">
        <v>68</v>
      </c>
      <c r="G1023" s="7" t="s">
        <v>68</v>
      </c>
      <c r="H1023" s="7" t="s">
        <v>649</v>
      </c>
      <c r="I1023" s="7" t="s">
        <v>44</v>
      </c>
      <c r="J1023" s="19" t="str">
        <f>IFERROR(INDEX('Employee Info'!$C$3:$E$200,MATCH(Data7[[#This Row],[Name:]],'Employee Info'!$B$3:$B$200,0),MATCH(Data7[[#This Row],[Hours Type:]],'Employee Info'!$C$2:$E$2,0)),"")</f>
        <v/>
      </c>
      <c r="K1023" s="19" t="str">
        <f>IFERROR(INDEX('Employee Info'!$C$3:$J$200,MATCH(Data7[[#This Row],[Name:]],'Employee Info'!$B$3:$B$200,0),MATCH(Data7[[#Headers],[Truck]],'Employee Info'!$C$2:$J$2,0)),"")</f>
        <v/>
      </c>
      <c r="L1023" s="19" t="str">
        <f>IFERROR(INDEX('Employee Info'!$C$3:$J$200,MATCH(Data7[[#This Row],[Name:]],'Employee Info'!$B$3:$B$200,0),MATCH(Data7[[#Headers],[Phone]],'Employee Info'!$C$2:$J$2,0)),"")</f>
        <v/>
      </c>
      <c r="M1023" s="19" t="str">
        <f>IFERROR(INDEX('Employee Info'!$C$3:$J$200,MATCH(Data7[[#This Row],[Name:]],'Employee Info'!$B$3:$B$200,0),MATCH(Data7[[#Headers],[Tech]],'Employee Info'!$C$2:$J$2,0)),"")</f>
        <v/>
      </c>
      <c r="N1023" s="19" t="str">
        <f>IFERROR(INDEX('Employee Info'!$C$3:$J$200,MATCH(Data7[[#This Row],[Name:]],'Employee Info'!$B$3:$B$200,0),MATCH(Data7[[#Headers],[Other]],'Employee Info'!$C$2:$J$2,0)),"")</f>
        <v/>
      </c>
      <c r="O1023" s="19">
        <f>IFERROR((Data7[[#This Row],[Hours:]]*SUM(Data7[[#This Row],[Rate]:[Other]])),"")</f>
        <v>0</v>
      </c>
      <c r="P1023" s="7" t="str">
        <f>IF(Data7[[#This Row],[WO'#:]]="","Riley #","WO#")</f>
        <v>Riley #</v>
      </c>
      <c r="Q1023" s="7">
        <f>IFERROR(WEEKNUM(Data7[[#This Row],[Date:]]),"")</f>
        <v>23</v>
      </c>
      <c r="R1023" s="6">
        <f t="shared" si="45"/>
        <v>45445</v>
      </c>
      <c r="S1023" s="6">
        <f>Data7[[#This Row],[Week Start]]+7</f>
        <v>45452</v>
      </c>
      <c r="T1023" s="7" t="str">
        <f t="shared" si="46"/>
        <v>6/2/2024 - 6/9/2024</v>
      </c>
      <c r="U1023" s="7" t="str">
        <f t="shared" si="47"/>
        <v>Time Card</v>
      </c>
      <c r="V1023" s="8" t="str">
        <f>RIGHT(TEXT(Data7[[#This Row],[Date:]],"mmddyyyy"),4)</f>
        <v>2024</v>
      </c>
      <c r="W1023" s="8" t="str">
        <f>MID(TEXT(Data7[[#This Row],[Date:]],"mmddyyyy"),3,2)</f>
        <v>07</v>
      </c>
      <c r="X1023" s="8" t="str">
        <f>LEFT(TEXT(Data7[[#This Row],[Date:]],"mmddyyyy"),2)</f>
        <v>06</v>
      </c>
      <c r="Y1023" s="6">
        <f>DATE(Data7[[#This Row],[Year]],Data7[[#This Row],[Month]],Data7[[#This Row],[Day]])</f>
        <v>45450</v>
      </c>
    </row>
    <row r="1024" spans="1:25">
      <c r="A1024" s="5">
        <v>45450.496788888886</v>
      </c>
      <c r="B1024" s="7" t="s">
        <v>65</v>
      </c>
      <c r="C1024" s="6" t="s">
        <v>904</v>
      </c>
      <c r="D1024" s="7" t="s">
        <v>909</v>
      </c>
      <c r="E1024" s="8">
        <v>4</v>
      </c>
      <c r="F1024" s="7" t="s">
        <v>68</v>
      </c>
      <c r="G1024" s="7" t="s">
        <v>68</v>
      </c>
      <c r="H1024" s="7" t="s">
        <v>536</v>
      </c>
      <c r="I1024" s="7" t="s">
        <v>44</v>
      </c>
      <c r="J1024" s="19" t="str">
        <f>IFERROR(INDEX('Employee Info'!$C$3:$E$200,MATCH(Data7[[#This Row],[Name:]],'Employee Info'!$B$3:$B$200,0),MATCH(Data7[[#This Row],[Hours Type:]],'Employee Info'!$C$2:$E$2,0)),"")</f>
        <v/>
      </c>
      <c r="K1024" s="19" t="str">
        <f>IFERROR(INDEX('Employee Info'!$C$3:$J$200,MATCH(Data7[[#This Row],[Name:]],'Employee Info'!$B$3:$B$200,0),MATCH(Data7[[#Headers],[Truck]],'Employee Info'!$C$2:$J$2,0)),"")</f>
        <v/>
      </c>
      <c r="L1024" s="19" t="str">
        <f>IFERROR(INDEX('Employee Info'!$C$3:$J$200,MATCH(Data7[[#This Row],[Name:]],'Employee Info'!$B$3:$B$200,0),MATCH(Data7[[#Headers],[Phone]],'Employee Info'!$C$2:$J$2,0)),"")</f>
        <v/>
      </c>
      <c r="M1024" s="19" t="str">
        <f>IFERROR(INDEX('Employee Info'!$C$3:$J$200,MATCH(Data7[[#This Row],[Name:]],'Employee Info'!$B$3:$B$200,0),MATCH(Data7[[#Headers],[Tech]],'Employee Info'!$C$2:$J$2,0)),"")</f>
        <v/>
      </c>
      <c r="N1024" s="19" t="str">
        <f>IFERROR(INDEX('Employee Info'!$C$3:$J$200,MATCH(Data7[[#This Row],[Name:]],'Employee Info'!$B$3:$B$200,0),MATCH(Data7[[#Headers],[Other]],'Employee Info'!$C$2:$J$2,0)),"")</f>
        <v/>
      </c>
      <c r="O1024" s="19">
        <f>IFERROR((Data7[[#This Row],[Hours:]]*SUM(Data7[[#This Row],[Rate]:[Other]])),"")</f>
        <v>0</v>
      </c>
      <c r="P1024" s="7" t="str">
        <f>IF(Data7[[#This Row],[WO'#:]]="","Riley #","WO#")</f>
        <v>Riley #</v>
      </c>
      <c r="Q1024" s="7">
        <f>IFERROR(WEEKNUM(Data7[[#This Row],[Date:]]),"")</f>
        <v>23</v>
      </c>
      <c r="R1024" s="6">
        <f t="shared" si="45"/>
        <v>45445</v>
      </c>
      <c r="S1024" s="6">
        <f>Data7[[#This Row],[Week Start]]+7</f>
        <v>45452</v>
      </c>
      <c r="T1024" s="7" t="str">
        <f t="shared" si="46"/>
        <v>6/2/2024 - 6/9/2024</v>
      </c>
      <c r="U1024" s="7" t="str">
        <f t="shared" si="47"/>
        <v>Time Card</v>
      </c>
      <c r="V1024" s="8" t="str">
        <f>RIGHT(TEXT(Data7[[#This Row],[Date:]],"mmddyyyy"),4)</f>
        <v>2024</v>
      </c>
      <c r="W1024" s="8" t="str">
        <f>MID(TEXT(Data7[[#This Row],[Date:]],"mmddyyyy"),3,2)</f>
        <v>07</v>
      </c>
      <c r="X1024" s="8" t="str">
        <f>LEFT(TEXT(Data7[[#This Row],[Date:]],"mmddyyyy"),2)</f>
        <v>06</v>
      </c>
      <c r="Y1024" s="6">
        <f>DATE(Data7[[#This Row],[Year]],Data7[[#This Row],[Month]],Data7[[#This Row],[Day]])</f>
        <v>45450</v>
      </c>
    </row>
    <row r="1025" spans="1:25">
      <c r="A1025" s="5">
        <v>45450.496865162037</v>
      </c>
      <c r="B1025" s="7" t="s">
        <v>492</v>
      </c>
      <c r="C1025" s="6" t="s">
        <v>904</v>
      </c>
      <c r="D1025" s="7" t="s">
        <v>909</v>
      </c>
      <c r="E1025" s="8">
        <v>4</v>
      </c>
      <c r="F1025" s="7" t="s">
        <v>68</v>
      </c>
      <c r="G1025" s="7" t="s">
        <v>68</v>
      </c>
      <c r="H1025" s="7" t="s">
        <v>536</v>
      </c>
      <c r="I1025" s="7" t="s">
        <v>44</v>
      </c>
      <c r="J1025" s="19" t="str">
        <f>IFERROR(INDEX('Employee Info'!$C$3:$E$200,MATCH(Data7[[#This Row],[Name:]],'Employee Info'!$B$3:$B$200,0),MATCH(Data7[[#This Row],[Hours Type:]],'Employee Info'!$C$2:$E$2,0)),"")</f>
        <v/>
      </c>
      <c r="K1025" s="19" t="str">
        <f>IFERROR(INDEX('Employee Info'!$C$3:$J$200,MATCH(Data7[[#This Row],[Name:]],'Employee Info'!$B$3:$B$200,0),MATCH(Data7[[#Headers],[Truck]],'Employee Info'!$C$2:$J$2,0)),"")</f>
        <v/>
      </c>
      <c r="L1025" s="19" t="str">
        <f>IFERROR(INDEX('Employee Info'!$C$3:$J$200,MATCH(Data7[[#This Row],[Name:]],'Employee Info'!$B$3:$B$200,0),MATCH(Data7[[#Headers],[Phone]],'Employee Info'!$C$2:$J$2,0)),"")</f>
        <v/>
      </c>
      <c r="M1025" s="19" t="str">
        <f>IFERROR(INDEX('Employee Info'!$C$3:$J$200,MATCH(Data7[[#This Row],[Name:]],'Employee Info'!$B$3:$B$200,0),MATCH(Data7[[#Headers],[Tech]],'Employee Info'!$C$2:$J$2,0)),"")</f>
        <v/>
      </c>
      <c r="N1025" s="19" t="str">
        <f>IFERROR(INDEX('Employee Info'!$C$3:$J$200,MATCH(Data7[[#This Row],[Name:]],'Employee Info'!$B$3:$B$200,0),MATCH(Data7[[#Headers],[Other]],'Employee Info'!$C$2:$J$2,0)),"")</f>
        <v/>
      </c>
      <c r="O1025" s="19">
        <f>IFERROR((Data7[[#This Row],[Hours:]]*SUM(Data7[[#This Row],[Rate]:[Other]])),"")</f>
        <v>0</v>
      </c>
      <c r="P1025" s="7" t="str">
        <f>IF(Data7[[#This Row],[WO'#:]]="","Riley #","WO#")</f>
        <v>Riley #</v>
      </c>
      <c r="Q1025" s="7">
        <f>IFERROR(WEEKNUM(Data7[[#This Row],[Date:]]),"")</f>
        <v>23</v>
      </c>
      <c r="R1025" s="6">
        <f t="shared" si="45"/>
        <v>45445</v>
      </c>
      <c r="S1025" s="6">
        <f>Data7[[#This Row],[Week Start]]+7</f>
        <v>45452</v>
      </c>
      <c r="T1025" s="7" t="str">
        <f t="shared" si="46"/>
        <v>6/2/2024 - 6/9/2024</v>
      </c>
      <c r="U1025" s="7" t="str">
        <f t="shared" si="47"/>
        <v>Time Card</v>
      </c>
      <c r="V1025" s="8" t="str">
        <f>RIGHT(TEXT(Data7[[#This Row],[Date:]],"mmddyyyy"),4)</f>
        <v>2024</v>
      </c>
      <c r="W1025" s="8" t="str">
        <f>MID(TEXT(Data7[[#This Row],[Date:]],"mmddyyyy"),3,2)</f>
        <v>07</v>
      </c>
      <c r="X1025" s="8" t="str">
        <f>LEFT(TEXT(Data7[[#This Row],[Date:]],"mmddyyyy"),2)</f>
        <v>06</v>
      </c>
      <c r="Y1025" s="6">
        <f>DATE(Data7[[#This Row],[Year]],Data7[[#This Row],[Month]],Data7[[#This Row],[Day]])</f>
        <v>45450</v>
      </c>
    </row>
    <row r="1026" spans="1:25">
      <c r="A1026" s="5">
        <v>45457.350336921299</v>
      </c>
      <c r="B1026" s="7" t="s">
        <v>66</v>
      </c>
      <c r="C1026" s="6" t="s">
        <v>754</v>
      </c>
      <c r="D1026" s="7" t="s">
        <v>755</v>
      </c>
      <c r="E1026" s="8">
        <v>5</v>
      </c>
      <c r="F1026" s="7">
        <v>6984733</v>
      </c>
      <c r="G1026" s="7" t="s">
        <v>68</v>
      </c>
      <c r="H1026" s="7" t="s">
        <v>756</v>
      </c>
      <c r="I1026" s="7" t="s">
        <v>44</v>
      </c>
      <c r="J1026" s="19" t="str">
        <f>IFERROR(INDEX('Employee Info'!$C$3:$E$200,MATCH(Data7[[#This Row],[Name:]],'Employee Info'!$B$3:$B$200,0),MATCH(Data7[[#This Row],[Hours Type:]],'Employee Info'!$C$2:$E$2,0)),"")</f>
        <v/>
      </c>
      <c r="K1026" s="19" t="str">
        <f>IFERROR(INDEX('Employee Info'!$C$3:$J$200,MATCH(Data7[[#This Row],[Name:]],'Employee Info'!$B$3:$B$200,0),MATCH(Data7[[#Headers],[Truck]],'Employee Info'!$C$2:$J$2,0)),"")</f>
        <v/>
      </c>
      <c r="L1026" s="19" t="str">
        <f>IFERROR(INDEX('Employee Info'!$C$3:$J$200,MATCH(Data7[[#This Row],[Name:]],'Employee Info'!$B$3:$B$200,0),MATCH(Data7[[#Headers],[Phone]],'Employee Info'!$C$2:$J$2,0)),"")</f>
        <v/>
      </c>
      <c r="M1026" s="19" t="str">
        <f>IFERROR(INDEX('Employee Info'!$C$3:$J$200,MATCH(Data7[[#This Row],[Name:]],'Employee Info'!$B$3:$B$200,0),MATCH(Data7[[#Headers],[Tech]],'Employee Info'!$C$2:$J$2,0)),"")</f>
        <v/>
      </c>
      <c r="N1026" s="19" t="str">
        <f>IFERROR(INDEX('Employee Info'!$C$3:$J$200,MATCH(Data7[[#This Row],[Name:]],'Employee Info'!$B$3:$B$200,0),MATCH(Data7[[#Headers],[Other]],'Employee Info'!$C$2:$J$2,0)),"")</f>
        <v/>
      </c>
      <c r="O1026" s="19">
        <f>IFERROR((Data7[[#This Row],[Hours:]]*SUM(Data7[[#This Row],[Rate]:[Other]])),"")</f>
        <v>0</v>
      </c>
      <c r="P1026" s="7" t="str">
        <f>IF(Data7[[#This Row],[WO'#:]]="","Riley #","WO#")</f>
        <v>WO#</v>
      </c>
      <c r="Q1026" s="7">
        <f>IFERROR(WEEKNUM(Data7[[#This Row],[Date:]]),"")</f>
        <v>24</v>
      </c>
      <c r="R1026" s="6">
        <f t="shared" ref="R1026:R1089" si="48">DATE(RIGHT(TEXT(C1026,"mm/dd/yyyy"),4),1,1)+(Q1026-1)*7-(WEEKDAY(DATE(RIGHT(TEXT(C1026,"mm/dd/yyyy"),4),1,1)))+1</f>
        <v>45452</v>
      </c>
      <c r="S1026" s="6">
        <f>Data7[[#This Row],[Week Start]]+7</f>
        <v>45459</v>
      </c>
      <c r="T1026" s="7" t="str">
        <f t="shared" ref="T1026:T1089" si="49">IFERROR(TEXT(R1026, "m/d/yyyy") &amp; " - " &amp; TEXT(S1026, "m/d/yyyy"),"")</f>
        <v>6/9/2024 - 6/16/2024</v>
      </c>
      <c r="U1026" s="7" t="str">
        <f t="shared" ref="U1026:U1089" si="50">"Time Card"</f>
        <v>Time Card</v>
      </c>
      <c r="V1026" s="8" t="str">
        <f>RIGHT(TEXT(Data7[[#This Row],[Date:]],"mmddyyyy"),4)</f>
        <v>2024</v>
      </c>
      <c r="W1026" s="8" t="str">
        <f>MID(TEXT(Data7[[#This Row],[Date:]],"mmddyyyy"),3,2)</f>
        <v>10</v>
      </c>
      <c r="X1026" s="8" t="str">
        <f>LEFT(TEXT(Data7[[#This Row],[Date:]],"mmddyyyy"),2)</f>
        <v>06</v>
      </c>
      <c r="Y1026" s="6">
        <f>DATE(Data7[[#This Row],[Year]],Data7[[#This Row],[Month]],Data7[[#This Row],[Day]])</f>
        <v>45453</v>
      </c>
    </row>
    <row r="1027" spans="1:25">
      <c r="A1027" s="5">
        <v>45485.459469907408</v>
      </c>
      <c r="B1027" s="7" t="s">
        <v>76</v>
      </c>
      <c r="C1027" s="6" t="s">
        <v>754</v>
      </c>
      <c r="D1027" s="7" t="s">
        <v>156</v>
      </c>
      <c r="E1027" s="8">
        <v>1</v>
      </c>
      <c r="F1027" s="7">
        <v>6984733</v>
      </c>
      <c r="G1027" s="7" t="s">
        <v>68</v>
      </c>
      <c r="H1027" s="7" t="s">
        <v>756</v>
      </c>
      <c r="I1027" s="7" t="s">
        <v>44</v>
      </c>
      <c r="J1027" s="19" t="str">
        <f>IFERROR(INDEX('Employee Info'!$C$3:$E$200,MATCH(Data7[[#This Row],[Name:]],'Employee Info'!$B$3:$B$200,0),MATCH(Data7[[#This Row],[Hours Type:]],'Employee Info'!$C$2:$E$2,0)),"")</f>
        <v/>
      </c>
      <c r="K1027" s="19" t="str">
        <f>IFERROR(INDEX('Employee Info'!$C$3:$J$200,MATCH(Data7[[#This Row],[Name:]],'Employee Info'!$B$3:$B$200,0),MATCH(Data7[[#Headers],[Truck]],'Employee Info'!$C$2:$J$2,0)),"")</f>
        <v/>
      </c>
      <c r="L1027" s="19" t="str">
        <f>IFERROR(INDEX('Employee Info'!$C$3:$J$200,MATCH(Data7[[#This Row],[Name:]],'Employee Info'!$B$3:$B$200,0),MATCH(Data7[[#Headers],[Phone]],'Employee Info'!$C$2:$J$2,0)),"")</f>
        <v/>
      </c>
      <c r="M1027" s="19" t="str">
        <f>IFERROR(INDEX('Employee Info'!$C$3:$J$200,MATCH(Data7[[#This Row],[Name:]],'Employee Info'!$B$3:$B$200,0),MATCH(Data7[[#Headers],[Tech]],'Employee Info'!$C$2:$J$2,0)),"")</f>
        <v/>
      </c>
      <c r="N1027" s="19" t="str">
        <f>IFERROR(INDEX('Employee Info'!$C$3:$J$200,MATCH(Data7[[#This Row],[Name:]],'Employee Info'!$B$3:$B$200,0),MATCH(Data7[[#Headers],[Other]],'Employee Info'!$C$2:$J$2,0)),"")</f>
        <v/>
      </c>
      <c r="O1027" s="19">
        <f>IFERROR((Data7[[#This Row],[Hours:]]*SUM(Data7[[#This Row],[Rate]:[Other]])),"")</f>
        <v>0</v>
      </c>
      <c r="P1027" s="7" t="str">
        <f>IF(Data7[[#This Row],[WO'#:]]="","Riley #","WO#")</f>
        <v>WO#</v>
      </c>
      <c r="Q1027" s="7">
        <f>IFERROR(WEEKNUM(Data7[[#This Row],[Date:]]),"")</f>
        <v>24</v>
      </c>
      <c r="R1027" s="6">
        <f t="shared" si="48"/>
        <v>45452</v>
      </c>
      <c r="S1027" s="6">
        <f>Data7[[#This Row],[Week Start]]+7</f>
        <v>45459</v>
      </c>
      <c r="T1027" s="7" t="str">
        <f t="shared" si="49"/>
        <v>6/9/2024 - 6/16/2024</v>
      </c>
      <c r="U1027" s="7" t="str">
        <f t="shared" si="50"/>
        <v>Time Card</v>
      </c>
      <c r="V1027" s="8" t="str">
        <f>RIGHT(TEXT(Data7[[#This Row],[Date:]],"mmddyyyy"),4)</f>
        <v>2024</v>
      </c>
      <c r="W1027" s="8" t="str">
        <f>MID(TEXT(Data7[[#This Row],[Date:]],"mmddyyyy"),3,2)</f>
        <v>10</v>
      </c>
      <c r="X1027" s="8" t="str">
        <f>LEFT(TEXT(Data7[[#This Row],[Date:]],"mmddyyyy"),2)</f>
        <v>06</v>
      </c>
      <c r="Y1027" s="6">
        <f>DATE(Data7[[#This Row],[Year]],Data7[[#This Row],[Month]],Data7[[#This Row],[Day]])</f>
        <v>45453</v>
      </c>
    </row>
    <row r="1028" spans="1:25">
      <c r="A1028" s="5">
        <v>45455.252553240738</v>
      </c>
      <c r="B1028" s="7" t="s">
        <v>31</v>
      </c>
      <c r="C1028" s="6" t="s">
        <v>754</v>
      </c>
      <c r="D1028" s="7" t="s">
        <v>759</v>
      </c>
      <c r="E1028" s="8">
        <v>0.5</v>
      </c>
      <c r="F1028" s="7" t="s">
        <v>68</v>
      </c>
      <c r="G1028" s="7" t="s">
        <v>68</v>
      </c>
      <c r="H1028" s="7" t="s">
        <v>756</v>
      </c>
      <c r="I1028" s="7" t="s">
        <v>44</v>
      </c>
      <c r="J1028" s="19" t="str">
        <f>IFERROR(INDEX('Employee Info'!$C$3:$E$200,MATCH(Data7[[#This Row],[Name:]],'Employee Info'!$B$3:$B$200,0),MATCH(Data7[[#This Row],[Hours Type:]],'Employee Info'!$C$2:$E$2,0)),"")</f>
        <v/>
      </c>
      <c r="K1028" s="19" t="str">
        <f>IFERROR(INDEX('Employee Info'!$C$3:$J$200,MATCH(Data7[[#This Row],[Name:]],'Employee Info'!$B$3:$B$200,0),MATCH(Data7[[#Headers],[Truck]],'Employee Info'!$C$2:$J$2,0)),"")</f>
        <v/>
      </c>
      <c r="L1028" s="19" t="str">
        <f>IFERROR(INDEX('Employee Info'!$C$3:$J$200,MATCH(Data7[[#This Row],[Name:]],'Employee Info'!$B$3:$B$200,0),MATCH(Data7[[#Headers],[Phone]],'Employee Info'!$C$2:$J$2,0)),"")</f>
        <v/>
      </c>
      <c r="M1028" s="19" t="str">
        <f>IFERROR(INDEX('Employee Info'!$C$3:$J$200,MATCH(Data7[[#This Row],[Name:]],'Employee Info'!$B$3:$B$200,0),MATCH(Data7[[#Headers],[Tech]],'Employee Info'!$C$2:$J$2,0)),"")</f>
        <v/>
      </c>
      <c r="N1028" s="19" t="str">
        <f>IFERROR(INDEX('Employee Info'!$C$3:$J$200,MATCH(Data7[[#This Row],[Name:]],'Employee Info'!$B$3:$B$200,0),MATCH(Data7[[#Headers],[Other]],'Employee Info'!$C$2:$J$2,0)),"")</f>
        <v/>
      </c>
      <c r="O1028" s="19">
        <f>IFERROR((Data7[[#This Row],[Hours:]]*SUM(Data7[[#This Row],[Rate]:[Other]])),"")</f>
        <v>0</v>
      </c>
      <c r="P1028" s="7" t="str">
        <f>IF(Data7[[#This Row],[WO'#:]]="","Riley #","WO#")</f>
        <v>Riley #</v>
      </c>
      <c r="Q1028" s="7">
        <f>IFERROR(WEEKNUM(Data7[[#This Row],[Date:]]),"")</f>
        <v>24</v>
      </c>
      <c r="R1028" s="6">
        <f t="shared" si="48"/>
        <v>45452</v>
      </c>
      <c r="S1028" s="6">
        <f>Data7[[#This Row],[Week Start]]+7</f>
        <v>45459</v>
      </c>
      <c r="T1028" s="7" t="str">
        <f t="shared" si="49"/>
        <v>6/9/2024 - 6/16/2024</v>
      </c>
      <c r="U1028" s="7" t="str">
        <f t="shared" si="50"/>
        <v>Time Card</v>
      </c>
      <c r="V1028" s="8" t="str">
        <f>RIGHT(TEXT(Data7[[#This Row],[Date:]],"mmddyyyy"),4)</f>
        <v>2024</v>
      </c>
      <c r="W1028" s="8" t="str">
        <f>MID(TEXT(Data7[[#This Row],[Date:]],"mmddyyyy"),3,2)</f>
        <v>10</v>
      </c>
      <c r="X1028" s="8" t="str">
        <f>LEFT(TEXT(Data7[[#This Row],[Date:]],"mmddyyyy"),2)</f>
        <v>06</v>
      </c>
      <c r="Y1028" s="6">
        <f>DATE(Data7[[#This Row],[Year]],Data7[[#This Row],[Month]],Data7[[#This Row],[Day]])</f>
        <v>45453</v>
      </c>
    </row>
    <row r="1029" spans="1:25">
      <c r="A1029" s="5">
        <v>45455.262715046294</v>
      </c>
      <c r="B1029" s="7" t="s">
        <v>23</v>
      </c>
      <c r="C1029" s="6" t="s">
        <v>754</v>
      </c>
      <c r="D1029" s="7" t="s">
        <v>765</v>
      </c>
      <c r="E1029" s="8">
        <v>0.5</v>
      </c>
      <c r="F1029" s="7" t="s">
        <v>68</v>
      </c>
      <c r="G1029" s="7" t="s">
        <v>68</v>
      </c>
      <c r="H1029" s="7" t="s">
        <v>756</v>
      </c>
      <c r="I1029" s="7" t="s">
        <v>44</v>
      </c>
      <c r="J1029" s="19" t="str">
        <f>IFERROR(INDEX('Employee Info'!$C$3:$E$200,MATCH(Data7[[#This Row],[Name:]],'Employee Info'!$B$3:$B$200,0),MATCH(Data7[[#This Row],[Hours Type:]],'Employee Info'!$C$2:$E$2,0)),"")</f>
        <v/>
      </c>
      <c r="K1029" s="19" t="str">
        <f>IFERROR(INDEX('Employee Info'!$C$3:$J$200,MATCH(Data7[[#This Row],[Name:]],'Employee Info'!$B$3:$B$200,0),MATCH(Data7[[#Headers],[Truck]],'Employee Info'!$C$2:$J$2,0)),"")</f>
        <v/>
      </c>
      <c r="L1029" s="19" t="str">
        <f>IFERROR(INDEX('Employee Info'!$C$3:$J$200,MATCH(Data7[[#This Row],[Name:]],'Employee Info'!$B$3:$B$200,0),MATCH(Data7[[#Headers],[Phone]],'Employee Info'!$C$2:$J$2,0)),"")</f>
        <v/>
      </c>
      <c r="M1029" s="19" t="str">
        <f>IFERROR(INDEX('Employee Info'!$C$3:$J$200,MATCH(Data7[[#This Row],[Name:]],'Employee Info'!$B$3:$B$200,0),MATCH(Data7[[#Headers],[Tech]],'Employee Info'!$C$2:$J$2,0)),"")</f>
        <v/>
      </c>
      <c r="N1029" s="19" t="str">
        <f>IFERROR(INDEX('Employee Info'!$C$3:$J$200,MATCH(Data7[[#This Row],[Name:]],'Employee Info'!$B$3:$B$200,0),MATCH(Data7[[#Headers],[Other]],'Employee Info'!$C$2:$J$2,0)),"")</f>
        <v/>
      </c>
      <c r="O1029" s="19">
        <f>IFERROR((Data7[[#This Row],[Hours:]]*SUM(Data7[[#This Row],[Rate]:[Other]])),"")</f>
        <v>0</v>
      </c>
      <c r="P1029" s="7" t="str">
        <f>IF(Data7[[#This Row],[WO'#:]]="","Riley #","WO#")</f>
        <v>Riley #</v>
      </c>
      <c r="Q1029" s="7">
        <f>IFERROR(WEEKNUM(Data7[[#This Row],[Date:]]),"")</f>
        <v>24</v>
      </c>
      <c r="R1029" s="6">
        <f t="shared" si="48"/>
        <v>45452</v>
      </c>
      <c r="S1029" s="6">
        <f>Data7[[#This Row],[Week Start]]+7</f>
        <v>45459</v>
      </c>
      <c r="T1029" s="7" t="str">
        <f t="shared" si="49"/>
        <v>6/9/2024 - 6/16/2024</v>
      </c>
      <c r="U1029" s="7" t="str">
        <f t="shared" si="50"/>
        <v>Time Card</v>
      </c>
      <c r="V1029" s="8" t="str">
        <f>RIGHT(TEXT(Data7[[#This Row],[Date:]],"mmddyyyy"),4)</f>
        <v>2024</v>
      </c>
      <c r="W1029" s="8" t="str">
        <f>MID(TEXT(Data7[[#This Row],[Date:]],"mmddyyyy"),3,2)</f>
        <v>10</v>
      </c>
      <c r="X1029" s="8" t="str">
        <f>LEFT(TEXT(Data7[[#This Row],[Date:]],"mmddyyyy"),2)</f>
        <v>06</v>
      </c>
      <c r="Y1029" s="6">
        <f>DATE(Data7[[#This Row],[Year]],Data7[[#This Row],[Month]],Data7[[#This Row],[Day]])</f>
        <v>45453</v>
      </c>
    </row>
    <row r="1030" spans="1:25">
      <c r="A1030" s="5">
        <v>45455.277313310187</v>
      </c>
      <c r="B1030" s="7" t="s">
        <v>34</v>
      </c>
      <c r="C1030" s="6" t="s">
        <v>754</v>
      </c>
      <c r="D1030" s="7" t="s">
        <v>770</v>
      </c>
      <c r="E1030" s="8">
        <v>0.5</v>
      </c>
      <c r="F1030" s="7" t="s">
        <v>68</v>
      </c>
      <c r="G1030" s="7" t="s">
        <v>68</v>
      </c>
      <c r="H1030" s="7" t="s">
        <v>756</v>
      </c>
      <c r="I1030" s="7" t="s">
        <v>44</v>
      </c>
      <c r="J1030" s="19" t="str">
        <f>IFERROR(INDEX('Employee Info'!$C$3:$E$200,MATCH(Data7[[#This Row],[Name:]],'Employee Info'!$B$3:$B$200,0),MATCH(Data7[[#This Row],[Hours Type:]],'Employee Info'!$C$2:$E$2,0)),"")</f>
        <v/>
      </c>
      <c r="K1030" s="19" t="str">
        <f>IFERROR(INDEX('Employee Info'!$C$3:$J$200,MATCH(Data7[[#This Row],[Name:]],'Employee Info'!$B$3:$B$200,0),MATCH(Data7[[#Headers],[Truck]],'Employee Info'!$C$2:$J$2,0)),"")</f>
        <v/>
      </c>
      <c r="L1030" s="19" t="str">
        <f>IFERROR(INDEX('Employee Info'!$C$3:$J$200,MATCH(Data7[[#This Row],[Name:]],'Employee Info'!$B$3:$B$200,0),MATCH(Data7[[#Headers],[Phone]],'Employee Info'!$C$2:$J$2,0)),"")</f>
        <v/>
      </c>
      <c r="M1030" s="19" t="str">
        <f>IFERROR(INDEX('Employee Info'!$C$3:$J$200,MATCH(Data7[[#This Row],[Name:]],'Employee Info'!$B$3:$B$200,0),MATCH(Data7[[#Headers],[Tech]],'Employee Info'!$C$2:$J$2,0)),"")</f>
        <v/>
      </c>
      <c r="N1030" s="19" t="str">
        <f>IFERROR(INDEX('Employee Info'!$C$3:$J$200,MATCH(Data7[[#This Row],[Name:]],'Employee Info'!$B$3:$B$200,0),MATCH(Data7[[#Headers],[Other]],'Employee Info'!$C$2:$J$2,0)),"")</f>
        <v/>
      </c>
      <c r="O1030" s="19">
        <f>IFERROR((Data7[[#This Row],[Hours:]]*SUM(Data7[[#This Row],[Rate]:[Other]])),"")</f>
        <v>0</v>
      </c>
      <c r="P1030" s="7" t="str">
        <f>IF(Data7[[#This Row],[WO'#:]]="","Riley #","WO#")</f>
        <v>Riley #</v>
      </c>
      <c r="Q1030" s="7">
        <f>IFERROR(WEEKNUM(Data7[[#This Row],[Date:]]),"")</f>
        <v>24</v>
      </c>
      <c r="R1030" s="6">
        <f t="shared" si="48"/>
        <v>45452</v>
      </c>
      <c r="S1030" s="6">
        <f>Data7[[#This Row],[Week Start]]+7</f>
        <v>45459</v>
      </c>
      <c r="T1030" s="7" t="str">
        <f t="shared" si="49"/>
        <v>6/9/2024 - 6/16/2024</v>
      </c>
      <c r="U1030" s="7" t="str">
        <f t="shared" si="50"/>
        <v>Time Card</v>
      </c>
      <c r="V1030" s="8" t="str">
        <f>RIGHT(TEXT(Data7[[#This Row],[Date:]],"mmddyyyy"),4)</f>
        <v>2024</v>
      </c>
      <c r="W1030" s="8" t="str">
        <f>MID(TEXT(Data7[[#This Row],[Date:]],"mmddyyyy"),3,2)</f>
        <v>10</v>
      </c>
      <c r="X1030" s="8" t="str">
        <f>LEFT(TEXT(Data7[[#This Row],[Date:]],"mmddyyyy"),2)</f>
        <v>06</v>
      </c>
      <c r="Y1030" s="6">
        <f>DATE(Data7[[#This Row],[Year]],Data7[[#This Row],[Month]],Data7[[#This Row],[Day]])</f>
        <v>45453</v>
      </c>
    </row>
    <row r="1031" spans="1:25">
      <c r="A1031" s="5">
        <v>45455.278031712965</v>
      </c>
      <c r="B1031" s="7" t="s">
        <v>34</v>
      </c>
      <c r="C1031" s="6" t="s">
        <v>754</v>
      </c>
      <c r="D1031" s="7" t="s">
        <v>771</v>
      </c>
      <c r="E1031" s="8">
        <v>1</v>
      </c>
      <c r="F1031" s="7" t="s">
        <v>68</v>
      </c>
      <c r="G1031" s="7" t="s">
        <v>68</v>
      </c>
      <c r="H1031" s="7" t="s">
        <v>756</v>
      </c>
      <c r="I1031" s="7" t="s">
        <v>44</v>
      </c>
      <c r="J1031" s="19" t="str">
        <f>IFERROR(INDEX('Employee Info'!$C$3:$E$200,MATCH(Data7[[#This Row],[Name:]],'Employee Info'!$B$3:$B$200,0),MATCH(Data7[[#This Row],[Hours Type:]],'Employee Info'!$C$2:$E$2,0)),"")</f>
        <v/>
      </c>
      <c r="K1031" s="19" t="str">
        <f>IFERROR(INDEX('Employee Info'!$C$3:$J$200,MATCH(Data7[[#This Row],[Name:]],'Employee Info'!$B$3:$B$200,0),MATCH(Data7[[#Headers],[Truck]],'Employee Info'!$C$2:$J$2,0)),"")</f>
        <v/>
      </c>
      <c r="L1031" s="19" t="str">
        <f>IFERROR(INDEX('Employee Info'!$C$3:$J$200,MATCH(Data7[[#This Row],[Name:]],'Employee Info'!$B$3:$B$200,0),MATCH(Data7[[#Headers],[Phone]],'Employee Info'!$C$2:$J$2,0)),"")</f>
        <v/>
      </c>
      <c r="M1031" s="19" t="str">
        <f>IFERROR(INDEX('Employee Info'!$C$3:$J$200,MATCH(Data7[[#This Row],[Name:]],'Employee Info'!$B$3:$B$200,0),MATCH(Data7[[#Headers],[Tech]],'Employee Info'!$C$2:$J$2,0)),"")</f>
        <v/>
      </c>
      <c r="N1031" s="19" t="str">
        <f>IFERROR(INDEX('Employee Info'!$C$3:$J$200,MATCH(Data7[[#This Row],[Name:]],'Employee Info'!$B$3:$B$200,0),MATCH(Data7[[#Headers],[Other]],'Employee Info'!$C$2:$J$2,0)),"")</f>
        <v/>
      </c>
      <c r="O1031" s="19">
        <f>IFERROR((Data7[[#This Row],[Hours:]]*SUM(Data7[[#This Row],[Rate]:[Other]])),"")</f>
        <v>0</v>
      </c>
      <c r="P1031" s="7" t="str">
        <f>IF(Data7[[#This Row],[WO'#:]]="","Riley #","WO#")</f>
        <v>Riley #</v>
      </c>
      <c r="Q1031" s="7">
        <f>IFERROR(WEEKNUM(Data7[[#This Row],[Date:]]),"")</f>
        <v>24</v>
      </c>
      <c r="R1031" s="6">
        <f t="shared" si="48"/>
        <v>45452</v>
      </c>
      <c r="S1031" s="6">
        <f>Data7[[#This Row],[Week Start]]+7</f>
        <v>45459</v>
      </c>
      <c r="T1031" s="7" t="str">
        <f t="shared" si="49"/>
        <v>6/9/2024 - 6/16/2024</v>
      </c>
      <c r="U1031" s="7" t="str">
        <f t="shared" si="50"/>
        <v>Time Card</v>
      </c>
      <c r="V1031" s="8" t="str">
        <f>RIGHT(TEXT(Data7[[#This Row],[Date:]],"mmddyyyy"),4)</f>
        <v>2024</v>
      </c>
      <c r="W1031" s="8" t="str">
        <f>MID(TEXT(Data7[[#This Row],[Date:]],"mmddyyyy"),3,2)</f>
        <v>10</v>
      </c>
      <c r="X1031" s="8" t="str">
        <f>LEFT(TEXT(Data7[[#This Row],[Date:]],"mmddyyyy"),2)</f>
        <v>06</v>
      </c>
      <c r="Y1031" s="6">
        <f>DATE(Data7[[#This Row],[Year]],Data7[[#This Row],[Month]],Data7[[#This Row],[Day]])</f>
        <v>45453</v>
      </c>
    </row>
    <row r="1032" spans="1:25">
      <c r="A1032" s="5">
        <v>45455.253238310186</v>
      </c>
      <c r="B1032" s="7" t="s">
        <v>31</v>
      </c>
      <c r="C1032" s="6" t="s">
        <v>754</v>
      </c>
      <c r="D1032" s="7" t="s">
        <v>760</v>
      </c>
      <c r="E1032" s="8">
        <v>2</v>
      </c>
      <c r="F1032" s="7" t="s">
        <v>68</v>
      </c>
      <c r="G1032" s="7" t="s">
        <v>68</v>
      </c>
      <c r="H1032" s="7" t="s">
        <v>579</v>
      </c>
      <c r="I1032" s="7" t="s">
        <v>44</v>
      </c>
      <c r="J1032" s="19" t="str">
        <f>IFERROR(INDEX('Employee Info'!$C$3:$E$200,MATCH(Data7[[#This Row],[Name:]],'Employee Info'!$B$3:$B$200,0),MATCH(Data7[[#This Row],[Hours Type:]],'Employee Info'!$C$2:$E$2,0)),"")</f>
        <v/>
      </c>
      <c r="K1032" s="19" t="str">
        <f>IFERROR(INDEX('Employee Info'!$C$3:$J$200,MATCH(Data7[[#This Row],[Name:]],'Employee Info'!$B$3:$B$200,0),MATCH(Data7[[#Headers],[Truck]],'Employee Info'!$C$2:$J$2,0)),"")</f>
        <v/>
      </c>
      <c r="L1032" s="19" t="str">
        <f>IFERROR(INDEX('Employee Info'!$C$3:$J$200,MATCH(Data7[[#This Row],[Name:]],'Employee Info'!$B$3:$B$200,0),MATCH(Data7[[#Headers],[Phone]],'Employee Info'!$C$2:$J$2,0)),"")</f>
        <v/>
      </c>
      <c r="M1032" s="19" t="str">
        <f>IFERROR(INDEX('Employee Info'!$C$3:$J$200,MATCH(Data7[[#This Row],[Name:]],'Employee Info'!$B$3:$B$200,0),MATCH(Data7[[#Headers],[Tech]],'Employee Info'!$C$2:$J$2,0)),"")</f>
        <v/>
      </c>
      <c r="N1032" s="19" t="str">
        <f>IFERROR(INDEX('Employee Info'!$C$3:$J$200,MATCH(Data7[[#This Row],[Name:]],'Employee Info'!$B$3:$B$200,0),MATCH(Data7[[#Headers],[Other]],'Employee Info'!$C$2:$J$2,0)),"")</f>
        <v/>
      </c>
      <c r="O1032" s="19">
        <f>IFERROR((Data7[[#This Row],[Hours:]]*SUM(Data7[[#This Row],[Rate]:[Other]])),"")</f>
        <v>0</v>
      </c>
      <c r="P1032" s="7" t="str">
        <f>IF(Data7[[#This Row],[WO'#:]]="","Riley #","WO#")</f>
        <v>Riley #</v>
      </c>
      <c r="Q1032" s="7">
        <f>IFERROR(WEEKNUM(Data7[[#This Row],[Date:]]),"")</f>
        <v>24</v>
      </c>
      <c r="R1032" s="6">
        <f t="shared" si="48"/>
        <v>45452</v>
      </c>
      <c r="S1032" s="6">
        <f>Data7[[#This Row],[Week Start]]+7</f>
        <v>45459</v>
      </c>
      <c r="T1032" s="7" t="str">
        <f t="shared" si="49"/>
        <v>6/9/2024 - 6/16/2024</v>
      </c>
      <c r="U1032" s="7" t="str">
        <f t="shared" si="50"/>
        <v>Time Card</v>
      </c>
      <c r="V1032" s="8" t="str">
        <f>RIGHT(TEXT(Data7[[#This Row],[Date:]],"mmddyyyy"),4)</f>
        <v>2024</v>
      </c>
      <c r="W1032" s="8" t="str">
        <f>MID(TEXT(Data7[[#This Row],[Date:]],"mmddyyyy"),3,2)</f>
        <v>10</v>
      </c>
      <c r="X1032" s="8" t="str">
        <f>LEFT(TEXT(Data7[[#This Row],[Date:]],"mmddyyyy"),2)</f>
        <v>06</v>
      </c>
      <c r="Y1032" s="6">
        <f>DATE(Data7[[#This Row],[Year]],Data7[[#This Row],[Month]],Data7[[#This Row],[Day]])</f>
        <v>45453</v>
      </c>
    </row>
    <row r="1033" spans="1:25">
      <c r="A1033" s="5">
        <v>45455.264358449072</v>
      </c>
      <c r="B1033" s="7" t="s">
        <v>23</v>
      </c>
      <c r="C1033" s="6" t="s">
        <v>754</v>
      </c>
      <c r="D1033" s="7" t="s">
        <v>766</v>
      </c>
      <c r="E1033" s="8">
        <v>2</v>
      </c>
      <c r="F1033" s="7" t="s">
        <v>68</v>
      </c>
      <c r="G1033" s="7" t="s">
        <v>68</v>
      </c>
      <c r="H1033" s="7" t="s">
        <v>579</v>
      </c>
      <c r="I1033" s="7" t="s">
        <v>44</v>
      </c>
      <c r="J1033" s="19" t="str">
        <f>IFERROR(INDEX('Employee Info'!$C$3:$E$200,MATCH(Data7[[#This Row],[Name:]],'Employee Info'!$B$3:$B$200,0),MATCH(Data7[[#This Row],[Hours Type:]],'Employee Info'!$C$2:$E$2,0)),"")</f>
        <v/>
      </c>
      <c r="K1033" s="19" t="str">
        <f>IFERROR(INDEX('Employee Info'!$C$3:$J$200,MATCH(Data7[[#This Row],[Name:]],'Employee Info'!$B$3:$B$200,0),MATCH(Data7[[#Headers],[Truck]],'Employee Info'!$C$2:$J$2,0)),"")</f>
        <v/>
      </c>
      <c r="L1033" s="19" t="str">
        <f>IFERROR(INDEX('Employee Info'!$C$3:$J$200,MATCH(Data7[[#This Row],[Name:]],'Employee Info'!$B$3:$B$200,0),MATCH(Data7[[#Headers],[Phone]],'Employee Info'!$C$2:$J$2,0)),"")</f>
        <v/>
      </c>
      <c r="M1033" s="19" t="str">
        <f>IFERROR(INDEX('Employee Info'!$C$3:$J$200,MATCH(Data7[[#This Row],[Name:]],'Employee Info'!$B$3:$B$200,0),MATCH(Data7[[#Headers],[Tech]],'Employee Info'!$C$2:$J$2,0)),"")</f>
        <v/>
      </c>
      <c r="N1033" s="19" t="str">
        <f>IFERROR(INDEX('Employee Info'!$C$3:$J$200,MATCH(Data7[[#This Row],[Name:]],'Employee Info'!$B$3:$B$200,0),MATCH(Data7[[#Headers],[Other]],'Employee Info'!$C$2:$J$2,0)),"")</f>
        <v/>
      </c>
      <c r="O1033" s="19">
        <f>IFERROR((Data7[[#This Row],[Hours:]]*SUM(Data7[[#This Row],[Rate]:[Other]])),"")</f>
        <v>0</v>
      </c>
      <c r="P1033" s="7" t="str">
        <f>IF(Data7[[#This Row],[WO'#:]]="","Riley #","WO#")</f>
        <v>Riley #</v>
      </c>
      <c r="Q1033" s="7">
        <f>IFERROR(WEEKNUM(Data7[[#This Row],[Date:]]),"")</f>
        <v>24</v>
      </c>
      <c r="R1033" s="6">
        <f t="shared" si="48"/>
        <v>45452</v>
      </c>
      <c r="S1033" s="6">
        <f>Data7[[#This Row],[Week Start]]+7</f>
        <v>45459</v>
      </c>
      <c r="T1033" s="7" t="str">
        <f t="shared" si="49"/>
        <v>6/9/2024 - 6/16/2024</v>
      </c>
      <c r="U1033" s="7" t="str">
        <f t="shared" si="50"/>
        <v>Time Card</v>
      </c>
      <c r="V1033" s="8" t="str">
        <f>RIGHT(TEXT(Data7[[#This Row],[Date:]],"mmddyyyy"),4)</f>
        <v>2024</v>
      </c>
      <c r="W1033" s="8" t="str">
        <f>MID(TEXT(Data7[[#This Row],[Date:]],"mmddyyyy"),3,2)</f>
        <v>10</v>
      </c>
      <c r="X1033" s="8" t="str">
        <f>LEFT(TEXT(Data7[[#This Row],[Date:]],"mmddyyyy"),2)</f>
        <v>06</v>
      </c>
      <c r="Y1033" s="6">
        <f>DATE(Data7[[#This Row],[Year]],Data7[[#This Row],[Month]],Data7[[#This Row],[Day]])</f>
        <v>45453</v>
      </c>
    </row>
    <row r="1034" spans="1:25">
      <c r="A1034" s="5">
        <v>45455.27626770833</v>
      </c>
      <c r="B1034" s="7" t="s">
        <v>34</v>
      </c>
      <c r="C1034" s="6" t="s">
        <v>754</v>
      </c>
      <c r="D1034" s="7" t="s">
        <v>769</v>
      </c>
      <c r="E1034" s="8">
        <v>3</v>
      </c>
      <c r="F1034" s="7" t="s">
        <v>68</v>
      </c>
      <c r="G1034" s="7" t="s">
        <v>68</v>
      </c>
      <c r="H1034" s="7" t="s">
        <v>577</v>
      </c>
      <c r="I1034" s="7" t="s">
        <v>44</v>
      </c>
      <c r="J1034" s="19" t="str">
        <f>IFERROR(INDEX('Employee Info'!$C$3:$E$200,MATCH(Data7[[#This Row],[Name:]],'Employee Info'!$B$3:$B$200,0),MATCH(Data7[[#This Row],[Hours Type:]],'Employee Info'!$C$2:$E$2,0)),"")</f>
        <v/>
      </c>
      <c r="K1034" s="19" t="str">
        <f>IFERROR(INDEX('Employee Info'!$C$3:$J$200,MATCH(Data7[[#This Row],[Name:]],'Employee Info'!$B$3:$B$200,0),MATCH(Data7[[#Headers],[Truck]],'Employee Info'!$C$2:$J$2,0)),"")</f>
        <v/>
      </c>
      <c r="L1034" s="19" t="str">
        <f>IFERROR(INDEX('Employee Info'!$C$3:$J$200,MATCH(Data7[[#This Row],[Name:]],'Employee Info'!$B$3:$B$200,0),MATCH(Data7[[#Headers],[Phone]],'Employee Info'!$C$2:$J$2,0)),"")</f>
        <v/>
      </c>
      <c r="M1034" s="19" t="str">
        <f>IFERROR(INDEX('Employee Info'!$C$3:$J$200,MATCH(Data7[[#This Row],[Name:]],'Employee Info'!$B$3:$B$200,0),MATCH(Data7[[#Headers],[Tech]],'Employee Info'!$C$2:$J$2,0)),"")</f>
        <v/>
      </c>
      <c r="N1034" s="19" t="str">
        <f>IFERROR(INDEX('Employee Info'!$C$3:$J$200,MATCH(Data7[[#This Row],[Name:]],'Employee Info'!$B$3:$B$200,0),MATCH(Data7[[#Headers],[Other]],'Employee Info'!$C$2:$J$2,0)),"")</f>
        <v/>
      </c>
      <c r="O1034" s="19">
        <f>IFERROR((Data7[[#This Row],[Hours:]]*SUM(Data7[[#This Row],[Rate]:[Other]])),"")</f>
        <v>0</v>
      </c>
      <c r="P1034" s="7" t="str">
        <f>IF(Data7[[#This Row],[WO'#:]]="","Riley #","WO#")</f>
        <v>Riley #</v>
      </c>
      <c r="Q1034" s="7">
        <f>IFERROR(WEEKNUM(Data7[[#This Row],[Date:]]),"")</f>
        <v>24</v>
      </c>
      <c r="R1034" s="6">
        <f t="shared" si="48"/>
        <v>45452</v>
      </c>
      <c r="S1034" s="6">
        <f>Data7[[#This Row],[Week Start]]+7</f>
        <v>45459</v>
      </c>
      <c r="T1034" s="7" t="str">
        <f t="shared" si="49"/>
        <v>6/9/2024 - 6/16/2024</v>
      </c>
      <c r="U1034" s="7" t="str">
        <f t="shared" si="50"/>
        <v>Time Card</v>
      </c>
      <c r="V1034" s="8" t="str">
        <f>RIGHT(TEXT(Data7[[#This Row],[Date:]],"mmddyyyy"),4)</f>
        <v>2024</v>
      </c>
      <c r="W1034" s="8" t="str">
        <f>MID(TEXT(Data7[[#This Row],[Date:]],"mmddyyyy"),3,2)</f>
        <v>10</v>
      </c>
      <c r="X1034" s="8" t="str">
        <f>LEFT(TEXT(Data7[[#This Row],[Date:]],"mmddyyyy"),2)</f>
        <v>06</v>
      </c>
      <c r="Y1034" s="6">
        <f>DATE(Data7[[#This Row],[Year]],Data7[[#This Row],[Month]],Data7[[#This Row],[Day]])</f>
        <v>45453</v>
      </c>
    </row>
    <row r="1035" spans="1:25">
      <c r="A1035" s="5">
        <v>45455.278915972223</v>
      </c>
      <c r="B1035" s="7" t="s">
        <v>34</v>
      </c>
      <c r="C1035" s="6" t="s">
        <v>754</v>
      </c>
      <c r="D1035" s="7" t="s">
        <v>772</v>
      </c>
      <c r="E1035" s="8">
        <v>2.5</v>
      </c>
      <c r="F1035" s="7" t="s">
        <v>68</v>
      </c>
      <c r="G1035" s="7" t="s">
        <v>68</v>
      </c>
      <c r="H1035" s="7" t="s">
        <v>773</v>
      </c>
      <c r="I1035" s="7" t="s">
        <v>44</v>
      </c>
      <c r="J1035" s="19" t="str">
        <f>IFERROR(INDEX('Employee Info'!$C$3:$E$200,MATCH(Data7[[#This Row],[Name:]],'Employee Info'!$B$3:$B$200,0),MATCH(Data7[[#This Row],[Hours Type:]],'Employee Info'!$C$2:$E$2,0)),"")</f>
        <v/>
      </c>
      <c r="K1035" s="19" t="str">
        <f>IFERROR(INDEX('Employee Info'!$C$3:$J$200,MATCH(Data7[[#This Row],[Name:]],'Employee Info'!$B$3:$B$200,0),MATCH(Data7[[#Headers],[Truck]],'Employee Info'!$C$2:$J$2,0)),"")</f>
        <v/>
      </c>
      <c r="L1035" s="19" t="str">
        <f>IFERROR(INDEX('Employee Info'!$C$3:$J$200,MATCH(Data7[[#This Row],[Name:]],'Employee Info'!$B$3:$B$200,0),MATCH(Data7[[#Headers],[Phone]],'Employee Info'!$C$2:$J$2,0)),"")</f>
        <v/>
      </c>
      <c r="M1035" s="19" t="str">
        <f>IFERROR(INDEX('Employee Info'!$C$3:$J$200,MATCH(Data7[[#This Row],[Name:]],'Employee Info'!$B$3:$B$200,0),MATCH(Data7[[#Headers],[Tech]],'Employee Info'!$C$2:$J$2,0)),"")</f>
        <v/>
      </c>
      <c r="N1035" s="19" t="str">
        <f>IFERROR(INDEX('Employee Info'!$C$3:$J$200,MATCH(Data7[[#This Row],[Name:]],'Employee Info'!$B$3:$B$200,0),MATCH(Data7[[#Headers],[Other]],'Employee Info'!$C$2:$J$2,0)),"")</f>
        <v/>
      </c>
      <c r="O1035" s="19">
        <f>IFERROR((Data7[[#This Row],[Hours:]]*SUM(Data7[[#This Row],[Rate]:[Other]])),"")</f>
        <v>0</v>
      </c>
      <c r="P1035" s="7" t="str">
        <f>IF(Data7[[#This Row],[WO'#:]]="","Riley #","WO#")</f>
        <v>Riley #</v>
      </c>
      <c r="Q1035" s="7">
        <f>IFERROR(WEEKNUM(Data7[[#This Row],[Date:]]),"")</f>
        <v>24</v>
      </c>
      <c r="R1035" s="6">
        <f t="shared" si="48"/>
        <v>45452</v>
      </c>
      <c r="S1035" s="6">
        <f>Data7[[#This Row],[Week Start]]+7</f>
        <v>45459</v>
      </c>
      <c r="T1035" s="7" t="str">
        <f t="shared" si="49"/>
        <v>6/9/2024 - 6/16/2024</v>
      </c>
      <c r="U1035" s="7" t="str">
        <f t="shared" si="50"/>
        <v>Time Card</v>
      </c>
      <c r="V1035" s="8" t="str">
        <f>RIGHT(TEXT(Data7[[#This Row],[Date:]],"mmddyyyy"),4)</f>
        <v>2024</v>
      </c>
      <c r="W1035" s="8" t="str">
        <f>MID(TEXT(Data7[[#This Row],[Date:]],"mmddyyyy"),3,2)</f>
        <v>10</v>
      </c>
      <c r="X1035" s="8" t="str">
        <f>LEFT(TEXT(Data7[[#This Row],[Date:]],"mmddyyyy"),2)</f>
        <v>06</v>
      </c>
      <c r="Y1035" s="6">
        <f>DATE(Data7[[#This Row],[Year]],Data7[[#This Row],[Month]],Data7[[#This Row],[Day]])</f>
        <v>45453</v>
      </c>
    </row>
    <row r="1036" spans="1:25">
      <c r="A1036" s="5">
        <v>45455.253871412038</v>
      </c>
      <c r="B1036" s="7" t="s">
        <v>31</v>
      </c>
      <c r="C1036" s="6" t="s">
        <v>754</v>
      </c>
      <c r="D1036" s="7" t="s">
        <v>761</v>
      </c>
      <c r="E1036" s="8">
        <v>4</v>
      </c>
      <c r="F1036" s="7" t="s">
        <v>68</v>
      </c>
      <c r="G1036" s="7" t="s">
        <v>68</v>
      </c>
      <c r="H1036" s="7" t="s">
        <v>661</v>
      </c>
      <c r="I1036" s="7" t="s">
        <v>44</v>
      </c>
      <c r="J1036" s="19" t="str">
        <f>IFERROR(INDEX('Employee Info'!$C$3:$E$200,MATCH(Data7[[#This Row],[Name:]],'Employee Info'!$B$3:$B$200,0),MATCH(Data7[[#This Row],[Hours Type:]],'Employee Info'!$C$2:$E$2,0)),"")</f>
        <v/>
      </c>
      <c r="K1036" s="19" t="str">
        <f>IFERROR(INDEX('Employee Info'!$C$3:$J$200,MATCH(Data7[[#This Row],[Name:]],'Employee Info'!$B$3:$B$200,0),MATCH(Data7[[#Headers],[Truck]],'Employee Info'!$C$2:$J$2,0)),"")</f>
        <v/>
      </c>
      <c r="L1036" s="19" t="str">
        <f>IFERROR(INDEX('Employee Info'!$C$3:$J$200,MATCH(Data7[[#This Row],[Name:]],'Employee Info'!$B$3:$B$200,0),MATCH(Data7[[#Headers],[Phone]],'Employee Info'!$C$2:$J$2,0)),"")</f>
        <v/>
      </c>
      <c r="M1036" s="19" t="str">
        <f>IFERROR(INDEX('Employee Info'!$C$3:$J$200,MATCH(Data7[[#This Row],[Name:]],'Employee Info'!$B$3:$B$200,0),MATCH(Data7[[#Headers],[Tech]],'Employee Info'!$C$2:$J$2,0)),"")</f>
        <v/>
      </c>
      <c r="N1036" s="19" t="str">
        <f>IFERROR(INDEX('Employee Info'!$C$3:$J$200,MATCH(Data7[[#This Row],[Name:]],'Employee Info'!$B$3:$B$200,0),MATCH(Data7[[#Headers],[Other]],'Employee Info'!$C$2:$J$2,0)),"")</f>
        <v/>
      </c>
      <c r="O1036" s="19">
        <f>IFERROR((Data7[[#This Row],[Hours:]]*SUM(Data7[[#This Row],[Rate]:[Other]])),"")</f>
        <v>0</v>
      </c>
      <c r="P1036" s="7" t="str">
        <f>IF(Data7[[#This Row],[WO'#:]]="","Riley #","WO#")</f>
        <v>Riley #</v>
      </c>
      <c r="Q1036" s="7">
        <f>IFERROR(WEEKNUM(Data7[[#This Row],[Date:]]),"")</f>
        <v>24</v>
      </c>
      <c r="R1036" s="6">
        <f t="shared" si="48"/>
        <v>45452</v>
      </c>
      <c r="S1036" s="6">
        <f>Data7[[#This Row],[Week Start]]+7</f>
        <v>45459</v>
      </c>
      <c r="T1036" s="7" t="str">
        <f t="shared" si="49"/>
        <v>6/9/2024 - 6/16/2024</v>
      </c>
      <c r="U1036" s="7" t="str">
        <f t="shared" si="50"/>
        <v>Time Card</v>
      </c>
      <c r="V1036" s="8" t="str">
        <f>RIGHT(TEXT(Data7[[#This Row],[Date:]],"mmddyyyy"),4)</f>
        <v>2024</v>
      </c>
      <c r="W1036" s="8" t="str">
        <f>MID(TEXT(Data7[[#This Row],[Date:]],"mmddyyyy"),3,2)</f>
        <v>10</v>
      </c>
      <c r="X1036" s="8" t="str">
        <f>LEFT(TEXT(Data7[[#This Row],[Date:]],"mmddyyyy"),2)</f>
        <v>06</v>
      </c>
      <c r="Y1036" s="6">
        <f>DATE(Data7[[#This Row],[Year]],Data7[[#This Row],[Month]],Data7[[#This Row],[Day]])</f>
        <v>45453</v>
      </c>
    </row>
    <row r="1037" spans="1:25">
      <c r="A1037" s="5">
        <v>45455.254557291664</v>
      </c>
      <c r="B1037" s="7" t="s">
        <v>31</v>
      </c>
      <c r="C1037" s="6" t="s">
        <v>754</v>
      </c>
      <c r="D1037" s="7" t="s">
        <v>762</v>
      </c>
      <c r="E1037" s="8">
        <v>1.5</v>
      </c>
      <c r="F1037" s="7" t="s">
        <v>68</v>
      </c>
      <c r="G1037" s="7" t="s">
        <v>68</v>
      </c>
      <c r="H1037" s="7" t="s">
        <v>763</v>
      </c>
      <c r="I1037" s="7" t="s">
        <v>44</v>
      </c>
      <c r="J1037" s="19" t="str">
        <f>IFERROR(INDEX('Employee Info'!$C$3:$E$200,MATCH(Data7[[#This Row],[Name:]],'Employee Info'!$B$3:$B$200,0),MATCH(Data7[[#This Row],[Hours Type:]],'Employee Info'!$C$2:$E$2,0)),"")</f>
        <v/>
      </c>
      <c r="K1037" s="19" t="str">
        <f>IFERROR(INDEX('Employee Info'!$C$3:$J$200,MATCH(Data7[[#This Row],[Name:]],'Employee Info'!$B$3:$B$200,0),MATCH(Data7[[#Headers],[Truck]],'Employee Info'!$C$2:$J$2,0)),"")</f>
        <v/>
      </c>
      <c r="L1037" s="19" t="str">
        <f>IFERROR(INDEX('Employee Info'!$C$3:$J$200,MATCH(Data7[[#This Row],[Name:]],'Employee Info'!$B$3:$B$200,0),MATCH(Data7[[#Headers],[Phone]],'Employee Info'!$C$2:$J$2,0)),"")</f>
        <v/>
      </c>
      <c r="M1037" s="19" t="str">
        <f>IFERROR(INDEX('Employee Info'!$C$3:$J$200,MATCH(Data7[[#This Row],[Name:]],'Employee Info'!$B$3:$B$200,0),MATCH(Data7[[#Headers],[Tech]],'Employee Info'!$C$2:$J$2,0)),"")</f>
        <v/>
      </c>
      <c r="N1037" s="19" t="str">
        <f>IFERROR(INDEX('Employee Info'!$C$3:$J$200,MATCH(Data7[[#This Row],[Name:]],'Employee Info'!$B$3:$B$200,0),MATCH(Data7[[#Headers],[Other]],'Employee Info'!$C$2:$J$2,0)),"")</f>
        <v/>
      </c>
      <c r="O1037" s="19">
        <f>IFERROR((Data7[[#This Row],[Hours:]]*SUM(Data7[[#This Row],[Rate]:[Other]])),"")</f>
        <v>0</v>
      </c>
      <c r="P1037" s="7" t="str">
        <f>IF(Data7[[#This Row],[WO'#:]]="","Riley #","WO#")</f>
        <v>Riley #</v>
      </c>
      <c r="Q1037" s="7">
        <f>IFERROR(WEEKNUM(Data7[[#This Row],[Date:]]),"")</f>
        <v>24</v>
      </c>
      <c r="R1037" s="6">
        <f t="shared" si="48"/>
        <v>45452</v>
      </c>
      <c r="S1037" s="6">
        <f>Data7[[#This Row],[Week Start]]+7</f>
        <v>45459</v>
      </c>
      <c r="T1037" s="7" t="str">
        <f t="shared" si="49"/>
        <v>6/9/2024 - 6/16/2024</v>
      </c>
      <c r="U1037" s="7" t="str">
        <f t="shared" si="50"/>
        <v>Time Card</v>
      </c>
      <c r="V1037" s="8" t="str">
        <f>RIGHT(TEXT(Data7[[#This Row],[Date:]],"mmddyyyy"),4)</f>
        <v>2024</v>
      </c>
      <c r="W1037" s="8" t="str">
        <f>MID(TEXT(Data7[[#This Row],[Date:]],"mmddyyyy"),3,2)</f>
        <v>10</v>
      </c>
      <c r="X1037" s="8" t="str">
        <f>LEFT(TEXT(Data7[[#This Row],[Date:]],"mmddyyyy"),2)</f>
        <v>06</v>
      </c>
      <c r="Y1037" s="6">
        <f>DATE(Data7[[#This Row],[Year]],Data7[[#This Row],[Month]],Data7[[#This Row],[Day]])</f>
        <v>45453</v>
      </c>
    </row>
    <row r="1038" spans="1:25">
      <c r="A1038" s="5">
        <v>45455.265662847225</v>
      </c>
      <c r="B1038" s="7" t="s">
        <v>23</v>
      </c>
      <c r="C1038" s="6" t="s">
        <v>754</v>
      </c>
      <c r="D1038" s="7" t="s">
        <v>767</v>
      </c>
      <c r="E1038" s="8">
        <v>3</v>
      </c>
      <c r="F1038" s="7" t="s">
        <v>68</v>
      </c>
      <c r="G1038" s="7" t="s">
        <v>68</v>
      </c>
      <c r="H1038" s="7" t="s">
        <v>763</v>
      </c>
      <c r="I1038" s="7" t="s">
        <v>44</v>
      </c>
      <c r="J1038" s="19" t="str">
        <f>IFERROR(INDEX('Employee Info'!$C$3:$E$200,MATCH(Data7[[#This Row],[Name:]],'Employee Info'!$B$3:$B$200,0),MATCH(Data7[[#This Row],[Hours Type:]],'Employee Info'!$C$2:$E$2,0)),"")</f>
        <v/>
      </c>
      <c r="K1038" s="19" t="str">
        <f>IFERROR(INDEX('Employee Info'!$C$3:$J$200,MATCH(Data7[[#This Row],[Name:]],'Employee Info'!$B$3:$B$200,0),MATCH(Data7[[#Headers],[Truck]],'Employee Info'!$C$2:$J$2,0)),"")</f>
        <v/>
      </c>
      <c r="L1038" s="19" t="str">
        <f>IFERROR(INDEX('Employee Info'!$C$3:$J$200,MATCH(Data7[[#This Row],[Name:]],'Employee Info'!$B$3:$B$200,0),MATCH(Data7[[#Headers],[Phone]],'Employee Info'!$C$2:$J$2,0)),"")</f>
        <v/>
      </c>
      <c r="M1038" s="19" t="str">
        <f>IFERROR(INDEX('Employee Info'!$C$3:$J$200,MATCH(Data7[[#This Row],[Name:]],'Employee Info'!$B$3:$B$200,0),MATCH(Data7[[#Headers],[Tech]],'Employee Info'!$C$2:$J$2,0)),"")</f>
        <v/>
      </c>
      <c r="N1038" s="19" t="str">
        <f>IFERROR(INDEX('Employee Info'!$C$3:$J$200,MATCH(Data7[[#This Row],[Name:]],'Employee Info'!$B$3:$B$200,0),MATCH(Data7[[#Headers],[Other]],'Employee Info'!$C$2:$J$2,0)),"")</f>
        <v/>
      </c>
      <c r="O1038" s="19">
        <f>IFERROR((Data7[[#This Row],[Hours:]]*SUM(Data7[[#This Row],[Rate]:[Other]])),"")</f>
        <v>0</v>
      </c>
      <c r="P1038" s="7" t="str">
        <f>IF(Data7[[#This Row],[WO'#:]]="","Riley #","WO#")</f>
        <v>Riley #</v>
      </c>
      <c r="Q1038" s="7">
        <f>IFERROR(WEEKNUM(Data7[[#This Row],[Date:]]),"")</f>
        <v>24</v>
      </c>
      <c r="R1038" s="6">
        <f t="shared" si="48"/>
        <v>45452</v>
      </c>
      <c r="S1038" s="6">
        <f>Data7[[#This Row],[Week Start]]+7</f>
        <v>45459</v>
      </c>
      <c r="T1038" s="7" t="str">
        <f t="shared" si="49"/>
        <v>6/9/2024 - 6/16/2024</v>
      </c>
      <c r="U1038" s="7" t="str">
        <f t="shared" si="50"/>
        <v>Time Card</v>
      </c>
      <c r="V1038" s="8" t="str">
        <f>RIGHT(TEXT(Data7[[#This Row],[Date:]],"mmddyyyy"),4)</f>
        <v>2024</v>
      </c>
      <c r="W1038" s="8" t="str">
        <f>MID(TEXT(Data7[[#This Row],[Date:]],"mmddyyyy"),3,2)</f>
        <v>10</v>
      </c>
      <c r="X1038" s="8" t="str">
        <f>LEFT(TEXT(Data7[[#This Row],[Date:]],"mmddyyyy"),2)</f>
        <v>06</v>
      </c>
      <c r="Y1038" s="6">
        <f>DATE(Data7[[#This Row],[Year]],Data7[[#This Row],[Month]],Data7[[#This Row],[Day]])</f>
        <v>45453</v>
      </c>
    </row>
    <row r="1039" spans="1:25">
      <c r="A1039" s="5">
        <v>45455.250809143516</v>
      </c>
      <c r="B1039" s="7" t="s">
        <v>35</v>
      </c>
      <c r="C1039" s="6" t="s">
        <v>754</v>
      </c>
      <c r="D1039" s="7" t="s">
        <v>757</v>
      </c>
      <c r="E1039" s="8">
        <v>8</v>
      </c>
      <c r="F1039" s="7" t="s">
        <v>68</v>
      </c>
      <c r="G1039" s="7" t="s">
        <v>68</v>
      </c>
      <c r="H1039" s="7" t="s">
        <v>758</v>
      </c>
      <c r="I1039" s="7" t="s">
        <v>44</v>
      </c>
      <c r="J1039" s="19" t="str">
        <f>IFERROR(INDEX('Employee Info'!$C$3:$E$200,MATCH(Data7[[#This Row],[Name:]],'Employee Info'!$B$3:$B$200,0),MATCH(Data7[[#This Row],[Hours Type:]],'Employee Info'!$C$2:$E$2,0)),"")</f>
        <v/>
      </c>
      <c r="K1039" s="19" t="str">
        <f>IFERROR(INDEX('Employee Info'!$C$3:$J$200,MATCH(Data7[[#This Row],[Name:]],'Employee Info'!$B$3:$B$200,0),MATCH(Data7[[#Headers],[Truck]],'Employee Info'!$C$2:$J$2,0)),"")</f>
        <v/>
      </c>
      <c r="L1039" s="19" t="str">
        <f>IFERROR(INDEX('Employee Info'!$C$3:$J$200,MATCH(Data7[[#This Row],[Name:]],'Employee Info'!$B$3:$B$200,0),MATCH(Data7[[#Headers],[Phone]],'Employee Info'!$C$2:$J$2,0)),"")</f>
        <v/>
      </c>
      <c r="M1039" s="19" t="str">
        <f>IFERROR(INDEX('Employee Info'!$C$3:$J$200,MATCH(Data7[[#This Row],[Name:]],'Employee Info'!$B$3:$B$200,0),MATCH(Data7[[#Headers],[Tech]],'Employee Info'!$C$2:$J$2,0)),"")</f>
        <v/>
      </c>
      <c r="N1039" s="19" t="str">
        <f>IFERROR(INDEX('Employee Info'!$C$3:$J$200,MATCH(Data7[[#This Row],[Name:]],'Employee Info'!$B$3:$B$200,0),MATCH(Data7[[#Headers],[Other]],'Employee Info'!$C$2:$J$2,0)),"")</f>
        <v/>
      </c>
      <c r="O1039" s="19">
        <f>IFERROR((Data7[[#This Row],[Hours:]]*SUM(Data7[[#This Row],[Rate]:[Other]])),"")</f>
        <v>0</v>
      </c>
      <c r="P1039" s="7" t="str">
        <f>IF(Data7[[#This Row],[WO'#:]]="","Riley #","WO#")</f>
        <v>Riley #</v>
      </c>
      <c r="Q1039" s="7">
        <f>IFERROR(WEEKNUM(Data7[[#This Row],[Date:]]),"")</f>
        <v>24</v>
      </c>
      <c r="R1039" s="6">
        <f t="shared" si="48"/>
        <v>45452</v>
      </c>
      <c r="S1039" s="6">
        <f>Data7[[#This Row],[Week Start]]+7</f>
        <v>45459</v>
      </c>
      <c r="T1039" s="7" t="str">
        <f t="shared" si="49"/>
        <v>6/9/2024 - 6/16/2024</v>
      </c>
      <c r="U1039" s="7" t="str">
        <f t="shared" si="50"/>
        <v>Time Card</v>
      </c>
      <c r="V1039" s="8" t="str">
        <f>RIGHT(TEXT(Data7[[#This Row],[Date:]],"mmddyyyy"),4)</f>
        <v>2024</v>
      </c>
      <c r="W1039" s="8" t="str">
        <f>MID(TEXT(Data7[[#This Row],[Date:]],"mmddyyyy"),3,2)</f>
        <v>10</v>
      </c>
      <c r="X1039" s="8" t="str">
        <f>LEFT(TEXT(Data7[[#This Row],[Date:]],"mmddyyyy"),2)</f>
        <v>06</v>
      </c>
      <c r="Y1039" s="6">
        <f>DATE(Data7[[#This Row],[Year]],Data7[[#This Row],[Month]],Data7[[#This Row],[Day]])</f>
        <v>45453</v>
      </c>
    </row>
    <row r="1040" spans="1:25">
      <c r="A1040" s="5">
        <v>45455.255157060186</v>
      </c>
      <c r="B1040" s="7" t="s">
        <v>31</v>
      </c>
      <c r="C1040" s="6" t="s">
        <v>754</v>
      </c>
      <c r="D1040" s="7" t="s">
        <v>764</v>
      </c>
      <c r="E1040" s="8">
        <v>1.5</v>
      </c>
      <c r="F1040" s="7" t="s">
        <v>68</v>
      </c>
      <c r="G1040" s="7" t="s">
        <v>68</v>
      </c>
      <c r="H1040" s="7" t="s">
        <v>758</v>
      </c>
      <c r="I1040" s="7" t="s">
        <v>45</v>
      </c>
      <c r="J1040" s="19" t="str">
        <f>IFERROR(INDEX('Employee Info'!$C$3:$E$200,MATCH(Data7[[#This Row],[Name:]],'Employee Info'!$B$3:$B$200,0),MATCH(Data7[[#This Row],[Hours Type:]],'Employee Info'!$C$2:$E$2,0)),"")</f>
        <v/>
      </c>
      <c r="K1040" s="19" t="str">
        <f>IFERROR(INDEX('Employee Info'!$C$3:$J$200,MATCH(Data7[[#This Row],[Name:]],'Employee Info'!$B$3:$B$200,0),MATCH(Data7[[#Headers],[Truck]],'Employee Info'!$C$2:$J$2,0)),"")</f>
        <v/>
      </c>
      <c r="L1040" s="19" t="str">
        <f>IFERROR(INDEX('Employee Info'!$C$3:$J$200,MATCH(Data7[[#This Row],[Name:]],'Employee Info'!$B$3:$B$200,0),MATCH(Data7[[#Headers],[Phone]],'Employee Info'!$C$2:$J$2,0)),"")</f>
        <v/>
      </c>
      <c r="M1040" s="19" t="str">
        <f>IFERROR(INDEX('Employee Info'!$C$3:$J$200,MATCH(Data7[[#This Row],[Name:]],'Employee Info'!$B$3:$B$200,0),MATCH(Data7[[#Headers],[Tech]],'Employee Info'!$C$2:$J$2,0)),"")</f>
        <v/>
      </c>
      <c r="N1040" s="19" t="str">
        <f>IFERROR(INDEX('Employee Info'!$C$3:$J$200,MATCH(Data7[[#This Row],[Name:]],'Employee Info'!$B$3:$B$200,0),MATCH(Data7[[#Headers],[Other]],'Employee Info'!$C$2:$J$2,0)),"")</f>
        <v/>
      </c>
      <c r="O1040" s="19">
        <f>IFERROR((Data7[[#This Row],[Hours:]]*SUM(Data7[[#This Row],[Rate]:[Other]])),"")</f>
        <v>0</v>
      </c>
      <c r="P1040" s="7" t="str">
        <f>IF(Data7[[#This Row],[WO'#:]]="","Riley #","WO#")</f>
        <v>Riley #</v>
      </c>
      <c r="Q1040" s="7">
        <f>IFERROR(WEEKNUM(Data7[[#This Row],[Date:]]),"")</f>
        <v>24</v>
      </c>
      <c r="R1040" s="6">
        <f t="shared" si="48"/>
        <v>45452</v>
      </c>
      <c r="S1040" s="6">
        <f>Data7[[#This Row],[Week Start]]+7</f>
        <v>45459</v>
      </c>
      <c r="T1040" s="7" t="str">
        <f t="shared" si="49"/>
        <v>6/9/2024 - 6/16/2024</v>
      </c>
      <c r="U1040" s="7" t="str">
        <f t="shared" si="50"/>
        <v>Time Card</v>
      </c>
      <c r="V1040" s="8" t="str">
        <f>RIGHT(TEXT(Data7[[#This Row],[Date:]],"mmddyyyy"),4)</f>
        <v>2024</v>
      </c>
      <c r="W1040" s="8" t="str">
        <f>MID(TEXT(Data7[[#This Row],[Date:]],"mmddyyyy"),3,2)</f>
        <v>10</v>
      </c>
      <c r="X1040" s="8" t="str">
        <f>LEFT(TEXT(Data7[[#This Row],[Date:]],"mmddyyyy"),2)</f>
        <v>06</v>
      </c>
      <c r="Y1040" s="6">
        <f>DATE(Data7[[#This Row],[Year]],Data7[[#This Row],[Month]],Data7[[#This Row],[Day]])</f>
        <v>45453</v>
      </c>
    </row>
    <row r="1041" spans="1:25">
      <c r="A1041" s="5">
        <v>45455.2665150463</v>
      </c>
      <c r="B1041" s="7" t="s">
        <v>23</v>
      </c>
      <c r="C1041" s="6" t="s">
        <v>754</v>
      </c>
      <c r="D1041" s="7" t="s">
        <v>768</v>
      </c>
      <c r="E1041" s="8">
        <v>2.5</v>
      </c>
      <c r="F1041" s="7" t="s">
        <v>68</v>
      </c>
      <c r="G1041" s="7" t="s">
        <v>68</v>
      </c>
      <c r="H1041" s="7" t="s">
        <v>758</v>
      </c>
      <c r="I1041" s="7" t="s">
        <v>44</v>
      </c>
      <c r="J1041" s="19" t="str">
        <f>IFERROR(INDEX('Employee Info'!$C$3:$E$200,MATCH(Data7[[#This Row],[Name:]],'Employee Info'!$B$3:$B$200,0),MATCH(Data7[[#This Row],[Hours Type:]],'Employee Info'!$C$2:$E$2,0)),"")</f>
        <v/>
      </c>
      <c r="K1041" s="19" t="str">
        <f>IFERROR(INDEX('Employee Info'!$C$3:$J$200,MATCH(Data7[[#This Row],[Name:]],'Employee Info'!$B$3:$B$200,0),MATCH(Data7[[#Headers],[Truck]],'Employee Info'!$C$2:$J$2,0)),"")</f>
        <v/>
      </c>
      <c r="L1041" s="19" t="str">
        <f>IFERROR(INDEX('Employee Info'!$C$3:$J$200,MATCH(Data7[[#This Row],[Name:]],'Employee Info'!$B$3:$B$200,0),MATCH(Data7[[#Headers],[Phone]],'Employee Info'!$C$2:$J$2,0)),"")</f>
        <v/>
      </c>
      <c r="M1041" s="19" t="str">
        <f>IFERROR(INDEX('Employee Info'!$C$3:$J$200,MATCH(Data7[[#This Row],[Name:]],'Employee Info'!$B$3:$B$200,0),MATCH(Data7[[#Headers],[Tech]],'Employee Info'!$C$2:$J$2,0)),"")</f>
        <v/>
      </c>
      <c r="N1041" s="19" t="str">
        <f>IFERROR(INDEX('Employee Info'!$C$3:$J$200,MATCH(Data7[[#This Row],[Name:]],'Employee Info'!$B$3:$B$200,0),MATCH(Data7[[#Headers],[Other]],'Employee Info'!$C$2:$J$2,0)),"")</f>
        <v/>
      </c>
      <c r="O1041" s="19">
        <f>IFERROR((Data7[[#This Row],[Hours:]]*SUM(Data7[[#This Row],[Rate]:[Other]])),"")</f>
        <v>0</v>
      </c>
      <c r="P1041" s="7" t="str">
        <f>IF(Data7[[#This Row],[WO'#:]]="","Riley #","WO#")</f>
        <v>Riley #</v>
      </c>
      <c r="Q1041" s="7">
        <f>IFERROR(WEEKNUM(Data7[[#This Row],[Date:]]),"")</f>
        <v>24</v>
      </c>
      <c r="R1041" s="6">
        <f t="shared" si="48"/>
        <v>45452</v>
      </c>
      <c r="S1041" s="6">
        <f>Data7[[#This Row],[Week Start]]+7</f>
        <v>45459</v>
      </c>
      <c r="T1041" s="7" t="str">
        <f t="shared" si="49"/>
        <v>6/9/2024 - 6/16/2024</v>
      </c>
      <c r="U1041" s="7" t="str">
        <f t="shared" si="50"/>
        <v>Time Card</v>
      </c>
      <c r="V1041" s="8" t="str">
        <f>RIGHT(TEXT(Data7[[#This Row],[Date:]],"mmddyyyy"),4)</f>
        <v>2024</v>
      </c>
      <c r="W1041" s="8" t="str">
        <f>MID(TEXT(Data7[[#This Row],[Date:]],"mmddyyyy"),3,2)</f>
        <v>10</v>
      </c>
      <c r="X1041" s="8" t="str">
        <f>LEFT(TEXT(Data7[[#This Row],[Date:]],"mmddyyyy"),2)</f>
        <v>06</v>
      </c>
      <c r="Y1041" s="6">
        <f>DATE(Data7[[#This Row],[Year]],Data7[[#This Row],[Month]],Data7[[#This Row],[Day]])</f>
        <v>45453</v>
      </c>
    </row>
    <row r="1042" spans="1:25">
      <c r="A1042" s="5">
        <v>45455.266770717593</v>
      </c>
      <c r="B1042" s="7" t="s">
        <v>23</v>
      </c>
      <c r="C1042" s="6" t="s">
        <v>754</v>
      </c>
      <c r="D1042" s="7" t="s">
        <v>768</v>
      </c>
      <c r="E1042" s="8">
        <v>1.5</v>
      </c>
      <c r="F1042" s="7" t="s">
        <v>68</v>
      </c>
      <c r="G1042" s="7" t="s">
        <v>68</v>
      </c>
      <c r="H1042" s="7" t="s">
        <v>758</v>
      </c>
      <c r="I1042" s="7" t="s">
        <v>44</v>
      </c>
      <c r="J1042" s="19" t="str">
        <f>IFERROR(INDEX('Employee Info'!$C$3:$E$200,MATCH(Data7[[#This Row],[Name:]],'Employee Info'!$B$3:$B$200,0),MATCH(Data7[[#This Row],[Hours Type:]],'Employee Info'!$C$2:$E$2,0)),"")</f>
        <v/>
      </c>
      <c r="K1042" s="19" t="str">
        <f>IFERROR(INDEX('Employee Info'!$C$3:$J$200,MATCH(Data7[[#This Row],[Name:]],'Employee Info'!$B$3:$B$200,0),MATCH(Data7[[#Headers],[Truck]],'Employee Info'!$C$2:$J$2,0)),"")</f>
        <v/>
      </c>
      <c r="L1042" s="19" t="str">
        <f>IFERROR(INDEX('Employee Info'!$C$3:$J$200,MATCH(Data7[[#This Row],[Name:]],'Employee Info'!$B$3:$B$200,0),MATCH(Data7[[#Headers],[Phone]],'Employee Info'!$C$2:$J$2,0)),"")</f>
        <v/>
      </c>
      <c r="M1042" s="19" t="str">
        <f>IFERROR(INDEX('Employee Info'!$C$3:$J$200,MATCH(Data7[[#This Row],[Name:]],'Employee Info'!$B$3:$B$200,0),MATCH(Data7[[#Headers],[Tech]],'Employee Info'!$C$2:$J$2,0)),"")</f>
        <v/>
      </c>
      <c r="N1042" s="19" t="str">
        <f>IFERROR(INDEX('Employee Info'!$C$3:$J$200,MATCH(Data7[[#This Row],[Name:]],'Employee Info'!$B$3:$B$200,0),MATCH(Data7[[#Headers],[Other]],'Employee Info'!$C$2:$J$2,0)),"")</f>
        <v/>
      </c>
      <c r="O1042" s="19">
        <f>IFERROR((Data7[[#This Row],[Hours:]]*SUM(Data7[[#This Row],[Rate]:[Other]])),"")</f>
        <v>0</v>
      </c>
      <c r="P1042" s="7" t="str">
        <f>IF(Data7[[#This Row],[WO'#:]]="","Riley #","WO#")</f>
        <v>Riley #</v>
      </c>
      <c r="Q1042" s="7">
        <f>IFERROR(WEEKNUM(Data7[[#This Row],[Date:]]),"")</f>
        <v>24</v>
      </c>
      <c r="R1042" s="6">
        <f t="shared" si="48"/>
        <v>45452</v>
      </c>
      <c r="S1042" s="6">
        <f>Data7[[#This Row],[Week Start]]+7</f>
        <v>45459</v>
      </c>
      <c r="T1042" s="7" t="str">
        <f t="shared" si="49"/>
        <v>6/9/2024 - 6/16/2024</v>
      </c>
      <c r="U1042" s="7" t="str">
        <f t="shared" si="50"/>
        <v>Time Card</v>
      </c>
      <c r="V1042" s="8" t="str">
        <f>RIGHT(TEXT(Data7[[#This Row],[Date:]],"mmddyyyy"),4)</f>
        <v>2024</v>
      </c>
      <c r="W1042" s="8" t="str">
        <f>MID(TEXT(Data7[[#This Row],[Date:]],"mmddyyyy"),3,2)</f>
        <v>10</v>
      </c>
      <c r="X1042" s="8" t="str">
        <f>LEFT(TEXT(Data7[[#This Row],[Date:]],"mmddyyyy"),2)</f>
        <v>06</v>
      </c>
      <c r="Y1042" s="6">
        <f>DATE(Data7[[#This Row],[Year]],Data7[[#This Row],[Month]],Data7[[#This Row],[Day]])</f>
        <v>45453</v>
      </c>
    </row>
    <row r="1043" spans="1:25">
      <c r="A1043" s="5">
        <v>45457.347866898148</v>
      </c>
      <c r="B1043" s="7" t="s">
        <v>66</v>
      </c>
      <c r="C1043" s="6" t="s">
        <v>754</v>
      </c>
      <c r="D1043" s="7" t="s">
        <v>774</v>
      </c>
      <c r="E1043" s="8">
        <v>3</v>
      </c>
      <c r="F1043" s="7" t="s">
        <v>68</v>
      </c>
      <c r="G1043" s="7" t="s">
        <v>68</v>
      </c>
      <c r="H1043" s="7" t="s">
        <v>758</v>
      </c>
      <c r="I1043" s="7" t="s">
        <v>44</v>
      </c>
      <c r="J1043" s="19" t="str">
        <f>IFERROR(INDEX('Employee Info'!$C$3:$E$200,MATCH(Data7[[#This Row],[Name:]],'Employee Info'!$B$3:$B$200,0),MATCH(Data7[[#This Row],[Hours Type:]],'Employee Info'!$C$2:$E$2,0)),"")</f>
        <v/>
      </c>
      <c r="K1043" s="19" t="str">
        <f>IFERROR(INDEX('Employee Info'!$C$3:$J$200,MATCH(Data7[[#This Row],[Name:]],'Employee Info'!$B$3:$B$200,0),MATCH(Data7[[#Headers],[Truck]],'Employee Info'!$C$2:$J$2,0)),"")</f>
        <v/>
      </c>
      <c r="L1043" s="19" t="str">
        <f>IFERROR(INDEX('Employee Info'!$C$3:$J$200,MATCH(Data7[[#This Row],[Name:]],'Employee Info'!$B$3:$B$200,0),MATCH(Data7[[#Headers],[Phone]],'Employee Info'!$C$2:$J$2,0)),"")</f>
        <v/>
      </c>
      <c r="M1043" s="19" t="str">
        <f>IFERROR(INDEX('Employee Info'!$C$3:$J$200,MATCH(Data7[[#This Row],[Name:]],'Employee Info'!$B$3:$B$200,0),MATCH(Data7[[#Headers],[Tech]],'Employee Info'!$C$2:$J$2,0)),"")</f>
        <v/>
      </c>
      <c r="N1043" s="19" t="str">
        <f>IFERROR(INDEX('Employee Info'!$C$3:$J$200,MATCH(Data7[[#This Row],[Name:]],'Employee Info'!$B$3:$B$200,0),MATCH(Data7[[#Headers],[Other]],'Employee Info'!$C$2:$J$2,0)),"")</f>
        <v/>
      </c>
      <c r="O1043" s="19">
        <f>IFERROR((Data7[[#This Row],[Hours:]]*SUM(Data7[[#This Row],[Rate]:[Other]])),"")</f>
        <v>0</v>
      </c>
      <c r="P1043" s="7" t="str">
        <f>IF(Data7[[#This Row],[WO'#:]]="","Riley #","WO#")</f>
        <v>Riley #</v>
      </c>
      <c r="Q1043" s="7">
        <f>IFERROR(WEEKNUM(Data7[[#This Row],[Date:]]),"")</f>
        <v>24</v>
      </c>
      <c r="R1043" s="6">
        <f t="shared" si="48"/>
        <v>45452</v>
      </c>
      <c r="S1043" s="6">
        <f>Data7[[#This Row],[Week Start]]+7</f>
        <v>45459</v>
      </c>
      <c r="T1043" s="7" t="str">
        <f t="shared" si="49"/>
        <v>6/9/2024 - 6/16/2024</v>
      </c>
      <c r="U1043" s="7" t="str">
        <f t="shared" si="50"/>
        <v>Time Card</v>
      </c>
      <c r="V1043" s="8" t="str">
        <f>RIGHT(TEXT(Data7[[#This Row],[Date:]],"mmddyyyy"),4)</f>
        <v>2024</v>
      </c>
      <c r="W1043" s="8" t="str">
        <f>MID(TEXT(Data7[[#This Row],[Date:]],"mmddyyyy"),3,2)</f>
        <v>10</v>
      </c>
      <c r="X1043" s="8" t="str">
        <f>LEFT(TEXT(Data7[[#This Row],[Date:]],"mmddyyyy"),2)</f>
        <v>06</v>
      </c>
      <c r="Y1043" s="6">
        <f>DATE(Data7[[#This Row],[Year]],Data7[[#This Row],[Month]],Data7[[#This Row],[Day]])</f>
        <v>45453</v>
      </c>
    </row>
    <row r="1044" spans="1:25">
      <c r="A1044" s="5">
        <v>45457.349048495373</v>
      </c>
      <c r="B1044" s="7" t="s">
        <v>66</v>
      </c>
      <c r="C1044" s="6" t="s">
        <v>754</v>
      </c>
      <c r="D1044" s="7" t="s">
        <v>774</v>
      </c>
      <c r="E1044" s="8">
        <v>2</v>
      </c>
      <c r="F1044" s="7" t="s">
        <v>68</v>
      </c>
      <c r="G1044" s="7" t="s">
        <v>68</v>
      </c>
      <c r="H1044" s="7" t="s">
        <v>758</v>
      </c>
      <c r="I1044" s="7" t="s">
        <v>45</v>
      </c>
      <c r="J1044" s="19" t="str">
        <f>IFERROR(INDEX('Employee Info'!$C$3:$E$200,MATCH(Data7[[#This Row],[Name:]],'Employee Info'!$B$3:$B$200,0),MATCH(Data7[[#This Row],[Hours Type:]],'Employee Info'!$C$2:$E$2,0)),"")</f>
        <v/>
      </c>
      <c r="K1044" s="19" t="str">
        <f>IFERROR(INDEX('Employee Info'!$C$3:$J$200,MATCH(Data7[[#This Row],[Name:]],'Employee Info'!$B$3:$B$200,0),MATCH(Data7[[#Headers],[Truck]],'Employee Info'!$C$2:$J$2,0)),"")</f>
        <v/>
      </c>
      <c r="L1044" s="19" t="str">
        <f>IFERROR(INDEX('Employee Info'!$C$3:$J$200,MATCH(Data7[[#This Row],[Name:]],'Employee Info'!$B$3:$B$200,0),MATCH(Data7[[#Headers],[Phone]],'Employee Info'!$C$2:$J$2,0)),"")</f>
        <v/>
      </c>
      <c r="M1044" s="19" t="str">
        <f>IFERROR(INDEX('Employee Info'!$C$3:$J$200,MATCH(Data7[[#This Row],[Name:]],'Employee Info'!$B$3:$B$200,0),MATCH(Data7[[#Headers],[Tech]],'Employee Info'!$C$2:$J$2,0)),"")</f>
        <v/>
      </c>
      <c r="N1044" s="19" t="str">
        <f>IFERROR(INDEX('Employee Info'!$C$3:$J$200,MATCH(Data7[[#This Row],[Name:]],'Employee Info'!$B$3:$B$200,0),MATCH(Data7[[#Headers],[Other]],'Employee Info'!$C$2:$J$2,0)),"")</f>
        <v/>
      </c>
      <c r="O1044" s="19">
        <f>IFERROR((Data7[[#This Row],[Hours:]]*SUM(Data7[[#This Row],[Rate]:[Other]])),"")</f>
        <v>0</v>
      </c>
      <c r="P1044" s="7" t="str">
        <f>IF(Data7[[#This Row],[WO'#:]]="","Riley #","WO#")</f>
        <v>Riley #</v>
      </c>
      <c r="Q1044" s="7">
        <f>IFERROR(WEEKNUM(Data7[[#This Row],[Date:]]),"")</f>
        <v>24</v>
      </c>
      <c r="R1044" s="6">
        <f t="shared" si="48"/>
        <v>45452</v>
      </c>
      <c r="S1044" s="6">
        <f>Data7[[#This Row],[Week Start]]+7</f>
        <v>45459</v>
      </c>
      <c r="T1044" s="7" t="str">
        <f t="shared" si="49"/>
        <v>6/9/2024 - 6/16/2024</v>
      </c>
      <c r="U1044" s="7" t="str">
        <f t="shared" si="50"/>
        <v>Time Card</v>
      </c>
      <c r="V1044" s="8" t="str">
        <f>RIGHT(TEXT(Data7[[#This Row],[Date:]],"mmddyyyy"),4)</f>
        <v>2024</v>
      </c>
      <c r="W1044" s="8" t="str">
        <f>MID(TEXT(Data7[[#This Row],[Date:]],"mmddyyyy"),3,2)</f>
        <v>10</v>
      </c>
      <c r="X1044" s="8" t="str">
        <f>LEFT(TEXT(Data7[[#This Row],[Date:]],"mmddyyyy"),2)</f>
        <v>06</v>
      </c>
      <c r="Y1044" s="6">
        <f>DATE(Data7[[#This Row],[Year]],Data7[[#This Row],[Month]],Data7[[#This Row],[Day]])</f>
        <v>45453</v>
      </c>
    </row>
    <row r="1045" spans="1:25">
      <c r="A1045" s="5">
        <v>45457.493006249999</v>
      </c>
      <c r="B1045" s="7" t="s">
        <v>66</v>
      </c>
      <c r="C1045" s="6" t="s">
        <v>775</v>
      </c>
      <c r="D1045" s="7" t="s">
        <v>776</v>
      </c>
      <c r="E1045" s="8">
        <v>1</v>
      </c>
      <c r="F1045" s="7">
        <v>20028</v>
      </c>
      <c r="G1045" s="7" t="s">
        <v>68</v>
      </c>
      <c r="H1045" s="7" t="s">
        <v>756</v>
      </c>
      <c r="I1045" s="7" t="s">
        <v>45</v>
      </c>
      <c r="J1045" s="19" t="str">
        <f>IFERROR(INDEX('Employee Info'!$C$3:$E$200,MATCH(Data7[[#This Row],[Name:]],'Employee Info'!$B$3:$B$200,0),MATCH(Data7[[#This Row],[Hours Type:]],'Employee Info'!$C$2:$E$2,0)),"")</f>
        <v/>
      </c>
      <c r="K1045" s="19" t="str">
        <f>IFERROR(INDEX('Employee Info'!$C$3:$J$200,MATCH(Data7[[#This Row],[Name:]],'Employee Info'!$B$3:$B$200,0),MATCH(Data7[[#Headers],[Truck]],'Employee Info'!$C$2:$J$2,0)),"")</f>
        <v/>
      </c>
      <c r="L1045" s="19" t="str">
        <f>IFERROR(INDEX('Employee Info'!$C$3:$J$200,MATCH(Data7[[#This Row],[Name:]],'Employee Info'!$B$3:$B$200,0),MATCH(Data7[[#Headers],[Phone]],'Employee Info'!$C$2:$J$2,0)),"")</f>
        <v/>
      </c>
      <c r="M1045" s="19" t="str">
        <f>IFERROR(INDEX('Employee Info'!$C$3:$J$200,MATCH(Data7[[#This Row],[Name:]],'Employee Info'!$B$3:$B$200,0),MATCH(Data7[[#Headers],[Tech]],'Employee Info'!$C$2:$J$2,0)),"")</f>
        <v/>
      </c>
      <c r="N1045" s="19" t="str">
        <f>IFERROR(INDEX('Employee Info'!$C$3:$J$200,MATCH(Data7[[#This Row],[Name:]],'Employee Info'!$B$3:$B$200,0),MATCH(Data7[[#Headers],[Other]],'Employee Info'!$C$2:$J$2,0)),"")</f>
        <v/>
      </c>
      <c r="O1045" s="19">
        <f>IFERROR((Data7[[#This Row],[Hours:]]*SUM(Data7[[#This Row],[Rate]:[Other]])),"")</f>
        <v>0</v>
      </c>
      <c r="P1045" s="7" t="str">
        <f>IF(Data7[[#This Row],[WO'#:]]="","Riley #","WO#")</f>
        <v>WO#</v>
      </c>
      <c r="Q1045" s="7">
        <f>IFERROR(WEEKNUM(Data7[[#This Row],[Date:]]),"")</f>
        <v>24</v>
      </c>
      <c r="R1045" s="6">
        <f t="shared" si="48"/>
        <v>45452</v>
      </c>
      <c r="S1045" s="6">
        <f>Data7[[#This Row],[Week Start]]+7</f>
        <v>45459</v>
      </c>
      <c r="T1045" s="7" t="str">
        <f t="shared" si="49"/>
        <v>6/9/2024 - 6/16/2024</v>
      </c>
      <c r="U1045" s="7" t="str">
        <f t="shared" si="50"/>
        <v>Time Card</v>
      </c>
      <c r="V1045" s="8" t="str">
        <f>RIGHT(TEXT(Data7[[#This Row],[Date:]],"mmddyyyy"),4)</f>
        <v>2024</v>
      </c>
      <c r="W1045" s="8" t="str">
        <f>MID(TEXT(Data7[[#This Row],[Date:]],"mmddyyyy"),3,2)</f>
        <v>11</v>
      </c>
      <c r="X1045" s="8" t="str">
        <f>LEFT(TEXT(Data7[[#This Row],[Date:]],"mmddyyyy"),2)</f>
        <v>06</v>
      </c>
      <c r="Y1045" s="6">
        <f>DATE(Data7[[#This Row],[Year]],Data7[[#This Row],[Month]],Data7[[#This Row],[Day]])</f>
        <v>45454</v>
      </c>
    </row>
    <row r="1046" spans="1:25">
      <c r="A1046" s="5">
        <v>45457.381679513892</v>
      </c>
      <c r="B1046" s="7" t="s">
        <v>66</v>
      </c>
      <c r="C1046" s="6" t="s">
        <v>775</v>
      </c>
      <c r="D1046" s="7" t="s">
        <v>777</v>
      </c>
      <c r="E1046" s="8">
        <v>8</v>
      </c>
      <c r="F1046" s="7">
        <v>6984733</v>
      </c>
      <c r="G1046" s="7" t="s">
        <v>68</v>
      </c>
      <c r="H1046" s="7" t="s">
        <v>756</v>
      </c>
      <c r="I1046" s="7" t="s">
        <v>44</v>
      </c>
      <c r="J1046" s="19" t="str">
        <f>IFERROR(INDEX('Employee Info'!$C$3:$E$200,MATCH(Data7[[#This Row],[Name:]],'Employee Info'!$B$3:$B$200,0),MATCH(Data7[[#This Row],[Hours Type:]],'Employee Info'!$C$2:$E$2,0)),"")</f>
        <v/>
      </c>
      <c r="K1046" s="19" t="str">
        <f>IFERROR(INDEX('Employee Info'!$C$3:$J$200,MATCH(Data7[[#This Row],[Name:]],'Employee Info'!$B$3:$B$200,0),MATCH(Data7[[#Headers],[Truck]],'Employee Info'!$C$2:$J$2,0)),"")</f>
        <v/>
      </c>
      <c r="L1046" s="19" t="str">
        <f>IFERROR(INDEX('Employee Info'!$C$3:$J$200,MATCH(Data7[[#This Row],[Name:]],'Employee Info'!$B$3:$B$200,0),MATCH(Data7[[#Headers],[Phone]],'Employee Info'!$C$2:$J$2,0)),"")</f>
        <v/>
      </c>
      <c r="M1046" s="19" t="str">
        <f>IFERROR(INDEX('Employee Info'!$C$3:$J$200,MATCH(Data7[[#This Row],[Name:]],'Employee Info'!$B$3:$B$200,0),MATCH(Data7[[#Headers],[Tech]],'Employee Info'!$C$2:$J$2,0)),"")</f>
        <v/>
      </c>
      <c r="N1046" s="19" t="str">
        <f>IFERROR(INDEX('Employee Info'!$C$3:$J$200,MATCH(Data7[[#This Row],[Name:]],'Employee Info'!$B$3:$B$200,0),MATCH(Data7[[#Headers],[Other]],'Employee Info'!$C$2:$J$2,0)),"")</f>
        <v/>
      </c>
      <c r="O1046" s="19">
        <f>IFERROR((Data7[[#This Row],[Hours:]]*SUM(Data7[[#This Row],[Rate]:[Other]])),"")</f>
        <v>0</v>
      </c>
      <c r="P1046" s="7" t="str">
        <f>IF(Data7[[#This Row],[WO'#:]]="","Riley #","WO#")</f>
        <v>WO#</v>
      </c>
      <c r="Q1046" s="7">
        <f>IFERROR(WEEKNUM(Data7[[#This Row],[Date:]]),"")</f>
        <v>24</v>
      </c>
      <c r="R1046" s="6">
        <f t="shared" si="48"/>
        <v>45452</v>
      </c>
      <c r="S1046" s="6">
        <f>Data7[[#This Row],[Week Start]]+7</f>
        <v>45459</v>
      </c>
      <c r="T1046" s="7" t="str">
        <f t="shared" si="49"/>
        <v>6/9/2024 - 6/16/2024</v>
      </c>
      <c r="U1046" s="7" t="str">
        <f t="shared" si="50"/>
        <v>Time Card</v>
      </c>
      <c r="V1046" s="8" t="str">
        <f>RIGHT(TEXT(Data7[[#This Row],[Date:]],"mmddyyyy"),4)</f>
        <v>2024</v>
      </c>
      <c r="W1046" s="8" t="str">
        <f>MID(TEXT(Data7[[#This Row],[Date:]],"mmddyyyy"),3,2)</f>
        <v>11</v>
      </c>
      <c r="X1046" s="8" t="str">
        <f>LEFT(TEXT(Data7[[#This Row],[Date:]],"mmddyyyy"),2)</f>
        <v>06</v>
      </c>
      <c r="Y1046" s="6">
        <f>DATE(Data7[[#This Row],[Year]],Data7[[#This Row],[Month]],Data7[[#This Row],[Day]])</f>
        <v>45454</v>
      </c>
    </row>
    <row r="1047" spans="1:25">
      <c r="A1047" s="5">
        <v>45485.460925810185</v>
      </c>
      <c r="B1047" s="7" t="s">
        <v>76</v>
      </c>
      <c r="C1047" s="6" t="s">
        <v>775</v>
      </c>
      <c r="D1047" s="7" t="s">
        <v>156</v>
      </c>
      <c r="E1047" s="8">
        <v>1</v>
      </c>
      <c r="F1047" s="7">
        <v>6984733</v>
      </c>
      <c r="G1047" s="7" t="s">
        <v>68</v>
      </c>
      <c r="H1047" s="7" t="s">
        <v>756</v>
      </c>
      <c r="I1047" s="7" t="s">
        <v>44</v>
      </c>
      <c r="J1047" s="19" t="str">
        <f>IFERROR(INDEX('Employee Info'!$C$3:$E$200,MATCH(Data7[[#This Row],[Name:]],'Employee Info'!$B$3:$B$200,0),MATCH(Data7[[#This Row],[Hours Type:]],'Employee Info'!$C$2:$E$2,0)),"")</f>
        <v/>
      </c>
      <c r="K1047" s="19" t="str">
        <f>IFERROR(INDEX('Employee Info'!$C$3:$J$200,MATCH(Data7[[#This Row],[Name:]],'Employee Info'!$B$3:$B$200,0),MATCH(Data7[[#Headers],[Truck]],'Employee Info'!$C$2:$J$2,0)),"")</f>
        <v/>
      </c>
      <c r="L1047" s="19" t="str">
        <f>IFERROR(INDEX('Employee Info'!$C$3:$J$200,MATCH(Data7[[#This Row],[Name:]],'Employee Info'!$B$3:$B$200,0),MATCH(Data7[[#Headers],[Phone]],'Employee Info'!$C$2:$J$2,0)),"")</f>
        <v/>
      </c>
      <c r="M1047" s="19" t="str">
        <f>IFERROR(INDEX('Employee Info'!$C$3:$J$200,MATCH(Data7[[#This Row],[Name:]],'Employee Info'!$B$3:$B$200,0),MATCH(Data7[[#Headers],[Tech]],'Employee Info'!$C$2:$J$2,0)),"")</f>
        <v/>
      </c>
      <c r="N1047" s="19" t="str">
        <f>IFERROR(INDEX('Employee Info'!$C$3:$J$200,MATCH(Data7[[#This Row],[Name:]],'Employee Info'!$B$3:$B$200,0),MATCH(Data7[[#Headers],[Other]],'Employee Info'!$C$2:$J$2,0)),"")</f>
        <v/>
      </c>
      <c r="O1047" s="19">
        <f>IFERROR((Data7[[#This Row],[Hours:]]*SUM(Data7[[#This Row],[Rate]:[Other]])),"")</f>
        <v>0</v>
      </c>
      <c r="P1047" s="7" t="str">
        <f>IF(Data7[[#This Row],[WO'#:]]="","Riley #","WO#")</f>
        <v>WO#</v>
      </c>
      <c r="Q1047" s="7">
        <f>IFERROR(WEEKNUM(Data7[[#This Row],[Date:]]),"")</f>
        <v>24</v>
      </c>
      <c r="R1047" s="6">
        <f t="shared" si="48"/>
        <v>45452</v>
      </c>
      <c r="S1047" s="6">
        <f>Data7[[#This Row],[Week Start]]+7</f>
        <v>45459</v>
      </c>
      <c r="T1047" s="7" t="str">
        <f t="shared" si="49"/>
        <v>6/9/2024 - 6/16/2024</v>
      </c>
      <c r="U1047" s="7" t="str">
        <f t="shared" si="50"/>
        <v>Time Card</v>
      </c>
      <c r="V1047" s="8" t="str">
        <f>RIGHT(TEXT(Data7[[#This Row],[Date:]],"mmddyyyy"),4)</f>
        <v>2024</v>
      </c>
      <c r="W1047" s="8" t="str">
        <f>MID(TEXT(Data7[[#This Row],[Date:]],"mmddyyyy"),3,2)</f>
        <v>11</v>
      </c>
      <c r="X1047" s="8" t="str">
        <f>LEFT(TEXT(Data7[[#This Row],[Date:]],"mmddyyyy"),2)</f>
        <v>06</v>
      </c>
      <c r="Y1047" s="6">
        <f>DATE(Data7[[#This Row],[Year]],Data7[[#This Row],[Month]],Data7[[#This Row],[Day]])</f>
        <v>45454</v>
      </c>
    </row>
    <row r="1048" spans="1:25">
      <c r="A1048" s="5">
        <v>45455.251264930557</v>
      </c>
      <c r="B1048" s="7" t="s">
        <v>35</v>
      </c>
      <c r="C1048" s="6" t="s">
        <v>775</v>
      </c>
      <c r="D1048" s="7" t="s">
        <v>757</v>
      </c>
      <c r="E1048" s="8">
        <v>8</v>
      </c>
      <c r="F1048" s="7" t="s">
        <v>68</v>
      </c>
      <c r="G1048" s="7" t="s">
        <v>68</v>
      </c>
      <c r="H1048" s="7" t="s">
        <v>649</v>
      </c>
      <c r="I1048" s="7" t="s">
        <v>44</v>
      </c>
      <c r="J1048" s="19" t="str">
        <f>IFERROR(INDEX('Employee Info'!$C$3:$E$200,MATCH(Data7[[#This Row],[Name:]],'Employee Info'!$B$3:$B$200,0),MATCH(Data7[[#This Row],[Hours Type:]],'Employee Info'!$C$2:$E$2,0)),"")</f>
        <v/>
      </c>
      <c r="K1048" s="19" t="str">
        <f>IFERROR(INDEX('Employee Info'!$C$3:$J$200,MATCH(Data7[[#This Row],[Name:]],'Employee Info'!$B$3:$B$200,0),MATCH(Data7[[#Headers],[Truck]],'Employee Info'!$C$2:$J$2,0)),"")</f>
        <v/>
      </c>
      <c r="L1048" s="19" t="str">
        <f>IFERROR(INDEX('Employee Info'!$C$3:$J$200,MATCH(Data7[[#This Row],[Name:]],'Employee Info'!$B$3:$B$200,0),MATCH(Data7[[#Headers],[Phone]],'Employee Info'!$C$2:$J$2,0)),"")</f>
        <v/>
      </c>
      <c r="M1048" s="19" t="str">
        <f>IFERROR(INDEX('Employee Info'!$C$3:$J$200,MATCH(Data7[[#This Row],[Name:]],'Employee Info'!$B$3:$B$200,0),MATCH(Data7[[#Headers],[Tech]],'Employee Info'!$C$2:$J$2,0)),"")</f>
        <v/>
      </c>
      <c r="N1048" s="19" t="str">
        <f>IFERROR(INDEX('Employee Info'!$C$3:$J$200,MATCH(Data7[[#This Row],[Name:]],'Employee Info'!$B$3:$B$200,0),MATCH(Data7[[#Headers],[Other]],'Employee Info'!$C$2:$J$2,0)),"")</f>
        <v/>
      </c>
      <c r="O1048" s="19">
        <f>IFERROR((Data7[[#This Row],[Hours:]]*SUM(Data7[[#This Row],[Rate]:[Other]])),"")</f>
        <v>0</v>
      </c>
      <c r="P1048" s="7" t="str">
        <f>IF(Data7[[#This Row],[WO'#:]]="","Riley #","WO#")</f>
        <v>Riley #</v>
      </c>
      <c r="Q1048" s="7">
        <f>IFERROR(WEEKNUM(Data7[[#This Row],[Date:]]),"")</f>
        <v>24</v>
      </c>
      <c r="R1048" s="6">
        <f t="shared" si="48"/>
        <v>45452</v>
      </c>
      <c r="S1048" s="6">
        <f>Data7[[#This Row],[Week Start]]+7</f>
        <v>45459</v>
      </c>
      <c r="T1048" s="7" t="str">
        <f t="shared" si="49"/>
        <v>6/9/2024 - 6/16/2024</v>
      </c>
      <c r="U1048" s="7" t="str">
        <f t="shared" si="50"/>
        <v>Time Card</v>
      </c>
      <c r="V1048" s="8" t="str">
        <f>RIGHT(TEXT(Data7[[#This Row],[Date:]],"mmddyyyy"),4)</f>
        <v>2024</v>
      </c>
      <c r="W1048" s="8" t="str">
        <f>MID(TEXT(Data7[[#This Row],[Date:]],"mmddyyyy"),3,2)</f>
        <v>11</v>
      </c>
      <c r="X1048" s="8" t="str">
        <f>LEFT(TEXT(Data7[[#This Row],[Date:]],"mmddyyyy"),2)</f>
        <v>06</v>
      </c>
      <c r="Y1048" s="6">
        <f>DATE(Data7[[#This Row],[Year]],Data7[[#This Row],[Month]],Data7[[#This Row],[Day]])</f>
        <v>45454</v>
      </c>
    </row>
    <row r="1049" spans="1:25">
      <c r="A1049" s="5">
        <v>45455.260862615738</v>
      </c>
      <c r="B1049" s="7" t="s">
        <v>23</v>
      </c>
      <c r="C1049" s="6" t="s">
        <v>775</v>
      </c>
      <c r="D1049" s="7" t="s">
        <v>648</v>
      </c>
      <c r="E1049" s="8">
        <v>8</v>
      </c>
      <c r="F1049" s="7" t="s">
        <v>68</v>
      </c>
      <c r="G1049" s="7" t="s">
        <v>68</v>
      </c>
      <c r="H1049" s="7" t="s">
        <v>649</v>
      </c>
      <c r="I1049" s="7" t="s">
        <v>44</v>
      </c>
      <c r="J1049" s="19" t="str">
        <f>IFERROR(INDEX('Employee Info'!$C$3:$E$200,MATCH(Data7[[#This Row],[Name:]],'Employee Info'!$B$3:$B$200,0),MATCH(Data7[[#This Row],[Hours Type:]],'Employee Info'!$C$2:$E$2,0)),"")</f>
        <v/>
      </c>
      <c r="K1049" s="19" t="str">
        <f>IFERROR(INDEX('Employee Info'!$C$3:$J$200,MATCH(Data7[[#This Row],[Name:]],'Employee Info'!$B$3:$B$200,0),MATCH(Data7[[#Headers],[Truck]],'Employee Info'!$C$2:$J$2,0)),"")</f>
        <v/>
      </c>
      <c r="L1049" s="19" t="str">
        <f>IFERROR(INDEX('Employee Info'!$C$3:$J$200,MATCH(Data7[[#This Row],[Name:]],'Employee Info'!$B$3:$B$200,0),MATCH(Data7[[#Headers],[Phone]],'Employee Info'!$C$2:$J$2,0)),"")</f>
        <v/>
      </c>
      <c r="M1049" s="19" t="str">
        <f>IFERROR(INDEX('Employee Info'!$C$3:$J$200,MATCH(Data7[[#This Row],[Name:]],'Employee Info'!$B$3:$B$200,0),MATCH(Data7[[#Headers],[Tech]],'Employee Info'!$C$2:$J$2,0)),"")</f>
        <v/>
      </c>
      <c r="N1049" s="19" t="str">
        <f>IFERROR(INDEX('Employee Info'!$C$3:$J$200,MATCH(Data7[[#This Row],[Name:]],'Employee Info'!$B$3:$B$200,0),MATCH(Data7[[#Headers],[Other]],'Employee Info'!$C$2:$J$2,0)),"")</f>
        <v/>
      </c>
      <c r="O1049" s="19">
        <f>IFERROR((Data7[[#This Row],[Hours:]]*SUM(Data7[[#This Row],[Rate]:[Other]])),"")</f>
        <v>0</v>
      </c>
      <c r="P1049" s="7" t="str">
        <f>IF(Data7[[#This Row],[WO'#:]]="","Riley #","WO#")</f>
        <v>Riley #</v>
      </c>
      <c r="Q1049" s="7">
        <f>IFERROR(WEEKNUM(Data7[[#This Row],[Date:]]),"")</f>
        <v>24</v>
      </c>
      <c r="R1049" s="6">
        <f t="shared" si="48"/>
        <v>45452</v>
      </c>
      <c r="S1049" s="6">
        <f>Data7[[#This Row],[Week Start]]+7</f>
        <v>45459</v>
      </c>
      <c r="T1049" s="7" t="str">
        <f t="shared" si="49"/>
        <v>6/9/2024 - 6/16/2024</v>
      </c>
      <c r="U1049" s="7" t="str">
        <f t="shared" si="50"/>
        <v>Time Card</v>
      </c>
      <c r="V1049" s="8" t="str">
        <f>RIGHT(TEXT(Data7[[#This Row],[Date:]],"mmddyyyy"),4)</f>
        <v>2024</v>
      </c>
      <c r="W1049" s="8" t="str">
        <f>MID(TEXT(Data7[[#This Row],[Date:]],"mmddyyyy"),3,2)</f>
        <v>11</v>
      </c>
      <c r="X1049" s="8" t="str">
        <f>LEFT(TEXT(Data7[[#This Row],[Date:]],"mmddyyyy"),2)</f>
        <v>06</v>
      </c>
      <c r="Y1049" s="6">
        <f>DATE(Data7[[#This Row],[Year]],Data7[[#This Row],[Month]],Data7[[#This Row],[Day]])</f>
        <v>45454</v>
      </c>
    </row>
    <row r="1050" spans="1:25">
      <c r="A1050" s="5">
        <v>45455.280628356479</v>
      </c>
      <c r="B1050" s="7" t="s">
        <v>34</v>
      </c>
      <c r="C1050" s="6" t="s">
        <v>775</v>
      </c>
      <c r="D1050" s="7" t="s">
        <v>772</v>
      </c>
      <c r="E1050" s="8">
        <v>6.5</v>
      </c>
      <c r="F1050" s="7" t="s">
        <v>68</v>
      </c>
      <c r="G1050" s="7" t="s">
        <v>68</v>
      </c>
      <c r="H1050" s="7" t="s">
        <v>773</v>
      </c>
      <c r="I1050" s="7" t="s">
        <v>44</v>
      </c>
      <c r="J1050" s="19" t="str">
        <f>IFERROR(INDEX('Employee Info'!$C$3:$E$200,MATCH(Data7[[#This Row],[Name:]],'Employee Info'!$B$3:$B$200,0),MATCH(Data7[[#This Row],[Hours Type:]],'Employee Info'!$C$2:$E$2,0)),"")</f>
        <v/>
      </c>
      <c r="K1050" s="19" t="str">
        <f>IFERROR(INDEX('Employee Info'!$C$3:$J$200,MATCH(Data7[[#This Row],[Name:]],'Employee Info'!$B$3:$B$200,0),MATCH(Data7[[#Headers],[Truck]],'Employee Info'!$C$2:$J$2,0)),"")</f>
        <v/>
      </c>
      <c r="L1050" s="19" t="str">
        <f>IFERROR(INDEX('Employee Info'!$C$3:$J$200,MATCH(Data7[[#This Row],[Name:]],'Employee Info'!$B$3:$B$200,0),MATCH(Data7[[#Headers],[Phone]],'Employee Info'!$C$2:$J$2,0)),"")</f>
        <v/>
      </c>
      <c r="M1050" s="19" t="str">
        <f>IFERROR(INDEX('Employee Info'!$C$3:$J$200,MATCH(Data7[[#This Row],[Name:]],'Employee Info'!$B$3:$B$200,0),MATCH(Data7[[#Headers],[Tech]],'Employee Info'!$C$2:$J$2,0)),"")</f>
        <v/>
      </c>
      <c r="N1050" s="19" t="str">
        <f>IFERROR(INDEX('Employee Info'!$C$3:$J$200,MATCH(Data7[[#This Row],[Name:]],'Employee Info'!$B$3:$B$200,0),MATCH(Data7[[#Headers],[Other]],'Employee Info'!$C$2:$J$2,0)),"")</f>
        <v/>
      </c>
      <c r="O1050" s="19">
        <f>IFERROR((Data7[[#This Row],[Hours:]]*SUM(Data7[[#This Row],[Rate]:[Other]])),"")</f>
        <v>0</v>
      </c>
      <c r="P1050" s="7" t="str">
        <f>IF(Data7[[#This Row],[WO'#:]]="","Riley #","WO#")</f>
        <v>Riley #</v>
      </c>
      <c r="Q1050" s="7">
        <f>IFERROR(WEEKNUM(Data7[[#This Row],[Date:]]),"")</f>
        <v>24</v>
      </c>
      <c r="R1050" s="6">
        <f t="shared" si="48"/>
        <v>45452</v>
      </c>
      <c r="S1050" s="6">
        <f>Data7[[#This Row],[Week Start]]+7</f>
        <v>45459</v>
      </c>
      <c r="T1050" s="7" t="str">
        <f t="shared" si="49"/>
        <v>6/9/2024 - 6/16/2024</v>
      </c>
      <c r="U1050" s="7" t="str">
        <f t="shared" si="50"/>
        <v>Time Card</v>
      </c>
      <c r="V1050" s="8" t="str">
        <f>RIGHT(TEXT(Data7[[#This Row],[Date:]],"mmddyyyy"),4)</f>
        <v>2024</v>
      </c>
      <c r="W1050" s="8" t="str">
        <f>MID(TEXT(Data7[[#This Row],[Date:]],"mmddyyyy"),3,2)</f>
        <v>11</v>
      </c>
      <c r="X1050" s="8" t="str">
        <f>LEFT(TEXT(Data7[[#This Row],[Date:]],"mmddyyyy"),2)</f>
        <v>06</v>
      </c>
      <c r="Y1050" s="6">
        <f>DATE(Data7[[#This Row],[Year]],Data7[[#This Row],[Month]],Data7[[#This Row],[Day]])</f>
        <v>45454</v>
      </c>
    </row>
    <row r="1051" spans="1:25">
      <c r="A1051" s="5">
        <v>45455.281917245367</v>
      </c>
      <c r="B1051" s="7" t="s">
        <v>34</v>
      </c>
      <c r="C1051" s="6" t="s">
        <v>775</v>
      </c>
      <c r="D1051" s="7" t="s">
        <v>780</v>
      </c>
      <c r="E1051" s="8">
        <v>1</v>
      </c>
      <c r="F1051" s="7" t="s">
        <v>68</v>
      </c>
      <c r="G1051" s="7" t="s">
        <v>68</v>
      </c>
      <c r="H1051" s="7" t="s">
        <v>773</v>
      </c>
      <c r="I1051" s="7" t="s">
        <v>44</v>
      </c>
      <c r="J1051" s="19" t="str">
        <f>IFERROR(INDEX('Employee Info'!$C$3:$E$200,MATCH(Data7[[#This Row],[Name:]],'Employee Info'!$B$3:$B$200,0),MATCH(Data7[[#This Row],[Hours Type:]],'Employee Info'!$C$2:$E$2,0)),"")</f>
        <v/>
      </c>
      <c r="K1051" s="19" t="str">
        <f>IFERROR(INDEX('Employee Info'!$C$3:$J$200,MATCH(Data7[[#This Row],[Name:]],'Employee Info'!$B$3:$B$200,0),MATCH(Data7[[#Headers],[Truck]],'Employee Info'!$C$2:$J$2,0)),"")</f>
        <v/>
      </c>
      <c r="L1051" s="19" t="str">
        <f>IFERROR(INDEX('Employee Info'!$C$3:$J$200,MATCH(Data7[[#This Row],[Name:]],'Employee Info'!$B$3:$B$200,0),MATCH(Data7[[#Headers],[Phone]],'Employee Info'!$C$2:$J$2,0)),"")</f>
        <v/>
      </c>
      <c r="M1051" s="19" t="str">
        <f>IFERROR(INDEX('Employee Info'!$C$3:$J$200,MATCH(Data7[[#This Row],[Name:]],'Employee Info'!$B$3:$B$200,0),MATCH(Data7[[#Headers],[Tech]],'Employee Info'!$C$2:$J$2,0)),"")</f>
        <v/>
      </c>
      <c r="N1051" s="19" t="str">
        <f>IFERROR(INDEX('Employee Info'!$C$3:$J$200,MATCH(Data7[[#This Row],[Name:]],'Employee Info'!$B$3:$B$200,0),MATCH(Data7[[#Headers],[Other]],'Employee Info'!$C$2:$J$2,0)),"")</f>
        <v/>
      </c>
      <c r="O1051" s="19">
        <f>IFERROR((Data7[[#This Row],[Hours:]]*SUM(Data7[[#This Row],[Rate]:[Other]])),"")</f>
        <v>0</v>
      </c>
      <c r="P1051" s="7" t="str">
        <f>IF(Data7[[#This Row],[WO'#:]]="","Riley #","WO#")</f>
        <v>Riley #</v>
      </c>
      <c r="Q1051" s="7">
        <f>IFERROR(WEEKNUM(Data7[[#This Row],[Date:]]),"")</f>
        <v>24</v>
      </c>
      <c r="R1051" s="6">
        <f t="shared" si="48"/>
        <v>45452</v>
      </c>
      <c r="S1051" s="6">
        <f>Data7[[#This Row],[Week Start]]+7</f>
        <v>45459</v>
      </c>
      <c r="T1051" s="7" t="str">
        <f t="shared" si="49"/>
        <v>6/9/2024 - 6/16/2024</v>
      </c>
      <c r="U1051" s="7" t="str">
        <f t="shared" si="50"/>
        <v>Time Card</v>
      </c>
      <c r="V1051" s="8" t="str">
        <f>RIGHT(TEXT(Data7[[#This Row],[Date:]],"mmddyyyy"),4)</f>
        <v>2024</v>
      </c>
      <c r="W1051" s="8" t="str">
        <f>MID(TEXT(Data7[[#This Row],[Date:]],"mmddyyyy"),3,2)</f>
        <v>11</v>
      </c>
      <c r="X1051" s="8" t="str">
        <f>LEFT(TEXT(Data7[[#This Row],[Date:]],"mmddyyyy"),2)</f>
        <v>06</v>
      </c>
      <c r="Y1051" s="6">
        <f>DATE(Data7[[#This Row],[Year]],Data7[[#This Row],[Month]],Data7[[#This Row],[Day]])</f>
        <v>45454</v>
      </c>
    </row>
    <row r="1052" spans="1:25">
      <c r="A1052" s="5">
        <v>45455.257513657409</v>
      </c>
      <c r="B1052" s="7" t="s">
        <v>31</v>
      </c>
      <c r="C1052" s="6" t="s">
        <v>775</v>
      </c>
      <c r="D1052" s="7" t="s">
        <v>779</v>
      </c>
      <c r="E1052" s="8">
        <v>6.5</v>
      </c>
      <c r="F1052" s="7" t="s">
        <v>68</v>
      </c>
      <c r="G1052" s="7" t="s">
        <v>68</v>
      </c>
      <c r="H1052" s="7" t="s">
        <v>661</v>
      </c>
      <c r="I1052" s="7" t="s">
        <v>44</v>
      </c>
      <c r="J1052" s="19" t="str">
        <f>IFERROR(INDEX('Employee Info'!$C$3:$E$200,MATCH(Data7[[#This Row],[Name:]],'Employee Info'!$B$3:$B$200,0),MATCH(Data7[[#This Row],[Hours Type:]],'Employee Info'!$C$2:$E$2,0)),"")</f>
        <v/>
      </c>
      <c r="K1052" s="19" t="str">
        <f>IFERROR(INDEX('Employee Info'!$C$3:$J$200,MATCH(Data7[[#This Row],[Name:]],'Employee Info'!$B$3:$B$200,0),MATCH(Data7[[#Headers],[Truck]],'Employee Info'!$C$2:$J$2,0)),"")</f>
        <v/>
      </c>
      <c r="L1052" s="19" t="str">
        <f>IFERROR(INDEX('Employee Info'!$C$3:$J$200,MATCH(Data7[[#This Row],[Name:]],'Employee Info'!$B$3:$B$200,0),MATCH(Data7[[#Headers],[Phone]],'Employee Info'!$C$2:$J$2,0)),"")</f>
        <v/>
      </c>
      <c r="M1052" s="19" t="str">
        <f>IFERROR(INDEX('Employee Info'!$C$3:$J$200,MATCH(Data7[[#This Row],[Name:]],'Employee Info'!$B$3:$B$200,0),MATCH(Data7[[#Headers],[Tech]],'Employee Info'!$C$2:$J$2,0)),"")</f>
        <v/>
      </c>
      <c r="N1052" s="19" t="str">
        <f>IFERROR(INDEX('Employee Info'!$C$3:$J$200,MATCH(Data7[[#This Row],[Name:]],'Employee Info'!$B$3:$B$200,0),MATCH(Data7[[#Headers],[Other]],'Employee Info'!$C$2:$J$2,0)),"")</f>
        <v/>
      </c>
      <c r="O1052" s="19">
        <f>IFERROR((Data7[[#This Row],[Hours:]]*SUM(Data7[[#This Row],[Rate]:[Other]])),"")</f>
        <v>0</v>
      </c>
      <c r="P1052" s="7" t="str">
        <f>IF(Data7[[#This Row],[WO'#:]]="","Riley #","WO#")</f>
        <v>Riley #</v>
      </c>
      <c r="Q1052" s="7">
        <f>IFERROR(WEEKNUM(Data7[[#This Row],[Date:]]),"")</f>
        <v>24</v>
      </c>
      <c r="R1052" s="6">
        <f t="shared" si="48"/>
        <v>45452</v>
      </c>
      <c r="S1052" s="6">
        <f>Data7[[#This Row],[Week Start]]+7</f>
        <v>45459</v>
      </c>
      <c r="T1052" s="7" t="str">
        <f t="shared" si="49"/>
        <v>6/9/2024 - 6/16/2024</v>
      </c>
      <c r="U1052" s="7" t="str">
        <f t="shared" si="50"/>
        <v>Time Card</v>
      </c>
      <c r="V1052" s="8" t="str">
        <f>RIGHT(TEXT(Data7[[#This Row],[Date:]],"mmddyyyy"),4)</f>
        <v>2024</v>
      </c>
      <c r="W1052" s="8" t="str">
        <f>MID(TEXT(Data7[[#This Row],[Date:]],"mmddyyyy"),3,2)</f>
        <v>11</v>
      </c>
      <c r="X1052" s="8" t="str">
        <f>LEFT(TEXT(Data7[[#This Row],[Date:]],"mmddyyyy"),2)</f>
        <v>06</v>
      </c>
      <c r="Y1052" s="6">
        <f>DATE(Data7[[#This Row],[Year]],Data7[[#This Row],[Month]],Data7[[#This Row],[Day]])</f>
        <v>45454</v>
      </c>
    </row>
    <row r="1053" spans="1:25">
      <c r="A1053" s="5">
        <v>45455.256819328701</v>
      </c>
      <c r="B1053" s="7" t="s">
        <v>31</v>
      </c>
      <c r="C1053" s="6" t="s">
        <v>775</v>
      </c>
      <c r="D1053" s="7" t="s">
        <v>762</v>
      </c>
      <c r="E1053" s="8">
        <v>0.5</v>
      </c>
      <c r="F1053" s="7" t="s">
        <v>68</v>
      </c>
      <c r="G1053" s="7" t="s">
        <v>68</v>
      </c>
      <c r="H1053" s="7" t="s">
        <v>763</v>
      </c>
      <c r="I1053" s="7" t="s">
        <v>44</v>
      </c>
      <c r="J1053" s="19" t="str">
        <f>IFERROR(INDEX('Employee Info'!$C$3:$E$200,MATCH(Data7[[#This Row],[Name:]],'Employee Info'!$B$3:$B$200,0),MATCH(Data7[[#This Row],[Hours Type:]],'Employee Info'!$C$2:$E$2,0)),"")</f>
        <v/>
      </c>
      <c r="K1053" s="19" t="str">
        <f>IFERROR(INDEX('Employee Info'!$C$3:$J$200,MATCH(Data7[[#This Row],[Name:]],'Employee Info'!$B$3:$B$200,0),MATCH(Data7[[#Headers],[Truck]],'Employee Info'!$C$2:$J$2,0)),"")</f>
        <v/>
      </c>
      <c r="L1053" s="19" t="str">
        <f>IFERROR(INDEX('Employee Info'!$C$3:$J$200,MATCH(Data7[[#This Row],[Name:]],'Employee Info'!$B$3:$B$200,0),MATCH(Data7[[#Headers],[Phone]],'Employee Info'!$C$2:$J$2,0)),"")</f>
        <v/>
      </c>
      <c r="M1053" s="19" t="str">
        <f>IFERROR(INDEX('Employee Info'!$C$3:$J$200,MATCH(Data7[[#This Row],[Name:]],'Employee Info'!$B$3:$B$200,0),MATCH(Data7[[#Headers],[Tech]],'Employee Info'!$C$2:$J$2,0)),"")</f>
        <v/>
      </c>
      <c r="N1053" s="19" t="str">
        <f>IFERROR(INDEX('Employee Info'!$C$3:$J$200,MATCH(Data7[[#This Row],[Name:]],'Employee Info'!$B$3:$B$200,0),MATCH(Data7[[#Headers],[Other]],'Employee Info'!$C$2:$J$2,0)),"")</f>
        <v/>
      </c>
      <c r="O1053" s="19">
        <f>IFERROR((Data7[[#This Row],[Hours:]]*SUM(Data7[[#This Row],[Rate]:[Other]])),"")</f>
        <v>0</v>
      </c>
      <c r="P1053" s="7" t="str">
        <f>IF(Data7[[#This Row],[WO'#:]]="","Riley #","WO#")</f>
        <v>Riley #</v>
      </c>
      <c r="Q1053" s="7">
        <f>IFERROR(WEEKNUM(Data7[[#This Row],[Date:]]),"")</f>
        <v>24</v>
      </c>
      <c r="R1053" s="6">
        <f t="shared" si="48"/>
        <v>45452</v>
      </c>
      <c r="S1053" s="6">
        <f>Data7[[#This Row],[Week Start]]+7</f>
        <v>45459</v>
      </c>
      <c r="T1053" s="7" t="str">
        <f t="shared" si="49"/>
        <v>6/9/2024 - 6/16/2024</v>
      </c>
      <c r="U1053" s="7" t="str">
        <f t="shared" si="50"/>
        <v>Time Card</v>
      </c>
      <c r="V1053" s="8" t="str">
        <f>RIGHT(TEXT(Data7[[#This Row],[Date:]],"mmddyyyy"),4)</f>
        <v>2024</v>
      </c>
      <c r="W1053" s="8" t="str">
        <f>MID(TEXT(Data7[[#This Row],[Date:]],"mmddyyyy"),3,2)</f>
        <v>11</v>
      </c>
      <c r="X1053" s="8" t="str">
        <f>LEFT(TEXT(Data7[[#This Row],[Date:]],"mmddyyyy"),2)</f>
        <v>06</v>
      </c>
      <c r="Y1053" s="6">
        <f>DATE(Data7[[#This Row],[Year]],Data7[[#This Row],[Month]],Data7[[#This Row],[Day]])</f>
        <v>45454</v>
      </c>
    </row>
    <row r="1054" spans="1:25">
      <c r="A1054" s="5">
        <v>45455.282734143519</v>
      </c>
      <c r="B1054" s="7" t="s">
        <v>34</v>
      </c>
      <c r="C1054" s="6" t="s">
        <v>775</v>
      </c>
      <c r="D1054" s="7" t="s">
        <v>781</v>
      </c>
      <c r="E1054" s="8">
        <v>0.5</v>
      </c>
      <c r="F1054" s="7" t="s">
        <v>68</v>
      </c>
      <c r="G1054" s="7" t="s">
        <v>68</v>
      </c>
      <c r="H1054" s="7" t="s">
        <v>763</v>
      </c>
      <c r="I1054" s="7" t="s">
        <v>44</v>
      </c>
      <c r="J1054" s="19" t="str">
        <f>IFERROR(INDEX('Employee Info'!$C$3:$E$200,MATCH(Data7[[#This Row],[Name:]],'Employee Info'!$B$3:$B$200,0),MATCH(Data7[[#This Row],[Hours Type:]],'Employee Info'!$C$2:$E$2,0)),"")</f>
        <v/>
      </c>
      <c r="K1054" s="19" t="str">
        <f>IFERROR(INDEX('Employee Info'!$C$3:$J$200,MATCH(Data7[[#This Row],[Name:]],'Employee Info'!$B$3:$B$200,0),MATCH(Data7[[#Headers],[Truck]],'Employee Info'!$C$2:$J$2,0)),"")</f>
        <v/>
      </c>
      <c r="L1054" s="19" t="str">
        <f>IFERROR(INDEX('Employee Info'!$C$3:$J$200,MATCH(Data7[[#This Row],[Name:]],'Employee Info'!$B$3:$B$200,0),MATCH(Data7[[#Headers],[Phone]],'Employee Info'!$C$2:$J$2,0)),"")</f>
        <v/>
      </c>
      <c r="M1054" s="19" t="str">
        <f>IFERROR(INDEX('Employee Info'!$C$3:$J$200,MATCH(Data7[[#This Row],[Name:]],'Employee Info'!$B$3:$B$200,0),MATCH(Data7[[#Headers],[Tech]],'Employee Info'!$C$2:$J$2,0)),"")</f>
        <v/>
      </c>
      <c r="N1054" s="19" t="str">
        <f>IFERROR(INDEX('Employee Info'!$C$3:$J$200,MATCH(Data7[[#This Row],[Name:]],'Employee Info'!$B$3:$B$200,0),MATCH(Data7[[#Headers],[Other]],'Employee Info'!$C$2:$J$2,0)),"")</f>
        <v/>
      </c>
      <c r="O1054" s="19">
        <f>IFERROR((Data7[[#This Row],[Hours:]]*SUM(Data7[[#This Row],[Rate]:[Other]])),"")</f>
        <v>0</v>
      </c>
      <c r="P1054" s="7" t="str">
        <f>IF(Data7[[#This Row],[WO'#:]]="","Riley #","WO#")</f>
        <v>Riley #</v>
      </c>
      <c r="Q1054" s="7">
        <f>IFERROR(WEEKNUM(Data7[[#This Row],[Date:]]),"")</f>
        <v>24</v>
      </c>
      <c r="R1054" s="6">
        <f t="shared" si="48"/>
        <v>45452</v>
      </c>
      <c r="S1054" s="6">
        <f>Data7[[#This Row],[Week Start]]+7</f>
        <v>45459</v>
      </c>
      <c r="T1054" s="7" t="str">
        <f t="shared" si="49"/>
        <v>6/9/2024 - 6/16/2024</v>
      </c>
      <c r="U1054" s="7" t="str">
        <f t="shared" si="50"/>
        <v>Time Card</v>
      </c>
      <c r="V1054" s="8" t="str">
        <f>RIGHT(TEXT(Data7[[#This Row],[Date:]],"mmddyyyy"),4)</f>
        <v>2024</v>
      </c>
      <c r="W1054" s="8" t="str">
        <f>MID(TEXT(Data7[[#This Row],[Date:]],"mmddyyyy"),3,2)</f>
        <v>11</v>
      </c>
      <c r="X1054" s="8" t="str">
        <f>LEFT(TEXT(Data7[[#This Row],[Date:]],"mmddyyyy"),2)</f>
        <v>06</v>
      </c>
      <c r="Y1054" s="6">
        <f>DATE(Data7[[#This Row],[Year]],Data7[[#This Row],[Month]],Data7[[#This Row],[Day]])</f>
        <v>45454</v>
      </c>
    </row>
    <row r="1055" spans="1:25">
      <c r="A1055" s="5">
        <v>45455.256269560188</v>
      </c>
      <c r="B1055" s="7" t="s">
        <v>31</v>
      </c>
      <c r="C1055" s="6" t="s">
        <v>775</v>
      </c>
      <c r="D1055" s="7" t="s">
        <v>778</v>
      </c>
      <c r="E1055" s="8">
        <v>1</v>
      </c>
      <c r="F1055" s="7" t="s">
        <v>68</v>
      </c>
      <c r="G1055" s="7" t="s">
        <v>68</v>
      </c>
      <c r="H1055" s="7" t="s">
        <v>758</v>
      </c>
      <c r="I1055" s="7" t="s">
        <v>44</v>
      </c>
      <c r="J1055" s="19" t="str">
        <f>IFERROR(INDEX('Employee Info'!$C$3:$E$200,MATCH(Data7[[#This Row],[Name:]],'Employee Info'!$B$3:$B$200,0),MATCH(Data7[[#This Row],[Hours Type:]],'Employee Info'!$C$2:$E$2,0)),"")</f>
        <v/>
      </c>
      <c r="K1055" s="19" t="str">
        <f>IFERROR(INDEX('Employee Info'!$C$3:$J$200,MATCH(Data7[[#This Row],[Name:]],'Employee Info'!$B$3:$B$200,0),MATCH(Data7[[#Headers],[Truck]],'Employee Info'!$C$2:$J$2,0)),"")</f>
        <v/>
      </c>
      <c r="L1055" s="19" t="str">
        <f>IFERROR(INDEX('Employee Info'!$C$3:$J$200,MATCH(Data7[[#This Row],[Name:]],'Employee Info'!$B$3:$B$200,0),MATCH(Data7[[#Headers],[Phone]],'Employee Info'!$C$2:$J$2,0)),"")</f>
        <v/>
      </c>
      <c r="M1055" s="19" t="str">
        <f>IFERROR(INDEX('Employee Info'!$C$3:$J$200,MATCH(Data7[[#This Row],[Name:]],'Employee Info'!$B$3:$B$200,0),MATCH(Data7[[#Headers],[Tech]],'Employee Info'!$C$2:$J$2,0)),"")</f>
        <v/>
      </c>
      <c r="N1055" s="19" t="str">
        <f>IFERROR(INDEX('Employee Info'!$C$3:$J$200,MATCH(Data7[[#This Row],[Name:]],'Employee Info'!$B$3:$B$200,0),MATCH(Data7[[#Headers],[Other]],'Employee Info'!$C$2:$J$2,0)),"")</f>
        <v/>
      </c>
      <c r="O1055" s="19">
        <f>IFERROR((Data7[[#This Row],[Hours:]]*SUM(Data7[[#This Row],[Rate]:[Other]])),"")</f>
        <v>0</v>
      </c>
      <c r="P1055" s="7" t="str">
        <f>IF(Data7[[#This Row],[WO'#:]]="","Riley #","WO#")</f>
        <v>Riley #</v>
      </c>
      <c r="Q1055" s="7">
        <f>IFERROR(WEEKNUM(Data7[[#This Row],[Date:]]),"")</f>
        <v>24</v>
      </c>
      <c r="R1055" s="6">
        <f t="shared" si="48"/>
        <v>45452</v>
      </c>
      <c r="S1055" s="6">
        <f>Data7[[#This Row],[Week Start]]+7</f>
        <v>45459</v>
      </c>
      <c r="T1055" s="7" t="str">
        <f t="shared" si="49"/>
        <v>6/9/2024 - 6/16/2024</v>
      </c>
      <c r="U1055" s="7" t="str">
        <f t="shared" si="50"/>
        <v>Time Card</v>
      </c>
      <c r="V1055" s="8" t="str">
        <f>RIGHT(TEXT(Data7[[#This Row],[Date:]],"mmddyyyy"),4)</f>
        <v>2024</v>
      </c>
      <c r="W1055" s="8" t="str">
        <f>MID(TEXT(Data7[[#This Row],[Date:]],"mmddyyyy"),3,2)</f>
        <v>11</v>
      </c>
      <c r="X1055" s="8" t="str">
        <f>LEFT(TEXT(Data7[[#This Row],[Date:]],"mmddyyyy"),2)</f>
        <v>06</v>
      </c>
      <c r="Y1055" s="6">
        <f>DATE(Data7[[#This Row],[Year]],Data7[[#This Row],[Month]],Data7[[#This Row],[Day]])</f>
        <v>45454</v>
      </c>
    </row>
    <row r="1056" spans="1:25">
      <c r="A1056" s="5">
        <v>45457.492370370368</v>
      </c>
      <c r="B1056" s="7" t="s">
        <v>66</v>
      </c>
      <c r="C1056" s="6" t="s">
        <v>782</v>
      </c>
      <c r="D1056" s="7" t="s">
        <v>776</v>
      </c>
      <c r="E1056" s="8">
        <v>1</v>
      </c>
      <c r="F1056" s="7">
        <v>20028</v>
      </c>
      <c r="G1056" s="7" t="s">
        <v>68</v>
      </c>
      <c r="H1056" s="7" t="s">
        <v>756</v>
      </c>
      <c r="I1056" s="7" t="s">
        <v>45</v>
      </c>
      <c r="J1056" s="19" t="str">
        <f>IFERROR(INDEX('Employee Info'!$C$3:$E$200,MATCH(Data7[[#This Row],[Name:]],'Employee Info'!$B$3:$B$200,0),MATCH(Data7[[#This Row],[Hours Type:]],'Employee Info'!$C$2:$E$2,0)),"")</f>
        <v/>
      </c>
      <c r="K1056" s="19" t="str">
        <f>IFERROR(INDEX('Employee Info'!$C$3:$J$200,MATCH(Data7[[#This Row],[Name:]],'Employee Info'!$B$3:$B$200,0),MATCH(Data7[[#Headers],[Truck]],'Employee Info'!$C$2:$J$2,0)),"")</f>
        <v/>
      </c>
      <c r="L1056" s="19" t="str">
        <f>IFERROR(INDEX('Employee Info'!$C$3:$J$200,MATCH(Data7[[#This Row],[Name:]],'Employee Info'!$B$3:$B$200,0),MATCH(Data7[[#Headers],[Phone]],'Employee Info'!$C$2:$J$2,0)),"")</f>
        <v/>
      </c>
      <c r="M1056" s="19" t="str">
        <f>IFERROR(INDEX('Employee Info'!$C$3:$J$200,MATCH(Data7[[#This Row],[Name:]],'Employee Info'!$B$3:$B$200,0),MATCH(Data7[[#Headers],[Tech]],'Employee Info'!$C$2:$J$2,0)),"")</f>
        <v/>
      </c>
      <c r="N1056" s="19" t="str">
        <f>IFERROR(INDEX('Employee Info'!$C$3:$J$200,MATCH(Data7[[#This Row],[Name:]],'Employee Info'!$B$3:$B$200,0),MATCH(Data7[[#Headers],[Other]],'Employee Info'!$C$2:$J$2,0)),"")</f>
        <v/>
      </c>
      <c r="O1056" s="19">
        <f>IFERROR((Data7[[#This Row],[Hours:]]*SUM(Data7[[#This Row],[Rate]:[Other]])),"")</f>
        <v>0</v>
      </c>
      <c r="P1056" s="7" t="str">
        <f>IF(Data7[[#This Row],[WO'#:]]="","Riley #","WO#")</f>
        <v>WO#</v>
      </c>
      <c r="Q1056" s="7">
        <f>IFERROR(WEEKNUM(Data7[[#This Row],[Date:]]),"")</f>
        <v>24</v>
      </c>
      <c r="R1056" s="6">
        <f t="shared" si="48"/>
        <v>45452</v>
      </c>
      <c r="S1056" s="6">
        <f>Data7[[#This Row],[Week Start]]+7</f>
        <v>45459</v>
      </c>
      <c r="T1056" s="7" t="str">
        <f t="shared" si="49"/>
        <v>6/9/2024 - 6/16/2024</v>
      </c>
      <c r="U1056" s="7" t="str">
        <f t="shared" si="50"/>
        <v>Time Card</v>
      </c>
      <c r="V1056" s="8" t="str">
        <f>RIGHT(TEXT(Data7[[#This Row],[Date:]],"mmddyyyy"),4)</f>
        <v>2024</v>
      </c>
      <c r="W1056" s="8" t="str">
        <f>MID(TEXT(Data7[[#This Row],[Date:]],"mmddyyyy"),3,2)</f>
        <v>12</v>
      </c>
      <c r="X1056" s="8" t="str">
        <f>LEFT(TEXT(Data7[[#This Row],[Date:]],"mmddyyyy"),2)</f>
        <v>06</v>
      </c>
      <c r="Y1056" s="6">
        <f>DATE(Data7[[#This Row],[Year]],Data7[[#This Row],[Month]],Data7[[#This Row],[Day]])</f>
        <v>45455</v>
      </c>
    </row>
    <row r="1057" spans="1:25">
      <c r="A1057" s="5">
        <v>45457.489092592594</v>
      </c>
      <c r="B1057" s="7" t="s">
        <v>66</v>
      </c>
      <c r="C1057" s="6" t="s">
        <v>782</v>
      </c>
      <c r="D1057" s="7" t="s">
        <v>783</v>
      </c>
      <c r="E1057" s="8">
        <v>8</v>
      </c>
      <c r="F1057" s="7">
        <v>6984733</v>
      </c>
      <c r="G1057" s="7" t="s">
        <v>68</v>
      </c>
      <c r="H1057" s="7" t="s">
        <v>756</v>
      </c>
      <c r="I1057" s="7" t="s">
        <v>44</v>
      </c>
      <c r="J1057" s="19" t="str">
        <f>IFERROR(INDEX('Employee Info'!$C$3:$E$200,MATCH(Data7[[#This Row],[Name:]],'Employee Info'!$B$3:$B$200,0),MATCH(Data7[[#This Row],[Hours Type:]],'Employee Info'!$C$2:$E$2,0)),"")</f>
        <v/>
      </c>
      <c r="K1057" s="19" t="str">
        <f>IFERROR(INDEX('Employee Info'!$C$3:$J$200,MATCH(Data7[[#This Row],[Name:]],'Employee Info'!$B$3:$B$200,0),MATCH(Data7[[#Headers],[Truck]],'Employee Info'!$C$2:$J$2,0)),"")</f>
        <v/>
      </c>
      <c r="L1057" s="19" t="str">
        <f>IFERROR(INDEX('Employee Info'!$C$3:$J$200,MATCH(Data7[[#This Row],[Name:]],'Employee Info'!$B$3:$B$200,0),MATCH(Data7[[#Headers],[Phone]],'Employee Info'!$C$2:$J$2,0)),"")</f>
        <v/>
      </c>
      <c r="M1057" s="19" t="str">
        <f>IFERROR(INDEX('Employee Info'!$C$3:$J$200,MATCH(Data7[[#This Row],[Name:]],'Employee Info'!$B$3:$B$200,0),MATCH(Data7[[#Headers],[Tech]],'Employee Info'!$C$2:$J$2,0)),"")</f>
        <v/>
      </c>
      <c r="N1057" s="19" t="str">
        <f>IFERROR(INDEX('Employee Info'!$C$3:$J$200,MATCH(Data7[[#This Row],[Name:]],'Employee Info'!$B$3:$B$200,0),MATCH(Data7[[#Headers],[Other]],'Employee Info'!$C$2:$J$2,0)),"")</f>
        <v/>
      </c>
      <c r="O1057" s="19">
        <f>IFERROR((Data7[[#This Row],[Hours:]]*SUM(Data7[[#This Row],[Rate]:[Other]])),"")</f>
        <v>0</v>
      </c>
      <c r="P1057" s="7" t="str">
        <f>IF(Data7[[#This Row],[WO'#:]]="","Riley #","WO#")</f>
        <v>WO#</v>
      </c>
      <c r="Q1057" s="7">
        <f>IFERROR(WEEKNUM(Data7[[#This Row],[Date:]]),"")</f>
        <v>24</v>
      </c>
      <c r="R1057" s="6">
        <f t="shared" si="48"/>
        <v>45452</v>
      </c>
      <c r="S1057" s="6">
        <f>Data7[[#This Row],[Week Start]]+7</f>
        <v>45459</v>
      </c>
      <c r="T1057" s="7" t="str">
        <f t="shared" si="49"/>
        <v>6/9/2024 - 6/16/2024</v>
      </c>
      <c r="U1057" s="7" t="str">
        <f t="shared" si="50"/>
        <v>Time Card</v>
      </c>
      <c r="V1057" s="8" t="str">
        <f>RIGHT(TEXT(Data7[[#This Row],[Date:]],"mmddyyyy"),4)</f>
        <v>2024</v>
      </c>
      <c r="W1057" s="8" t="str">
        <f>MID(TEXT(Data7[[#This Row],[Date:]],"mmddyyyy"),3,2)</f>
        <v>12</v>
      </c>
      <c r="X1057" s="8" t="str">
        <f>LEFT(TEXT(Data7[[#This Row],[Date:]],"mmddyyyy"),2)</f>
        <v>06</v>
      </c>
      <c r="Y1057" s="6">
        <f>DATE(Data7[[#This Row],[Year]],Data7[[#This Row],[Month]],Data7[[#This Row],[Day]])</f>
        <v>45455</v>
      </c>
    </row>
    <row r="1058" spans="1:25">
      <c r="A1058" s="5">
        <v>45485.461359606481</v>
      </c>
      <c r="B1058" s="7" t="s">
        <v>76</v>
      </c>
      <c r="C1058" s="6" t="s">
        <v>782</v>
      </c>
      <c r="D1058" s="7" t="s">
        <v>156</v>
      </c>
      <c r="E1058" s="8">
        <v>1</v>
      </c>
      <c r="F1058" s="7">
        <v>6984733</v>
      </c>
      <c r="G1058" s="7" t="s">
        <v>68</v>
      </c>
      <c r="H1058" s="7" t="s">
        <v>756</v>
      </c>
      <c r="I1058" s="7" t="s">
        <v>44</v>
      </c>
      <c r="J1058" s="19" t="str">
        <f>IFERROR(INDEX('Employee Info'!$C$3:$E$200,MATCH(Data7[[#This Row],[Name:]],'Employee Info'!$B$3:$B$200,0),MATCH(Data7[[#This Row],[Hours Type:]],'Employee Info'!$C$2:$E$2,0)),"")</f>
        <v/>
      </c>
      <c r="K1058" s="19" t="str">
        <f>IFERROR(INDEX('Employee Info'!$C$3:$J$200,MATCH(Data7[[#This Row],[Name:]],'Employee Info'!$B$3:$B$200,0),MATCH(Data7[[#Headers],[Truck]],'Employee Info'!$C$2:$J$2,0)),"")</f>
        <v/>
      </c>
      <c r="L1058" s="19" t="str">
        <f>IFERROR(INDEX('Employee Info'!$C$3:$J$200,MATCH(Data7[[#This Row],[Name:]],'Employee Info'!$B$3:$B$200,0),MATCH(Data7[[#Headers],[Phone]],'Employee Info'!$C$2:$J$2,0)),"")</f>
        <v/>
      </c>
      <c r="M1058" s="19" t="str">
        <f>IFERROR(INDEX('Employee Info'!$C$3:$J$200,MATCH(Data7[[#This Row],[Name:]],'Employee Info'!$B$3:$B$200,0),MATCH(Data7[[#Headers],[Tech]],'Employee Info'!$C$2:$J$2,0)),"")</f>
        <v/>
      </c>
      <c r="N1058" s="19" t="str">
        <f>IFERROR(INDEX('Employee Info'!$C$3:$J$200,MATCH(Data7[[#This Row],[Name:]],'Employee Info'!$B$3:$B$200,0),MATCH(Data7[[#Headers],[Other]],'Employee Info'!$C$2:$J$2,0)),"")</f>
        <v/>
      </c>
      <c r="O1058" s="19">
        <f>IFERROR((Data7[[#This Row],[Hours:]]*SUM(Data7[[#This Row],[Rate]:[Other]])),"")</f>
        <v>0</v>
      </c>
      <c r="P1058" s="7" t="str">
        <f>IF(Data7[[#This Row],[WO'#:]]="","Riley #","WO#")</f>
        <v>WO#</v>
      </c>
      <c r="Q1058" s="7">
        <f>IFERROR(WEEKNUM(Data7[[#This Row],[Date:]]),"")</f>
        <v>24</v>
      </c>
      <c r="R1058" s="6">
        <f t="shared" si="48"/>
        <v>45452</v>
      </c>
      <c r="S1058" s="6">
        <f>Data7[[#This Row],[Week Start]]+7</f>
        <v>45459</v>
      </c>
      <c r="T1058" s="7" t="str">
        <f t="shared" si="49"/>
        <v>6/9/2024 - 6/16/2024</v>
      </c>
      <c r="U1058" s="7" t="str">
        <f t="shared" si="50"/>
        <v>Time Card</v>
      </c>
      <c r="V1058" s="8" t="str">
        <f>RIGHT(TEXT(Data7[[#This Row],[Date:]],"mmddyyyy"),4)</f>
        <v>2024</v>
      </c>
      <c r="W1058" s="8" t="str">
        <f>MID(TEXT(Data7[[#This Row],[Date:]],"mmddyyyy"),3,2)</f>
        <v>12</v>
      </c>
      <c r="X1058" s="8" t="str">
        <f>LEFT(TEXT(Data7[[#This Row],[Date:]],"mmddyyyy"),2)</f>
        <v>06</v>
      </c>
      <c r="Y1058" s="6">
        <f>DATE(Data7[[#This Row],[Year]],Data7[[#This Row],[Month]],Data7[[#This Row],[Day]])</f>
        <v>45455</v>
      </c>
    </row>
    <row r="1059" spans="1:25">
      <c r="A1059" s="5">
        <v>45455.582732754629</v>
      </c>
      <c r="B1059" s="7" t="s">
        <v>23</v>
      </c>
      <c r="C1059" s="6" t="s">
        <v>782</v>
      </c>
      <c r="D1059" s="7" t="s">
        <v>648</v>
      </c>
      <c r="E1059" s="8">
        <v>8</v>
      </c>
      <c r="F1059" s="7" t="s">
        <v>68</v>
      </c>
      <c r="G1059" s="7" t="s">
        <v>68</v>
      </c>
      <c r="H1059" s="7" t="s">
        <v>649</v>
      </c>
      <c r="I1059" s="7" t="s">
        <v>44</v>
      </c>
      <c r="J1059" s="19" t="str">
        <f>IFERROR(INDEX('Employee Info'!$C$3:$E$200,MATCH(Data7[[#This Row],[Name:]],'Employee Info'!$B$3:$B$200,0),MATCH(Data7[[#This Row],[Hours Type:]],'Employee Info'!$C$2:$E$2,0)),"")</f>
        <v/>
      </c>
      <c r="K1059" s="19" t="str">
        <f>IFERROR(INDEX('Employee Info'!$C$3:$J$200,MATCH(Data7[[#This Row],[Name:]],'Employee Info'!$B$3:$B$200,0),MATCH(Data7[[#Headers],[Truck]],'Employee Info'!$C$2:$J$2,0)),"")</f>
        <v/>
      </c>
      <c r="L1059" s="19" t="str">
        <f>IFERROR(INDEX('Employee Info'!$C$3:$J$200,MATCH(Data7[[#This Row],[Name:]],'Employee Info'!$B$3:$B$200,0),MATCH(Data7[[#Headers],[Phone]],'Employee Info'!$C$2:$J$2,0)),"")</f>
        <v/>
      </c>
      <c r="M1059" s="19" t="str">
        <f>IFERROR(INDEX('Employee Info'!$C$3:$J$200,MATCH(Data7[[#This Row],[Name:]],'Employee Info'!$B$3:$B$200,0),MATCH(Data7[[#Headers],[Tech]],'Employee Info'!$C$2:$J$2,0)),"")</f>
        <v/>
      </c>
      <c r="N1059" s="19" t="str">
        <f>IFERROR(INDEX('Employee Info'!$C$3:$J$200,MATCH(Data7[[#This Row],[Name:]],'Employee Info'!$B$3:$B$200,0),MATCH(Data7[[#Headers],[Other]],'Employee Info'!$C$2:$J$2,0)),"")</f>
        <v/>
      </c>
      <c r="O1059" s="19">
        <f>IFERROR((Data7[[#This Row],[Hours:]]*SUM(Data7[[#This Row],[Rate]:[Other]])),"")</f>
        <v>0</v>
      </c>
      <c r="P1059" s="7" t="str">
        <f>IF(Data7[[#This Row],[WO'#:]]="","Riley #","WO#")</f>
        <v>Riley #</v>
      </c>
      <c r="Q1059" s="7">
        <f>IFERROR(WEEKNUM(Data7[[#This Row],[Date:]]),"")</f>
        <v>24</v>
      </c>
      <c r="R1059" s="6">
        <f t="shared" si="48"/>
        <v>45452</v>
      </c>
      <c r="S1059" s="6">
        <f>Data7[[#This Row],[Week Start]]+7</f>
        <v>45459</v>
      </c>
      <c r="T1059" s="7" t="str">
        <f t="shared" si="49"/>
        <v>6/9/2024 - 6/16/2024</v>
      </c>
      <c r="U1059" s="7" t="str">
        <f t="shared" si="50"/>
        <v>Time Card</v>
      </c>
      <c r="V1059" s="8" t="str">
        <f>RIGHT(TEXT(Data7[[#This Row],[Date:]],"mmddyyyy"),4)</f>
        <v>2024</v>
      </c>
      <c r="W1059" s="8" t="str">
        <f>MID(TEXT(Data7[[#This Row],[Date:]],"mmddyyyy"),3,2)</f>
        <v>12</v>
      </c>
      <c r="X1059" s="8" t="str">
        <f>LEFT(TEXT(Data7[[#This Row],[Date:]],"mmddyyyy"),2)</f>
        <v>06</v>
      </c>
      <c r="Y1059" s="6">
        <f>DATE(Data7[[#This Row],[Year]],Data7[[#This Row],[Month]],Data7[[#This Row],[Day]])</f>
        <v>45455</v>
      </c>
    </row>
    <row r="1060" spans="1:25">
      <c r="A1060" s="5">
        <v>45455.588874768517</v>
      </c>
      <c r="B1060" s="7" t="s">
        <v>35</v>
      </c>
      <c r="C1060" s="6" t="s">
        <v>782</v>
      </c>
      <c r="D1060" s="7" t="s">
        <v>648</v>
      </c>
      <c r="E1060" s="8">
        <v>8</v>
      </c>
      <c r="F1060" s="7" t="s">
        <v>68</v>
      </c>
      <c r="G1060" s="7" t="s">
        <v>68</v>
      </c>
      <c r="H1060" s="7" t="s">
        <v>649</v>
      </c>
      <c r="I1060" s="7" t="s">
        <v>44</v>
      </c>
      <c r="J1060" s="19" t="str">
        <f>IFERROR(INDEX('Employee Info'!$C$3:$E$200,MATCH(Data7[[#This Row],[Name:]],'Employee Info'!$B$3:$B$200,0),MATCH(Data7[[#This Row],[Hours Type:]],'Employee Info'!$C$2:$E$2,0)),"")</f>
        <v/>
      </c>
      <c r="K1060" s="19" t="str">
        <f>IFERROR(INDEX('Employee Info'!$C$3:$J$200,MATCH(Data7[[#This Row],[Name:]],'Employee Info'!$B$3:$B$200,0),MATCH(Data7[[#Headers],[Truck]],'Employee Info'!$C$2:$J$2,0)),"")</f>
        <v/>
      </c>
      <c r="L1060" s="19" t="str">
        <f>IFERROR(INDEX('Employee Info'!$C$3:$J$200,MATCH(Data7[[#This Row],[Name:]],'Employee Info'!$B$3:$B$200,0),MATCH(Data7[[#Headers],[Phone]],'Employee Info'!$C$2:$J$2,0)),"")</f>
        <v/>
      </c>
      <c r="M1060" s="19" t="str">
        <f>IFERROR(INDEX('Employee Info'!$C$3:$J$200,MATCH(Data7[[#This Row],[Name:]],'Employee Info'!$B$3:$B$200,0),MATCH(Data7[[#Headers],[Tech]],'Employee Info'!$C$2:$J$2,0)),"")</f>
        <v/>
      </c>
      <c r="N1060" s="19" t="str">
        <f>IFERROR(INDEX('Employee Info'!$C$3:$J$200,MATCH(Data7[[#This Row],[Name:]],'Employee Info'!$B$3:$B$200,0),MATCH(Data7[[#Headers],[Other]],'Employee Info'!$C$2:$J$2,0)),"")</f>
        <v/>
      </c>
      <c r="O1060" s="19">
        <f>IFERROR((Data7[[#This Row],[Hours:]]*SUM(Data7[[#This Row],[Rate]:[Other]])),"")</f>
        <v>0</v>
      </c>
      <c r="P1060" s="7" t="str">
        <f>IF(Data7[[#This Row],[WO'#:]]="","Riley #","WO#")</f>
        <v>Riley #</v>
      </c>
      <c r="Q1060" s="7">
        <f>IFERROR(WEEKNUM(Data7[[#This Row],[Date:]]),"")</f>
        <v>24</v>
      </c>
      <c r="R1060" s="6">
        <f t="shared" si="48"/>
        <v>45452</v>
      </c>
      <c r="S1060" s="6">
        <f>Data7[[#This Row],[Week Start]]+7</f>
        <v>45459</v>
      </c>
      <c r="T1060" s="7" t="str">
        <f t="shared" si="49"/>
        <v>6/9/2024 - 6/16/2024</v>
      </c>
      <c r="U1060" s="7" t="str">
        <f t="shared" si="50"/>
        <v>Time Card</v>
      </c>
      <c r="V1060" s="8" t="str">
        <f>RIGHT(TEXT(Data7[[#This Row],[Date:]],"mmddyyyy"),4)</f>
        <v>2024</v>
      </c>
      <c r="W1060" s="8" t="str">
        <f>MID(TEXT(Data7[[#This Row],[Date:]],"mmddyyyy"),3,2)</f>
        <v>12</v>
      </c>
      <c r="X1060" s="8" t="str">
        <f>LEFT(TEXT(Data7[[#This Row],[Date:]],"mmddyyyy"),2)</f>
        <v>06</v>
      </c>
      <c r="Y1060" s="6">
        <f>DATE(Data7[[#This Row],[Year]],Data7[[#This Row],[Month]],Data7[[#This Row],[Day]])</f>
        <v>45455</v>
      </c>
    </row>
    <row r="1061" spans="1:25">
      <c r="A1061" s="5">
        <v>45456.253054166664</v>
      </c>
      <c r="B1061" s="7" t="s">
        <v>31</v>
      </c>
      <c r="C1061" s="6" t="s">
        <v>782</v>
      </c>
      <c r="D1061" s="7" t="s">
        <v>784</v>
      </c>
      <c r="E1061" s="8">
        <v>8</v>
      </c>
      <c r="F1061" s="7" t="s">
        <v>68</v>
      </c>
      <c r="G1061" s="7" t="s">
        <v>68</v>
      </c>
      <c r="H1061" s="7" t="s">
        <v>661</v>
      </c>
      <c r="I1061" s="7" t="s">
        <v>44</v>
      </c>
      <c r="J1061" s="19" t="str">
        <f>IFERROR(INDEX('Employee Info'!$C$3:$E$200,MATCH(Data7[[#This Row],[Name:]],'Employee Info'!$B$3:$B$200,0),MATCH(Data7[[#This Row],[Hours Type:]],'Employee Info'!$C$2:$E$2,0)),"")</f>
        <v/>
      </c>
      <c r="K1061" s="19" t="str">
        <f>IFERROR(INDEX('Employee Info'!$C$3:$J$200,MATCH(Data7[[#This Row],[Name:]],'Employee Info'!$B$3:$B$200,0),MATCH(Data7[[#Headers],[Truck]],'Employee Info'!$C$2:$J$2,0)),"")</f>
        <v/>
      </c>
      <c r="L1061" s="19" t="str">
        <f>IFERROR(INDEX('Employee Info'!$C$3:$J$200,MATCH(Data7[[#This Row],[Name:]],'Employee Info'!$B$3:$B$200,0),MATCH(Data7[[#Headers],[Phone]],'Employee Info'!$C$2:$J$2,0)),"")</f>
        <v/>
      </c>
      <c r="M1061" s="19" t="str">
        <f>IFERROR(INDEX('Employee Info'!$C$3:$J$200,MATCH(Data7[[#This Row],[Name:]],'Employee Info'!$B$3:$B$200,0),MATCH(Data7[[#Headers],[Tech]],'Employee Info'!$C$2:$J$2,0)),"")</f>
        <v/>
      </c>
      <c r="N1061" s="19" t="str">
        <f>IFERROR(INDEX('Employee Info'!$C$3:$J$200,MATCH(Data7[[#This Row],[Name:]],'Employee Info'!$B$3:$B$200,0),MATCH(Data7[[#Headers],[Other]],'Employee Info'!$C$2:$J$2,0)),"")</f>
        <v/>
      </c>
      <c r="O1061" s="19">
        <f>IFERROR((Data7[[#This Row],[Hours:]]*SUM(Data7[[#This Row],[Rate]:[Other]])),"")</f>
        <v>0</v>
      </c>
      <c r="P1061" s="7" t="str">
        <f>IF(Data7[[#This Row],[WO'#:]]="","Riley #","WO#")</f>
        <v>Riley #</v>
      </c>
      <c r="Q1061" s="7">
        <f>IFERROR(WEEKNUM(Data7[[#This Row],[Date:]]),"")</f>
        <v>24</v>
      </c>
      <c r="R1061" s="6">
        <f t="shared" si="48"/>
        <v>45452</v>
      </c>
      <c r="S1061" s="6">
        <f>Data7[[#This Row],[Week Start]]+7</f>
        <v>45459</v>
      </c>
      <c r="T1061" s="7" t="str">
        <f t="shared" si="49"/>
        <v>6/9/2024 - 6/16/2024</v>
      </c>
      <c r="U1061" s="7" t="str">
        <f t="shared" si="50"/>
        <v>Time Card</v>
      </c>
      <c r="V1061" s="8" t="str">
        <f>RIGHT(TEXT(Data7[[#This Row],[Date:]],"mmddyyyy"),4)</f>
        <v>2024</v>
      </c>
      <c r="W1061" s="8" t="str">
        <f>MID(TEXT(Data7[[#This Row],[Date:]],"mmddyyyy"),3,2)</f>
        <v>12</v>
      </c>
      <c r="X1061" s="8" t="str">
        <f>LEFT(TEXT(Data7[[#This Row],[Date:]],"mmddyyyy"),2)</f>
        <v>06</v>
      </c>
      <c r="Y1061" s="6">
        <f>DATE(Data7[[#This Row],[Year]],Data7[[#This Row],[Month]],Data7[[#This Row],[Day]])</f>
        <v>45455</v>
      </c>
    </row>
    <row r="1062" spans="1:25">
      <c r="A1062" s="5">
        <v>45456.25322604167</v>
      </c>
      <c r="B1062" s="7" t="s">
        <v>34</v>
      </c>
      <c r="C1062" s="6" t="s">
        <v>782</v>
      </c>
      <c r="D1062" s="7" t="s">
        <v>784</v>
      </c>
      <c r="E1062" s="8">
        <v>8</v>
      </c>
      <c r="F1062" s="7" t="s">
        <v>68</v>
      </c>
      <c r="G1062" s="7" t="s">
        <v>68</v>
      </c>
      <c r="H1062" s="7" t="s">
        <v>661</v>
      </c>
      <c r="I1062" s="7" t="s">
        <v>44</v>
      </c>
      <c r="J1062" s="19" t="str">
        <f>IFERROR(INDEX('Employee Info'!$C$3:$E$200,MATCH(Data7[[#This Row],[Name:]],'Employee Info'!$B$3:$B$200,0),MATCH(Data7[[#This Row],[Hours Type:]],'Employee Info'!$C$2:$E$2,0)),"")</f>
        <v/>
      </c>
      <c r="K1062" s="19" t="str">
        <f>IFERROR(INDEX('Employee Info'!$C$3:$J$200,MATCH(Data7[[#This Row],[Name:]],'Employee Info'!$B$3:$B$200,0),MATCH(Data7[[#Headers],[Truck]],'Employee Info'!$C$2:$J$2,0)),"")</f>
        <v/>
      </c>
      <c r="L1062" s="19" t="str">
        <f>IFERROR(INDEX('Employee Info'!$C$3:$J$200,MATCH(Data7[[#This Row],[Name:]],'Employee Info'!$B$3:$B$200,0),MATCH(Data7[[#Headers],[Phone]],'Employee Info'!$C$2:$J$2,0)),"")</f>
        <v/>
      </c>
      <c r="M1062" s="19" t="str">
        <f>IFERROR(INDEX('Employee Info'!$C$3:$J$200,MATCH(Data7[[#This Row],[Name:]],'Employee Info'!$B$3:$B$200,0),MATCH(Data7[[#Headers],[Tech]],'Employee Info'!$C$2:$J$2,0)),"")</f>
        <v/>
      </c>
      <c r="N1062" s="19" t="str">
        <f>IFERROR(INDEX('Employee Info'!$C$3:$J$200,MATCH(Data7[[#This Row],[Name:]],'Employee Info'!$B$3:$B$200,0),MATCH(Data7[[#Headers],[Other]],'Employee Info'!$C$2:$J$2,0)),"")</f>
        <v/>
      </c>
      <c r="O1062" s="19">
        <f>IFERROR((Data7[[#This Row],[Hours:]]*SUM(Data7[[#This Row],[Rate]:[Other]])),"")</f>
        <v>0</v>
      </c>
      <c r="P1062" s="7" t="str">
        <f>IF(Data7[[#This Row],[WO'#:]]="","Riley #","WO#")</f>
        <v>Riley #</v>
      </c>
      <c r="Q1062" s="7">
        <f>IFERROR(WEEKNUM(Data7[[#This Row],[Date:]]),"")</f>
        <v>24</v>
      </c>
      <c r="R1062" s="6">
        <f t="shared" si="48"/>
        <v>45452</v>
      </c>
      <c r="S1062" s="6">
        <f>Data7[[#This Row],[Week Start]]+7</f>
        <v>45459</v>
      </c>
      <c r="T1062" s="7" t="str">
        <f t="shared" si="49"/>
        <v>6/9/2024 - 6/16/2024</v>
      </c>
      <c r="U1062" s="7" t="str">
        <f t="shared" si="50"/>
        <v>Time Card</v>
      </c>
      <c r="V1062" s="8" t="str">
        <f>RIGHT(TEXT(Data7[[#This Row],[Date:]],"mmddyyyy"),4)</f>
        <v>2024</v>
      </c>
      <c r="W1062" s="8" t="str">
        <f>MID(TEXT(Data7[[#This Row],[Date:]],"mmddyyyy"),3,2)</f>
        <v>12</v>
      </c>
      <c r="X1062" s="8" t="str">
        <f>LEFT(TEXT(Data7[[#This Row],[Date:]],"mmddyyyy"),2)</f>
        <v>06</v>
      </c>
      <c r="Y1062" s="6">
        <f>DATE(Data7[[#This Row],[Year]],Data7[[#This Row],[Month]],Data7[[#This Row],[Day]])</f>
        <v>45455</v>
      </c>
    </row>
    <row r="1063" spans="1:25">
      <c r="A1063" s="5">
        <v>45457.492166203701</v>
      </c>
      <c r="B1063" s="7" t="s">
        <v>66</v>
      </c>
      <c r="C1063" s="6" t="s">
        <v>785</v>
      </c>
      <c r="D1063" s="7" t="s">
        <v>776</v>
      </c>
      <c r="E1063" s="8">
        <v>1</v>
      </c>
      <c r="F1063" s="7">
        <v>20028</v>
      </c>
      <c r="G1063" s="7" t="s">
        <v>68</v>
      </c>
      <c r="H1063" s="7" t="s">
        <v>756</v>
      </c>
      <c r="I1063" s="7" t="s">
        <v>45</v>
      </c>
      <c r="J1063" s="19" t="str">
        <f>IFERROR(INDEX('Employee Info'!$C$3:$E$200,MATCH(Data7[[#This Row],[Name:]],'Employee Info'!$B$3:$B$200,0),MATCH(Data7[[#This Row],[Hours Type:]],'Employee Info'!$C$2:$E$2,0)),"")</f>
        <v/>
      </c>
      <c r="K1063" s="19" t="str">
        <f>IFERROR(INDEX('Employee Info'!$C$3:$J$200,MATCH(Data7[[#This Row],[Name:]],'Employee Info'!$B$3:$B$200,0),MATCH(Data7[[#Headers],[Truck]],'Employee Info'!$C$2:$J$2,0)),"")</f>
        <v/>
      </c>
      <c r="L1063" s="19" t="str">
        <f>IFERROR(INDEX('Employee Info'!$C$3:$J$200,MATCH(Data7[[#This Row],[Name:]],'Employee Info'!$B$3:$B$200,0),MATCH(Data7[[#Headers],[Phone]],'Employee Info'!$C$2:$J$2,0)),"")</f>
        <v/>
      </c>
      <c r="M1063" s="19" t="str">
        <f>IFERROR(INDEX('Employee Info'!$C$3:$J$200,MATCH(Data7[[#This Row],[Name:]],'Employee Info'!$B$3:$B$200,0),MATCH(Data7[[#Headers],[Tech]],'Employee Info'!$C$2:$J$2,0)),"")</f>
        <v/>
      </c>
      <c r="N1063" s="19" t="str">
        <f>IFERROR(INDEX('Employee Info'!$C$3:$J$200,MATCH(Data7[[#This Row],[Name:]],'Employee Info'!$B$3:$B$200,0),MATCH(Data7[[#Headers],[Other]],'Employee Info'!$C$2:$J$2,0)),"")</f>
        <v/>
      </c>
      <c r="O1063" s="19">
        <f>IFERROR((Data7[[#This Row],[Hours:]]*SUM(Data7[[#This Row],[Rate]:[Other]])),"")</f>
        <v>0</v>
      </c>
      <c r="P1063" s="7" t="str">
        <f>IF(Data7[[#This Row],[WO'#:]]="","Riley #","WO#")</f>
        <v>WO#</v>
      </c>
      <c r="Q1063" s="7">
        <f>IFERROR(WEEKNUM(Data7[[#This Row],[Date:]]),"")</f>
        <v>24</v>
      </c>
      <c r="R1063" s="6">
        <f t="shared" si="48"/>
        <v>45452</v>
      </c>
      <c r="S1063" s="6">
        <f>Data7[[#This Row],[Week Start]]+7</f>
        <v>45459</v>
      </c>
      <c r="T1063" s="7" t="str">
        <f t="shared" si="49"/>
        <v>6/9/2024 - 6/16/2024</v>
      </c>
      <c r="U1063" s="7" t="str">
        <f t="shared" si="50"/>
        <v>Time Card</v>
      </c>
      <c r="V1063" s="8" t="str">
        <f>RIGHT(TEXT(Data7[[#This Row],[Date:]],"mmddyyyy"),4)</f>
        <v>2024</v>
      </c>
      <c r="W1063" s="8" t="str">
        <f>MID(TEXT(Data7[[#This Row],[Date:]],"mmddyyyy"),3,2)</f>
        <v>13</v>
      </c>
      <c r="X1063" s="8" t="str">
        <f>LEFT(TEXT(Data7[[#This Row],[Date:]],"mmddyyyy"),2)</f>
        <v>06</v>
      </c>
      <c r="Y1063" s="6">
        <f>DATE(Data7[[#This Row],[Year]],Data7[[#This Row],[Month]],Data7[[#This Row],[Day]])</f>
        <v>45456</v>
      </c>
    </row>
    <row r="1064" spans="1:25">
      <c r="A1064" s="5">
        <v>45457.491716203702</v>
      </c>
      <c r="B1064" s="7" t="s">
        <v>66</v>
      </c>
      <c r="C1064" s="6" t="s">
        <v>785</v>
      </c>
      <c r="D1064" s="7" t="s">
        <v>786</v>
      </c>
      <c r="E1064" s="8">
        <v>8</v>
      </c>
      <c r="F1064" s="7">
        <v>6984733</v>
      </c>
      <c r="G1064" s="7" t="s">
        <v>68</v>
      </c>
      <c r="H1064" s="7" t="s">
        <v>756</v>
      </c>
      <c r="I1064" s="7" t="s">
        <v>787</v>
      </c>
      <c r="J1064" s="19" t="str">
        <f>IFERROR(INDEX('Employee Info'!$C$3:$E$200,MATCH(Data7[[#This Row],[Name:]],'Employee Info'!$B$3:$B$200,0),MATCH(Data7[[#This Row],[Hours Type:]],'Employee Info'!$C$2:$E$2,0)),"")</f>
        <v/>
      </c>
      <c r="K1064" s="19" t="str">
        <f>IFERROR(INDEX('Employee Info'!$C$3:$J$200,MATCH(Data7[[#This Row],[Name:]],'Employee Info'!$B$3:$B$200,0),MATCH(Data7[[#Headers],[Truck]],'Employee Info'!$C$2:$J$2,0)),"")</f>
        <v/>
      </c>
      <c r="L1064" s="19" t="str">
        <f>IFERROR(INDEX('Employee Info'!$C$3:$J$200,MATCH(Data7[[#This Row],[Name:]],'Employee Info'!$B$3:$B$200,0),MATCH(Data7[[#Headers],[Phone]],'Employee Info'!$C$2:$J$2,0)),"")</f>
        <v/>
      </c>
      <c r="M1064" s="19" t="str">
        <f>IFERROR(INDEX('Employee Info'!$C$3:$J$200,MATCH(Data7[[#This Row],[Name:]],'Employee Info'!$B$3:$B$200,0),MATCH(Data7[[#Headers],[Tech]],'Employee Info'!$C$2:$J$2,0)),"")</f>
        <v/>
      </c>
      <c r="N1064" s="19" t="str">
        <f>IFERROR(INDEX('Employee Info'!$C$3:$J$200,MATCH(Data7[[#This Row],[Name:]],'Employee Info'!$B$3:$B$200,0),MATCH(Data7[[#Headers],[Other]],'Employee Info'!$C$2:$J$2,0)),"")</f>
        <v/>
      </c>
      <c r="O1064" s="19">
        <f>IFERROR((Data7[[#This Row],[Hours:]]*SUM(Data7[[#This Row],[Rate]:[Other]])),"")</f>
        <v>0</v>
      </c>
      <c r="P1064" s="7" t="str">
        <f>IF(Data7[[#This Row],[WO'#:]]="","Riley #","WO#")</f>
        <v>WO#</v>
      </c>
      <c r="Q1064" s="7">
        <f>IFERROR(WEEKNUM(Data7[[#This Row],[Date:]]),"")</f>
        <v>24</v>
      </c>
      <c r="R1064" s="6">
        <f t="shared" si="48"/>
        <v>45452</v>
      </c>
      <c r="S1064" s="6">
        <f>Data7[[#This Row],[Week Start]]+7</f>
        <v>45459</v>
      </c>
      <c r="T1064" s="7" t="str">
        <f t="shared" si="49"/>
        <v>6/9/2024 - 6/16/2024</v>
      </c>
      <c r="U1064" s="7" t="str">
        <f t="shared" si="50"/>
        <v>Time Card</v>
      </c>
      <c r="V1064" s="8" t="str">
        <f>RIGHT(TEXT(Data7[[#This Row],[Date:]],"mmddyyyy"),4)</f>
        <v>2024</v>
      </c>
      <c r="W1064" s="8" t="str">
        <f>MID(TEXT(Data7[[#This Row],[Date:]],"mmddyyyy"),3,2)</f>
        <v>13</v>
      </c>
      <c r="X1064" s="8" t="str">
        <f>LEFT(TEXT(Data7[[#This Row],[Date:]],"mmddyyyy"),2)</f>
        <v>06</v>
      </c>
      <c r="Y1064" s="6">
        <f>DATE(Data7[[#This Row],[Year]],Data7[[#This Row],[Month]],Data7[[#This Row],[Day]])</f>
        <v>45456</v>
      </c>
    </row>
    <row r="1065" spans="1:25">
      <c r="A1065" s="5">
        <v>45485.461499999998</v>
      </c>
      <c r="B1065" s="7" t="s">
        <v>76</v>
      </c>
      <c r="C1065" s="6" t="s">
        <v>785</v>
      </c>
      <c r="D1065" s="7" t="s">
        <v>156</v>
      </c>
      <c r="E1065" s="8">
        <v>1</v>
      </c>
      <c r="F1065" s="7">
        <v>6984733</v>
      </c>
      <c r="G1065" s="7" t="s">
        <v>68</v>
      </c>
      <c r="H1065" s="7" t="s">
        <v>756</v>
      </c>
      <c r="I1065" s="7" t="s">
        <v>44</v>
      </c>
      <c r="J1065" s="19" t="str">
        <f>IFERROR(INDEX('Employee Info'!$C$3:$E$200,MATCH(Data7[[#This Row],[Name:]],'Employee Info'!$B$3:$B$200,0),MATCH(Data7[[#This Row],[Hours Type:]],'Employee Info'!$C$2:$E$2,0)),"")</f>
        <v/>
      </c>
      <c r="K1065" s="19" t="str">
        <f>IFERROR(INDEX('Employee Info'!$C$3:$J$200,MATCH(Data7[[#This Row],[Name:]],'Employee Info'!$B$3:$B$200,0),MATCH(Data7[[#Headers],[Truck]],'Employee Info'!$C$2:$J$2,0)),"")</f>
        <v/>
      </c>
      <c r="L1065" s="19" t="str">
        <f>IFERROR(INDEX('Employee Info'!$C$3:$J$200,MATCH(Data7[[#This Row],[Name:]],'Employee Info'!$B$3:$B$200,0),MATCH(Data7[[#Headers],[Phone]],'Employee Info'!$C$2:$J$2,0)),"")</f>
        <v/>
      </c>
      <c r="M1065" s="19" t="str">
        <f>IFERROR(INDEX('Employee Info'!$C$3:$J$200,MATCH(Data7[[#This Row],[Name:]],'Employee Info'!$B$3:$B$200,0),MATCH(Data7[[#Headers],[Tech]],'Employee Info'!$C$2:$J$2,0)),"")</f>
        <v/>
      </c>
      <c r="N1065" s="19" t="str">
        <f>IFERROR(INDEX('Employee Info'!$C$3:$J$200,MATCH(Data7[[#This Row],[Name:]],'Employee Info'!$B$3:$B$200,0),MATCH(Data7[[#Headers],[Other]],'Employee Info'!$C$2:$J$2,0)),"")</f>
        <v/>
      </c>
      <c r="O1065" s="19">
        <f>IFERROR((Data7[[#This Row],[Hours:]]*SUM(Data7[[#This Row],[Rate]:[Other]])),"")</f>
        <v>0</v>
      </c>
      <c r="P1065" s="7" t="str">
        <f>IF(Data7[[#This Row],[WO'#:]]="","Riley #","WO#")</f>
        <v>WO#</v>
      </c>
      <c r="Q1065" s="7">
        <f>IFERROR(WEEKNUM(Data7[[#This Row],[Date:]]),"")</f>
        <v>24</v>
      </c>
      <c r="R1065" s="6">
        <f t="shared" si="48"/>
        <v>45452</v>
      </c>
      <c r="S1065" s="6">
        <f>Data7[[#This Row],[Week Start]]+7</f>
        <v>45459</v>
      </c>
      <c r="T1065" s="7" t="str">
        <f t="shared" si="49"/>
        <v>6/9/2024 - 6/16/2024</v>
      </c>
      <c r="U1065" s="7" t="str">
        <f t="shared" si="50"/>
        <v>Time Card</v>
      </c>
      <c r="V1065" s="8" t="str">
        <f>RIGHT(TEXT(Data7[[#This Row],[Date:]],"mmddyyyy"),4)</f>
        <v>2024</v>
      </c>
      <c r="W1065" s="8" t="str">
        <f>MID(TEXT(Data7[[#This Row],[Date:]],"mmddyyyy"),3,2)</f>
        <v>13</v>
      </c>
      <c r="X1065" s="8" t="str">
        <f>LEFT(TEXT(Data7[[#This Row],[Date:]],"mmddyyyy"),2)</f>
        <v>06</v>
      </c>
      <c r="Y1065" s="6">
        <f>DATE(Data7[[#This Row],[Year]],Data7[[#This Row],[Month]],Data7[[#This Row],[Day]])</f>
        <v>45456</v>
      </c>
    </row>
    <row r="1066" spans="1:25">
      <c r="A1066" s="5">
        <v>45485.46155104167</v>
      </c>
      <c r="B1066" s="7" t="s">
        <v>76</v>
      </c>
      <c r="C1066" s="6" t="s">
        <v>785</v>
      </c>
      <c r="D1066" s="7" t="s">
        <v>156</v>
      </c>
      <c r="E1066" s="8">
        <v>1</v>
      </c>
      <c r="F1066" s="7">
        <v>6984733</v>
      </c>
      <c r="G1066" s="7" t="s">
        <v>68</v>
      </c>
      <c r="H1066" s="7" t="s">
        <v>756</v>
      </c>
      <c r="I1066" s="7" t="s">
        <v>44</v>
      </c>
      <c r="J1066" s="19" t="str">
        <f>IFERROR(INDEX('Employee Info'!$C$3:$E$200,MATCH(Data7[[#This Row],[Name:]],'Employee Info'!$B$3:$B$200,0),MATCH(Data7[[#This Row],[Hours Type:]],'Employee Info'!$C$2:$E$2,0)),"")</f>
        <v/>
      </c>
      <c r="K1066" s="19" t="str">
        <f>IFERROR(INDEX('Employee Info'!$C$3:$J$200,MATCH(Data7[[#This Row],[Name:]],'Employee Info'!$B$3:$B$200,0),MATCH(Data7[[#Headers],[Truck]],'Employee Info'!$C$2:$J$2,0)),"")</f>
        <v/>
      </c>
      <c r="L1066" s="19" t="str">
        <f>IFERROR(INDEX('Employee Info'!$C$3:$J$200,MATCH(Data7[[#This Row],[Name:]],'Employee Info'!$B$3:$B$200,0),MATCH(Data7[[#Headers],[Phone]],'Employee Info'!$C$2:$J$2,0)),"")</f>
        <v/>
      </c>
      <c r="M1066" s="19" t="str">
        <f>IFERROR(INDEX('Employee Info'!$C$3:$J$200,MATCH(Data7[[#This Row],[Name:]],'Employee Info'!$B$3:$B$200,0),MATCH(Data7[[#Headers],[Tech]],'Employee Info'!$C$2:$J$2,0)),"")</f>
        <v/>
      </c>
      <c r="N1066" s="19" t="str">
        <f>IFERROR(INDEX('Employee Info'!$C$3:$J$200,MATCH(Data7[[#This Row],[Name:]],'Employee Info'!$B$3:$B$200,0),MATCH(Data7[[#Headers],[Other]],'Employee Info'!$C$2:$J$2,0)),"")</f>
        <v/>
      </c>
      <c r="O1066" s="19">
        <f>IFERROR((Data7[[#This Row],[Hours:]]*SUM(Data7[[#This Row],[Rate]:[Other]])),"")</f>
        <v>0</v>
      </c>
      <c r="P1066" s="7" t="str">
        <f>IF(Data7[[#This Row],[WO'#:]]="","Riley #","WO#")</f>
        <v>WO#</v>
      </c>
      <c r="Q1066" s="7">
        <f>IFERROR(WEEKNUM(Data7[[#This Row],[Date:]]),"")</f>
        <v>24</v>
      </c>
      <c r="R1066" s="6">
        <f t="shared" si="48"/>
        <v>45452</v>
      </c>
      <c r="S1066" s="6">
        <f>Data7[[#This Row],[Week Start]]+7</f>
        <v>45459</v>
      </c>
      <c r="T1066" s="7" t="str">
        <f t="shared" si="49"/>
        <v>6/9/2024 - 6/16/2024</v>
      </c>
      <c r="U1066" s="7" t="str">
        <f t="shared" si="50"/>
        <v>Time Card</v>
      </c>
      <c r="V1066" s="8" t="str">
        <f>RIGHT(TEXT(Data7[[#This Row],[Date:]],"mmddyyyy"),4)</f>
        <v>2024</v>
      </c>
      <c r="W1066" s="8" t="str">
        <f>MID(TEXT(Data7[[#This Row],[Date:]],"mmddyyyy"),3,2)</f>
        <v>13</v>
      </c>
      <c r="X1066" s="8" t="str">
        <f>LEFT(TEXT(Data7[[#This Row],[Date:]],"mmddyyyy"),2)</f>
        <v>06</v>
      </c>
      <c r="Y1066" s="6">
        <f>DATE(Data7[[#This Row],[Year]],Data7[[#This Row],[Month]],Data7[[#This Row],[Day]])</f>
        <v>45456</v>
      </c>
    </row>
    <row r="1067" spans="1:25">
      <c r="A1067" s="5">
        <v>45457.256095023149</v>
      </c>
      <c r="B1067" s="7" t="s">
        <v>23</v>
      </c>
      <c r="C1067" s="6" t="s">
        <v>785</v>
      </c>
      <c r="D1067" s="7" t="s">
        <v>648</v>
      </c>
      <c r="E1067" s="8">
        <v>8</v>
      </c>
      <c r="F1067" s="7" t="s">
        <v>68</v>
      </c>
      <c r="G1067" s="7" t="s">
        <v>68</v>
      </c>
      <c r="H1067" s="7" t="s">
        <v>649</v>
      </c>
      <c r="I1067" s="7" t="s">
        <v>44</v>
      </c>
      <c r="J1067" s="19" t="str">
        <f>IFERROR(INDEX('Employee Info'!$C$3:$E$200,MATCH(Data7[[#This Row],[Name:]],'Employee Info'!$B$3:$B$200,0),MATCH(Data7[[#This Row],[Hours Type:]],'Employee Info'!$C$2:$E$2,0)),"")</f>
        <v/>
      </c>
      <c r="K1067" s="19" t="str">
        <f>IFERROR(INDEX('Employee Info'!$C$3:$J$200,MATCH(Data7[[#This Row],[Name:]],'Employee Info'!$B$3:$B$200,0),MATCH(Data7[[#Headers],[Truck]],'Employee Info'!$C$2:$J$2,0)),"")</f>
        <v/>
      </c>
      <c r="L1067" s="19" t="str">
        <f>IFERROR(INDEX('Employee Info'!$C$3:$J$200,MATCH(Data7[[#This Row],[Name:]],'Employee Info'!$B$3:$B$200,0),MATCH(Data7[[#Headers],[Phone]],'Employee Info'!$C$2:$J$2,0)),"")</f>
        <v/>
      </c>
      <c r="M1067" s="19" t="str">
        <f>IFERROR(INDEX('Employee Info'!$C$3:$J$200,MATCH(Data7[[#This Row],[Name:]],'Employee Info'!$B$3:$B$200,0),MATCH(Data7[[#Headers],[Tech]],'Employee Info'!$C$2:$J$2,0)),"")</f>
        <v/>
      </c>
      <c r="N1067" s="19" t="str">
        <f>IFERROR(INDEX('Employee Info'!$C$3:$J$200,MATCH(Data7[[#This Row],[Name:]],'Employee Info'!$B$3:$B$200,0),MATCH(Data7[[#Headers],[Other]],'Employee Info'!$C$2:$J$2,0)),"")</f>
        <v/>
      </c>
      <c r="O1067" s="19">
        <f>IFERROR((Data7[[#This Row],[Hours:]]*SUM(Data7[[#This Row],[Rate]:[Other]])),"")</f>
        <v>0</v>
      </c>
      <c r="P1067" s="7" t="str">
        <f>IF(Data7[[#This Row],[WO'#:]]="","Riley #","WO#")</f>
        <v>Riley #</v>
      </c>
      <c r="Q1067" s="7">
        <f>IFERROR(WEEKNUM(Data7[[#This Row],[Date:]]),"")</f>
        <v>24</v>
      </c>
      <c r="R1067" s="6">
        <f t="shared" si="48"/>
        <v>45452</v>
      </c>
      <c r="S1067" s="6">
        <f>Data7[[#This Row],[Week Start]]+7</f>
        <v>45459</v>
      </c>
      <c r="T1067" s="7" t="str">
        <f t="shared" si="49"/>
        <v>6/9/2024 - 6/16/2024</v>
      </c>
      <c r="U1067" s="7" t="str">
        <f t="shared" si="50"/>
        <v>Time Card</v>
      </c>
      <c r="V1067" s="8" t="str">
        <f>RIGHT(TEXT(Data7[[#This Row],[Date:]],"mmddyyyy"),4)</f>
        <v>2024</v>
      </c>
      <c r="W1067" s="8" t="str">
        <f>MID(TEXT(Data7[[#This Row],[Date:]],"mmddyyyy"),3,2)</f>
        <v>13</v>
      </c>
      <c r="X1067" s="8" t="str">
        <f>LEFT(TEXT(Data7[[#This Row],[Date:]],"mmddyyyy"),2)</f>
        <v>06</v>
      </c>
      <c r="Y1067" s="6">
        <f>DATE(Data7[[#This Row],[Year]],Data7[[#This Row],[Month]],Data7[[#This Row],[Day]])</f>
        <v>45456</v>
      </c>
    </row>
    <row r="1068" spans="1:25">
      <c r="A1068" s="5">
        <v>45457.256172222224</v>
      </c>
      <c r="B1068" s="7" t="s">
        <v>35</v>
      </c>
      <c r="C1068" s="6" t="s">
        <v>785</v>
      </c>
      <c r="D1068" s="7" t="s">
        <v>648</v>
      </c>
      <c r="E1068" s="8">
        <v>8</v>
      </c>
      <c r="F1068" s="7" t="s">
        <v>68</v>
      </c>
      <c r="G1068" s="7" t="s">
        <v>68</v>
      </c>
      <c r="H1068" s="7" t="s">
        <v>649</v>
      </c>
      <c r="I1068" s="7" t="s">
        <v>44</v>
      </c>
      <c r="J1068" s="19" t="str">
        <f>IFERROR(INDEX('Employee Info'!$C$3:$E$200,MATCH(Data7[[#This Row],[Name:]],'Employee Info'!$B$3:$B$200,0),MATCH(Data7[[#This Row],[Hours Type:]],'Employee Info'!$C$2:$E$2,0)),"")</f>
        <v/>
      </c>
      <c r="K1068" s="19" t="str">
        <f>IFERROR(INDEX('Employee Info'!$C$3:$J$200,MATCH(Data7[[#This Row],[Name:]],'Employee Info'!$B$3:$B$200,0),MATCH(Data7[[#Headers],[Truck]],'Employee Info'!$C$2:$J$2,0)),"")</f>
        <v/>
      </c>
      <c r="L1068" s="19" t="str">
        <f>IFERROR(INDEX('Employee Info'!$C$3:$J$200,MATCH(Data7[[#This Row],[Name:]],'Employee Info'!$B$3:$B$200,0),MATCH(Data7[[#Headers],[Phone]],'Employee Info'!$C$2:$J$2,0)),"")</f>
        <v/>
      </c>
      <c r="M1068" s="19" t="str">
        <f>IFERROR(INDEX('Employee Info'!$C$3:$J$200,MATCH(Data7[[#This Row],[Name:]],'Employee Info'!$B$3:$B$200,0),MATCH(Data7[[#Headers],[Tech]],'Employee Info'!$C$2:$J$2,0)),"")</f>
        <v/>
      </c>
      <c r="N1068" s="19" t="str">
        <f>IFERROR(INDEX('Employee Info'!$C$3:$J$200,MATCH(Data7[[#This Row],[Name:]],'Employee Info'!$B$3:$B$200,0),MATCH(Data7[[#Headers],[Other]],'Employee Info'!$C$2:$J$2,0)),"")</f>
        <v/>
      </c>
      <c r="O1068" s="19">
        <f>IFERROR((Data7[[#This Row],[Hours:]]*SUM(Data7[[#This Row],[Rate]:[Other]])),"")</f>
        <v>0</v>
      </c>
      <c r="P1068" s="7" t="str">
        <f>IF(Data7[[#This Row],[WO'#:]]="","Riley #","WO#")</f>
        <v>Riley #</v>
      </c>
      <c r="Q1068" s="7">
        <f>IFERROR(WEEKNUM(Data7[[#This Row],[Date:]]),"")</f>
        <v>24</v>
      </c>
      <c r="R1068" s="6">
        <f t="shared" si="48"/>
        <v>45452</v>
      </c>
      <c r="S1068" s="6">
        <f>Data7[[#This Row],[Week Start]]+7</f>
        <v>45459</v>
      </c>
      <c r="T1068" s="7" t="str">
        <f t="shared" si="49"/>
        <v>6/9/2024 - 6/16/2024</v>
      </c>
      <c r="U1068" s="7" t="str">
        <f t="shared" si="50"/>
        <v>Time Card</v>
      </c>
      <c r="V1068" s="8" t="str">
        <f>RIGHT(TEXT(Data7[[#This Row],[Date:]],"mmddyyyy"),4)</f>
        <v>2024</v>
      </c>
      <c r="W1068" s="8" t="str">
        <f>MID(TEXT(Data7[[#This Row],[Date:]],"mmddyyyy"),3,2)</f>
        <v>13</v>
      </c>
      <c r="X1068" s="8" t="str">
        <f>LEFT(TEXT(Data7[[#This Row],[Date:]],"mmddyyyy"),2)</f>
        <v>06</v>
      </c>
      <c r="Y1068" s="6">
        <f>DATE(Data7[[#This Row],[Year]],Data7[[#This Row],[Month]],Data7[[#This Row],[Day]])</f>
        <v>45456</v>
      </c>
    </row>
    <row r="1069" spans="1:25">
      <c r="A1069" s="5">
        <v>45456.581112731481</v>
      </c>
      <c r="B1069" s="7" t="s">
        <v>34</v>
      </c>
      <c r="C1069" s="6" t="s">
        <v>785</v>
      </c>
      <c r="D1069" s="7" t="s">
        <v>784</v>
      </c>
      <c r="E1069" s="8">
        <v>6</v>
      </c>
      <c r="F1069" s="7" t="s">
        <v>68</v>
      </c>
      <c r="G1069" s="7" t="s">
        <v>68</v>
      </c>
      <c r="H1069" s="7" t="s">
        <v>661</v>
      </c>
      <c r="I1069" s="7" t="s">
        <v>44</v>
      </c>
      <c r="J1069" s="19" t="str">
        <f>IFERROR(INDEX('Employee Info'!$C$3:$E$200,MATCH(Data7[[#This Row],[Name:]],'Employee Info'!$B$3:$B$200,0),MATCH(Data7[[#This Row],[Hours Type:]],'Employee Info'!$C$2:$E$2,0)),"")</f>
        <v/>
      </c>
      <c r="K1069" s="19" t="str">
        <f>IFERROR(INDEX('Employee Info'!$C$3:$J$200,MATCH(Data7[[#This Row],[Name:]],'Employee Info'!$B$3:$B$200,0),MATCH(Data7[[#Headers],[Truck]],'Employee Info'!$C$2:$J$2,0)),"")</f>
        <v/>
      </c>
      <c r="L1069" s="19" t="str">
        <f>IFERROR(INDEX('Employee Info'!$C$3:$J$200,MATCH(Data7[[#This Row],[Name:]],'Employee Info'!$B$3:$B$200,0),MATCH(Data7[[#Headers],[Phone]],'Employee Info'!$C$2:$J$2,0)),"")</f>
        <v/>
      </c>
      <c r="M1069" s="19" t="str">
        <f>IFERROR(INDEX('Employee Info'!$C$3:$J$200,MATCH(Data7[[#This Row],[Name:]],'Employee Info'!$B$3:$B$200,0),MATCH(Data7[[#Headers],[Tech]],'Employee Info'!$C$2:$J$2,0)),"")</f>
        <v/>
      </c>
      <c r="N1069" s="19" t="str">
        <f>IFERROR(INDEX('Employee Info'!$C$3:$J$200,MATCH(Data7[[#This Row],[Name:]],'Employee Info'!$B$3:$B$200,0),MATCH(Data7[[#Headers],[Other]],'Employee Info'!$C$2:$J$2,0)),"")</f>
        <v/>
      </c>
      <c r="O1069" s="19">
        <f>IFERROR((Data7[[#This Row],[Hours:]]*SUM(Data7[[#This Row],[Rate]:[Other]])),"")</f>
        <v>0</v>
      </c>
      <c r="P1069" s="7" t="str">
        <f>IF(Data7[[#This Row],[WO'#:]]="","Riley #","WO#")</f>
        <v>Riley #</v>
      </c>
      <c r="Q1069" s="7">
        <f>IFERROR(WEEKNUM(Data7[[#This Row],[Date:]]),"")</f>
        <v>24</v>
      </c>
      <c r="R1069" s="6">
        <f t="shared" si="48"/>
        <v>45452</v>
      </c>
      <c r="S1069" s="6">
        <f>Data7[[#This Row],[Week Start]]+7</f>
        <v>45459</v>
      </c>
      <c r="T1069" s="7" t="str">
        <f t="shared" si="49"/>
        <v>6/9/2024 - 6/16/2024</v>
      </c>
      <c r="U1069" s="7" t="str">
        <f t="shared" si="50"/>
        <v>Time Card</v>
      </c>
      <c r="V1069" s="8" t="str">
        <f>RIGHT(TEXT(Data7[[#This Row],[Date:]],"mmddyyyy"),4)</f>
        <v>2024</v>
      </c>
      <c r="W1069" s="8" t="str">
        <f>MID(TEXT(Data7[[#This Row],[Date:]],"mmddyyyy"),3,2)</f>
        <v>13</v>
      </c>
      <c r="X1069" s="8" t="str">
        <f>LEFT(TEXT(Data7[[#This Row],[Date:]],"mmddyyyy"),2)</f>
        <v>06</v>
      </c>
      <c r="Y1069" s="6">
        <f>DATE(Data7[[#This Row],[Year]],Data7[[#This Row],[Month]],Data7[[#This Row],[Day]])</f>
        <v>45456</v>
      </c>
    </row>
    <row r="1070" spans="1:25">
      <c r="A1070" s="5">
        <v>45456.581241898151</v>
      </c>
      <c r="B1070" s="7" t="s">
        <v>31</v>
      </c>
      <c r="C1070" s="6" t="s">
        <v>785</v>
      </c>
      <c r="D1070" s="7" t="s">
        <v>784</v>
      </c>
      <c r="E1070" s="8">
        <v>6</v>
      </c>
      <c r="F1070" s="7" t="s">
        <v>68</v>
      </c>
      <c r="G1070" s="7" t="s">
        <v>68</v>
      </c>
      <c r="H1070" s="7" t="s">
        <v>661</v>
      </c>
      <c r="I1070" s="7" t="s">
        <v>44</v>
      </c>
      <c r="J1070" s="19" t="str">
        <f>IFERROR(INDEX('Employee Info'!$C$3:$E$200,MATCH(Data7[[#This Row],[Name:]],'Employee Info'!$B$3:$B$200,0),MATCH(Data7[[#This Row],[Hours Type:]],'Employee Info'!$C$2:$E$2,0)),"")</f>
        <v/>
      </c>
      <c r="K1070" s="19" t="str">
        <f>IFERROR(INDEX('Employee Info'!$C$3:$J$200,MATCH(Data7[[#This Row],[Name:]],'Employee Info'!$B$3:$B$200,0),MATCH(Data7[[#Headers],[Truck]],'Employee Info'!$C$2:$J$2,0)),"")</f>
        <v/>
      </c>
      <c r="L1070" s="19" t="str">
        <f>IFERROR(INDEX('Employee Info'!$C$3:$J$200,MATCH(Data7[[#This Row],[Name:]],'Employee Info'!$B$3:$B$200,0),MATCH(Data7[[#Headers],[Phone]],'Employee Info'!$C$2:$J$2,0)),"")</f>
        <v/>
      </c>
      <c r="M1070" s="19" t="str">
        <f>IFERROR(INDEX('Employee Info'!$C$3:$J$200,MATCH(Data7[[#This Row],[Name:]],'Employee Info'!$B$3:$B$200,0),MATCH(Data7[[#Headers],[Tech]],'Employee Info'!$C$2:$J$2,0)),"")</f>
        <v/>
      </c>
      <c r="N1070" s="19" t="str">
        <f>IFERROR(INDEX('Employee Info'!$C$3:$J$200,MATCH(Data7[[#This Row],[Name:]],'Employee Info'!$B$3:$B$200,0),MATCH(Data7[[#Headers],[Other]],'Employee Info'!$C$2:$J$2,0)),"")</f>
        <v/>
      </c>
      <c r="O1070" s="19">
        <f>IFERROR((Data7[[#This Row],[Hours:]]*SUM(Data7[[#This Row],[Rate]:[Other]])),"")</f>
        <v>0</v>
      </c>
      <c r="P1070" s="7" t="str">
        <f>IF(Data7[[#This Row],[WO'#:]]="","Riley #","WO#")</f>
        <v>Riley #</v>
      </c>
      <c r="Q1070" s="7">
        <f>IFERROR(WEEKNUM(Data7[[#This Row],[Date:]]),"")</f>
        <v>24</v>
      </c>
      <c r="R1070" s="6">
        <f t="shared" si="48"/>
        <v>45452</v>
      </c>
      <c r="S1070" s="6">
        <f>Data7[[#This Row],[Week Start]]+7</f>
        <v>45459</v>
      </c>
      <c r="T1070" s="7" t="str">
        <f t="shared" si="49"/>
        <v>6/9/2024 - 6/16/2024</v>
      </c>
      <c r="U1070" s="7" t="str">
        <f t="shared" si="50"/>
        <v>Time Card</v>
      </c>
      <c r="V1070" s="8" t="str">
        <f>RIGHT(TEXT(Data7[[#This Row],[Date:]],"mmddyyyy"),4)</f>
        <v>2024</v>
      </c>
      <c r="W1070" s="8" t="str">
        <f>MID(TEXT(Data7[[#This Row],[Date:]],"mmddyyyy"),3,2)</f>
        <v>13</v>
      </c>
      <c r="X1070" s="8" t="str">
        <f>LEFT(TEXT(Data7[[#This Row],[Date:]],"mmddyyyy"),2)</f>
        <v>06</v>
      </c>
      <c r="Y1070" s="6">
        <f>DATE(Data7[[#This Row],[Year]],Data7[[#This Row],[Month]],Data7[[#This Row],[Day]])</f>
        <v>45456</v>
      </c>
    </row>
    <row r="1071" spans="1:25">
      <c r="A1071" s="5">
        <v>45456.581771759258</v>
      </c>
      <c r="B1071" s="7" t="s">
        <v>31</v>
      </c>
      <c r="C1071" s="6" t="s">
        <v>785</v>
      </c>
      <c r="D1071" s="7" t="s">
        <v>788</v>
      </c>
      <c r="E1071" s="8">
        <v>2</v>
      </c>
      <c r="F1071" s="7" t="s">
        <v>68</v>
      </c>
      <c r="G1071" s="7" t="s">
        <v>68</v>
      </c>
      <c r="H1071" s="7" t="s">
        <v>697</v>
      </c>
      <c r="I1071" s="7" t="s">
        <v>44</v>
      </c>
      <c r="J1071" s="19" t="str">
        <f>IFERROR(INDEX('Employee Info'!$C$3:$E$200,MATCH(Data7[[#This Row],[Name:]],'Employee Info'!$B$3:$B$200,0),MATCH(Data7[[#This Row],[Hours Type:]],'Employee Info'!$C$2:$E$2,0)),"")</f>
        <v/>
      </c>
      <c r="K1071" s="19" t="str">
        <f>IFERROR(INDEX('Employee Info'!$C$3:$J$200,MATCH(Data7[[#This Row],[Name:]],'Employee Info'!$B$3:$B$200,0),MATCH(Data7[[#Headers],[Truck]],'Employee Info'!$C$2:$J$2,0)),"")</f>
        <v/>
      </c>
      <c r="L1071" s="19" t="str">
        <f>IFERROR(INDEX('Employee Info'!$C$3:$J$200,MATCH(Data7[[#This Row],[Name:]],'Employee Info'!$B$3:$B$200,0),MATCH(Data7[[#Headers],[Phone]],'Employee Info'!$C$2:$J$2,0)),"")</f>
        <v/>
      </c>
      <c r="M1071" s="19" t="str">
        <f>IFERROR(INDEX('Employee Info'!$C$3:$J$200,MATCH(Data7[[#This Row],[Name:]],'Employee Info'!$B$3:$B$200,0),MATCH(Data7[[#Headers],[Tech]],'Employee Info'!$C$2:$J$2,0)),"")</f>
        <v/>
      </c>
      <c r="N1071" s="19" t="str">
        <f>IFERROR(INDEX('Employee Info'!$C$3:$J$200,MATCH(Data7[[#This Row],[Name:]],'Employee Info'!$B$3:$B$200,0),MATCH(Data7[[#Headers],[Other]],'Employee Info'!$C$2:$J$2,0)),"")</f>
        <v/>
      </c>
      <c r="O1071" s="19">
        <f>IFERROR((Data7[[#This Row],[Hours:]]*SUM(Data7[[#This Row],[Rate]:[Other]])),"")</f>
        <v>0</v>
      </c>
      <c r="P1071" s="7" t="str">
        <f>IF(Data7[[#This Row],[WO'#:]]="","Riley #","WO#")</f>
        <v>Riley #</v>
      </c>
      <c r="Q1071" s="7">
        <f>IFERROR(WEEKNUM(Data7[[#This Row],[Date:]]),"")</f>
        <v>24</v>
      </c>
      <c r="R1071" s="6">
        <f t="shared" si="48"/>
        <v>45452</v>
      </c>
      <c r="S1071" s="6">
        <f>Data7[[#This Row],[Week Start]]+7</f>
        <v>45459</v>
      </c>
      <c r="T1071" s="7" t="str">
        <f t="shared" si="49"/>
        <v>6/9/2024 - 6/16/2024</v>
      </c>
      <c r="U1071" s="7" t="str">
        <f t="shared" si="50"/>
        <v>Time Card</v>
      </c>
      <c r="V1071" s="8" t="str">
        <f>RIGHT(TEXT(Data7[[#This Row],[Date:]],"mmddyyyy"),4)</f>
        <v>2024</v>
      </c>
      <c r="W1071" s="8" t="str">
        <f>MID(TEXT(Data7[[#This Row],[Date:]],"mmddyyyy"),3,2)</f>
        <v>13</v>
      </c>
      <c r="X1071" s="8" t="str">
        <f>LEFT(TEXT(Data7[[#This Row],[Date:]],"mmddyyyy"),2)</f>
        <v>06</v>
      </c>
      <c r="Y1071" s="6">
        <f>DATE(Data7[[#This Row],[Year]],Data7[[#This Row],[Month]],Data7[[#This Row],[Day]])</f>
        <v>45456</v>
      </c>
    </row>
    <row r="1072" spans="1:25">
      <c r="A1072" s="5">
        <v>45456.581867592591</v>
      </c>
      <c r="B1072" s="7" t="s">
        <v>34</v>
      </c>
      <c r="C1072" s="6" t="s">
        <v>785</v>
      </c>
      <c r="D1072" s="7" t="s">
        <v>788</v>
      </c>
      <c r="E1072" s="8">
        <v>2</v>
      </c>
      <c r="F1072" s="7" t="s">
        <v>68</v>
      </c>
      <c r="G1072" s="7" t="s">
        <v>68</v>
      </c>
      <c r="H1072" s="7" t="s">
        <v>697</v>
      </c>
      <c r="I1072" s="7" t="s">
        <v>44</v>
      </c>
      <c r="J1072" s="19" t="str">
        <f>IFERROR(INDEX('Employee Info'!$C$3:$E$200,MATCH(Data7[[#This Row],[Name:]],'Employee Info'!$B$3:$B$200,0),MATCH(Data7[[#This Row],[Hours Type:]],'Employee Info'!$C$2:$E$2,0)),"")</f>
        <v/>
      </c>
      <c r="K1072" s="19" t="str">
        <f>IFERROR(INDEX('Employee Info'!$C$3:$J$200,MATCH(Data7[[#This Row],[Name:]],'Employee Info'!$B$3:$B$200,0),MATCH(Data7[[#Headers],[Truck]],'Employee Info'!$C$2:$J$2,0)),"")</f>
        <v/>
      </c>
      <c r="L1072" s="19" t="str">
        <f>IFERROR(INDEX('Employee Info'!$C$3:$J$200,MATCH(Data7[[#This Row],[Name:]],'Employee Info'!$B$3:$B$200,0),MATCH(Data7[[#Headers],[Phone]],'Employee Info'!$C$2:$J$2,0)),"")</f>
        <v/>
      </c>
      <c r="M1072" s="19" t="str">
        <f>IFERROR(INDEX('Employee Info'!$C$3:$J$200,MATCH(Data7[[#This Row],[Name:]],'Employee Info'!$B$3:$B$200,0),MATCH(Data7[[#Headers],[Tech]],'Employee Info'!$C$2:$J$2,0)),"")</f>
        <v/>
      </c>
      <c r="N1072" s="19" t="str">
        <f>IFERROR(INDEX('Employee Info'!$C$3:$J$200,MATCH(Data7[[#This Row],[Name:]],'Employee Info'!$B$3:$B$200,0),MATCH(Data7[[#Headers],[Other]],'Employee Info'!$C$2:$J$2,0)),"")</f>
        <v/>
      </c>
      <c r="O1072" s="19">
        <f>IFERROR((Data7[[#This Row],[Hours:]]*SUM(Data7[[#This Row],[Rate]:[Other]])),"")</f>
        <v>0</v>
      </c>
      <c r="P1072" s="7" t="str">
        <f>IF(Data7[[#This Row],[WO'#:]]="","Riley #","WO#")</f>
        <v>Riley #</v>
      </c>
      <c r="Q1072" s="7">
        <f>IFERROR(WEEKNUM(Data7[[#This Row],[Date:]]),"")</f>
        <v>24</v>
      </c>
      <c r="R1072" s="6">
        <f t="shared" si="48"/>
        <v>45452</v>
      </c>
      <c r="S1072" s="6">
        <f>Data7[[#This Row],[Week Start]]+7</f>
        <v>45459</v>
      </c>
      <c r="T1072" s="7" t="str">
        <f t="shared" si="49"/>
        <v>6/9/2024 - 6/16/2024</v>
      </c>
      <c r="U1072" s="7" t="str">
        <f t="shared" si="50"/>
        <v>Time Card</v>
      </c>
      <c r="V1072" s="8" t="str">
        <f>RIGHT(TEXT(Data7[[#This Row],[Date:]],"mmddyyyy"),4)</f>
        <v>2024</v>
      </c>
      <c r="W1072" s="8" t="str">
        <f>MID(TEXT(Data7[[#This Row],[Date:]],"mmddyyyy"),3,2)</f>
        <v>13</v>
      </c>
      <c r="X1072" s="8" t="str">
        <f>LEFT(TEXT(Data7[[#This Row],[Date:]],"mmddyyyy"),2)</f>
        <v>06</v>
      </c>
      <c r="Y1072" s="6">
        <f>DATE(Data7[[#This Row],[Year]],Data7[[#This Row],[Month]],Data7[[#This Row],[Day]])</f>
        <v>45456</v>
      </c>
    </row>
    <row r="1073" spans="1:25">
      <c r="A1073" s="5">
        <v>45457.567657870371</v>
      </c>
      <c r="B1073" s="7" t="s">
        <v>66</v>
      </c>
      <c r="C1073" s="6" t="s">
        <v>789</v>
      </c>
      <c r="D1073" s="7" t="s">
        <v>135</v>
      </c>
      <c r="E1073" s="8">
        <v>1</v>
      </c>
      <c r="F1073" s="7">
        <v>20028</v>
      </c>
      <c r="G1073" s="7" t="s">
        <v>68</v>
      </c>
      <c r="H1073" s="7" t="s">
        <v>756</v>
      </c>
      <c r="I1073" s="7" t="s">
        <v>45</v>
      </c>
      <c r="J1073" s="19" t="str">
        <f>IFERROR(INDEX('Employee Info'!$C$3:$E$200,MATCH(Data7[[#This Row],[Name:]],'Employee Info'!$B$3:$B$200,0),MATCH(Data7[[#This Row],[Hours Type:]],'Employee Info'!$C$2:$E$2,0)),"")</f>
        <v/>
      </c>
      <c r="K1073" s="19" t="str">
        <f>IFERROR(INDEX('Employee Info'!$C$3:$J$200,MATCH(Data7[[#This Row],[Name:]],'Employee Info'!$B$3:$B$200,0),MATCH(Data7[[#Headers],[Truck]],'Employee Info'!$C$2:$J$2,0)),"")</f>
        <v/>
      </c>
      <c r="L1073" s="19" t="str">
        <f>IFERROR(INDEX('Employee Info'!$C$3:$J$200,MATCH(Data7[[#This Row],[Name:]],'Employee Info'!$B$3:$B$200,0),MATCH(Data7[[#Headers],[Phone]],'Employee Info'!$C$2:$J$2,0)),"")</f>
        <v/>
      </c>
      <c r="M1073" s="19" t="str">
        <f>IFERROR(INDEX('Employee Info'!$C$3:$J$200,MATCH(Data7[[#This Row],[Name:]],'Employee Info'!$B$3:$B$200,0),MATCH(Data7[[#Headers],[Tech]],'Employee Info'!$C$2:$J$2,0)),"")</f>
        <v/>
      </c>
      <c r="N1073" s="19" t="str">
        <f>IFERROR(INDEX('Employee Info'!$C$3:$J$200,MATCH(Data7[[#This Row],[Name:]],'Employee Info'!$B$3:$B$200,0),MATCH(Data7[[#Headers],[Other]],'Employee Info'!$C$2:$J$2,0)),"")</f>
        <v/>
      </c>
      <c r="O1073" s="19">
        <f>IFERROR((Data7[[#This Row],[Hours:]]*SUM(Data7[[#This Row],[Rate]:[Other]])),"")</f>
        <v>0</v>
      </c>
      <c r="P1073" s="7" t="str">
        <f>IF(Data7[[#This Row],[WO'#:]]="","Riley #","WO#")</f>
        <v>WO#</v>
      </c>
      <c r="Q1073" s="7">
        <f>IFERROR(WEEKNUM(Data7[[#This Row],[Date:]]),"")</f>
        <v>24</v>
      </c>
      <c r="R1073" s="6">
        <f t="shared" si="48"/>
        <v>45452</v>
      </c>
      <c r="S1073" s="6">
        <f>Data7[[#This Row],[Week Start]]+7</f>
        <v>45459</v>
      </c>
      <c r="T1073" s="7" t="str">
        <f t="shared" si="49"/>
        <v>6/9/2024 - 6/16/2024</v>
      </c>
      <c r="U1073" s="7" t="str">
        <f t="shared" si="50"/>
        <v>Time Card</v>
      </c>
      <c r="V1073" s="8" t="str">
        <f>RIGHT(TEXT(Data7[[#This Row],[Date:]],"mmddyyyy"),4)</f>
        <v>2024</v>
      </c>
      <c r="W1073" s="8" t="str">
        <f>MID(TEXT(Data7[[#This Row],[Date:]],"mmddyyyy"),3,2)</f>
        <v>14</v>
      </c>
      <c r="X1073" s="8" t="str">
        <f>LEFT(TEXT(Data7[[#This Row],[Date:]],"mmddyyyy"),2)</f>
        <v>06</v>
      </c>
      <c r="Y1073" s="6">
        <f>DATE(Data7[[#This Row],[Year]],Data7[[#This Row],[Month]],Data7[[#This Row],[Day]])</f>
        <v>45457</v>
      </c>
    </row>
    <row r="1074" spans="1:25">
      <c r="A1074" s="5">
        <v>45457.42840960648</v>
      </c>
      <c r="B1074" s="7" t="s">
        <v>31</v>
      </c>
      <c r="C1074" s="6" t="s">
        <v>789</v>
      </c>
      <c r="D1074" s="7" t="s">
        <v>790</v>
      </c>
      <c r="E1074" s="8">
        <v>2</v>
      </c>
      <c r="F1074" s="7">
        <v>6984733</v>
      </c>
      <c r="G1074" s="7" t="s">
        <v>68</v>
      </c>
      <c r="H1074" s="7" t="s">
        <v>756</v>
      </c>
      <c r="I1074" s="7" t="s">
        <v>44</v>
      </c>
      <c r="J1074" s="19" t="str">
        <f>IFERROR(INDEX('Employee Info'!$C$3:$E$200,MATCH(Data7[[#This Row],[Name:]],'Employee Info'!$B$3:$B$200,0),MATCH(Data7[[#This Row],[Hours Type:]],'Employee Info'!$C$2:$E$2,0)),"")</f>
        <v/>
      </c>
      <c r="K1074" s="19" t="str">
        <f>IFERROR(INDEX('Employee Info'!$C$3:$J$200,MATCH(Data7[[#This Row],[Name:]],'Employee Info'!$B$3:$B$200,0),MATCH(Data7[[#Headers],[Truck]],'Employee Info'!$C$2:$J$2,0)),"")</f>
        <v/>
      </c>
      <c r="L1074" s="19" t="str">
        <f>IFERROR(INDEX('Employee Info'!$C$3:$J$200,MATCH(Data7[[#This Row],[Name:]],'Employee Info'!$B$3:$B$200,0),MATCH(Data7[[#Headers],[Phone]],'Employee Info'!$C$2:$J$2,0)),"")</f>
        <v/>
      </c>
      <c r="M1074" s="19" t="str">
        <f>IFERROR(INDEX('Employee Info'!$C$3:$J$200,MATCH(Data7[[#This Row],[Name:]],'Employee Info'!$B$3:$B$200,0),MATCH(Data7[[#Headers],[Tech]],'Employee Info'!$C$2:$J$2,0)),"")</f>
        <v/>
      </c>
      <c r="N1074" s="19" t="str">
        <f>IFERROR(INDEX('Employee Info'!$C$3:$J$200,MATCH(Data7[[#This Row],[Name:]],'Employee Info'!$B$3:$B$200,0),MATCH(Data7[[#Headers],[Other]],'Employee Info'!$C$2:$J$2,0)),"")</f>
        <v/>
      </c>
      <c r="O1074" s="19">
        <f>IFERROR((Data7[[#This Row],[Hours:]]*SUM(Data7[[#This Row],[Rate]:[Other]])),"")</f>
        <v>0</v>
      </c>
      <c r="P1074" s="7" t="str">
        <f>IF(Data7[[#This Row],[WO'#:]]="","Riley #","WO#")</f>
        <v>WO#</v>
      </c>
      <c r="Q1074" s="7">
        <f>IFERROR(WEEKNUM(Data7[[#This Row],[Date:]]),"")</f>
        <v>24</v>
      </c>
      <c r="R1074" s="6">
        <f t="shared" si="48"/>
        <v>45452</v>
      </c>
      <c r="S1074" s="6">
        <f>Data7[[#This Row],[Week Start]]+7</f>
        <v>45459</v>
      </c>
      <c r="T1074" s="7" t="str">
        <f t="shared" si="49"/>
        <v>6/9/2024 - 6/16/2024</v>
      </c>
      <c r="U1074" s="7" t="str">
        <f t="shared" si="50"/>
        <v>Time Card</v>
      </c>
      <c r="V1074" s="8" t="str">
        <f>RIGHT(TEXT(Data7[[#This Row],[Date:]],"mmddyyyy"),4)</f>
        <v>2024</v>
      </c>
      <c r="W1074" s="8" t="str">
        <f>MID(TEXT(Data7[[#This Row],[Date:]],"mmddyyyy"),3,2)</f>
        <v>14</v>
      </c>
      <c r="X1074" s="8" t="str">
        <f>LEFT(TEXT(Data7[[#This Row],[Date:]],"mmddyyyy"),2)</f>
        <v>06</v>
      </c>
      <c r="Y1074" s="6">
        <f>DATE(Data7[[#This Row],[Year]],Data7[[#This Row],[Month]],Data7[[#This Row],[Day]])</f>
        <v>45457</v>
      </c>
    </row>
    <row r="1075" spans="1:25">
      <c r="A1075" s="5">
        <v>45457.495796759256</v>
      </c>
      <c r="B1075" s="7" t="s">
        <v>66</v>
      </c>
      <c r="C1075" s="6" t="s">
        <v>789</v>
      </c>
      <c r="D1075" s="7" t="s">
        <v>791</v>
      </c>
      <c r="E1075" s="8">
        <v>7</v>
      </c>
      <c r="F1075" s="7">
        <v>6984733</v>
      </c>
      <c r="G1075" s="7" t="s">
        <v>68</v>
      </c>
      <c r="H1075" s="7" t="s">
        <v>756</v>
      </c>
      <c r="I1075" s="7" t="s">
        <v>44</v>
      </c>
      <c r="J1075" s="19" t="str">
        <f>IFERROR(INDEX('Employee Info'!$C$3:$E$200,MATCH(Data7[[#This Row],[Name:]],'Employee Info'!$B$3:$B$200,0),MATCH(Data7[[#This Row],[Hours Type:]],'Employee Info'!$C$2:$E$2,0)),"")</f>
        <v/>
      </c>
      <c r="K1075" s="19" t="str">
        <f>IFERROR(INDEX('Employee Info'!$C$3:$J$200,MATCH(Data7[[#This Row],[Name:]],'Employee Info'!$B$3:$B$200,0),MATCH(Data7[[#Headers],[Truck]],'Employee Info'!$C$2:$J$2,0)),"")</f>
        <v/>
      </c>
      <c r="L1075" s="19" t="str">
        <f>IFERROR(INDEX('Employee Info'!$C$3:$J$200,MATCH(Data7[[#This Row],[Name:]],'Employee Info'!$B$3:$B$200,0),MATCH(Data7[[#Headers],[Phone]],'Employee Info'!$C$2:$J$2,0)),"")</f>
        <v/>
      </c>
      <c r="M1075" s="19" t="str">
        <f>IFERROR(INDEX('Employee Info'!$C$3:$J$200,MATCH(Data7[[#This Row],[Name:]],'Employee Info'!$B$3:$B$200,0),MATCH(Data7[[#Headers],[Tech]],'Employee Info'!$C$2:$J$2,0)),"")</f>
        <v/>
      </c>
      <c r="N1075" s="19" t="str">
        <f>IFERROR(INDEX('Employee Info'!$C$3:$J$200,MATCH(Data7[[#This Row],[Name:]],'Employee Info'!$B$3:$B$200,0),MATCH(Data7[[#Headers],[Other]],'Employee Info'!$C$2:$J$2,0)),"")</f>
        <v/>
      </c>
      <c r="O1075" s="19">
        <f>IFERROR((Data7[[#This Row],[Hours:]]*SUM(Data7[[#This Row],[Rate]:[Other]])),"")</f>
        <v>0</v>
      </c>
      <c r="P1075" s="7" t="str">
        <f>IF(Data7[[#This Row],[WO'#:]]="","Riley #","WO#")</f>
        <v>WO#</v>
      </c>
      <c r="Q1075" s="7">
        <f>IFERROR(WEEKNUM(Data7[[#This Row],[Date:]]),"")</f>
        <v>24</v>
      </c>
      <c r="R1075" s="6">
        <f t="shared" si="48"/>
        <v>45452</v>
      </c>
      <c r="S1075" s="6">
        <f>Data7[[#This Row],[Week Start]]+7</f>
        <v>45459</v>
      </c>
      <c r="T1075" s="7" t="str">
        <f t="shared" si="49"/>
        <v>6/9/2024 - 6/16/2024</v>
      </c>
      <c r="U1075" s="7" t="str">
        <f t="shared" si="50"/>
        <v>Time Card</v>
      </c>
      <c r="V1075" s="8" t="str">
        <f>RIGHT(TEXT(Data7[[#This Row],[Date:]],"mmddyyyy"),4)</f>
        <v>2024</v>
      </c>
      <c r="W1075" s="8" t="str">
        <f>MID(TEXT(Data7[[#This Row],[Date:]],"mmddyyyy"),3,2)</f>
        <v>14</v>
      </c>
      <c r="X1075" s="8" t="str">
        <f>LEFT(TEXT(Data7[[#This Row],[Date:]],"mmddyyyy"),2)</f>
        <v>06</v>
      </c>
      <c r="Y1075" s="6">
        <f>DATE(Data7[[#This Row],[Year]],Data7[[#This Row],[Month]],Data7[[#This Row],[Day]])</f>
        <v>45457</v>
      </c>
    </row>
    <row r="1076" spans="1:25">
      <c r="A1076" s="5">
        <v>45457.562165972224</v>
      </c>
      <c r="B1076" s="7" t="s">
        <v>34</v>
      </c>
      <c r="C1076" s="6" t="s">
        <v>789</v>
      </c>
      <c r="D1076" s="7" t="s">
        <v>792</v>
      </c>
      <c r="E1076" s="8">
        <v>2</v>
      </c>
      <c r="F1076" s="7">
        <v>6984733</v>
      </c>
      <c r="G1076" s="7" t="s">
        <v>68</v>
      </c>
      <c r="H1076" s="7" t="s">
        <v>756</v>
      </c>
      <c r="I1076" s="7" t="s">
        <v>44</v>
      </c>
      <c r="J1076" s="19" t="str">
        <f>IFERROR(INDEX('Employee Info'!$C$3:$E$200,MATCH(Data7[[#This Row],[Name:]],'Employee Info'!$B$3:$B$200,0),MATCH(Data7[[#This Row],[Hours Type:]],'Employee Info'!$C$2:$E$2,0)),"")</f>
        <v/>
      </c>
      <c r="K1076" s="19" t="str">
        <f>IFERROR(INDEX('Employee Info'!$C$3:$J$200,MATCH(Data7[[#This Row],[Name:]],'Employee Info'!$B$3:$B$200,0),MATCH(Data7[[#Headers],[Truck]],'Employee Info'!$C$2:$J$2,0)),"")</f>
        <v/>
      </c>
      <c r="L1076" s="19" t="str">
        <f>IFERROR(INDEX('Employee Info'!$C$3:$J$200,MATCH(Data7[[#This Row],[Name:]],'Employee Info'!$B$3:$B$200,0),MATCH(Data7[[#Headers],[Phone]],'Employee Info'!$C$2:$J$2,0)),"")</f>
        <v/>
      </c>
      <c r="M1076" s="19" t="str">
        <f>IFERROR(INDEX('Employee Info'!$C$3:$J$200,MATCH(Data7[[#This Row],[Name:]],'Employee Info'!$B$3:$B$200,0),MATCH(Data7[[#Headers],[Tech]],'Employee Info'!$C$2:$J$2,0)),"")</f>
        <v/>
      </c>
      <c r="N1076" s="19" t="str">
        <f>IFERROR(INDEX('Employee Info'!$C$3:$J$200,MATCH(Data7[[#This Row],[Name:]],'Employee Info'!$B$3:$B$200,0),MATCH(Data7[[#Headers],[Other]],'Employee Info'!$C$2:$J$2,0)),"")</f>
        <v/>
      </c>
      <c r="O1076" s="19">
        <f>IFERROR((Data7[[#This Row],[Hours:]]*SUM(Data7[[#This Row],[Rate]:[Other]])),"")</f>
        <v>0</v>
      </c>
      <c r="P1076" s="7" t="str">
        <f>IF(Data7[[#This Row],[WO'#:]]="","Riley #","WO#")</f>
        <v>WO#</v>
      </c>
      <c r="Q1076" s="7">
        <f>IFERROR(WEEKNUM(Data7[[#This Row],[Date:]]),"")</f>
        <v>24</v>
      </c>
      <c r="R1076" s="6">
        <f t="shared" si="48"/>
        <v>45452</v>
      </c>
      <c r="S1076" s="6">
        <f>Data7[[#This Row],[Week Start]]+7</f>
        <v>45459</v>
      </c>
      <c r="T1076" s="7" t="str">
        <f t="shared" si="49"/>
        <v>6/9/2024 - 6/16/2024</v>
      </c>
      <c r="U1076" s="7" t="str">
        <f t="shared" si="50"/>
        <v>Time Card</v>
      </c>
      <c r="V1076" s="8" t="str">
        <f>RIGHT(TEXT(Data7[[#This Row],[Date:]],"mmddyyyy"),4)</f>
        <v>2024</v>
      </c>
      <c r="W1076" s="8" t="str">
        <f>MID(TEXT(Data7[[#This Row],[Date:]],"mmddyyyy"),3,2)</f>
        <v>14</v>
      </c>
      <c r="X1076" s="8" t="str">
        <f>LEFT(TEXT(Data7[[#This Row],[Date:]],"mmddyyyy"),2)</f>
        <v>06</v>
      </c>
      <c r="Y1076" s="6">
        <f>DATE(Data7[[#This Row],[Year]],Data7[[#This Row],[Month]],Data7[[#This Row],[Day]])</f>
        <v>45457</v>
      </c>
    </row>
    <row r="1077" spans="1:25">
      <c r="A1077" s="5">
        <v>45485.461907870369</v>
      </c>
      <c r="B1077" s="7" t="s">
        <v>76</v>
      </c>
      <c r="C1077" s="6" t="s">
        <v>789</v>
      </c>
      <c r="D1077" s="7" t="s">
        <v>156</v>
      </c>
      <c r="E1077" s="8">
        <v>1</v>
      </c>
      <c r="F1077" s="7">
        <v>6984733</v>
      </c>
      <c r="G1077" s="7" t="s">
        <v>68</v>
      </c>
      <c r="H1077" s="7" t="s">
        <v>756</v>
      </c>
      <c r="I1077" s="7" t="s">
        <v>44</v>
      </c>
      <c r="J1077" s="19" t="str">
        <f>IFERROR(INDEX('Employee Info'!$C$3:$E$200,MATCH(Data7[[#This Row],[Name:]],'Employee Info'!$B$3:$B$200,0),MATCH(Data7[[#This Row],[Hours Type:]],'Employee Info'!$C$2:$E$2,0)),"")</f>
        <v/>
      </c>
      <c r="K1077" s="19" t="str">
        <f>IFERROR(INDEX('Employee Info'!$C$3:$J$200,MATCH(Data7[[#This Row],[Name:]],'Employee Info'!$B$3:$B$200,0),MATCH(Data7[[#Headers],[Truck]],'Employee Info'!$C$2:$J$2,0)),"")</f>
        <v/>
      </c>
      <c r="L1077" s="19" t="str">
        <f>IFERROR(INDEX('Employee Info'!$C$3:$J$200,MATCH(Data7[[#This Row],[Name:]],'Employee Info'!$B$3:$B$200,0),MATCH(Data7[[#Headers],[Phone]],'Employee Info'!$C$2:$J$2,0)),"")</f>
        <v/>
      </c>
      <c r="M1077" s="19" t="str">
        <f>IFERROR(INDEX('Employee Info'!$C$3:$J$200,MATCH(Data7[[#This Row],[Name:]],'Employee Info'!$B$3:$B$200,0),MATCH(Data7[[#Headers],[Tech]],'Employee Info'!$C$2:$J$2,0)),"")</f>
        <v/>
      </c>
      <c r="N1077" s="19" t="str">
        <f>IFERROR(INDEX('Employee Info'!$C$3:$J$200,MATCH(Data7[[#This Row],[Name:]],'Employee Info'!$B$3:$B$200,0),MATCH(Data7[[#Headers],[Other]],'Employee Info'!$C$2:$J$2,0)),"")</f>
        <v/>
      </c>
      <c r="O1077" s="19">
        <f>IFERROR((Data7[[#This Row],[Hours:]]*SUM(Data7[[#This Row],[Rate]:[Other]])),"")</f>
        <v>0</v>
      </c>
      <c r="P1077" s="7" t="str">
        <f>IF(Data7[[#This Row],[WO'#:]]="","Riley #","WO#")</f>
        <v>WO#</v>
      </c>
      <c r="Q1077" s="7">
        <f>IFERROR(WEEKNUM(Data7[[#This Row],[Date:]]),"")</f>
        <v>24</v>
      </c>
      <c r="R1077" s="6">
        <f t="shared" si="48"/>
        <v>45452</v>
      </c>
      <c r="S1077" s="6">
        <f>Data7[[#This Row],[Week Start]]+7</f>
        <v>45459</v>
      </c>
      <c r="T1077" s="7" t="str">
        <f t="shared" si="49"/>
        <v>6/9/2024 - 6/16/2024</v>
      </c>
      <c r="U1077" s="7" t="str">
        <f t="shared" si="50"/>
        <v>Time Card</v>
      </c>
      <c r="V1077" s="8" t="str">
        <f>RIGHT(TEXT(Data7[[#This Row],[Date:]],"mmddyyyy"),4)</f>
        <v>2024</v>
      </c>
      <c r="W1077" s="8" t="str">
        <f>MID(TEXT(Data7[[#This Row],[Date:]],"mmddyyyy"),3,2)</f>
        <v>14</v>
      </c>
      <c r="X1077" s="8" t="str">
        <f>LEFT(TEXT(Data7[[#This Row],[Date:]],"mmddyyyy"),2)</f>
        <v>06</v>
      </c>
      <c r="Y1077" s="6">
        <f>DATE(Data7[[#This Row],[Year]],Data7[[#This Row],[Month]],Data7[[#This Row],[Day]])</f>
        <v>45457</v>
      </c>
    </row>
    <row r="1078" spans="1:25">
      <c r="A1078" s="5">
        <v>45457.426571990742</v>
      </c>
      <c r="B1078" s="7" t="s">
        <v>31</v>
      </c>
      <c r="C1078" s="6" t="s">
        <v>789</v>
      </c>
      <c r="D1078" s="7" t="s">
        <v>793</v>
      </c>
      <c r="E1078" s="8">
        <v>1</v>
      </c>
      <c r="F1078" s="7">
        <v>7107358</v>
      </c>
      <c r="G1078" s="7" t="s">
        <v>68</v>
      </c>
      <c r="H1078" s="7" t="s">
        <v>756</v>
      </c>
      <c r="I1078" s="7" t="s">
        <v>44</v>
      </c>
      <c r="J1078" s="19" t="str">
        <f>IFERROR(INDEX('Employee Info'!$C$3:$E$200,MATCH(Data7[[#This Row],[Name:]],'Employee Info'!$B$3:$B$200,0),MATCH(Data7[[#This Row],[Hours Type:]],'Employee Info'!$C$2:$E$2,0)),"")</f>
        <v/>
      </c>
      <c r="K1078" s="19" t="str">
        <f>IFERROR(INDEX('Employee Info'!$C$3:$J$200,MATCH(Data7[[#This Row],[Name:]],'Employee Info'!$B$3:$B$200,0),MATCH(Data7[[#Headers],[Truck]],'Employee Info'!$C$2:$J$2,0)),"")</f>
        <v/>
      </c>
      <c r="L1078" s="19" t="str">
        <f>IFERROR(INDEX('Employee Info'!$C$3:$J$200,MATCH(Data7[[#This Row],[Name:]],'Employee Info'!$B$3:$B$200,0),MATCH(Data7[[#Headers],[Phone]],'Employee Info'!$C$2:$J$2,0)),"")</f>
        <v/>
      </c>
      <c r="M1078" s="19" t="str">
        <f>IFERROR(INDEX('Employee Info'!$C$3:$J$200,MATCH(Data7[[#This Row],[Name:]],'Employee Info'!$B$3:$B$200,0),MATCH(Data7[[#Headers],[Tech]],'Employee Info'!$C$2:$J$2,0)),"")</f>
        <v/>
      </c>
      <c r="N1078" s="19" t="str">
        <f>IFERROR(INDEX('Employee Info'!$C$3:$J$200,MATCH(Data7[[#This Row],[Name:]],'Employee Info'!$B$3:$B$200,0),MATCH(Data7[[#Headers],[Other]],'Employee Info'!$C$2:$J$2,0)),"")</f>
        <v/>
      </c>
      <c r="O1078" s="19">
        <f>IFERROR((Data7[[#This Row],[Hours:]]*SUM(Data7[[#This Row],[Rate]:[Other]])),"")</f>
        <v>0</v>
      </c>
      <c r="P1078" s="7" t="str">
        <f>IF(Data7[[#This Row],[WO'#:]]="","Riley #","WO#")</f>
        <v>WO#</v>
      </c>
      <c r="Q1078" s="7">
        <f>IFERROR(WEEKNUM(Data7[[#This Row],[Date:]]),"")</f>
        <v>24</v>
      </c>
      <c r="R1078" s="6">
        <f t="shared" si="48"/>
        <v>45452</v>
      </c>
      <c r="S1078" s="6">
        <f>Data7[[#This Row],[Week Start]]+7</f>
        <v>45459</v>
      </c>
      <c r="T1078" s="7" t="str">
        <f t="shared" si="49"/>
        <v>6/9/2024 - 6/16/2024</v>
      </c>
      <c r="U1078" s="7" t="str">
        <f t="shared" si="50"/>
        <v>Time Card</v>
      </c>
      <c r="V1078" s="8" t="str">
        <f>RIGHT(TEXT(Data7[[#This Row],[Date:]],"mmddyyyy"),4)</f>
        <v>2024</v>
      </c>
      <c r="W1078" s="8" t="str">
        <f>MID(TEXT(Data7[[#This Row],[Date:]],"mmddyyyy"),3,2)</f>
        <v>14</v>
      </c>
      <c r="X1078" s="8" t="str">
        <f>LEFT(TEXT(Data7[[#This Row],[Date:]],"mmddyyyy"),2)</f>
        <v>06</v>
      </c>
      <c r="Y1078" s="6">
        <f>DATE(Data7[[#This Row],[Year]],Data7[[#This Row],[Month]],Data7[[#This Row],[Day]])</f>
        <v>45457</v>
      </c>
    </row>
    <row r="1079" spans="1:25">
      <c r="A1079" s="5">
        <v>45457.56341516204</v>
      </c>
      <c r="B1079" s="7" t="s">
        <v>34</v>
      </c>
      <c r="C1079" s="6" t="s">
        <v>789</v>
      </c>
      <c r="D1079" s="7" t="s">
        <v>794</v>
      </c>
      <c r="E1079" s="8">
        <v>1</v>
      </c>
      <c r="F1079" s="7">
        <v>7107358</v>
      </c>
      <c r="G1079" s="7" t="s">
        <v>68</v>
      </c>
      <c r="H1079" s="7" t="s">
        <v>756</v>
      </c>
      <c r="I1079" s="7" t="s">
        <v>44</v>
      </c>
      <c r="J1079" s="19" t="str">
        <f>IFERROR(INDEX('Employee Info'!$C$3:$E$200,MATCH(Data7[[#This Row],[Name:]],'Employee Info'!$B$3:$B$200,0),MATCH(Data7[[#This Row],[Hours Type:]],'Employee Info'!$C$2:$E$2,0)),"")</f>
        <v/>
      </c>
      <c r="K1079" s="19" t="str">
        <f>IFERROR(INDEX('Employee Info'!$C$3:$J$200,MATCH(Data7[[#This Row],[Name:]],'Employee Info'!$B$3:$B$200,0),MATCH(Data7[[#Headers],[Truck]],'Employee Info'!$C$2:$J$2,0)),"")</f>
        <v/>
      </c>
      <c r="L1079" s="19" t="str">
        <f>IFERROR(INDEX('Employee Info'!$C$3:$J$200,MATCH(Data7[[#This Row],[Name:]],'Employee Info'!$B$3:$B$200,0),MATCH(Data7[[#Headers],[Phone]],'Employee Info'!$C$2:$J$2,0)),"")</f>
        <v/>
      </c>
      <c r="M1079" s="19" t="str">
        <f>IFERROR(INDEX('Employee Info'!$C$3:$J$200,MATCH(Data7[[#This Row],[Name:]],'Employee Info'!$B$3:$B$200,0),MATCH(Data7[[#Headers],[Tech]],'Employee Info'!$C$2:$J$2,0)),"")</f>
        <v/>
      </c>
      <c r="N1079" s="19" t="str">
        <f>IFERROR(INDEX('Employee Info'!$C$3:$J$200,MATCH(Data7[[#This Row],[Name:]],'Employee Info'!$B$3:$B$200,0),MATCH(Data7[[#Headers],[Other]],'Employee Info'!$C$2:$J$2,0)),"")</f>
        <v/>
      </c>
      <c r="O1079" s="19">
        <f>IFERROR((Data7[[#This Row],[Hours:]]*SUM(Data7[[#This Row],[Rate]:[Other]])),"")</f>
        <v>0</v>
      </c>
      <c r="P1079" s="7" t="str">
        <f>IF(Data7[[#This Row],[WO'#:]]="","Riley #","WO#")</f>
        <v>WO#</v>
      </c>
      <c r="Q1079" s="7">
        <f>IFERROR(WEEKNUM(Data7[[#This Row],[Date:]]),"")</f>
        <v>24</v>
      </c>
      <c r="R1079" s="6">
        <f t="shared" si="48"/>
        <v>45452</v>
      </c>
      <c r="S1079" s="6">
        <f>Data7[[#This Row],[Week Start]]+7</f>
        <v>45459</v>
      </c>
      <c r="T1079" s="7" t="str">
        <f t="shared" si="49"/>
        <v>6/9/2024 - 6/16/2024</v>
      </c>
      <c r="U1079" s="7" t="str">
        <f t="shared" si="50"/>
        <v>Time Card</v>
      </c>
      <c r="V1079" s="8" t="str">
        <f>RIGHT(TEXT(Data7[[#This Row],[Date:]],"mmddyyyy"),4)</f>
        <v>2024</v>
      </c>
      <c r="W1079" s="8" t="str">
        <f>MID(TEXT(Data7[[#This Row],[Date:]],"mmddyyyy"),3,2)</f>
        <v>14</v>
      </c>
      <c r="X1079" s="8" t="str">
        <f>LEFT(TEXT(Data7[[#This Row],[Date:]],"mmddyyyy"),2)</f>
        <v>06</v>
      </c>
      <c r="Y1079" s="6">
        <f>DATE(Data7[[#This Row],[Year]],Data7[[#This Row],[Month]],Data7[[#This Row],[Day]])</f>
        <v>45457</v>
      </c>
    </row>
    <row r="1080" spans="1:25">
      <c r="A1080" s="5">
        <v>45457.429070601851</v>
      </c>
      <c r="B1080" s="7" t="s">
        <v>31</v>
      </c>
      <c r="C1080" s="6" t="s">
        <v>789</v>
      </c>
      <c r="D1080" s="7" t="s">
        <v>795</v>
      </c>
      <c r="E1080" s="8">
        <v>4</v>
      </c>
      <c r="F1080" s="7" t="s">
        <v>68</v>
      </c>
      <c r="G1080" s="7" t="s">
        <v>68</v>
      </c>
      <c r="H1080" s="7" t="s">
        <v>380</v>
      </c>
      <c r="I1080" s="7" t="s">
        <v>44</v>
      </c>
      <c r="J1080" s="19" t="str">
        <f>IFERROR(INDEX('Employee Info'!$C$3:$E$200,MATCH(Data7[[#This Row],[Name:]],'Employee Info'!$B$3:$B$200,0),MATCH(Data7[[#This Row],[Hours Type:]],'Employee Info'!$C$2:$E$2,0)),"")</f>
        <v/>
      </c>
      <c r="K1080" s="19" t="str">
        <f>IFERROR(INDEX('Employee Info'!$C$3:$J$200,MATCH(Data7[[#This Row],[Name:]],'Employee Info'!$B$3:$B$200,0),MATCH(Data7[[#Headers],[Truck]],'Employee Info'!$C$2:$J$2,0)),"")</f>
        <v/>
      </c>
      <c r="L1080" s="19" t="str">
        <f>IFERROR(INDEX('Employee Info'!$C$3:$J$200,MATCH(Data7[[#This Row],[Name:]],'Employee Info'!$B$3:$B$200,0),MATCH(Data7[[#Headers],[Phone]],'Employee Info'!$C$2:$J$2,0)),"")</f>
        <v/>
      </c>
      <c r="M1080" s="19" t="str">
        <f>IFERROR(INDEX('Employee Info'!$C$3:$J$200,MATCH(Data7[[#This Row],[Name:]],'Employee Info'!$B$3:$B$200,0),MATCH(Data7[[#Headers],[Tech]],'Employee Info'!$C$2:$J$2,0)),"")</f>
        <v/>
      </c>
      <c r="N1080" s="19" t="str">
        <f>IFERROR(INDEX('Employee Info'!$C$3:$J$200,MATCH(Data7[[#This Row],[Name:]],'Employee Info'!$B$3:$B$200,0),MATCH(Data7[[#Headers],[Other]],'Employee Info'!$C$2:$J$2,0)),"")</f>
        <v/>
      </c>
      <c r="O1080" s="19">
        <f>IFERROR((Data7[[#This Row],[Hours:]]*SUM(Data7[[#This Row],[Rate]:[Other]])),"")</f>
        <v>0</v>
      </c>
      <c r="P1080" s="7" t="str">
        <f>IF(Data7[[#This Row],[WO'#:]]="","Riley #","WO#")</f>
        <v>Riley #</v>
      </c>
      <c r="Q1080" s="7">
        <f>IFERROR(WEEKNUM(Data7[[#This Row],[Date:]]),"")</f>
        <v>24</v>
      </c>
      <c r="R1080" s="6">
        <f t="shared" si="48"/>
        <v>45452</v>
      </c>
      <c r="S1080" s="6">
        <f>Data7[[#This Row],[Week Start]]+7</f>
        <v>45459</v>
      </c>
      <c r="T1080" s="7" t="str">
        <f t="shared" si="49"/>
        <v>6/9/2024 - 6/16/2024</v>
      </c>
      <c r="U1080" s="7" t="str">
        <f t="shared" si="50"/>
        <v>Time Card</v>
      </c>
      <c r="V1080" s="8" t="str">
        <f>RIGHT(TEXT(Data7[[#This Row],[Date:]],"mmddyyyy"),4)</f>
        <v>2024</v>
      </c>
      <c r="W1080" s="8" t="str">
        <f>MID(TEXT(Data7[[#This Row],[Date:]],"mmddyyyy"),3,2)</f>
        <v>14</v>
      </c>
      <c r="X1080" s="8" t="str">
        <f>LEFT(TEXT(Data7[[#This Row],[Date:]],"mmddyyyy"),2)</f>
        <v>06</v>
      </c>
      <c r="Y1080" s="6">
        <f>DATE(Data7[[#This Row],[Year]],Data7[[#This Row],[Month]],Data7[[#This Row],[Day]])</f>
        <v>45457</v>
      </c>
    </row>
    <row r="1081" spans="1:25">
      <c r="A1081" s="5">
        <v>45457.56167210648</v>
      </c>
      <c r="B1081" s="7" t="s">
        <v>34</v>
      </c>
      <c r="C1081" s="6" t="s">
        <v>789</v>
      </c>
      <c r="D1081" s="7" t="s">
        <v>797</v>
      </c>
      <c r="E1081" s="8">
        <v>4</v>
      </c>
      <c r="F1081" s="7" t="s">
        <v>68</v>
      </c>
      <c r="G1081" s="7" t="s">
        <v>68</v>
      </c>
      <c r="H1081" s="7" t="s">
        <v>380</v>
      </c>
      <c r="I1081" s="7" t="s">
        <v>44</v>
      </c>
      <c r="J1081" s="19" t="str">
        <f>IFERROR(INDEX('Employee Info'!$C$3:$E$200,MATCH(Data7[[#This Row],[Name:]],'Employee Info'!$B$3:$B$200,0),MATCH(Data7[[#This Row],[Hours Type:]],'Employee Info'!$C$2:$E$2,0)),"")</f>
        <v/>
      </c>
      <c r="K1081" s="19" t="str">
        <f>IFERROR(INDEX('Employee Info'!$C$3:$J$200,MATCH(Data7[[#This Row],[Name:]],'Employee Info'!$B$3:$B$200,0),MATCH(Data7[[#Headers],[Truck]],'Employee Info'!$C$2:$J$2,0)),"")</f>
        <v/>
      </c>
      <c r="L1081" s="19" t="str">
        <f>IFERROR(INDEX('Employee Info'!$C$3:$J$200,MATCH(Data7[[#This Row],[Name:]],'Employee Info'!$B$3:$B$200,0),MATCH(Data7[[#Headers],[Phone]],'Employee Info'!$C$2:$J$2,0)),"")</f>
        <v/>
      </c>
      <c r="M1081" s="19" t="str">
        <f>IFERROR(INDEX('Employee Info'!$C$3:$J$200,MATCH(Data7[[#This Row],[Name:]],'Employee Info'!$B$3:$B$200,0),MATCH(Data7[[#Headers],[Tech]],'Employee Info'!$C$2:$J$2,0)),"")</f>
        <v/>
      </c>
      <c r="N1081" s="19" t="str">
        <f>IFERROR(INDEX('Employee Info'!$C$3:$J$200,MATCH(Data7[[#This Row],[Name:]],'Employee Info'!$B$3:$B$200,0),MATCH(Data7[[#Headers],[Other]],'Employee Info'!$C$2:$J$2,0)),"")</f>
        <v/>
      </c>
      <c r="O1081" s="19">
        <f>IFERROR((Data7[[#This Row],[Hours:]]*SUM(Data7[[#This Row],[Rate]:[Other]])),"")</f>
        <v>0</v>
      </c>
      <c r="P1081" s="7" t="str">
        <f>IF(Data7[[#This Row],[WO'#:]]="","Riley #","WO#")</f>
        <v>Riley #</v>
      </c>
      <c r="Q1081" s="7">
        <f>IFERROR(WEEKNUM(Data7[[#This Row],[Date:]]),"")</f>
        <v>24</v>
      </c>
      <c r="R1081" s="6">
        <f t="shared" si="48"/>
        <v>45452</v>
      </c>
      <c r="S1081" s="6">
        <f>Data7[[#This Row],[Week Start]]+7</f>
        <v>45459</v>
      </c>
      <c r="T1081" s="7" t="str">
        <f t="shared" si="49"/>
        <v>6/9/2024 - 6/16/2024</v>
      </c>
      <c r="U1081" s="7" t="str">
        <f t="shared" si="50"/>
        <v>Time Card</v>
      </c>
      <c r="V1081" s="8" t="str">
        <f>RIGHT(TEXT(Data7[[#This Row],[Date:]],"mmddyyyy"),4)</f>
        <v>2024</v>
      </c>
      <c r="W1081" s="8" t="str">
        <f>MID(TEXT(Data7[[#This Row],[Date:]],"mmddyyyy"),3,2)</f>
        <v>14</v>
      </c>
      <c r="X1081" s="8" t="str">
        <f>LEFT(TEXT(Data7[[#This Row],[Date:]],"mmddyyyy"),2)</f>
        <v>06</v>
      </c>
      <c r="Y1081" s="6">
        <f>DATE(Data7[[#This Row],[Year]],Data7[[#This Row],[Month]],Data7[[#This Row],[Day]])</f>
        <v>45457</v>
      </c>
    </row>
    <row r="1082" spans="1:25">
      <c r="A1082" s="5">
        <v>45457.429933333333</v>
      </c>
      <c r="B1082" s="7" t="s">
        <v>35</v>
      </c>
      <c r="C1082" s="6" t="s">
        <v>789</v>
      </c>
      <c r="D1082" s="7" t="s">
        <v>648</v>
      </c>
      <c r="E1082" s="8">
        <v>8</v>
      </c>
      <c r="F1082" s="7" t="s">
        <v>68</v>
      </c>
      <c r="G1082" s="7" t="s">
        <v>68</v>
      </c>
      <c r="H1082" s="7" t="s">
        <v>649</v>
      </c>
      <c r="I1082" s="7" t="s">
        <v>44</v>
      </c>
      <c r="J1082" s="19" t="str">
        <f>IFERROR(INDEX('Employee Info'!$C$3:$E$200,MATCH(Data7[[#This Row],[Name:]],'Employee Info'!$B$3:$B$200,0),MATCH(Data7[[#This Row],[Hours Type:]],'Employee Info'!$C$2:$E$2,0)),"")</f>
        <v/>
      </c>
      <c r="K1082" s="19" t="str">
        <f>IFERROR(INDEX('Employee Info'!$C$3:$J$200,MATCH(Data7[[#This Row],[Name:]],'Employee Info'!$B$3:$B$200,0),MATCH(Data7[[#Headers],[Truck]],'Employee Info'!$C$2:$J$2,0)),"")</f>
        <v/>
      </c>
      <c r="L1082" s="19" t="str">
        <f>IFERROR(INDEX('Employee Info'!$C$3:$J$200,MATCH(Data7[[#This Row],[Name:]],'Employee Info'!$B$3:$B$200,0),MATCH(Data7[[#Headers],[Phone]],'Employee Info'!$C$2:$J$2,0)),"")</f>
        <v/>
      </c>
      <c r="M1082" s="19" t="str">
        <f>IFERROR(INDEX('Employee Info'!$C$3:$J$200,MATCH(Data7[[#This Row],[Name:]],'Employee Info'!$B$3:$B$200,0),MATCH(Data7[[#Headers],[Tech]],'Employee Info'!$C$2:$J$2,0)),"")</f>
        <v/>
      </c>
      <c r="N1082" s="19" t="str">
        <f>IFERROR(INDEX('Employee Info'!$C$3:$J$200,MATCH(Data7[[#This Row],[Name:]],'Employee Info'!$B$3:$B$200,0),MATCH(Data7[[#Headers],[Other]],'Employee Info'!$C$2:$J$2,0)),"")</f>
        <v/>
      </c>
      <c r="O1082" s="19">
        <f>IFERROR((Data7[[#This Row],[Hours:]]*SUM(Data7[[#This Row],[Rate]:[Other]])),"")</f>
        <v>0</v>
      </c>
      <c r="P1082" s="7" t="str">
        <f>IF(Data7[[#This Row],[WO'#:]]="","Riley #","WO#")</f>
        <v>Riley #</v>
      </c>
      <c r="Q1082" s="7">
        <f>IFERROR(WEEKNUM(Data7[[#This Row],[Date:]]),"")</f>
        <v>24</v>
      </c>
      <c r="R1082" s="6">
        <f t="shared" si="48"/>
        <v>45452</v>
      </c>
      <c r="S1082" s="6">
        <f>Data7[[#This Row],[Week Start]]+7</f>
        <v>45459</v>
      </c>
      <c r="T1082" s="7" t="str">
        <f t="shared" si="49"/>
        <v>6/9/2024 - 6/16/2024</v>
      </c>
      <c r="U1082" s="7" t="str">
        <f t="shared" si="50"/>
        <v>Time Card</v>
      </c>
      <c r="V1082" s="8" t="str">
        <f>RIGHT(TEXT(Data7[[#This Row],[Date:]],"mmddyyyy"),4)</f>
        <v>2024</v>
      </c>
      <c r="W1082" s="8" t="str">
        <f>MID(TEXT(Data7[[#This Row],[Date:]],"mmddyyyy"),3,2)</f>
        <v>14</v>
      </c>
      <c r="X1082" s="8" t="str">
        <f>LEFT(TEXT(Data7[[#This Row],[Date:]],"mmddyyyy"),2)</f>
        <v>06</v>
      </c>
      <c r="Y1082" s="6">
        <f>DATE(Data7[[#This Row],[Year]],Data7[[#This Row],[Month]],Data7[[#This Row],[Day]])</f>
        <v>45457</v>
      </c>
    </row>
    <row r="1083" spans="1:25">
      <c r="A1083" s="5">
        <v>45457.430031018521</v>
      </c>
      <c r="B1083" s="7" t="s">
        <v>23</v>
      </c>
      <c r="C1083" s="6" t="s">
        <v>789</v>
      </c>
      <c r="D1083" s="7" t="s">
        <v>648</v>
      </c>
      <c r="E1083" s="8">
        <v>8</v>
      </c>
      <c r="F1083" s="7" t="s">
        <v>68</v>
      </c>
      <c r="G1083" s="7" t="s">
        <v>68</v>
      </c>
      <c r="H1083" s="7" t="s">
        <v>649</v>
      </c>
      <c r="I1083" s="7" t="s">
        <v>44</v>
      </c>
      <c r="J1083" s="19" t="str">
        <f>IFERROR(INDEX('Employee Info'!$C$3:$E$200,MATCH(Data7[[#This Row],[Name:]],'Employee Info'!$B$3:$B$200,0),MATCH(Data7[[#This Row],[Hours Type:]],'Employee Info'!$C$2:$E$2,0)),"")</f>
        <v/>
      </c>
      <c r="K1083" s="19" t="str">
        <f>IFERROR(INDEX('Employee Info'!$C$3:$J$200,MATCH(Data7[[#This Row],[Name:]],'Employee Info'!$B$3:$B$200,0),MATCH(Data7[[#Headers],[Truck]],'Employee Info'!$C$2:$J$2,0)),"")</f>
        <v/>
      </c>
      <c r="L1083" s="19" t="str">
        <f>IFERROR(INDEX('Employee Info'!$C$3:$J$200,MATCH(Data7[[#This Row],[Name:]],'Employee Info'!$B$3:$B$200,0),MATCH(Data7[[#Headers],[Phone]],'Employee Info'!$C$2:$J$2,0)),"")</f>
        <v/>
      </c>
      <c r="M1083" s="19" t="str">
        <f>IFERROR(INDEX('Employee Info'!$C$3:$J$200,MATCH(Data7[[#This Row],[Name:]],'Employee Info'!$B$3:$B$200,0),MATCH(Data7[[#Headers],[Tech]],'Employee Info'!$C$2:$J$2,0)),"")</f>
        <v/>
      </c>
      <c r="N1083" s="19" t="str">
        <f>IFERROR(INDEX('Employee Info'!$C$3:$J$200,MATCH(Data7[[#This Row],[Name:]],'Employee Info'!$B$3:$B$200,0),MATCH(Data7[[#Headers],[Other]],'Employee Info'!$C$2:$J$2,0)),"")</f>
        <v/>
      </c>
      <c r="O1083" s="19">
        <f>IFERROR((Data7[[#This Row],[Hours:]]*SUM(Data7[[#This Row],[Rate]:[Other]])),"")</f>
        <v>0</v>
      </c>
      <c r="P1083" s="7" t="str">
        <f>IF(Data7[[#This Row],[WO'#:]]="","Riley #","WO#")</f>
        <v>Riley #</v>
      </c>
      <c r="Q1083" s="7">
        <f>IFERROR(WEEKNUM(Data7[[#This Row],[Date:]]),"")</f>
        <v>24</v>
      </c>
      <c r="R1083" s="6">
        <f t="shared" si="48"/>
        <v>45452</v>
      </c>
      <c r="S1083" s="6">
        <f>Data7[[#This Row],[Week Start]]+7</f>
        <v>45459</v>
      </c>
      <c r="T1083" s="7" t="str">
        <f t="shared" si="49"/>
        <v>6/9/2024 - 6/16/2024</v>
      </c>
      <c r="U1083" s="7" t="str">
        <f t="shared" si="50"/>
        <v>Time Card</v>
      </c>
      <c r="V1083" s="8" t="str">
        <f>RIGHT(TEXT(Data7[[#This Row],[Date:]],"mmddyyyy"),4)</f>
        <v>2024</v>
      </c>
      <c r="W1083" s="8" t="str">
        <f>MID(TEXT(Data7[[#This Row],[Date:]],"mmddyyyy"),3,2)</f>
        <v>14</v>
      </c>
      <c r="X1083" s="8" t="str">
        <f>LEFT(TEXT(Data7[[#This Row],[Date:]],"mmddyyyy"),2)</f>
        <v>06</v>
      </c>
      <c r="Y1083" s="6">
        <f>DATE(Data7[[#This Row],[Year]],Data7[[#This Row],[Month]],Data7[[#This Row],[Day]])</f>
        <v>45457</v>
      </c>
    </row>
    <row r="1084" spans="1:25">
      <c r="A1084" s="5">
        <v>45457.496427546299</v>
      </c>
      <c r="B1084" s="7" t="s">
        <v>66</v>
      </c>
      <c r="C1084" s="6" t="s">
        <v>789</v>
      </c>
      <c r="D1084" s="7" t="s">
        <v>796</v>
      </c>
      <c r="E1084" s="8">
        <v>1</v>
      </c>
      <c r="F1084" s="7" t="s">
        <v>68</v>
      </c>
      <c r="G1084" s="7" t="s">
        <v>68</v>
      </c>
      <c r="H1084" s="7" t="s">
        <v>649</v>
      </c>
      <c r="I1084" s="7" t="s">
        <v>44</v>
      </c>
      <c r="J1084" s="19" t="str">
        <f>IFERROR(INDEX('Employee Info'!$C$3:$E$200,MATCH(Data7[[#This Row],[Name:]],'Employee Info'!$B$3:$B$200,0),MATCH(Data7[[#This Row],[Hours Type:]],'Employee Info'!$C$2:$E$2,0)),"")</f>
        <v/>
      </c>
      <c r="K1084" s="19" t="str">
        <f>IFERROR(INDEX('Employee Info'!$C$3:$J$200,MATCH(Data7[[#This Row],[Name:]],'Employee Info'!$B$3:$B$200,0),MATCH(Data7[[#Headers],[Truck]],'Employee Info'!$C$2:$J$2,0)),"")</f>
        <v/>
      </c>
      <c r="L1084" s="19" t="str">
        <f>IFERROR(INDEX('Employee Info'!$C$3:$J$200,MATCH(Data7[[#This Row],[Name:]],'Employee Info'!$B$3:$B$200,0),MATCH(Data7[[#Headers],[Phone]],'Employee Info'!$C$2:$J$2,0)),"")</f>
        <v/>
      </c>
      <c r="M1084" s="19" t="str">
        <f>IFERROR(INDEX('Employee Info'!$C$3:$J$200,MATCH(Data7[[#This Row],[Name:]],'Employee Info'!$B$3:$B$200,0),MATCH(Data7[[#Headers],[Tech]],'Employee Info'!$C$2:$J$2,0)),"")</f>
        <v/>
      </c>
      <c r="N1084" s="19" t="str">
        <f>IFERROR(INDEX('Employee Info'!$C$3:$J$200,MATCH(Data7[[#This Row],[Name:]],'Employee Info'!$B$3:$B$200,0),MATCH(Data7[[#Headers],[Other]],'Employee Info'!$C$2:$J$2,0)),"")</f>
        <v/>
      </c>
      <c r="O1084" s="19">
        <f>IFERROR((Data7[[#This Row],[Hours:]]*SUM(Data7[[#This Row],[Rate]:[Other]])),"")</f>
        <v>0</v>
      </c>
      <c r="P1084" s="7" t="str">
        <f>IF(Data7[[#This Row],[WO'#:]]="","Riley #","WO#")</f>
        <v>Riley #</v>
      </c>
      <c r="Q1084" s="7">
        <f>IFERROR(WEEKNUM(Data7[[#This Row],[Date:]]),"")</f>
        <v>24</v>
      </c>
      <c r="R1084" s="6">
        <f t="shared" si="48"/>
        <v>45452</v>
      </c>
      <c r="S1084" s="6">
        <f>Data7[[#This Row],[Week Start]]+7</f>
        <v>45459</v>
      </c>
      <c r="T1084" s="7" t="str">
        <f t="shared" si="49"/>
        <v>6/9/2024 - 6/16/2024</v>
      </c>
      <c r="U1084" s="7" t="str">
        <f t="shared" si="50"/>
        <v>Time Card</v>
      </c>
      <c r="V1084" s="8" t="str">
        <f>RIGHT(TEXT(Data7[[#This Row],[Date:]],"mmddyyyy"),4)</f>
        <v>2024</v>
      </c>
      <c r="W1084" s="8" t="str">
        <f>MID(TEXT(Data7[[#This Row],[Date:]],"mmddyyyy"),3,2)</f>
        <v>14</v>
      </c>
      <c r="X1084" s="8" t="str">
        <f>LEFT(TEXT(Data7[[#This Row],[Date:]],"mmddyyyy"),2)</f>
        <v>06</v>
      </c>
      <c r="Y1084" s="6">
        <f>DATE(Data7[[#This Row],[Year]],Data7[[#This Row],[Month]],Data7[[#This Row],[Day]])</f>
        <v>45457</v>
      </c>
    </row>
    <row r="1085" spans="1:25">
      <c r="A1085" s="5">
        <v>45457.563959143517</v>
      </c>
      <c r="B1085" s="7" t="s">
        <v>34</v>
      </c>
      <c r="C1085" s="6" t="s">
        <v>789</v>
      </c>
      <c r="D1085" s="7" t="s">
        <v>798</v>
      </c>
      <c r="E1085" s="8">
        <v>1</v>
      </c>
      <c r="F1085" s="7" t="s">
        <v>68</v>
      </c>
      <c r="G1085" s="7" t="s">
        <v>68</v>
      </c>
      <c r="H1085" s="7" t="s">
        <v>460</v>
      </c>
      <c r="I1085" s="7" t="s">
        <v>44</v>
      </c>
      <c r="J1085" s="19" t="str">
        <f>IFERROR(INDEX('Employee Info'!$C$3:$E$200,MATCH(Data7[[#This Row],[Name:]],'Employee Info'!$B$3:$B$200,0),MATCH(Data7[[#This Row],[Hours Type:]],'Employee Info'!$C$2:$E$2,0)),"")</f>
        <v/>
      </c>
      <c r="K1085" s="19" t="str">
        <f>IFERROR(INDEX('Employee Info'!$C$3:$J$200,MATCH(Data7[[#This Row],[Name:]],'Employee Info'!$B$3:$B$200,0),MATCH(Data7[[#Headers],[Truck]],'Employee Info'!$C$2:$J$2,0)),"")</f>
        <v/>
      </c>
      <c r="L1085" s="19" t="str">
        <f>IFERROR(INDEX('Employee Info'!$C$3:$J$200,MATCH(Data7[[#This Row],[Name:]],'Employee Info'!$B$3:$B$200,0),MATCH(Data7[[#Headers],[Phone]],'Employee Info'!$C$2:$J$2,0)),"")</f>
        <v/>
      </c>
      <c r="M1085" s="19" t="str">
        <f>IFERROR(INDEX('Employee Info'!$C$3:$J$200,MATCH(Data7[[#This Row],[Name:]],'Employee Info'!$B$3:$B$200,0),MATCH(Data7[[#Headers],[Tech]],'Employee Info'!$C$2:$J$2,0)),"")</f>
        <v/>
      </c>
      <c r="N1085" s="19" t="str">
        <f>IFERROR(INDEX('Employee Info'!$C$3:$J$200,MATCH(Data7[[#This Row],[Name:]],'Employee Info'!$B$3:$B$200,0),MATCH(Data7[[#Headers],[Other]],'Employee Info'!$C$2:$J$2,0)),"")</f>
        <v/>
      </c>
      <c r="O1085" s="19">
        <f>IFERROR((Data7[[#This Row],[Hours:]]*SUM(Data7[[#This Row],[Rate]:[Other]])),"")</f>
        <v>0</v>
      </c>
      <c r="P1085" s="7" t="str">
        <f>IF(Data7[[#This Row],[WO'#:]]="","Riley #","WO#")</f>
        <v>Riley #</v>
      </c>
      <c r="Q1085" s="7">
        <f>IFERROR(WEEKNUM(Data7[[#This Row],[Date:]]),"")</f>
        <v>24</v>
      </c>
      <c r="R1085" s="6">
        <f t="shared" si="48"/>
        <v>45452</v>
      </c>
      <c r="S1085" s="6">
        <f>Data7[[#This Row],[Week Start]]+7</f>
        <v>45459</v>
      </c>
      <c r="T1085" s="7" t="str">
        <f t="shared" si="49"/>
        <v>6/9/2024 - 6/16/2024</v>
      </c>
      <c r="U1085" s="7" t="str">
        <f t="shared" si="50"/>
        <v>Time Card</v>
      </c>
      <c r="V1085" s="8" t="str">
        <f>RIGHT(TEXT(Data7[[#This Row],[Date:]],"mmddyyyy"),4)</f>
        <v>2024</v>
      </c>
      <c r="W1085" s="8" t="str">
        <f>MID(TEXT(Data7[[#This Row],[Date:]],"mmddyyyy"),3,2)</f>
        <v>14</v>
      </c>
      <c r="X1085" s="8" t="str">
        <f>LEFT(TEXT(Data7[[#This Row],[Date:]],"mmddyyyy"),2)</f>
        <v>06</v>
      </c>
      <c r="Y1085" s="6">
        <f>DATE(Data7[[#This Row],[Year]],Data7[[#This Row],[Month]],Data7[[#This Row],[Day]])</f>
        <v>45457</v>
      </c>
    </row>
    <row r="1086" spans="1:25">
      <c r="A1086" s="5">
        <v>45457.427491898146</v>
      </c>
      <c r="B1086" s="7" t="s">
        <v>31</v>
      </c>
      <c r="C1086" s="6" t="s">
        <v>789</v>
      </c>
      <c r="D1086" s="7" t="s">
        <v>799</v>
      </c>
      <c r="E1086" s="8">
        <v>1</v>
      </c>
      <c r="G1086" s="7" t="s">
        <v>68</v>
      </c>
      <c r="H1086" s="7" t="s">
        <v>697</v>
      </c>
      <c r="I1086" s="7" t="s">
        <v>44</v>
      </c>
      <c r="J1086" s="19" t="str">
        <f>IFERROR(INDEX('Employee Info'!$C$3:$E$200,MATCH(Data7[[#This Row],[Name:]],'Employee Info'!$B$3:$B$200,0),MATCH(Data7[[#This Row],[Hours Type:]],'Employee Info'!$C$2:$E$2,0)),"")</f>
        <v/>
      </c>
      <c r="K1086" s="19" t="str">
        <f>IFERROR(INDEX('Employee Info'!$C$3:$J$200,MATCH(Data7[[#This Row],[Name:]],'Employee Info'!$B$3:$B$200,0),MATCH(Data7[[#Headers],[Truck]],'Employee Info'!$C$2:$J$2,0)),"")</f>
        <v/>
      </c>
      <c r="L1086" s="19" t="str">
        <f>IFERROR(INDEX('Employee Info'!$C$3:$J$200,MATCH(Data7[[#This Row],[Name:]],'Employee Info'!$B$3:$B$200,0),MATCH(Data7[[#Headers],[Phone]],'Employee Info'!$C$2:$J$2,0)),"")</f>
        <v/>
      </c>
      <c r="M1086" s="19" t="str">
        <f>IFERROR(INDEX('Employee Info'!$C$3:$J$200,MATCH(Data7[[#This Row],[Name:]],'Employee Info'!$B$3:$B$200,0),MATCH(Data7[[#Headers],[Tech]],'Employee Info'!$C$2:$J$2,0)),"")</f>
        <v/>
      </c>
      <c r="N1086" s="19" t="str">
        <f>IFERROR(INDEX('Employee Info'!$C$3:$J$200,MATCH(Data7[[#This Row],[Name:]],'Employee Info'!$B$3:$B$200,0),MATCH(Data7[[#Headers],[Other]],'Employee Info'!$C$2:$J$2,0)),"")</f>
        <v/>
      </c>
      <c r="O1086" s="19">
        <f>IFERROR((Data7[[#This Row],[Hours:]]*SUM(Data7[[#This Row],[Rate]:[Other]])),"")</f>
        <v>0</v>
      </c>
      <c r="P1086" s="7" t="str">
        <f>IF(Data7[[#This Row],[WO'#:]]="","Riley #","WO#")</f>
        <v>Riley #</v>
      </c>
      <c r="Q1086" s="7">
        <f>IFERROR(WEEKNUM(Data7[[#This Row],[Date:]]),"")</f>
        <v>24</v>
      </c>
      <c r="R1086" s="6">
        <f t="shared" si="48"/>
        <v>45452</v>
      </c>
      <c r="S1086" s="6">
        <f>Data7[[#This Row],[Week Start]]+7</f>
        <v>45459</v>
      </c>
      <c r="T1086" s="7" t="str">
        <f t="shared" si="49"/>
        <v>6/9/2024 - 6/16/2024</v>
      </c>
      <c r="U1086" s="7" t="str">
        <f t="shared" si="50"/>
        <v>Time Card</v>
      </c>
      <c r="V1086" s="8" t="str">
        <f>RIGHT(TEXT(Data7[[#This Row],[Date:]],"mmddyyyy"),4)</f>
        <v>2024</v>
      </c>
      <c r="W1086" s="8" t="str">
        <f>MID(TEXT(Data7[[#This Row],[Date:]],"mmddyyyy"),3,2)</f>
        <v>14</v>
      </c>
      <c r="X1086" s="8" t="str">
        <f>LEFT(TEXT(Data7[[#This Row],[Date:]],"mmddyyyy"),2)</f>
        <v>06</v>
      </c>
      <c r="Y1086" s="6">
        <f>DATE(Data7[[#This Row],[Year]],Data7[[#This Row],[Month]],Data7[[#This Row],[Day]])</f>
        <v>45457</v>
      </c>
    </row>
    <row r="1087" spans="1:25">
      <c r="A1087" s="5">
        <v>45464.600660300923</v>
      </c>
      <c r="B1087" s="7" t="s">
        <v>66</v>
      </c>
      <c r="C1087" s="6" t="s">
        <v>800</v>
      </c>
      <c r="D1087" s="7" t="s">
        <v>801</v>
      </c>
      <c r="E1087" s="8">
        <v>1</v>
      </c>
      <c r="F1087" s="7">
        <v>20028</v>
      </c>
      <c r="G1087" s="7" t="s">
        <v>68</v>
      </c>
      <c r="H1087" s="7" t="s">
        <v>756</v>
      </c>
      <c r="I1087" s="7" t="s">
        <v>45</v>
      </c>
      <c r="J1087" s="19" t="str">
        <f>IFERROR(INDEX('Employee Info'!$C$3:$E$200,MATCH(Data7[[#This Row],[Name:]],'Employee Info'!$B$3:$B$200,0),MATCH(Data7[[#This Row],[Hours Type:]],'Employee Info'!$C$2:$E$2,0)),"")</f>
        <v/>
      </c>
      <c r="K1087" s="19" t="str">
        <f>IFERROR(INDEX('Employee Info'!$C$3:$J$200,MATCH(Data7[[#This Row],[Name:]],'Employee Info'!$B$3:$B$200,0),MATCH(Data7[[#Headers],[Truck]],'Employee Info'!$C$2:$J$2,0)),"")</f>
        <v/>
      </c>
      <c r="L1087" s="19" t="str">
        <f>IFERROR(INDEX('Employee Info'!$C$3:$J$200,MATCH(Data7[[#This Row],[Name:]],'Employee Info'!$B$3:$B$200,0),MATCH(Data7[[#Headers],[Phone]],'Employee Info'!$C$2:$J$2,0)),"")</f>
        <v/>
      </c>
      <c r="M1087" s="19" t="str">
        <f>IFERROR(INDEX('Employee Info'!$C$3:$J$200,MATCH(Data7[[#This Row],[Name:]],'Employee Info'!$B$3:$B$200,0),MATCH(Data7[[#Headers],[Tech]],'Employee Info'!$C$2:$J$2,0)),"")</f>
        <v/>
      </c>
      <c r="N1087" s="19" t="str">
        <f>IFERROR(INDEX('Employee Info'!$C$3:$J$200,MATCH(Data7[[#This Row],[Name:]],'Employee Info'!$B$3:$B$200,0),MATCH(Data7[[#Headers],[Other]],'Employee Info'!$C$2:$J$2,0)),"")</f>
        <v/>
      </c>
      <c r="O1087" s="19">
        <f>IFERROR((Data7[[#This Row],[Hours:]]*SUM(Data7[[#This Row],[Rate]:[Other]])),"")</f>
        <v>0</v>
      </c>
      <c r="P1087" s="7" t="str">
        <f>IF(Data7[[#This Row],[WO'#:]]="","Riley #","WO#")</f>
        <v>WO#</v>
      </c>
      <c r="Q1087" s="7">
        <f>IFERROR(WEEKNUM(Data7[[#This Row],[Date:]]),"")</f>
        <v>25</v>
      </c>
      <c r="R1087" s="6">
        <f t="shared" si="48"/>
        <v>45459</v>
      </c>
      <c r="S1087" s="6">
        <f>Data7[[#This Row],[Week Start]]+7</f>
        <v>45466</v>
      </c>
      <c r="T1087" s="7" t="str">
        <f t="shared" si="49"/>
        <v>6/16/2024 - 6/23/2024</v>
      </c>
      <c r="U1087" s="7" t="str">
        <f t="shared" si="50"/>
        <v>Time Card</v>
      </c>
      <c r="V1087" s="8" t="str">
        <f>RIGHT(TEXT(Data7[[#This Row],[Date:]],"mmddyyyy"),4)</f>
        <v>2024</v>
      </c>
      <c r="W1087" s="8" t="str">
        <f>MID(TEXT(Data7[[#This Row],[Date:]],"mmddyyyy"),3,2)</f>
        <v>17</v>
      </c>
      <c r="X1087" s="8" t="str">
        <f>LEFT(TEXT(Data7[[#This Row],[Date:]],"mmddyyyy"),2)</f>
        <v>06</v>
      </c>
      <c r="Y1087" s="6">
        <f>DATE(Data7[[#This Row],[Year]],Data7[[#This Row],[Month]],Data7[[#This Row],[Day]])</f>
        <v>45460</v>
      </c>
    </row>
    <row r="1088" spans="1:25">
      <c r="A1088" s="5">
        <v>45460.585618171295</v>
      </c>
      <c r="B1088" s="7" t="s">
        <v>31</v>
      </c>
      <c r="C1088" s="6" t="s">
        <v>800</v>
      </c>
      <c r="D1088" s="7" t="s">
        <v>542</v>
      </c>
      <c r="E1088" s="8">
        <v>1</v>
      </c>
      <c r="F1088" s="7">
        <v>6984733</v>
      </c>
      <c r="G1088" s="7" t="s">
        <v>68</v>
      </c>
      <c r="H1088" s="7" t="s">
        <v>756</v>
      </c>
      <c r="I1088" s="7" t="s">
        <v>44</v>
      </c>
      <c r="J1088" s="19" t="str">
        <f>IFERROR(INDEX('Employee Info'!$C$3:$E$200,MATCH(Data7[[#This Row],[Name:]],'Employee Info'!$B$3:$B$200,0),MATCH(Data7[[#This Row],[Hours Type:]],'Employee Info'!$C$2:$E$2,0)),"")</f>
        <v/>
      </c>
      <c r="K1088" s="19" t="str">
        <f>IFERROR(INDEX('Employee Info'!$C$3:$J$200,MATCH(Data7[[#This Row],[Name:]],'Employee Info'!$B$3:$B$200,0),MATCH(Data7[[#Headers],[Truck]],'Employee Info'!$C$2:$J$2,0)),"")</f>
        <v/>
      </c>
      <c r="L1088" s="19" t="str">
        <f>IFERROR(INDEX('Employee Info'!$C$3:$J$200,MATCH(Data7[[#This Row],[Name:]],'Employee Info'!$B$3:$B$200,0),MATCH(Data7[[#Headers],[Phone]],'Employee Info'!$C$2:$J$2,0)),"")</f>
        <v/>
      </c>
      <c r="M1088" s="19" t="str">
        <f>IFERROR(INDEX('Employee Info'!$C$3:$J$200,MATCH(Data7[[#This Row],[Name:]],'Employee Info'!$B$3:$B$200,0),MATCH(Data7[[#Headers],[Tech]],'Employee Info'!$C$2:$J$2,0)),"")</f>
        <v/>
      </c>
      <c r="N1088" s="19" t="str">
        <f>IFERROR(INDEX('Employee Info'!$C$3:$J$200,MATCH(Data7[[#This Row],[Name:]],'Employee Info'!$B$3:$B$200,0),MATCH(Data7[[#Headers],[Other]],'Employee Info'!$C$2:$J$2,0)),"")</f>
        <v/>
      </c>
      <c r="O1088" s="19">
        <f>IFERROR((Data7[[#This Row],[Hours:]]*SUM(Data7[[#This Row],[Rate]:[Other]])),"")</f>
        <v>0</v>
      </c>
      <c r="P1088" s="7" t="str">
        <f>IF(Data7[[#This Row],[WO'#:]]="","Riley #","WO#")</f>
        <v>WO#</v>
      </c>
      <c r="Q1088" s="7">
        <f>IFERROR(WEEKNUM(Data7[[#This Row],[Date:]]),"")</f>
        <v>25</v>
      </c>
      <c r="R1088" s="6">
        <f t="shared" si="48"/>
        <v>45459</v>
      </c>
      <c r="S1088" s="6">
        <f>Data7[[#This Row],[Week Start]]+7</f>
        <v>45466</v>
      </c>
      <c r="T1088" s="7" t="str">
        <f t="shared" si="49"/>
        <v>6/16/2024 - 6/23/2024</v>
      </c>
      <c r="U1088" s="7" t="str">
        <f t="shared" si="50"/>
        <v>Time Card</v>
      </c>
      <c r="V1088" s="8" t="str">
        <f>RIGHT(TEXT(Data7[[#This Row],[Date:]],"mmddyyyy"),4)</f>
        <v>2024</v>
      </c>
      <c r="W1088" s="8" t="str">
        <f>MID(TEXT(Data7[[#This Row],[Date:]],"mmddyyyy"),3,2)</f>
        <v>17</v>
      </c>
      <c r="X1088" s="8" t="str">
        <f>LEFT(TEXT(Data7[[#This Row],[Date:]],"mmddyyyy"),2)</f>
        <v>06</v>
      </c>
      <c r="Y1088" s="6">
        <f>DATE(Data7[[#This Row],[Year]],Data7[[#This Row],[Month]],Data7[[#This Row],[Day]])</f>
        <v>45460</v>
      </c>
    </row>
    <row r="1089" spans="1:25">
      <c r="A1089" s="5">
        <v>45464.570330671297</v>
      </c>
      <c r="B1089" s="7" t="s">
        <v>66</v>
      </c>
      <c r="C1089" s="6" t="s">
        <v>800</v>
      </c>
      <c r="D1089" s="7" t="s">
        <v>802</v>
      </c>
      <c r="E1089" s="8">
        <v>3</v>
      </c>
      <c r="F1089" s="7">
        <v>6984733</v>
      </c>
      <c r="G1089" s="7" t="s">
        <v>68</v>
      </c>
      <c r="H1089" s="7" t="s">
        <v>756</v>
      </c>
      <c r="I1089" s="7" t="s">
        <v>44</v>
      </c>
      <c r="J1089" s="19" t="str">
        <f>IFERROR(INDEX('Employee Info'!$C$3:$E$200,MATCH(Data7[[#This Row],[Name:]],'Employee Info'!$B$3:$B$200,0),MATCH(Data7[[#This Row],[Hours Type:]],'Employee Info'!$C$2:$E$2,0)),"")</f>
        <v/>
      </c>
      <c r="K1089" s="19" t="str">
        <f>IFERROR(INDEX('Employee Info'!$C$3:$J$200,MATCH(Data7[[#This Row],[Name:]],'Employee Info'!$B$3:$B$200,0),MATCH(Data7[[#Headers],[Truck]],'Employee Info'!$C$2:$J$2,0)),"")</f>
        <v/>
      </c>
      <c r="L1089" s="19" t="str">
        <f>IFERROR(INDEX('Employee Info'!$C$3:$J$200,MATCH(Data7[[#This Row],[Name:]],'Employee Info'!$B$3:$B$200,0),MATCH(Data7[[#Headers],[Phone]],'Employee Info'!$C$2:$J$2,0)),"")</f>
        <v/>
      </c>
      <c r="M1089" s="19" t="str">
        <f>IFERROR(INDEX('Employee Info'!$C$3:$J$200,MATCH(Data7[[#This Row],[Name:]],'Employee Info'!$B$3:$B$200,0),MATCH(Data7[[#Headers],[Tech]],'Employee Info'!$C$2:$J$2,0)),"")</f>
        <v/>
      </c>
      <c r="N1089" s="19" t="str">
        <f>IFERROR(INDEX('Employee Info'!$C$3:$J$200,MATCH(Data7[[#This Row],[Name:]],'Employee Info'!$B$3:$B$200,0),MATCH(Data7[[#Headers],[Other]],'Employee Info'!$C$2:$J$2,0)),"")</f>
        <v/>
      </c>
      <c r="O1089" s="19">
        <f>IFERROR((Data7[[#This Row],[Hours:]]*SUM(Data7[[#This Row],[Rate]:[Other]])),"")</f>
        <v>0</v>
      </c>
      <c r="P1089" s="7" t="str">
        <f>IF(Data7[[#This Row],[WO'#:]]="","Riley #","WO#")</f>
        <v>WO#</v>
      </c>
      <c r="Q1089" s="7">
        <f>IFERROR(WEEKNUM(Data7[[#This Row],[Date:]]),"")</f>
        <v>25</v>
      </c>
      <c r="R1089" s="6">
        <f t="shared" si="48"/>
        <v>45459</v>
      </c>
      <c r="S1089" s="6">
        <f>Data7[[#This Row],[Week Start]]+7</f>
        <v>45466</v>
      </c>
      <c r="T1089" s="7" t="str">
        <f t="shared" si="49"/>
        <v>6/16/2024 - 6/23/2024</v>
      </c>
      <c r="U1089" s="7" t="str">
        <f t="shared" si="50"/>
        <v>Time Card</v>
      </c>
      <c r="V1089" s="8" t="str">
        <f>RIGHT(TEXT(Data7[[#This Row],[Date:]],"mmddyyyy"),4)</f>
        <v>2024</v>
      </c>
      <c r="W1089" s="8" t="str">
        <f>MID(TEXT(Data7[[#This Row],[Date:]],"mmddyyyy"),3,2)</f>
        <v>17</v>
      </c>
      <c r="X1089" s="8" t="str">
        <f>LEFT(TEXT(Data7[[#This Row],[Date:]],"mmddyyyy"),2)</f>
        <v>06</v>
      </c>
      <c r="Y1089" s="6">
        <f>DATE(Data7[[#This Row],[Year]],Data7[[#This Row],[Month]],Data7[[#This Row],[Day]])</f>
        <v>45460</v>
      </c>
    </row>
    <row r="1090" spans="1:25">
      <c r="A1090" s="5">
        <v>45485.476124189816</v>
      </c>
      <c r="B1090" s="7" t="s">
        <v>76</v>
      </c>
      <c r="C1090" s="6" t="s">
        <v>800</v>
      </c>
      <c r="D1090" s="7" t="s">
        <v>156</v>
      </c>
      <c r="E1090" s="8">
        <v>1</v>
      </c>
      <c r="F1090" s="7">
        <v>6984733</v>
      </c>
      <c r="G1090" s="7" t="s">
        <v>68</v>
      </c>
      <c r="H1090" s="7" t="s">
        <v>756</v>
      </c>
      <c r="I1090" s="7" t="s">
        <v>44</v>
      </c>
      <c r="J1090" s="19" t="str">
        <f>IFERROR(INDEX('Employee Info'!$C$3:$E$200,MATCH(Data7[[#This Row],[Name:]],'Employee Info'!$B$3:$B$200,0),MATCH(Data7[[#This Row],[Hours Type:]],'Employee Info'!$C$2:$E$2,0)),"")</f>
        <v/>
      </c>
      <c r="K1090" s="19" t="str">
        <f>IFERROR(INDEX('Employee Info'!$C$3:$J$200,MATCH(Data7[[#This Row],[Name:]],'Employee Info'!$B$3:$B$200,0),MATCH(Data7[[#Headers],[Truck]],'Employee Info'!$C$2:$J$2,0)),"")</f>
        <v/>
      </c>
      <c r="L1090" s="19" t="str">
        <f>IFERROR(INDEX('Employee Info'!$C$3:$J$200,MATCH(Data7[[#This Row],[Name:]],'Employee Info'!$B$3:$B$200,0),MATCH(Data7[[#Headers],[Phone]],'Employee Info'!$C$2:$J$2,0)),"")</f>
        <v/>
      </c>
      <c r="M1090" s="19" t="str">
        <f>IFERROR(INDEX('Employee Info'!$C$3:$J$200,MATCH(Data7[[#This Row],[Name:]],'Employee Info'!$B$3:$B$200,0),MATCH(Data7[[#Headers],[Tech]],'Employee Info'!$C$2:$J$2,0)),"")</f>
        <v/>
      </c>
      <c r="N1090" s="19" t="str">
        <f>IFERROR(INDEX('Employee Info'!$C$3:$J$200,MATCH(Data7[[#This Row],[Name:]],'Employee Info'!$B$3:$B$200,0),MATCH(Data7[[#Headers],[Other]],'Employee Info'!$C$2:$J$2,0)),"")</f>
        <v/>
      </c>
      <c r="O1090" s="19">
        <f>IFERROR((Data7[[#This Row],[Hours:]]*SUM(Data7[[#This Row],[Rate]:[Other]])),"")</f>
        <v>0</v>
      </c>
      <c r="P1090" s="7" t="str">
        <f>IF(Data7[[#This Row],[WO'#:]]="","Riley #","WO#")</f>
        <v>WO#</v>
      </c>
      <c r="Q1090" s="7">
        <f>IFERROR(WEEKNUM(Data7[[#This Row],[Date:]]),"")</f>
        <v>25</v>
      </c>
      <c r="R1090" s="6">
        <f t="shared" ref="R1090:R1153" si="51">DATE(RIGHT(TEXT(C1090,"mm/dd/yyyy"),4),1,1)+(Q1090-1)*7-(WEEKDAY(DATE(RIGHT(TEXT(C1090,"mm/dd/yyyy"),4),1,1)))+1</f>
        <v>45459</v>
      </c>
      <c r="S1090" s="6">
        <f>Data7[[#This Row],[Week Start]]+7</f>
        <v>45466</v>
      </c>
      <c r="T1090" s="7" t="str">
        <f t="shared" ref="T1090:T1153" si="52">IFERROR(TEXT(R1090, "m/d/yyyy") &amp; " - " &amp; TEXT(S1090, "m/d/yyyy"),"")</f>
        <v>6/16/2024 - 6/23/2024</v>
      </c>
      <c r="U1090" s="7" t="str">
        <f t="shared" ref="U1090:U1153" si="53">"Time Card"</f>
        <v>Time Card</v>
      </c>
      <c r="V1090" s="8" t="str">
        <f>RIGHT(TEXT(Data7[[#This Row],[Date:]],"mmddyyyy"),4)</f>
        <v>2024</v>
      </c>
      <c r="W1090" s="8" t="str">
        <f>MID(TEXT(Data7[[#This Row],[Date:]],"mmddyyyy"),3,2)</f>
        <v>17</v>
      </c>
      <c r="X1090" s="8" t="str">
        <f>LEFT(TEXT(Data7[[#This Row],[Date:]],"mmddyyyy"),2)</f>
        <v>06</v>
      </c>
      <c r="Y1090" s="6">
        <f>DATE(Data7[[#This Row],[Year]],Data7[[#This Row],[Month]],Data7[[#This Row],[Day]])</f>
        <v>45460</v>
      </c>
    </row>
    <row r="1091" spans="1:25">
      <c r="A1091" s="5">
        <v>45461.422066550927</v>
      </c>
      <c r="B1091" s="7" t="s">
        <v>34</v>
      </c>
      <c r="C1091" s="6" t="s">
        <v>800</v>
      </c>
      <c r="D1091" s="7" t="s">
        <v>806</v>
      </c>
      <c r="E1091" s="8">
        <v>1.5</v>
      </c>
      <c r="F1091" s="7" t="s">
        <v>68</v>
      </c>
      <c r="G1091" s="7" t="s">
        <v>68</v>
      </c>
      <c r="H1091" s="7" t="s">
        <v>756</v>
      </c>
      <c r="I1091" s="7" t="s">
        <v>44</v>
      </c>
      <c r="J1091" s="19" t="str">
        <f>IFERROR(INDEX('Employee Info'!$C$3:$E$200,MATCH(Data7[[#This Row],[Name:]],'Employee Info'!$B$3:$B$200,0),MATCH(Data7[[#This Row],[Hours Type:]],'Employee Info'!$C$2:$E$2,0)),"")</f>
        <v/>
      </c>
      <c r="K1091" s="19" t="str">
        <f>IFERROR(INDEX('Employee Info'!$C$3:$J$200,MATCH(Data7[[#This Row],[Name:]],'Employee Info'!$B$3:$B$200,0),MATCH(Data7[[#Headers],[Truck]],'Employee Info'!$C$2:$J$2,0)),"")</f>
        <v/>
      </c>
      <c r="L1091" s="19" t="str">
        <f>IFERROR(INDEX('Employee Info'!$C$3:$J$200,MATCH(Data7[[#This Row],[Name:]],'Employee Info'!$B$3:$B$200,0),MATCH(Data7[[#Headers],[Phone]],'Employee Info'!$C$2:$J$2,0)),"")</f>
        <v/>
      </c>
      <c r="M1091" s="19" t="str">
        <f>IFERROR(INDEX('Employee Info'!$C$3:$J$200,MATCH(Data7[[#This Row],[Name:]],'Employee Info'!$B$3:$B$200,0),MATCH(Data7[[#Headers],[Tech]],'Employee Info'!$C$2:$J$2,0)),"")</f>
        <v/>
      </c>
      <c r="N1091" s="19" t="str">
        <f>IFERROR(INDEX('Employee Info'!$C$3:$J$200,MATCH(Data7[[#This Row],[Name:]],'Employee Info'!$B$3:$B$200,0),MATCH(Data7[[#Headers],[Other]],'Employee Info'!$C$2:$J$2,0)),"")</f>
        <v/>
      </c>
      <c r="O1091" s="19">
        <f>IFERROR((Data7[[#This Row],[Hours:]]*SUM(Data7[[#This Row],[Rate]:[Other]])),"")</f>
        <v>0</v>
      </c>
      <c r="P1091" s="7" t="str">
        <f>IF(Data7[[#This Row],[WO'#:]]="","Riley #","WO#")</f>
        <v>Riley #</v>
      </c>
      <c r="Q1091" s="7">
        <f>IFERROR(WEEKNUM(Data7[[#This Row],[Date:]]),"")</f>
        <v>25</v>
      </c>
      <c r="R1091" s="6">
        <f t="shared" si="51"/>
        <v>45459</v>
      </c>
      <c r="S1091" s="6">
        <f>Data7[[#This Row],[Week Start]]+7</f>
        <v>45466</v>
      </c>
      <c r="T1091" s="7" t="str">
        <f t="shared" si="52"/>
        <v>6/16/2024 - 6/23/2024</v>
      </c>
      <c r="U1091" s="7" t="str">
        <f t="shared" si="53"/>
        <v>Time Card</v>
      </c>
      <c r="V1091" s="8" t="str">
        <f>RIGHT(TEXT(Data7[[#This Row],[Date:]],"mmddyyyy"),4)</f>
        <v>2024</v>
      </c>
      <c r="W1091" s="8" t="str">
        <f>MID(TEXT(Data7[[#This Row],[Date:]],"mmddyyyy"),3,2)</f>
        <v>17</v>
      </c>
      <c r="X1091" s="8" t="str">
        <f>LEFT(TEXT(Data7[[#This Row],[Date:]],"mmddyyyy"),2)</f>
        <v>06</v>
      </c>
      <c r="Y1091" s="6">
        <f>DATE(Data7[[#This Row],[Year]],Data7[[#This Row],[Month]],Data7[[#This Row],[Day]])</f>
        <v>45460</v>
      </c>
    </row>
    <row r="1092" spans="1:25">
      <c r="A1092" s="5">
        <v>45461.42238877315</v>
      </c>
      <c r="B1092" s="7" t="s">
        <v>34</v>
      </c>
      <c r="C1092" s="6" t="s">
        <v>800</v>
      </c>
      <c r="D1092" s="7" t="s">
        <v>806</v>
      </c>
      <c r="E1092" s="8">
        <v>0.5</v>
      </c>
      <c r="F1092" s="7" t="s">
        <v>68</v>
      </c>
      <c r="G1092" s="7" t="s">
        <v>68</v>
      </c>
      <c r="H1092" s="7" t="s">
        <v>756</v>
      </c>
      <c r="I1092" s="7" t="s">
        <v>44</v>
      </c>
      <c r="J1092" s="19" t="str">
        <f>IFERROR(INDEX('Employee Info'!$C$3:$E$200,MATCH(Data7[[#This Row],[Name:]],'Employee Info'!$B$3:$B$200,0),MATCH(Data7[[#This Row],[Hours Type:]],'Employee Info'!$C$2:$E$2,0)),"")</f>
        <v/>
      </c>
      <c r="K1092" s="19" t="str">
        <f>IFERROR(INDEX('Employee Info'!$C$3:$J$200,MATCH(Data7[[#This Row],[Name:]],'Employee Info'!$B$3:$B$200,0),MATCH(Data7[[#Headers],[Truck]],'Employee Info'!$C$2:$J$2,0)),"")</f>
        <v/>
      </c>
      <c r="L1092" s="19" t="str">
        <f>IFERROR(INDEX('Employee Info'!$C$3:$J$200,MATCH(Data7[[#This Row],[Name:]],'Employee Info'!$B$3:$B$200,0),MATCH(Data7[[#Headers],[Phone]],'Employee Info'!$C$2:$J$2,0)),"")</f>
        <v/>
      </c>
      <c r="M1092" s="19" t="str">
        <f>IFERROR(INDEX('Employee Info'!$C$3:$J$200,MATCH(Data7[[#This Row],[Name:]],'Employee Info'!$B$3:$B$200,0),MATCH(Data7[[#Headers],[Tech]],'Employee Info'!$C$2:$J$2,0)),"")</f>
        <v/>
      </c>
      <c r="N1092" s="19" t="str">
        <f>IFERROR(INDEX('Employee Info'!$C$3:$J$200,MATCH(Data7[[#This Row],[Name:]],'Employee Info'!$B$3:$B$200,0),MATCH(Data7[[#Headers],[Other]],'Employee Info'!$C$2:$J$2,0)),"")</f>
        <v/>
      </c>
      <c r="O1092" s="19">
        <f>IFERROR((Data7[[#This Row],[Hours:]]*SUM(Data7[[#This Row],[Rate]:[Other]])),"")</f>
        <v>0</v>
      </c>
      <c r="P1092" s="7" t="str">
        <f>IF(Data7[[#This Row],[WO'#:]]="","Riley #","WO#")</f>
        <v>Riley #</v>
      </c>
      <c r="Q1092" s="7">
        <f>IFERROR(WEEKNUM(Data7[[#This Row],[Date:]]),"")</f>
        <v>25</v>
      </c>
      <c r="R1092" s="6">
        <f t="shared" si="51"/>
        <v>45459</v>
      </c>
      <c r="S1092" s="6">
        <f>Data7[[#This Row],[Week Start]]+7</f>
        <v>45466</v>
      </c>
      <c r="T1092" s="7" t="str">
        <f t="shared" si="52"/>
        <v>6/16/2024 - 6/23/2024</v>
      </c>
      <c r="U1092" s="7" t="str">
        <f t="shared" si="53"/>
        <v>Time Card</v>
      </c>
      <c r="V1092" s="8" t="str">
        <f>RIGHT(TEXT(Data7[[#This Row],[Date:]],"mmddyyyy"),4)</f>
        <v>2024</v>
      </c>
      <c r="W1092" s="8" t="str">
        <f>MID(TEXT(Data7[[#This Row],[Date:]],"mmddyyyy"),3,2)</f>
        <v>17</v>
      </c>
      <c r="X1092" s="8" t="str">
        <f>LEFT(TEXT(Data7[[#This Row],[Date:]],"mmddyyyy"),2)</f>
        <v>06</v>
      </c>
      <c r="Y1092" s="6">
        <f>DATE(Data7[[#This Row],[Year]],Data7[[#This Row],[Month]],Data7[[#This Row],[Day]])</f>
        <v>45460</v>
      </c>
    </row>
    <row r="1093" spans="1:25">
      <c r="A1093" s="5">
        <v>45464.568677777781</v>
      </c>
      <c r="B1093" s="7" t="s">
        <v>66</v>
      </c>
      <c r="C1093" s="6" t="s">
        <v>800</v>
      </c>
      <c r="D1093" s="7" t="s">
        <v>807</v>
      </c>
      <c r="E1093" s="8">
        <v>2</v>
      </c>
      <c r="F1093" s="7" t="s">
        <v>68</v>
      </c>
      <c r="G1093" s="7" t="s">
        <v>68</v>
      </c>
      <c r="H1093" s="7" t="s">
        <v>808</v>
      </c>
      <c r="I1093" s="7" t="s">
        <v>44</v>
      </c>
      <c r="J1093" s="19" t="str">
        <f>IFERROR(INDEX('Employee Info'!$C$3:$E$200,MATCH(Data7[[#This Row],[Name:]],'Employee Info'!$B$3:$B$200,0),MATCH(Data7[[#This Row],[Hours Type:]],'Employee Info'!$C$2:$E$2,0)),"")</f>
        <v/>
      </c>
      <c r="K1093" s="19" t="str">
        <f>IFERROR(INDEX('Employee Info'!$C$3:$J$200,MATCH(Data7[[#This Row],[Name:]],'Employee Info'!$B$3:$B$200,0),MATCH(Data7[[#Headers],[Truck]],'Employee Info'!$C$2:$J$2,0)),"")</f>
        <v/>
      </c>
      <c r="L1093" s="19" t="str">
        <f>IFERROR(INDEX('Employee Info'!$C$3:$J$200,MATCH(Data7[[#This Row],[Name:]],'Employee Info'!$B$3:$B$200,0),MATCH(Data7[[#Headers],[Phone]],'Employee Info'!$C$2:$J$2,0)),"")</f>
        <v/>
      </c>
      <c r="M1093" s="19" t="str">
        <f>IFERROR(INDEX('Employee Info'!$C$3:$J$200,MATCH(Data7[[#This Row],[Name:]],'Employee Info'!$B$3:$B$200,0),MATCH(Data7[[#Headers],[Tech]],'Employee Info'!$C$2:$J$2,0)),"")</f>
        <v/>
      </c>
      <c r="N1093" s="19" t="str">
        <f>IFERROR(INDEX('Employee Info'!$C$3:$J$200,MATCH(Data7[[#This Row],[Name:]],'Employee Info'!$B$3:$B$200,0),MATCH(Data7[[#Headers],[Other]],'Employee Info'!$C$2:$J$2,0)),"")</f>
        <v/>
      </c>
      <c r="O1093" s="19">
        <f>IFERROR((Data7[[#This Row],[Hours:]]*SUM(Data7[[#This Row],[Rate]:[Other]])),"")</f>
        <v>0</v>
      </c>
      <c r="P1093" s="7" t="str">
        <f>IF(Data7[[#This Row],[WO'#:]]="","Riley #","WO#")</f>
        <v>Riley #</v>
      </c>
      <c r="Q1093" s="7">
        <f>IFERROR(WEEKNUM(Data7[[#This Row],[Date:]]),"")</f>
        <v>25</v>
      </c>
      <c r="R1093" s="6">
        <f t="shared" si="51"/>
        <v>45459</v>
      </c>
      <c r="S1093" s="6">
        <f>Data7[[#This Row],[Week Start]]+7</f>
        <v>45466</v>
      </c>
      <c r="T1093" s="7" t="str">
        <f t="shared" si="52"/>
        <v>6/16/2024 - 6/23/2024</v>
      </c>
      <c r="U1093" s="7" t="str">
        <f t="shared" si="53"/>
        <v>Time Card</v>
      </c>
      <c r="V1093" s="8" t="str">
        <f>RIGHT(TEXT(Data7[[#This Row],[Date:]],"mmddyyyy"),4)</f>
        <v>2024</v>
      </c>
      <c r="W1093" s="8" t="str">
        <f>MID(TEXT(Data7[[#This Row],[Date:]],"mmddyyyy"),3,2)</f>
        <v>17</v>
      </c>
      <c r="X1093" s="8" t="str">
        <f>LEFT(TEXT(Data7[[#This Row],[Date:]],"mmddyyyy"),2)</f>
        <v>06</v>
      </c>
      <c r="Y1093" s="6">
        <f>DATE(Data7[[#This Row],[Year]],Data7[[#This Row],[Month]],Data7[[#This Row],[Day]])</f>
        <v>45460</v>
      </c>
    </row>
    <row r="1094" spans="1:25">
      <c r="A1094" s="5">
        <v>45461.41960277778</v>
      </c>
      <c r="B1094" s="7" t="s">
        <v>34</v>
      </c>
      <c r="C1094" s="6" t="s">
        <v>800</v>
      </c>
      <c r="D1094" s="7" t="s">
        <v>804</v>
      </c>
      <c r="E1094" s="8">
        <v>2</v>
      </c>
      <c r="F1094" s="7" t="s">
        <v>68</v>
      </c>
      <c r="G1094" s="7" t="s">
        <v>68</v>
      </c>
      <c r="H1094" s="7" t="s">
        <v>380</v>
      </c>
      <c r="I1094" s="7" t="s">
        <v>44</v>
      </c>
      <c r="J1094" s="19" t="str">
        <f>IFERROR(INDEX('Employee Info'!$C$3:$E$200,MATCH(Data7[[#This Row],[Name:]],'Employee Info'!$B$3:$B$200,0),MATCH(Data7[[#This Row],[Hours Type:]],'Employee Info'!$C$2:$E$2,0)),"")</f>
        <v/>
      </c>
      <c r="K1094" s="19" t="str">
        <f>IFERROR(INDEX('Employee Info'!$C$3:$J$200,MATCH(Data7[[#This Row],[Name:]],'Employee Info'!$B$3:$B$200,0),MATCH(Data7[[#Headers],[Truck]],'Employee Info'!$C$2:$J$2,0)),"")</f>
        <v/>
      </c>
      <c r="L1094" s="19" t="str">
        <f>IFERROR(INDEX('Employee Info'!$C$3:$J$200,MATCH(Data7[[#This Row],[Name:]],'Employee Info'!$B$3:$B$200,0),MATCH(Data7[[#Headers],[Phone]],'Employee Info'!$C$2:$J$2,0)),"")</f>
        <v/>
      </c>
      <c r="M1094" s="19" t="str">
        <f>IFERROR(INDEX('Employee Info'!$C$3:$J$200,MATCH(Data7[[#This Row],[Name:]],'Employee Info'!$B$3:$B$200,0),MATCH(Data7[[#Headers],[Tech]],'Employee Info'!$C$2:$J$2,0)),"")</f>
        <v/>
      </c>
      <c r="N1094" s="19" t="str">
        <f>IFERROR(INDEX('Employee Info'!$C$3:$J$200,MATCH(Data7[[#This Row],[Name:]],'Employee Info'!$B$3:$B$200,0),MATCH(Data7[[#Headers],[Other]],'Employee Info'!$C$2:$J$2,0)),"")</f>
        <v/>
      </c>
      <c r="O1094" s="19">
        <f>IFERROR((Data7[[#This Row],[Hours:]]*SUM(Data7[[#This Row],[Rate]:[Other]])),"")</f>
        <v>0</v>
      </c>
      <c r="P1094" s="7" t="str">
        <f>IF(Data7[[#This Row],[WO'#:]]="","Riley #","WO#")</f>
        <v>Riley #</v>
      </c>
      <c r="Q1094" s="7">
        <f>IFERROR(WEEKNUM(Data7[[#This Row],[Date:]]),"")</f>
        <v>25</v>
      </c>
      <c r="R1094" s="6">
        <f t="shared" si="51"/>
        <v>45459</v>
      </c>
      <c r="S1094" s="6">
        <f>Data7[[#This Row],[Week Start]]+7</f>
        <v>45466</v>
      </c>
      <c r="T1094" s="7" t="str">
        <f t="shared" si="52"/>
        <v>6/16/2024 - 6/23/2024</v>
      </c>
      <c r="U1094" s="7" t="str">
        <f t="shared" si="53"/>
        <v>Time Card</v>
      </c>
      <c r="V1094" s="8" t="str">
        <f>RIGHT(TEXT(Data7[[#This Row],[Date:]],"mmddyyyy"),4)</f>
        <v>2024</v>
      </c>
      <c r="W1094" s="8" t="str">
        <f>MID(TEXT(Data7[[#This Row],[Date:]],"mmddyyyy"),3,2)</f>
        <v>17</v>
      </c>
      <c r="X1094" s="8" t="str">
        <f>LEFT(TEXT(Data7[[#This Row],[Date:]],"mmddyyyy"),2)</f>
        <v>06</v>
      </c>
      <c r="Y1094" s="6">
        <f>DATE(Data7[[#This Row],[Year]],Data7[[#This Row],[Month]],Data7[[#This Row],[Day]])</f>
        <v>45460</v>
      </c>
    </row>
    <row r="1095" spans="1:25">
      <c r="A1095" s="5">
        <v>45461.420984722223</v>
      </c>
      <c r="B1095" s="7" t="s">
        <v>34</v>
      </c>
      <c r="C1095" s="6" t="s">
        <v>800</v>
      </c>
      <c r="D1095" s="7" t="s">
        <v>805</v>
      </c>
      <c r="E1095" s="8">
        <v>1.5</v>
      </c>
      <c r="F1095" s="7" t="s">
        <v>68</v>
      </c>
      <c r="G1095" s="7" t="s">
        <v>68</v>
      </c>
      <c r="H1095" s="7" t="s">
        <v>380</v>
      </c>
      <c r="I1095" s="7" t="s">
        <v>44</v>
      </c>
      <c r="J1095" s="19" t="str">
        <f>IFERROR(INDEX('Employee Info'!$C$3:$E$200,MATCH(Data7[[#This Row],[Name:]],'Employee Info'!$B$3:$B$200,0),MATCH(Data7[[#This Row],[Hours Type:]],'Employee Info'!$C$2:$E$2,0)),"")</f>
        <v/>
      </c>
      <c r="K1095" s="19" t="str">
        <f>IFERROR(INDEX('Employee Info'!$C$3:$J$200,MATCH(Data7[[#This Row],[Name:]],'Employee Info'!$B$3:$B$200,0),MATCH(Data7[[#Headers],[Truck]],'Employee Info'!$C$2:$J$2,0)),"")</f>
        <v/>
      </c>
      <c r="L1095" s="19" t="str">
        <f>IFERROR(INDEX('Employee Info'!$C$3:$J$200,MATCH(Data7[[#This Row],[Name:]],'Employee Info'!$B$3:$B$200,0),MATCH(Data7[[#Headers],[Phone]],'Employee Info'!$C$2:$J$2,0)),"")</f>
        <v/>
      </c>
      <c r="M1095" s="19" t="str">
        <f>IFERROR(INDEX('Employee Info'!$C$3:$J$200,MATCH(Data7[[#This Row],[Name:]],'Employee Info'!$B$3:$B$200,0),MATCH(Data7[[#Headers],[Tech]],'Employee Info'!$C$2:$J$2,0)),"")</f>
        <v/>
      </c>
      <c r="N1095" s="19" t="str">
        <f>IFERROR(INDEX('Employee Info'!$C$3:$J$200,MATCH(Data7[[#This Row],[Name:]],'Employee Info'!$B$3:$B$200,0),MATCH(Data7[[#Headers],[Other]],'Employee Info'!$C$2:$J$2,0)),"")</f>
        <v/>
      </c>
      <c r="O1095" s="19">
        <f>IFERROR((Data7[[#This Row],[Hours:]]*SUM(Data7[[#This Row],[Rate]:[Other]])),"")</f>
        <v>0</v>
      </c>
      <c r="P1095" s="7" t="str">
        <f>IF(Data7[[#This Row],[WO'#:]]="","Riley #","WO#")</f>
        <v>Riley #</v>
      </c>
      <c r="Q1095" s="7">
        <f>IFERROR(WEEKNUM(Data7[[#This Row],[Date:]]),"")</f>
        <v>25</v>
      </c>
      <c r="R1095" s="6">
        <f t="shared" si="51"/>
        <v>45459</v>
      </c>
      <c r="S1095" s="6">
        <f>Data7[[#This Row],[Week Start]]+7</f>
        <v>45466</v>
      </c>
      <c r="T1095" s="7" t="str">
        <f t="shared" si="52"/>
        <v>6/16/2024 - 6/23/2024</v>
      </c>
      <c r="U1095" s="7" t="str">
        <f t="shared" si="53"/>
        <v>Time Card</v>
      </c>
      <c r="V1095" s="8" t="str">
        <f>RIGHT(TEXT(Data7[[#This Row],[Date:]],"mmddyyyy"),4)</f>
        <v>2024</v>
      </c>
      <c r="W1095" s="8" t="str">
        <f>MID(TEXT(Data7[[#This Row],[Date:]],"mmddyyyy"),3,2)</f>
        <v>17</v>
      </c>
      <c r="X1095" s="8" t="str">
        <f>LEFT(TEXT(Data7[[#This Row],[Date:]],"mmddyyyy"),2)</f>
        <v>06</v>
      </c>
      <c r="Y1095" s="6">
        <f>DATE(Data7[[#This Row],[Year]],Data7[[#This Row],[Month]],Data7[[#This Row],[Day]])</f>
        <v>45460</v>
      </c>
    </row>
    <row r="1096" spans="1:25">
      <c r="A1096" s="5">
        <v>45464.568965740742</v>
      </c>
      <c r="B1096" s="7" t="s">
        <v>66</v>
      </c>
      <c r="C1096" s="6" t="s">
        <v>800</v>
      </c>
      <c r="D1096" s="7" t="s">
        <v>809</v>
      </c>
      <c r="E1096" s="8">
        <v>3</v>
      </c>
      <c r="F1096" s="7" t="s">
        <v>68</v>
      </c>
      <c r="G1096" s="7" t="s">
        <v>68</v>
      </c>
      <c r="H1096" s="7" t="s">
        <v>491</v>
      </c>
      <c r="I1096" s="7" t="s">
        <v>44</v>
      </c>
      <c r="J1096" s="19" t="str">
        <f>IFERROR(INDEX('Employee Info'!$C$3:$E$200,MATCH(Data7[[#This Row],[Name:]],'Employee Info'!$B$3:$B$200,0),MATCH(Data7[[#This Row],[Hours Type:]],'Employee Info'!$C$2:$E$2,0)),"")</f>
        <v/>
      </c>
      <c r="K1096" s="19" t="str">
        <f>IFERROR(INDEX('Employee Info'!$C$3:$J$200,MATCH(Data7[[#This Row],[Name:]],'Employee Info'!$B$3:$B$200,0),MATCH(Data7[[#Headers],[Truck]],'Employee Info'!$C$2:$J$2,0)),"")</f>
        <v/>
      </c>
      <c r="L1096" s="19" t="str">
        <f>IFERROR(INDEX('Employee Info'!$C$3:$J$200,MATCH(Data7[[#This Row],[Name:]],'Employee Info'!$B$3:$B$200,0),MATCH(Data7[[#Headers],[Phone]],'Employee Info'!$C$2:$J$2,0)),"")</f>
        <v/>
      </c>
      <c r="M1096" s="19" t="str">
        <f>IFERROR(INDEX('Employee Info'!$C$3:$J$200,MATCH(Data7[[#This Row],[Name:]],'Employee Info'!$B$3:$B$200,0),MATCH(Data7[[#Headers],[Tech]],'Employee Info'!$C$2:$J$2,0)),"")</f>
        <v/>
      </c>
      <c r="N1096" s="19" t="str">
        <f>IFERROR(INDEX('Employee Info'!$C$3:$J$200,MATCH(Data7[[#This Row],[Name:]],'Employee Info'!$B$3:$B$200,0),MATCH(Data7[[#Headers],[Other]],'Employee Info'!$C$2:$J$2,0)),"")</f>
        <v/>
      </c>
      <c r="O1096" s="19">
        <f>IFERROR((Data7[[#This Row],[Hours:]]*SUM(Data7[[#This Row],[Rate]:[Other]])),"")</f>
        <v>0</v>
      </c>
      <c r="P1096" s="7" t="str">
        <f>IF(Data7[[#This Row],[WO'#:]]="","Riley #","WO#")</f>
        <v>Riley #</v>
      </c>
      <c r="Q1096" s="7">
        <f>IFERROR(WEEKNUM(Data7[[#This Row],[Date:]]),"")</f>
        <v>25</v>
      </c>
      <c r="R1096" s="6">
        <f t="shared" si="51"/>
        <v>45459</v>
      </c>
      <c r="S1096" s="6">
        <f>Data7[[#This Row],[Week Start]]+7</f>
        <v>45466</v>
      </c>
      <c r="T1096" s="7" t="str">
        <f t="shared" si="52"/>
        <v>6/16/2024 - 6/23/2024</v>
      </c>
      <c r="U1096" s="7" t="str">
        <f t="shared" si="53"/>
        <v>Time Card</v>
      </c>
      <c r="V1096" s="8" t="str">
        <f>RIGHT(TEXT(Data7[[#This Row],[Date:]],"mmddyyyy"),4)</f>
        <v>2024</v>
      </c>
      <c r="W1096" s="8" t="str">
        <f>MID(TEXT(Data7[[#This Row],[Date:]],"mmddyyyy"),3,2)</f>
        <v>17</v>
      </c>
      <c r="X1096" s="8" t="str">
        <f>LEFT(TEXT(Data7[[#This Row],[Date:]],"mmddyyyy"),2)</f>
        <v>06</v>
      </c>
      <c r="Y1096" s="6">
        <f>DATE(Data7[[#This Row],[Year]],Data7[[#This Row],[Month]],Data7[[#This Row],[Day]])</f>
        <v>45460</v>
      </c>
    </row>
    <row r="1097" spans="1:25">
      <c r="A1097" s="5">
        <v>45461.423591087965</v>
      </c>
      <c r="B1097" s="7" t="s">
        <v>35</v>
      </c>
      <c r="C1097" s="6" t="s">
        <v>800</v>
      </c>
      <c r="D1097" s="7" t="s">
        <v>648</v>
      </c>
      <c r="E1097" s="8">
        <v>8</v>
      </c>
      <c r="F1097" s="7" t="s">
        <v>68</v>
      </c>
      <c r="G1097" s="7" t="s">
        <v>68</v>
      </c>
      <c r="H1097" s="7" t="s">
        <v>649</v>
      </c>
      <c r="I1097" s="7" t="s">
        <v>44</v>
      </c>
      <c r="J1097" s="19" t="str">
        <f>IFERROR(INDEX('Employee Info'!$C$3:$E$200,MATCH(Data7[[#This Row],[Name:]],'Employee Info'!$B$3:$B$200,0),MATCH(Data7[[#This Row],[Hours Type:]],'Employee Info'!$C$2:$E$2,0)),"")</f>
        <v/>
      </c>
      <c r="K1097" s="19" t="str">
        <f>IFERROR(INDEX('Employee Info'!$C$3:$J$200,MATCH(Data7[[#This Row],[Name:]],'Employee Info'!$B$3:$B$200,0),MATCH(Data7[[#Headers],[Truck]],'Employee Info'!$C$2:$J$2,0)),"")</f>
        <v/>
      </c>
      <c r="L1097" s="19" t="str">
        <f>IFERROR(INDEX('Employee Info'!$C$3:$J$200,MATCH(Data7[[#This Row],[Name:]],'Employee Info'!$B$3:$B$200,0),MATCH(Data7[[#Headers],[Phone]],'Employee Info'!$C$2:$J$2,0)),"")</f>
        <v/>
      </c>
      <c r="M1097" s="19" t="str">
        <f>IFERROR(INDEX('Employee Info'!$C$3:$J$200,MATCH(Data7[[#This Row],[Name:]],'Employee Info'!$B$3:$B$200,0),MATCH(Data7[[#Headers],[Tech]],'Employee Info'!$C$2:$J$2,0)),"")</f>
        <v/>
      </c>
      <c r="N1097" s="19" t="str">
        <f>IFERROR(INDEX('Employee Info'!$C$3:$J$200,MATCH(Data7[[#This Row],[Name:]],'Employee Info'!$B$3:$B$200,0),MATCH(Data7[[#Headers],[Other]],'Employee Info'!$C$2:$J$2,0)),"")</f>
        <v/>
      </c>
      <c r="O1097" s="19">
        <f>IFERROR((Data7[[#This Row],[Hours:]]*SUM(Data7[[#This Row],[Rate]:[Other]])),"")</f>
        <v>0</v>
      </c>
      <c r="P1097" s="7" t="str">
        <f>IF(Data7[[#This Row],[WO'#:]]="","Riley #","WO#")</f>
        <v>Riley #</v>
      </c>
      <c r="Q1097" s="7">
        <f>IFERROR(WEEKNUM(Data7[[#This Row],[Date:]]),"")</f>
        <v>25</v>
      </c>
      <c r="R1097" s="6">
        <f t="shared" si="51"/>
        <v>45459</v>
      </c>
      <c r="S1097" s="6">
        <f>Data7[[#This Row],[Week Start]]+7</f>
        <v>45466</v>
      </c>
      <c r="T1097" s="7" t="str">
        <f t="shared" si="52"/>
        <v>6/16/2024 - 6/23/2024</v>
      </c>
      <c r="U1097" s="7" t="str">
        <f t="shared" si="53"/>
        <v>Time Card</v>
      </c>
      <c r="V1097" s="8" t="str">
        <f>RIGHT(TEXT(Data7[[#This Row],[Date:]],"mmddyyyy"),4)</f>
        <v>2024</v>
      </c>
      <c r="W1097" s="8" t="str">
        <f>MID(TEXT(Data7[[#This Row],[Date:]],"mmddyyyy"),3,2)</f>
        <v>17</v>
      </c>
      <c r="X1097" s="8" t="str">
        <f>LEFT(TEXT(Data7[[#This Row],[Date:]],"mmddyyyy"),2)</f>
        <v>06</v>
      </c>
      <c r="Y1097" s="6">
        <f>DATE(Data7[[#This Row],[Year]],Data7[[#This Row],[Month]],Data7[[#This Row],[Day]])</f>
        <v>45460</v>
      </c>
    </row>
    <row r="1098" spans="1:25">
      <c r="A1098" s="5">
        <v>45461.423752199073</v>
      </c>
      <c r="B1098" s="7" t="s">
        <v>23</v>
      </c>
      <c r="C1098" s="6" t="s">
        <v>800</v>
      </c>
      <c r="D1098" s="7" t="s">
        <v>648</v>
      </c>
      <c r="E1098" s="8">
        <v>7</v>
      </c>
      <c r="F1098" s="7" t="s">
        <v>68</v>
      </c>
      <c r="G1098" s="7" t="s">
        <v>68</v>
      </c>
      <c r="H1098" s="7" t="s">
        <v>649</v>
      </c>
      <c r="I1098" s="7" t="s">
        <v>44</v>
      </c>
      <c r="J1098" s="19" t="str">
        <f>IFERROR(INDEX('Employee Info'!$C$3:$E$200,MATCH(Data7[[#This Row],[Name:]],'Employee Info'!$B$3:$B$200,0),MATCH(Data7[[#This Row],[Hours Type:]],'Employee Info'!$C$2:$E$2,0)),"")</f>
        <v/>
      </c>
      <c r="K1098" s="19" t="str">
        <f>IFERROR(INDEX('Employee Info'!$C$3:$J$200,MATCH(Data7[[#This Row],[Name:]],'Employee Info'!$B$3:$B$200,0),MATCH(Data7[[#Headers],[Truck]],'Employee Info'!$C$2:$J$2,0)),"")</f>
        <v/>
      </c>
      <c r="L1098" s="19" t="str">
        <f>IFERROR(INDEX('Employee Info'!$C$3:$J$200,MATCH(Data7[[#This Row],[Name:]],'Employee Info'!$B$3:$B$200,0),MATCH(Data7[[#Headers],[Phone]],'Employee Info'!$C$2:$J$2,0)),"")</f>
        <v/>
      </c>
      <c r="M1098" s="19" t="str">
        <f>IFERROR(INDEX('Employee Info'!$C$3:$J$200,MATCH(Data7[[#This Row],[Name:]],'Employee Info'!$B$3:$B$200,0),MATCH(Data7[[#Headers],[Tech]],'Employee Info'!$C$2:$J$2,0)),"")</f>
        <v/>
      </c>
      <c r="N1098" s="19" t="str">
        <f>IFERROR(INDEX('Employee Info'!$C$3:$J$200,MATCH(Data7[[#This Row],[Name:]],'Employee Info'!$B$3:$B$200,0),MATCH(Data7[[#Headers],[Other]],'Employee Info'!$C$2:$J$2,0)),"")</f>
        <v/>
      </c>
      <c r="O1098" s="19">
        <f>IFERROR((Data7[[#This Row],[Hours:]]*SUM(Data7[[#This Row],[Rate]:[Other]])),"")</f>
        <v>0</v>
      </c>
      <c r="P1098" s="7" t="str">
        <f>IF(Data7[[#This Row],[WO'#:]]="","Riley #","WO#")</f>
        <v>Riley #</v>
      </c>
      <c r="Q1098" s="7">
        <f>IFERROR(WEEKNUM(Data7[[#This Row],[Date:]]),"")</f>
        <v>25</v>
      </c>
      <c r="R1098" s="6">
        <f t="shared" si="51"/>
        <v>45459</v>
      </c>
      <c r="S1098" s="6">
        <f>Data7[[#This Row],[Week Start]]+7</f>
        <v>45466</v>
      </c>
      <c r="T1098" s="7" t="str">
        <f t="shared" si="52"/>
        <v>6/16/2024 - 6/23/2024</v>
      </c>
      <c r="U1098" s="7" t="str">
        <f t="shared" si="53"/>
        <v>Time Card</v>
      </c>
      <c r="V1098" s="8" t="str">
        <f>RIGHT(TEXT(Data7[[#This Row],[Date:]],"mmddyyyy"),4)</f>
        <v>2024</v>
      </c>
      <c r="W1098" s="8" t="str">
        <f>MID(TEXT(Data7[[#This Row],[Date:]],"mmddyyyy"),3,2)</f>
        <v>17</v>
      </c>
      <c r="X1098" s="8" t="str">
        <f>LEFT(TEXT(Data7[[#This Row],[Date:]],"mmddyyyy"),2)</f>
        <v>06</v>
      </c>
      <c r="Y1098" s="6">
        <f>DATE(Data7[[#This Row],[Year]],Data7[[#This Row],[Month]],Data7[[#This Row],[Day]])</f>
        <v>45460</v>
      </c>
    </row>
    <row r="1099" spans="1:25">
      <c r="A1099" s="5">
        <v>45460.586140046296</v>
      </c>
      <c r="B1099" s="7" t="s">
        <v>31</v>
      </c>
      <c r="C1099" s="6" t="s">
        <v>800</v>
      </c>
      <c r="D1099" s="7" t="s">
        <v>803</v>
      </c>
      <c r="E1099" s="8">
        <v>2</v>
      </c>
      <c r="F1099" s="7" t="s">
        <v>68</v>
      </c>
      <c r="G1099" s="7" t="s">
        <v>68</v>
      </c>
      <c r="H1099" s="7" t="s">
        <v>661</v>
      </c>
      <c r="I1099" s="7" t="s">
        <v>44</v>
      </c>
      <c r="J1099" s="19" t="str">
        <f>IFERROR(INDEX('Employee Info'!$C$3:$E$200,MATCH(Data7[[#This Row],[Name:]],'Employee Info'!$B$3:$B$200,0),MATCH(Data7[[#This Row],[Hours Type:]],'Employee Info'!$C$2:$E$2,0)),"")</f>
        <v/>
      </c>
      <c r="K1099" s="19" t="str">
        <f>IFERROR(INDEX('Employee Info'!$C$3:$J$200,MATCH(Data7[[#This Row],[Name:]],'Employee Info'!$B$3:$B$200,0),MATCH(Data7[[#Headers],[Truck]],'Employee Info'!$C$2:$J$2,0)),"")</f>
        <v/>
      </c>
      <c r="L1099" s="19" t="str">
        <f>IFERROR(INDEX('Employee Info'!$C$3:$J$200,MATCH(Data7[[#This Row],[Name:]],'Employee Info'!$B$3:$B$200,0),MATCH(Data7[[#Headers],[Phone]],'Employee Info'!$C$2:$J$2,0)),"")</f>
        <v/>
      </c>
      <c r="M1099" s="19" t="str">
        <f>IFERROR(INDEX('Employee Info'!$C$3:$J$200,MATCH(Data7[[#This Row],[Name:]],'Employee Info'!$B$3:$B$200,0),MATCH(Data7[[#Headers],[Tech]],'Employee Info'!$C$2:$J$2,0)),"")</f>
        <v/>
      </c>
      <c r="N1099" s="19" t="str">
        <f>IFERROR(INDEX('Employee Info'!$C$3:$J$200,MATCH(Data7[[#This Row],[Name:]],'Employee Info'!$B$3:$B$200,0),MATCH(Data7[[#Headers],[Other]],'Employee Info'!$C$2:$J$2,0)),"")</f>
        <v/>
      </c>
      <c r="O1099" s="19">
        <f>IFERROR((Data7[[#This Row],[Hours:]]*SUM(Data7[[#This Row],[Rate]:[Other]])),"")</f>
        <v>0</v>
      </c>
      <c r="P1099" s="7" t="str">
        <f>IF(Data7[[#This Row],[WO'#:]]="","Riley #","WO#")</f>
        <v>Riley #</v>
      </c>
      <c r="Q1099" s="7">
        <f>IFERROR(WEEKNUM(Data7[[#This Row],[Date:]]),"")</f>
        <v>25</v>
      </c>
      <c r="R1099" s="6">
        <f t="shared" si="51"/>
        <v>45459</v>
      </c>
      <c r="S1099" s="6">
        <f>Data7[[#This Row],[Week Start]]+7</f>
        <v>45466</v>
      </c>
      <c r="T1099" s="7" t="str">
        <f t="shared" si="52"/>
        <v>6/16/2024 - 6/23/2024</v>
      </c>
      <c r="U1099" s="7" t="str">
        <f t="shared" si="53"/>
        <v>Time Card</v>
      </c>
      <c r="V1099" s="8" t="str">
        <f>RIGHT(TEXT(Data7[[#This Row],[Date:]],"mmddyyyy"),4)</f>
        <v>2024</v>
      </c>
      <c r="W1099" s="8" t="str">
        <f>MID(TEXT(Data7[[#This Row],[Date:]],"mmddyyyy"),3,2)</f>
        <v>17</v>
      </c>
      <c r="X1099" s="8" t="str">
        <f>LEFT(TEXT(Data7[[#This Row],[Date:]],"mmddyyyy"),2)</f>
        <v>06</v>
      </c>
      <c r="Y1099" s="6">
        <f>DATE(Data7[[#This Row],[Year]],Data7[[#This Row],[Month]],Data7[[#This Row],[Day]])</f>
        <v>45460</v>
      </c>
    </row>
    <row r="1100" spans="1:25">
      <c r="A1100" s="5">
        <v>45461.417859027781</v>
      </c>
      <c r="B1100" s="7" t="s">
        <v>34</v>
      </c>
      <c r="C1100" s="6" t="s">
        <v>800</v>
      </c>
      <c r="D1100" s="7" t="s">
        <v>803</v>
      </c>
      <c r="E1100" s="8">
        <v>2.5</v>
      </c>
      <c r="F1100" s="7" t="s">
        <v>68</v>
      </c>
      <c r="G1100" s="7" t="s">
        <v>68</v>
      </c>
      <c r="H1100" s="7" t="s">
        <v>661</v>
      </c>
      <c r="I1100" s="7" t="s">
        <v>44</v>
      </c>
      <c r="J1100" s="19" t="str">
        <f>IFERROR(INDEX('Employee Info'!$C$3:$E$200,MATCH(Data7[[#This Row],[Name:]],'Employee Info'!$B$3:$B$200,0),MATCH(Data7[[#This Row],[Hours Type:]],'Employee Info'!$C$2:$E$2,0)),"")</f>
        <v/>
      </c>
      <c r="K1100" s="19" t="str">
        <f>IFERROR(INDEX('Employee Info'!$C$3:$J$200,MATCH(Data7[[#This Row],[Name:]],'Employee Info'!$B$3:$B$200,0),MATCH(Data7[[#Headers],[Truck]],'Employee Info'!$C$2:$J$2,0)),"")</f>
        <v/>
      </c>
      <c r="L1100" s="19" t="str">
        <f>IFERROR(INDEX('Employee Info'!$C$3:$J$200,MATCH(Data7[[#This Row],[Name:]],'Employee Info'!$B$3:$B$200,0),MATCH(Data7[[#Headers],[Phone]],'Employee Info'!$C$2:$J$2,0)),"")</f>
        <v/>
      </c>
      <c r="M1100" s="19" t="str">
        <f>IFERROR(INDEX('Employee Info'!$C$3:$J$200,MATCH(Data7[[#This Row],[Name:]],'Employee Info'!$B$3:$B$200,0),MATCH(Data7[[#Headers],[Tech]],'Employee Info'!$C$2:$J$2,0)),"")</f>
        <v/>
      </c>
      <c r="N1100" s="19" t="str">
        <f>IFERROR(INDEX('Employee Info'!$C$3:$J$200,MATCH(Data7[[#This Row],[Name:]],'Employee Info'!$B$3:$B$200,0),MATCH(Data7[[#Headers],[Other]],'Employee Info'!$C$2:$J$2,0)),"")</f>
        <v/>
      </c>
      <c r="O1100" s="19">
        <f>IFERROR((Data7[[#This Row],[Hours:]]*SUM(Data7[[#This Row],[Rate]:[Other]])),"")</f>
        <v>0</v>
      </c>
      <c r="P1100" s="7" t="str">
        <f>IF(Data7[[#This Row],[WO'#:]]="","Riley #","WO#")</f>
        <v>Riley #</v>
      </c>
      <c r="Q1100" s="7">
        <f>IFERROR(WEEKNUM(Data7[[#This Row],[Date:]]),"")</f>
        <v>25</v>
      </c>
      <c r="R1100" s="6">
        <f t="shared" si="51"/>
        <v>45459</v>
      </c>
      <c r="S1100" s="6">
        <f>Data7[[#This Row],[Week Start]]+7</f>
        <v>45466</v>
      </c>
      <c r="T1100" s="7" t="str">
        <f t="shared" si="52"/>
        <v>6/16/2024 - 6/23/2024</v>
      </c>
      <c r="U1100" s="7" t="str">
        <f t="shared" si="53"/>
        <v>Time Card</v>
      </c>
      <c r="V1100" s="8" t="str">
        <f>RIGHT(TEXT(Data7[[#This Row],[Date:]],"mmddyyyy"),4)</f>
        <v>2024</v>
      </c>
      <c r="W1100" s="8" t="str">
        <f>MID(TEXT(Data7[[#This Row],[Date:]],"mmddyyyy"),3,2)</f>
        <v>17</v>
      </c>
      <c r="X1100" s="8" t="str">
        <f>LEFT(TEXT(Data7[[#This Row],[Date:]],"mmddyyyy"),2)</f>
        <v>06</v>
      </c>
      <c r="Y1100" s="6">
        <f>DATE(Data7[[#This Row],[Year]],Data7[[#This Row],[Month]],Data7[[#This Row],[Day]])</f>
        <v>45460</v>
      </c>
    </row>
    <row r="1101" spans="1:25">
      <c r="A1101" s="5">
        <v>45460.583340393518</v>
      </c>
      <c r="B1101" s="7" t="s">
        <v>31</v>
      </c>
      <c r="C1101" s="6" t="s">
        <v>800</v>
      </c>
      <c r="D1101" s="7" t="s">
        <v>810</v>
      </c>
      <c r="E1101" s="8">
        <v>2.5</v>
      </c>
      <c r="G1101" s="7" t="s">
        <v>68</v>
      </c>
      <c r="H1101" s="7" t="s">
        <v>380</v>
      </c>
      <c r="I1101" s="7" t="s">
        <v>44</v>
      </c>
      <c r="J1101" s="19" t="str">
        <f>IFERROR(INDEX('Employee Info'!$C$3:$E$200,MATCH(Data7[[#This Row],[Name:]],'Employee Info'!$B$3:$B$200,0),MATCH(Data7[[#This Row],[Hours Type:]],'Employee Info'!$C$2:$E$2,0)),"")</f>
        <v/>
      </c>
      <c r="K1101" s="19" t="str">
        <f>IFERROR(INDEX('Employee Info'!$C$3:$J$200,MATCH(Data7[[#This Row],[Name:]],'Employee Info'!$B$3:$B$200,0),MATCH(Data7[[#Headers],[Truck]],'Employee Info'!$C$2:$J$2,0)),"")</f>
        <v/>
      </c>
      <c r="L1101" s="19" t="str">
        <f>IFERROR(INDEX('Employee Info'!$C$3:$J$200,MATCH(Data7[[#This Row],[Name:]],'Employee Info'!$B$3:$B$200,0),MATCH(Data7[[#Headers],[Phone]],'Employee Info'!$C$2:$J$2,0)),"")</f>
        <v/>
      </c>
      <c r="M1101" s="19" t="str">
        <f>IFERROR(INDEX('Employee Info'!$C$3:$J$200,MATCH(Data7[[#This Row],[Name:]],'Employee Info'!$B$3:$B$200,0),MATCH(Data7[[#Headers],[Tech]],'Employee Info'!$C$2:$J$2,0)),"")</f>
        <v/>
      </c>
      <c r="N1101" s="19" t="str">
        <f>IFERROR(INDEX('Employee Info'!$C$3:$J$200,MATCH(Data7[[#This Row],[Name:]],'Employee Info'!$B$3:$B$200,0),MATCH(Data7[[#Headers],[Other]],'Employee Info'!$C$2:$J$2,0)),"")</f>
        <v/>
      </c>
      <c r="O1101" s="19">
        <f>IFERROR((Data7[[#This Row],[Hours:]]*SUM(Data7[[#This Row],[Rate]:[Other]])),"")</f>
        <v>0</v>
      </c>
      <c r="P1101" s="7" t="str">
        <f>IF(Data7[[#This Row],[WO'#:]]="","Riley #","WO#")</f>
        <v>Riley #</v>
      </c>
      <c r="Q1101" s="7">
        <f>IFERROR(WEEKNUM(Data7[[#This Row],[Date:]]),"")</f>
        <v>25</v>
      </c>
      <c r="R1101" s="6">
        <f t="shared" si="51"/>
        <v>45459</v>
      </c>
      <c r="S1101" s="6">
        <f>Data7[[#This Row],[Week Start]]+7</f>
        <v>45466</v>
      </c>
      <c r="T1101" s="7" t="str">
        <f t="shared" si="52"/>
        <v>6/16/2024 - 6/23/2024</v>
      </c>
      <c r="U1101" s="7" t="str">
        <f t="shared" si="53"/>
        <v>Time Card</v>
      </c>
      <c r="V1101" s="8" t="str">
        <f>RIGHT(TEXT(Data7[[#This Row],[Date:]],"mmddyyyy"),4)</f>
        <v>2024</v>
      </c>
      <c r="W1101" s="8" t="str">
        <f>MID(TEXT(Data7[[#This Row],[Date:]],"mmddyyyy"),3,2)</f>
        <v>17</v>
      </c>
      <c r="X1101" s="8" t="str">
        <f>LEFT(TEXT(Data7[[#This Row],[Date:]],"mmddyyyy"),2)</f>
        <v>06</v>
      </c>
      <c r="Y1101" s="6">
        <f>DATE(Data7[[#This Row],[Year]],Data7[[#This Row],[Month]],Data7[[#This Row],[Day]])</f>
        <v>45460</v>
      </c>
    </row>
    <row r="1102" spans="1:25">
      <c r="A1102" s="5">
        <v>45460.584643865739</v>
      </c>
      <c r="B1102" s="7" t="s">
        <v>31</v>
      </c>
      <c r="C1102" s="6" t="s">
        <v>800</v>
      </c>
      <c r="D1102" s="7" t="s">
        <v>812</v>
      </c>
      <c r="E1102" s="8">
        <v>1</v>
      </c>
      <c r="G1102" s="7" t="s">
        <v>68</v>
      </c>
      <c r="H1102" s="7" t="s">
        <v>649</v>
      </c>
      <c r="I1102" s="7" t="s">
        <v>44</v>
      </c>
      <c r="J1102" s="19" t="str">
        <f>IFERROR(INDEX('Employee Info'!$C$3:$E$200,MATCH(Data7[[#This Row],[Name:]],'Employee Info'!$B$3:$B$200,0),MATCH(Data7[[#This Row],[Hours Type:]],'Employee Info'!$C$2:$E$2,0)),"")</f>
        <v/>
      </c>
      <c r="K1102" s="19" t="str">
        <f>IFERROR(INDEX('Employee Info'!$C$3:$J$200,MATCH(Data7[[#This Row],[Name:]],'Employee Info'!$B$3:$B$200,0),MATCH(Data7[[#Headers],[Truck]],'Employee Info'!$C$2:$J$2,0)),"")</f>
        <v/>
      </c>
      <c r="L1102" s="19" t="str">
        <f>IFERROR(INDEX('Employee Info'!$C$3:$J$200,MATCH(Data7[[#This Row],[Name:]],'Employee Info'!$B$3:$B$200,0),MATCH(Data7[[#Headers],[Phone]],'Employee Info'!$C$2:$J$2,0)),"")</f>
        <v/>
      </c>
      <c r="M1102" s="19" t="str">
        <f>IFERROR(INDEX('Employee Info'!$C$3:$J$200,MATCH(Data7[[#This Row],[Name:]],'Employee Info'!$B$3:$B$200,0),MATCH(Data7[[#Headers],[Tech]],'Employee Info'!$C$2:$J$2,0)),"")</f>
        <v/>
      </c>
      <c r="N1102" s="19" t="str">
        <f>IFERROR(INDEX('Employee Info'!$C$3:$J$200,MATCH(Data7[[#This Row],[Name:]],'Employee Info'!$B$3:$B$200,0),MATCH(Data7[[#Headers],[Other]],'Employee Info'!$C$2:$J$2,0)),"")</f>
        <v/>
      </c>
      <c r="O1102" s="19">
        <f>IFERROR((Data7[[#This Row],[Hours:]]*SUM(Data7[[#This Row],[Rate]:[Other]])),"")</f>
        <v>0</v>
      </c>
      <c r="P1102" s="7" t="str">
        <f>IF(Data7[[#This Row],[WO'#:]]="","Riley #","WO#")</f>
        <v>Riley #</v>
      </c>
      <c r="Q1102" s="7">
        <f>IFERROR(WEEKNUM(Data7[[#This Row],[Date:]]),"")</f>
        <v>25</v>
      </c>
      <c r="R1102" s="6">
        <f t="shared" si="51"/>
        <v>45459</v>
      </c>
      <c r="S1102" s="6">
        <f>Data7[[#This Row],[Week Start]]+7</f>
        <v>45466</v>
      </c>
      <c r="T1102" s="7" t="str">
        <f t="shared" si="52"/>
        <v>6/16/2024 - 6/23/2024</v>
      </c>
      <c r="U1102" s="7" t="str">
        <f t="shared" si="53"/>
        <v>Time Card</v>
      </c>
      <c r="V1102" s="8" t="str">
        <f>RIGHT(TEXT(Data7[[#This Row],[Date:]],"mmddyyyy"),4)</f>
        <v>2024</v>
      </c>
      <c r="W1102" s="8" t="str">
        <f>MID(TEXT(Data7[[#This Row],[Date:]],"mmddyyyy"),3,2)</f>
        <v>17</v>
      </c>
      <c r="X1102" s="8" t="str">
        <f>LEFT(TEXT(Data7[[#This Row],[Date:]],"mmddyyyy"),2)</f>
        <v>06</v>
      </c>
      <c r="Y1102" s="6">
        <f>DATE(Data7[[#This Row],[Year]],Data7[[#This Row],[Month]],Data7[[#This Row],[Day]])</f>
        <v>45460</v>
      </c>
    </row>
    <row r="1103" spans="1:25">
      <c r="A1103" s="5">
        <v>45460.58401875</v>
      </c>
      <c r="B1103" s="7" t="s">
        <v>31</v>
      </c>
      <c r="C1103" s="6" t="s">
        <v>800</v>
      </c>
      <c r="D1103" s="7" t="s">
        <v>811</v>
      </c>
      <c r="E1103" s="8">
        <v>1.5</v>
      </c>
      <c r="G1103" s="7" t="s">
        <v>68</v>
      </c>
      <c r="H1103" s="7" t="s">
        <v>763</v>
      </c>
      <c r="I1103" s="7" t="s">
        <v>44</v>
      </c>
      <c r="J1103" s="19" t="str">
        <f>IFERROR(INDEX('Employee Info'!$C$3:$E$200,MATCH(Data7[[#This Row],[Name:]],'Employee Info'!$B$3:$B$200,0),MATCH(Data7[[#This Row],[Hours Type:]],'Employee Info'!$C$2:$E$2,0)),"")</f>
        <v/>
      </c>
      <c r="K1103" s="19" t="str">
        <f>IFERROR(INDEX('Employee Info'!$C$3:$J$200,MATCH(Data7[[#This Row],[Name:]],'Employee Info'!$B$3:$B$200,0),MATCH(Data7[[#Headers],[Truck]],'Employee Info'!$C$2:$J$2,0)),"")</f>
        <v/>
      </c>
      <c r="L1103" s="19" t="str">
        <f>IFERROR(INDEX('Employee Info'!$C$3:$J$200,MATCH(Data7[[#This Row],[Name:]],'Employee Info'!$B$3:$B$200,0),MATCH(Data7[[#Headers],[Phone]],'Employee Info'!$C$2:$J$2,0)),"")</f>
        <v/>
      </c>
      <c r="M1103" s="19" t="str">
        <f>IFERROR(INDEX('Employee Info'!$C$3:$J$200,MATCH(Data7[[#This Row],[Name:]],'Employee Info'!$B$3:$B$200,0),MATCH(Data7[[#Headers],[Tech]],'Employee Info'!$C$2:$J$2,0)),"")</f>
        <v/>
      </c>
      <c r="N1103" s="19" t="str">
        <f>IFERROR(INDEX('Employee Info'!$C$3:$J$200,MATCH(Data7[[#This Row],[Name:]],'Employee Info'!$B$3:$B$200,0),MATCH(Data7[[#Headers],[Other]],'Employee Info'!$C$2:$J$2,0)),"")</f>
        <v/>
      </c>
      <c r="O1103" s="19">
        <f>IFERROR((Data7[[#This Row],[Hours:]]*SUM(Data7[[#This Row],[Rate]:[Other]])),"")</f>
        <v>0</v>
      </c>
      <c r="P1103" s="7" t="str">
        <f>IF(Data7[[#This Row],[WO'#:]]="","Riley #","WO#")</f>
        <v>Riley #</v>
      </c>
      <c r="Q1103" s="7">
        <f>IFERROR(WEEKNUM(Data7[[#This Row],[Date:]]),"")</f>
        <v>25</v>
      </c>
      <c r="R1103" s="6">
        <f t="shared" si="51"/>
        <v>45459</v>
      </c>
      <c r="S1103" s="6">
        <f>Data7[[#This Row],[Week Start]]+7</f>
        <v>45466</v>
      </c>
      <c r="T1103" s="7" t="str">
        <f t="shared" si="52"/>
        <v>6/16/2024 - 6/23/2024</v>
      </c>
      <c r="U1103" s="7" t="str">
        <f t="shared" si="53"/>
        <v>Time Card</v>
      </c>
      <c r="V1103" s="8" t="str">
        <f>RIGHT(TEXT(Data7[[#This Row],[Date:]],"mmddyyyy"),4)</f>
        <v>2024</v>
      </c>
      <c r="W1103" s="8" t="str">
        <f>MID(TEXT(Data7[[#This Row],[Date:]],"mmddyyyy"),3,2)</f>
        <v>17</v>
      </c>
      <c r="X1103" s="8" t="str">
        <f>LEFT(TEXT(Data7[[#This Row],[Date:]],"mmddyyyy"),2)</f>
        <v>06</v>
      </c>
      <c r="Y1103" s="6">
        <f>DATE(Data7[[#This Row],[Year]],Data7[[#This Row],[Month]],Data7[[#This Row],[Day]])</f>
        <v>45460</v>
      </c>
    </row>
    <row r="1104" spans="1:25">
      <c r="A1104" s="5">
        <v>45464.600812384262</v>
      </c>
      <c r="B1104" s="7" t="s">
        <v>66</v>
      </c>
      <c r="C1104" s="6" t="s">
        <v>813</v>
      </c>
      <c r="D1104" s="7" t="s">
        <v>801</v>
      </c>
      <c r="E1104" s="8">
        <v>1</v>
      </c>
      <c r="F1104" s="7">
        <v>20028</v>
      </c>
      <c r="G1104" s="7" t="s">
        <v>68</v>
      </c>
      <c r="H1104" s="7" t="s">
        <v>756</v>
      </c>
      <c r="I1104" s="7" t="s">
        <v>45</v>
      </c>
      <c r="J1104" s="19" t="str">
        <f>IFERROR(INDEX('Employee Info'!$C$3:$E$200,MATCH(Data7[[#This Row],[Name:]],'Employee Info'!$B$3:$B$200,0),MATCH(Data7[[#This Row],[Hours Type:]],'Employee Info'!$C$2:$E$2,0)),"")</f>
        <v/>
      </c>
      <c r="K1104" s="19" t="str">
        <f>IFERROR(INDEX('Employee Info'!$C$3:$J$200,MATCH(Data7[[#This Row],[Name:]],'Employee Info'!$B$3:$B$200,0),MATCH(Data7[[#Headers],[Truck]],'Employee Info'!$C$2:$J$2,0)),"")</f>
        <v/>
      </c>
      <c r="L1104" s="19" t="str">
        <f>IFERROR(INDEX('Employee Info'!$C$3:$J$200,MATCH(Data7[[#This Row],[Name:]],'Employee Info'!$B$3:$B$200,0),MATCH(Data7[[#Headers],[Phone]],'Employee Info'!$C$2:$J$2,0)),"")</f>
        <v/>
      </c>
      <c r="M1104" s="19" t="str">
        <f>IFERROR(INDEX('Employee Info'!$C$3:$J$200,MATCH(Data7[[#This Row],[Name:]],'Employee Info'!$B$3:$B$200,0),MATCH(Data7[[#Headers],[Tech]],'Employee Info'!$C$2:$J$2,0)),"")</f>
        <v/>
      </c>
      <c r="N1104" s="19" t="str">
        <f>IFERROR(INDEX('Employee Info'!$C$3:$J$200,MATCH(Data7[[#This Row],[Name:]],'Employee Info'!$B$3:$B$200,0),MATCH(Data7[[#Headers],[Other]],'Employee Info'!$C$2:$J$2,0)),"")</f>
        <v/>
      </c>
      <c r="O1104" s="19">
        <f>IFERROR((Data7[[#This Row],[Hours:]]*SUM(Data7[[#This Row],[Rate]:[Other]])),"")</f>
        <v>0</v>
      </c>
      <c r="P1104" s="7" t="str">
        <f>IF(Data7[[#This Row],[WO'#:]]="","Riley #","WO#")</f>
        <v>WO#</v>
      </c>
      <c r="Q1104" s="7">
        <f>IFERROR(WEEKNUM(Data7[[#This Row],[Date:]]),"")</f>
        <v>25</v>
      </c>
      <c r="R1104" s="6">
        <f t="shared" si="51"/>
        <v>45459</v>
      </c>
      <c r="S1104" s="6">
        <f>Data7[[#This Row],[Week Start]]+7</f>
        <v>45466</v>
      </c>
      <c r="T1104" s="7" t="str">
        <f t="shared" si="52"/>
        <v>6/16/2024 - 6/23/2024</v>
      </c>
      <c r="U1104" s="7" t="str">
        <f t="shared" si="53"/>
        <v>Time Card</v>
      </c>
      <c r="V1104" s="8" t="str">
        <f>RIGHT(TEXT(Data7[[#This Row],[Date:]],"mmddyyyy"),4)</f>
        <v>2024</v>
      </c>
      <c r="W1104" s="8" t="str">
        <f>MID(TEXT(Data7[[#This Row],[Date:]],"mmddyyyy"),3,2)</f>
        <v>18</v>
      </c>
      <c r="X1104" s="8" t="str">
        <f>LEFT(TEXT(Data7[[#This Row],[Date:]],"mmddyyyy"),2)</f>
        <v>06</v>
      </c>
      <c r="Y1104" s="6">
        <f>DATE(Data7[[#This Row],[Year]],Data7[[#This Row],[Month]],Data7[[#This Row],[Day]])</f>
        <v>45461</v>
      </c>
    </row>
    <row r="1105" spans="1:25">
      <c r="A1105" s="5">
        <v>45464.572458796298</v>
      </c>
      <c r="B1105" s="7" t="s">
        <v>66</v>
      </c>
      <c r="C1105" s="6" t="s">
        <v>813</v>
      </c>
      <c r="D1105" s="7" t="s">
        <v>814</v>
      </c>
      <c r="E1105" s="8">
        <v>5</v>
      </c>
      <c r="F1105" s="7">
        <v>6984733</v>
      </c>
      <c r="G1105" s="7" t="s">
        <v>68</v>
      </c>
      <c r="H1105" s="7" t="s">
        <v>756</v>
      </c>
      <c r="I1105" s="7" t="s">
        <v>44</v>
      </c>
      <c r="J1105" s="19" t="str">
        <f>IFERROR(INDEX('Employee Info'!$C$3:$E$200,MATCH(Data7[[#This Row],[Name:]],'Employee Info'!$B$3:$B$200,0),MATCH(Data7[[#This Row],[Hours Type:]],'Employee Info'!$C$2:$E$2,0)),"")</f>
        <v/>
      </c>
      <c r="K1105" s="19" t="str">
        <f>IFERROR(INDEX('Employee Info'!$C$3:$J$200,MATCH(Data7[[#This Row],[Name:]],'Employee Info'!$B$3:$B$200,0),MATCH(Data7[[#Headers],[Truck]],'Employee Info'!$C$2:$J$2,0)),"")</f>
        <v/>
      </c>
      <c r="L1105" s="19" t="str">
        <f>IFERROR(INDEX('Employee Info'!$C$3:$J$200,MATCH(Data7[[#This Row],[Name:]],'Employee Info'!$B$3:$B$200,0),MATCH(Data7[[#Headers],[Phone]],'Employee Info'!$C$2:$J$2,0)),"")</f>
        <v/>
      </c>
      <c r="M1105" s="19" t="str">
        <f>IFERROR(INDEX('Employee Info'!$C$3:$J$200,MATCH(Data7[[#This Row],[Name:]],'Employee Info'!$B$3:$B$200,0),MATCH(Data7[[#Headers],[Tech]],'Employee Info'!$C$2:$J$2,0)),"")</f>
        <v/>
      </c>
      <c r="N1105" s="19" t="str">
        <f>IFERROR(INDEX('Employee Info'!$C$3:$J$200,MATCH(Data7[[#This Row],[Name:]],'Employee Info'!$B$3:$B$200,0),MATCH(Data7[[#Headers],[Other]],'Employee Info'!$C$2:$J$2,0)),"")</f>
        <v/>
      </c>
      <c r="O1105" s="19">
        <f>IFERROR((Data7[[#This Row],[Hours:]]*SUM(Data7[[#This Row],[Rate]:[Other]])),"")</f>
        <v>0</v>
      </c>
      <c r="P1105" s="7" t="str">
        <f>IF(Data7[[#This Row],[WO'#:]]="","Riley #","WO#")</f>
        <v>WO#</v>
      </c>
      <c r="Q1105" s="7">
        <f>IFERROR(WEEKNUM(Data7[[#This Row],[Date:]]),"")</f>
        <v>25</v>
      </c>
      <c r="R1105" s="6">
        <f t="shared" si="51"/>
        <v>45459</v>
      </c>
      <c r="S1105" s="6">
        <f>Data7[[#This Row],[Week Start]]+7</f>
        <v>45466</v>
      </c>
      <c r="T1105" s="7" t="str">
        <f t="shared" si="52"/>
        <v>6/16/2024 - 6/23/2024</v>
      </c>
      <c r="U1105" s="7" t="str">
        <f t="shared" si="53"/>
        <v>Time Card</v>
      </c>
      <c r="V1105" s="8" t="str">
        <f>RIGHT(TEXT(Data7[[#This Row],[Date:]],"mmddyyyy"),4)</f>
        <v>2024</v>
      </c>
      <c r="W1105" s="8" t="str">
        <f>MID(TEXT(Data7[[#This Row],[Date:]],"mmddyyyy"),3,2)</f>
        <v>18</v>
      </c>
      <c r="X1105" s="8" t="str">
        <f>LEFT(TEXT(Data7[[#This Row],[Date:]],"mmddyyyy"),2)</f>
        <v>06</v>
      </c>
      <c r="Y1105" s="6">
        <f>DATE(Data7[[#This Row],[Year]],Data7[[#This Row],[Month]],Data7[[#This Row],[Day]])</f>
        <v>45461</v>
      </c>
    </row>
    <row r="1106" spans="1:25">
      <c r="A1106" s="5">
        <v>45485.476228935186</v>
      </c>
      <c r="B1106" s="7" t="s">
        <v>76</v>
      </c>
      <c r="C1106" s="6" t="s">
        <v>813</v>
      </c>
      <c r="D1106" s="7" t="s">
        <v>156</v>
      </c>
      <c r="E1106" s="8">
        <v>1</v>
      </c>
      <c r="F1106" s="7">
        <v>6984733</v>
      </c>
      <c r="G1106" s="7" t="s">
        <v>68</v>
      </c>
      <c r="H1106" s="7" t="s">
        <v>756</v>
      </c>
      <c r="I1106" s="7" t="s">
        <v>44</v>
      </c>
      <c r="J1106" s="19" t="str">
        <f>IFERROR(INDEX('Employee Info'!$C$3:$E$200,MATCH(Data7[[#This Row],[Name:]],'Employee Info'!$B$3:$B$200,0),MATCH(Data7[[#This Row],[Hours Type:]],'Employee Info'!$C$2:$E$2,0)),"")</f>
        <v/>
      </c>
      <c r="K1106" s="19" t="str">
        <f>IFERROR(INDEX('Employee Info'!$C$3:$J$200,MATCH(Data7[[#This Row],[Name:]],'Employee Info'!$B$3:$B$200,0),MATCH(Data7[[#Headers],[Truck]],'Employee Info'!$C$2:$J$2,0)),"")</f>
        <v/>
      </c>
      <c r="L1106" s="19" t="str">
        <f>IFERROR(INDEX('Employee Info'!$C$3:$J$200,MATCH(Data7[[#This Row],[Name:]],'Employee Info'!$B$3:$B$200,0),MATCH(Data7[[#Headers],[Phone]],'Employee Info'!$C$2:$J$2,0)),"")</f>
        <v/>
      </c>
      <c r="M1106" s="19" t="str">
        <f>IFERROR(INDEX('Employee Info'!$C$3:$J$200,MATCH(Data7[[#This Row],[Name:]],'Employee Info'!$B$3:$B$200,0),MATCH(Data7[[#Headers],[Tech]],'Employee Info'!$C$2:$J$2,0)),"")</f>
        <v/>
      </c>
      <c r="N1106" s="19" t="str">
        <f>IFERROR(INDEX('Employee Info'!$C$3:$J$200,MATCH(Data7[[#This Row],[Name:]],'Employee Info'!$B$3:$B$200,0),MATCH(Data7[[#Headers],[Other]],'Employee Info'!$C$2:$J$2,0)),"")</f>
        <v/>
      </c>
      <c r="O1106" s="19">
        <f>IFERROR((Data7[[#This Row],[Hours:]]*SUM(Data7[[#This Row],[Rate]:[Other]])),"")</f>
        <v>0</v>
      </c>
      <c r="P1106" s="7" t="str">
        <f>IF(Data7[[#This Row],[WO'#:]]="","Riley #","WO#")</f>
        <v>WO#</v>
      </c>
      <c r="Q1106" s="7">
        <f>IFERROR(WEEKNUM(Data7[[#This Row],[Date:]]),"")</f>
        <v>25</v>
      </c>
      <c r="R1106" s="6">
        <f t="shared" si="51"/>
        <v>45459</v>
      </c>
      <c r="S1106" s="6">
        <f>Data7[[#This Row],[Week Start]]+7</f>
        <v>45466</v>
      </c>
      <c r="T1106" s="7" t="str">
        <f t="shared" si="52"/>
        <v>6/16/2024 - 6/23/2024</v>
      </c>
      <c r="U1106" s="7" t="str">
        <f t="shared" si="53"/>
        <v>Time Card</v>
      </c>
      <c r="V1106" s="8" t="str">
        <f>RIGHT(TEXT(Data7[[#This Row],[Date:]],"mmddyyyy"),4)</f>
        <v>2024</v>
      </c>
      <c r="W1106" s="8" t="str">
        <f>MID(TEXT(Data7[[#This Row],[Date:]],"mmddyyyy"),3,2)</f>
        <v>18</v>
      </c>
      <c r="X1106" s="8" t="str">
        <f>LEFT(TEXT(Data7[[#This Row],[Date:]],"mmddyyyy"),2)</f>
        <v>06</v>
      </c>
      <c r="Y1106" s="6">
        <f>DATE(Data7[[#This Row],[Year]],Data7[[#This Row],[Month]],Data7[[#This Row],[Day]])</f>
        <v>45461</v>
      </c>
    </row>
    <row r="1107" spans="1:25">
      <c r="A1107" s="5">
        <v>45461.57123090278</v>
      </c>
      <c r="B1107" s="7" t="s">
        <v>31</v>
      </c>
      <c r="C1107" s="6" t="s">
        <v>813</v>
      </c>
      <c r="D1107" s="7" t="s">
        <v>815</v>
      </c>
      <c r="E1107" s="8">
        <v>1.5</v>
      </c>
      <c r="F1107" s="7">
        <v>7118179</v>
      </c>
      <c r="G1107" s="7" t="s">
        <v>68</v>
      </c>
      <c r="H1107" s="7" t="s">
        <v>756</v>
      </c>
      <c r="I1107" s="7" t="s">
        <v>44</v>
      </c>
      <c r="J1107" s="19" t="str">
        <f>IFERROR(INDEX('Employee Info'!$C$3:$E$200,MATCH(Data7[[#This Row],[Name:]],'Employee Info'!$B$3:$B$200,0),MATCH(Data7[[#This Row],[Hours Type:]],'Employee Info'!$C$2:$E$2,0)),"")</f>
        <v/>
      </c>
      <c r="K1107" s="19" t="str">
        <f>IFERROR(INDEX('Employee Info'!$C$3:$J$200,MATCH(Data7[[#This Row],[Name:]],'Employee Info'!$B$3:$B$200,0),MATCH(Data7[[#Headers],[Truck]],'Employee Info'!$C$2:$J$2,0)),"")</f>
        <v/>
      </c>
      <c r="L1107" s="19" t="str">
        <f>IFERROR(INDEX('Employee Info'!$C$3:$J$200,MATCH(Data7[[#This Row],[Name:]],'Employee Info'!$B$3:$B$200,0),MATCH(Data7[[#Headers],[Phone]],'Employee Info'!$C$2:$J$2,0)),"")</f>
        <v/>
      </c>
      <c r="M1107" s="19" t="str">
        <f>IFERROR(INDEX('Employee Info'!$C$3:$J$200,MATCH(Data7[[#This Row],[Name:]],'Employee Info'!$B$3:$B$200,0),MATCH(Data7[[#Headers],[Tech]],'Employee Info'!$C$2:$J$2,0)),"")</f>
        <v/>
      </c>
      <c r="N1107" s="19" t="str">
        <f>IFERROR(INDEX('Employee Info'!$C$3:$J$200,MATCH(Data7[[#This Row],[Name:]],'Employee Info'!$B$3:$B$200,0),MATCH(Data7[[#Headers],[Other]],'Employee Info'!$C$2:$J$2,0)),"")</f>
        <v/>
      </c>
      <c r="O1107" s="19">
        <f>IFERROR((Data7[[#This Row],[Hours:]]*SUM(Data7[[#This Row],[Rate]:[Other]])),"")</f>
        <v>0</v>
      </c>
      <c r="P1107" s="7" t="str">
        <f>IF(Data7[[#This Row],[WO'#:]]="","Riley #","WO#")</f>
        <v>WO#</v>
      </c>
      <c r="Q1107" s="7">
        <f>IFERROR(WEEKNUM(Data7[[#This Row],[Date:]]),"")</f>
        <v>25</v>
      </c>
      <c r="R1107" s="6">
        <f t="shared" si="51"/>
        <v>45459</v>
      </c>
      <c r="S1107" s="6">
        <f>Data7[[#This Row],[Week Start]]+7</f>
        <v>45466</v>
      </c>
      <c r="T1107" s="7" t="str">
        <f t="shared" si="52"/>
        <v>6/16/2024 - 6/23/2024</v>
      </c>
      <c r="U1107" s="7" t="str">
        <f t="shared" si="53"/>
        <v>Time Card</v>
      </c>
      <c r="V1107" s="8" t="str">
        <f>RIGHT(TEXT(Data7[[#This Row],[Date:]],"mmddyyyy"),4)</f>
        <v>2024</v>
      </c>
      <c r="W1107" s="8" t="str">
        <f>MID(TEXT(Data7[[#This Row],[Date:]],"mmddyyyy"),3,2)</f>
        <v>18</v>
      </c>
      <c r="X1107" s="8" t="str">
        <f>LEFT(TEXT(Data7[[#This Row],[Date:]],"mmddyyyy"),2)</f>
        <v>06</v>
      </c>
      <c r="Y1107" s="6">
        <f>DATE(Data7[[#This Row],[Year]],Data7[[#This Row],[Month]],Data7[[#This Row],[Day]])</f>
        <v>45461</v>
      </c>
    </row>
    <row r="1108" spans="1:25">
      <c r="A1108" s="5">
        <v>45461.571325810182</v>
      </c>
      <c r="B1108" s="7" t="s">
        <v>34</v>
      </c>
      <c r="C1108" s="6" t="s">
        <v>813</v>
      </c>
      <c r="D1108" s="7" t="s">
        <v>815</v>
      </c>
      <c r="E1108" s="8">
        <v>1.5</v>
      </c>
      <c r="F1108" s="7">
        <v>7118179</v>
      </c>
      <c r="G1108" s="7" t="s">
        <v>68</v>
      </c>
      <c r="H1108" s="7" t="s">
        <v>756</v>
      </c>
      <c r="I1108" s="7" t="s">
        <v>44</v>
      </c>
      <c r="J1108" s="19" t="str">
        <f>IFERROR(INDEX('Employee Info'!$C$3:$E$200,MATCH(Data7[[#This Row],[Name:]],'Employee Info'!$B$3:$B$200,0),MATCH(Data7[[#This Row],[Hours Type:]],'Employee Info'!$C$2:$E$2,0)),"")</f>
        <v/>
      </c>
      <c r="K1108" s="19" t="str">
        <f>IFERROR(INDEX('Employee Info'!$C$3:$J$200,MATCH(Data7[[#This Row],[Name:]],'Employee Info'!$B$3:$B$200,0),MATCH(Data7[[#Headers],[Truck]],'Employee Info'!$C$2:$J$2,0)),"")</f>
        <v/>
      </c>
      <c r="L1108" s="19" t="str">
        <f>IFERROR(INDEX('Employee Info'!$C$3:$J$200,MATCH(Data7[[#This Row],[Name:]],'Employee Info'!$B$3:$B$200,0),MATCH(Data7[[#Headers],[Phone]],'Employee Info'!$C$2:$J$2,0)),"")</f>
        <v/>
      </c>
      <c r="M1108" s="19" t="str">
        <f>IFERROR(INDEX('Employee Info'!$C$3:$J$200,MATCH(Data7[[#This Row],[Name:]],'Employee Info'!$B$3:$B$200,0),MATCH(Data7[[#Headers],[Tech]],'Employee Info'!$C$2:$J$2,0)),"")</f>
        <v/>
      </c>
      <c r="N1108" s="19" t="str">
        <f>IFERROR(INDEX('Employee Info'!$C$3:$J$200,MATCH(Data7[[#This Row],[Name:]],'Employee Info'!$B$3:$B$200,0),MATCH(Data7[[#Headers],[Other]],'Employee Info'!$C$2:$J$2,0)),"")</f>
        <v/>
      </c>
      <c r="O1108" s="19">
        <f>IFERROR((Data7[[#This Row],[Hours:]]*SUM(Data7[[#This Row],[Rate]:[Other]])),"")</f>
        <v>0</v>
      </c>
      <c r="P1108" s="7" t="str">
        <f>IF(Data7[[#This Row],[WO'#:]]="","Riley #","WO#")</f>
        <v>WO#</v>
      </c>
      <c r="Q1108" s="7">
        <f>IFERROR(WEEKNUM(Data7[[#This Row],[Date:]]),"")</f>
        <v>25</v>
      </c>
      <c r="R1108" s="6">
        <f t="shared" si="51"/>
        <v>45459</v>
      </c>
      <c r="S1108" s="6">
        <f>Data7[[#This Row],[Week Start]]+7</f>
        <v>45466</v>
      </c>
      <c r="T1108" s="7" t="str">
        <f t="shared" si="52"/>
        <v>6/16/2024 - 6/23/2024</v>
      </c>
      <c r="U1108" s="7" t="str">
        <f t="shared" si="53"/>
        <v>Time Card</v>
      </c>
      <c r="V1108" s="8" t="str">
        <f>RIGHT(TEXT(Data7[[#This Row],[Date:]],"mmddyyyy"),4)</f>
        <v>2024</v>
      </c>
      <c r="W1108" s="8" t="str">
        <f>MID(TEXT(Data7[[#This Row],[Date:]],"mmddyyyy"),3,2)</f>
        <v>18</v>
      </c>
      <c r="X1108" s="8" t="str">
        <f>LEFT(TEXT(Data7[[#This Row],[Date:]],"mmddyyyy"),2)</f>
        <v>06</v>
      </c>
      <c r="Y1108" s="6">
        <f>DATE(Data7[[#This Row],[Year]],Data7[[#This Row],[Month]],Data7[[#This Row],[Day]])</f>
        <v>45461</v>
      </c>
    </row>
    <row r="1109" spans="1:25">
      <c r="A1109" s="5">
        <v>45464.59990671296</v>
      </c>
      <c r="B1109" s="7" t="s">
        <v>66</v>
      </c>
      <c r="C1109" s="6" t="s">
        <v>813</v>
      </c>
      <c r="D1109" s="7" t="s">
        <v>819</v>
      </c>
      <c r="E1109" s="8">
        <v>1</v>
      </c>
      <c r="F1109" s="7" t="s">
        <v>68</v>
      </c>
      <c r="G1109" s="7" t="s">
        <v>68</v>
      </c>
      <c r="H1109" s="7" t="s">
        <v>808</v>
      </c>
      <c r="I1109" s="7" t="s">
        <v>44</v>
      </c>
      <c r="J1109" s="19" t="str">
        <f>IFERROR(INDEX('Employee Info'!$C$3:$E$200,MATCH(Data7[[#This Row],[Name:]],'Employee Info'!$B$3:$B$200,0),MATCH(Data7[[#This Row],[Hours Type:]],'Employee Info'!$C$2:$E$2,0)),"")</f>
        <v/>
      </c>
      <c r="K1109" s="19" t="str">
        <f>IFERROR(INDEX('Employee Info'!$C$3:$J$200,MATCH(Data7[[#This Row],[Name:]],'Employee Info'!$B$3:$B$200,0),MATCH(Data7[[#Headers],[Truck]],'Employee Info'!$C$2:$J$2,0)),"")</f>
        <v/>
      </c>
      <c r="L1109" s="19" t="str">
        <f>IFERROR(INDEX('Employee Info'!$C$3:$J$200,MATCH(Data7[[#This Row],[Name:]],'Employee Info'!$B$3:$B$200,0),MATCH(Data7[[#Headers],[Phone]],'Employee Info'!$C$2:$J$2,0)),"")</f>
        <v/>
      </c>
      <c r="M1109" s="19" t="str">
        <f>IFERROR(INDEX('Employee Info'!$C$3:$J$200,MATCH(Data7[[#This Row],[Name:]],'Employee Info'!$B$3:$B$200,0),MATCH(Data7[[#Headers],[Tech]],'Employee Info'!$C$2:$J$2,0)),"")</f>
        <v/>
      </c>
      <c r="N1109" s="19" t="str">
        <f>IFERROR(INDEX('Employee Info'!$C$3:$J$200,MATCH(Data7[[#This Row],[Name:]],'Employee Info'!$B$3:$B$200,0),MATCH(Data7[[#Headers],[Other]],'Employee Info'!$C$2:$J$2,0)),"")</f>
        <v/>
      </c>
      <c r="O1109" s="19">
        <f>IFERROR((Data7[[#This Row],[Hours:]]*SUM(Data7[[#This Row],[Rate]:[Other]])),"")</f>
        <v>0</v>
      </c>
      <c r="P1109" s="7" t="str">
        <f>IF(Data7[[#This Row],[WO'#:]]="","Riley #","WO#")</f>
        <v>Riley #</v>
      </c>
      <c r="Q1109" s="7">
        <f>IFERROR(WEEKNUM(Data7[[#This Row],[Date:]]),"")</f>
        <v>25</v>
      </c>
      <c r="R1109" s="6">
        <f t="shared" si="51"/>
        <v>45459</v>
      </c>
      <c r="S1109" s="6">
        <f>Data7[[#This Row],[Week Start]]+7</f>
        <v>45466</v>
      </c>
      <c r="T1109" s="7" t="str">
        <f t="shared" si="52"/>
        <v>6/16/2024 - 6/23/2024</v>
      </c>
      <c r="U1109" s="7" t="str">
        <f t="shared" si="53"/>
        <v>Time Card</v>
      </c>
      <c r="V1109" s="8" t="str">
        <f>RIGHT(TEXT(Data7[[#This Row],[Date:]],"mmddyyyy"),4)</f>
        <v>2024</v>
      </c>
      <c r="W1109" s="8" t="str">
        <f>MID(TEXT(Data7[[#This Row],[Date:]],"mmddyyyy"),3,2)</f>
        <v>18</v>
      </c>
      <c r="X1109" s="8" t="str">
        <f>LEFT(TEXT(Data7[[#This Row],[Date:]],"mmddyyyy"),2)</f>
        <v>06</v>
      </c>
      <c r="Y1109" s="6">
        <f>DATE(Data7[[#This Row],[Year]],Data7[[#This Row],[Month]],Data7[[#This Row],[Day]])</f>
        <v>45461</v>
      </c>
    </row>
    <row r="1110" spans="1:25">
      <c r="A1110" s="5">
        <v>45461.423911574071</v>
      </c>
      <c r="B1110" s="7" t="s">
        <v>23</v>
      </c>
      <c r="C1110" s="6" t="s">
        <v>813</v>
      </c>
      <c r="D1110" s="7" t="s">
        <v>648</v>
      </c>
      <c r="E1110" s="8">
        <v>8</v>
      </c>
      <c r="F1110" s="7" t="s">
        <v>68</v>
      </c>
      <c r="G1110" s="7" t="s">
        <v>68</v>
      </c>
      <c r="H1110" s="7" t="s">
        <v>649</v>
      </c>
      <c r="I1110" s="7" t="s">
        <v>44</v>
      </c>
      <c r="J1110" s="19" t="str">
        <f>IFERROR(INDEX('Employee Info'!$C$3:$E$200,MATCH(Data7[[#This Row],[Name:]],'Employee Info'!$B$3:$B$200,0),MATCH(Data7[[#This Row],[Hours Type:]],'Employee Info'!$C$2:$E$2,0)),"")</f>
        <v/>
      </c>
      <c r="K1110" s="19" t="str">
        <f>IFERROR(INDEX('Employee Info'!$C$3:$J$200,MATCH(Data7[[#This Row],[Name:]],'Employee Info'!$B$3:$B$200,0),MATCH(Data7[[#Headers],[Truck]],'Employee Info'!$C$2:$J$2,0)),"")</f>
        <v/>
      </c>
      <c r="L1110" s="19" t="str">
        <f>IFERROR(INDEX('Employee Info'!$C$3:$J$200,MATCH(Data7[[#This Row],[Name:]],'Employee Info'!$B$3:$B$200,0),MATCH(Data7[[#Headers],[Phone]],'Employee Info'!$C$2:$J$2,0)),"")</f>
        <v/>
      </c>
      <c r="M1110" s="19" t="str">
        <f>IFERROR(INDEX('Employee Info'!$C$3:$J$200,MATCH(Data7[[#This Row],[Name:]],'Employee Info'!$B$3:$B$200,0),MATCH(Data7[[#Headers],[Tech]],'Employee Info'!$C$2:$J$2,0)),"")</f>
        <v/>
      </c>
      <c r="N1110" s="19" t="str">
        <f>IFERROR(INDEX('Employee Info'!$C$3:$J$200,MATCH(Data7[[#This Row],[Name:]],'Employee Info'!$B$3:$B$200,0),MATCH(Data7[[#Headers],[Other]],'Employee Info'!$C$2:$J$2,0)),"")</f>
        <v/>
      </c>
      <c r="O1110" s="19">
        <f>IFERROR((Data7[[#This Row],[Hours:]]*SUM(Data7[[#This Row],[Rate]:[Other]])),"")</f>
        <v>0</v>
      </c>
      <c r="P1110" s="7" t="str">
        <f>IF(Data7[[#This Row],[WO'#:]]="","Riley #","WO#")</f>
        <v>Riley #</v>
      </c>
      <c r="Q1110" s="7">
        <f>IFERROR(WEEKNUM(Data7[[#This Row],[Date:]]),"")</f>
        <v>25</v>
      </c>
      <c r="R1110" s="6">
        <f t="shared" si="51"/>
        <v>45459</v>
      </c>
      <c r="S1110" s="6">
        <f>Data7[[#This Row],[Week Start]]+7</f>
        <v>45466</v>
      </c>
      <c r="T1110" s="7" t="str">
        <f t="shared" si="52"/>
        <v>6/16/2024 - 6/23/2024</v>
      </c>
      <c r="U1110" s="7" t="str">
        <f t="shared" si="53"/>
        <v>Time Card</v>
      </c>
      <c r="V1110" s="8" t="str">
        <f>RIGHT(TEXT(Data7[[#This Row],[Date:]],"mmddyyyy"),4)</f>
        <v>2024</v>
      </c>
      <c r="W1110" s="8" t="str">
        <f>MID(TEXT(Data7[[#This Row],[Date:]],"mmddyyyy"),3,2)</f>
        <v>18</v>
      </c>
      <c r="X1110" s="8" t="str">
        <f>LEFT(TEXT(Data7[[#This Row],[Date:]],"mmddyyyy"),2)</f>
        <v>06</v>
      </c>
      <c r="Y1110" s="6">
        <f>DATE(Data7[[#This Row],[Year]],Data7[[#This Row],[Month]],Data7[[#This Row],[Day]])</f>
        <v>45461</v>
      </c>
    </row>
    <row r="1111" spans="1:25">
      <c r="A1111" s="5">
        <v>45461.424010995368</v>
      </c>
      <c r="B1111" s="7" t="s">
        <v>35</v>
      </c>
      <c r="C1111" s="6" t="s">
        <v>813</v>
      </c>
      <c r="D1111" s="7" t="s">
        <v>648</v>
      </c>
      <c r="E1111" s="8">
        <v>8</v>
      </c>
      <c r="F1111" s="7" t="s">
        <v>68</v>
      </c>
      <c r="G1111" s="7" t="s">
        <v>68</v>
      </c>
      <c r="H1111" s="7" t="s">
        <v>649</v>
      </c>
      <c r="I1111" s="7" t="s">
        <v>44</v>
      </c>
      <c r="J1111" s="19" t="str">
        <f>IFERROR(INDEX('Employee Info'!$C$3:$E$200,MATCH(Data7[[#This Row],[Name:]],'Employee Info'!$B$3:$B$200,0),MATCH(Data7[[#This Row],[Hours Type:]],'Employee Info'!$C$2:$E$2,0)),"")</f>
        <v/>
      </c>
      <c r="K1111" s="19" t="str">
        <f>IFERROR(INDEX('Employee Info'!$C$3:$J$200,MATCH(Data7[[#This Row],[Name:]],'Employee Info'!$B$3:$B$200,0),MATCH(Data7[[#Headers],[Truck]],'Employee Info'!$C$2:$J$2,0)),"")</f>
        <v/>
      </c>
      <c r="L1111" s="19" t="str">
        <f>IFERROR(INDEX('Employee Info'!$C$3:$J$200,MATCH(Data7[[#This Row],[Name:]],'Employee Info'!$B$3:$B$200,0),MATCH(Data7[[#Headers],[Phone]],'Employee Info'!$C$2:$J$2,0)),"")</f>
        <v/>
      </c>
      <c r="M1111" s="19" t="str">
        <f>IFERROR(INDEX('Employee Info'!$C$3:$J$200,MATCH(Data7[[#This Row],[Name:]],'Employee Info'!$B$3:$B$200,0),MATCH(Data7[[#Headers],[Tech]],'Employee Info'!$C$2:$J$2,0)),"")</f>
        <v/>
      </c>
      <c r="N1111" s="19" t="str">
        <f>IFERROR(INDEX('Employee Info'!$C$3:$J$200,MATCH(Data7[[#This Row],[Name:]],'Employee Info'!$B$3:$B$200,0),MATCH(Data7[[#Headers],[Other]],'Employee Info'!$C$2:$J$2,0)),"")</f>
        <v/>
      </c>
      <c r="O1111" s="19">
        <f>IFERROR((Data7[[#This Row],[Hours:]]*SUM(Data7[[#This Row],[Rate]:[Other]])),"")</f>
        <v>0</v>
      </c>
      <c r="P1111" s="7" t="str">
        <f>IF(Data7[[#This Row],[WO'#:]]="","Riley #","WO#")</f>
        <v>Riley #</v>
      </c>
      <c r="Q1111" s="7">
        <f>IFERROR(WEEKNUM(Data7[[#This Row],[Date:]]),"")</f>
        <v>25</v>
      </c>
      <c r="R1111" s="6">
        <f t="shared" si="51"/>
        <v>45459</v>
      </c>
      <c r="S1111" s="6">
        <f>Data7[[#This Row],[Week Start]]+7</f>
        <v>45466</v>
      </c>
      <c r="T1111" s="7" t="str">
        <f t="shared" si="52"/>
        <v>6/16/2024 - 6/23/2024</v>
      </c>
      <c r="U1111" s="7" t="str">
        <f t="shared" si="53"/>
        <v>Time Card</v>
      </c>
      <c r="V1111" s="8" t="str">
        <f>RIGHT(TEXT(Data7[[#This Row],[Date:]],"mmddyyyy"),4)</f>
        <v>2024</v>
      </c>
      <c r="W1111" s="8" t="str">
        <f>MID(TEXT(Data7[[#This Row],[Date:]],"mmddyyyy"),3,2)</f>
        <v>18</v>
      </c>
      <c r="X1111" s="8" t="str">
        <f>LEFT(TEXT(Data7[[#This Row],[Date:]],"mmddyyyy"),2)</f>
        <v>06</v>
      </c>
      <c r="Y1111" s="6">
        <f>DATE(Data7[[#This Row],[Year]],Data7[[#This Row],[Month]],Data7[[#This Row],[Day]])</f>
        <v>45461</v>
      </c>
    </row>
    <row r="1112" spans="1:25">
      <c r="A1112" s="5">
        <v>45461.572662152779</v>
      </c>
      <c r="B1112" s="7" t="s">
        <v>31</v>
      </c>
      <c r="C1112" s="6" t="s">
        <v>813</v>
      </c>
      <c r="D1112" s="7" t="s">
        <v>779</v>
      </c>
      <c r="E1112" s="8">
        <v>4.5</v>
      </c>
      <c r="F1112" s="7" t="s">
        <v>68</v>
      </c>
      <c r="G1112" s="7" t="s">
        <v>68</v>
      </c>
      <c r="H1112" s="7" t="s">
        <v>661</v>
      </c>
      <c r="I1112" s="7" t="s">
        <v>44</v>
      </c>
      <c r="J1112" s="19" t="str">
        <f>IFERROR(INDEX('Employee Info'!$C$3:$E$200,MATCH(Data7[[#This Row],[Name:]],'Employee Info'!$B$3:$B$200,0),MATCH(Data7[[#This Row],[Hours Type:]],'Employee Info'!$C$2:$E$2,0)),"")</f>
        <v/>
      </c>
      <c r="K1112" s="19" t="str">
        <f>IFERROR(INDEX('Employee Info'!$C$3:$J$200,MATCH(Data7[[#This Row],[Name:]],'Employee Info'!$B$3:$B$200,0),MATCH(Data7[[#Headers],[Truck]],'Employee Info'!$C$2:$J$2,0)),"")</f>
        <v/>
      </c>
      <c r="L1112" s="19" t="str">
        <f>IFERROR(INDEX('Employee Info'!$C$3:$J$200,MATCH(Data7[[#This Row],[Name:]],'Employee Info'!$B$3:$B$200,0),MATCH(Data7[[#Headers],[Phone]],'Employee Info'!$C$2:$J$2,0)),"")</f>
        <v/>
      </c>
      <c r="M1112" s="19" t="str">
        <f>IFERROR(INDEX('Employee Info'!$C$3:$J$200,MATCH(Data7[[#This Row],[Name:]],'Employee Info'!$B$3:$B$200,0),MATCH(Data7[[#Headers],[Tech]],'Employee Info'!$C$2:$J$2,0)),"")</f>
        <v/>
      </c>
      <c r="N1112" s="19" t="str">
        <f>IFERROR(INDEX('Employee Info'!$C$3:$J$200,MATCH(Data7[[#This Row],[Name:]],'Employee Info'!$B$3:$B$200,0),MATCH(Data7[[#Headers],[Other]],'Employee Info'!$C$2:$J$2,0)),"")</f>
        <v/>
      </c>
      <c r="O1112" s="19">
        <f>IFERROR((Data7[[#This Row],[Hours:]]*SUM(Data7[[#This Row],[Rate]:[Other]])),"")</f>
        <v>0</v>
      </c>
      <c r="P1112" s="7" t="str">
        <f>IF(Data7[[#This Row],[WO'#:]]="","Riley #","WO#")</f>
        <v>Riley #</v>
      </c>
      <c r="Q1112" s="7">
        <f>IFERROR(WEEKNUM(Data7[[#This Row],[Date:]]),"")</f>
        <v>25</v>
      </c>
      <c r="R1112" s="6">
        <f t="shared" si="51"/>
        <v>45459</v>
      </c>
      <c r="S1112" s="6">
        <f>Data7[[#This Row],[Week Start]]+7</f>
        <v>45466</v>
      </c>
      <c r="T1112" s="7" t="str">
        <f t="shared" si="52"/>
        <v>6/16/2024 - 6/23/2024</v>
      </c>
      <c r="U1112" s="7" t="str">
        <f t="shared" si="53"/>
        <v>Time Card</v>
      </c>
      <c r="V1112" s="8" t="str">
        <f>RIGHT(TEXT(Data7[[#This Row],[Date:]],"mmddyyyy"),4)</f>
        <v>2024</v>
      </c>
      <c r="W1112" s="8" t="str">
        <f>MID(TEXT(Data7[[#This Row],[Date:]],"mmddyyyy"),3,2)</f>
        <v>18</v>
      </c>
      <c r="X1112" s="8" t="str">
        <f>LEFT(TEXT(Data7[[#This Row],[Date:]],"mmddyyyy"),2)</f>
        <v>06</v>
      </c>
      <c r="Y1112" s="6">
        <f>DATE(Data7[[#This Row],[Year]],Data7[[#This Row],[Month]],Data7[[#This Row],[Day]])</f>
        <v>45461</v>
      </c>
    </row>
    <row r="1113" spans="1:25">
      <c r="A1113" s="5">
        <v>45461.572751504631</v>
      </c>
      <c r="B1113" s="7" t="s">
        <v>34</v>
      </c>
      <c r="C1113" s="6" t="s">
        <v>813</v>
      </c>
      <c r="D1113" s="7" t="s">
        <v>779</v>
      </c>
      <c r="E1113" s="8">
        <v>4.5</v>
      </c>
      <c r="F1113" s="7" t="s">
        <v>68</v>
      </c>
      <c r="G1113" s="7" t="s">
        <v>68</v>
      </c>
      <c r="H1113" s="7" t="s">
        <v>661</v>
      </c>
      <c r="I1113" s="7" t="s">
        <v>44</v>
      </c>
      <c r="J1113" s="19" t="str">
        <f>IFERROR(INDEX('Employee Info'!$C$3:$E$200,MATCH(Data7[[#This Row],[Name:]],'Employee Info'!$B$3:$B$200,0),MATCH(Data7[[#This Row],[Hours Type:]],'Employee Info'!$C$2:$E$2,0)),"")</f>
        <v/>
      </c>
      <c r="K1113" s="19" t="str">
        <f>IFERROR(INDEX('Employee Info'!$C$3:$J$200,MATCH(Data7[[#This Row],[Name:]],'Employee Info'!$B$3:$B$200,0),MATCH(Data7[[#Headers],[Truck]],'Employee Info'!$C$2:$J$2,0)),"")</f>
        <v/>
      </c>
      <c r="L1113" s="19" t="str">
        <f>IFERROR(INDEX('Employee Info'!$C$3:$J$200,MATCH(Data7[[#This Row],[Name:]],'Employee Info'!$B$3:$B$200,0),MATCH(Data7[[#Headers],[Phone]],'Employee Info'!$C$2:$J$2,0)),"")</f>
        <v/>
      </c>
      <c r="M1113" s="19" t="str">
        <f>IFERROR(INDEX('Employee Info'!$C$3:$J$200,MATCH(Data7[[#This Row],[Name:]],'Employee Info'!$B$3:$B$200,0),MATCH(Data7[[#Headers],[Tech]],'Employee Info'!$C$2:$J$2,0)),"")</f>
        <v/>
      </c>
      <c r="N1113" s="19" t="str">
        <f>IFERROR(INDEX('Employee Info'!$C$3:$J$200,MATCH(Data7[[#This Row],[Name:]],'Employee Info'!$B$3:$B$200,0),MATCH(Data7[[#Headers],[Other]],'Employee Info'!$C$2:$J$2,0)),"")</f>
        <v/>
      </c>
      <c r="O1113" s="19">
        <f>IFERROR((Data7[[#This Row],[Hours:]]*SUM(Data7[[#This Row],[Rate]:[Other]])),"")</f>
        <v>0</v>
      </c>
      <c r="P1113" s="7" t="str">
        <f>IF(Data7[[#This Row],[WO'#:]]="","Riley #","WO#")</f>
        <v>Riley #</v>
      </c>
      <c r="Q1113" s="7">
        <f>IFERROR(WEEKNUM(Data7[[#This Row],[Date:]]),"")</f>
        <v>25</v>
      </c>
      <c r="R1113" s="6">
        <f t="shared" si="51"/>
        <v>45459</v>
      </c>
      <c r="S1113" s="6">
        <f>Data7[[#This Row],[Week Start]]+7</f>
        <v>45466</v>
      </c>
      <c r="T1113" s="7" t="str">
        <f t="shared" si="52"/>
        <v>6/16/2024 - 6/23/2024</v>
      </c>
      <c r="U1113" s="7" t="str">
        <f t="shared" si="53"/>
        <v>Time Card</v>
      </c>
      <c r="V1113" s="8" t="str">
        <f>RIGHT(TEXT(Data7[[#This Row],[Date:]],"mmddyyyy"),4)</f>
        <v>2024</v>
      </c>
      <c r="W1113" s="8" t="str">
        <f>MID(TEXT(Data7[[#This Row],[Date:]],"mmddyyyy"),3,2)</f>
        <v>18</v>
      </c>
      <c r="X1113" s="8" t="str">
        <f>LEFT(TEXT(Data7[[#This Row],[Date:]],"mmddyyyy"),2)</f>
        <v>06</v>
      </c>
      <c r="Y1113" s="6">
        <f>DATE(Data7[[#This Row],[Year]],Data7[[#This Row],[Month]],Data7[[#This Row],[Day]])</f>
        <v>45461</v>
      </c>
    </row>
    <row r="1114" spans="1:25">
      <c r="A1114" s="5">
        <v>45461.572057870369</v>
      </c>
      <c r="B1114" s="7" t="s">
        <v>34</v>
      </c>
      <c r="C1114" s="6" t="s">
        <v>813</v>
      </c>
      <c r="D1114" s="7" t="s">
        <v>816</v>
      </c>
      <c r="E1114" s="8">
        <v>2</v>
      </c>
      <c r="F1114" s="7" t="s">
        <v>68</v>
      </c>
      <c r="G1114" s="7" t="s">
        <v>68</v>
      </c>
      <c r="H1114" s="7" t="s">
        <v>697</v>
      </c>
      <c r="I1114" s="7" t="s">
        <v>44</v>
      </c>
      <c r="J1114" s="19" t="str">
        <f>IFERROR(INDEX('Employee Info'!$C$3:$E$200,MATCH(Data7[[#This Row],[Name:]],'Employee Info'!$B$3:$B$200,0),MATCH(Data7[[#This Row],[Hours Type:]],'Employee Info'!$C$2:$E$2,0)),"")</f>
        <v/>
      </c>
      <c r="K1114" s="19" t="str">
        <f>IFERROR(INDEX('Employee Info'!$C$3:$J$200,MATCH(Data7[[#This Row],[Name:]],'Employee Info'!$B$3:$B$200,0),MATCH(Data7[[#Headers],[Truck]],'Employee Info'!$C$2:$J$2,0)),"")</f>
        <v/>
      </c>
      <c r="L1114" s="19" t="str">
        <f>IFERROR(INDEX('Employee Info'!$C$3:$J$200,MATCH(Data7[[#This Row],[Name:]],'Employee Info'!$B$3:$B$200,0),MATCH(Data7[[#Headers],[Phone]],'Employee Info'!$C$2:$J$2,0)),"")</f>
        <v/>
      </c>
      <c r="M1114" s="19" t="str">
        <f>IFERROR(INDEX('Employee Info'!$C$3:$J$200,MATCH(Data7[[#This Row],[Name:]],'Employee Info'!$B$3:$B$200,0),MATCH(Data7[[#Headers],[Tech]],'Employee Info'!$C$2:$J$2,0)),"")</f>
        <v/>
      </c>
      <c r="N1114" s="19" t="str">
        <f>IFERROR(INDEX('Employee Info'!$C$3:$J$200,MATCH(Data7[[#This Row],[Name:]],'Employee Info'!$B$3:$B$200,0),MATCH(Data7[[#Headers],[Other]],'Employee Info'!$C$2:$J$2,0)),"")</f>
        <v/>
      </c>
      <c r="O1114" s="19">
        <f>IFERROR((Data7[[#This Row],[Hours:]]*SUM(Data7[[#This Row],[Rate]:[Other]])),"")</f>
        <v>0</v>
      </c>
      <c r="P1114" s="7" t="str">
        <f>IF(Data7[[#This Row],[WO'#:]]="","Riley #","WO#")</f>
        <v>Riley #</v>
      </c>
      <c r="Q1114" s="7">
        <f>IFERROR(WEEKNUM(Data7[[#This Row],[Date:]]),"")</f>
        <v>25</v>
      </c>
      <c r="R1114" s="6">
        <f t="shared" si="51"/>
        <v>45459</v>
      </c>
      <c r="S1114" s="6">
        <f>Data7[[#This Row],[Week Start]]+7</f>
        <v>45466</v>
      </c>
      <c r="T1114" s="7" t="str">
        <f t="shared" si="52"/>
        <v>6/16/2024 - 6/23/2024</v>
      </c>
      <c r="U1114" s="7" t="str">
        <f t="shared" si="53"/>
        <v>Time Card</v>
      </c>
      <c r="V1114" s="8" t="str">
        <f>RIGHT(TEXT(Data7[[#This Row],[Date:]],"mmddyyyy"),4)</f>
        <v>2024</v>
      </c>
      <c r="W1114" s="8" t="str">
        <f>MID(TEXT(Data7[[#This Row],[Date:]],"mmddyyyy"),3,2)</f>
        <v>18</v>
      </c>
      <c r="X1114" s="8" t="str">
        <f>LEFT(TEXT(Data7[[#This Row],[Date:]],"mmddyyyy"),2)</f>
        <v>06</v>
      </c>
      <c r="Y1114" s="6">
        <f>DATE(Data7[[#This Row],[Year]],Data7[[#This Row],[Month]],Data7[[#This Row],[Day]])</f>
        <v>45461</v>
      </c>
    </row>
    <row r="1115" spans="1:25">
      <c r="A1115" s="5">
        <v>45461.572200115741</v>
      </c>
      <c r="B1115" s="7" t="s">
        <v>31</v>
      </c>
      <c r="C1115" s="6" t="s">
        <v>813</v>
      </c>
      <c r="D1115" s="7" t="s">
        <v>816</v>
      </c>
      <c r="E1115" s="8">
        <v>2</v>
      </c>
      <c r="F1115" s="7" t="s">
        <v>68</v>
      </c>
      <c r="G1115" s="7" t="s">
        <v>68</v>
      </c>
      <c r="H1115" s="7" t="s">
        <v>697</v>
      </c>
      <c r="I1115" s="7" t="s">
        <v>44</v>
      </c>
      <c r="J1115" s="19" t="str">
        <f>IFERROR(INDEX('Employee Info'!$C$3:$E$200,MATCH(Data7[[#This Row],[Name:]],'Employee Info'!$B$3:$B$200,0),MATCH(Data7[[#This Row],[Hours Type:]],'Employee Info'!$C$2:$E$2,0)),"")</f>
        <v/>
      </c>
      <c r="K1115" s="19" t="str">
        <f>IFERROR(INDEX('Employee Info'!$C$3:$J$200,MATCH(Data7[[#This Row],[Name:]],'Employee Info'!$B$3:$B$200,0),MATCH(Data7[[#Headers],[Truck]],'Employee Info'!$C$2:$J$2,0)),"")</f>
        <v/>
      </c>
      <c r="L1115" s="19" t="str">
        <f>IFERROR(INDEX('Employee Info'!$C$3:$J$200,MATCH(Data7[[#This Row],[Name:]],'Employee Info'!$B$3:$B$200,0),MATCH(Data7[[#Headers],[Phone]],'Employee Info'!$C$2:$J$2,0)),"")</f>
        <v/>
      </c>
      <c r="M1115" s="19" t="str">
        <f>IFERROR(INDEX('Employee Info'!$C$3:$J$200,MATCH(Data7[[#This Row],[Name:]],'Employee Info'!$B$3:$B$200,0),MATCH(Data7[[#Headers],[Tech]],'Employee Info'!$C$2:$J$2,0)),"")</f>
        <v/>
      </c>
      <c r="N1115" s="19" t="str">
        <f>IFERROR(INDEX('Employee Info'!$C$3:$J$200,MATCH(Data7[[#This Row],[Name:]],'Employee Info'!$B$3:$B$200,0),MATCH(Data7[[#Headers],[Other]],'Employee Info'!$C$2:$J$2,0)),"")</f>
        <v/>
      </c>
      <c r="O1115" s="19">
        <f>IFERROR((Data7[[#This Row],[Hours:]]*SUM(Data7[[#This Row],[Rate]:[Other]])),"")</f>
        <v>0</v>
      </c>
      <c r="P1115" s="7" t="str">
        <f>IF(Data7[[#This Row],[WO'#:]]="","Riley #","WO#")</f>
        <v>Riley #</v>
      </c>
      <c r="Q1115" s="7">
        <f>IFERROR(WEEKNUM(Data7[[#This Row],[Date:]]),"")</f>
        <v>25</v>
      </c>
      <c r="R1115" s="6">
        <f t="shared" si="51"/>
        <v>45459</v>
      </c>
      <c r="S1115" s="6">
        <f>Data7[[#This Row],[Week Start]]+7</f>
        <v>45466</v>
      </c>
      <c r="T1115" s="7" t="str">
        <f t="shared" si="52"/>
        <v>6/16/2024 - 6/23/2024</v>
      </c>
      <c r="U1115" s="7" t="str">
        <f t="shared" si="53"/>
        <v>Time Card</v>
      </c>
      <c r="V1115" s="8" t="str">
        <f>RIGHT(TEXT(Data7[[#This Row],[Date:]],"mmddyyyy"),4)</f>
        <v>2024</v>
      </c>
      <c r="W1115" s="8" t="str">
        <f>MID(TEXT(Data7[[#This Row],[Date:]],"mmddyyyy"),3,2)</f>
        <v>18</v>
      </c>
      <c r="X1115" s="8" t="str">
        <f>LEFT(TEXT(Data7[[#This Row],[Date:]],"mmddyyyy"),2)</f>
        <v>06</v>
      </c>
      <c r="Y1115" s="6">
        <f>DATE(Data7[[#This Row],[Year]],Data7[[#This Row],[Month]],Data7[[#This Row],[Day]])</f>
        <v>45461</v>
      </c>
    </row>
    <row r="1116" spans="1:25">
      <c r="A1116" s="5">
        <v>45464.599500115743</v>
      </c>
      <c r="B1116" s="7" t="s">
        <v>66</v>
      </c>
      <c r="C1116" s="6" t="s">
        <v>813</v>
      </c>
      <c r="D1116" s="7" t="s">
        <v>818</v>
      </c>
      <c r="E1116" s="8">
        <v>1</v>
      </c>
      <c r="F1116" s="7" t="s">
        <v>68</v>
      </c>
      <c r="G1116" s="7" t="s">
        <v>68</v>
      </c>
      <c r="H1116" s="7" t="s">
        <v>758</v>
      </c>
      <c r="I1116" s="7" t="s">
        <v>44</v>
      </c>
      <c r="J1116" s="19" t="str">
        <f>IFERROR(INDEX('Employee Info'!$C$3:$E$200,MATCH(Data7[[#This Row],[Name:]],'Employee Info'!$B$3:$B$200,0),MATCH(Data7[[#This Row],[Hours Type:]],'Employee Info'!$C$2:$E$2,0)),"")</f>
        <v/>
      </c>
      <c r="K1116" s="19" t="str">
        <f>IFERROR(INDEX('Employee Info'!$C$3:$J$200,MATCH(Data7[[#This Row],[Name:]],'Employee Info'!$B$3:$B$200,0),MATCH(Data7[[#Headers],[Truck]],'Employee Info'!$C$2:$J$2,0)),"")</f>
        <v/>
      </c>
      <c r="L1116" s="19" t="str">
        <f>IFERROR(INDEX('Employee Info'!$C$3:$J$200,MATCH(Data7[[#This Row],[Name:]],'Employee Info'!$B$3:$B$200,0),MATCH(Data7[[#Headers],[Phone]],'Employee Info'!$C$2:$J$2,0)),"")</f>
        <v/>
      </c>
      <c r="M1116" s="19" t="str">
        <f>IFERROR(INDEX('Employee Info'!$C$3:$J$200,MATCH(Data7[[#This Row],[Name:]],'Employee Info'!$B$3:$B$200,0),MATCH(Data7[[#Headers],[Tech]],'Employee Info'!$C$2:$J$2,0)),"")</f>
        <v/>
      </c>
      <c r="N1116" s="19" t="str">
        <f>IFERROR(INDEX('Employee Info'!$C$3:$J$200,MATCH(Data7[[#This Row],[Name:]],'Employee Info'!$B$3:$B$200,0),MATCH(Data7[[#Headers],[Other]],'Employee Info'!$C$2:$J$2,0)),"")</f>
        <v/>
      </c>
      <c r="O1116" s="19">
        <f>IFERROR((Data7[[#This Row],[Hours:]]*SUM(Data7[[#This Row],[Rate]:[Other]])),"")</f>
        <v>0</v>
      </c>
      <c r="P1116" s="7" t="str">
        <f>IF(Data7[[#This Row],[WO'#:]]="","Riley #","WO#")</f>
        <v>Riley #</v>
      </c>
      <c r="Q1116" s="7">
        <f>IFERROR(WEEKNUM(Data7[[#This Row],[Date:]]),"")</f>
        <v>25</v>
      </c>
      <c r="R1116" s="6">
        <f t="shared" si="51"/>
        <v>45459</v>
      </c>
      <c r="S1116" s="6">
        <f>Data7[[#This Row],[Week Start]]+7</f>
        <v>45466</v>
      </c>
      <c r="T1116" s="7" t="str">
        <f t="shared" si="52"/>
        <v>6/16/2024 - 6/23/2024</v>
      </c>
      <c r="U1116" s="7" t="str">
        <f t="shared" si="53"/>
        <v>Time Card</v>
      </c>
      <c r="V1116" s="8" t="str">
        <f>RIGHT(TEXT(Data7[[#This Row],[Date:]],"mmddyyyy"),4)</f>
        <v>2024</v>
      </c>
      <c r="W1116" s="8" t="str">
        <f>MID(TEXT(Data7[[#This Row],[Date:]],"mmddyyyy"),3,2)</f>
        <v>18</v>
      </c>
      <c r="X1116" s="8" t="str">
        <f>LEFT(TEXT(Data7[[#This Row],[Date:]],"mmddyyyy"),2)</f>
        <v>06</v>
      </c>
      <c r="Y1116" s="6">
        <f>DATE(Data7[[#This Row],[Year]],Data7[[#This Row],[Month]],Data7[[#This Row],[Day]])</f>
        <v>45461</v>
      </c>
    </row>
    <row r="1117" spans="1:25">
      <c r="A1117" s="5">
        <v>45464.599104745372</v>
      </c>
      <c r="B1117" s="7" t="s">
        <v>66</v>
      </c>
      <c r="C1117" s="6" t="s">
        <v>813</v>
      </c>
      <c r="D1117" s="7" t="s">
        <v>817</v>
      </c>
      <c r="E1117" s="8">
        <v>1</v>
      </c>
      <c r="F1117" s="7" t="s">
        <v>68</v>
      </c>
      <c r="G1117" s="7" t="s">
        <v>68</v>
      </c>
      <c r="H1117" s="7" t="s">
        <v>42</v>
      </c>
      <c r="I1117" s="7" t="s">
        <v>44</v>
      </c>
      <c r="J1117" s="19" t="str">
        <f>IFERROR(INDEX('Employee Info'!$C$3:$E$200,MATCH(Data7[[#This Row],[Name:]],'Employee Info'!$B$3:$B$200,0),MATCH(Data7[[#This Row],[Hours Type:]],'Employee Info'!$C$2:$E$2,0)),"")</f>
        <v/>
      </c>
      <c r="K1117" s="19" t="str">
        <f>IFERROR(INDEX('Employee Info'!$C$3:$J$200,MATCH(Data7[[#This Row],[Name:]],'Employee Info'!$B$3:$B$200,0),MATCH(Data7[[#Headers],[Truck]],'Employee Info'!$C$2:$J$2,0)),"")</f>
        <v/>
      </c>
      <c r="L1117" s="19" t="str">
        <f>IFERROR(INDEX('Employee Info'!$C$3:$J$200,MATCH(Data7[[#This Row],[Name:]],'Employee Info'!$B$3:$B$200,0),MATCH(Data7[[#Headers],[Phone]],'Employee Info'!$C$2:$J$2,0)),"")</f>
        <v/>
      </c>
      <c r="M1117" s="19" t="str">
        <f>IFERROR(INDEX('Employee Info'!$C$3:$J$200,MATCH(Data7[[#This Row],[Name:]],'Employee Info'!$B$3:$B$200,0),MATCH(Data7[[#Headers],[Tech]],'Employee Info'!$C$2:$J$2,0)),"")</f>
        <v/>
      </c>
      <c r="N1117" s="19" t="str">
        <f>IFERROR(INDEX('Employee Info'!$C$3:$J$200,MATCH(Data7[[#This Row],[Name:]],'Employee Info'!$B$3:$B$200,0),MATCH(Data7[[#Headers],[Other]],'Employee Info'!$C$2:$J$2,0)),"")</f>
        <v/>
      </c>
      <c r="O1117" s="19">
        <f>IFERROR((Data7[[#This Row],[Hours:]]*SUM(Data7[[#This Row],[Rate]:[Other]])),"")</f>
        <v>0</v>
      </c>
      <c r="P1117" s="7" t="str">
        <f>IF(Data7[[#This Row],[WO'#:]]="","Riley #","WO#")</f>
        <v>Riley #</v>
      </c>
      <c r="Q1117" s="7">
        <f>IFERROR(WEEKNUM(Data7[[#This Row],[Date:]]),"")</f>
        <v>25</v>
      </c>
      <c r="R1117" s="6">
        <f t="shared" si="51"/>
        <v>45459</v>
      </c>
      <c r="S1117" s="6">
        <f>Data7[[#This Row],[Week Start]]+7</f>
        <v>45466</v>
      </c>
      <c r="T1117" s="7" t="str">
        <f t="shared" si="52"/>
        <v>6/16/2024 - 6/23/2024</v>
      </c>
      <c r="U1117" s="7" t="str">
        <f t="shared" si="53"/>
        <v>Time Card</v>
      </c>
      <c r="V1117" s="8" t="str">
        <f>RIGHT(TEXT(Data7[[#This Row],[Date:]],"mmddyyyy"),4)</f>
        <v>2024</v>
      </c>
      <c r="W1117" s="8" t="str">
        <f>MID(TEXT(Data7[[#This Row],[Date:]],"mmddyyyy"),3,2)</f>
        <v>18</v>
      </c>
      <c r="X1117" s="8" t="str">
        <f>LEFT(TEXT(Data7[[#This Row],[Date:]],"mmddyyyy"),2)</f>
        <v>06</v>
      </c>
      <c r="Y1117" s="6">
        <f>DATE(Data7[[#This Row],[Year]],Data7[[#This Row],[Month]],Data7[[#This Row],[Day]])</f>
        <v>45461</v>
      </c>
    </row>
    <row r="1118" spans="1:25">
      <c r="A1118" s="5">
        <v>45464.576370833332</v>
      </c>
      <c r="B1118" s="7" t="s">
        <v>66</v>
      </c>
      <c r="C1118" s="6" t="s">
        <v>820</v>
      </c>
      <c r="D1118" s="7" t="s">
        <v>821</v>
      </c>
      <c r="E1118" s="8">
        <v>5</v>
      </c>
      <c r="F1118" s="7">
        <v>6984733</v>
      </c>
      <c r="G1118" s="7" t="s">
        <v>68</v>
      </c>
      <c r="H1118" s="7" t="s">
        <v>756</v>
      </c>
      <c r="I1118" s="7" t="s">
        <v>44</v>
      </c>
      <c r="J1118" s="19" t="str">
        <f>IFERROR(INDEX('Employee Info'!$C$3:$E$200,MATCH(Data7[[#This Row],[Name:]],'Employee Info'!$B$3:$B$200,0),MATCH(Data7[[#This Row],[Hours Type:]],'Employee Info'!$C$2:$E$2,0)),"")</f>
        <v/>
      </c>
      <c r="K1118" s="19" t="str">
        <f>IFERROR(INDEX('Employee Info'!$C$3:$J$200,MATCH(Data7[[#This Row],[Name:]],'Employee Info'!$B$3:$B$200,0),MATCH(Data7[[#Headers],[Truck]],'Employee Info'!$C$2:$J$2,0)),"")</f>
        <v/>
      </c>
      <c r="L1118" s="19" t="str">
        <f>IFERROR(INDEX('Employee Info'!$C$3:$J$200,MATCH(Data7[[#This Row],[Name:]],'Employee Info'!$B$3:$B$200,0),MATCH(Data7[[#Headers],[Phone]],'Employee Info'!$C$2:$J$2,0)),"")</f>
        <v/>
      </c>
      <c r="M1118" s="19" t="str">
        <f>IFERROR(INDEX('Employee Info'!$C$3:$J$200,MATCH(Data7[[#This Row],[Name:]],'Employee Info'!$B$3:$B$200,0),MATCH(Data7[[#Headers],[Tech]],'Employee Info'!$C$2:$J$2,0)),"")</f>
        <v/>
      </c>
      <c r="N1118" s="19" t="str">
        <f>IFERROR(INDEX('Employee Info'!$C$3:$J$200,MATCH(Data7[[#This Row],[Name:]],'Employee Info'!$B$3:$B$200,0),MATCH(Data7[[#Headers],[Other]],'Employee Info'!$C$2:$J$2,0)),"")</f>
        <v/>
      </c>
      <c r="O1118" s="19">
        <f>IFERROR((Data7[[#This Row],[Hours:]]*SUM(Data7[[#This Row],[Rate]:[Other]])),"")</f>
        <v>0</v>
      </c>
      <c r="P1118" s="7" t="str">
        <f>IF(Data7[[#This Row],[WO'#:]]="","Riley #","WO#")</f>
        <v>WO#</v>
      </c>
      <c r="Q1118" s="7">
        <f>IFERROR(WEEKNUM(Data7[[#This Row],[Date:]]),"")</f>
        <v>25</v>
      </c>
      <c r="R1118" s="6">
        <f t="shared" si="51"/>
        <v>45459</v>
      </c>
      <c r="S1118" s="6">
        <f>Data7[[#This Row],[Week Start]]+7</f>
        <v>45466</v>
      </c>
      <c r="T1118" s="7" t="str">
        <f t="shared" si="52"/>
        <v>6/16/2024 - 6/23/2024</v>
      </c>
      <c r="U1118" s="7" t="str">
        <f t="shared" si="53"/>
        <v>Time Card</v>
      </c>
      <c r="V1118" s="8" t="str">
        <f>RIGHT(TEXT(Data7[[#This Row],[Date:]],"mmddyyyy"),4)</f>
        <v>2024</v>
      </c>
      <c r="W1118" s="8" t="str">
        <f>MID(TEXT(Data7[[#This Row],[Date:]],"mmddyyyy"),3,2)</f>
        <v>19</v>
      </c>
      <c r="X1118" s="8" t="str">
        <f>LEFT(TEXT(Data7[[#This Row],[Date:]],"mmddyyyy"),2)</f>
        <v>06</v>
      </c>
      <c r="Y1118" s="6">
        <f>DATE(Data7[[#This Row],[Year]],Data7[[#This Row],[Month]],Data7[[#This Row],[Day]])</f>
        <v>45462</v>
      </c>
    </row>
    <row r="1119" spans="1:25">
      <c r="A1119" s="5">
        <v>45485.476452546296</v>
      </c>
      <c r="B1119" s="7" t="s">
        <v>76</v>
      </c>
      <c r="C1119" s="6" t="s">
        <v>820</v>
      </c>
      <c r="D1119" s="7" t="s">
        <v>156</v>
      </c>
      <c r="E1119" s="8">
        <v>2</v>
      </c>
      <c r="F1119" s="7">
        <v>6984733</v>
      </c>
      <c r="G1119" s="7" t="s">
        <v>68</v>
      </c>
      <c r="H1119" s="7" t="s">
        <v>756</v>
      </c>
      <c r="I1119" s="7" t="s">
        <v>44</v>
      </c>
      <c r="J1119" s="19" t="str">
        <f>IFERROR(INDEX('Employee Info'!$C$3:$E$200,MATCH(Data7[[#This Row],[Name:]],'Employee Info'!$B$3:$B$200,0),MATCH(Data7[[#This Row],[Hours Type:]],'Employee Info'!$C$2:$E$2,0)),"")</f>
        <v/>
      </c>
      <c r="K1119" s="19" t="str">
        <f>IFERROR(INDEX('Employee Info'!$C$3:$J$200,MATCH(Data7[[#This Row],[Name:]],'Employee Info'!$B$3:$B$200,0),MATCH(Data7[[#Headers],[Truck]],'Employee Info'!$C$2:$J$2,0)),"")</f>
        <v/>
      </c>
      <c r="L1119" s="19" t="str">
        <f>IFERROR(INDEX('Employee Info'!$C$3:$J$200,MATCH(Data7[[#This Row],[Name:]],'Employee Info'!$B$3:$B$200,0),MATCH(Data7[[#Headers],[Phone]],'Employee Info'!$C$2:$J$2,0)),"")</f>
        <v/>
      </c>
      <c r="M1119" s="19" t="str">
        <f>IFERROR(INDEX('Employee Info'!$C$3:$J$200,MATCH(Data7[[#This Row],[Name:]],'Employee Info'!$B$3:$B$200,0),MATCH(Data7[[#Headers],[Tech]],'Employee Info'!$C$2:$J$2,0)),"")</f>
        <v/>
      </c>
      <c r="N1119" s="19" t="str">
        <f>IFERROR(INDEX('Employee Info'!$C$3:$J$200,MATCH(Data7[[#This Row],[Name:]],'Employee Info'!$B$3:$B$200,0),MATCH(Data7[[#Headers],[Other]],'Employee Info'!$C$2:$J$2,0)),"")</f>
        <v/>
      </c>
      <c r="O1119" s="19">
        <f>IFERROR((Data7[[#This Row],[Hours:]]*SUM(Data7[[#This Row],[Rate]:[Other]])),"")</f>
        <v>0</v>
      </c>
      <c r="P1119" s="7" t="str">
        <f>IF(Data7[[#This Row],[WO'#:]]="","Riley #","WO#")</f>
        <v>WO#</v>
      </c>
      <c r="Q1119" s="7">
        <f>IFERROR(WEEKNUM(Data7[[#This Row],[Date:]]),"")</f>
        <v>25</v>
      </c>
      <c r="R1119" s="6">
        <f t="shared" si="51"/>
        <v>45459</v>
      </c>
      <c r="S1119" s="6">
        <f>Data7[[#This Row],[Week Start]]+7</f>
        <v>45466</v>
      </c>
      <c r="T1119" s="7" t="str">
        <f t="shared" si="52"/>
        <v>6/16/2024 - 6/23/2024</v>
      </c>
      <c r="U1119" s="7" t="str">
        <f t="shared" si="53"/>
        <v>Time Card</v>
      </c>
      <c r="V1119" s="8" t="str">
        <f>RIGHT(TEXT(Data7[[#This Row],[Date:]],"mmddyyyy"),4)</f>
        <v>2024</v>
      </c>
      <c r="W1119" s="8" t="str">
        <f>MID(TEXT(Data7[[#This Row],[Date:]],"mmddyyyy"),3,2)</f>
        <v>19</v>
      </c>
      <c r="X1119" s="8" t="str">
        <f>LEFT(TEXT(Data7[[#This Row],[Date:]],"mmddyyyy"),2)</f>
        <v>06</v>
      </c>
      <c r="Y1119" s="6">
        <f>DATE(Data7[[#This Row],[Year]],Data7[[#This Row],[Month]],Data7[[#This Row],[Day]])</f>
        <v>45462</v>
      </c>
    </row>
    <row r="1120" spans="1:25">
      <c r="A1120" s="5">
        <v>45462.415715277777</v>
      </c>
      <c r="B1120" s="7" t="s">
        <v>31</v>
      </c>
      <c r="C1120" s="6" t="s">
        <v>820</v>
      </c>
      <c r="D1120" s="7" t="s">
        <v>822</v>
      </c>
      <c r="E1120" s="8">
        <v>2</v>
      </c>
      <c r="F1120" s="7" t="s">
        <v>68</v>
      </c>
      <c r="G1120" s="7" t="s">
        <v>68</v>
      </c>
      <c r="H1120" s="7" t="s">
        <v>808</v>
      </c>
      <c r="I1120" s="7" t="s">
        <v>44</v>
      </c>
      <c r="J1120" s="19" t="str">
        <f>IFERROR(INDEX('Employee Info'!$C$3:$E$200,MATCH(Data7[[#This Row],[Name:]],'Employee Info'!$B$3:$B$200,0),MATCH(Data7[[#This Row],[Hours Type:]],'Employee Info'!$C$2:$E$2,0)),"")</f>
        <v/>
      </c>
      <c r="K1120" s="19" t="str">
        <f>IFERROR(INDEX('Employee Info'!$C$3:$J$200,MATCH(Data7[[#This Row],[Name:]],'Employee Info'!$B$3:$B$200,0),MATCH(Data7[[#Headers],[Truck]],'Employee Info'!$C$2:$J$2,0)),"")</f>
        <v/>
      </c>
      <c r="L1120" s="19" t="str">
        <f>IFERROR(INDEX('Employee Info'!$C$3:$J$200,MATCH(Data7[[#This Row],[Name:]],'Employee Info'!$B$3:$B$200,0),MATCH(Data7[[#Headers],[Phone]],'Employee Info'!$C$2:$J$2,0)),"")</f>
        <v/>
      </c>
      <c r="M1120" s="19" t="str">
        <f>IFERROR(INDEX('Employee Info'!$C$3:$J$200,MATCH(Data7[[#This Row],[Name:]],'Employee Info'!$B$3:$B$200,0),MATCH(Data7[[#Headers],[Tech]],'Employee Info'!$C$2:$J$2,0)),"")</f>
        <v/>
      </c>
      <c r="N1120" s="19" t="str">
        <f>IFERROR(INDEX('Employee Info'!$C$3:$J$200,MATCH(Data7[[#This Row],[Name:]],'Employee Info'!$B$3:$B$200,0),MATCH(Data7[[#Headers],[Other]],'Employee Info'!$C$2:$J$2,0)),"")</f>
        <v/>
      </c>
      <c r="O1120" s="19">
        <f>IFERROR((Data7[[#This Row],[Hours:]]*SUM(Data7[[#This Row],[Rate]:[Other]])),"")</f>
        <v>0</v>
      </c>
      <c r="P1120" s="7" t="str">
        <f>IF(Data7[[#This Row],[WO'#:]]="","Riley #","WO#")</f>
        <v>Riley #</v>
      </c>
      <c r="Q1120" s="7">
        <f>IFERROR(WEEKNUM(Data7[[#This Row],[Date:]]),"")</f>
        <v>25</v>
      </c>
      <c r="R1120" s="6">
        <f t="shared" si="51"/>
        <v>45459</v>
      </c>
      <c r="S1120" s="6">
        <f>Data7[[#This Row],[Week Start]]+7</f>
        <v>45466</v>
      </c>
      <c r="T1120" s="7" t="str">
        <f t="shared" si="52"/>
        <v>6/16/2024 - 6/23/2024</v>
      </c>
      <c r="U1120" s="7" t="str">
        <f t="shared" si="53"/>
        <v>Time Card</v>
      </c>
      <c r="V1120" s="8" t="str">
        <f>RIGHT(TEXT(Data7[[#This Row],[Date:]],"mmddyyyy"),4)</f>
        <v>2024</v>
      </c>
      <c r="W1120" s="8" t="str">
        <f>MID(TEXT(Data7[[#This Row],[Date:]],"mmddyyyy"),3,2)</f>
        <v>19</v>
      </c>
      <c r="X1120" s="8" t="str">
        <f>LEFT(TEXT(Data7[[#This Row],[Date:]],"mmddyyyy"),2)</f>
        <v>06</v>
      </c>
      <c r="Y1120" s="6">
        <f>DATE(Data7[[#This Row],[Year]],Data7[[#This Row],[Month]],Data7[[#This Row],[Day]])</f>
        <v>45462</v>
      </c>
    </row>
    <row r="1121" spans="1:25">
      <c r="A1121" s="5">
        <v>45462.415863194445</v>
      </c>
      <c r="B1121" s="7" t="s">
        <v>34</v>
      </c>
      <c r="C1121" s="6" t="s">
        <v>820</v>
      </c>
      <c r="D1121" s="7" t="s">
        <v>822</v>
      </c>
      <c r="E1121" s="8">
        <v>2</v>
      </c>
      <c r="F1121" s="7" t="s">
        <v>68</v>
      </c>
      <c r="G1121" s="7" t="s">
        <v>68</v>
      </c>
      <c r="H1121" s="7" t="s">
        <v>808</v>
      </c>
      <c r="I1121" s="7" t="s">
        <v>44</v>
      </c>
      <c r="J1121" s="19" t="str">
        <f>IFERROR(INDEX('Employee Info'!$C$3:$E$200,MATCH(Data7[[#This Row],[Name:]],'Employee Info'!$B$3:$B$200,0),MATCH(Data7[[#This Row],[Hours Type:]],'Employee Info'!$C$2:$E$2,0)),"")</f>
        <v/>
      </c>
      <c r="K1121" s="19" t="str">
        <f>IFERROR(INDEX('Employee Info'!$C$3:$J$200,MATCH(Data7[[#This Row],[Name:]],'Employee Info'!$B$3:$B$200,0),MATCH(Data7[[#Headers],[Truck]],'Employee Info'!$C$2:$J$2,0)),"")</f>
        <v/>
      </c>
      <c r="L1121" s="19" t="str">
        <f>IFERROR(INDEX('Employee Info'!$C$3:$J$200,MATCH(Data7[[#This Row],[Name:]],'Employee Info'!$B$3:$B$200,0),MATCH(Data7[[#Headers],[Phone]],'Employee Info'!$C$2:$J$2,0)),"")</f>
        <v/>
      </c>
      <c r="M1121" s="19" t="str">
        <f>IFERROR(INDEX('Employee Info'!$C$3:$J$200,MATCH(Data7[[#This Row],[Name:]],'Employee Info'!$B$3:$B$200,0),MATCH(Data7[[#Headers],[Tech]],'Employee Info'!$C$2:$J$2,0)),"")</f>
        <v/>
      </c>
      <c r="N1121" s="19" t="str">
        <f>IFERROR(INDEX('Employee Info'!$C$3:$J$200,MATCH(Data7[[#This Row],[Name:]],'Employee Info'!$B$3:$B$200,0),MATCH(Data7[[#Headers],[Other]],'Employee Info'!$C$2:$J$2,0)),"")</f>
        <v/>
      </c>
      <c r="O1121" s="19">
        <f>IFERROR((Data7[[#This Row],[Hours:]]*SUM(Data7[[#This Row],[Rate]:[Other]])),"")</f>
        <v>0</v>
      </c>
      <c r="P1121" s="7" t="str">
        <f>IF(Data7[[#This Row],[WO'#:]]="","Riley #","WO#")</f>
        <v>Riley #</v>
      </c>
      <c r="Q1121" s="7">
        <f>IFERROR(WEEKNUM(Data7[[#This Row],[Date:]]),"")</f>
        <v>25</v>
      </c>
      <c r="R1121" s="6">
        <f t="shared" si="51"/>
        <v>45459</v>
      </c>
      <c r="S1121" s="6">
        <f>Data7[[#This Row],[Week Start]]+7</f>
        <v>45466</v>
      </c>
      <c r="T1121" s="7" t="str">
        <f t="shared" si="52"/>
        <v>6/16/2024 - 6/23/2024</v>
      </c>
      <c r="U1121" s="7" t="str">
        <f t="shared" si="53"/>
        <v>Time Card</v>
      </c>
      <c r="V1121" s="8" t="str">
        <f>RIGHT(TEXT(Data7[[#This Row],[Date:]],"mmddyyyy"),4)</f>
        <v>2024</v>
      </c>
      <c r="W1121" s="8" t="str">
        <f>MID(TEXT(Data7[[#This Row],[Date:]],"mmddyyyy"),3,2)</f>
        <v>19</v>
      </c>
      <c r="X1121" s="8" t="str">
        <f>LEFT(TEXT(Data7[[#This Row],[Date:]],"mmddyyyy"),2)</f>
        <v>06</v>
      </c>
      <c r="Y1121" s="6">
        <f>DATE(Data7[[#This Row],[Year]],Data7[[#This Row],[Month]],Data7[[#This Row],[Day]])</f>
        <v>45462</v>
      </c>
    </row>
    <row r="1122" spans="1:25">
      <c r="A1122" s="5">
        <v>45464.597307175929</v>
      </c>
      <c r="B1122" s="7" t="s">
        <v>66</v>
      </c>
      <c r="C1122" s="6" t="s">
        <v>820</v>
      </c>
      <c r="D1122" s="7" t="s">
        <v>823</v>
      </c>
      <c r="E1122" s="8">
        <v>1</v>
      </c>
      <c r="F1122" s="7" t="s">
        <v>68</v>
      </c>
      <c r="G1122" s="7" t="s">
        <v>68</v>
      </c>
      <c r="H1122" s="7" t="s">
        <v>808</v>
      </c>
      <c r="I1122" s="7" t="s">
        <v>44</v>
      </c>
      <c r="J1122" s="19" t="str">
        <f>IFERROR(INDEX('Employee Info'!$C$3:$E$200,MATCH(Data7[[#This Row],[Name:]],'Employee Info'!$B$3:$B$200,0),MATCH(Data7[[#This Row],[Hours Type:]],'Employee Info'!$C$2:$E$2,0)),"")</f>
        <v/>
      </c>
      <c r="K1122" s="19" t="str">
        <f>IFERROR(INDEX('Employee Info'!$C$3:$J$200,MATCH(Data7[[#This Row],[Name:]],'Employee Info'!$B$3:$B$200,0),MATCH(Data7[[#Headers],[Truck]],'Employee Info'!$C$2:$J$2,0)),"")</f>
        <v/>
      </c>
      <c r="L1122" s="19" t="str">
        <f>IFERROR(INDEX('Employee Info'!$C$3:$J$200,MATCH(Data7[[#This Row],[Name:]],'Employee Info'!$B$3:$B$200,0),MATCH(Data7[[#Headers],[Phone]],'Employee Info'!$C$2:$J$2,0)),"")</f>
        <v/>
      </c>
      <c r="M1122" s="19" t="str">
        <f>IFERROR(INDEX('Employee Info'!$C$3:$J$200,MATCH(Data7[[#This Row],[Name:]],'Employee Info'!$B$3:$B$200,0),MATCH(Data7[[#Headers],[Tech]],'Employee Info'!$C$2:$J$2,0)),"")</f>
        <v/>
      </c>
      <c r="N1122" s="19" t="str">
        <f>IFERROR(INDEX('Employee Info'!$C$3:$J$200,MATCH(Data7[[#This Row],[Name:]],'Employee Info'!$B$3:$B$200,0),MATCH(Data7[[#Headers],[Other]],'Employee Info'!$C$2:$J$2,0)),"")</f>
        <v/>
      </c>
      <c r="O1122" s="19">
        <f>IFERROR((Data7[[#This Row],[Hours:]]*SUM(Data7[[#This Row],[Rate]:[Other]])),"")</f>
        <v>0</v>
      </c>
      <c r="P1122" s="7" t="str">
        <f>IF(Data7[[#This Row],[WO'#:]]="","Riley #","WO#")</f>
        <v>Riley #</v>
      </c>
      <c r="Q1122" s="7">
        <f>IFERROR(WEEKNUM(Data7[[#This Row],[Date:]]),"")</f>
        <v>25</v>
      </c>
      <c r="R1122" s="6">
        <f t="shared" si="51"/>
        <v>45459</v>
      </c>
      <c r="S1122" s="6">
        <f>Data7[[#This Row],[Week Start]]+7</f>
        <v>45466</v>
      </c>
      <c r="T1122" s="7" t="str">
        <f t="shared" si="52"/>
        <v>6/16/2024 - 6/23/2024</v>
      </c>
      <c r="U1122" s="7" t="str">
        <f t="shared" si="53"/>
        <v>Time Card</v>
      </c>
      <c r="V1122" s="8" t="str">
        <f>RIGHT(TEXT(Data7[[#This Row],[Date:]],"mmddyyyy"),4)</f>
        <v>2024</v>
      </c>
      <c r="W1122" s="8" t="str">
        <f>MID(TEXT(Data7[[#This Row],[Date:]],"mmddyyyy"),3,2)</f>
        <v>19</v>
      </c>
      <c r="X1122" s="8" t="str">
        <f>LEFT(TEXT(Data7[[#This Row],[Date:]],"mmddyyyy"),2)</f>
        <v>06</v>
      </c>
      <c r="Y1122" s="6">
        <f>DATE(Data7[[#This Row],[Year]],Data7[[#This Row],[Month]],Data7[[#This Row],[Day]])</f>
        <v>45462</v>
      </c>
    </row>
    <row r="1123" spans="1:25">
      <c r="A1123" s="5">
        <v>45462.581627546293</v>
      </c>
      <c r="B1123" s="7" t="s">
        <v>35</v>
      </c>
      <c r="C1123" s="6" t="s">
        <v>820</v>
      </c>
      <c r="D1123" s="7" t="s">
        <v>648</v>
      </c>
      <c r="E1123" s="8">
        <v>8</v>
      </c>
      <c r="F1123" s="7" t="s">
        <v>68</v>
      </c>
      <c r="G1123" s="7" t="s">
        <v>68</v>
      </c>
      <c r="H1123" s="7" t="s">
        <v>649</v>
      </c>
      <c r="I1123" s="7" t="s">
        <v>44</v>
      </c>
      <c r="J1123" s="19" t="str">
        <f>IFERROR(INDEX('Employee Info'!$C$3:$E$200,MATCH(Data7[[#This Row],[Name:]],'Employee Info'!$B$3:$B$200,0),MATCH(Data7[[#This Row],[Hours Type:]],'Employee Info'!$C$2:$E$2,0)),"")</f>
        <v/>
      </c>
      <c r="K1123" s="19" t="str">
        <f>IFERROR(INDEX('Employee Info'!$C$3:$J$200,MATCH(Data7[[#This Row],[Name:]],'Employee Info'!$B$3:$B$200,0),MATCH(Data7[[#Headers],[Truck]],'Employee Info'!$C$2:$J$2,0)),"")</f>
        <v/>
      </c>
      <c r="L1123" s="19" t="str">
        <f>IFERROR(INDEX('Employee Info'!$C$3:$J$200,MATCH(Data7[[#This Row],[Name:]],'Employee Info'!$B$3:$B$200,0),MATCH(Data7[[#Headers],[Phone]],'Employee Info'!$C$2:$J$2,0)),"")</f>
        <v/>
      </c>
      <c r="M1123" s="19" t="str">
        <f>IFERROR(INDEX('Employee Info'!$C$3:$J$200,MATCH(Data7[[#This Row],[Name:]],'Employee Info'!$B$3:$B$200,0),MATCH(Data7[[#Headers],[Tech]],'Employee Info'!$C$2:$J$2,0)),"")</f>
        <v/>
      </c>
      <c r="N1123" s="19" t="str">
        <f>IFERROR(INDEX('Employee Info'!$C$3:$J$200,MATCH(Data7[[#This Row],[Name:]],'Employee Info'!$B$3:$B$200,0),MATCH(Data7[[#Headers],[Other]],'Employee Info'!$C$2:$J$2,0)),"")</f>
        <v/>
      </c>
      <c r="O1123" s="19">
        <f>IFERROR((Data7[[#This Row],[Hours:]]*SUM(Data7[[#This Row],[Rate]:[Other]])),"")</f>
        <v>0</v>
      </c>
      <c r="P1123" s="7" t="str">
        <f>IF(Data7[[#This Row],[WO'#:]]="","Riley #","WO#")</f>
        <v>Riley #</v>
      </c>
      <c r="Q1123" s="7">
        <f>IFERROR(WEEKNUM(Data7[[#This Row],[Date:]]),"")</f>
        <v>25</v>
      </c>
      <c r="R1123" s="6">
        <f t="shared" si="51"/>
        <v>45459</v>
      </c>
      <c r="S1123" s="6">
        <f>Data7[[#This Row],[Week Start]]+7</f>
        <v>45466</v>
      </c>
      <c r="T1123" s="7" t="str">
        <f t="shared" si="52"/>
        <v>6/16/2024 - 6/23/2024</v>
      </c>
      <c r="U1123" s="7" t="str">
        <f t="shared" si="53"/>
        <v>Time Card</v>
      </c>
      <c r="V1123" s="8" t="str">
        <f>RIGHT(TEXT(Data7[[#This Row],[Date:]],"mmddyyyy"),4)</f>
        <v>2024</v>
      </c>
      <c r="W1123" s="8" t="str">
        <f>MID(TEXT(Data7[[#This Row],[Date:]],"mmddyyyy"),3,2)</f>
        <v>19</v>
      </c>
      <c r="X1123" s="8" t="str">
        <f>LEFT(TEXT(Data7[[#This Row],[Date:]],"mmddyyyy"),2)</f>
        <v>06</v>
      </c>
      <c r="Y1123" s="6">
        <f>DATE(Data7[[#This Row],[Year]],Data7[[#This Row],[Month]],Data7[[#This Row],[Day]])</f>
        <v>45462</v>
      </c>
    </row>
    <row r="1124" spans="1:25">
      <c r="A1124" s="5">
        <v>45462.581716550929</v>
      </c>
      <c r="B1124" s="7" t="s">
        <v>23</v>
      </c>
      <c r="C1124" s="6" t="s">
        <v>820</v>
      </c>
      <c r="D1124" s="7" t="s">
        <v>648</v>
      </c>
      <c r="E1124" s="8">
        <v>8</v>
      </c>
      <c r="F1124" s="7" t="s">
        <v>68</v>
      </c>
      <c r="G1124" s="7" t="s">
        <v>68</v>
      </c>
      <c r="H1124" s="7" t="s">
        <v>649</v>
      </c>
      <c r="I1124" s="7" t="s">
        <v>44</v>
      </c>
      <c r="J1124" s="19" t="str">
        <f>IFERROR(INDEX('Employee Info'!$C$3:$E$200,MATCH(Data7[[#This Row],[Name:]],'Employee Info'!$B$3:$B$200,0),MATCH(Data7[[#This Row],[Hours Type:]],'Employee Info'!$C$2:$E$2,0)),"")</f>
        <v/>
      </c>
      <c r="K1124" s="19" t="str">
        <f>IFERROR(INDEX('Employee Info'!$C$3:$J$200,MATCH(Data7[[#This Row],[Name:]],'Employee Info'!$B$3:$B$200,0),MATCH(Data7[[#Headers],[Truck]],'Employee Info'!$C$2:$J$2,0)),"")</f>
        <v/>
      </c>
      <c r="L1124" s="19" t="str">
        <f>IFERROR(INDEX('Employee Info'!$C$3:$J$200,MATCH(Data7[[#This Row],[Name:]],'Employee Info'!$B$3:$B$200,0),MATCH(Data7[[#Headers],[Phone]],'Employee Info'!$C$2:$J$2,0)),"")</f>
        <v/>
      </c>
      <c r="M1124" s="19" t="str">
        <f>IFERROR(INDEX('Employee Info'!$C$3:$J$200,MATCH(Data7[[#This Row],[Name:]],'Employee Info'!$B$3:$B$200,0),MATCH(Data7[[#Headers],[Tech]],'Employee Info'!$C$2:$J$2,0)),"")</f>
        <v/>
      </c>
      <c r="N1124" s="19" t="str">
        <f>IFERROR(INDEX('Employee Info'!$C$3:$J$200,MATCH(Data7[[#This Row],[Name:]],'Employee Info'!$B$3:$B$200,0),MATCH(Data7[[#Headers],[Other]],'Employee Info'!$C$2:$J$2,0)),"")</f>
        <v/>
      </c>
      <c r="O1124" s="19">
        <f>IFERROR((Data7[[#This Row],[Hours:]]*SUM(Data7[[#This Row],[Rate]:[Other]])),"")</f>
        <v>0</v>
      </c>
      <c r="P1124" s="7" t="str">
        <f>IF(Data7[[#This Row],[WO'#:]]="","Riley #","WO#")</f>
        <v>Riley #</v>
      </c>
      <c r="Q1124" s="7">
        <f>IFERROR(WEEKNUM(Data7[[#This Row],[Date:]]),"")</f>
        <v>25</v>
      </c>
      <c r="R1124" s="6">
        <f t="shared" si="51"/>
        <v>45459</v>
      </c>
      <c r="S1124" s="6">
        <f>Data7[[#This Row],[Week Start]]+7</f>
        <v>45466</v>
      </c>
      <c r="T1124" s="7" t="str">
        <f t="shared" si="52"/>
        <v>6/16/2024 - 6/23/2024</v>
      </c>
      <c r="U1124" s="7" t="str">
        <f t="shared" si="53"/>
        <v>Time Card</v>
      </c>
      <c r="V1124" s="8" t="str">
        <f>RIGHT(TEXT(Data7[[#This Row],[Date:]],"mmddyyyy"),4)</f>
        <v>2024</v>
      </c>
      <c r="W1124" s="8" t="str">
        <f>MID(TEXT(Data7[[#This Row],[Date:]],"mmddyyyy"),3,2)</f>
        <v>19</v>
      </c>
      <c r="X1124" s="8" t="str">
        <f>LEFT(TEXT(Data7[[#This Row],[Date:]],"mmddyyyy"),2)</f>
        <v>06</v>
      </c>
      <c r="Y1124" s="6">
        <f>DATE(Data7[[#This Row],[Year]],Data7[[#This Row],[Month]],Data7[[#This Row],[Day]])</f>
        <v>45462</v>
      </c>
    </row>
    <row r="1125" spans="1:25">
      <c r="A1125" s="5">
        <v>45462.414496296296</v>
      </c>
      <c r="B1125" s="7" t="s">
        <v>34</v>
      </c>
      <c r="C1125" s="6" t="s">
        <v>820</v>
      </c>
      <c r="D1125" s="7" t="s">
        <v>779</v>
      </c>
      <c r="E1125" s="8">
        <v>6</v>
      </c>
      <c r="F1125" s="7" t="s">
        <v>68</v>
      </c>
      <c r="G1125" s="7" t="s">
        <v>68</v>
      </c>
      <c r="H1125" s="7" t="s">
        <v>661</v>
      </c>
      <c r="I1125" s="7" t="s">
        <v>44</v>
      </c>
      <c r="J1125" s="19" t="str">
        <f>IFERROR(INDEX('Employee Info'!$C$3:$E$200,MATCH(Data7[[#This Row],[Name:]],'Employee Info'!$B$3:$B$200,0),MATCH(Data7[[#This Row],[Hours Type:]],'Employee Info'!$C$2:$E$2,0)),"")</f>
        <v/>
      </c>
      <c r="K1125" s="19" t="str">
        <f>IFERROR(INDEX('Employee Info'!$C$3:$J$200,MATCH(Data7[[#This Row],[Name:]],'Employee Info'!$B$3:$B$200,0),MATCH(Data7[[#Headers],[Truck]],'Employee Info'!$C$2:$J$2,0)),"")</f>
        <v/>
      </c>
      <c r="L1125" s="19" t="str">
        <f>IFERROR(INDEX('Employee Info'!$C$3:$J$200,MATCH(Data7[[#This Row],[Name:]],'Employee Info'!$B$3:$B$200,0),MATCH(Data7[[#Headers],[Phone]],'Employee Info'!$C$2:$J$2,0)),"")</f>
        <v/>
      </c>
      <c r="M1125" s="19" t="str">
        <f>IFERROR(INDEX('Employee Info'!$C$3:$J$200,MATCH(Data7[[#This Row],[Name:]],'Employee Info'!$B$3:$B$200,0),MATCH(Data7[[#Headers],[Tech]],'Employee Info'!$C$2:$J$2,0)),"")</f>
        <v/>
      </c>
      <c r="N1125" s="19" t="str">
        <f>IFERROR(INDEX('Employee Info'!$C$3:$J$200,MATCH(Data7[[#This Row],[Name:]],'Employee Info'!$B$3:$B$200,0),MATCH(Data7[[#Headers],[Other]],'Employee Info'!$C$2:$J$2,0)),"")</f>
        <v/>
      </c>
      <c r="O1125" s="19">
        <f>IFERROR((Data7[[#This Row],[Hours:]]*SUM(Data7[[#This Row],[Rate]:[Other]])),"")</f>
        <v>0</v>
      </c>
      <c r="P1125" s="7" t="str">
        <f>IF(Data7[[#This Row],[WO'#:]]="","Riley #","WO#")</f>
        <v>Riley #</v>
      </c>
      <c r="Q1125" s="7">
        <f>IFERROR(WEEKNUM(Data7[[#This Row],[Date:]]),"")</f>
        <v>25</v>
      </c>
      <c r="R1125" s="6">
        <f t="shared" si="51"/>
        <v>45459</v>
      </c>
      <c r="S1125" s="6">
        <f>Data7[[#This Row],[Week Start]]+7</f>
        <v>45466</v>
      </c>
      <c r="T1125" s="7" t="str">
        <f t="shared" si="52"/>
        <v>6/16/2024 - 6/23/2024</v>
      </c>
      <c r="U1125" s="7" t="str">
        <f t="shared" si="53"/>
        <v>Time Card</v>
      </c>
      <c r="V1125" s="8" t="str">
        <f>RIGHT(TEXT(Data7[[#This Row],[Date:]],"mmddyyyy"),4)</f>
        <v>2024</v>
      </c>
      <c r="W1125" s="8" t="str">
        <f>MID(TEXT(Data7[[#This Row],[Date:]],"mmddyyyy"),3,2)</f>
        <v>19</v>
      </c>
      <c r="X1125" s="8" t="str">
        <f>LEFT(TEXT(Data7[[#This Row],[Date:]],"mmddyyyy"),2)</f>
        <v>06</v>
      </c>
      <c r="Y1125" s="6">
        <f>DATE(Data7[[#This Row],[Year]],Data7[[#This Row],[Month]],Data7[[#This Row],[Day]])</f>
        <v>45462</v>
      </c>
    </row>
    <row r="1126" spans="1:25">
      <c r="A1126" s="5">
        <v>45462.414851967595</v>
      </c>
      <c r="B1126" s="7" t="s">
        <v>31</v>
      </c>
      <c r="C1126" s="6" t="s">
        <v>820</v>
      </c>
      <c r="D1126" s="7" t="s">
        <v>779</v>
      </c>
      <c r="E1126" s="8">
        <v>6</v>
      </c>
      <c r="F1126" s="7" t="s">
        <v>68</v>
      </c>
      <c r="G1126" s="7" t="s">
        <v>68</v>
      </c>
      <c r="H1126" s="7" t="s">
        <v>661</v>
      </c>
      <c r="I1126" s="7" t="s">
        <v>44</v>
      </c>
      <c r="J1126" s="19" t="str">
        <f>IFERROR(INDEX('Employee Info'!$C$3:$E$200,MATCH(Data7[[#This Row],[Name:]],'Employee Info'!$B$3:$B$200,0),MATCH(Data7[[#This Row],[Hours Type:]],'Employee Info'!$C$2:$E$2,0)),"")</f>
        <v/>
      </c>
      <c r="K1126" s="19" t="str">
        <f>IFERROR(INDEX('Employee Info'!$C$3:$J$200,MATCH(Data7[[#This Row],[Name:]],'Employee Info'!$B$3:$B$200,0),MATCH(Data7[[#Headers],[Truck]],'Employee Info'!$C$2:$J$2,0)),"")</f>
        <v/>
      </c>
      <c r="L1126" s="19" t="str">
        <f>IFERROR(INDEX('Employee Info'!$C$3:$J$200,MATCH(Data7[[#This Row],[Name:]],'Employee Info'!$B$3:$B$200,0),MATCH(Data7[[#Headers],[Phone]],'Employee Info'!$C$2:$J$2,0)),"")</f>
        <v/>
      </c>
      <c r="M1126" s="19" t="str">
        <f>IFERROR(INDEX('Employee Info'!$C$3:$J$200,MATCH(Data7[[#This Row],[Name:]],'Employee Info'!$B$3:$B$200,0),MATCH(Data7[[#Headers],[Tech]],'Employee Info'!$C$2:$J$2,0)),"")</f>
        <v/>
      </c>
      <c r="N1126" s="19" t="str">
        <f>IFERROR(INDEX('Employee Info'!$C$3:$J$200,MATCH(Data7[[#This Row],[Name:]],'Employee Info'!$B$3:$B$200,0),MATCH(Data7[[#Headers],[Other]],'Employee Info'!$C$2:$J$2,0)),"")</f>
        <v/>
      </c>
      <c r="O1126" s="19">
        <f>IFERROR((Data7[[#This Row],[Hours:]]*SUM(Data7[[#This Row],[Rate]:[Other]])),"")</f>
        <v>0</v>
      </c>
      <c r="P1126" s="7" t="str">
        <f>IF(Data7[[#This Row],[WO'#:]]="","Riley #","WO#")</f>
        <v>Riley #</v>
      </c>
      <c r="Q1126" s="7">
        <f>IFERROR(WEEKNUM(Data7[[#This Row],[Date:]]),"")</f>
        <v>25</v>
      </c>
      <c r="R1126" s="6">
        <f t="shared" si="51"/>
        <v>45459</v>
      </c>
      <c r="S1126" s="6">
        <f>Data7[[#This Row],[Week Start]]+7</f>
        <v>45466</v>
      </c>
      <c r="T1126" s="7" t="str">
        <f t="shared" si="52"/>
        <v>6/16/2024 - 6/23/2024</v>
      </c>
      <c r="U1126" s="7" t="str">
        <f t="shared" si="53"/>
        <v>Time Card</v>
      </c>
      <c r="V1126" s="8" t="str">
        <f>RIGHT(TEXT(Data7[[#This Row],[Date:]],"mmddyyyy"),4)</f>
        <v>2024</v>
      </c>
      <c r="W1126" s="8" t="str">
        <f>MID(TEXT(Data7[[#This Row],[Date:]],"mmddyyyy"),3,2)</f>
        <v>19</v>
      </c>
      <c r="X1126" s="8" t="str">
        <f>LEFT(TEXT(Data7[[#This Row],[Date:]],"mmddyyyy"),2)</f>
        <v>06</v>
      </c>
      <c r="Y1126" s="6">
        <f>DATE(Data7[[#This Row],[Year]],Data7[[#This Row],[Month]],Data7[[#This Row],[Day]])</f>
        <v>45462</v>
      </c>
    </row>
    <row r="1127" spans="1:25">
      <c r="A1127" s="5">
        <v>45464.598502199071</v>
      </c>
      <c r="B1127" s="7" t="s">
        <v>66</v>
      </c>
      <c r="C1127" s="6" t="s">
        <v>820</v>
      </c>
      <c r="D1127" s="7" t="s">
        <v>825</v>
      </c>
      <c r="E1127" s="8">
        <v>1</v>
      </c>
      <c r="F1127" s="7" t="s">
        <v>68</v>
      </c>
      <c r="G1127" s="7" t="s">
        <v>68</v>
      </c>
      <c r="H1127" s="7" t="s">
        <v>826</v>
      </c>
      <c r="I1127" s="7" t="s">
        <v>44</v>
      </c>
      <c r="J1127" s="19" t="str">
        <f>IFERROR(INDEX('Employee Info'!$C$3:$E$200,MATCH(Data7[[#This Row],[Name:]],'Employee Info'!$B$3:$B$200,0),MATCH(Data7[[#This Row],[Hours Type:]],'Employee Info'!$C$2:$E$2,0)),"")</f>
        <v/>
      </c>
      <c r="K1127" s="19" t="str">
        <f>IFERROR(INDEX('Employee Info'!$C$3:$J$200,MATCH(Data7[[#This Row],[Name:]],'Employee Info'!$B$3:$B$200,0),MATCH(Data7[[#Headers],[Truck]],'Employee Info'!$C$2:$J$2,0)),"")</f>
        <v/>
      </c>
      <c r="L1127" s="19" t="str">
        <f>IFERROR(INDEX('Employee Info'!$C$3:$J$200,MATCH(Data7[[#This Row],[Name:]],'Employee Info'!$B$3:$B$200,0),MATCH(Data7[[#Headers],[Phone]],'Employee Info'!$C$2:$J$2,0)),"")</f>
        <v/>
      </c>
      <c r="M1127" s="19" t="str">
        <f>IFERROR(INDEX('Employee Info'!$C$3:$J$200,MATCH(Data7[[#This Row],[Name:]],'Employee Info'!$B$3:$B$200,0),MATCH(Data7[[#Headers],[Tech]],'Employee Info'!$C$2:$J$2,0)),"")</f>
        <v/>
      </c>
      <c r="N1127" s="19" t="str">
        <f>IFERROR(INDEX('Employee Info'!$C$3:$J$200,MATCH(Data7[[#This Row],[Name:]],'Employee Info'!$B$3:$B$200,0),MATCH(Data7[[#Headers],[Other]],'Employee Info'!$C$2:$J$2,0)),"")</f>
        <v/>
      </c>
      <c r="O1127" s="19">
        <f>IFERROR((Data7[[#This Row],[Hours:]]*SUM(Data7[[#This Row],[Rate]:[Other]])),"")</f>
        <v>0</v>
      </c>
      <c r="P1127" s="7" t="str">
        <f>IF(Data7[[#This Row],[WO'#:]]="","Riley #","WO#")</f>
        <v>Riley #</v>
      </c>
      <c r="Q1127" s="7">
        <f>IFERROR(WEEKNUM(Data7[[#This Row],[Date:]]),"")</f>
        <v>25</v>
      </c>
      <c r="R1127" s="6">
        <f t="shared" si="51"/>
        <v>45459</v>
      </c>
      <c r="S1127" s="6">
        <f>Data7[[#This Row],[Week Start]]+7</f>
        <v>45466</v>
      </c>
      <c r="T1127" s="7" t="str">
        <f t="shared" si="52"/>
        <v>6/16/2024 - 6/23/2024</v>
      </c>
      <c r="U1127" s="7" t="str">
        <f t="shared" si="53"/>
        <v>Time Card</v>
      </c>
      <c r="V1127" s="8" t="str">
        <f>RIGHT(TEXT(Data7[[#This Row],[Date:]],"mmddyyyy"),4)</f>
        <v>2024</v>
      </c>
      <c r="W1127" s="8" t="str">
        <f>MID(TEXT(Data7[[#This Row],[Date:]],"mmddyyyy"),3,2)</f>
        <v>19</v>
      </c>
      <c r="X1127" s="8" t="str">
        <f>LEFT(TEXT(Data7[[#This Row],[Date:]],"mmddyyyy"),2)</f>
        <v>06</v>
      </c>
      <c r="Y1127" s="6">
        <f>DATE(Data7[[#This Row],[Year]],Data7[[#This Row],[Month]],Data7[[#This Row],[Day]])</f>
        <v>45462</v>
      </c>
    </row>
    <row r="1128" spans="1:25">
      <c r="A1128" s="5">
        <v>45464.598528587965</v>
      </c>
      <c r="B1128" s="7" t="s">
        <v>66</v>
      </c>
      <c r="C1128" s="6" t="s">
        <v>820</v>
      </c>
      <c r="D1128" s="7" t="s">
        <v>825</v>
      </c>
      <c r="E1128" s="8">
        <v>1</v>
      </c>
      <c r="F1128" s="7" t="s">
        <v>68</v>
      </c>
      <c r="G1128" s="7" t="s">
        <v>68</v>
      </c>
      <c r="H1128" s="7" t="s">
        <v>826</v>
      </c>
      <c r="I1128" s="7" t="s">
        <v>45</v>
      </c>
      <c r="J1128" s="19" t="str">
        <f>IFERROR(INDEX('Employee Info'!$C$3:$E$200,MATCH(Data7[[#This Row],[Name:]],'Employee Info'!$B$3:$B$200,0),MATCH(Data7[[#This Row],[Hours Type:]],'Employee Info'!$C$2:$E$2,0)),"")</f>
        <v/>
      </c>
      <c r="K1128" s="19" t="str">
        <f>IFERROR(INDEX('Employee Info'!$C$3:$J$200,MATCH(Data7[[#This Row],[Name:]],'Employee Info'!$B$3:$B$200,0),MATCH(Data7[[#Headers],[Truck]],'Employee Info'!$C$2:$J$2,0)),"")</f>
        <v/>
      </c>
      <c r="L1128" s="19" t="str">
        <f>IFERROR(INDEX('Employee Info'!$C$3:$J$200,MATCH(Data7[[#This Row],[Name:]],'Employee Info'!$B$3:$B$200,0),MATCH(Data7[[#Headers],[Phone]],'Employee Info'!$C$2:$J$2,0)),"")</f>
        <v/>
      </c>
      <c r="M1128" s="19" t="str">
        <f>IFERROR(INDEX('Employee Info'!$C$3:$J$200,MATCH(Data7[[#This Row],[Name:]],'Employee Info'!$B$3:$B$200,0),MATCH(Data7[[#Headers],[Tech]],'Employee Info'!$C$2:$J$2,0)),"")</f>
        <v/>
      </c>
      <c r="N1128" s="19" t="str">
        <f>IFERROR(INDEX('Employee Info'!$C$3:$J$200,MATCH(Data7[[#This Row],[Name:]],'Employee Info'!$B$3:$B$200,0),MATCH(Data7[[#Headers],[Other]],'Employee Info'!$C$2:$J$2,0)),"")</f>
        <v/>
      </c>
      <c r="O1128" s="19">
        <f>IFERROR((Data7[[#This Row],[Hours:]]*SUM(Data7[[#This Row],[Rate]:[Other]])),"")</f>
        <v>0</v>
      </c>
      <c r="P1128" s="7" t="str">
        <f>IF(Data7[[#This Row],[WO'#:]]="","Riley #","WO#")</f>
        <v>Riley #</v>
      </c>
      <c r="Q1128" s="7">
        <f>IFERROR(WEEKNUM(Data7[[#This Row],[Date:]]),"")</f>
        <v>25</v>
      </c>
      <c r="R1128" s="6">
        <f t="shared" si="51"/>
        <v>45459</v>
      </c>
      <c r="S1128" s="6">
        <f>Data7[[#This Row],[Week Start]]+7</f>
        <v>45466</v>
      </c>
      <c r="T1128" s="7" t="str">
        <f t="shared" si="52"/>
        <v>6/16/2024 - 6/23/2024</v>
      </c>
      <c r="U1128" s="7" t="str">
        <f t="shared" si="53"/>
        <v>Time Card</v>
      </c>
      <c r="V1128" s="8" t="str">
        <f>RIGHT(TEXT(Data7[[#This Row],[Date:]],"mmddyyyy"),4)</f>
        <v>2024</v>
      </c>
      <c r="W1128" s="8" t="str">
        <f>MID(TEXT(Data7[[#This Row],[Date:]],"mmddyyyy"),3,2)</f>
        <v>19</v>
      </c>
      <c r="X1128" s="8" t="str">
        <f>LEFT(TEXT(Data7[[#This Row],[Date:]],"mmddyyyy"),2)</f>
        <v>06</v>
      </c>
      <c r="Y1128" s="6">
        <f>DATE(Data7[[#This Row],[Year]],Data7[[#This Row],[Month]],Data7[[#This Row],[Day]])</f>
        <v>45462</v>
      </c>
    </row>
    <row r="1129" spans="1:25">
      <c r="A1129" s="5">
        <v>45464.597787268518</v>
      </c>
      <c r="B1129" s="7" t="s">
        <v>66</v>
      </c>
      <c r="C1129" s="6" t="s">
        <v>820</v>
      </c>
      <c r="D1129" s="7" t="s">
        <v>824</v>
      </c>
      <c r="E1129" s="8">
        <v>1</v>
      </c>
      <c r="F1129" s="7" t="s">
        <v>68</v>
      </c>
      <c r="G1129" s="7" t="s">
        <v>68</v>
      </c>
      <c r="H1129" s="7" t="s">
        <v>42</v>
      </c>
      <c r="I1129" s="7" t="s">
        <v>44</v>
      </c>
      <c r="J1129" s="19" t="str">
        <f>IFERROR(INDEX('Employee Info'!$C$3:$E$200,MATCH(Data7[[#This Row],[Name:]],'Employee Info'!$B$3:$B$200,0),MATCH(Data7[[#This Row],[Hours Type:]],'Employee Info'!$C$2:$E$2,0)),"")</f>
        <v/>
      </c>
      <c r="K1129" s="19" t="str">
        <f>IFERROR(INDEX('Employee Info'!$C$3:$J$200,MATCH(Data7[[#This Row],[Name:]],'Employee Info'!$B$3:$B$200,0),MATCH(Data7[[#Headers],[Truck]],'Employee Info'!$C$2:$J$2,0)),"")</f>
        <v/>
      </c>
      <c r="L1129" s="19" t="str">
        <f>IFERROR(INDEX('Employee Info'!$C$3:$J$200,MATCH(Data7[[#This Row],[Name:]],'Employee Info'!$B$3:$B$200,0),MATCH(Data7[[#Headers],[Phone]],'Employee Info'!$C$2:$J$2,0)),"")</f>
        <v/>
      </c>
      <c r="M1129" s="19" t="str">
        <f>IFERROR(INDEX('Employee Info'!$C$3:$J$200,MATCH(Data7[[#This Row],[Name:]],'Employee Info'!$B$3:$B$200,0),MATCH(Data7[[#Headers],[Tech]],'Employee Info'!$C$2:$J$2,0)),"")</f>
        <v/>
      </c>
      <c r="N1129" s="19" t="str">
        <f>IFERROR(INDEX('Employee Info'!$C$3:$J$200,MATCH(Data7[[#This Row],[Name:]],'Employee Info'!$B$3:$B$200,0),MATCH(Data7[[#Headers],[Other]],'Employee Info'!$C$2:$J$2,0)),"")</f>
        <v/>
      </c>
      <c r="O1129" s="19">
        <f>IFERROR((Data7[[#This Row],[Hours:]]*SUM(Data7[[#This Row],[Rate]:[Other]])),"")</f>
        <v>0</v>
      </c>
      <c r="P1129" s="7" t="str">
        <f>IF(Data7[[#This Row],[WO'#:]]="","Riley #","WO#")</f>
        <v>Riley #</v>
      </c>
      <c r="Q1129" s="7">
        <f>IFERROR(WEEKNUM(Data7[[#This Row],[Date:]]),"")</f>
        <v>25</v>
      </c>
      <c r="R1129" s="6">
        <f t="shared" si="51"/>
        <v>45459</v>
      </c>
      <c r="S1129" s="6">
        <f>Data7[[#This Row],[Week Start]]+7</f>
        <v>45466</v>
      </c>
      <c r="T1129" s="7" t="str">
        <f t="shared" si="52"/>
        <v>6/16/2024 - 6/23/2024</v>
      </c>
      <c r="U1129" s="7" t="str">
        <f t="shared" si="53"/>
        <v>Time Card</v>
      </c>
      <c r="V1129" s="8" t="str">
        <f>RIGHT(TEXT(Data7[[#This Row],[Date:]],"mmddyyyy"),4)</f>
        <v>2024</v>
      </c>
      <c r="W1129" s="8" t="str">
        <f>MID(TEXT(Data7[[#This Row],[Date:]],"mmddyyyy"),3,2)</f>
        <v>19</v>
      </c>
      <c r="X1129" s="8" t="str">
        <f>LEFT(TEXT(Data7[[#This Row],[Date:]],"mmddyyyy"),2)</f>
        <v>06</v>
      </c>
      <c r="Y1129" s="6">
        <f>DATE(Data7[[#This Row],[Year]],Data7[[#This Row],[Month]],Data7[[#This Row],[Day]])</f>
        <v>45462</v>
      </c>
    </row>
    <row r="1130" spans="1:25">
      <c r="A1130" s="5">
        <v>45464.578077546299</v>
      </c>
      <c r="B1130" s="7" t="s">
        <v>66</v>
      </c>
      <c r="C1130" s="6" t="s">
        <v>827</v>
      </c>
      <c r="D1130" s="7" t="s">
        <v>828</v>
      </c>
      <c r="E1130" s="8">
        <v>5</v>
      </c>
      <c r="F1130" s="7">
        <v>6984733</v>
      </c>
      <c r="G1130" s="7" t="s">
        <v>68</v>
      </c>
      <c r="H1130" s="7" t="s">
        <v>756</v>
      </c>
      <c r="I1130" s="7" t="s">
        <v>44</v>
      </c>
      <c r="J1130" s="19" t="str">
        <f>IFERROR(INDEX('Employee Info'!$C$3:$E$200,MATCH(Data7[[#This Row],[Name:]],'Employee Info'!$B$3:$B$200,0),MATCH(Data7[[#This Row],[Hours Type:]],'Employee Info'!$C$2:$E$2,0)),"")</f>
        <v/>
      </c>
      <c r="K1130" s="19" t="str">
        <f>IFERROR(INDEX('Employee Info'!$C$3:$J$200,MATCH(Data7[[#This Row],[Name:]],'Employee Info'!$B$3:$B$200,0),MATCH(Data7[[#Headers],[Truck]],'Employee Info'!$C$2:$J$2,0)),"")</f>
        <v/>
      </c>
      <c r="L1130" s="19" t="str">
        <f>IFERROR(INDEX('Employee Info'!$C$3:$J$200,MATCH(Data7[[#This Row],[Name:]],'Employee Info'!$B$3:$B$200,0),MATCH(Data7[[#Headers],[Phone]],'Employee Info'!$C$2:$J$2,0)),"")</f>
        <v/>
      </c>
      <c r="M1130" s="19" t="str">
        <f>IFERROR(INDEX('Employee Info'!$C$3:$J$200,MATCH(Data7[[#This Row],[Name:]],'Employee Info'!$B$3:$B$200,0),MATCH(Data7[[#Headers],[Tech]],'Employee Info'!$C$2:$J$2,0)),"")</f>
        <v/>
      </c>
      <c r="N1130" s="19" t="str">
        <f>IFERROR(INDEX('Employee Info'!$C$3:$J$200,MATCH(Data7[[#This Row],[Name:]],'Employee Info'!$B$3:$B$200,0),MATCH(Data7[[#Headers],[Other]],'Employee Info'!$C$2:$J$2,0)),"")</f>
        <v/>
      </c>
      <c r="O1130" s="19">
        <f>IFERROR((Data7[[#This Row],[Hours:]]*SUM(Data7[[#This Row],[Rate]:[Other]])),"")</f>
        <v>0</v>
      </c>
      <c r="P1130" s="7" t="str">
        <f>IF(Data7[[#This Row],[WO'#:]]="","Riley #","WO#")</f>
        <v>WO#</v>
      </c>
      <c r="Q1130" s="7">
        <f>IFERROR(WEEKNUM(Data7[[#This Row],[Date:]]),"")</f>
        <v>25</v>
      </c>
      <c r="R1130" s="6">
        <f t="shared" si="51"/>
        <v>45459</v>
      </c>
      <c r="S1130" s="6">
        <f>Data7[[#This Row],[Week Start]]+7</f>
        <v>45466</v>
      </c>
      <c r="T1130" s="7" t="str">
        <f t="shared" si="52"/>
        <v>6/16/2024 - 6/23/2024</v>
      </c>
      <c r="U1130" s="7" t="str">
        <f t="shared" si="53"/>
        <v>Time Card</v>
      </c>
      <c r="V1130" s="8" t="str">
        <f>RIGHT(TEXT(Data7[[#This Row],[Date:]],"mmddyyyy"),4)</f>
        <v>2024</v>
      </c>
      <c r="W1130" s="8" t="str">
        <f>MID(TEXT(Data7[[#This Row],[Date:]],"mmddyyyy"),3,2)</f>
        <v>20</v>
      </c>
      <c r="X1130" s="8" t="str">
        <f>LEFT(TEXT(Data7[[#This Row],[Date:]],"mmddyyyy"),2)</f>
        <v>06</v>
      </c>
      <c r="Y1130" s="6">
        <f>DATE(Data7[[#This Row],[Year]],Data7[[#This Row],[Month]],Data7[[#This Row],[Day]])</f>
        <v>45463</v>
      </c>
    </row>
    <row r="1131" spans="1:25">
      <c r="A1131" s="5">
        <v>45485.47663287037</v>
      </c>
      <c r="B1131" s="7" t="s">
        <v>76</v>
      </c>
      <c r="C1131" s="6" t="s">
        <v>827</v>
      </c>
      <c r="D1131" s="7" t="s">
        <v>156</v>
      </c>
      <c r="E1131" s="8">
        <v>1</v>
      </c>
      <c r="F1131" s="7">
        <v>6984733</v>
      </c>
      <c r="G1131" s="7" t="s">
        <v>68</v>
      </c>
      <c r="H1131" s="7" t="s">
        <v>756</v>
      </c>
      <c r="I1131" s="7" t="s">
        <v>44</v>
      </c>
      <c r="J1131" s="19" t="str">
        <f>IFERROR(INDEX('Employee Info'!$C$3:$E$200,MATCH(Data7[[#This Row],[Name:]],'Employee Info'!$B$3:$B$200,0),MATCH(Data7[[#This Row],[Hours Type:]],'Employee Info'!$C$2:$E$2,0)),"")</f>
        <v/>
      </c>
      <c r="K1131" s="19" t="str">
        <f>IFERROR(INDEX('Employee Info'!$C$3:$J$200,MATCH(Data7[[#This Row],[Name:]],'Employee Info'!$B$3:$B$200,0),MATCH(Data7[[#Headers],[Truck]],'Employee Info'!$C$2:$J$2,0)),"")</f>
        <v/>
      </c>
      <c r="L1131" s="19" t="str">
        <f>IFERROR(INDEX('Employee Info'!$C$3:$J$200,MATCH(Data7[[#This Row],[Name:]],'Employee Info'!$B$3:$B$200,0),MATCH(Data7[[#Headers],[Phone]],'Employee Info'!$C$2:$J$2,0)),"")</f>
        <v/>
      </c>
      <c r="M1131" s="19" t="str">
        <f>IFERROR(INDEX('Employee Info'!$C$3:$J$200,MATCH(Data7[[#This Row],[Name:]],'Employee Info'!$B$3:$B$200,0),MATCH(Data7[[#Headers],[Tech]],'Employee Info'!$C$2:$J$2,0)),"")</f>
        <v/>
      </c>
      <c r="N1131" s="19" t="str">
        <f>IFERROR(INDEX('Employee Info'!$C$3:$J$200,MATCH(Data7[[#This Row],[Name:]],'Employee Info'!$B$3:$B$200,0),MATCH(Data7[[#Headers],[Other]],'Employee Info'!$C$2:$J$2,0)),"")</f>
        <v/>
      </c>
      <c r="O1131" s="19">
        <f>IFERROR((Data7[[#This Row],[Hours:]]*SUM(Data7[[#This Row],[Rate]:[Other]])),"")</f>
        <v>0</v>
      </c>
      <c r="P1131" s="7" t="str">
        <f>IF(Data7[[#This Row],[WO'#:]]="","Riley #","WO#")</f>
        <v>WO#</v>
      </c>
      <c r="Q1131" s="7">
        <f>IFERROR(WEEKNUM(Data7[[#This Row],[Date:]]),"")</f>
        <v>25</v>
      </c>
      <c r="R1131" s="6">
        <f t="shared" si="51"/>
        <v>45459</v>
      </c>
      <c r="S1131" s="6">
        <f>Data7[[#This Row],[Week Start]]+7</f>
        <v>45466</v>
      </c>
      <c r="T1131" s="7" t="str">
        <f t="shared" si="52"/>
        <v>6/16/2024 - 6/23/2024</v>
      </c>
      <c r="U1131" s="7" t="str">
        <f t="shared" si="53"/>
        <v>Time Card</v>
      </c>
      <c r="V1131" s="8" t="str">
        <f>RIGHT(TEXT(Data7[[#This Row],[Date:]],"mmddyyyy"),4)</f>
        <v>2024</v>
      </c>
      <c r="W1131" s="8" t="str">
        <f>MID(TEXT(Data7[[#This Row],[Date:]],"mmddyyyy"),3,2)</f>
        <v>20</v>
      </c>
      <c r="X1131" s="8" t="str">
        <f>LEFT(TEXT(Data7[[#This Row],[Date:]],"mmddyyyy"),2)</f>
        <v>06</v>
      </c>
      <c r="Y1131" s="6">
        <f>DATE(Data7[[#This Row],[Year]],Data7[[#This Row],[Month]],Data7[[#This Row],[Day]])</f>
        <v>45463</v>
      </c>
    </row>
    <row r="1132" spans="1:25">
      <c r="A1132" s="5">
        <v>45463.586308333332</v>
      </c>
      <c r="B1132" s="7" t="s">
        <v>35</v>
      </c>
      <c r="C1132" s="6" t="s">
        <v>827</v>
      </c>
      <c r="D1132" s="7" t="s">
        <v>829</v>
      </c>
      <c r="E1132" s="8">
        <v>3</v>
      </c>
      <c r="F1132" s="7">
        <v>7118944</v>
      </c>
      <c r="G1132" s="7" t="s">
        <v>68</v>
      </c>
      <c r="H1132" s="7" t="s">
        <v>756</v>
      </c>
      <c r="I1132" s="7" t="s">
        <v>45</v>
      </c>
      <c r="J1132" s="19" t="str">
        <f>IFERROR(INDEX('Employee Info'!$C$3:$E$200,MATCH(Data7[[#This Row],[Name:]],'Employee Info'!$B$3:$B$200,0),MATCH(Data7[[#This Row],[Hours Type:]],'Employee Info'!$C$2:$E$2,0)),"")</f>
        <v/>
      </c>
      <c r="K1132" s="19" t="str">
        <f>IFERROR(INDEX('Employee Info'!$C$3:$J$200,MATCH(Data7[[#This Row],[Name:]],'Employee Info'!$B$3:$B$200,0),MATCH(Data7[[#Headers],[Truck]],'Employee Info'!$C$2:$J$2,0)),"")</f>
        <v/>
      </c>
      <c r="L1132" s="19" t="str">
        <f>IFERROR(INDEX('Employee Info'!$C$3:$J$200,MATCH(Data7[[#This Row],[Name:]],'Employee Info'!$B$3:$B$200,0),MATCH(Data7[[#Headers],[Phone]],'Employee Info'!$C$2:$J$2,0)),"")</f>
        <v/>
      </c>
      <c r="M1132" s="19" t="str">
        <f>IFERROR(INDEX('Employee Info'!$C$3:$J$200,MATCH(Data7[[#This Row],[Name:]],'Employee Info'!$B$3:$B$200,0),MATCH(Data7[[#Headers],[Tech]],'Employee Info'!$C$2:$J$2,0)),"")</f>
        <v/>
      </c>
      <c r="N1132" s="19" t="str">
        <f>IFERROR(INDEX('Employee Info'!$C$3:$J$200,MATCH(Data7[[#This Row],[Name:]],'Employee Info'!$B$3:$B$200,0),MATCH(Data7[[#Headers],[Other]],'Employee Info'!$C$2:$J$2,0)),"")</f>
        <v/>
      </c>
      <c r="O1132" s="19">
        <f>IFERROR((Data7[[#This Row],[Hours:]]*SUM(Data7[[#This Row],[Rate]:[Other]])),"")</f>
        <v>0</v>
      </c>
      <c r="P1132" s="7" t="str">
        <f>IF(Data7[[#This Row],[WO'#:]]="","Riley #","WO#")</f>
        <v>WO#</v>
      </c>
      <c r="Q1132" s="7">
        <f>IFERROR(WEEKNUM(Data7[[#This Row],[Date:]]),"")</f>
        <v>25</v>
      </c>
      <c r="R1132" s="6">
        <f t="shared" si="51"/>
        <v>45459</v>
      </c>
      <c r="S1132" s="6">
        <f>Data7[[#This Row],[Week Start]]+7</f>
        <v>45466</v>
      </c>
      <c r="T1132" s="7" t="str">
        <f t="shared" si="52"/>
        <v>6/16/2024 - 6/23/2024</v>
      </c>
      <c r="U1132" s="7" t="str">
        <f t="shared" si="53"/>
        <v>Time Card</v>
      </c>
      <c r="V1132" s="8" t="str">
        <f>RIGHT(TEXT(Data7[[#This Row],[Date:]],"mmddyyyy"),4)</f>
        <v>2024</v>
      </c>
      <c r="W1132" s="8" t="str">
        <f>MID(TEXT(Data7[[#This Row],[Date:]],"mmddyyyy"),3,2)</f>
        <v>20</v>
      </c>
      <c r="X1132" s="8" t="str">
        <f>LEFT(TEXT(Data7[[#This Row],[Date:]],"mmddyyyy"),2)</f>
        <v>06</v>
      </c>
      <c r="Y1132" s="6">
        <f>DATE(Data7[[#This Row],[Year]],Data7[[#This Row],[Month]],Data7[[#This Row],[Day]])</f>
        <v>45463</v>
      </c>
    </row>
    <row r="1133" spans="1:25">
      <c r="A1133" s="5">
        <v>45463.586385995368</v>
      </c>
      <c r="B1133" s="7" t="s">
        <v>23</v>
      </c>
      <c r="C1133" s="6" t="s">
        <v>827</v>
      </c>
      <c r="D1133" s="7" t="s">
        <v>829</v>
      </c>
      <c r="E1133" s="8">
        <v>3</v>
      </c>
      <c r="F1133" s="7">
        <v>7118944</v>
      </c>
      <c r="G1133" s="7" t="s">
        <v>68</v>
      </c>
      <c r="H1133" s="7" t="s">
        <v>756</v>
      </c>
      <c r="I1133" s="7" t="s">
        <v>45</v>
      </c>
      <c r="J1133" s="19" t="str">
        <f>IFERROR(INDEX('Employee Info'!$C$3:$E$200,MATCH(Data7[[#This Row],[Name:]],'Employee Info'!$B$3:$B$200,0),MATCH(Data7[[#This Row],[Hours Type:]],'Employee Info'!$C$2:$E$2,0)),"")</f>
        <v/>
      </c>
      <c r="K1133" s="19" t="str">
        <f>IFERROR(INDEX('Employee Info'!$C$3:$J$200,MATCH(Data7[[#This Row],[Name:]],'Employee Info'!$B$3:$B$200,0),MATCH(Data7[[#Headers],[Truck]],'Employee Info'!$C$2:$J$2,0)),"")</f>
        <v/>
      </c>
      <c r="L1133" s="19" t="str">
        <f>IFERROR(INDEX('Employee Info'!$C$3:$J$200,MATCH(Data7[[#This Row],[Name:]],'Employee Info'!$B$3:$B$200,0),MATCH(Data7[[#Headers],[Phone]],'Employee Info'!$C$2:$J$2,0)),"")</f>
        <v/>
      </c>
      <c r="M1133" s="19" t="str">
        <f>IFERROR(INDEX('Employee Info'!$C$3:$J$200,MATCH(Data7[[#This Row],[Name:]],'Employee Info'!$B$3:$B$200,0),MATCH(Data7[[#Headers],[Tech]],'Employee Info'!$C$2:$J$2,0)),"")</f>
        <v/>
      </c>
      <c r="N1133" s="19" t="str">
        <f>IFERROR(INDEX('Employee Info'!$C$3:$J$200,MATCH(Data7[[#This Row],[Name:]],'Employee Info'!$B$3:$B$200,0),MATCH(Data7[[#Headers],[Other]],'Employee Info'!$C$2:$J$2,0)),"")</f>
        <v/>
      </c>
      <c r="O1133" s="19">
        <f>IFERROR((Data7[[#This Row],[Hours:]]*SUM(Data7[[#This Row],[Rate]:[Other]])),"")</f>
        <v>0</v>
      </c>
      <c r="P1133" s="7" t="str">
        <f>IF(Data7[[#This Row],[WO'#:]]="","Riley #","WO#")</f>
        <v>WO#</v>
      </c>
      <c r="Q1133" s="7">
        <f>IFERROR(WEEKNUM(Data7[[#This Row],[Date:]]),"")</f>
        <v>25</v>
      </c>
      <c r="R1133" s="6">
        <f t="shared" si="51"/>
        <v>45459</v>
      </c>
      <c r="S1133" s="6">
        <f>Data7[[#This Row],[Week Start]]+7</f>
        <v>45466</v>
      </c>
      <c r="T1133" s="7" t="str">
        <f t="shared" si="52"/>
        <v>6/16/2024 - 6/23/2024</v>
      </c>
      <c r="U1133" s="7" t="str">
        <f t="shared" si="53"/>
        <v>Time Card</v>
      </c>
      <c r="V1133" s="8" t="str">
        <f>RIGHT(TEXT(Data7[[#This Row],[Date:]],"mmddyyyy"),4)</f>
        <v>2024</v>
      </c>
      <c r="W1133" s="8" t="str">
        <f>MID(TEXT(Data7[[#This Row],[Date:]],"mmddyyyy"),3,2)</f>
        <v>20</v>
      </c>
      <c r="X1133" s="8" t="str">
        <f>LEFT(TEXT(Data7[[#This Row],[Date:]],"mmddyyyy"),2)</f>
        <v>06</v>
      </c>
      <c r="Y1133" s="6">
        <f>DATE(Data7[[#This Row],[Year]],Data7[[#This Row],[Month]],Data7[[#This Row],[Day]])</f>
        <v>45463</v>
      </c>
    </row>
    <row r="1134" spans="1:25">
      <c r="A1134" s="5">
        <v>45464.596521296298</v>
      </c>
      <c r="B1134" s="7" t="s">
        <v>66</v>
      </c>
      <c r="C1134" s="6" t="s">
        <v>827</v>
      </c>
      <c r="D1134" s="7" t="s">
        <v>823</v>
      </c>
      <c r="E1134" s="8">
        <v>2</v>
      </c>
      <c r="F1134" s="7" t="s">
        <v>68</v>
      </c>
      <c r="G1134" s="7" t="s">
        <v>68</v>
      </c>
      <c r="H1134" s="7" t="s">
        <v>808</v>
      </c>
      <c r="I1134" s="7" t="s">
        <v>44</v>
      </c>
      <c r="J1134" s="19" t="str">
        <f>IFERROR(INDEX('Employee Info'!$C$3:$E$200,MATCH(Data7[[#This Row],[Name:]],'Employee Info'!$B$3:$B$200,0),MATCH(Data7[[#This Row],[Hours Type:]],'Employee Info'!$C$2:$E$2,0)),"")</f>
        <v/>
      </c>
      <c r="K1134" s="19" t="str">
        <f>IFERROR(INDEX('Employee Info'!$C$3:$J$200,MATCH(Data7[[#This Row],[Name:]],'Employee Info'!$B$3:$B$200,0),MATCH(Data7[[#Headers],[Truck]],'Employee Info'!$C$2:$J$2,0)),"")</f>
        <v/>
      </c>
      <c r="L1134" s="19" t="str">
        <f>IFERROR(INDEX('Employee Info'!$C$3:$J$200,MATCH(Data7[[#This Row],[Name:]],'Employee Info'!$B$3:$B$200,0),MATCH(Data7[[#Headers],[Phone]],'Employee Info'!$C$2:$J$2,0)),"")</f>
        <v/>
      </c>
      <c r="M1134" s="19" t="str">
        <f>IFERROR(INDEX('Employee Info'!$C$3:$J$200,MATCH(Data7[[#This Row],[Name:]],'Employee Info'!$B$3:$B$200,0),MATCH(Data7[[#Headers],[Tech]],'Employee Info'!$C$2:$J$2,0)),"")</f>
        <v/>
      </c>
      <c r="N1134" s="19" t="str">
        <f>IFERROR(INDEX('Employee Info'!$C$3:$J$200,MATCH(Data7[[#This Row],[Name:]],'Employee Info'!$B$3:$B$200,0),MATCH(Data7[[#Headers],[Other]],'Employee Info'!$C$2:$J$2,0)),"")</f>
        <v/>
      </c>
      <c r="O1134" s="19">
        <f>IFERROR((Data7[[#This Row],[Hours:]]*SUM(Data7[[#This Row],[Rate]:[Other]])),"")</f>
        <v>0</v>
      </c>
      <c r="P1134" s="7" t="str">
        <f>IF(Data7[[#This Row],[WO'#:]]="","Riley #","WO#")</f>
        <v>Riley #</v>
      </c>
      <c r="Q1134" s="7">
        <f>IFERROR(WEEKNUM(Data7[[#This Row],[Date:]]),"")</f>
        <v>25</v>
      </c>
      <c r="R1134" s="6">
        <f t="shared" si="51"/>
        <v>45459</v>
      </c>
      <c r="S1134" s="6">
        <f>Data7[[#This Row],[Week Start]]+7</f>
        <v>45466</v>
      </c>
      <c r="T1134" s="7" t="str">
        <f t="shared" si="52"/>
        <v>6/16/2024 - 6/23/2024</v>
      </c>
      <c r="U1134" s="7" t="str">
        <f t="shared" si="53"/>
        <v>Time Card</v>
      </c>
      <c r="V1134" s="8" t="str">
        <f>RIGHT(TEXT(Data7[[#This Row],[Date:]],"mmddyyyy"),4)</f>
        <v>2024</v>
      </c>
      <c r="W1134" s="8" t="str">
        <f>MID(TEXT(Data7[[#This Row],[Date:]],"mmddyyyy"),3,2)</f>
        <v>20</v>
      </c>
      <c r="X1134" s="8" t="str">
        <f>LEFT(TEXT(Data7[[#This Row],[Date:]],"mmddyyyy"),2)</f>
        <v>06</v>
      </c>
      <c r="Y1134" s="6">
        <f>DATE(Data7[[#This Row],[Year]],Data7[[#This Row],[Month]],Data7[[#This Row],[Day]])</f>
        <v>45463</v>
      </c>
    </row>
    <row r="1135" spans="1:25">
      <c r="A1135" s="5">
        <v>45464.596736458334</v>
      </c>
      <c r="B1135" s="7" t="s">
        <v>66</v>
      </c>
      <c r="C1135" s="6" t="s">
        <v>827</v>
      </c>
      <c r="D1135" s="7" t="s">
        <v>823</v>
      </c>
      <c r="E1135" s="8">
        <v>1.5</v>
      </c>
      <c r="F1135" s="7" t="s">
        <v>68</v>
      </c>
      <c r="G1135" s="7" t="s">
        <v>68</v>
      </c>
      <c r="H1135" s="7" t="s">
        <v>808</v>
      </c>
      <c r="I1135" s="7" t="s">
        <v>45</v>
      </c>
      <c r="J1135" s="19" t="str">
        <f>IFERROR(INDEX('Employee Info'!$C$3:$E$200,MATCH(Data7[[#This Row],[Name:]],'Employee Info'!$B$3:$B$200,0),MATCH(Data7[[#This Row],[Hours Type:]],'Employee Info'!$C$2:$E$2,0)),"")</f>
        <v/>
      </c>
      <c r="K1135" s="19" t="str">
        <f>IFERROR(INDEX('Employee Info'!$C$3:$J$200,MATCH(Data7[[#This Row],[Name:]],'Employee Info'!$B$3:$B$200,0),MATCH(Data7[[#Headers],[Truck]],'Employee Info'!$C$2:$J$2,0)),"")</f>
        <v/>
      </c>
      <c r="L1135" s="19" t="str">
        <f>IFERROR(INDEX('Employee Info'!$C$3:$J$200,MATCH(Data7[[#This Row],[Name:]],'Employee Info'!$B$3:$B$200,0),MATCH(Data7[[#Headers],[Phone]],'Employee Info'!$C$2:$J$2,0)),"")</f>
        <v/>
      </c>
      <c r="M1135" s="19" t="str">
        <f>IFERROR(INDEX('Employee Info'!$C$3:$J$200,MATCH(Data7[[#This Row],[Name:]],'Employee Info'!$B$3:$B$200,0),MATCH(Data7[[#Headers],[Tech]],'Employee Info'!$C$2:$J$2,0)),"")</f>
        <v/>
      </c>
      <c r="N1135" s="19" t="str">
        <f>IFERROR(INDEX('Employee Info'!$C$3:$J$200,MATCH(Data7[[#This Row],[Name:]],'Employee Info'!$B$3:$B$200,0),MATCH(Data7[[#Headers],[Other]],'Employee Info'!$C$2:$J$2,0)),"")</f>
        <v/>
      </c>
      <c r="O1135" s="19">
        <f>IFERROR((Data7[[#This Row],[Hours:]]*SUM(Data7[[#This Row],[Rate]:[Other]])),"")</f>
        <v>0</v>
      </c>
      <c r="P1135" s="7" t="str">
        <f>IF(Data7[[#This Row],[WO'#:]]="","Riley #","WO#")</f>
        <v>Riley #</v>
      </c>
      <c r="Q1135" s="7">
        <f>IFERROR(WEEKNUM(Data7[[#This Row],[Date:]]),"")</f>
        <v>25</v>
      </c>
      <c r="R1135" s="6">
        <f t="shared" si="51"/>
        <v>45459</v>
      </c>
      <c r="S1135" s="6">
        <f>Data7[[#This Row],[Week Start]]+7</f>
        <v>45466</v>
      </c>
      <c r="T1135" s="7" t="str">
        <f t="shared" si="52"/>
        <v>6/16/2024 - 6/23/2024</v>
      </c>
      <c r="U1135" s="7" t="str">
        <f t="shared" si="53"/>
        <v>Time Card</v>
      </c>
      <c r="V1135" s="8" t="str">
        <f>RIGHT(TEXT(Data7[[#This Row],[Date:]],"mmddyyyy"),4)</f>
        <v>2024</v>
      </c>
      <c r="W1135" s="8" t="str">
        <f>MID(TEXT(Data7[[#This Row],[Date:]],"mmddyyyy"),3,2)</f>
        <v>20</v>
      </c>
      <c r="X1135" s="8" t="str">
        <f>LEFT(TEXT(Data7[[#This Row],[Date:]],"mmddyyyy"),2)</f>
        <v>06</v>
      </c>
      <c r="Y1135" s="6">
        <f>DATE(Data7[[#This Row],[Year]],Data7[[#This Row],[Month]],Data7[[#This Row],[Day]])</f>
        <v>45463</v>
      </c>
    </row>
    <row r="1136" spans="1:25">
      <c r="A1136" s="5">
        <v>45463.586929745368</v>
      </c>
      <c r="B1136" s="7" t="s">
        <v>23</v>
      </c>
      <c r="C1136" s="6" t="s">
        <v>827</v>
      </c>
      <c r="D1136" s="7" t="s">
        <v>831</v>
      </c>
      <c r="E1136" s="8">
        <v>5</v>
      </c>
      <c r="F1136" s="7" t="s">
        <v>68</v>
      </c>
      <c r="G1136" s="7" t="s">
        <v>68</v>
      </c>
      <c r="H1136" s="7" t="s">
        <v>649</v>
      </c>
      <c r="I1136" s="7" t="s">
        <v>45</v>
      </c>
      <c r="J1136" s="19" t="str">
        <f>IFERROR(INDEX('Employee Info'!$C$3:$E$200,MATCH(Data7[[#This Row],[Name:]],'Employee Info'!$B$3:$B$200,0),MATCH(Data7[[#This Row],[Hours Type:]],'Employee Info'!$C$2:$E$2,0)),"")</f>
        <v/>
      </c>
      <c r="K1136" s="19" t="str">
        <f>IFERROR(INDEX('Employee Info'!$C$3:$J$200,MATCH(Data7[[#This Row],[Name:]],'Employee Info'!$B$3:$B$200,0),MATCH(Data7[[#Headers],[Truck]],'Employee Info'!$C$2:$J$2,0)),"")</f>
        <v/>
      </c>
      <c r="L1136" s="19" t="str">
        <f>IFERROR(INDEX('Employee Info'!$C$3:$J$200,MATCH(Data7[[#This Row],[Name:]],'Employee Info'!$B$3:$B$200,0),MATCH(Data7[[#Headers],[Phone]],'Employee Info'!$C$2:$J$2,0)),"")</f>
        <v/>
      </c>
      <c r="M1136" s="19" t="str">
        <f>IFERROR(INDEX('Employee Info'!$C$3:$J$200,MATCH(Data7[[#This Row],[Name:]],'Employee Info'!$B$3:$B$200,0),MATCH(Data7[[#Headers],[Tech]],'Employee Info'!$C$2:$J$2,0)),"")</f>
        <v/>
      </c>
      <c r="N1136" s="19" t="str">
        <f>IFERROR(INDEX('Employee Info'!$C$3:$J$200,MATCH(Data7[[#This Row],[Name:]],'Employee Info'!$B$3:$B$200,0),MATCH(Data7[[#Headers],[Other]],'Employee Info'!$C$2:$J$2,0)),"")</f>
        <v/>
      </c>
      <c r="O1136" s="19">
        <f>IFERROR((Data7[[#This Row],[Hours:]]*SUM(Data7[[#This Row],[Rate]:[Other]])),"")</f>
        <v>0</v>
      </c>
      <c r="P1136" s="7" t="str">
        <f>IF(Data7[[#This Row],[WO'#:]]="","Riley #","WO#")</f>
        <v>Riley #</v>
      </c>
      <c r="Q1136" s="7">
        <f>IFERROR(WEEKNUM(Data7[[#This Row],[Date:]]),"")</f>
        <v>25</v>
      </c>
      <c r="R1136" s="6">
        <f t="shared" si="51"/>
        <v>45459</v>
      </c>
      <c r="S1136" s="6">
        <f>Data7[[#This Row],[Week Start]]+7</f>
        <v>45466</v>
      </c>
      <c r="T1136" s="7" t="str">
        <f t="shared" si="52"/>
        <v>6/16/2024 - 6/23/2024</v>
      </c>
      <c r="U1136" s="7" t="str">
        <f t="shared" si="53"/>
        <v>Time Card</v>
      </c>
      <c r="V1136" s="8" t="str">
        <f>RIGHT(TEXT(Data7[[#This Row],[Date:]],"mmddyyyy"),4)</f>
        <v>2024</v>
      </c>
      <c r="W1136" s="8" t="str">
        <f>MID(TEXT(Data7[[#This Row],[Date:]],"mmddyyyy"),3,2)</f>
        <v>20</v>
      </c>
      <c r="X1136" s="8" t="str">
        <f>LEFT(TEXT(Data7[[#This Row],[Date:]],"mmddyyyy"),2)</f>
        <v>06</v>
      </c>
      <c r="Y1136" s="6">
        <f>DATE(Data7[[#This Row],[Year]],Data7[[#This Row],[Month]],Data7[[#This Row],[Day]])</f>
        <v>45463</v>
      </c>
    </row>
    <row r="1137" spans="1:25">
      <c r="A1137" s="5">
        <v>45463.586995717589</v>
      </c>
      <c r="B1137" s="7" t="s">
        <v>35</v>
      </c>
      <c r="C1137" s="6" t="s">
        <v>827</v>
      </c>
      <c r="D1137" s="7" t="s">
        <v>831</v>
      </c>
      <c r="E1137" s="8">
        <v>5</v>
      </c>
      <c r="F1137" s="7" t="s">
        <v>68</v>
      </c>
      <c r="G1137" s="7" t="s">
        <v>68</v>
      </c>
      <c r="H1137" s="7" t="s">
        <v>649</v>
      </c>
      <c r="I1137" s="7" t="s">
        <v>45</v>
      </c>
      <c r="J1137" s="19" t="str">
        <f>IFERROR(INDEX('Employee Info'!$C$3:$E$200,MATCH(Data7[[#This Row],[Name:]],'Employee Info'!$B$3:$B$200,0),MATCH(Data7[[#This Row],[Hours Type:]],'Employee Info'!$C$2:$E$2,0)),"")</f>
        <v/>
      </c>
      <c r="K1137" s="19" t="str">
        <f>IFERROR(INDEX('Employee Info'!$C$3:$J$200,MATCH(Data7[[#This Row],[Name:]],'Employee Info'!$B$3:$B$200,0),MATCH(Data7[[#Headers],[Truck]],'Employee Info'!$C$2:$J$2,0)),"")</f>
        <v/>
      </c>
      <c r="L1137" s="19" t="str">
        <f>IFERROR(INDEX('Employee Info'!$C$3:$J$200,MATCH(Data7[[#This Row],[Name:]],'Employee Info'!$B$3:$B$200,0),MATCH(Data7[[#Headers],[Phone]],'Employee Info'!$C$2:$J$2,0)),"")</f>
        <v/>
      </c>
      <c r="M1137" s="19" t="str">
        <f>IFERROR(INDEX('Employee Info'!$C$3:$J$200,MATCH(Data7[[#This Row],[Name:]],'Employee Info'!$B$3:$B$200,0),MATCH(Data7[[#Headers],[Tech]],'Employee Info'!$C$2:$J$2,0)),"")</f>
        <v/>
      </c>
      <c r="N1137" s="19" t="str">
        <f>IFERROR(INDEX('Employee Info'!$C$3:$J$200,MATCH(Data7[[#This Row],[Name:]],'Employee Info'!$B$3:$B$200,0),MATCH(Data7[[#Headers],[Other]],'Employee Info'!$C$2:$J$2,0)),"")</f>
        <v/>
      </c>
      <c r="O1137" s="19">
        <f>IFERROR((Data7[[#This Row],[Hours:]]*SUM(Data7[[#This Row],[Rate]:[Other]])),"")</f>
        <v>0</v>
      </c>
      <c r="P1137" s="7" t="str">
        <f>IF(Data7[[#This Row],[WO'#:]]="","Riley #","WO#")</f>
        <v>Riley #</v>
      </c>
      <c r="Q1137" s="7">
        <f>IFERROR(WEEKNUM(Data7[[#This Row],[Date:]]),"")</f>
        <v>25</v>
      </c>
      <c r="R1137" s="6">
        <f t="shared" si="51"/>
        <v>45459</v>
      </c>
      <c r="S1137" s="6">
        <f>Data7[[#This Row],[Week Start]]+7</f>
        <v>45466</v>
      </c>
      <c r="T1137" s="7" t="str">
        <f t="shared" si="52"/>
        <v>6/16/2024 - 6/23/2024</v>
      </c>
      <c r="U1137" s="7" t="str">
        <f t="shared" si="53"/>
        <v>Time Card</v>
      </c>
      <c r="V1137" s="8" t="str">
        <f>RIGHT(TEXT(Data7[[#This Row],[Date:]],"mmddyyyy"),4)</f>
        <v>2024</v>
      </c>
      <c r="W1137" s="8" t="str">
        <f>MID(TEXT(Data7[[#This Row],[Date:]],"mmddyyyy"),3,2)</f>
        <v>20</v>
      </c>
      <c r="X1137" s="8" t="str">
        <f>LEFT(TEXT(Data7[[#This Row],[Date:]],"mmddyyyy"),2)</f>
        <v>06</v>
      </c>
      <c r="Y1137" s="6">
        <f>DATE(Data7[[#This Row],[Year]],Data7[[#This Row],[Month]],Data7[[#This Row],[Day]])</f>
        <v>45463</v>
      </c>
    </row>
    <row r="1138" spans="1:25">
      <c r="A1138" s="5">
        <v>45464.593766319442</v>
      </c>
      <c r="B1138" s="7" t="s">
        <v>66</v>
      </c>
      <c r="C1138" s="6" t="s">
        <v>827</v>
      </c>
      <c r="D1138" s="7" t="s">
        <v>832</v>
      </c>
      <c r="E1138" s="8">
        <v>1</v>
      </c>
      <c r="F1138" s="7" t="s">
        <v>68</v>
      </c>
      <c r="G1138" s="7" t="s">
        <v>68</v>
      </c>
      <c r="H1138" s="7" t="s">
        <v>649</v>
      </c>
      <c r="I1138" s="7" t="s">
        <v>44</v>
      </c>
      <c r="J1138" s="19" t="str">
        <f>IFERROR(INDEX('Employee Info'!$C$3:$E$200,MATCH(Data7[[#This Row],[Name:]],'Employee Info'!$B$3:$B$200,0),MATCH(Data7[[#This Row],[Hours Type:]],'Employee Info'!$C$2:$E$2,0)),"")</f>
        <v/>
      </c>
      <c r="K1138" s="19" t="str">
        <f>IFERROR(INDEX('Employee Info'!$C$3:$J$200,MATCH(Data7[[#This Row],[Name:]],'Employee Info'!$B$3:$B$200,0),MATCH(Data7[[#Headers],[Truck]],'Employee Info'!$C$2:$J$2,0)),"")</f>
        <v/>
      </c>
      <c r="L1138" s="19" t="str">
        <f>IFERROR(INDEX('Employee Info'!$C$3:$J$200,MATCH(Data7[[#This Row],[Name:]],'Employee Info'!$B$3:$B$200,0),MATCH(Data7[[#Headers],[Phone]],'Employee Info'!$C$2:$J$2,0)),"")</f>
        <v/>
      </c>
      <c r="M1138" s="19" t="str">
        <f>IFERROR(INDEX('Employee Info'!$C$3:$J$200,MATCH(Data7[[#This Row],[Name:]],'Employee Info'!$B$3:$B$200,0),MATCH(Data7[[#Headers],[Tech]],'Employee Info'!$C$2:$J$2,0)),"")</f>
        <v/>
      </c>
      <c r="N1138" s="19" t="str">
        <f>IFERROR(INDEX('Employee Info'!$C$3:$J$200,MATCH(Data7[[#This Row],[Name:]],'Employee Info'!$B$3:$B$200,0),MATCH(Data7[[#Headers],[Other]],'Employee Info'!$C$2:$J$2,0)),"")</f>
        <v/>
      </c>
      <c r="O1138" s="19">
        <f>IFERROR((Data7[[#This Row],[Hours:]]*SUM(Data7[[#This Row],[Rate]:[Other]])),"")</f>
        <v>0</v>
      </c>
      <c r="P1138" s="7" t="str">
        <f>IF(Data7[[#This Row],[WO'#:]]="","Riley #","WO#")</f>
        <v>Riley #</v>
      </c>
      <c r="Q1138" s="7">
        <f>IFERROR(WEEKNUM(Data7[[#This Row],[Date:]]),"")</f>
        <v>25</v>
      </c>
      <c r="R1138" s="6">
        <f t="shared" si="51"/>
        <v>45459</v>
      </c>
      <c r="S1138" s="6">
        <f>Data7[[#This Row],[Week Start]]+7</f>
        <v>45466</v>
      </c>
      <c r="T1138" s="7" t="str">
        <f t="shared" si="52"/>
        <v>6/16/2024 - 6/23/2024</v>
      </c>
      <c r="U1138" s="7" t="str">
        <f t="shared" si="53"/>
        <v>Time Card</v>
      </c>
      <c r="V1138" s="8" t="str">
        <f>RIGHT(TEXT(Data7[[#This Row],[Date:]],"mmddyyyy"),4)</f>
        <v>2024</v>
      </c>
      <c r="W1138" s="8" t="str">
        <f>MID(TEXT(Data7[[#This Row],[Date:]],"mmddyyyy"),3,2)</f>
        <v>20</v>
      </c>
      <c r="X1138" s="8" t="str">
        <f>LEFT(TEXT(Data7[[#This Row],[Date:]],"mmddyyyy"),2)</f>
        <v>06</v>
      </c>
      <c r="Y1138" s="6">
        <f>DATE(Data7[[#This Row],[Year]],Data7[[#This Row],[Month]],Data7[[#This Row],[Day]])</f>
        <v>45463</v>
      </c>
    </row>
    <row r="1139" spans="1:25">
      <c r="A1139" s="5">
        <v>45463.582345023147</v>
      </c>
      <c r="B1139" s="7" t="s">
        <v>31</v>
      </c>
      <c r="C1139" s="6" t="s">
        <v>827</v>
      </c>
      <c r="D1139" s="7" t="s">
        <v>830</v>
      </c>
      <c r="E1139" s="8">
        <v>8</v>
      </c>
      <c r="F1139" s="7" t="s">
        <v>68</v>
      </c>
      <c r="G1139" s="7" t="s">
        <v>68</v>
      </c>
      <c r="H1139" s="7" t="s">
        <v>661</v>
      </c>
      <c r="I1139" s="7" t="s">
        <v>45</v>
      </c>
      <c r="J1139" s="19" t="str">
        <f>IFERROR(INDEX('Employee Info'!$C$3:$E$200,MATCH(Data7[[#This Row],[Name:]],'Employee Info'!$B$3:$B$200,0),MATCH(Data7[[#This Row],[Hours Type:]],'Employee Info'!$C$2:$E$2,0)),"")</f>
        <v/>
      </c>
      <c r="K1139" s="19" t="str">
        <f>IFERROR(INDEX('Employee Info'!$C$3:$J$200,MATCH(Data7[[#This Row],[Name:]],'Employee Info'!$B$3:$B$200,0),MATCH(Data7[[#Headers],[Truck]],'Employee Info'!$C$2:$J$2,0)),"")</f>
        <v/>
      </c>
      <c r="L1139" s="19" t="str">
        <f>IFERROR(INDEX('Employee Info'!$C$3:$J$200,MATCH(Data7[[#This Row],[Name:]],'Employee Info'!$B$3:$B$200,0),MATCH(Data7[[#Headers],[Phone]],'Employee Info'!$C$2:$J$2,0)),"")</f>
        <v/>
      </c>
      <c r="M1139" s="19" t="str">
        <f>IFERROR(INDEX('Employee Info'!$C$3:$J$200,MATCH(Data7[[#This Row],[Name:]],'Employee Info'!$B$3:$B$200,0),MATCH(Data7[[#Headers],[Tech]],'Employee Info'!$C$2:$J$2,0)),"")</f>
        <v/>
      </c>
      <c r="N1139" s="19" t="str">
        <f>IFERROR(INDEX('Employee Info'!$C$3:$J$200,MATCH(Data7[[#This Row],[Name:]],'Employee Info'!$B$3:$B$200,0),MATCH(Data7[[#Headers],[Other]],'Employee Info'!$C$2:$J$2,0)),"")</f>
        <v/>
      </c>
      <c r="O1139" s="19">
        <f>IFERROR((Data7[[#This Row],[Hours:]]*SUM(Data7[[#This Row],[Rate]:[Other]])),"")</f>
        <v>0</v>
      </c>
      <c r="P1139" s="7" t="str">
        <f>IF(Data7[[#This Row],[WO'#:]]="","Riley #","WO#")</f>
        <v>Riley #</v>
      </c>
      <c r="Q1139" s="7">
        <f>IFERROR(WEEKNUM(Data7[[#This Row],[Date:]]),"")</f>
        <v>25</v>
      </c>
      <c r="R1139" s="6">
        <f t="shared" si="51"/>
        <v>45459</v>
      </c>
      <c r="S1139" s="6">
        <f>Data7[[#This Row],[Week Start]]+7</f>
        <v>45466</v>
      </c>
      <c r="T1139" s="7" t="str">
        <f t="shared" si="52"/>
        <v>6/16/2024 - 6/23/2024</v>
      </c>
      <c r="U1139" s="7" t="str">
        <f t="shared" si="53"/>
        <v>Time Card</v>
      </c>
      <c r="V1139" s="8" t="str">
        <f>RIGHT(TEXT(Data7[[#This Row],[Date:]],"mmddyyyy"),4)</f>
        <v>2024</v>
      </c>
      <c r="W1139" s="8" t="str">
        <f>MID(TEXT(Data7[[#This Row],[Date:]],"mmddyyyy"),3,2)</f>
        <v>20</v>
      </c>
      <c r="X1139" s="8" t="str">
        <f>LEFT(TEXT(Data7[[#This Row],[Date:]],"mmddyyyy"),2)</f>
        <v>06</v>
      </c>
      <c r="Y1139" s="6">
        <f>DATE(Data7[[#This Row],[Year]],Data7[[#This Row],[Month]],Data7[[#This Row],[Day]])</f>
        <v>45463</v>
      </c>
    </row>
    <row r="1140" spans="1:25">
      <c r="A1140" s="5">
        <v>45463.585272685188</v>
      </c>
      <c r="B1140" s="7" t="s">
        <v>34</v>
      </c>
      <c r="C1140" s="6" t="s">
        <v>827</v>
      </c>
      <c r="D1140" s="7" t="s">
        <v>830</v>
      </c>
      <c r="E1140" s="8">
        <v>8</v>
      </c>
      <c r="F1140" s="7" t="s">
        <v>68</v>
      </c>
      <c r="G1140" s="7" t="s">
        <v>68</v>
      </c>
      <c r="H1140" s="7" t="s">
        <v>661</v>
      </c>
      <c r="I1140" s="7" t="s">
        <v>45</v>
      </c>
      <c r="J1140" s="19" t="str">
        <f>IFERROR(INDEX('Employee Info'!$C$3:$E$200,MATCH(Data7[[#This Row],[Name:]],'Employee Info'!$B$3:$B$200,0),MATCH(Data7[[#This Row],[Hours Type:]],'Employee Info'!$C$2:$E$2,0)),"")</f>
        <v/>
      </c>
      <c r="K1140" s="19" t="str">
        <f>IFERROR(INDEX('Employee Info'!$C$3:$J$200,MATCH(Data7[[#This Row],[Name:]],'Employee Info'!$B$3:$B$200,0),MATCH(Data7[[#Headers],[Truck]],'Employee Info'!$C$2:$J$2,0)),"")</f>
        <v/>
      </c>
      <c r="L1140" s="19" t="str">
        <f>IFERROR(INDEX('Employee Info'!$C$3:$J$200,MATCH(Data7[[#This Row],[Name:]],'Employee Info'!$B$3:$B$200,0),MATCH(Data7[[#Headers],[Phone]],'Employee Info'!$C$2:$J$2,0)),"")</f>
        <v/>
      </c>
      <c r="M1140" s="19" t="str">
        <f>IFERROR(INDEX('Employee Info'!$C$3:$J$200,MATCH(Data7[[#This Row],[Name:]],'Employee Info'!$B$3:$B$200,0),MATCH(Data7[[#Headers],[Tech]],'Employee Info'!$C$2:$J$2,0)),"")</f>
        <v/>
      </c>
      <c r="N1140" s="19" t="str">
        <f>IFERROR(INDEX('Employee Info'!$C$3:$J$200,MATCH(Data7[[#This Row],[Name:]],'Employee Info'!$B$3:$B$200,0),MATCH(Data7[[#Headers],[Other]],'Employee Info'!$C$2:$J$2,0)),"")</f>
        <v/>
      </c>
      <c r="O1140" s="19">
        <f>IFERROR((Data7[[#This Row],[Hours:]]*SUM(Data7[[#This Row],[Rate]:[Other]])),"")</f>
        <v>0</v>
      </c>
      <c r="P1140" s="7" t="str">
        <f>IF(Data7[[#This Row],[WO'#:]]="","Riley #","WO#")</f>
        <v>Riley #</v>
      </c>
      <c r="Q1140" s="7">
        <f>IFERROR(WEEKNUM(Data7[[#This Row],[Date:]]),"")</f>
        <v>25</v>
      </c>
      <c r="R1140" s="6">
        <f t="shared" si="51"/>
        <v>45459</v>
      </c>
      <c r="S1140" s="6">
        <f>Data7[[#This Row],[Week Start]]+7</f>
        <v>45466</v>
      </c>
      <c r="T1140" s="7" t="str">
        <f t="shared" si="52"/>
        <v>6/16/2024 - 6/23/2024</v>
      </c>
      <c r="U1140" s="7" t="str">
        <f t="shared" si="53"/>
        <v>Time Card</v>
      </c>
      <c r="V1140" s="8" t="str">
        <f>RIGHT(TEXT(Data7[[#This Row],[Date:]],"mmddyyyy"),4)</f>
        <v>2024</v>
      </c>
      <c r="W1140" s="8" t="str">
        <f>MID(TEXT(Data7[[#This Row],[Date:]],"mmddyyyy"),3,2)</f>
        <v>20</v>
      </c>
      <c r="X1140" s="8" t="str">
        <f>LEFT(TEXT(Data7[[#This Row],[Date:]],"mmddyyyy"),2)</f>
        <v>06</v>
      </c>
      <c r="Y1140" s="6">
        <f>DATE(Data7[[#This Row],[Year]],Data7[[#This Row],[Month]],Data7[[#This Row],[Day]])</f>
        <v>45463</v>
      </c>
    </row>
    <row r="1141" spans="1:25">
      <c r="A1141" s="5">
        <v>45464.601042592592</v>
      </c>
      <c r="B1141" s="7" t="s">
        <v>66</v>
      </c>
      <c r="C1141" s="6" t="s">
        <v>833</v>
      </c>
      <c r="D1141" s="7" t="s">
        <v>801</v>
      </c>
      <c r="E1141" s="8">
        <v>1</v>
      </c>
      <c r="F1141" s="7">
        <v>20028</v>
      </c>
      <c r="G1141" s="7" t="s">
        <v>68</v>
      </c>
      <c r="H1141" s="7" t="s">
        <v>756</v>
      </c>
      <c r="I1141" s="7" t="s">
        <v>45</v>
      </c>
      <c r="J1141" s="19" t="str">
        <f>IFERROR(INDEX('Employee Info'!$C$3:$E$200,MATCH(Data7[[#This Row],[Name:]],'Employee Info'!$B$3:$B$200,0),MATCH(Data7[[#This Row],[Hours Type:]],'Employee Info'!$C$2:$E$2,0)),"")</f>
        <v/>
      </c>
      <c r="K1141" s="19" t="str">
        <f>IFERROR(INDEX('Employee Info'!$C$3:$J$200,MATCH(Data7[[#This Row],[Name:]],'Employee Info'!$B$3:$B$200,0),MATCH(Data7[[#Headers],[Truck]],'Employee Info'!$C$2:$J$2,0)),"")</f>
        <v/>
      </c>
      <c r="L1141" s="19" t="str">
        <f>IFERROR(INDEX('Employee Info'!$C$3:$J$200,MATCH(Data7[[#This Row],[Name:]],'Employee Info'!$B$3:$B$200,0),MATCH(Data7[[#Headers],[Phone]],'Employee Info'!$C$2:$J$2,0)),"")</f>
        <v/>
      </c>
      <c r="M1141" s="19" t="str">
        <f>IFERROR(INDEX('Employee Info'!$C$3:$J$200,MATCH(Data7[[#This Row],[Name:]],'Employee Info'!$B$3:$B$200,0),MATCH(Data7[[#Headers],[Tech]],'Employee Info'!$C$2:$J$2,0)),"")</f>
        <v/>
      </c>
      <c r="N1141" s="19" t="str">
        <f>IFERROR(INDEX('Employee Info'!$C$3:$J$200,MATCH(Data7[[#This Row],[Name:]],'Employee Info'!$B$3:$B$200,0),MATCH(Data7[[#Headers],[Other]],'Employee Info'!$C$2:$J$2,0)),"")</f>
        <v/>
      </c>
      <c r="O1141" s="19">
        <f>IFERROR((Data7[[#This Row],[Hours:]]*SUM(Data7[[#This Row],[Rate]:[Other]])),"")</f>
        <v>0</v>
      </c>
      <c r="P1141" s="7" t="str">
        <f>IF(Data7[[#This Row],[WO'#:]]="","Riley #","WO#")</f>
        <v>WO#</v>
      </c>
      <c r="Q1141" s="7">
        <f>IFERROR(WEEKNUM(Data7[[#This Row],[Date:]]),"")</f>
        <v>25</v>
      </c>
      <c r="R1141" s="6">
        <f t="shared" si="51"/>
        <v>45459</v>
      </c>
      <c r="S1141" s="6">
        <f>Data7[[#This Row],[Week Start]]+7</f>
        <v>45466</v>
      </c>
      <c r="T1141" s="7" t="str">
        <f t="shared" si="52"/>
        <v>6/16/2024 - 6/23/2024</v>
      </c>
      <c r="U1141" s="7" t="str">
        <f t="shared" si="53"/>
        <v>Time Card</v>
      </c>
      <c r="V1141" s="8" t="str">
        <f>RIGHT(TEXT(Data7[[#This Row],[Date:]],"mmddyyyy"),4)</f>
        <v>2024</v>
      </c>
      <c r="W1141" s="8" t="str">
        <f>MID(TEXT(Data7[[#This Row],[Date:]],"mmddyyyy"),3,2)</f>
        <v>21</v>
      </c>
      <c r="X1141" s="8" t="str">
        <f>LEFT(TEXT(Data7[[#This Row],[Date:]],"mmddyyyy"),2)</f>
        <v>06</v>
      </c>
      <c r="Y1141" s="6">
        <f>DATE(Data7[[#This Row],[Year]],Data7[[#This Row],[Month]],Data7[[#This Row],[Day]])</f>
        <v>45464</v>
      </c>
    </row>
    <row r="1142" spans="1:25">
      <c r="A1142" s="5">
        <v>45485.476753703704</v>
      </c>
      <c r="B1142" s="7" t="s">
        <v>76</v>
      </c>
      <c r="C1142" s="6" t="s">
        <v>833</v>
      </c>
      <c r="D1142" s="7" t="s">
        <v>156</v>
      </c>
      <c r="E1142" s="8">
        <v>1</v>
      </c>
      <c r="F1142" s="7">
        <v>6984733</v>
      </c>
      <c r="G1142" s="7" t="s">
        <v>68</v>
      </c>
      <c r="H1142" s="7" t="s">
        <v>756</v>
      </c>
      <c r="I1142" s="7" t="s">
        <v>44</v>
      </c>
      <c r="J1142" s="19" t="str">
        <f>IFERROR(INDEX('Employee Info'!$C$3:$E$200,MATCH(Data7[[#This Row],[Name:]],'Employee Info'!$B$3:$B$200,0),MATCH(Data7[[#This Row],[Hours Type:]],'Employee Info'!$C$2:$E$2,0)),"")</f>
        <v/>
      </c>
      <c r="K1142" s="19" t="str">
        <f>IFERROR(INDEX('Employee Info'!$C$3:$J$200,MATCH(Data7[[#This Row],[Name:]],'Employee Info'!$B$3:$B$200,0),MATCH(Data7[[#Headers],[Truck]],'Employee Info'!$C$2:$J$2,0)),"")</f>
        <v/>
      </c>
      <c r="L1142" s="19" t="str">
        <f>IFERROR(INDEX('Employee Info'!$C$3:$J$200,MATCH(Data7[[#This Row],[Name:]],'Employee Info'!$B$3:$B$200,0),MATCH(Data7[[#Headers],[Phone]],'Employee Info'!$C$2:$J$2,0)),"")</f>
        <v/>
      </c>
      <c r="M1142" s="19" t="str">
        <f>IFERROR(INDEX('Employee Info'!$C$3:$J$200,MATCH(Data7[[#This Row],[Name:]],'Employee Info'!$B$3:$B$200,0),MATCH(Data7[[#Headers],[Tech]],'Employee Info'!$C$2:$J$2,0)),"")</f>
        <v/>
      </c>
      <c r="N1142" s="19" t="str">
        <f>IFERROR(INDEX('Employee Info'!$C$3:$J$200,MATCH(Data7[[#This Row],[Name:]],'Employee Info'!$B$3:$B$200,0),MATCH(Data7[[#Headers],[Other]],'Employee Info'!$C$2:$J$2,0)),"")</f>
        <v/>
      </c>
      <c r="O1142" s="19">
        <f>IFERROR((Data7[[#This Row],[Hours:]]*SUM(Data7[[#This Row],[Rate]:[Other]])),"")</f>
        <v>0</v>
      </c>
      <c r="P1142" s="7" t="str">
        <f>IF(Data7[[#This Row],[WO'#:]]="","Riley #","WO#")</f>
        <v>WO#</v>
      </c>
      <c r="Q1142" s="7">
        <f>IFERROR(WEEKNUM(Data7[[#This Row],[Date:]]),"")</f>
        <v>25</v>
      </c>
      <c r="R1142" s="6">
        <f t="shared" si="51"/>
        <v>45459</v>
      </c>
      <c r="S1142" s="6">
        <f>Data7[[#This Row],[Week Start]]+7</f>
        <v>45466</v>
      </c>
      <c r="T1142" s="7" t="str">
        <f t="shared" si="52"/>
        <v>6/16/2024 - 6/23/2024</v>
      </c>
      <c r="U1142" s="7" t="str">
        <f t="shared" si="53"/>
        <v>Time Card</v>
      </c>
      <c r="V1142" s="8" t="str">
        <f>RIGHT(TEXT(Data7[[#This Row],[Date:]],"mmddyyyy"),4)</f>
        <v>2024</v>
      </c>
      <c r="W1142" s="8" t="str">
        <f>MID(TEXT(Data7[[#This Row],[Date:]],"mmddyyyy"),3,2)</f>
        <v>21</v>
      </c>
      <c r="X1142" s="8" t="str">
        <f>LEFT(TEXT(Data7[[#This Row],[Date:]],"mmddyyyy"),2)</f>
        <v>06</v>
      </c>
      <c r="Y1142" s="6">
        <f>DATE(Data7[[#This Row],[Year]],Data7[[#This Row],[Month]],Data7[[#This Row],[Day]])</f>
        <v>45464</v>
      </c>
    </row>
    <row r="1143" spans="1:25">
      <c r="A1143" s="5">
        <v>45464.590775925928</v>
      </c>
      <c r="B1143" s="7" t="s">
        <v>66</v>
      </c>
      <c r="C1143" s="6" t="s">
        <v>833</v>
      </c>
      <c r="D1143" s="7" t="s">
        <v>834</v>
      </c>
      <c r="E1143" s="8">
        <v>2</v>
      </c>
      <c r="F1143" s="7">
        <v>6984733</v>
      </c>
      <c r="G1143" s="7" t="s">
        <v>68</v>
      </c>
      <c r="H1143" s="7" t="s">
        <v>808</v>
      </c>
      <c r="I1143" s="7" t="s">
        <v>44</v>
      </c>
      <c r="J1143" s="19" t="str">
        <f>IFERROR(INDEX('Employee Info'!$C$3:$E$200,MATCH(Data7[[#This Row],[Name:]],'Employee Info'!$B$3:$B$200,0),MATCH(Data7[[#This Row],[Hours Type:]],'Employee Info'!$C$2:$E$2,0)),"")</f>
        <v/>
      </c>
      <c r="K1143" s="19" t="str">
        <f>IFERROR(INDEX('Employee Info'!$C$3:$J$200,MATCH(Data7[[#This Row],[Name:]],'Employee Info'!$B$3:$B$200,0),MATCH(Data7[[#Headers],[Truck]],'Employee Info'!$C$2:$J$2,0)),"")</f>
        <v/>
      </c>
      <c r="L1143" s="19" t="str">
        <f>IFERROR(INDEX('Employee Info'!$C$3:$J$200,MATCH(Data7[[#This Row],[Name:]],'Employee Info'!$B$3:$B$200,0),MATCH(Data7[[#Headers],[Phone]],'Employee Info'!$C$2:$J$2,0)),"")</f>
        <v/>
      </c>
      <c r="M1143" s="19" t="str">
        <f>IFERROR(INDEX('Employee Info'!$C$3:$J$200,MATCH(Data7[[#This Row],[Name:]],'Employee Info'!$B$3:$B$200,0),MATCH(Data7[[#Headers],[Tech]],'Employee Info'!$C$2:$J$2,0)),"")</f>
        <v/>
      </c>
      <c r="N1143" s="19" t="str">
        <f>IFERROR(INDEX('Employee Info'!$C$3:$J$200,MATCH(Data7[[#This Row],[Name:]],'Employee Info'!$B$3:$B$200,0),MATCH(Data7[[#Headers],[Other]],'Employee Info'!$C$2:$J$2,0)),"")</f>
        <v/>
      </c>
      <c r="O1143" s="19">
        <f>IFERROR((Data7[[#This Row],[Hours:]]*SUM(Data7[[#This Row],[Rate]:[Other]])),"")</f>
        <v>0</v>
      </c>
      <c r="P1143" s="7" t="str">
        <f>IF(Data7[[#This Row],[WO'#:]]="","Riley #","WO#")</f>
        <v>WO#</v>
      </c>
      <c r="Q1143" s="7">
        <f>IFERROR(WEEKNUM(Data7[[#This Row],[Date:]]),"")</f>
        <v>25</v>
      </c>
      <c r="R1143" s="6">
        <f t="shared" si="51"/>
        <v>45459</v>
      </c>
      <c r="S1143" s="6">
        <f>Data7[[#This Row],[Week Start]]+7</f>
        <v>45466</v>
      </c>
      <c r="T1143" s="7" t="str">
        <f t="shared" si="52"/>
        <v>6/16/2024 - 6/23/2024</v>
      </c>
      <c r="U1143" s="7" t="str">
        <f t="shared" si="53"/>
        <v>Time Card</v>
      </c>
      <c r="V1143" s="8" t="str">
        <f>RIGHT(TEXT(Data7[[#This Row],[Date:]],"mmddyyyy"),4)</f>
        <v>2024</v>
      </c>
      <c r="W1143" s="8" t="str">
        <f>MID(TEXT(Data7[[#This Row],[Date:]],"mmddyyyy"),3,2)</f>
        <v>21</v>
      </c>
      <c r="X1143" s="8" t="str">
        <f>LEFT(TEXT(Data7[[#This Row],[Date:]],"mmddyyyy"),2)</f>
        <v>06</v>
      </c>
      <c r="Y1143" s="6">
        <f>DATE(Data7[[#This Row],[Year]],Data7[[#This Row],[Month]],Data7[[#This Row],[Day]])</f>
        <v>45464</v>
      </c>
    </row>
    <row r="1144" spans="1:25">
      <c r="A1144" s="5">
        <v>45464.592732291669</v>
      </c>
      <c r="B1144" s="7" t="s">
        <v>66</v>
      </c>
      <c r="C1144" s="6" t="s">
        <v>833</v>
      </c>
      <c r="D1144" s="7" t="s">
        <v>840</v>
      </c>
      <c r="E1144" s="8">
        <v>2</v>
      </c>
      <c r="F1144" s="7" t="s">
        <v>68</v>
      </c>
      <c r="G1144" s="7" t="s">
        <v>68</v>
      </c>
      <c r="H1144" s="7" t="s">
        <v>808</v>
      </c>
      <c r="I1144" s="7" t="s">
        <v>44</v>
      </c>
      <c r="J1144" s="19" t="str">
        <f>IFERROR(INDEX('Employee Info'!$C$3:$E$200,MATCH(Data7[[#This Row],[Name:]],'Employee Info'!$B$3:$B$200,0),MATCH(Data7[[#This Row],[Hours Type:]],'Employee Info'!$C$2:$E$2,0)),"")</f>
        <v/>
      </c>
      <c r="K1144" s="19" t="str">
        <f>IFERROR(INDEX('Employee Info'!$C$3:$J$200,MATCH(Data7[[#This Row],[Name:]],'Employee Info'!$B$3:$B$200,0),MATCH(Data7[[#Headers],[Truck]],'Employee Info'!$C$2:$J$2,0)),"")</f>
        <v/>
      </c>
      <c r="L1144" s="19" t="str">
        <f>IFERROR(INDEX('Employee Info'!$C$3:$J$200,MATCH(Data7[[#This Row],[Name:]],'Employee Info'!$B$3:$B$200,0),MATCH(Data7[[#Headers],[Phone]],'Employee Info'!$C$2:$J$2,0)),"")</f>
        <v/>
      </c>
      <c r="M1144" s="19" t="str">
        <f>IFERROR(INDEX('Employee Info'!$C$3:$J$200,MATCH(Data7[[#This Row],[Name:]],'Employee Info'!$B$3:$B$200,0),MATCH(Data7[[#Headers],[Tech]],'Employee Info'!$C$2:$J$2,0)),"")</f>
        <v/>
      </c>
      <c r="N1144" s="19" t="str">
        <f>IFERROR(INDEX('Employee Info'!$C$3:$J$200,MATCH(Data7[[#This Row],[Name:]],'Employee Info'!$B$3:$B$200,0),MATCH(Data7[[#Headers],[Other]],'Employee Info'!$C$2:$J$2,0)),"")</f>
        <v/>
      </c>
      <c r="O1144" s="19">
        <f>IFERROR((Data7[[#This Row],[Hours:]]*SUM(Data7[[#This Row],[Rate]:[Other]])),"")</f>
        <v>0</v>
      </c>
      <c r="P1144" s="7" t="str">
        <f>IF(Data7[[#This Row],[WO'#:]]="","Riley #","WO#")</f>
        <v>Riley #</v>
      </c>
      <c r="Q1144" s="7">
        <f>IFERROR(WEEKNUM(Data7[[#This Row],[Date:]]),"")</f>
        <v>25</v>
      </c>
      <c r="R1144" s="6">
        <f t="shared" si="51"/>
        <v>45459</v>
      </c>
      <c r="S1144" s="6">
        <f>Data7[[#This Row],[Week Start]]+7</f>
        <v>45466</v>
      </c>
      <c r="T1144" s="7" t="str">
        <f t="shared" si="52"/>
        <v>6/16/2024 - 6/23/2024</v>
      </c>
      <c r="U1144" s="7" t="str">
        <f t="shared" si="53"/>
        <v>Time Card</v>
      </c>
      <c r="V1144" s="8" t="str">
        <f>RIGHT(TEXT(Data7[[#This Row],[Date:]],"mmddyyyy"),4)</f>
        <v>2024</v>
      </c>
      <c r="W1144" s="8" t="str">
        <f>MID(TEXT(Data7[[#This Row],[Date:]],"mmddyyyy"),3,2)</f>
        <v>21</v>
      </c>
      <c r="X1144" s="8" t="str">
        <f>LEFT(TEXT(Data7[[#This Row],[Date:]],"mmddyyyy"),2)</f>
        <v>06</v>
      </c>
      <c r="Y1144" s="6">
        <f>DATE(Data7[[#This Row],[Year]],Data7[[#This Row],[Month]],Data7[[#This Row],[Day]])</f>
        <v>45464</v>
      </c>
    </row>
    <row r="1145" spans="1:25">
      <c r="A1145" s="5">
        <v>45464.585947337961</v>
      </c>
      <c r="B1145" s="7" t="s">
        <v>34</v>
      </c>
      <c r="C1145" s="6" t="s">
        <v>833</v>
      </c>
      <c r="D1145" s="7" t="s">
        <v>836</v>
      </c>
      <c r="E1145" s="8">
        <v>2.5</v>
      </c>
      <c r="F1145" s="7" t="s">
        <v>68</v>
      </c>
      <c r="G1145" s="7" t="s">
        <v>68</v>
      </c>
      <c r="H1145" s="7" t="s">
        <v>661</v>
      </c>
      <c r="I1145" s="7" t="s">
        <v>44</v>
      </c>
      <c r="J1145" s="19" t="str">
        <f>IFERROR(INDEX('Employee Info'!$C$3:$E$200,MATCH(Data7[[#This Row],[Name:]],'Employee Info'!$B$3:$B$200,0),MATCH(Data7[[#This Row],[Hours Type:]],'Employee Info'!$C$2:$E$2,0)),"")</f>
        <v/>
      </c>
      <c r="K1145" s="19" t="str">
        <f>IFERROR(INDEX('Employee Info'!$C$3:$J$200,MATCH(Data7[[#This Row],[Name:]],'Employee Info'!$B$3:$B$200,0),MATCH(Data7[[#Headers],[Truck]],'Employee Info'!$C$2:$J$2,0)),"")</f>
        <v/>
      </c>
      <c r="L1145" s="19" t="str">
        <f>IFERROR(INDEX('Employee Info'!$C$3:$J$200,MATCH(Data7[[#This Row],[Name:]],'Employee Info'!$B$3:$B$200,0),MATCH(Data7[[#Headers],[Phone]],'Employee Info'!$C$2:$J$2,0)),"")</f>
        <v/>
      </c>
      <c r="M1145" s="19" t="str">
        <f>IFERROR(INDEX('Employee Info'!$C$3:$J$200,MATCH(Data7[[#This Row],[Name:]],'Employee Info'!$B$3:$B$200,0),MATCH(Data7[[#Headers],[Tech]],'Employee Info'!$C$2:$J$2,0)),"")</f>
        <v/>
      </c>
      <c r="N1145" s="19" t="str">
        <f>IFERROR(INDEX('Employee Info'!$C$3:$J$200,MATCH(Data7[[#This Row],[Name:]],'Employee Info'!$B$3:$B$200,0),MATCH(Data7[[#Headers],[Other]],'Employee Info'!$C$2:$J$2,0)),"")</f>
        <v/>
      </c>
      <c r="O1145" s="19">
        <f>IFERROR((Data7[[#This Row],[Hours:]]*SUM(Data7[[#This Row],[Rate]:[Other]])),"")</f>
        <v>0</v>
      </c>
      <c r="P1145" s="7" t="str">
        <f>IF(Data7[[#This Row],[WO'#:]]="","Riley #","WO#")</f>
        <v>Riley #</v>
      </c>
      <c r="Q1145" s="7">
        <f>IFERROR(WEEKNUM(Data7[[#This Row],[Date:]]),"")</f>
        <v>25</v>
      </c>
      <c r="R1145" s="6">
        <f t="shared" si="51"/>
        <v>45459</v>
      </c>
      <c r="S1145" s="6">
        <f>Data7[[#This Row],[Week Start]]+7</f>
        <v>45466</v>
      </c>
      <c r="T1145" s="7" t="str">
        <f t="shared" si="52"/>
        <v>6/16/2024 - 6/23/2024</v>
      </c>
      <c r="U1145" s="7" t="str">
        <f t="shared" si="53"/>
        <v>Time Card</v>
      </c>
      <c r="V1145" s="8" t="str">
        <f>RIGHT(TEXT(Data7[[#This Row],[Date:]],"mmddyyyy"),4)</f>
        <v>2024</v>
      </c>
      <c r="W1145" s="8" t="str">
        <f>MID(TEXT(Data7[[#This Row],[Date:]],"mmddyyyy"),3,2)</f>
        <v>21</v>
      </c>
      <c r="X1145" s="8" t="str">
        <f>LEFT(TEXT(Data7[[#This Row],[Date:]],"mmddyyyy"),2)</f>
        <v>06</v>
      </c>
      <c r="Y1145" s="6">
        <f>DATE(Data7[[#This Row],[Year]],Data7[[#This Row],[Month]],Data7[[#This Row],[Day]])</f>
        <v>45464</v>
      </c>
    </row>
    <row r="1146" spans="1:25">
      <c r="A1146" s="5">
        <v>45464.405575462966</v>
      </c>
      <c r="B1146" s="7" t="s">
        <v>31</v>
      </c>
      <c r="C1146" s="6" t="s">
        <v>833</v>
      </c>
      <c r="D1146" s="7" t="s">
        <v>835</v>
      </c>
      <c r="E1146" s="8">
        <v>4.5</v>
      </c>
      <c r="F1146" s="7" t="s">
        <v>68</v>
      </c>
      <c r="G1146" s="7" t="s">
        <v>68</v>
      </c>
      <c r="H1146" s="7" t="s">
        <v>697</v>
      </c>
      <c r="I1146" s="7" t="s">
        <v>44</v>
      </c>
      <c r="J1146" s="19" t="str">
        <f>IFERROR(INDEX('Employee Info'!$C$3:$E$200,MATCH(Data7[[#This Row],[Name:]],'Employee Info'!$B$3:$B$200,0),MATCH(Data7[[#This Row],[Hours Type:]],'Employee Info'!$C$2:$E$2,0)),"")</f>
        <v/>
      </c>
      <c r="K1146" s="19" t="str">
        <f>IFERROR(INDEX('Employee Info'!$C$3:$J$200,MATCH(Data7[[#This Row],[Name:]],'Employee Info'!$B$3:$B$200,0),MATCH(Data7[[#Headers],[Truck]],'Employee Info'!$C$2:$J$2,0)),"")</f>
        <v/>
      </c>
      <c r="L1146" s="19" t="str">
        <f>IFERROR(INDEX('Employee Info'!$C$3:$J$200,MATCH(Data7[[#This Row],[Name:]],'Employee Info'!$B$3:$B$200,0),MATCH(Data7[[#Headers],[Phone]],'Employee Info'!$C$2:$J$2,0)),"")</f>
        <v/>
      </c>
      <c r="M1146" s="19" t="str">
        <f>IFERROR(INDEX('Employee Info'!$C$3:$J$200,MATCH(Data7[[#This Row],[Name:]],'Employee Info'!$B$3:$B$200,0),MATCH(Data7[[#Headers],[Tech]],'Employee Info'!$C$2:$J$2,0)),"")</f>
        <v/>
      </c>
      <c r="N1146" s="19" t="str">
        <f>IFERROR(INDEX('Employee Info'!$C$3:$J$200,MATCH(Data7[[#This Row],[Name:]],'Employee Info'!$B$3:$B$200,0),MATCH(Data7[[#Headers],[Other]],'Employee Info'!$C$2:$J$2,0)),"")</f>
        <v/>
      </c>
      <c r="O1146" s="19">
        <f>IFERROR((Data7[[#This Row],[Hours:]]*SUM(Data7[[#This Row],[Rate]:[Other]])),"")</f>
        <v>0</v>
      </c>
      <c r="P1146" s="7" t="str">
        <f>IF(Data7[[#This Row],[WO'#:]]="","Riley #","WO#")</f>
        <v>Riley #</v>
      </c>
      <c r="Q1146" s="7">
        <f>IFERROR(WEEKNUM(Data7[[#This Row],[Date:]]),"")</f>
        <v>25</v>
      </c>
      <c r="R1146" s="6">
        <f t="shared" si="51"/>
        <v>45459</v>
      </c>
      <c r="S1146" s="6">
        <f>Data7[[#This Row],[Week Start]]+7</f>
        <v>45466</v>
      </c>
      <c r="T1146" s="7" t="str">
        <f t="shared" si="52"/>
        <v>6/16/2024 - 6/23/2024</v>
      </c>
      <c r="U1146" s="7" t="str">
        <f t="shared" si="53"/>
        <v>Time Card</v>
      </c>
      <c r="V1146" s="8" t="str">
        <f>RIGHT(TEXT(Data7[[#This Row],[Date:]],"mmddyyyy"),4)</f>
        <v>2024</v>
      </c>
      <c r="W1146" s="8" t="str">
        <f>MID(TEXT(Data7[[#This Row],[Date:]],"mmddyyyy"),3,2)</f>
        <v>21</v>
      </c>
      <c r="X1146" s="8" t="str">
        <f>LEFT(TEXT(Data7[[#This Row],[Date:]],"mmddyyyy"),2)</f>
        <v>06</v>
      </c>
      <c r="Y1146" s="6">
        <f>DATE(Data7[[#This Row],[Year]],Data7[[#This Row],[Month]],Data7[[#This Row],[Day]])</f>
        <v>45464</v>
      </c>
    </row>
    <row r="1147" spans="1:25">
      <c r="A1147" s="5">
        <v>45464.534261111112</v>
      </c>
      <c r="B1147" s="7" t="s">
        <v>23</v>
      </c>
      <c r="C1147" s="6" t="s">
        <v>833</v>
      </c>
      <c r="D1147" s="7" t="s">
        <v>835</v>
      </c>
      <c r="E1147" s="8">
        <v>4</v>
      </c>
      <c r="F1147" s="7" t="s">
        <v>68</v>
      </c>
      <c r="G1147" s="7" t="s">
        <v>68</v>
      </c>
      <c r="H1147" s="7" t="s">
        <v>697</v>
      </c>
      <c r="I1147" s="7" t="s">
        <v>44</v>
      </c>
      <c r="J1147" s="19" t="str">
        <f>IFERROR(INDEX('Employee Info'!$C$3:$E$200,MATCH(Data7[[#This Row],[Name:]],'Employee Info'!$B$3:$B$200,0),MATCH(Data7[[#This Row],[Hours Type:]],'Employee Info'!$C$2:$E$2,0)),"")</f>
        <v/>
      </c>
      <c r="K1147" s="19" t="str">
        <f>IFERROR(INDEX('Employee Info'!$C$3:$J$200,MATCH(Data7[[#This Row],[Name:]],'Employee Info'!$B$3:$B$200,0),MATCH(Data7[[#Headers],[Truck]],'Employee Info'!$C$2:$J$2,0)),"")</f>
        <v/>
      </c>
      <c r="L1147" s="19" t="str">
        <f>IFERROR(INDEX('Employee Info'!$C$3:$J$200,MATCH(Data7[[#This Row],[Name:]],'Employee Info'!$B$3:$B$200,0),MATCH(Data7[[#Headers],[Phone]],'Employee Info'!$C$2:$J$2,0)),"")</f>
        <v/>
      </c>
      <c r="M1147" s="19" t="str">
        <f>IFERROR(INDEX('Employee Info'!$C$3:$J$200,MATCH(Data7[[#This Row],[Name:]],'Employee Info'!$B$3:$B$200,0),MATCH(Data7[[#Headers],[Tech]],'Employee Info'!$C$2:$J$2,0)),"")</f>
        <v/>
      </c>
      <c r="N1147" s="19" t="str">
        <f>IFERROR(INDEX('Employee Info'!$C$3:$J$200,MATCH(Data7[[#This Row],[Name:]],'Employee Info'!$B$3:$B$200,0),MATCH(Data7[[#Headers],[Other]],'Employee Info'!$C$2:$J$2,0)),"")</f>
        <v/>
      </c>
      <c r="O1147" s="19">
        <f>IFERROR((Data7[[#This Row],[Hours:]]*SUM(Data7[[#This Row],[Rate]:[Other]])),"")</f>
        <v>0</v>
      </c>
      <c r="P1147" s="7" t="str">
        <f>IF(Data7[[#This Row],[WO'#:]]="","Riley #","WO#")</f>
        <v>Riley #</v>
      </c>
      <c r="Q1147" s="7">
        <f>IFERROR(WEEKNUM(Data7[[#This Row],[Date:]]),"")</f>
        <v>25</v>
      </c>
      <c r="R1147" s="6">
        <f t="shared" si="51"/>
        <v>45459</v>
      </c>
      <c r="S1147" s="6">
        <f>Data7[[#This Row],[Week Start]]+7</f>
        <v>45466</v>
      </c>
      <c r="T1147" s="7" t="str">
        <f t="shared" si="52"/>
        <v>6/16/2024 - 6/23/2024</v>
      </c>
      <c r="U1147" s="7" t="str">
        <f t="shared" si="53"/>
        <v>Time Card</v>
      </c>
      <c r="V1147" s="8" t="str">
        <f>RIGHT(TEXT(Data7[[#This Row],[Date:]],"mmddyyyy"),4)</f>
        <v>2024</v>
      </c>
      <c r="W1147" s="8" t="str">
        <f>MID(TEXT(Data7[[#This Row],[Date:]],"mmddyyyy"),3,2)</f>
        <v>21</v>
      </c>
      <c r="X1147" s="8" t="str">
        <f>LEFT(TEXT(Data7[[#This Row],[Date:]],"mmddyyyy"),2)</f>
        <v>06</v>
      </c>
      <c r="Y1147" s="6">
        <f>DATE(Data7[[#This Row],[Year]],Data7[[#This Row],[Month]],Data7[[#This Row],[Day]])</f>
        <v>45464</v>
      </c>
    </row>
    <row r="1148" spans="1:25">
      <c r="A1148" s="5">
        <v>45464.586821874997</v>
      </c>
      <c r="B1148" s="7" t="s">
        <v>34</v>
      </c>
      <c r="C1148" s="6" t="s">
        <v>833</v>
      </c>
      <c r="D1148" s="7" t="s">
        <v>837</v>
      </c>
      <c r="E1148" s="8">
        <v>5.5</v>
      </c>
      <c r="F1148" s="7" t="s">
        <v>68</v>
      </c>
      <c r="G1148" s="7" t="s">
        <v>68</v>
      </c>
      <c r="H1148" s="7" t="s">
        <v>697</v>
      </c>
      <c r="I1148" s="7" t="s">
        <v>44</v>
      </c>
      <c r="J1148" s="19" t="str">
        <f>IFERROR(INDEX('Employee Info'!$C$3:$E$200,MATCH(Data7[[#This Row],[Name:]],'Employee Info'!$B$3:$B$200,0),MATCH(Data7[[#This Row],[Hours Type:]],'Employee Info'!$C$2:$E$2,0)),"")</f>
        <v/>
      </c>
      <c r="K1148" s="19" t="str">
        <f>IFERROR(INDEX('Employee Info'!$C$3:$J$200,MATCH(Data7[[#This Row],[Name:]],'Employee Info'!$B$3:$B$200,0),MATCH(Data7[[#Headers],[Truck]],'Employee Info'!$C$2:$J$2,0)),"")</f>
        <v/>
      </c>
      <c r="L1148" s="19" t="str">
        <f>IFERROR(INDEX('Employee Info'!$C$3:$J$200,MATCH(Data7[[#This Row],[Name:]],'Employee Info'!$B$3:$B$200,0),MATCH(Data7[[#Headers],[Phone]],'Employee Info'!$C$2:$J$2,0)),"")</f>
        <v/>
      </c>
      <c r="M1148" s="19" t="str">
        <f>IFERROR(INDEX('Employee Info'!$C$3:$J$200,MATCH(Data7[[#This Row],[Name:]],'Employee Info'!$B$3:$B$200,0),MATCH(Data7[[#Headers],[Tech]],'Employee Info'!$C$2:$J$2,0)),"")</f>
        <v/>
      </c>
      <c r="N1148" s="19" t="str">
        <f>IFERROR(INDEX('Employee Info'!$C$3:$J$200,MATCH(Data7[[#This Row],[Name:]],'Employee Info'!$B$3:$B$200,0),MATCH(Data7[[#Headers],[Other]],'Employee Info'!$C$2:$J$2,0)),"")</f>
        <v/>
      </c>
      <c r="O1148" s="19">
        <f>IFERROR((Data7[[#This Row],[Hours:]]*SUM(Data7[[#This Row],[Rate]:[Other]])),"")</f>
        <v>0</v>
      </c>
      <c r="P1148" s="7" t="str">
        <f>IF(Data7[[#This Row],[WO'#:]]="","Riley #","WO#")</f>
        <v>Riley #</v>
      </c>
      <c r="Q1148" s="7">
        <f>IFERROR(WEEKNUM(Data7[[#This Row],[Date:]]),"")</f>
        <v>25</v>
      </c>
      <c r="R1148" s="6">
        <f t="shared" si="51"/>
        <v>45459</v>
      </c>
      <c r="S1148" s="6">
        <f>Data7[[#This Row],[Week Start]]+7</f>
        <v>45466</v>
      </c>
      <c r="T1148" s="7" t="str">
        <f t="shared" si="52"/>
        <v>6/16/2024 - 6/23/2024</v>
      </c>
      <c r="U1148" s="7" t="str">
        <f t="shared" si="53"/>
        <v>Time Card</v>
      </c>
      <c r="V1148" s="8" t="str">
        <f>RIGHT(TEXT(Data7[[#This Row],[Date:]],"mmddyyyy"),4)</f>
        <v>2024</v>
      </c>
      <c r="W1148" s="8" t="str">
        <f>MID(TEXT(Data7[[#This Row],[Date:]],"mmddyyyy"),3,2)</f>
        <v>21</v>
      </c>
      <c r="X1148" s="8" t="str">
        <f>LEFT(TEXT(Data7[[#This Row],[Date:]],"mmddyyyy"),2)</f>
        <v>06</v>
      </c>
      <c r="Y1148" s="6">
        <f>DATE(Data7[[#This Row],[Year]],Data7[[#This Row],[Month]],Data7[[#This Row],[Day]])</f>
        <v>45464</v>
      </c>
    </row>
    <row r="1149" spans="1:25">
      <c r="A1149" s="5">
        <v>45464.365440162037</v>
      </c>
      <c r="B1149" s="7" t="s">
        <v>35</v>
      </c>
      <c r="C1149" s="6" t="s">
        <v>833</v>
      </c>
      <c r="D1149" s="7" t="s">
        <v>299</v>
      </c>
      <c r="E1149" s="8">
        <v>4</v>
      </c>
      <c r="F1149" s="7" t="s">
        <v>68</v>
      </c>
      <c r="G1149" s="7" t="s">
        <v>68</v>
      </c>
      <c r="H1149" s="7" t="s">
        <v>758</v>
      </c>
      <c r="I1149" s="7" t="s">
        <v>44</v>
      </c>
      <c r="J1149" s="19" t="str">
        <f>IFERROR(INDEX('Employee Info'!$C$3:$E$200,MATCH(Data7[[#This Row],[Name:]],'Employee Info'!$B$3:$B$200,0),MATCH(Data7[[#This Row],[Hours Type:]],'Employee Info'!$C$2:$E$2,0)),"")</f>
        <v/>
      </c>
      <c r="K1149" s="19" t="str">
        <f>IFERROR(INDEX('Employee Info'!$C$3:$J$200,MATCH(Data7[[#This Row],[Name:]],'Employee Info'!$B$3:$B$200,0),MATCH(Data7[[#Headers],[Truck]],'Employee Info'!$C$2:$J$2,0)),"")</f>
        <v/>
      </c>
      <c r="L1149" s="19" t="str">
        <f>IFERROR(INDEX('Employee Info'!$C$3:$J$200,MATCH(Data7[[#This Row],[Name:]],'Employee Info'!$B$3:$B$200,0),MATCH(Data7[[#Headers],[Phone]],'Employee Info'!$C$2:$J$2,0)),"")</f>
        <v/>
      </c>
      <c r="M1149" s="19" t="str">
        <f>IFERROR(INDEX('Employee Info'!$C$3:$J$200,MATCH(Data7[[#This Row],[Name:]],'Employee Info'!$B$3:$B$200,0),MATCH(Data7[[#Headers],[Tech]],'Employee Info'!$C$2:$J$2,0)),"")</f>
        <v/>
      </c>
      <c r="N1149" s="19" t="str">
        <f>IFERROR(INDEX('Employee Info'!$C$3:$J$200,MATCH(Data7[[#This Row],[Name:]],'Employee Info'!$B$3:$B$200,0),MATCH(Data7[[#Headers],[Other]],'Employee Info'!$C$2:$J$2,0)),"")</f>
        <v/>
      </c>
      <c r="O1149" s="19">
        <f>IFERROR((Data7[[#This Row],[Hours:]]*SUM(Data7[[#This Row],[Rate]:[Other]])),"")</f>
        <v>0</v>
      </c>
      <c r="P1149" s="7" t="str">
        <f>IF(Data7[[#This Row],[WO'#:]]="","Riley #","WO#")</f>
        <v>Riley #</v>
      </c>
      <c r="Q1149" s="7">
        <f>IFERROR(WEEKNUM(Data7[[#This Row],[Date:]]),"")</f>
        <v>25</v>
      </c>
      <c r="R1149" s="6">
        <f t="shared" si="51"/>
        <v>45459</v>
      </c>
      <c r="S1149" s="6">
        <f>Data7[[#This Row],[Week Start]]+7</f>
        <v>45466</v>
      </c>
      <c r="T1149" s="7" t="str">
        <f t="shared" si="52"/>
        <v>6/16/2024 - 6/23/2024</v>
      </c>
      <c r="U1149" s="7" t="str">
        <f t="shared" si="53"/>
        <v>Time Card</v>
      </c>
      <c r="V1149" s="8" t="str">
        <f>RIGHT(TEXT(Data7[[#This Row],[Date:]],"mmddyyyy"),4)</f>
        <v>2024</v>
      </c>
      <c r="W1149" s="8" t="str">
        <f>MID(TEXT(Data7[[#This Row],[Date:]],"mmddyyyy"),3,2)</f>
        <v>21</v>
      </c>
      <c r="X1149" s="8" t="str">
        <f>LEFT(TEXT(Data7[[#This Row],[Date:]],"mmddyyyy"),2)</f>
        <v>06</v>
      </c>
      <c r="Y1149" s="6">
        <f>DATE(Data7[[#This Row],[Year]],Data7[[#This Row],[Month]],Data7[[#This Row],[Day]])</f>
        <v>45464</v>
      </c>
    </row>
    <row r="1150" spans="1:25">
      <c r="A1150" s="5">
        <v>45464.365690393519</v>
      </c>
      <c r="B1150" s="7" t="s">
        <v>23</v>
      </c>
      <c r="C1150" s="6" t="s">
        <v>833</v>
      </c>
      <c r="D1150" s="7" t="s">
        <v>299</v>
      </c>
      <c r="E1150" s="8">
        <v>4</v>
      </c>
      <c r="F1150" s="7" t="s">
        <v>68</v>
      </c>
      <c r="G1150" s="7" t="s">
        <v>68</v>
      </c>
      <c r="H1150" s="7" t="s">
        <v>758</v>
      </c>
      <c r="I1150" s="7" t="s">
        <v>44</v>
      </c>
      <c r="J1150" s="19" t="str">
        <f>IFERROR(INDEX('Employee Info'!$C$3:$E$200,MATCH(Data7[[#This Row],[Name:]],'Employee Info'!$B$3:$B$200,0),MATCH(Data7[[#This Row],[Hours Type:]],'Employee Info'!$C$2:$E$2,0)),"")</f>
        <v/>
      </c>
      <c r="K1150" s="19" t="str">
        <f>IFERROR(INDEX('Employee Info'!$C$3:$J$200,MATCH(Data7[[#This Row],[Name:]],'Employee Info'!$B$3:$B$200,0),MATCH(Data7[[#Headers],[Truck]],'Employee Info'!$C$2:$J$2,0)),"")</f>
        <v/>
      </c>
      <c r="L1150" s="19" t="str">
        <f>IFERROR(INDEX('Employee Info'!$C$3:$J$200,MATCH(Data7[[#This Row],[Name:]],'Employee Info'!$B$3:$B$200,0),MATCH(Data7[[#Headers],[Phone]],'Employee Info'!$C$2:$J$2,0)),"")</f>
        <v/>
      </c>
      <c r="M1150" s="19" t="str">
        <f>IFERROR(INDEX('Employee Info'!$C$3:$J$200,MATCH(Data7[[#This Row],[Name:]],'Employee Info'!$B$3:$B$200,0),MATCH(Data7[[#Headers],[Tech]],'Employee Info'!$C$2:$J$2,0)),"")</f>
        <v/>
      </c>
      <c r="N1150" s="19" t="str">
        <f>IFERROR(INDEX('Employee Info'!$C$3:$J$200,MATCH(Data7[[#This Row],[Name:]],'Employee Info'!$B$3:$B$200,0),MATCH(Data7[[#Headers],[Other]],'Employee Info'!$C$2:$J$2,0)),"")</f>
        <v/>
      </c>
      <c r="O1150" s="19">
        <f>IFERROR((Data7[[#This Row],[Hours:]]*SUM(Data7[[#This Row],[Rate]:[Other]])),"")</f>
        <v>0</v>
      </c>
      <c r="P1150" s="7" t="str">
        <f>IF(Data7[[#This Row],[WO'#:]]="","Riley #","WO#")</f>
        <v>Riley #</v>
      </c>
      <c r="Q1150" s="7">
        <f>IFERROR(WEEKNUM(Data7[[#This Row],[Date:]]),"")</f>
        <v>25</v>
      </c>
      <c r="R1150" s="6">
        <f t="shared" si="51"/>
        <v>45459</v>
      </c>
      <c r="S1150" s="6">
        <f>Data7[[#This Row],[Week Start]]+7</f>
        <v>45466</v>
      </c>
      <c r="T1150" s="7" t="str">
        <f t="shared" si="52"/>
        <v>6/16/2024 - 6/23/2024</v>
      </c>
      <c r="U1150" s="7" t="str">
        <f t="shared" si="53"/>
        <v>Time Card</v>
      </c>
      <c r="V1150" s="8" t="str">
        <f>RIGHT(TEXT(Data7[[#This Row],[Date:]],"mmddyyyy"),4)</f>
        <v>2024</v>
      </c>
      <c r="W1150" s="8" t="str">
        <f>MID(TEXT(Data7[[#This Row],[Date:]],"mmddyyyy"),3,2)</f>
        <v>21</v>
      </c>
      <c r="X1150" s="8" t="str">
        <f>LEFT(TEXT(Data7[[#This Row],[Date:]],"mmddyyyy"),2)</f>
        <v>06</v>
      </c>
      <c r="Y1150" s="6">
        <f>DATE(Data7[[#This Row],[Year]],Data7[[#This Row],[Month]],Data7[[#This Row],[Day]])</f>
        <v>45464</v>
      </c>
    </row>
    <row r="1151" spans="1:25">
      <c r="A1151" s="5">
        <v>45464.404946759256</v>
      </c>
      <c r="B1151" s="7" t="s">
        <v>31</v>
      </c>
      <c r="C1151" s="6" t="s">
        <v>833</v>
      </c>
      <c r="D1151" s="7" t="s">
        <v>299</v>
      </c>
      <c r="E1151" s="8">
        <v>3.5</v>
      </c>
      <c r="F1151" s="7" t="s">
        <v>68</v>
      </c>
      <c r="G1151" s="7" t="s">
        <v>68</v>
      </c>
      <c r="H1151" s="7" t="s">
        <v>758</v>
      </c>
      <c r="I1151" s="7" t="s">
        <v>44</v>
      </c>
      <c r="J1151" s="19" t="str">
        <f>IFERROR(INDEX('Employee Info'!$C$3:$E$200,MATCH(Data7[[#This Row],[Name:]],'Employee Info'!$B$3:$B$200,0),MATCH(Data7[[#This Row],[Hours Type:]],'Employee Info'!$C$2:$E$2,0)),"")</f>
        <v/>
      </c>
      <c r="K1151" s="19" t="str">
        <f>IFERROR(INDEX('Employee Info'!$C$3:$J$200,MATCH(Data7[[#This Row],[Name:]],'Employee Info'!$B$3:$B$200,0),MATCH(Data7[[#Headers],[Truck]],'Employee Info'!$C$2:$J$2,0)),"")</f>
        <v/>
      </c>
      <c r="L1151" s="19" t="str">
        <f>IFERROR(INDEX('Employee Info'!$C$3:$J$200,MATCH(Data7[[#This Row],[Name:]],'Employee Info'!$B$3:$B$200,0),MATCH(Data7[[#Headers],[Phone]],'Employee Info'!$C$2:$J$2,0)),"")</f>
        <v/>
      </c>
      <c r="M1151" s="19" t="str">
        <f>IFERROR(INDEX('Employee Info'!$C$3:$J$200,MATCH(Data7[[#This Row],[Name:]],'Employee Info'!$B$3:$B$200,0),MATCH(Data7[[#Headers],[Tech]],'Employee Info'!$C$2:$J$2,0)),"")</f>
        <v/>
      </c>
      <c r="N1151" s="19" t="str">
        <f>IFERROR(INDEX('Employee Info'!$C$3:$J$200,MATCH(Data7[[#This Row],[Name:]],'Employee Info'!$B$3:$B$200,0),MATCH(Data7[[#Headers],[Other]],'Employee Info'!$C$2:$J$2,0)),"")</f>
        <v/>
      </c>
      <c r="O1151" s="19">
        <f>IFERROR((Data7[[#This Row],[Hours:]]*SUM(Data7[[#This Row],[Rate]:[Other]])),"")</f>
        <v>0</v>
      </c>
      <c r="P1151" s="7" t="str">
        <f>IF(Data7[[#This Row],[WO'#:]]="","Riley #","WO#")</f>
        <v>Riley #</v>
      </c>
      <c r="Q1151" s="7">
        <f>IFERROR(WEEKNUM(Data7[[#This Row],[Date:]]),"")</f>
        <v>25</v>
      </c>
      <c r="R1151" s="6">
        <f t="shared" si="51"/>
        <v>45459</v>
      </c>
      <c r="S1151" s="6">
        <f>Data7[[#This Row],[Week Start]]+7</f>
        <v>45466</v>
      </c>
      <c r="T1151" s="7" t="str">
        <f t="shared" si="52"/>
        <v>6/16/2024 - 6/23/2024</v>
      </c>
      <c r="U1151" s="7" t="str">
        <f t="shared" si="53"/>
        <v>Time Card</v>
      </c>
      <c r="V1151" s="8" t="str">
        <f>RIGHT(TEXT(Data7[[#This Row],[Date:]],"mmddyyyy"),4)</f>
        <v>2024</v>
      </c>
      <c r="W1151" s="8" t="str">
        <f>MID(TEXT(Data7[[#This Row],[Date:]],"mmddyyyy"),3,2)</f>
        <v>21</v>
      </c>
      <c r="X1151" s="8" t="str">
        <f>LEFT(TEXT(Data7[[#This Row],[Date:]],"mmddyyyy"),2)</f>
        <v>06</v>
      </c>
      <c r="Y1151" s="6">
        <f>DATE(Data7[[#This Row],[Year]],Data7[[#This Row],[Month]],Data7[[#This Row],[Day]])</f>
        <v>45464</v>
      </c>
    </row>
    <row r="1152" spans="1:25">
      <c r="A1152" s="5">
        <v>45464.59230729167</v>
      </c>
      <c r="B1152" s="7" t="s">
        <v>66</v>
      </c>
      <c r="C1152" s="6" t="s">
        <v>833</v>
      </c>
      <c r="D1152" s="7" t="s">
        <v>839</v>
      </c>
      <c r="E1152" s="8">
        <v>1</v>
      </c>
      <c r="F1152" s="7" t="s">
        <v>68</v>
      </c>
      <c r="G1152" s="7" t="s">
        <v>68</v>
      </c>
      <c r="H1152" s="7" t="s">
        <v>758</v>
      </c>
      <c r="I1152" s="7" t="s">
        <v>45</v>
      </c>
      <c r="J1152" s="19" t="str">
        <f>IFERROR(INDEX('Employee Info'!$C$3:$E$200,MATCH(Data7[[#This Row],[Name:]],'Employee Info'!$B$3:$B$200,0),MATCH(Data7[[#This Row],[Hours Type:]],'Employee Info'!$C$2:$E$2,0)),"")</f>
        <v/>
      </c>
      <c r="K1152" s="19" t="str">
        <f>IFERROR(INDEX('Employee Info'!$C$3:$J$200,MATCH(Data7[[#This Row],[Name:]],'Employee Info'!$B$3:$B$200,0),MATCH(Data7[[#Headers],[Truck]],'Employee Info'!$C$2:$J$2,0)),"")</f>
        <v/>
      </c>
      <c r="L1152" s="19" t="str">
        <f>IFERROR(INDEX('Employee Info'!$C$3:$J$200,MATCH(Data7[[#This Row],[Name:]],'Employee Info'!$B$3:$B$200,0),MATCH(Data7[[#Headers],[Phone]],'Employee Info'!$C$2:$J$2,0)),"")</f>
        <v/>
      </c>
      <c r="M1152" s="19" t="str">
        <f>IFERROR(INDEX('Employee Info'!$C$3:$J$200,MATCH(Data7[[#This Row],[Name:]],'Employee Info'!$B$3:$B$200,0),MATCH(Data7[[#Headers],[Tech]],'Employee Info'!$C$2:$J$2,0)),"")</f>
        <v/>
      </c>
      <c r="N1152" s="19" t="str">
        <f>IFERROR(INDEX('Employee Info'!$C$3:$J$200,MATCH(Data7[[#This Row],[Name:]],'Employee Info'!$B$3:$B$200,0),MATCH(Data7[[#Headers],[Other]],'Employee Info'!$C$2:$J$2,0)),"")</f>
        <v/>
      </c>
      <c r="O1152" s="19">
        <f>IFERROR((Data7[[#This Row],[Hours:]]*SUM(Data7[[#This Row],[Rate]:[Other]])),"")</f>
        <v>0</v>
      </c>
      <c r="P1152" s="7" t="str">
        <f>IF(Data7[[#This Row],[WO'#:]]="","Riley #","WO#")</f>
        <v>Riley #</v>
      </c>
      <c r="Q1152" s="7">
        <f>IFERROR(WEEKNUM(Data7[[#This Row],[Date:]]),"")</f>
        <v>25</v>
      </c>
      <c r="R1152" s="6">
        <f t="shared" si="51"/>
        <v>45459</v>
      </c>
      <c r="S1152" s="6">
        <f>Data7[[#This Row],[Week Start]]+7</f>
        <v>45466</v>
      </c>
      <c r="T1152" s="7" t="str">
        <f t="shared" si="52"/>
        <v>6/16/2024 - 6/23/2024</v>
      </c>
      <c r="U1152" s="7" t="str">
        <f t="shared" si="53"/>
        <v>Time Card</v>
      </c>
      <c r="V1152" s="8" t="str">
        <f>RIGHT(TEXT(Data7[[#This Row],[Date:]],"mmddyyyy"),4)</f>
        <v>2024</v>
      </c>
      <c r="W1152" s="8" t="str">
        <f>MID(TEXT(Data7[[#This Row],[Date:]],"mmddyyyy"),3,2)</f>
        <v>21</v>
      </c>
      <c r="X1152" s="8" t="str">
        <f>LEFT(TEXT(Data7[[#This Row],[Date:]],"mmddyyyy"),2)</f>
        <v>06</v>
      </c>
      <c r="Y1152" s="6">
        <f>DATE(Data7[[#This Row],[Year]],Data7[[#This Row],[Month]],Data7[[#This Row],[Day]])</f>
        <v>45464</v>
      </c>
    </row>
    <row r="1153" spans="1:25">
      <c r="A1153" s="5">
        <v>45464.59173310185</v>
      </c>
      <c r="B1153" s="7" t="s">
        <v>66</v>
      </c>
      <c r="C1153" s="6" t="s">
        <v>833</v>
      </c>
      <c r="D1153" s="7" t="s">
        <v>838</v>
      </c>
      <c r="E1153" s="8">
        <v>3</v>
      </c>
      <c r="F1153" s="7" t="s">
        <v>68</v>
      </c>
      <c r="G1153" s="7" t="s">
        <v>68</v>
      </c>
      <c r="H1153" s="7" t="s">
        <v>826</v>
      </c>
      <c r="I1153" s="7" t="s">
        <v>787</v>
      </c>
      <c r="J1153" s="19" t="str">
        <f>IFERROR(INDEX('Employee Info'!$C$3:$E$200,MATCH(Data7[[#This Row],[Name:]],'Employee Info'!$B$3:$B$200,0),MATCH(Data7[[#This Row],[Hours Type:]],'Employee Info'!$C$2:$E$2,0)),"")</f>
        <v/>
      </c>
      <c r="K1153" s="19" t="str">
        <f>IFERROR(INDEX('Employee Info'!$C$3:$J$200,MATCH(Data7[[#This Row],[Name:]],'Employee Info'!$B$3:$B$200,0),MATCH(Data7[[#Headers],[Truck]],'Employee Info'!$C$2:$J$2,0)),"")</f>
        <v/>
      </c>
      <c r="L1153" s="19" t="str">
        <f>IFERROR(INDEX('Employee Info'!$C$3:$J$200,MATCH(Data7[[#This Row],[Name:]],'Employee Info'!$B$3:$B$200,0),MATCH(Data7[[#Headers],[Phone]],'Employee Info'!$C$2:$J$2,0)),"")</f>
        <v/>
      </c>
      <c r="M1153" s="19" t="str">
        <f>IFERROR(INDEX('Employee Info'!$C$3:$J$200,MATCH(Data7[[#This Row],[Name:]],'Employee Info'!$B$3:$B$200,0),MATCH(Data7[[#Headers],[Tech]],'Employee Info'!$C$2:$J$2,0)),"")</f>
        <v/>
      </c>
      <c r="N1153" s="19" t="str">
        <f>IFERROR(INDEX('Employee Info'!$C$3:$J$200,MATCH(Data7[[#This Row],[Name:]],'Employee Info'!$B$3:$B$200,0),MATCH(Data7[[#Headers],[Other]],'Employee Info'!$C$2:$J$2,0)),"")</f>
        <v/>
      </c>
      <c r="O1153" s="19">
        <f>IFERROR((Data7[[#This Row],[Hours:]]*SUM(Data7[[#This Row],[Rate]:[Other]])),"")</f>
        <v>0</v>
      </c>
      <c r="P1153" s="7" t="str">
        <f>IF(Data7[[#This Row],[WO'#:]]="","Riley #","WO#")</f>
        <v>Riley #</v>
      </c>
      <c r="Q1153" s="7">
        <f>IFERROR(WEEKNUM(Data7[[#This Row],[Date:]]),"")</f>
        <v>25</v>
      </c>
      <c r="R1153" s="6">
        <f t="shared" si="51"/>
        <v>45459</v>
      </c>
      <c r="S1153" s="6">
        <f>Data7[[#This Row],[Week Start]]+7</f>
        <v>45466</v>
      </c>
      <c r="T1153" s="7" t="str">
        <f t="shared" si="52"/>
        <v>6/16/2024 - 6/23/2024</v>
      </c>
      <c r="U1153" s="7" t="str">
        <f t="shared" si="53"/>
        <v>Time Card</v>
      </c>
      <c r="V1153" s="8" t="str">
        <f>RIGHT(TEXT(Data7[[#This Row],[Date:]],"mmddyyyy"),4)</f>
        <v>2024</v>
      </c>
      <c r="W1153" s="8" t="str">
        <f>MID(TEXT(Data7[[#This Row],[Date:]],"mmddyyyy"),3,2)</f>
        <v>21</v>
      </c>
      <c r="X1153" s="8" t="str">
        <f>LEFT(TEXT(Data7[[#This Row],[Date:]],"mmddyyyy"),2)</f>
        <v>06</v>
      </c>
      <c r="Y1153" s="6">
        <f>DATE(Data7[[#This Row],[Year]],Data7[[#This Row],[Month]],Data7[[#This Row],[Day]])</f>
        <v>45464</v>
      </c>
    </row>
    <row r="1154" spans="1:25">
      <c r="A1154" s="5">
        <v>45464.593094212963</v>
      </c>
      <c r="B1154" s="7" t="s">
        <v>66</v>
      </c>
      <c r="C1154" s="6" t="s">
        <v>833</v>
      </c>
      <c r="D1154" s="7" t="s">
        <v>841</v>
      </c>
      <c r="E1154" s="8">
        <v>1</v>
      </c>
      <c r="F1154" s="7" t="s">
        <v>68</v>
      </c>
      <c r="G1154" s="7" t="s">
        <v>68</v>
      </c>
      <c r="H1154" s="7" t="s">
        <v>42</v>
      </c>
      <c r="I1154" s="7" t="s">
        <v>44</v>
      </c>
      <c r="J1154" s="19" t="str">
        <f>IFERROR(INDEX('Employee Info'!$C$3:$E$200,MATCH(Data7[[#This Row],[Name:]],'Employee Info'!$B$3:$B$200,0),MATCH(Data7[[#This Row],[Hours Type:]],'Employee Info'!$C$2:$E$2,0)),"")</f>
        <v/>
      </c>
      <c r="K1154" s="19" t="str">
        <f>IFERROR(INDEX('Employee Info'!$C$3:$J$200,MATCH(Data7[[#This Row],[Name:]],'Employee Info'!$B$3:$B$200,0),MATCH(Data7[[#Headers],[Truck]],'Employee Info'!$C$2:$J$2,0)),"")</f>
        <v/>
      </c>
      <c r="L1154" s="19" t="str">
        <f>IFERROR(INDEX('Employee Info'!$C$3:$J$200,MATCH(Data7[[#This Row],[Name:]],'Employee Info'!$B$3:$B$200,0),MATCH(Data7[[#Headers],[Phone]],'Employee Info'!$C$2:$J$2,0)),"")</f>
        <v/>
      </c>
      <c r="M1154" s="19" t="str">
        <f>IFERROR(INDEX('Employee Info'!$C$3:$J$200,MATCH(Data7[[#This Row],[Name:]],'Employee Info'!$B$3:$B$200,0),MATCH(Data7[[#Headers],[Tech]],'Employee Info'!$C$2:$J$2,0)),"")</f>
        <v/>
      </c>
      <c r="N1154" s="19" t="str">
        <f>IFERROR(INDEX('Employee Info'!$C$3:$J$200,MATCH(Data7[[#This Row],[Name:]],'Employee Info'!$B$3:$B$200,0),MATCH(Data7[[#Headers],[Other]],'Employee Info'!$C$2:$J$2,0)),"")</f>
        <v/>
      </c>
      <c r="O1154" s="19">
        <f>IFERROR((Data7[[#This Row],[Hours:]]*SUM(Data7[[#This Row],[Rate]:[Other]])),"")</f>
        <v>0</v>
      </c>
      <c r="P1154" s="7" t="str">
        <f>IF(Data7[[#This Row],[WO'#:]]="","Riley #","WO#")</f>
        <v>Riley #</v>
      </c>
      <c r="Q1154" s="7">
        <f>IFERROR(WEEKNUM(Data7[[#This Row],[Date:]]),"")</f>
        <v>25</v>
      </c>
      <c r="R1154" s="6">
        <f t="shared" ref="R1154:R1217" si="54">DATE(RIGHT(TEXT(C1154,"mm/dd/yyyy"),4),1,1)+(Q1154-1)*7-(WEEKDAY(DATE(RIGHT(TEXT(C1154,"mm/dd/yyyy"),4),1,1)))+1</f>
        <v>45459</v>
      </c>
      <c r="S1154" s="6">
        <f>Data7[[#This Row],[Week Start]]+7</f>
        <v>45466</v>
      </c>
      <c r="T1154" s="7" t="str">
        <f t="shared" ref="T1154:T1217" si="55">IFERROR(TEXT(R1154, "m/d/yyyy") &amp; " - " &amp; TEXT(S1154, "m/d/yyyy"),"")</f>
        <v>6/16/2024 - 6/23/2024</v>
      </c>
      <c r="U1154" s="7" t="str">
        <f t="shared" ref="U1154:U1217" si="56">"Time Card"</f>
        <v>Time Card</v>
      </c>
      <c r="V1154" s="8" t="str">
        <f>RIGHT(TEXT(Data7[[#This Row],[Date:]],"mmddyyyy"),4)</f>
        <v>2024</v>
      </c>
      <c r="W1154" s="8" t="str">
        <f>MID(TEXT(Data7[[#This Row],[Date:]],"mmddyyyy"),3,2)</f>
        <v>21</v>
      </c>
      <c r="X1154" s="8" t="str">
        <f>LEFT(TEXT(Data7[[#This Row],[Date:]],"mmddyyyy"),2)</f>
        <v>06</v>
      </c>
      <c r="Y1154" s="6">
        <f>DATE(Data7[[#This Row],[Year]],Data7[[#This Row],[Month]],Data7[[#This Row],[Day]])</f>
        <v>45464</v>
      </c>
    </row>
    <row r="1155" spans="1:25">
      <c r="A1155" s="5">
        <v>45471.442263194447</v>
      </c>
      <c r="B1155" s="7" t="s">
        <v>66</v>
      </c>
      <c r="C1155" s="6" t="s">
        <v>842</v>
      </c>
      <c r="D1155" s="7" t="s">
        <v>843</v>
      </c>
      <c r="E1155" s="8">
        <v>5</v>
      </c>
      <c r="F1155" s="7">
        <v>6984733</v>
      </c>
      <c r="G1155" s="7" t="s">
        <v>68</v>
      </c>
      <c r="H1155" s="7" t="s">
        <v>756</v>
      </c>
      <c r="I1155" s="7" t="s">
        <v>44</v>
      </c>
      <c r="J1155" s="19" t="str">
        <f>IFERROR(INDEX('Employee Info'!$C$3:$E$200,MATCH(Data7[[#This Row],[Name:]],'Employee Info'!$B$3:$B$200,0),MATCH(Data7[[#This Row],[Hours Type:]],'Employee Info'!$C$2:$E$2,0)),"")</f>
        <v/>
      </c>
      <c r="K1155" s="19" t="str">
        <f>IFERROR(INDEX('Employee Info'!$C$3:$J$200,MATCH(Data7[[#This Row],[Name:]],'Employee Info'!$B$3:$B$200,0),MATCH(Data7[[#Headers],[Truck]],'Employee Info'!$C$2:$J$2,0)),"")</f>
        <v/>
      </c>
      <c r="L1155" s="19" t="str">
        <f>IFERROR(INDEX('Employee Info'!$C$3:$J$200,MATCH(Data7[[#This Row],[Name:]],'Employee Info'!$B$3:$B$200,0),MATCH(Data7[[#Headers],[Phone]],'Employee Info'!$C$2:$J$2,0)),"")</f>
        <v/>
      </c>
      <c r="M1155" s="19" t="str">
        <f>IFERROR(INDEX('Employee Info'!$C$3:$J$200,MATCH(Data7[[#This Row],[Name:]],'Employee Info'!$B$3:$B$200,0),MATCH(Data7[[#Headers],[Tech]],'Employee Info'!$C$2:$J$2,0)),"")</f>
        <v/>
      </c>
      <c r="N1155" s="19" t="str">
        <f>IFERROR(INDEX('Employee Info'!$C$3:$J$200,MATCH(Data7[[#This Row],[Name:]],'Employee Info'!$B$3:$B$200,0),MATCH(Data7[[#Headers],[Other]],'Employee Info'!$C$2:$J$2,0)),"")</f>
        <v/>
      </c>
      <c r="O1155" s="19">
        <f>IFERROR((Data7[[#This Row],[Hours:]]*SUM(Data7[[#This Row],[Rate]:[Other]])),"")</f>
        <v>0</v>
      </c>
      <c r="P1155" s="7" t="str">
        <f>IF(Data7[[#This Row],[WO'#:]]="","Riley #","WO#")</f>
        <v>WO#</v>
      </c>
      <c r="Q1155" s="7">
        <f>IFERROR(WEEKNUM(Data7[[#This Row],[Date:]]),"")</f>
        <v>26</v>
      </c>
      <c r="R1155" s="6">
        <f t="shared" si="54"/>
        <v>45466</v>
      </c>
      <c r="S1155" s="6">
        <f>Data7[[#This Row],[Week Start]]+7</f>
        <v>45473</v>
      </c>
      <c r="T1155" s="7" t="str">
        <f t="shared" si="55"/>
        <v>6/23/2024 - 6/30/2024</v>
      </c>
      <c r="U1155" s="7" t="str">
        <f t="shared" si="56"/>
        <v>Time Card</v>
      </c>
      <c r="V1155" s="8" t="str">
        <f>RIGHT(TEXT(Data7[[#This Row],[Date:]],"mmddyyyy"),4)</f>
        <v>2024</v>
      </c>
      <c r="W1155" s="8" t="str">
        <f>MID(TEXT(Data7[[#This Row],[Date:]],"mmddyyyy"),3,2)</f>
        <v>24</v>
      </c>
      <c r="X1155" s="8" t="str">
        <f>LEFT(TEXT(Data7[[#This Row],[Date:]],"mmddyyyy"),2)</f>
        <v>06</v>
      </c>
      <c r="Y1155" s="6">
        <f>DATE(Data7[[#This Row],[Year]],Data7[[#This Row],[Month]],Data7[[#This Row],[Day]])</f>
        <v>45467</v>
      </c>
    </row>
    <row r="1156" spans="1:25">
      <c r="A1156" s="5">
        <v>45485.479479861111</v>
      </c>
      <c r="B1156" s="7" t="s">
        <v>76</v>
      </c>
      <c r="C1156" s="6" t="s">
        <v>842</v>
      </c>
      <c r="D1156" s="7" t="s">
        <v>156</v>
      </c>
      <c r="E1156" s="8">
        <v>1</v>
      </c>
      <c r="F1156" s="7">
        <v>6984733</v>
      </c>
      <c r="G1156" s="7" t="s">
        <v>68</v>
      </c>
      <c r="H1156" s="7" t="s">
        <v>756</v>
      </c>
      <c r="I1156" s="7" t="s">
        <v>44</v>
      </c>
      <c r="J1156" s="19" t="str">
        <f>IFERROR(INDEX('Employee Info'!$C$3:$E$200,MATCH(Data7[[#This Row],[Name:]],'Employee Info'!$B$3:$B$200,0),MATCH(Data7[[#This Row],[Hours Type:]],'Employee Info'!$C$2:$E$2,0)),"")</f>
        <v/>
      </c>
      <c r="K1156" s="19" t="str">
        <f>IFERROR(INDEX('Employee Info'!$C$3:$J$200,MATCH(Data7[[#This Row],[Name:]],'Employee Info'!$B$3:$B$200,0),MATCH(Data7[[#Headers],[Truck]],'Employee Info'!$C$2:$J$2,0)),"")</f>
        <v/>
      </c>
      <c r="L1156" s="19" t="str">
        <f>IFERROR(INDEX('Employee Info'!$C$3:$J$200,MATCH(Data7[[#This Row],[Name:]],'Employee Info'!$B$3:$B$200,0),MATCH(Data7[[#Headers],[Phone]],'Employee Info'!$C$2:$J$2,0)),"")</f>
        <v/>
      </c>
      <c r="M1156" s="19" t="str">
        <f>IFERROR(INDEX('Employee Info'!$C$3:$J$200,MATCH(Data7[[#This Row],[Name:]],'Employee Info'!$B$3:$B$200,0),MATCH(Data7[[#Headers],[Tech]],'Employee Info'!$C$2:$J$2,0)),"")</f>
        <v/>
      </c>
      <c r="N1156" s="19" t="str">
        <f>IFERROR(INDEX('Employee Info'!$C$3:$J$200,MATCH(Data7[[#This Row],[Name:]],'Employee Info'!$B$3:$B$200,0),MATCH(Data7[[#Headers],[Other]],'Employee Info'!$C$2:$J$2,0)),"")</f>
        <v/>
      </c>
      <c r="O1156" s="19">
        <f>IFERROR((Data7[[#This Row],[Hours:]]*SUM(Data7[[#This Row],[Rate]:[Other]])),"")</f>
        <v>0</v>
      </c>
      <c r="P1156" s="7" t="str">
        <f>IF(Data7[[#This Row],[WO'#:]]="","Riley #","WO#")</f>
        <v>WO#</v>
      </c>
      <c r="Q1156" s="7">
        <f>IFERROR(WEEKNUM(Data7[[#This Row],[Date:]]),"")</f>
        <v>26</v>
      </c>
      <c r="R1156" s="6">
        <f t="shared" si="54"/>
        <v>45466</v>
      </c>
      <c r="S1156" s="6">
        <f>Data7[[#This Row],[Week Start]]+7</f>
        <v>45473</v>
      </c>
      <c r="T1156" s="7" t="str">
        <f t="shared" si="55"/>
        <v>6/23/2024 - 6/30/2024</v>
      </c>
      <c r="U1156" s="7" t="str">
        <f t="shared" si="56"/>
        <v>Time Card</v>
      </c>
      <c r="V1156" s="8" t="str">
        <f>RIGHT(TEXT(Data7[[#This Row],[Date:]],"mmddyyyy"),4)</f>
        <v>2024</v>
      </c>
      <c r="W1156" s="8" t="str">
        <f>MID(TEXT(Data7[[#This Row],[Date:]],"mmddyyyy"),3,2)</f>
        <v>24</v>
      </c>
      <c r="X1156" s="8" t="str">
        <f>LEFT(TEXT(Data7[[#This Row],[Date:]],"mmddyyyy"),2)</f>
        <v>06</v>
      </c>
      <c r="Y1156" s="6">
        <f>DATE(Data7[[#This Row],[Year]],Data7[[#This Row],[Month]],Data7[[#This Row],[Day]])</f>
        <v>45467</v>
      </c>
    </row>
    <row r="1157" spans="1:25">
      <c r="A1157" s="5">
        <v>45467.585402893521</v>
      </c>
      <c r="B1157" s="7" t="s">
        <v>23</v>
      </c>
      <c r="C1157" s="6" t="s">
        <v>842</v>
      </c>
      <c r="D1157" s="7" t="s">
        <v>844</v>
      </c>
      <c r="E1157" s="8">
        <v>2</v>
      </c>
      <c r="F1157" s="7" t="s">
        <v>68</v>
      </c>
      <c r="G1157" s="7" t="s">
        <v>68</v>
      </c>
      <c r="H1157" s="7" t="s">
        <v>808</v>
      </c>
      <c r="I1157" s="7" t="s">
        <v>44</v>
      </c>
      <c r="J1157" s="19" t="str">
        <f>IFERROR(INDEX('Employee Info'!$C$3:$E$200,MATCH(Data7[[#This Row],[Name:]],'Employee Info'!$B$3:$B$200,0),MATCH(Data7[[#This Row],[Hours Type:]],'Employee Info'!$C$2:$E$2,0)),"")</f>
        <v/>
      </c>
      <c r="K1157" s="19" t="str">
        <f>IFERROR(INDEX('Employee Info'!$C$3:$J$200,MATCH(Data7[[#This Row],[Name:]],'Employee Info'!$B$3:$B$200,0),MATCH(Data7[[#Headers],[Truck]],'Employee Info'!$C$2:$J$2,0)),"")</f>
        <v/>
      </c>
      <c r="L1157" s="19" t="str">
        <f>IFERROR(INDEX('Employee Info'!$C$3:$J$200,MATCH(Data7[[#This Row],[Name:]],'Employee Info'!$B$3:$B$200,0),MATCH(Data7[[#Headers],[Phone]],'Employee Info'!$C$2:$J$2,0)),"")</f>
        <v/>
      </c>
      <c r="M1157" s="19" t="str">
        <f>IFERROR(INDEX('Employee Info'!$C$3:$J$200,MATCH(Data7[[#This Row],[Name:]],'Employee Info'!$B$3:$B$200,0),MATCH(Data7[[#Headers],[Tech]],'Employee Info'!$C$2:$J$2,0)),"")</f>
        <v/>
      </c>
      <c r="N1157" s="19" t="str">
        <f>IFERROR(INDEX('Employee Info'!$C$3:$J$200,MATCH(Data7[[#This Row],[Name:]],'Employee Info'!$B$3:$B$200,0),MATCH(Data7[[#Headers],[Other]],'Employee Info'!$C$2:$J$2,0)),"")</f>
        <v/>
      </c>
      <c r="O1157" s="19">
        <f>IFERROR((Data7[[#This Row],[Hours:]]*SUM(Data7[[#This Row],[Rate]:[Other]])),"")</f>
        <v>0</v>
      </c>
      <c r="P1157" s="7" t="str">
        <f>IF(Data7[[#This Row],[WO'#:]]="","Riley #","WO#")</f>
        <v>Riley #</v>
      </c>
      <c r="Q1157" s="7">
        <f>IFERROR(WEEKNUM(Data7[[#This Row],[Date:]]),"")</f>
        <v>26</v>
      </c>
      <c r="R1157" s="6">
        <f t="shared" si="54"/>
        <v>45466</v>
      </c>
      <c r="S1157" s="6">
        <f>Data7[[#This Row],[Week Start]]+7</f>
        <v>45473</v>
      </c>
      <c r="T1157" s="7" t="str">
        <f t="shared" si="55"/>
        <v>6/23/2024 - 6/30/2024</v>
      </c>
      <c r="U1157" s="7" t="str">
        <f t="shared" si="56"/>
        <v>Time Card</v>
      </c>
      <c r="V1157" s="8" t="str">
        <f>RIGHT(TEXT(Data7[[#This Row],[Date:]],"mmddyyyy"),4)</f>
        <v>2024</v>
      </c>
      <c r="W1157" s="8" t="str">
        <f>MID(TEXT(Data7[[#This Row],[Date:]],"mmddyyyy"),3,2)</f>
        <v>24</v>
      </c>
      <c r="X1157" s="8" t="str">
        <f>LEFT(TEXT(Data7[[#This Row],[Date:]],"mmddyyyy"),2)</f>
        <v>06</v>
      </c>
      <c r="Y1157" s="6">
        <f>DATE(Data7[[#This Row],[Year]],Data7[[#This Row],[Month]],Data7[[#This Row],[Day]])</f>
        <v>45467</v>
      </c>
    </row>
    <row r="1158" spans="1:25">
      <c r="A1158" s="5">
        <v>45467.585464583331</v>
      </c>
      <c r="B1158" s="7" t="s">
        <v>35</v>
      </c>
      <c r="C1158" s="6" t="s">
        <v>842</v>
      </c>
      <c r="D1158" s="7" t="s">
        <v>844</v>
      </c>
      <c r="E1158" s="8">
        <v>2</v>
      </c>
      <c r="F1158" s="7" t="s">
        <v>68</v>
      </c>
      <c r="G1158" s="7" t="s">
        <v>68</v>
      </c>
      <c r="H1158" s="7" t="s">
        <v>808</v>
      </c>
      <c r="I1158" s="7" t="s">
        <v>44</v>
      </c>
      <c r="J1158" s="19" t="str">
        <f>IFERROR(INDEX('Employee Info'!$C$3:$E$200,MATCH(Data7[[#This Row],[Name:]],'Employee Info'!$B$3:$B$200,0),MATCH(Data7[[#This Row],[Hours Type:]],'Employee Info'!$C$2:$E$2,0)),"")</f>
        <v/>
      </c>
      <c r="K1158" s="19" t="str">
        <f>IFERROR(INDEX('Employee Info'!$C$3:$J$200,MATCH(Data7[[#This Row],[Name:]],'Employee Info'!$B$3:$B$200,0),MATCH(Data7[[#Headers],[Truck]],'Employee Info'!$C$2:$J$2,0)),"")</f>
        <v/>
      </c>
      <c r="L1158" s="19" t="str">
        <f>IFERROR(INDEX('Employee Info'!$C$3:$J$200,MATCH(Data7[[#This Row],[Name:]],'Employee Info'!$B$3:$B$200,0),MATCH(Data7[[#Headers],[Phone]],'Employee Info'!$C$2:$J$2,0)),"")</f>
        <v/>
      </c>
      <c r="M1158" s="19" t="str">
        <f>IFERROR(INDEX('Employee Info'!$C$3:$J$200,MATCH(Data7[[#This Row],[Name:]],'Employee Info'!$B$3:$B$200,0),MATCH(Data7[[#Headers],[Tech]],'Employee Info'!$C$2:$J$2,0)),"")</f>
        <v/>
      </c>
      <c r="N1158" s="19" t="str">
        <f>IFERROR(INDEX('Employee Info'!$C$3:$J$200,MATCH(Data7[[#This Row],[Name:]],'Employee Info'!$B$3:$B$200,0),MATCH(Data7[[#Headers],[Other]],'Employee Info'!$C$2:$J$2,0)),"")</f>
        <v/>
      </c>
      <c r="O1158" s="19">
        <f>IFERROR((Data7[[#This Row],[Hours:]]*SUM(Data7[[#This Row],[Rate]:[Other]])),"")</f>
        <v>0</v>
      </c>
      <c r="P1158" s="7" t="str">
        <f>IF(Data7[[#This Row],[WO'#:]]="","Riley #","WO#")</f>
        <v>Riley #</v>
      </c>
      <c r="Q1158" s="7">
        <f>IFERROR(WEEKNUM(Data7[[#This Row],[Date:]]),"")</f>
        <v>26</v>
      </c>
      <c r="R1158" s="6">
        <f t="shared" si="54"/>
        <v>45466</v>
      </c>
      <c r="S1158" s="6">
        <f>Data7[[#This Row],[Week Start]]+7</f>
        <v>45473</v>
      </c>
      <c r="T1158" s="7" t="str">
        <f t="shared" si="55"/>
        <v>6/23/2024 - 6/30/2024</v>
      </c>
      <c r="U1158" s="7" t="str">
        <f t="shared" si="56"/>
        <v>Time Card</v>
      </c>
      <c r="V1158" s="8" t="str">
        <f>RIGHT(TEXT(Data7[[#This Row],[Date:]],"mmddyyyy"),4)</f>
        <v>2024</v>
      </c>
      <c r="W1158" s="8" t="str">
        <f>MID(TEXT(Data7[[#This Row],[Date:]],"mmddyyyy"),3,2)</f>
        <v>24</v>
      </c>
      <c r="X1158" s="8" t="str">
        <f>LEFT(TEXT(Data7[[#This Row],[Date:]],"mmddyyyy"),2)</f>
        <v>06</v>
      </c>
      <c r="Y1158" s="6">
        <f>DATE(Data7[[#This Row],[Year]],Data7[[#This Row],[Month]],Data7[[#This Row],[Day]])</f>
        <v>45467</v>
      </c>
    </row>
    <row r="1159" spans="1:25">
      <c r="A1159" s="5">
        <v>45471.428320949075</v>
      </c>
      <c r="B1159" s="7" t="s">
        <v>66</v>
      </c>
      <c r="C1159" s="6" t="s">
        <v>842</v>
      </c>
      <c r="D1159" s="7" t="s">
        <v>847</v>
      </c>
      <c r="E1159" s="8">
        <v>1</v>
      </c>
      <c r="F1159" s="7" t="s">
        <v>68</v>
      </c>
      <c r="G1159" s="7" t="s">
        <v>68</v>
      </c>
      <c r="H1159" s="7" t="s">
        <v>808</v>
      </c>
      <c r="I1159" s="7" t="s">
        <v>44</v>
      </c>
      <c r="J1159" s="19" t="str">
        <f>IFERROR(INDEX('Employee Info'!$C$3:$E$200,MATCH(Data7[[#This Row],[Name:]],'Employee Info'!$B$3:$B$200,0),MATCH(Data7[[#This Row],[Hours Type:]],'Employee Info'!$C$2:$E$2,0)),"")</f>
        <v/>
      </c>
      <c r="K1159" s="19" t="str">
        <f>IFERROR(INDEX('Employee Info'!$C$3:$J$200,MATCH(Data7[[#This Row],[Name:]],'Employee Info'!$B$3:$B$200,0),MATCH(Data7[[#Headers],[Truck]],'Employee Info'!$C$2:$J$2,0)),"")</f>
        <v/>
      </c>
      <c r="L1159" s="19" t="str">
        <f>IFERROR(INDEX('Employee Info'!$C$3:$J$200,MATCH(Data7[[#This Row],[Name:]],'Employee Info'!$B$3:$B$200,0),MATCH(Data7[[#Headers],[Phone]],'Employee Info'!$C$2:$J$2,0)),"")</f>
        <v/>
      </c>
      <c r="M1159" s="19" t="str">
        <f>IFERROR(INDEX('Employee Info'!$C$3:$J$200,MATCH(Data7[[#This Row],[Name:]],'Employee Info'!$B$3:$B$200,0),MATCH(Data7[[#Headers],[Tech]],'Employee Info'!$C$2:$J$2,0)),"")</f>
        <v/>
      </c>
      <c r="N1159" s="19" t="str">
        <f>IFERROR(INDEX('Employee Info'!$C$3:$J$200,MATCH(Data7[[#This Row],[Name:]],'Employee Info'!$B$3:$B$200,0),MATCH(Data7[[#Headers],[Other]],'Employee Info'!$C$2:$J$2,0)),"")</f>
        <v/>
      </c>
      <c r="O1159" s="19">
        <f>IFERROR((Data7[[#This Row],[Hours:]]*SUM(Data7[[#This Row],[Rate]:[Other]])),"")</f>
        <v>0</v>
      </c>
      <c r="P1159" s="7" t="str">
        <f>IF(Data7[[#This Row],[WO'#:]]="","Riley #","WO#")</f>
        <v>Riley #</v>
      </c>
      <c r="Q1159" s="7">
        <f>IFERROR(WEEKNUM(Data7[[#This Row],[Date:]]),"")</f>
        <v>26</v>
      </c>
      <c r="R1159" s="6">
        <f t="shared" si="54"/>
        <v>45466</v>
      </c>
      <c r="S1159" s="6">
        <f>Data7[[#This Row],[Week Start]]+7</f>
        <v>45473</v>
      </c>
      <c r="T1159" s="7" t="str">
        <f t="shared" si="55"/>
        <v>6/23/2024 - 6/30/2024</v>
      </c>
      <c r="U1159" s="7" t="str">
        <f t="shared" si="56"/>
        <v>Time Card</v>
      </c>
      <c r="V1159" s="8" t="str">
        <f>RIGHT(TEXT(Data7[[#This Row],[Date:]],"mmddyyyy"),4)</f>
        <v>2024</v>
      </c>
      <c r="W1159" s="8" t="str">
        <f>MID(TEXT(Data7[[#This Row],[Date:]],"mmddyyyy"),3,2)</f>
        <v>24</v>
      </c>
      <c r="X1159" s="8" t="str">
        <f>LEFT(TEXT(Data7[[#This Row],[Date:]],"mmddyyyy"),2)</f>
        <v>06</v>
      </c>
      <c r="Y1159" s="6">
        <f>DATE(Data7[[#This Row],[Year]],Data7[[#This Row],[Month]],Data7[[#This Row],[Day]])</f>
        <v>45467</v>
      </c>
    </row>
    <row r="1160" spans="1:25">
      <c r="A1160" s="5">
        <v>45467.584685300928</v>
      </c>
      <c r="B1160" s="7" t="s">
        <v>35</v>
      </c>
      <c r="C1160" s="6" t="s">
        <v>842</v>
      </c>
      <c r="D1160" s="7" t="s">
        <v>648</v>
      </c>
      <c r="E1160" s="8">
        <v>2</v>
      </c>
      <c r="F1160" s="7" t="s">
        <v>68</v>
      </c>
      <c r="G1160" s="7" t="s">
        <v>68</v>
      </c>
      <c r="H1160" s="7" t="s">
        <v>649</v>
      </c>
      <c r="I1160" s="7" t="s">
        <v>44</v>
      </c>
      <c r="J1160" s="19" t="str">
        <f>IFERROR(INDEX('Employee Info'!$C$3:$E$200,MATCH(Data7[[#This Row],[Name:]],'Employee Info'!$B$3:$B$200,0),MATCH(Data7[[#This Row],[Hours Type:]],'Employee Info'!$C$2:$E$2,0)),"")</f>
        <v/>
      </c>
      <c r="K1160" s="19" t="str">
        <f>IFERROR(INDEX('Employee Info'!$C$3:$J$200,MATCH(Data7[[#This Row],[Name:]],'Employee Info'!$B$3:$B$200,0),MATCH(Data7[[#Headers],[Truck]],'Employee Info'!$C$2:$J$2,0)),"")</f>
        <v/>
      </c>
      <c r="L1160" s="19" t="str">
        <f>IFERROR(INDEX('Employee Info'!$C$3:$J$200,MATCH(Data7[[#This Row],[Name:]],'Employee Info'!$B$3:$B$200,0),MATCH(Data7[[#Headers],[Phone]],'Employee Info'!$C$2:$J$2,0)),"")</f>
        <v/>
      </c>
      <c r="M1160" s="19" t="str">
        <f>IFERROR(INDEX('Employee Info'!$C$3:$J$200,MATCH(Data7[[#This Row],[Name:]],'Employee Info'!$B$3:$B$200,0),MATCH(Data7[[#Headers],[Tech]],'Employee Info'!$C$2:$J$2,0)),"")</f>
        <v/>
      </c>
      <c r="N1160" s="19" t="str">
        <f>IFERROR(INDEX('Employee Info'!$C$3:$J$200,MATCH(Data7[[#This Row],[Name:]],'Employee Info'!$B$3:$B$200,0),MATCH(Data7[[#Headers],[Other]],'Employee Info'!$C$2:$J$2,0)),"")</f>
        <v/>
      </c>
      <c r="O1160" s="19">
        <f>IFERROR((Data7[[#This Row],[Hours:]]*SUM(Data7[[#This Row],[Rate]:[Other]])),"")</f>
        <v>0</v>
      </c>
      <c r="P1160" s="7" t="str">
        <f>IF(Data7[[#This Row],[WO'#:]]="","Riley #","WO#")</f>
        <v>Riley #</v>
      </c>
      <c r="Q1160" s="7">
        <f>IFERROR(WEEKNUM(Data7[[#This Row],[Date:]]),"")</f>
        <v>26</v>
      </c>
      <c r="R1160" s="6">
        <f t="shared" si="54"/>
        <v>45466</v>
      </c>
      <c r="S1160" s="6">
        <f>Data7[[#This Row],[Week Start]]+7</f>
        <v>45473</v>
      </c>
      <c r="T1160" s="7" t="str">
        <f t="shared" si="55"/>
        <v>6/23/2024 - 6/30/2024</v>
      </c>
      <c r="U1160" s="7" t="str">
        <f t="shared" si="56"/>
        <v>Time Card</v>
      </c>
      <c r="V1160" s="8" t="str">
        <f>RIGHT(TEXT(Data7[[#This Row],[Date:]],"mmddyyyy"),4)</f>
        <v>2024</v>
      </c>
      <c r="W1160" s="8" t="str">
        <f>MID(TEXT(Data7[[#This Row],[Date:]],"mmddyyyy"),3,2)</f>
        <v>24</v>
      </c>
      <c r="X1160" s="8" t="str">
        <f>LEFT(TEXT(Data7[[#This Row],[Date:]],"mmddyyyy"),2)</f>
        <v>06</v>
      </c>
      <c r="Y1160" s="6">
        <f>DATE(Data7[[#This Row],[Year]],Data7[[#This Row],[Month]],Data7[[#This Row],[Day]])</f>
        <v>45467</v>
      </c>
    </row>
    <row r="1161" spans="1:25">
      <c r="A1161" s="5">
        <v>45467.584852662039</v>
      </c>
      <c r="B1161" s="7" t="s">
        <v>23</v>
      </c>
      <c r="C1161" s="6" t="s">
        <v>842</v>
      </c>
      <c r="D1161" s="7" t="s">
        <v>648</v>
      </c>
      <c r="E1161" s="8">
        <v>2</v>
      </c>
      <c r="F1161" s="7" t="s">
        <v>68</v>
      </c>
      <c r="G1161" s="7" t="s">
        <v>68</v>
      </c>
      <c r="H1161" s="7" t="s">
        <v>649</v>
      </c>
      <c r="I1161" s="7" t="s">
        <v>44</v>
      </c>
      <c r="J1161" s="19" t="str">
        <f>IFERROR(INDEX('Employee Info'!$C$3:$E$200,MATCH(Data7[[#This Row],[Name:]],'Employee Info'!$B$3:$B$200,0),MATCH(Data7[[#This Row],[Hours Type:]],'Employee Info'!$C$2:$E$2,0)),"")</f>
        <v/>
      </c>
      <c r="K1161" s="19" t="str">
        <f>IFERROR(INDEX('Employee Info'!$C$3:$J$200,MATCH(Data7[[#This Row],[Name:]],'Employee Info'!$B$3:$B$200,0),MATCH(Data7[[#Headers],[Truck]],'Employee Info'!$C$2:$J$2,0)),"")</f>
        <v/>
      </c>
      <c r="L1161" s="19" t="str">
        <f>IFERROR(INDEX('Employee Info'!$C$3:$J$200,MATCH(Data7[[#This Row],[Name:]],'Employee Info'!$B$3:$B$200,0),MATCH(Data7[[#Headers],[Phone]],'Employee Info'!$C$2:$J$2,0)),"")</f>
        <v/>
      </c>
      <c r="M1161" s="19" t="str">
        <f>IFERROR(INDEX('Employee Info'!$C$3:$J$200,MATCH(Data7[[#This Row],[Name:]],'Employee Info'!$B$3:$B$200,0),MATCH(Data7[[#Headers],[Tech]],'Employee Info'!$C$2:$J$2,0)),"")</f>
        <v/>
      </c>
      <c r="N1161" s="19" t="str">
        <f>IFERROR(INDEX('Employee Info'!$C$3:$J$200,MATCH(Data7[[#This Row],[Name:]],'Employee Info'!$B$3:$B$200,0),MATCH(Data7[[#Headers],[Other]],'Employee Info'!$C$2:$J$2,0)),"")</f>
        <v/>
      </c>
      <c r="O1161" s="19">
        <f>IFERROR((Data7[[#This Row],[Hours:]]*SUM(Data7[[#This Row],[Rate]:[Other]])),"")</f>
        <v>0</v>
      </c>
      <c r="P1161" s="7" t="str">
        <f>IF(Data7[[#This Row],[WO'#:]]="","Riley #","WO#")</f>
        <v>Riley #</v>
      </c>
      <c r="Q1161" s="7">
        <f>IFERROR(WEEKNUM(Data7[[#This Row],[Date:]]),"")</f>
        <v>26</v>
      </c>
      <c r="R1161" s="6">
        <f t="shared" si="54"/>
        <v>45466</v>
      </c>
      <c r="S1161" s="6">
        <f>Data7[[#This Row],[Week Start]]+7</f>
        <v>45473</v>
      </c>
      <c r="T1161" s="7" t="str">
        <f t="shared" si="55"/>
        <v>6/23/2024 - 6/30/2024</v>
      </c>
      <c r="U1161" s="7" t="str">
        <f t="shared" si="56"/>
        <v>Time Card</v>
      </c>
      <c r="V1161" s="8" t="str">
        <f>RIGHT(TEXT(Data7[[#This Row],[Date:]],"mmddyyyy"),4)</f>
        <v>2024</v>
      </c>
      <c r="W1161" s="8" t="str">
        <f>MID(TEXT(Data7[[#This Row],[Date:]],"mmddyyyy"),3,2)</f>
        <v>24</v>
      </c>
      <c r="X1161" s="8" t="str">
        <f>LEFT(TEXT(Data7[[#This Row],[Date:]],"mmddyyyy"),2)</f>
        <v>06</v>
      </c>
      <c r="Y1161" s="6">
        <f>DATE(Data7[[#This Row],[Year]],Data7[[#This Row],[Month]],Data7[[#This Row],[Day]])</f>
        <v>45467</v>
      </c>
    </row>
    <row r="1162" spans="1:25">
      <c r="A1162" s="5">
        <v>45468.252948148147</v>
      </c>
      <c r="B1162" s="7" t="s">
        <v>31</v>
      </c>
      <c r="C1162" s="6" t="s">
        <v>842</v>
      </c>
      <c r="D1162" s="7" t="s">
        <v>846</v>
      </c>
      <c r="E1162" s="8">
        <v>8</v>
      </c>
      <c r="F1162" s="7" t="s">
        <v>68</v>
      </c>
      <c r="G1162" s="7" t="s">
        <v>68</v>
      </c>
      <c r="H1162" s="7" t="s">
        <v>697</v>
      </c>
      <c r="I1162" s="7" t="s">
        <v>44</v>
      </c>
      <c r="J1162" s="19" t="str">
        <f>IFERROR(INDEX('Employee Info'!$C$3:$E$200,MATCH(Data7[[#This Row],[Name:]],'Employee Info'!$B$3:$B$200,0),MATCH(Data7[[#This Row],[Hours Type:]],'Employee Info'!$C$2:$E$2,0)),"")</f>
        <v/>
      </c>
      <c r="K1162" s="19" t="str">
        <f>IFERROR(INDEX('Employee Info'!$C$3:$J$200,MATCH(Data7[[#This Row],[Name:]],'Employee Info'!$B$3:$B$200,0),MATCH(Data7[[#Headers],[Truck]],'Employee Info'!$C$2:$J$2,0)),"")</f>
        <v/>
      </c>
      <c r="L1162" s="19" t="str">
        <f>IFERROR(INDEX('Employee Info'!$C$3:$J$200,MATCH(Data7[[#This Row],[Name:]],'Employee Info'!$B$3:$B$200,0),MATCH(Data7[[#Headers],[Phone]],'Employee Info'!$C$2:$J$2,0)),"")</f>
        <v/>
      </c>
      <c r="M1162" s="19" t="str">
        <f>IFERROR(INDEX('Employee Info'!$C$3:$J$200,MATCH(Data7[[#This Row],[Name:]],'Employee Info'!$B$3:$B$200,0),MATCH(Data7[[#Headers],[Tech]],'Employee Info'!$C$2:$J$2,0)),"")</f>
        <v/>
      </c>
      <c r="N1162" s="19" t="str">
        <f>IFERROR(INDEX('Employee Info'!$C$3:$J$200,MATCH(Data7[[#This Row],[Name:]],'Employee Info'!$B$3:$B$200,0),MATCH(Data7[[#Headers],[Other]],'Employee Info'!$C$2:$J$2,0)),"")</f>
        <v/>
      </c>
      <c r="O1162" s="19">
        <f>IFERROR((Data7[[#This Row],[Hours:]]*SUM(Data7[[#This Row],[Rate]:[Other]])),"")</f>
        <v>0</v>
      </c>
      <c r="P1162" s="7" t="str">
        <f>IF(Data7[[#This Row],[WO'#:]]="","Riley #","WO#")</f>
        <v>Riley #</v>
      </c>
      <c r="Q1162" s="7">
        <f>IFERROR(WEEKNUM(Data7[[#This Row],[Date:]]),"")</f>
        <v>26</v>
      </c>
      <c r="R1162" s="6">
        <f t="shared" si="54"/>
        <v>45466</v>
      </c>
      <c r="S1162" s="6">
        <f>Data7[[#This Row],[Week Start]]+7</f>
        <v>45473</v>
      </c>
      <c r="T1162" s="7" t="str">
        <f t="shared" si="55"/>
        <v>6/23/2024 - 6/30/2024</v>
      </c>
      <c r="U1162" s="7" t="str">
        <f t="shared" si="56"/>
        <v>Time Card</v>
      </c>
      <c r="V1162" s="8" t="str">
        <f>RIGHT(TEXT(Data7[[#This Row],[Date:]],"mmddyyyy"),4)</f>
        <v>2024</v>
      </c>
      <c r="W1162" s="8" t="str">
        <f>MID(TEXT(Data7[[#This Row],[Date:]],"mmddyyyy"),3,2)</f>
        <v>24</v>
      </c>
      <c r="X1162" s="8" t="str">
        <f>LEFT(TEXT(Data7[[#This Row],[Date:]],"mmddyyyy"),2)</f>
        <v>06</v>
      </c>
      <c r="Y1162" s="6">
        <f>DATE(Data7[[#This Row],[Year]],Data7[[#This Row],[Month]],Data7[[#This Row],[Day]])</f>
        <v>45467</v>
      </c>
    </row>
    <row r="1163" spans="1:25">
      <c r="A1163" s="5">
        <v>45468.253039351854</v>
      </c>
      <c r="B1163" s="7" t="s">
        <v>34</v>
      </c>
      <c r="C1163" s="6" t="s">
        <v>842</v>
      </c>
      <c r="D1163" s="7" t="s">
        <v>846</v>
      </c>
      <c r="E1163" s="8">
        <v>8</v>
      </c>
      <c r="F1163" s="7" t="s">
        <v>68</v>
      </c>
      <c r="G1163" s="7" t="s">
        <v>68</v>
      </c>
      <c r="H1163" s="7" t="s">
        <v>697</v>
      </c>
      <c r="I1163" s="7" t="s">
        <v>44</v>
      </c>
      <c r="J1163" s="19" t="str">
        <f>IFERROR(INDEX('Employee Info'!$C$3:$E$200,MATCH(Data7[[#This Row],[Name:]],'Employee Info'!$B$3:$B$200,0),MATCH(Data7[[#This Row],[Hours Type:]],'Employee Info'!$C$2:$E$2,0)),"")</f>
        <v/>
      </c>
      <c r="K1163" s="19" t="str">
        <f>IFERROR(INDEX('Employee Info'!$C$3:$J$200,MATCH(Data7[[#This Row],[Name:]],'Employee Info'!$B$3:$B$200,0),MATCH(Data7[[#Headers],[Truck]],'Employee Info'!$C$2:$J$2,0)),"")</f>
        <v/>
      </c>
      <c r="L1163" s="19" t="str">
        <f>IFERROR(INDEX('Employee Info'!$C$3:$J$200,MATCH(Data7[[#This Row],[Name:]],'Employee Info'!$B$3:$B$200,0),MATCH(Data7[[#Headers],[Phone]],'Employee Info'!$C$2:$J$2,0)),"")</f>
        <v/>
      </c>
      <c r="M1163" s="19" t="str">
        <f>IFERROR(INDEX('Employee Info'!$C$3:$J$200,MATCH(Data7[[#This Row],[Name:]],'Employee Info'!$B$3:$B$200,0),MATCH(Data7[[#Headers],[Tech]],'Employee Info'!$C$2:$J$2,0)),"")</f>
        <v/>
      </c>
      <c r="N1163" s="19" t="str">
        <f>IFERROR(INDEX('Employee Info'!$C$3:$J$200,MATCH(Data7[[#This Row],[Name:]],'Employee Info'!$B$3:$B$200,0),MATCH(Data7[[#Headers],[Other]],'Employee Info'!$C$2:$J$2,0)),"")</f>
        <v/>
      </c>
      <c r="O1163" s="19">
        <f>IFERROR((Data7[[#This Row],[Hours:]]*SUM(Data7[[#This Row],[Rate]:[Other]])),"")</f>
        <v>0</v>
      </c>
      <c r="P1163" s="7" t="str">
        <f>IF(Data7[[#This Row],[WO'#:]]="","Riley #","WO#")</f>
        <v>Riley #</v>
      </c>
      <c r="Q1163" s="7">
        <f>IFERROR(WEEKNUM(Data7[[#This Row],[Date:]]),"")</f>
        <v>26</v>
      </c>
      <c r="R1163" s="6">
        <f t="shared" si="54"/>
        <v>45466</v>
      </c>
      <c r="S1163" s="6">
        <f>Data7[[#This Row],[Week Start]]+7</f>
        <v>45473</v>
      </c>
      <c r="T1163" s="7" t="str">
        <f t="shared" si="55"/>
        <v>6/23/2024 - 6/30/2024</v>
      </c>
      <c r="U1163" s="7" t="str">
        <f t="shared" si="56"/>
        <v>Time Card</v>
      </c>
      <c r="V1163" s="8" t="str">
        <f>RIGHT(TEXT(Data7[[#This Row],[Date:]],"mmddyyyy"),4)</f>
        <v>2024</v>
      </c>
      <c r="W1163" s="8" t="str">
        <f>MID(TEXT(Data7[[#This Row],[Date:]],"mmddyyyy"),3,2)</f>
        <v>24</v>
      </c>
      <c r="X1163" s="8" t="str">
        <f>LEFT(TEXT(Data7[[#This Row],[Date:]],"mmddyyyy"),2)</f>
        <v>06</v>
      </c>
      <c r="Y1163" s="6">
        <f>DATE(Data7[[#This Row],[Year]],Data7[[#This Row],[Month]],Data7[[#This Row],[Day]])</f>
        <v>45467</v>
      </c>
    </row>
    <row r="1164" spans="1:25">
      <c r="A1164" s="5">
        <v>45467.585903819447</v>
      </c>
      <c r="B1164" s="7" t="s">
        <v>35</v>
      </c>
      <c r="C1164" s="6" t="s">
        <v>842</v>
      </c>
      <c r="D1164" s="7" t="s">
        <v>845</v>
      </c>
      <c r="E1164" s="8">
        <v>4</v>
      </c>
      <c r="F1164" s="7" t="s">
        <v>68</v>
      </c>
      <c r="G1164" s="7" t="s">
        <v>68</v>
      </c>
      <c r="H1164" s="7" t="s">
        <v>42</v>
      </c>
      <c r="I1164" s="7" t="s">
        <v>44</v>
      </c>
      <c r="J1164" s="19" t="str">
        <f>IFERROR(INDEX('Employee Info'!$C$3:$E$200,MATCH(Data7[[#This Row],[Name:]],'Employee Info'!$B$3:$B$200,0),MATCH(Data7[[#This Row],[Hours Type:]],'Employee Info'!$C$2:$E$2,0)),"")</f>
        <v/>
      </c>
      <c r="K1164" s="19" t="str">
        <f>IFERROR(INDEX('Employee Info'!$C$3:$J$200,MATCH(Data7[[#This Row],[Name:]],'Employee Info'!$B$3:$B$200,0),MATCH(Data7[[#Headers],[Truck]],'Employee Info'!$C$2:$J$2,0)),"")</f>
        <v/>
      </c>
      <c r="L1164" s="19" t="str">
        <f>IFERROR(INDEX('Employee Info'!$C$3:$J$200,MATCH(Data7[[#This Row],[Name:]],'Employee Info'!$B$3:$B$200,0),MATCH(Data7[[#Headers],[Phone]],'Employee Info'!$C$2:$J$2,0)),"")</f>
        <v/>
      </c>
      <c r="M1164" s="19" t="str">
        <f>IFERROR(INDEX('Employee Info'!$C$3:$J$200,MATCH(Data7[[#This Row],[Name:]],'Employee Info'!$B$3:$B$200,0),MATCH(Data7[[#Headers],[Tech]],'Employee Info'!$C$2:$J$2,0)),"")</f>
        <v/>
      </c>
      <c r="N1164" s="19" t="str">
        <f>IFERROR(INDEX('Employee Info'!$C$3:$J$200,MATCH(Data7[[#This Row],[Name:]],'Employee Info'!$B$3:$B$200,0),MATCH(Data7[[#Headers],[Other]],'Employee Info'!$C$2:$J$2,0)),"")</f>
        <v/>
      </c>
      <c r="O1164" s="19">
        <f>IFERROR((Data7[[#This Row],[Hours:]]*SUM(Data7[[#This Row],[Rate]:[Other]])),"")</f>
        <v>0</v>
      </c>
      <c r="P1164" s="7" t="str">
        <f>IF(Data7[[#This Row],[WO'#:]]="","Riley #","WO#")</f>
        <v>Riley #</v>
      </c>
      <c r="Q1164" s="7">
        <f>IFERROR(WEEKNUM(Data7[[#This Row],[Date:]]),"")</f>
        <v>26</v>
      </c>
      <c r="R1164" s="6">
        <f t="shared" si="54"/>
        <v>45466</v>
      </c>
      <c r="S1164" s="6">
        <f>Data7[[#This Row],[Week Start]]+7</f>
        <v>45473</v>
      </c>
      <c r="T1164" s="7" t="str">
        <f t="shared" si="55"/>
        <v>6/23/2024 - 6/30/2024</v>
      </c>
      <c r="U1164" s="7" t="str">
        <f t="shared" si="56"/>
        <v>Time Card</v>
      </c>
      <c r="V1164" s="8" t="str">
        <f>RIGHT(TEXT(Data7[[#This Row],[Date:]],"mmddyyyy"),4)</f>
        <v>2024</v>
      </c>
      <c r="W1164" s="8" t="str">
        <f>MID(TEXT(Data7[[#This Row],[Date:]],"mmddyyyy"),3,2)</f>
        <v>24</v>
      </c>
      <c r="X1164" s="8" t="str">
        <f>LEFT(TEXT(Data7[[#This Row],[Date:]],"mmddyyyy"),2)</f>
        <v>06</v>
      </c>
      <c r="Y1164" s="6">
        <f>DATE(Data7[[#This Row],[Year]],Data7[[#This Row],[Month]],Data7[[#This Row],[Day]])</f>
        <v>45467</v>
      </c>
    </row>
    <row r="1165" spans="1:25">
      <c r="A1165" s="5">
        <v>45467.58596689815</v>
      </c>
      <c r="B1165" s="7" t="s">
        <v>23</v>
      </c>
      <c r="C1165" s="6" t="s">
        <v>842</v>
      </c>
      <c r="D1165" s="7" t="s">
        <v>845</v>
      </c>
      <c r="E1165" s="8">
        <v>4</v>
      </c>
      <c r="F1165" s="7" t="s">
        <v>68</v>
      </c>
      <c r="G1165" s="7" t="s">
        <v>68</v>
      </c>
      <c r="H1165" s="7" t="s">
        <v>42</v>
      </c>
      <c r="I1165" s="7" t="s">
        <v>44</v>
      </c>
      <c r="J1165" s="19" t="str">
        <f>IFERROR(INDEX('Employee Info'!$C$3:$E$200,MATCH(Data7[[#This Row],[Name:]],'Employee Info'!$B$3:$B$200,0),MATCH(Data7[[#This Row],[Hours Type:]],'Employee Info'!$C$2:$E$2,0)),"")</f>
        <v/>
      </c>
      <c r="K1165" s="19" t="str">
        <f>IFERROR(INDEX('Employee Info'!$C$3:$J$200,MATCH(Data7[[#This Row],[Name:]],'Employee Info'!$B$3:$B$200,0),MATCH(Data7[[#Headers],[Truck]],'Employee Info'!$C$2:$J$2,0)),"")</f>
        <v/>
      </c>
      <c r="L1165" s="19" t="str">
        <f>IFERROR(INDEX('Employee Info'!$C$3:$J$200,MATCH(Data7[[#This Row],[Name:]],'Employee Info'!$B$3:$B$200,0),MATCH(Data7[[#Headers],[Phone]],'Employee Info'!$C$2:$J$2,0)),"")</f>
        <v/>
      </c>
      <c r="M1165" s="19" t="str">
        <f>IFERROR(INDEX('Employee Info'!$C$3:$J$200,MATCH(Data7[[#This Row],[Name:]],'Employee Info'!$B$3:$B$200,0),MATCH(Data7[[#Headers],[Tech]],'Employee Info'!$C$2:$J$2,0)),"")</f>
        <v/>
      </c>
      <c r="N1165" s="19" t="str">
        <f>IFERROR(INDEX('Employee Info'!$C$3:$J$200,MATCH(Data7[[#This Row],[Name:]],'Employee Info'!$B$3:$B$200,0),MATCH(Data7[[#Headers],[Other]],'Employee Info'!$C$2:$J$2,0)),"")</f>
        <v/>
      </c>
      <c r="O1165" s="19">
        <f>IFERROR((Data7[[#This Row],[Hours:]]*SUM(Data7[[#This Row],[Rate]:[Other]])),"")</f>
        <v>0</v>
      </c>
      <c r="P1165" s="7" t="str">
        <f>IF(Data7[[#This Row],[WO'#:]]="","Riley #","WO#")</f>
        <v>Riley #</v>
      </c>
      <c r="Q1165" s="7">
        <f>IFERROR(WEEKNUM(Data7[[#This Row],[Date:]]),"")</f>
        <v>26</v>
      </c>
      <c r="R1165" s="6">
        <f t="shared" si="54"/>
        <v>45466</v>
      </c>
      <c r="S1165" s="6">
        <f>Data7[[#This Row],[Week Start]]+7</f>
        <v>45473</v>
      </c>
      <c r="T1165" s="7" t="str">
        <f t="shared" si="55"/>
        <v>6/23/2024 - 6/30/2024</v>
      </c>
      <c r="U1165" s="7" t="str">
        <f t="shared" si="56"/>
        <v>Time Card</v>
      </c>
      <c r="V1165" s="8" t="str">
        <f>RIGHT(TEXT(Data7[[#This Row],[Date:]],"mmddyyyy"),4)</f>
        <v>2024</v>
      </c>
      <c r="W1165" s="8" t="str">
        <f>MID(TEXT(Data7[[#This Row],[Date:]],"mmddyyyy"),3,2)</f>
        <v>24</v>
      </c>
      <c r="X1165" s="8" t="str">
        <f>LEFT(TEXT(Data7[[#This Row],[Date:]],"mmddyyyy"),2)</f>
        <v>06</v>
      </c>
      <c r="Y1165" s="6">
        <f>DATE(Data7[[#This Row],[Year]],Data7[[#This Row],[Month]],Data7[[#This Row],[Day]])</f>
        <v>45467</v>
      </c>
    </row>
    <row r="1166" spans="1:25">
      <c r="A1166" s="5">
        <v>45471.430281712965</v>
      </c>
      <c r="B1166" s="7" t="s">
        <v>66</v>
      </c>
      <c r="C1166" s="6" t="s">
        <v>842</v>
      </c>
      <c r="D1166" s="7" t="s">
        <v>848</v>
      </c>
      <c r="E1166" s="8">
        <v>2</v>
      </c>
      <c r="F1166" s="7" t="s">
        <v>68</v>
      </c>
      <c r="G1166" s="7" t="s">
        <v>68</v>
      </c>
      <c r="H1166" s="7" t="s">
        <v>42</v>
      </c>
      <c r="I1166" s="7" t="s">
        <v>44</v>
      </c>
      <c r="J1166" s="19" t="str">
        <f>IFERROR(INDEX('Employee Info'!$C$3:$E$200,MATCH(Data7[[#This Row],[Name:]],'Employee Info'!$B$3:$B$200,0),MATCH(Data7[[#This Row],[Hours Type:]],'Employee Info'!$C$2:$E$2,0)),"")</f>
        <v/>
      </c>
      <c r="K1166" s="19" t="str">
        <f>IFERROR(INDEX('Employee Info'!$C$3:$J$200,MATCH(Data7[[#This Row],[Name:]],'Employee Info'!$B$3:$B$200,0),MATCH(Data7[[#Headers],[Truck]],'Employee Info'!$C$2:$J$2,0)),"")</f>
        <v/>
      </c>
      <c r="L1166" s="19" t="str">
        <f>IFERROR(INDEX('Employee Info'!$C$3:$J$200,MATCH(Data7[[#This Row],[Name:]],'Employee Info'!$B$3:$B$200,0),MATCH(Data7[[#Headers],[Phone]],'Employee Info'!$C$2:$J$2,0)),"")</f>
        <v/>
      </c>
      <c r="M1166" s="19" t="str">
        <f>IFERROR(INDEX('Employee Info'!$C$3:$J$200,MATCH(Data7[[#This Row],[Name:]],'Employee Info'!$B$3:$B$200,0),MATCH(Data7[[#Headers],[Tech]],'Employee Info'!$C$2:$J$2,0)),"")</f>
        <v/>
      </c>
      <c r="N1166" s="19" t="str">
        <f>IFERROR(INDEX('Employee Info'!$C$3:$J$200,MATCH(Data7[[#This Row],[Name:]],'Employee Info'!$B$3:$B$200,0),MATCH(Data7[[#Headers],[Other]],'Employee Info'!$C$2:$J$2,0)),"")</f>
        <v/>
      </c>
      <c r="O1166" s="19">
        <f>IFERROR((Data7[[#This Row],[Hours:]]*SUM(Data7[[#This Row],[Rate]:[Other]])),"")</f>
        <v>0</v>
      </c>
      <c r="P1166" s="7" t="str">
        <f>IF(Data7[[#This Row],[WO'#:]]="","Riley #","WO#")</f>
        <v>Riley #</v>
      </c>
      <c r="Q1166" s="7">
        <f>IFERROR(WEEKNUM(Data7[[#This Row],[Date:]]),"")</f>
        <v>26</v>
      </c>
      <c r="R1166" s="6">
        <f t="shared" si="54"/>
        <v>45466</v>
      </c>
      <c r="S1166" s="6">
        <f>Data7[[#This Row],[Week Start]]+7</f>
        <v>45473</v>
      </c>
      <c r="T1166" s="7" t="str">
        <f t="shared" si="55"/>
        <v>6/23/2024 - 6/30/2024</v>
      </c>
      <c r="U1166" s="7" t="str">
        <f t="shared" si="56"/>
        <v>Time Card</v>
      </c>
      <c r="V1166" s="8" t="str">
        <f>RIGHT(TEXT(Data7[[#This Row],[Date:]],"mmddyyyy"),4)</f>
        <v>2024</v>
      </c>
      <c r="W1166" s="8" t="str">
        <f>MID(TEXT(Data7[[#This Row],[Date:]],"mmddyyyy"),3,2)</f>
        <v>24</v>
      </c>
      <c r="X1166" s="8" t="str">
        <f>LEFT(TEXT(Data7[[#This Row],[Date:]],"mmddyyyy"),2)</f>
        <v>06</v>
      </c>
      <c r="Y1166" s="6">
        <f>DATE(Data7[[#This Row],[Year]],Data7[[#This Row],[Month]],Data7[[#This Row],[Day]])</f>
        <v>45467</v>
      </c>
    </row>
    <row r="1167" spans="1:25">
      <c r="A1167" s="5">
        <v>45471.442657175925</v>
      </c>
      <c r="B1167" s="7" t="s">
        <v>66</v>
      </c>
      <c r="C1167" s="6" t="s">
        <v>849</v>
      </c>
      <c r="D1167" s="7" t="s">
        <v>850</v>
      </c>
      <c r="E1167" s="8">
        <v>3</v>
      </c>
      <c r="F1167" s="7">
        <v>6984733</v>
      </c>
      <c r="G1167" s="7" t="s">
        <v>68</v>
      </c>
      <c r="H1167" s="7" t="s">
        <v>756</v>
      </c>
      <c r="I1167" s="7" t="s">
        <v>44</v>
      </c>
      <c r="J1167" s="19" t="str">
        <f>IFERROR(INDEX('Employee Info'!$C$3:$E$200,MATCH(Data7[[#This Row],[Name:]],'Employee Info'!$B$3:$B$200,0),MATCH(Data7[[#This Row],[Hours Type:]],'Employee Info'!$C$2:$E$2,0)),"")</f>
        <v/>
      </c>
      <c r="K1167" s="19" t="str">
        <f>IFERROR(INDEX('Employee Info'!$C$3:$J$200,MATCH(Data7[[#This Row],[Name:]],'Employee Info'!$B$3:$B$200,0),MATCH(Data7[[#Headers],[Truck]],'Employee Info'!$C$2:$J$2,0)),"")</f>
        <v/>
      </c>
      <c r="L1167" s="19" t="str">
        <f>IFERROR(INDEX('Employee Info'!$C$3:$J$200,MATCH(Data7[[#This Row],[Name:]],'Employee Info'!$B$3:$B$200,0),MATCH(Data7[[#Headers],[Phone]],'Employee Info'!$C$2:$J$2,0)),"")</f>
        <v/>
      </c>
      <c r="M1167" s="19" t="str">
        <f>IFERROR(INDEX('Employee Info'!$C$3:$J$200,MATCH(Data7[[#This Row],[Name:]],'Employee Info'!$B$3:$B$200,0),MATCH(Data7[[#Headers],[Tech]],'Employee Info'!$C$2:$J$2,0)),"")</f>
        <v/>
      </c>
      <c r="N1167" s="19" t="str">
        <f>IFERROR(INDEX('Employee Info'!$C$3:$J$200,MATCH(Data7[[#This Row],[Name:]],'Employee Info'!$B$3:$B$200,0),MATCH(Data7[[#Headers],[Other]],'Employee Info'!$C$2:$J$2,0)),"")</f>
        <v/>
      </c>
      <c r="O1167" s="19">
        <f>IFERROR((Data7[[#This Row],[Hours:]]*SUM(Data7[[#This Row],[Rate]:[Other]])),"")</f>
        <v>0</v>
      </c>
      <c r="P1167" s="7" t="str">
        <f>IF(Data7[[#This Row],[WO'#:]]="","Riley #","WO#")</f>
        <v>WO#</v>
      </c>
      <c r="Q1167" s="7">
        <f>IFERROR(WEEKNUM(Data7[[#This Row],[Date:]]),"")</f>
        <v>26</v>
      </c>
      <c r="R1167" s="6">
        <f t="shared" si="54"/>
        <v>45466</v>
      </c>
      <c r="S1167" s="6">
        <f>Data7[[#This Row],[Week Start]]+7</f>
        <v>45473</v>
      </c>
      <c r="T1167" s="7" t="str">
        <f t="shared" si="55"/>
        <v>6/23/2024 - 6/30/2024</v>
      </c>
      <c r="U1167" s="7" t="str">
        <f t="shared" si="56"/>
        <v>Time Card</v>
      </c>
      <c r="V1167" s="8" t="str">
        <f>RIGHT(TEXT(Data7[[#This Row],[Date:]],"mmddyyyy"),4)</f>
        <v>2024</v>
      </c>
      <c r="W1167" s="8" t="str">
        <f>MID(TEXT(Data7[[#This Row],[Date:]],"mmddyyyy"),3,2)</f>
        <v>25</v>
      </c>
      <c r="X1167" s="8" t="str">
        <f>LEFT(TEXT(Data7[[#This Row],[Date:]],"mmddyyyy"),2)</f>
        <v>06</v>
      </c>
      <c r="Y1167" s="6">
        <f>DATE(Data7[[#This Row],[Year]],Data7[[#This Row],[Month]],Data7[[#This Row],[Day]])</f>
        <v>45468</v>
      </c>
    </row>
    <row r="1168" spans="1:25">
      <c r="A1168" s="5">
        <v>45485.480486921297</v>
      </c>
      <c r="B1168" s="7" t="s">
        <v>76</v>
      </c>
      <c r="C1168" s="6" t="s">
        <v>849</v>
      </c>
      <c r="D1168" s="7" t="s">
        <v>896</v>
      </c>
      <c r="E1168" s="8">
        <v>6</v>
      </c>
      <c r="F1168" s="7">
        <v>7098027</v>
      </c>
      <c r="G1168" s="7" t="s">
        <v>68</v>
      </c>
      <c r="H1168" s="7" t="s">
        <v>756</v>
      </c>
      <c r="I1168" s="7" t="s">
        <v>44</v>
      </c>
      <c r="J1168" s="19" t="str">
        <f>IFERROR(INDEX('Employee Info'!$C$3:$E$200,MATCH(Data7[[#This Row],[Name:]],'Employee Info'!$B$3:$B$200,0),MATCH(Data7[[#This Row],[Hours Type:]],'Employee Info'!$C$2:$E$2,0)),"")</f>
        <v/>
      </c>
      <c r="K1168" s="19" t="str">
        <f>IFERROR(INDEX('Employee Info'!$C$3:$J$200,MATCH(Data7[[#This Row],[Name:]],'Employee Info'!$B$3:$B$200,0),MATCH(Data7[[#Headers],[Truck]],'Employee Info'!$C$2:$J$2,0)),"")</f>
        <v/>
      </c>
      <c r="L1168" s="19" t="str">
        <f>IFERROR(INDEX('Employee Info'!$C$3:$J$200,MATCH(Data7[[#This Row],[Name:]],'Employee Info'!$B$3:$B$200,0),MATCH(Data7[[#Headers],[Phone]],'Employee Info'!$C$2:$J$2,0)),"")</f>
        <v/>
      </c>
      <c r="M1168" s="19" t="str">
        <f>IFERROR(INDEX('Employee Info'!$C$3:$J$200,MATCH(Data7[[#This Row],[Name:]],'Employee Info'!$B$3:$B$200,0),MATCH(Data7[[#Headers],[Tech]],'Employee Info'!$C$2:$J$2,0)),"")</f>
        <v/>
      </c>
      <c r="N1168" s="19" t="str">
        <f>IFERROR(INDEX('Employee Info'!$C$3:$J$200,MATCH(Data7[[#This Row],[Name:]],'Employee Info'!$B$3:$B$200,0),MATCH(Data7[[#Headers],[Other]],'Employee Info'!$C$2:$J$2,0)),"")</f>
        <v/>
      </c>
      <c r="O1168" s="19">
        <f>IFERROR((Data7[[#This Row],[Hours:]]*SUM(Data7[[#This Row],[Rate]:[Other]])),"")</f>
        <v>0</v>
      </c>
      <c r="P1168" s="7" t="str">
        <f>IF(Data7[[#This Row],[WO'#:]]="","Riley #","WO#")</f>
        <v>WO#</v>
      </c>
      <c r="Q1168" s="7">
        <f>IFERROR(WEEKNUM(Data7[[#This Row],[Date:]]),"")</f>
        <v>26</v>
      </c>
      <c r="R1168" s="6">
        <f t="shared" si="54"/>
        <v>45466</v>
      </c>
      <c r="S1168" s="6">
        <f>Data7[[#This Row],[Week Start]]+7</f>
        <v>45473</v>
      </c>
      <c r="T1168" s="7" t="str">
        <f t="shared" si="55"/>
        <v>6/23/2024 - 6/30/2024</v>
      </c>
      <c r="U1168" s="7" t="str">
        <f t="shared" si="56"/>
        <v>Time Card</v>
      </c>
      <c r="V1168" s="8" t="str">
        <f>RIGHT(TEXT(Data7[[#This Row],[Date:]],"mmddyyyy"),4)</f>
        <v>2024</v>
      </c>
      <c r="W1168" s="8" t="str">
        <f>MID(TEXT(Data7[[#This Row],[Date:]],"mmddyyyy"),3,2)</f>
        <v>25</v>
      </c>
      <c r="X1168" s="8" t="str">
        <f>LEFT(TEXT(Data7[[#This Row],[Date:]],"mmddyyyy"),2)</f>
        <v>06</v>
      </c>
      <c r="Y1168" s="6">
        <f>DATE(Data7[[#This Row],[Year]],Data7[[#This Row],[Month]],Data7[[#This Row],[Day]])</f>
        <v>45468</v>
      </c>
    </row>
    <row r="1169" spans="1:25">
      <c r="A1169" s="5">
        <v>45471.428499884256</v>
      </c>
      <c r="B1169" s="7" t="s">
        <v>66</v>
      </c>
      <c r="C1169" s="6" t="s">
        <v>849</v>
      </c>
      <c r="D1169" s="7" t="s">
        <v>847</v>
      </c>
      <c r="E1169" s="8">
        <v>1</v>
      </c>
      <c r="F1169" s="7" t="s">
        <v>68</v>
      </c>
      <c r="G1169" s="7" t="s">
        <v>68</v>
      </c>
      <c r="H1169" s="7" t="s">
        <v>808</v>
      </c>
      <c r="I1169" s="7" t="s">
        <v>44</v>
      </c>
      <c r="J1169" s="19" t="str">
        <f>IFERROR(INDEX('Employee Info'!$C$3:$E$200,MATCH(Data7[[#This Row],[Name:]],'Employee Info'!$B$3:$B$200,0),MATCH(Data7[[#This Row],[Hours Type:]],'Employee Info'!$C$2:$E$2,0)),"")</f>
        <v/>
      </c>
      <c r="K1169" s="19" t="str">
        <f>IFERROR(INDEX('Employee Info'!$C$3:$J$200,MATCH(Data7[[#This Row],[Name:]],'Employee Info'!$B$3:$B$200,0),MATCH(Data7[[#Headers],[Truck]],'Employee Info'!$C$2:$J$2,0)),"")</f>
        <v/>
      </c>
      <c r="L1169" s="19" t="str">
        <f>IFERROR(INDEX('Employee Info'!$C$3:$J$200,MATCH(Data7[[#This Row],[Name:]],'Employee Info'!$B$3:$B$200,0),MATCH(Data7[[#Headers],[Phone]],'Employee Info'!$C$2:$J$2,0)),"")</f>
        <v/>
      </c>
      <c r="M1169" s="19" t="str">
        <f>IFERROR(INDEX('Employee Info'!$C$3:$J$200,MATCH(Data7[[#This Row],[Name:]],'Employee Info'!$B$3:$B$200,0),MATCH(Data7[[#Headers],[Tech]],'Employee Info'!$C$2:$J$2,0)),"")</f>
        <v/>
      </c>
      <c r="N1169" s="19" t="str">
        <f>IFERROR(INDEX('Employee Info'!$C$3:$J$200,MATCH(Data7[[#This Row],[Name:]],'Employee Info'!$B$3:$B$200,0),MATCH(Data7[[#Headers],[Other]],'Employee Info'!$C$2:$J$2,0)),"")</f>
        <v/>
      </c>
      <c r="O1169" s="19">
        <f>IFERROR((Data7[[#This Row],[Hours:]]*SUM(Data7[[#This Row],[Rate]:[Other]])),"")</f>
        <v>0</v>
      </c>
      <c r="P1169" s="7" t="str">
        <f>IF(Data7[[#This Row],[WO'#:]]="","Riley #","WO#")</f>
        <v>Riley #</v>
      </c>
      <c r="Q1169" s="7">
        <f>IFERROR(WEEKNUM(Data7[[#This Row],[Date:]]),"")</f>
        <v>26</v>
      </c>
      <c r="R1169" s="6">
        <f t="shared" si="54"/>
        <v>45466</v>
      </c>
      <c r="S1169" s="6">
        <f>Data7[[#This Row],[Week Start]]+7</f>
        <v>45473</v>
      </c>
      <c r="T1169" s="7" t="str">
        <f t="shared" si="55"/>
        <v>6/23/2024 - 6/30/2024</v>
      </c>
      <c r="U1169" s="7" t="str">
        <f t="shared" si="56"/>
        <v>Time Card</v>
      </c>
      <c r="V1169" s="8" t="str">
        <f>RIGHT(TEXT(Data7[[#This Row],[Date:]],"mmddyyyy"),4)</f>
        <v>2024</v>
      </c>
      <c r="W1169" s="8" t="str">
        <f>MID(TEXT(Data7[[#This Row],[Date:]],"mmddyyyy"),3,2)</f>
        <v>25</v>
      </c>
      <c r="X1169" s="8" t="str">
        <f>LEFT(TEXT(Data7[[#This Row],[Date:]],"mmddyyyy"),2)</f>
        <v>06</v>
      </c>
      <c r="Y1169" s="6">
        <f>DATE(Data7[[#This Row],[Year]],Data7[[#This Row],[Month]],Data7[[#This Row],[Day]])</f>
        <v>45468</v>
      </c>
    </row>
    <row r="1170" spans="1:25">
      <c r="A1170" s="5">
        <v>45468.407144444442</v>
      </c>
      <c r="B1170" s="7" t="s">
        <v>34</v>
      </c>
      <c r="C1170" s="6" t="s">
        <v>849</v>
      </c>
      <c r="D1170" s="7" t="s">
        <v>811</v>
      </c>
      <c r="E1170" s="8">
        <v>1</v>
      </c>
      <c r="F1170" s="7" t="s">
        <v>68</v>
      </c>
      <c r="G1170" s="7" t="s">
        <v>68</v>
      </c>
      <c r="H1170" s="7" t="s">
        <v>763</v>
      </c>
      <c r="I1170" s="7" t="s">
        <v>44</v>
      </c>
      <c r="J1170" s="19" t="str">
        <f>IFERROR(INDEX('Employee Info'!$C$3:$E$200,MATCH(Data7[[#This Row],[Name:]],'Employee Info'!$B$3:$B$200,0),MATCH(Data7[[#This Row],[Hours Type:]],'Employee Info'!$C$2:$E$2,0)),"")</f>
        <v/>
      </c>
      <c r="K1170" s="19" t="str">
        <f>IFERROR(INDEX('Employee Info'!$C$3:$J$200,MATCH(Data7[[#This Row],[Name:]],'Employee Info'!$B$3:$B$200,0),MATCH(Data7[[#Headers],[Truck]],'Employee Info'!$C$2:$J$2,0)),"")</f>
        <v/>
      </c>
      <c r="L1170" s="19" t="str">
        <f>IFERROR(INDEX('Employee Info'!$C$3:$J$200,MATCH(Data7[[#This Row],[Name:]],'Employee Info'!$B$3:$B$200,0),MATCH(Data7[[#Headers],[Phone]],'Employee Info'!$C$2:$J$2,0)),"")</f>
        <v/>
      </c>
      <c r="M1170" s="19" t="str">
        <f>IFERROR(INDEX('Employee Info'!$C$3:$J$200,MATCH(Data7[[#This Row],[Name:]],'Employee Info'!$B$3:$B$200,0),MATCH(Data7[[#Headers],[Tech]],'Employee Info'!$C$2:$J$2,0)),"")</f>
        <v/>
      </c>
      <c r="N1170" s="19" t="str">
        <f>IFERROR(INDEX('Employee Info'!$C$3:$J$200,MATCH(Data7[[#This Row],[Name:]],'Employee Info'!$B$3:$B$200,0),MATCH(Data7[[#Headers],[Other]],'Employee Info'!$C$2:$J$2,0)),"")</f>
        <v/>
      </c>
      <c r="O1170" s="19">
        <f>IFERROR((Data7[[#This Row],[Hours:]]*SUM(Data7[[#This Row],[Rate]:[Other]])),"")</f>
        <v>0</v>
      </c>
      <c r="P1170" s="7" t="str">
        <f>IF(Data7[[#This Row],[WO'#:]]="","Riley #","WO#")</f>
        <v>Riley #</v>
      </c>
      <c r="Q1170" s="7">
        <f>IFERROR(WEEKNUM(Data7[[#This Row],[Date:]]),"")</f>
        <v>26</v>
      </c>
      <c r="R1170" s="6">
        <f t="shared" si="54"/>
        <v>45466</v>
      </c>
      <c r="S1170" s="6">
        <f>Data7[[#This Row],[Week Start]]+7</f>
        <v>45473</v>
      </c>
      <c r="T1170" s="7" t="str">
        <f t="shared" si="55"/>
        <v>6/23/2024 - 6/30/2024</v>
      </c>
      <c r="U1170" s="7" t="str">
        <f t="shared" si="56"/>
        <v>Time Card</v>
      </c>
      <c r="V1170" s="8" t="str">
        <f>RIGHT(TEXT(Data7[[#This Row],[Date:]],"mmddyyyy"),4)</f>
        <v>2024</v>
      </c>
      <c r="W1170" s="8" t="str">
        <f>MID(TEXT(Data7[[#This Row],[Date:]],"mmddyyyy"),3,2)</f>
        <v>25</v>
      </c>
      <c r="X1170" s="8" t="str">
        <f>LEFT(TEXT(Data7[[#This Row],[Date:]],"mmddyyyy"),2)</f>
        <v>06</v>
      </c>
      <c r="Y1170" s="6">
        <f>DATE(Data7[[#This Row],[Year]],Data7[[#This Row],[Month]],Data7[[#This Row],[Day]])</f>
        <v>45468</v>
      </c>
    </row>
    <row r="1171" spans="1:25">
      <c r="A1171" s="5">
        <v>45468.407267824077</v>
      </c>
      <c r="B1171" s="7" t="s">
        <v>31</v>
      </c>
      <c r="C1171" s="6" t="s">
        <v>849</v>
      </c>
      <c r="D1171" s="7" t="s">
        <v>811</v>
      </c>
      <c r="E1171" s="8">
        <v>1</v>
      </c>
      <c r="F1171" s="7" t="s">
        <v>68</v>
      </c>
      <c r="G1171" s="7" t="s">
        <v>68</v>
      </c>
      <c r="H1171" s="7" t="s">
        <v>763</v>
      </c>
      <c r="I1171" s="7" t="s">
        <v>44</v>
      </c>
      <c r="J1171" s="19" t="str">
        <f>IFERROR(INDEX('Employee Info'!$C$3:$E$200,MATCH(Data7[[#This Row],[Name:]],'Employee Info'!$B$3:$B$200,0),MATCH(Data7[[#This Row],[Hours Type:]],'Employee Info'!$C$2:$E$2,0)),"")</f>
        <v/>
      </c>
      <c r="K1171" s="19" t="str">
        <f>IFERROR(INDEX('Employee Info'!$C$3:$J$200,MATCH(Data7[[#This Row],[Name:]],'Employee Info'!$B$3:$B$200,0),MATCH(Data7[[#Headers],[Truck]],'Employee Info'!$C$2:$J$2,0)),"")</f>
        <v/>
      </c>
      <c r="L1171" s="19" t="str">
        <f>IFERROR(INDEX('Employee Info'!$C$3:$J$200,MATCH(Data7[[#This Row],[Name:]],'Employee Info'!$B$3:$B$200,0),MATCH(Data7[[#Headers],[Phone]],'Employee Info'!$C$2:$J$2,0)),"")</f>
        <v/>
      </c>
      <c r="M1171" s="19" t="str">
        <f>IFERROR(INDEX('Employee Info'!$C$3:$J$200,MATCH(Data7[[#This Row],[Name:]],'Employee Info'!$B$3:$B$200,0),MATCH(Data7[[#Headers],[Tech]],'Employee Info'!$C$2:$J$2,0)),"")</f>
        <v/>
      </c>
      <c r="N1171" s="19" t="str">
        <f>IFERROR(INDEX('Employee Info'!$C$3:$J$200,MATCH(Data7[[#This Row],[Name:]],'Employee Info'!$B$3:$B$200,0),MATCH(Data7[[#Headers],[Other]],'Employee Info'!$C$2:$J$2,0)),"")</f>
        <v/>
      </c>
      <c r="O1171" s="19">
        <f>IFERROR((Data7[[#This Row],[Hours:]]*SUM(Data7[[#This Row],[Rate]:[Other]])),"")</f>
        <v>0</v>
      </c>
      <c r="P1171" s="7" t="str">
        <f>IF(Data7[[#This Row],[WO'#:]]="","Riley #","WO#")</f>
        <v>Riley #</v>
      </c>
      <c r="Q1171" s="7">
        <f>IFERROR(WEEKNUM(Data7[[#This Row],[Date:]]),"")</f>
        <v>26</v>
      </c>
      <c r="R1171" s="6">
        <f t="shared" si="54"/>
        <v>45466</v>
      </c>
      <c r="S1171" s="6">
        <f>Data7[[#This Row],[Week Start]]+7</f>
        <v>45473</v>
      </c>
      <c r="T1171" s="7" t="str">
        <f t="shared" si="55"/>
        <v>6/23/2024 - 6/30/2024</v>
      </c>
      <c r="U1171" s="7" t="str">
        <f t="shared" si="56"/>
        <v>Time Card</v>
      </c>
      <c r="V1171" s="8" t="str">
        <f>RIGHT(TEXT(Data7[[#This Row],[Date:]],"mmddyyyy"),4)</f>
        <v>2024</v>
      </c>
      <c r="W1171" s="8" t="str">
        <f>MID(TEXT(Data7[[#This Row],[Date:]],"mmddyyyy"),3,2)</f>
        <v>25</v>
      </c>
      <c r="X1171" s="8" t="str">
        <f>LEFT(TEXT(Data7[[#This Row],[Date:]],"mmddyyyy"),2)</f>
        <v>06</v>
      </c>
      <c r="Y1171" s="6">
        <f>DATE(Data7[[#This Row],[Year]],Data7[[#This Row],[Month]],Data7[[#This Row],[Day]])</f>
        <v>45468</v>
      </c>
    </row>
    <row r="1172" spans="1:25">
      <c r="A1172" s="5">
        <v>45471.435762499998</v>
      </c>
      <c r="B1172" s="7" t="s">
        <v>66</v>
      </c>
      <c r="C1172" s="6" t="s">
        <v>849</v>
      </c>
      <c r="D1172" s="7" t="s">
        <v>852</v>
      </c>
      <c r="E1172" s="8">
        <v>2</v>
      </c>
      <c r="F1172" s="7" t="s">
        <v>68</v>
      </c>
      <c r="G1172" s="7" t="s">
        <v>68</v>
      </c>
      <c r="H1172" s="7" t="s">
        <v>826</v>
      </c>
      <c r="I1172" s="7" t="s">
        <v>44</v>
      </c>
      <c r="J1172" s="19" t="str">
        <f>IFERROR(INDEX('Employee Info'!$C$3:$E$200,MATCH(Data7[[#This Row],[Name:]],'Employee Info'!$B$3:$B$200,0),MATCH(Data7[[#This Row],[Hours Type:]],'Employee Info'!$C$2:$E$2,0)),"")</f>
        <v/>
      </c>
      <c r="K1172" s="19" t="str">
        <f>IFERROR(INDEX('Employee Info'!$C$3:$J$200,MATCH(Data7[[#This Row],[Name:]],'Employee Info'!$B$3:$B$200,0),MATCH(Data7[[#Headers],[Truck]],'Employee Info'!$C$2:$J$2,0)),"")</f>
        <v/>
      </c>
      <c r="L1172" s="19" t="str">
        <f>IFERROR(INDEX('Employee Info'!$C$3:$J$200,MATCH(Data7[[#This Row],[Name:]],'Employee Info'!$B$3:$B$200,0),MATCH(Data7[[#Headers],[Phone]],'Employee Info'!$C$2:$J$2,0)),"")</f>
        <v/>
      </c>
      <c r="M1172" s="19" t="str">
        <f>IFERROR(INDEX('Employee Info'!$C$3:$J$200,MATCH(Data7[[#This Row],[Name:]],'Employee Info'!$B$3:$B$200,0),MATCH(Data7[[#Headers],[Tech]],'Employee Info'!$C$2:$J$2,0)),"")</f>
        <v/>
      </c>
      <c r="N1172" s="19" t="str">
        <f>IFERROR(INDEX('Employee Info'!$C$3:$J$200,MATCH(Data7[[#This Row],[Name:]],'Employee Info'!$B$3:$B$200,0),MATCH(Data7[[#Headers],[Other]],'Employee Info'!$C$2:$J$2,0)),"")</f>
        <v/>
      </c>
      <c r="O1172" s="19">
        <f>IFERROR((Data7[[#This Row],[Hours:]]*SUM(Data7[[#This Row],[Rate]:[Other]])),"")</f>
        <v>0</v>
      </c>
      <c r="P1172" s="7" t="str">
        <f>IF(Data7[[#This Row],[WO'#:]]="","Riley #","WO#")</f>
        <v>Riley #</v>
      </c>
      <c r="Q1172" s="7">
        <f>IFERROR(WEEKNUM(Data7[[#This Row],[Date:]]),"")</f>
        <v>26</v>
      </c>
      <c r="R1172" s="6">
        <f t="shared" si="54"/>
        <v>45466</v>
      </c>
      <c r="S1172" s="6">
        <f>Data7[[#This Row],[Week Start]]+7</f>
        <v>45473</v>
      </c>
      <c r="T1172" s="7" t="str">
        <f t="shared" si="55"/>
        <v>6/23/2024 - 6/30/2024</v>
      </c>
      <c r="U1172" s="7" t="str">
        <f t="shared" si="56"/>
        <v>Time Card</v>
      </c>
      <c r="V1172" s="8" t="str">
        <f>RIGHT(TEXT(Data7[[#This Row],[Date:]],"mmddyyyy"),4)</f>
        <v>2024</v>
      </c>
      <c r="W1172" s="8" t="str">
        <f>MID(TEXT(Data7[[#This Row],[Date:]],"mmddyyyy"),3,2)</f>
        <v>25</v>
      </c>
      <c r="X1172" s="8" t="str">
        <f>LEFT(TEXT(Data7[[#This Row],[Date:]],"mmddyyyy"),2)</f>
        <v>06</v>
      </c>
      <c r="Y1172" s="6">
        <f>DATE(Data7[[#This Row],[Year]],Data7[[#This Row],[Month]],Data7[[#This Row],[Day]])</f>
        <v>45468</v>
      </c>
    </row>
    <row r="1173" spans="1:25">
      <c r="A1173" s="5">
        <v>45468.407751967592</v>
      </c>
      <c r="B1173" s="7" t="s">
        <v>31</v>
      </c>
      <c r="C1173" s="6" t="s">
        <v>849</v>
      </c>
      <c r="D1173" s="7" t="s">
        <v>851</v>
      </c>
      <c r="E1173" s="8">
        <v>7</v>
      </c>
      <c r="F1173" s="7" t="s">
        <v>68</v>
      </c>
      <c r="G1173" s="7" t="s">
        <v>68</v>
      </c>
      <c r="H1173" s="7" t="s">
        <v>42</v>
      </c>
      <c r="I1173" s="7" t="s">
        <v>44</v>
      </c>
      <c r="J1173" s="19" t="str">
        <f>IFERROR(INDEX('Employee Info'!$C$3:$E$200,MATCH(Data7[[#This Row],[Name:]],'Employee Info'!$B$3:$B$200,0),MATCH(Data7[[#This Row],[Hours Type:]],'Employee Info'!$C$2:$E$2,0)),"")</f>
        <v/>
      </c>
      <c r="K1173" s="19" t="str">
        <f>IFERROR(INDEX('Employee Info'!$C$3:$J$200,MATCH(Data7[[#This Row],[Name:]],'Employee Info'!$B$3:$B$200,0),MATCH(Data7[[#Headers],[Truck]],'Employee Info'!$C$2:$J$2,0)),"")</f>
        <v/>
      </c>
      <c r="L1173" s="19" t="str">
        <f>IFERROR(INDEX('Employee Info'!$C$3:$J$200,MATCH(Data7[[#This Row],[Name:]],'Employee Info'!$B$3:$B$200,0),MATCH(Data7[[#Headers],[Phone]],'Employee Info'!$C$2:$J$2,0)),"")</f>
        <v/>
      </c>
      <c r="M1173" s="19" t="str">
        <f>IFERROR(INDEX('Employee Info'!$C$3:$J$200,MATCH(Data7[[#This Row],[Name:]],'Employee Info'!$B$3:$B$200,0),MATCH(Data7[[#Headers],[Tech]],'Employee Info'!$C$2:$J$2,0)),"")</f>
        <v/>
      </c>
      <c r="N1173" s="19" t="str">
        <f>IFERROR(INDEX('Employee Info'!$C$3:$J$200,MATCH(Data7[[#This Row],[Name:]],'Employee Info'!$B$3:$B$200,0),MATCH(Data7[[#Headers],[Other]],'Employee Info'!$C$2:$J$2,0)),"")</f>
        <v/>
      </c>
      <c r="O1173" s="19">
        <f>IFERROR((Data7[[#This Row],[Hours:]]*SUM(Data7[[#This Row],[Rate]:[Other]])),"")</f>
        <v>0</v>
      </c>
      <c r="P1173" s="7" t="str">
        <f>IF(Data7[[#This Row],[WO'#:]]="","Riley #","WO#")</f>
        <v>Riley #</v>
      </c>
      <c r="Q1173" s="7">
        <f>IFERROR(WEEKNUM(Data7[[#This Row],[Date:]]),"")</f>
        <v>26</v>
      </c>
      <c r="R1173" s="6">
        <f t="shared" si="54"/>
        <v>45466</v>
      </c>
      <c r="S1173" s="6">
        <f>Data7[[#This Row],[Week Start]]+7</f>
        <v>45473</v>
      </c>
      <c r="T1173" s="7" t="str">
        <f t="shared" si="55"/>
        <v>6/23/2024 - 6/30/2024</v>
      </c>
      <c r="U1173" s="7" t="str">
        <f t="shared" si="56"/>
        <v>Time Card</v>
      </c>
      <c r="V1173" s="8" t="str">
        <f>RIGHT(TEXT(Data7[[#This Row],[Date:]],"mmddyyyy"),4)</f>
        <v>2024</v>
      </c>
      <c r="W1173" s="8" t="str">
        <f>MID(TEXT(Data7[[#This Row],[Date:]],"mmddyyyy"),3,2)</f>
        <v>25</v>
      </c>
      <c r="X1173" s="8" t="str">
        <f>LEFT(TEXT(Data7[[#This Row],[Date:]],"mmddyyyy"),2)</f>
        <v>06</v>
      </c>
      <c r="Y1173" s="6">
        <f>DATE(Data7[[#This Row],[Year]],Data7[[#This Row],[Month]],Data7[[#This Row],[Day]])</f>
        <v>45468</v>
      </c>
    </row>
    <row r="1174" spans="1:25">
      <c r="A1174" s="5">
        <v>45468.407835879632</v>
      </c>
      <c r="B1174" s="7" t="s">
        <v>34</v>
      </c>
      <c r="C1174" s="6" t="s">
        <v>849</v>
      </c>
      <c r="D1174" s="7" t="s">
        <v>851</v>
      </c>
      <c r="E1174" s="8">
        <v>7</v>
      </c>
      <c r="F1174" s="7" t="s">
        <v>68</v>
      </c>
      <c r="G1174" s="7" t="s">
        <v>68</v>
      </c>
      <c r="H1174" s="7" t="s">
        <v>42</v>
      </c>
      <c r="I1174" s="7" t="s">
        <v>44</v>
      </c>
      <c r="J1174" s="19" t="str">
        <f>IFERROR(INDEX('Employee Info'!$C$3:$E$200,MATCH(Data7[[#This Row],[Name:]],'Employee Info'!$B$3:$B$200,0),MATCH(Data7[[#This Row],[Hours Type:]],'Employee Info'!$C$2:$E$2,0)),"")</f>
        <v/>
      </c>
      <c r="K1174" s="19" t="str">
        <f>IFERROR(INDEX('Employee Info'!$C$3:$J$200,MATCH(Data7[[#This Row],[Name:]],'Employee Info'!$B$3:$B$200,0),MATCH(Data7[[#Headers],[Truck]],'Employee Info'!$C$2:$J$2,0)),"")</f>
        <v/>
      </c>
      <c r="L1174" s="19" t="str">
        <f>IFERROR(INDEX('Employee Info'!$C$3:$J$200,MATCH(Data7[[#This Row],[Name:]],'Employee Info'!$B$3:$B$200,0),MATCH(Data7[[#Headers],[Phone]],'Employee Info'!$C$2:$J$2,0)),"")</f>
        <v/>
      </c>
      <c r="M1174" s="19" t="str">
        <f>IFERROR(INDEX('Employee Info'!$C$3:$J$200,MATCH(Data7[[#This Row],[Name:]],'Employee Info'!$B$3:$B$200,0),MATCH(Data7[[#Headers],[Tech]],'Employee Info'!$C$2:$J$2,0)),"")</f>
        <v/>
      </c>
      <c r="N1174" s="19" t="str">
        <f>IFERROR(INDEX('Employee Info'!$C$3:$J$200,MATCH(Data7[[#This Row],[Name:]],'Employee Info'!$B$3:$B$200,0),MATCH(Data7[[#Headers],[Other]],'Employee Info'!$C$2:$J$2,0)),"")</f>
        <v/>
      </c>
      <c r="O1174" s="19">
        <f>IFERROR((Data7[[#This Row],[Hours:]]*SUM(Data7[[#This Row],[Rate]:[Other]])),"")</f>
        <v>0</v>
      </c>
      <c r="P1174" s="7" t="str">
        <f>IF(Data7[[#This Row],[WO'#:]]="","Riley #","WO#")</f>
        <v>Riley #</v>
      </c>
      <c r="Q1174" s="7">
        <f>IFERROR(WEEKNUM(Data7[[#This Row],[Date:]]),"")</f>
        <v>26</v>
      </c>
      <c r="R1174" s="6">
        <f t="shared" si="54"/>
        <v>45466</v>
      </c>
      <c r="S1174" s="6">
        <f>Data7[[#This Row],[Week Start]]+7</f>
        <v>45473</v>
      </c>
      <c r="T1174" s="7" t="str">
        <f t="shared" si="55"/>
        <v>6/23/2024 - 6/30/2024</v>
      </c>
      <c r="U1174" s="7" t="str">
        <f t="shared" si="56"/>
        <v>Time Card</v>
      </c>
      <c r="V1174" s="8" t="str">
        <f>RIGHT(TEXT(Data7[[#This Row],[Date:]],"mmddyyyy"),4)</f>
        <v>2024</v>
      </c>
      <c r="W1174" s="8" t="str">
        <f>MID(TEXT(Data7[[#This Row],[Date:]],"mmddyyyy"),3,2)</f>
        <v>25</v>
      </c>
      <c r="X1174" s="8" t="str">
        <f>LEFT(TEXT(Data7[[#This Row],[Date:]],"mmddyyyy"),2)</f>
        <v>06</v>
      </c>
      <c r="Y1174" s="6">
        <f>DATE(Data7[[#This Row],[Year]],Data7[[#This Row],[Month]],Data7[[#This Row],[Day]])</f>
        <v>45468</v>
      </c>
    </row>
    <row r="1175" spans="1:25">
      <c r="A1175" s="5">
        <v>45468.582270023151</v>
      </c>
      <c r="B1175" s="7" t="s">
        <v>35</v>
      </c>
      <c r="C1175" s="6" t="s">
        <v>849</v>
      </c>
      <c r="D1175" s="7" t="s">
        <v>851</v>
      </c>
      <c r="E1175" s="8">
        <v>8</v>
      </c>
      <c r="F1175" s="7" t="s">
        <v>68</v>
      </c>
      <c r="G1175" s="7" t="s">
        <v>68</v>
      </c>
      <c r="H1175" s="7" t="s">
        <v>42</v>
      </c>
      <c r="I1175" s="7" t="s">
        <v>44</v>
      </c>
      <c r="J1175" s="19" t="str">
        <f>IFERROR(INDEX('Employee Info'!$C$3:$E$200,MATCH(Data7[[#This Row],[Name:]],'Employee Info'!$B$3:$B$200,0),MATCH(Data7[[#This Row],[Hours Type:]],'Employee Info'!$C$2:$E$2,0)),"")</f>
        <v/>
      </c>
      <c r="K1175" s="19" t="str">
        <f>IFERROR(INDEX('Employee Info'!$C$3:$J$200,MATCH(Data7[[#This Row],[Name:]],'Employee Info'!$B$3:$B$200,0),MATCH(Data7[[#Headers],[Truck]],'Employee Info'!$C$2:$J$2,0)),"")</f>
        <v/>
      </c>
      <c r="L1175" s="19" t="str">
        <f>IFERROR(INDEX('Employee Info'!$C$3:$J$200,MATCH(Data7[[#This Row],[Name:]],'Employee Info'!$B$3:$B$200,0),MATCH(Data7[[#Headers],[Phone]],'Employee Info'!$C$2:$J$2,0)),"")</f>
        <v/>
      </c>
      <c r="M1175" s="19" t="str">
        <f>IFERROR(INDEX('Employee Info'!$C$3:$J$200,MATCH(Data7[[#This Row],[Name:]],'Employee Info'!$B$3:$B$200,0),MATCH(Data7[[#Headers],[Tech]],'Employee Info'!$C$2:$J$2,0)),"")</f>
        <v/>
      </c>
      <c r="N1175" s="19" t="str">
        <f>IFERROR(INDEX('Employee Info'!$C$3:$J$200,MATCH(Data7[[#This Row],[Name:]],'Employee Info'!$B$3:$B$200,0),MATCH(Data7[[#Headers],[Other]],'Employee Info'!$C$2:$J$2,0)),"")</f>
        <v/>
      </c>
      <c r="O1175" s="19">
        <f>IFERROR((Data7[[#This Row],[Hours:]]*SUM(Data7[[#This Row],[Rate]:[Other]])),"")</f>
        <v>0</v>
      </c>
      <c r="P1175" s="7" t="str">
        <f>IF(Data7[[#This Row],[WO'#:]]="","Riley #","WO#")</f>
        <v>Riley #</v>
      </c>
      <c r="Q1175" s="7">
        <f>IFERROR(WEEKNUM(Data7[[#This Row],[Date:]]),"")</f>
        <v>26</v>
      </c>
      <c r="R1175" s="6">
        <f t="shared" si="54"/>
        <v>45466</v>
      </c>
      <c r="S1175" s="6">
        <f>Data7[[#This Row],[Week Start]]+7</f>
        <v>45473</v>
      </c>
      <c r="T1175" s="7" t="str">
        <f t="shared" si="55"/>
        <v>6/23/2024 - 6/30/2024</v>
      </c>
      <c r="U1175" s="7" t="str">
        <f t="shared" si="56"/>
        <v>Time Card</v>
      </c>
      <c r="V1175" s="8" t="str">
        <f>RIGHT(TEXT(Data7[[#This Row],[Date:]],"mmddyyyy"),4)</f>
        <v>2024</v>
      </c>
      <c r="W1175" s="8" t="str">
        <f>MID(TEXT(Data7[[#This Row],[Date:]],"mmddyyyy"),3,2)</f>
        <v>25</v>
      </c>
      <c r="X1175" s="8" t="str">
        <f>LEFT(TEXT(Data7[[#This Row],[Date:]],"mmddyyyy"),2)</f>
        <v>06</v>
      </c>
      <c r="Y1175" s="6">
        <f>DATE(Data7[[#This Row],[Year]],Data7[[#This Row],[Month]],Data7[[#This Row],[Day]])</f>
        <v>45468</v>
      </c>
    </row>
    <row r="1176" spans="1:25">
      <c r="A1176" s="5">
        <v>45468.582362615743</v>
      </c>
      <c r="B1176" s="7" t="s">
        <v>23</v>
      </c>
      <c r="C1176" s="6" t="s">
        <v>849</v>
      </c>
      <c r="D1176" s="7" t="s">
        <v>851</v>
      </c>
      <c r="E1176" s="8">
        <v>8</v>
      </c>
      <c r="F1176" s="7" t="s">
        <v>68</v>
      </c>
      <c r="G1176" s="7" t="s">
        <v>68</v>
      </c>
      <c r="H1176" s="7" t="s">
        <v>42</v>
      </c>
      <c r="I1176" s="7" t="s">
        <v>44</v>
      </c>
      <c r="J1176" s="19" t="str">
        <f>IFERROR(INDEX('Employee Info'!$C$3:$E$200,MATCH(Data7[[#This Row],[Name:]],'Employee Info'!$B$3:$B$200,0),MATCH(Data7[[#This Row],[Hours Type:]],'Employee Info'!$C$2:$E$2,0)),"")</f>
        <v/>
      </c>
      <c r="K1176" s="19" t="str">
        <f>IFERROR(INDEX('Employee Info'!$C$3:$J$200,MATCH(Data7[[#This Row],[Name:]],'Employee Info'!$B$3:$B$200,0),MATCH(Data7[[#Headers],[Truck]],'Employee Info'!$C$2:$J$2,0)),"")</f>
        <v/>
      </c>
      <c r="L1176" s="19" t="str">
        <f>IFERROR(INDEX('Employee Info'!$C$3:$J$200,MATCH(Data7[[#This Row],[Name:]],'Employee Info'!$B$3:$B$200,0),MATCH(Data7[[#Headers],[Phone]],'Employee Info'!$C$2:$J$2,0)),"")</f>
        <v/>
      </c>
      <c r="M1176" s="19" t="str">
        <f>IFERROR(INDEX('Employee Info'!$C$3:$J$200,MATCH(Data7[[#This Row],[Name:]],'Employee Info'!$B$3:$B$200,0),MATCH(Data7[[#Headers],[Tech]],'Employee Info'!$C$2:$J$2,0)),"")</f>
        <v/>
      </c>
      <c r="N1176" s="19" t="str">
        <f>IFERROR(INDEX('Employee Info'!$C$3:$J$200,MATCH(Data7[[#This Row],[Name:]],'Employee Info'!$B$3:$B$200,0),MATCH(Data7[[#Headers],[Other]],'Employee Info'!$C$2:$J$2,0)),"")</f>
        <v/>
      </c>
      <c r="O1176" s="19">
        <f>IFERROR((Data7[[#This Row],[Hours:]]*SUM(Data7[[#This Row],[Rate]:[Other]])),"")</f>
        <v>0</v>
      </c>
      <c r="P1176" s="7" t="str">
        <f>IF(Data7[[#This Row],[WO'#:]]="","Riley #","WO#")</f>
        <v>Riley #</v>
      </c>
      <c r="Q1176" s="7">
        <f>IFERROR(WEEKNUM(Data7[[#This Row],[Date:]]),"")</f>
        <v>26</v>
      </c>
      <c r="R1176" s="6">
        <f t="shared" si="54"/>
        <v>45466</v>
      </c>
      <c r="S1176" s="6">
        <f>Data7[[#This Row],[Week Start]]+7</f>
        <v>45473</v>
      </c>
      <c r="T1176" s="7" t="str">
        <f t="shared" si="55"/>
        <v>6/23/2024 - 6/30/2024</v>
      </c>
      <c r="U1176" s="7" t="str">
        <f t="shared" si="56"/>
        <v>Time Card</v>
      </c>
      <c r="V1176" s="8" t="str">
        <f>RIGHT(TEXT(Data7[[#This Row],[Date:]],"mmddyyyy"),4)</f>
        <v>2024</v>
      </c>
      <c r="W1176" s="8" t="str">
        <f>MID(TEXT(Data7[[#This Row],[Date:]],"mmddyyyy"),3,2)</f>
        <v>25</v>
      </c>
      <c r="X1176" s="8" t="str">
        <f>LEFT(TEXT(Data7[[#This Row],[Date:]],"mmddyyyy"),2)</f>
        <v>06</v>
      </c>
      <c r="Y1176" s="6">
        <f>DATE(Data7[[#This Row],[Year]],Data7[[#This Row],[Month]],Data7[[#This Row],[Day]])</f>
        <v>45468</v>
      </c>
    </row>
    <row r="1177" spans="1:25">
      <c r="A1177" s="5">
        <v>45471.430167245373</v>
      </c>
      <c r="B1177" s="7" t="s">
        <v>66</v>
      </c>
      <c r="C1177" s="6" t="s">
        <v>849</v>
      </c>
      <c r="D1177" s="7" t="s">
        <v>848</v>
      </c>
      <c r="E1177" s="8">
        <v>2</v>
      </c>
      <c r="F1177" s="7" t="s">
        <v>68</v>
      </c>
      <c r="G1177" s="7" t="s">
        <v>68</v>
      </c>
      <c r="H1177" s="7" t="s">
        <v>42</v>
      </c>
      <c r="I1177" s="7" t="s">
        <v>44</v>
      </c>
      <c r="J1177" s="19" t="str">
        <f>IFERROR(INDEX('Employee Info'!$C$3:$E$200,MATCH(Data7[[#This Row],[Name:]],'Employee Info'!$B$3:$B$200,0),MATCH(Data7[[#This Row],[Hours Type:]],'Employee Info'!$C$2:$E$2,0)),"")</f>
        <v/>
      </c>
      <c r="K1177" s="19" t="str">
        <f>IFERROR(INDEX('Employee Info'!$C$3:$J$200,MATCH(Data7[[#This Row],[Name:]],'Employee Info'!$B$3:$B$200,0),MATCH(Data7[[#Headers],[Truck]],'Employee Info'!$C$2:$J$2,0)),"")</f>
        <v/>
      </c>
      <c r="L1177" s="19" t="str">
        <f>IFERROR(INDEX('Employee Info'!$C$3:$J$200,MATCH(Data7[[#This Row],[Name:]],'Employee Info'!$B$3:$B$200,0),MATCH(Data7[[#Headers],[Phone]],'Employee Info'!$C$2:$J$2,0)),"")</f>
        <v/>
      </c>
      <c r="M1177" s="19" t="str">
        <f>IFERROR(INDEX('Employee Info'!$C$3:$J$200,MATCH(Data7[[#This Row],[Name:]],'Employee Info'!$B$3:$B$200,0),MATCH(Data7[[#Headers],[Tech]],'Employee Info'!$C$2:$J$2,0)),"")</f>
        <v/>
      </c>
      <c r="N1177" s="19" t="str">
        <f>IFERROR(INDEX('Employee Info'!$C$3:$J$200,MATCH(Data7[[#This Row],[Name:]],'Employee Info'!$B$3:$B$200,0),MATCH(Data7[[#Headers],[Other]],'Employee Info'!$C$2:$J$2,0)),"")</f>
        <v/>
      </c>
      <c r="O1177" s="19">
        <f>IFERROR((Data7[[#This Row],[Hours:]]*SUM(Data7[[#This Row],[Rate]:[Other]])),"")</f>
        <v>0</v>
      </c>
      <c r="P1177" s="7" t="str">
        <f>IF(Data7[[#This Row],[WO'#:]]="","Riley #","WO#")</f>
        <v>Riley #</v>
      </c>
      <c r="Q1177" s="7">
        <f>IFERROR(WEEKNUM(Data7[[#This Row],[Date:]]),"")</f>
        <v>26</v>
      </c>
      <c r="R1177" s="6">
        <f t="shared" si="54"/>
        <v>45466</v>
      </c>
      <c r="S1177" s="6">
        <f>Data7[[#This Row],[Week Start]]+7</f>
        <v>45473</v>
      </c>
      <c r="T1177" s="7" t="str">
        <f t="shared" si="55"/>
        <v>6/23/2024 - 6/30/2024</v>
      </c>
      <c r="U1177" s="7" t="str">
        <f t="shared" si="56"/>
        <v>Time Card</v>
      </c>
      <c r="V1177" s="8" t="str">
        <f>RIGHT(TEXT(Data7[[#This Row],[Date:]],"mmddyyyy"),4)</f>
        <v>2024</v>
      </c>
      <c r="W1177" s="8" t="str">
        <f>MID(TEXT(Data7[[#This Row],[Date:]],"mmddyyyy"),3,2)</f>
        <v>25</v>
      </c>
      <c r="X1177" s="8" t="str">
        <f>LEFT(TEXT(Data7[[#This Row],[Date:]],"mmddyyyy"),2)</f>
        <v>06</v>
      </c>
      <c r="Y1177" s="6">
        <f>DATE(Data7[[#This Row],[Year]],Data7[[#This Row],[Month]],Data7[[#This Row],[Day]])</f>
        <v>45468</v>
      </c>
    </row>
    <row r="1178" spans="1:25">
      <c r="A1178" s="5">
        <v>45471.443174189815</v>
      </c>
      <c r="B1178" s="7" t="s">
        <v>66</v>
      </c>
      <c r="C1178" s="6" t="s">
        <v>853</v>
      </c>
      <c r="D1178" s="7" t="s">
        <v>854</v>
      </c>
      <c r="E1178" s="8">
        <v>4</v>
      </c>
      <c r="F1178" s="7">
        <v>6984733</v>
      </c>
      <c r="G1178" s="7" t="s">
        <v>68</v>
      </c>
      <c r="H1178" s="7" t="s">
        <v>756</v>
      </c>
      <c r="I1178" s="7" t="s">
        <v>44</v>
      </c>
      <c r="J1178" s="19" t="str">
        <f>IFERROR(INDEX('Employee Info'!$C$3:$E$200,MATCH(Data7[[#This Row],[Name:]],'Employee Info'!$B$3:$B$200,0),MATCH(Data7[[#This Row],[Hours Type:]],'Employee Info'!$C$2:$E$2,0)),"")</f>
        <v/>
      </c>
      <c r="K1178" s="19" t="str">
        <f>IFERROR(INDEX('Employee Info'!$C$3:$J$200,MATCH(Data7[[#This Row],[Name:]],'Employee Info'!$B$3:$B$200,0),MATCH(Data7[[#Headers],[Truck]],'Employee Info'!$C$2:$J$2,0)),"")</f>
        <v/>
      </c>
      <c r="L1178" s="19" t="str">
        <f>IFERROR(INDEX('Employee Info'!$C$3:$J$200,MATCH(Data7[[#This Row],[Name:]],'Employee Info'!$B$3:$B$200,0),MATCH(Data7[[#Headers],[Phone]],'Employee Info'!$C$2:$J$2,0)),"")</f>
        <v/>
      </c>
      <c r="M1178" s="19" t="str">
        <f>IFERROR(INDEX('Employee Info'!$C$3:$J$200,MATCH(Data7[[#This Row],[Name:]],'Employee Info'!$B$3:$B$200,0),MATCH(Data7[[#Headers],[Tech]],'Employee Info'!$C$2:$J$2,0)),"")</f>
        <v/>
      </c>
      <c r="N1178" s="19" t="str">
        <f>IFERROR(INDEX('Employee Info'!$C$3:$J$200,MATCH(Data7[[#This Row],[Name:]],'Employee Info'!$B$3:$B$200,0),MATCH(Data7[[#Headers],[Other]],'Employee Info'!$C$2:$J$2,0)),"")</f>
        <v/>
      </c>
      <c r="O1178" s="19">
        <f>IFERROR((Data7[[#This Row],[Hours:]]*SUM(Data7[[#This Row],[Rate]:[Other]])),"")</f>
        <v>0</v>
      </c>
      <c r="P1178" s="7" t="str">
        <f>IF(Data7[[#This Row],[WO'#:]]="","Riley #","WO#")</f>
        <v>WO#</v>
      </c>
      <c r="Q1178" s="7">
        <f>IFERROR(WEEKNUM(Data7[[#This Row],[Date:]]),"")</f>
        <v>26</v>
      </c>
      <c r="R1178" s="6">
        <f t="shared" si="54"/>
        <v>45466</v>
      </c>
      <c r="S1178" s="6">
        <f>Data7[[#This Row],[Week Start]]+7</f>
        <v>45473</v>
      </c>
      <c r="T1178" s="7" t="str">
        <f t="shared" si="55"/>
        <v>6/23/2024 - 6/30/2024</v>
      </c>
      <c r="U1178" s="7" t="str">
        <f t="shared" si="56"/>
        <v>Time Card</v>
      </c>
      <c r="V1178" s="8" t="str">
        <f>RIGHT(TEXT(Data7[[#This Row],[Date:]],"mmddyyyy"),4)</f>
        <v>2024</v>
      </c>
      <c r="W1178" s="8" t="str">
        <f>MID(TEXT(Data7[[#This Row],[Date:]],"mmddyyyy"),3,2)</f>
        <v>26</v>
      </c>
      <c r="X1178" s="8" t="str">
        <f>LEFT(TEXT(Data7[[#This Row],[Date:]],"mmddyyyy"),2)</f>
        <v>06</v>
      </c>
      <c r="Y1178" s="6">
        <f>DATE(Data7[[#This Row],[Year]],Data7[[#This Row],[Month]],Data7[[#This Row],[Day]])</f>
        <v>45469</v>
      </c>
    </row>
    <row r="1179" spans="1:25">
      <c r="A1179" s="5">
        <v>45485.482128819443</v>
      </c>
      <c r="B1179" s="7" t="s">
        <v>76</v>
      </c>
      <c r="C1179" s="6" t="s">
        <v>853</v>
      </c>
      <c r="D1179" s="7" t="s">
        <v>156</v>
      </c>
      <c r="E1179" s="8">
        <v>1</v>
      </c>
      <c r="F1179" s="7">
        <v>6984733</v>
      </c>
      <c r="G1179" s="7" t="s">
        <v>68</v>
      </c>
      <c r="H1179" s="7" t="s">
        <v>756</v>
      </c>
      <c r="I1179" s="7" t="s">
        <v>44</v>
      </c>
      <c r="J1179" s="19" t="str">
        <f>IFERROR(INDEX('Employee Info'!$C$3:$E$200,MATCH(Data7[[#This Row],[Name:]],'Employee Info'!$B$3:$B$200,0),MATCH(Data7[[#This Row],[Hours Type:]],'Employee Info'!$C$2:$E$2,0)),"")</f>
        <v/>
      </c>
      <c r="K1179" s="19" t="str">
        <f>IFERROR(INDEX('Employee Info'!$C$3:$J$200,MATCH(Data7[[#This Row],[Name:]],'Employee Info'!$B$3:$B$200,0),MATCH(Data7[[#Headers],[Truck]],'Employee Info'!$C$2:$J$2,0)),"")</f>
        <v/>
      </c>
      <c r="L1179" s="19" t="str">
        <f>IFERROR(INDEX('Employee Info'!$C$3:$J$200,MATCH(Data7[[#This Row],[Name:]],'Employee Info'!$B$3:$B$200,0),MATCH(Data7[[#Headers],[Phone]],'Employee Info'!$C$2:$J$2,0)),"")</f>
        <v/>
      </c>
      <c r="M1179" s="19" t="str">
        <f>IFERROR(INDEX('Employee Info'!$C$3:$J$200,MATCH(Data7[[#This Row],[Name:]],'Employee Info'!$B$3:$B$200,0),MATCH(Data7[[#Headers],[Tech]],'Employee Info'!$C$2:$J$2,0)),"")</f>
        <v/>
      </c>
      <c r="N1179" s="19" t="str">
        <f>IFERROR(INDEX('Employee Info'!$C$3:$J$200,MATCH(Data7[[#This Row],[Name:]],'Employee Info'!$B$3:$B$200,0),MATCH(Data7[[#Headers],[Other]],'Employee Info'!$C$2:$J$2,0)),"")</f>
        <v/>
      </c>
      <c r="O1179" s="19">
        <f>IFERROR((Data7[[#This Row],[Hours:]]*SUM(Data7[[#This Row],[Rate]:[Other]])),"")</f>
        <v>0</v>
      </c>
      <c r="P1179" s="7" t="str">
        <f>IF(Data7[[#This Row],[WO'#:]]="","Riley #","WO#")</f>
        <v>WO#</v>
      </c>
      <c r="Q1179" s="7">
        <f>IFERROR(WEEKNUM(Data7[[#This Row],[Date:]]),"")</f>
        <v>26</v>
      </c>
      <c r="R1179" s="6">
        <f t="shared" si="54"/>
        <v>45466</v>
      </c>
      <c r="S1179" s="6">
        <f>Data7[[#This Row],[Week Start]]+7</f>
        <v>45473</v>
      </c>
      <c r="T1179" s="7" t="str">
        <f t="shared" si="55"/>
        <v>6/23/2024 - 6/30/2024</v>
      </c>
      <c r="U1179" s="7" t="str">
        <f t="shared" si="56"/>
        <v>Time Card</v>
      </c>
      <c r="V1179" s="8" t="str">
        <f>RIGHT(TEXT(Data7[[#This Row],[Date:]],"mmddyyyy"),4)</f>
        <v>2024</v>
      </c>
      <c r="W1179" s="8" t="str">
        <f>MID(TEXT(Data7[[#This Row],[Date:]],"mmddyyyy"),3,2)</f>
        <v>26</v>
      </c>
      <c r="X1179" s="8" t="str">
        <f>LEFT(TEXT(Data7[[#This Row],[Date:]],"mmddyyyy"),2)</f>
        <v>06</v>
      </c>
      <c r="Y1179" s="6">
        <f>DATE(Data7[[#This Row],[Year]],Data7[[#This Row],[Month]],Data7[[#This Row],[Day]])</f>
        <v>45469</v>
      </c>
    </row>
    <row r="1180" spans="1:25">
      <c r="A1180" s="5">
        <v>45471.428552777776</v>
      </c>
      <c r="B1180" s="7" t="s">
        <v>66</v>
      </c>
      <c r="C1180" s="6" t="s">
        <v>853</v>
      </c>
      <c r="D1180" s="7" t="s">
        <v>847</v>
      </c>
      <c r="E1180" s="8">
        <v>1</v>
      </c>
      <c r="F1180" s="7" t="s">
        <v>68</v>
      </c>
      <c r="G1180" s="7" t="s">
        <v>68</v>
      </c>
      <c r="H1180" s="7" t="s">
        <v>808</v>
      </c>
      <c r="I1180" s="7" t="s">
        <v>44</v>
      </c>
      <c r="J1180" s="19" t="str">
        <f>IFERROR(INDEX('Employee Info'!$C$3:$E$200,MATCH(Data7[[#This Row],[Name:]],'Employee Info'!$B$3:$B$200,0),MATCH(Data7[[#This Row],[Hours Type:]],'Employee Info'!$C$2:$E$2,0)),"")</f>
        <v/>
      </c>
      <c r="K1180" s="19" t="str">
        <f>IFERROR(INDEX('Employee Info'!$C$3:$J$200,MATCH(Data7[[#This Row],[Name:]],'Employee Info'!$B$3:$B$200,0),MATCH(Data7[[#Headers],[Truck]],'Employee Info'!$C$2:$J$2,0)),"")</f>
        <v/>
      </c>
      <c r="L1180" s="19" t="str">
        <f>IFERROR(INDEX('Employee Info'!$C$3:$J$200,MATCH(Data7[[#This Row],[Name:]],'Employee Info'!$B$3:$B$200,0),MATCH(Data7[[#Headers],[Phone]],'Employee Info'!$C$2:$J$2,0)),"")</f>
        <v/>
      </c>
      <c r="M1180" s="19" t="str">
        <f>IFERROR(INDEX('Employee Info'!$C$3:$J$200,MATCH(Data7[[#This Row],[Name:]],'Employee Info'!$B$3:$B$200,0),MATCH(Data7[[#Headers],[Tech]],'Employee Info'!$C$2:$J$2,0)),"")</f>
        <v/>
      </c>
      <c r="N1180" s="19" t="str">
        <f>IFERROR(INDEX('Employee Info'!$C$3:$J$200,MATCH(Data7[[#This Row],[Name:]],'Employee Info'!$B$3:$B$200,0),MATCH(Data7[[#Headers],[Other]],'Employee Info'!$C$2:$J$2,0)),"")</f>
        <v/>
      </c>
      <c r="O1180" s="19">
        <f>IFERROR((Data7[[#This Row],[Hours:]]*SUM(Data7[[#This Row],[Rate]:[Other]])),"")</f>
        <v>0</v>
      </c>
      <c r="P1180" s="7" t="str">
        <f>IF(Data7[[#This Row],[WO'#:]]="","Riley #","WO#")</f>
        <v>Riley #</v>
      </c>
      <c r="Q1180" s="7">
        <f>IFERROR(WEEKNUM(Data7[[#This Row],[Date:]]),"")</f>
        <v>26</v>
      </c>
      <c r="R1180" s="6">
        <f t="shared" si="54"/>
        <v>45466</v>
      </c>
      <c r="S1180" s="6">
        <f>Data7[[#This Row],[Week Start]]+7</f>
        <v>45473</v>
      </c>
      <c r="T1180" s="7" t="str">
        <f t="shared" si="55"/>
        <v>6/23/2024 - 6/30/2024</v>
      </c>
      <c r="U1180" s="7" t="str">
        <f t="shared" si="56"/>
        <v>Time Card</v>
      </c>
      <c r="V1180" s="8" t="str">
        <f>RIGHT(TEXT(Data7[[#This Row],[Date:]],"mmddyyyy"),4)</f>
        <v>2024</v>
      </c>
      <c r="W1180" s="8" t="str">
        <f>MID(TEXT(Data7[[#This Row],[Date:]],"mmddyyyy"),3,2)</f>
        <v>26</v>
      </c>
      <c r="X1180" s="8" t="str">
        <f>LEFT(TEXT(Data7[[#This Row],[Date:]],"mmddyyyy"),2)</f>
        <v>06</v>
      </c>
      <c r="Y1180" s="6">
        <f>DATE(Data7[[#This Row],[Year]],Data7[[#This Row],[Month]],Data7[[#This Row],[Day]])</f>
        <v>45469</v>
      </c>
    </row>
    <row r="1181" spans="1:25">
      <c r="A1181" s="5">
        <v>45471.439914467592</v>
      </c>
      <c r="B1181" s="7" t="s">
        <v>66</v>
      </c>
      <c r="C1181" s="6" t="s">
        <v>853</v>
      </c>
      <c r="D1181" s="7" t="s">
        <v>811</v>
      </c>
      <c r="E1181" s="8">
        <v>1</v>
      </c>
      <c r="F1181" s="7" t="s">
        <v>68</v>
      </c>
      <c r="G1181" s="7" t="s">
        <v>68</v>
      </c>
      <c r="H1181" s="7" t="s">
        <v>763</v>
      </c>
      <c r="I1181" s="7" t="s">
        <v>44</v>
      </c>
      <c r="J1181" s="19" t="str">
        <f>IFERROR(INDEX('Employee Info'!$C$3:$E$200,MATCH(Data7[[#This Row],[Name:]],'Employee Info'!$B$3:$B$200,0),MATCH(Data7[[#This Row],[Hours Type:]],'Employee Info'!$C$2:$E$2,0)),"")</f>
        <v/>
      </c>
      <c r="K1181" s="19" t="str">
        <f>IFERROR(INDEX('Employee Info'!$C$3:$J$200,MATCH(Data7[[#This Row],[Name:]],'Employee Info'!$B$3:$B$200,0),MATCH(Data7[[#Headers],[Truck]],'Employee Info'!$C$2:$J$2,0)),"")</f>
        <v/>
      </c>
      <c r="L1181" s="19" t="str">
        <f>IFERROR(INDEX('Employee Info'!$C$3:$J$200,MATCH(Data7[[#This Row],[Name:]],'Employee Info'!$B$3:$B$200,0),MATCH(Data7[[#Headers],[Phone]],'Employee Info'!$C$2:$J$2,0)),"")</f>
        <v/>
      </c>
      <c r="M1181" s="19" t="str">
        <f>IFERROR(INDEX('Employee Info'!$C$3:$J$200,MATCH(Data7[[#This Row],[Name:]],'Employee Info'!$B$3:$B$200,0),MATCH(Data7[[#Headers],[Tech]],'Employee Info'!$C$2:$J$2,0)),"")</f>
        <v/>
      </c>
      <c r="N1181" s="19" t="str">
        <f>IFERROR(INDEX('Employee Info'!$C$3:$J$200,MATCH(Data7[[#This Row],[Name:]],'Employee Info'!$B$3:$B$200,0),MATCH(Data7[[#Headers],[Other]],'Employee Info'!$C$2:$J$2,0)),"")</f>
        <v/>
      </c>
      <c r="O1181" s="19">
        <f>IFERROR((Data7[[#This Row],[Hours:]]*SUM(Data7[[#This Row],[Rate]:[Other]])),"")</f>
        <v>0</v>
      </c>
      <c r="P1181" s="7" t="str">
        <f>IF(Data7[[#This Row],[WO'#:]]="","Riley #","WO#")</f>
        <v>Riley #</v>
      </c>
      <c r="Q1181" s="7">
        <f>IFERROR(WEEKNUM(Data7[[#This Row],[Date:]]),"")</f>
        <v>26</v>
      </c>
      <c r="R1181" s="6">
        <f t="shared" si="54"/>
        <v>45466</v>
      </c>
      <c r="S1181" s="6">
        <f>Data7[[#This Row],[Week Start]]+7</f>
        <v>45473</v>
      </c>
      <c r="T1181" s="7" t="str">
        <f t="shared" si="55"/>
        <v>6/23/2024 - 6/30/2024</v>
      </c>
      <c r="U1181" s="7" t="str">
        <f t="shared" si="56"/>
        <v>Time Card</v>
      </c>
      <c r="V1181" s="8" t="str">
        <f>RIGHT(TEXT(Data7[[#This Row],[Date:]],"mmddyyyy"),4)</f>
        <v>2024</v>
      </c>
      <c r="W1181" s="8" t="str">
        <f>MID(TEXT(Data7[[#This Row],[Date:]],"mmddyyyy"),3,2)</f>
        <v>26</v>
      </c>
      <c r="X1181" s="8" t="str">
        <f>LEFT(TEXT(Data7[[#This Row],[Date:]],"mmddyyyy"),2)</f>
        <v>06</v>
      </c>
      <c r="Y1181" s="6">
        <f>DATE(Data7[[#This Row],[Year]],Data7[[#This Row],[Month]],Data7[[#This Row],[Day]])</f>
        <v>45469</v>
      </c>
    </row>
    <row r="1182" spans="1:25">
      <c r="A1182" s="5">
        <v>45469.580125</v>
      </c>
      <c r="B1182" s="7" t="s">
        <v>31</v>
      </c>
      <c r="C1182" s="6" t="s">
        <v>853</v>
      </c>
      <c r="D1182" s="7" t="s">
        <v>851</v>
      </c>
      <c r="E1182" s="8">
        <v>8</v>
      </c>
      <c r="F1182" s="7" t="s">
        <v>68</v>
      </c>
      <c r="G1182" s="7" t="s">
        <v>68</v>
      </c>
      <c r="H1182" s="7" t="s">
        <v>42</v>
      </c>
      <c r="I1182" s="7" t="s">
        <v>44</v>
      </c>
      <c r="J1182" s="19" t="str">
        <f>IFERROR(INDEX('Employee Info'!$C$3:$E$200,MATCH(Data7[[#This Row],[Name:]],'Employee Info'!$B$3:$B$200,0),MATCH(Data7[[#This Row],[Hours Type:]],'Employee Info'!$C$2:$E$2,0)),"")</f>
        <v/>
      </c>
      <c r="K1182" s="19" t="str">
        <f>IFERROR(INDEX('Employee Info'!$C$3:$J$200,MATCH(Data7[[#This Row],[Name:]],'Employee Info'!$B$3:$B$200,0),MATCH(Data7[[#Headers],[Truck]],'Employee Info'!$C$2:$J$2,0)),"")</f>
        <v/>
      </c>
      <c r="L1182" s="19" t="str">
        <f>IFERROR(INDEX('Employee Info'!$C$3:$J$200,MATCH(Data7[[#This Row],[Name:]],'Employee Info'!$B$3:$B$200,0),MATCH(Data7[[#Headers],[Phone]],'Employee Info'!$C$2:$J$2,0)),"")</f>
        <v/>
      </c>
      <c r="M1182" s="19" t="str">
        <f>IFERROR(INDEX('Employee Info'!$C$3:$J$200,MATCH(Data7[[#This Row],[Name:]],'Employee Info'!$B$3:$B$200,0),MATCH(Data7[[#Headers],[Tech]],'Employee Info'!$C$2:$J$2,0)),"")</f>
        <v/>
      </c>
      <c r="N1182" s="19" t="str">
        <f>IFERROR(INDEX('Employee Info'!$C$3:$J$200,MATCH(Data7[[#This Row],[Name:]],'Employee Info'!$B$3:$B$200,0),MATCH(Data7[[#Headers],[Other]],'Employee Info'!$C$2:$J$2,0)),"")</f>
        <v/>
      </c>
      <c r="O1182" s="19">
        <f>IFERROR((Data7[[#This Row],[Hours:]]*SUM(Data7[[#This Row],[Rate]:[Other]])),"")</f>
        <v>0</v>
      </c>
      <c r="P1182" s="7" t="str">
        <f>IF(Data7[[#This Row],[WO'#:]]="","Riley #","WO#")</f>
        <v>Riley #</v>
      </c>
      <c r="Q1182" s="7">
        <f>IFERROR(WEEKNUM(Data7[[#This Row],[Date:]]),"")</f>
        <v>26</v>
      </c>
      <c r="R1182" s="6">
        <f t="shared" si="54"/>
        <v>45466</v>
      </c>
      <c r="S1182" s="6">
        <f>Data7[[#This Row],[Week Start]]+7</f>
        <v>45473</v>
      </c>
      <c r="T1182" s="7" t="str">
        <f t="shared" si="55"/>
        <v>6/23/2024 - 6/30/2024</v>
      </c>
      <c r="U1182" s="7" t="str">
        <f t="shared" si="56"/>
        <v>Time Card</v>
      </c>
      <c r="V1182" s="8" t="str">
        <f>RIGHT(TEXT(Data7[[#This Row],[Date:]],"mmddyyyy"),4)</f>
        <v>2024</v>
      </c>
      <c r="W1182" s="8" t="str">
        <f>MID(TEXT(Data7[[#This Row],[Date:]],"mmddyyyy"),3,2)</f>
        <v>26</v>
      </c>
      <c r="X1182" s="8" t="str">
        <f>LEFT(TEXT(Data7[[#This Row],[Date:]],"mmddyyyy"),2)</f>
        <v>06</v>
      </c>
      <c r="Y1182" s="6">
        <f>DATE(Data7[[#This Row],[Year]],Data7[[#This Row],[Month]],Data7[[#This Row],[Day]])</f>
        <v>45469</v>
      </c>
    </row>
    <row r="1183" spans="1:25">
      <c r="A1183" s="5">
        <v>45469.580406712965</v>
      </c>
      <c r="B1183" s="7" t="s">
        <v>34</v>
      </c>
      <c r="C1183" s="6" t="s">
        <v>853</v>
      </c>
      <c r="D1183" s="7" t="s">
        <v>851</v>
      </c>
      <c r="E1183" s="8">
        <v>8</v>
      </c>
      <c r="F1183" s="7" t="s">
        <v>68</v>
      </c>
      <c r="G1183" s="7" t="s">
        <v>68</v>
      </c>
      <c r="H1183" s="7" t="s">
        <v>42</v>
      </c>
      <c r="I1183" s="7" t="s">
        <v>44</v>
      </c>
      <c r="J1183" s="19" t="str">
        <f>IFERROR(INDEX('Employee Info'!$C$3:$E$200,MATCH(Data7[[#This Row],[Name:]],'Employee Info'!$B$3:$B$200,0),MATCH(Data7[[#This Row],[Hours Type:]],'Employee Info'!$C$2:$E$2,0)),"")</f>
        <v/>
      </c>
      <c r="K1183" s="19" t="str">
        <f>IFERROR(INDEX('Employee Info'!$C$3:$J$200,MATCH(Data7[[#This Row],[Name:]],'Employee Info'!$B$3:$B$200,0),MATCH(Data7[[#Headers],[Truck]],'Employee Info'!$C$2:$J$2,0)),"")</f>
        <v/>
      </c>
      <c r="L1183" s="19" t="str">
        <f>IFERROR(INDEX('Employee Info'!$C$3:$J$200,MATCH(Data7[[#This Row],[Name:]],'Employee Info'!$B$3:$B$200,0),MATCH(Data7[[#Headers],[Phone]],'Employee Info'!$C$2:$J$2,0)),"")</f>
        <v/>
      </c>
      <c r="M1183" s="19" t="str">
        <f>IFERROR(INDEX('Employee Info'!$C$3:$J$200,MATCH(Data7[[#This Row],[Name:]],'Employee Info'!$B$3:$B$200,0),MATCH(Data7[[#Headers],[Tech]],'Employee Info'!$C$2:$J$2,0)),"")</f>
        <v/>
      </c>
      <c r="N1183" s="19" t="str">
        <f>IFERROR(INDEX('Employee Info'!$C$3:$J$200,MATCH(Data7[[#This Row],[Name:]],'Employee Info'!$B$3:$B$200,0),MATCH(Data7[[#Headers],[Other]],'Employee Info'!$C$2:$J$2,0)),"")</f>
        <v/>
      </c>
      <c r="O1183" s="19">
        <f>IFERROR((Data7[[#This Row],[Hours:]]*SUM(Data7[[#This Row],[Rate]:[Other]])),"")</f>
        <v>0</v>
      </c>
      <c r="P1183" s="7" t="str">
        <f>IF(Data7[[#This Row],[WO'#:]]="","Riley #","WO#")</f>
        <v>Riley #</v>
      </c>
      <c r="Q1183" s="7">
        <f>IFERROR(WEEKNUM(Data7[[#This Row],[Date:]]),"")</f>
        <v>26</v>
      </c>
      <c r="R1183" s="6">
        <f t="shared" si="54"/>
        <v>45466</v>
      </c>
      <c r="S1183" s="6">
        <f>Data7[[#This Row],[Week Start]]+7</f>
        <v>45473</v>
      </c>
      <c r="T1183" s="7" t="str">
        <f t="shared" si="55"/>
        <v>6/23/2024 - 6/30/2024</v>
      </c>
      <c r="U1183" s="7" t="str">
        <f t="shared" si="56"/>
        <v>Time Card</v>
      </c>
      <c r="V1183" s="8" t="str">
        <f>RIGHT(TEXT(Data7[[#This Row],[Date:]],"mmddyyyy"),4)</f>
        <v>2024</v>
      </c>
      <c r="W1183" s="8" t="str">
        <f>MID(TEXT(Data7[[#This Row],[Date:]],"mmddyyyy"),3,2)</f>
        <v>26</v>
      </c>
      <c r="X1183" s="8" t="str">
        <f>LEFT(TEXT(Data7[[#This Row],[Date:]],"mmddyyyy"),2)</f>
        <v>06</v>
      </c>
      <c r="Y1183" s="6">
        <f>DATE(Data7[[#This Row],[Year]],Data7[[#This Row],[Month]],Data7[[#This Row],[Day]])</f>
        <v>45469</v>
      </c>
    </row>
    <row r="1184" spans="1:25">
      <c r="A1184" s="5">
        <v>45469.581895601848</v>
      </c>
      <c r="B1184" s="7" t="s">
        <v>35</v>
      </c>
      <c r="C1184" s="6" t="s">
        <v>853</v>
      </c>
      <c r="D1184" s="7" t="s">
        <v>851</v>
      </c>
      <c r="E1184" s="8">
        <v>8</v>
      </c>
      <c r="F1184" s="7" t="s">
        <v>68</v>
      </c>
      <c r="G1184" s="7" t="s">
        <v>68</v>
      </c>
      <c r="H1184" s="7" t="s">
        <v>42</v>
      </c>
      <c r="I1184" s="7" t="s">
        <v>44</v>
      </c>
      <c r="J1184" s="19" t="str">
        <f>IFERROR(INDEX('Employee Info'!$C$3:$E$200,MATCH(Data7[[#This Row],[Name:]],'Employee Info'!$B$3:$B$200,0),MATCH(Data7[[#This Row],[Hours Type:]],'Employee Info'!$C$2:$E$2,0)),"")</f>
        <v/>
      </c>
      <c r="K1184" s="19" t="str">
        <f>IFERROR(INDEX('Employee Info'!$C$3:$J$200,MATCH(Data7[[#This Row],[Name:]],'Employee Info'!$B$3:$B$200,0),MATCH(Data7[[#Headers],[Truck]],'Employee Info'!$C$2:$J$2,0)),"")</f>
        <v/>
      </c>
      <c r="L1184" s="19" t="str">
        <f>IFERROR(INDEX('Employee Info'!$C$3:$J$200,MATCH(Data7[[#This Row],[Name:]],'Employee Info'!$B$3:$B$200,0),MATCH(Data7[[#Headers],[Phone]],'Employee Info'!$C$2:$J$2,0)),"")</f>
        <v/>
      </c>
      <c r="M1184" s="19" t="str">
        <f>IFERROR(INDEX('Employee Info'!$C$3:$J$200,MATCH(Data7[[#This Row],[Name:]],'Employee Info'!$B$3:$B$200,0),MATCH(Data7[[#Headers],[Tech]],'Employee Info'!$C$2:$J$2,0)),"")</f>
        <v/>
      </c>
      <c r="N1184" s="19" t="str">
        <f>IFERROR(INDEX('Employee Info'!$C$3:$J$200,MATCH(Data7[[#This Row],[Name:]],'Employee Info'!$B$3:$B$200,0),MATCH(Data7[[#Headers],[Other]],'Employee Info'!$C$2:$J$2,0)),"")</f>
        <v/>
      </c>
      <c r="O1184" s="19">
        <f>IFERROR((Data7[[#This Row],[Hours:]]*SUM(Data7[[#This Row],[Rate]:[Other]])),"")</f>
        <v>0</v>
      </c>
      <c r="P1184" s="7" t="str">
        <f>IF(Data7[[#This Row],[WO'#:]]="","Riley #","WO#")</f>
        <v>Riley #</v>
      </c>
      <c r="Q1184" s="7">
        <f>IFERROR(WEEKNUM(Data7[[#This Row],[Date:]]),"")</f>
        <v>26</v>
      </c>
      <c r="R1184" s="6">
        <f t="shared" si="54"/>
        <v>45466</v>
      </c>
      <c r="S1184" s="6">
        <f>Data7[[#This Row],[Week Start]]+7</f>
        <v>45473</v>
      </c>
      <c r="T1184" s="7" t="str">
        <f t="shared" si="55"/>
        <v>6/23/2024 - 6/30/2024</v>
      </c>
      <c r="U1184" s="7" t="str">
        <f t="shared" si="56"/>
        <v>Time Card</v>
      </c>
      <c r="V1184" s="8" t="str">
        <f>RIGHT(TEXT(Data7[[#This Row],[Date:]],"mmddyyyy"),4)</f>
        <v>2024</v>
      </c>
      <c r="W1184" s="8" t="str">
        <f>MID(TEXT(Data7[[#This Row],[Date:]],"mmddyyyy"),3,2)</f>
        <v>26</v>
      </c>
      <c r="X1184" s="8" t="str">
        <f>LEFT(TEXT(Data7[[#This Row],[Date:]],"mmddyyyy"),2)</f>
        <v>06</v>
      </c>
      <c r="Y1184" s="6">
        <f>DATE(Data7[[#This Row],[Year]],Data7[[#This Row],[Month]],Data7[[#This Row],[Day]])</f>
        <v>45469</v>
      </c>
    </row>
    <row r="1185" spans="1:25">
      <c r="A1185" s="5">
        <v>45469.583208217591</v>
      </c>
      <c r="B1185" s="7" t="s">
        <v>23</v>
      </c>
      <c r="C1185" s="6" t="s">
        <v>853</v>
      </c>
      <c r="D1185" s="7" t="s">
        <v>851</v>
      </c>
      <c r="E1185" s="8">
        <v>7</v>
      </c>
      <c r="F1185" s="7" t="s">
        <v>68</v>
      </c>
      <c r="G1185" s="7" t="s">
        <v>68</v>
      </c>
      <c r="H1185" s="7" t="s">
        <v>42</v>
      </c>
      <c r="I1185" s="7" t="s">
        <v>44</v>
      </c>
      <c r="J1185" s="19" t="str">
        <f>IFERROR(INDEX('Employee Info'!$C$3:$E$200,MATCH(Data7[[#This Row],[Name:]],'Employee Info'!$B$3:$B$200,0),MATCH(Data7[[#This Row],[Hours Type:]],'Employee Info'!$C$2:$E$2,0)),"")</f>
        <v/>
      </c>
      <c r="K1185" s="19" t="str">
        <f>IFERROR(INDEX('Employee Info'!$C$3:$J$200,MATCH(Data7[[#This Row],[Name:]],'Employee Info'!$B$3:$B$200,0),MATCH(Data7[[#Headers],[Truck]],'Employee Info'!$C$2:$J$2,0)),"")</f>
        <v/>
      </c>
      <c r="L1185" s="19" t="str">
        <f>IFERROR(INDEX('Employee Info'!$C$3:$J$200,MATCH(Data7[[#This Row],[Name:]],'Employee Info'!$B$3:$B$200,0),MATCH(Data7[[#Headers],[Phone]],'Employee Info'!$C$2:$J$2,0)),"")</f>
        <v/>
      </c>
      <c r="M1185" s="19" t="str">
        <f>IFERROR(INDEX('Employee Info'!$C$3:$J$200,MATCH(Data7[[#This Row],[Name:]],'Employee Info'!$B$3:$B$200,0),MATCH(Data7[[#Headers],[Tech]],'Employee Info'!$C$2:$J$2,0)),"")</f>
        <v/>
      </c>
      <c r="N1185" s="19" t="str">
        <f>IFERROR(INDEX('Employee Info'!$C$3:$J$200,MATCH(Data7[[#This Row],[Name:]],'Employee Info'!$B$3:$B$200,0),MATCH(Data7[[#Headers],[Other]],'Employee Info'!$C$2:$J$2,0)),"")</f>
        <v/>
      </c>
      <c r="O1185" s="19">
        <f>IFERROR((Data7[[#This Row],[Hours:]]*SUM(Data7[[#This Row],[Rate]:[Other]])),"")</f>
        <v>0</v>
      </c>
      <c r="P1185" s="7" t="str">
        <f>IF(Data7[[#This Row],[WO'#:]]="","Riley #","WO#")</f>
        <v>Riley #</v>
      </c>
      <c r="Q1185" s="7">
        <f>IFERROR(WEEKNUM(Data7[[#This Row],[Date:]]),"")</f>
        <v>26</v>
      </c>
      <c r="R1185" s="6">
        <f t="shared" si="54"/>
        <v>45466</v>
      </c>
      <c r="S1185" s="6">
        <f>Data7[[#This Row],[Week Start]]+7</f>
        <v>45473</v>
      </c>
      <c r="T1185" s="7" t="str">
        <f t="shared" si="55"/>
        <v>6/23/2024 - 6/30/2024</v>
      </c>
      <c r="U1185" s="7" t="str">
        <f t="shared" si="56"/>
        <v>Time Card</v>
      </c>
      <c r="V1185" s="8" t="str">
        <f>RIGHT(TEXT(Data7[[#This Row],[Date:]],"mmddyyyy"),4)</f>
        <v>2024</v>
      </c>
      <c r="W1185" s="8" t="str">
        <f>MID(TEXT(Data7[[#This Row],[Date:]],"mmddyyyy"),3,2)</f>
        <v>26</v>
      </c>
      <c r="X1185" s="8" t="str">
        <f>LEFT(TEXT(Data7[[#This Row],[Date:]],"mmddyyyy"),2)</f>
        <v>06</v>
      </c>
      <c r="Y1185" s="6">
        <f>DATE(Data7[[#This Row],[Year]],Data7[[#This Row],[Month]],Data7[[#This Row],[Day]])</f>
        <v>45469</v>
      </c>
    </row>
    <row r="1186" spans="1:25">
      <c r="A1186" s="5">
        <v>45471.430103125</v>
      </c>
      <c r="B1186" s="7" t="s">
        <v>66</v>
      </c>
      <c r="C1186" s="6" t="s">
        <v>853</v>
      </c>
      <c r="D1186" s="7" t="s">
        <v>848</v>
      </c>
      <c r="E1186" s="8">
        <v>2</v>
      </c>
      <c r="F1186" s="7" t="s">
        <v>68</v>
      </c>
      <c r="G1186" s="7" t="s">
        <v>68</v>
      </c>
      <c r="H1186" s="7" t="s">
        <v>42</v>
      </c>
      <c r="I1186" s="7" t="s">
        <v>44</v>
      </c>
      <c r="J1186" s="19" t="str">
        <f>IFERROR(INDEX('Employee Info'!$C$3:$E$200,MATCH(Data7[[#This Row],[Name:]],'Employee Info'!$B$3:$B$200,0),MATCH(Data7[[#This Row],[Hours Type:]],'Employee Info'!$C$2:$E$2,0)),"")</f>
        <v/>
      </c>
      <c r="K1186" s="19" t="str">
        <f>IFERROR(INDEX('Employee Info'!$C$3:$J$200,MATCH(Data7[[#This Row],[Name:]],'Employee Info'!$B$3:$B$200,0),MATCH(Data7[[#Headers],[Truck]],'Employee Info'!$C$2:$J$2,0)),"")</f>
        <v/>
      </c>
      <c r="L1186" s="19" t="str">
        <f>IFERROR(INDEX('Employee Info'!$C$3:$J$200,MATCH(Data7[[#This Row],[Name:]],'Employee Info'!$B$3:$B$200,0),MATCH(Data7[[#Headers],[Phone]],'Employee Info'!$C$2:$J$2,0)),"")</f>
        <v/>
      </c>
      <c r="M1186" s="19" t="str">
        <f>IFERROR(INDEX('Employee Info'!$C$3:$J$200,MATCH(Data7[[#This Row],[Name:]],'Employee Info'!$B$3:$B$200,0),MATCH(Data7[[#Headers],[Tech]],'Employee Info'!$C$2:$J$2,0)),"")</f>
        <v/>
      </c>
      <c r="N1186" s="19" t="str">
        <f>IFERROR(INDEX('Employee Info'!$C$3:$J$200,MATCH(Data7[[#This Row],[Name:]],'Employee Info'!$B$3:$B$200,0),MATCH(Data7[[#Headers],[Other]],'Employee Info'!$C$2:$J$2,0)),"")</f>
        <v/>
      </c>
      <c r="O1186" s="19">
        <f>IFERROR((Data7[[#This Row],[Hours:]]*SUM(Data7[[#This Row],[Rate]:[Other]])),"")</f>
        <v>0</v>
      </c>
      <c r="P1186" s="7" t="str">
        <f>IF(Data7[[#This Row],[WO'#:]]="","Riley #","WO#")</f>
        <v>Riley #</v>
      </c>
      <c r="Q1186" s="7">
        <f>IFERROR(WEEKNUM(Data7[[#This Row],[Date:]]),"")</f>
        <v>26</v>
      </c>
      <c r="R1186" s="6">
        <f t="shared" si="54"/>
        <v>45466</v>
      </c>
      <c r="S1186" s="6">
        <f>Data7[[#This Row],[Week Start]]+7</f>
        <v>45473</v>
      </c>
      <c r="T1186" s="7" t="str">
        <f t="shared" si="55"/>
        <v>6/23/2024 - 6/30/2024</v>
      </c>
      <c r="U1186" s="7" t="str">
        <f t="shared" si="56"/>
        <v>Time Card</v>
      </c>
      <c r="V1186" s="8" t="str">
        <f>RIGHT(TEXT(Data7[[#This Row],[Date:]],"mmddyyyy"),4)</f>
        <v>2024</v>
      </c>
      <c r="W1186" s="8" t="str">
        <f>MID(TEXT(Data7[[#This Row],[Date:]],"mmddyyyy"),3,2)</f>
        <v>26</v>
      </c>
      <c r="X1186" s="8" t="str">
        <f>LEFT(TEXT(Data7[[#This Row],[Date:]],"mmddyyyy"),2)</f>
        <v>06</v>
      </c>
      <c r="Y1186" s="6">
        <f>DATE(Data7[[#This Row],[Year]],Data7[[#This Row],[Month]],Data7[[#This Row],[Day]])</f>
        <v>45469</v>
      </c>
    </row>
    <row r="1187" spans="1:25">
      <c r="A1187" s="5">
        <v>45471.443469907405</v>
      </c>
      <c r="B1187" s="7" t="s">
        <v>66</v>
      </c>
      <c r="C1187" s="6" t="s">
        <v>855</v>
      </c>
      <c r="D1187" s="7" t="s">
        <v>135</v>
      </c>
      <c r="E1187" s="8">
        <v>1</v>
      </c>
      <c r="F1187" s="7">
        <v>6984733</v>
      </c>
      <c r="G1187" s="7" t="s">
        <v>68</v>
      </c>
      <c r="H1187" s="7" t="s">
        <v>756</v>
      </c>
      <c r="I1187" s="7" t="s">
        <v>44</v>
      </c>
      <c r="J1187" s="19" t="str">
        <f>IFERROR(INDEX('Employee Info'!$C$3:$E$200,MATCH(Data7[[#This Row],[Name:]],'Employee Info'!$B$3:$B$200,0),MATCH(Data7[[#This Row],[Hours Type:]],'Employee Info'!$C$2:$E$2,0)),"")</f>
        <v/>
      </c>
      <c r="K1187" s="19" t="str">
        <f>IFERROR(INDEX('Employee Info'!$C$3:$J$200,MATCH(Data7[[#This Row],[Name:]],'Employee Info'!$B$3:$B$200,0),MATCH(Data7[[#Headers],[Truck]],'Employee Info'!$C$2:$J$2,0)),"")</f>
        <v/>
      </c>
      <c r="L1187" s="19" t="str">
        <f>IFERROR(INDEX('Employee Info'!$C$3:$J$200,MATCH(Data7[[#This Row],[Name:]],'Employee Info'!$B$3:$B$200,0),MATCH(Data7[[#Headers],[Phone]],'Employee Info'!$C$2:$J$2,0)),"")</f>
        <v/>
      </c>
      <c r="M1187" s="19" t="str">
        <f>IFERROR(INDEX('Employee Info'!$C$3:$J$200,MATCH(Data7[[#This Row],[Name:]],'Employee Info'!$B$3:$B$200,0),MATCH(Data7[[#Headers],[Tech]],'Employee Info'!$C$2:$J$2,0)),"")</f>
        <v/>
      </c>
      <c r="N1187" s="19" t="str">
        <f>IFERROR(INDEX('Employee Info'!$C$3:$J$200,MATCH(Data7[[#This Row],[Name:]],'Employee Info'!$B$3:$B$200,0),MATCH(Data7[[#Headers],[Other]],'Employee Info'!$C$2:$J$2,0)),"")</f>
        <v/>
      </c>
      <c r="O1187" s="19">
        <f>IFERROR((Data7[[#This Row],[Hours:]]*SUM(Data7[[#This Row],[Rate]:[Other]])),"")</f>
        <v>0</v>
      </c>
      <c r="P1187" s="7" t="str">
        <f>IF(Data7[[#This Row],[WO'#:]]="","Riley #","WO#")</f>
        <v>WO#</v>
      </c>
      <c r="Q1187" s="7">
        <f>IFERROR(WEEKNUM(Data7[[#This Row],[Date:]]),"")</f>
        <v>26</v>
      </c>
      <c r="R1187" s="6">
        <f t="shared" si="54"/>
        <v>45466</v>
      </c>
      <c r="S1187" s="6">
        <f>Data7[[#This Row],[Week Start]]+7</f>
        <v>45473</v>
      </c>
      <c r="T1187" s="7" t="str">
        <f t="shared" si="55"/>
        <v>6/23/2024 - 6/30/2024</v>
      </c>
      <c r="U1187" s="7" t="str">
        <f t="shared" si="56"/>
        <v>Time Card</v>
      </c>
      <c r="V1187" s="8" t="str">
        <f>RIGHT(TEXT(Data7[[#This Row],[Date:]],"mmddyyyy"),4)</f>
        <v>2024</v>
      </c>
      <c r="W1187" s="8" t="str">
        <f>MID(TEXT(Data7[[#This Row],[Date:]],"mmddyyyy"),3,2)</f>
        <v>27</v>
      </c>
      <c r="X1187" s="8" t="str">
        <f>LEFT(TEXT(Data7[[#This Row],[Date:]],"mmddyyyy"),2)</f>
        <v>06</v>
      </c>
      <c r="Y1187" s="6">
        <f>DATE(Data7[[#This Row],[Year]],Data7[[#This Row],[Month]],Data7[[#This Row],[Day]])</f>
        <v>45470</v>
      </c>
    </row>
    <row r="1188" spans="1:25">
      <c r="A1188" s="5">
        <v>45485.482369328703</v>
      </c>
      <c r="B1188" s="7" t="s">
        <v>76</v>
      </c>
      <c r="C1188" s="6" t="s">
        <v>855</v>
      </c>
      <c r="D1188" s="7" t="s">
        <v>156</v>
      </c>
      <c r="E1188" s="8">
        <v>1</v>
      </c>
      <c r="F1188" s="7">
        <v>6984733</v>
      </c>
      <c r="G1188" s="7" t="s">
        <v>68</v>
      </c>
      <c r="H1188" s="7" t="s">
        <v>756</v>
      </c>
      <c r="I1188" s="7" t="s">
        <v>44</v>
      </c>
      <c r="J1188" s="19" t="str">
        <f>IFERROR(INDEX('Employee Info'!$C$3:$E$200,MATCH(Data7[[#This Row],[Name:]],'Employee Info'!$B$3:$B$200,0),MATCH(Data7[[#This Row],[Hours Type:]],'Employee Info'!$C$2:$E$2,0)),"")</f>
        <v/>
      </c>
      <c r="K1188" s="19" t="str">
        <f>IFERROR(INDEX('Employee Info'!$C$3:$J$200,MATCH(Data7[[#This Row],[Name:]],'Employee Info'!$B$3:$B$200,0),MATCH(Data7[[#Headers],[Truck]],'Employee Info'!$C$2:$J$2,0)),"")</f>
        <v/>
      </c>
      <c r="L1188" s="19" t="str">
        <f>IFERROR(INDEX('Employee Info'!$C$3:$J$200,MATCH(Data7[[#This Row],[Name:]],'Employee Info'!$B$3:$B$200,0),MATCH(Data7[[#Headers],[Phone]],'Employee Info'!$C$2:$J$2,0)),"")</f>
        <v/>
      </c>
      <c r="M1188" s="19" t="str">
        <f>IFERROR(INDEX('Employee Info'!$C$3:$J$200,MATCH(Data7[[#This Row],[Name:]],'Employee Info'!$B$3:$B$200,0),MATCH(Data7[[#Headers],[Tech]],'Employee Info'!$C$2:$J$2,0)),"")</f>
        <v/>
      </c>
      <c r="N1188" s="19" t="str">
        <f>IFERROR(INDEX('Employee Info'!$C$3:$J$200,MATCH(Data7[[#This Row],[Name:]],'Employee Info'!$B$3:$B$200,0),MATCH(Data7[[#Headers],[Other]],'Employee Info'!$C$2:$J$2,0)),"")</f>
        <v/>
      </c>
      <c r="O1188" s="19">
        <f>IFERROR((Data7[[#This Row],[Hours:]]*SUM(Data7[[#This Row],[Rate]:[Other]])),"")</f>
        <v>0</v>
      </c>
      <c r="P1188" s="7" t="str">
        <f>IF(Data7[[#This Row],[WO'#:]]="","Riley #","WO#")</f>
        <v>WO#</v>
      </c>
      <c r="Q1188" s="7">
        <f>IFERROR(WEEKNUM(Data7[[#This Row],[Date:]]),"")</f>
        <v>26</v>
      </c>
      <c r="R1188" s="6">
        <f t="shared" si="54"/>
        <v>45466</v>
      </c>
      <c r="S1188" s="6">
        <f>Data7[[#This Row],[Week Start]]+7</f>
        <v>45473</v>
      </c>
      <c r="T1188" s="7" t="str">
        <f t="shared" si="55"/>
        <v>6/23/2024 - 6/30/2024</v>
      </c>
      <c r="U1188" s="7" t="str">
        <f t="shared" si="56"/>
        <v>Time Card</v>
      </c>
      <c r="V1188" s="8" t="str">
        <f>RIGHT(TEXT(Data7[[#This Row],[Date:]],"mmddyyyy"),4)</f>
        <v>2024</v>
      </c>
      <c r="W1188" s="8" t="str">
        <f>MID(TEXT(Data7[[#This Row],[Date:]],"mmddyyyy"),3,2)</f>
        <v>27</v>
      </c>
      <c r="X1188" s="8" t="str">
        <f>LEFT(TEXT(Data7[[#This Row],[Date:]],"mmddyyyy"),2)</f>
        <v>06</v>
      </c>
      <c r="Y1188" s="6">
        <f>DATE(Data7[[#This Row],[Year]],Data7[[#This Row],[Month]],Data7[[#This Row],[Day]])</f>
        <v>45470</v>
      </c>
    </row>
    <row r="1189" spans="1:25">
      <c r="A1189" s="5">
        <v>45470.583282060186</v>
      </c>
      <c r="B1189" s="7" t="s">
        <v>35</v>
      </c>
      <c r="C1189" s="6" t="s">
        <v>855</v>
      </c>
      <c r="D1189" s="7" t="s">
        <v>856</v>
      </c>
      <c r="E1189" s="8">
        <v>3</v>
      </c>
      <c r="F1189" s="7">
        <v>7118944</v>
      </c>
      <c r="G1189" s="7" t="s">
        <v>68</v>
      </c>
      <c r="H1189" s="7" t="s">
        <v>756</v>
      </c>
      <c r="I1189" s="7" t="s">
        <v>44</v>
      </c>
      <c r="J1189" s="19" t="str">
        <f>IFERROR(INDEX('Employee Info'!$C$3:$E$200,MATCH(Data7[[#This Row],[Name:]],'Employee Info'!$B$3:$B$200,0),MATCH(Data7[[#This Row],[Hours Type:]],'Employee Info'!$C$2:$E$2,0)),"")</f>
        <v/>
      </c>
      <c r="K1189" s="19" t="str">
        <f>IFERROR(INDEX('Employee Info'!$C$3:$J$200,MATCH(Data7[[#This Row],[Name:]],'Employee Info'!$B$3:$B$200,0),MATCH(Data7[[#Headers],[Truck]],'Employee Info'!$C$2:$J$2,0)),"")</f>
        <v/>
      </c>
      <c r="L1189" s="19" t="str">
        <f>IFERROR(INDEX('Employee Info'!$C$3:$J$200,MATCH(Data7[[#This Row],[Name:]],'Employee Info'!$B$3:$B$200,0),MATCH(Data7[[#Headers],[Phone]],'Employee Info'!$C$2:$J$2,0)),"")</f>
        <v/>
      </c>
      <c r="M1189" s="19" t="str">
        <f>IFERROR(INDEX('Employee Info'!$C$3:$J$200,MATCH(Data7[[#This Row],[Name:]],'Employee Info'!$B$3:$B$200,0),MATCH(Data7[[#Headers],[Tech]],'Employee Info'!$C$2:$J$2,0)),"")</f>
        <v/>
      </c>
      <c r="N1189" s="19" t="str">
        <f>IFERROR(INDEX('Employee Info'!$C$3:$J$200,MATCH(Data7[[#This Row],[Name:]],'Employee Info'!$B$3:$B$200,0),MATCH(Data7[[#Headers],[Other]],'Employee Info'!$C$2:$J$2,0)),"")</f>
        <v/>
      </c>
      <c r="O1189" s="19">
        <f>IFERROR((Data7[[#This Row],[Hours:]]*SUM(Data7[[#This Row],[Rate]:[Other]])),"")</f>
        <v>0</v>
      </c>
      <c r="P1189" s="7" t="str">
        <f>IF(Data7[[#This Row],[WO'#:]]="","Riley #","WO#")</f>
        <v>WO#</v>
      </c>
      <c r="Q1189" s="7">
        <f>IFERROR(WEEKNUM(Data7[[#This Row],[Date:]]),"")</f>
        <v>26</v>
      </c>
      <c r="R1189" s="6">
        <f t="shared" si="54"/>
        <v>45466</v>
      </c>
      <c r="S1189" s="6">
        <f>Data7[[#This Row],[Week Start]]+7</f>
        <v>45473</v>
      </c>
      <c r="T1189" s="7" t="str">
        <f t="shared" si="55"/>
        <v>6/23/2024 - 6/30/2024</v>
      </c>
      <c r="U1189" s="7" t="str">
        <f t="shared" si="56"/>
        <v>Time Card</v>
      </c>
      <c r="V1189" s="8" t="str">
        <f>RIGHT(TEXT(Data7[[#This Row],[Date:]],"mmddyyyy"),4)</f>
        <v>2024</v>
      </c>
      <c r="W1189" s="8" t="str">
        <f>MID(TEXT(Data7[[#This Row],[Date:]],"mmddyyyy"),3,2)</f>
        <v>27</v>
      </c>
      <c r="X1189" s="8" t="str">
        <f>LEFT(TEXT(Data7[[#This Row],[Date:]],"mmddyyyy"),2)</f>
        <v>06</v>
      </c>
      <c r="Y1189" s="6">
        <f>DATE(Data7[[#This Row],[Year]],Data7[[#This Row],[Month]],Data7[[#This Row],[Day]])</f>
        <v>45470</v>
      </c>
    </row>
    <row r="1190" spans="1:25">
      <c r="A1190" s="5">
        <v>45470.583352199072</v>
      </c>
      <c r="B1190" s="7" t="s">
        <v>23</v>
      </c>
      <c r="C1190" s="6" t="s">
        <v>855</v>
      </c>
      <c r="D1190" s="7" t="s">
        <v>856</v>
      </c>
      <c r="E1190" s="8">
        <v>3</v>
      </c>
      <c r="F1190" s="7">
        <v>7118944</v>
      </c>
      <c r="G1190" s="7" t="s">
        <v>68</v>
      </c>
      <c r="H1190" s="7" t="s">
        <v>756</v>
      </c>
      <c r="I1190" s="7" t="s">
        <v>44</v>
      </c>
      <c r="J1190" s="19" t="str">
        <f>IFERROR(INDEX('Employee Info'!$C$3:$E$200,MATCH(Data7[[#This Row],[Name:]],'Employee Info'!$B$3:$B$200,0),MATCH(Data7[[#This Row],[Hours Type:]],'Employee Info'!$C$2:$E$2,0)),"")</f>
        <v/>
      </c>
      <c r="K1190" s="19" t="str">
        <f>IFERROR(INDEX('Employee Info'!$C$3:$J$200,MATCH(Data7[[#This Row],[Name:]],'Employee Info'!$B$3:$B$200,0),MATCH(Data7[[#Headers],[Truck]],'Employee Info'!$C$2:$J$2,0)),"")</f>
        <v/>
      </c>
      <c r="L1190" s="19" t="str">
        <f>IFERROR(INDEX('Employee Info'!$C$3:$J$200,MATCH(Data7[[#This Row],[Name:]],'Employee Info'!$B$3:$B$200,0),MATCH(Data7[[#Headers],[Phone]],'Employee Info'!$C$2:$J$2,0)),"")</f>
        <v/>
      </c>
      <c r="M1190" s="19" t="str">
        <f>IFERROR(INDEX('Employee Info'!$C$3:$J$200,MATCH(Data7[[#This Row],[Name:]],'Employee Info'!$B$3:$B$200,0),MATCH(Data7[[#Headers],[Tech]],'Employee Info'!$C$2:$J$2,0)),"")</f>
        <v/>
      </c>
      <c r="N1190" s="19" t="str">
        <f>IFERROR(INDEX('Employee Info'!$C$3:$J$200,MATCH(Data7[[#This Row],[Name:]],'Employee Info'!$B$3:$B$200,0),MATCH(Data7[[#Headers],[Other]],'Employee Info'!$C$2:$J$2,0)),"")</f>
        <v/>
      </c>
      <c r="O1190" s="19">
        <f>IFERROR((Data7[[#This Row],[Hours:]]*SUM(Data7[[#This Row],[Rate]:[Other]])),"")</f>
        <v>0</v>
      </c>
      <c r="P1190" s="7" t="str">
        <f>IF(Data7[[#This Row],[WO'#:]]="","Riley #","WO#")</f>
        <v>WO#</v>
      </c>
      <c r="Q1190" s="7">
        <f>IFERROR(WEEKNUM(Data7[[#This Row],[Date:]]),"")</f>
        <v>26</v>
      </c>
      <c r="R1190" s="6">
        <f t="shared" si="54"/>
        <v>45466</v>
      </c>
      <c r="S1190" s="6">
        <f>Data7[[#This Row],[Week Start]]+7</f>
        <v>45473</v>
      </c>
      <c r="T1190" s="7" t="str">
        <f t="shared" si="55"/>
        <v>6/23/2024 - 6/30/2024</v>
      </c>
      <c r="U1190" s="7" t="str">
        <f t="shared" si="56"/>
        <v>Time Card</v>
      </c>
      <c r="V1190" s="8" t="str">
        <f>RIGHT(TEXT(Data7[[#This Row],[Date:]],"mmddyyyy"),4)</f>
        <v>2024</v>
      </c>
      <c r="W1190" s="8" t="str">
        <f>MID(TEXT(Data7[[#This Row],[Date:]],"mmddyyyy"),3,2)</f>
        <v>27</v>
      </c>
      <c r="X1190" s="8" t="str">
        <f>LEFT(TEXT(Data7[[#This Row],[Date:]],"mmddyyyy"),2)</f>
        <v>06</v>
      </c>
      <c r="Y1190" s="6">
        <f>DATE(Data7[[#This Row],[Year]],Data7[[#This Row],[Month]],Data7[[#This Row],[Day]])</f>
        <v>45470</v>
      </c>
    </row>
    <row r="1191" spans="1:25">
      <c r="A1191" s="5">
        <v>45471.437986805555</v>
      </c>
      <c r="B1191" s="7" t="s">
        <v>66</v>
      </c>
      <c r="C1191" s="6" t="s">
        <v>855</v>
      </c>
      <c r="D1191" s="7" t="s">
        <v>857</v>
      </c>
      <c r="E1191" s="8">
        <v>1</v>
      </c>
      <c r="F1191" s="7">
        <v>7118944</v>
      </c>
      <c r="G1191" s="7" t="s">
        <v>68</v>
      </c>
      <c r="H1191" s="7" t="s">
        <v>756</v>
      </c>
      <c r="I1191" s="7" t="s">
        <v>44</v>
      </c>
      <c r="J1191" s="19" t="str">
        <f>IFERROR(INDEX('Employee Info'!$C$3:$E$200,MATCH(Data7[[#This Row],[Name:]],'Employee Info'!$B$3:$B$200,0),MATCH(Data7[[#This Row],[Hours Type:]],'Employee Info'!$C$2:$E$2,0)),"")</f>
        <v/>
      </c>
      <c r="K1191" s="19" t="str">
        <f>IFERROR(INDEX('Employee Info'!$C$3:$J$200,MATCH(Data7[[#This Row],[Name:]],'Employee Info'!$B$3:$B$200,0),MATCH(Data7[[#Headers],[Truck]],'Employee Info'!$C$2:$J$2,0)),"")</f>
        <v/>
      </c>
      <c r="L1191" s="19" t="str">
        <f>IFERROR(INDEX('Employee Info'!$C$3:$J$200,MATCH(Data7[[#This Row],[Name:]],'Employee Info'!$B$3:$B$200,0),MATCH(Data7[[#Headers],[Phone]],'Employee Info'!$C$2:$J$2,0)),"")</f>
        <v/>
      </c>
      <c r="M1191" s="19" t="str">
        <f>IFERROR(INDEX('Employee Info'!$C$3:$J$200,MATCH(Data7[[#This Row],[Name:]],'Employee Info'!$B$3:$B$200,0),MATCH(Data7[[#Headers],[Tech]],'Employee Info'!$C$2:$J$2,0)),"")</f>
        <v/>
      </c>
      <c r="N1191" s="19" t="str">
        <f>IFERROR(INDEX('Employee Info'!$C$3:$J$200,MATCH(Data7[[#This Row],[Name:]],'Employee Info'!$B$3:$B$200,0),MATCH(Data7[[#Headers],[Other]],'Employee Info'!$C$2:$J$2,0)),"")</f>
        <v/>
      </c>
      <c r="O1191" s="19">
        <f>IFERROR((Data7[[#This Row],[Hours:]]*SUM(Data7[[#This Row],[Rate]:[Other]])),"")</f>
        <v>0</v>
      </c>
      <c r="P1191" s="7" t="str">
        <f>IF(Data7[[#This Row],[WO'#:]]="","Riley #","WO#")</f>
        <v>WO#</v>
      </c>
      <c r="Q1191" s="7">
        <f>IFERROR(WEEKNUM(Data7[[#This Row],[Date:]]),"")</f>
        <v>26</v>
      </c>
      <c r="R1191" s="6">
        <f t="shared" si="54"/>
        <v>45466</v>
      </c>
      <c r="S1191" s="6">
        <f>Data7[[#This Row],[Week Start]]+7</f>
        <v>45473</v>
      </c>
      <c r="T1191" s="7" t="str">
        <f t="shared" si="55"/>
        <v>6/23/2024 - 6/30/2024</v>
      </c>
      <c r="U1191" s="7" t="str">
        <f t="shared" si="56"/>
        <v>Time Card</v>
      </c>
      <c r="V1191" s="8" t="str">
        <f>RIGHT(TEXT(Data7[[#This Row],[Date:]],"mmddyyyy"),4)</f>
        <v>2024</v>
      </c>
      <c r="W1191" s="8" t="str">
        <f>MID(TEXT(Data7[[#This Row],[Date:]],"mmddyyyy"),3,2)</f>
        <v>27</v>
      </c>
      <c r="X1191" s="8" t="str">
        <f>LEFT(TEXT(Data7[[#This Row],[Date:]],"mmddyyyy"),2)</f>
        <v>06</v>
      </c>
      <c r="Y1191" s="6">
        <f>DATE(Data7[[#This Row],[Year]],Data7[[#This Row],[Month]],Data7[[#This Row],[Day]])</f>
        <v>45470</v>
      </c>
    </row>
    <row r="1192" spans="1:25">
      <c r="A1192" s="5">
        <v>45470.584928240743</v>
      </c>
      <c r="B1192" s="7" t="s">
        <v>35</v>
      </c>
      <c r="C1192" s="6" t="s">
        <v>855</v>
      </c>
      <c r="D1192" s="7" t="s">
        <v>858</v>
      </c>
      <c r="E1192" s="8">
        <v>1</v>
      </c>
      <c r="F1192" s="7">
        <v>7122140</v>
      </c>
      <c r="G1192" s="7" t="s">
        <v>68</v>
      </c>
      <c r="H1192" s="7" t="s">
        <v>756</v>
      </c>
      <c r="I1192" s="7" t="s">
        <v>44</v>
      </c>
      <c r="J1192" s="19" t="str">
        <f>IFERROR(INDEX('Employee Info'!$C$3:$E$200,MATCH(Data7[[#This Row],[Name:]],'Employee Info'!$B$3:$B$200,0),MATCH(Data7[[#This Row],[Hours Type:]],'Employee Info'!$C$2:$E$2,0)),"")</f>
        <v/>
      </c>
      <c r="K1192" s="19" t="str">
        <f>IFERROR(INDEX('Employee Info'!$C$3:$J$200,MATCH(Data7[[#This Row],[Name:]],'Employee Info'!$B$3:$B$200,0),MATCH(Data7[[#Headers],[Truck]],'Employee Info'!$C$2:$J$2,0)),"")</f>
        <v/>
      </c>
      <c r="L1192" s="19" t="str">
        <f>IFERROR(INDEX('Employee Info'!$C$3:$J$200,MATCH(Data7[[#This Row],[Name:]],'Employee Info'!$B$3:$B$200,0),MATCH(Data7[[#Headers],[Phone]],'Employee Info'!$C$2:$J$2,0)),"")</f>
        <v/>
      </c>
      <c r="M1192" s="19" t="str">
        <f>IFERROR(INDEX('Employee Info'!$C$3:$J$200,MATCH(Data7[[#This Row],[Name:]],'Employee Info'!$B$3:$B$200,0),MATCH(Data7[[#Headers],[Tech]],'Employee Info'!$C$2:$J$2,0)),"")</f>
        <v/>
      </c>
      <c r="N1192" s="19" t="str">
        <f>IFERROR(INDEX('Employee Info'!$C$3:$J$200,MATCH(Data7[[#This Row],[Name:]],'Employee Info'!$B$3:$B$200,0),MATCH(Data7[[#Headers],[Other]],'Employee Info'!$C$2:$J$2,0)),"")</f>
        <v/>
      </c>
      <c r="O1192" s="19">
        <f>IFERROR((Data7[[#This Row],[Hours:]]*SUM(Data7[[#This Row],[Rate]:[Other]])),"")</f>
        <v>0</v>
      </c>
      <c r="P1192" s="7" t="str">
        <f>IF(Data7[[#This Row],[WO'#:]]="","Riley #","WO#")</f>
        <v>WO#</v>
      </c>
      <c r="Q1192" s="7">
        <f>IFERROR(WEEKNUM(Data7[[#This Row],[Date:]]),"")</f>
        <v>26</v>
      </c>
      <c r="R1192" s="6">
        <f t="shared" si="54"/>
        <v>45466</v>
      </c>
      <c r="S1192" s="6">
        <f>Data7[[#This Row],[Week Start]]+7</f>
        <v>45473</v>
      </c>
      <c r="T1192" s="7" t="str">
        <f t="shared" si="55"/>
        <v>6/23/2024 - 6/30/2024</v>
      </c>
      <c r="U1192" s="7" t="str">
        <f t="shared" si="56"/>
        <v>Time Card</v>
      </c>
      <c r="V1192" s="8" t="str">
        <f>RIGHT(TEXT(Data7[[#This Row],[Date:]],"mmddyyyy"),4)</f>
        <v>2024</v>
      </c>
      <c r="W1192" s="8" t="str">
        <f>MID(TEXT(Data7[[#This Row],[Date:]],"mmddyyyy"),3,2)</f>
        <v>27</v>
      </c>
      <c r="X1192" s="8" t="str">
        <f>LEFT(TEXT(Data7[[#This Row],[Date:]],"mmddyyyy"),2)</f>
        <v>06</v>
      </c>
      <c r="Y1192" s="6">
        <f>DATE(Data7[[#This Row],[Year]],Data7[[#This Row],[Month]],Data7[[#This Row],[Day]])</f>
        <v>45470</v>
      </c>
    </row>
    <row r="1193" spans="1:25">
      <c r="A1193" s="5">
        <v>45470.584998726852</v>
      </c>
      <c r="B1193" s="7" t="s">
        <v>23</v>
      </c>
      <c r="C1193" s="6" t="s">
        <v>855</v>
      </c>
      <c r="D1193" s="7" t="s">
        <v>858</v>
      </c>
      <c r="E1193" s="8">
        <v>1</v>
      </c>
      <c r="F1193" s="7">
        <v>7122140</v>
      </c>
      <c r="G1193" s="7" t="s">
        <v>68</v>
      </c>
      <c r="H1193" s="7" t="s">
        <v>756</v>
      </c>
      <c r="I1193" s="7" t="s">
        <v>44</v>
      </c>
      <c r="J1193" s="19" t="str">
        <f>IFERROR(INDEX('Employee Info'!$C$3:$E$200,MATCH(Data7[[#This Row],[Name:]],'Employee Info'!$B$3:$B$200,0),MATCH(Data7[[#This Row],[Hours Type:]],'Employee Info'!$C$2:$E$2,0)),"")</f>
        <v/>
      </c>
      <c r="K1193" s="19" t="str">
        <f>IFERROR(INDEX('Employee Info'!$C$3:$J$200,MATCH(Data7[[#This Row],[Name:]],'Employee Info'!$B$3:$B$200,0),MATCH(Data7[[#Headers],[Truck]],'Employee Info'!$C$2:$J$2,0)),"")</f>
        <v/>
      </c>
      <c r="L1193" s="19" t="str">
        <f>IFERROR(INDEX('Employee Info'!$C$3:$J$200,MATCH(Data7[[#This Row],[Name:]],'Employee Info'!$B$3:$B$200,0),MATCH(Data7[[#Headers],[Phone]],'Employee Info'!$C$2:$J$2,0)),"")</f>
        <v/>
      </c>
      <c r="M1193" s="19" t="str">
        <f>IFERROR(INDEX('Employee Info'!$C$3:$J$200,MATCH(Data7[[#This Row],[Name:]],'Employee Info'!$B$3:$B$200,0),MATCH(Data7[[#Headers],[Tech]],'Employee Info'!$C$2:$J$2,0)),"")</f>
        <v/>
      </c>
      <c r="N1193" s="19" t="str">
        <f>IFERROR(INDEX('Employee Info'!$C$3:$J$200,MATCH(Data7[[#This Row],[Name:]],'Employee Info'!$B$3:$B$200,0),MATCH(Data7[[#Headers],[Other]],'Employee Info'!$C$2:$J$2,0)),"")</f>
        <v/>
      </c>
      <c r="O1193" s="19">
        <f>IFERROR((Data7[[#This Row],[Hours:]]*SUM(Data7[[#This Row],[Rate]:[Other]])),"")</f>
        <v>0</v>
      </c>
      <c r="P1193" s="7" t="str">
        <f>IF(Data7[[#This Row],[WO'#:]]="","Riley #","WO#")</f>
        <v>WO#</v>
      </c>
      <c r="Q1193" s="7">
        <f>IFERROR(WEEKNUM(Data7[[#This Row],[Date:]]),"")</f>
        <v>26</v>
      </c>
      <c r="R1193" s="6">
        <f t="shared" si="54"/>
        <v>45466</v>
      </c>
      <c r="S1193" s="6">
        <f>Data7[[#This Row],[Week Start]]+7</f>
        <v>45473</v>
      </c>
      <c r="T1193" s="7" t="str">
        <f t="shared" si="55"/>
        <v>6/23/2024 - 6/30/2024</v>
      </c>
      <c r="U1193" s="7" t="str">
        <f t="shared" si="56"/>
        <v>Time Card</v>
      </c>
      <c r="V1193" s="8" t="str">
        <f>RIGHT(TEXT(Data7[[#This Row],[Date:]],"mmddyyyy"),4)</f>
        <v>2024</v>
      </c>
      <c r="W1193" s="8" t="str">
        <f>MID(TEXT(Data7[[#This Row],[Date:]],"mmddyyyy"),3,2)</f>
        <v>27</v>
      </c>
      <c r="X1193" s="8" t="str">
        <f>LEFT(TEXT(Data7[[#This Row],[Date:]],"mmddyyyy"),2)</f>
        <v>06</v>
      </c>
      <c r="Y1193" s="6">
        <f>DATE(Data7[[#This Row],[Year]],Data7[[#This Row],[Month]],Data7[[#This Row],[Day]])</f>
        <v>45470</v>
      </c>
    </row>
    <row r="1194" spans="1:25">
      <c r="A1194" s="5">
        <v>45471.438877430555</v>
      </c>
      <c r="B1194" s="7" t="s">
        <v>66</v>
      </c>
      <c r="C1194" s="6" t="s">
        <v>855</v>
      </c>
      <c r="D1194" s="7" t="s">
        <v>859</v>
      </c>
      <c r="E1194" s="8">
        <v>1</v>
      </c>
      <c r="F1194" s="7">
        <v>7122140</v>
      </c>
      <c r="G1194" s="7" t="s">
        <v>68</v>
      </c>
      <c r="H1194" s="7" t="s">
        <v>756</v>
      </c>
      <c r="I1194" s="7" t="s">
        <v>44</v>
      </c>
      <c r="J1194" s="19" t="str">
        <f>IFERROR(INDEX('Employee Info'!$C$3:$E$200,MATCH(Data7[[#This Row],[Name:]],'Employee Info'!$B$3:$B$200,0),MATCH(Data7[[#This Row],[Hours Type:]],'Employee Info'!$C$2:$E$2,0)),"")</f>
        <v/>
      </c>
      <c r="K1194" s="19" t="str">
        <f>IFERROR(INDEX('Employee Info'!$C$3:$J$200,MATCH(Data7[[#This Row],[Name:]],'Employee Info'!$B$3:$B$200,0),MATCH(Data7[[#Headers],[Truck]],'Employee Info'!$C$2:$J$2,0)),"")</f>
        <v/>
      </c>
      <c r="L1194" s="19" t="str">
        <f>IFERROR(INDEX('Employee Info'!$C$3:$J$200,MATCH(Data7[[#This Row],[Name:]],'Employee Info'!$B$3:$B$200,0),MATCH(Data7[[#Headers],[Phone]],'Employee Info'!$C$2:$J$2,0)),"")</f>
        <v/>
      </c>
      <c r="M1194" s="19" t="str">
        <f>IFERROR(INDEX('Employee Info'!$C$3:$J$200,MATCH(Data7[[#This Row],[Name:]],'Employee Info'!$B$3:$B$200,0),MATCH(Data7[[#Headers],[Tech]],'Employee Info'!$C$2:$J$2,0)),"")</f>
        <v/>
      </c>
      <c r="N1194" s="19" t="str">
        <f>IFERROR(INDEX('Employee Info'!$C$3:$J$200,MATCH(Data7[[#This Row],[Name:]],'Employee Info'!$B$3:$B$200,0),MATCH(Data7[[#Headers],[Other]],'Employee Info'!$C$2:$J$2,0)),"")</f>
        <v/>
      </c>
      <c r="O1194" s="19">
        <f>IFERROR((Data7[[#This Row],[Hours:]]*SUM(Data7[[#This Row],[Rate]:[Other]])),"")</f>
        <v>0</v>
      </c>
      <c r="P1194" s="7" t="str">
        <f>IF(Data7[[#This Row],[WO'#:]]="","Riley #","WO#")</f>
        <v>WO#</v>
      </c>
      <c r="Q1194" s="7">
        <f>IFERROR(WEEKNUM(Data7[[#This Row],[Date:]]),"")</f>
        <v>26</v>
      </c>
      <c r="R1194" s="6">
        <f t="shared" si="54"/>
        <v>45466</v>
      </c>
      <c r="S1194" s="6">
        <f>Data7[[#This Row],[Week Start]]+7</f>
        <v>45473</v>
      </c>
      <c r="T1194" s="7" t="str">
        <f t="shared" si="55"/>
        <v>6/23/2024 - 6/30/2024</v>
      </c>
      <c r="U1194" s="7" t="str">
        <f t="shared" si="56"/>
        <v>Time Card</v>
      </c>
      <c r="V1194" s="8" t="str">
        <f>RIGHT(TEXT(Data7[[#This Row],[Date:]],"mmddyyyy"),4)</f>
        <v>2024</v>
      </c>
      <c r="W1194" s="8" t="str">
        <f>MID(TEXT(Data7[[#This Row],[Date:]],"mmddyyyy"),3,2)</f>
        <v>27</v>
      </c>
      <c r="X1194" s="8" t="str">
        <f>LEFT(TEXT(Data7[[#This Row],[Date:]],"mmddyyyy"),2)</f>
        <v>06</v>
      </c>
      <c r="Y1194" s="6">
        <f>DATE(Data7[[#This Row],[Year]],Data7[[#This Row],[Month]],Data7[[#This Row],[Day]])</f>
        <v>45470</v>
      </c>
    </row>
    <row r="1195" spans="1:25">
      <c r="A1195" s="5">
        <v>45470.584104050926</v>
      </c>
      <c r="B1195" s="7" t="s">
        <v>23</v>
      </c>
      <c r="C1195" s="6" t="s">
        <v>855</v>
      </c>
      <c r="D1195" s="7" t="s">
        <v>860</v>
      </c>
      <c r="E1195" s="8">
        <v>3</v>
      </c>
      <c r="F1195" s="7">
        <v>7122222</v>
      </c>
      <c r="G1195" s="7" t="s">
        <v>68</v>
      </c>
      <c r="H1195" s="7" t="s">
        <v>756</v>
      </c>
      <c r="I1195" s="7" t="s">
        <v>44</v>
      </c>
      <c r="J1195" s="19" t="str">
        <f>IFERROR(INDEX('Employee Info'!$C$3:$E$200,MATCH(Data7[[#This Row],[Name:]],'Employee Info'!$B$3:$B$200,0),MATCH(Data7[[#This Row],[Hours Type:]],'Employee Info'!$C$2:$E$2,0)),"")</f>
        <v/>
      </c>
      <c r="K1195" s="19" t="str">
        <f>IFERROR(INDEX('Employee Info'!$C$3:$J$200,MATCH(Data7[[#This Row],[Name:]],'Employee Info'!$B$3:$B$200,0),MATCH(Data7[[#Headers],[Truck]],'Employee Info'!$C$2:$J$2,0)),"")</f>
        <v/>
      </c>
      <c r="L1195" s="19" t="str">
        <f>IFERROR(INDEX('Employee Info'!$C$3:$J$200,MATCH(Data7[[#This Row],[Name:]],'Employee Info'!$B$3:$B$200,0),MATCH(Data7[[#Headers],[Phone]],'Employee Info'!$C$2:$J$2,0)),"")</f>
        <v/>
      </c>
      <c r="M1195" s="19" t="str">
        <f>IFERROR(INDEX('Employee Info'!$C$3:$J$200,MATCH(Data7[[#This Row],[Name:]],'Employee Info'!$B$3:$B$200,0),MATCH(Data7[[#Headers],[Tech]],'Employee Info'!$C$2:$J$2,0)),"")</f>
        <v/>
      </c>
      <c r="N1195" s="19" t="str">
        <f>IFERROR(INDEX('Employee Info'!$C$3:$J$200,MATCH(Data7[[#This Row],[Name:]],'Employee Info'!$B$3:$B$200,0),MATCH(Data7[[#Headers],[Other]],'Employee Info'!$C$2:$J$2,0)),"")</f>
        <v/>
      </c>
      <c r="O1195" s="19">
        <f>IFERROR((Data7[[#This Row],[Hours:]]*SUM(Data7[[#This Row],[Rate]:[Other]])),"")</f>
        <v>0</v>
      </c>
      <c r="P1195" s="7" t="str">
        <f>IF(Data7[[#This Row],[WO'#:]]="","Riley #","WO#")</f>
        <v>WO#</v>
      </c>
      <c r="Q1195" s="7">
        <f>IFERROR(WEEKNUM(Data7[[#This Row],[Date:]]),"")</f>
        <v>26</v>
      </c>
      <c r="R1195" s="6">
        <f t="shared" si="54"/>
        <v>45466</v>
      </c>
      <c r="S1195" s="6">
        <f>Data7[[#This Row],[Week Start]]+7</f>
        <v>45473</v>
      </c>
      <c r="T1195" s="7" t="str">
        <f t="shared" si="55"/>
        <v>6/23/2024 - 6/30/2024</v>
      </c>
      <c r="U1195" s="7" t="str">
        <f t="shared" si="56"/>
        <v>Time Card</v>
      </c>
      <c r="V1195" s="8" t="str">
        <f>RIGHT(TEXT(Data7[[#This Row],[Date:]],"mmddyyyy"),4)</f>
        <v>2024</v>
      </c>
      <c r="W1195" s="8" t="str">
        <f>MID(TEXT(Data7[[#This Row],[Date:]],"mmddyyyy"),3,2)</f>
        <v>27</v>
      </c>
      <c r="X1195" s="8" t="str">
        <f>LEFT(TEXT(Data7[[#This Row],[Date:]],"mmddyyyy"),2)</f>
        <v>06</v>
      </c>
      <c r="Y1195" s="6">
        <f>DATE(Data7[[#This Row],[Year]],Data7[[#This Row],[Month]],Data7[[#This Row],[Day]])</f>
        <v>45470</v>
      </c>
    </row>
    <row r="1196" spans="1:25">
      <c r="A1196" s="5">
        <v>45470.584173379626</v>
      </c>
      <c r="B1196" s="7" t="s">
        <v>35</v>
      </c>
      <c r="C1196" s="6" t="s">
        <v>855</v>
      </c>
      <c r="D1196" s="7" t="s">
        <v>860</v>
      </c>
      <c r="E1196" s="8">
        <v>3</v>
      </c>
      <c r="F1196" s="7">
        <v>7122222</v>
      </c>
      <c r="G1196" s="7" t="s">
        <v>68</v>
      </c>
      <c r="H1196" s="7" t="s">
        <v>756</v>
      </c>
      <c r="I1196" s="7" t="s">
        <v>44</v>
      </c>
      <c r="J1196" s="19" t="str">
        <f>IFERROR(INDEX('Employee Info'!$C$3:$E$200,MATCH(Data7[[#This Row],[Name:]],'Employee Info'!$B$3:$B$200,0),MATCH(Data7[[#This Row],[Hours Type:]],'Employee Info'!$C$2:$E$2,0)),"")</f>
        <v/>
      </c>
      <c r="K1196" s="19" t="str">
        <f>IFERROR(INDEX('Employee Info'!$C$3:$J$200,MATCH(Data7[[#This Row],[Name:]],'Employee Info'!$B$3:$B$200,0),MATCH(Data7[[#Headers],[Truck]],'Employee Info'!$C$2:$J$2,0)),"")</f>
        <v/>
      </c>
      <c r="L1196" s="19" t="str">
        <f>IFERROR(INDEX('Employee Info'!$C$3:$J$200,MATCH(Data7[[#This Row],[Name:]],'Employee Info'!$B$3:$B$200,0),MATCH(Data7[[#Headers],[Phone]],'Employee Info'!$C$2:$J$2,0)),"")</f>
        <v/>
      </c>
      <c r="M1196" s="19" t="str">
        <f>IFERROR(INDEX('Employee Info'!$C$3:$J$200,MATCH(Data7[[#This Row],[Name:]],'Employee Info'!$B$3:$B$200,0),MATCH(Data7[[#Headers],[Tech]],'Employee Info'!$C$2:$J$2,0)),"")</f>
        <v/>
      </c>
      <c r="N1196" s="19" t="str">
        <f>IFERROR(INDEX('Employee Info'!$C$3:$J$200,MATCH(Data7[[#This Row],[Name:]],'Employee Info'!$B$3:$B$200,0),MATCH(Data7[[#Headers],[Other]],'Employee Info'!$C$2:$J$2,0)),"")</f>
        <v/>
      </c>
      <c r="O1196" s="19">
        <f>IFERROR((Data7[[#This Row],[Hours:]]*SUM(Data7[[#This Row],[Rate]:[Other]])),"")</f>
        <v>0</v>
      </c>
      <c r="P1196" s="7" t="str">
        <f>IF(Data7[[#This Row],[WO'#:]]="","Riley #","WO#")</f>
        <v>WO#</v>
      </c>
      <c r="Q1196" s="7">
        <f>IFERROR(WEEKNUM(Data7[[#This Row],[Date:]]),"")</f>
        <v>26</v>
      </c>
      <c r="R1196" s="6">
        <f t="shared" si="54"/>
        <v>45466</v>
      </c>
      <c r="S1196" s="6">
        <f>Data7[[#This Row],[Week Start]]+7</f>
        <v>45473</v>
      </c>
      <c r="T1196" s="7" t="str">
        <f t="shared" si="55"/>
        <v>6/23/2024 - 6/30/2024</v>
      </c>
      <c r="U1196" s="7" t="str">
        <f t="shared" si="56"/>
        <v>Time Card</v>
      </c>
      <c r="V1196" s="8" t="str">
        <f>RIGHT(TEXT(Data7[[#This Row],[Date:]],"mmddyyyy"),4)</f>
        <v>2024</v>
      </c>
      <c r="W1196" s="8" t="str">
        <f>MID(TEXT(Data7[[#This Row],[Date:]],"mmddyyyy"),3,2)</f>
        <v>27</v>
      </c>
      <c r="X1196" s="8" t="str">
        <f>LEFT(TEXT(Data7[[#This Row],[Date:]],"mmddyyyy"),2)</f>
        <v>06</v>
      </c>
      <c r="Y1196" s="6">
        <f>DATE(Data7[[#This Row],[Year]],Data7[[#This Row],[Month]],Data7[[#This Row],[Day]])</f>
        <v>45470</v>
      </c>
    </row>
    <row r="1197" spans="1:25">
      <c r="A1197" s="5">
        <v>45471.438510185188</v>
      </c>
      <c r="B1197" s="7" t="s">
        <v>66</v>
      </c>
      <c r="C1197" s="6" t="s">
        <v>855</v>
      </c>
      <c r="D1197" s="7" t="s">
        <v>860</v>
      </c>
      <c r="E1197" s="8">
        <v>1</v>
      </c>
      <c r="F1197" s="7">
        <v>7122222</v>
      </c>
      <c r="G1197" s="7" t="s">
        <v>68</v>
      </c>
      <c r="H1197" s="7" t="s">
        <v>756</v>
      </c>
      <c r="I1197" s="7" t="s">
        <v>44</v>
      </c>
      <c r="J1197" s="19" t="str">
        <f>IFERROR(INDEX('Employee Info'!$C$3:$E$200,MATCH(Data7[[#This Row],[Name:]],'Employee Info'!$B$3:$B$200,0),MATCH(Data7[[#This Row],[Hours Type:]],'Employee Info'!$C$2:$E$2,0)),"")</f>
        <v/>
      </c>
      <c r="K1197" s="19" t="str">
        <f>IFERROR(INDEX('Employee Info'!$C$3:$J$200,MATCH(Data7[[#This Row],[Name:]],'Employee Info'!$B$3:$B$200,0),MATCH(Data7[[#Headers],[Truck]],'Employee Info'!$C$2:$J$2,0)),"")</f>
        <v/>
      </c>
      <c r="L1197" s="19" t="str">
        <f>IFERROR(INDEX('Employee Info'!$C$3:$J$200,MATCH(Data7[[#This Row],[Name:]],'Employee Info'!$B$3:$B$200,0),MATCH(Data7[[#Headers],[Phone]],'Employee Info'!$C$2:$J$2,0)),"")</f>
        <v/>
      </c>
      <c r="M1197" s="19" t="str">
        <f>IFERROR(INDEX('Employee Info'!$C$3:$J$200,MATCH(Data7[[#This Row],[Name:]],'Employee Info'!$B$3:$B$200,0),MATCH(Data7[[#Headers],[Tech]],'Employee Info'!$C$2:$J$2,0)),"")</f>
        <v/>
      </c>
      <c r="N1197" s="19" t="str">
        <f>IFERROR(INDEX('Employee Info'!$C$3:$J$200,MATCH(Data7[[#This Row],[Name:]],'Employee Info'!$B$3:$B$200,0),MATCH(Data7[[#Headers],[Other]],'Employee Info'!$C$2:$J$2,0)),"")</f>
        <v/>
      </c>
      <c r="O1197" s="19">
        <f>IFERROR((Data7[[#This Row],[Hours:]]*SUM(Data7[[#This Row],[Rate]:[Other]])),"")</f>
        <v>0</v>
      </c>
      <c r="P1197" s="7" t="str">
        <f>IF(Data7[[#This Row],[WO'#:]]="","Riley #","WO#")</f>
        <v>WO#</v>
      </c>
      <c r="Q1197" s="7">
        <f>IFERROR(WEEKNUM(Data7[[#This Row],[Date:]]),"")</f>
        <v>26</v>
      </c>
      <c r="R1197" s="6">
        <f t="shared" si="54"/>
        <v>45466</v>
      </c>
      <c r="S1197" s="6">
        <f>Data7[[#This Row],[Week Start]]+7</f>
        <v>45473</v>
      </c>
      <c r="T1197" s="7" t="str">
        <f t="shared" si="55"/>
        <v>6/23/2024 - 6/30/2024</v>
      </c>
      <c r="U1197" s="7" t="str">
        <f t="shared" si="56"/>
        <v>Time Card</v>
      </c>
      <c r="V1197" s="8" t="str">
        <f>RIGHT(TEXT(Data7[[#This Row],[Date:]],"mmddyyyy"),4)</f>
        <v>2024</v>
      </c>
      <c r="W1197" s="8" t="str">
        <f>MID(TEXT(Data7[[#This Row],[Date:]],"mmddyyyy"),3,2)</f>
        <v>27</v>
      </c>
      <c r="X1197" s="8" t="str">
        <f>LEFT(TEXT(Data7[[#This Row],[Date:]],"mmddyyyy"),2)</f>
        <v>06</v>
      </c>
      <c r="Y1197" s="6">
        <f>DATE(Data7[[#This Row],[Year]],Data7[[#This Row],[Month]],Data7[[#This Row],[Day]])</f>
        <v>45470</v>
      </c>
    </row>
    <row r="1198" spans="1:25">
      <c r="A1198" s="5">
        <v>45471.428741435186</v>
      </c>
      <c r="B1198" s="7" t="s">
        <v>66</v>
      </c>
      <c r="C1198" s="6" t="s">
        <v>855</v>
      </c>
      <c r="D1198" s="7" t="s">
        <v>847</v>
      </c>
      <c r="E1198" s="8">
        <v>1</v>
      </c>
      <c r="F1198" s="7" t="s">
        <v>68</v>
      </c>
      <c r="G1198" s="7" t="s">
        <v>68</v>
      </c>
      <c r="H1198" s="7" t="s">
        <v>808</v>
      </c>
      <c r="I1198" s="7" t="s">
        <v>44</v>
      </c>
      <c r="J1198" s="19" t="str">
        <f>IFERROR(INDEX('Employee Info'!$C$3:$E$200,MATCH(Data7[[#This Row],[Name:]],'Employee Info'!$B$3:$B$200,0),MATCH(Data7[[#This Row],[Hours Type:]],'Employee Info'!$C$2:$E$2,0)),"")</f>
        <v/>
      </c>
      <c r="K1198" s="19" t="str">
        <f>IFERROR(INDEX('Employee Info'!$C$3:$J$200,MATCH(Data7[[#This Row],[Name:]],'Employee Info'!$B$3:$B$200,0),MATCH(Data7[[#Headers],[Truck]],'Employee Info'!$C$2:$J$2,0)),"")</f>
        <v/>
      </c>
      <c r="L1198" s="19" t="str">
        <f>IFERROR(INDEX('Employee Info'!$C$3:$J$200,MATCH(Data7[[#This Row],[Name:]],'Employee Info'!$B$3:$B$200,0),MATCH(Data7[[#Headers],[Phone]],'Employee Info'!$C$2:$J$2,0)),"")</f>
        <v/>
      </c>
      <c r="M1198" s="19" t="str">
        <f>IFERROR(INDEX('Employee Info'!$C$3:$J$200,MATCH(Data7[[#This Row],[Name:]],'Employee Info'!$B$3:$B$200,0),MATCH(Data7[[#Headers],[Tech]],'Employee Info'!$C$2:$J$2,0)),"")</f>
        <v/>
      </c>
      <c r="N1198" s="19" t="str">
        <f>IFERROR(INDEX('Employee Info'!$C$3:$J$200,MATCH(Data7[[#This Row],[Name:]],'Employee Info'!$B$3:$B$200,0),MATCH(Data7[[#Headers],[Other]],'Employee Info'!$C$2:$J$2,0)),"")</f>
        <v/>
      </c>
      <c r="O1198" s="19">
        <f>IFERROR((Data7[[#This Row],[Hours:]]*SUM(Data7[[#This Row],[Rate]:[Other]])),"")</f>
        <v>0</v>
      </c>
      <c r="P1198" s="7" t="str">
        <f>IF(Data7[[#This Row],[WO'#:]]="","Riley #","WO#")</f>
        <v>Riley #</v>
      </c>
      <c r="Q1198" s="7">
        <f>IFERROR(WEEKNUM(Data7[[#This Row],[Date:]]),"")</f>
        <v>26</v>
      </c>
      <c r="R1198" s="6">
        <f t="shared" si="54"/>
        <v>45466</v>
      </c>
      <c r="S1198" s="6">
        <f>Data7[[#This Row],[Week Start]]+7</f>
        <v>45473</v>
      </c>
      <c r="T1198" s="7" t="str">
        <f t="shared" si="55"/>
        <v>6/23/2024 - 6/30/2024</v>
      </c>
      <c r="U1198" s="7" t="str">
        <f t="shared" si="56"/>
        <v>Time Card</v>
      </c>
      <c r="V1198" s="8" t="str">
        <f>RIGHT(TEXT(Data7[[#This Row],[Date:]],"mmddyyyy"),4)</f>
        <v>2024</v>
      </c>
      <c r="W1198" s="8" t="str">
        <f>MID(TEXT(Data7[[#This Row],[Date:]],"mmddyyyy"),3,2)</f>
        <v>27</v>
      </c>
      <c r="X1198" s="8" t="str">
        <f>LEFT(TEXT(Data7[[#This Row],[Date:]],"mmddyyyy"),2)</f>
        <v>06</v>
      </c>
      <c r="Y1198" s="6">
        <f>DATE(Data7[[#This Row],[Year]],Data7[[#This Row],[Month]],Data7[[#This Row],[Day]])</f>
        <v>45470</v>
      </c>
    </row>
    <row r="1199" spans="1:25">
      <c r="A1199" s="5">
        <v>45470.585466666664</v>
      </c>
      <c r="B1199" s="7" t="s">
        <v>23</v>
      </c>
      <c r="C1199" s="6" t="s">
        <v>855</v>
      </c>
      <c r="D1199" s="7" t="s">
        <v>861</v>
      </c>
      <c r="E1199" s="8">
        <v>1</v>
      </c>
      <c r="F1199" s="7" t="s">
        <v>68</v>
      </c>
      <c r="G1199" s="7" t="s">
        <v>68</v>
      </c>
      <c r="H1199" s="7" t="s">
        <v>758</v>
      </c>
      <c r="I1199" s="7" t="s">
        <v>44</v>
      </c>
      <c r="J1199" s="19" t="str">
        <f>IFERROR(INDEX('Employee Info'!$C$3:$E$200,MATCH(Data7[[#This Row],[Name:]],'Employee Info'!$B$3:$B$200,0),MATCH(Data7[[#This Row],[Hours Type:]],'Employee Info'!$C$2:$E$2,0)),"")</f>
        <v/>
      </c>
      <c r="K1199" s="19" t="str">
        <f>IFERROR(INDEX('Employee Info'!$C$3:$J$200,MATCH(Data7[[#This Row],[Name:]],'Employee Info'!$B$3:$B$200,0),MATCH(Data7[[#Headers],[Truck]],'Employee Info'!$C$2:$J$2,0)),"")</f>
        <v/>
      </c>
      <c r="L1199" s="19" t="str">
        <f>IFERROR(INDEX('Employee Info'!$C$3:$J$200,MATCH(Data7[[#This Row],[Name:]],'Employee Info'!$B$3:$B$200,0),MATCH(Data7[[#Headers],[Phone]],'Employee Info'!$C$2:$J$2,0)),"")</f>
        <v/>
      </c>
      <c r="M1199" s="19" t="str">
        <f>IFERROR(INDEX('Employee Info'!$C$3:$J$200,MATCH(Data7[[#This Row],[Name:]],'Employee Info'!$B$3:$B$200,0),MATCH(Data7[[#Headers],[Tech]],'Employee Info'!$C$2:$J$2,0)),"")</f>
        <v/>
      </c>
      <c r="N1199" s="19" t="str">
        <f>IFERROR(INDEX('Employee Info'!$C$3:$J$200,MATCH(Data7[[#This Row],[Name:]],'Employee Info'!$B$3:$B$200,0),MATCH(Data7[[#Headers],[Other]],'Employee Info'!$C$2:$J$2,0)),"")</f>
        <v/>
      </c>
      <c r="O1199" s="19">
        <f>IFERROR((Data7[[#This Row],[Hours:]]*SUM(Data7[[#This Row],[Rate]:[Other]])),"")</f>
        <v>0</v>
      </c>
      <c r="P1199" s="7" t="str">
        <f>IF(Data7[[#This Row],[WO'#:]]="","Riley #","WO#")</f>
        <v>Riley #</v>
      </c>
      <c r="Q1199" s="7">
        <f>IFERROR(WEEKNUM(Data7[[#This Row],[Date:]]),"")</f>
        <v>26</v>
      </c>
      <c r="R1199" s="6">
        <f t="shared" si="54"/>
        <v>45466</v>
      </c>
      <c r="S1199" s="6">
        <f>Data7[[#This Row],[Week Start]]+7</f>
        <v>45473</v>
      </c>
      <c r="T1199" s="7" t="str">
        <f t="shared" si="55"/>
        <v>6/23/2024 - 6/30/2024</v>
      </c>
      <c r="U1199" s="7" t="str">
        <f t="shared" si="56"/>
        <v>Time Card</v>
      </c>
      <c r="V1199" s="8" t="str">
        <f>RIGHT(TEXT(Data7[[#This Row],[Date:]],"mmddyyyy"),4)</f>
        <v>2024</v>
      </c>
      <c r="W1199" s="8" t="str">
        <f>MID(TEXT(Data7[[#This Row],[Date:]],"mmddyyyy"),3,2)</f>
        <v>27</v>
      </c>
      <c r="X1199" s="8" t="str">
        <f>LEFT(TEXT(Data7[[#This Row],[Date:]],"mmddyyyy"),2)</f>
        <v>06</v>
      </c>
      <c r="Y1199" s="6">
        <f>DATE(Data7[[#This Row],[Year]],Data7[[#This Row],[Month]],Data7[[#This Row],[Day]])</f>
        <v>45470</v>
      </c>
    </row>
    <row r="1200" spans="1:25">
      <c r="A1200" s="5">
        <v>45470.585533564816</v>
      </c>
      <c r="B1200" s="7" t="s">
        <v>35</v>
      </c>
      <c r="C1200" s="6" t="s">
        <v>855</v>
      </c>
      <c r="D1200" s="7" t="s">
        <v>861</v>
      </c>
      <c r="E1200" s="8">
        <v>1</v>
      </c>
      <c r="F1200" s="7" t="s">
        <v>68</v>
      </c>
      <c r="G1200" s="7" t="s">
        <v>68</v>
      </c>
      <c r="H1200" s="7" t="s">
        <v>758</v>
      </c>
      <c r="I1200" s="7" t="s">
        <v>44</v>
      </c>
      <c r="J1200" s="19" t="str">
        <f>IFERROR(INDEX('Employee Info'!$C$3:$E$200,MATCH(Data7[[#This Row],[Name:]],'Employee Info'!$B$3:$B$200,0),MATCH(Data7[[#This Row],[Hours Type:]],'Employee Info'!$C$2:$E$2,0)),"")</f>
        <v/>
      </c>
      <c r="K1200" s="19" t="str">
        <f>IFERROR(INDEX('Employee Info'!$C$3:$J$200,MATCH(Data7[[#This Row],[Name:]],'Employee Info'!$B$3:$B$200,0),MATCH(Data7[[#Headers],[Truck]],'Employee Info'!$C$2:$J$2,0)),"")</f>
        <v/>
      </c>
      <c r="L1200" s="19" t="str">
        <f>IFERROR(INDEX('Employee Info'!$C$3:$J$200,MATCH(Data7[[#This Row],[Name:]],'Employee Info'!$B$3:$B$200,0),MATCH(Data7[[#Headers],[Phone]],'Employee Info'!$C$2:$J$2,0)),"")</f>
        <v/>
      </c>
      <c r="M1200" s="19" t="str">
        <f>IFERROR(INDEX('Employee Info'!$C$3:$J$200,MATCH(Data7[[#This Row],[Name:]],'Employee Info'!$B$3:$B$200,0),MATCH(Data7[[#Headers],[Tech]],'Employee Info'!$C$2:$J$2,0)),"")</f>
        <v/>
      </c>
      <c r="N1200" s="19" t="str">
        <f>IFERROR(INDEX('Employee Info'!$C$3:$J$200,MATCH(Data7[[#This Row],[Name:]],'Employee Info'!$B$3:$B$200,0),MATCH(Data7[[#Headers],[Other]],'Employee Info'!$C$2:$J$2,0)),"")</f>
        <v/>
      </c>
      <c r="O1200" s="19">
        <f>IFERROR((Data7[[#This Row],[Hours:]]*SUM(Data7[[#This Row],[Rate]:[Other]])),"")</f>
        <v>0</v>
      </c>
      <c r="P1200" s="7" t="str">
        <f>IF(Data7[[#This Row],[WO'#:]]="","Riley #","WO#")</f>
        <v>Riley #</v>
      </c>
      <c r="Q1200" s="7">
        <f>IFERROR(WEEKNUM(Data7[[#This Row],[Date:]]),"")</f>
        <v>26</v>
      </c>
      <c r="R1200" s="6">
        <f t="shared" si="54"/>
        <v>45466</v>
      </c>
      <c r="S1200" s="6">
        <f>Data7[[#This Row],[Week Start]]+7</f>
        <v>45473</v>
      </c>
      <c r="T1200" s="7" t="str">
        <f t="shared" si="55"/>
        <v>6/23/2024 - 6/30/2024</v>
      </c>
      <c r="U1200" s="7" t="str">
        <f t="shared" si="56"/>
        <v>Time Card</v>
      </c>
      <c r="V1200" s="8" t="str">
        <f>RIGHT(TEXT(Data7[[#This Row],[Date:]],"mmddyyyy"),4)</f>
        <v>2024</v>
      </c>
      <c r="W1200" s="8" t="str">
        <f>MID(TEXT(Data7[[#This Row],[Date:]],"mmddyyyy"),3,2)</f>
        <v>27</v>
      </c>
      <c r="X1200" s="8" t="str">
        <f>LEFT(TEXT(Data7[[#This Row],[Date:]],"mmddyyyy"),2)</f>
        <v>06</v>
      </c>
      <c r="Y1200" s="6">
        <f>DATE(Data7[[#This Row],[Year]],Data7[[#This Row],[Month]],Data7[[#This Row],[Day]])</f>
        <v>45470</v>
      </c>
    </row>
    <row r="1201" spans="1:25">
      <c r="A1201" s="5">
        <v>45471.439365162034</v>
      </c>
      <c r="B1201" s="7" t="s">
        <v>66</v>
      </c>
      <c r="C1201" s="6" t="s">
        <v>855</v>
      </c>
      <c r="D1201" s="7" t="s">
        <v>861</v>
      </c>
      <c r="E1201" s="8">
        <v>1</v>
      </c>
      <c r="F1201" s="7" t="s">
        <v>68</v>
      </c>
      <c r="G1201" s="7" t="s">
        <v>68</v>
      </c>
      <c r="H1201" s="7" t="s">
        <v>758</v>
      </c>
      <c r="I1201" s="7" t="s">
        <v>44</v>
      </c>
      <c r="J1201" s="19" t="str">
        <f>IFERROR(INDEX('Employee Info'!$C$3:$E$200,MATCH(Data7[[#This Row],[Name:]],'Employee Info'!$B$3:$B$200,0),MATCH(Data7[[#This Row],[Hours Type:]],'Employee Info'!$C$2:$E$2,0)),"")</f>
        <v/>
      </c>
      <c r="K1201" s="19" t="str">
        <f>IFERROR(INDEX('Employee Info'!$C$3:$J$200,MATCH(Data7[[#This Row],[Name:]],'Employee Info'!$B$3:$B$200,0),MATCH(Data7[[#Headers],[Truck]],'Employee Info'!$C$2:$J$2,0)),"")</f>
        <v/>
      </c>
      <c r="L1201" s="19" t="str">
        <f>IFERROR(INDEX('Employee Info'!$C$3:$J$200,MATCH(Data7[[#This Row],[Name:]],'Employee Info'!$B$3:$B$200,0),MATCH(Data7[[#Headers],[Phone]],'Employee Info'!$C$2:$J$2,0)),"")</f>
        <v/>
      </c>
      <c r="M1201" s="19" t="str">
        <f>IFERROR(INDEX('Employee Info'!$C$3:$J$200,MATCH(Data7[[#This Row],[Name:]],'Employee Info'!$B$3:$B$200,0),MATCH(Data7[[#Headers],[Tech]],'Employee Info'!$C$2:$J$2,0)),"")</f>
        <v/>
      </c>
      <c r="N1201" s="19" t="str">
        <f>IFERROR(INDEX('Employee Info'!$C$3:$J$200,MATCH(Data7[[#This Row],[Name:]],'Employee Info'!$B$3:$B$200,0),MATCH(Data7[[#Headers],[Other]],'Employee Info'!$C$2:$J$2,0)),"")</f>
        <v/>
      </c>
      <c r="O1201" s="19">
        <f>IFERROR((Data7[[#This Row],[Hours:]]*SUM(Data7[[#This Row],[Rate]:[Other]])),"")</f>
        <v>0</v>
      </c>
      <c r="P1201" s="7" t="str">
        <f>IF(Data7[[#This Row],[WO'#:]]="","Riley #","WO#")</f>
        <v>Riley #</v>
      </c>
      <c r="Q1201" s="7">
        <f>IFERROR(WEEKNUM(Data7[[#This Row],[Date:]]),"")</f>
        <v>26</v>
      </c>
      <c r="R1201" s="6">
        <f t="shared" si="54"/>
        <v>45466</v>
      </c>
      <c r="S1201" s="6">
        <f>Data7[[#This Row],[Week Start]]+7</f>
        <v>45473</v>
      </c>
      <c r="T1201" s="7" t="str">
        <f t="shared" si="55"/>
        <v>6/23/2024 - 6/30/2024</v>
      </c>
      <c r="U1201" s="7" t="str">
        <f t="shared" si="56"/>
        <v>Time Card</v>
      </c>
      <c r="V1201" s="8" t="str">
        <f>RIGHT(TEXT(Data7[[#This Row],[Date:]],"mmddyyyy"),4)</f>
        <v>2024</v>
      </c>
      <c r="W1201" s="8" t="str">
        <f>MID(TEXT(Data7[[#This Row],[Date:]],"mmddyyyy"),3,2)</f>
        <v>27</v>
      </c>
      <c r="X1201" s="8" t="str">
        <f>LEFT(TEXT(Data7[[#This Row],[Date:]],"mmddyyyy"),2)</f>
        <v>06</v>
      </c>
      <c r="Y1201" s="6">
        <f>DATE(Data7[[#This Row],[Year]],Data7[[#This Row],[Month]],Data7[[#This Row],[Day]])</f>
        <v>45470</v>
      </c>
    </row>
    <row r="1202" spans="1:25">
      <c r="A1202" s="5">
        <v>45470.581637847223</v>
      </c>
      <c r="B1202" s="7" t="s">
        <v>31</v>
      </c>
      <c r="C1202" s="6" t="s">
        <v>855</v>
      </c>
      <c r="D1202" s="7" t="s">
        <v>851</v>
      </c>
      <c r="E1202" s="8">
        <v>8</v>
      </c>
      <c r="F1202" s="7" t="s">
        <v>68</v>
      </c>
      <c r="G1202" s="7" t="s">
        <v>68</v>
      </c>
      <c r="H1202" s="7" t="s">
        <v>42</v>
      </c>
      <c r="I1202" s="7" t="s">
        <v>44</v>
      </c>
      <c r="J1202" s="19" t="str">
        <f>IFERROR(INDEX('Employee Info'!$C$3:$E$200,MATCH(Data7[[#This Row],[Name:]],'Employee Info'!$B$3:$B$200,0),MATCH(Data7[[#This Row],[Hours Type:]],'Employee Info'!$C$2:$E$2,0)),"")</f>
        <v/>
      </c>
      <c r="K1202" s="19" t="str">
        <f>IFERROR(INDEX('Employee Info'!$C$3:$J$200,MATCH(Data7[[#This Row],[Name:]],'Employee Info'!$B$3:$B$200,0),MATCH(Data7[[#Headers],[Truck]],'Employee Info'!$C$2:$J$2,0)),"")</f>
        <v/>
      </c>
      <c r="L1202" s="19" t="str">
        <f>IFERROR(INDEX('Employee Info'!$C$3:$J$200,MATCH(Data7[[#This Row],[Name:]],'Employee Info'!$B$3:$B$200,0),MATCH(Data7[[#Headers],[Phone]],'Employee Info'!$C$2:$J$2,0)),"")</f>
        <v/>
      </c>
      <c r="M1202" s="19" t="str">
        <f>IFERROR(INDEX('Employee Info'!$C$3:$J$200,MATCH(Data7[[#This Row],[Name:]],'Employee Info'!$B$3:$B$200,0),MATCH(Data7[[#Headers],[Tech]],'Employee Info'!$C$2:$J$2,0)),"")</f>
        <v/>
      </c>
      <c r="N1202" s="19" t="str">
        <f>IFERROR(INDEX('Employee Info'!$C$3:$J$200,MATCH(Data7[[#This Row],[Name:]],'Employee Info'!$B$3:$B$200,0),MATCH(Data7[[#Headers],[Other]],'Employee Info'!$C$2:$J$2,0)),"")</f>
        <v/>
      </c>
      <c r="O1202" s="19">
        <f>IFERROR((Data7[[#This Row],[Hours:]]*SUM(Data7[[#This Row],[Rate]:[Other]])),"")</f>
        <v>0</v>
      </c>
      <c r="P1202" s="7" t="str">
        <f>IF(Data7[[#This Row],[WO'#:]]="","Riley #","WO#")</f>
        <v>Riley #</v>
      </c>
      <c r="Q1202" s="7">
        <f>IFERROR(WEEKNUM(Data7[[#This Row],[Date:]]),"")</f>
        <v>26</v>
      </c>
      <c r="R1202" s="6">
        <f t="shared" si="54"/>
        <v>45466</v>
      </c>
      <c r="S1202" s="6">
        <f>Data7[[#This Row],[Week Start]]+7</f>
        <v>45473</v>
      </c>
      <c r="T1202" s="7" t="str">
        <f t="shared" si="55"/>
        <v>6/23/2024 - 6/30/2024</v>
      </c>
      <c r="U1202" s="7" t="str">
        <f t="shared" si="56"/>
        <v>Time Card</v>
      </c>
      <c r="V1202" s="8" t="str">
        <f>RIGHT(TEXT(Data7[[#This Row],[Date:]],"mmddyyyy"),4)</f>
        <v>2024</v>
      </c>
      <c r="W1202" s="8" t="str">
        <f>MID(TEXT(Data7[[#This Row],[Date:]],"mmddyyyy"),3,2)</f>
        <v>27</v>
      </c>
      <c r="X1202" s="8" t="str">
        <f>LEFT(TEXT(Data7[[#This Row],[Date:]],"mmddyyyy"),2)</f>
        <v>06</v>
      </c>
      <c r="Y1202" s="6">
        <f>DATE(Data7[[#This Row],[Year]],Data7[[#This Row],[Month]],Data7[[#This Row],[Day]])</f>
        <v>45470</v>
      </c>
    </row>
    <row r="1203" spans="1:25">
      <c r="A1203" s="5">
        <v>45470.581844791668</v>
      </c>
      <c r="B1203" s="7" t="s">
        <v>34</v>
      </c>
      <c r="C1203" s="6" t="s">
        <v>855</v>
      </c>
      <c r="D1203" s="7" t="s">
        <v>851</v>
      </c>
      <c r="E1203" s="8">
        <v>8</v>
      </c>
      <c r="F1203" s="7" t="s">
        <v>68</v>
      </c>
      <c r="G1203" s="7" t="s">
        <v>68</v>
      </c>
      <c r="H1203" s="7" t="s">
        <v>42</v>
      </c>
      <c r="I1203" s="7" t="s">
        <v>44</v>
      </c>
      <c r="J1203" s="19" t="str">
        <f>IFERROR(INDEX('Employee Info'!$C$3:$E$200,MATCH(Data7[[#This Row],[Name:]],'Employee Info'!$B$3:$B$200,0),MATCH(Data7[[#This Row],[Hours Type:]],'Employee Info'!$C$2:$E$2,0)),"")</f>
        <v/>
      </c>
      <c r="K1203" s="19" t="str">
        <f>IFERROR(INDEX('Employee Info'!$C$3:$J$200,MATCH(Data7[[#This Row],[Name:]],'Employee Info'!$B$3:$B$200,0),MATCH(Data7[[#Headers],[Truck]],'Employee Info'!$C$2:$J$2,0)),"")</f>
        <v/>
      </c>
      <c r="L1203" s="19" t="str">
        <f>IFERROR(INDEX('Employee Info'!$C$3:$J$200,MATCH(Data7[[#This Row],[Name:]],'Employee Info'!$B$3:$B$200,0),MATCH(Data7[[#Headers],[Phone]],'Employee Info'!$C$2:$J$2,0)),"")</f>
        <v/>
      </c>
      <c r="M1203" s="19" t="str">
        <f>IFERROR(INDEX('Employee Info'!$C$3:$J$200,MATCH(Data7[[#This Row],[Name:]],'Employee Info'!$B$3:$B$200,0),MATCH(Data7[[#Headers],[Tech]],'Employee Info'!$C$2:$J$2,0)),"")</f>
        <v/>
      </c>
      <c r="N1203" s="19" t="str">
        <f>IFERROR(INDEX('Employee Info'!$C$3:$J$200,MATCH(Data7[[#This Row],[Name:]],'Employee Info'!$B$3:$B$200,0),MATCH(Data7[[#Headers],[Other]],'Employee Info'!$C$2:$J$2,0)),"")</f>
        <v/>
      </c>
      <c r="O1203" s="19">
        <f>IFERROR((Data7[[#This Row],[Hours:]]*SUM(Data7[[#This Row],[Rate]:[Other]])),"")</f>
        <v>0</v>
      </c>
      <c r="P1203" s="7" t="str">
        <f>IF(Data7[[#This Row],[WO'#:]]="","Riley #","WO#")</f>
        <v>Riley #</v>
      </c>
      <c r="Q1203" s="7">
        <f>IFERROR(WEEKNUM(Data7[[#This Row],[Date:]]),"")</f>
        <v>26</v>
      </c>
      <c r="R1203" s="6">
        <f t="shared" si="54"/>
        <v>45466</v>
      </c>
      <c r="S1203" s="6">
        <f>Data7[[#This Row],[Week Start]]+7</f>
        <v>45473</v>
      </c>
      <c r="T1203" s="7" t="str">
        <f t="shared" si="55"/>
        <v>6/23/2024 - 6/30/2024</v>
      </c>
      <c r="U1203" s="7" t="str">
        <f t="shared" si="56"/>
        <v>Time Card</v>
      </c>
      <c r="V1203" s="8" t="str">
        <f>RIGHT(TEXT(Data7[[#This Row],[Date:]],"mmddyyyy"),4)</f>
        <v>2024</v>
      </c>
      <c r="W1203" s="8" t="str">
        <f>MID(TEXT(Data7[[#This Row],[Date:]],"mmddyyyy"),3,2)</f>
        <v>27</v>
      </c>
      <c r="X1203" s="8" t="str">
        <f>LEFT(TEXT(Data7[[#This Row],[Date:]],"mmddyyyy"),2)</f>
        <v>06</v>
      </c>
      <c r="Y1203" s="6">
        <f>DATE(Data7[[#This Row],[Year]],Data7[[#This Row],[Month]],Data7[[#This Row],[Day]])</f>
        <v>45470</v>
      </c>
    </row>
    <row r="1204" spans="1:25">
      <c r="A1204" s="5">
        <v>45471.430016435188</v>
      </c>
      <c r="B1204" s="7" t="s">
        <v>66</v>
      </c>
      <c r="C1204" s="6" t="s">
        <v>855</v>
      </c>
      <c r="D1204" s="7" t="s">
        <v>848</v>
      </c>
      <c r="E1204" s="8">
        <v>2</v>
      </c>
      <c r="F1204" s="7" t="s">
        <v>68</v>
      </c>
      <c r="G1204" s="7" t="s">
        <v>68</v>
      </c>
      <c r="H1204" s="7" t="s">
        <v>42</v>
      </c>
      <c r="I1204" s="7" t="s">
        <v>44</v>
      </c>
      <c r="J1204" s="19" t="str">
        <f>IFERROR(INDEX('Employee Info'!$C$3:$E$200,MATCH(Data7[[#This Row],[Name:]],'Employee Info'!$B$3:$B$200,0),MATCH(Data7[[#This Row],[Hours Type:]],'Employee Info'!$C$2:$E$2,0)),"")</f>
        <v/>
      </c>
      <c r="K1204" s="19" t="str">
        <f>IFERROR(INDEX('Employee Info'!$C$3:$J$200,MATCH(Data7[[#This Row],[Name:]],'Employee Info'!$B$3:$B$200,0),MATCH(Data7[[#Headers],[Truck]],'Employee Info'!$C$2:$J$2,0)),"")</f>
        <v/>
      </c>
      <c r="L1204" s="19" t="str">
        <f>IFERROR(INDEX('Employee Info'!$C$3:$J$200,MATCH(Data7[[#This Row],[Name:]],'Employee Info'!$B$3:$B$200,0),MATCH(Data7[[#Headers],[Phone]],'Employee Info'!$C$2:$J$2,0)),"")</f>
        <v/>
      </c>
      <c r="M1204" s="19" t="str">
        <f>IFERROR(INDEX('Employee Info'!$C$3:$J$200,MATCH(Data7[[#This Row],[Name:]],'Employee Info'!$B$3:$B$200,0),MATCH(Data7[[#Headers],[Tech]],'Employee Info'!$C$2:$J$2,0)),"")</f>
        <v/>
      </c>
      <c r="N1204" s="19" t="str">
        <f>IFERROR(INDEX('Employee Info'!$C$3:$J$200,MATCH(Data7[[#This Row],[Name:]],'Employee Info'!$B$3:$B$200,0),MATCH(Data7[[#Headers],[Other]],'Employee Info'!$C$2:$J$2,0)),"")</f>
        <v/>
      </c>
      <c r="O1204" s="19">
        <f>IFERROR((Data7[[#This Row],[Hours:]]*SUM(Data7[[#This Row],[Rate]:[Other]])),"")</f>
        <v>0</v>
      </c>
      <c r="P1204" s="7" t="str">
        <f>IF(Data7[[#This Row],[WO'#:]]="","Riley #","WO#")</f>
        <v>Riley #</v>
      </c>
      <c r="Q1204" s="7">
        <f>IFERROR(WEEKNUM(Data7[[#This Row],[Date:]]),"")</f>
        <v>26</v>
      </c>
      <c r="R1204" s="6">
        <f t="shared" si="54"/>
        <v>45466</v>
      </c>
      <c r="S1204" s="6">
        <f>Data7[[#This Row],[Week Start]]+7</f>
        <v>45473</v>
      </c>
      <c r="T1204" s="7" t="str">
        <f t="shared" si="55"/>
        <v>6/23/2024 - 6/30/2024</v>
      </c>
      <c r="U1204" s="7" t="str">
        <f t="shared" si="56"/>
        <v>Time Card</v>
      </c>
      <c r="V1204" s="8" t="str">
        <f>RIGHT(TEXT(Data7[[#This Row],[Date:]],"mmddyyyy"),4)</f>
        <v>2024</v>
      </c>
      <c r="W1204" s="8" t="str">
        <f>MID(TEXT(Data7[[#This Row],[Date:]],"mmddyyyy"),3,2)</f>
        <v>27</v>
      </c>
      <c r="X1204" s="8" t="str">
        <f>LEFT(TEXT(Data7[[#This Row],[Date:]],"mmddyyyy"),2)</f>
        <v>06</v>
      </c>
      <c r="Y1204" s="6">
        <f>DATE(Data7[[#This Row],[Year]],Data7[[#This Row],[Month]],Data7[[#This Row],[Day]])</f>
        <v>45470</v>
      </c>
    </row>
    <row r="1205" spans="1:25">
      <c r="A1205" s="5">
        <v>45471.44404328704</v>
      </c>
      <c r="B1205" s="7" t="s">
        <v>66</v>
      </c>
      <c r="C1205" s="6" t="s">
        <v>862</v>
      </c>
      <c r="D1205" s="7" t="s">
        <v>863</v>
      </c>
      <c r="E1205" s="8">
        <v>4</v>
      </c>
      <c r="F1205" s="7">
        <v>6984733</v>
      </c>
      <c r="G1205" s="7" t="s">
        <v>68</v>
      </c>
      <c r="H1205" s="7" t="s">
        <v>756</v>
      </c>
      <c r="I1205" s="7" t="s">
        <v>44</v>
      </c>
      <c r="J1205" s="19" t="str">
        <f>IFERROR(INDEX('Employee Info'!$C$3:$E$200,MATCH(Data7[[#This Row],[Name:]],'Employee Info'!$B$3:$B$200,0),MATCH(Data7[[#This Row],[Hours Type:]],'Employee Info'!$C$2:$E$2,0)),"")</f>
        <v/>
      </c>
      <c r="K1205" s="19" t="str">
        <f>IFERROR(INDEX('Employee Info'!$C$3:$J$200,MATCH(Data7[[#This Row],[Name:]],'Employee Info'!$B$3:$B$200,0),MATCH(Data7[[#Headers],[Truck]],'Employee Info'!$C$2:$J$2,0)),"")</f>
        <v/>
      </c>
      <c r="L1205" s="19" t="str">
        <f>IFERROR(INDEX('Employee Info'!$C$3:$J$200,MATCH(Data7[[#This Row],[Name:]],'Employee Info'!$B$3:$B$200,0),MATCH(Data7[[#Headers],[Phone]],'Employee Info'!$C$2:$J$2,0)),"")</f>
        <v/>
      </c>
      <c r="M1205" s="19" t="str">
        <f>IFERROR(INDEX('Employee Info'!$C$3:$J$200,MATCH(Data7[[#This Row],[Name:]],'Employee Info'!$B$3:$B$200,0),MATCH(Data7[[#Headers],[Tech]],'Employee Info'!$C$2:$J$2,0)),"")</f>
        <v/>
      </c>
      <c r="N1205" s="19" t="str">
        <f>IFERROR(INDEX('Employee Info'!$C$3:$J$200,MATCH(Data7[[#This Row],[Name:]],'Employee Info'!$B$3:$B$200,0),MATCH(Data7[[#Headers],[Other]],'Employee Info'!$C$2:$J$2,0)),"")</f>
        <v/>
      </c>
      <c r="O1205" s="19">
        <f>IFERROR((Data7[[#This Row],[Hours:]]*SUM(Data7[[#This Row],[Rate]:[Other]])),"")</f>
        <v>0</v>
      </c>
      <c r="P1205" s="7" t="str">
        <f>IF(Data7[[#This Row],[WO'#:]]="","Riley #","WO#")</f>
        <v>WO#</v>
      </c>
      <c r="Q1205" s="7">
        <f>IFERROR(WEEKNUM(Data7[[#This Row],[Date:]]),"")</f>
        <v>26</v>
      </c>
      <c r="R1205" s="6">
        <f t="shared" si="54"/>
        <v>45466</v>
      </c>
      <c r="S1205" s="6">
        <f>Data7[[#This Row],[Week Start]]+7</f>
        <v>45473</v>
      </c>
      <c r="T1205" s="7" t="str">
        <f t="shared" si="55"/>
        <v>6/23/2024 - 6/30/2024</v>
      </c>
      <c r="U1205" s="7" t="str">
        <f t="shared" si="56"/>
        <v>Time Card</v>
      </c>
      <c r="V1205" s="8" t="str">
        <f>RIGHT(TEXT(Data7[[#This Row],[Date:]],"mmddyyyy"),4)</f>
        <v>2024</v>
      </c>
      <c r="W1205" s="8" t="str">
        <f>MID(TEXT(Data7[[#This Row],[Date:]],"mmddyyyy"),3,2)</f>
        <v>28</v>
      </c>
      <c r="X1205" s="8" t="str">
        <f>LEFT(TEXT(Data7[[#This Row],[Date:]],"mmddyyyy"),2)</f>
        <v>06</v>
      </c>
      <c r="Y1205" s="6">
        <f>DATE(Data7[[#This Row],[Year]],Data7[[#This Row],[Month]],Data7[[#This Row],[Day]])</f>
        <v>45471</v>
      </c>
    </row>
    <row r="1206" spans="1:25">
      <c r="A1206" s="5">
        <v>45471.477206134259</v>
      </c>
      <c r="B1206" s="7" t="s">
        <v>31</v>
      </c>
      <c r="C1206" s="6" t="s">
        <v>862</v>
      </c>
      <c r="D1206" s="7" t="s">
        <v>864</v>
      </c>
      <c r="E1206" s="8">
        <v>2.5</v>
      </c>
      <c r="F1206" s="7">
        <v>6984733</v>
      </c>
      <c r="G1206" s="7" t="s">
        <v>68</v>
      </c>
      <c r="H1206" s="7" t="s">
        <v>756</v>
      </c>
      <c r="I1206" s="7" t="s">
        <v>44</v>
      </c>
      <c r="J1206" s="19" t="str">
        <f>IFERROR(INDEX('Employee Info'!$C$3:$E$200,MATCH(Data7[[#This Row],[Name:]],'Employee Info'!$B$3:$B$200,0),MATCH(Data7[[#This Row],[Hours Type:]],'Employee Info'!$C$2:$E$2,0)),"")</f>
        <v/>
      </c>
      <c r="K1206" s="19" t="str">
        <f>IFERROR(INDEX('Employee Info'!$C$3:$J$200,MATCH(Data7[[#This Row],[Name:]],'Employee Info'!$B$3:$B$200,0),MATCH(Data7[[#Headers],[Truck]],'Employee Info'!$C$2:$J$2,0)),"")</f>
        <v/>
      </c>
      <c r="L1206" s="19" t="str">
        <f>IFERROR(INDEX('Employee Info'!$C$3:$J$200,MATCH(Data7[[#This Row],[Name:]],'Employee Info'!$B$3:$B$200,0),MATCH(Data7[[#Headers],[Phone]],'Employee Info'!$C$2:$J$2,0)),"")</f>
        <v/>
      </c>
      <c r="M1206" s="19" t="str">
        <f>IFERROR(INDEX('Employee Info'!$C$3:$J$200,MATCH(Data7[[#This Row],[Name:]],'Employee Info'!$B$3:$B$200,0),MATCH(Data7[[#Headers],[Tech]],'Employee Info'!$C$2:$J$2,0)),"")</f>
        <v/>
      </c>
      <c r="N1206" s="19" t="str">
        <f>IFERROR(INDEX('Employee Info'!$C$3:$J$200,MATCH(Data7[[#This Row],[Name:]],'Employee Info'!$B$3:$B$200,0),MATCH(Data7[[#Headers],[Other]],'Employee Info'!$C$2:$J$2,0)),"")</f>
        <v/>
      </c>
      <c r="O1206" s="19">
        <f>IFERROR((Data7[[#This Row],[Hours:]]*SUM(Data7[[#This Row],[Rate]:[Other]])),"")</f>
        <v>0</v>
      </c>
      <c r="P1206" s="7" t="str">
        <f>IF(Data7[[#This Row],[WO'#:]]="","Riley #","WO#")</f>
        <v>WO#</v>
      </c>
      <c r="Q1206" s="7">
        <f>IFERROR(WEEKNUM(Data7[[#This Row],[Date:]]),"")</f>
        <v>26</v>
      </c>
      <c r="R1206" s="6">
        <f t="shared" si="54"/>
        <v>45466</v>
      </c>
      <c r="S1206" s="6">
        <f>Data7[[#This Row],[Week Start]]+7</f>
        <v>45473</v>
      </c>
      <c r="T1206" s="7" t="str">
        <f t="shared" si="55"/>
        <v>6/23/2024 - 6/30/2024</v>
      </c>
      <c r="U1206" s="7" t="str">
        <f t="shared" si="56"/>
        <v>Time Card</v>
      </c>
      <c r="V1206" s="8" t="str">
        <f>RIGHT(TEXT(Data7[[#This Row],[Date:]],"mmddyyyy"),4)</f>
        <v>2024</v>
      </c>
      <c r="W1206" s="8" t="str">
        <f>MID(TEXT(Data7[[#This Row],[Date:]],"mmddyyyy"),3,2)</f>
        <v>28</v>
      </c>
      <c r="X1206" s="8" t="str">
        <f>LEFT(TEXT(Data7[[#This Row],[Date:]],"mmddyyyy"),2)</f>
        <v>06</v>
      </c>
      <c r="Y1206" s="6">
        <f>DATE(Data7[[#This Row],[Year]],Data7[[#This Row],[Month]],Data7[[#This Row],[Day]])</f>
        <v>45471</v>
      </c>
    </row>
    <row r="1207" spans="1:25">
      <c r="A1207" s="5">
        <v>45471.477403124998</v>
      </c>
      <c r="B1207" s="7" t="s">
        <v>34</v>
      </c>
      <c r="C1207" s="6" t="s">
        <v>862</v>
      </c>
      <c r="D1207" s="7" t="s">
        <v>864</v>
      </c>
      <c r="E1207" s="8">
        <v>2.5</v>
      </c>
      <c r="F1207" s="7">
        <v>6984733</v>
      </c>
      <c r="G1207" s="7" t="s">
        <v>68</v>
      </c>
      <c r="H1207" s="7" t="s">
        <v>756</v>
      </c>
      <c r="I1207" s="7" t="s">
        <v>44</v>
      </c>
      <c r="J1207" s="19" t="str">
        <f>IFERROR(INDEX('Employee Info'!$C$3:$E$200,MATCH(Data7[[#This Row],[Name:]],'Employee Info'!$B$3:$B$200,0),MATCH(Data7[[#This Row],[Hours Type:]],'Employee Info'!$C$2:$E$2,0)),"")</f>
        <v/>
      </c>
      <c r="K1207" s="19" t="str">
        <f>IFERROR(INDEX('Employee Info'!$C$3:$J$200,MATCH(Data7[[#This Row],[Name:]],'Employee Info'!$B$3:$B$200,0),MATCH(Data7[[#Headers],[Truck]],'Employee Info'!$C$2:$J$2,0)),"")</f>
        <v/>
      </c>
      <c r="L1207" s="19" t="str">
        <f>IFERROR(INDEX('Employee Info'!$C$3:$J$200,MATCH(Data7[[#This Row],[Name:]],'Employee Info'!$B$3:$B$200,0),MATCH(Data7[[#Headers],[Phone]],'Employee Info'!$C$2:$J$2,0)),"")</f>
        <v/>
      </c>
      <c r="M1207" s="19" t="str">
        <f>IFERROR(INDEX('Employee Info'!$C$3:$J$200,MATCH(Data7[[#This Row],[Name:]],'Employee Info'!$B$3:$B$200,0),MATCH(Data7[[#Headers],[Tech]],'Employee Info'!$C$2:$J$2,0)),"")</f>
        <v/>
      </c>
      <c r="N1207" s="19" t="str">
        <f>IFERROR(INDEX('Employee Info'!$C$3:$J$200,MATCH(Data7[[#This Row],[Name:]],'Employee Info'!$B$3:$B$200,0),MATCH(Data7[[#Headers],[Other]],'Employee Info'!$C$2:$J$2,0)),"")</f>
        <v/>
      </c>
      <c r="O1207" s="19">
        <f>IFERROR((Data7[[#This Row],[Hours:]]*SUM(Data7[[#This Row],[Rate]:[Other]])),"")</f>
        <v>0</v>
      </c>
      <c r="P1207" s="7" t="str">
        <f>IF(Data7[[#This Row],[WO'#:]]="","Riley #","WO#")</f>
        <v>WO#</v>
      </c>
      <c r="Q1207" s="7">
        <f>IFERROR(WEEKNUM(Data7[[#This Row],[Date:]]),"")</f>
        <v>26</v>
      </c>
      <c r="R1207" s="6">
        <f t="shared" si="54"/>
        <v>45466</v>
      </c>
      <c r="S1207" s="6">
        <f>Data7[[#This Row],[Week Start]]+7</f>
        <v>45473</v>
      </c>
      <c r="T1207" s="7" t="str">
        <f t="shared" si="55"/>
        <v>6/23/2024 - 6/30/2024</v>
      </c>
      <c r="U1207" s="7" t="str">
        <f t="shared" si="56"/>
        <v>Time Card</v>
      </c>
      <c r="V1207" s="8" t="str">
        <f>RIGHT(TEXT(Data7[[#This Row],[Date:]],"mmddyyyy"),4)</f>
        <v>2024</v>
      </c>
      <c r="W1207" s="8" t="str">
        <f>MID(TEXT(Data7[[#This Row],[Date:]],"mmddyyyy"),3,2)</f>
        <v>28</v>
      </c>
      <c r="X1207" s="8" t="str">
        <f>LEFT(TEXT(Data7[[#This Row],[Date:]],"mmddyyyy"),2)</f>
        <v>06</v>
      </c>
      <c r="Y1207" s="6">
        <f>DATE(Data7[[#This Row],[Year]],Data7[[#This Row],[Month]],Data7[[#This Row],[Day]])</f>
        <v>45471</v>
      </c>
    </row>
    <row r="1208" spans="1:25">
      <c r="A1208" s="5">
        <v>45471.493565509256</v>
      </c>
      <c r="B1208" s="7" t="s">
        <v>23</v>
      </c>
      <c r="C1208" s="6" t="s">
        <v>862</v>
      </c>
      <c r="D1208" s="7" t="s">
        <v>865</v>
      </c>
      <c r="E1208" s="8">
        <v>1.5</v>
      </c>
      <c r="F1208" s="7">
        <v>6984733</v>
      </c>
      <c r="G1208" s="7" t="s">
        <v>68</v>
      </c>
      <c r="H1208" s="7" t="s">
        <v>756</v>
      </c>
      <c r="I1208" s="7" t="s">
        <v>44</v>
      </c>
      <c r="J1208" s="19" t="str">
        <f>IFERROR(INDEX('Employee Info'!$C$3:$E$200,MATCH(Data7[[#This Row],[Name:]],'Employee Info'!$B$3:$B$200,0),MATCH(Data7[[#This Row],[Hours Type:]],'Employee Info'!$C$2:$E$2,0)),"")</f>
        <v/>
      </c>
      <c r="K1208" s="19" t="str">
        <f>IFERROR(INDEX('Employee Info'!$C$3:$J$200,MATCH(Data7[[#This Row],[Name:]],'Employee Info'!$B$3:$B$200,0),MATCH(Data7[[#Headers],[Truck]],'Employee Info'!$C$2:$J$2,0)),"")</f>
        <v/>
      </c>
      <c r="L1208" s="19" t="str">
        <f>IFERROR(INDEX('Employee Info'!$C$3:$J$200,MATCH(Data7[[#This Row],[Name:]],'Employee Info'!$B$3:$B$200,0),MATCH(Data7[[#Headers],[Phone]],'Employee Info'!$C$2:$J$2,0)),"")</f>
        <v/>
      </c>
      <c r="M1208" s="19" t="str">
        <f>IFERROR(INDEX('Employee Info'!$C$3:$J$200,MATCH(Data7[[#This Row],[Name:]],'Employee Info'!$B$3:$B$200,0),MATCH(Data7[[#Headers],[Tech]],'Employee Info'!$C$2:$J$2,0)),"")</f>
        <v/>
      </c>
      <c r="N1208" s="19" t="str">
        <f>IFERROR(INDEX('Employee Info'!$C$3:$J$200,MATCH(Data7[[#This Row],[Name:]],'Employee Info'!$B$3:$B$200,0),MATCH(Data7[[#Headers],[Other]],'Employee Info'!$C$2:$J$2,0)),"")</f>
        <v/>
      </c>
      <c r="O1208" s="19">
        <f>IFERROR((Data7[[#This Row],[Hours:]]*SUM(Data7[[#This Row],[Rate]:[Other]])),"")</f>
        <v>0</v>
      </c>
      <c r="P1208" s="7" t="str">
        <f>IF(Data7[[#This Row],[WO'#:]]="","Riley #","WO#")</f>
        <v>WO#</v>
      </c>
      <c r="Q1208" s="7">
        <f>IFERROR(WEEKNUM(Data7[[#This Row],[Date:]]),"")</f>
        <v>26</v>
      </c>
      <c r="R1208" s="6">
        <f t="shared" si="54"/>
        <v>45466</v>
      </c>
      <c r="S1208" s="6">
        <f>Data7[[#This Row],[Week Start]]+7</f>
        <v>45473</v>
      </c>
      <c r="T1208" s="7" t="str">
        <f t="shared" si="55"/>
        <v>6/23/2024 - 6/30/2024</v>
      </c>
      <c r="U1208" s="7" t="str">
        <f t="shared" si="56"/>
        <v>Time Card</v>
      </c>
      <c r="V1208" s="8" t="str">
        <f>RIGHT(TEXT(Data7[[#This Row],[Date:]],"mmddyyyy"),4)</f>
        <v>2024</v>
      </c>
      <c r="W1208" s="8" t="str">
        <f>MID(TEXT(Data7[[#This Row],[Date:]],"mmddyyyy"),3,2)</f>
        <v>28</v>
      </c>
      <c r="X1208" s="8" t="str">
        <f>LEFT(TEXT(Data7[[#This Row],[Date:]],"mmddyyyy"),2)</f>
        <v>06</v>
      </c>
      <c r="Y1208" s="6">
        <f>DATE(Data7[[#This Row],[Year]],Data7[[#This Row],[Month]],Data7[[#This Row],[Day]])</f>
        <v>45471</v>
      </c>
    </row>
    <row r="1209" spans="1:25">
      <c r="A1209" s="5">
        <v>45471.429670486112</v>
      </c>
      <c r="B1209" s="7" t="s">
        <v>35</v>
      </c>
      <c r="C1209" s="6" t="s">
        <v>862</v>
      </c>
      <c r="D1209" s="7" t="s">
        <v>866</v>
      </c>
      <c r="E1209" s="8">
        <v>4</v>
      </c>
      <c r="F1209" s="7">
        <v>7122222</v>
      </c>
      <c r="G1209" s="7" t="s">
        <v>68</v>
      </c>
      <c r="H1209" s="7" t="s">
        <v>756</v>
      </c>
      <c r="I1209" s="7" t="s">
        <v>44</v>
      </c>
      <c r="J1209" s="19" t="str">
        <f>IFERROR(INDEX('Employee Info'!$C$3:$E$200,MATCH(Data7[[#This Row],[Name:]],'Employee Info'!$B$3:$B$200,0),MATCH(Data7[[#This Row],[Hours Type:]],'Employee Info'!$C$2:$E$2,0)),"")</f>
        <v/>
      </c>
      <c r="K1209" s="19" t="str">
        <f>IFERROR(INDEX('Employee Info'!$C$3:$J$200,MATCH(Data7[[#This Row],[Name:]],'Employee Info'!$B$3:$B$200,0),MATCH(Data7[[#Headers],[Truck]],'Employee Info'!$C$2:$J$2,0)),"")</f>
        <v/>
      </c>
      <c r="L1209" s="19" t="str">
        <f>IFERROR(INDEX('Employee Info'!$C$3:$J$200,MATCH(Data7[[#This Row],[Name:]],'Employee Info'!$B$3:$B$200,0),MATCH(Data7[[#Headers],[Phone]],'Employee Info'!$C$2:$J$2,0)),"")</f>
        <v/>
      </c>
      <c r="M1209" s="19" t="str">
        <f>IFERROR(INDEX('Employee Info'!$C$3:$J$200,MATCH(Data7[[#This Row],[Name:]],'Employee Info'!$B$3:$B$200,0),MATCH(Data7[[#Headers],[Tech]],'Employee Info'!$C$2:$J$2,0)),"")</f>
        <v/>
      </c>
      <c r="N1209" s="19" t="str">
        <f>IFERROR(INDEX('Employee Info'!$C$3:$J$200,MATCH(Data7[[#This Row],[Name:]],'Employee Info'!$B$3:$B$200,0),MATCH(Data7[[#Headers],[Other]],'Employee Info'!$C$2:$J$2,0)),"")</f>
        <v/>
      </c>
      <c r="O1209" s="19">
        <f>IFERROR((Data7[[#This Row],[Hours:]]*SUM(Data7[[#This Row],[Rate]:[Other]])),"")</f>
        <v>0</v>
      </c>
      <c r="P1209" s="7" t="str">
        <f>IF(Data7[[#This Row],[WO'#:]]="","Riley #","WO#")</f>
        <v>WO#</v>
      </c>
      <c r="Q1209" s="7">
        <f>IFERROR(WEEKNUM(Data7[[#This Row],[Date:]]),"")</f>
        <v>26</v>
      </c>
      <c r="R1209" s="6">
        <f t="shared" si="54"/>
        <v>45466</v>
      </c>
      <c r="S1209" s="6">
        <f>Data7[[#This Row],[Week Start]]+7</f>
        <v>45473</v>
      </c>
      <c r="T1209" s="7" t="str">
        <f t="shared" si="55"/>
        <v>6/23/2024 - 6/30/2024</v>
      </c>
      <c r="U1209" s="7" t="str">
        <f t="shared" si="56"/>
        <v>Time Card</v>
      </c>
      <c r="V1209" s="8" t="str">
        <f>RIGHT(TEXT(Data7[[#This Row],[Date:]],"mmddyyyy"),4)</f>
        <v>2024</v>
      </c>
      <c r="W1209" s="8" t="str">
        <f>MID(TEXT(Data7[[#This Row],[Date:]],"mmddyyyy"),3,2)</f>
        <v>28</v>
      </c>
      <c r="X1209" s="8" t="str">
        <f>LEFT(TEXT(Data7[[#This Row],[Date:]],"mmddyyyy"),2)</f>
        <v>06</v>
      </c>
      <c r="Y1209" s="6">
        <f>DATE(Data7[[#This Row],[Year]],Data7[[#This Row],[Month]],Data7[[#This Row],[Day]])</f>
        <v>45471</v>
      </c>
    </row>
    <row r="1210" spans="1:25">
      <c r="A1210" s="5">
        <v>45471.429783333333</v>
      </c>
      <c r="B1210" s="7" t="s">
        <v>23</v>
      </c>
      <c r="C1210" s="6" t="s">
        <v>862</v>
      </c>
      <c r="D1210" s="7" t="s">
        <v>866</v>
      </c>
      <c r="E1210" s="8">
        <v>4</v>
      </c>
      <c r="F1210" s="7">
        <v>7122222</v>
      </c>
      <c r="G1210" s="7" t="s">
        <v>68</v>
      </c>
      <c r="H1210" s="7" t="s">
        <v>756</v>
      </c>
      <c r="I1210" s="7" t="s">
        <v>44</v>
      </c>
      <c r="J1210" s="19" t="str">
        <f>IFERROR(INDEX('Employee Info'!$C$3:$E$200,MATCH(Data7[[#This Row],[Name:]],'Employee Info'!$B$3:$B$200,0),MATCH(Data7[[#This Row],[Hours Type:]],'Employee Info'!$C$2:$E$2,0)),"")</f>
        <v/>
      </c>
      <c r="K1210" s="19" t="str">
        <f>IFERROR(INDEX('Employee Info'!$C$3:$J$200,MATCH(Data7[[#This Row],[Name:]],'Employee Info'!$B$3:$B$200,0),MATCH(Data7[[#Headers],[Truck]],'Employee Info'!$C$2:$J$2,0)),"")</f>
        <v/>
      </c>
      <c r="L1210" s="19" t="str">
        <f>IFERROR(INDEX('Employee Info'!$C$3:$J$200,MATCH(Data7[[#This Row],[Name:]],'Employee Info'!$B$3:$B$200,0),MATCH(Data7[[#Headers],[Phone]],'Employee Info'!$C$2:$J$2,0)),"")</f>
        <v/>
      </c>
      <c r="M1210" s="19" t="str">
        <f>IFERROR(INDEX('Employee Info'!$C$3:$J$200,MATCH(Data7[[#This Row],[Name:]],'Employee Info'!$B$3:$B$200,0),MATCH(Data7[[#Headers],[Tech]],'Employee Info'!$C$2:$J$2,0)),"")</f>
        <v/>
      </c>
      <c r="N1210" s="19" t="str">
        <f>IFERROR(INDEX('Employee Info'!$C$3:$J$200,MATCH(Data7[[#This Row],[Name:]],'Employee Info'!$B$3:$B$200,0),MATCH(Data7[[#Headers],[Other]],'Employee Info'!$C$2:$J$2,0)),"")</f>
        <v/>
      </c>
      <c r="O1210" s="19">
        <f>IFERROR((Data7[[#This Row],[Hours:]]*SUM(Data7[[#This Row],[Rate]:[Other]])),"")</f>
        <v>0</v>
      </c>
      <c r="P1210" s="7" t="str">
        <f>IF(Data7[[#This Row],[WO'#:]]="","Riley #","WO#")</f>
        <v>WO#</v>
      </c>
      <c r="Q1210" s="7">
        <f>IFERROR(WEEKNUM(Data7[[#This Row],[Date:]]),"")</f>
        <v>26</v>
      </c>
      <c r="R1210" s="6">
        <f t="shared" si="54"/>
        <v>45466</v>
      </c>
      <c r="S1210" s="6">
        <f>Data7[[#This Row],[Week Start]]+7</f>
        <v>45473</v>
      </c>
      <c r="T1210" s="7" t="str">
        <f t="shared" si="55"/>
        <v>6/23/2024 - 6/30/2024</v>
      </c>
      <c r="U1210" s="7" t="str">
        <f t="shared" si="56"/>
        <v>Time Card</v>
      </c>
      <c r="V1210" s="8" t="str">
        <f>RIGHT(TEXT(Data7[[#This Row],[Date:]],"mmddyyyy"),4)</f>
        <v>2024</v>
      </c>
      <c r="W1210" s="8" t="str">
        <f>MID(TEXT(Data7[[#This Row],[Date:]],"mmddyyyy"),3,2)</f>
        <v>28</v>
      </c>
      <c r="X1210" s="8" t="str">
        <f>LEFT(TEXT(Data7[[#This Row],[Date:]],"mmddyyyy"),2)</f>
        <v>06</v>
      </c>
      <c r="Y1210" s="6">
        <f>DATE(Data7[[#This Row],[Year]],Data7[[#This Row],[Month]],Data7[[#This Row],[Day]])</f>
        <v>45471</v>
      </c>
    </row>
    <row r="1211" spans="1:25">
      <c r="A1211" s="5">
        <v>45471.440786226849</v>
      </c>
      <c r="B1211" s="7" t="s">
        <v>66</v>
      </c>
      <c r="C1211" s="6" t="s">
        <v>862</v>
      </c>
      <c r="D1211" s="7" t="s">
        <v>866</v>
      </c>
      <c r="E1211" s="8">
        <v>1</v>
      </c>
      <c r="F1211" s="7">
        <v>7122222</v>
      </c>
      <c r="G1211" s="7" t="s">
        <v>68</v>
      </c>
      <c r="H1211" s="7" t="s">
        <v>756</v>
      </c>
      <c r="I1211" s="7" t="s">
        <v>44</v>
      </c>
      <c r="J1211" s="19" t="str">
        <f>IFERROR(INDEX('Employee Info'!$C$3:$E$200,MATCH(Data7[[#This Row],[Name:]],'Employee Info'!$B$3:$B$200,0),MATCH(Data7[[#This Row],[Hours Type:]],'Employee Info'!$C$2:$E$2,0)),"")</f>
        <v/>
      </c>
      <c r="K1211" s="19" t="str">
        <f>IFERROR(INDEX('Employee Info'!$C$3:$J$200,MATCH(Data7[[#This Row],[Name:]],'Employee Info'!$B$3:$B$200,0),MATCH(Data7[[#Headers],[Truck]],'Employee Info'!$C$2:$J$2,0)),"")</f>
        <v/>
      </c>
      <c r="L1211" s="19" t="str">
        <f>IFERROR(INDEX('Employee Info'!$C$3:$J$200,MATCH(Data7[[#This Row],[Name:]],'Employee Info'!$B$3:$B$200,0),MATCH(Data7[[#Headers],[Phone]],'Employee Info'!$C$2:$J$2,0)),"")</f>
        <v/>
      </c>
      <c r="M1211" s="19" t="str">
        <f>IFERROR(INDEX('Employee Info'!$C$3:$J$200,MATCH(Data7[[#This Row],[Name:]],'Employee Info'!$B$3:$B$200,0),MATCH(Data7[[#Headers],[Tech]],'Employee Info'!$C$2:$J$2,0)),"")</f>
        <v/>
      </c>
      <c r="N1211" s="19" t="str">
        <f>IFERROR(INDEX('Employee Info'!$C$3:$J$200,MATCH(Data7[[#This Row],[Name:]],'Employee Info'!$B$3:$B$200,0),MATCH(Data7[[#Headers],[Other]],'Employee Info'!$C$2:$J$2,0)),"")</f>
        <v/>
      </c>
      <c r="O1211" s="19">
        <f>IFERROR((Data7[[#This Row],[Hours:]]*SUM(Data7[[#This Row],[Rate]:[Other]])),"")</f>
        <v>0</v>
      </c>
      <c r="P1211" s="7" t="str">
        <f>IF(Data7[[#This Row],[WO'#:]]="","Riley #","WO#")</f>
        <v>WO#</v>
      </c>
      <c r="Q1211" s="7">
        <f>IFERROR(WEEKNUM(Data7[[#This Row],[Date:]]),"")</f>
        <v>26</v>
      </c>
      <c r="R1211" s="6">
        <f t="shared" si="54"/>
        <v>45466</v>
      </c>
      <c r="S1211" s="6">
        <f>Data7[[#This Row],[Week Start]]+7</f>
        <v>45473</v>
      </c>
      <c r="T1211" s="7" t="str">
        <f t="shared" si="55"/>
        <v>6/23/2024 - 6/30/2024</v>
      </c>
      <c r="U1211" s="7" t="str">
        <f t="shared" si="56"/>
        <v>Time Card</v>
      </c>
      <c r="V1211" s="8" t="str">
        <f>RIGHT(TEXT(Data7[[#This Row],[Date:]],"mmddyyyy"),4)</f>
        <v>2024</v>
      </c>
      <c r="W1211" s="8" t="str">
        <f>MID(TEXT(Data7[[#This Row],[Date:]],"mmddyyyy"),3,2)</f>
        <v>28</v>
      </c>
      <c r="X1211" s="8" t="str">
        <f>LEFT(TEXT(Data7[[#This Row],[Date:]],"mmddyyyy"),2)</f>
        <v>06</v>
      </c>
      <c r="Y1211" s="6">
        <f>DATE(Data7[[#This Row],[Year]],Data7[[#This Row],[Month]],Data7[[#This Row],[Day]])</f>
        <v>45471</v>
      </c>
    </row>
    <row r="1212" spans="1:25">
      <c r="A1212" s="5">
        <v>45471.428941203703</v>
      </c>
      <c r="B1212" s="7" t="s">
        <v>66</v>
      </c>
      <c r="C1212" s="6" t="s">
        <v>862</v>
      </c>
      <c r="D1212" s="7" t="s">
        <v>847</v>
      </c>
      <c r="E1212" s="8">
        <v>1</v>
      </c>
      <c r="F1212" s="7" t="s">
        <v>68</v>
      </c>
      <c r="G1212" s="7" t="s">
        <v>68</v>
      </c>
      <c r="H1212" s="7" t="s">
        <v>808</v>
      </c>
      <c r="I1212" s="7" t="s">
        <v>44</v>
      </c>
      <c r="J1212" s="19" t="str">
        <f>IFERROR(INDEX('Employee Info'!$C$3:$E$200,MATCH(Data7[[#This Row],[Name:]],'Employee Info'!$B$3:$B$200,0),MATCH(Data7[[#This Row],[Hours Type:]],'Employee Info'!$C$2:$E$2,0)),"")</f>
        <v/>
      </c>
      <c r="K1212" s="19" t="str">
        <f>IFERROR(INDEX('Employee Info'!$C$3:$J$200,MATCH(Data7[[#This Row],[Name:]],'Employee Info'!$B$3:$B$200,0),MATCH(Data7[[#Headers],[Truck]],'Employee Info'!$C$2:$J$2,0)),"")</f>
        <v/>
      </c>
      <c r="L1212" s="19" t="str">
        <f>IFERROR(INDEX('Employee Info'!$C$3:$J$200,MATCH(Data7[[#This Row],[Name:]],'Employee Info'!$B$3:$B$200,0),MATCH(Data7[[#Headers],[Phone]],'Employee Info'!$C$2:$J$2,0)),"")</f>
        <v/>
      </c>
      <c r="M1212" s="19" t="str">
        <f>IFERROR(INDEX('Employee Info'!$C$3:$J$200,MATCH(Data7[[#This Row],[Name:]],'Employee Info'!$B$3:$B$200,0),MATCH(Data7[[#Headers],[Tech]],'Employee Info'!$C$2:$J$2,0)),"")</f>
        <v/>
      </c>
      <c r="N1212" s="19" t="str">
        <f>IFERROR(INDEX('Employee Info'!$C$3:$J$200,MATCH(Data7[[#This Row],[Name:]],'Employee Info'!$B$3:$B$200,0),MATCH(Data7[[#Headers],[Other]],'Employee Info'!$C$2:$J$2,0)),"")</f>
        <v/>
      </c>
      <c r="O1212" s="19">
        <f>IFERROR((Data7[[#This Row],[Hours:]]*SUM(Data7[[#This Row],[Rate]:[Other]])),"")</f>
        <v>0</v>
      </c>
      <c r="P1212" s="7" t="str">
        <f>IF(Data7[[#This Row],[WO'#:]]="","Riley #","WO#")</f>
        <v>Riley #</v>
      </c>
      <c r="Q1212" s="7">
        <f>IFERROR(WEEKNUM(Data7[[#This Row],[Date:]]),"")</f>
        <v>26</v>
      </c>
      <c r="R1212" s="6">
        <f t="shared" si="54"/>
        <v>45466</v>
      </c>
      <c r="S1212" s="6">
        <f>Data7[[#This Row],[Week Start]]+7</f>
        <v>45473</v>
      </c>
      <c r="T1212" s="7" t="str">
        <f t="shared" si="55"/>
        <v>6/23/2024 - 6/30/2024</v>
      </c>
      <c r="U1212" s="7" t="str">
        <f t="shared" si="56"/>
        <v>Time Card</v>
      </c>
      <c r="V1212" s="8" t="str">
        <f>RIGHT(TEXT(Data7[[#This Row],[Date:]],"mmddyyyy"),4)</f>
        <v>2024</v>
      </c>
      <c r="W1212" s="8" t="str">
        <f>MID(TEXT(Data7[[#This Row],[Date:]],"mmddyyyy"),3,2)</f>
        <v>28</v>
      </c>
      <c r="X1212" s="8" t="str">
        <f>LEFT(TEXT(Data7[[#This Row],[Date:]],"mmddyyyy"),2)</f>
        <v>06</v>
      </c>
      <c r="Y1212" s="6">
        <f>DATE(Data7[[#This Row],[Year]],Data7[[#This Row],[Month]],Data7[[#This Row],[Day]])</f>
        <v>45471</v>
      </c>
    </row>
    <row r="1213" spans="1:25">
      <c r="A1213" s="5">
        <v>45471.47810335648</v>
      </c>
      <c r="B1213" s="7" t="s">
        <v>34</v>
      </c>
      <c r="C1213" s="6" t="s">
        <v>862</v>
      </c>
      <c r="D1213" s="7" t="s">
        <v>867</v>
      </c>
      <c r="E1213" s="8">
        <v>2.5</v>
      </c>
      <c r="F1213" s="7" t="s">
        <v>68</v>
      </c>
      <c r="G1213" s="7" t="s">
        <v>68</v>
      </c>
      <c r="H1213" s="7" t="s">
        <v>763</v>
      </c>
      <c r="I1213" s="7" t="s">
        <v>44</v>
      </c>
      <c r="J1213" s="19" t="str">
        <f>IFERROR(INDEX('Employee Info'!$C$3:$E$200,MATCH(Data7[[#This Row],[Name:]],'Employee Info'!$B$3:$B$200,0),MATCH(Data7[[#This Row],[Hours Type:]],'Employee Info'!$C$2:$E$2,0)),"")</f>
        <v/>
      </c>
      <c r="K1213" s="19" t="str">
        <f>IFERROR(INDEX('Employee Info'!$C$3:$J$200,MATCH(Data7[[#This Row],[Name:]],'Employee Info'!$B$3:$B$200,0),MATCH(Data7[[#Headers],[Truck]],'Employee Info'!$C$2:$J$2,0)),"")</f>
        <v/>
      </c>
      <c r="L1213" s="19" t="str">
        <f>IFERROR(INDEX('Employee Info'!$C$3:$J$200,MATCH(Data7[[#This Row],[Name:]],'Employee Info'!$B$3:$B$200,0),MATCH(Data7[[#Headers],[Phone]],'Employee Info'!$C$2:$J$2,0)),"")</f>
        <v/>
      </c>
      <c r="M1213" s="19" t="str">
        <f>IFERROR(INDEX('Employee Info'!$C$3:$J$200,MATCH(Data7[[#This Row],[Name:]],'Employee Info'!$B$3:$B$200,0),MATCH(Data7[[#Headers],[Tech]],'Employee Info'!$C$2:$J$2,0)),"")</f>
        <v/>
      </c>
      <c r="N1213" s="19" t="str">
        <f>IFERROR(INDEX('Employee Info'!$C$3:$J$200,MATCH(Data7[[#This Row],[Name:]],'Employee Info'!$B$3:$B$200,0),MATCH(Data7[[#Headers],[Other]],'Employee Info'!$C$2:$J$2,0)),"")</f>
        <v/>
      </c>
      <c r="O1213" s="19">
        <f>IFERROR((Data7[[#This Row],[Hours:]]*SUM(Data7[[#This Row],[Rate]:[Other]])),"")</f>
        <v>0</v>
      </c>
      <c r="P1213" s="7" t="str">
        <f>IF(Data7[[#This Row],[WO'#:]]="","Riley #","WO#")</f>
        <v>Riley #</v>
      </c>
      <c r="Q1213" s="7">
        <f>IFERROR(WEEKNUM(Data7[[#This Row],[Date:]]),"")</f>
        <v>26</v>
      </c>
      <c r="R1213" s="6">
        <f t="shared" si="54"/>
        <v>45466</v>
      </c>
      <c r="S1213" s="6">
        <f>Data7[[#This Row],[Week Start]]+7</f>
        <v>45473</v>
      </c>
      <c r="T1213" s="7" t="str">
        <f t="shared" si="55"/>
        <v>6/23/2024 - 6/30/2024</v>
      </c>
      <c r="U1213" s="7" t="str">
        <f t="shared" si="56"/>
        <v>Time Card</v>
      </c>
      <c r="V1213" s="8" t="str">
        <f>RIGHT(TEXT(Data7[[#This Row],[Date:]],"mmddyyyy"),4)</f>
        <v>2024</v>
      </c>
      <c r="W1213" s="8" t="str">
        <f>MID(TEXT(Data7[[#This Row],[Date:]],"mmddyyyy"),3,2)</f>
        <v>28</v>
      </c>
      <c r="X1213" s="8" t="str">
        <f>LEFT(TEXT(Data7[[#This Row],[Date:]],"mmddyyyy"),2)</f>
        <v>06</v>
      </c>
      <c r="Y1213" s="6">
        <f>DATE(Data7[[#This Row],[Year]],Data7[[#This Row],[Month]],Data7[[#This Row],[Day]])</f>
        <v>45471</v>
      </c>
    </row>
    <row r="1214" spans="1:25">
      <c r="A1214" s="5">
        <v>45471.478195023148</v>
      </c>
      <c r="B1214" s="7" t="s">
        <v>31</v>
      </c>
      <c r="C1214" s="6" t="s">
        <v>862</v>
      </c>
      <c r="D1214" s="7" t="s">
        <v>867</v>
      </c>
      <c r="E1214" s="8">
        <v>2.5</v>
      </c>
      <c r="F1214" s="7" t="s">
        <v>68</v>
      </c>
      <c r="G1214" s="7" t="s">
        <v>68</v>
      </c>
      <c r="H1214" s="7" t="s">
        <v>763</v>
      </c>
      <c r="I1214" s="7" t="s">
        <v>44</v>
      </c>
      <c r="J1214" s="19" t="str">
        <f>IFERROR(INDEX('Employee Info'!$C$3:$E$200,MATCH(Data7[[#This Row],[Name:]],'Employee Info'!$B$3:$B$200,0),MATCH(Data7[[#This Row],[Hours Type:]],'Employee Info'!$C$2:$E$2,0)),"")</f>
        <v/>
      </c>
      <c r="K1214" s="19" t="str">
        <f>IFERROR(INDEX('Employee Info'!$C$3:$J$200,MATCH(Data7[[#This Row],[Name:]],'Employee Info'!$B$3:$B$200,0),MATCH(Data7[[#Headers],[Truck]],'Employee Info'!$C$2:$J$2,0)),"")</f>
        <v/>
      </c>
      <c r="L1214" s="19" t="str">
        <f>IFERROR(INDEX('Employee Info'!$C$3:$J$200,MATCH(Data7[[#This Row],[Name:]],'Employee Info'!$B$3:$B$200,0),MATCH(Data7[[#Headers],[Phone]],'Employee Info'!$C$2:$J$2,0)),"")</f>
        <v/>
      </c>
      <c r="M1214" s="19" t="str">
        <f>IFERROR(INDEX('Employee Info'!$C$3:$J$200,MATCH(Data7[[#This Row],[Name:]],'Employee Info'!$B$3:$B$200,0),MATCH(Data7[[#Headers],[Tech]],'Employee Info'!$C$2:$J$2,0)),"")</f>
        <v/>
      </c>
      <c r="N1214" s="19" t="str">
        <f>IFERROR(INDEX('Employee Info'!$C$3:$J$200,MATCH(Data7[[#This Row],[Name:]],'Employee Info'!$B$3:$B$200,0),MATCH(Data7[[#Headers],[Other]],'Employee Info'!$C$2:$J$2,0)),"")</f>
        <v/>
      </c>
      <c r="O1214" s="19">
        <f>IFERROR((Data7[[#This Row],[Hours:]]*SUM(Data7[[#This Row],[Rate]:[Other]])),"")</f>
        <v>0</v>
      </c>
      <c r="P1214" s="7" t="str">
        <f>IF(Data7[[#This Row],[WO'#:]]="","Riley #","WO#")</f>
        <v>Riley #</v>
      </c>
      <c r="Q1214" s="7">
        <f>IFERROR(WEEKNUM(Data7[[#This Row],[Date:]]),"")</f>
        <v>26</v>
      </c>
      <c r="R1214" s="6">
        <f t="shared" si="54"/>
        <v>45466</v>
      </c>
      <c r="S1214" s="6">
        <f>Data7[[#This Row],[Week Start]]+7</f>
        <v>45473</v>
      </c>
      <c r="T1214" s="7" t="str">
        <f t="shared" si="55"/>
        <v>6/23/2024 - 6/30/2024</v>
      </c>
      <c r="U1214" s="7" t="str">
        <f t="shared" si="56"/>
        <v>Time Card</v>
      </c>
      <c r="V1214" s="8" t="str">
        <f>RIGHT(TEXT(Data7[[#This Row],[Date:]],"mmddyyyy"),4)</f>
        <v>2024</v>
      </c>
      <c r="W1214" s="8" t="str">
        <f>MID(TEXT(Data7[[#This Row],[Date:]],"mmddyyyy"),3,2)</f>
        <v>28</v>
      </c>
      <c r="X1214" s="8" t="str">
        <f>LEFT(TEXT(Data7[[#This Row],[Date:]],"mmddyyyy"),2)</f>
        <v>06</v>
      </c>
      <c r="Y1214" s="6">
        <f>DATE(Data7[[#This Row],[Year]],Data7[[#This Row],[Month]],Data7[[#This Row],[Day]])</f>
        <v>45471</v>
      </c>
    </row>
    <row r="1215" spans="1:25">
      <c r="A1215" s="5">
        <v>45471.429878935189</v>
      </c>
      <c r="B1215" s="7" t="s">
        <v>66</v>
      </c>
      <c r="C1215" s="6" t="s">
        <v>862</v>
      </c>
      <c r="D1215" s="7" t="s">
        <v>848</v>
      </c>
      <c r="E1215" s="8">
        <v>2</v>
      </c>
      <c r="F1215" s="7" t="s">
        <v>68</v>
      </c>
      <c r="G1215" s="7" t="s">
        <v>68</v>
      </c>
      <c r="H1215" s="7" t="s">
        <v>42</v>
      </c>
      <c r="I1215" s="7" t="s">
        <v>44</v>
      </c>
      <c r="J1215" s="19" t="str">
        <f>IFERROR(INDEX('Employee Info'!$C$3:$E$200,MATCH(Data7[[#This Row],[Name:]],'Employee Info'!$B$3:$B$200,0),MATCH(Data7[[#This Row],[Hours Type:]],'Employee Info'!$C$2:$E$2,0)),"")</f>
        <v/>
      </c>
      <c r="K1215" s="19" t="str">
        <f>IFERROR(INDEX('Employee Info'!$C$3:$J$200,MATCH(Data7[[#This Row],[Name:]],'Employee Info'!$B$3:$B$200,0),MATCH(Data7[[#Headers],[Truck]],'Employee Info'!$C$2:$J$2,0)),"")</f>
        <v/>
      </c>
      <c r="L1215" s="19" t="str">
        <f>IFERROR(INDEX('Employee Info'!$C$3:$J$200,MATCH(Data7[[#This Row],[Name:]],'Employee Info'!$B$3:$B$200,0),MATCH(Data7[[#Headers],[Phone]],'Employee Info'!$C$2:$J$2,0)),"")</f>
        <v/>
      </c>
      <c r="M1215" s="19" t="str">
        <f>IFERROR(INDEX('Employee Info'!$C$3:$J$200,MATCH(Data7[[#This Row],[Name:]],'Employee Info'!$B$3:$B$200,0),MATCH(Data7[[#Headers],[Tech]],'Employee Info'!$C$2:$J$2,0)),"")</f>
        <v/>
      </c>
      <c r="N1215" s="19" t="str">
        <f>IFERROR(INDEX('Employee Info'!$C$3:$J$200,MATCH(Data7[[#This Row],[Name:]],'Employee Info'!$B$3:$B$200,0),MATCH(Data7[[#Headers],[Other]],'Employee Info'!$C$2:$J$2,0)),"")</f>
        <v/>
      </c>
      <c r="O1215" s="19">
        <f>IFERROR((Data7[[#This Row],[Hours:]]*SUM(Data7[[#This Row],[Rate]:[Other]])),"")</f>
        <v>0</v>
      </c>
      <c r="P1215" s="7" t="str">
        <f>IF(Data7[[#This Row],[WO'#:]]="","Riley #","WO#")</f>
        <v>Riley #</v>
      </c>
      <c r="Q1215" s="7">
        <f>IFERROR(WEEKNUM(Data7[[#This Row],[Date:]]),"")</f>
        <v>26</v>
      </c>
      <c r="R1215" s="6">
        <f t="shared" si="54"/>
        <v>45466</v>
      </c>
      <c r="S1215" s="6">
        <f>Data7[[#This Row],[Week Start]]+7</f>
        <v>45473</v>
      </c>
      <c r="T1215" s="7" t="str">
        <f t="shared" si="55"/>
        <v>6/23/2024 - 6/30/2024</v>
      </c>
      <c r="U1215" s="7" t="str">
        <f t="shared" si="56"/>
        <v>Time Card</v>
      </c>
      <c r="V1215" s="8" t="str">
        <f>RIGHT(TEXT(Data7[[#This Row],[Date:]],"mmddyyyy"),4)</f>
        <v>2024</v>
      </c>
      <c r="W1215" s="8" t="str">
        <f>MID(TEXT(Data7[[#This Row],[Date:]],"mmddyyyy"),3,2)</f>
        <v>28</v>
      </c>
      <c r="X1215" s="8" t="str">
        <f>LEFT(TEXT(Data7[[#This Row],[Date:]],"mmddyyyy"),2)</f>
        <v>06</v>
      </c>
      <c r="Y1215" s="6">
        <f>DATE(Data7[[#This Row],[Year]],Data7[[#This Row],[Month]],Data7[[#This Row],[Day]])</f>
        <v>45471</v>
      </c>
    </row>
    <row r="1216" spans="1:25">
      <c r="A1216" s="5">
        <v>45471.509143287039</v>
      </c>
      <c r="B1216" s="7" t="s">
        <v>31</v>
      </c>
      <c r="C1216" s="6" t="s">
        <v>862</v>
      </c>
      <c r="D1216" s="7" t="s">
        <v>868</v>
      </c>
      <c r="E1216" s="8">
        <v>3</v>
      </c>
      <c r="F1216" s="7" t="s">
        <v>68</v>
      </c>
      <c r="G1216" s="7" t="s">
        <v>68</v>
      </c>
      <c r="H1216" s="7" t="s">
        <v>42</v>
      </c>
      <c r="I1216" s="7" t="s">
        <v>44</v>
      </c>
      <c r="J1216" s="19" t="str">
        <f>IFERROR(INDEX('Employee Info'!$C$3:$E$200,MATCH(Data7[[#This Row],[Name:]],'Employee Info'!$B$3:$B$200,0),MATCH(Data7[[#This Row],[Hours Type:]],'Employee Info'!$C$2:$E$2,0)),"")</f>
        <v/>
      </c>
      <c r="K1216" s="19" t="str">
        <f>IFERROR(INDEX('Employee Info'!$C$3:$J$200,MATCH(Data7[[#This Row],[Name:]],'Employee Info'!$B$3:$B$200,0),MATCH(Data7[[#Headers],[Truck]],'Employee Info'!$C$2:$J$2,0)),"")</f>
        <v/>
      </c>
      <c r="L1216" s="19" t="str">
        <f>IFERROR(INDEX('Employee Info'!$C$3:$J$200,MATCH(Data7[[#This Row],[Name:]],'Employee Info'!$B$3:$B$200,0),MATCH(Data7[[#Headers],[Phone]],'Employee Info'!$C$2:$J$2,0)),"")</f>
        <v/>
      </c>
      <c r="M1216" s="19" t="str">
        <f>IFERROR(INDEX('Employee Info'!$C$3:$J$200,MATCH(Data7[[#This Row],[Name:]],'Employee Info'!$B$3:$B$200,0),MATCH(Data7[[#Headers],[Tech]],'Employee Info'!$C$2:$J$2,0)),"")</f>
        <v/>
      </c>
      <c r="N1216" s="19" t="str">
        <f>IFERROR(INDEX('Employee Info'!$C$3:$J$200,MATCH(Data7[[#This Row],[Name:]],'Employee Info'!$B$3:$B$200,0),MATCH(Data7[[#Headers],[Other]],'Employee Info'!$C$2:$J$2,0)),"")</f>
        <v/>
      </c>
      <c r="O1216" s="19">
        <f>IFERROR((Data7[[#This Row],[Hours:]]*SUM(Data7[[#This Row],[Rate]:[Other]])),"")</f>
        <v>0</v>
      </c>
      <c r="P1216" s="7" t="str">
        <f>IF(Data7[[#This Row],[WO'#:]]="","Riley #","WO#")</f>
        <v>Riley #</v>
      </c>
      <c r="Q1216" s="7">
        <f>IFERROR(WEEKNUM(Data7[[#This Row],[Date:]]),"")</f>
        <v>26</v>
      </c>
      <c r="R1216" s="6">
        <f t="shared" si="54"/>
        <v>45466</v>
      </c>
      <c r="S1216" s="6">
        <f>Data7[[#This Row],[Week Start]]+7</f>
        <v>45473</v>
      </c>
      <c r="T1216" s="7" t="str">
        <f t="shared" si="55"/>
        <v>6/23/2024 - 6/30/2024</v>
      </c>
      <c r="U1216" s="7" t="str">
        <f t="shared" si="56"/>
        <v>Time Card</v>
      </c>
      <c r="V1216" s="8" t="str">
        <f>RIGHT(TEXT(Data7[[#This Row],[Date:]],"mmddyyyy"),4)</f>
        <v>2024</v>
      </c>
      <c r="W1216" s="8" t="str">
        <f>MID(TEXT(Data7[[#This Row],[Date:]],"mmddyyyy"),3,2)</f>
        <v>28</v>
      </c>
      <c r="X1216" s="8" t="str">
        <f>LEFT(TEXT(Data7[[#This Row],[Date:]],"mmddyyyy"),2)</f>
        <v>06</v>
      </c>
      <c r="Y1216" s="6">
        <f>DATE(Data7[[#This Row],[Year]],Data7[[#This Row],[Month]],Data7[[#This Row],[Day]])</f>
        <v>45471</v>
      </c>
    </row>
    <row r="1217" spans="1:25">
      <c r="A1217" s="5">
        <v>45471.509226388887</v>
      </c>
      <c r="B1217" s="7" t="s">
        <v>34</v>
      </c>
      <c r="C1217" s="6" t="s">
        <v>862</v>
      </c>
      <c r="D1217" s="7" t="s">
        <v>868</v>
      </c>
      <c r="E1217" s="8">
        <v>3</v>
      </c>
      <c r="F1217" s="7" t="s">
        <v>68</v>
      </c>
      <c r="G1217" s="7" t="s">
        <v>68</v>
      </c>
      <c r="H1217" s="7" t="s">
        <v>42</v>
      </c>
      <c r="I1217" s="7" t="s">
        <v>44</v>
      </c>
      <c r="J1217" s="19" t="str">
        <f>IFERROR(INDEX('Employee Info'!$C$3:$E$200,MATCH(Data7[[#This Row],[Name:]],'Employee Info'!$B$3:$B$200,0),MATCH(Data7[[#This Row],[Hours Type:]],'Employee Info'!$C$2:$E$2,0)),"")</f>
        <v/>
      </c>
      <c r="K1217" s="19" t="str">
        <f>IFERROR(INDEX('Employee Info'!$C$3:$J$200,MATCH(Data7[[#This Row],[Name:]],'Employee Info'!$B$3:$B$200,0),MATCH(Data7[[#Headers],[Truck]],'Employee Info'!$C$2:$J$2,0)),"")</f>
        <v/>
      </c>
      <c r="L1217" s="19" t="str">
        <f>IFERROR(INDEX('Employee Info'!$C$3:$J$200,MATCH(Data7[[#This Row],[Name:]],'Employee Info'!$B$3:$B$200,0),MATCH(Data7[[#Headers],[Phone]],'Employee Info'!$C$2:$J$2,0)),"")</f>
        <v/>
      </c>
      <c r="M1217" s="19" t="str">
        <f>IFERROR(INDEX('Employee Info'!$C$3:$J$200,MATCH(Data7[[#This Row],[Name:]],'Employee Info'!$B$3:$B$200,0),MATCH(Data7[[#Headers],[Tech]],'Employee Info'!$C$2:$J$2,0)),"")</f>
        <v/>
      </c>
      <c r="N1217" s="19" t="str">
        <f>IFERROR(INDEX('Employee Info'!$C$3:$J$200,MATCH(Data7[[#This Row],[Name:]],'Employee Info'!$B$3:$B$200,0),MATCH(Data7[[#Headers],[Other]],'Employee Info'!$C$2:$J$2,0)),"")</f>
        <v/>
      </c>
      <c r="O1217" s="19">
        <f>IFERROR((Data7[[#This Row],[Hours:]]*SUM(Data7[[#This Row],[Rate]:[Other]])),"")</f>
        <v>0</v>
      </c>
      <c r="P1217" s="7" t="str">
        <f>IF(Data7[[#This Row],[WO'#:]]="","Riley #","WO#")</f>
        <v>Riley #</v>
      </c>
      <c r="Q1217" s="7">
        <f>IFERROR(WEEKNUM(Data7[[#This Row],[Date:]]),"")</f>
        <v>26</v>
      </c>
      <c r="R1217" s="6">
        <f t="shared" si="54"/>
        <v>45466</v>
      </c>
      <c r="S1217" s="6">
        <f>Data7[[#This Row],[Week Start]]+7</f>
        <v>45473</v>
      </c>
      <c r="T1217" s="7" t="str">
        <f t="shared" si="55"/>
        <v>6/23/2024 - 6/30/2024</v>
      </c>
      <c r="U1217" s="7" t="str">
        <f t="shared" si="56"/>
        <v>Time Card</v>
      </c>
      <c r="V1217" s="8" t="str">
        <f>RIGHT(TEXT(Data7[[#This Row],[Date:]],"mmddyyyy"),4)</f>
        <v>2024</v>
      </c>
      <c r="W1217" s="8" t="str">
        <f>MID(TEXT(Data7[[#This Row],[Date:]],"mmddyyyy"),3,2)</f>
        <v>28</v>
      </c>
      <c r="X1217" s="8" t="str">
        <f>LEFT(TEXT(Data7[[#This Row],[Date:]],"mmddyyyy"),2)</f>
        <v>06</v>
      </c>
      <c r="Y1217" s="6">
        <f>DATE(Data7[[#This Row],[Year]],Data7[[#This Row],[Month]],Data7[[#This Row],[Day]])</f>
        <v>45471</v>
      </c>
    </row>
    <row r="1218" spans="1:25">
      <c r="A1218" s="5">
        <v>45478.535874884263</v>
      </c>
      <c r="B1218" s="7" t="s">
        <v>66</v>
      </c>
      <c r="C1218" s="6" t="s">
        <v>910</v>
      </c>
      <c r="D1218" s="7" t="s">
        <v>931</v>
      </c>
      <c r="E1218" s="8">
        <v>1.5</v>
      </c>
      <c r="F1218" s="7">
        <v>20028</v>
      </c>
      <c r="G1218" s="7" t="s">
        <v>68</v>
      </c>
      <c r="H1218" s="7" t="s">
        <v>756</v>
      </c>
      <c r="I1218" s="7" t="s">
        <v>45</v>
      </c>
      <c r="J1218" s="19" t="str">
        <f>IFERROR(INDEX('Employee Info'!$C$3:$E$200,MATCH(Data7[[#This Row],[Name:]],'Employee Info'!$B$3:$B$200,0),MATCH(Data7[[#This Row],[Hours Type:]],'Employee Info'!$C$2:$E$2,0)),"")</f>
        <v/>
      </c>
      <c r="K1218" s="19" t="str">
        <f>IFERROR(INDEX('Employee Info'!$C$3:$J$200,MATCH(Data7[[#This Row],[Name:]],'Employee Info'!$B$3:$B$200,0),MATCH(Data7[[#Headers],[Truck]],'Employee Info'!$C$2:$J$2,0)),"")</f>
        <v/>
      </c>
      <c r="L1218" s="19" t="str">
        <f>IFERROR(INDEX('Employee Info'!$C$3:$J$200,MATCH(Data7[[#This Row],[Name:]],'Employee Info'!$B$3:$B$200,0),MATCH(Data7[[#Headers],[Phone]],'Employee Info'!$C$2:$J$2,0)),"")</f>
        <v/>
      </c>
      <c r="M1218" s="19" t="str">
        <f>IFERROR(INDEX('Employee Info'!$C$3:$J$200,MATCH(Data7[[#This Row],[Name:]],'Employee Info'!$B$3:$B$200,0),MATCH(Data7[[#Headers],[Tech]],'Employee Info'!$C$2:$J$2,0)),"")</f>
        <v/>
      </c>
      <c r="N1218" s="19" t="str">
        <f>IFERROR(INDEX('Employee Info'!$C$3:$J$200,MATCH(Data7[[#This Row],[Name:]],'Employee Info'!$B$3:$B$200,0),MATCH(Data7[[#Headers],[Other]],'Employee Info'!$C$2:$J$2,0)),"")</f>
        <v/>
      </c>
      <c r="O1218" s="19">
        <f>IFERROR((Data7[[#This Row],[Hours:]]*SUM(Data7[[#This Row],[Rate]:[Other]])),"")</f>
        <v>0</v>
      </c>
      <c r="P1218" s="7" t="str">
        <f>IF(Data7[[#This Row],[WO'#:]]="","Riley #","WO#")</f>
        <v>WO#</v>
      </c>
      <c r="Q1218" s="7">
        <f>IFERROR(WEEKNUM(Data7[[#This Row],[Date:]]),"")</f>
        <v>27</v>
      </c>
      <c r="R1218" s="6">
        <f t="shared" ref="R1218:R1281" si="57">DATE(RIGHT(TEXT(C1218,"mm/dd/yyyy"),4),1,1)+(Q1218-1)*7-(WEEKDAY(DATE(RIGHT(TEXT(C1218,"mm/dd/yyyy"),4),1,1)))+1</f>
        <v>45473</v>
      </c>
      <c r="S1218" s="6">
        <f>Data7[[#This Row],[Week Start]]+7</f>
        <v>45480</v>
      </c>
      <c r="T1218" s="7" t="str">
        <f t="shared" ref="T1218:T1281" si="58">IFERROR(TEXT(R1218, "m/d/yyyy") &amp; " - " &amp; TEXT(S1218, "m/d/yyyy"),"")</f>
        <v>6/30/2024 - 7/7/2024</v>
      </c>
      <c r="U1218" s="7" t="str">
        <f t="shared" ref="U1218:U1281" si="59">"Time Card"</f>
        <v>Time Card</v>
      </c>
      <c r="V1218" s="8" t="str">
        <f>RIGHT(TEXT(Data7[[#This Row],[Date:]],"mmddyyyy"),4)</f>
        <v>2024</v>
      </c>
      <c r="W1218" s="8" t="str">
        <f>MID(TEXT(Data7[[#This Row],[Date:]],"mmddyyyy"),3,2)</f>
        <v>01</v>
      </c>
      <c r="X1218" s="8" t="str">
        <f>LEFT(TEXT(Data7[[#This Row],[Date:]],"mmddyyyy"),2)</f>
        <v>07</v>
      </c>
      <c r="Y1218" s="6">
        <f>DATE(Data7[[#This Row],[Year]],Data7[[#This Row],[Month]],Data7[[#This Row],[Day]])</f>
        <v>45474</v>
      </c>
    </row>
    <row r="1219" spans="1:25">
      <c r="A1219" s="5">
        <v>45478.524761574074</v>
      </c>
      <c r="B1219" s="7" t="s">
        <v>66</v>
      </c>
      <c r="C1219" s="6" t="s">
        <v>910</v>
      </c>
      <c r="D1219" s="7" t="s">
        <v>913</v>
      </c>
      <c r="E1219" s="8">
        <v>8</v>
      </c>
      <c r="F1219" s="7">
        <v>6984733</v>
      </c>
      <c r="G1219" s="7" t="s">
        <v>68</v>
      </c>
      <c r="H1219" s="7" t="s">
        <v>756</v>
      </c>
      <c r="I1219" s="7" t="s">
        <v>44</v>
      </c>
      <c r="J1219" s="19" t="str">
        <f>IFERROR(INDEX('Employee Info'!$C$3:$E$200,MATCH(Data7[[#This Row],[Name:]],'Employee Info'!$B$3:$B$200,0),MATCH(Data7[[#This Row],[Hours Type:]],'Employee Info'!$C$2:$E$2,0)),"")</f>
        <v/>
      </c>
      <c r="K1219" s="19" t="str">
        <f>IFERROR(INDEX('Employee Info'!$C$3:$J$200,MATCH(Data7[[#This Row],[Name:]],'Employee Info'!$B$3:$B$200,0),MATCH(Data7[[#Headers],[Truck]],'Employee Info'!$C$2:$J$2,0)),"")</f>
        <v/>
      </c>
      <c r="L1219" s="19" t="str">
        <f>IFERROR(INDEX('Employee Info'!$C$3:$J$200,MATCH(Data7[[#This Row],[Name:]],'Employee Info'!$B$3:$B$200,0),MATCH(Data7[[#Headers],[Phone]],'Employee Info'!$C$2:$J$2,0)),"")</f>
        <v/>
      </c>
      <c r="M1219" s="19" t="str">
        <f>IFERROR(INDEX('Employee Info'!$C$3:$J$200,MATCH(Data7[[#This Row],[Name:]],'Employee Info'!$B$3:$B$200,0),MATCH(Data7[[#Headers],[Tech]],'Employee Info'!$C$2:$J$2,0)),"")</f>
        <v/>
      </c>
      <c r="N1219" s="19" t="str">
        <f>IFERROR(INDEX('Employee Info'!$C$3:$J$200,MATCH(Data7[[#This Row],[Name:]],'Employee Info'!$B$3:$B$200,0),MATCH(Data7[[#Headers],[Other]],'Employee Info'!$C$2:$J$2,0)),"")</f>
        <v/>
      </c>
      <c r="O1219" s="19">
        <f>IFERROR((Data7[[#This Row],[Hours:]]*SUM(Data7[[#This Row],[Rate]:[Other]])),"")</f>
        <v>0</v>
      </c>
      <c r="P1219" s="7" t="str">
        <f>IF(Data7[[#This Row],[WO'#:]]="","Riley #","WO#")</f>
        <v>WO#</v>
      </c>
      <c r="Q1219" s="7">
        <f>IFERROR(WEEKNUM(Data7[[#This Row],[Date:]]),"")</f>
        <v>27</v>
      </c>
      <c r="R1219" s="6">
        <f t="shared" si="57"/>
        <v>45473</v>
      </c>
      <c r="S1219" s="6">
        <f>Data7[[#This Row],[Week Start]]+7</f>
        <v>45480</v>
      </c>
      <c r="T1219" s="7" t="str">
        <f t="shared" si="58"/>
        <v>6/30/2024 - 7/7/2024</v>
      </c>
      <c r="U1219" s="7" t="str">
        <f t="shared" si="59"/>
        <v>Time Card</v>
      </c>
      <c r="V1219" s="8" t="str">
        <f>RIGHT(TEXT(Data7[[#This Row],[Date:]],"mmddyyyy"),4)</f>
        <v>2024</v>
      </c>
      <c r="W1219" s="8" t="str">
        <f>MID(TEXT(Data7[[#This Row],[Date:]],"mmddyyyy"),3,2)</f>
        <v>01</v>
      </c>
      <c r="X1219" s="8" t="str">
        <f>LEFT(TEXT(Data7[[#This Row],[Date:]],"mmddyyyy"),2)</f>
        <v>07</v>
      </c>
      <c r="Y1219" s="6">
        <f>DATE(Data7[[#This Row],[Year]],Data7[[#This Row],[Month]],Data7[[#This Row],[Day]])</f>
        <v>45474</v>
      </c>
    </row>
    <row r="1220" spans="1:25">
      <c r="A1220" s="5">
        <v>45517.48713483796</v>
      </c>
      <c r="B1220" s="7" t="s">
        <v>76</v>
      </c>
      <c r="C1220" s="6" t="s">
        <v>910</v>
      </c>
      <c r="D1220" s="7" t="s">
        <v>156</v>
      </c>
      <c r="E1220" s="8">
        <v>1</v>
      </c>
      <c r="F1220" s="7">
        <v>6984733</v>
      </c>
      <c r="G1220" s="7" t="s">
        <v>68</v>
      </c>
      <c r="H1220" s="7" t="s">
        <v>756</v>
      </c>
      <c r="I1220" s="7" t="s">
        <v>44</v>
      </c>
      <c r="J1220" s="19" t="str">
        <f>IFERROR(INDEX('Employee Info'!$C$3:$E$200,MATCH(Data7[[#This Row],[Name:]],'Employee Info'!$B$3:$B$200,0),MATCH(Data7[[#This Row],[Hours Type:]],'Employee Info'!$C$2:$E$2,0)),"")</f>
        <v/>
      </c>
      <c r="K1220" s="19" t="str">
        <f>IFERROR(INDEX('Employee Info'!$C$3:$J$200,MATCH(Data7[[#This Row],[Name:]],'Employee Info'!$B$3:$B$200,0),MATCH(Data7[[#Headers],[Truck]],'Employee Info'!$C$2:$J$2,0)),"")</f>
        <v/>
      </c>
      <c r="L1220" s="19" t="str">
        <f>IFERROR(INDEX('Employee Info'!$C$3:$J$200,MATCH(Data7[[#This Row],[Name:]],'Employee Info'!$B$3:$B$200,0),MATCH(Data7[[#Headers],[Phone]],'Employee Info'!$C$2:$J$2,0)),"")</f>
        <v/>
      </c>
      <c r="M1220" s="19" t="str">
        <f>IFERROR(INDEX('Employee Info'!$C$3:$J$200,MATCH(Data7[[#This Row],[Name:]],'Employee Info'!$B$3:$B$200,0),MATCH(Data7[[#Headers],[Tech]],'Employee Info'!$C$2:$J$2,0)),"")</f>
        <v/>
      </c>
      <c r="N1220" s="19" t="str">
        <f>IFERROR(INDEX('Employee Info'!$C$3:$J$200,MATCH(Data7[[#This Row],[Name:]],'Employee Info'!$B$3:$B$200,0),MATCH(Data7[[#Headers],[Other]],'Employee Info'!$C$2:$J$2,0)),"")</f>
        <v/>
      </c>
      <c r="O1220" s="19">
        <f>IFERROR((Data7[[#This Row],[Hours:]]*SUM(Data7[[#This Row],[Rate]:[Other]])),"")</f>
        <v>0</v>
      </c>
      <c r="P1220" s="7" t="str">
        <f>IF(Data7[[#This Row],[WO'#:]]="","Riley #","WO#")</f>
        <v>WO#</v>
      </c>
      <c r="Q1220" s="7">
        <f>IFERROR(WEEKNUM(Data7[[#This Row],[Date:]]),"")</f>
        <v>27</v>
      </c>
      <c r="R1220" s="6">
        <f t="shared" si="57"/>
        <v>45473</v>
      </c>
      <c r="S1220" s="6">
        <f>Data7[[#This Row],[Week Start]]+7</f>
        <v>45480</v>
      </c>
      <c r="T1220" s="7" t="str">
        <f t="shared" si="58"/>
        <v>6/30/2024 - 7/7/2024</v>
      </c>
      <c r="U1220" s="7" t="str">
        <f t="shared" si="59"/>
        <v>Time Card</v>
      </c>
      <c r="V1220" s="8" t="str">
        <f>RIGHT(TEXT(Data7[[#This Row],[Date:]],"mmddyyyy"),4)</f>
        <v>2024</v>
      </c>
      <c r="W1220" s="8" t="str">
        <f>MID(TEXT(Data7[[#This Row],[Date:]],"mmddyyyy"),3,2)</f>
        <v>01</v>
      </c>
      <c r="X1220" s="8" t="str">
        <f>LEFT(TEXT(Data7[[#This Row],[Date:]],"mmddyyyy"),2)</f>
        <v>07</v>
      </c>
      <c r="Y1220" s="6">
        <f>DATE(Data7[[#This Row],[Year]],Data7[[#This Row],[Month]],Data7[[#This Row],[Day]])</f>
        <v>45474</v>
      </c>
    </row>
    <row r="1221" spans="1:25">
      <c r="A1221" s="5">
        <v>45474.583727314814</v>
      </c>
      <c r="B1221" s="7" t="s">
        <v>23</v>
      </c>
      <c r="C1221" s="6" t="s">
        <v>910</v>
      </c>
      <c r="D1221" s="7" t="s">
        <v>831</v>
      </c>
      <c r="E1221" s="8">
        <v>1</v>
      </c>
      <c r="F1221" s="7">
        <v>7122140</v>
      </c>
      <c r="G1221" s="7" t="s">
        <v>68</v>
      </c>
      <c r="H1221" s="7" t="s">
        <v>756</v>
      </c>
      <c r="I1221" s="7" t="s">
        <v>44</v>
      </c>
      <c r="J1221" s="19" t="str">
        <f>IFERROR(INDEX('Employee Info'!$C$3:$E$200,MATCH(Data7[[#This Row],[Name:]],'Employee Info'!$B$3:$B$200,0),MATCH(Data7[[#This Row],[Hours Type:]],'Employee Info'!$C$2:$E$2,0)),"")</f>
        <v/>
      </c>
      <c r="K1221" s="19" t="str">
        <f>IFERROR(INDEX('Employee Info'!$C$3:$J$200,MATCH(Data7[[#This Row],[Name:]],'Employee Info'!$B$3:$B$200,0),MATCH(Data7[[#Headers],[Truck]],'Employee Info'!$C$2:$J$2,0)),"")</f>
        <v/>
      </c>
      <c r="L1221" s="19" t="str">
        <f>IFERROR(INDEX('Employee Info'!$C$3:$J$200,MATCH(Data7[[#This Row],[Name:]],'Employee Info'!$B$3:$B$200,0),MATCH(Data7[[#Headers],[Phone]],'Employee Info'!$C$2:$J$2,0)),"")</f>
        <v/>
      </c>
      <c r="M1221" s="19" t="str">
        <f>IFERROR(INDEX('Employee Info'!$C$3:$J$200,MATCH(Data7[[#This Row],[Name:]],'Employee Info'!$B$3:$B$200,0),MATCH(Data7[[#Headers],[Tech]],'Employee Info'!$C$2:$J$2,0)),"")</f>
        <v/>
      </c>
      <c r="N1221" s="19" t="str">
        <f>IFERROR(INDEX('Employee Info'!$C$3:$J$200,MATCH(Data7[[#This Row],[Name:]],'Employee Info'!$B$3:$B$200,0),MATCH(Data7[[#Headers],[Other]],'Employee Info'!$C$2:$J$2,0)),"")</f>
        <v/>
      </c>
      <c r="O1221" s="19">
        <f>IFERROR((Data7[[#This Row],[Hours:]]*SUM(Data7[[#This Row],[Rate]:[Other]])),"")</f>
        <v>0</v>
      </c>
      <c r="P1221" s="7" t="str">
        <f>IF(Data7[[#This Row],[WO'#:]]="","Riley #","WO#")</f>
        <v>WO#</v>
      </c>
      <c r="Q1221" s="7">
        <f>IFERROR(WEEKNUM(Data7[[#This Row],[Date:]]),"")</f>
        <v>27</v>
      </c>
      <c r="R1221" s="6">
        <f t="shared" si="57"/>
        <v>45473</v>
      </c>
      <c r="S1221" s="6">
        <f>Data7[[#This Row],[Week Start]]+7</f>
        <v>45480</v>
      </c>
      <c r="T1221" s="7" t="str">
        <f t="shared" si="58"/>
        <v>6/30/2024 - 7/7/2024</v>
      </c>
      <c r="U1221" s="7" t="str">
        <f t="shared" si="59"/>
        <v>Time Card</v>
      </c>
      <c r="V1221" s="8" t="str">
        <f>RIGHT(TEXT(Data7[[#This Row],[Date:]],"mmddyyyy"),4)</f>
        <v>2024</v>
      </c>
      <c r="W1221" s="8" t="str">
        <f>MID(TEXT(Data7[[#This Row],[Date:]],"mmddyyyy"),3,2)</f>
        <v>01</v>
      </c>
      <c r="X1221" s="8" t="str">
        <f>LEFT(TEXT(Data7[[#This Row],[Date:]],"mmddyyyy"),2)</f>
        <v>07</v>
      </c>
      <c r="Y1221" s="6">
        <f>DATE(Data7[[#This Row],[Year]],Data7[[#This Row],[Month]],Data7[[#This Row],[Day]])</f>
        <v>45474</v>
      </c>
    </row>
    <row r="1222" spans="1:25">
      <c r="A1222" s="5">
        <v>45474.583785532406</v>
      </c>
      <c r="B1222" s="7" t="s">
        <v>35</v>
      </c>
      <c r="C1222" s="6" t="s">
        <v>910</v>
      </c>
      <c r="D1222" s="7" t="s">
        <v>831</v>
      </c>
      <c r="E1222" s="8">
        <v>1</v>
      </c>
      <c r="F1222" s="7">
        <v>7122140</v>
      </c>
      <c r="G1222" s="7" t="s">
        <v>68</v>
      </c>
      <c r="H1222" s="7" t="s">
        <v>756</v>
      </c>
      <c r="I1222" s="7" t="s">
        <v>44</v>
      </c>
      <c r="J1222" s="19" t="str">
        <f>IFERROR(INDEX('Employee Info'!$C$3:$E$200,MATCH(Data7[[#This Row],[Name:]],'Employee Info'!$B$3:$B$200,0),MATCH(Data7[[#This Row],[Hours Type:]],'Employee Info'!$C$2:$E$2,0)),"")</f>
        <v/>
      </c>
      <c r="K1222" s="19" t="str">
        <f>IFERROR(INDEX('Employee Info'!$C$3:$J$200,MATCH(Data7[[#This Row],[Name:]],'Employee Info'!$B$3:$B$200,0),MATCH(Data7[[#Headers],[Truck]],'Employee Info'!$C$2:$J$2,0)),"")</f>
        <v/>
      </c>
      <c r="L1222" s="19" t="str">
        <f>IFERROR(INDEX('Employee Info'!$C$3:$J$200,MATCH(Data7[[#This Row],[Name:]],'Employee Info'!$B$3:$B$200,0),MATCH(Data7[[#Headers],[Phone]],'Employee Info'!$C$2:$J$2,0)),"")</f>
        <v/>
      </c>
      <c r="M1222" s="19" t="str">
        <f>IFERROR(INDEX('Employee Info'!$C$3:$J$200,MATCH(Data7[[#This Row],[Name:]],'Employee Info'!$B$3:$B$200,0),MATCH(Data7[[#Headers],[Tech]],'Employee Info'!$C$2:$J$2,0)),"")</f>
        <v/>
      </c>
      <c r="N1222" s="19" t="str">
        <f>IFERROR(INDEX('Employee Info'!$C$3:$J$200,MATCH(Data7[[#This Row],[Name:]],'Employee Info'!$B$3:$B$200,0),MATCH(Data7[[#Headers],[Other]],'Employee Info'!$C$2:$J$2,0)),"")</f>
        <v/>
      </c>
      <c r="O1222" s="19">
        <f>IFERROR((Data7[[#This Row],[Hours:]]*SUM(Data7[[#This Row],[Rate]:[Other]])),"")</f>
        <v>0</v>
      </c>
      <c r="P1222" s="7" t="str">
        <f>IF(Data7[[#This Row],[WO'#:]]="","Riley #","WO#")</f>
        <v>WO#</v>
      </c>
      <c r="Q1222" s="7">
        <f>IFERROR(WEEKNUM(Data7[[#This Row],[Date:]]),"")</f>
        <v>27</v>
      </c>
      <c r="R1222" s="6">
        <f t="shared" si="57"/>
        <v>45473</v>
      </c>
      <c r="S1222" s="6">
        <f>Data7[[#This Row],[Week Start]]+7</f>
        <v>45480</v>
      </c>
      <c r="T1222" s="7" t="str">
        <f t="shared" si="58"/>
        <v>6/30/2024 - 7/7/2024</v>
      </c>
      <c r="U1222" s="7" t="str">
        <f t="shared" si="59"/>
        <v>Time Card</v>
      </c>
      <c r="V1222" s="8" t="str">
        <f>RIGHT(TEXT(Data7[[#This Row],[Date:]],"mmddyyyy"),4)</f>
        <v>2024</v>
      </c>
      <c r="W1222" s="8" t="str">
        <f>MID(TEXT(Data7[[#This Row],[Date:]],"mmddyyyy"),3,2)</f>
        <v>01</v>
      </c>
      <c r="X1222" s="8" t="str">
        <f>LEFT(TEXT(Data7[[#This Row],[Date:]],"mmddyyyy"),2)</f>
        <v>07</v>
      </c>
      <c r="Y1222" s="6">
        <f>DATE(Data7[[#This Row],[Year]],Data7[[#This Row],[Month]],Data7[[#This Row],[Day]])</f>
        <v>45474</v>
      </c>
    </row>
    <row r="1223" spans="1:25">
      <c r="A1223" s="5">
        <v>45474.582988078706</v>
      </c>
      <c r="B1223" s="7" t="s">
        <v>35</v>
      </c>
      <c r="C1223" s="6" t="s">
        <v>910</v>
      </c>
      <c r="D1223" s="7" t="s">
        <v>831</v>
      </c>
      <c r="E1223" s="8">
        <v>7</v>
      </c>
      <c r="F1223" s="7" t="s">
        <v>68</v>
      </c>
      <c r="G1223" s="7" t="s">
        <v>68</v>
      </c>
      <c r="H1223" s="7" t="s">
        <v>649</v>
      </c>
      <c r="I1223" s="7" t="s">
        <v>44</v>
      </c>
      <c r="J1223" s="19" t="str">
        <f>IFERROR(INDEX('Employee Info'!$C$3:$E$200,MATCH(Data7[[#This Row],[Name:]],'Employee Info'!$B$3:$B$200,0),MATCH(Data7[[#This Row],[Hours Type:]],'Employee Info'!$C$2:$E$2,0)),"")</f>
        <v/>
      </c>
      <c r="K1223" s="19" t="str">
        <f>IFERROR(INDEX('Employee Info'!$C$3:$J$200,MATCH(Data7[[#This Row],[Name:]],'Employee Info'!$B$3:$B$200,0),MATCH(Data7[[#Headers],[Truck]],'Employee Info'!$C$2:$J$2,0)),"")</f>
        <v/>
      </c>
      <c r="L1223" s="19" t="str">
        <f>IFERROR(INDEX('Employee Info'!$C$3:$J$200,MATCH(Data7[[#This Row],[Name:]],'Employee Info'!$B$3:$B$200,0),MATCH(Data7[[#Headers],[Phone]],'Employee Info'!$C$2:$J$2,0)),"")</f>
        <v/>
      </c>
      <c r="M1223" s="19" t="str">
        <f>IFERROR(INDEX('Employee Info'!$C$3:$J$200,MATCH(Data7[[#This Row],[Name:]],'Employee Info'!$B$3:$B$200,0),MATCH(Data7[[#Headers],[Tech]],'Employee Info'!$C$2:$J$2,0)),"")</f>
        <v/>
      </c>
      <c r="N1223" s="19" t="str">
        <f>IFERROR(INDEX('Employee Info'!$C$3:$J$200,MATCH(Data7[[#This Row],[Name:]],'Employee Info'!$B$3:$B$200,0),MATCH(Data7[[#Headers],[Other]],'Employee Info'!$C$2:$J$2,0)),"")</f>
        <v/>
      </c>
      <c r="O1223" s="19">
        <f>IFERROR((Data7[[#This Row],[Hours:]]*SUM(Data7[[#This Row],[Rate]:[Other]])),"")</f>
        <v>0</v>
      </c>
      <c r="P1223" s="7" t="str">
        <f>IF(Data7[[#This Row],[WO'#:]]="","Riley #","WO#")</f>
        <v>Riley #</v>
      </c>
      <c r="Q1223" s="7">
        <f>IFERROR(WEEKNUM(Data7[[#This Row],[Date:]]),"")</f>
        <v>27</v>
      </c>
      <c r="R1223" s="6">
        <f t="shared" si="57"/>
        <v>45473</v>
      </c>
      <c r="S1223" s="6">
        <f>Data7[[#This Row],[Week Start]]+7</f>
        <v>45480</v>
      </c>
      <c r="T1223" s="7" t="str">
        <f t="shared" si="58"/>
        <v>6/30/2024 - 7/7/2024</v>
      </c>
      <c r="U1223" s="7" t="str">
        <f t="shared" si="59"/>
        <v>Time Card</v>
      </c>
      <c r="V1223" s="8" t="str">
        <f>RIGHT(TEXT(Data7[[#This Row],[Date:]],"mmddyyyy"),4)</f>
        <v>2024</v>
      </c>
      <c r="W1223" s="8" t="str">
        <f>MID(TEXT(Data7[[#This Row],[Date:]],"mmddyyyy"),3,2)</f>
        <v>01</v>
      </c>
      <c r="X1223" s="8" t="str">
        <f>LEFT(TEXT(Data7[[#This Row],[Date:]],"mmddyyyy"),2)</f>
        <v>07</v>
      </c>
      <c r="Y1223" s="6">
        <f>DATE(Data7[[#This Row],[Year]],Data7[[#This Row],[Month]],Data7[[#This Row],[Day]])</f>
        <v>45474</v>
      </c>
    </row>
    <row r="1224" spans="1:25">
      <c r="A1224" s="5">
        <v>45474.583060879631</v>
      </c>
      <c r="B1224" s="7" t="s">
        <v>23</v>
      </c>
      <c r="C1224" s="6" t="s">
        <v>910</v>
      </c>
      <c r="D1224" s="7" t="s">
        <v>831</v>
      </c>
      <c r="E1224" s="8">
        <v>7</v>
      </c>
      <c r="F1224" s="7" t="s">
        <v>68</v>
      </c>
      <c r="G1224" s="7" t="s">
        <v>68</v>
      </c>
      <c r="H1224" s="7" t="s">
        <v>649</v>
      </c>
      <c r="I1224" s="7" t="s">
        <v>44</v>
      </c>
      <c r="J1224" s="19" t="str">
        <f>IFERROR(INDEX('Employee Info'!$C$3:$E$200,MATCH(Data7[[#This Row],[Name:]],'Employee Info'!$B$3:$B$200,0),MATCH(Data7[[#This Row],[Hours Type:]],'Employee Info'!$C$2:$E$2,0)),"")</f>
        <v/>
      </c>
      <c r="K1224" s="19" t="str">
        <f>IFERROR(INDEX('Employee Info'!$C$3:$J$200,MATCH(Data7[[#This Row],[Name:]],'Employee Info'!$B$3:$B$200,0),MATCH(Data7[[#Headers],[Truck]],'Employee Info'!$C$2:$J$2,0)),"")</f>
        <v/>
      </c>
      <c r="L1224" s="19" t="str">
        <f>IFERROR(INDEX('Employee Info'!$C$3:$J$200,MATCH(Data7[[#This Row],[Name:]],'Employee Info'!$B$3:$B$200,0),MATCH(Data7[[#Headers],[Phone]],'Employee Info'!$C$2:$J$2,0)),"")</f>
        <v/>
      </c>
      <c r="M1224" s="19" t="str">
        <f>IFERROR(INDEX('Employee Info'!$C$3:$J$200,MATCH(Data7[[#This Row],[Name:]],'Employee Info'!$B$3:$B$200,0),MATCH(Data7[[#Headers],[Tech]],'Employee Info'!$C$2:$J$2,0)),"")</f>
        <v/>
      </c>
      <c r="N1224" s="19" t="str">
        <f>IFERROR(INDEX('Employee Info'!$C$3:$J$200,MATCH(Data7[[#This Row],[Name:]],'Employee Info'!$B$3:$B$200,0),MATCH(Data7[[#Headers],[Other]],'Employee Info'!$C$2:$J$2,0)),"")</f>
        <v/>
      </c>
      <c r="O1224" s="19">
        <f>IFERROR((Data7[[#This Row],[Hours:]]*SUM(Data7[[#This Row],[Rate]:[Other]])),"")</f>
        <v>0</v>
      </c>
      <c r="P1224" s="7" t="str">
        <f>IF(Data7[[#This Row],[WO'#:]]="","Riley #","WO#")</f>
        <v>Riley #</v>
      </c>
      <c r="Q1224" s="7">
        <f>IFERROR(WEEKNUM(Data7[[#This Row],[Date:]]),"")</f>
        <v>27</v>
      </c>
      <c r="R1224" s="6">
        <f t="shared" si="57"/>
        <v>45473</v>
      </c>
      <c r="S1224" s="6">
        <f>Data7[[#This Row],[Week Start]]+7</f>
        <v>45480</v>
      </c>
      <c r="T1224" s="7" t="str">
        <f t="shared" si="58"/>
        <v>6/30/2024 - 7/7/2024</v>
      </c>
      <c r="U1224" s="7" t="str">
        <f t="shared" si="59"/>
        <v>Time Card</v>
      </c>
      <c r="V1224" s="8" t="str">
        <f>RIGHT(TEXT(Data7[[#This Row],[Date:]],"mmddyyyy"),4)</f>
        <v>2024</v>
      </c>
      <c r="W1224" s="8" t="str">
        <f>MID(TEXT(Data7[[#This Row],[Date:]],"mmddyyyy"),3,2)</f>
        <v>01</v>
      </c>
      <c r="X1224" s="8" t="str">
        <f>LEFT(TEXT(Data7[[#This Row],[Date:]],"mmddyyyy"),2)</f>
        <v>07</v>
      </c>
      <c r="Y1224" s="6">
        <f>DATE(Data7[[#This Row],[Year]],Data7[[#This Row],[Month]],Data7[[#This Row],[Day]])</f>
        <v>45474</v>
      </c>
    </row>
    <row r="1225" spans="1:25">
      <c r="A1225" s="5">
        <v>45474.581806134258</v>
      </c>
      <c r="B1225" s="7" t="s">
        <v>31</v>
      </c>
      <c r="C1225" s="6" t="s">
        <v>910</v>
      </c>
      <c r="D1225" s="7" t="s">
        <v>911</v>
      </c>
      <c r="E1225" s="8">
        <v>6</v>
      </c>
      <c r="F1225" s="7" t="s">
        <v>68</v>
      </c>
      <c r="G1225" s="7" t="s">
        <v>68</v>
      </c>
      <c r="H1225" s="7" t="s">
        <v>912</v>
      </c>
      <c r="I1225" s="7" t="s">
        <v>44</v>
      </c>
      <c r="J1225" s="19" t="str">
        <f>IFERROR(INDEX('Employee Info'!$C$3:$E$200,MATCH(Data7[[#This Row],[Name:]],'Employee Info'!$B$3:$B$200,0),MATCH(Data7[[#This Row],[Hours Type:]],'Employee Info'!$C$2:$E$2,0)),"")</f>
        <v/>
      </c>
      <c r="K1225" s="19" t="str">
        <f>IFERROR(INDEX('Employee Info'!$C$3:$J$200,MATCH(Data7[[#This Row],[Name:]],'Employee Info'!$B$3:$B$200,0),MATCH(Data7[[#Headers],[Truck]],'Employee Info'!$C$2:$J$2,0)),"")</f>
        <v/>
      </c>
      <c r="L1225" s="19" t="str">
        <f>IFERROR(INDEX('Employee Info'!$C$3:$J$200,MATCH(Data7[[#This Row],[Name:]],'Employee Info'!$B$3:$B$200,0),MATCH(Data7[[#Headers],[Phone]],'Employee Info'!$C$2:$J$2,0)),"")</f>
        <v/>
      </c>
      <c r="M1225" s="19" t="str">
        <f>IFERROR(INDEX('Employee Info'!$C$3:$J$200,MATCH(Data7[[#This Row],[Name:]],'Employee Info'!$B$3:$B$200,0),MATCH(Data7[[#Headers],[Tech]],'Employee Info'!$C$2:$J$2,0)),"")</f>
        <v/>
      </c>
      <c r="N1225" s="19" t="str">
        <f>IFERROR(INDEX('Employee Info'!$C$3:$J$200,MATCH(Data7[[#This Row],[Name:]],'Employee Info'!$B$3:$B$200,0),MATCH(Data7[[#Headers],[Other]],'Employee Info'!$C$2:$J$2,0)),"")</f>
        <v/>
      </c>
      <c r="O1225" s="19">
        <f>IFERROR((Data7[[#This Row],[Hours:]]*SUM(Data7[[#This Row],[Rate]:[Other]])),"")</f>
        <v>0</v>
      </c>
      <c r="P1225" s="7" t="str">
        <f>IF(Data7[[#This Row],[WO'#:]]="","Riley #","WO#")</f>
        <v>Riley #</v>
      </c>
      <c r="Q1225" s="7">
        <f>IFERROR(WEEKNUM(Data7[[#This Row],[Date:]]),"")</f>
        <v>27</v>
      </c>
      <c r="R1225" s="6">
        <f t="shared" si="57"/>
        <v>45473</v>
      </c>
      <c r="S1225" s="6">
        <f>Data7[[#This Row],[Week Start]]+7</f>
        <v>45480</v>
      </c>
      <c r="T1225" s="7" t="str">
        <f t="shared" si="58"/>
        <v>6/30/2024 - 7/7/2024</v>
      </c>
      <c r="U1225" s="7" t="str">
        <f t="shared" si="59"/>
        <v>Time Card</v>
      </c>
      <c r="V1225" s="8" t="str">
        <f>RIGHT(TEXT(Data7[[#This Row],[Date:]],"mmddyyyy"),4)</f>
        <v>2024</v>
      </c>
      <c r="W1225" s="8" t="str">
        <f>MID(TEXT(Data7[[#This Row],[Date:]],"mmddyyyy"),3,2)</f>
        <v>01</v>
      </c>
      <c r="X1225" s="8" t="str">
        <f>LEFT(TEXT(Data7[[#This Row],[Date:]],"mmddyyyy"),2)</f>
        <v>07</v>
      </c>
      <c r="Y1225" s="6">
        <f>DATE(Data7[[#This Row],[Year]],Data7[[#This Row],[Month]],Data7[[#This Row],[Day]])</f>
        <v>45474</v>
      </c>
    </row>
    <row r="1226" spans="1:25">
      <c r="A1226" s="5">
        <v>45474.581887152781</v>
      </c>
      <c r="B1226" s="7" t="s">
        <v>34</v>
      </c>
      <c r="C1226" s="6" t="s">
        <v>910</v>
      </c>
      <c r="D1226" s="7" t="s">
        <v>911</v>
      </c>
      <c r="E1226" s="8">
        <v>6</v>
      </c>
      <c r="F1226" s="7" t="s">
        <v>68</v>
      </c>
      <c r="G1226" s="7" t="s">
        <v>68</v>
      </c>
      <c r="H1226" s="7" t="s">
        <v>912</v>
      </c>
      <c r="I1226" s="7" t="s">
        <v>44</v>
      </c>
      <c r="J1226" s="19" t="str">
        <f>IFERROR(INDEX('Employee Info'!$C$3:$E$200,MATCH(Data7[[#This Row],[Name:]],'Employee Info'!$B$3:$B$200,0),MATCH(Data7[[#This Row],[Hours Type:]],'Employee Info'!$C$2:$E$2,0)),"")</f>
        <v/>
      </c>
      <c r="K1226" s="19" t="str">
        <f>IFERROR(INDEX('Employee Info'!$C$3:$J$200,MATCH(Data7[[#This Row],[Name:]],'Employee Info'!$B$3:$B$200,0),MATCH(Data7[[#Headers],[Truck]],'Employee Info'!$C$2:$J$2,0)),"")</f>
        <v/>
      </c>
      <c r="L1226" s="19" t="str">
        <f>IFERROR(INDEX('Employee Info'!$C$3:$J$200,MATCH(Data7[[#This Row],[Name:]],'Employee Info'!$B$3:$B$200,0),MATCH(Data7[[#Headers],[Phone]],'Employee Info'!$C$2:$J$2,0)),"")</f>
        <v/>
      </c>
      <c r="M1226" s="19" t="str">
        <f>IFERROR(INDEX('Employee Info'!$C$3:$J$200,MATCH(Data7[[#This Row],[Name:]],'Employee Info'!$B$3:$B$200,0),MATCH(Data7[[#Headers],[Tech]],'Employee Info'!$C$2:$J$2,0)),"")</f>
        <v/>
      </c>
      <c r="N1226" s="19" t="str">
        <f>IFERROR(INDEX('Employee Info'!$C$3:$J$200,MATCH(Data7[[#This Row],[Name:]],'Employee Info'!$B$3:$B$200,0),MATCH(Data7[[#Headers],[Other]],'Employee Info'!$C$2:$J$2,0)),"")</f>
        <v/>
      </c>
      <c r="O1226" s="19">
        <f>IFERROR((Data7[[#This Row],[Hours:]]*SUM(Data7[[#This Row],[Rate]:[Other]])),"")</f>
        <v>0</v>
      </c>
      <c r="P1226" s="7" t="str">
        <f>IF(Data7[[#This Row],[WO'#:]]="","Riley #","WO#")</f>
        <v>Riley #</v>
      </c>
      <c r="Q1226" s="7">
        <f>IFERROR(WEEKNUM(Data7[[#This Row],[Date:]]),"")</f>
        <v>27</v>
      </c>
      <c r="R1226" s="6">
        <f t="shared" si="57"/>
        <v>45473</v>
      </c>
      <c r="S1226" s="6">
        <f>Data7[[#This Row],[Week Start]]+7</f>
        <v>45480</v>
      </c>
      <c r="T1226" s="7" t="str">
        <f t="shared" si="58"/>
        <v>6/30/2024 - 7/7/2024</v>
      </c>
      <c r="U1226" s="7" t="str">
        <f t="shared" si="59"/>
        <v>Time Card</v>
      </c>
      <c r="V1226" s="8" t="str">
        <f>RIGHT(TEXT(Data7[[#This Row],[Date:]],"mmddyyyy"),4)</f>
        <v>2024</v>
      </c>
      <c r="W1226" s="8" t="str">
        <f>MID(TEXT(Data7[[#This Row],[Date:]],"mmddyyyy"),3,2)</f>
        <v>01</v>
      </c>
      <c r="X1226" s="8" t="str">
        <f>LEFT(TEXT(Data7[[#This Row],[Date:]],"mmddyyyy"),2)</f>
        <v>07</v>
      </c>
      <c r="Y1226" s="6">
        <f>DATE(Data7[[#This Row],[Year]],Data7[[#This Row],[Month]],Data7[[#This Row],[Day]])</f>
        <v>45474</v>
      </c>
    </row>
    <row r="1227" spans="1:25">
      <c r="A1227" s="5">
        <v>45474.580997106481</v>
      </c>
      <c r="B1227" s="7" t="s">
        <v>34</v>
      </c>
      <c r="C1227" s="6" t="s">
        <v>910</v>
      </c>
      <c r="D1227" s="7" t="s">
        <v>868</v>
      </c>
      <c r="E1227" s="8">
        <v>2</v>
      </c>
      <c r="F1227" s="7" t="s">
        <v>68</v>
      </c>
      <c r="G1227" s="7" t="s">
        <v>68</v>
      </c>
      <c r="H1227" s="7" t="s">
        <v>42</v>
      </c>
      <c r="I1227" s="7" t="s">
        <v>44</v>
      </c>
      <c r="J1227" s="19" t="str">
        <f>IFERROR(INDEX('Employee Info'!$C$3:$E$200,MATCH(Data7[[#This Row],[Name:]],'Employee Info'!$B$3:$B$200,0),MATCH(Data7[[#This Row],[Hours Type:]],'Employee Info'!$C$2:$E$2,0)),"")</f>
        <v/>
      </c>
      <c r="K1227" s="19" t="str">
        <f>IFERROR(INDEX('Employee Info'!$C$3:$J$200,MATCH(Data7[[#This Row],[Name:]],'Employee Info'!$B$3:$B$200,0),MATCH(Data7[[#Headers],[Truck]],'Employee Info'!$C$2:$J$2,0)),"")</f>
        <v/>
      </c>
      <c r="L1227" s="19" t="str">
        <f>IFERROR(INDEX('Employee Info'!$C$3:$J$200,MATCH(Data7[[#This Row],[Name:]],'Employee Info'!$B$3:$B$200,0),MATCH(Data7[[#Headers],[Phone]],'Employee Info'!$C$2:$J$2,0)),"")</f>
        <v/>
      </c>
      <c r="M1227" s="19" t="str">
        <f>IFERROR(INDEX('Employee Info'!$C$3:$J$200,MATCH(Data7[[#This Row],[Name:]],'Employee Info'!$B$3:$B$200,0),MATCH(Data7[[#Headers],[Tech]],'Employee Info'!$C$2:$J$2,0)),"")</f>
        <v/>
      </c>
      <c r="N1227" s="19" t="str">
        <f>IFERROR(INDEX('Employee Info'!$C$3:$J$200,MATCH(Data7[[#This Row],[Name:]],'Employee Info'!$B$3:$B$200,0),MATCH(Data7[[#Headers],[Other]],'Employee Info'!$C$2:$J$2,0)),"")</f>
        <v/>
      </c>
      <c r="O1227" s="19">
        <f>IFERROR((Data7[[#This Row],[Hours:]]*SUM(Data7[[#This Row],[Rate]:[Other]])),"")</f>
        <v>0</v>
      </c>
      <c r="P1227" s="7" t="str">
        <f>IF(Data7[[#This Row],[WO'#:]]="","Riley #","WO#")</f>
        <v>Riley #</v>
      </c>
      <c r="Q1227" s="7">
        <f>IFERROR(WEEKNUM(Data7[[#This Row],[Date:]]),"")</f>
        <v>27</v>
      </c>
      <c r="R1227" s="6">
        <f t="shared" si="57"/>
        <v>45473</v>
      </c>
      <c r="S1227" s="6">
        <f>Data7[[#This Row],[Week Start]]+7</f>
        <v>45480</v>
      </c>
      <c r="T1227" s="7" t="str">
        <f t="shared" si="58"/>
        <v>6/30/2024 - 7/7/2024</v>
      </c>
      <c r="U1227" s="7" t="str">
        <f t="shared" si="59"/>
        <v>Time Card</v>
      </c>
      <c r="V1227" s="8" t="str">
        <f>RIGHT(TEXT(Data7[[#This Row],[Date:]],"mmddyyyy"),4)</f>
        <v>2024</v>
      </c>
      <c r="W1227" s="8" t="str">
        <f>MID(TEXT(Data7[[#This Row],[Date:]],"mmddyyyy"),3,2)</f>
        <v>01</v>
      </c>
      <c r="X1227" s="8" t="str">
        <f>LEFT(TEXT(Data7[[#This Row],[Date:]],"mmddyyyy"),2)</f>
        <v>07</v>
      </c>
      <c r="Y1227" s="6">
        <f>DATE(Data7[[#This Row],[Year]],Data7[[#This Row],[Month]],Data7[[#This Row],[Day]])</f>
        <v>45474</v>
      </c>
    </row>
    <row r="1228" spans="1:25">
      <c r="A1228" s="5">
        <v>45474.581254745368</v>
      </c>
      <c r="B1228" s="7" t="s">
        <v>31</v>
      </c>
      <c r="C1228" s="6" t="s">
        <v>910</v>
      </c>
      <c r="D1228" s="7" t="s">
        <v>868</v>
      </c>
      <c r="E1228" s="8">
        <v>2</v>
      </c>
      <c r="F1228" s="7" t="s">
        <v>68</v>
      </c>
      <c r="G1228" s="7" t="s">
        <v>68</v>
      </c>
      <c r="H1228" s="7" t="s">
        <v>42</v>
      </c>
      <c r="I1228" s="7" t="s">
        <v>44</v>
      </c>
      <c r="J1228" s="19" t="str">
        <f>IFERROR(INDEX('Employee Info'!$C$3:$E$200,MATCH(Data7[[#This Row],[Name:]],'Employee Info'!$B$3:$B$200,0),MATCH(Data7[[#This Row],[Hours Type:]],'Employee Info'!$C$2:$E$2,0)),"")</f>
        <v/>
      </c>
      <c r="K1228" s="19" t="str">
        <f>IFERROR(INDEX('Employee Info'!$C$3:$J$200,MATCH(Data7[[#This Row],[Name:]],'Employee Info'!$B$3:$B$200,0),MATCH(Data7[[#Headers],[Truck]],'Employee Info'!$C$2:$J$2,0)),"")</f>
        <v/>
      </c>
      <c r="L1228" s="19" t="str">
        <f>IFERROR(INDEX('Employee Info'!$C$3:$J$200,MATCH(Data7[[#This Row],[Name:]],'Employee Info'!$B$3:$B$200,0),MATCH(Data7[[#Headers],[Phone]],'Employee Info'!$C$2:$J$2,0)),"")</f>
        <v/>
      </c>
      <c r="M1228" s="19" t="str">
        <f>IFERROR(INDEX('Employee Info'!$C$3:$J$200,MATCH(Data7[[#This Row],[Name:]],'Employee Info'!$B$3:$B$200,0),MATCH(Data7[[#Headers],[Tech]],'Employee Info'!$C$2:$J$2,0)),"")</f>
        <v/>
      </c>
      <c r="N1228" s="19" t="str">
        <f>IFERROR(INDEX('Employee Info'!$C$3:$J$200,MATCH(Data7[[#This Row],[Name:]],'Employee Info'!$B$3:$B$200,0),MATCH(Data7[[#Headers],[Other]],'Employee Info'!$C$2:$J$2,0)),"")</f>
        <v/>
      </c>
      <c r="O1228" s="19">
        <f>IFERROR((Data7[[#This Row],[Hours:]]*SUM(Data7[[#This Row],[Rate]:[Other]])),"")</f>
        <v>0</v>
      </c>
      <c r="P1228" s="7" t="str">
        <f>IF(Data7[[#This Row],[WO'#:]]="","Riley #","WO#")</f>
        <v>Riley #</v>
      </c>
      <c r="Q1228" s="7">
        <f>IFERROR(WEEKNUM(Data7[[#This Row],[Date:]]),"")</f>
        <v>27</v>
      </c>
      <c r="R1228" s="6">
        <f t="shared" si="57"/>
        <v>45473</v>
      </c>
      <c r="S1228" s="6">
        <f>Data7[[#This Row],[Week Start]]+7</f>
        <v>45480</v>
      </c>
      <c r="T1228" s="7" t="str">
        <f t="shared" si="58"/>
        <v>6/30/2024 - 7/7/2024</v>
      </c>
      <c r="U1228" s="7" t="str">
        <f t="shared" si="59"/>
        <v>Time Card</v>
      </c>
      <c r="V1228" s="8" t="str">
        <f>RIGHT(TEXT(Data7[[#This Row],[Date:]],"mmddyyyy"),4)</f>
        <v>2024</v>
      </c>
      <c r="W1228" s="8" t="str">
        <f>MID(TEXT(Data7[[#This Row],[Date:]],"mmddyyyy"),3,2)</f>
        <v>01</v>
      </c>
      <c r="X1228" s="8" t="str">
        <f>LEFT(TEXT(Data7[[#This Row],[Date:]],"mmddyyyy"),2)</f>
        <v>07</v>
      </c>
      <c r="Y1228" s="6">
        <f>DATE(Data7[[#This Row],[Year]],Data7[[#This Row],[Month]],Data7[[#This Row],[Day]])</f>
        <v>45474</v>
      </c>
    </row>
    <row r="1229" spans="1:25">
      <c r="A1229" s="5">
        <v>45478.535978472224</v>
      </c>
      <c r="B1229" s="7" t="s">
        <v>66</v>
      </c>
      <c r="C1229" s="6" t="s">
        <v>914</v>
      </c>
      <c r="D1229" s="7" t="s">
        <v>931</v>
      </c>
      <c r="E1229" s="8">
        <v>1.5</v>
      </c>
      <c r="F1229" s="7">
        <v>20028</v>
      </c>
      <c r="G1229" s="7" t="s">
        <v>68</v>
      </c>
      <c r="H1229" s="7" t="s">
        <v>756</v>
      </c>
      <c r="I1229" s="7" t="s">
        <v>45</v>
      </c>
      <c r="J1229" s="19" t="str">
        <f>IFERROR(INDEX('Employee Info'!$C$3:$E$200,MATCH(Data7[[#This Row],[Name:]],'Employee Info'!$B$3:$B$200,0),MATCH(Data7[[#This Row],[Hours Type:]],'Employee Info'!$C$2:$E$2,0)),"")</f>
        <v/>
      </c>
      <c r="K1229" s="19" t="str">
        <f>IFERROR(INDEX('Employee Info'!$C$3:$J$200,MATCH(Data7[[#This Row],[Name:]],'Employee Info'!$B$3:$B$200,0),MATCH(Data7[[#Headers],[Truck]],'Employee Info'!$C$2:$J$2,0)),"")</f>
        <v/>
      </c>
      <c r="L1229" s="19" t="str">
        <f>IFERROR(INDEX('Employee Info'!$C$3:$J$200,MATCH(Data7[[#This Row],[Name:]],'Employee Info'!$B$3:$B$200,0),MATCH(Data7[[#Headers],[Phone]],'Employee Info'!$C$2:$J$2,0)),"")</f>
        <v/>
      </c>
      <c r="M1229" s="19" t="str">
        <f>IFERROR(INDEX('Employee Info'!$C$3:$J$200,MATCH(Data7[[#This Row],[Name:]],'Employee Info'!$B$3:$B$200,0),MATCH(Data7[[#Headers],[Tech]],'Employee Info'!$C$2:$J$2,0)),"")</f>
        <v/>
      </c>
      <c r="N1229" s="19" t="str">
        <f>IFERROR(INDEX('Employee Info'!$C$3:$J$200,MATCH(Data7[[#This Row],[Name:]],'Employee Info'!$B$3:$B$200,0),MATCH(Data7[[#Headers],[Other]],'Employee Info'!$C$2:$J$2,0)),"")</f>
        <v/>
      </c>
      <c r="O1229" s="19">
        <f>IFERROR((Data7[[#This Row],[Hours:]]*SUM(Data7[[#This Row],[Rate]:[Other]])),"")</f>
        <v>0</v>
      </c>
      <c r="P1229" s="7" t="str">
        <f>IF(Data7[[#This Row],[WO'#:]]="","Riley #","WO#")</f>
        <v>WO#</v>
      </c>
      <c r="Q1229" s="7">
        <f>IFERROR(WEEKNUM(Data7[[#This Row],[Date:]]),"")</f>
        <v>27</v>
      </c>
      <c r="R1229" s="6">
        <f t="shared" si="57"/>
        <v>45473</v>
      </c>
      <c r="S1229" s="6">
        <f>Data7[[#This Row],[Week Start]]+7</f>
        <v>45480</v>
      </c>
      <c r="T1229" s="7" t="str">
        <f t="shared" si="58"/>
        <v>6/30/2024 - 7/7/2024</v>
      </c>
      <c r="U1229" s="7" t="str">
        <f t="shared" si="59"/>
        <v>Time Card</v>
      </c>
      <c r="V1229" s="8" t="str">
        <f>RIGHT(TEXT(Data7[[#This Row],[Date:]],"mmddyyyy"),4)</f>
        <v>2024</v>
      </c>
      <c r="W1229" s="8" t="str">
        <f>MID(TEXT(Data7[[#This Row],[Date:]],"mmddyyyy"),3,2)</f>
        <v>02</v>
      </c>
      <c r="X1229" s="8" t="str">
        <f>LEFT(TEXT(Data7[[#This Row],[Date:]],"mmddyyyy"),2)</f>
        <v>07</v>
      </c>
      <c r="Y1229" s="6">
        <f>DATE(Data7[[#This Row],[Year]],Data7[[#This Row],[Month]],Data7[[#This Row],[Day]])</f>
        <v>45475</v>
      </c>
    </row>
    <row r="1230" spans="1:25">
      <c r="A1230" s="5">
        <v>45475.542173148147</v>
      </c>
      <c r="B1230" s="7" t="s">
        <v>31</v>
      </c>
      <c r="C1230" s="6" t="s">
        <v>914</v>
      </c>
      <c r="D1230" s="7" t="s">
        <v>90</v>
      </c>
      <c r="E1230" s="8">
        <v>3</v>
      </c>
      <c r="F1230" s="7">
        <v>6984733</v>
      </c>
      <c r="G1230" s="7" t="s">
        <v>68</v>
      </c>
      <c r="H1230" s="7" t="s">
        <v>756</v>
      </c>
      <c r="I1230" s="7" t="s">
        <v>44</v>
      </c>
      <c r="J1230" s="19" t="str">
        <f>IFERROR(INDEX('Employee Info'!$C$3:$E$200,MATCH(Data7[[#This Row],[Name:]],'Employee Info'!$B$3:$B$200,0),MATCH(Data7[[#This Row],[Hours Type:]],'Employee Info'!$C$2:$E$2,0)),"")</f>
        <v/>
      </c>
      <c r="K1230" s="19" t="str">
        <f>IFERROR(INDEX('Employee Info'!$C$3:$J$200,MATCH(Data7[[#This Row],[Name:]],'Employee Info'!$B$3:$B$200,0),MATCH(Data7[[#Headers],[Truck]],'Employee Info'!$C$2:$J$2,0)),"")</f>
        <v/>
      </c>
      <c r="L1230" s="19" t="str">
        <f>IFERROR(INDEX('Employee Info'!$C$3:$J$200,MATCH(Data7[[#This Row],[Name:]],'Employee Info'!$B$3:$B$200,0),MATCH(Data7[[#Headers],[Phone]],'Employee Info'!$C$2:$J$2,0)),"")</f>
        <v/>
      </c>
      <c r="M1230" s="19" t="str">
        <f>IFERROR(INDEX('Employee Info'!$C$3:$J$200,MATCH(Data7[[#This Row],[Name:]],'Employee Info'!$B$3:$B$200,0),MATCH(Data7[[#Headers],[Tech]],'Employee Info'!$C$2:$J$2,0)),"")</f>
        <v/>
      </c>
      <c r="N1230" s="19" t="str">
        <f>IFERROR(INDEX('Employee Info'!$C$3:$J$200,MATCH(Data7[[#This Row],[Name:]],'Employee Info'!$B$3:$B$200,0),MATCH(Data7[[#Headers],[Other]],'Employee Info'!$C$2:$J$2,0)),"")</f>
        <v/>
      </c>
      <c r="O1230" s="19">
        <f>IFERROR((Data7[[#This Row],[Hours:]]*SUM(Data7[[#This Row],[Rate]:[Other]])),"")</f>
        <v>0</v>
      </c>
      <c r="P1230" s="7" t="str">
        <f>IF(Data7[[#This Row],[WO'#:]]="","Riley #","WO#")</f>
        <v>WO#</v>
      </c>
      <c r="Q1230" s="7">
        <f>IFERROR(WEEKNUM(Data7[[#This Row],[Date:]]),"")</f>
        <v>27</v>
      </c>
      <c r="R1230" s="6">
        <f t="shared" si="57"/>
        <v>45473</v>
      </c>
      <c r="S1230" s="6">
        <f>Data7[[#This Row],[Week Start]]+7</f>
        <v>45480</v>
      </c>
      <c r="T1230" s="7" t="str">
        <f t="shared" si="58"/>
        <v>6/30/2024 - 7/7/2024</v>
      </c>
      <c r="U1230" s="7" t="str">
        <f t="shared" si="59"/>
        <v>Time Card</v>
      </c>
      <c r="V1230" s="8" t="str">
        <f>RIGHT(TEXT(Data7[[#This Row],[Date:]],"mmddyyyy"),4)</f>
        <v>2024</v>
      </c>
      <c r="W1230" s="8" t="str">
        <f>MID(TEXT(Data7[[#This Row],[Date:]],"mmddyyyy"),3,2)</f>
        <v>02</v>
      </c>
      <c r="X1230" s="8" t="str">
        <f>LEFT(TEXT(Data7[[#This Row],[Date:]],"mmddyyyy"),2)</f>
        <v>07</v>
      </c>
      <c r="Y1230" s="6">
        <f>DATE(Data7[[#This Row],[Year]],Data7[[#This Row],[Month]],Data7[[#This Row],[Day]])</f>
        <v>45475</v>
      </c>
    </row>
    <row r="1231" spans="1:25">
      <c r="A1231" s="5">
        <v>45476.413601273147</v>
      </c>
      <c r="B1231" s="7" t="s">
        <v>23</v>
      </c>
      <c r="C1231" s="6" t="s">
        <v>914</v>
      </c>
      <c r="D1231" s="7" t="s">
        <v>90</v>
      </c>
      <c r="E1231" s="8">
        <v>3</v>
      </c>
      <c r="F1231" s="7">
        <v>6984733</v>
      </c>
      <c r="G1231" s="7" t="s">
        <v>68</v>
      </c>
      <c r="H1231" s="7" t="s">
        <v>756</v>
      </c>
      <c r="I1231" s="7" t="s">
        <v>44</v>
      </c>
      <c r="J1231" s="19" t="str">
        <f>IFERROR(INDEX('Employee Info'!$C$3:$E$200,MATCH(Data7[[#This Row],[Name:]],'Employee Info'!$B$3:$B$200,0),MATCH(Data7[[#This Row],[Hours Type:]],'Employee Info'!$C$2:$E$2,0)),"")</f>
        <v/>
      </c>
      <c r="K1231" s="19" t="str">
        <f>IFERROR(INDEX('Employee Info'!$C$3:$J$200,MATCH(Data7[[#This Row],[Name:]],'Employee Info'!$B$3:$B$200,0),MATCH(Data7[[#Headers],[Truck]],'Employee Info'!$C$2:$J$2,0)),"")</f>
        <v/>
      </c>
      <c r="L1231" s="19" t="str">
        <f>IFERROR(INDEX('Employee Info'!$C$3:$J$200,MATCH(Data7[[#This Row],[Name:]],'Employee Info'!$B$3:$B$200,0),MATCH(Data7[[#Headers],[Phone]],'Employee Info'!$C$2:$J$2,0)),"")</f>
        <v/>
      </c>
      <c r="M1231" s="19" t="str">
        <f>IFERROR(INDEX('Employee Info'!$C$3:$J$200,MATCH(Data7[[#This Row],[Name:]],'Employee Info'!$B$3:$B$200,0),MATCH(Data7[[#Headers],[Tech]],'Employee Info'!$C$2:$J$2,0)),"")</f>
        <v/>
      </c>
      <c r="N1231" s="19" t="str">
        <f>IFERROR(INDEX('Employee Info'!$C$3:$J$200,MATCH(Data7[[#This Row],[Name:]],'Employee Info'!$B$3:$B$200,0),MATCH(Data7[[#Headers],[Other]],'Employee Info'!$C$2:$J$2,0)),"")</f>
        <v/>
      </c>
      <c r="O1231" s="19">
        <f>IFERROR((Data7[[#This Row],[Hours:]]*SUM(Data7[[#This Row],[Rate]:[Other]])),"")</f>
        <v>0</v>
      </c>
      <c r="P1231" s="7" t="str">
        <f>IF(Data7[[#This Row],[WO'#:]]="","Riley #","WO#")</f>
        <v>WO#</v>
      </c>
      <c r="Q1231" s="7">
        <f>IFERROR(WEEKNUM(Data7[[#This Row],[Date:]]),"")</f>
        <v>27</v>
      </c>
      <c r="R1231" s="6">
        <f t="shared" si="57"/>
        <v>45473</v>
      </c>
      <c r="S1231" s="6">
        <f>Data7[[#This Row],[Week Start]]+7</f>
        <v>45480</v>
      </c>
      <c r="T1231" s="7" t="str">
        <f t="shared" si="58"/>
        <v>6/30/2024 - 7/7/2024</v>
      </c>
      <c r="U1231" s="7" t="str">
        <f t="shared" si="59"/>
        <v>Time Card</v>
      </c>
      <c r="V1231" s="8" t="str">
        <f>RIGHT(TEXT(Data7[[#This Row],[Date:]],"mmddyyyy"),4)</f>
        <v>2024</v>
      </c>
      <c r="W1231" s="8" t="str">
        <f>MID(TEXT(Data7[[#This Row],[Date:]],"mmddyyyy"),3,2)</f>
        <v>02</v>
      </c>
      <c r="X1231" s="8" t="str">
        <f>LEFT(TEXT(Data7[[#This Row],[Date:]],"mmddyyyy"),2)</f>
        <v>07</v>
      </c>
      <c r="Y1231" s="6">
        <f>DATE(Data7[[#This Row],[Year]],Data7[[#This Row],[Month]],Data7[[#This Row],[Day]])</f>
        <v>45475</v>
      </c>
    </row>
    <row r="1232" spans="1:25">
      <c r="A1232" s="5">
        <v>45476.418474189813</v>
      </c>
      <c r="B1232" s="7" t="s">
        <v>23</v>
      </c>
      <c r="C1232" s="6" t="s">
        <v>914</v>
      </c>
      <c r="D1232" s="7" t="s">
        <v>915</v>
      </c>
      <c r="E1232" s="8">
        <v>1</v>
      </c>
      <c r="F1232" s="7">
        <v>6984733</v>
      </c>
      <c r="G1232" s="7" t="s">
        <v>117</v>
      </c>
      <c r="H1232" s="7" t="s">
        <v>756</v>
      </c>
      <c r="I1232" s="7" t="s">
        <v>44</v>
      </c>
      <c r="J1232" s="19" t="str">
        <f>IFERROR(INDEX('Employee Info'!$C$3:$E$200,MATCH(Data7[[#This Row],[Name:]],'Employee Info'!$B$3:$B$200,0),MATCH(Data7[[#This Row],[Hours Type:]],'Employee Info'!$C$2:$E$2,0)),"")</f>
        <v/>
      </c>
      <c r="K1232" s="19" t="str">
        <f>IFERROR(INDEX('Employee Info'!$C$3:$J$200,MATCH(Data7[[#This Row],[Name:]],'Employee Info'!$B$3:$B$200,0),MATCH(Data7[[#Headers],[Truck]],'Employee Info'!$C$2:$J$2,0)),"")</f>
        <v/>
      </c>
      <c r="L1232" s="19" t="str">
        <f>IFERROR(INDEX('Employee Info'!$C$3:$J$200,MATCH(Data7[[#This Row],[Name:]],'Employee Info'!$B$3:$B$200,0),MATCH(Data7[[#Headers],[Phone]],'Employee Info'!$C$2:$J$2,0)),"")</f>
        <v/>
      </c>
      <c r="M1232" s="19" t="str">
        <f>IFERROR(INDEX('Employee Info'!$C$3:$J$200,MATCH(Data7[[#This Row],[Name:]],'Employee Info'!$B$3:$B$200,0),MATCH(Data7[[#Headers],[Tech]],'Employee Info'!$C$2:$J$2,0)),"")</f>
        <v/>
      </c>
      <c r="N1232" s="19" t="str">
        <f>IFERROR(INDEX('Employee Info'!$C$3:$J$200,MATCH(Data7[[#This Row],[Name:]],'Employee Info'!$B$3:$B$200,0),MATCH(Data7[[#Headers],[Other]],'Employee Info'!$C$2:$J$2,0)),"")</f>
        <v/>
      </c>
      <c r="O1232" s="19">
        <f>IFERROR((Data7[[#This Row],[Hours:]]*SUM(Data7[[#This Row],[Rate]:[Other]])),"")</f>
        <v>0</v>
      </c>
      <c r="P1232" s="7" t="str">
        <f>IF(Data7[[#This Row],[WO'#:]]="","Riley #","WO#")</f>
        <v>WO#</v>
      </c>
      <c r="Q1232" s="7">
        <f>IFERROR(WEEKNUM(Data7[[#This Row],[Date:]]),"")</f>
        <v>27</v>
      </c>
      <c r="R1232" s="6">
        <f t="shared" si="57"/>
        <v>45473</v>
      </c>
      <c r="S1232" s="6">
        <f>Data7[[#This Row],[Week Start]]+7</f>
        <v>45480</v>
      </c>
      <c r="T1232" s="7" t="str">
        <f t="shared" si="58"/>
        <v>6/30/2024 - 7/7/2024</v>
      </c>
      <c r="U1232" s="7" t="str">
        <f t="shared" si="59"/>
        <v>Time Card</v>
      </c>
      <c r="V1232" s="8" t="str">
        <f>RIGHT(TEXT(Data7[[#This Row],[Date:]],"mmddyyyy"),4)</f>
        <v>2024</v>
      </c>
      <c r="W1232" s="8" t="str">
        <f>MID(TEXT(Data7[[#This Row],[Date:]],"mmddyyyy"),3,2)</f>
        <v>02</v>
      </c>
      <c r="X1232" s="8" t="str">
        <f>LEFT(TEXT(Data7[[#This Row],[Date:]],"mmddyyyy"),2)</f>
        <v>07</v>
      </c>
      <c r="Y1232" s="6">
        <f>DATE(Data7[[#This Row],[Year]],Data7[[#This Row],[Month]],Data7[[#This Row],[Day]])</f>
        <v>45475</v>
      </c>
    </row>
    <row r="1233" spans="1:25">
      <c r="A1233" s="5">
        <v>45478.530587152774</v>
      </c>
      <c r="B1233" s="7" t="s">
        <v>66</v>
      </c>
      <c r="C1233" s="6" t="s">
        <v>914</v>
      </c>
      <c r="D1233" s="7" t="s">
        <v>927</v>
      </c>
      <c r="E1233" s="8">
        <v>4</v>
      </c>
      <c r="F1233" s="7">
        <v>6984733</v>
      </c>
      <c r="G1233" s="7" t="s">
        <v>68</v>
      </c>
      <c r="H1233" s="7" t="s">
        <v>756</v>
      </c>
      <c r="I1233" s="7" t="s">
        <v>44</v>
      </c>
      <c r="J1233" s="19" t="str">
        <f>IFERROR(INDEX('Employee Info'!$C$3:$E$200,MATCH(Data7[[#This Row],[Name:]],'Employee Info'!$B$3:$B$200,0),MATCH(Data7[[#This Row],[Hours Type:]],'Employee Info'!$C$2:$E$2,0)),"")</f>
        <v/>
      </c>
      <c r="K1233" s="19" t="str">
        <f>IFERROR(INDEX('Employee Info'!$C$3:$J$200,MATCH(Data7[[#This Row],[Name:]],'Employee Info'!$B$3:$B$200,0),MATCH(Data7[[#Headers],[Truck]],'Employee Info'!$C$2:$J$2,0)),"")</f>
        <v/>
      </c>
      <c r="L1233" s="19" t="str">
        <f>IFERROR(INDEX('Employee Info'!$C$3:$J$200,MATCH(Data7[[#This Row],[Name:]],'Employee Info'!$B$3:$B$200,0),MATCH(Data7[[#Headers],[Phone]],'Employee Info'!$C$2:$J$2,0)),"")</f>
        <v/>
      </c>
      <c r="M1233" s="19" t="str">
        <f>IFERROR(INDEX('Employee Info'!$C$3:$J$200,MATCH(Data7[[#This Row],[Name:]],'Employee Info'!$B$3:$B$200,0),MATCH(Data7[[#Headers],[Tech]],'Employee Info'!$C$2:$J$2,0)),"")</f>
        <v/>
      </c>
      <c r="N1233" s="19" t="str">
        <f>IFERROR(INDEX('Employee Info'!$C$3:$J$200,MATCH(Data7[[#This Row],[Name:]],'Employee Info'!$B$3:$B$200,0),MATCH(Data7[[#Headers],[Other]],'Employee Info'!$C$2:$J$2,0)),"")</f>
        <v/>
      </c>
      <c r="O1233" s="19">
        <f>IFERROR((Data7[[#This Row],[Hours:]]*SUM(Data7[[#This Row],[Rate]:[Other]])),"")</f>
        <v>0</v>
      </c>
      <c r="P1233" s="7" t="str">
        <f>IF(Data7[[#This Row],[WO'#:]]="","Riley #","WO#")</f>
        <v>WO#</v>
      </c>
      <c r="Q1233" s="7">
        <f>IFERROR(WEEKNUM(Data7[[#This Row],[Date:]]),"")</f>
        <v>27</v>
      </c>
      <c r="R1233" s="6">
        <f t="shared" si="57"/>
        <v>45473</v>
      </c>
      <c r="S1233" s="6">
        <f>Data7[[#This Row],[Week Start]]+7</f>
        <v>45480</v>
      </c>
      <c r="T1233" s="7" t="str">
        <f t="shared" si="58"/>
        <v>6/30/2024 - 7/7/2024</v>
      </c>
      <c r="U1233" s="7" t="str">
        <f t="shared" si="59"/>
        <v>Time Card</v>
      </c>
      <c r="V1233" s="8" t="str">
        <f>RIGHT(TEXT(Data7[[#This Row],[Date:]],"mmddyyyy"),4)</f>
        <v>2024</v>
      </c>
      <c r="W1233" s="8" t="str">
        <f>MID(TEXT(Data7[[#This Row],[Date:]],"mmddyyyy"),3,2)</f>
        <v>02</v>
      </c>
      <c r="X1233" s="8" t="str">
        <f>LEFT(TEXT(Data7[[#This Row],[Date:]],"mmddyyyy"),2)</f>
        <v>07</v>
      </c>
      <c r="Y1233" s="6">
        <f>DATE(Data7[[#This Row],[Year]],Data7[[#This Row],[Month]],Data7[[#This Row],[Day]])</f>
        <v>45475</v>
      </c>
    </row>
    <row r="1234" spans="1:25">
      <c r="A1234" s="5">
        <v>45517.487333217592</v>
      </c>
      <c r="B1234" s="7" t="s">
        <v>76</v>
      </c>
      <c r="C1234" s="6" t="s">
        <v>914</v>
      </c>
      <c r="D1234" s="7" t="s">
        <v>156</v>
      </c>
      <c r="E1234" s="8">
        <v>1</v>
      </c>
      <c r="F1234" s="7">
        <v>6984733</v>
      </c>
      <c r="G1234" s="7" t="s">
        <v>68</v>
      </c>
      <c r="H1234" s="7" t="s">
        <v>756</v>
      </c>
      <c r="I1234" s="7" t="s">
        <v>44</v>
      </c>
      <c r="J1234" s="19" t="str">
        <f>IFERROR(INDEX('Employee Info'!$C$3:$E$200,MATCH(Data7[[#This Row],[Name:]],'Employee Info'!$B$3:$B$200,0),MATCH(Data7[[#This Row],[Hours Type:]],'Employee Info'!$C$2:$E$2,0)),"")</f>
        <v/>
      </c>
      <c r="K1234" s="19" t="str">
        <f>IFERROR(INDEX('Employee Info'!$C$3:$J$200,MATCH(Data7[[#This Row],[Name:]],'Employee Info'!$B$3:$B$200,0),MATCH(Data7[[#Headers],[Truck]],'Employee Info'!$C$2:$J$2,0)),"")</f>
        <v/>
      </c>
      <c r="L1234" s="19" t="str">
        <f>IFERROR(INDEX('Employee Info'!$C$3:$J$200,MATCH(Data7[[#This Row],[Name:]],'Employee Info'!$B$3:$B$200,0),MATCH(Data7[[#Headers],[Phone]],'Employee Info'!$C$2:$J$2,0)),"")</f>
        <v/>
      </c>
      <c r="M1234" s="19" t="str">
        <f>IFERROR(INDEX('Employee Info'!$C$3:$J$200,MATCH(Data7[[#This Row],[Name:]],'Employee Info'!$B$3:$B$200,0),MATCH(Data7[[#Headers],[Tech]],'Employee Info'!$C$2:$J$2,0)),"")</f>
        <v/>
      </c>
      <c r="N1234" s="19" t="str">
        <f>IFERROR(INDEX('Employee Info'!$C$3:$J$200,MATCH(Data7[[#This Row],[Name:]],'Employee Info'!$B$3:$B$200,0),MATCH(Data7[[#Headers],[Other]],'Employee Info'!$C$2:$J$2,0)),"")</f>
        <v/>
      </c>
      <c r="O1234" s="19">
        <f>IFERROR((Data7[[#This Row],[Hours:]]*SUM(Data7[[#This Row],[Rate]:[Other]])),"")</f>
        <v>0</v>
      </c>
      <c r="P1234" s="7" t="str">
        <f>IF(Data7[[#This Row],[WO'#:]]="","Riley #","WO#")</f>
        <v>WO#</v>
      </c>
      <c r="Q1234" s="7">
        <f>IFERROR(WEEKNUM(Data7[[#This Row],[Date:]]),"")</f>
        <v>27</v>
      </c>
      <c r="R1234" s="6">
        <f t="shared" si="57"/>
        <v>45473</v>
      </c>
      <c r="S1234" s="6">
        <f>Data7[[#This Row],[Week Start]]+7</f>
        <v>45480</v>
      </c>
      <c r="T1234" s="7" t="str">
        <f t="shared" si="58"/>
        <v>6/30/2024 - 7/7/2024</v>
      </c>
      <c r="U1234" s="7" t="str">
        <f t="shared" si="59"/>
        <v>Time Card</v>
      </c>
      <c r="V1234" s="8" t="str">
        <f>RIGHT(TEXT(Data7[[#This Row],[Date:]],"mmddyyyy"),4)</f>
        <v>2024</v>
      </c>
      <c r="W1234" s="8" t="str">
        <f>MID(TEXT(Data7[[#This Row],[Date:]],"mmddyyyy"),3,2)</f>
        <v>02</v>
      </c>
      <c r="X1234" s="8" t="str">
        <f>LEFT(TEXT(Data7[[#This Row],[Date:]],"mmddyyyy"),2)</f>
        <v>07</v>
      </c>
      <c r="Y1234" s="6">
        <f>DATE(Data7[[#This Row],[Year]],Data7[[#This Row],[Month]],Data7[[#This Row],[Day]])</f>
        <v>45475</v>
      </c>
    </row>
    <row r="1235" spans="1:25">
      <c r="A1235" s="5">
        <v>45478.526914236114</v>
      </c>
      <c r="B1235" s="7" t="s">
        <v>66</v>
      </c>
      <c r="C1235" s="6" t="s">
        <v>914</v>
      </c>
      <c r="D1235" s="7" t="s">
        <v>831</v>
      </c>
      <c r="E1235" s="8">
        <v>1</v>
      </c>
      <c r="F1235" s="7">
        <v>7122140</v>
      </c>
      <c r="G1235" s="7" t="s">
        <v>68</v>
      </c>
      <c r="H1235" s="7" t="s">
        <v>756</v>
      </c>
      <c r="I1235" s="7" t="s">
        <v>44</v>
      </c>
      <c r="J1235" s="19" t="str">
        <f>IFERROR(INDEX('Employee Info'!$C$3:$E$200,MATCH(Data7[[#This Row],[Name:]],'Employee Info'!$B$3:$B$200,0),MATCH(Data7[[#This Row],[Hours Type:]],'Employee Info'!$C$2:$E$2,0)),"")</f>
        <v/>
      </c>
      <c r="K1235" s="19" t="str">
        <f>IFERROR(INDEX('Employee Info'!$C$3:$J$200,MATCH(Data7[[#This Row],[Name:]],'Employee Info'!$B$3:$B$200,0),MATCH(Data7[[#Headers],[Truck]],'Employee Info'!$C$2:$J$2,0)),"")</f>
        <v/>
      </c>
      <c r="L1235" s="19" t="str">
        <f>IFERROR(INDEX('Employee Info'!$C$3:$J$200,MATCH(Data7[[#This Row],[Name:]],'Employee Info'!$B$3:$B$200,0),MATCH(Data7[[#Headers],[Phone]],'Employee Info'!$C$2:$J$2,0)),"")</f>
        <v/>
      </c>
      <c r="M1235" s="19" t="str">
        <f>IFERROR(INDEX('Employee Info'!$C$3:$J$200,MATCH(Data7[[#This Row],[Name:]],'Employee Info'!$B$3:$B$200,0),MATCH(Data7[[#Headers],[Tech]],'Employee Info'!$C$2:$J$2,0)),"")</f>
        <v/>
      </c>
      <c r="N1235" s="19" t="str">
        <f>IFERROR(INDEX('Employee Info'!$C$3:$J$200,MATCH(Data7[[#This Row],[Name:]],'Employee Info'!$B$3:$B$200,0),MATCH(Data7[[#Headers],[Other]],'Employee Info'!$C$2:$J$2,0)),"")</f>
        <v/>
      </c>
      <c r="O1235" s="19">
        <f>IFERROR((Data7[[#This Row],[Hours:]]*SUM(Data7[[#This Row],[Rate]:[Other]])),"")</f>
        <v>0</v>
      </c>
      <c r="P1235" s="7" t="str">
        <f>IF(Data7[[#This Row],[WO'#:]]="","Riley #","WO#")</f>
        <v>WO#</v>
      </c>
      <c r="Q1235" s="7">
        <f>IFERROR(WEEKNUM(Data7[[#This Row],[Date:]]),"")</f>
        <v>27</v>
      </c>
      <c r="R1235" s="6">
        <f t="shared" si="57"/>
        <v>45473</v>
      </c>
      <c r="S1235" s="6">
        <f>Data7[[#This Row],[Week Start]]+7</f>
        <v>45480</v>
      </c>
      <c r="T1235" s="7" t="str">
        <f t="shared" si="58"/>
        <v>6/30/2024 - 7/7/2024</v>
      </c>
      <c r="U1235" s="7" t="str">
        <f t="shared" si="59"/>
        <v>Time Card</v>
      </c>
      <c r="V1235" s="8" t="str">
        <f>RIGHT(TEXT(Data7[[#This Row],[Date:]],"mmddyyyy"),4)</f>
        <v>2024</v>
      </c>
      <c r="W1235" s="8" t="str">
        <f>MID(TEXT(Data7[[#This Row],[Date:]],"mmddyyyy"),3,2)</f>
        <v>02</v>
      </c>
      <c r="X1235" s="8" t="str">
        <f>LEFT(TEXT(Data7[[#This Row],[Date:]],"mmddyyyy"),2)</f>
        <v>07</v>
      </c>
      <c r="Y1235" s="6">
        <f>DATE(Data7[[#This Row],[Year]],Data7[[#This Row],[Month]],Data7[[#This Row],[Day]])</f>
        <v>45475</v>
      </c>
    </row>
    <row r="1236" spans="1:25">
      <c r="A1236" s="5">
        <v>45475.541626967592</v>
      </c>
      <c r="B1236" s="7" t="s">
        <v>31</v>
      </c>
      <c r="C1236" s="6" t="s">
        <v>914</v>
      </c>
      <c r="D1236" s="7" t="s">
        <v>916</v>
      </c>
      <c r="E1236" s="8">
        <v>2.5</v>
      </c>
      <c r="F1236" s="7">
        <v>7122222</v>
      </c>
      <c r="G1236" s="7" t="s">
        <v>68</v>
      </c>
      <c r="H1236" s="7" t="s">
        <v>756</v>
      </c>
      <c r="I1236" s="7" t="s">
        <v>44</v>
      </c>
      <c r="J1236" s="19" t="str">
        <f>IFERROR(INDEX('Employee Info'!$C$3:$E$200,MATCH(Data7[[#This Row],[Name:]],'Employee Info'!$B$3:$B$200,0),MATCH(Data7[[#This Row],[Hours Type:]],'Employee Info'!$C$2:$E$2,0)),"")</f>
        <v/>
      </c>
      <c r="K1236" s="19" t="str">
        <f>IFERROR(INDEX('Employee Info'!$C$3:$J$200,MATCH(Data7[[#This Row],[Name:]],'Employee Info'!$B$3:$B$200,0),MATCH(Data7[[#Headers],[Truck]],'Employee Info'!$C$2:$J$2,0)),"")</f>
        <v/>
      </c>
      <c r="L1236" s="19" t="str">
        <f>IFERROR(INDEX('Employee Info'!$C$3:$J$200,MATCH(Data7[[#This Row],[Name:]],'Employee Info'!$B$3:$B$200,0),MATCH(Data7[[#Headers],[Phone]],'Employee Info'!$C$2:$J$2,0)),"")</f>
        <v/>
      </c>
      <c r="M1236" s="19" t="str">
        <f>IFERROR(INDEX('Employee Info'!$C$3:$J$200,MATCH(Data7[[#This Row],[Name:]],'Employee Info'!$B$3:$B$200,0),MATCH(Data7[[#Headers],[Tech]],'Employee Info'!$C$2:$J$2,0)),"")</f>
        <v/>
      </c>
      <c r="N1236" s="19" t="str">
        <f>IFERROR(INDEX('Employee Info'!$C$3:$J$200,MATCH(Data7[[#This Row],[Name:]],'Employee Info'!$B$3:$B$200,0),MATCH(Data7[[#Headers],[Other]],'Employee Info'!$C$2:$J$2,0)),"")</f>
        <v/>
      </c>
      <c r="O1236" s="19">
        <f>IFERROR((Data7[[#This Row],[Hours:]]*SUM(Data7[[#This Row],[Rate]:[Other]])),"")</f>
        <v>0</v>
      </c>
      <c r="P1236" s="7" t="str">
        <f>IF(Data7[[#This Row],[WO'#:]]="","Riley #","WO#")</f>
        <v>WO#</v>
      </c>
      <c r="Q1236" s="7">
        <f>IFERROR(WEEKNUM(Data7[[#This Row],[Date:]]),"")</f>
        <v>27</v>
      </c>
      <c r="R1236" s="6">
        <f t="shared" si="57"/>
        <v>45473</v>
      </c>
      <c r="S1236" s="6">
        <f>Data7[[#This Row],[Week Start]]+7</f>
        <v>45480</v>
      </c>
      <c r="T1236" s="7" t="str">
        <f t="shared" si="58"/>
        <v>6/30/2024 - 7/7/2024</v>
      </c>
      <c r="U1236" s="7" t="str">
        <f t="shared" si="59"/>
        <v>Time Card</v>
      </c>
      <c r="V1236" s="8" t="str">
        <f>RIGHT(TEXT(Data7[[#This Row],[Date:]],"mmddyyyy"),4)</f>
        <v>2024</v>
      </c>
      <c r="W1236" s="8" t="str">
        <f>MID(TEXT(Data7[[#This Row],[Date:]],"mmddyyyy"),3,2)</f>
        <v>02</v>
      </c>
      <c r="X1236" s="8" t="str">
        <f>LEFT(TEXT(Data7[[#This Row],[Date:]],"mmddyyyy"),2)</f>
        <v>07</v>
      </c>
      <c r="Y1236" s="6">
        <f>DATE(Data7[[#This Row],[Year]],Data7[[#This Row],[Month]],Data7[[#This Row],[Day]])</f>
        <v>45475</v>
      </c>
    </row>
    <row r="1237" spans="1:25">
      <c r="A1237" s="5">
        <v>45476.415106365741</v>
      </c>
      <c r="B1237" s="7" t="s">
        <v>23</v>
      </c>
      <c r="C1237" s="6" t="s">
        <v>914</v>
      </c>
      <c r="D1237" s="7" t="s">
        <v>917</v>
      </c>
      <c r="E1237" s="8">
        <v>4</v>
      </c>
      <c r="F1237" s="7">
        <v>7122222</v>
      </c>
      <c r="G1237" s="7" t="s">
        <v>68</v>
      </c>
      <c r="H1237" s="7" t="s">
        <v>756</v>
      </c>
      <c r="I1237" s="7" t="s">
        <v>44</v>
      </c>
      <c r="J1237" s="19" t="str">
        <f>IFERROR(INDEX('Employee Info'!$C$3:$E$200,MATCH(Data7[[#This Row],[Name:]],'Employee Info'!$B$3:$B$200,0),MATCH(Data7[[#This Row],[Hours Type:]],'Employee Info'!$C$2:$E$2,0)),"")</f>
        <v/>
      </c>
      <c r="K1237" s="19" t="str">
        <f>IFERROR(INDEX('Employee Info'!$C$3:$J$200,MATCH(Data7[[#This Row],[Name:]],'Employee Info'!$B$3:$B$200,0),MATCH(Data7[[#Headers],[Truck]],'Employee Info'!$C$2:$J$2,0)),"")</f>
        <v/>
      </c>
      <c r="L1237" s="19" t="str">
        <f>IFERROR(INDEX('Employee Info'!$C$3:$J$200,MATCH(Data7[[#This Row],[Name:]],'Employee Info'!$B$3:$B$200,0),MATCH(Data7[[#Headers],[Phone]],'Employee Info'!$C$2:$J$2,0)),"")</f>
        <v/>
      </c>
      <c r="M1237" s="19" t="str">
        <f>IFERROR(INDEX('Employee Info'!$C$3:$J$200,MATCH(Data7[[#This Row],[Name:]],'Employee Info'!$B$3:$B$200,0),MATCH(Data7[[#Headers],[Tech]],'Employee Info'!$C$2:$J$2,0)),"")</f>
        <v/>
      </c>
      <c r="N1237" s="19" t="str">
        <f>IFERROR(INDEX('Employee Info'!$C$3:$J$200,MATCH(Data7[[#This Row],[Name:]],'Employee Info'!$B$3:$B$200,0),MATCH(Data7[[#Headers],[Other]],'Employee Info'!$C$2:$J$2,0)),"")</f>
        <v/>
      </c>
      <c r="O1237" s="19">
        <f>IFERROR((Data7[[#This Row],[Hours:]]*SUM(Data7[[#This Row],[Rate]:[Other]])),"")</f>
        <v>0</v>
      </c>
      <c r="P1237" s="7" t="str">
        <f>IF(Data7[[#This Row],[WO'#:]]="","Riley #","WO#")</f>
        <v>WO#</v>
      </c>
      <c r="Q1237" s="7">
        <f>IFERROR(WEEKNUM(Data7[[#This Row],[Date:]]),"")</f>
        <v>27</v>
      </c>
      <c r="R1237" s="6">
        <f t="shared" si="57"/>
        <v>45473</v>
      </c>
      <c r="S1237" s="6">
        <f>Data7[[#This Row],[Week Start]]+7</f>
        <v>45480</v>
      </c>
      <c r="T1237" s="7" t="str">
        <f t="shared" si="58"/>
        <v>6/30/2024 - 7/7/2024</v>
      </c>
      <c r="U1237" s="7" t="str">
        <f t="shared" si="59"/>
        <v>Time Card</v>
      </c>
      <c r="V1237" s="8" t="str">
        <f>RIGHT(TEXT(Data7[[#This Row],[Date:]],"mmddyyyy"),4)</f>
        <v>2024</v>
      </c>
      <c r="W1237" s="8" t="str">
        <f>MID(TEXT(Data7[[#This Row],[Date:]],"mmddyyyy"),3,2)</f>
        <v>02</v>
      </c>
      <c r="X1237" s="8" t="str">
        <f>LEFT(TEXT(Data7[[#This Row],[Date:]],"mmddyyyy"),2)</f>
        <v>07</v>
      </c>
      <c r="Y1237" s="6">
        <f>DATE(Data7[[#This Row],[Year]],Data7[[#This Row],[Month]],Data7[[#This Row],[Day]])</f>
        <v>45475</v>
      </c>
    </row>
    <row r="1238" spans="1:25">
      <c r="A1238" s="5">
        <v>45478.527372685188</v>
      </c>
      <c r="B1238" s="7" t="s">
        <v>66</v>
      </c>
      <c r="C1238" s="6" t="s">
        <v>914</v>
      </c>
      <c r="D1238" s="7" t="s">
        <v>917</v>
      </c>
      <c r="E1238" s="8">
        <v>1</v>
      </c>
      <c r="F1238" s="7">
        <v>7122222</v>
      </c>
      <c r="G1238" s="7" t="s">
        <v>68</v>
      </c>
      <c r="H1238" s="7" t="s">
        <v>756</v>
      </c>
      <c r="I1238" s="7" t="s">
        <v>44</v>
      </c>
      <c r="J1238" s="19" t="str">
        <f>IFERROR(INDEX('Employee Info'!$C$3:$E$200,MATCH(Data7[[#This Row],[Name:]],'Employee Info'!$B$3:$B$200,0),MATCH(Data7[[#This Row],[Hours Type:]],'Employee Info'!$C$2:$E$2,0)),"")</f>
        <v/>
      </c>
      <c r="K1238" s="19" t="str">
        <f>IFERROR(INDEX('Employee Info'!$C$3:$J$200,MATCH(Data7[[#This Row],[Name:]],'Employee Info'!$B$3:$B$200,0),MATCH(Data7[[#Headers],[Truck]],'Employee Info'!$C$2:$J$2,0)),"")</f>
        <v/>
      </c>
      <c r="L1238" s="19" t="str">
        <f>IFERROR(INDEX('Employee Info'!$C$3:$J$200,MATCH(Data7[[#This Row],[Name:]],'Employee Info'!$B$3:$B$200,0),MATCH(Data7[[#Headers],[Phone]],'Employee Info'!$C$2:$J$2,0)),"")</f>
        <v/>
      </c>
      <c r="M1238" s="19" t="str">
        <f>IFERROR(INDEX('Employee Info'!$C$3:$J$200,MATCH(Data7[[#This Row],[Name:]],'Employee Info'!$B$3:$B$200,0),MATCH(Data7[[#Headers],[Tech]],'Employee Info'!$C$2:$J$2,0)),"")</f>
        <v/>
      </c>
      <c r="N1238" s="19" t="str">
        <f>IFERROR(INDEX('Employee Info'!$C$3:$J$200,MATCH(Data7[[#This Row],[Name:]],'Employee Info'!$B$3:$B$200,0),MATCH(Data7[[#Headers],[Other]],'Employee Info'!$C$2:$J$2,0)),"")</f>
        <v/>
      </c>
      <c r="O1238" s="19">
        <f>IFERROR((Data7[[#This Row],[Hours:]]*SUM(Data7[[#This Row],[Rate]:[Other]])),"")</f>
        <v>0</v>
      </c>
      <c r="P1238" s="7" t="str">
        <f>IF(Data7[[#This Row],[WO'#:]]="","Riley #","WO#")</f>
        <v>WO#</v>
      </c>
      <c r="Q1238" s="7">
        <f>IFERROR(WEEKNUM(Data7[[#This Row],[Date:]]),"")</f>
        <v>27</v>
      </c>
      <c r="R1238" s="6">
        <f t="shared" si="57"/>
        <v>45473</v>
      </c>
      <c r="S1238" s="6">
        <f>Data7[[#This Row],[Week Start]]+7</f>
        <v>45480</v>
      </c>
      <c r="T1238" s="7" t="str">
        <f t="shared" si="58"/>
        <v>6/30/2024 - 7/7/2024</v>
      </c>
      <c r="U1238" s="7" t="str">
        <f t="shared" si="59"/>
        <v>Time Card</v>
      </c>
      <c r="V1238" s="8" t="str">
        <f>RIGHT(TEXT(Data7[[#This Row],[Date:]],"mmddyyyy"),4)</f>
        <v>2024</v>
      </c>
      <c r="W1238" s="8" t="str">
        <f>MID(TEXT(Data7[[#This Row],[Date:]],"mmddyyyy"),3,2)</f>
        <v>02</v>
      </c>
      <c r="X1238" s="8" t="str">
        <f>LEFT(TEXT(Data7[[#This Row],[Date:]],"mmddyyyy"),2)</f>
        <v>07</v>
      </c>
      <c r="Y1238" s="6">
        <f>DATE(Data7[[#This Row],[Year]],Data7[[#This Row],[Month]],Data7[[#This Row],[Day]])</f>
        <v>45475</v>
      </c>
    </row>
    <row r="1239" spans="1:25">
      <c r="A1239" s="5">
        <v>45475.540944907407</v>
      </c>
      <c r="B1239" s="7" t="s">
        <v>31</v>
      </c>
      <c r="C1239" s="6" t="s">
        <v>914</v>
      </c>
      <c r="D1239" s="7" t="s">
        <v>918</v>
      </c>
      <c r="E1239" s="8">
        <v>1.5</v>
      </c>
      <c r="F1239" s="7">
        <v>7122715</v>
      </c>
      <c r="G1239" s="7" t="s">
        <v>68</v>
      </c>
      <c r="H1239" s="7" t="s">
        <v>756</v>
      </c>
      <c r="I1239" s="7" t="s">
        <v>44</v>
      </c>
      <c r="J1239" s="19" t="str">
        <f>IFERROR(INDEX('Employee Info'!$C$3:$E$200,MATCH(Data7[[#This Row],[Name:]],'Employee Info'!$B$3:$B$200,0),MATCH(Data7[[#This Row],[Hours Type:]],'Employee Info'!$C$2:$E$2,0)),"")</f>
        <v/>
      </c>
      <c r="K1239" s="19" t="str">
        <f>IFERROR(INDEX('Employee Info'!$C$3:$J$200,MATCH(Data7[[#This Row],[Name:]],'Employee Info'!$B$3:$B$200,0),MATCH(Data7[[#Headers],[Truck]],'Employee Info'!$C$2:$J$2,0)),"")</f>
        <v/>
      </c>
      <c r="L1239" s="19" t="str">
        <f>IFERROR(INDEX('Employee Info'!$C$3:$J$200,MATCH(Data7[[#This Row],[Name:]],'Employee Info'!$B$3:$B$200,0),MATCH(Data7[[#Headers],[Phone]],'Employee Info'!$C$2:$J$2,0)),"")</f>
        <v/>
      </c>
      <c r="M1239" s="19" t="str">
        <f>IFERROR(INDEX('Employee Info'!$C$3:$J$200,MATCH(Data7[[#This Row],[Name:]],'Employee Info'!$B$3:$B$200,0),MATCH(Data7[[#Headers],[Tech]],'Employee Info'!$C$2:$J$2,0)),"")</f>
        <v/>
      </c>
      <c r="N1239" s="19" t="str">
        <f>IFERROR(INDEX('Employee Info'!$C$3:$J$200,MATCH(Data7[[#This Row],[Name:]],'Employee Info'!$B$3:$B$200,0),MATCH(Data7[[#Headers],[Other]],'Employee Info'!$C$2:$J$2,0)),"")</f>
        <v/>
      </c>
      <c r="O1239" s="19">
        <f>IFERROR((Data7[[#This Row],[Hours:]]*SUM(Data7[[#This Row],[Rate]:[Other]])),"")</f>
        <v>0</v>
      </c>
      <c r="P1239" s="7" t="str">
        <f>IF(Data7[[#This Row],[WO'#:]]="","Riley #","WO#")</f>
        <v>WO#</v>
      </c>
      <c r="Q1239" s="7">
        <f>IFERROR(WEEKNUM(Data7[[#This Row],[Date:]]),"")</f>
        <v>27</v>
      </c>
      <c r="R1239" s="6">
        <f t="shared" si="57"/>
        <v>45473</v>
      </c>
      <c r="S1239" s="6">
        <f>Data7[[#This Row],[Week Start]]+7</f>
        <v>45480</v>
      </c>
      <c r="T1239" s="7" t="str">
        <f t="shared" si="58"/>
        <v>6/30/2024 - 7/7/2024</v>
      </c>
      <c r="U1239" s="7" t="str">
        <f t="shared" si="59"/>
        <v>Time Card</v>
      </c>
      <c r="V1239" s="8" t="str">
        <f>RIGHT(TEXT(Data7[[#This Row],[Date:]],"mmddyyyy"),4)</f>
        <v>2024</v>
      </c>
      <c r="W1239" s="8" t="str">
        <f>MID(TEXT(Data7[[#This Row],[Date:]],"mmddyyyy"),3,2)</f>
        <v>02</v>
      </c>
      <c r="X1239" s="8" t="str">
        <f>LEFT(TEXT(Data7[[#This Row],[Date:]],"mmddyyyy"),2)</f>
        <v>07</v>
      </c>
      <c r="Y1239" s="6">
        <f>DATE(Data7[[#This Row],[Year]],Data7[[#This Row],[Month]],Data7[[#This Row],[Day]])</f>
        <v>45475</v>
      </c>
    </row>
    <row r="1240" spans="1:25">
      <c r="A1240" s="5">
        <v>45476.572675347219</v>
      </c>
      <c r="B1240" s="7" t="s">
        <v>35</v>
      </c>
      <c r="C1240" s="6" t="s">
        <v>914</v>
      </c>
      <c r="D1240" s="7" t="s">
        <v>919</v>
      </c>
      <c r="E1240" s="8">
        <v>4</v>
      </c>
      <c r="F1240" s="7">
        <v>7122715</v>
      </c>
      <c r="G1240" s="7" t="s">
        <v>117</v>
      </c>
      <c r="H1240" s="7" t="s">
        <v>756</v>
      </c>
      <c r="I1240" s="7" t="s">
        <v>44</v>
      </c>
      <c r="J1240" s="19" t="str">
        <f>IFERROR(INDEX('Employee Info'!$C$3:$E$200,MATCH(Data7[[#This Row],[Name:]],'Employee Info'!$B$3:$B$200,0),MATCH(Data7[[#This Row],[Hours Type:]],'Employee Info'!$C$2:$E$2,0)),"")</f>
        <v/>
      </c>
      <c r="K1240" s="19" t="str">
        <f>IFERROR(INDEX('Employee Info'!$C$3:$J$200,MATCH(Data7[[#This Row],[Name:]],'Employee Info'!$B$3:$B$200,0),MATCH(Data7[[#Headers],[Truck]],'Employee Info'!$C$2:$J$2,0)),"")</f>
        <v/>
      </c>
      <c r="L1240" s="19" t="str">
        <f>IFERROR(INDEX('Employee Info'!$C$3:$J$200,MATCH(Data7[[#This Row],[Name:]],'Employee Info'!$B$3:$B$200,0),MATCH(Data7[[#Headers],[Phone]],'Employee Info'!$C$2:$J$2,0)),"")</f>
        <v/>
      </c>
      <c r="M1240" s="19" t="str">
        <f>IFERROR(INDEX('Employee Info'!$C$3:$J$200,MATCH(Data7[[#This Row],[Name:]],'Employee Info'!$B$3:$B$200,0),MATCH(Data7[[#Headers],[Tech]],'Employee Info'!$C$2:$J$2,0)),"")</f>
        <v/>
      </c>
      <c r="N1240" s="19" t="str">
        <f>IFERROR(INDEX('Employee Info'!$C$3:$J$200,MATCH(Data7[[#This Row],[Name:]],'Employee Info'!$B$3:$B$200,0),MATCH(Data7[[#Headers],[Other]],'Employee Info'!$C$2:$J$2,0)),"")</f>
        <v/>
      </c>
      <c r="O1240" s="19">
        <f>IFERROR((Data7[[#This Row],[Hours:]]*SUM(Data7[[#This Row],[Rate]:[Other]])),"")</f>
        <v>0</v>
      </c>
      <c r="P1240" s="7" t="str">
        <f>IF(Data7[[#This Row],[WO'#:]]="","Riley #","WO#")</f>
        <v>WO#</v>
      </c>
      <c r="Q1240" s="7">
        <f>IFERROR(WEEKNUM(Data7[[#This Row],[Date:]]),"")</f>
        <v>27</v>
      </c>
      <c r="R1240" s="6">
        <f t="shared" si="57"/>
        <v>45473</v>
      </c>
      <c r="S1240" s="6">
        <f>Data7[[#This Row],[Week Start]]+7</f>
        <v>45480</v>
      </c>
      <c r="T1240" s="7" t="str">
        <f t="shared" si="58"/>
        <v>6/30/2024 - 7/7/2024</v>
      </c>
      <c r="U1240" s="7" t="str">
        <f t="shared" si="59"/>
        <v>Time Card</v>
      </c>
      <c r="V1240" s="8" t="str">
        <f>RIGHT(TEXT(Data7[[#This Row],[Date:]],"mmddyyyy"),4)</f>
        <v>2024</v>
      </c>
      <c r="W1240" s="8" t="str">
        <f>MID(TEXT(Data7[[#This Row],[Date:]],"mmddyyyy"),3,2)</f>
        <v>02</v>
      </c>
      <c r="X1240" s="8" t="str">
        <f>LEFT(TEXT(Data7[[#This Row],[Date:]],"mmddyyyy"),2)</f>
        <v>07</v>
      </c>
      <c r="Y1240" s="6">
        <f>DATE(Data7[[#This Row],[Year]],Data7[[#This Row],[Month]],Data7[[#This Row],[Day]])</f>
        <v>45475</v>
      </c>
    </row>
    <row r="1241" spans="1:25">
      <c r="A1241" s="5">
        <v>45478.527879513887</v>
      </c>
      <c r="B1241" s="7" t="s">
        <v>66</v>
      </c>
      <c r="C1241" s="6" t="s">
        <v>914</v>
      </c>
      <c r="D1241" s="7" t="s">
        <v>919</v>
      </c>
      <c r="E1241" s="8">
        <v>1</v>
      </c>
      <c r="F1241" s="7">
        <v>7122715</v>
      </c>
      <c r="G1241" s="7" t="s">
        <v>68</v>
      </c>
      <c r="H1241" s="7" t="s">
        <v>756</v>
      </c>
      <c r="I1241" s="7" t="s">
        <v>44</v>
      </c>
      <c r="J1241" s="19" t="str">
        <f>IFERROR(INDEX('Employee Info'!$C$3:$E$200,MATCH(Data7[[#This Row],[Name:]],'Employee Info'!$B$3:$B$200,0),MATCH(Data7[[#This Row],[Hours Type:]],'Employee Info'!$C$2:$E$2,0)),"")</f>
        <v/>
      </c>
      <c r="K1241" s="19" t="str">
        <f>IFERROR(INDEX('Employee Info'!$C$3:$J$200,MATCH(Data7[[#This Row],[Name:]],'Employee Info'!$B$3:$B$200,0),MATCH(Data7[[#Headers],[Truck]],'Employee Info'!$C$2:$J$2,0)),"")</f>
        <v/>
      </c>
      <c r="L1241" s="19" t="str">
        <f>IFERROR(INDEX('Employee Info'!$C$3:$J$200,MATCH(Data7[[#This Row],[Name:]],'Employee Info'!$B$3:$B$200,0),MATCH(Data7[[#Headers],[Phone]],'Employee Info'!$C$2:$J$2,0)),"")</f>
        <v/>
      </c>
      <c r="M1241" s="19" t="str">
        <f>IFERROR(INDEX('Employee Info'!$C$3:$J$200,MATCH(Data7[[#This Row],[Name:]],'Employee Info'!$B$3:$B$200,0),MATCH(Data7[[#Headers],[Tech]],'Employee Info'!$C$2:$J$2,0)),"")</f>
        <v/>
      </c>
      <c r="N1241" s="19" t="str">
        <f>IFERROR(INDEX('Employee Info'!$C$3:$J$200,MATCH(Data7[[#This Row],[Name:]],'Employee Info'!$B$3:$B$200,0),MATCH(Data7[[#Headers],[Other]],'Employee Info'!$C$2:$J$2,0)),"")</f>
        <v/>
      </c>
      <c r="O1241" s="19">
        <f>IFERROR((Data7[[#This Row],[Hours:]]*SUM(Data7[[#This Row],[Rate]:[Other]])),"")</f>
        <v>0</v>
      </c>
      <c r="P1241" s="7" t="str">
        <f>IF(Data7[[#This Row],[WO'#:]]="","Riley #","WO#")</f>
        <v>WO#</v>
      </c>
      <c r="Q1241" s="7">
        <f>IFERROR(WEEKNUM(Data7[[#This Row],[Date:]]),"")</f>
        <v>27</v>
      </c>
      <c r="R1241" s="6">
        <f t="shared" si="57"/>
        <v>45473</v>
      </c>
      <c r="S1241" s="6">
        <f>Data7[[#This Row],[Week Start]]+7</f>
        <v>45480</v>
      </c>
      <c r="T1241" s="7" t="str">
        <f t="shared" si="58"/>
        <v>6/30/2024 - 7/7/2024</v>
      </c>
      <c r="U1241" s="7" t="str">
        <f t="shared" si="59"/>
        <v>Time Card</v>
      </c>
      <c r="V1241" s="8" t="str">
        <f>RIGHT(TEXT(Data7[[#This Row],[Date:]],"mmddyyyy"),4)</f>
        <v>2024</v>
      </c>
      <c r="W1241" s="8" t="str">
        <f>MID(TEXT(Data7[[#This Row],[Date:]],"mmddyyyy"),3,2)</f>
        <v>02</v>
      </c>
      <c r="X1241" s="8" t="str">
        <f>LEFT(TEXT(Data7[[#This Row],[Date:]],"mmddyyyy"),2)</f>
        <v>07</v>
      </c>
      <c r="Y1241" s="6">
        <f>DATE(Data7[[#This Row],[Year]],Data7[[#This Row],[Month]],Data7[[#This Row],[Day]])</f>
        <v>45475</v>
      </c>
    </row>
    <row r="1242" spans="1:25">
      <c r="A1242" s="5">
        <v>45476.573253935188</v>
      </c>
      <c r="B1242" s="7" t="s">
        <v>35</v>
      </c>
      <c r="C1242" s="6" t="s">
        <v>914</v>
      </c>
      <c r="D1242" s="7" t="s">
        <v>920</v>
      </c>
      <c r="E1242" s="8">
        <v>4</v>
      </c>
      <c r="F1242" s="7" t="s">
        <v>68</v>
      </c>
      <c r="G1242" s="7" t="s">
        <v>117</v>
      </c>
      <c r="H1242" s="7" t="s">
        <v>573</v>
      </c>
      <c r="I1242" s="7" t="s">
        <v>44</v>
      </c>
      <c r="J1242" s="19" t="str">
        <f>IFERROR(INDEX('Employee Info'!$C$3:$E$200,MATCH(Data7[[#This Row],[Name:]],'Employee Info'!$B$3:$B$200,0),MATCH(Data7[[#This Row],[Hours Type:]],'Employee Info'!$C$2:$E$2,0)),"")</f>
        <v/>
      </c>
      <c r="K1242" s="19" t="str">
        <f>IFERROR(INDEX('Employee Info'!$C$3:$J$200,MATCH(Data7[[#This Row],[Name:]],'Employee Info'!$B$3:$B$200,0),MATCH(Data7[[#Headers],[Truck]],'Employee Info'!$C$2:$J$2,0)),"")</f>
        <v/>
      </c>
      <c r="L1242" s="19" t="str">
        <f>IFERROR(INDEX('Employee Info'!$C$3:$J$200,MATCH(Data7[[#This Row],[Name:]],'Employee Info'!$B$3:$B$200,0),MATCH(Data7[[#Headers],[Phone]],'Employee Info'!$C$2:$J$2,0)),"")</f>
        <v/>
      </c>
      <c r="M1242" s="19" t="str">
        <f>IFERROR(INDEX('Employee Info'!$C$3:$J$200,MATCH(Data7[[#This Row],[Name:]],'Employee Info'!$B$3:$B$200,0),MATCH(Data7[[#Headers],[Tech]],'Employee Info'!$C$2:$J$2,0)),"")</f>
        <v/>
      </c>
      <c r="N1242" s="19" t="str">
        <f>IFERROR(INDEX('Employee Info'!$C$3:$J$200,MATCH(Data7[[#This Row],[Name:]],'Employee Info'!$B$3:$B$200,0),MATCH(Data7[[#Headers],[Other]],'Employee Info'!$C$2:$J$2,0)),"")</f>
        <v/>
      </c>
      <c r="O1242" s="19">
        <f>IFERROR((Data7[[#This Row],[Hours:]]*SUM(Data7[[#This Row],[Rate]:[Other]])),"")</f>
        <v>0</v>
      </c>
      <c r="P1242" s="7" t="str">
        <f>IF(Data7[[#This Row],[WO'#:]]="","Riley #","WO#")</f>
        <v>Riley #</v>
      </c>
      <c r="Q1242" s="7">
        <f>IFERROR(WEEKNUM(Data7[[#This Row],[Date:]]),"")</f>
        <v>27</v>
      </c>
      <c r="R1242" s="6">
        <f t="shared" si="57"/>
        <v>45473</v>
      </c>
      <c r="S1242" s="6">
        <f>Data7[[#This Row],[Week Start]]+7</f>
        <v>45480</v>
      </c>
      <c r="T1242" s="7" t="str">
        <f t="shared" si="58"/>
        <v>6/30/2024 - 7/7/2024</v>
      </c>
      <c r="U1242" s="7" t="str">
        <f t="shared" si="59"/>
        <v>Time Card</v>
      </c>
      <c r="V1242" s="8" t="str">
        <f>RIGHT(TEXT(Data7[[#This Row],[Date:]],"mmddyyyy"),4)</f>
        <v>2024</v>
      </c>
      <c r="W1242" s="8" t="str">
        <f>MID(TEXT(Data7[[#This Row],[Date:]],"mmddyyyy"),3,2)</f>
        <v>02</v>
      </c>
      <c r="X1242" s="8" t="str">
        <f>LEFT(TEXT(Data7[[#This Row],[Date:]],"mmddyyyy"),2)</f>
        <v>07</v>
      </c>
      <c r="Y1242" s="6">
        <f>DATE(Data7[[#This Row],[Year]],Data7[[#This Row],[Month]],Data7[[#This Row],[Day]])</f>
        <v>45475</v>
      </c>
    </row>
    <row r="1243" spans="1:25">
      <c r="A1243" s="5">
        <v>45478.528319560188</v>
      </c>
      <c r="B1243" s="7" t="s">
        <v>66</v>
      </c>
      <c r="C1243" s="6" t="s">
        <v>914</v>
      </c>
      <c r="D1243" s="7" t="s">
        <v>920</v>
      </c>
      <c r="E1243" s="8">
        <v>1</v>
      </c>
      <c r="F1243" s="7" t="s">
        <v>68</v>
      </c>
      <c r="G1243" s="7" t="s">
        <v>68</v>
      </c>
      <c r="H1243" s="7" t="s">
        <v>573</v>
      </c>
      <c r="I1243" s="7" t="s">
        <v>44</v>
      </c>
      <c r="J1243" s="19" t="str">
        <f>IFERROR(INDEX('Employee Info'!$C$3:$E$200,MATCH(Data7[[#This Row],[Name:]],'Employee Info'!$B$3:$B$200,0),MATCH(Data7[[#This Row],[Hours Type:]],'Employee Info'!$C$2:$E$2,0)),"")</f>
        <v/>
      </c>
      <c r="K1243" s="19" t="str">
        <f>IFERROR(INDEX('Employee Info'!$C$3:$J$200,MATCH(Data7[[#This Row],[Name:]],'Employee Info'!$B$3:$B$200,0),MATCH(Data7[[#Headers],[Truck]],'Employee Info'!$C$2:$J$2,0)),"")</f>
        <v/>
      </c>
      <c r="L1243" s="19" t="str">
        <f>IFERROR(INDEX('Employee Info'!$C$3:$J$200,MATCH(Data7[[#This Row],[Name:]],'Employee Info'!$B$3:$B$200,0),MATCH(Data7[[#Headers],[Phone]],'Employee Info'!$C$2:$J$2,0)),"")</f>
        <v/>
      </c>
      <c r="M1243" s="19" t="str">
        <f>IFERROR(INDEX('Employee Info'!$C$3:$J$200,MATCH(Data7[[#This Row],[Name:]],'Employee Info'!$B$3:$B$200,0),MATCH(Data7[[#Headers],[Tech]],'Employee Info'!$C$2:$J$2,0)),"")</f>
        <v/>
      </c>
      <c r="N1243" s="19" t="str">
        <f>IFERROR(INDEX('Employee Info'!$C$3:$J$200,MATCH(Data7[[#This Row],[Name:]],'Employee Info'!$B$3:$B$200,0),MATCH(Data7[[#Headers],[Other]],'Employee Info'!$C$2:$J$2,0)),"")</f>
        <v/>
      </c>
      <c r="O1243" s="19">
        <f>IFERROR((Data7[[#This Row],[Hours:]]*SUM(Data7[[#This Row],[Rate]:[Other]])),"")</f>
        <v>0</v>
      </c>
      <c r="P1243" s="7" t="str">
        <f>IF(Data7[[#This Row],[WO'#:]]="","Riley #","WO#")</f>
        <v>Riley #</v>
      </c>
      <c r="Q1243" s="7">
        <f>IFERROR(WEEKNUM(Data7[[#This Row],[Date:]]),"")</f>
        <v>27</v>
      </c>
      <c r="R1243" s="6">
        <f t="shared" si="57"/>
        <v>45473</v>
      </c>
      <c r="S1243" s="6">
        <f>Data7[[#This Row],[Week Start]]+7</f>
        <v>45480</v>
      </c>
      <c r="T1243" s="7" t="str">
        <f t="shared" si="58"/>
        <v>6/30/2024 - 7/7/2024</v>
      </c>
      <c r="U1243" s="7" t="str">
        <f t="shared" si="59"/>
        <v>Time Card</v>
      </c>
      <c r="V1243" s="8" t="str">
        <f>RIGHT(TEXT(Data7[[#This Row],[Date:]],"mmddyyyy"),4)</f>
        <v>2024</v>
      </c>
      <c r="W1243" s="8" t="str">
        <f>MID(TEXT(Data7[[#This Row],[Date:]],"mmddyyyy"),3,2)</f>
        <v>02</v>
      </c>
      <c r="X1243" s="8" t="str">
        <f>LEFT(TEXT(Data7[[#This Row],[Date:]],"mmddyyyy"),2)</f>
        <v>07</v>
      </c>
      <c r="Y1243" s="6">
        <f>DATE(Data7[[#This Row],[Year]],Data7[[#This Row],[Month]],Data7[[#This Row],[Day]])</f>
        <v>45475</v>
      </c>
    </row>
    <row r="1244" spans="1:25">
      <c r="A1244" s="5">
        <v>45478.536031249998</v>
      </c>
      <c r="B1244" s="7" t="s">
        <v>66</v>
      </c>
      <c r="C1244" s="6" t="s">
        <v>921</v>
      </c>
      <c r="D1244" s="7" t="s">
        <v>931</v>
      </c>
      <c r="E1244" s="8">
        <v>1.5</v>
      </c>
      <c r="F1244" s="7">
        <v>20028</v>
      </c>
      <c r="G1244" s="7" t="s">
        <v>68</v>
      </c>
      <c r="H1244" s="7" t="s">
        <v>756</v>
      </c>
      <c r="I1244" s="7" t="s">
        <v>45</v>
      </c>
      <c r="J1244" s="19" t="str">
        <f>IFERROR(INDEX('Employee Info'!$C$3:$E$200,MATCH(Data7[[#This Row],[Name:]],'Employee Info'!$B$3:$B$200,0),MATCH(Data7[[#This Row],[Hours Type:]],'Employee Info'!$C$2:$E$2,0)),"")</f>
        <v/>
      </c>
      <c r="K1244" s="19" t="str">
        <f>IFERROR(INDEX('Employee Info'!$C$3:$J$200,MATCH(Data7[[#This Row],[Name:]],'Employee Info'!$B$3:$B$200,0),MATCH(Data7[[#Headers],[Truck]],'Employee Info'!$C$2:$J$2,0)),"")</f>
        <v/>
      </c>
      <c r="L1244" s="19" t="str">
        <f>IFERROR(INDEX('Employee Info'!$C$3:$J$200,MATCH(Data7[[#This Row],[Name:]],'Employee Info'!$B$3:$B$200,0),MATCH(Data7[[#Headers],[Phone]],'Employee Info'!$C$2:$J$2,0)),"")</f>
        <v/>
      </c>
      <c r="M1244" s="19" t="str">
        <f>IFERROR(INDEX('Employee Info'!$C$3:$J$200,MATCH(Data7[[#This Row],[Name:]],'Employee Info'!$B$3:$B$200,0),MATCH(Data7[[#Headers],[Tech]],'Employee Info'!$C$2:$J$2,0)),"")</f>
        <v/>
      </c>
      <c r="N1244" s="19" t="str">
        <f>IFERROR(INDEX('Employee Info'!$C$3:$J$200,MATCH(Data7[[#This Row],[Name:]],'Employee Info'!$B$3:$B$200,0),MATCH(Data7[[#Headers],[Other]],'Employee Info'!$C$2:$J$2,0)),"")</f>
        <v/>
      </c>
      <c r="O1244" s="19">
        <f>IFERROR((Data7[[#This Row],[Hours:]]*SUM(Data7[[#This Row],[Rate]:[Other]])),"")</f>
        <v>0</v>
      </c>
      <c r="P1244" s="7" t="str">
        <f>IF(Data7[[#This Row],[WO'#:]]="","Riley #","WO#")</f>
        <v>WO#</v>
      </c>
      <c r="Q1244" s="7">
        <f>IFERROR(WEEKNUM(Data7[[#This Row],[Date:]]),"")</f>
        <v>27</v>
      </c>
      <c r="R1244" s="6">
        <f t="shared" si="57"/>
        <v>45473</v>
      </c>
      <c r="S1244" s="6">
        <f>Data7[[#This Row],[Week Start]]+7</f>
        <v>45480</v>
      </c>
      <c r="T1244" s="7" t="str">
        <f t="shared" si="58"/>
        <v>6/30/2024 - 7/7/2024</v>
      </c>
      <c r="U1244" s="7" t="str">
        <f t="shared" si="59"/>
        <v>Time Card</v>
      </c>
      <c r="V1244" s="8" t="str">
        <f>RIGHT(TEXT(Data7[[#This Row],[Date:]],"mmddyyyy"),4)</f>
        <v>2024</v>
      </c>
      <c r="W1244" s="8" t="str">
        <f>MID(TEXT(Data7[[#This Row],[Date:]],"mmddyyyy"),3,2)</f>
        <v>03</v>
      </c>
      <c r="X1244" s="8" t="str">
        <f>LEFT(TEXT(Data7[[#This Row],[Date:]],"mmddyyyy"),2)</f>
        <v>07</v>
      </c>
      <c r="Y1244" s="6">
        <f>DATE(Data7[[#This Row],[Year]],Data7[[#This Row],[Month]],Data7[[#This Row],[Day]])</f>
        <v>45476</v>
      </c>
    </row>
    <row r="1245" spans="1:25">
      <c r="A1245" s="5">
        <v>45476.576248726851</v>
      </c>
      <c r="B1245" s="7" t="s">
        <v>35</v>
      </c>
      <c r="C1245" s="6" t="s">
        <v>921</v>
      </c>
      <c r="D1245" s="7" t="s">
        <v>925</v>
      </c>
      <c r="E1245" s="8">
        <v>1</v>
      </c>
      <c r="F1245" s="7">
        <v>79024</v>
      </c>
      <c r="G1245" s="7" t="s">
        <v>117</v>
      </c>
      <c r="H1245" s="7" t="s">
        <v>756</v>
      </c>
      <c r="I1245" s="7" t="s">
        <v>44</v>
      </c>
      <c r="J1245" s="19" t="str">
        <f>IFERROR(INDEX('Employee Info'!$C$3:$E$200,MATCH(Data7[[#This Row],[Name:]],'Employee Info'!$B$3:$B$200,0),MATCH(Data7[[#This Row],[Hours Type:]],'Employee Info'!$C$2:$E$2,0)),"")</f>
        <v/>
      </c>
      <c r="K1245" s="19" t="str">
        <f>IFERROR(INDEX('Employee Info'!$C$3:$J$200,MATCH(Data7[[#This Row],[Name:]],'Employee Info'!$B$3:$B$200,0),MATCH(Data7[[#Headers],[Truck]],'Employee Info'!$C$2:$J$2,0)),"")</f>
        <v/>
      </c>
      <c r="L1245" s="19" t="str">
        <f>IFERROR(INDEX('Employee Info'!$C$3:$J$200,MATCH(Data7[[#This Row],[Name:]],'Employee Info'!$B$3:$B$200,0),MATCH(Data7[[#Headers],[Phone]],'Employee Info'!$C$2:$J$2,0)),"")</f>
        <v/>
      </c>
      <c r="M1245" s="19" t="str">
        <f>IFERROR(INDEX('Employee Info'!$C$3:$J$200,MATCH(Data7[[#This Row],[Name:]],'Employee Info'!$B$3:$B$200,0),MATCH(Data7[[#Headers],[Tech]],'Employee Info'!$C$2:$J$2,0)),"")</f>
        <v/>
      </c>
      <c r="N1245" s="19" t="str">
        <f>IFERROR(INDEX('Employee Info'!$C$3:$J$200,MATCH(Data7[[#This Row],[Name:]],'Employee Info'!$B$3:$B$200,0),MATCH(Data7[[#Headers],[Other]],'Employee Info'!$C$2:$J$2,0)),"")</f>
        <v/>
      </c>
      <c r="O1245" s="19">
        <f>IFERROR((Data7[[#This Row],[Hours:]]*SUM(Data7[[#This Row],[Rate]:[Other]])),"")</f>
        <v>0</v>
      </c>
      <c r="P1245" s="7" t="str">
        <f>IF(Data7[[#This Row],[WO'#:]]="","Riley #","WO#")</f>
        <v>WO#</v>
      </c>
      <c r="Q1245" s="7">
        <f>IFERROR(WEEKNUM(Data7[[#This Row],[Date:]]),"")</f>
        <v>27</v>
      </c>
      <c r="R1245" s="6">
        <f t="shared" si="57"/>
        <v>45473</v>
      </c>
      <c r="S1245" s="6">
        <f>Data7[[#This Row],[Week Start]]+7</f>
        <v>45480</v>
      </c>
      <c r="T1245" s="7" t="str">
        <f t="shared" si="58"/>
        <v>6/30/2024 - 7/7/2024</v>
      </c>
      <c r="U1245" s="7" t="str">
        <f t="shared" si="59"/>
        <v>Time Card</v>
      </c>
      <c r="V1245" s="8" t="str">
        <f>RIGHT(TEXT(Data7[[#This Row],[Date:]],"mmddyyyy"),4)</f>
        <v>2024</v>
      </c>
      <c r="W1245" s="8" t="str">
        <f>MID(TEXT(Data7[[#This Row],[Date:]],"mmddyyyy"),3,2)</f>
        <v>03</v>
      </c>
      <c r="X1245" s="8" t="str">
        <f>LEFT(TEXT(Data7[[#This Row],[Date:]],"mmddyyyy"),2)</f>
        <v>07</v>
      </c>
      <c r="Y1245" s="6">
        <f>DATE(Data7[[#This Row],[Year]],Data7[[#This Row],[Month]],Data7[[#This Row],[Day]])</f>
        <v>45476</v>
      </c>
    </row>
    <row r="1246" spans="1:25">
      <c r="A1246" s="5">
        <v>45478.531702777778</v>
      </c>
      <c r="B1246" s="7" t="s">
        <v>66</v>
      </c>
      <c r="C1246" s="6" t="s">
        <v>921</v>
      </c>
      <c r="D1246" s="7" t="s">
        <v>928</v>
      </c>
      <c r="E1246" s="8">
        <v>7</v>
      </c>
      <c r="F1246" s="7">
        <v>6984733</v>
      </c>
      <c r="G1246" s="7" t="s">
        <v>68</v>
      </c>
      <c r="H1246" s="7" t="s">
        <v>756</v>
      </c>
      <c r="I1246" s="7" t="s">
        <v>44</v>
      </c>
      <c r="J1246" s="19" t="str">
        <f>IFERROR(INDEX('Employee Info'!$C$3:$E$200,MATCH(Data7[[#This Row],[Name:]],'Employee Info'!$B$3:$B$200,0),MATCH(Data7[[#This Row],[Hours Type:]],'Employee Info'!$C$2:$E$2,0)),"")</f>
        <v/>
      </c>
      <c r="K1246" s="19" t="str">
        <f>IFERROR(INDEX('Employee Info'!$C$3:$J$200,MATCH(Data7[[#This Row],[Name:]],'Employee Info'!$B$3:$B$200,0),MATCH(Data7[[#Headers],[Truck]],'Employee Info'!$C$2:$J$2,0)),"")</f>
        <v/>
      </c>
      <c r="L1246" s="19" t="str">
        <f>IFERROR(INDEX('Employee Info'!$C$3:$J$200,MATCH(Data7[[#This Row],[Name:]],'Employee Info'!$B$3:$B$200,0),MATCH(Data7[[#Headers],[Phone]],'Employee Info'!$C$2:$J$2,0)),"")</f>
        <v/>
      </c>
      <c r="M1246" s="19" t="str">
        <f>IFERROR(INDEX('Employee Info'!$C$3:$J$200,MATCH(Data7[[#This Row],[Name:]],'Employee Info'!$B$3:$B$200,0),MATCH(Data7[[#Headers],[Tech]],'Employee Info'!$C$2:$J$2,0)),"")</f>
        <v/>
      </c>
      <c r="N1246" s="19" t="str">
        <f>IFERROR(INDEX('Employee Info'!$C$3:$J$200,MATCH(Data7[[#This Row],[Name:]],'Employee Info'!$B$3:$B$200,0),MATCH(Data7[[#Headers],[Other]],'Employee Info'!$C$2:$J$2,0)),"")</f>
        <v/>
      </c>
      <c r="O1246" s="19">
        <f>IFERROR((Data7[[#This Row],[Hours:]]*SUM(Data7[[#This Row],[Rate]:[Other]])),"")</f>
        <v>0</v>
      </c>
      <c r="P1246" s="7" t="str">
        <f>IF(Data7[[#This Row],[WO'#:]]="","Riley #","WO#")</f>
        <v>WO#</v>
      </c>
      <c r="Q1246" s="7">
        <f>IFERROR(WEEKNUM(Data7[[#This Row],[Date:]]),"")</f>
        <v>27</v>
      </c>
      <c r="R1246" s="6">
        <f t="shared" si="57"/>
        <v>45473</v>
      </c>
      <c r="S1246" s="6">
        <f>Data7[[#This Row],[Week Start]]+7</f>
        <v>45480</v>
      </c>
      <c r="T1246" s="7" t="str">
        <f t="shared" si="58"/>
        <v>6/30/2024 - 7/7/2024</v>
      </c>
      <c r="U1246" s="7" t="str">
        <f t="shared" si="59"/>
        <v>Time Card</v>
      </c>
      <c r="V1246" s="8" t="str">
        <f>RIGHT(TEXT(Data7[[#This Row],[Date:]],"mmddyyyy"),4)</f>
        <v>2024</v>
      </c>
      <c r="W1246" s="8" t="str">
        <f>MID(TEXT(Data7[[#This Row],[Date:]],"mmddyyyy"),3,2)</f>
        <v>03</v>
      </c>
      <c r="X1246" s="8" t="str">
        <f>LEFT(TEXT(Data7[[#This Row],[Date:]],"mmddyyyy"),2)</f>
        <v>07</v>
      </c>
      <c r="Y1246" s="6">
        <f>DATE(Data7[[#This Row],[Year]],Data7[[#This Row],[Month]],Data7[[#This Row],[Day]])</f>
        <v>45476</v>
      </c>
    </row>
    <row r="1247" spans="1:25">
      <c r="A1247" s="5">
        <v>45517.48750891204</v>
      </c>
      <c r="B1247" s="7" t="s">
        <v>76</v>
      </c>
      <c r="C1247" s="6" t="s">
        <v>921</v>
      </c>
      <c r="D1247" s="7" t="s">
        <v>156</v>
      </c>
      <c r="E1247" s="8">
        <v>1</v>
      </c>
      <c r="F1247" s="7">
        <v>6984733</v>
      </c>
      <c r="G1247" s="7" t="s">
        <v>68</v>
      </c>
      <c r="H1247" s="7" t="s">
        <v>756</v>
      </c>
      <c r="I1247" s="7" t="s">
        <v>44</v>
      </c>
      <c r="J1247" s="19" t="str">
        <f>IFERROR(INDEX('Employee Info'!$C$3:$E$200,MATCH(Data7[[#This Row],[Name:]],'Employee Info'!$B$3:$B$200,0),MATCH(Data7[[#This Row],[Hours Type:]],'Employee Info'!$C$2:$E$2,0)),"")</f>
        <v/>
      </c>
      <c r="K1247" s="19" t="str">
        <f>IFERROR(INDEX('Employee Info'!$C$3:$J$200,MATCH(Data7[[#This Row],[Name:]],'Employee Info'!$B$3:$B$200,0),MATCH(Data7[[#Headers],[Truck]],'Employee Info'!$C$2:$J$2,0)),"")</f>
        <v/>
      </c>
      <c r="L1247" s="19" t="str">
        <f>IFERROR(INDEX('Employee Info'!$C$3:$J$200,MATCH(Data7[[#This Row],[Name:]],'Employee Info'!$B$3:$B$200,0),MATCH(Data7[[#Headers],[Phone]],'Employee Info'!$C$2:$J$2,0)),"")</f>
        <v/>
      </c>
      <c r="M1247" s="19" t="str">
        <f>IFERROR(INDEX('Employee Info'!$C$3:$J$200,MATCH(Data7[[#This Row],[Name:]],'Employee Info'!$B$3:$B$200,0),MATCH(Data7[[#Headers],[Tech]],'Employee Info'!$C$2:$J$2,0)),"")</f>
        <v/>
      </c>
      <c r="N1247" s="19" t="str">
        <f>IFERROR(INDEX('Employee Info'!$C$3:$J$200,MATCH(Data7[[#This Row],[Name:]],'Employee Info'!$B$3:$B$200,0),MATCH(Data7[[#Headers],[Other]],'Employee Info'!$C$2:$J$2,0)),"")</f>
        <v/>
      </c>
      <c r="O1247" s="19">
        <f>IFERROR((Data7[[#This Row],[Hours:]]*SUM(Data7[[#This Row],[Rate]:[Other]])),"")</f>
        <v>0</v>
      </c>
      <c r="P1247" s="7" t="str">
        <f>IF(Data7[[#This Row],[WO'#:]]="","Riley #","WO#")</f>
        <v>WO#</v>
      </c>
      <c r="Q1247" s="7">
        <f>IFERROR(WEEKNUM(Data7[[#This Row],[Date:]]),"")</f>
        <v>27</v>
      </c>
      <c r="R1247" s="6">
        <f t="shared" si="57"/>
        <v>45473</v>
      </c>
      <c r="S1247" s="6">
        <f>Data7[[#This Row],[Week Start]]+7</f>
        <v>45480</v>
      </c>
      <c r="T1247" s="7" t="str">
        <f t="shared" si="58"/>
        <v>6/30/2024 - 7/7/2024</v>
      </c>
      <c r="U1247" s="7" t="str">
        <f t="shared" si="59"/>
        <v>Time Card</v>
      </c>
      <c r="V1247" s="8" t="str">
        <f>RIGHT(TEXT(Data7[[#This Row],[Date:]],"mmddyyyy"),4)</f>
        <v>2024</v>
      </c>
      <c r="W1247" s="8" t="str">
        <f>MID(TEXT(Data7[[#This Row],[Date:]],"mmddyyyy"),3,2)</f>
        <v>03</v>
      </c>
      <c r="X1247" s="8" t="str">
        <f>LEFT(TEXT(Data7[[#This Row],[Date:]],"mmddyyyy"),2)</f>
        <v>07</v>
      </c>
      <c r="Y1247" s="6">
        <f>DATE(Data7[[#This Row],[Year]],Data7[[#This Row],[Month]],Data7[[#This Row],[Day]])</f>
        <v>45476</v>
      </c>
    </row>
    <row r="1248" spans="1:25">
      <c r="A1248" s="5">
        <v>45478.528361921293</v>
      </c>
      <c r="B1248" s="7" t="s">
        <v>66</v>
      </c>
      <c r="C1248" s="6" t="s">
        <v>921</v>
      </c>
      <c r="D1248" s="7" t="s">
        <v>920</v>
      </c>
      <c r="E1248" s="8">
        <v>1</v>
      </c>
      <c r="F1248" s="7" t="s">
        <v>68</v>
      </c>
      <c r="G1248" s="7" t="s">
        <v>68</v>
      </c>
      <c r="H1248" s="7" t="s">
        <v>573</v>
      </c>
      <c r="I1248" s="7" t="s">
        <v>44</v>
      </c>
      <c r="J1248" s="19" t="str">
        <f>IFERROR(INDEX('Employee Info'!$C$3:$E$200,MATCH(Data7[[#This Row],[Name:]],'Employee Info'!$B$3:$B$200,0),MATCH(Data7[[#This Row],[Hours Type:]],'Employee Info'!$C$2:$E$2,0)),"")</f>
        <v/>
      </c>
      <c r="K1248" s="19" t="str">
        <f>IFERROR(INDEX('Employee Info'!$C$3:$J$200,MATCH(Data7[[#This Row],[Name:]],'Employee Info'!$B$3:$B$200,0),MATCH(Data7[[#Headers],[Truck]],'Employee Info'!$C$2:$J$2,0)),"")</f>
        <v/>
      </c>
      <c r="L1248" s="19" t="str">
        <f>IFERROR(INDEX('Employee Info'!$C$3:$J$200,MATCH(Data7[[#This Row],[Name:]],'Employee Info'!$B$3:$B$200,0),MATCH(Data7[[#Headers],[Phone]],'Employee Info'!$C$2:$J$2,0)),"")</f>
        <v/>
      </c>
      <c r="M1248" s="19" t="str">
        <f>IFERROR(INDEX('Employee Info'!$C$3:$J$200,MATCH(Data7[[#This Row],[Name:]],'Employee Info'!$B$3:$B$200,0),MATCH(Data7[[#Headers],[Tech]],'Employee Info'!$C$2:$J$2,0)),"")</f>
        <v/>
      </c>
      <c r="N1248" s="19" t="str">
        <f>IFERROR(INDEX('Employee Info'!$C$3:$J$200,MATCH(Data7[[#This Row],[Name:]],'Employee Info'!$B$3:$B$200,0),MATCH(Data7[[#Headers],[Other]],'Employee Info'!$C$2:$J$2,0)),"")</f>
        <v/>
      </c>
      <c r="O1248" s="19">
        <f>IFERROR((Data7[[#This Row],[Hours:]]*SUM(Data7[[#This Row],[Rate]:[Other]])),"")</f>
        <v>0</v>
      </c>
      <c r="P1248" s="7" t="str">
        <f>IF(Data7[[#This Row],[WO'#:]]="","Riley #","WO#")</f>
        <v>Riley #</v>
      </c>
      <c r="Q1248" s="7">
        <f>IFERROR(WEEKNUM(Data7[[#This Row],[Date:]]),"")</f>
        <v>27</v>
      </c>
      <c r="R1248" s="6">
        <f t="shared" si="57"/>
        <v>45473</v>
      </c>
      <c r="S1248" s="6">
        <f>Data7[[#This Row],[Week Start]]+7</f>
        <v>45480</v>
      </c>
      <c r="T1248" s="7" t="str">
        <f t="shared" si="58"/>
        <v>6/30/2024 - 7/7/2024</v>
      </c>
      <c r="U1248" s="7" t="str">
        <f t="shared" si="59"/>
        <v>Time Card</v>
      </c>
      <c r="V1248" s="8" t="str">
        <f>RIGHT(TEXT(Data7[[#This Row],[Date:]],"mmddyyyy"),4)</f>
        <v>2024</v>
      </c>
      <c r="W1248" s="8" t="str">
        <f>MID(TEXT(Data7[[#This Row],[Date:]],"mmddyyyy"),3,2)</f>
        <v>03</v>
      </c>
      <c r="X1248" s="8" t="str">
        <f>LEFT(TEXT(Data7[[#This Row],[Date:]],"mmddyyyy"),2)</f>
        <v>07</v>
      </c>
      <c r="Y1248" s="6">
        <f>DATE(Data7[[#This Row],[Year]],Data7[[#This Row],[Month]],Data7[[#This Row],[Day]])</f>
        <v>45476</v>
      </c>
    </row>
    <row r="1249" spans="1:25">
      <c r="A1249" s="5">
        <v>45476.573969907404</v>
      </c>
      <c r="B1249" s="7" t="s">
        <v>35</v>
      </c>
      <c r="C1249" s="6" t="s">
        <v>921</v>
      </c>
      <c r="D1249" s="7" t="s">
        <v>923</v>
      </c>
      <c r="E1249" s="8">
        <v>7</v>
      </c>
      <c r="F1249" s="7" t="s">
        <v>68</v>
      </c>
      <c r="G1249" s="7" t="s">
        <v>117</v>
      </c>
      <c r="H1249" s="7" t="s">
        <v>924</v>
      </c>
      <c r="I1249" s="7" t="s">
        <v>44</v>
      </c>
      <c r="J1249" s="19" t="str">
        <f>IFERROR(INDEX('Employee Info'!$C$3:$E$200,MATCH(Data7[[#This Row],[Name:]],'Employee Info'!$B$3:$B$200,0),MATCH(Data7[[#This Row],[Hours Type:]],'Employee Info'!$C$2:$E$2,0)),"")</f>
        <v/>
      </c>
      <c r="K1249" s="19" t="str">
        <f>IFERROR(INDEX('Employee Info'!$C$3:$J$200,MATCH(Data7[[#This Row],[Name:]],'Employee Info'!$B$3:$B$200,0),MATCH(Data7[[#Headers],[Truck]],'Employee Info'!$C$2:$J$2,0)),"")</f>
        <v/>
      </c>
      <c r="L1249" s="19" t="str">
        <f>IFERROR(INDEX('Employee Info'!$C$3:$J$200,MATCH(Data7[[#This Row],[Name:]],'Employee Info'!$B$3:$B$200,0),MATCH(Data7[[#Headers],[Phone]],'Employee Info'!$C$2:$J$2,0)),"")</f>
        <v/>
      </c>
      <c r="M1249" s="19" t="str">
        <f>IFERROR(INDEX('Employee Info'!$C$3:$J$200,MATCH(Data7[[#This Row],[Name:]],'Employee Info'!$B$3:$B$200,0),MATCH(Data7[[#Headers],[Tech]],'Employee Info'!$C$2:$J$2,0)),"")</f>
        <v/>
      </c>
      <c r="N1249" s="19" t="str">
        <f>IFERROR(INDEX('Employee Info'!$C$3:$J$200,MATCH(Data7[[#This Row],[Name:]],'Employee Info'!$B$3:$B$200,0),MATCH(Data7[[#Headers],[Other]],'Employee Info'!$C$2:$J$2,0)),"")</f>
        <v/>
      </c>
      <c r="O1249" s="19">
        <f>IFERROR((Data7[[#This Row],[Hours:]]*SUM(Data7[[#This Row],[Rate]:[Other]])),"")</f>
        <v>0</v>
      </c>
      <c r="P1249" s="7" t="str">
        <f>IF(Data7[[#This Row],[WO'#:]]="","Riley #","WO#")</f>
        <v>Riley #</v>
      </c>
      <c r="Q1249" s="7">
        <f>IFERROR(WEEKNUM(Data7[[#This Row],[Date:]]),"")</f>
        <v>27</v>
      </c>
      <c r="R1249" s="6">
        <f t="shared" si="57"/>
        <v>45473</v>
      </c>
      <c r="S1249" s="6">
        <f>Data7[[#This Row],[Week Start]]+7</f>
        <v>45480</v>
      </c>
      <c r="T1249" s="7" t="str">
        <f t="shared" si="58"/>
        <v>6/30/2024 - 7/7/2024</v>
      </c>
      <c r="U1249" s="7" t="str">
        <f t="shared" si="59"/>
        <v>Time Card</v>
      </c>
      <c r="V1249" s="8" t="str">
        <f>RIGHT(TEXT(Data7[[#This Row],[Date:]],"mmddyyyy"),4)</f>
        <v>2024</v>
      </c>
      <c r="W1249" s="8" t="str">
        <f>MID(TEXT(Data7[[#This Row],[Date:]],"mmddyyyy"),3,2)</f>
        <v>03</v>
      </c>
      <c r="X1249" s="8" t="str">
        <f>LEFT(TEXT(Data7[[#This Row],[Date:]],"mmddyyyy"),2)</f>
        <v>07</v>
      </c>
      <c r="Y1249" s="6">
        <f>DATE(Data7[[#This Row],[Year]],Data7[[#This Row],[Month]],Data7[[#This Row],[Day]])</f>
        <v>45476</v>
      </c>
    </row>
    <row r="1250" spans="1:25">
      <c r="A1250" s="5">
        <v>45476.419855902779</v>
      </c>
      <c r="B1250" s="7" t="s">
        <v>23</v>
      </c>
      <c r="C1250" s="6" t="s">
        <v>921</v>
      </c>
      <c r="D1250" s="7" t="s">
        <v>830</v>
      </c>
      <c r="E1250" s="8">
        <v>7</v>
      </c>
      <c r="F1250" s="7" t="s">
        <v>68</v>
      </c>
      <c r="G1250" s="7" t="s">
        <v>117</v>
      </c>
      <c r="H1250" s="7" t="s">
        <v>922</v>
      </c>
      <c r="I1250" s="7" t="s">
        <v>44</v>
      </c>
      <c r="J1250" s="19" t="str">
        <f>IFERROR(INDEX('Employee Info'!$C$3:$E$200,MATCH(Data7[[#This Row],[Name:]],'Employee Info'!$B$3:$B$200,0),MATCH(Data7[[#This Row],[Hours Type:]],'Employee Info'!$C$2:$E$2,0)),"")</f>
        <v/>
      </c>
      <c r="K1250" s="19" t="str">
        <f>IFERROR(INDEX('Employee Info'!$C$3:$J$200,MATCH(Data7[[#This Row],[Name:]],'Employee Info'!$B$3:$B$200,0),MATCH(Data7[[#Headers],[Truck]],'Employee Info'!$C$2:$J$2,0)),"")</f>
        <v/>
      </c>
      <c r="L1250" s="19" t="str">
        <f>IFERROR(INDEX('Employee Info'!$C$3:$J$200,MATCH(Data7[[#This Row],[Name:]],'Employee Info'!$B$3:$B$200,0),MATCH(Data7[[#Headers],[Phone]],'Employee Info'!$C$2:$J$2,0)),"")</f>
        <v/>
      </c>
      <c r="M1250" s="19" t="str">
        <f>IFERROR(INDEX('Employee Info'!$C$3:$J$200,MATCH(Data7[[#This Row],[Name:]],'Employee Info'!$B$3:$B$200,0),MATCH(Data7[[#Headers],[Tech]],'Employee Info'!$C$2:$J$2,0)),"")</f>
        <v/>
      </c>
      <c r="N1250" s="19" t="str">
        <f>IFERROR(INDEX('Employee Info'!$C$3:$J$200,MATCH(Data7[[#This Row],[Name:]],'Employee Info'!$B$3:$B$200,0),MATCH(Data7[[#Headers],[Other]],'Employee Info'!$C$2:$J$2,0)),"")</f>
        <v/>
      </c>
      <c r="O1250" s="19">
        <f>IFERROR((Data7[[#This Row],[Hours:]]*SUM(Data7[[#This Row],[Rate]:[Other]])),"")</f>
        <v>0</v>
      </c>
      <c r="P1250" s="7" t="str">
        <f>IF(Data7[[#This Row],[WO'#:]]="","Riley #","WO#")</f>
        <v>Riley #</v>
      </c>
      <c r="Q1250" s="7">
        <f>IFERROR(WEEKNUM(Data7[[#This Row],[Date:]]),"")</f>
        <v>27</v>
      </c>
      <c r="R1250" s="6">
        <f t="shared" si="57"/>
        <v>45473</v>
      </c>
      <c r="S1250" s="6">
        <f>Data7[[#This Row],[Week Start]]+7</f>
        <v>45480</v>
      </c>
      <c r="T1250" s="7" t="str">
        <f t="shared" si="58"/>
        <v>6/30/2024 - 7/7/2024</v>
      </c>
      <c r="U1250" s="7" t="str">
        <f t="shared" si="59"/>
        <v>Time Card</v>
      </c>
      <c r="V1250" s="8" t="str">
        <f>RIGHT(TEXT(Data7[[#This Row],[Date:]],"mmddyyyy"),4)</f>
        <v>2024</v>
      </c>
      <c r="W1250" s="8" t="str">
        <f>MID(TEXT(Data7[[#This Row],[Date:]],"mmddyyyy"),3,2)</f>
        <v>03</v>
      </c>
      <c r="X1250" s="8" t="str">
        <f>LEFT(TEXT(Data7[[#This Row],[Date:]],"mmddyyyy"),2)</f>
        <v>07</v>
      </c>
      <c r="Y1250" s="6">
        <f>DATE(Data7[[#This Row],[Year]],Data7[[#This Row],[Month]],Data7[[#This Row],[Day]])</f>
        <v>45476</v>
      </c>
    </row>
    <row r="1251" spans="1:25">
      <c r="A1251" s="5">
        <v>45476.421389351854</v>
      </c>
      <c r="B1251" s="7" t="s">
        <v>34</v>
      </c>
      <c r="C1251" s="6" t="s">
        <v>921</v>
      </c>
      <c r="D1251" s="7" t="s">
        <v>830</v>
      </c>
      <c r="E1251" s="8">
        <v>7</v>
      </c>
      <c r="F1251" s="7" t="s">
        <v>68</v>
      </c>
      <c r="G1251" s="7" t="s">
        <v>117</v>
      </c>
      <c r="H1251" s="7" t="s">
        <v>922</v>
      </c>
      <c r="I1251" s="7" t="s">
        <v>44</v>
      </c>
      <c r="J1251" s="19" t="str">
        <f>IFERROR(INDEX('Employee Info'!$C$3:$E$200,MATCH(Data7[[#This Row],[Name:]],'Employee Info'!$B$3:$B$200,0),MATCH(Data7[[#This Row],[Hours Type:]],'Employee Info'!$C$2:$E$2,0)),"")</f>
        <v/>
      </c>
      <c r="K1251" s="19" t="str">
        <f>IFERROR(INDEX('Employee Info'!$C$3:$J$200,MATCH(Data7[[#This Row],[Name:]],'Employee Info'!$B$3:$B$200,0),MATCH(Data7[[#Headers],[Truck]],'Employee Info'!$C$2:$J$2,0)),"")</f>
        <v/>
      </c>
      <c r="L1251" s="19" t="str">
        <f>IFERROR(INDEX('Employee Info'!$C$3:$J$200,MATCH(Data7[[#This Row],[Name:]],'Employee Info'!$B$3:$B$200,0),MATCH(Data7[[#Headers],[Phone]],'Employee Info'!$C$2:$J$2,0)),"")</f>
        <v/>
      </c>
      <c r="M1251" s="19" t="str">
        <f>IFERROR(INDEX('Employee Info'!$C$3:$J$200,MATCH(Data7[[#This Row],[Name:]],'Employee Info'!$B$3:$B$200,0),MATCH(Data7[[#Headers],[Tech]],'Employee Info'!$C$2:$J$2,0)),"")</f>
        <v/>
      </c>
      <c r="N1251" s="19" t="str">
        <f>IFERROR(INDEX('Employee Info'!$C$3:$J$200,MATCH(Data7[[#This Row],[Name:]],'Employee Info'!$B$3:$B$200,0),MATCH(Data7[[#Headers],[Other]],'Employee Info'!$C$2:$J$2,0)),"")</f>
        <v/>
      </c>
      <c r="O1251" s="19">
        <f>IFERROR((Data7[[#This Row],[Hours:]]*SUM(Data7[[#This Row],[Rate]:[Other]])),"")</f>
        <v>0</v>
      </c>
      <c r="P1251" s="7" t="str">
        <f>IF(Data7[[#This Row],[WO'#:]]="","Riley #","WO#")</f>
        <v>Riley #</v>
      </c>
      <c r="Q1251" s="7">
        <f>IFERROR(WEEKNUM(Data7[[#This Row],[Date:]]),"")</f>
        <v>27</v>
      </c>
      <c r="R1251" s="6">
        <f t="shared" si="57"/>
        <v>45473</v>
      </c>
      <c r="S1251" s="6">
        <f>Data7[[#This Row],[Week Start]]+7</f>
        <v>45480</v>
      </c>
      <c r="T1251" s="7" t="str">
        <f t="shared" si="58"/>
        <v>6/30/2024 - 7/7/2024</v>
      </c>
      <c r="U1251" s="7" t="str">
        <f t="shared" si="59"/>
        <v>Time Card</v>
      </c>
      <c r="V1251" s="8" t="str">
        <f>RIGHT(TEXT(Data7[[#This Row],[Date:]],"mmddyyyy"),4)</f>
        <v>2024</v>
      </c>
      <c r="W1251" s="8" t="str">
        <f>MID(TEXT(Data7[[#This Row],[Date:]],"mmddyyyy"),3,2)</f>
        <v>03</v>
      </c>
      <c r="X1251" s="8" t="str">
        <f>LEFT(TEXT(Data7[[#This Row],[Date:]],"mmddyyyy"),2)</f>
        <v>07</v>
      </c>
      <c r="Y1251" s="6">
        <f>DATE(Data7[[#This Row],[Year]],Data7[[#This Row],[Month]],Data7[[#This Row],[Day]])</f>
        <v>45476</v>
      </c>
    </row>
    <row r="1252" spans="1:25">
      <c r="A1252" s="5">
        <v>45478.536091319445</v>
      </c>
      <c r="B1252" s="7" t="s">
        <v>66</v>
      </c>
      <c r="C1252" s="6" t="s">
        <v>926</v>
      </c>
      <c r="D1252" s="7" t="s">
        <v>931</v>
      </c>
      <c r="E1252" s="8">
        <v>1.5</v>
      </c>
      <c r="F1252" s="7">
        <v>20028</v>
      </c>
      <c r="G1252" s="7" t="s">
        <v>68</v>
      </c>
      <c r="H1252" s="7" t="s">
        <v>756</v>
      </c>
      <c r="I1252" s="7" t="s">
        <v>45</v>
      </c>
      <c r="J1252" s="19" t="str">
        <f>IFERROR(INDEX('Employee Info'!$C$3:$E$200,MATCH(Data7[[#This Row],[Name:]],'Employee Info'!$B$3:$B$200,0),MATCH(Data7[[#This Row],[Hours Type:]],'Employee Info'!$C$2:$E$2,0)),"")</f>
        <v/>
      </c>
      <c r="K1252" s="19" t="str">
        <f>IFERROR(INDEX('Employee Info'!$C$3:$J$200,MATCH(Data7[[#This Row],[Name:]],'Employee Info'!$B$3:$B$200,0),MATCH(Data7[[#Headers],[Truck]],'Employee Info'!$C$2:$J$2,0)),"")</f>
        <v/>
      </c>
      <c r="L1252" s="19" t="str">
        <f>IFERROR(INDEX('Employee Info'!$C$3:$J$200,MATCH(Data7[[#This Row],[Name:]],'Employee Info'!$B$3:$B$200,0),MATCH(Data7[[#Headers],[Phone]],'Employee Info'!$C$2:$J$2,0)),"")</f>
        <v/>
      </c>
      <c r="M1252" s="19" t="str">
        <f>IFERROR(INDEX('Employee Info'!$C$3:$J$200,MATCH(Data7[[#This Row],[Name:]],'Employee Info'!$B$3:$B$200,0),MATCH(Data7[[#Headers],[Tech]],'Employee Info'!$C$2:$J$2,0)),"")</f>
        <v/>
      </c>
      <c r="N1252" s="19" t="str">
        <f>IFERROR(INDEX('Employee Info'!$C$3:$J$200,MATCH(Data7[[#This Row],[Name:]],'Employee Info'!$B$3:$B$200,0),MATCH(Data7[[#Headers],[Other]],'Employee Info'!$C$2:$J$2,0)),"")</f>
        <v/>
      </c>
      <c r="O1252" s="19">
        <f>IFERROR((Data7[[#This Row],[Hours:]]*SUM(Data7[[#This Row],[Rate]:[Other]])),"")</f>
        <v>0</v>
      </c>
      <c r="P1252" s="7" t="str">
        <f>IF(Data7[[#This Row],[WO'#:]]="","Riley #","WO#")</f>
        <v>WO#</v>
      </c>
      <c r="Q1252" s="7">
        <f>IFERROR(WEEKNUM(Data7[[#This Row],[Date:]]),"")</f>
        <v>27</v>
      </c>
      <c r="R1252" s="6">
        <f t="shared" si="57"/>
        <v>45473</v>
      </c>
      <c r="S1252" s="6">
        <f>Data7[[#This Row],[Week Start]]+7</f>
        <v>45480</v>
      </c>
      <c r="T1252" s="7" t="str">
        <f t="shared" si="58"/>
        <v>6/30/2024 - 7/7/2024</v>
      </c>
      <c r="U1252" s="7" t="str">
        <f t="shared" si="59"/>
        <v>Time Card</v>
      </c>
      <c r="V1252" s="8" t="str">
        <f>RIGHT(TEXT(Data7[[#This Row],[Date:]],"mmddyyyy"),4)</f>
        <v>2024</v>
      </c>
      <c r="W1252" s="8" t="str">
        <f>MID(TEXT(Data7[[#This Row],[Date:]],"mmddyyyy"),3,2)</f>
        <v>05</v>
      </c>
      <c r="X1252" s="8" t="str">
        <f>LEFT(TEXT(Data7[[#This Row],[Date:]],"mmddyyyy"),2)</f>
        <v>07</v>
      </c>
      <c r="Y1252" s="6">
        <f>DATE(Data7[[#This Row],[Year]],Data7[[#This Row],[Month]],Data7[[#This Row],[Day]])</f>
        <v>45478</v>
      </c>
    </row>
    <row r="1253" spans="1:25">
      <c r="A1253" s="5">
        <v>45517.487916550926</v>
      </c>
      <c r="B1253" s="7" t="s">
        <v>76</v>
      </c>
      <c r="C1253" s="6" t="s">
        <v>926</v>
      </c>
      <c r="D1253" s="7" t="s">
        <v>156</v>
      </c>
      <c r="E1253" s="8">
        <v>1</v>
      </c>
      <c r="F1253" s="7">
        <v>6984733</v>
      </c>
      <c r="G1253" s="7" t="s">
        <v>68</v>
      </c>
      <c r="H1253" s="7" t="s">
        <v>756</v>
      </c>
      <c r="I1253" s="7" t="s">
        <v>44</v>
      </c>
      <c r="J1253" s="19" t="str">
        <f>IFERROR(INDEX('Employee Info'!$C$3:$E$200,MATCH(Data7[[#This Row],[Name:]],'Employee Info'!$B$3:$B$200,0),MATCH(Data7[[#This Row],[Hours Type:]],'Employee Info'!$C$2:$E$2,0)),"")</f>
        <v/>
      </c>
      <c r="K1253" s="19" t="str">
        <f>IFERROR(INDEX('Employee Info'!$C$3:$J$200,MATCH(Data7[[#This Row],[Name:]],'Employee Info'!$B$3:$B$200,0),MATCH(Data7[[#Headers],[Truck]],'Employee Info'!$C$2:$J$2,0)),"")</f>
        <v/>
      </c>
      <c r="L1253" s="19" t="str">
        <f>IFERROR(INDEX('Employee Info'!$C$3:$J$200,MATCH(Data7[[#This Row],[Name:]],'Employee Info'!$B$3:$B$200,0),MATCH(Data7[[#Headers],[Phone]],'Employee Info'!$C$2:$J$2,0)),"")</f>
        <v/>
      </c>
      <c r="M1253" s="19" t="str">
        <f>IFERROR(INDEX('Employee Info'!$C$3:$J$200,MATCH(Data7[[#This Row],[Name:]],'Employee Info'!$B$3:$B$200,0),MATCH(Data7[[#Headers],[Tech]],'Employee Info'!$C$2:$J$2,0)),"")</f>
        <v/>
      </c>
      <c r="N1253" s="19" t="str">
        <f>IFERROR(INDEX('Employee Info'!$C$3:$J$200,MATCH(Data7[[#This Row],[Name:]],'Employee Info'!$B$3:$B$200,0),MATCH(Data7[[#Headers],[Other]],'Employee Info'!$C$2:$J$2,0)),"")</f>
        <v/>
      </c>
      <c r="O1253" s="19">
        <f>IFERROR((Data7[[#This Row],[Hours:]]*SUM(Data7[[#This Row],[Rate]:[Other]])),"")</f>
        <v>0</v>
      </c>
      <c r="P1253" s="7" t="str">
        <f>IF(Data7[[#This Row],[WO'#:]]="","Riley #","WO#")</f>
        <v>WO#</v>
      </c>
      <c r="Q1253" s="7">
        <f>IFERROR(WEEKNUM(Data7[[#This Row],[Date:]]),"")</f>
        <v>27</v>
      </c>
      <c r="R1253" s="6">
        <f t="shared" si="57"/>
        <v>45473</v>
      </c>
      <c r="S1253" s="6">
        <f>Data7[[#This Row],[Week Start]]+7</f>
        <v>45480</v>
      </c>
      <c r="T1253" s="7" t="str">
        <f t="shared" si="58"/>
        <v>6/30/2024 - 7/7/2024</v>
      </c>
      <c r="U1253" s="7" t="str">
        <f t="shared" si="59"/>
        <v>Time Card</v>
      </c>
      <c r="V1253" s="8" t="str">
        <f>RIGHT(TEXT(Data7[[#This Row],[Date:]],"mmddyyyy"),4)</f>
        <v>2024</v>
      </c>
      <c r="W1253" s="8" t="str">
        <f>MID(TEXT(Data7[[#This Row],[Date:]],"mmddyyyy"),3,2)</f>
        <v>05</v>
      </c>
      <c r="X1253" s="8" t="str">
        <f>LEFT(TEXT(Data7[[#This Row],[Date:]],"mmddyyyy"),2)</f>
        <v>07</v>
      </c>
      <c r="Y1253" s="6">
        <f>DATE(Data7[[#This Row],[Year]],Data7[[#This Row],[Month]],Data7[[#This Row],[Day]])</f>
        <v>45478</v>
      </c>
    </row>
    <row r="1254" spans="1:25">
      <c r="A1254" s="5">
        <v>45478.533977430554</v>
      </c>
      <c r="B1254" s="7" t="s">
        <v>66</v>
      </c>
      <c r="C1254" s="6" t="s">
        <v>926</v>
      </c>
      <c r="D1254" s="7" t="s">
        <v>929</v>
      </c>
      <c r="E1254" s="8">
        <v>7</v>
      </c>
      <c r="F1254" s="7">
        <v>7126075</v>
      </c>
      <c r="G1254" s="7" t="s">
        <v>68</v>
      </c>
      <c r="H1254" s="7" t="s">
        <v>756</v>
      </c>
      <c r="I1254" s="7" t="s">
        <v>44</v>
      </c>
      <c r="J1254" s="19" t="str">
        <f>IFERROR(INDEX('Employee Info'!$C$3:$E$200,MATCH(Data7[[#This Row],[Name:]],'Employee Info'!$B$3:$B$200,0),MATCH(Data7[[#This Row],[Hours Type:]],'Employee Info'!$C$2:$E$2,0)),"")</f>
        <v/>
      </c>
      <c r="K1254" s="19" t="str">
        <f>IFERROR(INDEX('Employee Info'!$C$3:$J$200,MATCH(Data7[[#This Row],[Name:]],'Employee Info'!$B$3:$B$200,0),MATCH(Data7[[#Headers],[Truck]],'Employee Info'!$C$2:$J$2,0)),"")</f>
        <v/>
      </c>
      <c r="L1254" s="19" t="str">
        <f>IFERROR(INDEX('Employee Info'!$C$3:$J$200,MATCH(Data7[[#This Row],[Name:]],'Employee Info'!$B$3:$B$200,0),MATCH(Data7[[#Headers],[Phone]],'Employee Info'!$C$2:$J$2,0)),"")</f>
        <v/>
      </c>
      <c r="M1254" s="19" t="str">
        <f>IFERROR(INDEX('Employee Info'!$C$3:$J$200,MATCH(Data7[[#This Row],[Name:]],'Employee Info'!$B$3:$B$200,0),MATCH(Data7[[#Headers],[Tech]],'Employee Info'!$C$2:$J$2,0)),"")</f>
        <v/>
      </c>
      <c r="N1254" s="19" t="str">
        <f>IFERROR(INDEX('Employee Info'!$C$3:$J$200,MATCH(Data7[[#This Row],[Name:]],'Employee Info'!$B$3:$B$200,0),MATCH(Data7[[#Headers],[Other]],'Employee Info'!$C$2:$J$2,0)),"")</f>
        <v/>
      </c>
      <c r="O1254" s="19">
        <f>IFERROR((Data7[[#This Row],[Hours:]]*SUM(Data7[[#This Row],[Rate]:[Other]])),"")</f>
        <v>0</v>
      </c>
      <c r="P1254" s="7" t="str">
        <f>IF(Data7[[#This Row],[WO'#:]]="","Riley #","WO#")</f>
        <v>WO#</v>
      </c>
      <c r="Q1254" s="7">
        <f>IFERROR(WEEKNUM(Data7[[#This Row],[Date:]]),"")</f>
        <v>27</v>
      </c>
      <c r="R1254" s="6">
        <f t="shared" si="57"/>
        <v>45473</v>
      </c>
      <c r="S1254" s="6">
        <f>Data7[[#This Row],[Week Start]]+7</f>
        <v>45480</v>
      </c>
      <c r="T1254" s="7" t="str">
        <f t="shared" si="58"/>
        <v>6/30/2024 - 7/7/2024</v>
      </c>
      <c r="U1254" s="7" t="str">
        <f t="shared" si="59"/>
        <v>Time Card</v>
      </c>
      <c r="V1254" s="8" t="str">
        <f>RIGHT(TEXT(Data7[[#This Row],[Date:]],"mmddyyyy"),4)</f>
        <v>2024</v>
      </c>
      <c r="W1254" s="8" t="str">
        <f>MID(TEXT(Data7[[#This Row],[Date:]],"mmddyyyy"),3,2)</f>
        <v>05</v>
      </c>
      <c r="X1254" s="8" t="str">
        <f>LEFT(TEXT(Data7[[#This Row],[Date:]],"mmddyyyy"),2)</f>
        <v>07</v>
      </c>
      <c r="Y1254" s="6">
        <f>DATE(Data7[[#This Row],[Year]],Data7[[#This Row],[Month]],Data7[[#This Row],[Day]])</f>
        <v>45478</v>
      </c>
    </row>
    <row r="1255" spans="1:25">
      <c r="A1255" s="5">
        <v>45478.534267824078</v>
      </c>
      <c r="B1255" s="7" t="s">
        <v>23</v>
      </c>
      <c r="C1255" s="6" t="s">
        <v>926</v>
      </c>
      <c r="D1255" s="7" t="s">
        <v>930</v>
      </c>
      <c r="E1255" s="8">
        <v>6</v>
      </c>
      <c r="F1255" s="7">
        <v>7126075</v>
      </c>
      <c r="G1255" s="7" t="s">
        <v>68</v>
      </c>
      <c r="H1255" s="7" t="s">
        <v>756</v>
      </c>
      <c r="I1255" s="7" t="s">
        <v>44</v>
      </c>
      <c r="J1255" s="19" t="str">
        <f>IFERROR(INDEX('Employee Info'!$C$3:$E$200,MATCH(Data7[[#This Row],[Name:]],'Employee Info'!$B$3:$B$200,0),MATCH(Data7[[#This Row],[Hours Type:]],'Employee Info'!$C$2:$E$2,0)),"")</f>
        <v/>
      </c>
      <c r="K1255" s="19" t="str">
        <f>IFERROR(INDEX('Employee Info'!$C$3:$J$200,MATCH(Data7[[#This Row],[Name:]],'Employee Info'!$B$3:$B$200,0),MATCH(Data7[[#Headers],[Truck]],'Employee Info'!$C$2:$J$2,0)),"")</f>
        <v/>
      </c>
      <c r="L1255" s="19" t="str">
        <f>IFERROR(INDEX('Employee Info'!$C$3:$J$200,MATCH(Data7[[#This Row],[Name:]],'Employee Info'!$B$3:$B$200,0),MATCH(Data7[[#Headers],[Phone]],'Employee Info'!$C$2:$J$2,0)),"")</f>
        <v/>
      </c>
      <c r="M1255" s="19" t="str">
        <f>IFERROR(INDEX('Employee Info'!$C$3:$J$200,MATCH(Data7[[#This Row],[Name:]],'Employee Info'!$B$3:$B$200,0),MATCH(Data7[[#Headers],[Tech]],'Employee Info'!$C$2:$J$2,0)),"")</f>
        <v/>
      </c>
      <c r="N1255" s="19" t="str">
        <f>IFERROR(INDEX('Employee Info'!$C$3:$J$200,MATCH(Data7[[#This Row],[Name:]],'Employee Info'!$B$3:$B$200,0),MATCH(Data7[[#Headers],[Other]],'Employee Info'!$C$2:$J$2,0)),"")</f>
        <v/>
      </c>
      <c r="O1255" s="19">
        <f>IFERROR((Data7[[#This Row],[Hours:]]*SUM(Data7[[#This Row],[Rate]:[Other]])),"")</f>
        <v>0</v>
      </c>
      <c r="P1255" s="7" t="str">
        <f>IF(Data7[[#This Row],[WO'#:]]="","Riley #","WO#")</f>
        <v>WO#</v>
      </c>
      <c r="Q1255" s="7">
        <f>IFERROR(WEEKNUM(Data7[[#This Row],[Date:]]),"")</f>
        <v>27</v>
      </c>
      <c r="R1255" s="6">
        <f t="shared" si="57"/>
        <v>45473</v>
      </c>
      <c r="S1255" s="6">
        <f>Data7[[#This Row],[Week Start]]+7</f>
        <v>45480</v>
      </c>
      <c r="T1255" s="7" t="str">
        <f t="shared" si="58"/>
        <v>6/30/2024 - 7/7/2024</v>
      </c>
      <c r="U1255" s="7" t="str">
        <f t="shared" si="59"/>
        <v>Time Card</v>
      </c>
      <c r="V1255" s="8" t="str">
        <f>RIGHT(TEXT(Data7[[#This Row],[Date:]],"mmddyyyy"),4)</f>
        <v>2024</v>
      </c>
      <c r="W1255" s="8" t="str">
        <f>MID(TEXT(Data7[[#This Row],[Date:]],"mmddyyyy"),3,2)</f>
        <v>05</v>
      </c>
      <c r="X1255" s="8" t="str">
        <f>LEFT(TEXT(Data7[[#This Row],[Date:]],"mmddyyyy"),2)</f>
        <v>07</v>
      </c>
      <c r="Y1255" s="6">
        <f>DATE(Data7[[#This Row],[Year]],Data7[[#This Row],[Month]],Data7[[#This Row],[Day]])</f>
        <v>45478</v>
      </c>
    </row>
    <row r="1256" spans="1:25">
      <c r="A1256" s="5">
        <v>45478.528457291664</v>
      </c>
      <c r="B1256" s="7" t="s">
        <v>66</v>
      </c>
      <c r="C1256" s="6" t="s">
        <v>926</v>
      </c>
      <c r="D1256" s="7" t="s">
        <v>920</v>
      </c>
      <c r="E1256" s="8">
        <v>1</v>
      </c>
      <c r="F1256" s="7" t="s">
        <v>68</v>
      </c>
      <c r="G1256" s="7" t="s">
        <v>68</v>
      </c>
      <c r="H1256" s="7" t="s">
        <v>573</v>
      </c>
      <c r="I1256" s="7" t="s">
        <v>44</v>
      </c>
      <c r="J1256" s="19" t="str">
        <f>IFERROR(INDEX('Employee Info'!$C$3:$E$200,MATCH(Data7[[#This Row],[Name:]],'Employee Info'!$B$3:$B$200,0),MATCH(Data7[[#This Row],[Hours Type:]],'Employee Info'!$C$2:$E$2,0)),"")</f>
        <v/>
      </c>
      <c r="K1256" s="19" t="str">
        <f>IFERROR(INDEX('Employee Info'!$C$3:$J$200,MATCH(Data7[[#This Row],[Name:]],'Employee Info'!$B$3:$B$200,0),MATCH(Data7[[#Headers],[Truck]],'Employee Info'!$C$2:$J$2,0)),"")</f>
        <v/>
      </c>
      <c r="L1256" s="19" t="str">
        <f>IFERROR(INDEX('Employee Info'!$C$3:$J$200,MATCH(Data7[[#This Row],[Name:]],'Employee Info'!$B$3:$B$200,0),MATCH(Data7[[#Headers],[Phone]],'Employee Info'!$C$2:$J$2,0)),"")</f>
        <v/>
      </c>
      <c r="M1256" s="19" t="str">
        <f>IFERROR(INDEX('Employee Info'!$C$3:$J$200,MATCH(Data7[[#This Row],[Name:]],'Employee Info'!$B$3:$B$200,0),MATCH(Data7[[#Headers],[Tech]],'Employee Info'!$C$2:$J$2,0)),"")</f>
        <v/>
      </c>
      <c r="N1256" s="19" t="str">
        <f>IFERROR(INDEX('Employee Info'!$C$3:$J$200,MATCH(Data7[[#This Row],[Name:]],'Employee Info'!$B$3:$B$200,0),MATCH(Data7[[#Headers],[Other]],'Employee Info'!$C$2:$J$2,0)),"")</f>
        <v/>
      </c>
      <c r="O1256" s="19">
        <f>IFERROR((Data7[[#This Row],[Hours:]]*SUM(Data7[[#This Row],[Rate]:[Other]])),"")</f>
        <v>0</v>
      </c>
      <c r="P1256" s="7" t="str">
        <f>IF(Data7[[#This Row],[WO'#:]]="","Riley #","WO#")</f>
        <v>Riley #</v>
      </c>
      <c r="Q1256" s="7">
        <f>IFERROR(WEEKNUM(Data7[[#This Row],[Date:]]),"")</f>
        <v>27</v>
      </c>
      <c r="R1256" s="6">
        <f t="shared" si="57"/>
        <v>45473</v>
      </c>
      <c r="S1256" s="6">
        <f>Data7[[#This Row],[Week Start]]+7</f>
        <v>45480</v>
      </c>
      <c r="T1256" s="7" t="str">
        <f t="shared" si="58"/>
        <v>6/30/2024 - 7/7/2024</v>
      </c>
      <c r="U1256" s="7" t="str">
        <f t="shared" si="59"/>
        <v>Time Card</v>
      </c>
      <c r="V1256" s="8" t="str">
        <f>RIGHT(TEXT(Data7[[#This Row],[Date:]],"mmddyyyy"),4)</f>
        <v>2024</v>
      </c>
      <c r="W1256" s="8" t="str">
        <f>MID(TEXT(Data7[[#This Row],[Date:]],"mmddyyyy"),3,2)</f>
        <v>05</v>
      </c>
      <c r="X1256" s="8" t="str">
        <f>LEFT(TEXT(Data7[[#This Row],[Date:]],"mmddyyyy"),2)</f>
        <v>07</v>
      </c>
      <c r="Y1256" s="6">
        <f>DATE(Data7[[#This Row],[Year]],Data7[[#This Row],[Month]],Data7[[#This Row],[Day]])</f>
        <v>45478</v>
      </c>
    </row>
    <row r="1257" spans="1:25">
      <c r="A1257" s="5">
        <v>45485.525429629626</v>
      </c>
      <c r="B1257" s="7" t="s">
        <v>66</v>
      </c>
      <c r="C1257" s="6" t="s">
        <v>934</v>
      </c>
      <c r="D1257" s="7" t="s">
        <v>1866</v>
      </c>
      <c r="E1257" s="8">
        <v>8</v>
      </c>
      <c r="F1257" s="7">
        <v>6984733</v>
      </c>
      <c r="G1257" s="7" t="s">
        <v>68</v>
      </c>
      <c r="H1257" s="7" t="s">
        <v>756</v>
      </c>
      <c r="I1257" s="7" t="s">
        <v>44</v>
      </c>
      <c r="J1257" s="19" t="str">
        <f>IFERROR(INDEX('Employee Info'!$C$3:$E$200,MATCH(Data7[[#This Row],[Name:]],'Employee Info'!$B$3:$B$200,0),MATCH(Data7[[#This Row],[Hours Type:]],'Employee Info'!$C$2:$E$2,0)),"")</f>
        <v/>
      </c>
      <c r="K1257" s="19" t="str">
        <f>IFERROR(INDEX('Employee Info'!$C$3:$J$200,MATCH(Data7[[#This Row],[Name:]],'Employee Info'!$B$3:$B$200,0),MATCH(Data7[[#Headers],[Truck]],'Employee Info'!$C$2:$J$2,0)),"")</f>
        <v/>
      </c>
      <c r="L1257" s="19" t="str">
        <f>IFERROR(INDEX('Employee Info'!$C$3:$J$200,MATCH(Data7[[#This Row],[Name:]],'Employee Info'!$B$3:$B$200,0),MATCH(Data7[[#Headers],[Phone]],'Employee Info'!$C$2:$J$2,0)),"")</f>
        <v/>
      </c>
      <c r="M1257" s="19" t="str">
        <f>IFERROR(INDEX('Employee Info'!$C$3:$J$200,MATCH(Data7[[#This Row],[Name:]],'Employee Info'!$B$3:$B$200,0),MATCH(Data7[[#Headers],[Tech]],'Employee Info'!$C$2:$J$2,0)),"")</f>
        <v/>
      </c>
      <c r="N1257" s="19" t="str">
        <f>IFERROR(INDEX('Employee Info'!$C$3:$J$200,MATCH(Data7[[#This Row],[Name:]],'Employee Info'!$B$3:$B$200,0),MATCH(Data7[[#Headers],[Other]],'Employee Info'!$C$2:$J$2,0)),"")</f>
        <v/>
      </c>
      <c r="O1257" s="19">
        <f>IFERROR((Data7[[#This Row],[Hours:]]*SUM(Data7[[#This Row],[Rate]:[Other]])),"")</f>
        <v>0</v>
      </c>
      <c r="P1257" s="7" t="str">
        <f>IF(Data7[[#This Row],[WO'#:]]="","Riley #","WO#")</f>
        <v>WO#</v>
      </c>
      <c r="Q1257" s="7">
        <f>IFERROR(WEEKNUM(Data7[[#This Row],[Date:]]),"")</f>
        <v>28</v>
      </c>
      <c r="R1257" s="6">
        <f t="shared" si="57"/>
        <v>45480</v>
      </c>
      <c r="S1257" s="6">
        <f>Data7[[#This Row],[Week Start]]+7</f>
        <v>45487</v>
      </c>
      <c r="T1257" s="7" t="str">
        <f t="shared" si="58"/>
        <v>7/7/2024 - 7/14/2024</v>
      </c>
      <c r="U1257" s="7" t="str">
        <f t="shared" si="59"/>
        <v>Time Card</v>
      </c>
      <c r="V1257" s="8" t="str">
        <f>RIGHT(TEXT(Data7[[#This Row],[Date:]],"mmddyyyy"),4)</f>
        <v>2024</v>
      </c>
      <c r="W1257" s="8" t="str">
        <f>MID(TEXT(Data7[[#This Row],[Date:]],"mmddyyyy"),3,2)</f>
        <v>08</v>
      </c>
      <c r="X1257" s="8" t="str">
        <f>LEFT(TEXT(Data7[[#This Row],[Date:]],"mmddyyyy"),2)</f>
        <v>07</v>
      </c>
      <c r="Y1257" s="6">
        <f>DATE(Data7[[#This Row],[Year]],Data7[[#This Row],[Month]],Data7[[#This Row],[Day]])</f>
        <v>45481</v>
      </c>
    </row>
    <row r="1258" spans="1:25">
      <c r="A1258" s="5">
        <v>45517.488047916668</v>
      </c>
      <c r="B1258" s="7" t="s">
        <v>76</v>
      </c>
      <c r="C1258" s="6" t="s">
        <v>934</v>
      </c>
      <c r="D1258" s="7" t="s">
        <v>156</v>
      </c>
      <c r="E1258" s="8">
        <v>1</v>
      </c>
      <c r="F1258" s="7">
        <v>6984733</v>
      </c>
      <c r="G1258" s="7" t="s">
        <v>68</v>
      </c>
      <c r="H1258" s="7" t="s">
        <v>756</v>
      </c>
      <c r="I1258" s="7" t="s">
        <v>44</v>
      </c>
      <c r="J1258" s="19" t="str">
        <f>IFERROR(INDEX('Employee Info'!$C$3:$E$200,MATCH(Data7[[#This Row],[Name:]],'Employee Info'!$B$3:$B$200,0),MATCH(Data7[[#This Row],[Hours Type:]],'Employee Info'!$C$2:$E$2,0)),"")</f>
        <v/>
      </c>
      <c r="K1258" s="19" t="str">
        <f>IFERROR(INDEX('Employee Info'!$C$3:$J$200,MATCH(Data7[[#This Row],[Name:]],'Employee Info'!$B$3:$B$200,0),MATCH(Data7[[#Headers],[Truck]],'Employee Info'!$C$2:$J$2,0)),"")</f>
        <v/>
      </c>
      <c r="L1258" s="19" t="str">
        <f>IFERROR(INDEX('Employee Info'!$C$3:$J$200,MATCH(Data7[[#This Row],[Name:]],'Employee Info'!$B$3:$B$200,0),MATCH(Data7[[#Headers],[Phone]],'Employee Info'!$C$2:$J$2,0)),"")</f>
        <v/>
      </c>
      <c r="M1258" s="19" t="str">
        <f>IFERROR(INDEX('Employee Info'!$C$3:$J$200,MATCH(Data7[[#This Row],[Name:]],'Employee Info'!$B$3:$B$200,0),MATCH(Data7[[#Headers],[Tech]],'Employee Info'!$C$2:$J$2,0)),"")</f>
        <v/>
      </c>
      <c r="N1258" s="19" t="str">
        <f>IFERROR(INDEX('Employee Info'!$C$3:$J$200,MATCH(Data7[[#This Row],[Name:]],'Employee Info'!$B$3:$B$200,0),MATCH(Data7[[#Headers],[Other]],'Employee Info'!$C$2:$J$2,0)),"")</f>
        <v/>
      </c>
      <c r="O1258" s="19">
        <f>IFERROR((Data7[[#This Row],[Hours:]]*SUM(Data7[[#This Row],[Rate]:[Other]])),"")</f>
        <v>0</v>
      </c>
      <c r="P1258" s="7" t="str">
        <f>IF(Data7[[#This Row],[WO'#:]]="","Riley #","WO#")</f>
        <v>WO#</v>
      </c>
      <c r="Q1258" s="7">
        <f>IFERROR(WEEKNUM(Data7[[#This Row],[Date:]]),"")</f>
        <v>28</v>
      </c>
      <c r="R1258" s="6">
        <f t="shared" si="57"/>
        <v>45480</v>
      </c>
      <c r="S1258" s="6">
        <f>Data7[[#This Row],[Week Start]]+7</f>
        <v>45487</v>
      </c>
      <c r="T1258" s="7" t="str">
        <f t="shared" si="58"/>
        <v>7/7/2024 - 7/14/2024</v>
      </c>
      <c r="U1258" s="7" t="str">
        <f t="shared" si="59"/>
        <v>Time Card</v>
      </c>
      <c r="V1258" s="8" t="str">
        <f>RIGHT(TEXT(Data7[[#This Row],[Date:]],"mmddyyyy"),4)</f>
        <v>2024</v>
      </c>
      <c r="W1258" s="8" t="str">
        <f>MID(TEXT(Data7[[#This Row],[Date:]],"mmddyyyy"),3,2)</f>
        <v>08</v>
      </c>
      <c r="X1258" s="8" t="str">
        <f>LEFT(TEXT(Data7[[#This Row],[Date:]],"mmddyyyy"),2)</f>
        <v>07</v>
      </c>
      <c r="Y1258" s="6">
        <f>DATE(Data7[[#This Row],[Year]],Data7[[#This Row],[Month]],Data7[[#This Row],[Day]])</f>
        <v>45481</v>
      </c>
    </row>
    <row r="1259" spans="1:25">
      <c r="A1259" s="5">
        <v>45483.421070254626</v>
      </c>
      <c r="B1259" s="7" t="s">
        <v>34</v>
      </c>
      <c r="C1259" s="6" t="s">
        <v>934</v>
      </c>
      <c r="D1259" s="7" t="s">
        <v>937</v>
      </c>
      <c r="E1259" s="8">
        <v>8</v>
      </c>
      <c r="F1259" s="7">
        <v>6984733</v>
      </c>
      <c r="G1259" s="7" t="s">
        <v>68</v>
      </c>
      <c r="H1259" s="7" t="s">
        <v>808</v>
      </c>
      <c r="I1259" s="7" t="s">
        <v>44</v>
      </c>
      <c r="J1259" s="19" t="str">
        <f>IFERROR(INDEX('Employee Info'!$C$3:$E$200,MATCH(Data7[[#This Row],[Name:]],'Employee Info'!$B$3:$B$200,0),MATCH(Data7[[#This Row],[Hours Type:]],'Employee Info'!$C$2:$E$2,0)),"")</f>
        <v/>
      </c>
      <c r="K1259" s="19" t="str">
        <f>IFERROR(INDEX('Employee Info'!$C$3:$J$200,MATCH(Data7[[#This Row],[Name:]],'Employee Info'!$B$3:$B$200,0),MATCH(Data7[[#Headers],[Truck]],'Employee Info'!$C$2:$J$2,0)),"")</f>
        <v/>
      </c>
      <c r="L1259" s="19" t="str">
        <f>IFERROR(INDEX('Employee Info'!$C$3:$J$200,MATCH(Data7[[#This Row],[Name:]],'Employee Info'!$B$3:$B$200,0),MATCH(Data7[[#Headers],[Phone]],'Employee Info'!$C$2:$J$2,0)),"")</f>
        <v/>
      </c>
      <c r="M1259" s="19" t="str">
        <f>IFERROR(INDEX('Employee Info'!$C$3:$J$200,MATCH(Data7[[#This Row],[Name:]],'Employee Info'!$B$3:$B$200,0),MATCH(Data7[[#Headers],[Tech]],'Employee Info'!$C$2:$J$2,0)),"")</f>
        <v/>
      </c>
      <c r="N1259" s="19" t="str">
        <f>IFERROR(INDEX('Employee Info'!$C$3:$J$200,MATCH(Data7[[#This Row],[Name:]],'Employee Info'!$B$3:$B$200,0),MATCH(Data7[[#Headers],[Other]],'Employee Info'!$C$2:$J$2,0)),"")</f>
        <v/>
      </c>
      <c r="O1259" s="19">
        <f>IFERROR((Data7[[#This Row],[Hours:]]*SUM(Data7[[#This Row],[Rate]:[Other]])),"")</f>
        <v>0</v>
      </c>
      <c r="P1259" s="7" t="str">
        <f>IF(Data7[[#This Row],[WO'#:]]="","Riley #","WO#")</f>
        <v>WO#</v>
      </c>
      <c r="Q1259" s="7">
        <f>IFERROR(WEEKNUM(Data7[[#This Row],[Date:]]),"")</f>
        <v>28</v>
      </c>
      <c r="R1259" s="6">
        <f t="shared" si="57"/>
        <v>45480</v>
      </c>
      <c r="S1259" s="6">
        <f>Data7[[#This Row],[Week Start]]+7</f>
        <v>45487</v>
      </c>
      <c r="T1259" s="7" t="str">
        <f t="shared" si="58"/>
        <v>7/7/2024 - 7/14/2024</v>
      </c>
      <c r="U1259" s="7" t="str">
        <f t="shared" si="59"/>
        <v>Time Card</v>
      </c>
      <c r="V1259" s="8" t="str">
        <f>RIGHT(TEXT(Data7[[#This Row],[Date:]],"mmddyyyy"),4)</f>
        <v>2024</v>
      </c>
      <c r="W1259" s="8" t="str">
        <f>MID(TEXT(Data7[[#This Row],[Date:]],"mmddyyyy"),3,2)</f>
        <v>08</v>
      </c>
      <c r="X1259" s="8" t="str">
        <f>LEFT(TEXT(Data7[[#This Row],[Date:]],"mmddyyyy"),2)</f>
        <v>07</v>
      </c>
      <c r="Y1259" s="6">
        <f>DATE(Data7[[#This Row],[Year]],Data7[[#This Row],[Month]],Data7[[#This Row],[Day]])</f>
        <v>45481</v>
      </c>
    </row>
    <row r="1260" spans="1:25">
      <c r="A1260" s="5">
        <v>45486.469965277778</v>
      </c>
      <c r="B1260" s="7" t="s">
        <v>66</v>
      </c>
      <c r="C1260" s="6" t="s">
        <v>932</v>
      </c>
      <c r="D1260" s="7" t="s">
        <v>1877</v>
      </c>
      <c r="E1260" s="8">
        <v>1</v>
      </c>
      <c r="F1260" s="7">
        <v>20028</v>
      </c>
      <c r="G1260" s="7" t="s">
        <v>68</v>
      </c>
      <c r="H1260" s="7" t="s">
        <v>756</v>
      </c>
      <c r="I1260" s="7" t="s">
        <v>45</v>
      </c>
      <c r="J1260" s="19" t="str">
        <f>IFERROR(INDEX('Employee Info'!$C$3:$E$200,MATCH(Data7[[#This Row],[Name:]],'Employee Info'!$B$3:$B$200,0),MATCH(Data7[[#This Row],[Hours Type:]],'Employee Info'!$C$2:$E$2,0)),"")</f>
        <v/>
      </c>
      <c r="K1260" s="19" t="str">
        <f>IFERROR(INDEX('Employee Info'!$C$3:$J$200,MATCH(Data7[[#This Row],[Name:]],'Employee Info'!$B$3:$B$200,0),MATCH(Data7[[#Headers],[Truck]],'Employee Info'!$C$2:$J$2,0)),"")</f>
        <v/>
      </c>
      <c r="L1260" s="19" t="str">
        <f>IFERROR(INDEX('Employee Info'!$C$3:$J$200,MATCH(Data7[[#This Row],[Name:]],'Employee Info'!$B$3:$B$200,0),MATCH(Data7[[#Headers],[Phone]],'Employee Info'!$C$2:$J$2,0)),"")</f>
        <v/>
      </c>
      <c r="M1260" s="19" t="str">
        <f>IFERROR(INDEX('Employee Info'!$C$3:$J$200,MATCH(Data7[[#This Row],[Name:]],'Employee Info'!$B$3:$B$200,0),MATCH(Data7[[#Headers],[Tech]],'Employee Info'!$C$2:$J$2,0)),"")</f>
        <v/>
      </c>
      <c r="N1260" s="19" t="str">
        <f>IFERROR(INDEX('Employee Info'!$C$3:$J$200,MATCH(Data7[[#This Row],[Name:]],'Employee Info'!$B$3:$B$200,0),MATCH(Data7[[#Headers],[Other]],'Employee Info'!$C$2:$J$2,0)),"")</f>
        <v/>
      </c>
      <c r="O1260" s="19">
        <f>IFERROR((Data7[[#This Row],[Hours:]]*SUM(Data7[[#This Row],[Rate]:[Other]])),"")</f>
        <v>0</v>
      </c>
      <c r="P1260" s="7" t="str">
        <f>IF(Data7[[#This Row],[WO'#:]]="","Riley #","WO#")</f>
        <v>WO#</v>
      </c>
      <c r="Q1260" s="7">
        <f>IFERROR(WEEKNUM(Data7[[#This Row],[Date:]]),"")</f>
        <v>28</v>
      </c>
      <c r="R1260" s="6">
        <f t="shared" si="57"/>
        <v>45480</v>
      </c>
      <c r="S1260" s="6">
        <f>Data7[[#This Row],[Week Start]]+7</f>
        <v>45487</v>
      </c>
      <c r="T1260" s="7" t="str">
        <f t="shared" si="58"/>
        <v>7/7/2024 - 7/14/2024</v>
      </c>
      <c r="U1260" s="7" t="str">
        <f t="shared" si="59"/>
        <v>Time Card</v>
      </c>
      <c r="V1260" s="8" t="str">
        <f>RIGHT(TEXT(Data7[[#This Row],[Date:]],"mmddyyyy"),4)</f>
        <v>2024</v>
      </c>
      <c r="W1260" s="8" t="str">
        <f>MID(TEXT(Data7[[#This Row],[Date:]],"mmddyyyy"),3,2)</f>
        <v>09</v>
      </c>
      <c r="X1260" s="8" t="str">
        <f>LEFT(TEXT(Data7[[#This Row],[Date:]],"mmddyyyy"),2)</f>
        <v>07</v>
      </c>
      <c r="Y1260" s="6">
        <f>DATE(Data7[[#This Row],[Year]],Data7[[#This Row],[Month]],Data7[[#This Row],[Day]])</f>
        <v>45482</v>
      </c>
    </row>
    <row r="1261" spans="1:25">
      <c r="A1261" s="5">
        <v>45485.528449652775</v>
      </c>
      <c r="B1261" s="7" t="s">
        <v>66</v>
      </c>
      <c r="C1261" s="6" t="s">
        <v>932</v>
      </c>
      <c r="D1261" s="7" t="s">
        <v>1867</v>
      </c>
      <c r="E1261" s="8">
        <v>8</v>
      </c>
      <c r="F1261" s="7">
        <v>6984733</v>
      </c>
      <c r="G1261" s="7" t="s">
        <v>68</v>
      </c>
      <c r="H1261" s="7" t="s">
        <v>756</v>
      </c>
      <c r="I1261" s="7" t="s">
        <v>44</v>
      </c>
      <c r="J1261" s="19" t="str">
        <f>IFERROR(INDEX('Employee Info'!$C$3:$E$200,MATCH(Data7[[#This Row],[Name:]],'Employee Info'!$B$3:$B$200,0),MATCH(Data7[[#This Row],[Hours Type:]],'Employee Info'!$C$2:$E$2,0)),"")</f>
        <v/>
      </c>
      <c r="K1261" s="19" t="str">
        <f>IFERROR(INDEX('Employee Info'!$C$3:$J$200,MATCH(Data7[[#This Row],[Name:]],'Employee Info'!$B$3:$B$200,0),MATCH(Data7[[#Headers],[Truck]],'Employee Info'!$C$2:$J$2,0)),"")</f>
        <v/>
      </c>
      <c r="L1261" s="19" t="str">
        <f>IFERROR(INDEX('Employee Info'!$C$3:$J$200,MATCH(Data7[[#This Row],[Name:]],'Employee Info'!$B$3:$B$200,0),MATCH(Data7[[#Headers],[Phone]],'Employee Info'!$C$2:$J$2,0)),"")</f>
        <v/>
      </c>
      <c r="M1261" s="19" t="str">
        <f>IFERROR(INDEX('Employee Info'!$C$3:$J$200,MATCH(Data7[[#This Row],[Name:]],'Employee Info'!$B$3:$B$200,0),MATCH(Data7[[#Headers],[Tech]],'Employee Info'!$C$2:$J$2,0)),"")</f>
        <v/>
      </c>
      <c r="N1261" s="19" t="str">
        <f>IFERROR(INDEX('Employee Info'!$C$3:$J$200,MATCH(Data7[[#This Row],[Name:]],'Employee Info'!$B$3:$B$200,0),MATCH(Data7[[#Headers],[Other]],'Employee Info'!$C$2:$J$2,0)),"")</f>
        <v/>
      </c>
      <c r="O1261" s="19">
        <f>IFERROR((Data7[[#This Row],[Hours:]]*SUM(Data7[[#This Row],[Rate]:[Other]])),"")</f>
        <v>0</v>
      </c>
      <c r="P1261" s="7" t="str">
        <f>IF(Data7[[#This Row],[WO'#:]]="","Riley #","WO#")</f>
        <v>WO#</v>
      </c>
      <c r="Q1261" s="7">
        <f>IFERROR(WEEKNUM(Data7[[#This Row],[Date:]]),"")</f>
        <v>28</v>
      </c>
      <c r="R1261" s="6">
        <f t="shared" si="57"/>
        <v>45480</v>
      </c>
      <c r="S1261" s="6">
        <f>Data7[[#This Row],[Week Start]]+7</f>
        <v>45487</v>
      </c>
      <c r="T1261" s="7" t="str">
        <f t="shared" si="58"/>
        <v>7/7/2024 - 7/14/2024</v>
      </c>
      <c r="U1261" s="7" t="str">
        <f t="shared" si="59"/>
        <v>Time Card</v>
      </c>
      <c r="V1261" s="8" t="str">
        <f>RIGHT(TEXT(Data7[[#This Row],[Date:]],"mmddyyyy"),4)</f>
        <v>2024</v>
      </c>
      <c r="W1261" s="8" t="str">
        <f>MID(TEXT(Data7[[#This Row],[Date:]],"mmddyyyy"),3,2)</f>
        <v>09</v>
      </c>
      <c r="X1261" s="8" t="str">
        <f>LEFT(TEXT(Data7[[#This Row],[Date:]],"mmddyyyy"),2)</f>
        <v>07</v>
      </c>
      <c r="Y1261" s="6">
        <f>DATE(Data7[[#This Row],[Year]],Data7[[#This Row],[Month]],Data7[[#This Row],[Day]])</f>
        <v>45482</v>
      </c>
    </row>
    <row r="1262" spans="1:25">
      <c r="A1262" s="5">
        <v>45517.488195254627</v>
      </c>
      <c r="B1262" s="7" t="s">
        <v>76</v>
      </c>
      <c r="C1262" s="6" t="s">
        <v>932</v>
      </c>
      <c r="D1262" s="7" t="s">
        <v>156</v>
      </c>
      <c r="E1262" s="8">
        <v>1</v>
      </c>
      <c r="F1262" s="7">
        <v>6984733</v>
      </c>
      <c r="G1262" s="7" t="s">
        <v>68</v>
      </c>
      <c r="H1262" s="7" t="s">
        <v>756</v>
      </c>
      <c r="I1262" s="7" t="s">
        <v>44</v>
      </c>
      <c r="J1262" s="19" t="str">
        <f>IFERROR(INDEX('Employee Info'!$C$3:$E$200,MATCH(Data7[[#This Row],[Name:]],'Employee Info'!$B$3:$B$200,0),MATCH(Data7[[#This Row],[Hours Type:]],'Employee Info'!$C$2:$E$2,0)),"")</f>
        <v/>
      </c>
      <c r="K1262" s="19" t="str">
        <f>IFERROR(INDEX('Employee Info'!$C$3:$J$200,MATCH(Data7[[#This Row],[Name:]],'Employee Info'!$B$3:$B$200,0),MATCH(Data7[[#Headers],[Truck]],'Employee Info'!$C$2:$J$2,0)),"")</f>
        <v/>
      </c>
      <c r="L1262" s="19" t="str">
        <f>IFERROR(INDEX('Employee Info'!$C$3:$J$200,MATCH(Data7[[#This Row],[Name:]],'Employee Info'!$B$3:$B$200,0),MATCH(Data7[[#Headers],[Phone]],'Employee Info'!$C$2:$J$2,0)),"")</f>
        <v/>
      </c>
      <c r="M1262" s="19" t="str">
        <f>IFERROR(INDEX('Employee Info'!$C$3:$J$200,MATCH(Data7[[#This Row],[Name:]],'Employee Info'!$B$3:$B$200,0),MATCH(Data7[[#Headers],[Tech]],'Employee Info'!$C$2:$J$2,0)),"")</f>
        <v/>
      </c>
      <c r="N1262" s="19" t="str">
        <f>IFERROR(INDEX('Employee Info'!$C$3:$J$200,MATCH(Data7[[#This Row],[Name:]],'Employee Info'!$B$3:$B$200,0),MATCH(Data7[[#Headers],[Other]],'Employee Info'!$C$2:$J$2,0)),"")</f>
        <v/>
      </c>
      <c r="O1262" s="19">
        <f>IFERROR((Data7[[#This Row],[Hours:]]*SUM(Data7[[#This Row],[Rate]:[Other]])),"")</f>
        <v>0</v>
      </c>
      <c r="P1262" s="7" t="str">
        <f>IF(Data7[[#This Row],[WO'#:]]="","Riley #","WO#")</f>
        <v>WO#</v>
      </c>
      <c r="Q1262" s="7">
        <f>IFERROR(WEEKNUM(Data7[[#This Row],[Date:]]),"")</f>
        <v>28</v>
      </c>
      <c r="R1262" s="6">
        <f t="shared" si="57"/>
        <v>45480</v>
      </c>
      <c r="S1262" s="6">
        <f>Data7[[#This Row],[Week Start]]+7</f>
        <v>45487</v>
      </c>
      <c r="T1262" s="7" t="str">
        <f t="shared" si="58"/>
        <v>7/7/2024 - 7/14/2024</v>
      </c>
      <c r="U1262" s="7" t="str">
        <f t="shared" si="59"/>
        <v>Time Card</v>
      </c>
      <c r="V1262" s="8" t="str">
        <f>RIGHT(TEXT(Data7[[#This Row],[Date:]],"mmddyyyy"),4)</f>
        <v>2024</v>
      </c>
      <c r="W1262" s="8" t="str">
        <f>MID(TEXT(Data7[[#This Row],[Date:]],"mmddyyyy"),3,2)</f>
        <v>09</v>
      </c>
      <c r="X1262" s="8" t="str">
        <f>LEFT(TEXT(Data7[[#This Row],[Date:]],"mmddyyyy"),2)</f>
        <v>07</v>
      </c>
      <c r="Y1262" s="6">
        <f>DATE(Data7[[#This Row],[Year]],Data7[[#This Row],[Month]],Data7[[#This Row],[Day]])</f>
        <v>45482</v>
      </c>
    </row>
    <row r="1263" spans="1:25">
      <c r="A1263" s="5">
        <v>45482.583339236109</v>
      </c>
      <c r="B1263" s="7" t="s">
        <v>35</v>
      </c>
      <c r="C1263" s="6" t="s">
        <v>932</v>
      </c>
      <c r="D1263" s="7" t="s">
        <v>648</v>
      </c>
      <c r="E1263" s="8">
        <v>8</v>
      </c>
      <c r="F1263" s="7" t="s">
        <v>68</v>
      </c>
      <c r="G1263" s="7" t="s">
        <v>68</v>
      </c>
      <c r="H1263" s="7" t="s">
        <v>649</v>
      </c>
      <c r="I1263" s="7" t="s">
        <v>44</v>
      </c>
      <c r="J1263" s="19" t="str">
        <f>IFERROR(INDEX('Employee Info'!$C$3:$E$200,MATCH(Data7[[#This Row],[Name:]],'Employee Info'!$B$3:$B$200,0),MATCH(Data7[[#This Row],[Hours Type:]],'Employee Info'!$C$2:$E$2,0)),"")</f>
        <v/>
      </c>
      <c r="K1263" s="19" t="str">
        <f>IFERROR(INDEX('Employee Info'!$C$3:$J$200,MATCH(Data7[[#This Row],[Name:]],'Employee Info'!$B$3:$B$200,0),MATCH(Data7[[#Headers],[Truck]],'Employee Info'!$C$2:$J$2,0)),"")</f>
        <v/>
      </c>
      <c r="L1263" s="19" t="str">
        <f>IFERROR(INDEX('Employee Info'!$C$3:$J$200,MATCH(Data7[[#This Row],[Name:]],'Employee Info'!$B$3:$B$200,0),MATCH(Data7[[#Headers],[Phone]],'Employee Info'!$C$2:$J$2,0)),"")</f>
        <v/>
      </c>
      <c r="M1263" s="19" t="str">
        <f>IFERROR(INDEX('Employee Info'!$C$3:$J$200,MATCH(Data7[[#This Row],[Name:]],'Employee Info'!$B$3:$B$200,0),MATCH(Data7[[#Headers],[Tech]],'Employee Info'!$C$2:$J$2,0)),"")</f>
        <v/>
      </c>
      <c r="N1263" s="19" t="str">
        <f>IFERROR(INDEX('Employee Info'!$C$3:$J$200,MATCH(Data7[[#This Row],[Name:]],'Employee Info'!$B$3:$B$200,0),MATCH(Data7[[#Headers],[Other]],'Employee Info'!$C$2:$J$2,0)),"")</f>
        <v/>
      </c>
      <c r="O1263" s="19">
        <f>IFERROR((Data7[[#This Row],[Hours:]]*SUM(Data7[[#This Row],[Rate]:[Other]])),"")</f>
        <v>0</v>
      </c>
      <c r="P1263" s="7" t="str">
        <f>IF(Data7[[#This Row],[WO'#:]]="","Riley #","WO#")</f>
        <v>Riley #</v>
      </c>
      <c r="Q1263" s="7">
        <f>IFERROR(WEEKNUM(Data7[[#This Row],[Date:]]),"")</f>
        <v>28</v>
      </c>
      <c r="R1263" s="6">
        <f t="shared" si="57"/>
        <v>45480</v>
      </c>
      <c r="S1263" s="6">
        <f>Data7[[#This Row],[Week Start]]+7</f>
        <v>45487</v>
      </c>
      <c r="T1263" s="7" t="str">
        <f t="shared" si="58"/>
        <v>7/7/2024 - 7/14/2024</v>
      </c>
      <c r="U1263" s="7" t="str">
        <f t="shared" si="59"/>
        <v>Time Card</v>
      </c>
      <c r="V1263" s="8" t="str">
        <f>RIGHT(TEXT(Data7[[#This Row],[Date:]],"mmddyyyy"),4)</f>
        <v>2024</v>
      </c>
      <c r="W1263" s="8" t="str">
        <f>MID(TEXT(Data7[[#This Row],[Date:]],"mmddyyyy"),3,2)</f>
        <v>09</v>
      </c>
      <c r="X1263" s="8" t="str">
        <f>LEFT(TEXT(Data7[[#This Row],[Date:]],"mmddyyyy"),2)</f>
        <v>07</v>
      </c>
      <c r="Y1263" s="6">
        <f>DATE(Data7[[#This Row],[Year]],Data7[[#This Row],[Month]],Data7[[#This Row],[Day]])</f>
        <v>45482</v>
      </c>
    </row>
    <row r="1264" spans="1:25">
      <c r="A1264" s="5">
        <v>45482.583415046298</v>
      </c>
      <c r="B1264" s="7" t="s">
        <v>23</v>
      </c>
      <c r="C1264" s="6" t="s">
        <v>932</v>
      </c>
      <c r="D1264" s="7" t="s">
        <v>648</v>
      </c>
      <c r="E1264" s="8">
        <v>8</v>
      </c>
      <c r="F1264" s="7" t="s">
        <v>68</v>
      </c>
      <c r="G1264" s="7" t="s">
        <v>68</v>
      </c>
      <c r="H1264" s="7" t="s">
        <v>649</v>
      </c>
      <c r="I1264" s="7" t="s">
        <v>44</v>
      </c>
      <c r="J1264" s="19" t="str">
        <f>IFERROR(INDEX('Employee Info'!$C$3:$E$200,MATCH(Data7[[#This Row],[Name:]],'Employee Info'!$B$3:$B$200,0),MATCH(Data7[[#This Row],[Hours Type:]],'Employee Info'!$C$2:$E$2,0)),"")</f>
        <v/>
      </c>
      <c r="K1264" s="19" t="str">
        <f>IFERROR(INDEX('Employee Info'!$C$3:$J$200,MATCH(Data7[[#This Row],[Name:]],'Employee Info'!$B$3:$B$200,0),MATCH(Data7[[#Headers],[Truck]],'Employee Info'!$C$2:$J$2,0)),"")</f>
        <v/>
      </c>
      <c r="L1264" s="19" t="str">
        <f>IFERROR(INDEX('Employee Info'!$C$3:$J$200,MATCH(Data7[[#This Row],[Name:]],'Employee Info'!$B$3:$B$200,0),MATCH(Data7[[#Headers],[Phone]],'Employee Info'!$C$2:$J$2,0)),"")</f>
        <v/>
      </c>
      <c r="M1264" s="19" t="str">
        <f>IFERROR(INDEX('Employee Info'!$C$3:$J$200,MATCH(Data7[[#This Row],[Name:]],'Employee Info'!$B$3:$B$200,0),MATCH(Data7[[#Headers],[Tech]],'Employee Info'!$C$2:$J$2,0)),"")</f>
        <v/>
      </c>
      <c r="N1264" s="19" t="str">
        <f>IFERROR(INDEX('Employee Info'!$C$3:$J$200,MATCH(Data7[[#This Row],[Name:]],'Employee Info'!$B$3:$B$200,0),MATCH(Data7[[#Headers],[Other]],'Employee Info'!$C$2:$J$2,0)),"")</f>
        <v/>
      </c>
      <c r="O1264" s="19">
        <f>IFERROR((Data7[[#This Row],[Hours:]]*SUM(Data7[[#This Row],[Rate]:[Other]])),"")</f>
        <v>0</v>
      </c>
      <c r="P1264" s="7" t="str">
        <f>IF(Data7[[#This Row],[WO'#:]]="","Riley #","WO#")</f>
        <v>Riley #</v>
      </c>
      <c r="Q1264" s="7">
        <f>IFERROR(WEEKNUM(Data7[[#This Row],[Date:]]),"")</f>
        <v>28</v>
      </c>
      <c r="R1264" s="6">
        <f t="shared" si="57"/>
        <v>45480</v>
      </c>
      <c r="S1264" s="6">
        <f>Data7[[#This Row],[Week Start]]+7</f>
        <v>45487</v>
      </c>
      <c r="T1264" s="7" t="str">
        <f t="shared" si="58"/>
        <v>7/7/2024 - 7/14/2024</v>
      </c>
      <c r="U1264" s="7" t="str">
        <f t="shared" si="59"/>
        <v>Time Card</v>
      </c>
      <c r="V1264" s="8" t="str">
        <f>RIGHT(TEXT(Data7[[#This Row],[Date:]],"mmddyyyy"),4)</f>
        <v>2024</v>
      </c>
      <c r="W1264" s="8" t="str">
        <f>MID(TEXT(Data7[[#This Row],[Date:]],"mmddyyyy"),3,2)</f>
        <v>09</v>
      </c>
      <c r="X1264" s="8" t="str">
        <f>LEFT(TEXT(Data7[[#This Row],[Date:]],"mmddyyyy"),2)</f>
        <v>07</v>
      </c>
      <c r="Y1264" s="6">
        <f>DATE(Data7[[#This Row],[Year]],Data7[[#This Row],[Month]],Data7[[#This Row],[Day]])</f>
        <v>45482</v>
      </c>
    </row>
    <row r="1265" spans="1:25">
      <c r="A1265" s="5">
        <v>45482.581175347223</v>
      </c>
      <c r="B1265" s="7" t="s">
        <v>34</v>
      </c>
      <c r="C1265" s="6" t="s">
        <v>932</v>
      </c>
      <c r="D1265" s="7" t="s">
        <v>933</v>
      </c>
      <c r="E1265" s="8" t="s">
        <v>68</v>
      </c>
      <c r="F1265" s="7" t="s">
        <v>68</v>
      </c>
      <c r="G1265" s="7" t="s">
        <v>68</v>
      </c>
      <c r="H1265" s="7" t="s">
        <v>922</v>
      </c>
      <c r="I1265" s="7" t="s">
        <v>44</v>
      </c>
      <c r="J1265" s="19" t="str">
        <f>IFERROR(INDEX('Employee Info'!$C$3:$E$200,MATCH(Data7[[#This Row],[Name:]],'Employee Info'!$B$3:$B$200,0),MATCH(Data7[[#This Row],[Hours Type:]],'Employee Info'!$C$2:$E$2,0)),"")</f>
        <v/>
      </c>
      <c r="K1265" s="19" t="str">
        <f>IFERROR(INDEX('Employee Info'!$C$3:$J$200,MATCH(Data7[[#This Row],[Name:]],'Employee Info'!$B$3:$B$200,0),MATCH(Data7[[#Headers],[Truck]],'Employee Info'!$C$2:$J$2,0)),"")</f>
        <v/>
      </c>
      <c r="L1265" s="19" t="str">
        <f>IFERROR(INDEX('Employee Info'!$C$3:$J$200,MATCH(Data7[[#This Row],[Name:]],'Employee Info'!$B$3:$B$200,0),MATCH(Data7[[#Headers],[Phone]],'Employee Info'!$C$2:$J$2,0)),"")</f>
        <v/>
      </c>
      <c r="M1265" s="19" t="str">
        <f>IFERROR(INDEX('Employee Info'!$C$3:$J$200,MATCH(Data7[[#This Row],[Name:]],'Employee Info'!$B$3:$B$200,0),MATCH(Data7[[#Headers],[Tech]],'Employee Info'!$C$2:$J$2,0)),"")</f>
        <v/>
      </c>
      <c r="N1265" s="19" t="str">
        <f>IFERROR(INDEX('Employee Info'!$C$3:$J$200,MATCH(Data7[[#This Row],[Name:]],'Employee Info'!$B$3:$B$200,0),MATCH(Data7[[#Headers],[Other]],'Employee Info'!$C$2:$J$2,0)),"")</f>
        <v/>
      </c>
      <c r="O1265" s="19" t="str">
        <f>IFERROR((Data7[[#This Row],[Hours:]]*SUM(Data7[[#This Row],[Rate]:[Other]])),"")</f>
        <v/>
      </c>
      <c r="P1265" s="7" t="str">
        <f>IF(Data7[[#This Row],[WO'#:]]="","Riley #","WO#")</f>
        <v>Riley #</v>
      </c>
      <c r="Q1265" s="7">
        <f>IFERROR(WEEKNUM(Data7[[#This Row],[Date:]]),"")</f>
        <v>28</v>
      </c>
      <c r="R1265" s="6">
        <f t="shared" si="57"/>
        <v>45480</v>
      </c>
      <c r="S1265" s="6">
        <f>Data7[[#This Row],[Week Start]]+7</f>
        <v>45487</v>
      </c>
      <c r="T1265" s="7" t="str">
        <f t="shared" si="58"/>
        <v>7/7/2024 - 7/14/2024</v>
      </c>
      <c r="U1265" s="7" t="str">
        <f t="shared" si="59"/>
        <v>Time Card</v>
      </c>
      <c r="V1265" s="8" t="str">
        <f>RIGHT(TEXT(Data7[[#This Row],[Date:]],"mmddyyyy"),4)</f>
        <v>2024</v>
      </c>
      <c r="W1265" s="8" t="str">
        <f>MID(TEXT(Data7[[#This Row],[Date:]],"mmddyyyy"),3,2)</f>
        <v>09</v>
      </c>
      <c r="X1265" s="8" t="str">
        <f>LEFT(TEXT(Data7[[#This Row],[Date:]],"mmddyyyy"),2)</f>
        <v>07</v>
      </c>
      <c r="Y1265" s="6">
        <f>DATE(Data7[[#This Row],[Year]],Data7[[#This Row],[Month]],Data7[[#This Row],[Day]])</f>
        <v>45482</v>
      </c>
    </row>
    <row r="1266" spans="1:25">
      <c r="A1266" s="5">
        <v>45482.581564583335</v>
      </c>
      <c r="B1266" s="7" t="s">
        <v>31</v>
      </c>
      <c r="C1266" s="6" t="s">
        <v>932</v>
      </c>
      <c r="D1266" s="7" t="s">
        <v>933</v>
      </c>
      <c r="E1266" s="8">
        <v>8</v>
      </c>
      <c r="F1266" s="7" t="s">
        <v>68</v>
      </c>
      <c r="G1266" s="7" t="s">
        <v>68</v>
      </c>
      <c r="H1266" s="7" t="s">
        <v>922</v>
      </c>
      <c r="I1266" s="7" t="s">
        <v>44</v>
      </c>
      <c r="J1266" s="19" t="str">
        <f>IFERROR(INDEX('Employee Info'!$C$3:$E$200,MATCH(Data7[[#This Row],[Name:]],'Employee Info'!$B$3:$B$200,0),MATCH(Data7[[#This Row],[Hours Type:]],'Employee Info'!$C$2:$E$2,0)),"")</f>
        <v/>
      </c>
      <c r="K1266" s="19" t="str">
        <f>IFERROR(INDEX('Employee Info'!$C$3:$J$200,MATCH(Data7[[#This Row],[Name:]],'Employee Info'!$B$3:$B$200,0),MATCH(Data7[[#Headers],[Truck]],'Employee Info'!$C$2:$J$2,0)),"")</f>
        <v/>
      </c>
      <c r="L1266" s="19" t="str">
        <f>IFERROR(INDEX('Employee Info'!$C$3:$J$200,MATCH(Data7[[#This Row],[Name:]],'Employee Info'!$B$3:$B$200,0),MATCH(Data7[[#Headers],[Phone]],'Employee Info'!$C$2:$J$2,0)),"")</f>
        <v/>
      </c>
      <c r="M1266" s="19" t="str">
        <f>IFERROR(INDEX('Employee Info'!$C$3:$J$200,MATCH(Data7[[#This Row],[Name:]],'Employee Info'!$B$3:$B$200,0),MATCH(Data7[[#Headers],[Tech]],'Employee Info'!$C$2:$J$2,0)),"")</f>
        <v/>
      </c>
      <c r="N1266" s="19" t="str">
        <f>IFERROR(INDEX('Employee Info'!$C$3:$J$200,MATCH(Data7[[#This Row],[Name:]],'Employee Info'!$B$3:$B$200,0),MATCH(Data7[[#Headers],[Other]],'Employee Info'!$C$2:$J$2,0)),"")</f>
        <v/>
      </c>
      <c r="O1266" s="19">
        <f>IFERROR((Data7[[#This Row],[Hours:]]*SUM(Data7[[#This Row],[Rate]:[Other]])),"")</f>
        <v>0</v>
      </c>
      <c r="P1266" s="7" t="str">
        <f>IF(Data7[[#This Row],[WO'#:]]="","Riley #","WO#")</f>
        <v>Riley #</v>
      </c>
      <c r="Q1266" s="7">
        <f>IFERROR(WEEKNUM(Data7[[#This Row],[Date:]]),"")</f>
        <v>28</v>
      </c>
      <c r="R1266" s="6">
        <f t="shared" si="57"/>
        <v>45480</v>
      </c>
      <c r="S1266" s="6">
        <f>Data7[[#This Row],[Week Start]]+7</f>
        <v>45487</v>
      </c>
      <c r="T1266" s="7" t="str">
        <f t="shared" si="58"/>
        <v>7/7/2024 - 7/14/2024</v>
      </c>
      <c r="U1266" s="7" t="str">
        <f t="shared" si="59"/>
        <v>Time Card</v>
      </c>
      <c r="V1266" s="8" t="str">
        <f>RIGHT(TEXT(Data7[[#This Row],[Date:]],"mmddyyyy"),4)</f>
        <v>2024</v>
      </c>
      <c r="W1266" s="8" t="str">
        <f>MID(TEXT(Data7[[#This Row],[Date:]],"mmddyyyy"),3,2)</f>
        <v>09</v>
      </c>
      <c r="X1266" s="8" t="str">
        <f>LEFT(TEXT(Data7[[#This Row],[Date:]],"mmddyyyy"),2)</f>
        <v>07</v>
      </c>
      <c r="Y1266" s="6">
        <f>DATE(Data7[[#This Row],[Year]],Data7[[#This Row],[Month]],Data7[[#This Row],[Day]])</f>
        <v>45482</v>
      </c>
    </row>
    <row r="1267" spans="1:25">
      <c r="A1267" s="5">
        <v>45482.581653703703</v>
      </c>
      <c r="B1267" s="7" t="s">
        <v>34</v>
      </c>
      <c r="C1267" s="6" t="s">
        <v>932</v>
      </c>
      <c r="D1267" s="7" t="s">
        <v>933</v>
      </c>
      <c r="E1267" s="8">
        <v>8</v>
      </c>
      <c r="F1267" s="7" t="s">
        <v>68</v>
      </c>
      <c r="G1267" s="7" t="s">
        <v>68</v>
      </c>
      <c r="H1267" s="7" t="s">
        <v>922</v>
      </c>
      <c r="I1267" s="7" t="s">
        <v>44</v>
      </c>
      <c r="J1267" s="19" t="str">
        <f>IFERROR(INDEX('Employee Info'!$C$3:$E$200,MATCH(Data7[[#This Row],[Name:]],'Employee Info'!$B$3:$B$200,0),MATCH(Data7[[#This Row],[Hours Type:]],'Employee Info'!$C$2:$E$2,0)),"")</f>
        <v/>
      </c>
      <c r="K1267" s="19" t="str">
        <f>IFERROR(INDEX('Employee Info'!$C$3:$J$200,MATCH(Data7[[#This Row],[Name:]],'Employee Info'!$B$3:$B$200,0),MATCH(Data7[[#Headers],[Truck]],'Employee Info'!$C$2:$J$2,0)),"")</f>
        <v/>
      </c>
      <c r="L1267" s="19" t="str">
        <f>IFERROR(INDEX('Employee Info'!$C$3:$J$200,MATCH(Data7[[#This Row],[Name:]],'Employee Info'!$B$3:$B$200,0),MATCH(Data7[[#Headers],[Phone]],'Employee Info'!$C$2:$J$2,0)),"")</f>
        <v/>
      </c>
      <c r="M1267" s="19" t="str">
        <f>IFERROR(INDEX('Employee Info'!$C$3:$J$200,MATCH(Data7[[#This Row],[Name:]],'Employee Info'!$B$3:$B$200,0),MATCH(Data7[[#Headers],[Tech]],'Employee Info'!$C$2:$J$2,0)),"")</f>
        <v/>
      </c>
      <c r="N1267" s="19" t="str">
        <f>IFERROR(INDEX('Employee Info'!$C$3:$J$200,MATCH(Data7[[#This Row],[Name:]],'Employee Info'!$B$3:$B$200,0),MATCH(Data7[[#Headers],[Other]],'Employee Info'!$C$2:$J$2,0)),"")</f>
        <v/>
      </c>
      <c r="O1267" s="19">
        <f>IFERROR((Data7[[#This Row],[Hours:]]*SUM(Data7[[#This Row],[Rate]:[Other]])),"")</f>
        <v>0</v>
      </c>
      <c r="P1267" s="7" t="str">
        <f>IF(Data7[[#This Row],[WO'#:]]="","Riley #","WO#")</f>
        <v>Riley #</v>
      </c>
      <c r="Q1267" s="7">
        <f>IFERROR(WEEKNUM(Data7[[#This Row],[Date:]]),"")</f>
        <v>28</v>
      </c>
      <c r="R1267" s="6">
        <f t="shared" si="57"/>
        <v>45480</v>
      </c>
      <c r="S1267" s="6">
        <f>Data7[[#This Row],[Week Start]]+7</f>
        <v>45487</v>
      </c>
      <c r="T1267" s="7" t="str">
        <f t="shared" si="58"/>
        <v>7/7/2024 - 7/14/2024</v>
      </c>
      <c r="U1267" s="7" t="str">
        <f t="shared" si="59"/>
        <v>Time Card</v>
      </c>
      <c r="V1267" s="8" t="str">
        <f>RIGHT(TEXT(Data7[[#This Row],[Date:]],"mmddyyyy"),4)</f>
        <v>2024</v>
      </c>
      <c r="W1267" s="8" t="str">
        <f>MID(TEXT(Data7[[#This Row],[Date:]],"mmddyyyy"),3,2)</f>
        <v>09</v>
      </c>
      <c r="X1267" s="8" t="str">
        <f>LEFT(TEXT(Data7[[#This Row],[Date:]],"mmddyyyy"),2)</f>
        <v>07</v>
      </c>
      <c r="Y1267" s="6">
        <f>DATE(Data7[[#This Row],[Year]],Data7[[#This Row],[Month]],Data7[[#This Row],[Day]])</f>
        <v>45482</v>
      </c>
    </row>
    <row r="1268" spans="1:25">
      <c r="A1268" s="5">
        <v>45485.530944212966</v>
      </c>
      <c r="B1268" s="7" t="s">
        <v>66</v>
      </c>
      <c r="C1268" s="6" t="s">
        <v>935</v>
      </c>
      <c r="D1268" s="7" t="s">
        <v>1868</v>
      </c>
      <c r="E1268" s="8">
        <v>8</v>
      </c>
      <c r="F1268" s="7">
        <v>6984733</v>
      </c>
      <c r="G1268" s="7" t="s">
        <v>68</v>
      </c>
      <c r="H1268" s="7" t="s">
        <v>756</v>
      </c>
      <c r="I1268" s="7" t="s">
        <v>44</v>
      </c>
      <c r="J1268" s="19" t="str">
        <f>IFERROR(INDEX('Employee Info'!$C$3:$E$200,MATCH(Data7[[#This Row],[Name:]],'Employee Info'!$B$3:$B$200,0),MATCH(Data7[[#This Row],[Hours Type:]],'Employee Info'!$C$2:$E$2,0)),"")</f>
        <v/>
      </c>
      <c r="K1268" s="19" t="str">
        <f>IFERROR(INDEX('Employee Info'!$C$3:$J$200,MATCH(Data7[[#This Row],[Name:]],'Employee Info'!$B$3:$B$200,0),MATCH(Data7[[#Headers],[Truck]],'Employee Info'!$C$2:$J$2,0)),"")</f>
        <v/>
      </c>
      <c r="L1268" s="19" t="str">
        <f>IFERROR(INDEX('Employee Info'!$C$3:$J$200,MATCH(Data7[[#This Row],[Name:]],'Employee Info'!$B$3:$B$200,0),MATCH(Data7[[#Headers],[Phone]],'Employee Info'!$C$2:$J$2,0)),"")</f>
        <v/>
      </c>
      <c r="M1268" s="19" t="str">
        <f>IFERROR(INDEX('Employee Info'!$C$3:$J$200,MATCH(Data7[[#This Row],[Name:]],'Employee Info'!$B$3:$B$200,0),MATCH(Data7[[#Headers],[Tech]],'Employee Info'!$C$2:$J$2,0)),"")</f>
        <v/>
      </c>
      <c r="N1268" s="19" t="str">
        <f>IFERROR(INDEX('Employee Info'!$C$3:$J$200,MATCH(Data7[[#This Row],[Name:]],'Employee Info'!$B$3:$B$200,0),MATCH(Data7[[#Headers],[Other]],'Employee Info'!$C$2:$J$2,0)),"")</f>
        <v/>
      </c>
      <c r="O1268" s="19">
        <f>IFERROR((Data7[[#This Row],[Hours:]]*SUM(Data7[[#This Row],[Rate]:[Other]])),"")</f>
        <v>0</v>
      </c>
      <c r="P1268" s="7" t="str">
        <f>IF(Data7[[#This Row],[WO'#:]]="","Riley #","WO#")</f>
        <v>WO#</v>
      </c>
      <c r="Q1268" s="7">
        <f>IFERROR(WEEKNUM(Data7[[#This Row],[Date:]]),"")</f>
        <v>28</v>
      </c>
      <c r="R1268" s="6">
        <f t="shared" si="57"/>
        <v>45480</v>
      </c>
      <c r="S1268" s="6">
        <f>Data7[[#This Row],[Week Start]]+7</f>
        <v>45487</v>
      </c>
      <c r="T1268" s="7" t="str">
        <f t="shared" si="58"/>
        <v>7/7/2024 - 7/14/2024</v>
      </c>
      <c r="U1268" s="7" t="str">
        <f t="shared" si="59"/>
        <v>Time Card</v>
      </c>
      <c r="V1268" s="8" t="str">
        <f>RIGHT(TEXT(Data7[[#This Row],[Date:]],"mmddyyyy"),4)</f>
        <v>2024</v>
      </c>
      <c r="W1268" s="8" t="str">
        <f>MID(TEXT(Data7[[#This Row],[Date:]],"mmddyyyy"),3,2)</f>
        <v>10</v>
      </c>
      <c r="X1268" s="8" t="str">
        <f>LEFT(TEXT(Data7[[#This Row],[Date:]],"mmddyyyy"),2)</f>
        <v>07</v>
      </c>
      <c r="Y1268" s="6">
        <f>DATE(Data7[[#This Row],[Year]],Data7[[#This Row],[Month]],Data7[[#This Row],[Day]])</f>
        <v>45483</v>
      </c>
    </row>
    <row r="1269" spans="1:25">
      <c r="A1269" s="5">
        <v>45517.48835</v>
      </c>
      <c r="B1269" s="7" t="s">
        <v>76</v>
      </c>
      <c r="C1269" s="6" t="s">
        <v>935</v>
      </c>
      <c r="D1269" s="7" t="s">
        <v>156</v>
      </c>
      <c r="E1269" s="8">
        <v>1</v>
      </c>
      <c r="F1269" s="7">
        <v>6984733</v>
      </c>
      <c r="G1269" s="7" t="s">
        <v>68</v>
      </c>
      <c r="H1269" s="7" t="s">
        <v>756</v>
      </c>
      <c r="I1269" s="7" t="s">
        <v>44</v>
      </c>
      <c r="J1269" s="19" t="str">
        <f>IFERROR(INDEX('Employee Info'!$C$3:$E$200,MATCH(Data7[[#This Row],[Name:]],'Employee Info'!$B$3:$B$200,0),MATCH(Data7[[#This Row],[Hours Type:]],'Employee Info'!$C$2:$E$2,0)),"")</f>
        <v/>
      </c>
      <c r="K1269" s="19" t="str">
        <f>IFERROR(INDEX('Employee Info'!$C$3:$J$200,MATCH(Data7[[#This Row],[Name:]],'Employee Info'!$B$3:$B$200,0),MATCH(Data7[[#Headers],[Truck]],'Employee Info'!$C$2:$J$2,0)),"")</f>
        <v/>
      </c>
      <c r="L1269" s="19" t="str">
        <f>IFERROR(INDEX('Employee Info'!$C$3:$J$200,MATCH(Data7[[#This Row],[Name:]],'Employee Info'!$B$3:$B$200,0),MATCH(Data7[[#Headers],[Phone]],'Employee Info'!$C$2:$J$2,0)),"")</f>
        <v/>
      </c>
      <c r="M1269" s="19" t="str">
        <f>IFERROR(INDEX('Employee Info'!$C$3:$J$200,MATCH(Data7[[#This Row],[Name:]],'Employee Info'!$B$3:$B$200,0),MATCH(Data7[[#Headers],[Tech]],'Employee Info'!$C$2:$J$2,0)),"")</f>
        <v/>
      </c>
      <c r="N1269" s="19" t="str">
        <f>IFERROR(INDEX('Employee Info'!$C$3:$J$200,MATCH(Data7[[#This Row],[Name:]],'Employee Info'!$B$3:$B$200,0),MATCH(Data7[[#Headers],[Other]],'Employee Info'!$C$2:$J$2,0)),"")</f>
        <v/>
      </c>
      <c r="O1269" s="19">
        <f>IFERROR((Data7[[#This Row],[Hours:]]*SUM(Data7[[#This Row],[Rate]:[Other]])),"")</f>
        <v>0</v>
      </c>
      <c r="P1269" s="7" t="str">
        <f>IF(Data7[[#This Row],[WO'#:]]="","Riley #","WO#")</f>
        <v>WO#</v>
      </c>
      <c r="Q1269" s="7">
        <f>IFERROR(WEEKNUM(Data7[[#This Row],[Date:]]),"")</f>
        <v>28</v>
      </c>
      <c r="R1269" s="6">
        <f t="shared" si="57"/>
        <v>45480</v>
      </c>
      <c r="S1269" s="6">
        <f>Data7[[#This Row],[Week Start]]+7</f>
        <v>45487</v>
      </c>
      <c r="T1269" s="7" t="str">
        <f t="shared" si="58"/>
        <v>7/7/2024 - 7/14/2024</v>
      </c>
      <c r="U1269" s="7" t="str">
        <f t="shared" si="59"/>
        <v>Time Card</v>
      </c>
      <c r="V1269" s="8" t="str">
        <f>RIGHT(TEXT(Data7[[#This Row],[Date:]],"mmddyyyy"),4)</f>
        <v>2024</v>
      </c>
      <c r="W1269" s="8" t="str">
        <f>MID(TEXT(Data7[[#This Row],[Date:]],"mmddyyyy"),3,2)</f>
        <v>10</v>
      </c>
      <c r="X1269" s="8" t="str">
        <f>LEFT(TEXT(Data7[[#This Row],[Date:]],"mmddyyyy"),2)</f>
        <v>07</v>
      </c>
      <c r="Y1269" s="6">
        <f>DATE(Data7[[#This Row],[Year]],Data7[[#This Row],[Month]],Data7[[#This Row],[Day]])</f>
        <v>45483</v>
      </c>
    </row>
    <row r="1270" spans="1:25">
      <c r="A1270" s="5">
        <v>45483.49331273148</v>
      </c>
      <c r="B1270" s="7" t="s">
        <v>35</v>
      </c>
      <c r="C1270" s="6" t="s">
        <v>935</v>
      </c>
      <c r="D1270" s="7" t="s">
        <v>652</v>
      </c>
      <c r="E1270" s="8">
        <v>6</v>
      </c>
      <c r="F1270" s="7" t="s">
        <v>68</v>
      </c>
      <c r="G1270" s="7" t="s">
        <v>68</v>
      </c>
      <c r="H1270" s="7" t="s">
        <v>649</v>
      </c>
      <c r="I1270" s="7" t="s">
        <v>44</v>
      </c>
      <c r="J1270" s="19" t="str">
        <f>IFERROR(INDEX('Employee Info'!$C$3:$E$200,MATCH(Data7[[#This Row],[Name:]],'Employee Info'!$B$3:$B$200,0),MATCH(Data7[[#This Row],[Hours Type:]],'Employee Info'!$C$2:$E$2,0)),"")</f>
        <v/>
      </c>
      <c r="K1270" s="19" t="str">
        <f>IFERROR(INDEX('Employee Info'!$C$3:$J$200,MATCH(Data7[[#This Row],[Name:]],'Employee Info'!$B$3:$B$200,0),MATCH(Data7[[#Headers],[Truck]],'Employee Info'!$C$2:$J$2,0)),"")</f>
        <v/>
      </c>
      <c r="L1270" s="19" t="str">
        <f>IFERROR(INDEX('Employee Info'!$C$3:$J$200,MATCH(Data7[[#This Row],[Name:]],'Employee Info'!$B$3:$B$200,0),MATCH(Data7[[#Headers],[Phone]],'Employee Info'!$C$2:$J$2,0)),"")</f>
        <v/>
      </c>
      <c r="M1270" s="19" t="str">
        <f>IFERROR(INDEX('Employee Info'!$C$3:$J$200,MATCH(Data7[[#This Row],[Name:]],'Employee Info'!$B$3:$B$200,0),MATCH(Data7[[#Headers],[Tech]],'Employee Info'!$C$2:$J$2,0)),"")</f>
        <v/>
      </c>
      <c r="N1270" s="19" t="str">
        <f>IFERROR(INDEX('Employee Info'!$C$3:$J$200,MATCH(Data7[[#This Row],[Name:]],'Employee Info'!$B$3:$B$200,0),MATCH(Data7[[#Headers],[Other]],'Employee Info'!$C$2:$J$2,0)),"")</f>
        <v/>
      </c>
      <c r="O1270" s="19">
        <f>IFERROR((Data7[[#This Row],[Hours:]]*SUM(Data7[[#This Row],[Rate]:[Other]])),"")</f>
        <v>0</v>
      </c>
      <c r="P1270" s="7" t="str">
        <f>IF(Data7[[#This Row],[WO'#:]]="","Riley #","WO#")</f>
        <v>Riley #</v>
      </c>
      <c r="Q1270" s="7">
        <f>IFERROR(WEEKNUM(Data7[[#This Row],[Date:]]),"")</f>
        <v>28</v>
      </c>
      <c r="R1270" s="6">
        <f t="shared" si="57"/>
        <v>45480</v>
      </c>
      <c r="S1270" s="6">
        <f>Data7[[#This Row],[Week Start]]+7</f>
        <v>45487</v>
      </c>
      <c r="T1270" s="7" t="str">
        <f t="shared" si="58"/>
        <v>7/7/2024 - 7/14/2024</v>
      </c>
      <c r="U1270" s="7" t="str">
        <f t="shared" si="59"/>
        <v>Time Card</v>
      </c>
      <c r="V1270" s="8" t="str">
        <f>RIGHT(TEXT(Data7[[#This Row],[Date:]],"mmddyyyy"),4)</f>
        <v>2024</v>
      </c>
      <c r="W1270" s="8" t="str">
        <f>MID(TEXT(Data7[[#This Row],[Date:]],"mmddyyyy"),3,2)</f>
        <v>10</v>
      </c>
      <c r="X1270" s="8" t="str">
        <f>LEFT(TEXT(Data7[[#This Row],[Date:]],"mmddyyyy"),2)</f>
        <v>07</v>
      </c>
      <c r="Y1270" s="6">
        <f>DATE(Data7[[#This Row],[Year]],Data7[[#This Row],[Month]],Data7[[#This Row],[Day]])</f>
        <v>45483</v>
      </c>
    </row>
    <row r="1271" spans="1:25">
      <c r="A1271" s="5">
        <v>45483.494563657405</v>
      </c>
      <c r="B1271" s="7" t="s">
        <v>23</v>
      </c>
      <c r="C1271" s="6" t="s">
        <v>935</v>
      </c>
      <c r="D1271" s="7" t="s">
        <v>652</v>
      </c>
      <c r="E1271" s="8">
        <v>6</v>
      </c>
      <c r="F1271" s="7" t="s">
        <v>68</v>
      </c>
      <c r="G1271" s="7" t="s">
        <v>68</v>
      </c>
      <c r="H1271" s="7" t="s">
        <v>649</v>
      </c>
      <c r="I1271" s="7" t="s">
        <v>44</v>
      </c>
      <c r="J1271" s="19" t="str">
        <f>IFERROR(INDEX('Employee Info'!$C$3:$E$200,MATCH(Data7[[#This Row],[Name:]],'Employee Info'!$B$3:$B$200,0),MATCH(Data7[[#This Row],[Hours Type:]],'Employee Info'!$C$2:$E$2,0)),"")</f>
        <v/>
      </c>
      <c r="K1271" s="19" t="str">
        <f>IFERROR(INDEX('Employee Info'!$C$3:$J$200,MATCH(Data7[[#This Row],[Name:]],'Employee Info'!$B$3:$B$200,0),MATCH(Data7[[#Headers],[Truck]],'Employee Info'!$C$2:$J$2,0)),"")</f>
        <v/>
      </c>
      <c r="L1271" s="19" t="str">
        <f>IFERROR(INDEX('Employee Info'!$C$3:$J$200,MATCH(Data7[[#This Row],[Name:]],'Employee Info'!$B$3:$B$200,0),MATCH(Data7[[#Headers],[Phone]],'Employee Info'!$C$2:$J$2,0)),"")</f>
        <v/>
      </c>
      <c r="M1271" s="19" t="str">
        <f>IFERROR(INDEX('Employee Info'!$C$3:$J$200,MATCH(Data7[[#This Row],[Name:]],'Employee Info'!$B$3:$B$200,0),MATCH(Data7[[#Headers],[Tech]],'Employee Info'!$C$2:$J$2,0)),"")</f>
        <v/>
      </c>
      <c r="N1271" s="19" t="str">
        <f>IFERROR(INDEX('Employee Info'!$C$3:$J$200,MATCH(Data7[[#This Row],[Name:]],'Employee Info'!$B$3:$B$200,0),MATCH(Data7[[#Headers],[Other]],'Employee Info'!$C$2:$J$2,0)),"")</f>
        <v/>
      </c>
      <c r="O1271" s="19">
        <f>IFERROR((Data7[[#This Row],[Hours:]]*SUM(Data7[[#This Row],[Rate]:[Other]])),"")</f>
        <v>0</v>
      </c>
      <c r="P1271" s="7" t="str">
        <f>IF(Data7[[#This Row],[WO'#:]]="","Riley #","WO#")</f>
        <v>Riley #</v>
      </c>
      <c r="Q1271" s="7">
        <f>IFERROR(WEEKNUM(Data7[[#This Row],[Date:]]),"")</f>
        <v>28</v>
      </c>
      <c r="R1271" s="6">
        <f t="shared" si="57"/>
        <v>45480</v>
      </c>
      <c r="S1271" s="6">
        <f>Data7[[#This Row],[Week Start]]+7</f>
        <v>45487</v>
      </c>
      <c r="T1271" s="7" t="str">
        <f t="shared" si="58"/>
        <v>7/7/2024 - 7/14/2024</v>
      </c>
      <c r="U1271" s="7" t="str">
        <f t="shared" si="59"/>
        <v>Time Card</v>
      </c>
      <c r="V1271" s="8" t="str">
        <f>RIGHT(TEXT(Data7[[#This Row],[Date:]],"mmddyyyy"),4)</f>
        <v>2024</v>
      </c>
      <c r="W1271" s="8" t="str">
        <f>MID(TEXT(Data7[[#This Row],[Date:]],"mmddyyyy"),3,2)</f>
        <v>10</v>
      </c>
      <c r="X1271" s="8" t="str">
        <f>LEFT(TEXT(Data7[[#This Row],[Date:]],"mmddyyyy"),2)</f>
        <v>07</v>
      </c>
      <c r="Y1271" s="6">
        <f>DATE(Data7[[#This Row],[Year]],Data7[[#This Row],[Month]],Data7[[#This Row],[Day]])</f>
        <v>45483</v>
      </c>
    </row>
    <row r="1272" spans="1:25">
      <c r="A1272" s="5">
        <v>45483.406064583331</v>
      </c>
      <c r="B1272" s="7" t="s">
        <v>31</v>
      </c>
      <c r="C1272" s="6" t="s">
        <v>935</v>
      </c>
      <c r="D1272" s="7" t="s">
        <v>936</v>
      </c>
      <c r="E1272" s="8">
        <v>8</v>
      </c>
      <c r="F1272" s="7" t="s">
        <v>68</v>
      </c>
      <c r="G1272" s="7" t="s">
        <v>68</v>
      </c>
      <c r="H1272" s="7" t="s">
        <v>922</v>
      </c>
      <c r="I1272" s="7" t="s">
        <v>44</v>
      </c>
      <c r="J1272" s="19" t="str">
        <f>IFERROR(INDEX('Employee Info'!$C$3:$E$200,MATCH(Data7[[#This Row],[Name:]],'Employee Info'!$B$3:$B$200,0),MATCH(Data7[[#This Row],[Hours Type:]],'Employee Info'!$C$2:$E$2,0)),"")</f>
        <v/>
      </c>
      <c r="K1272" s="19" t="str">
        <f>IFERROR(INDEX('Employee Info'!$C$3:$J$200,MATCH(Data7[[#This Row],[Name:]],'Employee Info'!$B$3:$B$200,0),MATCH(Data7[[#Headers],[Truck]],'Employee Info'!$C$2:$J$2,0)),"")</f>
        <v/>
      </c>
      <c r="L1272" s="19" t="str">
        <f>IFERROR(INDEX('Employee Info'!$C$3:$J$200,MATCH(Data7[[#This Row],[Name:]],'Employee Info'!$B$3:$B$200,0),MATCH(Data7[[#Headers],[Phone]],'Employee Info'!$C$2:$J$2,0)),"")</f>
        <v/>
      </c>
      <c r="M1272" s="19" t="str">
        <f>IFERROR(INDEX('Employee Info'!$C$3:$J$200,MATCH(Data7[[#This Row],[Name:]],'Employee Info'!$B$3:$B$200,0),MATCH(Data7[[#Headers],[Tech]],'Employee Info'!$C$2:$J$2,0)),"")</f>
        <v/>
      </c>
      <c r="N1272" s="19" t="str">
        <f>IFERROR(INDEX('Employee Info'!$C$3:$J$200,MATCH(Data7[[#This Row],[Name:]],'Employee Info'!$B$3:$B$200,0),MATCH(Data7[[#Headers],[Other]],'Employee Info'!$C$2:$J$2,0)),"")</f>
        <v/>
      </c>
      <c r="O1272" s="19">
        <f>IFERROR((Data7[[#This Row],[Hours:]]*SUM(Data7[[#This Row],[Rate]:[Other]])),"")</f>
        <v>0</v>
      </c>
      <c r="P1272" s="7" t="str">
        <f>IF(Data7[[#This Row],[WO'#:]]="","Riley #","WO#")</f>
        <v>Riley #</v>
      </c>
      <c r="Q1272" s="7">
        <f>IFERROR(WEEKNUM(Data7[[#This Row],[Date:]]),"")</f>
        <v>28</v>
      </c>
      <c r="R1272" s="6">
        <f t="shared" si="57"/>
        <v>45480</v>
      </c>
      <c r="S1272" s="6">
        <f>Data7[[#This Row],[Week Start]]+7</f>
        <v>45487</v>
      </c>
      <c r="T1272" s="7" t="str">
        <f t="shared" si="58"/>
        <v>7/7/2024 - 7/14/2024</v>
      </c>
      <c r="U1272" s="7" t="str">
        <f t="shared" si="59"/>
        <v>Time Card</v>
      </c>
      <c r="V1272" s="8" t="str">
        <f>RIGHT(TEXT(Data7[[#This Row],[Date:]],"mmddyyyy"),4)</f>
        <v>2024</v>
      </c>
      <c r="W1272" s="8" t="str">
        <f>MID(TEXT(Data7[[#This Row],[Date:]],"mmddyyyy"),3,2)</f>
        <v>10</v>
      </c>
      <c r="X1272" s="8" t="str">
        <f>LEFT(TEXT(Data7[[#This Row],[Date:]],"mmddyyyy"),2)</f>
        <v>07</v>
      </c>
      <c r="Y1272" s="6">
        <f>DATE(Data7[[#This Row],[Year]],Data7[[#This Row],[Month]],Data7[[#This Row],[Day]])</f>
        <v>45483</v>
      </c>
    </row>
    <row r="1273" spans="1:25">
      <c r="A1273" s="5">
        <v>45483.406216782409</v>
      </c>
      <c r="B1273" s="7" t="s">
        <v>34</v>
      </c>
      <c r="C1273" s="6" t="s">
        <v>935</v>
      </c>
      <c r="D1273" s="7" t="s">
        <v>936</v>
      </c>
      <c r="E1273" s="8">
        <v>8</v>
      </c>
      <c r="F1273" s="7" t="s">
        <v>68</v>
      </c>
      <c r="G1273" s="7" t="s">
        <v>68</v>
      </c>
      <c r="H1273" s="7" t="s">
        <v>922</v>
      </c>
      <c r="I1273" s="7" t="s">
        <v>44</v>
      </c>
      <c r="J1273" s="19" t="str">
        <f>IFERROR(INDEX('Employee Info'!$C$3:$E$200,MATCH(Data7[[#This Row],[Name:]],'Employee Info'!$B$3:$B$200,0),MATCH(Data7[[#This Row],[Hours Type:]],'Employee Info'!$C$2:$E$2,0)),"")</f>
        <v/>
      </c>
      <c r="K1273" s="19" t="str">
        <f>IFERROR(INDEX('Employee Info'!$C$3:$J$200,MATCH(Data7[[#This Row],[Name:]],'Employee Info'!$B$3:$B$200,0),MATCH(Data7[[#Headers],[Truck]],'Employee Info'!$C$2:$J$2,0)),"")</f>
        <v/>
      </c>
      <c r="L1273" s="19" t="str">
        <f>IFERROR(INDEX('Employee Info'!$C$3:$J$200,MATCH(Data7[[#This Row],[Name:]],'Employee Info'!$B$3:$B$200,0),MATCH(Data7[[#Headers],[Phone]],'Employee Info'!$C$2:$J$2,0)),"")</f>
        <v/>
      </c>
      <c r="M1273" s="19" t="str">
        <f>IFERROR(INDEX('Employee Info'!$C$3:$J$200,MATCH(Data7[[#This Row],[Name:]],'Employee Info'!$B$3:$B$200,0),MATCH(Data7[[#Headers],[Tech]],'Employee Info'!$C$2:$J$2,0)),"")</f>
        <v/>
      </c>
      <c r="N1273" s="19" t="str">
        <f>IFERROR(INDEX('Employee Info'!$C$3:$J$200,MATCH(Data7[[#This Row],[Name:]],'Employee Info'!$B$3:$B$200,0),MATCH(Data7[[#Headers],[Other]],'Employee Info'!$C$2:$J$2,0)),"")</f>
        <v/>
      </c>
      <c r="O1273" s="19">
        <f>IFERROR((Data7[[#This Row],[Hours:]]*SUM(Data7[[#This Row],[Rate]:[Other]])),"")</f>
        <v>0</v>
      </c>
      <c r="P1273" s="7" t="str">
        <f>IF(Data7[[#This Row],[WO'#:]]="","Riley #","WO#")</f>
        <v>Riley #</v>
      </c>
      <c r="Q1273" s="7">
        <f>IFERROR(WEEKNUM(Data7[[#This Row],[Date:]]),"")</f>
        <v>28</v>
      </c>
      <c r="R1273" s="6">
        <f t="shared" si="57"/>
        <v>45480</v>
      </c>
      <c r="S1273" s="6">
        <f>Data7[[#This Row],[Week Start]]+7</f>
        <v>45487</v>
      </c>
      <c r="T1273" s="7" t="str">
        <f t="shared" si="58"/>
        <v>7/7/2024 - 7/14/2024</v>
      </c>
      <c r="U1273" s="7" t="str">
        <f t="shared" si="59"/>
        <v>Time Card</v>
      </c>
      <c r="V1273" s="8" t="str">
        <f>RIGHT(TEXT(Data7[[#This Row],[Date:]],"mmddyyyy"),4)</f>
        <v>2024</v>
      </c>
      <c r="W1273" s="8" t="str">
        <f>MID(TEXT(Data7[[#This Row],[Date:]],"mmddyyyy"),3,2)</f>
        <v>10</v>
      </c>
      <c r="X1273" s="8" t="str">
        <f>LEFT(TEXT(Data7[[#This Row],[Date:]],"mmddyyyy"),2)</f>
        <v>07</v>
      </c>
      <c r="Y1273" s="6">
        <f>DATE(Data7[[#This Row],[Year]],Data7[[#This Row],[Month]],Data7[[#This Row],[Day]])</f>
        <v>45483</v>
      </c>
    </row>
    <row r="1274" spans="1:25">
      <c r="A1274" s="5">
        <v>45483.586573611108</v>
      </c>
      <c r="B1274" s="7" t="s">
        <v>23</v>
      </c>
      <c r="C1274" s="6" t="s">
        <v>935</v>
      </c>
      <c r="D1274" s="7" t="s">
        <v>33</v>
      </c>
      <c r="E1274" s="8">
        <v>2</v>
      </c>
      <c r="F1274" s="7" t="s">
        <v>68</v>
      </c>
      <c r="G1274" s="7" t="s">
        <v>68</v>
      </c>
      <c r="H1274" s="7" t="s">
        <v>42</v>
      </c>
      <c r="I1274" s="7" t="s">
        <v>44</v>
      </c>
      <c r="J1274" s="19" t="str">
        <f>IFERROR(INDEX('Employee Info'!$C$3:$E$200,MATCH(Data7[[#This Row],[Name:]],'Employee Info'!$B$3:$B$200,0),MATCH(Data7[[#This Row],[Hours Type:]],'Employee Info'!$C$2:$E$2,0)),"")</f>
        <v/>
      </c>
      <c r="K1274" s="19" t="str">
        <f>IFERROR(INDEX('Employee Info'!$C$3:$J$200,MATCH(Data7[[#This Row],[Name:]],'Employee Info'!$B$3:$B$200,0),MATCH(Data7[[#Headers],[Truck]],'Employee Info'!$C$2:$J$2,0)),"")</f>
        <v/>
      </c>
      <c r="L1274" s="19" t="str">
        <f>IFERROR(INDEX('Employee Info'!$C$3:$J$200,MATCH(Data7[[#This Row],[Name:]],'Employee Info'!$B$3:$B$200,0),MATCH(Data7[[#Headers],[Phone]],'Employee Info'!$C$2:$J$2,0)),"")</f>
        <v/>
      </c>
      <c r="M1274" s="19" t="str">
        <f>IFERROR(INDEX('Employee Info'!$C$3:$J$200,MATCH(Data7[[#This Row],[Name:]],'Employee Info'!$B$3:$B$200,0),MATCH(Data7[[#Headers],[Tech]],'Employee Info'!$C$2:$J$2,0)),"")</f>
        <v/>
      </c>
      <c r="N1274" s="19" t="str">
        <f>IFERROR(INDEX('Employee Info'!$C$3:$J$200,MATCH(Data7[[#This Row],[Name:]],'Employee Info'!$B$3:$B$200,0),MATCH(Data7[[#Headers],[Other]],'Employee Info'!$C$2:$J$2,0)),"")</f>
        <v/>
      </c>
      <c r="O1274" s="19">
        <f>IFERROR((Data7[[#This Row],[Hours:]]*SUM(Data7[[#This Row],[Rate]:[Other]])),"")</f>
        <v>0</v>
      </c>
      <c r="P1274" s="7" t="str">
        <f>IF(Data7[[#This Row],[WO'#:]]="","Riley #","WO#")</f>
        <v>Riley #</v>
      </c>
      <c r="Q1274" s="7">
        <f>IFERROR(WEEKNUM(Data7[[#This Row],[Date:]]),"")</f>
        <v>28</v>
      </c>
      <c r="R1274" s="6">
        <f t="shared" si="57"/>
        <v>45480</v>
      </c>
      <c r="S1274" s="6">
        <f>Data7[[#This Row],[Week Start]]+7</f>
        <v>45487</v>
      </c>
      <c r="T1274" s="7" t="str">
        <f t="shared" si="58"/>
        <v>7/7/2024 - 7/14/2024</v>
      </c>
      <c r="U1274" s="7" t="str">
        <f t="shared" si="59"/>
        <v>Time Card</v>
      </c>
      <c r="V1274" s="8" t="str">
        <f>RIGHT(TEXT(Data7[[#This Row],[Date:]],"mmddyyyy"),4)</f>
        <v>2024</v>
      </c>
      <c r="W1274" s="8" t="str">
        <f>MID(TEXT(Data7[[#This Row],[Date:]],"mmddyyyy"),3,2)</f>
        <v>10</v>
      </c>
      <c r="X1274" s="8" t="str">
        <f>LEFT(TEXT(Data7[[#This Row],[Date:]],"mmddyyyy"),2)</f>
        <v>07</v>
      </c>
      <c r="Y1274" s="6">
        <f>DATE(Data7[[#This Row],[Year]],Data7[[#This Row],[Month]],Data7[[#This Row],[Day]])</f>
        <v>45483</v>
      </c>
    </row>
    <row r="1275" spans="1:25">
      <c r="A1275" s="5">
        <v>45484.576979976853</v>
      </c>
      <c r="B1275" s="7" t="s">
        <v>35</v>
      </c>
      <c r="C1275" s="6" t="s">
        <v>935</v>
      </c>
      <c r="D1275" s="7" t="s">
        <v>1858</v>
      </c>
      <c r="E1275" s="8">
        <v>2</v>
      </c>
      <c r="F1275" s="7" t="s">
        <v>68</v>
      </c>
      <c r="G1275" s="7" t="s">
        <v>68</v>
      </c>
      <c r="H1275" s="7" t="s">
        <v>42</v>
      </c>
      <c r="I1275" s="7" t="s">
        <v>44</v>
      </c>
      <c r="J1275" s="19" t="str">
        <f>IFERROR(INDEX('Employee Info'!$C$3:$E$200,MATCH(Data7[[#This Row],[Name:]],'Employee Info'!$B$3:$B$200,0),MATCH(Data7[[#This Row],[Hours Type:]],'Employee Info'!$C$2:$E$2,0)),"")</f>
        <v/>
      </c>
      <c r="K1275" s="19" t="str">
        <f>IFERROR(INDEX('Employee Info'!$C$3:$J$200,MATCH(Data7[[#This Row],[Name:]],'Employee Info'!$B$3:$B$200,0),MATCH(Data7[[#Headers],[Truck]],'Employee Info'!$C$2:$J$2,0)),"")</f>
        <v/>
      </c>
      <c r="L1275" s="19" t="str">
        <f>IFERROR(INDEX('Employee Info'!$C$3:$J$200,MATCH(Data7[[#This Row],[Name:]],'Employee Info'!$B$3:$B$200,0),MATCH(Data7[[#Headers],[Phone]],'Employee Info'!$C$2:$J$2,0)),"")</f>
        <v/>
      </c>
      <c r="M1275" s="19" t="str">
        <f>IFERROR(INDEX('Employee Info'!$C$3:$J$200,MATCH(Data7[[#This Row],[Name:]],'Employee Info'!$B$3:$B$200,0),MATCH(Data7[[#Headers],[Tech]],'Employee Info'!$C$2:$J$2,0)),"")</f>
        <v/>
      </c>
      <c r="N1275" s="19" t="str">
        <f>IFERROR(INDEX('Employee Info'!$C$3:$J$200,MATCH(Data7[[#This Row],[Name:]],'Employee Info'!$B$3:$B$200,0),MATCH(Data7[[#Headers],[Other]],'Employee Info'!$C$2:$J$2,0)),"")</f>
        <v/>
      </c>
      <c r="O1275" s="19">
        <f>IFERROR((Data7[[#This Row],[Hours:]]*SUM(Data7[[#This Row],[Rate]:[Other]])),"")</f>
        <v>0</v>
      </c>
      <c r="P1275" s="7" t="str">
        <f>IF(Data7[[#This Row],[WO'#:]]="","Riley #","WO#")</f>
        <v>Riley #</v>
      </c>
      <c r="Q1275" s="7">
        <f>IFERROR(WEEKNUM(Data7[[#This Row],[Date:]]),"")</f>
        <v>28</v>
      </c>
      <c r="R1275" s="6">
        <f t="shared" si="57"/>
        <v>45480</v>
      </c>
      <c r="S1275" s="6">
        <f>Data7[[#This Row],[Week Start]]+7</f>
        <v>45487</v>
      </c>
      <c r="T1275" s="7" t="str">
        <f t="shared" si="58"/>
        <v>7/7/2024 - 7/14/2024</v>
      </c>
      <c r="U1275" s="7" t="str">
        <f t="shared" si="59"/>
        <v>Time Card</v>
      </c>
      <c r="V1275" s="8" t="str">
        <f>RIGHT(TEXT(Data7[[#This Row],[Date:]],"mmddyyyy"),4)</f>
        <v>2024</v>
      </c>
      <c r="W1275" s="8" t="str">
        <f>MID(TEXT(Data7[[#This Row],[Date:]],"mmddyyyy"),3,2)</f>
        <v>10</v>
      </c>
      <c r="X1275" s="8" t="str">
        <f>LEFT(TEXT(Data7[[#This Row],[Date:]],"mmddyyyy"),2)</f>
        <v>07</v>
      </c>
      <c r="Y1275" s="6">
        <f>DATE(Data7[[#This Row],[Year]],Data7[[#This Row],[Month]],Data7[[#This Row],[Day]])</f>
        <v>45483</v>
      </c>
    </row>
    <row r="1276" spans="1:25">
      <c r="A1276" s="5">
        <v>45517.489654861114</v>
      </c>
      <c r="B1276" s="7" t="s">
        <v>76</v>
      </c>
      <c r="C1276" s="6" t="s">
        <v>1859</v>
      </c>
      <c r="D1276" s="7" t="s">
        <v>156</v>
      </c>
      <c r="E1276" s="8">
        <v>1</v>
      </c>
      <c r="F1276" s="7">
        <v>6984733</v>
      </c>
      <c r="G1276" s="7" t="s">
        <v>68</v>
      </c>
      <c r="H1276" s="7" t="s">
        <v>756</v>
      </c>
      <c r="I1276" s="7" t="s">
        <v>44</v>
      </c>
      <c r="J1276" s="19" t="str">
        <f>IFERROR(INDEX('Employee Info'!$C$3:$E$200,MATCH(Data7[[#This Row],[Name:]],'Employee Info'!$B$3:$B$200,0),MATCH(Data7[[#This Row],[Hours Type:]],'Employee Info'!$C$2:$E$2,0)),"")</f>
        <v/>
      </c>
      <c r="K1276" s="19" t="str">
        <f>IFERROR(INDEX('Employee Info'!$C$3:$J$200,MATCH(Data7[[#This Row],[Name:]],'Employee Info'!$B$3:$B$200,0),MATCH(Data7[[#Headers],[Truck]],'Employee Info'!$C$2:$J$2,0)),"")</f>
        <v/>
      </c>
      <c r="L1276" s="19" t="str">
        <f>IFERROR(INDEX('Employee Info'!$C$3:$J$200,MATCH(Data7[[#This Row],[Name:]],'Employee Info'!$B$3:$B$200,0),MATCH(Data7[[#Headers],[Phone]],'Employee Info'!$C$2:$J$2,0)),"")</f>
        <v/>
      </c>
      <c r="M1276" s="19" t="str">
        <f>IFERROR(INDEX('Employee Info'!$C$3:$J$200,MATCH(Data7[[#This Row],[Name:]],'Employee Info'!$B$3:$B$200,0),MATCH(Data7[[#Headers],[Tech]],'Employee Info'!$C$2:$J$2,0)),"")</f>
        <v/>
      </c>
      <c r="N1276" s="19" t="str">
        <f>IFERROR(INDEX('Employee Info'!$C$3:$J$200,MATCH(Data7[[#This Row],[Name:]],'Employee Info'!$B$3:$B$200,0),MATCH(Data7[[#Headers],[Other]],'Employee Info'!$C$2:$J$2,0)),"")</f>
        <v/>
      </c>
      <c r="O1276" s="19">
        <f>IFERROR((Data7[[#This Row],[Hours:]]*SUM(Data7[[#This Row],[Rate]:[Other]])),"")</f>
        <v>0</v>
      </c>
      <c r="P1276" s="7" t="str">
        <f>IF(Data7[[#This Row],[WO'#:]]="","Riley #","WO#")</f>
        <v>WO#</v>
      </c>
      <c r="Q1276" s="7">
        <f>IFERROR(WEEKNUM(Data7[[#This Row],[Date:]]),"")</f>
        <v>28</v>
      </c>
      <c r="R1276" s="6">
        <f t="shared" si="57"/>
        <v>45480</v>
      </c>
      <c r="S1276" s="6">
        <f>Data7[[#This Row],[Week Start]]+7</f>
        <v>45487</v>
      </c>
      <c r="T1276" s="7" t="str">
        <f t="shared" si="58"/>
        <v>7/7/2024 - 7/14/2024</v>
      </c>
      <c r="U1276" s="7" t="str">
        <f t="shared" si="59"/>
        <v>Time Card</v>
      </c>
      <c r="V1276" s="8" t="str">
        <f>RIGHT(TEXT(Data7[[#This Row],[Date:]],"mmddyyyy"),4)</f>
        <v>2024</v>
      </c>
      <c r="W1276" s="8" t="str">
        <f>MID(TEXT(Data7[[#This Row],[Date:]],"mmddyyyy"),3,2)</f>
        <v>11</v>
      </c>
      <c r="X1276" s="8" t="str">
        <f>LEFT(TEXT(Data7[[#This Row],[Date:]],"mmddyyyy"),2)</f>
        <v>07</v>
      </c>
      <c r="Y1276" s="6">
        <f>DATE(Data7[[#This Row],[Year]],Data7[[#This Row],[Month]],Data7[[#This Row],[Day]])</f>
        <v>45484</v>
      </c>
    </row>
    <row r="1277" spans="1:25">
      <c r="A1277" s="5">
        <v>45484.584222685182</v>
      </c>
      <c r="B1277" s="7" t="s">
        <v>34</v>
      </c>
      <c r="C1277" s="6" t="s">
        <v>1859</v>
      </c>
      <c r="D1277" s="7" t="s">
        <v>1862</v>
      </c>
      <c r="E1277" s="8">
        <v>3</v>
      </c>
      <c r="F1277" s="7">
        <v>7128629</v>
      </c>
      <c r="G1277" s="7" t="s">
        <v>68</v>
      </c>
      <c r="H1277" s="7" t="s">
        <v>756</v>
      </c>
      <c r="I1277" s="7" t="s">
        <v>44</v>
      </c>
      <c r="J1277" s="19" t="str">
        <f>IFERROR(INDEX('Employee Info'!$C$3:$E$200,MATCH(Data7[[#This Row],[Name:]],'Employee Info'!$B$3:$B$200,0),MATCH(Data7[[#This Row],[Hours Type:]],'Employee Info'!$C$2:$E$2,0)),"")</f>
        <v/>
      </c>
      <c r="K1277" s="19" t="str">
        <f>IFERROR(INDEX('Employee Info'!$C$3:$J$200,MATCH(Data7[[#This Row],[Name:]],'Employee Info'!$B$3:$B$200,0),MATCH(Data7[[#Headers],[Truck]],'Employee Info'!$C$2:$J$2,0)),"")</f>
        <v/>
      </c>
      <c r="L1277" s="19" t="str">
        <f>IFERROR(INDEX('Employee Info'!$C$3:$J$200,MATCH(Data7[[#This Row],[Name:]],'Employee Info'!$B$3:$B$200,0),MATCH(Data7[[#Headers],[Phone]],'Employee Info'!$C$2:$J$2,0)),"")</f>
        <v/>
      </c>
      <c r="M1277" s="19" t="str">
        <f>IFERROR(INDEX('Employee Info'!$C$3:$J$200,MATCH(Data7[[#This Row],[Name:]],'Employee Info'!$B$3:$B$200,0),MATCH(Data7[[#Headers],[Tech]],'Employee Info'!$C$2:$J$2,0)),"")</f>
        <v/>
      </c>
      <c r="N1277" s="19" t="str">
        <f>IFERROR(INDEX('Employee Info'!$C$3:$J$200,MATCH(Data7[[#This Row],[Name:]],'Employee Info'!$B$3:$B$200,0),MATCH(Data7[[#Headers],[Other]],'Employee Info'!$C$2:$J$2,0)),"")</f>
        <v/>
      </c>
      <c r="O1277" s="19">
        <f>IFERROR((Data7[[#This Row],[Hours:]]*SUM(Data7[[#This Row],[Rate]:[Other]])),"")</f>
        <v>0</v>
      </c>
      <c r="P1277" s="7" t="str">
        <f>IF(Data7[[#This Row],[WO'#:]]="","Riley #","WO#")</f>
        <v>WO#</v>
      </c>
      <c r="Q1277" s="7">
        <f>IFERROR(WEEKNUM(Data7[[#This Row],[Date:]]),"")</f>
        <v>28</v>
      </c>
      <c r="R1277" s="6">
        <f t="shared" si="57"/>
        <v>45480</v>
      </c>
      <c r="S1277" s="6">
        <f>Data7[[#This Row],[Week Start]]+7</f>
        <v>45487</v>
      </c>
      <c r="T1277" s="7" t="str">
        <f t="shared" si="58"/>
        <v>7/7/2024 - 7/14/2024</v>
      </c>
      <c r="U1277" s="7" t="str">
        <f t="shared" si="59"/>
        <v>Time Card</v>
      </c>
      <c r="V1277" s="8" t="str">
        <f>RIGHT(TEXT(Data7[[#This Row],[Date:]],"mmddyyyy"),4)</f>
        <v>2024</v>
      </c>
      <c r="W1277" s="8" t="str">
        <f>MID(TEXT(Data7[[#This Row],[Date:]],"mmddyyyy"),3,2)</f>
        <v>11</v>
      </c>
      <c r="X1277" s="8" t="str">
        <f>LEFT(TEXT(Data7[[#This Row],[Date:]],"mmddyyyy"),2)</f>
        <v>07</v>
      </c>
      <c r="Y1277" s="6">
        <f>DATE(Data7[[#This Row],[Year]],Data7[[#This Row],[Month]],Data7[[#This Row],[Day]])</f>
        <v>45484</v>
      </c>
    </row>
    <row r="1278" spans="1:25">
      <c r="A1278" s="5">
        <v>45484.584336458334</v>
      </c>
      <c r="B1278" s="7" t="s">
        <v>31</v>
      </c>
      <c r="C1278" s="6" t="s">
        <v>1859</v>
      </c>
      <c r="D1278" s="7" t="s">
        <v>1862</v>
      </c>
      <c r="E1278" s="8">
        <v>3</v>
      </c>
      <c r="F1278" s="7">
        <v>7128629</v>
      </c>
      <c r="G1278" s="7" t="s">
        <v>68</v>
      </c>
      <c r="H1278" s="7" t="s">
        <v>756</v>
      </c>
      <c r="I1278" s="7" t="s">
        <v>44</v>
      </c>
      <c r="J1278" s="19" t="str">
        <f>IFERROR(INDEX('Employee Info'!$C$3:$E$200,MATCH(Data7[[#This Row],[Name:]],'Employee Info'!$B$3:$B$200,0),MATCH(Data7[[#This Row],[Hours Type:]],'Employee Info'!$C$2:$E$2,0)),"")</f>
        <v/>
      </c>
      <c r="K1278" s="19" t="str">
        <f>IFERROR(INDEX('Employee Info'!$C$3:$J$200,MATCH(Data7[[#This Row],[Name:]],'Employee Info'!$B$3:$B$200,0),MATCH(Data7[[#Headers],[Truck]],'Employee Info'!$C$2:$J$2,0)),"")</f>
        <v/>
      </c>
      <c r="L1278" s="19" t="str">
        <f>IFERROR(INDEX('Employee Info'!$C$3:$J$200,MATCH(Data7[[#This Row],[Name:]],'Employee Info'!$B$3:$B$200,0),MATCH(Data7[[#Headers],[Phone]],'Employee Info'!$C$2:$J$2,0)),"")</f>
        <v/>
      </c>
      <c r="M1278" s="19" t="str">
        <f>IFERROR(INDEX('Employee Info'!$C$3:$J$200,MATCH(Data7[[#This Row],[Name:]],'Employee Info'!$B$3:$B$200,0),MATCH(Data7[[#Headers],[Tech]],'Employee Info'!$C$2:$J$2,0)),"")</f>
        <v/>
      </c>
      <c r="N1278" s="19" t="str">
        <f>IFERROR(INDEX('Employee Info'!$C$3:$J$200,MATCH(Data7[[#This Row],[Name:]],'Employee Info'!$B$3:$B$200,0),MATCH(Data7[[#Headers],[Other]],'Employee Info'!$C$2:$J$2,0)),"")</f>
        <v/>
      </c>
      <c r="O1278" s="19">
        <f>IFERROR((Data7[[#This Row],[Hours:]]*SUM(Data7[[#This Row],[Rate]:[Other]])),"")</f>
        <v>0</v>
      </c>
      <c r="P1278" s="7" t="str">
        <f>IF(Data7[[#This Row],[WO'#:]]="","Riley #","WO#")</f>
        <v>WO#</v>
      </c>
      <c r="Q1278" s="7">
        <f>IFERROR(WEEKNUM(Data7[[#This Row],[Date:]]),"")</f>
        <v>28</v>
      </c>
      <c r="R1278" s="6">
        <f t="shared" si="57"/>
        <v>45480</v>
      </c>
      <c r="S1278" s="6">
        <f>Data7[[#This Row],[Week Start]]+7</f>
        <v>45487</v>
      </c>
      <c r="T1278" s="7" t="str">
        <f t="shared" si="58"/>
        <v>7/7/2024 - 7/14/2024</v>
      </c>
      <c r="U1278" s="7" t="str">
        <f t="shared" si="59"/>
        <v>Time Card</v>
      </c>
      <c r="V1278" s="8" t="str">
        <f>RIGHT(TEXT(Data7[[#This Row],[Date:]],"mmddyyyy"),4)</f>
        <v>2024</v>
      </c>
      <c r="W1278" s="8" t="str">
        <f>MID(TEXT(Data7[[#This Row],[Date:]],"mmddyyyy"),3,2)</f>
        <v>11</v>
      </c>
      <c r="X1278" s="8" t="str">
        <f>LEFT(TEXT(Data7[[#This Row],[Date:]],"mmddyyyy"),2)</f>
        <v>07</v>
      </c>
      <c r="Y1278" s="6">
        <f>DATE(Data7[[#This Row],[Year]],Data7[[#This Row],[Month]],Data7[[#This Row],[Day]])</f>
        <v>45484</v>
      </c>
    </row>
    <row r="1279" spans="1:25">
      <c r="A1279" s="5">
        <v>45484.578305787036</v>
      </c>
      <c r="B1279" s="7" t="s">
        <v>35</v>
      </c>
      <c r="C1279" s="6" t="s">
        <v>1859</v>
      </c>
      <c r="D1279" s="7" t="s">
        <v>831</v>
      </c>
      <c r="E1279" s="8">
        <v>4</v>
      </c>
      <c r="F1279" s="7" t="s">
        <v>68</v>
      </c>
      <c r="G1279" s="7" t="s">
        <v>68</v>
      </c>
      <c r="H1279" s="7" t="s">
        <v>649</v>
      </c>
      <c r="I1279" s="7" t="s">
        <v>44</v>
      </c>
      <c r="J1279" s="19" t="str">
        <f>IFERROR(INDEX('Employee Info'!$C$3:$E$200,MATCH(Data7[[#This Row],[Name:]],'Employee Info'!$B$3:$B$200,0),MATCH(Data7[[#This Row],[Hours Type:]],'Employee Info'!$C$2:$E$2,0)),"")</f>
        <v/>
      </c>
      <c r="K1279" s="19" t="str">
        <f>IFERROR(INDEX('Employee Info'!$C$3:$J$200,MATCH(Data7[[#This Row],[Name:]],'Employee Info'!$B$3:$B$200,0),MATCH(Data7[[#Headers],[Truck]],'Employee Info'!$C$2:$J$2,0)),"")</f>
        <v/>
      </c>
      <c r="L1279" s="19" t="str">
        <f>IFERROR(INDEX('Employee Info'!$C$3:$J$200,MATCH(Data7[[#This Row],[Name:]],'Employee Info'!$B$3:$B$200,0),MATCH(Data7[[#Headers],[Phone]],'Employee Info'!$C$2:$J$2,0)),"")</f>
        <v/>
      </c>
      <c r="M1279" s="19" t="str">
        <f>IFERROR(INDEX('Employee Info'!$C$3:$J$200,MATCH(Data7[[#This Row],[Name:]],'Employee Info'!$B$3:$B$200,0),MATCH(Data7[[#Headers],[Tech]],'Employee Info'!$C$2:$J$2,0)),"")</f>
        <v/>
      </c>
      <c r="N1279" s="19" t="str">
        <f>IFERROR(INDEX('Employee Info'!$C$3:$J$200,MATCH(Data7[[#This Row],[Name:]],'Employee Info'!$B$3:$B$200,0),MATCH(Data7[[#Headers],[Other]],'Employee Info'!$C$2:$J$2,0)),"")</f>
        <v/>
      </c>
      <c r="O1279" s="19">
        <f>IFERROR((Data7[[#This Row],[Hours:]]*SUM(Data7[[#This Row],[Rate]:[Other]])),"")</f>
        <v>0</v>
      </c>
      <c r="P1279" s="7" t="str">
        <f>IF(Data7[[#This Row],[WO'#:]]="","Riley #","WO#")</f>
        <v>Riley #</v>
      </c>
      <c r="Q1279" s="7">
        <f>IFERROR(WEEKNUM(Data7[[#This Row],[Date:]]),"")</f>
        <v>28</v>
      </c>
      <c r="R1279" s="6">
        <f t="shared" si="57"/>
        <v>45480</v>
      </c>
      <c r="S1279" s="6">
        <f>Data7[[#This Row],[Week Start]]+7</f>
        <v>45487</v>
      </c>
      <c r="T1279" s="7" t="str">
        <f t="shared" si="58"/>
        <v>7/7/2024 - 7/14/2024</v>
      </c>
      <c r="U1279" s="7" t="str">
        <f t="shared" si="59"/>
        <v>Time Card</v>
      </c>
      <c r="V1279" s="8" t="str">
        <f>RIGHT(TEXT(Data7[[#This Row],[Date:]],"mmddyyyy"),4)</f>
        <v>2024</v>
      </c>
      <c r="W1279" s="8" t="str">
        <f>MID(TEXT(Data7[[#This Row],[Date:]],"mmddyyyy"),3,2)</f>
        <v>11</v>
      </c>
      <c r="X1279" s="8" t="str">
        <f>LEFT(TEXT(Data7[[#This Row],[Date:]],"mmddyyyy"),2)</f>
        <v>07</v>
      </c>
      <c r="Y1279" s="6">
        <f>DATE(Data7[[#This Row],[Year]],Data7[[#This Row],[Month]],Data7[[#This Row],[Day]])</f>
        <v>45484</v>
      </c>
    </row>
    <row r="1280" spans="1:25">
      <c r="A1280" s="5">
        <v>45484.579324652776</v>
      </c>
      <c r="B1280" s="7" t="s">
        <v>23</v>
      </c>
      <c r="C1280" s="6" t="s">
        <v>1859</v>
      </c>
      <c r="D1280" s="7" t="s">
        <v>831</v>
      </c>
      <c r="E1280" s="8">
        <v>4</v>
      </c>
      <c r="F1280" s="7" t="s">
        <v>68</v>
      </c>
      <c r="G1280" s="7" t="s">
        <v>68</v>
      </c>
      <c r="H1280" s="7" t="s">
        <v>649</v>
      </c>
      <c r="I1280" s="7" t="s">
        <v>44</v>
      </c>
      <c r="J1280" s="19" t="str">
        <f>IFERROR(INDEX('Employee Info'!$C$3:$E$200,MATCH(Data7[[#This Row],[Name:]],'Employee Info'!$B$3:$B$200,0),MATCH(Data7[[#This Row],[Hours Type:]],'Employee Info'!$C$2:$E$2,0)),"")</f>
        <v/>
      </c>
      <c r="K1280" s="19" t="str">
        <f>IFERROR(INDEX('Employee Info'!$C$3:$J$200,MATCH(Data7[[#This Row],[Name:]],'Employee Info'!$B$3:$B$200,0),MATCH(Data7[[#Headers],[Truck]],'Employee Info'!$C$2:$J$2,0)),"")</f>
        <v/>
      </c>
      <c r="L1280" s="19" t="str">
        <f>IFERROR(INDEX('Employee Info'!$C$3:$J$200,MATCH(Data7[[#This Row],[Name:]],'Employee Info'!$B$3:$B$200,0),MATCH(Data7[[#Headers],[Phone]],'Employee Info'!$C$2:$J$2,0)),"")</f>
        <v/>
      </c>
      <c r="M1280" s="19" t="str">
        <f>IFERROR(INDEX('Employee Info'!$C$3:$J$200,MATCH(Data7[[#This Row],[Name:]],'Employee Info'!$B$3:$B$200,0),MATCH(Data7[[#Headers],[Tech]],'Employee Info'!$C$2:$J$2,0)),"")</f>
        <v/>
      </c>
      <c r="N1280" s="19" t="str">
        <f>IFERROR(INDEX('Employee Info'!$C$3:$J$200,MATCH(Data7[[#This Row],[Name:]],'Employee Info'!$B$3:$B$200,0),MATCH(Data7[[#Headers],[Other]],'Employee Info'!$C$2:$J$2,0)),"")</f>
        <v/>
      </c>
      <c r="O1280" s="19">
        <f>IFERROR((Data7[[#This Row],[Hours:]]*SUM(Data7[[#This Row],[Rate]:[Other]])),"")</f>
        <v>0</v>
      </c>
      <c r="P1280" s="7" t="str">
        <f>IF(Data7[[#This Row],[WO'#:]]="","Riley #","WO#")</f>
        <v>Riley #</v>
      </c>
      <c r="Q1280" s="7">
        <f>IFERROR(WEEKNUM(Data7[[#This Row],[Date:]]),"")</f>
        <v>28</v>
      </c>
      <c r="R1280" s="6">
        <f t="shared" si="57"/>
        <v>45480</v>
      </c>
      <c r="S1280" s="6">
        <f>Data7[[#This Row],[Week Start]]+7</f>
        <v>45487</v>
      </c>
      <c r="T1280" s="7" t="str">
        <f t="shared" si="58"/>
        <v>7/7/2024 - 7/14/2024</v>
      </c>
      <c r="U1280" s="7" t="str">
        <f t="shared" si="59"/>
        <v>Time Card</v>
      </c>
      <c r="V1280" s="8" t="str">
        <f>RIGHT(TEXT(Data7[[#This Row],[Date:]],"mmddyyyy"),4)</f>
        <v>2024</v>
      </c>
      <c r="W1280" s="8" t="str">
        <f>MID(TEXT(Data7[[#This Row],[Date:]],"mmddyyyy"),3,2)</f>
        <v>11</v>
      </c>
      <c r="X1280" s="8" t="str">
        <f>LEFT(TEXT(Data7[[#This Row],[Date:]],"mmddyyyy"),2)</f>
        <v>07</v>
      </c>
      <c r="Y1280" s="6">
        <f>DATE(Data7[[#This Row],[Year]],Data7[[#This Row],[Month]],Data7[[#This Row],[Day]])</f>
        <v>45484</v>
      </c>
    </row>
    <row r="1281" spans="1:25">
      <c r="A1281" s="5">
        <v>45484.586815046299</v>
      </c>
      <c r="B1281" s="7" t="s">
        <v>23</v>
      </c>
      <c r="C1281" s="6" t="s">
        <v>1859</v>
      </c>
      <c r="D1281" s="7" t="s">
        <v>1863</v>
      </c>
      <c r="E1281" s="8">
        <v>4</v>
      </c>
      <c r="F1281" s="7" t="s">
        <v>68</v>
      </c>
      <c r="G1281" s="7" t="s">
        <v>68</v>
      </c>
      <c r="H1281" s="7" t="s">
        <v>649</v>
      </c>
      <c r="I1281" s="7" t="s">
        <v>44</v>
      </c>
      <c r="J1281" s="19" t="str">
        <f>IFERROR(INDEX('Employee Info'!$C$3:$E$200,MATCH(Data7[[#This Row],[Name:]],'Employee Info'!$B$3:$B$200,0),MATCH(Data7[[#This Row],[Hours Type:]],'Employee Info'!$C$2:$E$2,0)),"")</f>
        <v/>
      </c>
      <c r="K1281" s="19" t="str">
        <f>IFERROR(INDEX('Employee Info'!$C$3:$J$200,MATCH(Data7[[#This Row],[Name:]],'Employee Info'!$B$3:$B$200,0),MATCH(Data7[[#Headers],[Truck]],'Employee Info'!$C$2:$J$2,0)),"")</f>
        <v/>
      </c>
      <c r="L1281" s="19" t="str">
        <f>IFERROR(INDEX('Employee Info'!$C$3:$J$200,MATCH(Data7[[#This Row],[Name:]],'Employee Info'!$B$3:$B$200,0),MATCH(Data7[[#Headers],[Phone]],'Employee Info'!$C$2:$J$2,0)),"")</f>
        <v/>
      </c>
      <c r="M1281" s="19" t="str">
        <f>IFERROR(INDEX('Employee Info'!$C$3:$J$200,MATCH(Data7[[#This Row],[Name:]],'Employee Info'!$B$3:$B$200,0),MATCH(Data7[[#Headers],[Tech]],'Employee Info'!$C$2:$J$2,0)),"")</f>
        <v/>
      </c>
      <c r="N1281" s="19" t="str">
        <f>IFERROR(INDEX('Employee Info'!$C$3:$J$200,MATCH(Data7[[#This Row],[Name:]],'Employee Info'!$B$3:$B$200,0),MATCH(Data7[[#Headers],[Other]],'Employee Info'!$C$2:$J$2,0)),"")</f>
        <v/>
      </c>
      <c r="O1281" s="19">
        <f>IFERROR((Data7[[#This Row],[Hours:]]*SUM(Data7[[#This Row],[Rate]:[Other]])),"")</f>
        <v>0</v>
      </c>
      <c r="P1281" s="7" t="str">
        <f>IF(Data7[[#This Row],[WO'#:]]="","Riley #","WO#")</f>
        <v>Riley #</v>
      </c>
      <c r="Q1281" s="7">
        <f>IFERROR(WEEKNUM(Data7[[#This Row],[Date:]]),"")</f>
        <v>28</v>
      </c>
      <c r="R1281" s="6">
        <f t="shared" si="57"/>
        <v>45480</v>
      </c>
      <c r="S1281" s="6">
        <f>Data7[[#This Row],[Week Start]]+7</f>
        <v>45487</v>
      </c>
      <c r="T1281" s="7" t="str">
        <f t="shared" si="58"/>
        <v>7/7/2024 - 7/14/2024</v>
      </c>
      <c r="U1281" s="7" t="str">
        <f t="shared" si="59"/>
        <v>Time Card</v>
      </c>
      <c r="V1281" s="8" t="str">
        <f>RIGHT(TEXT(Data7[[#This Row],[Date:]],"mmddyyyy"),4)</f>
        <v>2024</v>
      </c>
      <c r="W1281" s="8" t="str">
        <f>MID(TEXT(Data7[[#This Row],[Date:]],"mmddyyyy"),3,2)</f>
        <v>11</v>
      </c>
      <c r="X1281" s="8" t="str">
        <f>LEFT(TEXT(Data7[[#This Row],[Date:]],"mmddyyyy"),2)</f>
        <v>07</v>
      </c>
      <c r="Y1281" s="6">
        <f>DATE(Data7[[#This Row],[Year]],Data7[[#This Row],[Month]],Data7[[#This Row],[Day]])</f>
        <v>45484</v>
      </c>
    </row>
    <row r="1282" spans="1:25">
      <c r="A1282" s="5">
        <v>45484.578730208334</v>
      </c>
      <c r="B1282" s="7" t="s">
        <v>35</v>
      </c>
      <c r="C1282" s="6" t="s">
        <v>1859</v>
      </c>
      <c r="D1282" s="7" t="s">
        <v>1860</v>
      </c>
      <c r="E1282" s="8">
        <v>4</v>
      </c>
      <c r="F1282" s="7" t="s">
        <v>68</v>
      </c>
      <c r="G1282" s="7" t="s">
        <v>68</v>
      </c>
      <c r="H1282" s="7" t="s">
        <v>924</v>
      </c>
      <c r="I1282" s="7" t="s">
        <v>44</v>
      </c>
      <c r="J1282" s="19" t="str">
        <f>IFERROR(INDEX('Employee Info'!$C$3:$E$200,MATCH(Data7[[#This Row],[Name:]],'Employee Info'!$B$3:$B$200,0),MATCH(Data7[[#This Row],[Hours Type:]],'Employee Info'!$C$2:$E$2,0)),"")</f>
        <v/>
      </c>
      <c r="K1282" s="19" t="str">
        <f>IFERROR(INDEX('Employee Info'!$C$3:$J$200,MATCH(Data7[[#This Row],[Name:]],'Employee Info'!$B$3:$B$200,0),MATCH(Data7[[#Headers],[Truck]],'Employee Info'!$C$2:$J$2,0)),"")</f>
        <v/>
      </c>
      <c r="L1282" s="19" t="str">
        <f>IFERROR(INDEX('Employee Info'!$C$3:$J$200,MATCH(Data7[[#This Row],[Name:]],'Employee Info'!$B$3:$B$200,0),MATCH(Data7[[#Headers],[Phone]],'Employee Info'!$C$2:$J$2,0)),"")</f>
        <v/>
      </c>
      <c r="M1282" s="19" t="str">
        <f>IFERROR(INDEX('Employee Info'!$C$3:$J$200,MATCH(Data7[[#This Row],[Name:]],'Employee Info'!$B$3:$B$200,0),MATCH(Data7[[#Headers],[Tech]],'Employee Info'!$C$2:$J$2,0)),"")</f>
        <v/>
      </c>
      <c r="N1282" s="19" t="str">
        <f>IFERROR(INDEX('Employee Info'!$C$3:$J$200,MATCH(Data7[[#This Row],[Name:]],'Employee Info'!$B$3:$B$200,0),MATCH(Data7[[#Headers],[Other]],'Employee Info'!$C$2:$J$2,0)),"")</f>
        <v/>
      </c>
      <c r="O1282" s="19">
        <f>IFERROR((Data7[[#This Row],[Hours:]]*SUM(Data7[[#This Row],[Rate]:[Other]])),"")</f>
        <v>0</v>
      </c>
      <c r="P1282" s="7" t="str">
        <f>IF(Data7[[#This Row],[WO'#:]]="","Riley #","WO#")</f>
        <v>Riley #</v>
      </c>
      <c r="Q1282" s="7">
        <f>IFERROR(WEEKNUM(Data7[[#This Row],[Date:]]),"")</f>
        <v>28</v>
      </c>
      <c r="R1282" s="6">
        <f t="shared" ref="R1282:R1345" si="60">DATE(RIGHT(TEXT(C1282,"mm/dd/yyyy"),4),1,1)+(Q1282-1)*7-(WEEKDAY(DATE(RIGHT(TEXT(C1282,"mm/dd/yyyy"),4),1,1)))+1</f>
        <v>45480</v>
      </c>
      <c r="S1282" s="6">
        <f>Data7[[#This Row],[Week Start]]+7</f>
        <v>45487</v>
      </c>
      <c r="T1282" s="7" t="str">
        <f t="shared" ref="T1282:T1345" si="61">IFERROR(TEXT(R1282, "m/d/yyyy") &amp; " - " &amp; TEXT(S1282, "m/d/yyyy"),"")</f>
        <v>7/7/2024 - 7/14/2024</v>
      </c>
      <c r="U1282" s="7" t="str">
        <f t="shared" ref="U1282:U1345" si="62">"Time Card"</f>
        <v>Time Card</v>
      </c>
      <c r="V1282" s="8" t="str">
        <f>RIGHT(TEXT(Data7[[#This Row],[Date:]],"mmddyyyy"),4)</f>
        <v>2024</v>
      </c>
      <c r="W1282" s="8" t="str">
        <f>MID(TEXT(Data7[[#This Row],[Date:]],"mmddyyyy"),3,2)</f>
        <v>11</v>
      </c>
      <c r="X1282" s="8" t="str">
        <f>LEFT(TEXT(Data7[[#This Row],[Date:]],"mmddyyyy"),2)</f>
        <v>07</v>
      </c>
      <c r="Y1282" s="6">
        <f>DATE(Data7[[#This Row],[Year]],Data7[[#This Row],[Month]],Data7[[#This Row],[Day]])</f>
        <v>45484</v>
      </c>
    </row>
    <row r="1283" spans="1:25">
      <c r="A1283" s="5">
        <v>45484.583470370373</v>
      </c>
      <c r="B1283" s="7" t="s">
        <v>31</v>
      </c>
      <c r="C1283" s="6" t="s">
        <v>1859</v>
      </c>
      <c r="D1283" s="7" t="s">
        <v>1861</v>
      </c>
      <c r="E1283" s="8">
        <v>5</v>
      </c>
      <c r="F1283" s="7" t="s">
        <v>68</v>
      </c>
      <c r="G1283" s="7" t="s">
        <v>68</v>
      </c>
      <c r="H1283" s="7" t="s">
        <v>922</v>
      </c>
      <c r="I1283" s="7" t="s">
        <v>44</v>
      </c>
      <c r="J1283" s="19" t="str">
        <f>IFERROR(INDEX('Employee Info'!$C$3:$E$200,MATCH(Data7[[#This Row],[Name:]],'Employee Info'!$B$3:$B$200,0),MATCH(Data7[[#This Row],[Hours Type:]],'Employee Info'!$C$2:$E$2,0)),"")</f>
        <v/>
      </c>
      <c r="K1283" s="19" t="str">
        <f>IFERROR(INDEX('Employee Info'!$C$3:$J$200,MATCH(Data7[[#This Row],[Name:]],'Employee Info'!$B$3:$B$200,0),MATCH(Data7[[#Headers],[Truck]],'Employee Info'!$C$2:$J$2,0)),"")</f>
        <v/>
      </c>
      <c r="L1283" s="19" t="str">
        <f>IFERROR(INDEX('Employee Info'!$C$3:$J$200,MATCH(Data7[[#This Row],[Name:]],'Employee Info'!$B$3:$B$200,0),MATCH(Data7[[#Headers],[Phone]],'Employee Info'!$C$2:$J$2,0)),"")</f>
        <v/>
      </c>
      <c r="M1283" s="19" t="str">
        <f>IFERROR(INDEX('Employee Info'!$C$3:$J$200,MATCH(Data7[[#This Row],[Name:]],'Employee Info'!$B$3:$B$200,0),MATCH(Data7[[#Headers],[Tech]],'Employee Info'!$C$2:$J$2,0)),"")</f>
        <v/>
      </c>
      <c r="N1283" s="19" t="str">
        <f>IFERROR(INDEX('Employee Info'!$C$3:$J$200,MATCH(Data7[[#This Row],[Name:]],'Employee Info'!$B$3:$B$200,0),MATCH(Data7[[#Headers],[Other]],'Employee Info'!$C$2:$J$2,0)),"")</f>
        <v/>
      </c>
      <c r="O1283" s="19">
        <f>IFERROR((Data7[[#This Row],[Hours:]]*SUM(Data7[[#This Row],[Rate]:[Other]])),"")</f>
        <v>0</v>
      </c>
      <c r="P1283" s="7" t="str">
        <f>IF(Data7[[#This Row],[WO'#:]]="","Riley #","WO#")</f>
        <v>Riley #</v>
      </c>
      <c r="Q1283" s="7">
        <f>IFERROR(WEEKNUM(Data7[[#This Row],[Date:]]),"")</f>
        <v>28</v>
      </c>
      <c r="R1283" s="6">
        <f t="shared" si="60"/>
        <v>45480</v>
      </c>
      <c r="S1283" s="6">
        <f>Data7[[#This Row],[Week Start]]+7</f>
        <v>45487</v>
      </c>
      <c r="T1283" s="7" t="str">
        <f t="shared" si="61"/>
        <v>7/7/2024 - 7/14/2024</v>
      </c>
      <c r="U1283" s="7" t="str">
        <f t="shared" si="62"/>
        <v>Time Card</v>
      </c>
      <c r="V1283" s="8" t="str">
        <f>RIGHT(TEXT(Data7[[#This Row],[Date:]],"mmddyyyy"),4)</f>
        <v>2024</v>
      </c>
      <c r="W1283" s="8" t="str">
        <f>MID(TEXT(Data7[[#This Row],[Date:]],"mmddyyyy"),3,2)</f>
        <v>11</v>
      </c>
      <c r="X1283" s="8" t="str">
        <f>LEFT(TEXT(Data7[[#This Row],[Date:]],"mmddyyyy"),2)</f>
        <v>07</v>
      </c>
      <c r="Y1283" s="6">
        <f>DATE(Data7[[#This Row],[Year]],Data7[[#This Row],[Month]],Data7[[#This Row],[Day]])</f>
        <v>45484</v>
      </c>
    </row>
    <row r="1284" spans="1:25">
      <c r="A1284" s="5">
        <v>45484.58359652778</v>
      </c>
      <c r="B1284" s="7" t="s">
        <v>34</v>
      </c>
      <c r="C1284" s="6" t="s">
        <v>1859</v>
      </c>
      <c r="D1284" s="7" t="s">
        <v>1861</v>
      </c>
      <c r="E1284" s="8">
        <v>5</v>
      </c>
      <c r="F1284" s="7" t="s">
        <v>68</v>
      </c>
      <c r="G1284" s="7" t="s">
        <v>68</v>
      </c>
      <c r="H1284" s="7" t="s">
        <v>922</v>
      </c>
      <c r="I1284" s="7" t="s">
        <v>44</v>
      </c>
      <c r="J1284" s="19" t="str">
        <f>IFERROR(INDEX('Employee Info'!$C$3:$E$200,MATCH(Data7[[#This Row],[Name:]],'Employee Info'!$B$3:$B$200,0),MATCH(Data7[[#This Row],[Hours Type:]],'Employee Info'!$C$2:$E$2,0)),"")</f>
        <v/>
      </c>
      <c r="K1284" s="19" t="str">
        <f>IFERROR(INDEX('Employee Info'!$C$3:$J$200,MATCH(Data7[[#This Row],[Name:]],'Employee Info'!$B$3:$B$200,0),MATCH(Data7[[#Headers],[Truck]],'Employee Info'!$C$2:$J$2,0)),"")</f>
        <v/>
      </c>
      <c r="L1284" s="19" t="str">
        <f>IFERROR(INDEX('Employee Info'!$C$3:$J$200,MATCH(Data7[[#This Row],[Name:]],'Employee Info'!$B$3:$B$200,0),MATCH(Data7[[#Headers],[Phone]],'Employee Info'!$C$2:$J$2,0)),"")</f>
        <v/>
      </c>
      <c r="M1284" s="19" t="str">
        <f>IFERROR(INDEX('Employee Info'!$C$3:$J$200,MATCH(Data7[[#This Row],[Name:]],'Employee Info'!$B$3:$B$200,0),MATCH(Data7[[#Headers],[Tech]],'Employee Info'!$C$2:$J$2,0)),"")</f>
        <v/>
      </c>
      <c r="N1284" s="19" t="str">
        <f>IFERROR(INDEX('Employee Info'!$C$3:$J$200,MATCH(Data7[[#This Row],[Name:]],'Employee Info'!$B$3:$B$200,0),MATCH(Data7[[#Headers],[Other]],'Employee Info'!$C$2:$J$2,0)),"")</f>
        <v/>
      </c>
      <c r="O1284" s="19">
        <f>IFERROR((Data7[[#This Row],[Hours:]]*SUM(Data7[[#This Row],[Rate]:[Other]])),"")</f>
        <v>0</v>
      </c>
      <c r="P1284" s="7" t="str">
        <f>IF(Data7[[#This Row],[WO'#:]]="","Riley #","WO#")</f>
        <v>Riley #</v>
      </c>
      <c r="Q1284" s="7">
        <f>IFERROR(WEEKNUM(Data7[[#This Row],[Date:]]),"")</f>
        <v>28</v>
      </c>
      <c r="R1284" s="6">
        <f t="shared" si="60"/>
        <v>45480</v>
      </c>
      <c r="S1284" s="6">
        <f>Data7[[#This Row],[Week Start]]+7</f>
        <v>45487</v>
      </c>
      <c r="T1284" s="7" t="str">
        <f t="shared" si="61"/>
        <v>7/7/2024 - 7/14/2024</v>
      </c>
      <c r="U1284" s="7" t="str">
        <f t="shared" si="62"/>
        <v>Time Card</v>
      </c>
      <c r="V1284" s="8" t="str">
        <f>RIGHT(TEXT(Data7[[#This Row],[Date:]],"mmddyyyy"),4)</f>
        <v>2024</v>
      </c>
      <c r="W1284" s="8" t="str">
        <f>MID(TEXT(Data7[[#This Row],[Date:]],"mmddyyyy"),3,2)</f>
        <v>11</v>
      </c>
      <c r="X1284" s="8" t="str">
        <f>LEFT(TEXT(Data7[[#This Row],[Date:]],"mmddyyyy"),2)</f>
        <v>07</v>
      </c>
      <c r="Y1284" s="6">
        <f>DATE(Data7[[#This Row],[Year]],Data7[[#This Row],[Month]],Data7[[#This Row],[Day]])</f>
        <v>45484</v>
      </c>
    </row>
    <row r="1285" spans="1:25">
      <c r="A1285" s="5">
        <v>45486.43859513889</v>
      </c>
      <c r="B1285" s="7" t="s">
        <v>66</v>
      </c>
      <c r="C1285" s="6" t="s">
        <v>1859</v>
      </c>
      <c r="D1285" s="7" t="s">
        <v>1874</v>
      </c>
      <c r="E1285" s="8">
        <v>8</v>
      </c>
      <c r="F1285" s="7" t="s">
        <v>68</v>
      </c>
      <c r="G1285" s="7" t="s">
        <v>68</v>
      </c>
      <c r="H1285" s="7" t="s">
        <v>42</v>
      </c>
      <c r="I1285" s="7" t="s">
        <v>44</v>
      </c>
      <c r="J1285" s="19" t="str">
        <f>IFERROR(INDEX('Employee Info'!$C$3:$E$200,MATCH(Data7[[#This Row],[Name:]],'Employee Info'!$B$3:$B$200,0),MATCH(Data7[[#This Row],[Hours Type:]],'Employee Info'!$C$2:$E$2,0)),"")</f>
        <v/>
      </c>
      <c r="K1285" s="19" t="str">
        <f>IFERROR(INDEX('Employee Info'!$C$3:$J$200,MATCH(Data7[[#This Row],[Name:]],'Employee Info'!$B$3:$B$200,0),MATCH(Data7[[#Headers],[Truck]],'Employee Info'!$C$2:$J$2,0)),"")</f>
        <v/>
      </c>
      <c r="L1285" s="19" t="str">
        <f>IFERROR(INDEX('Employee Info'!$C$3:$J$200,MATCH(Data7[[#This Row],[Name:]],'Employee Info'!$B$3:$B$200,0),MATCH(Data7[[#Headers],[Phone]],'Employee Info'!$C$2:$J$2,0)),"")</f>
        <v/>
      </c>
      <c r="M1285" s="19" t="str">
        <f>IFERROR(INDEX('Employee Info'!$C$3:$J$200,MATCH(Data7[[#This Row],[Name:]],'Employee Info'!$B$3:$B$200,0),MATCH(Data7[[#Headers],[Tech]],'Employee Info'!$C$2:$J$2,0)),"")</f>
        <v/>
      </c>
      <c r="N1285" s="19" t="str">
        <f>IFERROR(INDEX('Employee Info'!$C$3:$J$200,MATCH(Data7[[#This Row],[Name:]],'Employee Info'!$B$3:$B$200,0),MATCH(Data7[[#Headers],[Other]],'Employee Info'!$C$2:$J$2,0)),"")</f>
        <v/>
      </c>
      <c r="O1285" s="19">
        <f>IFERROR((Data7[[#This Row],[Hours:]]*SUM(Data7[[#This Row],[Rate]:[Other]])),"")</f>
        <v>0</v>
      </c>
      <c r="P1285" s="7" t="str">
        <f>IF(Data7[[#This Row],[WO'#:]]="","Riley #","WO#")</f>
        <v>Riley #</v>
      </c>
      <c r="Q1285" s="7">
        <f>IFERROR(WEEKNUM(Data7[[#This Row],[Date:]]),"")</f>
        <v>28</v>
      </c>
      <c r="R1285" s="6">
        <f t="shared" si="60"/>
        <v>45480</v>
      </c>
      <c r="S1285" s="6">
        <f>Data7[[#This Row],[Week Start]]+7</f>
        <v>45487</v>
      </c>
      <c r="T1285" s="7" t="str">
        <f t="shared" si="61"/>
        <v>7/7/2024 - 7/14/2024</v>
      </c>
      <c r="U1285" s="7" t="str">
        <f t="shared" si="62"/>
        <v>Time Card</v>
      </c>
      <c r="V1285" s="8" t="str">
        <f>RIGHT(TEXT(Data7[[#This Row],[Date:]],"mmddyyyy"),4)</f>
        <v>2024</v>
      </c>
      <c r="W1285" s="8" t="str">
        <f>MID(TEXT(Data7[[#This Row],[Date:]],"mmddyyyy"),3,2)</f>
        <v>11</v>
      </c>
      <c r="X1285" s="8" t="str">
        <f>LEFT(TEXT(Data7[[#This Row],[Date:]],"mmddyyyy"),2)</f>
        <v>07</v>
      </c>
      <c r="Y1285" s="6">
        <f>DATE(Data7[[#This Row],[Year]],Data7[[#This Row],[Month]],Data7[[#This Row],[Day]])</f>
        <v>45484</v>
      </c>
    </row>
    <row r="1286" spans="1:25">
      <c r="A1286" s="5">
        <v>45517.489764467595</v>
      </c>
      <c r="B1286" s="7" t="s">
        <v>76</v>
      </c>
      <c r="C1286" s="6" t="s">
        <v>1870</v>
      </c>
      <c r="D1286" s="7" t="s">
        <v>156</v>
      </c>
      <c r="E1286" s="8">
        <v>1</v>
      </c>
      <c r="F1286" s="7">
        <v>6984733</v>
      </c>
      <c r="G1286" s="7" t="s">
        <v>68</v>
      </c>
      <c r="H1286" s="7" t="s">
        <v>756</v>
      </c>
      <c r="I1286" s="7" t="s">
        <v>44</v>
      </c>
      <c r="J1286" s="19" t="str">
        <f>IFERROR(INDEX('Employee Info'!$C$3:$E$200,MATCH(Data7[[#This Row],[Name:]],'Employee Info'!$B$3:$B$200,0),MATCH(Data7[[#This Row],[Hours Type:]],'Employee Info'!$C$2:$E$2,0)),"")</f>
        <v/>
      </c>
      <c r="K1286" s="19" t="str">
        <f>IFERROR(INDEX('Employee Info'!$C$3:$J$200,MATCH(Data7[[#This Row],[Name:]],'Employee Info'!$B$3:$B$200,0),MATCH(Data7[[#Headers],[Truck]],'Employee Info'!$C$2:$J$2,0)),"")</f>
        <v/>
      </c>
      <c r="L1286" s="19" t="str">
        <f>IFERROR(INDEX('Employee Info'!$C$3:$J$200,MATCH(Data7[[#This Row],[Name:]],'Employee Info'!$B$3:$B$200,0),MATCH(Data7[[#Headers],[Phone]],'Employee Info'!$C$2:$J$2,0)),"")</f>
        <v/>
      </c>
      <c r="M1286" s="19" t="str">
        <f>IFERROR(INDEX('Employee Info'!$C$3:$J$200,MATCH(Data7[[#This Row],[Name:]],'Employee Info'!$B$3:$B$200,0),MATCH(Data7[[#Headers],[Tech]],'Employee Info'!$C$2:$J$2,0)),"")</f>
        <v/>
      </c>
      <c r="N1286" s="19" t="str">
        <f>IFERROR(INDEX('Employee Info'!$C$3:$J$200,MATCH(Data7[[#This Row],[Name:]],'Employee Info'!$B$3:$B$200,0),MATCH(Data7[[#Headers],[Other]],'Employee Info'!$C$2:$J$2,0)),"")</f>
        <v/>
      </c>
      <c r="O1286" s="19">
        <f>IFERROR((Data7[[#This Row],[Hours:]]*SUM(Data7[[#This Row],[Rate]:[Other]])),"")</f>
        <v>0</v>
      </c>
      <c r="P1286" s="7" t="str">
        <f>IF(Data7[[#This Row],[WO'#:]]="","Riley #","WO#")</f>
        <v>WO#</v>
      </c>
      <c r="Q1286" s="7">
        <f>IFERROR(WEEKNUM(Data7[[#This Row],[Date:]]),"")</f>
        <v>28</v>
      </c>
      <c r="R1286" s="6">
        <f t="shared" si="60"/>
        <v>45480</v>
      </c>
      <c r="S1286" s="6">
        <f>Data7[[#This Row],[Week Start]]+7</f>
        <v>45487</v>
      </c>
      <c r="T1286" s="7" t="str">
        <f t="shared" si="61"/>
        <v>7/7/2024 - 7/14/2024</v>
      </c>
      <c r="U1286" s="7" t="str">
        <f t="shared" si="62"/>
        <v>Time Card</v>
      </c>
      <c r="V1286" s="8" t="str">
        <f>RIGHT(TEXT(Data7[[#This Row],[Date:]],"mmddyyyy"),4)</f>
        <v>2024</v>
      </c>
      <c r="W1286" s="8" t="str">
        <f>MID(TEXT(Data7[[#This Row],[Date:]],"mmddyyyy"),3,2)</f>
        <v>12</v>
      </c>
      <c r="X1286" s="8" t="str">
        <f>LEFT(TEXT(Data7[[#This Row],[Date:]],"mmddyyyy"),2)</f>
        <v>07</v>
      </c>
      <c r="Y1286" s="6">
        <f>DATE(Data7[[#This Row],[Year]],Data7[[#This Row],[Month]],Data7[[#This Row],[Day]])</f>
        <v>45485</v>
      </c>
    </row>
    <row r="1287" spans="1:25">
      <c r="A1287" s="5">
        <v>45485.543571759263</v>
      </c>
      <c r="B1287" s="7" t="s">
        <v>34</v>
      </c>
      <c r="C1287" s="6" t="s">
        <v>1870</v>
      </c>
      <c r="D1287" s="7" t="s">
        <v>1869</v>
      </c>
      <c r="E1287" s="8">
        <v>8</v>
      </c>
      <c r="F1287" s="7">
        <v>7128629</v>
      </c>
      <c r="G1287" s="7" t="s">
        <v>68</v>
      </c>
      <c r="H1287" s="7" t="s">
        <v>756</v>
      </c>
      <c r="I1287" s="7" t="s">
        <v>44</v>
      </c>
      <c r="J1287" s="19" t="str">
        <f>IFERROR(INDEX('Employee Info'!$C$3:$E$200,MATCH(Data7[[#This Row],[Name:]],'Employee Info'!$B$3:$B$200,0),MATCH(Data7[[#This Row],[Hours Type:]],'Employee Info'!$C$2:$E$2,0)),"")</f>
        <v/>
      </c>
      <c r="K1287" s="19" t="str">
        <f>IFERROR(INDEX('Employee Info'!$C$3:$J$200,MATCH(Data7[[#This Row],[Name:]],'Employee Info'!$B$3:$B$200,0),MATCH(Data7[[#Headers],[Truck]],'Employee Info'!$C$2:$J$2,0)),"")</f>
        <v/>
      </c>
      <c r="L1287" s="19" t="str">
        <f>IFERROR(INDEX('Employee Info'!$C$3:$J$200,MATCH(Data7[[#This Row],[Name:]],'Employee Info'!$B$3:$B$200,0),MATCH(Data7[[#Headers],[Phone]],'Employee Info'!$C$2:$J$2,0)),"")</f>
        <v/>
      </c>
      <c r="M1287" s="19" t="str">
        <f>IFERROR(INDEX('Employee Info'!$C$3:$J$200,MATCH(Data7[[#This Row],[Name:]],'Employee Info'!$B$3:$B$200,0),MATCH(Data7[[#Headers],[Tech]],'Employee Info'!$C$2:$J$2,0)),"")</f>
        <v/>
      </c>
      <c r="N1287" s="19" t="str">
        <f>IFERROR(INDEX('Employee Info'!$C$3:$J$200,MATCH(Data7[[#This Row],[Name:]],'Employee Info'!$B$3:$B$200,0),MATCH(Data7[[#Headers],[Other]],'Employee Info'!$C$2:$J$2,0)),"")</f>
        <v/>
      </c>
      <c r="O1287" s="19">
        <f>IFERROR((Data7[[#This Row],[Hours:]]*SUM(Data7[[#This Row],[Rate]:[Other]])),"")</f>
        <v>0</v>
      </c>
      <c r="P1287" s="7" t="str">
        <f>IF(Data7[[#This Row],[WO'#:]]="","Riley #","WO#")</f>
        <v>WO#</v>
      </c>
      <c r="Q1287" s="7">
        <f>IFERROR(WEEKNUM(Data7[[#This Row],[Date:]]),"")</f>
        <v>28</v>
      </c>
      <c r="R1287" s="6">
        <f t="shared" si="60"/>
        <v>45480</v>
      </c>
      <c r="S1287" s="6">
        <f>Data7[[#This Row],[Week Start]]+7</f>
        <v>45487</v>
      </c>
      <c r="T1287" s="7" t="str">
        <f t="shared" si="61"/>
        <v>7/7/2024 - 7/14/2024</v>
      </c>
      <c r="U1287" s="7" t="str">
        <f t="shared" si="62"/>
        <v>Time Card</v>
      </c>
      <c r="V1287" s="8" t="str">
        <f>RIGHT(TEXT(Data7[[#This Row],[Date:]],"mmddyyyy"),4)</f>
        <v>2024</v>
      </c>
      <c r="W1287" s="8" t="str">
        <f>MID(TEXT(Data7[[#This Row],[Date:]],"mmddyyyy"),3,2)</f>
        <v>12</v>
      </c>
      <c r="X1287" s="8" t="str">
        <f>LEFT(TEXT(Data7[[#This Row],[Date:]],"mmddyyyy"),2)</f>
        <v>07</v>
      </c>
      <c r="Y1287" s="6">
        <f>DATE(Data7[[#This Row],[Year]],Data7[[#This Row],[Month]],Data7[[#This Row],[Day]])</f>
        <v>45485</v>
      </c>
    </row>
    <row r="1288" spans="1:25">
      <c r="A1288" s="5">
        <v>45485.581523032408</v>
      </c>
      <c r="B1288" s="7" t="s">
        <v>35</v>
      </c>
      <c r="C1288" s="6" t="s">
        <v>1870</v>
      </c>
      <c r="D1288" s="7" t="s">
        <v>1873</v>
      </c>
      <c r="E1288" s="8">
        <v>8</v>
      </c>
      <c r="F1288" s="7" t="s">
        <v>68</v>
      </c>
      <c r="G1288" s="7" t="s">
        <v>68</v>
      </c>
      <c r="H1288" s="7" t="s">
        <v>756</v>
      </c>
      <c r="I1288" s="7" t="s">
        <v>44</v>
      </c>
      <c r="J1288" s="19" t="str">
        <f>IFERROR(INDEX('Employee Info'!$C$3:$E$200,MATCH(Data7[[#This Row],[Name:]],'Employee Info'!$B$3:$B$200,0),MATCH(Data7[[#This Row],[Hours Type:]],'Employee Info'!$C$2:$E$2,0)),"")</f>
        <v/>
      </c>
      <c r="K1288" s="19" t="str">
        <f>IFERROR(INDEX('Employee Info'!$C$3:$J$200,MATCH(Data7[[#This Row],[Name:]],'Employee Info'!$B$3:$B$200,0),MATCH(Data7[[#Headers],[Truck]],'Employee Info'!$C$2:$J$2,0)),"")</f>
        <v/>
      </c>
      <c r="L1288" s="19" t="str">
        <f>IFERROR(INDEX('Employee Info'!$C$3:$J$200,MATCH(Data7[[#This Row],[Name:]],'Employee Info'!$B$3:$B$200,0),MATCH(Data7[[#Headers],[Phone]],'Employee Info'!$C$2:$J$2,0)),"")</f>
        <v/>
      </c>
      <c r="M1288" s="19" t="str">
        <f>IFERROR(INDEX('Employee Info'!$C$3:$J$200,MATCH(Data7[[#This Row],[Name:]],'Employee Info'!$B$3:$B$200,0),MATCH(Data7[[#Headers],[Tech]],'Employee Info'!$C$2:$J$2,0)),"")</f>
        <v/>
      </c>
      <c r="N1288" s="19" t="str">
        <f>IFERROR(INDEX('Employee Info'!$C$3:$J$200,MATCH(Data7[[#This Row],[Name:]],'Employee Info'!$B$3:$B$200,0),MATCH(Data7[[#Headers],[Other]],'Employee Info'!$C$2:$J$2,0)),"")</f>
        <v/>
      </c>
      <c r="O1288" s="19">
        <f>IFERROR((Data7[[#This Row],[Hours:]]*SUM(Data7[[#This Row],[Rate]:[Other]])),"")</f>
        <v>0</v>
      </c>
      <c r="P1288" s="7" t="str">
        <f>IF(Data7[[#This Row],[WO'#:]]="","Riley #","WO#")</f>
        <v>Riley #</v>
      </c>
      <c r="Q1288" s="7">
        <f>IFERROR(WEEKNUM(Data7[[#This Row],[Date:]]),"")</f>
        <v>28</v>
      </c>
      <c r="R1288" s="6">
        <f t="shared" si="60"/>
        <v>45480</v>
      </c>
      <c r="S1288" s="6">
        <f>Data7[[#This Row],[Week Start]]+7</f>
        <v>45487</v>
      </c>
      <c r="T1288" s="7" t="str">
        <f t="shared" si="61"/>
        <v>7/7/2024 - 7/14/2024</v>
      </c>
      <c r="U1288" s="7" t="str">
        <f t="shared" si="62"/>
        <v>Time Card</v>
      </c>
      <c r="V1288" s="8" t="str">
        <f>RIGHT(TEXT(Data7[[#This Row],[Date:]],"mmddyyyy"),4)</f>
        <v>2024</v>
      </c>
      <c r="W1288" s="8" t="str">
        <f>MID(TEXT(Data7[[#This Row],[Date:]],"mmddyyyy"),3,2)</f>
        <v>12</v>
      </c>
      <c r="X1288" s="8" t="str">
        <f>LEFT(TEXT(Data7[[#This Row],[Date:]],"mmddyyyy"),2)</f>
        <v>07</v>
      </c>
      <c r="Y1288" s="6">
        <f>DATE(Data7[[#This Row],[Year]],Data7[[#This Row],[Month]],Data7[[#This Row],[Day]])</f>
        <v>45485</v>
      </c>
    </row>
    <row r="1289" spans="1:25">
      <c r="A1289" s="5">
        <v>45485.571691203702</v>
      </c>
      <c r="B1289" s="7" t="s">
        <v>23</v>
      </c>
      <c r="C1289" s="6" t="s">
        <v>1870</v>
      </c>
      <c r="D1289" s="7" t="s">
        <v>1871</v>
      </c>
      <c r="E1289" s="8">
        <v>2</v>
      </c>
      <c r="F1289" s="7" t="s">
        <v>68</v>
      </c>
      <c r="G1289" s="7" t="s">
        <v>68</v>
      </c>
      <c r="H1289" s="7" t="s">
        <v>468</v>
      </c>
      <c r="I1289" s="7" t="s">
        <v>44</v>
      </c>
      <c r="J1289" s="19" t="str">
        <f>IFERROR(INDEX('Employee Info'!$C$3:$E$200,MATCH(Data7[[#This Row],[Name:]],'Employee Info'!$B$3:$B$200,0),MATCH(Data7[[#This Row],[Hours Type:]],'Employee Info'!$C$2:$E$2,0)),"")</f>
        <v/>
      </c>
      <c r="K1289" s="19" t="str">
        <f>IFERROR(INDEX('Employee Info'!$C$3:$J$200,MATCH(Data7[[#This Row],[Name:]],'Employee Info'!$B$3:$B$200,0),MATCH(Data7[[#Headers],[Truck]],'Employee Info'!$C$2:$J$2,0)),"")</f>
        <v/>
      </c>
      <c r="L1289" s="19" t="str">
        <f>IFERROR(INDEX('Employee Info'!$C$3:$J$200,MATCH(Data7[[#This Row],[Name:]],'Employee Info'!$B$3:$B$200,0),MATCH(Data7[[#Headers],[Phone]],'Employee Info'!$C$2:$J$2,0)),"")</f>
        <v/>
      </c>
      <c r="M1289" s="19" t="str">
        <f>IFERROR(INDEX('Employee Info'!$C$3:$J$200,MATCH(Data7[[#This Row],[Name:]],'Employee Info'!$B$3:$B$200,0),MATCH(Data7[[#Headers],[Tech]],'Employee Info'!$C$2:$J$2,0)),"")</f>
        <v/>
      </c>
      <c r="N1289" s="19" t="str">
        <f>IFERROR(INDEX('Employee Info'!$C$3:$J$200,MATCH(Data7[[#This Row],[Name:]],'Employee Info'!$B$3:$B$200,0),MATCH(Data7[[#Headers],[Other]],'Employee Info'!$C$2:$J$2,0)),"")</f>
        <v/>
      </c>
      <c r="O1289" s="19">
        <f>IFERROR((Data7[[#This Row],[Hours:]]*SUM(Data7[[#This Row],[Rate]:[Other]])),"")</f>
        <v>0</v>
      </c>
      <c r="P1289" s="7" t="str">
        <f>IF(Data7[[#This Row],[WO'#:]]="","Riley #","WO#")</f>
        <v>Riley #</v>
      </c>
      <c r="Q1289" s="7">
        <f>IFERROR(WEEKNUM(Data7[[#This Row],[Date:]]),"")</f>
        <v>28</v>
      </c>
      <c r="R1289" s="6">
        <f t="shared" si="60"/>
        <v>45480</v>
      </c>
      <c r="S1289" s="6">
        <f>Data7[[#This Row],[Week Start]]+7</f>
        <v>45487</v>
      </c>
      <c r="T1289" s="7" t="str">
        <f t="shared" si="61"/>
        <v>7/7/2024 - 7/14/2024</v>
      </c>
      <c r="U1289" s="7" t="str">
        <f t="shared" si="62"/>
        <v>Time Card</v>
      </c>
      <c r="V1289" s="8" t="str">
        <f>RIGHT(TEXT(Data7[[#This Row],[Date:]],"mmddyyyy"),4)</f>
        <v>2024</v>
      </c>
      <c r="W1289" s="8" t="str">
        <f>MID(TEXT(Data7[[#This Row],[Date:]],"mmddyyyy"),3,2)</f>
        <v>12</v>
      </c>
      <c r="X1289" s="8" t="str">
        <f>LEFT(TEXT(Data7[[#This Row],[Date:]],"mmddyyyy"),2)</f>
        <v>07</v>
      </c>
      <c r="Y1289" s="6">
        <f>DATE(Data7[[#This Row],[Year]],Data7[[#This Row],[Month]],Data7[[#This Row],[Day]])</f>
        <v>45485</v>
      </c>
    </row>
    <row r="1290" spans="1:25">
      <c r="A1290" s="5">
        <v>45485.573255787036</v>
      </c>
      <c r="B1290" s="7" t="s">
        <v>23</v>
      </c>
      <c r="C1290" s="6" t="s">
        <v>1870</v>
      </c>
      <c r="D1290" s="7" t="s">
        <v>1872</v>
      </c>
      <c r="E1290" s="8">
        <v>6</v>
      </c>
      <c r="F1290" s="7" t="s">
        <v>68</v>
      </c>
      <c r="G1290" s="7" t="s">
        <v>68</v>
      </c>
      <c r="H1290" s="7" t="s">
        <v>702</v>
      </c>
      <c r="I1290" s="7" t="s">
        <v>44</v>
      </c>
      <c r="J1290" s="19" t="str">
        <f>IFERROR(INDEX('Employee Info'!$C$3:$E$200,MATCH(Data7[[#This Row],[Name:]],'Employee Info'!$B$3:$B$200,0),MATCH(Data7[[#This Row],[Hours Type:]],'Employee Info'!$C$2:$E$2,0)),"")</f>
        <v/>
      </c>
      <c r="K1290" s="19" t="str">
        <f>IFERROR(INDEX('Employee Info'!$C$3:$J$200,MATCH(Data7[[#This Row],[Name:]],'Employee Info'!$B$3:$B$200,0),MATCH(Data7[[#Headers],[Truck]],'Employee Info'!$C$2:$J$2,0)),"")</f>
        <v/>
      </c>
      <c r="L1290" s="19" t="str">
        <f>IFERROR(INDEX('Employee Info'!$C$3:$J$200,MATCH(Data7[[#This Row],[Name:]],'Employee Info'!$B$3:$B$200,0),MATCH(Data7[[#Headers],[Phone]],'Employee Info'!$C$2:$J$2,0)),"")</f>
        <v/>
      </c>
      <c r="M1290" s="19" t="str">
        <f>IFERROR(INDEX('Employee Info'!$C$3:$J$200,MATCH(Data7[[#This Row],[Name:]],'Employee Info'!$B$3:$B$200,0),MATCH(Data7[[#Headers],[Tech]],'Employee Info'!$C$2:$J$2,0)),"")</f>
        <v/>
      </c>
      <c r="N1290" s="19" t="str">
        <f>IFERROR(INDEX('Employee Info'!$C$3:$J$200,MATCH(Data7[[#This Row],[Name:]],'Employee Info'!$B$3:$B$200,0),MATCH(Data7[[#Headers],[Other]],'Employee Info'!$C$2:$J$2,0)),"")</f>
        <v/>
      </c>
      <c r="O1290" s="19">
        <f>IFERROR((Data7[[#This Row],[Hours:]]*SUM(Data7[[#This Row],[Rate]:[Other]])),"")</f>
        <v>0</v>
      </c>
      <c r="P1290" s="7" t="str">
        <f>IF(Data7[[#This Row],[WO'#:]]="","Riley #","WO#")</f>
        <v>Riley #</v>
      </c>
      <c r="Q1290" s="7">
        <f>IFERROR(WEEKNUM(Data7[[#This Row],[Date:]]),"")</f>
        <v>28</v>
      </c>
      <c r="R1290" s="6">
        <f t="shared" si="60"/>
        <v>45480</v>
      </c>
      <c r="S1290" s="6">
        <f>Data7[[#This Row],[Week Start]]+7</f>
        <v>45487</v>
      </c>
      <c r="T1290" s="7" t="str">
        <f t="shared" si="61"/>
        <v>7/7/2024 - 7/14/2024</v>
      </c>
      <c r="U1290" s="7" t="str">
        <f t="shared" si="62"/>
        <v>Time Card</v>
      </c>
      <c r="V1290" s="8" t="str">
        <f>RIGHT(TEXT(Data7[[#This Row],[Date:]],"mmddyyyy"),4)</f>
        <v>2024</v>
      </c>
      <c r="W1290" s="8" t="str">
        <f>MID(TEXT(Data7[[#This Row],[Date:]],"mmddyyyy"),3,2)</f>
        <v>12</v>
      </c>
      <c r="X1290" s="8" t="str">
        <f>LEFT(TEXT(Data7[[#This Row],[Date:]],"mmddyyyy"),2)</f>
        <v>07</v>
      </c>
      <c r="Y1290" s="6">
        <f>DATE(Data7[[#This Row],[Year]],Data7[[#This Row],[Month]],Data7[[#This Row],[Day]])</f>
        <v>45485</v>
      </c>
    </row>
    <row r="1291" spans="1:25">
      <c r="A1291" s="5">
        <v>45486.441970023145</v>
      </c>
      <c r="B1291" s="7" t="s">
        <v>66</v>
      </c>
      <c r="C1291" s="6" t="s">
        <v>1876</v>
      </c>
      <c r="D1291" s="7" t="s">
        <v>1875</v>
      </c>
      <c r="E1291" s="8">
        <v>2</v>
      </c>
      <c r="F1291" s="7">
        <v>20028</v>
      </c>
      <c r="G1291" s="7" t="s">
        <v>68</v>
      </c>
      <c r="H1291" s="7" t="s">
        <v>756</v>
      </c>
      <c r="I1291" s="7" t="s">
        <v>45</v>
      </c>
      <c r="J1291" s="19" t="str">
        <f>IFERROR(INDEX('Employee Info'!$C$3:$E$200,MATCH(Data7[[#This Row],[Name:]],'Employee Info'!$B$3:$B$200,0),MATCH(Data7[[#This Row],[Hours Type:]],'Employee Info'!$C$2:$E$2,0)),"")</f>
        <v/>
      </c>
      <c r="K1291" s="19" t="str">
        <f>IFERROR(INDEX('Employee Info'!$C$3:$J$200,MATCH(Data7[[#This Row],[Name:]],'Employee Info'!$B$3:$B$200,0),MATCH(Data7[[#Headers],[Truck]],'Employee Info'!$C$2:$J$2,0)),"")</f>
        <v/>
      </c>
      <c r="L1291" s="19" t="str">
        <f>IFERROR(INDEX('Employee Info'!$C$3:$J$200,MATCH(Data7[[#This Row],[Name:]],'Employee Info'!$B$3:$B$200,0),MATCH(Data7[[#Headers],[Phone]],'Employee Info'!$C$2:$J$2,0)),"")</f>
        <v/>
      </c>
      <c r="M1291" s="19" t="str">
        <f>IFERROR(INDEX('Employee Info'!$C$3:$J$200,MATCH(Data7[[#This Row],[Name:]],'Employee Info'!$B$3:$B$200,0),MATCH(Data7[[#Headers],[Tech]],'Employee Info'!$C$2:$J$2,0)),"")</f>
        <v/>
      </c>
      <c r="N1291" s="19" t="str">
        <f>IFERROR(INDEX('Employee Info'!$C$3:$J$200,MATCH(Data7[[#This Row],[Name:]],'Employee Info'!$B$3:$B$200,0),MATCH(Data7[[#Headers],[Other]],'Employee Info'!$C$2:$J$2,0)),"")</f>
        <v/>
      </c>
      <c r="O1291" s="19">
        <f>IFERROR((Data7[[#This Row],[Hours:]]*SUM(Data7[[#This Row],[Rate]:[Other]])),"")</f>
        <v>0</v>
      </c>
      <c r="P1291" s="7" t="str">
        <f>IF(Data7[[#This Row],[WO'#:]]="","Riley #","WO#")</f>
        <v>WO#</v>
      </c>
      <c r="Q1291" s="7">
        <f>IFERROR(WEEKNUM(Data7[[#This Row],[Date:]]),"")</f>
        <v>28</v>
      </c>
      <c r="R1291" s="6">
        <f t="shared" si="60"/>
        <v>45480</v>
      </c>
      <c r="S1291" s="6">
        <f>Data7[[#This Row],[Week Start]]+7</f>
        <v>45487</v>
      </c>
      <c r="T1291" s="7" t="str">
        <f t="shared" si="61"/>
        <v>7/7/2024 - 7/14/2024</v>
      </c>
      <c r="U1291" s="7" t="str">
        <f t="shared" si="62"/>
        <v>Time Card</v>
      </c>
      <c r="V1291" s="8" t="str">
        <f>RIGHT(TEXT(Data7[[#This Row],[Date:]],"mmddyyyy"),4)</f>
        <v>2024</v>
      </c>
      <c r="W1291" s="8" t="str">
        <f>MID(TEXT(Data7[[#This Row],[Date:]],"mmddyyyy"),3,2)</f>
        <v>13</v>
      </c>
      <c r="X1291" s="8" t="str">
        <f>LEFT(TEXT(Data7[[#This Row],[Date:]],"mmddyyyy"),2)</f>
        <v>07</v>
      </c>
      <c r="Y1291" s="6">
        <f>DATE(Data7[[#This Row],[Year]],Data7[[#This Row],[Month]],Data7[[#This Row],[Day]])</f>
        <v>45486</v>
      </c>
    </row>
    <row r="1292" spans="1:25">
      <c r="A1292" s="5">
        <v>45488.580750925925</v>
      </c>
      <c r="B1292" s="7" t="s">
        <v>31</v>
      </c>
      <c r="C1292" s="6" t="s">
        <v>1879</v>
      </c>
      <c r="D1292" s="7" t="s">
        <v>340</v>
      </c>
      <c r="E1292" s="8">
        <v>4</v>
      </c>
      <c r="F1292" s="7">
        <v>6984733</v>
      </c>
      <c r="G1292" s="7" t="s">
        <v>68</v>
      </c>
      <c r="H1292" s="7" t="s">
        <v>756</v>
      </c>
      <c r="I1292" s="7" t="s">
        <v>44</v>
      </c>
      <c r="J1292" s="19" t="str">
        <f>IFERROR(INDEX('Employee Info'!$C$3:$E$200,MATCH(Data7[[#This Row],[Name:]],'Employee Info'!$B$3:$B$200,0),MATCH(Data7[[#This Row],[Hours Type:]],'Employee Info'!$C$2:$E$2,0)),"")</f>
        <v/>
      </c>
      <c r="K1292" s="19" t="str">
        <f>IFERROR(INDEX('Employee Info'!$C$3:$J$200,MATCH(Data7[[#This Row],[Name:]],'Employee Info'!$B$3:$B$200,0),MATCH(Data7[[#Headers],[Truck]],'Employee Info'!$C$2:$J$2,0)),"")</f>
        <v/>
      </c>
      <c r="L1292" s="19" t="str">
        <f>IFERROR(INDEX('Employee Info'!$C$3:$J$200,MATCH(Data7[[#This Row],[Name:]],'Employee Info'!$B$3:$B$200,0),MATCH(Data7[[#Headers],[Phone]],'Employee Info'!$C$2:$J$2,0)),"")</f>
        <v/>
      </c>
      <c r="M1292" s="19" t="str">
        <f>IFERROR(INDEX('Employee Info'!$C$3:$J$200,MATCH(Data7[[#This Row],[Name:]],'Employee Info'!$B$3:$B$200,0),MATCH(Data7[[#Headers],[Tech]],'Employee Info'!$C$2:$J$2,0)),"")</f>
        <v/>
      </c>
      <c r="N1292" s="19" t="str">
        <f>IFERROR(INDEX('Employee Info'!$C$3:$J$200,MATCH(Data7[[#This Row],[Name:]],'Employee Info'!$B$3:$B$200,0),MATCH(Data7[[#Headers],[Other]],'Employee Info'!$C$2:$J$2,0)),"")</f>
        <v/>
      </c>
      <c r="O1292" s="19">
        <f>IFERROR((Data7[[#This Row],[Hours:]]*SUM(Data7[[#This Row],[Rate]:[Other]])),"")</f>
        <v>0</v>
      </c>
      <c r="P1292" s="7" t="str">
        <f>IF(Data7[[#This Row],[WO'#:]]="","Riley #","WO#")</f>
        <v>WO#</v>
      </c>
      <c r="Q1292" s="7">
        <f>IFERROR(WEEKNUM(Data7[[#This Row],[Date:]]),"")</f>
        <v>29</v>
      </c>
      <c r="R1292" s="6">
        <f t="shared" si="60"/>
        <v>45487</v>
      </c>
      <c r="S1292" s="6">
        <f>Data7[[#This Row],[Week Start]]+7</f>
        <v>45494</v>
      </c>
      <c r="T1292" s="7" t="str">
        <f t="shared" si="61"/>
        <v>7/14/2024 - 7/21/2024</v>
      </c>
      <c r="U1292" s="7" t="str">
        <f t="shared" si="62"/>
        <v>Time Card</v>
      </c>
      <c r="V1292" s="8" t="str">
        <f>RIGHT(TEXT(Data7[[#This Row],[Date:]],"mmddyyyy"),4)</f>
        <v>2024</v>
      </c>
      <c r="W1292" s="8" t="str">
        <f>MID(TEXT(Data7[[#This Row],[Date:]],"mmddyyyy"),3,2)</f>
        <v>15</v>
      </c>
      <c r="X1292" s="8" t="str">
        <f>LEFT(TEXT(Data7[[#This Row],[Date:]],"mmddyyyy"),2)</f>
        <v>07</v>
      </c>
      <c r="Y1292" s="6">
        <f>DATE(Data7[[#This Row],[Year]],Data7[[#This Row],[Month]],Data7[[#This Row],[Day]])</f>
        <v>45488</v>
      </c>
    </row>
    <row r="1293" spans="1:25">
      <c r="A1293" s="5">
        <v>45492.555175810186</v>
      </c>
      <c r="B1293" s="7" t="s">
        <v>66</v>
      </c>
      <c r="C1293" s="6" t="s">
        <v>1879</v>
      </c>
      <c r="D1293" s="7" t="s">
        <v>1909</v>
      </c>
      <c r="E1293" s="8">
        <v>5</v>
      </c>
      <c r="F1293" s="7">
        <v>6984733</v>
      </c>
      <c r="G1293" s="7" t="s">
        <v>68</v>
      </c>
      <c r="H1293" s="7" t="s">
        <v>756</v>
      </c>
      <c r="I1293" s="7" t="s">
        <v>44</v>
      </c>
      <c r="J1293" s="19" t="str">
        <f>IFERROR(INDEX('Employee Info'!$C$3:$E$200,MATCH(Data7[[#This Row],[Name:]],'Employee Info'!$B$3:$B$200,0),MATCH(Data7[[#This Row],[Hours Type:]],'Employee Info'!$C$2:$E$2,0)),"")</f>
        <v/>
      </c>
      <c r="K1293" s="19" t="str">
        <f>IFERROR(INDEX('Employee Info'!$C$3:$J$200,MATCH(Data7[[#This Row],[Name:]],'Employee Info'!$B$3:$B$200,0),MATCH(Data7[[#Headers],[Truck]],'Employee Info'!$C$2:$J$2,0)),"")</f>
        <v/>
      </c>
      <c r="L1293" s="19" t="str">
        <f>IFERROR(INDEX('Employee Info'!$C$3:$J$200,MATCH(Data7[[#This Row],[Name:]],'Employee Info'!$B$3:$B$200,0),MATCH(Data7[[#Headers],[Phone]],'Employee Info'!$C$2:$J$2,0)),"")</f>
        <v/>
      </c>
      <c r="M1293" s="19" t="str">
        <f>IFERROR(INDEX('Employee Info'!$C$3:$J$200,MATCH(Data7[[#This Row],[Name:]],'Employee Info'!$B$3:$B$200,0),MATCH(Data7[[#Headers],[Tech]],'Employee Info'!$C$2:$J$2,0)),"")</f>
        <v/>
      </c>
      <c r="N1293" s="19" t="str">
        <f>IFERROR(INDEX('Employee Info'!$C$3:$J$200,MATCH(Data7[[#This Row],[Name:]],'Employee Info'!$B$3:$B$200,0),MATCH(Data7[[#Headers],[Other]],'Employee Info'!$C$2:$J$2,0)),"")</f>
        <v/>
      </c>
      <c r="O1293" s="19">
        <f>IFERROR((Data7[[#This Row],[Hours:]]*SUM(Data7[[#This Row],[Rate]:[Other]])),"")</f>
        <v>0</v>
      </c>
      <c r="P1293" s="7" t="str">
        <f>IF(Data7[[#This Row],[WO'#:]]="","Riley #","WO#")</f>
        <v>WO#</v>
      </c>
      <c r="Q1293" s="7">
        <f>IFERROR(WEEKNUM(Data7[[#This Row],[Date:]]),"")</f>
        <v>29</v>
      </c>
      <c r="R1293" s="6">
        <f t="shared" si="60"/>
        <v>45487</v>
      </c>
      <c r="S1293" s="6">
        <f>Data7[[#This Row],[Week Start]]+7</f>
        <v>45494</v>
      </c>
      <c r="T1293" s="7" t="str">
        <f t="shared" si="61"/>
        <v>7/14/2024 - 7/21/2024</v>
      </c>
      <c r="U1293" s="7" t="str">
        <f t="shared" si="62"/>
        <v>Time Card</v>
      </c>
      <c r="V1293" s="8" t="str">
        <f>RIGHT(TEXT(Data7[[#This Row],[Date:]],"mmddyyyy"),4)</f>
        <v>2024</v>
      </c>
      <c r="W1293" s="8" t="str">
        <f>MID(TEXT(Data7[[#This Row],[Date:]],"mmddyyyy"),3,2)</f>
        <v>15</v>
      </c>
      <c r="X1293" s="8" t="str">
        <f>LEFT(TEXT(Data7[[#This Row],[Date:]],"mmddyyyy"),2)</f>
        <v>07</v>
      </c>
      <c r="Y1293" s="6">
        <f>DATE(Data7[[#This Row],[Year]],Data7[[#This Row],[Month]],Data7[[#This Row],[Day]])</f>
        <v>45488</v>
      </c>
    </row>
    <row r="1294" spans="1:25">
      <c r="A1294" s="5">
        <v>45492.555354745367</v>
      </c>
      <c r="B1294" s="7" t="s">
        <v>66</v>
      </c>
      <c r="C1294" s="6" t="s">
        <v>1879</v>
      </c>
      <c r="D1294" s="7" t="s">
        <v>1909</v>
      </c>
      <c r="E1294" s="8">
        <v>1</v>
      </c>
      <c r="F1294" s="7">
        <v>6984733</v>
      </c>
      <c r="G1294" s="7" t="s">
        <v>68</v>
      </c>
      <c r="H1294" s="7" t="s">
        <v>756</v>
      </c>
      <c r="I1294" s="7" t="s">
        <v>45</v>
      </c>
      <c r="J1294" s="19" t="str">
        <f>IFERROR(INDEX('Employee Info'!$C$3:$E$200,MATCH(Data7[[#This Row],[Name:]],'Employee Info'!$B$3:$B$200,0),MATCH(Data7[[#This Row],[Hours Type:]],'Employee Info'!$C$2:$E$2,0)),"")</f>
        <v/>
      </c>
      <c r="K1294" s="19" t="str">
        <f>IFERROR(INDEX('Employee Info'!$C$3:$J$200,MATCH(Data7[[#This Row],[Name:]],'Employee Info'!$B$3:$B$200,0),MATCH(Data7[[#Headers],[Truck]],'Employee Info'!$C$2:$J$2,0)),"")</f>
        <v/>
      </c>
      <c r="L1294" s="19" t="str">
        <f>IFERROR(INDEX('Employee Info'!$C$3:$J$200,MATCH(Data7[[#This Row],[Name:]],'Employee Info'!$B$3:$B$200,0),MATCH(Data7[[#Headers],[Phone]],'Employee Info'!$C$2:$J$2,0)),"")</f>
        <v/>
      </c>
      <c r="M1294" s="19" t="str">
        <f>IFERROR(INDEX('Employee Info'!$C$3:$J$200,MATCH(Data7[[#This Row],[Name:]],'Employee Info'!$B$3:$B$200,0),MATCH(Data7[[#Headers],[Tech]],'Employee Info'!$C$2:$J$2,0)),"")</f>
        <v/>
      </c>
      <c r="N1294" s="19" t="str">
        <f>IFERROR(INDEX('Employee Info'!$C$3:$J$200,MATCH(Data7[[#This Row],[Name:]],'Employee Info'!$B$3:$B$200,0),MATCH(Data7[[#Headers],[Other]],'Employee Info'!$C$2:$J$2,0)),"")</f>
        <v/>
      </c>
      <c r="O1294" s="19">
        <f>IFERROR((Data7[[#This Row],[Hours:]]*SUM(Data7[[#This Row],[Rate]:[Other]])),"")</f>
        <v>0</v>
      </c>
      <c r="P1294" s="7" t="str">
        <f>IF(Data7[[#This Row],[WO'#:]]="","Riley #","WO#")</f>
        <v>WO#</v>
      </c>
      <c r="Q1294" s="7">
        <f>IFERROR(WEEKNUM(Data7[[#This Row],[Date:]]),"")</f>
        <v>29</v>
      </c>
      <c r="R1294" s="6">
        <f t="shared" si="60"/>
        <v>45487</v>
      </c>
      <c r="S1294" s="6">
        <f>Data7[[#This Row],[Week Start]]+7</f>
        <v>45494</v>
      </c>
      <c r="T1294" s="7" t="str">
        <f t="shared" si="61"/>
        <v>7/14/2024 - 7/21/2024</v>
      </c>
      <c r="U1294" s="7" t="str">
        <f t="shared" si="62"/>
        <v>Time Card</v>
      </c>
      <c r="V1294" s="8" t="str">
        <f>RIGHT(TEXT(Data7[[#This Row],[Date:]],"mmddyyyy"),4)</f>
        <v>2024</v>
      </c>
      <c r="W1294" s="8" t="str">
        <f>MID(TEXT(Data7[[#This Row],[Date:]],"mmddyyyy"),3,2)</f>
        <v>15</v>
      </c>
      <c r="X1294" s="8" t="str">
        <f>LEFT(TEXT(Data7[[#This Row],[Date:]],"mmddyyyy"),2)</f>
        <v>07</v>
      </c>
      <c r="Y1294" s="6">
        <f>DATE(Data7[[#This Row],[Year]],Data7[[#This Row],[Month]],Data7[[#This Row],[Day]])</f>
        <v>45488</v>
      </c>
    </row>
    <row r="1295" spans="1:25">
      <c r="A1295" s="5">
        <v>45517.490063078701</v>
      </c>
      <c r="B1295" s="7" t="s">
        <v>76</v>
      </c>
      <c r="C1295" s="6" t="s">
        <v>1879</v>
      </c>
      <c r="D1295" s="7" t="s">
        <v>156</v>
      </c>
      <c r="E1295" s="8">
        <v>1</v>
      </c>
      <c r="F1295" s="7">
        <v>6984733</v>
      </c>
      <c r="G1295" s="7" t="s">
        <v>68</v>
      </c>
      <c r="H1295" s="7" t="s">
        <v>756</v>
      </c>
      <c r="I1295" s="7" t="s">
        <v>44</v>
      </c>
      <c r="J1295" s="19" t="str">
        <f>IFERROR(INDEX('Employee Info'!$C$3:$E$200,MATCH(Data7[[#This Row],[Name:]],'Employee Info'!$B$3:$B$200,0),MATCH(Data7[[#This Row],[Hours Type:]],'Employee Info'!$C$2:$E$2,0)),"")</f>
        <v/>
      </c>
      <c r="K1295" s="19" t="str">
        <f>IFERROR(INDEX('Employee Info'!$C$3:$J$200,MATCH(Data7[[#This Row],[Name:]],'Employee Info'!$B$3:$B$200,0),MATCH(Data7[[#Headers],[Truck]],'Employee Info'!$C$2:$J$2,0)),"")</f>
        <v/>
      </c>
      <c r="L1295" s="19" t="str">
        <f>IFERROR(INDEX('Employee Info'!$C$3:$J$200,MATCH(Data7[[#This Row],[Name:]],'Employee Info'!$B$3:$B$200,0),MATCH(Data7[[#Headers],[Phone]],'Employee Info'!$C$2:$J$2,0)),"")</f>
        <v/>
      </c>
      <c r="M1295" s="19" t="str">
        <f>IFERROR(INDEX('Employee Info'!$C$3:$J$200,MATCH(Data7[[#This Row],[Name:]],'Employee Info'!$B$3:$B$200,0),MATCH(Data7[[#Headers],[Tech]],'Employee Info'!$C$2:$J$2,0)),"")</f>
        <v/>
      </c>
      <c r="N1295" s="19" t="str">
        <f>IFERROR(INDEX('Employee Info'!$C$3:$J$200,MATCH(Data7[[#This Row],[Name:]],'Employee Info'!$B$3:$B$200,0),MATCH(Data7[[#Headers],[Other]],'Employee Info'!$C$2:$J$2,0)),"")</f>
        <v/>
      </c>
      <c r="O1295" s="19">
        <f>IFERROR((Data7[[#This Row],[Hours:]]*SUM(Data7[[#This Row],[Rate]:[Other]])),"")</f>
        <v>0</v>
      </c>
      <c r="P1295" s="7" t="str">
        <f>IF(Data7[[#This Row],[WO'#:]]="","Riley #","WO#")</f>
        <v>WO#</v>
      </c>
      <c r="Q1295" s="7">
        <f>IFERROR(WEEKNUM(Data7[[#This Row],[Date:]]),"")</f>
        <v>29</v>
      </c>
      <c r="R1295" s="6">
        <f t="shared" si="60"/>
        <v>45487</v>
      </c>
      <c r="S1295" s="6">
        <f>Data7[[#This Row],[Week Start]]+7</f>
        <v>45494</v>
      </c>
      <c r="T1295" s="7" t="str">
        <f t="shared" si="61"/>
        <v>7/14/2024 - 7/21/2024</v>
      </c>
      <c r="U1295" s="7" t="str">
        <f t="shared" si="62"/>
        <v>Time Card</v>
      </c>
      <c r="V1295" s="8" t="str">
        <f>RIGHT(TEXT(Data7[[#This Row],[Date:]],"mmddyyyy"),4)</f>
        <v>2024</v>
      </c>
      <c r="W1295" s="8" t="str">
        <f>MID(TEXT(Data7[[#This Row],[Date:]],"mmddyyyy"),3,2)</f>
        <v>15</v>
      </c>
      <c r="X1295" s="8" t="str">
        <f>LEFT(TEXT(Data7[[#This Row],[Date:]],"mmddyyyy"),2)</f>
        <v>07</v>
      </c>
      <c r="Y1295" s="6">
        <f>DATE(Data7[[#This Row],[Year]],Data7[[#This Row],[Month]],Data7[[#This Row],[Day]])</f>
        <v>45488</v>
      </c>
    </row>
    <row r="1296" spans="1:25">
      <c r="A1296" s="5">
        <v>45492.545558101854</v>
      </c>
      <c r="B1296" s="7" t="s">
        <v>66</v>
      </c>
      <c r="C1296" s="6" t="s">
        <v>1879</v>
      </c>
      <c r="D1296" s="7" t="s">
        <v>1903</v>
      </c>
      <c r="E1296" s="8">
        <v>1</v>
      </c>
      <c r="F1296" s="7">
        <v>7129674</v>
      </c>
      <c r="G1296" s="7" t="s">
        <v>68</v>
      </c>
      <c r="H1296" s="7" t="s">
        <v>756</v>
      </c>
      <c r="I1296" s="7" t="s">
        <v>44</v>
      </c>
      <c r="J1296" s="19" t="str">
        <f>IFERROR(INDEX('Employee Info'!$C$3:$E$200,MATCH(Data7[[#This Row],[Name:]],'Employee Info'!$B$3:$B$200,0),MATCH(Data7[[#This Row],[Hours Type:]],'Employee Info'!$C$2:$E$2,0)),"")</f>
        <v/>
      </c>
      <c r="K1296" s="19" t="str">
        <f>IFERROR(INDEX('Employee Info'!$C$3:$J$200,MATCH(Data7[[#This Row],[Name:]],'Employee Info'!$B$3:$B$200,0),MATCH(Data7[[#Headers],[Truck]],'Employee Info'!$C$2:$J$2,0)),"")</f>
        <v/>
      </c>
      <c r="L1296" s="19" t="str">
        <f>IFERROR(INDEX('Employee Info'!$C$3:$J$200,MATCH(Data7[[#This Row],[Name:]],'Employee Info'!$B$3:$B$200,0),MATCH(Data7[[#Headers],[Phone]],'Employee Info'!$C$2:$J$2,0)),"")</f>
        <v/>
      </c>
      <c r="M1296" s="19" t="str">
        <f>IFERROR(INDEX('Employee Info'!$C$3:$J$200,MATCH(Data7[[#This Row],[Name:]],'Employee Info'!$B$3:$B$200,0),MATCH(Data7[[#Headers],[Tech]],'Employee Info'!$C$2:$J$2,0)),"")</f>
        <v/>
      </c>
      <c r="N1296" s="19" t="str">
        <f>IFERROR(INDEX('Employee Info'!$C$3:$J$200,MATCH(Data7[[#This Row],[Name:]],'Employee Info'!$B$3:$B$200,0),MATCH(Data7[[#Headers],[Other]],'Employee Info'!$C$2:$J$2,0)),"")</f>
        <v/>
      </c>
      <c r="O1296" s="19">
        <f>IFERROR((Data7[[#This Row],[Hours:]]*SUM(Data7[[#This Row],[Rate]:[Other]])),"")</f>
        <v>0</v>
      </c>
      <c r="P1296" s="7" t="str">
        <f>IF(Data7[[#This Row],[WO'#:]]="","Riley #","WO#")</f>
        <v>WO#</v>
      </c>
      <c r="Q1296" s="7">
        <f>IFERROR(WEEKNUM(Data7[[#This Row],[Date:]]),"")</f>
        <v>29</v>
      </c>
      <c r="R1296" s="6">
        <f t="shared" si="60"/>
        <v>45487</v>
      </c>
      <c r="S1296" s="6">
        <f>Data7[[#This Row],[Week Start]]+7</f>
        <v>45494</v>
      </c>
      <c r="T1296" s="7" t="str">
        <f t="shared" si="61"/>
        <v>7/14/2024 - 7/21/2024</v>
      </c>
      <c r="U1296" s="7" t="str">
        <f t="shared" si="62"/>
        <v>Time Card</v>
      </c>
      <c r="V1296" s="8" t="str">
        <f>RIGHT(TEXT(Data7[[#This Row],[Date:]],"mmddyyyy"),4)</f>
        <v>2024</v>
      </c>
      <c r="W1296" s="8" t="str">
        <f>MID(TEXT(Data7[[#This Row],[Date:]],"mmddyyyy"),3,2)</f>
        <v>15</v>
      </c>
      <c r="X1296" s="8" t="str">
        <f>LEFT(TEXT(Data7[[#This Row],[Date:]],"mmddyyyy"),2)</f>
        <v>07</v>
      </c>
      <c r="Y1296" s="6">
        <f>DATE(Data7[[#This Row],[Year]],Data7[[#This Row],[Month]],Data7[[#This Row],[Day]])</f>
        <v>45488</v>
      </c>
    </row>
    <row r="1297" spans="1:25">
      <c r="A1297" s="5">
        <v>45492.547570370371</v>
      </c>
      <c r="B1297" s="7" t="s">
        <v>66</v>
      </c>
      <c r="C1297" s="6" t="s">
        <v>1879</v>
      </c>
      <c r="D1297" s="7" t="s">
        <v>1905</v>
      </c>
      <c r="E1297" s="8">
        <v>1</v>
      </c>
      <c r="F1297" s="7">
        <v>7130544</v>
      </c>
      <c r="G1297" s="7" t="s">
        <v>68</v>
      </c>
      <c r="H1297" s="7" t="s">
        <v>756</v>
      </c>
      <c r="I1297" s="7" t="s">
        <v>44</v>
      </c>
      <c r="J1297" s="19" t="str">
        <f>IFERROR(INDEX('Employee Info'!$C$3:$E$200,MATCH(Data7[[#This Row],[Name:]],'Employee Info'!$B$3:$B$200,0),MATCH(Data7[[#This Row],[Hours Type:]],'Employee Info'!$C$2:$E$2,0)),"")</f>
        <v/>
      </c>
      <c r="K1297" s="19" t="str">
        <f>IFERROR(INDEX('Employee Info'!$C$3:$J$200,MATCH(Data7[[#This Row],[Name:]],'Employee Info'!$B$3:$B$200,0),MATCH(Data7[[#Headers],[Truck]],'Employee Info'!$C$2:$J$2,0)),"")</f>
        <v/>
      </c>
      <c r="L1297" s="19" t="str">
        <f>IFERROR(INDEX('Employee Info'!$C$3:$J$200,MATCH(Data7[[#This Row],[Name:]],'Employee Info'!$B$3:$B$200,0),MATCH(Data7[[#Headers],[Phone]],'Employee Info'!$C$2:$J$2,0)),"")</f>
        <v/>
      </c>
      <c r="M1297" s="19" t="str">
        <f>IFERROR(INDEX('Employee Info'!$C$3:$J$200,MATCH(Data7[[#This Row],[Name:]],'Employee Info'!$B$3:$B$200,0),MATCH(Data7[[#Headers],[Tech]],'Employee Info'!$C$2:$J$2,0)),"")</f>
        <v/>
      </c>
      <c r="N1297" s="19" t="str">
        <f>IFERROR(INDEX('Employee Info'!$C$3:$J$200,MATCH(Data7[[#This Row],[Name:]],'Employee Info'!$B$3:$B$200,0),MATCH(Data7[[#Headers],[Other]],'Employee Info'!$C$2:$J$2,0)),"")</f>
        <v/>
      </c>
      <c r="O1297" s="19">
        <f>IFERROR((Data7[[#This Row],[Hours:]]*SUM(Data7[[#This Row],[Rate]:[Other]])),"")</f>
        <v>0</v>
      </c>
      <c r="P1297" s="7" t="str">
        <f>IF(Data7[[#This Row],[WO'#:]]="","Riley #","WO#")</f>
        <v>WO#</v>
      </c>
      <c r="Q1297" s="7">
        <f>IFERROR(WEEKNUM(Data7[[#This Row],[Date:]]),"")</f>
        <v>29</v>
      </c>
      <c r="R1297" s="6">
        <f t="shared" si="60"/>
        <v>45487</v>
      </c>
      <c r="S1297" s="6">
        <f>Data7[[#This Row],[Week Start]]+7</f>
        <v>45494</v>
      </c>
      <c r="T1297" s="7" t="str">
        <f t="shared" si="61"/>
        <v>7/14/2024 - 7/21/2024</v>
      </c>
      <c r="U1297" s="7" t="str">
        <f t="shared" si="62"/>
        <v>Time Card</v>
      </c>
      <c r="V1297" s="8" t="str">
        <f>RIGHT(TEXT(Data7[[#This Row],[Date:]],"mmddyyyy"),4)</f>
        <v>2024</v>
      </c>
      <c r="W1297" s="8" t="str">
        <f>MID(TEXT(Data7[[#This Row],[Date:]],"mmddyyyy"),3,2)</f>
        <v>15</v>
      </c>
      <c r="X1297" s="8" t="str">
        <f>LEFT(TEXT(Data7[[#This Row],[Date:]],"mmddyyyy"),2)</f>
        <v>07</v>
      </c>
      <c r="Y1297" s="6">
        <f>DATE(Data7[[#This Row],[Year]],Data7[[#This Row],[Month]],Data7[[#This Row],[Day]])</f>
        <v>45488</v>
      </c>
    </row>
    <row r="1298" spans="1:25">
      <c r="A1298" s="5">
        <v>45488.585259143518</v>
      </c>
      <c r="B1298" s="7" t="s">
        <v>35</v>
      </c>
      <c r="C1298" s="6" t="s">
        <v>1879</v>
      </c>
      <c r="D1298" s="7" t="s">
        <v>1882</v>
      </c>
      <c r="E1298" s="8">
        <v>8</v>
      </c>
      <c r="F1298" s="7" t="s">
        <v>68</v>
      </c>
      <c r="G1298" s="7" t="s">
        <v>68</v>
      </c>
      <c r="H1298" s="7" t="s">
        <v>756</v>
      </c>
      <c r="I1298" s="7" t="s">
        <v>44</v>
      </c>
      <c r="J1298" s="19" t="str">
        <f>IFERROR(INDEX('Employee Info'!$C$3:$E$200,MATCH(Data7[[#This Row],[Name:]],'Employee Info'!$B$3:$B$200,0),MATCH(Data7[[#This Row],[Hours Type:]],'Employee Info'!$C$2:$E$2,0)),"")</f>
        <v/>
      </c>
      <c r="K1298" s="19" t="str">
        <f>IFERROR(INDEX('Employee Info'!$C$3:$J$200,MATCH(Data7[[#This Row],[Name:]],'Employee Info'!$B$3:$B$200,0),MATCH(Data7[[#Headers],[Truck]],'Employee Info'!$C$2:$J$2,0)),"")</f>
        <v/>
      </c>
      <c r="L1298" s="19" t="str">
        <f>IFERROR(INDEX('Employee Info'!$C$3:$J$200,MATCH(Data7[[#This Row],[Name:]],'Employee Info'!$B$3:$B$200,0),MATCH(Data7[[#Headers],[Phone]],'Employee Info'!$C$2:$J$2,0)),"")</f>
        <v/>
      </c>
      <c r="M1298" s="19" t="str">
        <f>IFERROR(INDEX('Employee Info'!$C$3:$J$200,MATCH(Data7[[#This Row],[Name:]],'Employee Info'!$B$3:$B$200,0),MATCH(Data7[[#Headers],[Tech]],'Employee Info'!$C$2:$J$2,0)),"")</f>
        <v/>
      </c>
      <c r="N1298" s="19" t="str">
        <f>IFERROR(INDEX('Employee Info'!$C$3:$J$200,MATCH(Data7[[#This Row],[Name:]],'Employee Info'!$B$3:$B$200,0),MATCH(Data7[[#Headers],[Other]],'Employee Info'!$C$2:$J$2,0)),"")</f>
        <v/>
      </c>
      <c r="O1298" s="19">
        <f>IFERROR((Data7[[#This Row],[Hours:]]*SUM(Data7[[#This Row],[Rate]:[Other]])),"")</f>
        <v>0</v>
      </c>
      <c r="P1298" s="7" t="str">
        <f>IF(Data7[[#This Row],[WO'#:]]="","Riley #","WO#")</f>
        <v>Riley #</v>
      </c>
      <c r="Q1298" s="7">
        <f>IFERROR(WEEKNUM(Data7[[#This Row],[Date:]]),"")</f>
        <v>29</v>
      </c>
      <c r="R1298" s="6">
        <f t="shared" si="60"/>
        <v>45487</v>
      </c>
      <c r="S1298" s="6">
        <f>Data7[[#This Row],[Week Start]]+7</f>
        <v>45494</v>
      </c>
      <c r="T1298" s="7" t="str">
        <f t="shared" si="61"/>
        <v>7/14/2024 - 7/21/2024</v>
      </c>
      <c r="U1298" s="7" t="str">
        <f t="shared" si="62"/>
        <v>Time Card</v>
      </c>
      <c r="V1298" s="8" t="str">
        <f>RIGHT(TEXT(Data7[[#This Row],[Date:]],"mmddyyyy"),4)</f>
        <v>2024</v>
      </c>
      <c r="W1298" s="8" t="str">
        <f>MID(TEXT(Data7[[#This Row],[Date:]],"mmddyyyy"),3,2)</f>
        <v>15</v>
      </c>
      <c r="X1298" s="8" t="str">
        <f>LEFT(TEXT(Data7[[#This Row],[Date:]],"mmddyyyy"),2)</f>
        <v>07</v>
      </c>
      <c r="Y1298" s="6">
        <f>DATE(Data7[[#This Row],[Year]],Data7[[#This Row],[Month]],Data7[[#This Row],[Day]])</f>
        <v>45488</v>
      </c>
    </row>
    <row r="1299" spans="1:25">
      <c r="A1299" s="5">
        <v>45489.583542476852</v>
      </c>
      <c r="B1299" s="7" t="s">
        <v>34</v>
      </c>
      <c r="C1299" s="6" t="s">
        <v>1879</v>
      </c>
      <c r="D1299" s="7" t="s">
        <v>1885</v>
      </c>
      <c r="E1299" s="8">
        <v>8</v>
      </c>
      <c r="F1299" s="7" t="s">
        <v>68</v>
      </c>
      <c r="G1299" s="7" t="s">
        <v>68</v>
      </c>
      <c r="H1299" s="7" t="s">
        <v>468</v>
      </c>
      <c r="I1299" s="7" t="s">
        <v>44</v>
      </c>
      <c r="J1299" s="19" t="str">
        <f>IFERROR(INDEX('Employee Info'!$C$3:$E$200,MATCH(Data7[[#This Row],[Name:]],'Employee Info'!$B$3:$B$200,0),MATCH(Data7[[#This Row],[Hours Type:]],'Employee Info'!$C$2:$E$2,0)),"")</f>
        <v/>
      </c>
      <c r="K1299" s="19" t="str">
        <f>IFERROR(INDEX('Employee Info'!$C$3:$J$200,MATCH(Data7[[#This Row],[Name:]],'Employee Info'!$B$3:$B$200,0),MATCH(Data7[[#Headers],[Truck]],'Employee Info'!$C$2:$J$2,0)),"")</f>
        <v/>
      </c>
      <c r="L1299" s="19" t="str">
        <f>IFERROR(INDEX('Employee Info'!$C$3:$J$200,MATCH(Data7[[#This Row],[Name:]],'Employee Info'!$B$3:$B$200,0),MATCH(Data7[[#Headers],[Phone]],'Employee Info'!$C$2:$J$2,0)),"")</f>
        <v/>
      </c>
      <c r="M1299" s="19" t="str">
        <f>IFERROR(INDEX('Employee Info'!$C$3:$J$200,MATCH(Data7[[#This Row],[Name:]],'Employee Info'!$B$3:$B$200,0),MATCH(Data7[[#Headers],[Tech]],'Employee Info'!$C$2:$J$2,0)),"")</f>
        <v/>
      </c>
      <c r="N1299" s="19" t="str">
        <f>IFERROR(INDEX('Employee Info'!$C$3:$J$200,MATCH(Data7[[#This Row],[Name:]],'Employee Info'!$B$3:$B$200,0),MATCH(Data7[[#Headers],[Other]],'Employee Info'!$C$2:$J$2,0)),"")</f>
        <v/>
      </c>
      <c r="O1299" s="19">
        <f>IFERROR((Data7[[#This Row],[Hours:]]*SUM(Data7[[#This Row],[Rate]:[Other]])),"")</f>
        <v>0</v>
      </c>
      <c r="P1299" s="7" t="str">
        <f>IF(Data7[[#This Row],[WO'#:]]="","Riley #","WO#")</f>
        <v>Riley #</v>
      </c>
      <c r="Q1299" s="7">
        <f>IFERROR(WEEKNUM(Data7[[#This Row],[Date:]]),"")</f>
        <v>29</v>
      </c>
      <c r="R1299" s="6">
        <f t="shared" si="60"/>
        <v>45487</v>
      </c>
      <c r="S1299" s="6">
        <f>Data7[[#This Row],[Week Start]]+7</f>
        <v>45494</v>
      </c>
      <c r="T1299" s="7" t="str">
        <f t="shared" si="61"/>
        <v>7/14/2024 - 7/21/2024</v>
      </c>
      <c r="U1299" s="7" t="str">
        <f t="shared" si="62"/>
        <v>Time Card</v>
      </c>
      <c r="V1299" s="8" t="str">
        <f>RIGHT(TEXT(Data7[[#This Row],[Date:]],"mmddyyyy"),4)</f>
        <v>2024</v>
      </c>
      <c r="W1299" s="8" t="str">
        <f>MID(TEXT(Data7[[#This Row],[Date:]],"mmddyyyy"),3,2)</f>
        <v>15</v>
      </c>
      <c r="X1299" s="8" t="str">
        <f>LEFT(TEXT(Data7[[#This Row],[Date:]],"mmddyyyy"),2)</f>
        <v>07</v>
      </c>
      <c r="Y1299" s="6">
        <f>DATE(Data7[[#This Row],[Year]],Data7[[#This Row],[Month]],Data7[[#This Row],[Day]])</f>
        <v>45488</v>
      </c>
    </row>
    <row r="1300" spans="1:25">
      <c r="A1300" s="5">
        <v>45488.582636226849</v>
      </c>
      <c r="B1300" s="7" t="s">
        <v>23</v>
      </c>
      <c r="C1300" s="6" t="s">
        <v>1879</v>
      </c>
      <c r="D1300" s="7" t="s">
        <v>1881</v>
      </c>
      <c r="E1300" s="8">
        <v>8</v>
      </c>
      <c r="F1300" s="7" t="s">
        <v>68</v>
      </c>
      <c r="G1300" s="7" t="s">
        <v>68</v>
      </c>
      <c r="H1300" s="7" t="s">
        <v>649</v>
      </c>
      <c r="I1300" s="7" t="s">
        <v>44</v>
      </c>
      <c r="J1300" s="19" t="str">
        <f>IFERROR(INDEX('Employee Info'!$C$3:$E$200,MATCH(Data7[[#This Row],[Name:]],'Employee Info'!$B$3:$B$200,0),MATCH(Data7[[#This Row],[Hours Type:]],'Employee Info'!$C$2:$E$2,0)),"")</f>
        <v/>
      </c>
      <c r="K1300" s="19" t="str">
        <f>IFERROR(INDEX('Employee Info'!$C$3:$J$200,MATCH(Data7[[#This Row],[Name:]],'Employee Info'!$B$3:$B$200,0),MATCH(Data7[[#Headers],[Truck]],'Employee Info'!$C$2:$J$2,0)),"")</f>
        <v/>
      </c>
      <c r="L1300" s="19" t="str">
        <f>IFERROR(INDEX('Employee Info'!$C$3:$J$200,MATCH(Data7[[#This Row],[Name:]],'Employee Info'!$B$3:$B$200,0),MATCH(Data7[[#Headers],[Phone]],'Employee Info'!$C$2:$J$2,0)),"")</f>
        <v/>
      </c>
      <c r="M1300" s="19" t="str">
        <f>IFERROR(INDEX('Employee Info'!$C$3:$J$200,MATCH(Data7[[#This Row],[Name:]],'Employee Info'!$B$3:$B$200,0),MATCH(Data7[[#Headers],[Tech]],'Employee Info'!$C$2:$J$2,0)),"")</f>
        <v/>
      </c>
      <c r="N1300" s="19" t="str">
        <f>IFERROR(INDEX('Employee Info'!$C$3:$J$200,MATCH(Data7[[#This Row],[Name:]],'Employee Info'!$B$3:$B$200,0),MATCH(Data7[[#Headers],[Other]],'Employee Info'!$C$2:$J$2,0)),"")</f>
        <v/>
      </c>
      <c r="O1300" s="19">
        <f>IFERROR((Data7[[#This Row],[Hours:]]*SUM(Data7[[#This Row],[Rate]:[Other]])),"")</f>
        <v>0</v>
      </c>
      <c r="P1300" s="7" t="str">
        <f>IF(Data7[[#This Row],[WO'#:]]="","Riley #","WO#")</f>
        <v>Riley #</v>
      </c>
      <c r="Q1300" s="7">
        <f>IFERROR(WEEKNUM(Data7[[#This Row],[Date:]]),"")</f>
        <v>29</v>
      </c>
      <c r="R1300" s="6">
        <f t="shared" si="60"/>
        <v>45487</v>
      </c>
      <c r="S1300" s="6">
        <f>Data7[[#This Row],[Week Start]]+7</f>
        <v>45494</v>
      </c>
      <c r="T1300" s="7" t="str">
        <f t="shared" si="61"/>
        <v>7/14/2024 - 7/21/2024</v>
      </c>
      <c r="U1300" s="7" t="str">
        <f t="shared" si="62"/>
        <v>Time Card</v>
      </c>
      <c r="V1300" s="8" t="str">
        <f>RIGHT(TEXT(Data7[[#This Row],[Date:]],"mmddyyyy"),4)</f>
        <v>2024</v>
      </c>
      <c r="W1300" s="8" t="str">
        <f>MID(TEXT(Data7[[#This Row],[Date:]],"mmddyyyy"),3,2)</f>
        <v>15</v>
      </c>
      <c r="X1300" s="8" t="str">
        <f>LEFT(TEXT(Data7[[#This Row],[Date:]],"mmddyyyy"),2)</f>
        <v>07</v>
      </c>
      <c r="Y1300" s="6">
        <f>DATE(Data7[[#This Row],[Year]],Data7[[#This Row],[Month]],Data7[[#This Row],[Day]])</f>
        <v>45488</v>
      </c>
    </row>
    <row r="1301" spans="1:25">
      <c r="A1301" s="5">
        <v>45488.57954259259</v>
      </c>
      <c r="B1301" s="7" t="s">
        <v>31</v>
      </c>
      <c r="C1301" s="6" t="s">
        <v>1879</v>
      </c>
      <c r="D1301" s="7" t="s">
        <v>1878</v>
      </c>
      <c r="E1301" s="8">
        <v>2</v>
      </c>
      <c r="F1301" s="7" t="s">
        <v>68</v>
      </c>
      <c r="G1301" s="7" t="s">
        <v>68</v>
      </c>
      <c r="H1301" s="7" t="s">
        <v>912</v>
      </c>
      <c r="I1301" s="7" t="s">
        <v>44</v>
      </c>
      <c r="J1301" s="19" t="str">
        <f>IFERROR(INDEX('Employee Info'!$C$3:$E$200,MATCH(Data7[[#This Row],[Name:]],'Employee Info'!$B$3:$B$200,0),MATCH(Data7[[#This Row],[Hours Type:]],'Employee Info'!$C$2:$E$2,0)),"")</f>
        <v/>
      </c>
      <c r="K1301" s="19" t="str">
        <f>IFERROR(INDEX('Employee Info'!$C$3:$J$200,MATCH(Data7[[#This Row],[Name:]],'Employee Info'!$B$3:$B$200,0),MATCH(Data7[[#Headers],[Truck]],'Employee Info'!$C$2:$J$2,0)),"")</f>
        <v/>
      </c>
      <c r="L1301" s="19" t="str">
        <f>IFERROR(INDEX('Employee Info'!$C$3:$J$200,MATCH(Data7[[#This Row],[Name:]],'Employee Info'!$B$3:$B$200,0),MATCH(Data7[[#Headers],[Phone]],'Employee Info'!$C$2:$J$2,0)),"")</f>
        <v/>
      </c>
      <c r="M1301" s="19" t="str">
        <f>IFERROR(INDEX('Employee Info'!$C$3:$J$200,MATCH(Data7[[#This Row],[Name:]],'Employee Info'!$B$3:$B$200,0),MATCH(Data7[[#Headers],[Tech]],'Employee Info'!$C$2:$J$2,0)),"")</f>
        <v/>
      </c>
      <c r="N1301" s="19" t="str">
        <f>IFERROR(INDEX('Employee Info'!$C$3:$J$200,MATCH(Data7[[#This Row],[Name:]],'Employee Info'!$B$3:$B$200,0),MATCH(Data7[[#Headers],[Other]],'Employee Info'!$C$2:$J$2,0)),"")</f>
        <v/>
      </c>
      <c r="O1301" s="19">
        <f>IFERROR((Data7[[#This Row],[Hours:]]*SUM(Data7[[#This Row],[Rate]:[Other]])),"")</f>
        <v>0</v>
      </c>
      <c r="P1301" s="7" t="str">
        <f>IF(Data7[[#This Row],[WO'#:]]="","Riley #","WO#")</f>
        <v>Riley #</v>
      </c>
      <c r="Q1301" s="7">
        <f>IFERROR(WEEKNUM(Data7[[#This Row],[Date:]]),"")</f>
        <v>29</v>
      </c>
      <c r="R1301" s="6">
        <f t="shared" si="60"/>
        <v>45487</v>
      </c>
      <c r="S1301" s="6">
        <f>Data7[[#This Row],[Week Start]]+7</f>
        <v>45494</v>
      </c>
      <c r="T1301" s="7" t="str">
        <f t="shared" si="61"/>
        <v>7/14/2024 - 7/21/2024</v>
      </c>
      <c r="U1301" s="7" t="str">
        <f t="shared" si="62"/>
        <v>Time Card</v>
      </c>
      <c r="V1301" s="8" t="str">
        <f>RIGHT(TEXT(Data7[[#This Row],[Date:]],"mmddyyyy"),4)</f>
        <v>2024</v>
      </c>
      <c r="W1301" s="8" t="str">
        <f>MID(TEXT(Data7[[#This Row],[Date:]],"mmddyyyy"),3,2)</f>
        <v>15</v>
      </c>
      <c r="X1301" s="8" t="str">
        <f>LEFT(TEXT(Data7[[#This Row],[Date:]],"mmddyyyy"),2)</f>
        <v>07</v>
      </c>
      <c r="Y1301" s="6">
        <f>DATE(Data7[[#This Row],[Year]],Data7[[#This Row],[Month]],Data7[[#This Row],[Day]])</f>
        <v>45488</v>
      </c>
    </row>
    <row r="1302" spans="1:25">
      <c r="A1302" s="5">
        <v>45492.552454050929</v>
      </c>
      <c r="B1302" s="7" t="s">
        <v>66</v>
      </c>
      <c r="C1302" s="6" t="s">
        <v>1879</v>
      </c>
      <c r="D1302" s="7" t="s">
        <v>1908</v>
      </c>
      <c r="E1302" s="8">
        <v>1</v>
      </c>
      <c r="F1302" s="7" t="s">
        <v>68</v>
      </c>
      <c r="G1302" s="7" t="s">
        <v>68</v>
      </c>
      <c r="H1302" s="7" t="s">
        <v>912</v>
      </c>
      <c r="I1302" s="7" t="s">
        <v>44</v>
      </c>
      <c r="J1302" s="19" t="str">
        <f>IFERROR(INDEX('Employee Info'!$C$3:$E$200,MATCH(Data7[[#This Row],[Name:]],'Employee Info'!$B$3:$B$200,0),MATCH(Data7[[#This Row],[Hours Type:]],'Employee Info'!$C$2:$E$2,0)),"")</f>
        <v/>
      </c>
      <c r="K1302" s="19" t="str">
        <f>IFERROR(INDEX('Employee Info'!$C$3:$J$200,MATCH(Data7[[#This Row],[Name:]],'Employee Info'!$B$3:$B$200,0),MATCH(Data7[[#Headers],[Truck]],'Employee Info'!$C$2:$J$2,0)),"")</f>
        <v/>
      </c>
      <c r="L1302" s="19" t="str">
        <f>IFERROR(INDEX('Employee Info'!$C$3:$J$200,MATCH(Data7[[#This Row],[Name:]],'Employee Info'!$B$3:$B$200,0),MATCH(Data7[[#Headers],[Phone]],'Employee Info'!$C$2:$J$2,0)),"")</f>
        <v/>
      </c>
      <c r="M1302" s="19" t="str">
        <f>IFERROR(INDEX('Employee Info'!$C$3:$J$200,MATCH(Data7[[#This Row],[Name:]],'Employee Info'!$B$3:$B$200,0),MATCH(Data7[[#Headers],[Tech]],'Employee Info'!$C$2:$J$2,0)),"")</f>
        <v/>
      </c>
      <c r="N1302" s="19" t="str">
        <f>IFERROR(INDEX('Employee Info'!$C$3:$J$200,MATCH(Data7[[#This Row],[Name:]],'Employee Info'!$B$3:$B$200,0),MATCH(Data7[[#Headers],[Other]],'Employee Info'!$C$2:$J$2,0)),"")</f>
        <v/>
      </c>
      <c r="O1302" s="19">
        <f>IFERROR((Data7[[#This Row],[Hours:]]*SUM(Data7[[#This Row],[Rate]:[Other]])),"")</f>
        <v>0</v>
      </c>
      <c r="P1302" s="7" t="str">
        <f>IF(Data7[[#This Row],[WO'#:]]="","Riley #","WO#")</f>
        <v>Riley #</v>
      </c>
      <c r="Q1302" s="7">
        <f>IFERROR(WEEKNUM(Data7[[#This Row],[Date:]]),"")</f>
        <v>29</v>
      </c>
      <c r="R1302" s="6">
        <f t="shared" si="60"/>
        <v>45487</v>
      </c>
      <c r="S1302" s="6">
        <f>Data7[[#This Row],[Week Start]]+7</f>
        <v>45494</v>
      </c>
      <c r="T1302" s="7" t="str">
        <f t="shared" si="61"/>
        <v>7/14/2024 - 7/21/2024</v>
      </c>
      <c r="U1302" s="7" t="str">
        <f t="shared" si="62"/>
        <v>Time Card</v>
      </c>
      <c r="V1302" s="8" t="str">
        <f>RIGHT(TEXT(Data7[[#This Row],[Date:]],"mmddyyyy"),4)</f>
        <v>2024</v>
      </c>
      <c r="W1302" s="8" t="str">
        <f>MID(TEXT(Data7[[#This Row],[Date:]],"mmddyyyy"),3,2)</f>
        <v>15</v>
      </c>
      <c r="X1302" s="8" t="str">
        <f>LEFT(TEXT(Data7[[#This Row],[Date:]],"mmddyyyy"),2)</f>
        <v>07</v>
      </c>
      <c r="Y1302" s="6">
        <f>DATE(Data7[[#This Row],[Year]],Data7[[#This Row],[Month]],Data7[[#This Row],[Day]])</f>
        <v>45488</v>
      </c>
    </row>
    <row r="1303" spans="1:25">
      <c r="A1303" s="5">
        <v>45488.580246990743</v>
      </c>
      <c r="B1303" s="7" t="s">
        <v>31</v>
      </c>
      <c r="C1303" s="6" t="s">
        <v>1879</v>
      </c>
      <c r="D1303" s="7" t="s">
        <v>1880</v>
      </c>
      <c r="E1303" s="8">
        <v>2</v>
      </c>
      <c r="F1303" s="7" t="s">
        <v>68</v>
      </c>
      <c r="G1303" s="7" t="s">
        <v>68</v>
      </c>
      <c r="H1303" s="7" t="s">
        <v>922</v>
      </c>
      <c r="I1303" s="7" t="s">
        <v>44</v>
      </c>
      <c r="J1303" s="19" t="str">
        <f>IFERROR(INDEX('Employee Info'!$C$3:$E$200,MATCH(Data7[[#This Row],[Name:]],'Employee Info'!$B$3:$B$200,0),MATCH(Data7[[#This Row],[Hours Type:]],'Employee Info'!$C$2:$E$2,0)),"")</f>
        <v/>
      </c>
      <c r="K1303" s="19" t="str">
        <f>IFERROR(INDEX('Employee Info'!$C$3:$J$200,MATCH(Data7[[#This Row],[Name:]],'Employee Info'!$B$3:$B$200,0),MATCH(Data7[[#Headers],[Truck]],'Employee Info'!$C$2:$J$2,0)),"")</f>
        <v/>
      </c>
      <c r="L1303" s="19" t="str">
        <f>IFERROR(INDEX('Employee Info'!$C$3:$J$200,MATCH(Data7[[#This Row],[Name:]],'Employee Info'!$B$3:$B$200,0),MATCH(Data7[[#Headers],[Phone]],'Employee Info'!$C$2:$J$2,0)),"")</f>
        <v/>
      </c>
      <c r="M1303" s="19" t="str">
        <f>IFERROR(INDEX('Employee Info'!$C$3:$J$200,MATCH(Data7[[#This Row],[Name:]],'Employee Info'!$B$3:$B$200,0),MATCH(Data7[[#Headers],[Tech]],'Employee Info'!$C$2:$J$2,0)),"")</f>
        <v/>
      </c>
      <c r="N1303" s="19" t="str">
        <f>IFERROR(INDEX('Employee Info'!$C$3:$J$200,MATCH(Data7[[#This Row],[Name:]],'Employee Info'!$B$3:$B$200,0),MATCH(Data7[[#Headers],[Other]],'Employee Info'!$C$2:$J$2,0)),"")</f>
        <v/>
      </c>
      <c r="O1303" s="19">
        <f>IFERROR((Data7[[#This Row],[Hours:]]*SUM(Data7[[#This Row],[Rate]:[Other]])),"")</f>
        <v>0</v>
      </c>
      <c r="P1303" s="7" t="str">
        <f>IF(Data7[[#This Row],[WO'#:]]="","Riley #","WO#")</f>
        <v>Riley #</v>
      </c>
      <c r="Q1303" s="7">
        <f>IFERROR(WEEKNUM(Data7[[#This Row],[Date:]]),"")</f>
        <v>29</v>
      </c>
      <c r="R1303" s="6">
        <f t="shared" si="60"/>
        <v>45487</v>
      </c>
      <c r="S1303" s="6">
        <f>Data7[[#This Row],[Week Start]]+7</f>
        <v>45494</v>
      </c>
      <c r="T1303" s="7" t="str">
        <f t="shared" si="61"/>
        <v>7/14/2024 - 7/21/2024</v>
      </c>
      <c r="U1303" s="7" t="str">
        <f t="shared" si="62"/>
        <v>Time Card</v>
      </c>
      <c r="V1303" s="8" t="str">
        <f>RIGHT(TEXT(Data7[[#This Row],[Date:]],"mmddyyyy"),4)</f>
        <v>2024</v>
      </c>
      <c r="W1303" s="8" t="str">
        <f>MID(TEXT(Data7[[#This Row],[Date:]],"mmddyyyy"),3,2)</f>
        <v>15</v>
      </c>
      <c r="X1303" s="8" t="str">
        <f>LEFT(TEXT(Data7[[#This Row],[Date:]],"mmddyyyy"),2)</f>
        <v>07</v>
      </c>
      <c r="Y1303" s="6">
        <f>DATE(Data7[[#This Row],[Year]],Data7[[#This Row],[Month]],Data7[[#This Row],[Day]])</f>
        <v>45488</v>
      </c>
    </row>
    <row r="1304" spans="1:25">
      <c r="A1304" s="5">
        <v>45489.580095254627</v>
      </c>
      <c r="B1304" s="7" t="s">
        <v>31</v>
      </c>
      <c r="C1304" s="6" t="s">
        <v>1884</v>
      </c>
      <c r="D1304" s="7" t="s">
        <v>515</v>
      </c>
      <c r="E1304" s="8">
        <v>1.5</v>
      </c>
      <c r="F1304" s="7">
        <v>6984733</v>
      </c>
      <c r="G1304" s="7" t="s">
        <v>68</v>
      </c>
      <c r="H1304" s="7" t="s">
        <v>756</v>
      </c>
      <c r="I1304" s="7" t="s">
        <v>44</v>
      </c>
      <c r="J1304" s="19" t="str">
        <f>IFERROR(INDEX('Employee Info'!$C$3:$E$200,MATCH(Data7[[#This Row],[Name:]],'Employee Info'!$B$3:$B$200,0),MATCH(Data7[[#This Row],[Hours Type:]],'Employee Info'!$C$2:$E$2,0)),"")</f>
        <v/>
      </c>
      <c r="K1304" s="19" t="str">
        <f>IFERROR(INDEX('Employee Info'!$C$3:$J$200,MATCH(Data7[[#This Row],[Name:]],'Employee Info'!$B$3:$B$200,0),MATCH(Data7[[#Headers],[Truck]],'Employee Info'!$C$2:$J$2,0)),"")</f>
        <v/>
      </c>
      <c r="L1304" s="19" t="str">
        <f>IFERROR(INDEX('Employee Info'!$C$3:$J$200,MATCH(Data7[[#This Row],[Name:]],'Employee Info'!$B$3:$B$200,0),MATCH(Data7[[#Headers],[Phone]],'Employee Info'!$C$2:$J$2,0)),"")</f>
        <v/>
      </c>
      <c r="M1304" s="19" t="str">
        <f>IFERROR(INDEX('Employee Info'!$C$3:$J$200,MATCH(Data7[[#This Row],[Name:]],'Employee Info'!$B$3:$B$200,0),MATCH(Data7[[#Headers],[Tech]],'Employee Info'!$C$2:$J$2,0)),"")</f>
        <v/>
      </c>
      <c r="N1304" s="19" t="str">
        <f>IFERROR(INDEX('Employee Info'!$C$3:$J$200,MATCH(Data7[[#This Row],[Name:]],'Employee Info'!$B$3:$B$200,0),MATCH(Data7[[#Headers],[Other]],'Employee Info'!$C$2:$J$2,0)),"")</f>
        <v/>
      </c>
      <c r="O1304" s="19">
        <f>IFERROR((Data7[[#This Row],[Hours:]]*SUM(Data7[[#This Row],[Rate]:[Other]])),"")</f>
        <v>0</v>
      </c>
      <c r="P1304" s="7" t="str">
        <f>IF(Data7[[#This Row],[WO'#:]]="","Riley #","WO#")</f>
        <v>WO#</v>
      </c>
      <c r="Q1304" s="7">
        <f>IFERROR(WEEKNUM(Data7[[#This Row],[Date:]]),"")</f>
        <v>29</v>
      </c>
      <c r="R1304" s="6">
        <f t="shared" si="60"/>
        <v>45487</v>
      </c>
      <c r="S1304" s="6">
        <f>Data7[[#This Row],[Week Start]]+7</f>
        <v>45494</v>
      </c>
      <c r="T1304" s="7" t="str">
        <f t="shared" si="61"/>
        <v>7/14/2024 - 7/21/2024</v>
      </c>
      <c r="U1304" s="7" t="str">
        <f t="shared" si="62"/>
        <v>Time Card</v>
      </c>
      <c r="V1304" s="8" t="str">
        <f>RIGHT(TEXT(Data7[[#This Row],[Date:]],"mmddyyyy"),4)</f>
        <v>2024</v>
      </c>
      <c r="W1304" s="8" t="str">
        <f>MID(TEXT(Data7[[#This Row],[Date:]],"mmddyyyy"),3,2)</f>
        <v>16</v>
      </c>
      <c r="X1304" s="8" t="str">
        <f>LEFT(TEXT(Data7[[#This Row],[Date:]],"mmddyyyy"),2)</f>
        <v>07</v>
      </c>
      <c r="Y1304" s="6">
        <f>DATE(Data7[[#This Row],[Year]],Data7[[#This Row],[Month]],Data7[[#This Row],[Day]])</f>
        <v>45489</v>
      </c>
    </row>
    <row r="1305" spans="1:25">
      <c r="A1305" s="5">
        <v>45492.556893171299</v>
      </c>
      <c r="B1305" s="7" t="s">
        <v>66</v>
      </c>
      <c r="C1305" s="6" t="s">
        <v>1884</v>
      </c>
      <c r="D1305" s="7" t="s">
        <v>1910</v>
      </c>
      <c r="E1305" s="8">
        <v>5</v>
      </c>
      <c r="F1305" s="7">
        <v>6984733</v>
      </c>
      <c r="G1305" s="7" t="s">
        <v>68</v>
      </c>
      <c r="H1305" s="7" t="s">
        <v>756</v>
      </c>
      <c r="I1305" s="7" t="s">
        <v>44</v>
      </c>
      <c r="J1305" s="19" t="str">
        <f>IFERROR(INDEX('Employee Info'!$C$3:$E$200,MATCH(Data7[[#This Row],[Name:]],'Employee Info'!$B$3:$B$200,0),MATCH(Data7[[#This Row],[Hours Type:]],'Employee Info'!$C$2:$E$2,0)),"")</f>
        <v/>
      </c>
      <c r="K1305" s="19" t="str">
        <f>IFERROR(INDEX('Employee Info'!$C$3:$J$200,MATCH(Data7[[#This Row],[Name:]],'Employee Info'!$B$3:$B$200,0),MATCH(Data7[[#Headers],[Truck]],'Employee Info'!$C$2:$J$2,0)),"")</f>
        <v/>
      </c>
      <c r="L1305" s="19" t="str">
        <f>IFERROR(INDEX('Employee Info'!$C$3:$J$200,MATCH(Data7[[#This Row],[Name:]],'Employee Info'!$B$3:$B$200,0),MATCH(Data7[[#Headers],[Phone]],'Employee Info'!$C$2:$J$2,0)),"")</f>
        <v/>
      </c>
      <c r="M1305" s="19" t="str">
        <f>IFERROR(INDEX('Employee Info'!$C$3:$J$200,MATCH(Data7[[#This Row],[Name:]],'Employee Info'!$B$3:$B$200,0),MATCH(Data7[[#Headers],[Tech]],'Employee Info'!$C$2:$J$2,0)),"")</f>
        <v/>
      </c>
      <c r="N1305" s="19" t="str">
        <f>IFERROR(INDEX('Employee Info'!$C$3:$J$200,MATCH(Data7[[#This Row],[Name:]],'Employee Info'!$B$3:$B$200,0),MATCH(Data7[[#Headers],[Other]],'Employee Info'!$C$2:$J$2,0)),"")</f>
        <v/>
      </c>
      <c r="O1305" s="19">
        <f>IFERROR((Data7[[#This Row],[Hours:]]*SUM(Data7[[#This Row],[Rate]:[Other]])),"")</f>
        <v>0</v>
      </c>
      <c r="P1305" s="7" t="str">
        <f>IF(Data7[[#This Row],[WO'#:]]="","Riley #","WO#")</f>
        <v>WO#</v>
      </c>
      <c r="Q1305" s="7">
        <f>IFERROR(WEEKNUM(Data7[[#This Row],[Date:]]),"")</f>
        <v>29</v>
      </c>
      <c r="R1305" s="6">
        <f t="shared" si="60"/>
        <v>45487</v>
      </c>
      <c r="S1305" s="6">
        <f>Data7[[#This Row],[Week Start]]+7</f>
        <v>45494</v>
      </c>
      <c r="T1305" s="7" t="str">
        <f t="shared" si="61"/>
        <v>7/14/2024 - 7/21/2024</v>
      </c>
      <c r="U1305" s="7" t="str">
        <f t="shared" si="62"/>
        <v>Time Card</v>
      </c>
      <c r="V1305" s="8" t="str">
        <f>RIGHT(TEXT(Data7[[#This Row],[Date:]],"mmddyyyy"),4)</f>
        <v>2024</v>
      </c>
      <c r="W1305" s="8" t="str">
        <f>MID(TEXT(Data7[[#This Row],[Date:]],"mmddyyyy"),3,2)</f>
        <v>16</v>
      </c>
      <c r="X1305" s="8" t="str">
        <f>LEFT(TEXT(Data7[[#This Row],[Date:]],"mmddyyyy"),2)</f>
        <v>07</v>
      </c>
      <c r="Y1305" s="6">
        <f>DATE(Data7[[#This Row],[Year]],Data7[[#This Row],[Month]],Data7[[#This Row],[Day]])</f>
        <v>45489</v>
      </c>
    </row>
    <row r="1306" spans="1:25">
      <c r="A1306" s="5">
        <v>45492.556970254627</v>
      </c>
      <c r="B1306" s="7" t="s">
        <v>66</v>
      </c>
      <c r="C1306" s="6" t="s">
        <v>1884</v>
      </c>
      <c r="D1306" s="7" t="s">
        <v>1910</v>
      </c>
      <c r="E1306" s="8">
        <v>1</v>
      </c>
      <c r="F1306" s="7">
        <v>6984733</v>
      </c>
      <c r="G1306" s="7" t="s">
        <v>68</v>
      </c>
      <c r="H1306" s="7" t="s">
        <v>756</v>
      </c>
      <c r="I1306" s="7" t="s">
        <v>45</v>
      </c>
      <c r="J1306" s="19" t="str">
        <f>IFERROR(INDEX('Employee Info'!$C$3:$E$200,MATCH(Data7[[#This Row],[Name:]],'Employee Info'!$B$3:$B$200,0),MATCH(Data7[[#This Row],[Hours Type:]],'Employee Info'!$C$2:$E$2,0)),"")</f>
        <v/>
      </c>
      <c r="K1306" s="19" t="str">
        <f>IFERROR(INDEX('Employee Info'!$C$3:$J$200,MATCH(Data7[[#This Row],[Name:]],'Employee Info'!$B$3:$B$200,0),MATCH(Data7[[#Headers],[Truck]],'Employee Info'!$C$2:$J$2,0)),"")</f>
        <v/>
      </c>
      <c r="L1306" s="19" t="str">
        <f>IFERROR(INDEX('Employee Info'!$C$3:$J$200,MATCH(Data7[[#This Row],[Name:]],'Employee Info'!$B$3:$B$200,0),MATCH(Data7[[#Headers],[Phone]],'Employee Info'!$C$2:$J$2,0)),"")</f>
        <v/>
      </c>
      <c r="M1306" s="19" t="str">
        <f>IFERROR(INDEX('Employee Info'!$C$3:$J$200,MATCH(Data7[[#This Row],[Name:]],'Employee Info'!$B$3:$B$200,0),MATCH(Data7[[#Headers],[Tech]],'Employee Info'!$C$2:$J$2,0)),"")</f>
        <v/>
      </c>
      <c r="N1306" s="19" t="str">
        <f>IFERROR(INDEX('Employee Info'!$C$3:$J$200,MATCH(Data7[[#This Row],[Name:]],'Employee Info'!$B$3:$B$200,0),MATCH(Data7[[#Headers],[Other]],'Employee Info'!$C$2:$J$2,0)),"")</f>
        <v/>
      </c>
      <c r="O1306" s="19">
        <f>IFERROR((Data7[[#This Row],[Hours:]]*SUM(Data7[[#This Row],[Rate]:[Other]])),"")</f>
        <v>0</v>
      </c>
      <c r="P1306" s="7" t="str">
        <f>IF(Data7[[#This Row],[WO'#:]]="","Riley #","WO#")</f>
        <v>WO#</v>
      </c>
      <c r="Q1306" s="7">
        <f>IFERROR(WEEKNUM(Data7[[#This Row],[Date:]]),"")</f>
        <v>29</v>
      </c>
      <c r="R1306" s="6">
        <f t="shared" si="60"/>
        <v>45487</v>
      </c>
      <c r="S1306" s="6">
        <f>Data7[[#This Row],[Week Start]]+7</f>
        <v>45494</v>
      </c>
      <c r="T1306" s="7" t="str">
        <f t="shared" si="61"/>
        <v>7/14/2024 - 7/21/2024</v>
      </c>
      <c r="U1306" s="7" t="str">
        <f t="shared" si="62"/>
        <v>Time Card</v>
      </c>
      <c r="V1306" s="8" t="str">
        <f>RIGHT(TEXT(Data7[[#This Row],[Date:]],"mmddyyyy"),4)</f>
        <v>2024</v>
      </c>
      <c r="W1306" s="8" t="str">
        <f>MID(TEXT(Data7[[#This Row],[Date:]],"mmddyyyy"),3,2)</f>
        <v>16</v>
      </c>
      <c r="X1306" s="8" t="str">
        <f>LEFT(TEXT(Data7[[#This Row],[Date:]],"mmddyyyy"),2)</f>
        <v>07</v>
      </c>
      <c r="Y1306" s="6">
        <f>DATE(Data7[[#This Row],[Year]],Data7[[#This Row],[Month]],Data7[[#This Row],[Day]])</f>
        <v>45489</v>
      </c>
    </row>
    <row r="1307" spans="1:25">
      <c r="A1307" s="5">
        <v>45517.490162499998</v>
      </c>
      <c r="B1307" s="7" t="s">
        <v>76</v>
      </c>
      <c r="C1307" s="6" t="s">
        <v>1884</v>
      </c>
      <c r="D1307" s="7" t="s">
        <v>156</v>
      </c>
      <c r="E1307" s="8">
        <v>1</v>
      </c>
      <c r="F1307" s="7">
        <v>6984733</v>
      </c>
      <c r="G1307" s="7" t="s">
        <v>68</v>
      </c>
      <c r="H1307" s="7" t="s">
        <v>756</v>
      </c>
      <c r="I1307" s="7" t="s">
        <v>44</v>
      </c>
      <c r="J1307" s="19" t="str">
        <f>IFERROR(INDEX('Employee Info'!$C$3:$E$200,MATCH(Data7[[#This Row],[Name:]],'Employee Info'!$B$3:$B$200,0),MATCH(Data7[[#This Row],[Hours Type:]],'Employee Info'!$C$2:$E$2,0)),"")</f>
        <v/>
      </c>
      <c r="K1307" s="19" t="str">
        <f>IFERROR(INDEX('Employee Info'!$C$3:$J$200,MATCH(Data7[[#This Row],[Name:]],'Employee Info'!$B$3:$B$200,0),MATCH(Data7[[#Headers],[Truck]],'Employee Info'!$C$2:$J$2,0)),"")</f>
        <v/>
      </c>
      <c r="L1307" s="19" t="str">
        <f>IFERROR(INDEX('Employee Info'!$C$3:$J$200,MATCH(Data7[[#This Row],[Name:]],'Employee Info'!$B$3:$B$200,0),MATCH(Data7[[#Headers],[Phone]],'Employee Info'!$C$2:$J$2,0)),"")</f>
        <v/>
      </c>
      <c r="M1307" s="19" t="str">
        <f>IFERROR(INDEX('Employee Info'!$C$3:$J$200,MATCH(Data7[[#This Row],[Name:]],'Employee Info'!$B$3:$B$200,0),MATCH(Data7[[#Headers],[Tech]],'Employee Info'!$C$2:$J$2,0)),"")</f>
        <v/>
      </c>
      <c r="N1307" s="19" t="str">
        <f>IFERROR(INDEX('Employee Info'!$C$3:$J$200,MATCH(Data7[[#This Row],[Name:]],'Employee Info'!$B$3:$B$200,0),MATCH(Data7[[#Headers],[Other]],'Employee Info'!$C$2:$J$2,0)),"")</f>
        <v/>
      </c>
      <c r="O1307" s="19">
        <f>IFERROR((Data7[[#This Row],[Hours:]]*SUM(Data7[[#This Row],[Rate]:[Other]])),"")</f>
        <v>0</v>
      </c>
      <c r="P1307" s="7" t="str">
        <f>IF(Data7[[#This Row],[WO'#:]]="","Riley #","WO#")</f>
        <v>WO#</v>
      </c>
      <c r="Q1307" s="7">
        <f>IFERROR(WEEKNUM(Data7[[#This Row],[Date:]]),"")</f>
        <v>29</v>
      </c>
      <c r="R1307" s="6">
        <f t="shared" si="60"/>
        <v>45487</v>
      </c>
      <c r="S1307" s="6">
        <f>Data7[[#This Row],[Week Start]]+7</f>
        <v>45494</v>
      </c>
      <c r="T1307" s="7" t="str">
        <f t="shared" si="61"/>
        <v>7/14/2024 - 7/21/2024</v>
      </c>
      <c r="U1307" s="7" t="str">
        <f t="shared" si="62"/>
        <v>Time Card</v>
      </c>
      <c r="V1307" s="8" t="str">
        <f>RIGHT(TEXT(Data7[[#This Row],[Date:]],"mmddyyyy"),4)</f>
        <v>2024</v>
      </c>
      <c r="W1307" s="8" t="str">
        <f>MID(TEXT(Data7[[#This Row],[Date:]],"mmddyyyy"),3,2)</f>
        <v>16</v>
      </c>
      <c r="X1307" s="8" t="str">
        <f>LEFT(TEXT(Data7[[#This Row],[Date:]],"mmddyyyy"),2)</f>
        <v>07</v>
      </c>
      <c r="Y1307" s="6">
        <f>DATE(Data7[[#This Row],[Year]],Data7[[#This Row],[Month]],Data7[[#This Row],[Day]])</f>
        <v>45489</v>
      </c>
    </row>
    <row r="1308" spans="1:25">
      <c r="A1308" s="5">
        <v>45489.579543749998</v>
      </c>
      <c r="B1308" s="7" t="s">
        <v>31</v>
      </c>
      <c r="C1308" s="6" t="s">
        <v>1884</v>
      </c>
      <c r="D1308" s="7" t="s">
        <v>1883</v>
      </c>
      <c r="E1308" s="8">
        <v>4</v>
      </c>
      <c r="F1308" s="7">
        <v>7129674</v>
      </c>
      <c r="G1308" s="7" t="s">
        <v>68</v>
      </c>
      <c r="H1308" s="7" t="s">
        <v>756</v>
      </c>
      <c r="I1308" s="7" t="s">
        <v>44</v>
      </c>
      <c r="J1308" s="19" t="str">
        <f>IFERROR(INDEX('Employee Info'!$C$3:$E$200,MATCH(Data7[[#This Row],[Name:]],'Employee Info'!$B$3:$B$200,0),MATCH(Data7[[#This Row],[Hours Type:]],'Employee Info'!$C$2:$E$2,0)),"")</f>
        <v/>
      </c>
      <c r="K1308" s="19" t="str">
        <f>IFERROR(INDEX('Employee Info'!$C$3:$J$200,MATCH(Data7[[#This Row],[Name:]],'Employee Info'!$B$3:$B$200,0),MATCH(Data7[[#Headers],[Truck]],'Employee Info'!$C$2:$J$2,0)),"")</f>
        <v/>
      </c>
      <c r="L1308" s="19" t="str">
        <f>IFERROR(INDEX('Employee Info'!$C$3:$J$200,MATCH(Data7[[#This Row],[Name:]],'Employee Info'!$B$3:$B$200,0),MATCH(Data7[[#Headers],[Phone]],'Employee Info'!$C$2:$J$2,0)),"")</f>
        <v/>
      </c>
      <c r="M1308" s="19" t="str">
        <f>IFERROR(INDEX('Employee Info'!$C$3:$J$200,MATCH(Data7[[#This Row],[Name:]],'Employee Info'!$B$3:$B$200,0),MATCH(Data7[[#Headers],[Tech]],'Employee Info'!$C$2:$J$2,0)),"")</f>
        <v/>
      </c>
      <c r="N1308" s="19" t="str">
        <f>IFERROR(INDEX('Employee Info'!$C$3:$J$200,MATCH(Data7[[#This Row],[Name:]],'Employee Info'!$B$3:$B$200,0),MATCH(Data7[[#Headers],[Other]],'Employee Info'!$C$2:$J$2,0)),"")</f>
        <v/>
      </c>
      <c r="O1308" s="19">
        <f>IFERROR((Data7[[#This Row],[Hours:]]*SUM(Data7[[#This Row],[Rate]:[Other]])),"")</f>
        <v>0</v>
      </c>
      <c r="P1308" s="7" t="str">
        <f>IF(Data7[[#This Row],[WO'#:]]="","Riley #","WO#")</f>
        <v>WO#</v>
      </c>
      <c r="Q1308" s="7">
        <f>IFERROR(WEEKNUM(Data7[[#This Row],[Date:]]),"")</f>
        <v>29</v>
      </c>
      <c r="R1308" s="6">
        <f t="shared" si="60"/>
        <v>45487</v>
      </c>
      <c r="S1308" s="6">
        <f>Data7[[#This Row],[Week Start]]+7</f>
        <v>45494</v>
      </c>
      <c r="T1308" s="7" t="str">
        <f t="shared" si="61"/>
        <v>7/14/2024 - 7/21/2024</v>
      </c>
      <c r="U1308" s="7" t="str">
        <f t="shared" si="62"/>
        <v>Time Card</v>
      </c>
      <c r="V1308" s="8" t="str">
        <f>RIGHT(TEXT(Data7[[#This Row],[Date:]],"mmddyyyy"),4)</f>
        <v>2024</v>
      </c>
      <c r="W1308" s="8" t="str">
        <f>MID(TEXT(Data7[[#This Row],[Date:]],"mmddyyyy"),3,2)</f>
        <v>16</v>
      </c>
      <c r="X1308" s="8" t="str">
        <f>LEFT(TEXT(Data7[[#This Row],[Date:]],"mmddyyyy"),2)</f>
        <v>07</v>
      </c>
      <c r="Y1308" s="6">
        <f>DATE(Data7[[#This Row],[Year]],Data7[[#This Row],[Month]],Data7[[#This Row],[Day]])</f>
        <v>45489</v>
      </c>
    </row>
    <row r="1309" spans="1:25">
      <c r="A1309" s="5">
        <v>45492.545766087962</v>
      </c>
      <c r="B1309" s="7" t="s">
        <v>66</v>
      </c>
      <c r="C1309" s="6" t="s">
        <v>1884</v>
      </c>
      <c r="D1309" s="7" t="s">
        <v>1903</v>
      </c>
      <c r="E1309" s="8">
        <v>1</v>
      </c>
      <c r="F1309" s="7">
        <v>7129674</v>
      </c>
      <c r="G1309" s="7" t="s">
        <v>68</v>
      </c>
      <c r="H1309" s="7" t="s">
        <v>756</v>
      </c>
      <c r="I1309" s="7" t="s">
        <v>44</v>
      </c>
      <c r="J1309" s="19" t="str">
        <f>IFERROR(INDEX('Employee Info'!$C$3:$E$200,MATCH(Data7[[#This Row],[Name:]],'Employee Info'!$B$3:$B$200,0),MATCH(Data7[[#This Row],[Hours Type:]],'Employee Info'!$C$2:$E$2,0)),"")</f>
        <v/>
      </c>
      <c r="K1309" s="19" t="str">
        <f>IFERROR(INDEX('Employee Info'!$C$3:$J$200,MATCH(Data7[[#This Row],[Name:]],'Employee Info'!$B$3:$B$200,0),MATCH(Data7[[#Headers],[Truck]],'Employee Info'!$C$2:$J$2,0)),"")</f>
        <v/>
      </c>
      <c r="L1309" s="19" t="str">
        <f>IFERROR(INDEX('Employee Info'!$C$3:$J$200,MATCH(Data7[[#This Row],[Name:]],'Employee Info'!$B$3:$B$200,0),MATCH(Data7[[#Headers],[Phone]],'Employee Info'!$C$2:$J$2,0)),"")</f>
        <v/>
      </c>
      <c r="M1309" s="19" t="str">
        <f>IFERROR(INDEX('Employee Info'!$C$3:$J$200,MATCH(Data7[[#This Row],[Name:]],'Employee Info'!$B$3:$B$200,0),MATCH(Data7[[#Headers],[Tech]],'Employee Info'!$C$2:$J$2,0)),"")</f>
        <v/>
      </c>
      <c r="N1309" s="19" t="str">
        <f>IFERROR(INDEX('Employee Info'!$C$3:$J$200,MATCH(Data7[[#This Row],[Name:]],'Employee Info'!$B$3:$B$200,0),MATCH(Data7[[#Headers],[Other]],'Employee Info'!$C$2:$J$2,0)),"")</f>
        <v/>
      </c>
      <c r="O1309" s="19">
        <f>IFERROR((Data7[[#This Row],[Hours:]]*SUM(Data7[[#This Row],[Rate]:[Other]])),"")</f>
        <v>0</v>
      </c>
      <c r="P1309" s="7" t="str">
        <f>IF(Data7[[#This Row],[WO'#:]]="","Riley #","WO#")</f>
        <v>WO#</v>
      </c>
      <c r="Q1309" s="7">
        <f>IFERROR(WEEKNUM(Data7[[#This Row],[Date:]]),"")</f>
        <v>29</v>
      </c>
      <c r="R1309" s="6">
        <f t="shared" si="60"/>
        <v>45487</v>
      </c>
      <c r="S1309" s="6">
        <f>Data7[[#This Row],[Week Start]]+7</f>
        <v>45494</v>
      </c>
      <c r="T1309" s="7" t="str">
        <f t="shared" si="61"/>
        <v>7/14/2024 - 7/21/2024</v>
      </c>
      <c r="U1309" s="7" t="str">
        <f t="shared" si="62"/>
        <v>Time Card</v>
      </c>
      <c r="V1309" s="8" t="str">
        <f>RIGHT(TEXT(Data7[[#This Row],[Date:]],"mmddyyyy"),4)</f>
        <v>2024</v>
      </c>
      <c r="W1309" s="8" t="str">
        <f>MID(TEXT(Data7[[#This Row],[Date:]],"mmddyyyy"),3,2)</f>
        <v>16</v>
      </c>
      <c r="X1309" s="8" t="str">
        <f>LEFT(TEXT(Data7[[#This Row],[Date:]],"mmddyyyy"),2)</f>
        <v>07</v>
      </c>
      <c r="Y1309" s="6">
        <f>DATE(Data7[[#This Row],[Year]],Data7[[#This Row],[Month]],Data7[[#This Row],[Day]])</f>
        <v>45489</v>
      </c>
    </row>
    <row r="1310" spans="1:25">
      <c r="A1310" s="5">
        <v>45491.284235879626</v>
      </c>
      <c r="B1310" s="7" t="s">
        <v>35</v>
      </c>
      <c r="C1310" s="6" t="s">
        <v>1884</v>
      </c>
      <c r="D1310" s="7" t="s">
        <v>1889</v>
      </c>
      <c r="E1310" s="8">
        <v>2</v>
      </c>
      <c r="F1310" s="7">
        <v>7130048</v>
      </c>
      <c r="G1310" s="7" t="s">
        <v>68</v>
      </c>
      <c r="H1310" s="7" t="s">
        <v>756</v>
      </c>
      <c r="I1310" s="7" t="s">
        <v>44</v>
      </c>
      <c r="J1310" s="19" t="str">
        <f>IFERROR(INDEX('Employee Info'!$C$3:$E$200,MATCH(Data7[[#This Row],[Name:]],'Employee Info'!$B$3:$B$200,0),MATCH(Data7[[#This Row],[Hours Type:]],'Employee Info'!$C$2:$E$2,0)),"")</f>
        <v/>
      </c>
      <c r="K1310" s="19" t="str">
        <f>IFERROR(INDEX('Employee Info'!$C$3:$J$200,MATCH(Data7[[#This Row],[Name:]],'Employee Info'!$B$3:$B$200,0),MATCH(Data7[[#Headers],[Truck]],'Employee Info'!$C$2:$J$2,0)),"")</f>
        <v/>
      </c>
      <c r="L1310" s="19" t="str">
        <f>IFERROR(INDEX('Employee Info'!$C$3:$J$200,MATCH(Data7[[#This Row],[Name:]],'Employee Info'!$B$3:$B$200,0),MATCH(Data7[[#Headers],[Phone]],'Employee Info'!$C$2:$J$2,0)),"")</f>
        <v/>
      </c>
      <c r="M1310" s="19" t="str">
        <f>IFERROR(INDEX('Employee Info'!$C$3:$J$200,MATCH(Data7[[#This Row],[Name:]],'Employee Info'!$B$3:$B$200,0),MATCH(Data7[[#Headers],[Tech]],'Employee Info'!$C$2:$J$2,0)),"")</f>
        <v/>
      </c>
      <c r="N1310" s="19" t="str">
        <f>IFERROR(INDEX('Employee Info'!$C$3:$J$200,MATCH(Data7[[#This Row],[Name:]],'Employee Info'!$B$3:$B$200,0),MATCH(Data7[[#Headers],[Other]],'Employee Info'!$C$2:$J$2,0)),"")</f>
        <v/>
      </c>
      <c r="O1310" s="19">
        <f>IFERROR((Data7[[#This Row],[Hours:]]*SUM(Data7[[#This Row],[Rate]:[Other]])),"")</f>
        <v>0</v>
      </c>
      <c r="P1310" s="7" t="str">
        <f>IF(Data7[[#This Row],[WO'#:]]="","Riley #","WO#")</f>
        <v>WO#</v>
      </c>
      <c r="Q1310" s="7">
        <f>IFERROR(WEEKNUM(Data7[[#This Row],[Date:]]),"")</f>
        <v>29</v>
      </c>
      <c r="R1310" s="6">
        <f t="shared" si="60"/>
        <v>45487</v>
      </c>
      <c r="S1310" s="6">
        <f>Data7[[#This Row],[Week Start]]+7</f>
        <v>45494</v>
      </c>
      <c r="T1310" s="7" t="str">
        <f t="shared" si="61"/>
        <v>7/14/2024 - 7/21/2024</v>
      </c>
      <c r="U1310" s="7" t="str">
        <f t="shared" si="62"/>
        <v>Time Card</v>
      </c>
      <c r="V1310" s="8" t="str">
        <f>RIGHT(TEXT(Data7[[#This Row],[Date:]],"mmddyyyy"),4)</f>
        <v>2024</v>
      </c>
      <c r="W1310" s="8" t="str">
        <f>MID(TEXT(Data7[[#This Row],[Date:]],"mmddyyyy"),3,2)</f>
        <v>16</v>
      </c>
      <c r="X1310" s="8" t="str">
        <f>LEFT(TEXT(Data7[[#This Row],[Date:]],"mmddyyyy"),2)</f>
        <v>07</v>
      </c>
      <c r="Y1310" s="6">
        <f>DATE(Data7[[#This Row],[Year]],Data7[[#This Row],[Month]],Data7[[#This Row],[Day]])</f>
        <v>45489</v>
      </c>
    </row>
    <row r="1311" spans="1:25">
      <c r="A1311" s="5">
        <v>45492.547634143521</v>
      </c>
      <c r="B1311" s="7" t="s">
        <v>66</v>
      </c>
      <c r="C1311" s="6" t="s">
        <v>1884</v>
      </c>
      <c r="D1311" s="7" t="s">
        <v>1905</v>
      </c>
      <c r="E1311" s="8">
        <v>1</v>
      </c>
      <c r="F1311" s="7">
        <v>7130544</v>
      </c>
      <c r="G1311" s="7" t="s">
        <v>68</v>
      </c>
      <c r="H1311" s="7" t="s">
        <v>756</v>
      </c>
      <c r="I1311" s="7" t="s">
        <v>44</v>
      </c>
      <c r="J1311" s="19" t="str">
        <f>IFERROR(INDEX('Employee Info'!$C$3:$E$200,MATCH(Data7[[#This Row],[Name:]],'Employee Info'!$B$3:$B$200,0),MATCH(Data7[[#This Row],[Hours Type:]],'Employee Info'!$C$2:$E$2,0)),"")</f>
        <v/>
      </c>
      <c r="K1311" s="19" t="str">
        <f>IFERROR(INDEX('Employee Info'!$C$3:$J$200,MATCH(Data7[[#This Row],[Name:]],'Employee Info'!$B$3:$B$200,0),MATCH(Data7[[#Headers],[Truck]],'Employee Info'!$C$2:$J$2,0)),"")</f>
        <v/>
      </c>
      <c r="L1311" s="19" t="str">
        <f>IFERROR(INDEX('Employee Info'!$C$3:$J$200,MATCH(Data7[[#This Row],[Name:]],'Employee Info'!$B$3:$B$200,0),MATCH(Data7[[#Headers],[Phone]],'Employee Info'!$C$2:$J$2,0)),"")</f>
        <v/>
      </c>
      <c r="M1311" s="19" t="str">
        <f>IFERROR(INDEX('Employee Info'!$C$3:$J$200,MATCH(Data7[[#This Row],[Name:]],'Employee Info'!$B$3:$B$200,0),MATCH(Data7[[#Headers],[Tech]],'Employee Info'!$C$2:$J$2,0)),"")</f>
        <v/>
      </c>
      <c r="N1311" s="19" t="str">
        <f>IFERROR(INDEX('Employee Info'!$C$3:$J$200,MATCH(Data7[[#This Row],[Name:]],'Employee Info'!$B$3:$B$200,0),MATCH(Data7[[#Headers],[Other]],'Employee Info'!$C$2:$J$2,0)),"")</f>
        <v/>
      </c>
      <c r="O1311" s="19">
        <f>IFERROR((Data7[[#This Row],[Hours:]]*SUM(Data7[[#This Row],[Rate]:[Other]])),"")</f>
        <v>0</v>
      </c>
      <c r="P1311" s="7" t="str">
        <f>IF(Data7[[#This Row],[WO'#:]]="","Riley #","WO#")</f>
        <v>WO#</v>
      </c>
      <c r="Q1311" s="7">
        <f>IFERROR(WEEKNUM(Data7[[#This Row],[Date:]]),"")</f>
        <v>29</v>
      </c>
      <c r="R1311" s="6">
        <f t="shared" si="60"/>
        <v>45487</v>
      </c>
      <c r="S1311" s="6">
        <f>Data7[[#This Row],[Week Start]]+7</f>
        <v>45494</v>
      </c>
      <c r="T1311" s="7" t="str">
        <f t="shared" si="61"/>
        <v>7/14/2024 - 7/21/2024</v>
      </c>
      <c r="U1311" s="7" t="str">
        <f t="shared" si="62"/>
        <v>Time Card</v>
      </c>
      <c r="V1311" s="8" t="str">
        <f>RIGHT(TEXT(Data7[[#This Row],[Date:]],"mmddyyyy"),4)</f>
        <v>2024</v>
      </c>
      <c r="W1311" s="8" t="str">
        <f>MID(TEXT(Data7[[#This Row],[Date:]],"mmddyyyy"),3,2)</f>
        <v>16</v>
      </c>
      <c r="X1311" s="8" t="str">
        <f>LEFT(TEXT(Data7[[#This Row],[Date:]],"mmddyyyy"),2)</f>
        <v>07</v>
      </c>
      <c r="Y1311" s="6">
        <f>DATE(Data7[[#This Row],[Year]],Data7[[#This Row],[Month]],Data7[[#This Row],[Day]])</f>
        <v>45489</v>
      </c>
    </row>
    <row r="1312" spans="1:25">
      <c r="A1312" s="5">
        <v>45491.283385648145</v>
      </c>
      <c r="B1312" s="7" t="s">
        <v>35</v>
      </c>
      <c r="C1312" s="6" t="s">
        <v>1884</v>
      </c>
      <c r="D1312" s="7" t="s">
        <v>1887</v>
      </c>
      <c r="E1312" s="8">
        <v>1</v>
      </c>
      <c r="F1312" s="7" t="s">
        <v>68</v>
      </c>
      <c r="G1312" s="7" t="s">
        <v>68</v>
      </c>
      <c r="H1312" s="7" t="s">
        <v>68</v>
      </c>
      <c r="I1312" s="7" t="s">
        <v>44</v>
      </c>
      <c r="J1312" s="19" t="str">
        <f>IFERROR(INDEX('Employee Info'!$C$3:$E$200,MATCH(Data7[[#This Row],[Name:]],'Employee Info'!$B$3:$B$200,0),MATCH(Data7[[#This Row],[Hours Type:]],'Employee Info'!$C$2:$E$2,0)),"")</f>
        <v/>
      </c>
      <c r="K1312" s="19" t="str">
        <f>IFERROR(INDEX('Employee Info'!$C$3:$J$200,MATCH(Data7[[#This Row],[Name:]],'Employee Info'!$B$3:$B$200,0),MATCH(Data7[[#Headers],[Truck]],'Employee Info'!$C$2:$J$2,0)),"")</f>
        <v/>
      </c>
      <c r="L1312" s="19" t="str">
        <f>IFERROR(INDEX('Employee Info'!$C$3:$J$200,MATCH(Data7[[#This Row],[Name:]],'Employee Info'!$B$3:$B$200,0),MATCH(Data7[[#Headers],[Phone]],'Employee Info'!$C$2:$J$2,0)),"")</f>
        <v/>
      </c>
      <c r="M1312" s="19" t="str">
        <f>IFERROR(INDEX('Employee Info'!$C$3:$J$200,MATCH(Data7[[#This Row],[Name:]],'Employee Info'!$B$3:$B$200,0),MATCH(Data7[[#Headers],[Tech]],'Employee Info'!$C$2:$J$2,0)),"")</f>
        <v/>
      </c>
      <c r="N1312" s="19" t="str">
        <f>IFERROR(INDEX('Employee Info'!$C$3:$J$200,MATCH(Data7[[#This Row],[Name:]],'Employee Info'!$B$3:$B$200,0),MATCH(Data7[[#Headers],[Other]],'Employee Info'!$C$2:$J$2,0)),"")</f>
        <v/>
      </c>
      <c r="O1312" s="19">
        <f>IFERROR((Data7[[#This Row],[Hours:]]*SUM(Data7[[#This Row],[Rate]:[Other]])),"")</f>
        <v>0</v>
      </c>
      <c r="P1312" s="7" t="str">
        <f>IF(Data7[[#This Row],[WO'#:]]="","Riley #","WO#")</f>
        <v>Riley #</v>
      </c>
      <c r="Q1312" s="7">
        <f>IFERROR(WEEKNUM(Data7[[#This Row],[Date:]]),"")</f>
        <v>29</v>
      </c>
      <c r="R1312" s="6">
        <f t="shared" si="60"/>
        <v>45487</v>
      </c>
      <c r="S1312" s="6">
        <f>Data7[[#This Row],[Week Start]]+7</f>
        <v>45494</v>
      </c>
      <c r="T1312" s="7" t="str">
        <f t="shared" si="61"/>
        <v>7/14/2024 - 7/21/2024</v>
      </c>
      <c r="U1312" s="7" t="str">
        <f t="shared" si="62"/>
        <v>Time Card</v>
      </c>
      <c r="V1312" s="8" t="str">
        <f>RIGHT(TEXT(Data7[[#This Row],[Date:]],"mmddyyyy"),4)</f>
        <v>2024</v>
      </c>
      <c r="W1312" s="8" t="str">
        <f>MID(TEXT(Data7[[#This Row],[Date:]],"mmddyyyy"),3,2)</f>
        <v>16</v>
      </c>
      <c r="X1312" s="8" t="str">
        <f>LEFT(TEXT(Data7[[#This Row],[Date:]],"mmddyyyy"),2)</f>
        <v>07</v>
      </c>
      <c r="Y1312" s="6">
        <f>DATE(Data7[[#This Row],[Year]],Data7[[#This Row],[Month]],Data7[[#This Row],[Day]])</f>
        <v>45489</v>
      </c>
    </row>
    <row r="1313" spans="1:25">
      <c r="A1313" s="5">
        <v>45491.286000231485</v>
      </c>
      <c r="B1313" s="7" t="s">
        <v>35</v>
      </c>
      <c r="C1313" s="6" t="s">
        <v>1884</v>
      </c>
      <c r="D1313" s="7" t="s">
        <v>1890</v>
      </c>
      <c r="E1313" s="8">
        <v>1</v>
      </c>
      <c r="F1313" s="7" t="s">
        <v>68</v>
      </c>
      <c r="G1313" s="7" t="s">
        <v>68</v>
      </c>
      <c r="H1313" s="7" t="s">
        <v>68</v>
      </c>
      <c r="I1313" s="7" t="s">
        <v>44</v>
      </c>
      <c r="J1313" s="19" t="str">
        <f>IFERROR(INDEX('Employee Info'!$C$3:$E$200,MATCH(Data7[[#This Row],[Name:]],'Employee Info'!$B$3:$B$200,0),MATCH(Data7[[#This Row],[Hours Type:]],'Employee Info'!$C$2:$E$2,0)),"")</f>
        <v/>
      </c>
      <c r="K1313" s="19" t="str">
        <f>IFERROR(INDEX('Employee Info'!$C$3:$J$200,MATCH(Data7[[#This Row],[Name:]],'Employee Info'!$B$3:$B$200,0),MATCH(Data7[[#Headers],[Truck]],'Employee Info'!$C$2:$J$2,0)),"")</f>
        <v/>
      </c>
      <c r="L1313" s="19" t="str">
        <f>IFERROR(INDEX('Employee Info'!$C$3:$J$200,MATCH(Data7[[#This Row],[Name:]],'Employee Info'!$B$3:$B$200,0),MATCH(Data7[[#Headers],[Phone]],'Employee Info'!$C$2:$J$2,0)),"")</f>
        <v/>
      </c>
      <c r="M1313" s="19" t="str">
        <f>IFERROR(INDEX('Employee Info'!$C$3:$J$200,MATCH(Data7[[#This Row],[Name:]],'Employee Info'!$B$3:$B$200,0),MATCH(Data7[[#Headers],[Tech]],'Employee Info'!$C$2:$J$2,0)),"")</f>
        <v/>
      </c>
      <c r="N1313" s="19" t="str">
        <f>IFERROR(INDEX('Employee Info'!$C$3:$J$200,MATCH(Data7[[#This Row],[Name:]],'Employee Info'!$B$3:$B$200,0),MATCH(Data7[[#Headers],[Other]],'Employee Info'!$C$2:$J$2,0)),"")</f>
        <v/>
      </c>
      <c r="O1313" s="19">
        <f>IFERROR((Data7[[#This Row],[Hours:]]*SUM(Data7[[#This Row],[Rate]:[Other]])),"")</f>
        <v>0</v>
      </c>
      <c r="P1313" s="7" t="str">
        <f>IF(Data7[[#This Row],[WO'#:]]="","Riley #","WO#")</f>
        <v>Riley #</v>
      </c>
      <c r="Q1313" s="7">
        <f>IFERROR(WEEKNUM(Data7[[#This Row],[Date:]]),"")</f>
        <v>29</v>
      </c>
      <c r="R1313" s="6">
        <f t="shared" si="60"/>
        <v>45487</v>
      </c>
      <c r="S1313" s="6">
        <f>Data7[[#This Row],[Week Start]]+7</f>
        <v>45494</v>
      </c>
      <c r="T1313" s="7" t="str">
        <f t="shared" si="61"/>
        <v>7/14/2024 - 7/21/2024</v>
      </c>
      <c r="U1313" s="7" t="str">
        <f t="shared" si="62"/>
        <v>Time Card</v>
      </c>
      <c r="V1313" s="8" t="str">
        <f>RIGHT(TEXT(Data7[[#This Row],[Date:]],"mmddyyyy"),4)</f>
        <v>2024</v>
      </c>
      <c r="W1313" s="8" t="str">
        <f>MID(TEXT(Data7[[#This Row],[Date:]],"mmddyyyy"),3,2)</f>
        <v>16</v>
      </c>
      <c r="X1313" s="8" t="str">
        <f>LEFT(TEXT(Data7[[#This Row],[Date:]],"mmddyyyy"),2)</f>
        <v>07</v>
      </c>
      <c r="Y1313" s="6">
        <f>DATE(Data7[[#This Row],[Year]],Data7[[#This Row],[Month]],Data7[[#This Row],[Day]])</f>
        <v>45489</v>
      </c>
    </row>
    <row r="1314" spans="1:25">
      <c r="A1314" s="5">
        <v>45489.580664814814</v>
      </c>
      <c r="B1314" s="7" t="s">
        <v>31</v>
      </c>
      <c r="C1314" s="6" t="s">
        <v>1884</v>
      </c>
      <c r="D1314" s="7" t="s">
        <v>1885</v>
      </c>
      <c r="E1314" s="8">
        <v>1.5</v>
      </c>
      <c r="F1314" s="7" t="s">
        <v>68</v>
      </c>
      <c r="G1314" s="7" t="s">
        <v>68</v>
      </c>
      <c r="H1314" s="7" t="s">
        <v>468</v>
      </c>
      <c r="I1314" s="7" t="s">
        <v>44</v>
      </c>
      <c r="J1314" s="19" t="str">
        <f>IFERROR(INDEX('Employee Info'!$C$3:$E$200,MATCH(Data7[[#This Row],[Name:]],'Employee Info'!$B$3:$B$200,0),MATCH(Data7[[#This Row],[Hours Type:]],'Employee Info'!$C$2:$E$2,0)),"")</f>
        <v/>
      </c>
      <c r="K1314" s="19" t="str">
        <f>IFERROR(INDEX('Employee Info'!$C$3:$J$200,MATCH(Data7[[#This Row],[Name:]],'Employee Info'!$B$3:$B$200,0),MATCH(Data7[[#Headers],[Truck]],'Employee Info'!$C$2:$J$2,0)),"")</f>
        <v/>
      </c>
      <c r="L1314" s="19" t="str">
        <f>IFERROR(INDEX('Employee Info'!$C$3:$J$200,MATCH(Data7[[#This Row],[Name:]],'Employee Info'!$B$3:$B$200,0),MATCH(Data7[[#Headers],[Phone]],'Employee Info'!$C$2:$J$2,0)),"")</f>
        <v/>
      </c>
      <c r="M1314" s="19" t="str">
        <f>IFERROR(INDEX('Employee Info'!$C$3:$J$200,MATCH(Data7[[#This Row],[Name:]],'Employee Info'!$B$3:$B$200,0),MATCH(Data7[[#Headers],[Tech]],'Employee Info'!$C$2:$J$2,0)),"")</f>
        <v/>
      </c>
      <c r="N1314" s="19" t="str">
        <f>IFERROR(INDEX('Employee Info'!$C$3:$J$200,MATCH(Data7[[#This Row],[Name:]],'Employee Info'!$B$3:$B$200,0),MATCH(Data7[[#Headers],[Other]],'Employee Info'!$C$2:$J$2,0)),"")</f>
        <v/>
      </c>
      <c r="O1314" s="19">
        <f>IFERROR((Data7[[#This Row],[Hours:]]*SUM(Data7[[#This Row],[Rate]:[Other]])),"")</f>
        <v>0</v>
      </c>
      <c r="P1314" s="7" t="str">
        <f>IF(Data7[[#This Row],[WO'#:]]="","Riley #","WO#")</f>
        <v>Riley #</v>
      </c>
      <c r="Q1314" s="7">
        <f>IFERROR(WEEKNUM(Data7[[#This Row],[Date:]]),"")</f>
        <v>29</v>
      </c>
      <c r="R1314" s="6">
        <f t="shared" si="60"/>
        <v>45487</v>
      </c>
      <c r="S1314" s="6">
        <f>Data7[[#This Row],[Week Start]]+7</f>
        <v>45494</v>
      </c>
      <c r="T1314" s="7" t="str">
        <f t="shared" si="61"/>
        <v>7/14/2024 - 7/21/2024</v>
      </c>
      <c r="U1314" s="7" t="str">
        <f t="shared" si="62"/>
        <v>Time Card</v>
      </c>
      <c r="V1314" s="8" t="str">
        <f>RIGHT(TEXT(Data7[[#This Row],[Date:]],"mmddyyyy"),4)</f>
        <v>2024</v>
      </c>
      <c r="W1314" s="8" t="str">
        <f>MID(TEXT(Data7[[#This Row],[Date:]],"mmddyyyy"),3,2)</f>
        <v>16</v>
      </c>
      <c r="X1314" s="8" t="str">
        <f>LEFT(TEXT(Data7[[#This Row],[Date:]],"mmddyyyy"),2)</f>
        <v>07</v>
      </c>
      <c r="Y1314" s="6">
        <f>DATE(Data7[[#This Row],[Year]],Data7[[#This Row],[Month]],Data7[[#This Row],[Day]])</f>
        <v>45489</v>
      </c>
    </row>
    <row r="1315" spans="1:25">
      <c r="A1315" s="5">
        <v>45489.581734375002</v>
      </c>
      <c r="B1315" s="7" t="s">
        <v>23</v>
      </c>
      <c r="C1315" s="6" t="s">
        <v>1884</v>
      </c>
      <c r="D1315" s="7" t="s">
        <v>1885</v>
      </c>
      <c r="E1315" s="8">
        <v>5</v>
      </c>
      <c r="F1315" s="7" t="s">
        <v>68</v>
      </c>
      <c r="G1315" s="7" t="s">
        <v>68</v>
      </c>
      <c r="H1315" s="7" t="s">
        <v>468</v>
      </c>
      <c r="I1315" s="7" t="s">
        <v>44</v>
      </c>
      <c r="J1315" s="19" t="str">
        <f>IFERROR(INDEX('Employee Info'!$C$3:$E$200,MATCH(Data7[[#This Row],[Name:]],'Employee Info'!$B$3:$B$200,0),MATCH(Data7[[#This Row],[Hours Type:]],'Employee Info'!$C$2:$E$2,0)),"")</f>
        <v/>
      </c>
      <c r="K1315" s="19" t="str">
        <f>IFERROR(INDEX('Employee Info'!$C$3:$J$200,MATCH(Data7[[#This Row],[Name:]],'Employee Info'!$B$3:$B$200,0),MATCH(Data7[[#Headers],[Truck]],'Employee Info'!$C$2:$J$2,0)),"")</f>
        <v/>
      </c>
      <c r="L1315" s="19" t="str">
        <f>IFERROR(INDEX('Employee Info'!$C$3:$J$200,MATCH(Data7[[#This Row],[Name:]],'Employee Info'!$B$3:$B$200,0),MATCH(Data7[[#Headers],[Phone]],'Employee Info'!$C$2:$J$2,0)),"")</f>
        <v/>
      </c>
      <c r="M1315" s="19" t="str">
        <f>IFERROR(INDEX('Employee Info'!$C$3:$J$200,MATCH(Data7[[#This Row],[Name:]],'Employee Info'!$B$3:$B$200,0),MATCH(Data7[[#Headers],[Tech]],'Employee Info'!$C$2:$J$2,0)),"")</f>
        <v/>
      </c>
      <c r="N1315" s="19" t="str">
        <f>IFERROR(INDEX('Employee Info'!$C$3:$J$200,MATCH(Data7[[#This Row],[Name:]],'Employee Info'!$B$3:$B$200,0),MATCH(Data7[[#Headers],[Other]],'Employee Info'!$C$2:$J$2,0)),"")</f>
        <v/>
      </c>
      <c r="O1315" s="19">
        <f>IFERROR((Data7[[#This Row],[Hours:]]*SUM(Data7[[#This Row],[Rate]:[Other]])),"")</f>
        <v>0</v>
      </c>
      <c r="P1315" s="7" t="str">
        <f>IF(Data7[[#This Row],[WO'#:]]="","Riley #","WO#")</f>
        <v>Riley #</v>
      </c>
      <c r="Q1315" s="7">
        <f>IFERROR(WEEKNUM(Data7[[#This Row],[Date:]]),"")</f>
        <v>29</v>
      </c>
      <c r="R1315" s="6">
        <f t="shared" si="60"/>
        <v>45487</v>
      </c>
      <c r="S1315" s="6">
        <f>Data7[[#This Row],[Week Start]]+7</f>
        <v>45494</v>
      </c>
      <c r="T1315" s="7" t="str">
        <f t="shared" si="61"/>
        <v>7/14/2024 - 7/21/2024</v>
      </c>
      <c r="U1315" s="7" t="str">
        <f t="shared" si="62"/>
        <v>Time Card</v>
      </c>
      <c r="V1315" s="8" t="str">
        <f>RIGHT(TEXT(Data7[[#This Row],[Date:]],"mmddyyyy"),4)</f>
        <v>2024</v>
      </c>
      <c r="W1315" s="8" t="str">
        <f>MID(TEXT(Data7[[#This Row],[Date:]],"mmddyyyy"),3,2)</f>
        <v>16</v>
      </c>
      <c r="X1315" s="8" t="str">
        <f>LEFT(TEXT(Data7[[#This Row],[Date:]],"mmddyyyy"),2)</f>
        <v>07</v>
      </c>
      <c r="Y1315" s="6">
        <f>DATE(Data7[[#This Row],[Year]],Data7[[#This Row],[Month]],Data7[[#This Row],[Day]])</f>
        <v>45489</v>
      </c>
    </row>
    <row r="1316" spans="1:25">
      <c r="A1316" s="5">
        <v>45489.583388541665</v>
      </c>
      <c r="B1316" s="7" t="s">
        <v>34</v>
      </c>
      <c r="C1316" s="6" t="s">
        <v>1884</v>
      </c>
      <c r="D1316" s="7" t="s">
        <v>1885</v>
      </c>
      <c r="E1316" s="8">
        <v>8</v>
      </c>
      <c r="F1316" s="7" t="s">
        <v>68</v>
      </c>
      <c r="G1316" s="7" t="s">
        <v>68</v>
      </c>
      <c r="H1316" s="7" t="s">
        <v>468</v>
      </c>
      <c r="I1316" s="7" t="s">
        <v>44</v>
      </c>
      <c r="J1316" s="19" t="str">
        <f>IFERROR(INDEX('Employee Info'!$C$3:$E$200,MATCH(Data7[[#This Row],[Name:]],'Employee Info'!$B$3:$B$200,0),MATCH(Data7[[#This Row],[Hours Type:]],'Employee Info'!$C$2:$E$2,0)),"")</f>
        <v/>
      </c>
      <c r="K1316" s="19" t="str">
        <f>IFERROR(INDEX('Employee Info'!$C$3:$J$200,MATCH(Data7[[#This Row],[Name:]],'Employee Info'!$B$3:$B$200,0),MATCH(Data7[[#Headers],[Truck]],'Employee Info'!$C$2:$J$2,0)),"")</f>
        <v/>
      </c>
      <c r="L1316" s="19" t="str">
        <f>IFERROR(INDEX('Employee Info'!$C$3:$J$200,MATCH(Data7[[#This Row],[Name:]],'Employee Info'!$B$3:$B$200,0),MATCH(Data7[[#Headers],[Phone]],'Employee Info'!$C$2:$J$2,0)),"")</f>
        <v/>
      </c>
      <c r="M1316" s="19" t="str">
        <f>IFERROR(INDEX('Employee Info'!$C$3:$J$200,MATCH(Data7[[#This Row],[Name:]],'Employee Info'!$B$3:$B$200,0),MATCH(Data7[[#Headers],[Tech]],'Employee Info'!$C$2:$J$2,0)),"")</f>
        <v/>
      </c>
      <c r="N1316" s="19" t="str">
        <f>IFERROR(INDEX('Employee Info'!$C$3:$J$200,MATCH(Data7[[#This Row],[Name:]],'Employee Info'!$B$3:$B$200,0),MATCH(Data7[[#Headers],[Other]],'Employee Info'!$C$2:$J$2,0)),"")</f>
        <v/>
      </c>
      <c r="O1316" s="19">
        <f>IFERROR((Data7[[#This Row],[Hours:]]*SUM(Data7[[#This Row],[Rate]:[Other]])),"")</f>
        <v>0</v>
      </c>
      <c r="P1316" s="7" t="str">
        <f>IF(Data7[[#This Row],[WO'#:]]="","Riley #","WO#")</f>
        <v>Riley #</v>
      </c>
      <c r="Q1316" s="7">
        <f>IFERROR(WEEKNUM(Data7[[#This Row],[Date:]]),"")</f>
        <v>29</v>
      </c>
      <c r="R1316" s="6">
        <f t="shared" si="60"/>
        <v>45487</v>
      </c>
      <c r="S1316" s="6">
        <f>Data7[[#This Row],[Week Start]]+7</f>
        <v>45494</v>
      </c>
      <c r="T1316" s="7" t="str">
        <f t="shared" si="61"/>
        <v>7/14/2024 - 7/21/2024</v>
      </c>
      <c r="U1316" s="7" t="str">
        <f t="shared" si="62"/>
        <v>Time Card</v>
      </c>
      <c r="V1316" s="8" t="str">
        <f>RIGHT(TEXT(Data7[[#This Row],[Date:]],"mmddyyyy"),4)</f>
        <v>2024</v>
      </c>
      <c r="W1316" s="8" t="str">
        <f>MID(TEXT(Data7[[#This Row],[Date:]],"mmddyyyy"),3,2)</f>
        <v>16</v>
      </c>
      <c r="X1316" s="8" t="str">
        <f>LEFT(TEXT(Data7[[#This Row],[Date:]],"mmddyyyy"),2)</f>
        <v>07</v>
      </c>
      <c r="Y1316" s="6">
        <f>DATE(Data7[[#This Row],[Year]],Data7[[#This Row],[Month]],Data7[[#This Row],[Day]])</f>
        <v>45489</v>
      </c>
    </row>
    <row r="1317" spans="1:25">
      <c r="A1317" s="5">
        <v>45489.582427199071</v>
      </c>
      <c r="B1317" s="7" t="s">
        <v>23</v>
      </c>
      <c r="C1317" s="6" t="s">
        <v>1884</v>
      </c>
      <c r="D1317" s="7" t="s">
        <v>1881</v>
      </c>
      <c r="E1317" s="8">
        <v>3</v>
      </c>
      <c r="F1317" s="7" t="s">
        <v>68</v>
      </c>
      <c r="G1317" s="7" t="s">
        <v>68</v>
      </c>
      <c r="H1317" s="7" t="s">
        <v>649</v>
      </c>
      <c r="I1317" s="7" t="s">
        <v>44</v>
      </c>
      <c r="J1317" s="19" t="str">
        <f>IFERROR(INDEX('Employee Info'!$C$3:$E$200,MATCH(Data7[[#This Row],[Name:]],'Employee Info'!$B$3:$B$200,0),MATCH(Data7[[#This Row],[Hours Type:]],'Employee Info'!$C$2:$E$2,0)),"")</f>
        <v/>
      </c>
      <c r="K1317" s="19" t="str">
        <f>IFERROR(INDEX('Employee Info'!$C$3:$J$200,MATCH(Data7[[#This Row],[Name:]],'Employee Info'!$B$3:$B$200,0),MATCH(Data7[[#Headers],[Truck]],'Employee Info'!$C$2:$J$2,0)),"")</f>
        <v/>
      </c>
      <c r="L1317" s="19" t="str">
        <f>IFERROR(INDEX('Employee Info'!$C$3:$J$200,MATCH(Data7[[#This Row],[Name:]],'Employee Info'!$B$3:$B$200,0),MATCH(Data7[[#Headers],[Phone]],'Employee Info'!$C$2:$J$2,0)),"")</f>
        <v/>
      </c>
      <c r="M1317" s="19" t="str">
        <f>IFERROR(INDEX('Employee Info'!$C$3:$J$200,MATCH(Data7[[#This Row],[Name:]],'Employee Info'!$B$3:$B$200,0),MATCH(Data7[[#Headers],[Tech]],'Employee Info'!$C$2:$J$2,0)),"")</f>
        <v/>
      </c>
      <c r="N1317" s="19" t="str">
        <f>IFERROR(INDEX('Employee Info'!$C$3:$J$200,MATCH(Data7[[#This Row],[Name:]],'Employee Info'!$B$3:$B$200,0),MATCH(Data7[[#Headers],[Other]],'Employee Info'!$C$2:$J$2,0)),"")</f>
        <v/>
      </c>
      <c r="O1317" s="19">
        <f>IFERROR((Data7[[#This Row],[Hours:]]*SUM(Data7[[#This Row],[Rate]:[Other]])),"")</f>
        <v>0</v>
      </c>
      <c r="P1317" s="7" t="str">
        <f>IF(Data7[[#This Row],[WO'#:]]="","Riley #","WO#")</f>
        <v>Riley #</v>
      </c>
      <c r="Q1317" s="7">
        <f>IFERROR(WEEKNUM(Data7[[#This Row],[Date:]]),"")</f>
        <v>29</v>
      </c>
      <c r="R1317" s="6">
        <f t="shared" si="60"/>
        <v>45487</v>
      </c>
      <c r="S1317" s="6">
        <f>Data7[[#This Row],[Week Start]]+7</f>
        <v>45494</v>
      </c>
      <c r="T1317" s="7" t="str">
        <f t="shared" si="61"/>
        <v>7/14/2024 - 7/21/2024</v>
      </c>
      <c r="U1317" s="7" t="str">
        <f t="shared" si="62"/>
        <v>Time Card</v>
      </c>
      <c r="V1317" s="8" t="str">
        <f>RIGHT(TEXT(Data7[[#This Row],[Date:]],"mmddyyyy"),4)</f>
        <v>2024</v>
      </c>
      <c r="W1317" s="8" t="str">
        <f>MID(TEXT(Data7[[#This Row],[Date:]],"mmddyyyy"),3,2)</f>
        <v>16</v>
      </c>
      <c r="X1317" s="8" t="str">
        <f>LEFT(TEXT(Data7[[#This Row],[Date:]],"mmddyyyy"),2)</f>
        <v>07</v>
      </c>
      <c r="Y1317" s="6">
        <f>DATE(Data7[[#This Row],[Year]],Data7[[#This Row],[Month]],Data7[[#This Row],[Day]])</f>
        <v>45489</v>
      </c>
    </row>
    <row r="1318" spans="1:25">
      <c r="A1318" s="5">
        <v>45492.552596643516</v>
      </c>
      <c r="B1318" s="7" t="s">
        <v>66</v>
      </c>
      <c r="C1318" s="6" t="s">
        <v>1884</v>
      </c>
      <c r="D1318" s="7" t="s">
        <v>1908</v>
      </c>
      <c r="E1318" s="8">
        <v>1</v>
      </c>
      <c r="F1318" s="7" t="s">
        <v>68</v>
      </c>
      <c r="G1318" s="7" t="s">
        <v>68</v>
      </c>
      <c r="H1318" s="7" t="s">
        <v>912</v>
      </c>
      <c r="I1318" s="7" t="s">
        <v>44</v>
      </c>
      <c r="J1318" s="19" t="str">
        <f>IFERROR(INDEX('Employee Info'!$C$3:$E$200,MATCH(Data7[[#This Row],[Name:]],'Employee Info'!$B$3:$B$200,0),MATCH(Data7[[#This Row],[Hours Type:]],'Employee Info'!$C$2:$E$2,0)),"")</f>
        <v/>
      </c>
      <c r="K1318" s="19" t="str">
        <f>IFERROR(INDEX('Employee Info'!$C$3:$J$200,MATCH(Data7[[#This Row],[Name:]],'Employee Info'!$B$3:$B$200,0),MATCH(Data7[[#Headers],[Truck]],'Employee Info'!$C$2:$J$2,0)),"")</f>
        <v/>
      </c>
      <c r="L1318" s="19" t="str">
        <f>IFERROR(INDEX('Employee Info'!$C$3:$J$200,MATCH(Data7[[#This Row],[Name:]],'Employee Info'!$B$3:$B$200,0),MATCH(Data7[[#Headers],[Phone]],'Employee Info'!$C$2:$J$2,0)),"")</f>
        <v/>
      </c>
      <c r="M1318" s="19" t="str">
        <f>IFERROR(INDEX('Employee Info'!$C$3:$J$200,MATCH(Data7[[#This Row],[Name:]],'Employee Info'!$B$3:$B$200,0),MATCH(Data7[[#Headers],[Tech]],'Employee Info'!$C$2:$J$2,0)),"")</f>
        <v/>
      </c>
      <c r="N1318" s="19" t="str">
        <f>IFERROR(INDEX('Employee Info'!$C$3:$J$200,MATCH(Data7[[#This Row],[Name:]],'Employee Info'!$B$3:$B$200,0),MATCH(Data7[[#Headers],[Other]],'Employee Info'!$C$2:$J$2,0)),"")</f>
        <v/>
      </c>
      <c r="O1318" s="19">
        <f>IFERROR((Data7[[#This Row],[Hours:]]*SUM(Data7[[#This Row],[Rate]:[Other]])),"")</f>
        <v>0</v>
      </c>
      <c r="P1318" s="7" t="str">
        <f>IF(Data7[[#This Row],[WO'#:]]="","Riley #","WO#")</f>
        <v>Riley #</v>
      </c>
      <c r="Q1318" s="7">
        <f>IFERROR(WEEKNUM(Data7[[#This Row],[Date:]]),"")</f>
        <v>29</v>
      </c>
      <c r="R1318" s="6">
        <f t="shared" si="60"/>
        <v>45487</v>
      </c>
      <c r="S1318" s="6">
        <f>Data7[[#This Row],[Week Start]]+7</f>
        <v>45494</v>
      </c>
      <c r="T1318" s="7" t="str">
        <f t="shared" si="61"/>
        <v>7/14/2024 - 7/21/2024</v>
      </c>
      <c r="U1318" s="7" t="str">
        <f t="shared" si="62"/>
        <v>Time Card</v>
      </c>
      <c r="V1318" s="8" t="str">
        <f>RIGHT(TEXT(Data7[[#This Row],[Date:]],"mmddyyyy"),4)</f>
        <v>2024</v>
      </c>
      <c r="W1318" s="8" t="str">
        <f>MID(TEXT(Data7[[#This Row],[Date:]],"mmddyyyy"),3,2)</f>
        <v>16</v>
      </c>
      <c r="X1318" s="8" t="str">
        <f>LEFT(TEXT(Data7[[#This Row],[Date:]],"mmddyyyy"),2)</f>
        <v>07</v>
      </c>
      <c r="Y1318" s="6">
        <f>DATE(Data7[[#This Row],[Year]],Data7[[#This Row],[Month]],Data7[[#This Row],[Day]])</f>
        <v>45489</v>
      </c>
    </row>
    <row r="1319" spans="1:25">
      <c r="A1319" s="5">
        <v>45492.557978935183</v>
      </c>
      <c r="B1319" s="7" t="s">
        <v>66</v>
      </c>
      <c r="C1319" s="6" t="s">
        <v>1886</v>
      </c>
      <c r="D1319" s="7" t="s">
        <v>1911</v>
      </c>
      <c r="E1319" s="8">
        <v>4</v>
      </c>
      <c r="F1319" s="7">
        <v>6984733</v>
      </c>
      <c r="G1319" s="7" t="s">
        <v>68</v>
      </c>
      <c r="H1319" s="7" t="s">
        <v>756</v>
      </c>
      <c r="I1319" s="7" t="s">
        <v>44</v>
      </c>
      <c r="J1319" s="19" t="str">
        <f>IFERROR(INDEX('Employee Info'!$C$3:$E$200,MATCH(Data7[[#This Row],[Name:]],'Employee Info'!$B$3:$B$200,0),MATCH(Data7[[#This Row],[Hours Type:]],'Employee Info'!$C$2:$E$2,0)),"")</f>
        <v/>
      </c>
      <c r="K1319" s="19" t="str">
        <f>IFERROR(INDEX('Employee Info'!$C$3:$J$200,MATCH(Data7[[#This Row],[Name:]],'Employee Info'!$B$3:$B$200,0),MATCH(Data7[[#Headers],[Truck]],'Employee Info'!$C$2:$J$2,0)),"")</f>
        <v/>
      </c>
      <c r="L1319" s="19" t="str">
        <f>IFERROR(INDEX('Employee Info'!$C$3:$J$200,MATCH(Data7[[#This Row],[Name:]],'Employee Info'!$B$3:$B$200,0),MATCH(Data7[[#Headers],[Phone]],'Employee Info'!$C$2:$J$2,0)),"")</f>
        <v/>
      </c>
      <c r="M1319" s="19" t="str">
        <f>IFERROR(INDEX('Employee Info'!$C$3:$J$200,MATCH(Data7[[#This Row],[Name:]],'Employee Info'!$B$3:$B$200,0),MATCH(Data7[[#Headers],[Tech]],'Employee Info'!$C$2:$J$2,0)),"")</f>
        <v/>
      </c>
      <c r="N1319" s="19" t="str">
        <f>IFERROR(INDEX('Employee Info'!$C$3:$J$200,MATCH(Data7[[#This Row],[Name:]],'Employee Info'!$B$3:$B$200,0),MATCH(Data7[[#Headers],[Other]],'Employee Info'!$C$2:$J$2,0)),"")</f>
        <v/>
      </c>
      <c r="O1319" s="19">
        <f>IFERROR((Data7[[#This Row],[Hours:]]*SUM(Data7[[#This Row],[Rate]:[Other]])),"")</f>
        <v>0</v>
      </c>
      <c r="P1319" s="7" t="str">
        <f>IF(Data7[[#This Row],[WO'#:]]="","Riley #","WO#")</f>
        <v>WO#</v>
      </c>
      <c r="Q1319" s="7">
        <f>IFERROR(WEEKNUM(Data7[[#This Row],[Date:]]),"")</f>
        <v>29</v>
      </c>
      <c r="R1319" s="6">
        <f t="shared" si="60"/>
        <v>45487</v>
      </c>
      <c r="S1319" s="6">
        <f>Data7[[#This Row],[Week Start]]+7</f>
        <v>45494</v>
      </c>
      <c r="T1319" s="7" t="str">
        <f t="shared" si="61"/>
        <v>7/14/2024 - 7/21/2024</v>
      </c>
      <c r="U1319" s="7" t="str">
        <f t="shared" si="62"/>
        <v>Time Card</v>
      </c>
      <c r="V1319" s="8" t="str">
        <f>RIGHT(TEXT(Data7[[#This Row],[Date:]],"mmddyyyy"),4)</f>
        <v>2024</v>
      </c>
      <c r="W1319" s="8" t="str">
        <f>MID(TEXT(Data7[[#This Row],[Date:]],"mmddyyyy"),3,2)</f>
        <v>17</v>
      </c>
      <c r="X1319" s="8" t="str">
        <f>LEFT(TEXT(Data7[[#This Row],[Date:]],"mmddyyyy"),2)</f>
        <v>07</v>
      </c>
      <c r="Y1319" s="6">
        <f>DATE(Data7[[#This Row],[Year]],Data7[[#This Row],[Month]],Data7[[#This Row],[Day]])</f>
        <v>45490</v>
      </c>
    </row>
    <row r="1320" spans="1:25">
      <c r="A1320" s="5">
        <v>45492.558045717589</v>
      </c>
      <c r="B1320" s="7" t="s">
        <v>66</v>
      </c>
      <c r="C1320" s="6" t="s">
        <v>1886</v>
      </c>
      <c r="D1320" s="7" t="s">
        <v>1911</v>
      </c>
      <c r="E1320" s="8">
        <v>1</v>
      </c>
      <c r="F1320" s="7">
        <v>6984733</v>
      </c>
      <c r="G1320" s="7" t="s">
        <v>68</v>
      </c>
      <c r="H1320" s="7" t="s">
        <v>756</v>
      </c>
      <c r="I1320" s="7" t="s">
        <v>45</v>
      </c>
      <c r="J1320" s="19" t="str">
        <f>IFERROR(INDEX('Employee Info'!$C$3:$E$200,MATCH(Data7[[#This Row],[Name:]],'Employee Info'!$B$3:$B$200,0),MATCH(Data7[[#This Row],[Hours Type:]],'Employee Info'!$C$2:$E$2,0)),"")</f>
        <v/>
      </c>
      <c r="K1320" s="19" t="str">
        <f>IFERROR(INDEX('Employee Info'!$C$3:$J$200,MATCH(Data7[[#This Row],[Name:]],'Employee Info'!$B$3:$B$200,0),MATCH(Data7[[#Headers],[Truck]],'Employee Info'!$C$2:$J$2,0)),"")</f>
        <v/>
      </c>
      <c r="L1320" s="19" t="str">
        <f>IFERROR(INDEX('Employee Info'!$C$3:$J$200,MATCH(Data7[[#This Row],[Name:]],'Employee Info'!$B$3:$B$200,0),MATCH(Data7[[#Headers],[Phone]],'Employee Info'!$C$2:$J$2,0)),"")</f>
        <v/>
      </c>
      <c r="M1320" s="19" t="str">
        <f>IFERROR(INDEX('Employee Info'!$C$3:$J$200,MATCH(Data7[[#This Row],[Name:]],'Employee Info'!$B$3:$B$200,0),MATCH(Data7[[#Headers],[Tech]],'Employee Info'!$C$2:$J$2,0)),"")</f>
        <v/>
      </c>
      <c r="N1320" s="19" t="str">
        <f>IFERROR(INDEX('Employee Info'!$C$3:$J$200,MATCH(Data7[[#This Row],[Name:]],'Employee Info'!$B$3:$B$200,0),MATCH(Data7[[#Headers],[Other]],'Employee Info'!$C$2:$J$2,0)),"")</f>
        <v/>
      </c>
      <c r="O1320" s="19">
        <f>IFERROR((Data7[[#This Row],[Hours:]]*SUM(Data7[[#This Row],[Rate]:[Other]])),"")</f>
        <v>0</v>
      </c>
      <c r="P1320" s="7" t="str">
        <f>IF(Data7[[#This Row],[WO'#:]]="","Riley #","WO#")</f>
        <v>WO#</v>
      </c>
      <c r="Q1320" s="7">
        <f>IFERROR(WEEKNUM(Data7[[#This Row],[Date:]]),"")</f>
        <v>29</v>
      </c>
      <c r="R1320" s="6">
        <f t="shared" si="60"/>
        <v>45487</v>
      </c>
      <c r="S1320" s="6">
        <f>Data7[[#This Row],[Week Start]]+7</f>
        <v>45494</v>
      </c>
      <c r="T1320" s="7" t="str">
        <f t="shared" si="61"/>
        <v>7/14/2024 - 7/21/2024</v>
      </c>
      <c r="U1320" s="7" t="str">
        <f t="shared" si="62"/>
        <v>Time Card</v>
      </c>
      <c r="V1320" s="8" t="str">
        <f>RIGHT(TEXT(Data7[[#This Row],[Date:]],"mmddyyyy"),4)</f>
        <v>2024</v>
      </c>
      <c r="W1320" s="8" t="str">
        <f>MID(TEXT(Data7[[#This Row],[Date:]],"mmddyyyy"),3,2)</f>
        <v>17</v>
      </c>
      <c r="X1320" s="8" t="str">
        <f>LEFT(TEXT(Data7[[#This Row],[Date:]],"mmddyyyy"),2)</f>
        <v>07</v>
      </c>
      <c r="Y1320" s="6">
        <f>DATE(Data7[[#This Row],[Year]],Data7[[#This Row],[Month]],Data7[[#This Row],[Day]])</f>
        <v>45490</v>
      </c>
    </row>
    <row r="1321" spans="1:25">
      <c r="A1321" s="5">
        <v>45517.490314236115</v>
      </c>
      <c r="B1321" s="7" t="s">
        <v>76</v>
      </c>
      <c r="C1321" s="6" t="s">
        <v>1886</v>
      </c>
      <c r="D1321" s="7" t="s">
        <v>156</v>
      </c>
      <c r="E1321" s="8">
        <v>1</v>
      </c>
      <c r="F1321" s="7">
        <v>6984733</v>
      </c>
      <c r="G1321" s="7" t="s">
        <v>68</v>
      </c>
      <c r="H1321" s="7" t="s">
        <v>756</v>
      </c>
      <c r="I1321" s="7" t="s">
        <v>44</v>
      </c>
      <c r="J1321" s="19" t="str">
        <f>IFERROR(INDEX('Employee Info'!$C$3:$E$200,MATCH(Data7[[#This Row],[Name:]],'Employee Info'!$B$3:$B$200,0),MATCH(Data7[[#This Row],[Hours Type:]],'Employee Info'!$C$2:$E$2,0)),"")</f>
        <v/>
      </c>
      <c r="K1321" s="19" t="str">
        <f>IFERROR(INDEX('Employee Info'!$C$3:$J$200,MATCH(Data7[[#This Row],[Name:]],'Employee Info'!$B$3:$B$200,0),MATCH(Data7[[#Headers],[Truck]],'Employee Info'!$C$2:$J$2,0)),"")</f>
        <v/>
      </c>
      <c r="L1321" s="19" t="str">
        <f>IFERROR(INDEX('Employee Info'!$C$3:$J$200,MATCH(Data7[[#This Row],[Name:]],'Employee Info'!$B$3:$B$200,0),MATCH(Data7[[#Headers],[Phone]],'Employee Info'!$C$2:$J$2,0)),"")</f>
        <v/>
      </c>
      <c r="M1321" s="19" t="str">
        <f>IFERROR(INDEX('Employee Info'!$C$3:$J$200,MATCH(Data7[[#This Row],[Name:]],'Employee Info'!$B$3:$B$200,0),MATCH(Data7[[#Headers],[Tech]],'Employee Info'!$C$2:$J$2,0)),"")</f>
        <v/>
      </c>
      <c r="N1321" s="19" t="str">
        <f>IFERROR(INDEX('Employee Info'!$C$3:$J$200,MATCH(Data7[[#This Row],[Name:]],'Employee Info'!$B$3:$B$200,0),MATCH(Data7[[#Headers],[Other]],'Employee Info'!$C$2:$J$2,0)),"")</f>
        <v/>
      </c>
      <c r="O1321" s="19">
        <f>IFERROR((Data7[[#This Row],[Hours:]]*SUM(Data7[[#This Row],[Rate]:[Other]])),"")</f>
        <v>0</v>
      </c>
      <c r="P1321" s="7" t="str">
        <f>IF(Data7[[#This Row],[WO'#:]]="","Riley #","WO#")</f>
        <v>WO#</v>
      </c>
      <c r="Q1321" s="7">
        <f>IFERROR(WEEKNUM(Data7[[#This Row],[Date:]]),"")</f>
        <v>29</v>
      </c>
      <c r="R1321" s="6">
        <f t="shared" si="60"/>
        <v>45487</v>
      </c>
      <c r="S1321" s="6">
        <f>Data7[[#This Row],[Week Start]]+7</f>
        <v>45494</v>
      </c>
      <c r="T1321" s="7" t="str">
        <f t="shared" si="61"/>
        <v>7/14/2024 - 7/21/2024</v>
      </c>
      <c r="U1321" s="7" t="str">
        <f t="shared" si="62"/>
        <v>Time Card</v>
      </c>
      <c r="V1321" s="8" t="str">
        <f>RIGHT(TEXT(Data7[[#This Row],[Date:]],"mmddyyyy"),4)</f>
        <v>2024</v>
      </c>
      <c r="W1321" s="8" t="str">
        <f>MID(TEXT(Data7[[#This Row],[Date:]],"mmddyyyy"),3,2)</f>
        <v>17</v>
      </c>
      <c r="X1321" s="8" t="str">
        <f>LEFT(TEXT(Data7[[#This Row],[Date:]],"mmddyyyy"),2)</f>
        <v>07</v>
      </c>
      <c r="Y1321" s="6">
        <f>DATE(Data7[[#This Row],[Year]],Data7[[#This Row],[Month]],Data7[[#This Row],[Day]])</f>
        <v>45490</v>
      </c>
    </row>
    <row r="1322" spans="1:25">
      <c r="A1322" s="5">
        <v>45492.546082523149</v>
      </c>
      <c r="B1322" s="7" t="s">
        <v>66</v>
      </c>
      <c r="C1322" s="6" t="s">
        <v>1886</v>
      </c>
      <c r="D1322" s="7" t="s">
        <v>1903</v>
      </c>
      <c r="E1322" s="8">
        <v>1</v>
      </c>
      <c r="F1322" s="7">
        <v>7129674</v>
      </c>
      <c r="G1322" s="7" t="s">
        <v>68</v>
      </c>
      <c r="H1322" s="7" t="s">
        <v>756</v>
      </c>
      <c r="I1322" s="7" t="s">
        <v>44</v>
      </c>
      <c r="J1322" s="19" t="str">
        <f>IFERROR(INDEX('Employee Info'!$C$3:$E$200,MATCH(Data7[[#This Row],[Name:]],'Employee Info'!$B$3:$B$200,0),MATCH(Data7[[#This Row],[Hours Type:]],'Employee Info'!$C$2:$E$2,0)),"")</f>
        <v/>
      </c>
      <c r="K1322" s="19" t="str">
        <f>IFERROR(INDEX('Employee Info'!$C$3:$J$200,MATCH(Data7[[#This Row],[Name:]],'Employee Info'!$B$3:$B$200,0),MATCH(Data7[[#Headers],[Truck]],'Employee Info'!$C$2:$J$2,0)),"")</f>
        <v/>
      </c>
      <c r="L1322" s="19" t="str">
        <f>IFERROR(INDEX('Employee Info'!$C$3:$J$200,MATCH(Data7[[#This Row],[Name:]],'Employee Info'!$B$3:$B$200,0),MATCH(Data7[[#Headers],[Phone]],'Employee Info'!$C$2:$J$2,0)),"")</f>
        <v/>
      </c>
      <c r="M1322" s="19" t="str">
        <f>IFERROR(INDEX('Employee Info'!$C$3:$J$200,MATCH(Data7[[#This Row],[Name:]],'Employee Info'!$B$3:$B$200,0),MATCH(Data7[[#Headers],[Tech]],'Employee Info'!$C$2:$J$2,0)),"")</f>
        <v/>
      </c>
      <c r="N1322" s="19" t="str">
        <f>IFERROR(INDEX('Employee Info'!$C$3:$J$200,MATCH(Data7[[#This Row],[Name:]],'Employee Info'!$B$3:$B$200,0),MATCH(Data7[[#Headers],[Other]],'Employee Info'!$C$2:$J$2,0)),"")</f>
        <v/>
      </c>
      <c r="O1322" s="19">
        <f>IFERROR((Data7[[#This Row],[Hours:]]*SUM(Data7[[#This Row],[Rate]:[Other]])),"")</f>
        <v>0</v>
      </c>
      <c r="P1322" s="7" t="str">
        <f>IF(Data7[[#This Row],[WO'#:]]="","Riley #","WO#")</f>
        <v>WO#</v>
      </c>
      <c r="Q1322" s="7">
        <f>IFERROR(WEEKNUM(Data7[[#This Row],[Date:]]),"")</f>
        <v>29</v>
      </c>
      <c r="R1322" s="6">
        <f t="shared" si="60"/>
        <v>45487</v>
      </c>
      <c r="S1322" s="6">
        <f>Data7[[#This Row],[Week Start]]+7</f>
        <v>45494</v>
      </c>
      <c r="T1322" s="7" t="str">
        <f t="shared" si="61"/>
        <v>7/14/2024 - 7/21/2024</v>
      </c>
      <c r="U1322" s="7" t="str">
        <f t="shared" si="62"/>
        <v>Time Card</v>
      </c>
      <c r="V1322" s="8" t="str">
        <f>RIGHT(TEXT(Data7[[#This Row],[Date:]],"mmddyyyy"),4)</f>
        <v>2024</v>
      </c>
      <c r="W1322" s="8" t="str">
        <f>MID(TEXT(Data7[[#This Row],[Date:]],"mmddyyyy"),3,2)</f>
        <v>17</v>
      </c>
      <c r="X1322" s="8" t="str">
        <f>LEFT(TEXT(Data7[[#This Row],[Date:]],"mmddyyyy"),2)</f>
        <v>07</v>
      </c>
      <c r="Y1322" s="6">
        <f>DATE(Data7[[#This Row],[Year]],Data7[[#This Row],[Month]],Data7[[#This Row],[Day]])</f>
        <v>45490</v>
      </c>
    </row>
    <row r="1323" spans="1:25">
      <c r="A1323" s="5">
        <v>45492.54769259259</v>
      </c>
      <c r="B1323" s="7" t="s">
        <v>66</v>
      </c>
      <c r="C1323" s="6" t="s">
        <v>1886</v>
      </c>
      <c r="D1323" s="7" t="s">
        <v>1905</v>
      </c>
      <c r="E1323" s="8">
        <v>1</v>
      </c>
      <c r="F1323" s="7">
        <v>7130544</v>
      </c>
      <c r="G1323" s="7" t="s">
        <v>68</v>
      </c>
      <c r="H1323" s="7" t="s">
        <v>756</v>
      </c>
      <c r="I1323" s="7" t="s">
        <v>44</v>
      </c>
      <c r="J1323" s="19" t="str">
        <f>IFERROR(INDEX('Employee Info'!$C$3:$E$200,MATCH(Data7[[#This Row],[Name:]],'Employee Info'!$B$3:$B$200,0),MATCH(Data7[[#This Row],[Hours Type:]],'Employee Info'!$C$2:$E$2,0)),"")</f>
        <v/>
      </c>
      <c r="K1323" s="19" t="str">
        <f>IFERROR(INDEX('Employee Info'!$C$3:$J$200,MATCH(Data7[[#This Row],[Name:]],'Employee Info'!$B$3:$B$200,0),MATCH(Data7[[#Headers],[Truck]],'Employee Info'!$C$2:$J$2,0)),"")</f>
        <v/>
      </c>
      <c r="L1323" s="19" t="str">
        <f>IFERROR(INDEX('Employee Info'!$C$3:$J$200,MATCH(Data7[[#This Row],[Name:]],'Employee Info'!$B$3:$B$200,0),MATCH(Data7[[#Headers],[Phone]],'Employee Info'!$C$2:$J$2,0)),"")</f>
        <v/>
      </c>
      <c r="M1323" s="19" t="str">
        <f>IFERROR(INDEX('Employee Info'!$C$3:$J$200,MATCH(Data7[[#This Row],[Name:]],'Employee Info'!$B$3:$B$200,0),MATCH(Data7[[#Headers],[Tech]],'Employee Info'!$C$2:$J$2,0)),"")</f>
        <v/>
      </c>
      <c r="N1323" s="19" t="str">
        <f>IFERROR(INDEX('Employee Info'!$C$3:$J$200,MATCH(Data7[[#This Row],[Name:]],'Employee Info'!$B$3:$B$200,0),MATCH(Data7[[#Headers],[Other]],'Employee Info'!$C$2:$J$2,0)),"")</f>
        <v/>
      </c>
      <c r="O1323" s="19">
        <f>IFERROR((Data7[[#This Row],[Hours:]]*SUM(Data7[[#This Row],[Rate]:[Other]])),"")</f>
        <v>0</v>
      </c>
      <c r="P1323" s="7" t="str">
        <f>IF(Data7[[#This Row],[WO'#:]]="","Riley #","WO#")</f>
        <v>WO#</v>
      </c>
      <c r="Q1323" s="7">
        <f>IFERROR(WEEKNUM(Data7[[#This Row],[Date:]]),"")</f>
        <v>29</v>
      </c>
      <c r="R1323" s="6">
        <f t="shared" si="60"/>
        <v>45487</v>
      </c>
      <c r="S1323" s="6">
        <f>Data7[[#This Row],[Week Start]]+7</f>
        <v>45494</v>
      </c>
      <c r="T1323" s="7" t="str">
        <f t="shared" si="61"/>
        <v>7/14/2024 - 7/21/2024</v>
      </c>
      <c r="U1323" s="7" t="str">
        <f t="shared" si="62"/>
        <v>Time Card</v>
      </c>
      <c r="V1323" s="8" t="str">
        <f>RIGHT(TEXT(Data7[[#This Row],[Date:]],"mmddyyyy"),4)</f>
        <v>2024</v>
      </c>
      <c r="W1323" s="8" t="str">
        <f>MID(TEXT(Data7[[#This Row],[Date:]],"mmddyyyy"),3,2)</f>
        <v>17</v>
      </c>
      <c r="X1323" s="8" t="str">
        <f>LEFT(TEXT(Data7[[#This Row],[Date:]],"mmddyyyy"),2)</f>
        <v>07</v>
      </c>
      <c r="Y1323" s="6">
        <f>DATE(Data7[[#This Row],[Year]],Data7[[#This Row],[Month]],Data7[[#This Row],[Day]])</f>
        <v>45490</v>
      </c>
    </row>
    <row r="1324" spans="1:25">
      <c r="A1324" s="5">
        <v>45492.548126273148</v>
      </c>
      <c r="B1324" s="7" t="s">
        <v>66</v>
      </c>
      <c r="C1324" s="6" t="s">
        <v>1886</v>
      </c>
      <c r="D1324" s="7" t="s">
        <v>1906</v>
      </c>
      <c r="E1324" s="8">
        <v>1</v>
      </c>
      <c r="F1324" s="7">
        <v>7130810</v>
      </c>
      <c r="G1324" s="7" t="s">
        <v>68</v>
      </c>
      <c r="H1324" s="7" t="s">
        <v>756</v>
      </c>
      <c r="I1324" s="7" t="s">
        <v>44</v>
      </c>
      <c r="J1324" s="19" t="str">
        <f>IFERROR(INDEX('Employee Info'!$C$3:$E$200,MATCH(Data7[[#This Row],[Name:]],'Employee Info'!$B$3:$B$200,0),MATCH(Data7[[#This Row],[Hours Type:]],'Employee Info'!$C$2:$E$2,0)),"")</f>
        <v/>
      </c>
      <c r="K1324" s="19" t="str">
        <f>IFERROR(INDEX('Employee Info'!$C$3:$J$200,MATCH(Data7[[#This Row],[Name:]],'Employee Info'!$B$3:$B$200,0),MATCH(Data7[[#Headers],[Truck]],'Employee Info'!$C$2:$J$2,0)),"")</f>
        <v/>
      </c>
      <c r="L1324" s="19" t="str">
        <f>IFERROR(INDEX('Employee Info'!$C$3:$J$200,MATCH(Data7[[#This Row],[Name:]],'Employee Info'!$B$3:$B$200,0),MATCH(Data7[[#Headers],[Phone]],'Employee Info'!$C$2:$J$2,0)),"")</f>
        <v/>
      </c>
      <c r="M1324" s="19" t="str">
        <f>IFERROR(INDEX('Employee Info'!$C$3:$J$200,MATCH(Data7[[#This Row],[Name:]],'Employee Info'!$B$3:$B$200,0),MATCH(Data7[[#Headers],[Tech]],'Employee Info'!$C$2:$J$2,0)),"")</f>
        <v/>
      </c>
      <c r="N1324" s="19" t="str">
        <f>IFERROR(INDEX('Employee Info'!$C$3:$J$200,MATCH(Data7[[#This Row],[Name:]],'Employee Info'!$B$3:$B$200,0),MATCH(Data7[[#Headers],[Other]],'Employee Info'!$C$2:$J$2,0)),"")</f>
        <v/>
      </c>
      <c r="O1324" s="19">
        <f>IFERROR((Data7[[#This Row],[Hours:]]*SUM(Data7[[#This Row],[Rate]:[Other]])),"")</f>
        <v>0</v>
      </c>
      <c r="P1324" s="7" t="str">
        <f>IF(Data7[[#This Row],[WO'#:]]="","Riley #","WO#")</f>
        <v>WO#</v>
      </c>
      <c r="Q1324" s="7">
        <f>IFERROR(WEEKNUM(Data7[[#This Row],[Date:]]),"")</f>
        <v>29</v>
      </c>
      <c r="R1324" s="6">
        <f t="shared" si="60"/>
        <v>45487</v>
      </c>
      <c r="S1324" s="6">
        <f>Data7[[#This Row],[Week Start]]+7</f>
        <v>45494</v>
      </c>
      <c r="T1324" s="7" t="str">
        <f t="shared" si="61"/>
        <v>7/14/2024 - 7/21/2024</v>
      </c>
      <c r="U1324" s="7" t="str">
        <f t="shared" si="62"/>
        <v>Time Card</v>
      </c>
      <c r="V1324" s="8" t="str">
        <f>RIGHT(TEXT(Data7[[#This Row],[Date:]],"mmddyyyy"),4)</f>
        <v>2024</v>
      </c>
      <c r="W1324" s="8" t="str">
        <f>MID(TEXT(Data7[[#This Row],[Date:]],"mmddyyyy"),3,2)</f>
        <v>17</v>
      </c>
      <c r="X1324" s="8" t="str">
        <f>LEFT(TEXT(Data7[[#This Row],[Date:]],"mmddyyyy"),2)</f>
        <v>07</v>
      </c>
      <c r="Y1324" s="6">
        <f>DATE(Data7[[#This Row],[Year]],Data7[[#This Row],[Month]],Data7[[#This Row],[Day]])</f>
        <v>45490</v>
      </c>
    </row>
    <row r="1325" spans="1:25">
      <c r="A1325" s="5">
        <v>45490.483906597219</v>
      </c>
      <c r="B1325" s="7" t="s">
        <v>34</v>
      </c>
      <c r="C1325" s="6" t="s">
        <v>1886</v>
      </c>
      <c r="D1325" s="7" t="s">
        <v>1885</v>
      </c>
      <c r="E1325" s="8">
        <v>6</v>
      </c>
      <c r="F1325" s="7" t="s">
        <v>68</v>
      </c>
      <c r="G1325" s="7" t="s">
        <v>68</v>
      </c>
      <c r="H1325" s="7" t="s">
        <v>468</v>
      </c>
      <c r="I1325" s="7" t="s">
        <v>44</v>
      </c>
      <c r="J1325" s="19" t="str">
        <f>IFERROR(INDEX('Employee Info'!$C$3:$E$200,MATCH(Data7[[#This Row],[Name:]],'Employee Info'!$B$3:$B$200,0),MATCH(Data7[[#This Row],[Hours Type:]],'Employee Info'!$C$2:$E$2,0)),"")</f>
        <v/>
      </c>
      <c r="K1325" s="19" t="str">
        <f>IFERROR(INDEX('Employee Info'!$C$3:$J$200,MATCH(Data7[[#This Row],[Name:]],'Employee Info'!$B$3:$B$200,0),MATCH(Data7[[#Headers],[Truck]],'Employee Info'!$C$2:$J$2,0)),"")</f>
        <v/>
      </c>
      <c r="L1325" s="19" t="str">
        <f>IFERROR(INDEX('Employee Info'!$C$3:$J$200,MATCH(Data7[[#This Row],[Name:]],'Employee Info'!$B$3:$B$200,0),MATCH(Data7[[#Headers],[Phone]],'Employee Info'!$C$2:$J$2,0)),"")</f>
        <v/>
      </c>
      <c r="M1325" s="19" t="str">
        <f>IFERROR(INDEX('Employee Info'!$C$3:$J$200,MATCH(Data7[[#This Row],[Name:]],'Employee Info'!$B$3:$B$200,0),MATCH(Data7[[#Headers],[Tech]],'Employee Info'!$C$2:$J$2,0)),"")</f>
        <v/>
      </c>
      <c r="N1325" s="19" t="str">
        <f>IFERROR(INDEX('Employee Info'!$C$3:$J$200,MATCH(Data7[[#This Row],[Name:]],'Employee Info'!$B$3:$B$200,0),MATCH(Data7[[#Headers],[Other]],'Employee Info'!$C$2:$J$2,0)),"")</f>
        <v/>
      </c>
      <c r="O1325" s="19">
        <f>IFERROR((Data7[[#This Row],[Hours:]]*SUM(Data7[[#This Row],[Rate]:[Other]])),"")</f>
        <v>0</v>
      </c>
      <c r="P1325" s="7" t="str">
        <f>IF(Data7[[#This Row],[WO'#:]]="","Riley #","WO#")</f>
        <v>Riley #</v>
      </c>
      <c r="Q1325" s="7">
        <f>IFERROR(WEEKNUM(Data7[[#This Row],[Date:]]),"")</f>
        <v>29</v>
      </c>
      <c r="R1325" s="6">
        <f t="shared" si="60"/>
        <v>45487</v>
      </c>
      <c r="S1325" s="6">
        <f>Data7[[#This Row],[Week Start]]+7</f>
        <v>45494</v>
      </c>
      <c r="T1325" s="7" t="str">
        <f t="shared" si="61"/>
        <v>7/14/2024 - 7/21/2024</v>
      </c>
      <c r="U1325" s="7" t="str">
        <f t="shared" si="62"/>
        <v>Time Card</v>
      </c>
      <c r="V1325" s="8" t="str">
        <f>RIGHT(TEXT(Data7[[#This Row],[Date:]],"mmddyyyy"),4)</f>
        <v>2024</v>
      </c>
      <c r="W1325" s="8" t="str">
        <f>MID(TEXT(Data7[[#This Row],[Date:]],"mmddyyyy"),3,2)</f>
        <v>17</v>
      </c>
      <c r="X1325" s="8" t="str">
        <f>LEFT(TEXT(Data7[[#This Row],[Date:]],"mmddyyyy"),2)</f>
        <v>07</v>
      </c>
      <c r="Y1325" s="6">
        <f>DATE(Data7[[#This Row],[Year]],Data7[[#This Row],[Month]],Data7[[#This Row],[Day]])</f>
        <v>45490</v>
      </c>
    </row>
    <row r="1326" spans="1:25">
      <c r="A1326" s="5">
        <v>45490.484141666668</v>
      </c>
      <c r="B1326" s="7" t="s">
        <v>31</v>
      </c>
      <c r="C1326" s="6" t="s">
        <v>1886</v>
      </c>
      <c r="D1326" s="7" t="s">
        <v>1885</v>
      </c>
      <c r="E1326" s="8">
        <v>6</v>
      </c>
      <c r="F1326" s="7" t="s">
        <v>68</v>
      </c>
      <c r="G1326" s="7" t="s">
        <v>68</v>
      </c>
      <c r="H1326" s="7" t="s">
        <v>468</v>
      </c>
      <c r="I1326" s="7" t="s">
        <v>44</v>
      </c>
      <c r="J1326" s="19" t="str">
        <f>IFERROR(INDEX('Employee Info'!$C$3:$E$200,MATCH(Data7[[#This Row],[Name:]],'Employee Info'!$B$3:$B$200,0),MATCH(Data7[[#This Row],[Hours Type:]],'Employee Info'!$C$2:$E$2,0)),"")</f>
        <v/>
      </c>
      <c r="K1326" s="19" t="str">
        <f>IFERROR(INDEX('Employee Info'!$C$3:$J$200,MATCH(Data7[[#This Row],[Name:]],'Employee Info'!$B$3:$B$200,0),MATCH(Data7[[#Headers],[Truck]],'Employee Info'!$C$2:$J$2,0)),"")</f>
        <v/>
      </c>
      <c r="L1326" s="19" t="str">
        <f>IFERROR(INDEX('Employee Info'!$C$3:$J$200,MATCH(Data7[[#This Row],[Name:]],'Employee Info'!$B$3:$B$200,0),MATCH(Data7[[#Headers],[Phone]],'Employee Info'!$C$2:$J$2,0)),"")</f>
        <v/>
      </c>
      <c r="M1326" s="19" t="str">
        <f>IFERROR(INDEX('Employee Info'!$C$3:$J$200,MATCH(Data7[[#This Row],[Name:]],'Employee Info'!$B$3:$B$200,0),MATCH(Data7[[#Headers],[Tech]],'Employee Info'!$C$2:$J$2,0)),"")</f>
        <v/>
      </c>
      <c r="N1326" s="19" t="str">
        <f>IFERROR(INDEX('Employee Info'!$C$3:$J$200,MATCH(Data7[[#This Row],[Name:]],'Employee Info'!$B$3:$B$200,0),MATCH(Data7[[#Headers],[Other]],'Employee Info'!$C$2:$J$2,0)),"")</f>
        <v/>
      </c>
      <c r="O1326" s="19">
        <f>IFERROR((Data7[[#This Row],[Hours:]]*SUM(Data7[[#This Row],[Rate]:[Other]])),"")</f>
        <v>0</v>
      </c>
      <c r="P1326" s="7" t="str">
        <f>IF(Data7[[#This Row],[WO'#:]]="","Riley #","WO#")</f>
        <v>Riley #</v>
      </c>
      <c r="Q1326" s="7">
        <f>IFERROR(WEEKNUM(Data7[[#This Row],[Date:]]),"")</f>
        <v>29</v>
      </c>
      <c r="R1326" s="6">
        <f t="shared" si="60"/>
        <v>45487</v>
      </c>
      <c r="S1326" s="6">
        <f>Data7[[#This Row],[Week Start]]+7</f>
        <v>45494</v>
      </c>
      <c r="T1326" s="7" t="str">
        <f t="shared" si="61"/>
        <v>7/14/2024 - 7/21/2024</v>
      </c>
      <c r="U1326" s="7" t="str">
        <f t="shared" si="62"/>
        <v>Time Card</v>
      </c>
      <c r="V1326" s="8" t="str">
        <f>RIGHT(TEXT(Data7[[#This Row],[Date:]],"mmddyyyy"),4)</f>
        <v>2024</v>
      </c>
      <c r="W1326" s="8" t="str">
        <f>MID(TEXT(Data7[[#This Row],[Date:]],"mmddyyyy"),3,2)</f>
        <v>17</v>
      </c>
      <c r="X1326" s="8" t="str">
        <f>LEFT(TEXT(Data7[[#This Row],[Date:]],"mmddyyyy"),2)</f>
        <v>07</v>
      </c>
      <c r="Y1326" s="6">
        <f>DATE(Data7[[#This Row],[Year]],Data7[[#This Row],[Month]],Data7[[#This Row],[Day]])</f>
        <v>45490</v>
      </c>
    </row>
    <row r="1327" spans="1:25">
      <c r="A1327" s="5">
        <v>45490.582288078702</v>
      </c>
      <c r="B1327" s="7" t="s">
        <v>34</v>
      </c>
      <c r="C1327" s="6" t="s">
        <v>1886</v>
      </c>
      <c r="D1327" s="7" t="s">
        <v>1885</v>
      </c>
      <c r="E1327" s="8">
        <v>2</v>
      </c>
      <c r="F1327" s="7" t="s">
        <v>68</v>
      </c>
      <c r="G1327" s="7" t="s">
        <v>68</v>
      </c>
      <c r="H1327" s="7" t="s">
        <v>468</v>
      </c>
      <c r="I1327" s="7" t="s">
        <v>44</v>
      </c>
      <c r="J1327" s="19" t="str">
        <f>IFERROR(INDEX('Employee Info'!$C$3:$E$200,MATCH(Data7[[#This Row],[Name:]],'Employee Info'!$B$3:$B$200,0),MATCH(Data7[[#This Row],[Hours Type:]],'Employee Info'!$C$2:$E$2,0)),"")</f>
        <v/>
      </c>
      <c r="K1327" s="19" t="str">
        <f>IFERROR(INDEX('Employee Info'!$C$3:$J$200,MATCH(Data7[[#This Row],[Name:]],'Employee Info'!$B$3:$B$200,0),MATCH(Data7[[#Headers],[Truck]],'Employee Info'!$C$2:$J$2,0)),"")</f>
        <v/>
      </c>
      <c r="L1327" s="19" t="str">
        <f>IFERROR(INDEX('Employee Info'!$C$3:$J$200,MATCH(Data7[[#This Row],[Name:]],'Employee Info'!$B$3:$B$200,0),MATCH(Data7[[#Headers],[Phone]],'Employee Info'!$C$2:$J$2,0)),"")</f>
        <v/>
      </c>
      <c r="M1327" s="19" t="str">
        <f>IFERROR(INDEX('Employee Info'!$C$3:$J$200,MATCH(Data7[[#This Row],[Name:]],'Employee Info'!$B$3:$B$200,0),MATCH(Data7[[#Headers],[Tech]],'Employee Info'!$C$2:$J$2,0)),"")</f>
        <v/>
      </c>
      <c r="N1327" s="19" t="str">
        <f>IFERROR(INDEX('Employee Info'!$C$3:$J$200,MATCH(Data7[[#This Row],[Name:]],'Employee Info'!$B$3:$B$200,0),MATCH(Data7[[#Headers],[Other]],'Employee Info'!$C$2:$J$2,0)),"")</f>
        <v/>
      </c>
      <c r="O1327" s="19">
        <f>IFERROR((Data7[[#This Row],[Hours:]]*SUM(Data7[[#This Row],[Rate]:[Other]])),"")</f>
        <v>0</v>
      </c>
      <c r="P1327" s="7" t="str">
        <f>IF(Data7[[#This Row],[WO'#:]]="","Riley #","WO#")</f>
        <v>Riley #</v>
      </c>
      <c r="Q1327" s="7">
        <f>IFERROR(WEEKNUM(Data7[[#This Row],[Date:]]),"")</f>
        <v>29</v>
      </c>
      <c r="R1327" s="6">
        <f t="shared" si="60"/>
        <v>45487</v>
      </c>
      <c r="S1327" s="6">
        <f>Data7[[#This Row],[Week Start]]+7</f>
        <v>45494</v>
      </c>
      <c r="T1327" s="7" t="str">
        <f t="shared" si="61"/>
        <v>7/14/2024 - 7/21/2024</v>
      </c>
      <c r="U1327" s="7" t="str">
        <f t="shared" si="62"/>
        <v>Time Card</v>
      </c>
      <c r="V1327" s="8" t="str">
        <f>RIGHT(TEXT(Data7[[#This Row],[Date:]],"mmddyyyy"),4)</f>
        <v>2024</v>
      </c>
      <c r="W1327" s="8" t="str">
        <f>MID(TEXT(Data7[[#This Row],[Date:]],"mmddyyyy"),3,2)</f>
        <v>17</v>
      </c>
      <c r="X1327" s="8" t="str">
        <f>LEFT(TEXT(Data7[[#This Row],[Date:]],"mmddyyyy"),2)</f>
        <v>07</v>
      </c>
      <c r="Y1327" s="6">
        <f>DATE(Data7[[#This Row],[Year]],Data7[[#This Row],[Month]],Data7[[#This Row],[Day]])</f>
        <v>45490</v>
      </c>
    </row>
    <row r="1328" spans="1:25">
      <c r="A1328" s="5">
        <v>45491.288383796295</v>
      </c>
      <c r="B1328" s="7" t="s">
        <v>35</v>
      </c>
      <c r="C1328" s="6" t="s">
        <v>1886</v>
      </c>
      <c r="D1328" s="7" t="s">
        <v>1891</v>
      </c>
      <c r="E1328" s="8">
        <v>6.5</v>
      </c>
      <c r="F1328" s="7" t="s">
        <v>68</v>
      </c>
      <c r="G1328" s="7" t="s">
        <v>68</v>
      </c>
      <c r="H1328" s="7" t="s">
        <v>468</v>
      </c>
      <c r="I1328" s="7" t="s">
        <v>44</v>
      </c>
      <c r="J1328" s="19" t="str">
        <f>IFERROR(INDEX('Employee Info'!$C$3:$E$200,MATCH(Data7[[#This Row],[Name:]],'Employee Info'!$B$3:$B$200,0),MATCH(Data7[[#This Row],[Hours Type:]],'Employee Info'!$C$2:$E$2,0)),"")</f>
        <v/>
      </c>
      <c r="K1328" s="19" t="str">
        <f>IFERROR(INDEX('Employee Info'!$C$3:$J$200,MATCH(Data7[[#This Row],[Name:]],'Employee Info'!$B$3:$B$200,0),MATCH(Data7[[#Headers],[Truck]],'Employee Info'!$C$2:$J$2,0)),"")</f>
        <v/>
      </c>
      <c r="L1328" s="19" t="str">
        <f>IFERROR(INDEX('Employee Info'!$C$3:$J$200,MATCH(Data7[[#This Row],[Name:]],'Employee Info'!$B$3:$B$200,0),MATCH(Data7[[#Headers],[Phone]],'Employee Info'!$C$2:$J$2,0)),"")</f>
        <v/>
      </c>
      <c r="M1328" s="19" t="str">
        <f>IFERROR(INDEX('Employee Info'!$C$3:$J$200,MATCH(Data7[[#This Row],[Name:]],'Employee Info'!$B$3:$B$200,0),MATCH(Data7[[#Headers],[Tech]],'Employee Info'!$C$2:$J$2,0)),"")</f>
        <v/>
      </c>
      <c r="N1328" s="19" t="str">
        <f>IFERROR(INDEX('Employee Info'!$C$3:$J$200,MATCH(Data7[[#This Row],[Name:]],'Employee Info'!$B$3:$B$200,0),MATCH(Data7[[#Headers],[Other]],'Employee Info'!$C$2:$J$2,0)),"")</f>
        <v/>
      </c>
      <c r="O1328" s="19">
        <f>IFERROR((Data7[[#This Row],[Hours:]]*SUM(Data7[[#This Row],[Rate]:[Other]])),"")</f>
        <v>0</v>
      </c>
      <c r="P1328" s="7" t="str">
        <f>IF(Data7[[#This Row],[WO'#:]]="","Riley #","WO#")</f>
        <v>Riley #</v>
      </c>
      <c r="Q1328" s="7">
        <f>IFERROR(WEEKNUM(Data7[[#This Row],[Date:]]),"")</f>
        <v>29</v>
      </c>
      <c r="R1328" s="6">
        <f t="shared" si="60"/>
        <v>45487</v>
      </c>
      <c r="S1328" s="6">
        <f>Data7[[#This Row],[Week Start]]+7</f>
        <v>45494</v>
      </c>
      <c r="T1328" s="7" t="str">
        <f t="shared" si="61"/>
        <v>7/14/2024 - 7/21/2024</v>
      </c>
      <c r="U1328" s="7" t="str">
        <f t="shared" si="62"/>
        <v>Time Card</v>
      </c>
      <c r="V1328" s="8" t="str">
        <f>RIGHT(TEXT(Data7[[#This Row],[Date:]],"mmddyyyy"),4)</f>
        <v>2024</v>
      </c>
      <c r="W1328" s="8" t="str">
        <f>MID(TEXT(Data7[[#This Row],[Date:]],"mmddyyyy"),3,2)</f>
        <v>17</v>
      </c>
      <c r="X1328" s="8" t="str">
        <f>LEFT(TEXT(Data7[[#This Row],[Date:]],"mmddyyyy"),2)</f>
        <v>07</v>
      </c>
      <c r="Y1328" s="6">
        <f>DATE(Data7[[#This Row],[Year]],Data7[[#This Row],[Month]],Data7[[#This Row],[Day]])</f>
        <v>45490</v>
      </c>
    </row>
    <row r="1329" spans="1:25">
      <c r="A1329" s="5">
        <v>45491.288999189812</v>
      </c>
      <c r="B1329" s="7" t="s">
        <v>35</v>
      </c>
      <c r="C1329" s="6" t="s">
        <v>1886</v>
      </c>
      <c r="D1329" s="7" t="s">
        <v>1892</v>
      </c>
      <c r="E1329" s="8">
        <v>1.5</v>
      </c>
      <c r="F1329" s="7" t="s">
        <v>68</v>
      </c>
      <c r="G1329" s="7" t="s">
        <v>68</v>
      </c>
      <c r="H1329" s="7" t="s">
        <v>649</v>
      </c>
      <c r="I1329" s="7" t="s">
        <v>44</v>
      </c>
      <c r="J1329" s="19" t="str">
        <f>IFERROR(INDEX('Employee Info'!$C$3:$E$200,MATCH(Data7[[#This Row],[Name:]],'Employee Info'!$B$3:$B$200,0),MATCH(Data7[[#This Row],[Hours Type:]],'Employee Info'!$C$2:$E$2,0)),"")</f>
        <v/>
      </c>
      <c r="K1329" s="19" t="str">
        <f>IFERROR(INDEX('Employee Info'!$C$3:$J$200,MATCH(Data7[[#This Row],[Name:]],'Employee Info'!$B$3:$B$200,0),MATCH(Data7[[#Headers],[Truck]],'Employee Info'!$C$2:$J$2,0)),"")</f>
        <v/>
      </c>
      <c r="L1329" s="19" t="str">
        <f>IFERROR(INDEX('Employee Info'!$C$3:$J$200,MATCH(Data7[[#This Row],[Name:]],'Employee Info'!$B$3:$B$200,0),MATCH(Data7[[#Headers],[Phone]],'Employee Info'!$C$2:$J$2,0)),"")</f>
        <v/>
      </c>
      <c r="M1329" s="19" t="str">
        <f>IFERROR(INDEX('Employee Info'!$C$3:$J$200,MATCH(Data7[[#This Row],[Name:]],'Employee Info'!$B$3:$B$200,0),MATCH(Data7[[#Headers],[Tech]],'Employee Info'!$C$2:$J$2,0)),"")</f>
        <v/>
      </c>
      <c r="N1329" s="19" t="str">
        <f>IFERROR(INDEX('Employee Info'!$C$3:$J$200,MATCH(Data7[[#This Row],[Name:]],'Employee Info'!$B$3:$B$200,0),MATCH(Data7[[#Headers],[Other]],'Employee Info'!$C$2:$J$2,0)),"")</f>
        <v/>
      </c>
      <c r="O1329" s="19">
        <f>IFERROR((Data7[[#This Row],[Hours:]]*SUM(Data7[[#This Row],[Rate]:[Other]])),"")</f>
        <v>0</v>
      </c>
      <c r="P1329" s="7" t="str">
        <f>IF(Data7[[#This Row],[WO'#:]]="","Riley #","WO#")</f>
        <v>Riley #</v>
      </c>
      <c r="Q1329" s="7">
        <f>IFERROR(WEEKNUM(Data7[[#This Row],[Date:]]),"")</f>
        <v>29</v>
      </c>
      <c r="R1329" s="6">
        <f t="shared" si="60"/>
        <v>45487</v>
      </c>
      <c r="S1329" s="6">
        <f>Data7[[#This Row],[Week Start]]+7</f>
        <v>45494</v>
      </c>
      <c r="T1329" s="7" t="str">
        <f t="shared" si="61"/>
        <v>7/14/2024 - 7/21/2024</v>
      </c>
      <c r="U1329" s="7" t="str">
        <f t="shared" si="62"/>
        <v>Time Card</v>
      </c>
      <c r="V1329" s="8" t="str">
        <f>RIGHT(TEXT(Data7[[#This Row],[Date:]],"mmddyyyy"),4)</f>
        <v>2024</v>
      </c>
      <c r="W1329" s="8" t="str">
        <f>MID(TEXT(Data7[[#This Row],[Date:]],"mmddyyyy"),3,2)</f>
        <v>17</v>
      </c>
      <c r="X1329" s="8" t="str">
        <f>LEFT(TEXT(Data7[[#This Row],[Date:]],"mmddyyyy"),2)</f>
        <v>07</v>
      </c>
      <c r="Y1329" s="6">
        <f>DATE(Data7[[#This Row],[Year]],Data7[[#This Row],[Month]],Data7[[#This Row],[Day]])</f>
        <v>45490</v>
      </c>
    </row>
    <row r="1330" spans="1:25">
      <c r="A1330" s="5">
        <v>45492.552675578707</v>
      </c>
      <c r="B1330" s="7" t="s">
        <v>66</v>
      </c>
      <c r="C1330" s="6" t="s">
        <v>1886</v>
      </c>
      <c r="D1330" s="7" t="s">
        <v>1908</v>
      </c>
      <c r="E1330" s="8">
        <v>1</v>
      </c>
      <c r="F1330" s="7" t="s">
        <v>68</v>
      </c>
      <c r="G1330" s="7" t="s">
        <v>68</v>
      </c>
      <c r="H1330" s="7" t="s">
        <v>912</v>
      </c>
      <c r="I1330" s="7" t="s">
        <v>44</v>
      </c>
      <c r="J1330" s="19" t="str">
        <f>IFERROR(INDEX('Employee Info'!$C$3:$E$200,MATCH(Data7[[#This Row],[Name:]],'Employee Info'!$B$3:$B$200,0),MATCH(Data7[[#This Row],[Hours Type:]],'Employee Info'!$C$2:$E$2,0)),"")</f>
        <v/>
      </c>
      <c r="K1330" s="19" t="str">
        <f>IFERROR(INDEX('Employee Info'!$C$3:$J$200,MATCH(Data7[[#This Row],[Name:]],'Employee Info'!$B$3:$B$200,0),MATCH(Data7[[#Headers],[Truck]],'Employee Info'!$C$2:$J$2,0)),"")</f>
        <v/>
      </c>
      <c r="L1330" s="19" t="str">
        <f>IFERROR(INDEX('Employee Info'!$C$3:$J$200,MATCH(Data7[[#This Row],[Name:]],'Employee Info'!$B$3:$B$200,0),MATCH(Data7[[#Headers],[Phone]],'Employee Info'!$C$2:$J$2,0)),"")</f>
        <v/>
      </c>
      <c r="M1330" s="19" t="str">
        <f>IFERROR(INDEX('Employee Info'!$C$3:$J$200,MATCH(Data7[[#This Row],[Name:]],'Employee Info'!$B$3:$B$200,0),MATCH(Data7[[#Headers],[Tech]],'Employee Info'!$C$2:$J$2,0)),"")</f>
        <v/>
      </c>
      <c r="N1330" s="19" t="str">
        <f>IFERROR(INDEX('Employee Info'!$C$3:$J$200,MATCH(Data7[[#This Row],[Name:]],'Employee Info'!$B$3:$B$200,0),MATCH(Data7[[#Headers],[Other]],'Employee Info'!$C$2:$J$2,0)),"")</f>
        <v/>
      </c>
      <c r="O1330" s="19">
        <f>IFERROR((Data7[[#This Row],[Hours:]]*SUM(Data7[[#This Row],[Rate]:[Other]])),"")</f>
        <v>0</v>
      </c>
      <c r="P1330" s="7" t="str">
        <f>IF(Data7[[#This Row],[WO'#:]]="","Riley #","WO#")</f>
        <v>Riley #</v>
      </c>
      <c r="Q1330" s="7">
        <f>IFERROR(WEEKNUM(Data7[[#This Row],[Date:]]),"")</f>
        <v>29</v>
      </c>
      <c r="R1330" s="6">
        <f t="shared" si="60"/>
        <v>45487</v>
      </c>
      <c r="S1330" s="6">
        <f>Data7[[#This Row],[Week Start]]+7</f>
        <v>45494</v>
      </c>
      <c r="T1330" s="7" t="str">
        <f t="shared" si="61"/>
        <v>7/14/2024 - 7/21/2024</v>
      </c>
      <c r="U1330" s="7" t="str">
        <f t="shared" si="62"/>
        <v>Time Card</v>
      </c>
      <c r="V1330" s="8" t="str">
        <f>RIGHT(TEXT(Data7[[#This Row],[Date:]],"mmddyyyy"),4)</f>
        <v>2024</v>
      </c>
      <c r="W1330" s="8" t="str">
        <f>MID(TEXT(Data7[[#This Row],[Date:]],"mmddyyyy"),3,2)</f>
        <v>17</v>
      </c>
      <c r="X1330" s="8" t="str">
        <f>LEFT(TEXT(Data7[[#This Row],[Date:]],"mmddyyyy"),2)</f>
        <v>07</v>
      </c>
      <c r="Y1330" s="6">
        <f>DATE(Data7[[#This Row],[Year]],Data7[[#This Row],[Month]],Data7[[#This Row],[Day]])</f>
        <v>45490</v>
      </c>
    </row>
    <row r="1331" spans="1:25">
      <c r="A1331" s="5">
        <v>45492.559682060186</v>
      </c>
      <c r="B1331" s="7" t="s">
        <v>66</v>
      </c>
      <c r="C1331" s="6" t="s">
        <v>1894</v>
      </c>
      <c r="D1331" s="7" t="s">
        <v>1912</v>
      </c>
      <c r="E1331" s="8">
        <v>4</v>
      </c>
      <c r="F1331" s="7">
        <v>6984733</v>
      </c>
      <c r="G1331" s="7" t="s">
        <v>68</v>
      </c>
      <c r="H1331" s="7" t="s">
        <v>756</v>
      </c>
      <c r="I1331" s="7" t="s">
        <v>44</v>
      </c>
      <c r="J1331" s="19" t="str">
        <f>IFERROR(INDEX('Employee Info'!$C$3:$E$200,MATCH(Data7[[#This Row],[Name:]],'Employee Info'!$B$3:$B$200,0),MATCH(Data7[[#This Row],[Hours Type:]],'Employee Info'!$C$2:$E$2,0)),"")</f>
        <v/>
      </c>
      <c r="K1331" s="19" t="str">
        <f>IFERROR(INDEX('Employee Info'!$C$3:$J$200,MATCH(Data7[[#This Row],[Name:]],'Employee Info'!$B$3:$B$200,0),MATCH(Data7[[#Headers],[Truck]],'Employee Info'!$C$2:$J$2,0)),"")</f>
        <v/>
      </c>
      <c r="L1331" s="19" t="str">
        <f>IFERROR(INDEX('Employee Info'!$C$3:$J$200,MATCH(Data7[[#This Row],[Name:]],'Employee Info'!$B$3:$B$200,0),MATCH(Data7[[#Headers],[Phone]],'Employee Info'!$C$2:$J$2,0)),"")</f>
        <v/>
      </c>
      <c r="M1331" s="19" t="str">
        <f>IFERROR(INDEX('Employee Info'!$C$3:$J$200,MATCH(Data7[[#This Row],[Name:]],'Employee Info'!$B$3:$B$200,0),MATCH(Data7[[#Headers],[Tech]],'Employee Info'!$C$2:$J$2,0)),"")</f>
        <v/>
      </c>
      <c r="N1331" s="19" t="str">
        <f>IFERROR(INDEX('Employee Info'!$C$3:$J$200,MATCH(Data7[[#This Row],[Name:]],'Employee Info'!$B$3:$B$200,0),MATCH(Data7[[#Headers],[Other]],'Employee Info'!$C$2:$J$2,0)),"")</f>
        <v/>
      </c>
      <c r="O1331" s="19">
        <f>IFERROR((Data7[[#This Row],[Hours:]]*SUM(Data7[[#This Row],[Rate]:[Other]])),"")</f>
        <v>0</v>
      </c>
      <c r="P1331" s="7" t="str">
        <f>IF(Data7[[#This Row],[WO'#:]]="","Riley #","WO#")</f>
        <v>WO#</v>
      </c>
      <c r="Q1331" s="7">
        <f>IFERROR(WEEKNUM(Data7[[#This Row],[Date:]]),"")</f>
        <v>29</v>
      </c>
      <c r="R1331" s="6">
        <f t="shared" si="60"/>
        <v>45487</v>
      </c>
      <c r="S1331" s="6">
        <f>Data7[[#This Row],[Week Start]]+7</f>
        <v>45494</v>
      </c>
      <c r="T1331" s="7" t="str">
        <f t="shared" si="61"/>
        <v>7/14/2024 - 7/21/2024</v>
      </c>
      <c r="U1331" s="7" t="str">
        <f t="shared" si="62"/>
        <v>Time Card</v>
      </c>
      <c r="V1331" s="8" t="str">
        <f>RIGHT(TEXT(Data7[[#This Row],[Date:]],"mmddyyyy"),4)</f>
        <v>2024</v>
      </c>
      <c r="W1331" s="8" t="str">
        <f>MID(TEXT(Data7[[#This Row],[Date:]],"mmddyyyy"),3,2)</f>
        <v>18</v>
      </c>
      <c r="X1331" s="8" t="str">
        <f>LEFT(TEXT(Data7[[#This Row],[Date:]],"mmddyyyy"),2)</f>
        <v>07</v>
      </c>
      <c r="Y1331" s="6">
        <f>DATE(Data7[[#This Row],[Year]],Data7[[#This Row],[Month]],Data7[[#This Row],[Day]])</f>
        <v>45491</v>
      </c>
    </row>
    <row r="1332" spans="1:25">
      <c r="A1332" s="5">
        <v>45492.559749189815</v>
      </c>
      <c r="B1332" s="7" t="s">
        <v>66</v>
      </c>
      <c r="C1332" s="6" t="s">
        <v>1894</v>
      </c>
      <c r="D1332" s="7" t="s">
        <v>1912</v>
      </c>
      <c r="E1332" s="8">
        <v>1</v>
      </c>
      <c r="F1332" s="7">
        <v>6984733</v>
      </c>
      <c r="G1332" s="7" t="s">
        <v>68</v>
      </c>
      <c r="H1332" s="7" t="s">
        <v>756</v>
      </c>
      <c r="I1332" s="7" t="s">
        <v>45</v>
      </c>
      <c r="J1332" s="19" t="str">
        <f>IFERROR(INDEX('Employee Info'!$C$3:$E$200,MATCH(Data7[[#This Row],[Name:]],'Employee Info'!$B$3:$B$200,0),MATCH(Data7[[#This Row],[Hours Type:]],'Employee Info'!$C$2:$E$2,0)),"")</f>
        <v/>
      </c>
      <c r="K1332" s="19" t="str">
        <f>IFERROR(INDEX('Employee Info'!$C$3:$J$200,MATCH(Data7[[#This Row],[Name:]],'Employee Info'!$B$3:$B$200,0),MATCH(Data7[[#Headers],[Truck]],'Employee Info'!$C$2:$J$2,0)),"")</f>
        <v/>
      </c>
      <c r="L1332" s="19" t="str">
        <f>IFERROR(INDEX('Employee Info'!$C$3:$J$200,MATCH(Data7[[#This Row],[Name:]],'Employee Info'!$B$3:$B$200,0),MATCH(Data7[[#Headers],[Phone]],'Employee Info'!$C$2:$J$2,0)),"")</f>
        <v/>
      </c>
      <c r="M1332" s="19" t="str">
        <f>IFERROR(INDEX('Employee Info'!$C$3:$J$200,MATCH(Data7[[#This Row],[Name:]],'Employee Info'!$B$3:$B$200,0),MATCH(Data7[[#Headers],[Tech]],'Employee Info'!$C$2:$J$2,0)),"")</f>
        <v/>
      </c>
      <c r="N1332" s="19" t="str">
        <f>IFERROR(INDEX('Employee Info'!$C$3:$J$200,MATCH(Data7[[#This Row],[Name:]],'Employee Info'!$B$3:$B$200,0),MATCH(Data7[[#Headers],[Other]],'Employee Info'!$C$2:$J$2,0)),"")</f>
        <v/>
      </c>
      <c r="O1332" s="19">
        <f>IFERROR((Data7[[#This Row],[Hours:]]*SUM(Data7[[#This Row],[Rate]:[Other]])),"")</f>
        <v>0</v>
      </c>
      <c r="P1332" s="7" t="str">
        <f>IF(Data7[[#This Row],[WO'#:]]="","Riley #","WO#")</f>
        <v>WO#</v>
      </c>
      <c r="Q1332" s="7">
        <f>IFERROR(WEEKNUM(Data7[[#This Row],[Date:]]),"")</f>
        <v>29</v>
      </c>
      <c r="R1332" s="6">
        <f t="shared" si="60"/>
        <v>45487</v>
      </c>
      <c r="S1332" s="6">
        <f>Data7[[#This Row],[Week Start]]+7</f>
        <v>45494</v>
      </c>
      <c r="T1332" s="7" t="str">
        <f t="shared" si="61"/>
        <v>7/14/2024 - 7/21/2024</v>
      </c>
      <c r="U1332" s="7" t="str">
        <f t="shared" si="62"/>
        <v>Time Card</v>
      </c>
      <c r="V1332" s="8" t="str">
        <f>RIGHT(TEXT(Data7[[#This Row],[Date:]],"mmddyyyy"),4)</f>
        <v>2024</v>
      </c>
      <c r="W1332" s="8" t="str">
        <f>MID(TEXT(Data7[[#This Row],[Date:]],"mmddyyyy"),3,2)</f>
        <v>18</v>
      </c>
      <c r="X1332" s="8" t="str">
        <f>LEFT(TEXT(Data7[[#This Row],[Date:]],"mmddyyyy"),2)</f>
        <v>07</v>
      </c>
      <c r="Y1332" s="6">
        <f>DATE(Data7[[#This Row],[Year]],Data7[[#This Row],[Month]],Data7[[#This Row],[Day]])</f>
        <v>45491</v>
      </c>
    </row>
    <row r="1333" spans="1:25">
      <c r="A1333" s="5">
        <v>45517.490527430557</v>
      </c>
      <c r="B1333" s="7" t="s">
        <v>76</v>
      </c>
      <c r="C1333" s="6" t="s">
        <v>1894</v>
      </c>
      <c r="D1333" s="7" t="s">
        <v>156</v>
      </c>
      <c r="E1333" s="8">
        <v>1</v>
      </c>
      <c r="F1333" s="7">
        <v>6984733</v>
      </c>
      <c r="G1333" s="7" t="s">
        <v>68</v>
      </c>
      <c r="H1333" s="7" t="s">
        <v>756</v>
      </c>
      <c r="I1333" s="7" t="s">
        <v>44</v>
      </c>
      <c r="J1333" s="19" t="str">
        <f>IFERROR(INDEX('Employee Info'!$C$3:$E$200,MATCH(Data7[[#This Row],[Name:]],'Employee Info'!$B$3:$B$200,0),MATCH(Data7[[#This Row],[Hours Type:]],'Employee Info'!$C$2:$E$2,0)),"")</f>
        <v/>
      </c>
      <c r="K1333" s="19" t="str">
        <f>IFERROR(INDEX('Employee Info'!$C$3:$J$200,MATCH(Data7[[#This Row],[Name:]],'Employee Info'!$B$3:$B$200,0),MATCH(Data7[[#Headers],[Truck]],'Employee Info'!$C$2:$J$2,0)),"")</f>
        <v/>
      </c>
      <c r="L1333" s="19" t="str">
        <f>IFERROR(INDEX('Employee Info'!$C$3:$J$200,MATCH(Data7[[#This Row],[Name:]],'Employee Info'!$B$3:$B$200,0),MATCH(Data7[[#Headers],[Phone]],'Employee Info'!$C$2:$J$2,0)),"")</f>
        <v/>
      </c>
      <c r="M1333" s="19" t="str">
        <f>IFERROR(INDEX('Employee Info'!$C$3:$J$200,MATCH(Data7[[#This Row],[Name:]],'Employee Info'!$B$3:$B$200,0),MATCH(Data7[[#Headers],[Tech]],'Employee Info'!$C$2:$J$2,0)),"")</f>
        <v/>
      </c>
      <c r="N1333" s="19" t="str">
        <f>IFERROR(INDEX('Employee Info'!$C$3:$J$200,MATCH(Data7[[#This Row],[Name:]],'Employee Info'!$B$3:$B$200,0),MATCH(Data7[[#Headers],[Other]],'Employee Info'!$C$2:$J$2,0)),"")</f>
        <v/>
      </c>
      <c r="O1333" s="19">
        <f>IFERROR((Data7[[#This Row],[Hours:]]*SUM(Data7[[#This Row],[Rate]:[Other]])),"")</f>
        <v>0</v>
      </c>
      <c r="P1333" s="7" t="str">
        <f>IF(Data7[[#This Row],[WO'#:]]="","Riley #","WO#")</f>
        <v>WO#</v>
      </c>
      <c r="Q1333" s="7">
        <f>IFERROR(WEEKNUM(Data7[[#This Row],[Date:]]),"")</f>
        <v>29</v>
      </c>
      <c r="R1333" s="6">
        <f t="shared" si="60"/>
        <v>45487</v>
      </c>
      <c r="S1333" s="6">
        <f>Data7[[#This Row],[Week Start]]+7</f>
        <v>45494</v>
      </c>
      <c r="T1333" s="7" t="str">
        <f t="shared" si="61"/>
        <v>7/14/2024 - 7/21/2024</v>
      </c>
      <c r="U1333" s="7" t="str">
        <f t="shared" si="62"/>
        <v>Time Card</v>
      </c>
      <c r="V1333" s="8" t="str">
        <f>RIGHT(TEXT(Data7[[#This Row],[Date:]],"mmddyyyy"),4)</f>
        <v>2024</v>
      </c>
      <c r="W1333" s="8" t="str">
        <f>MID(TEXT(Data7[[#This Row],[Date:]],"mmddyyyy"),3,2)</f>
        <v>18</v>
      </c>
      <c r="X1333" s="8" t="str">
        <f>LEFT(TEXT(Data7[[#This Row],[Date:]],"mmddyyyy"),2)</f>
        <v>07</v>
      </c>
      <c r="Y1333" s="6">
        <f>DATE(Data7[[#This Row],[Year]],Data7[[#This Row],[Month]],Data7[[#This Row],[Day]])</f>
        <v>45491</v>
      </c>
    </row>
    <row r="1334" spans="1:25">
      <c r="A1334" s="5">
        <v>45491.581545601854</v>
      </c>
      <c r="B1334" s="7" t="s">
        <v>31</v>
      </c>
      <c r="C1334" s="6" t="s">
        <v>1894</v>
      </c>
      <c r="D1334" s="7" t="s">
        <v>1896</v>
      </c>
      <c r="E1334" s="8">
        <v>3</v>
      </c>
      <c r="F1334" s="7">
        <v>7129674</v>
      </c>
      <c r="G1334" s="7" t="s">
        <v>68</v>
      </c>
      <c r="H1334" s="7" t="s">
        <v>756</v>
      </c>
      <c r="I1334" s="7" t="s">
        <v>44</v>
      </c>
      <c r="J1334" s="19" t="str">
        <f>IFERROR(INDEX('Employee Info'!$C$3:$E$200,MATCH(Data7[[#This Row],[Name:]],'Employee Info'!$B$3:$B$200,0),MATCH(Data7[[#This Row],[Hours Type:]],'Employee Info'!$C$2:$E$2,0)),"")</f>
        <v/>
      </c>
      <c r="K1334" s="19" t="str">
        <f>IFERROR(INDEX('Employee Info'!$C$3:$J$200,MATCH(Data7[[#This Row],[Name:]],'Employee Info'!$B$3:$B$200,0),MATCH(Data7[[#Headers],[Truck]],'Employee Info'!$C$2:$J$2,0)),"")</f>
        <v/>
      </c>
      <c r="L1334" s="19" t="str">
        <f>IFERROR(INDEX('Employee Info'!$C$3:$J$200,MATCH(Data7[[#This Row],[Name:]],'Employee Info'!$B$3:$B$200,0),MATCH(Data7[[#Headers],[Phone]],'Employee Info'!$C$2:$J$2,0)),"")</f>
        <v/>
      </c>
      <c r="M1334" s="19" t="str">
        <f>IFERROR(INDEX('Employee Info'!$C$3:$J$200,MATCH(Data7[[#This Row],[Name:]],'Employee Info'!$B$3:$B$200,0),MATCH(Data7[[#Headers],[Tech]],'Employee Info'!$C$2:$J$2,0)),"")</f>
        <v/>
      </c>
      <c r="N1334" s="19" t="str">
        <f>IFERROR(INDEX('Employee Info'!$C$3:$J$200,MATCH(Data7[[#This Row],[Name:]],'Employee Info'!$B$3:$B$200,0),MATCH(Data7[[#Headers],[Other]],'Employee Info'!$C$2:$J$2,0)),"")</f>
        <v/>
      </c>
      <c r="O1334" s="19">
        <f>IFERROR((Data7[[#This Row],[Hours:]]*SUM(Data7[[#This Row],[Rate]:[Other]])),"")</f>
        <v>0</v>
      </c>
      <c r="P1334" s="7" t="str">
        <f>IF(Data7[[#This Row],[WO'#:]]="","Riley #","WO#")</f>
        <v>WO#</v>
      </c>
      <c r="Q1334" s="7">
        <f>IFERROR(WEEKNUM(Data7[[#This Row],[Date:]]),"")</f>
        <v>29</v>
      </c>
      <c r="R1334" s="6">
        <f t="shared" si="60"/>
        <v>45487</v>
      </c>
      <c r="S1334" s="6">
        <f>Data7[[#This Row],[Week Start]]+7</f>
        <v>45494</v>
      </c>
      <c r="T1334" s="7" t="str">
        <f t="shared" si="61"/>
        <v>7/14/2024 - 7/21/2024</v>
      </c>
      <c r="U1334" s="7" t="str">
        <f t="shared" si="62"/>
        <v>Time Card</v>
      </c>
      <c r="V1334" s="8" t="str">
        <f>RIGHT(TEXT(Data7[[#This Row],[Date:]],"mmddyyyy"),4)</f>
        <v>2024</v>
      </c>
      <c r="W1334" s="8" t="str">
        <f>MID(TEXT(Data7[[#This Row],[Date:]],"mmddyyyy"),3,2)</f>
        <v>18</v>
      </c>
      <c r="X1334" s="8" t="str">
        <f>LEFT(TEXT(Data7[[#This Row],[Date:]],"mmddyyyy"),2)</f>
        <v>07</v>
      </c>
      <c r="Y1334" s="6">
        <f>DATE(Data7[[#This Row],[Year]],Data7[[#This Row],[Month]],Data7[[#This Row],[Day]])</f>
        <v>45491</v>
      </c>
    </row>
    <row r="1335" spans="1:25">
      <c r="A1335" s="5">
        <v>45491.581822569446</v>
      </c>
      <c r="B1335" s="7" t="s">
        <v>31</v>
      </c>
      <c r="C1335" s="6" t="s">
        <v>1894</v>
      </c>
      <c r="D1335" s="7" t="s">
        <v>1896</v>
      </c>
      <c r="E1335" s="8">
        <v>5</v>
      </c>
      <c r="F1335" s="7">
        <v>7129674</v>
      </c>
      <c r="G1335" s="7" t="s">
        <v>68</v>
      </c>
      <c r="H1335" s="7" t="s">
        <v>756</v>
      </c>
      <c r="I1335" s="7" t="s">
        <v>44</v>
      </c>
      <c r="J1335" s="19" t="str">
        <f>IFERROR(INDEX('Employee Info'!$C$3:$E$200,MATCH(Data7[[#This Row],[Name:]],'Employee Info'!$B$3:$B$200,0),MATCH(Data7[[#This Row],[Hours Type:]],'Employee Info'!$C$2:$E$2,0)),"")</f>
        <v/>
      </c>
      <c r="K1335" s="19" t="str">
        <f>IFERROR(INDEX('Employee Info'!$C$3:$J$200,MATCH(Data7[[#This Row],[Name:]],'Employee Info'!$B$3:$B$200,0),MATCH(Data7[[#Headers],[Truck]],'Employee Info'!$C$2:$J$2,0)),"")</f>
        <v/>
      </c>
      <c r="L1335" s="19" t="str">
        <f>IFERROR(INDEX('Employee Info'!$C$3:$J$200,MATCH(Data7[[#This Row],[Name:]],'Employee Info'!$B$3:$B$200,0),MATCH(Data7[[#Headers],[Phone]],'Employee Info'!$C$2:$J$2,0)),"")</f>
        <v/>
      </c>
      <c r="M1335" s="19" t="str">
        <f>IFERROR(INDEX('Employee Info'!$C$3:$J$200,MATCH(Data7[[#This Row],[Name:]],'Employee Info'!$B$3:$B$200,0),MATCH(Data7[[#Headers],[Tech]],'Employee Info'!$C$2:$J$2,0)),"")</f>
        <v/>
      </c>
      <c r="N1335" s="19" t="str">
        <f>IFERROR(INDEX('Employee Info'!$C$3:$J$200,MATCH(Data7[[#This Row],[Name:]],'Employee Info'!$B$3:$B$200,0),MATCH(Data7[[#Headers],[Other]],'Employee Info'!$C$2:$J$2,0)),"")</f>
        <v/>
      </c>
      <c r="O1335" s="19">
        <f>IFERROR((Data7[[#This Row],[Hours:]]*SUM(Data7[[#This Row],[Rate]:[Other]])),"")</f>
        <v>0</v>
      </c>
      <c r="P1335" s="7" t="str">
        <f>IF(Data7[[#This Row],[WO'#:]]="","Riley #","WO#")</f>
        <v>WO#</v>
      </c>
      <c r="Q1335" s="7">
        <f>IFERROR(WEEKNUM(Data7[[#This Row],[Date:]]),"")</f>
        <v>29</v>
      </c>
      <c r="R1335" s="6">
        <f t="shared" si="60"/>
        <v>45487</v>
      </c>
      <c r="S1335" s="6">
        <f>Data7[[#This Row],[Week Start]]+7</f>
        <v>45494</v>
      </c>
      <c r="T1335" s="7" t="str">
        <f t="shared" si="61"/>
        <v>7/14/2024 - 7/21/2024</v>
      </c>
      <c r="U1335" s="7" t="str">
        <f t="shared" si="62"/>
        <v>Time Card</v>
      </c>
      <c r="V1335" s="8" t="str">
        <f>RIGHT(TEXT(Data7[[#This Row],[Date:]],"mmddyyyy"),4)</f>
        <v>2024</v>
      </c>
      <c r="W1335" s="8" t="str">
        <f>MID(TEXT(Data7[[#This Row],[Date:]],"mmddyyyy"),3,2)</f>
        <v>18</v>
      </c>
      <c r="X1335" s="8" t="str">
        <f>LEFT(TEXT(Data7[[#This Row],[Date:]],"mmddyyyy"),2)</f>
        <v>07</v>
      </c>
      <c r="Y1335" s="6">
        <f>DATE(Data7[[#This Row],[Year]],Data7[[#This Row],[Month]],Data7[[#This Row],[Day]])</f>
        <v>45491</v>
      </c>
    </row>
    <row r="1336" spans="1:25">
      <c r="A1336" s="5">
        <v>45491.582014004627</v>
      </c>
      <c r="B1336" s="7" t="s">
        <v>34</v>
      </c>
      <c r="C1336" s="6" t="s">
        <v>1894</v>
      </c>
      <c r="D1336" s="7" t="s">
        <v>1896</v>
      </c>
      <c r="E1336" s="8">
        <v>8</v>
      </c>
      <c r="F1336" s="7">
        <v>7129674</v>
      </c>
      <c r="G1336" s="7" t="s">
        <v>68</v>
      </c>
      <c r="H1336" s="7" t="s">
        <v>756</v>
      </c>
      <c r="I1336" s="7" t="s">
        <v>44</v>
      </c>
      <c r="J1336" s="19" t="str">
        <f>IFERROR(INDEX('Employee Info'!$C$3:$E$200,MATCH(Data7[[#This Row],[Name:]],'Employee Info'!$B$3:$B$200,0),MATCH(Data7[[#This Row],[Hours Type:]],'Employee Info'!$C$2:$E$2,0)),"")</f>
        <v/>
      </c>
      <c r="K1336" s="19" t="str">
        <f>IFERROR(INDEX('Employee Info'!$C$3:$J$200,MATCH(Data7[[#This Row],[Name:]],'Employee Info'!$B$3:$B$200,0),MATCH(Data7[[#Headers],[Truck]],'Employee Info'!$C$2:$J$2,0)),"")</f>
        <v/>
      </c>
      <c r="L1336" s="19" t="str">
        <f>IFERROR(INDEX('Employee Info'!$C$3:$J$200,MATCH(Data7[[#This Row],[Name:]],'Employee Info'!$B$3:$B$200,0),MATCH(Data7[[#Headers],[Phone]],'Employee Info'!$C$2:$J$2,0)),"")</f>
        <v/>
      </c>
      <c r="M1336" s="19" t="str">
        <f>IFERROR(INDEX('Employee Info'!$C$3:$J$200,MATCH(Data7[[#This Row],[Name:]],'Employee Info'!$B$3:$B$200,0),MATCH(Data7[[#Headers],[Tech]],'Employee Info'!$C$2:$J$2,0)),"")</f>
        <v/>
      </c>
      <c r="N1336" s="19" t="str">
        <f>IFERROR(INDEX('Employee Info'!$C$3:$J$200,MATCH(Data7[[#This Row],[Name:]],'Employee Info'!$B$3:$B$200,0),MATCH(Data7[[#Headers],[Other]],'Employee Info'!$C$2:$J$2,0)),"")</f>
        <v/>
      </c>
      <c r="O1336" s="19">
        <f>IFERROR((Data7[[#This Row],[Hours:]]*SUM(Data7[[#This Row],[Rate]:[Other]])),"")</f>
        <v>0</v>
      </c>
      <c r="P1336" s="7" t="str">
        <f>IF(Data7[[#This Row],[WO'#:]]="","Riley #","WO#")</f>
        <v>WO#</v>
      </c>
      <c r="Q1336" s="7">
        <f>IFERROR(WEEKNUM(Data7[[#This Row],[Date:]]),"")</f>
        <v>29</v>
      </c>
      <c r="R1336" s="6">
        <f t="shared" si="60"/>
        <v>45487</v>
      </c>
      <c r="S1336" s="6">
        <f>Data7[[#This Row],[Week Start]]+7</f>
        <v>45494</v>
      </c>
      <c r="T1336" s="7" t="str">
        <f t="shared" si="61"/>
        <v>7/14/2024 - 7/21/2024</v>
      </c>
      <c r="U1336" s="7" t="str">
        <f t="shared" si="62"/>
        <v>Time Card</v>
      </c>
      <c r="V1336" s="8" t="str">
        <f>RIGHT(TEXT(Data7[[#This Row],[Date:]],"mmddyyyy"),4)</f>
        <v>2024</v>
      </c>
      <c r="W1336" s="8" t="str">
        <f>MID(TEXT(Data7[[#This Row],[Date:]],"mmddyyyy"),3,2)</f>
        <v>18</v>
      </c>
      <c r="X1336" s="8" t="str">
        <f>LEFT(TEXT(Data7[[#This Row],[Date:]],"mmddyyyy"),2)</f>
        <v>07</v>
      </c>
      <c r="Y1336" s="6">
        <f>DATE(Data7[[#This Row],[Year]],Data7[[#This Row],[Month]],Data7[[#This Row],[Day]])</f>
        <v>45491</v>
      </c>
    </row>
    <row r="1337" spans="1:25">
      <c r="A1337" s="5">
        <v>45492.546148263886</v>
      </c>
      <c r="B1337" s="7" t="s">
        <v>66</v>
      </c>
      <c r="C1337" s="6" t="s">
        <v>1894</v>
      </c>
      <c r="D1337" s="7" t="s">
        <v>1903</v>
      </c>
      <c r="E1337" s="8">
        <v>1</v>
      </c>
      <c r="F1337" s="7">
        <v>7129674</v>
      </c>
      <c r="G1337" s="7" t="s">
        <v>68</v>
      </c>
      <c r="H1337" s="7" t="s">
        <v>756</v>
      </c>
      <c r="I1337" s="7" t="s">
        <v>44</v>
      </c>
      <c r="J1337" s="19" t="str">
        <f>IFERROR(INDEX('Employee Info'!$C$3:$E$200,MATCH(Data7[[#This Row],[Name:]],'Employee Info'!$B$3:$B$200,0),MATCH(Data7[[#This Row],[Hours Type:]],'Employee Info'!$C$2:$E$2,0)),"")</f>
        <v/>
      </c>
      <c r="K1337" s="19" t="str">
        <f>IFERROR(INDEX('Employee Info'!$C$3:$J$200,MATCH(Data7[[#This Row],[Name:]],'Employee Info'!$B$3:$B$200,0),MATCH(Data7[[#Headers],[Truck]],'Employee Info'!$C$2:$J$2,0)),"")</f>
        <v/>
      </c>
      <c r="L1337" s="19" t="str">
        <f>IFERROR(INDEX('Employee Info'!$C$3:$J$200,MATCH(Data7[[#This Row],[Name:]],'Employee Info'!$B$3:$B$200,0),MATCH(Data7[[#Headers],[Phone]],'Employee Info'!$C$2:$J$2,0)),"")</f>
        <v/>
      </c>
      <c r="M1337" s="19" t="str">
        <f>IFERROR(INDEX('Employee Info'!$C$3:$J$200,MATCH(Data7[[#This Row],[Name:]],'Employee Info'!$B$3:$B$200,0),MATCH(Data7[[#Headers],[Tech]],'Employee Info'!$C$2:$J$2,0)),"")</f>
        <v/>
      </c>
      <c r="N1337" s="19" t="str">
        <f>IFERROR(INDEX('Employee Info'!$C$3:$J$200,MATCH(Data7[[#This Row],[Name:]],'Employee Info'!$B$3:$B$200,0),MATCH(Data7[[#Headers],[Other]],'Employee Info'!$C$2:$J$2,0)),"")</f>
        <v/>
      </c>
      <c r="O1337" s="19">
        <f>IFERROR((Data7[[#This Row],[Hours:]]*SUM(Data7[[#This Row],[Rate]:[Other]])),"")</f>
        <v>0</v>
      </c>
      <c r="P1337" s="7" t="str">
        <f>IF(Data7[[#This Row],[WO'#:]]="","Riley #","WO#")</f>
        <v>WO#</v>
      </c>
      <c r="Q1337" s="7">
        <f>IFERROR(WEEKNUM(Data7[[#This Row],[Date:]]),"")</f>
        <v>29</v>
      </c>
      <c r="R1337" s="6">
        <f t="shared" si="60"/>
        <v>45487</v>
      </c>
      <c r="S1337" s="6">
        <f>Data7[[#This Row],[Week Start]]+7</f>
        <v>45494</v>
      </c>
      <c r="T1337" s="7" t="str">
        <f t="shared" si="61"/>
        <v>7/14/2024 - 7/21/2024</v>
      </c>
      <c r="U1337" s="7" t="str">
        <f t="shared" si="62"/>
        <v>Time Card</v>
      </c>
      <c r="V1337" s="8" t="str">
        <f>RIGHT(TEXT(Data7[[#This Row],[Date:]],"mmddyyyy"),4)</f>
        <v>2024</v>
      </c>
      <c r="W1337" s="8" t="str">
        <f>MID(TEXT(Data7[[#This Row],[Date:]],"mmddyyyy"),3,2)</f>
        <v>18</v>
      </c>
      <c r="X1337" s="8" t="str">
        <f>LEFT(TEXT(Data7[[#This Row],[Date:]],"mmddyyyy"),2)</f>
        <v>07</v>
      </c>
      <c r="Y1337" s="6">
        <f>DATE(Data7[[#This Row],[Year]],Data7[[#This Row],[Month]],Data7[[#This Row],[Day]])</f>
        <v>45491</v>
      </c>
    </row>
    <row r="1338" spans="1:25">
      <c r="A1338" s="5">
        <v>45491.292315046296</v>
      </c>
      <c r="B1338" s="7" t="s">
        <v>35</v>
      </c>
      <c r="C1338" s="6" t="s">
        <v>1894</v>
      </c>
      <c r="D1338" s="7" t="s">
        <v>1893</v>
      </c>
      <c r="E1338" s="8">
        <v>1</v>
      </c>
      <c r="F1338" s="7">
        <v>7130544</v>
      </c>
      <c r="G1338" s="7" t="s">
        <v>68</v>
      </c>
      <c r="H1338" s="7" t="s">
        <v>756</v>
      </c>
      <c r="I1338" s="7" t="s">
        <v>44</v>
      </c>
      <c r="J1338" s="19" t="str">
        <f>IFERROR(INDEX('Employee Info'!$C$3:$E$200,MATCH(Data7[[#This Row],[Name:]],'Employee Info'!$B$3:$B$200,0),MATCH(Data7[[#This Row],[Hours Type:]],'Employee Info'!$C$2:$E$2,0)),"")</f>
        <v/>
      </c>
      <c r="K1338" s="19" t="str">
        <f>IFERROR(INDEX('Employee Info'!$C$3:$J$200,MATCH(Data7[[#This Row],[Name:]],'Employee Info'!$B$3:$B$200,0),MATCH(Data7[[#Headers],[Truck]],'Employee Info'!$C$2:$J$2,0)),"")</f>
        <v/>
      </c>
      <c r="L1338" s="19" t="str">
        <f>IFERROR(INDEX('Employee Info'!$C$3:$J$200,MATCH(Data7[[#This Row],[Name:]],'Employee Info'!$B$3:$B$200,0),MATCH(Data7[[#Headers],[Phone]],'Employee Info'!$C$2:$J$2,0)),"")</f>
        <v/>
      </c>
      <c r="M1338" s="19" t="str">
        <f>IFERROR(INDEX('Employee Info'!$C$3:$J$200,MATCH(Data7[[#This Row],[Name:]],'Employee Info'!$B$3:$B$200,0),MATCH(Data7[[#Headers],[Tech]],'Employee Info'!$C$2:$J$2,0)),"")</f>
        <v/>
      </c>
      <c r="N1338" s="19" t="str">
        <f>IFERROR(INDEX('Employee Info'!$C$3:$J$200,MATCH(Data7[[#This Row],[Name:]],'Employee Info'!$B$3:$B$200,0),MATCH(Data7[[#Headers],[Other]],'Employee Info'!$C$2:$J$2,0)),"")</f>
        <v/>
      </c>
      <c r="O1338" s="19">
        <f>IFERROR((Data7[[#This Row],[Hours:]]*SUM(Data7[[#This Row],[Rate]:[Other]])),"")</f>
        <v>0</v>
      </c>
      <c r="P1338" s="7" t="str">
        <f>IF(Data7[[#This Row],[WO'#:]]="","Riley #","WO#")</f>
        <v>WO#</v>
      </c>
      <c r="Q1338" s="7">
        <f>IFERROR(WEEKNUM(Data7[[#This Row],[Date:]]),"")</f>
        <v>29</v>
      </c>
      <c r="R1338" s="6">
        <f t="shared" si="60"/>
        <v>45487</v>
      </c>
      <c r="S1338" s="6">
        <f>Data7[[#This Row],[Week Start]]+7</f>
        <v>45494</v>
      </c>
      <c r="T1338" s="7" t="str">
        <f t="shared" si="61"/>
        <v>7/14/2024 - 7/21/2024</v>
      </c>
      <c r="U1338" s="7" t="str">
        <f t="shared" si="62"/>
        <v>Time Card</v>
      </c>
      <c r="V1338" s="8" t="str">
        <f>RIGHT(TEXT(Data7[[#This Row],[Date:]],"mmddyyyy"),4)</f>
        <v>2024</v>
      </c>
      <c r="W1338" s="8" t="str">
        <f>MID(TEXT(Data7[[#This Row],[Date:]],"mmddyyyy"),3,2)</f>
        <v>18</v>
      </c>
      <c r="X1338" s="8" t="str">
        <f>LEFT(TEXT(Data7[[#This Row],[Date:]],"mmddyyyy"),2)</f>
        <v>07</v>
      </c>
      <c r="Y1338" s="6">
        <f>DATE(Data7[[#This Row],[Year]],Data7[[#This Row],[Month]],Data7[[#This Row],[Day]])</f>
        <v>45491</v>
      </c>
    </row>
    <row r="1339" spans="1:25">
      <c r="A1339" s="5">
        <v>45491.422996643516</v>
      </c>
      <c r="B1339" s="7" t="s">
        <v>35</v>
      </c>
      <c r="C1339" s="6" t="s">
        <v>1894</v>
      </c>
      <c r="D1339" s="7" t="s">
        <v>1895</v>
      </c>
      <c r="E1339" s="8">
        <v>3</v>
      </c>
      <c r="F1339" s="7">
        <v>7130810</v>
      </c>
      <c r="G1339" s="7" t="s">
        <v>68</v>
      </c>
      <c r="H1339" s="7" t="s">
        <v>756</v>
      </c>
      <c r="I1339" s="7" t="s">
        <v>44</v>
      </c>
      <c r="J1339" s="19" t="str">
        <f>IFERROR(INDEX('Employee Info'!$C$3:$E$200,MATCH(Data7[[#This Row],[Name:]],'Employee Info'!$B$3:$B$200,0),MATCH(Data7[[#This Row],[Hours Type:]],'Employee Info'!$C$2:$E$2,0)),"")</f>
        <v/>
      </c>
      <c r="K1339" s="19" t="str">
        <f>IFERROR(INDEX('Employee Info'!$C$3:$J$200,MATCH(Data7[[#This Row],[Name:]],'Employee Info'!$B$3:$B$200,0),MATCH(Data7[[#Headers],[Truck]],'Employee Info'!$C$2:$J$2,0)),"")</f>
        <v/>
      </c>
      <c r="L1339" s="19" t="str">
        <f>IFERROR(INDEX('Employee Info'!$C$3:$J$200,MATCH(Data7[[#This Row],[Name:]],'Employee Info'!$B$3:$B$200,0),MATCH(Data7[[#Headers],[Phone]],'Employee Info'!$C$2:$J$2,0)),"")</f>
        <v/>
      </c>
      <c r="M1339" s="19" t="str">
        <f>IFERROR(INDEX('Employee Info'!$C$3:$J$200,MATCH(Data7[[#This Row],[Name:]],'Employee Info'!$B$3:$B$200,0),MATCH(Data7[[#Headers],[Tech]],'Employee Info'!$C$2:$J$2,0)),"")</f>
        <v/>
      </c>
      <c r="N1339" s="19" t="str">
        <f>IFERROR(INDEX('Employee Info'!$C$3:$J$200,MATCH(Data7[[#This Row],[Name:]],'Employee Info'!$B$3:$B$200,0),MATCH(Data7[[#Headers],[Other]],'Employee Info'!$C$2:$J$2,0)),"")</f>
        <v/>
      </c>
      <c r="O1339" s="19">
        <f>IFERROR((Data7[[#This Row],[Hours:]]*SUM(Data7[[#This Row],[Rate]:[Other]])),"")</f>
        <v>0</v>
      </c>
      <c r="P1339" s="7" t="str">
        <f>IF(Data7[[#This Row],[WO'#:]]="","Riley #","WO#")</f>
        <v>WO#</v>
      </c>
      <c r="Q1339" s="7">
        <f>IFERROR(WEEKNUM(Data7[[#This Row],[Date:]]),"")</f>
        <v>29</v>
      </c>
      <c r="R1339" s="6">
        <f t="shared" si="60"/>
        <v>45487</v>
      </c>
      <c r="S1339" s="6">
        <f>Data7[[#This Row],[Week Start]]+7</f>
        <v>45494</v>
      </c>
      <c r="T1339" s="7" t="str">
        <f t="shared" si="61"/>
        <v>7/14/2024 - 7/21/2024</v>
      </c>
      <c r="U1339" s="7" t="str">
        <f t="shared" si="62"/>
        <v>Time Card</v>
      </c>
      <c r="V1339" s="8" t="str">
        <f>RIGHT(TEXT(Data7[[#This Row],[Date:]],"mmddyyyy"),4)</f>
        <v>2024</v>
      </c>
      <c r="W1339" s="8" t="str">
        <f>MID(TEXT(Data7[[#This Row],[Date:]],"mmddyyyy"),3,2)</f>
        <v>18</v>
      </c>
      <c r="X1339" s="8" t="str">
        <f>LEFT(TEXT(Data7[[#This Row],[Date:]],"mmddyyyy"),2)</f>
        <v>07</v>
      </c>
      <c r="Y1339" s="6">
        <f>DATE(Data7[[#This Row],[Year]],Data7[[#This Row],[Month]],Data7[[#This Row],[Day]])</f>
        <v>45491</v>
      </c>
    </row>
    <row r="1340" spans="1:25">
      <c r="A1340" s="5">
        <v>45492.548191550923</v>
      </c>
      <c r="B1340" s="7" t="s">
        <v>66</v>
      </c>
      <c r="C1340" s="6" t="s">
        <v>1894</v>
      </c>
      <c r="D1340" s="7" t="s">
        <v>1906</v>
      </c>
      <c r="E1340" s="8">
        <v>1</v>
      </c>
      <c r="F1340" s="7">
        <v>7130810</v>
      </c>
      <c r="G1340" s="7" t="s">
        <v>68</v>
      </c>
      <c r="H1340" s="7" t="s">
        <v>756</v>
      </c>
      <c r="I1340" s="7" t="s">
        <v>44</v>
      </c>
      <c r="J1340" s="19" t="str">
        <f>IFERROR(INDEX('Employee Info'!$C$3:$E$200,MATCH(Data7[[#This Row],[Name:]],'Employee Info'!$B$3:$B$200,0),MATCH(Data7[[#This Row],[Hours Type:]],'Employee Info'!$C$2:$E$2,0)),"")</f>
        <v/>
      </c>
      <c r="K1340" s="19" t="str">
        <f>IFERROR(INDEX('Employee Info'!$C$3:$J$200,MATCH(Data7[[#This Row],[Name:]],'Employee Info'!$B$3:$B$200,0),MATCH(Data7[[#Headers],[Truck]],'Employee Info'!$C$2:$J$2,0)),"")</f>
        <v/>
      </c>
      <c r="L1340" s="19" t="str">
        <f>IFERROR(INDEX('Employee Info'!$C$3:$J$200,MATCH(Data7[[#This Row],[Name:]],'Employee Info'!$B$3:$B$200,0),MATCH(Data7[[#Headers],[Phone]],'Employee Info'!$C$2:$J$2,0)),"")</f>
        <v/>
      </c>
      <c r="M1340" s="19" t="str">
        <f>IFERROR(INDEX('Employee Info'!$C$3:$J$200,MATCH(Data7[[#This Row],[Name:]],'Employee Info'!$B$3:$B$200,0),MATCH(Data7[[#Headers],[Tech]],'Employee Info'!$C$2:$J$2,0)),"")</f>
        <v/>
      </c>
      <c r="N1340" s="19" t="str">
        <f>IFERROR(INDEX('Employee Info'!$C$3:$J$200,MATCH(Data7[[#This Row],[Name:]],'Employee Info'!$B$3:$B$200,0),MATCH(Data7[[#Headers],[Other]],'Employee Info'!$C$2:$J$2,0)),"")</f>
        <v/>
      </c>
      <c r="O1340" s="19">
        <f>IFERROR((Data7[[#This Row],[Hours:]]*SUM(Data7[[#This Row],[Rate]:[Other]])),"")</f>
        <v>0</v>
      </c>
      <c r="P1340" s="7" t="str">
        <f>IF(Data7[[#This Row],[WO'#:]]="","Riley #","WO#")</f>
        <v>WO#</v>
      </c>
      <c r="Q1340" s="7">
        <f>IFERROR(WEEKNUM(Data7[[#This Row],[Date:]]),"")</f>
        <v>29</v>
      </c>
      <c r="R1340" s="6">
        <f t="shared" si="60"/>
        <v>45487</v>
      </c>
      <c r="S1340" s="6">
        <f>Data7[[#This Row],[Week Start]]+7</f>
        <v>45494</v>
      </c>
      <c r="T1340" s="7" t="str">
        <f t="shared" si="61"/>
        <v>7/14/2024 - 7/21/2024</v>
      </c>
      <c r="U1340" s="7" t="str">
        <f t="shared" si="62"/>
        <v>Time Card</v>
      </c>
      <c r="V1340" s="8" t="str">
        <f>RIGHT(TEXT(Data7[[#This Row],[Date:]],"mmddyyyy"),4)</f>
        <v>2024</v>
      </c>
      <c r="W1340" s="8" t="str">
        <f>MID(TEXT(Data7[[#This Row],[Date:]],"mmddyyyy"),3,2)</f>
        <v>18</v>
      </c>
      <c r="X1340" s="8" t="str">
        <f>LEFT(TEXT(Data7[[#This Row],[Date:]],"mmddyyyy"),2)</f>
        <v>07</v>
      </c>
      <c r="Y1340" s="6">
        <f>DATE(Data7[[#This Row],[Year]],Data7[[#This Row],[Month]],Data7[[#This Row],[Day]])</f>
        <v>45491</v>
      </c>
    </row>
    <row r="1341" spans="1:25">
      <c r="A1341" s="5">
        <v>45492.42417997685</v>
      </c>
      <c r="B1341" s="7" t="s">
        <v>23</v>
      </c>
      <c r="C1341" s="6" t="s">
        <v>1894</v>
      </c>
      <c r="D1341" s="7" t="s">
        <v>1899</v>
      </c>
      <c r="E1341" s="8">
        <v>4</v>
      </c>
      <c r="F1341" s="7" t="s">
        <v>68</v>
      </c>
      <c r="G1341" s="7" t="s">
        <v>68</v>
      </c>
      <c r="H1341" s="7" t="s">
        <v>756</v>
      </c>
      <c r="I1341" s="7" t="s">
        <v>44</v>
      </c>
      <c r="J1341" s="19" t="str">
        <f>IFERROR(INDEX('Employee Info'!$C$3:$E$200,MATCH(Data7[[#This Row],[Name:]],'Employee Info'!$B$3:$B$200,0),MATCH(Data7[[#This Row],[Hours Type:]],'Employee Info'!$C$2:$E$2,0)),"")</f>
        <v/>
      </c>
      <c r="K1341" s="19" t="str">
        <f>IFERROR(INDEX('Employee Info'!$C$3:$J$200,MATCH(Data7[[#This Row],[Name:]],'Employee Info'!$B$3:$B$200,0),MATCH(Data7[[#Headers],[Truck]],'Employee Info'!$C$2:$J$2,0)),"")</f>
        <v/>
      </c>
      <c r="L1341" s="19" t="str">
        <f>IFERROR(INDEX('Employee Info'!$C$3:$J$200,MATCH(Data7[[#This Row],[Name:]],'Employee Info'!$B$3:$B$200,0),MATCH(Data7[[#Headers],[Phone]],'Employee Info'!$C$2:$J$2,0)),"")</f>
        <v/>
      </c>
      <c r="M1341" s="19" t="str">
        <f>IFERROR(INDEX('Employee Info'!$C$3:$J$200,MATCH(Data7[[#This Row],[Name:]],'Employee Info'!$B$3:$B$200,0),MATCH(Data7[[#Headers],[Tech]],'Employee Info'!$C$2:$J$2,0)),"")</f>
        <v/>
      </c>
      <c r="N1341" s="19" t="str">
        <f>IFERROR(INDEX('Employee Info'!$C$3:$J$200,MATCH(Data7[[#This Row],[Name:]],'Employee Info'!$B$3:$B$200,0),MATCH(Data7[[#Headers],[Other]],'Employee Info'!$C$2:$J$2,0)),"")</f>
        <v/>
      </c>
      <c r="O1341" s="19">
        <f>IFERROR((Data7[[#This Row],[Hours:]]*SUM(Data7[[#This Row],[Rate]:[Other]])),"")</f>
        <v>0</v>
      </c>
      <c r="P1341" s="7" t="str">
        <f>IF(Data7[[#This Row],[WO'#:]]="","Riley #","WO#")</f>
        <v>Riley #</v>
      </c>
      <c r="Q1341" s="7">
        <f>IFERROR(WEEKNUM(Data7[[#This Row],[Date:]]),"")</f>
        <v>29</v>
      </c>
      <c r="R1341" s="6">
        <f t="shared" si="60"/>
        <v>45487</v>
      </c>
      <c r="S1341" s="6">
        <f>Data7[[#This Row],[Week Start]]+7</f>
        <v>45494</v>
      </c>
      <c r="T1341" s="7" t="str">
        <f t="shared" si="61"/>
        <v>7/14/2024 - 7/21/2024</v>
      </c>
      <c r="U1341" s="7" t="str">
        <f t="shared" si="62"/>
        <v>Time Card</v>
      </c>
      <c r="V1341" s="8" t="str">
        <f>RIGHT(TEXT(Data7[[#This Row],[Date:]],"mmddyyyy"),4)</f>
        <v>2024</v>
      </c>
      <c r="W1341" s="8" t="str">
        <f>MID(TEXT(Data7[[#This Row],[Date:]],"mmddyyyy"),3,2)</f>
        <v>18</v>
      </c>
      <c r="X1341" s="8" t="str">
        <f>LEFT(TEXT(Data7[[#This Row],[Date:]],"mmddyyyy"),2)</f>
        <v>07</v>
      </c>
      <c r="Y1341" s="6">
        <f>DATE(Data7[[#This Row],[Year]],Data7[[#This Row],[Month]],Data7[[#This Row],[Day]])</f>
        <v>45491</v>
      </c>
    </row>
    <row r="1342" spans="1:25">
      <c r="A1342" s="5">
        <v>45492.55062858796</v>
      </c>
      <c r="B1342" s="7" t="s">
        <v>66</v>
      </c>
      <c r="C1342" s="6" t="s">
        <v>1894</v>
      </c>
      <c r="D1342" s="7" t="s">
        <v>1907</v>
      </c>
      <c r="E1342" s="8">
        <v>1</v>
      </c>
      <c r="F1342" s="7" t="s">
        <v>68</v>
      </c>
      <c r="G1342" s="7" t="s">
        <v>68</v>
      </c>
      <c r="H1342" s="7" t="s">
        <v>649</v>
      </c>
      <c r="I1342" s="7" t="s">
        <v>44</v>
      </c>
      <c r="J1342" s="19" t="str">
        <f>IFERROR(INDEX('Employee Info'!$C$3:$E$200,MATCH(Data7[[#This Row],[Name:]],'Employee Info'!$B$3:$B$200,0),MATCH(Data7[[#This Row],[Hours Type:]],'Employee Info'!$C$2:$E$2,0)),"")</f>
        <v/>
      </c>
      <c r="K1342" s="19" t="str">
        <f>IFERROR(INDEX('Employee Info'!$C$3:$J$200,MATCH(Data7[[#This Row],[Name:]],'Employee Info'!$B$3:$B$200,0),MATCH(Data7[[#Headers],[Truck]],'Employee Info'!$C$2:$J$2,0)),"")</f>
        <v/>
      </c>
      <c r="L1342" s="19" t="str">
        <f>IFERROR(INDEX('Employee Info'!$C$3:$J$200,MATCH(Data7[[#This Row],[Name:]],'Employee Info'!$B$3:$B$200,0),MATCH(Data7[[#Headers],[Phone]],'Employee Info'!$C$2:$J$2,0)),"")</f>
        <v/>
      </c>
      <c r="M1342" s="19" t="str">
        <f>IFERROR(INDEX('Employee Info'!$C$3:$J$200,MATCH(Data7[[#This Row],[Name:]],'Employee Info'!$B$3:$B$200,0),MATCH(Data7[[#Headers],[Tech]],'Employee Info'!$C$2:$J$2,0)),"")</f>
        <v/>
      </c>
      <c r="N1342" s="19" t="str">
        <f>IFERROR(INDEX('Employee Info'!$C$3:$J$200,MATCH(Data7[[#This Row],[Name:]],'Employee Info'!$B$3:$B$200,0),MATCH(Data7[[#Headers],[Other]],'Employee Info'!$C$2:$J$2,0)),"")</f>
        <v/>
      </c>
      <c r="O1342" s="19">
        <f>IFERROR((Data7[[#This Row],[Hours:]]*SUM(Data7[[#This Row],[Rate]:[Other]])),"")</f>
        <v>0</v>
      </c>
      <c r="P1342" s="7" t="str">
        <f>IF(Data7[[#This Row],[WO'#:]]="","Riley #","WO#")</f>
        <v>Riley #</v>
      </c>
      <c r="Q1342" s="7">
        <f>IFERROR(WEEKNUM(Data7[[#This Row],[Date:]]),"")</f>
        <v>29</v>
      </c>
      <c r="R1342" s="6">
        <f t="shared" si="60"/>
        <v>45487</v>
      </c>
      <c r="S1342" s="6">
        <f>Data7[[#This Row],[Week Start]]+7</f>
        <v>45494</v>
      </c>
      <c r="T1342" s="7" t="str">
        <f t="shared" si="61"/>
        <v>7/14/2024 - 7/21/2024</v>
      </c>
      <c r="U1342" s="7" t="str">
        <f t="shared" si="62"/>
        <v>Time Card</v>
      </c>
      <c r="V1342" s="8" t="str">
        <f>RIGHT(TEXT(Data7[[#This Row],[Date:]],"mmddyyyy"),4)</f>
        <v>2024</v>
      </c>
      <c r="W1342" s="8" t="str">
        <f>MID(TEXT(Data7[[#This Row],[Date:]],"mmddyyyy"),3,2)</f>
        <v>18</v>
      </c>
      <c r="X1342" s="8" t="str">
        <f>LEFT(TEXT(Data7[[#This Row],[Date:]],"mmddyyyy"),2)</f>
        <v>07</v>
      </c>
      <c r="Y1342" s="6">
        <f>DATE(Data7[[#This Row],[Year]],Data7[[#This Row],[Month]],Data7[[#This Row],[Day]])</f>
        <v>45491</v>
      </c>
    </row>
    <row r="1343" spans="1:25">
      <c r="A1343" s="5">
        <v>45492.425809375003</v>
      </c>
      <c r="B1343" s="7" t="s">
        <v>23</v>
      </c>
      <c r="C1343" s="6" t="s">
        <v>1894</v>
      </c>
      <c r="D1343" s="7" t="s">
        <v>1900</v>
      </c>
      <c r="E1343" s="8">
        <v>4</v>
      </c>
      <c r="F1343" s="7" t="s">
        <v>68</v>
      </c>
      <c r="G1343" s="7" t="s">
        <v>68</v>
      </c>
      <c r="H1343" s="7" t="s">
        <v>912</v>
      </c>
      <c r="I1343" s="7" t="s">
        <v>44</v>
      </c>
      <c r="J1343" s="19" t="str">
        <f>IFERROR(INDEX('Employee Info'!$C$3:$E$200,MATCH(Data7[[#This Row],[Name:]],'Employee Info'!$B$3:$B$200,0),MATCH(Data7[[#This Row],[Hours Type:]],'Employee Info'!$C$2:$E$2,0)),"")</f>
        <v/>
      </c>
      <c r="K1343" s="19" t="str">
        <f>IFERROR(INDEX('Employee Info'!$C$3:$J$200,MATCH(Data7[[#This Row],[Name:]],'Employee Info'!$B$3:$B$200,0),MATCH(Data7[[#Headers],[Truck]],'Employee Info'!$C$2:$J$2,0)),"")</f>
        <v/>
      </c>
      <c r="L1343" s="19" t="str">
        <f>IFERROR(INDEX('Employee Info'!$C$3:$J$200,MATCH(Data7[[#This Row],[Name:]],'Employee Info'!$B$3:$B$200,0),MATCH(Data7[[#Headers],[Phone]],'Employee Info'!$C$2:$J$2,0)),"")</f>
        <v/>
      </c>
      <c r="M1343" s="19" t="str">
        <f>IFERROR(INDEX('Employee Info'!$C$3:$J$200,MATCH(Data7[[#This Row],[Name:]],'Employee Info'!$B$3:$B$200,0),MATCH(Data7[[#Headers],[Tech]],'Employee Info'!$C$2:$J$2,0)),"")</f>
        <v/>
      </c>
      <c r="N1343" s="19" t="str">
        <f>IFERROR(INDEX('Employee Info'!$C$3:$J$200,MATCH(Data7[[#This Row],[Name:]],'Employee Info'!$B$3:$B$200,0),MATCH(Data7[[#Headers],[Other]],'Employee Info'!$C$2:$J$2,0)),"")</f>
        <v/>
      </c>
      <c r="O1343" s="19">
        <f>IFERROR((Data7[[#This Row],[Hours:]]*SUM(Data7[[#This Row],[Rate]:[Other]])),"")</f>
        <v>0</v>
      </c>
      <c r="P1343" s="7" t="str">
        <f>IF(Data7[[#This Row],[WO'#:]]="","Riley #","WO#")</f>
        <v>Riley #</v>
      </c>
      <c r="Q1343" s="7">
        <f>IFERROR(WEEKNUM(Data7[[#This Row],[Date:]]),"")</f>
        <v>29</v>
      </c>
      <c r="R1343" s="6">
        <f t="shared" si="60"/>
        <v>45487</v>
      </c>
      <c r="S1343" s="6">
        <f>Data7[[#This Row],[Week Start]]+7</f>
        <v>45494</v>
      </c>
      <c r="T1343" s="7" t="str">
        <f t="shared" si="61"/>
        <v>7/14/2024 - 7/21/2024</v>
      </c>
      <c r="U1343" s="7" t="str">
        <f t="shared" si="62"/>
        <v>Time Card</v>
      </c>
      <c r="V1343" s="8" t="str">
        <f>RIGHT(TEXT(Data7[[#This Row],[Date:]],"mmddyyyy"),4)</f>
        <v>2024</v>
      </c>
      <c r="W1343" s="8" t="str">
        <f>MID(TEXT(Data7[[#This Row],[Date:]],"mmddyyyy"),3,2)</f>
        <v>18</v>
      </c>
      <c r="X1343" s="8" t="str">
        <f>LEFT(TEXT(Data7[[#This Row],[Date:]],"mmddyyyy"),2)</f>
        <v>07</v>
      </c>
      <c r="Y1343" s="6">
        <f>DATE(Data7[[#This Row],[Year]],Data7[[#This Row],[Month]],Data7[[#This Row],[Day]])</f>
        <v>45491</v>
      </c>
    </row>
    <row r="1344" spans="1:25">
      <c r="A1344" s="5">
        <v>45492.55272349537</v>
      </c>
      <c r="B1344" s="7" t="s">
        <v>66</v>
      </c>
      <c r="C1344" s="6" t="s">
        <v>1894</v>
      </c>
      <c r="D1344" s="7" t="s">
        <v>1908</v>
      </c>
      <c r="E1344" s="8">
        <v>1</v>
      </c>
      <c r="F1344" s="7" t="s">
        <v>68</v>
      </c>
      <c r="G1344" s="7" t="s">
        <v>68</v>
      </c>
      <c r="H1344" s="7" t="s">
        <v>912</v>
      </c>
      <c r="I1344" s="7" t="s">
        <v>44</v>
      </c>
      <c r="J1344" s="19" t="str">
        <f>IFERROR(INDEX('Employee Info'!$C$3:$E$200,MATCH(Data7[[#This Row],[Name:]],'Employee Info'!$B$3:$B$200,0),MATCH(Data7[[#This Row],[Hours Type:]],'Employee Info'!$C$2:$E$2,0)),"")</f>
        <v/>
      </c>
      <c r="K1344" s="19" t="str">
        <f>IFERROR(INDEX('Employee Info'!$C$3:$J$200,MATCH(Data7[[#This Row],[Name:]],'Employee Info'!$B$3:$B$200,0),MATCH(Data7[[#Headers],[Truck]],'Employee Info'!$C$2:$J$2,0)),"")</f>
        <v/>
      </c>
      <c r="L1344" s="19" t="str">
        <f>IFERROR(INDEX('Employee Info'!$C$3:$J$200,MATCH(Data7[[#This Row],[Name:]],'Employee Info'!$B$3:$B$200,0),MATCH(Data7[[#Headers],[Phone]],'Employee Info'!$C$2:$J$2,0)),"")</f>
        <v/>
      </c>
      <c r="M1344" s="19" t="str">
        <f>IFERROR(INDEX('Employee Info'!$C$3:$J$200,MATCH(Data7[[#This Row],[Name:]],'Employee Info'!$B$3:$B$200,0),MATCH(Data7[[#Headers],[Tech]],'Employee Info'!$C$2:$J$2,0)),"")</f>
        <v/>
      </c>
      <c r="N1344" s="19" t="str">
        <f>IFERROR(INDEX('Employee Info'!$C$3:$J$200,MATCH(Data7[[#This Row],[Name:]],'Employee Info'!$B$3:$B$200,0),MATCH(Data7[[#Headers],[Other]],'Employee Info'!$C$2:$J$2,0)),"")</f>
        <v/>
      </c>
      <c r="O1344" s="19">
        <f>IFERROR((Data7[[#This Row],[Hours:]]*SUM(Data7[[#This Row],[Rate]:[Other]])),"")</f>
        <v>0</v>
      </c>
      <c r="P1344" s="7" t="str">
        <f>IF(Data7[[#This Row],[WO'#:]]="","Riley #","WO#")</f>
        <v>Riley #</v>
      </c>
      <c r="Q1344" s="7">
        <f>IFERROR(WEEKNUM(Data7[[#This Row],[Date:]]),"")</f>
        <v>29</v>
      </c>
      <c r="R1344" s="6">
        <f t="shared" si="60"/>
        <v>45487</v>
      </c>
      <c r="S1344" s="6">
        <f>Data7[[#This Row],[Week Start]]+7</f>
        <v>45494</v>
      </c>
      <c r="T1344" s="7" t="str">
        <f t="shared" si="61"/>
        <v>7/14/2024 - 7/21/2024</v>
      </c>
      <c r="U1344" s="7" t="str">
        <f t="shared" si="62"/>
        <v>Time Card</v>
      </c>
      <c r="V1344" s="8" t="str">
        <f>RIGHT(TEXT(Data7[[#This Row],[Date:]],"mmddyyyy"),4)</f>
        <v>2024</v>
      </c>
      <c r="W1344" s="8" t="str">
        <f>MID(TEXT(Data7[[#This Row],[Date:]],"mmddyyyy"),3,2)</f>
        <v>18</v>
      </c>
      <c r="X1344" s="8" t="str">
        <f>LEFT(TEXT(Data7[[#This Row],[Date:]],"mmddyyyy"),2)</f>
        <v>07</v>
      </c>
      <c r="Y1344" s="6">
        <f>DATE(Data7[[#This Row],[Year]],Data7[[#This Row],[Month]],Data7[[#This Row],[Day]])</f>
        <v>45491</v>
      </c>
    </row>
    <row r="1345" spans="1:25">
      <c r="A1345" s="5">
        <v>45492.577783912035</v>
      </c>
      <c r="B1345" s="7" t="s">
        <v>66</v>
      </c>
      <c r="C1345" s="6" t="s">
        <v>1898</v>
      </c>
      <c r="D1345" s="7" t="s">
        <v>1913</v>
      </c>
      <c r="E1345" s="8">
        <v>4</v>
      </c>
      <c r="F1345" s="7">
        <v>6984733</v>
      </c>
      <c r="G1345" s="7" t="s">
        <v>68</v>
      </c>
      <c r="H1345" s="7" t="s">
        <v>756</v>
      </c>
      <c r="I1345" s="7" t="s">
        <v>44</v>
      </c>
      <c r="J1345" s="19" t="str">
        <f>IFERROR(INDEX('Employee Info'!$C$3:$E$200,MATCH(Data7[[#This Row],[Name:]],'Employee Info'!$B$3:$B$200,0),MATCH(Data7[[#This Row],[Hours Type:]],'Employee Info'!$C$2:$E$2,0)),"")</f>
        <v/>
      </c>
      <c r="K1345" s="19" t="str">
        <f>IFERROR(INDEX('Employee Info'!$C$3:$J$200,MATCH(Data7[[#This Row],[Name:]],'Employee Info'!$B$3:$B$200,0),MATCH(Data7[[#Headers],[Truck]],'Employee Info'!$C$2:$J$2,0)),"")</f>
        <v/>
      </c>
      <c r="L1345" s="19" t="str">
        <f>IFERROR(INDEX('Employee Info'!$C$3:$J$200,MATCH(Data7[[#This Row],[Name:]],'Employee Info'!$B$3:$B$200,0),MATCH(Data7[[#Headers],[Phone]],'Employee Info'!$C$2:$J$2,0)),"")</f>
        <v/>
      </c>
      <c r="M1345" s="19" t="str">
        <f>IFERROR(INDEX('Employee Info'!$C$3:$J$200,MATCH(Data7[[#This Row],[Name:]],'Employee Info'!$B$3:$B$200,0),MATCH(Data7[[#Headers],[Tech]],'Employee Info'!$C$2:$J$2,0)),"")</f>
        <v/>
      </c>
      <c r="N1345" s="19" t="str">
        <f>IFERROR(INDEX('Employee Info'!$C$3:$J$200,MATCH(Data7[[#This Row],[Name:]],'Employee Info'!$B$3:$B$200,0),MATCH(Data7[[#Headers],[Other]],'Employee Info'!$C$2:$J$2,0)),"")</f>
        <v/>
      </c>
      <c r="O1345" s="19">
        <f>IFERROR((Data7[[#This Row],[Hours:]]*SUM(Data7[[#This Row],[Rate]:[Other]])),"")</f>
        <v>0</v>
      </c>
      <c r="P1345" s="7" t="str">
        <f>IF(Data7[[#This Row],[WO'#:]]="","Riley #","WO#")</f>
        <v>WO#</v>
      </c>
      <c r="Q1345" s="7">
        <f>IFERROR(WEEKNUM(Data7[[#This Row],[Date:]]),"")</f>
        <v>29</v>
      </c>
      <c r="R1345" s="6">
        <f t="shared" si="60"/>
        <v>45487</v>
      </c>
      <c r="S1345" s="6">
        <f>Data7[[#This Row],[Week Start]]+7</f>
        <v>45494</v>
      </c>
      <c r="T1345" s="7" t="str">
        <f t="shared" si="61"/>
        <v>7/14/2024 - 7/21/2024</v>
      </c>
      <c r="U1345" s="7" t="str">
        <f t="shared" si="62"/>
        <v>Time Card</v>
      </c>
      <c r="V1345" s="8" t="str">
        <f>RIGHT(TEXT(Data7[[#This Row],[Date:]],"mmddyyyy"),4)</f>
        <v>2024</v>
      </c>
      <c r="W1345" s="8" t="str">
        <f>MID(TEXT(Data7[[#This Row],[Date:]],"mmddyyyy"),3,2)</f>
        <v>19</v>
      </c>
      <c r="X1345" s="8" t="str">
        <f>LEFT(TEXT(Data7[[#This Row],[Date:]],"mmddyyyy"),2)</f>
        <v>07</v>
      </c>
      <c r="Y1345" s="6">
        <f>DATE(Data7[[#This Row],[Year]],Data7[[#This Row],[Month]],Data7[[#This Row],[Day]])</f>
        <v>45492</v>
      </c>
    </row>
    <row r="1346" spans="1:25">
      <c r="A1346" s="5">
        <v>45492.57794722222</v>
      </c>
      <c r="B1346" s="7" t="s">
        <v>66</v>
      </c>
      <c r="C1346" s="6" t="s">
        <v>1898</v>
      </c>
      <c r="D1346" s="7" t="s">
        <v>1913</v>
      </c>
      <c r="E1346" s="8">
        <v>1</v>
      </c>
      <c r="F1346" s="7">
        <v>6984733</v>
      </c>
      <c r="G1346" s="7" t="s">
        <v>68</v>
      </c>
      <c r="H1346" s="7" t="s">
        <v>756</v>
      </c>
      <c r="I1346" s="7" t="s">
        <v>45</v>
      </c>
      <c r="J1346" s="19" t="str">
        <f>IFERROR(INDEX('Employee Info'!$C$3:$E$200,MATCH(Data7[[#This Row],[Name:]],'Employee Info'!$B$3:$B$200,0),MATCH(Data7[[#This Row],[Hours Type:]],'Employee Info'!$C$2:$E$2,0)),"")</f>
        <v/>
      </c>
      <c r="K1346" s="19" t="str">
        <f>IFERROR(INDEX('Employee Info'!$C$3:$J$200,MATCH(Data7[[#This Row],[Name:]],'Employee Info'!$B$3:$B$200,0),MATCH(Data7[[#Headers],[Truck]],'Employee Info'!$C$2:$J$2,0)),"")</f>
        <v/>
      </c>
      <c r="L1346" s="19" t="str">
        <f>IFERROR(INDEX('Employee Info'!$C$3:$J$200,MATCH(Data7[[#This Row],[Name:]],'Employee Info'!$B$3:$B$200,0),MATCH(Data7[[#Headers],[Phone]],'Employee Info'!$C$2:$J$2,0)),"")</f>
        <v/>
      </c>
      <c r="M1346" s="19" t="str">
        <f>IFERROR(INDEX('Employee Info'!$C$3:$J$200,MATCH(Data7[[#This Row],[Name:]],'Employee Info'!$B$3:$B$200,0),MATCH(Data7[[#Headers],[Tech]],'Employee Info'!$C$2:$J$2,0)),"")</f>
        <v/>
      </c>
      <c r="N1346" s="19" t="str">
        <f>IFERROR(INDEX('Employee Info'!$C$3:$J$200,MATCH(Data7[[#This Row],[Name:]],'Employee Info'!$B$3:$B$200,0),MATCH(Data7[[#Headers],[Other]],'Employee Info'!$C$2:$J$2,0)),"")</f>
        <v/>
      </c>
      <c r="O1346" s="19">
        <f>IFERROR((Data7[[#This Row],[Hours:]]*SUM(Data7[[#This Row],[Rate]:[Other]])),"")</f>
        <v>0</v>
      </c>
      <c r="P1346" s="7" t="str">
        <f>IF(Data7[[#This Row],[WO'#:]]="","Riley #","WO#")</f>
        <v>WO#</v>
      </c>
      <c r="Q1346" s="7">
        <f>IFERROR(WEEKNUM(Data7[[#This Row],[Date:]]),"")</f>
        <v>29</v>
      </c>
      <c r="R1346" s="6">
        <f t="shared" ref="R1346:R1409" si="63">DATE(RIGHT(TEXT(C1346,"mm/dd/yyyy"),4),1,1)+(Q1346-1)*7-(WEEKDAY(DATE(RIGHT(TEXT(C1346,"mm/dd/yyyy"),4),1,1)))+1</f>
        <v>45487</v>
      </c>
      <c r="S1346" s="6">
        <f>Data7[[#This Row],[Week Start]]+7</f>
        <v>45494</v>
      </c>
      <c r="T1346" s="7" t="str">
        <f t="shared" ref="T1346:T1409" si="64">IFERROR(TEXT(R1346, "m/d/yyyy") &amp; " - " &amp; TEXT(S1346, "m/d/yyyy"),"")</f>
        <v>7/14/2024 - 7/21/2024</v>
      </c>
      <c r="U1346" s="7" t="str">
        <f t="shared" ref="U1346:U1409" si="65">"Time Card"</f>
        <v>Time Card</v>
      </c>
      <c r="V1346" s="8" t="str">
        <f>RIGHT(TEXT(Data7[[#This Row],[Date:]],"mmddyyyy"),4)</f>
        <v>2024</v>
      </c>
      <c r="W1346" s="8" t="str">
        <f>MID(TEXT(Data7[[#This Row],[Date:]],"mmddyyyy"),3,2)</f>
        <v>19</v>
      </c>
      <c r="X1346" s="8" t="str">
        <f>LEFT(TEXT(Data7[[#This Row],[Date:]],"mmddyyyy"),2)</f>
        <v>07</v>
      </c>
      <c r="Y1346" s="6">
        <f>DATE(Data7[[#This Row],[Year]],Data7[[#This Row],[Month]],Data7[[#This Row],[Day]])</f>
        <v>45492</v>
      </c>
    </row>
    <row r="1347" spans="1:25">
      <c r="A1347" s="5">
        <v>45492.54621990741</v>
      </c>
      <c r="B1347" s="7" t="s">
        <v>66</v>
      </c>
      <c r="C1347" s="6" t="s">
        <v>1898</v>
      </c>
      <c r="D1347" s="7" t="s">
        <v>1903</v>
      </c>
      <c r="E1347" s="8">
        <v>1</v>
      </c>
      <c r="F1347" s="7">
        <v>7129674</v>
      </c>
      <c r="G1347" s="7" t="s">
        <v>68</v>
      </c>
      <c r="H1347" s="7" t="s">
        <v>756</v>
      </c>
      <c r="I1347" s="7" t="s">
        <v>44</v>
      </c>
      <c r="J1347" s="19" t="str">
        <f>IFERROR(INDEX('Employee Info'!$C$3:$E$200,MATCH(Data7[[#This Row],[Name:]],'Employee Info'!$B$3:$B$200,0),MATCH(Data7[[#This Row],[Hours Type:]],'Employee Info'!$C$2:$E$2,0)),"")</f>
        <v/>
      </c>
      <c r="K1347" s="19" t="str">
        <f>IFERROR(INDEX('Employee Info'!$C$3:$J$200,MATCH(Data7[[#This Row],[Name:]],'Employee Info'!$B$3:$B$200,0),MATCH(Data7[[#Headers],[Truck]],'Employee Info'!$C$2:$J$2,0)),"")</f>
        <v/>
      </c>
      <c r="L1347" s="19" t="str">
        <f>IFERROR(INDEX('Employee Info'!$C$3:$J$200,MATCH(Data7[[#This Row],[Name:]],'Employee Info'!$B$3:$B$200,0),MATCH(Data7[[#Headers],[Phone]],'Employee Info'!$C$2:$J$2,0)),"")</f>
        <v/>
      </c>
      <c r="M1347" s="19" t="str">
        <f>IFERROR(INDEX('Employee Info'!$C$3:$J$200,MATCH(Data7[[#This Row],[Name:]],'Employee Info'!$B$3:$B$200,0),MATCH(Data7[[#Headers],[Tech]],'Employee Info'!$C$2:$J$2,0)),"")</f>
        <v/>
      </c>
      <c r="N1347" s="19" t="str">
        <f>IFERROR(INDEX('Employee Info'!$C$3:$J$200,MATCH(Data7[[#This Row],[Name:]],'Employee Info'!$B$3:$B$200,0),MATCH(Data7[[#Headers],[Other]],'Employee Info'!$C$2:$J$2,0)),"")</f>
        <v/>
      </c>
      <c r="O1347" s="19">
        <f>IFERROR((Data7[[#This Row],[Hours:]]*SUM(Data7[[#This Row],[Rate]:[Other]])),"")</f>
        <v>0</v>
      </c>
      <c r="P1347" s="7" t="str">
        <f>IF(Data7[[#This Row],[WO'#:]]="","Riley #","WO#")</f>
        <v>WO#</v>
      </c>
      <c r="Q1347" s="7">
        <f>IFERROR(WEEKNUM(Data7[[#This Row],[Date:]]),"")</f>
        <v>29</v>
      </c>
      <c r="R1347" s="6">
        <f t="shared" si="63"/>
        <v>45487</v>
      </c>
      <c r="S1347" s="6">
        <f>Data7[[#This Row],[Week Start]]+7</f>
        <v>45494</v>
      </c>
      <c r="T1347" s="7" t="str">
        <f t="shared" si="64"/>
        <v>7/14/2024 - 7/21/2024</v>
      </c>
      <c r="U1347" s="7" t="str">
        <f t="shared" si="65"/>
        <v>Time Card</v>
      </c>
      <c r="V1347" s="8" t="str">
        <f>RIGHT(TEXT(Data7[[#This Row],[Date:]],"mmddyyyy"),4)</f>
        <v>2024</v>
      </c>
      <c r="W1347" s="8" t="str">
        <f>MID(TEXT(Data7[[#This Row],[Date:]],"mmddyyyy"),3,2)</f>
        <v>19</v>
      </c>
      <c r="X1347" s="8" t="str">
        <f>LEFT(TEXT(Data7[[#This Row],[Date:]],"mmddyyyy"),2)</f>
        <v>07</v>
      </c>
      <c r="Y1347" s="6">
        <f>DATE(Data7[[#This Row],[Year]],Data7[[#This Row],[Month]],Data7[[#This Row],[Day]])</f>
        <v>45492</v>
      </c>
    </row>
    <row r="1348" spans="1:25">
      <c r="A1348" s="5">
        <v>45492.54670590278</v>
      </c>
      <c r="B1348" s="7" t="s">
        <v>66</v>
      </c>
      <c r="C1348" s="6" t="s">
        <v>1898</v>
      </c>
      <c r="D1348" s="7" t="s">
        <v>1904</v>
      </c>
      <c r="E1348" s="8">
        <v>1</v>
      </c>
      <c r="F1348" s="7">
        <v>7130544</v>
      </c>
      <c r="G1348" s="7" t="s">
        <v>68</v>
      </c>
      <c r="H1348" s="7" t="s">
        <v>756</v>
      </c>
      <c r="I1348" s="7" t="s">
        <v>44</v>
      </c>
      <c r="J1348" s="19" t="str">
        <f>IFERROR(INDEX('Employee Info'!$C$3:$E$200,MATCH(Data7[[#This Row],[Name:]],'Employee Info'!$B$3:$B$200,0),MATCH(Data7[[#This Row],[Hours Type:]],'Employee Info'!$C$2:$E$2,0)),"")</f>
        <v/>
      </c>
      <c r="K1348" s="19" t="str">
        <f>IFERROR(INDEX('Employee Info'!$C$3:$J$200,MATCH(Data7[[#This Row],[Name:]],'Employee Info'!$B$3:$B$200,0),MATCH(Data7[[#Headers],[Truck]],'Employee Info'!$C$2:$J$2,0)),"")</f>
        <v/>
      </c>
      <c r="L1348" s="19" t="str">
        <f>IFERROR(INDEX('Employee Info'!$C$3:$J$200,MATCH(Data7[[#This Row],[Name:]],'Employee Info'!$B$3:$B$200,0),MATCH(Data7[[#Headers],[Phone]],'Employee Info'!$C$2:$J$2,0)),"")</f>
        <v/>
      </c>
      <c r="M1348" s="19" t="str">
        <f>IFERROR(INDEX('Employee Info'!$C$3:$J$200,MATCH(Data7[[#This Row],[Name:]],'Employee Info'!$B$3:$B$200,0),MATCH(Data7[[#Headers],[Tech]],'Employee Info'!$C$2:$J$2,0)),"")</f>
        <v/>
      </c>
      <c r="N1348" s="19" t="str">
        <f>IFERROR(INDEX('Employee Info'!$C$3:$J$200,MATCH(Data7[[#This Row],[Name:]],'Employee Info'!$B$3:$B$200,0),MATCH(Data7[[#Headers],[Other]],'Employee Info'!$C$2:$J$2,0)),"")</f>
        <v/>
      </c>
      <c r="O1348" s="19">
        <f>IFERROR((Data7[[#This Row],[Hours:]]*SUM(Data7[[#This Row],[Rate]:[Other]])),"")</f>
        <v>0</v>
      </c>
      <c r="P1348" s="7" t="str">
        <f>IF(Data7[[#This Row],[WO'#:]]="","Riley #","WO#")</f>
        <v>WO#</v>
      </c>
      <c r="Q1348" s="7">
        <f>IFERROR(WEEKNUM(Data7[[#This Row],[Date:]]),"")</f>
        <v>29</v>
      </c>
      <c r="R1348" s="6">
        <f t="shared" si="63"/>
        <v>45487</v>
      </c>
      <c r="S1348" s="6">
        <f>Data7[[#This Row],[Week Start]]+7</f>
        <v>45494</v>
      </c>
      <c r="T1348" s="7" t="str">
        <f t="shared" si="64"/>
        <v>7/14/2024 - 7/21/2024</v>
      </c>
      <c r="U1348" s="7" t="str">
        <f t="shared" si="65"/>
        <v>Time Card</v>
      </c>
      <c r="V1348" s="8" t="str">
        <f>RIGHT(TEXT(Data7[[#This Row],[Date:]],"mmddyyyy"),4)</f>
        <v>2024</v>
      </c>
      <c r="W1348" s="8" t="str">
        <f>MID(TEXT(Data7[[#This Row],[Date:]],"mmddyyyy"),3,2)</f>
        <v>19</v>
      </c>
      <c r="X1348" s="8" t="str">
        <f>LEFT(TEXT(Data7[[#This Row],[Date:]],"mmddyyyy"),2)</f>
        <v>07</v>
      </c>
      <c r="Y1348" s="6">
        <f>DATE(Data7[[#This Row],[Year]],Data7[[#This Row],[Month]],Data7[[#This Row],[Day]])</f>
        <v>45492</v>
      </c>
    </row>
    <row r="1349" spans="1:25">
      <c r="A1349" s="5">
        <v>45492.547433796295</v>
      </c>
      <c r="B1349" s="7" t="s">
        <v>66</v>
      </c>
      <c r="C1349" s="6" t="s">
        <v>1898</v>
      </c>
      <c r="D1349" s="7" t="s">
        <v>1905</v>
      </c>
      <c r="E1349" s="8">
        <v>1</v>
      </c>
      <c r="F1349" s="7">
        <v>7130544</v>
      </c>
      <c r="G1349" s="7" t="s">
        <v>68</v>
      </c>
      <c r="H1349" s="7" t="s">
        <v>756</v>
      </c>
      <c r="I1349" s="7" t="s">
        <v>44</v>
      </c>
      <c r="J1349" s="19" t="str">
        <f>IFERROR(INDEX('Employee Info'!$C$3:$E$200,MATCH(Data7[[#This Row],[Name:]],'Employee Info'!$B$3:$B$200,0),MATCH(Data7[[#This Row],[Hours Type:]],'Employee Info'!$C$2:$E$2,0)),"")</f>
        <v/>
      </c>
      <c r="K1349" s="19" t="str">
        <f>IFERROR(INDEX('Employee Info'!$C$3:$J$200,MATCH(Data7[[#This Row],[Name:]],'Employee Info'!$B$3:$B$200,0),MATCH(Data7[[#Headers],[Truck]],'Employee Info'!$C$2:$J$2,0)),"")</f>
        <v/>
      </c>
      <c r="L1349" s="19" t="str">
        <f>IFERROR(INDEX('Employee Info'!$C$3:$J$200,MATCH(Data7[[#This Row],[Name:]],'Employee Info'!$B$3:$B$200,0),MATCH(Data7[[#Headers],[Phone]],'Employee Info'!$C$2:$J$2,0)),"")</f>
        <v/>
      </c>
      <c r="M1349" s="19" t="str">
        <f>IFERROR(INDEX('Employee Info'!$C$3:$J$200,MATCH(Data7[[#This Row],[Name:]],'Employee Info'!$B$3:$B$200,0),MATCH(Data7[[#Headers],[Tech]],'Employee Info'!$C$2:$J$2,0)),"")</f>
        <v/>
      </c>
      <c r="N1349" s="19" t="str">
        <f>IFERROR(INDEX('Employee Info'!$C$3:$J$200,MATCH(Data7[[#This Row],[Name:]],'Employee Info'!$B$3:$B$200,0),MATCH(Data7[[#Headers],[Other]],'Employee Info'!$C$2:$J$2,0)),"")</f>
        <v/>
      </c>
      <c r="O1349" s="19">
        <f>IFERROR((Data7[[#This Row],[Hours:]]*SUM(Data7[[#This Row],[Rate]:[Other]])),"")</f>
        <v>0</v>
      </c>
      <c r="P1349" s="7" t="str">
        <f>IF(Data7[[#This Row],[WO'#:]]="","Riley #","WO#")</f>
        <v>WO#</v>
      </c>
      <c r="Q1349" s="7">
        <f>IFERROR(WEEKNUM(Data7[[#This Row],[Date:]]),"")</f>
        <v>29</v>
      </c>
      <c r="R1349" s="6">
        <f t="shared" si="63"/>
        <v>45487</v>
      </c>
      <c r="S1349" s="6">
        <f>Data7[[#This Row],[Week Start]]+7</f>
        <v>45494</v>
      </c>
      <c r="T1349" s="7" t="str">
        <f t="shared" si="64"/>
        <v>7/14/2024 - 7/21/2024</v>
      </c>
      <c r="U1349" s="7" t="str">
        <f t="shared" si="65"/>
        <v>Time Card</v>
      </c>
      <c r="V1349" s="8" t="str">
        <f>RIGHT(TEXT(Data7[[#This Row],[Date:]],"mmddyyyy"),4)</f>
        <v>2024</v>
      </c>
      <c r="W1349" s="8" t="str">
        <f>MID(TEXT(Data7[[#This Row],[Date:]],"mmddyyyy"),3,2)</f>
        <v>19</v>
      </c>
      <c r="X1349" s="8" t="str">
        <f>LEFT(TEXT(Data7[[#This Row],[Date:]],"mmddyyyy"),2)</f>
        <v>07</v>
      </c>
      <c r="Y1349" s="6">
        <f>DATE(Data7[[#This Row],[Year]],Data7[[#This Row],[Month]],Data7[[#This Row],[Day]])</f>
        <v>45492</v>
      </c>
    </row>
    <row r="1350" spans="1:25">
      <c r="A1350" s="5">
        <v>45492.427535532406</v>
      </c>
      <c r="B1350" s="7" t="s">
        <v>35</v>
      </c>
      <c r="C1350" s="6" t="s">
        <v>1898</v>
      </c>
      <c r="D1350" s="7" t="s">
        <v>812</v>
      </c>
      <c r="E1350" s="8">
        <v>8</v>
      </c>
      <c r="F1350" s="7" t="s">
        <v>68</v>
      </c>
      <c r="G1350" s="7" t="s">
        <v>68</v>
      </c>
      <c r="H1350" s="7" t="s">
        <v>649</v>
      </c>
      <c r="I1350" s="7" t="s">
        <v>44</v>
      </c>
      <c r="J1350" s="19" t="str">
        <f>IFERROR(INDEX('Employee Info'!$C$3:$E$200,MATCH(Data7[[#This Row],[Name:]],'Employee Info'!$B$3:$B$200,0),MATCH(Data7[[#This Row],[Hours Type:]],'Employee Info'!$C$2:$E$2,0)),"")</f>
        <v/>
      </c>
      <c r="K1350" s="19" t="str">
        <f>IFERROR(INDEX('Employee Info'!$C$3:$J$200,MATCH(Data7[[#This Row],[Name:]],'Employee Info'!$B$3:$B$200,0),MATCH(Data7[[#Headers],[Truck]],'Employee Info'!$C$2:$J$2,0)),"")</f>
        <v/>
      </c>
      <c r="L1350" s="19" t="str">
        <f>IFERROR(INDEX('Employee Info'!$C$3:$J$200,MATCH(Data7[[#This Row],[Name:]],'Employee Info'!$B$3:$B$200,0),MATCH(Data7[[#Headers],[Phone]],'Employee Info'!$C$2:$J$2,0)),"")</f>
        <v/>
      </c>
      <c r="M1350" s="19" t="str">
        <f>IFERROR(INDEX('Employee Info'!$C$3:$J$200,MATCH(Data7[[#This Row],[Name:]],'Employee Info'!$B$3:$B$200,0),MATCH(Data7[[#Headers],[Tech]],'Employee Info'!$C$2:$J$2,0)),"")</f>
        <v/>
      </c>
      <c r="N1350" s="19" t="str">
        <f>IFERROR(INDEX('Employee Info'!$C$3:$J$200,MATCH(Data7[[#This Row],[Name:]],'Employee Info'!$B$3:$B$200,0),MATCH(Data7[[#Headers],[Other]],'Employee Info'!$C$2:$J$2,0)),"")</f>
        <v/>
      </c>
      <c r="O1350" s="19">
        <f>IFERROR((Data7[[#This Row],[Hours:]]*SUM(Data7[[#This Row],[Rate]:[Other]])),"")</f>
        <v>0</v>
      </c>
      <c r="P1350" s="7" t="str">
        <f>IF(Data7[[#This Row],[WO'#:]]="","Riley #","WO#")</f>
        <v>Riley #</v>
      </c>
      <c r="Q1350" s="7">
        <f>IFERROR(WEEKNUM(Data7[[#This Row],[Date:]]),"")</f>
        <v>29</v>
      </c>
      <c r="R1350" s="6">
        <f t="shared" si="63"/>
        <v>45487</v>
      </c>
      <c r="S1350" s="6">
        <f>Data7[[#This Row],[Week Start]]+7</f>
        <v>45494</v>
      </c>
      <c r="T1350" s="7" t="str">
        <f t="shared" si="64"/>
        <v>7/14/2024 - 7/21/2024</v>
      </c>
      <c r="U1350" s="7" t="str">
        <f t="shared" si="65"/>
        <v>Time Card</v>
      </c>
      <c r="V1350" s="8" t="str">
        <f>RIGHT(TEXT(Data7[[#This Row],[Date:]],"mmddyyyy"),4)</f>
        <v>2024</v>
      </c>
      <c r="W1350" s="8" t="str">
        <f>MID(TEXT(Data7[[#This Row],[Date:]],"mmddyyyy"),3,2)</f>
        <v>19</v>
      </c>
      <c r="X1350" s="8" t="str">
        <f>LEFT(TEXT(Data7[[#This Row],[Date:]],"mmddyyyy"),2)</f>
        <v>07</v>
      </c>
      <c r="Y1350" s="6">
        <f>DATE(Data7[[#This Row],[Year]],Data7[[#This Row],[Month]],Data7[[#This Row],[Day]])</f>
        <v>45492</v>
      </c>
    </row>
    <row r="1351" spans="1:25">
      <c r="A1351" s="5">
        <v>45492.427624305557</v>
      </c>
      <c r="B1351" s="7" t="s">
        <v>23</v>
      </c>
      <c r="C1351" s="6" t="s">
        <v>1898</v>
      </c>
      <c r="D1351" s="7" t="s">
        <v>812</v>
      </c>
      <c r="E1351" s="8">
        <v>8</v>
      </c>
      <c r="F1351" s="7" t="s">
        <v>68</v>
      </c>
      <c r="G1351" s="7" t="s">
        <v>68</v>
      </c>
      <c r="H1351" s="7" t="s">
        <v>649</v>
      </c>
      <c r="I1351" s="7" t="s">
        <v>44</v>
      </c>
      <c r="J1351" s="19" t="str">
        <f>IFERROR(INDEX('Employee Info'!$C$3:$E$200,MATCH(Data7[[#This Row],[Name:]],'Employee Info'!$B$3:$B$200,0),MATCH(Data7[[#This Row],[Hours Type:]],'Employee Info'!$C$2:$E$2,0)),"")</f>
        <v/>
      </c>
      <c r="K1351" s="19" t="str">
        <f>IFERROR(INDEX('Employee Info'!$C$3:$J$200,MATCH(Data7[[#This Row],[Name:]],'Employee Info'!$B$3:$B$200,0),MATCH(Data7[[#Headers],[Truck]],'Employee Info'!$C$2:$J$2,0)),"")</f>
        <v/>
      </c>
      <c r="L1351" s="19" t="str">
        <f>IFERROR(INDEX('Employee Info'!$C$3:$J$200,MATCH(Data7[[#This Row],[Name:]],'Employee Info'!$B$3:$B$200,0),MATCH(Data7[[#Headers],[Phone]],'Employee Info'!$C$2:$J$2,0)),"")</f>
        <v/>
      </c>
      <c r="M1351" s="19" t="str">
        <f>IFERROR(INDEX('Employee Info'!$C$3:$J$200,MATCH(Data7[[#This Row],[Name:]],'Employee Info'!$B$3:$B$200,0),MATCH(Data7[[#Headers],[Tech]],'Employee Info'!$C$2:$J$2,0)),"")</f>
        <v/>
      </c>
      <c r="N1351" s="19" t="str">
        <f>IFERROR(INDEX('Employee Info'!$C$3:$J$200,MATCH(Data7[[#This Row],[Name:]],'Employee Info'!$B$3:$B$200,0),MATCH(Data7[[#Headers],[Other]],'Employee Info'!$C$2:$J$2,0)),"")</f>
        <v/>
      </c>
      <c r="O1351" s="19">
        <f>IFERROR((Data7[[#This Row],[Hours:]]*SUM(Data7[[#This Row],[Rate]:[Other]])),"")</f>
        <v>0</v>
      </c>
      <c r="P1351" s="7" t="str">
        <f>IF(Data7[[#This Row],[WO'#:]]="","Riley #","WO#")</f>
        <v>Riley #</v>
      </c>
      <c r="Q1351" s="7">
        <f>IFERROR(WEEKNUM(Data7[[#This Row],[Date:]]),"")</f>
        <v>29</v>
      </c>
      <c r="R1351" s="6">
        <f t="shared" si="63"/>
        <v>45487</v>
      </c>
      <c r="S1351" s="6">
        <f>Data7[[#This Row],[Week Start]]+7</f>
        <v>45494</v>
      </c>
      <c r="T1351" s="7" t="str">
        <f t="shared" si="64"/>
        <v>7/14/2024 - 7/21/2024</v>
      </c>
      <c r="U1351" s="7" t="str">
        <f t="shared" si="65"/>
        <v>Time Card</v>
      </c>
      <c r="V1351" s="8" t="str">
        <f>RIGHT(TEXT(Data7[[#This Row],[Date:]],"mmddyyyy"),4)</f>
        <v>2024</v>
      </c>
      <c r="W1351" s="8" t="str">
        <f>MID(TEXT(Data7[[#This Row],[Date:]],"mmddyyyy"),3,2)</f>
        <v>19</v>
      </c>
      <c r="X1351" s="8" t="str">
        <f>LEFT(TEXT(Data7[[#This Row],[Date:]],"mmddyyyy"),2)</f>
        <v>07</v>
      </c>
      <c r="Y1351" s="6">
        <f>DATE(Data7[[#This Row],[Year]],Data7[[#This Row],[Month]],Data7[[#This Row],[Day]])</f>
        <v>45492</v>
      </c>
    </row>
    <row r="1352" spans="1:25">
      <c r="A1352" s="5">
        <v>45492.402576157408</v>
      </c>
      <c r="B1352" s="7" t="s">
        <v>34</v>
      </c>
      <c r="C1352" s="6" t="s">
        <v>1898</v>
      </c>
      <c r="D1352" s="7" t="s">
        <v>1897</v>
      </c>
      <c r="E1352" s="8">
        <v>8</v>
      </c>
      <c r="F1352" s="7" t="s">
        <v>68</v>
      </c>
      <c r="G1352" s="7" t="s">
        <v>68</v>
      </c>
      <c r="H1352" s="7" t="s">
        <v>912</v>
      </c>
      <c r="I1352" s="7" t="s">
        <v>44</v>
      </c>
      <c r="J1352" s="19" t="str">
        <f>IFERROR(INDEX('Employee Info'!$C$3:$E$200,MATCH(Data7[[#This Row],[Name:]],'Employee Info'!$B$3:$B$200,0),MATCH(Data7[[#This Row],[Hours Type:]],'Employee Info'!$C$2:$E$2,0)),"")</f>
        <v/>
      </c>
      <c r="K1352" s="19" t="str">
        <f>IFERROR(INDEX('Employee Info'!$C$3:$J$200,MATCH(Data7[[#This Row],[Name:]],'Employee Info'!$B$3:$B$200,0),MATCH(Data7[[#Headers],[Truck]],'Employee Info'!$C$2:$J$2,0)),"")</f>
        <v/>
      </c>
      <c r="L1352" s="19" t="str">
        <f>IFERROR(INDEX('Employee Info'!$C$3:$J$200,MATCH(Data7[[#This Row],[Name:]],'Employee Info'!$B$3:$B$200,0),MATCH(Data7[[#Headers],[Phone]],'Employee Info'!$C$2:$J$2,0)),"")</f>
        <v/>
      </c>
      <c r="M1352" s="19" t="str">
        <f>IFERROR(INDEX('Employee Info'!$C$3:$J$200,MATCH(Data7[[#This Row],[Name:]],'Employee Info'!$B$3:$B$200,0),MATCH(Data7[[#Headers],[Tech]],'Employee Info'!$C$2:$J$2,0)),"")</f>
        <v/>
      </c>
      <c r="N1352" s="19" t="str">
        <f>IFERROR(INDEX('Employee Info'!$C$3:$J$200,MATCH(Data7[[#This Row],[Name:]],'Employee Info'!$B$3:$B$200,0),MATCH(Data7[[#Headers],[Other]],'Employee Info'!$C$2:$J$2,0)),"")</f>
        <v/>
      </c>
      <c r="O1352" s="19">
        <f>IFERROR((Data7[[#This Row],[Hours:]]*SUM(Data7[[#This Row],[Rate]:[Other]])),"")</f>
        <v>0</v>
      </c>
      <c r="P1352" s="7" t="str">
        <f>IF(Data7[[#This Row],[WO'#:]]="","Riley #","WO#")</f>
        <v>Riley #</v>
      </c>
      <c r="Q1352" s="7">
        <f>IFERROR(WEEKNUM(Data7[[#This Row],[Date:]]),"")</f>
        <v>29</v>
      </c>
      <c r="R1352" s="6">
        <f t="shared" si="63"/>
        <v>45487</v>
      </c>
      <c r="S1352" s="6">
        <f>Data7[[#This Row],[Week Start]]+7</f>
        <v>45494</v>
      </c>
      <c r="T1352" s="7" t="str">
        <f t="shared" si="64"/>
        <v>7/14/2024 - 7/21/2024</v>
      </c>
      <c r="U1352" s="7" t="str">
        <f t="shared" si="65"/>
        <v>Time Card</v>
      </c>
      <c r="V1352" s="8" t="str">
        <f>RIGHT(TEXT(Data7[[#This Row],[Date:]],"mmddyyyy"),4)</f>
        <v>2024</v>
      </c>
      <c r="W1352" s="8" t="str">
        <f>MID(TEXT(Data7[[#This Row],[Date:]],"mmddyyyy"),3,2)</f>
        <v>19</v>
      </c>
      <c r="X1352" s="8" t="str">
        <f>LEFT(TEXT(Data7[[#This Row],[Date:]],"mmddyyyy"),2)</f>
        <v>07</v>
      </c>
      <c r="Y1352" s="6">
        <f>DATE(Data7[[#This Row],[Year]],Data7[[#This Row],[Month]],Data7[[#This Row],[Day]])</f>
        <v>45492</v>
      </c>
    </row>
    <row r="1353" spans="1:25">
      <c r="A1353" s="5">
        <v>45492.402704050925</v>
      </c>
      <c r="B1353" s="7" t="s">
        <v>31</v>
      </c>
      <c r="C1353" s="6" t="s">
        <v>1898</v>
      </c>
      <c r="D1353" s="7" t="s">
        <v>1897</v>
      </c>
      <c r="E1353" s="8">
        <v>8</v>
      </c>
      <c r="F1353" s="7" t="s">
        <v>68</v>
      </c>
      <c r="G1353" s="7" t="s">
        <v>68</v>
      </c>
      <c r="H1353" s="7" t="s">
        <v>912</v>
      </c>
      <c r="I1353" s="7" t="s">
        <v>44</v>
      </c>
      <c r="J1353" s="19" t="str">
        <f>IFERROR(INDEX('Employee Info'!$C$3:$E$200,MATCH(Data7[[#This Row],[Name:]],'Employee Info'!$B$3:$B$200,0),MATCH(Data7[[#This Row],[Hours Type:]],'Employee Info'!$C$2:$E$2,0)),"")</f>
        <v/>
      </c>
      <c r="K1353" s="19" t="str">
        <f>IFERROR(INDEX('Employee Info'!$C$3:$J$200,MATCH(Data7[[#This Row],[Name:]],'Employee Info'!$B$3:$B$200,0),MATCH(Data7[[#Headers],[Truck]],'Employee Info'!$C$2:$J$2,0)),"")</f>
        <v/>
      </c>
      <c r="L1353" s="19" t="str">
        <f>IFERROR(INDEX('Employee Info'!$C$3:$J$200,MATCH(Data7[[#This Row],[Name:]],'Employee Info'!$B$3:$B$200,0),MATCH(Data7[[#Headers],[Phone]],'Employee Info'!$C$2:$J$2,0)),"")</f>
        <v/>
      </c>
      <c r="M1353" s="19" t="str">
        <f>IFERROR(INDEX('Employee Info'!$C$3:$J$200,MATCH(Data7[[#This Row],[Name:]],'Employee Info'!$B$3:$B$200,0),MATCH(Data7[[#Headers],[Tech]],'Employee Info'!$C$2:$J$2,0)),"")</f>
        <v/>
      </c>
      <c r="N1353" s="19" t="str">
        <f>IFERROR(INDEX('Employee Info'!$C$3:$J$200,MATCH(Data7[[#This Row],[Name:]],'Employee Info'!$B$3:$B$200,0),MATCH(Data7[[#Headers],[Other]],'Employee Info'!$C$2:$J$2,0)),"")</f>
        <v/>
      </c>
      <c r="O1353" s="19">
        <f>IFERROR((Data7[[#This Row],[Hours:]]*SUM(Data7[[#This Row],[Rate]:[Other]])),"")</f>
        <v>0</v>
      </c>
      <c r="P1353" s="7" t="str">
        <f>IF(Data7[[#This Row],[WO'#:]]="","Riley #","WO#")</f>
        <v>Riley #</v>
      </c>
      <c r="Q1353" s="7">
        <f>IFERROR(WEEKNUM(Data7[[#This Row],[Date:]]),"")</f>
        <v>29</v>
      </c>
      <c r="R1353" s="6">
        <f t="shared" si="63"/>
        <v>45487</v>
      </c>
      <c r="S1353" s="6">
        <f>Data7[[#This Row],[Week Start]]+7</f>
        <v>45494</v>
      </c>
      <c r="T1353" s="7" t="str">
        <f t="shared" si="64"/>
        <v>7/14/2024 - 7/21/2024</v>
      </c>
      <c r="U1353" s="7" t="str">
        <f t="shared" si="65"/>
        <v>Time Card</v>
      </c>
      <c r="V1353" s="8" t="str">
        <f>RIGHT(TEXT(Data7[[#This Row],[Date:]],"mmddyyyy"),4)</f>
        <v>2024</v>
      </c>
      <c r="W1353" s="8" t="str">
        <f>MID(TEXT(Data7[[#This Row],[Date:]],"mmddyyyy"),3,2)</f>
        <v>19</v>
      </c>
      <c r="X1353" s="8" t="str">
        <f>LEFT(TEXT(Data7[[#This Row],[Date:]],"mmddyyyy"),2)</f>
        <v>07</v>
      </c>
      <c r="Y1353" s="6">
        <f>DATE(Data7[[#This Row],[Year]],Data7[[#This Row],[Month]],Data7[[#This Row],[Day]])</f>
        <v>45492</v>
      </c>
    </row>
    <row r="1354" spans="1:25">
      <c r="A1354" s="5">
        <v>45492.55277858796</v>
      </c>
      <c r="B1354" s="7" t="s">
        <v>66</v>
      </c>
      <c r="C1354" s="6" t="s">
        <v>1898</v>
      </c>
      <c r="D1354" s="7" t="s">
        <v>1908</v>
      </c>
      <c r="E1354" s="8">
        <v>1</v>
      </c>
      <c r="F1354" s="7" t="s">
        <v>68</v>
      </c>
      <c r="G1354" s="7" t="s">
        <v>68</v>
      </c>
      <c r="H1354" s="7" t="s">
        <v>912</v>
      </c>
      <c r="I1354" s="7" t="s">
        <v>44</v>
      </c>
      <c r="J1354" s="19" t="str">
        <f>IFERROR(INDEX('Employee Info'!$C$3:$E$200,MATCH(Data7[[#This Row],[Name:]],'Employee Info'!$B$3:$B$200,0),MATCH(Data7[[#This Row],[Hours Type:]],'Employee Info'!$C$2:$E$2,0)),"")</f>
        <v/>
      </c>
      <c r="K1354" s="19" t="str">
        <f>IFERROR(INDEX('Employee Info'!$C$3:$J$200,MATCH(Data7[[#This Row],[Name:]],'Employee Info'!$B$3:$B$200,0),MATCH(Data7[[#Headers],[Truck]],'Employee Info'!$C$2:$J$2,0)),"")</f>
        <v/>
      </c>
      <c r="L1354" s="19" t="str">
        <f>IFERROR(INDEX('Employee Info'!$C$3:$J$200,MATCH(Data7[[#This Row],[Name:]],'Employee Info'!$B$3:$B$200,0),MATCH(Data7[[#Headers],[Phone]],'Employee Info'!$C$2:$J$2,0)),"")</f>
        <v/>
      </c>
      <c r="M1354" s="19" t="str">
        <f>IFERROR(INDEX('Employee Info'!$C$3:$J$200,MATCH(Data7[[#This Row],[Name:]],'Employee Info'!$B$3:$B$200,0),MATCH(Data7[[#Headers],[Tech]],'Employee Info'!$C$2:$J$2,0)),"")</f>
        <v/>
      </c>
      <c r="N1354" s="19" t="str">
        <f>IFERROR(INDEX('Employee Info'!$C$3:$J$200,MATCH(Data7[[#This Row],[Name:]],'Employee Info'!$B$3:$B$200,0),MATCH(Data7[[#Headers],[Other]],'Employee Info'!$C$2:$J$2,0)),"")</f>
        <v/>
      </c>
      <c r="O1354" s="19">
        <f>IFERROR((Data7[[#This Row],[Hours:]]*SUM(Data7[[#This Row],[Rate]:[Other]])),"")</f>
        <v>0</v>
      </c>
      <c r="P1354" s="7" t="str">
        <f>IF(Data7[[#This Row],[WO'#:]]="","Riley #","WO#")</f>
        <v>Riley #</v>
      </c>
      <c r="Q1354" s="7">
        <f>IFERROR(WEEKNUM(Data7[[#This Row],[Date:]]),"")</f>
        <v>29</v>
      </c>
      <c r="R1354" s="6">
        <f t="shared" si="63"/>
        <v>45487</v>
      </c>
      <c r="S1354" s="6">
        <f>Data7[[#This Row],[Week Start]]+7</f>
        <v>45494</v>
      </c>
      <c r="T1354" s="7" t="str">
        <f t="shared" si="64"/>
        <v>7/14/2024 - 7/21/2024</v>
      </c>
      <c r="U1354" s="7" t="str">
        <f t="shared" si="65"/>
        <v>Time Card</v>
      </c>
      <c r="V1354" s="8" t="str">
        <f>RIGHT(TEXT(Data7[[#This Row],[Date:]],"mmddyyyy"),4)</f>
        <v>2024</v>
      </c>
      <c r="W1354" s="8" t="str">
        <f>MID(TEXT(Data7[[#This Row],[Date:]],"mmddyyyy"),3,2)</f>
        <v>19</v>
      </c>
      <c r="X1354" s="8" t="str">
        <f>LEFT(TEXT(Data7[[#This Row],[Date:]],"mmddyyyy"),2)</f>
        <v>07</v>
      </c>
      <c r="Y1354" s="6">
        <f>DATE(Data7[[#This Row],[Year]],Data7[[#This Row],[Month]],Data7[[#This Row],[Day]])</f>
        <v>45492</v>
      </c>
    </row>
    <row r="1355" spans="1:25">
      <c r="A1355" s="5">
        <v>45499.546175925927</v>
      </c>
      <c r="B1355" s="7" t="s">
        <v>66</v>
      </c>
      <c r="C1355" s="6" t="s">
        <v>1915</v>
      </c>
      <c r="D1355" s="7" t="s">
        <v>1935</v>
      </c>
      <c r="E1355" s="8">
        <v>5</v>
      </c>
      <c r="F1355" s="7">
        <v>6984733</v>
      </c>
      <c r="G1355" s="7" t="s">
        <v>68</v>
      </c>
      <c r="H1355" s="7" t="s">
        <v>756</v>
      </c>
      <c r="I1355" s="7" t="s">
        <v>44</v>
      </c>
      <c r="J1355" s="19" t="str">
        <f>IFERROR(INDEX('Employee Info'!$C$3:$E$200,MATCH(Data7[[#This Row],[Name:]],'Employee Info'!$B$3:$B$200,0),MATCH(Data7[[#This Row],[Hours Type:]],'Employee Info'!$C$2:$E$2,0)),"")</f>
        <v/>
      </c>
      <c r="K1355" s="19" t="str">
        <f>IFERROR(INDEX('Employee Info'!$C$3:$J$200,MATCH(Data7[[#This Row],[Name:]],'Employee Info'!$B$3:$B$200,0),MATCH(Data7[[#Headers],[Truck]],'Employee Info'!$C$2:$J$2,0)),"")</f>
        <v/>
      </c>
      <c r="L1355" s="19" t="str">
        <f>IFERROR(INDEX('Employee Info'!$C$3:$J$200,MATCH(Data7[[#This Row],[Name:]],'Employee Info'!$B$3:$B$200,0),MATCH(Data7[[#Headers],[Phone]],'Employee Info'!$C$2:$J$2,0)),"")</f>
        <v/>
      </c>
      <c r="M1355" s="19" t="str">
        <f>IFERROR(INDEX('Employee Info'!$C$3:$J$200,MATCH(Data7[[#This Row],[Name:]],'Employee Info'!$B$3:$B$200,0),MATCH(Data7[[#Headers],[Tech]],'Employee Info'!$C$2:$J$2,0)),"")</f>
        <v/>
      </c>
      <c r="N1355" s="19" t="str">
        <f>IFERROR(INDEX('Employee Info'!$C$3:$J$200,MATCH(Data7[[#This Row],[Name:]],'Employee Info'!$B$3:$B$200,0),MATCH(Data7[[#Headers],[Other]],'Employee Info'!$C$2:$J$2,0)),"")</f>
        <v/>
      </c>
      <c r="O1355" s="19">
        <f>IFERROR((Data7[[#This Row],[Hours:]]*SUM(Data7[[#This Row],[Rate]:[Other]])),"")</f>
        <v>0</v>
      </c>
      <c r="P1355" s="7" t="str">
        <f>IF(Data7[[#This Row],[WO'#:]]="","Riley #","WO#")</f>
        <v>WO#</v>
      </c>
      <c r="Q1355" s="7">
        <f>IFERROR(WEEKNUM(Data7[[#This Row],[Date:]]),"")</f>
        <v>30</v>
      </c>
      <c r="R1355" s="6">
        <f t="shared" si="63"/>
        <v>45494</v>
      </c>
      <c r="S1355" s="6">
        <f>Data7[[#This Row],[Week Start]]+7</f>
        <v>45501</v>
      </c>
      <c r="T1355" s="7" t="str">
        <f t="shared" si="64"/>
        <v>7/21/2024 - 7/28/2024</v>
      </c>
      <c r="U1355" s="7" t="str">
        <f t="shared" si="65"/>
        <v>Time Card</v>
      </c>
      <c r="V1355" s="8" t="str">
        <f>RIGHT(TEXT(Data7[[#This Row],[Date:]],"mmddyyyy"),4)</f>
        <v>2024</v>
      </c>
      <c r="W1355" s="8" t="str">
        <f>MID(TEXT(Data7[[#This Row],[Date:]],"mmddyyyy"),3,2)</f>
        <v>22</v>
      </c>
      <c r="X1355" s="8" t="str">
        <f>LEFT(TEXT(Data7[[#This Row],[Date:]],"mmddyyyy"),2)</f>
        <v>07</v>
      </c>
      <c r="Y1355" s="6">
        <f>DATE(Data7[[#This Row],[Year]],Data7[[#This Row],[Month]],Data7[[#This Row],[Day]])</f>
        <v>45495</v>
      </c>
    </row>
    <row r="1356" spans="1:25">
      <c r="A1356" s="5">
        <v>45517.49076724537</v>
      </c>
      <c r="B1356" s="7" t="s">
        <v>76</v>
      </c>
      <c r="C1356" s="6" t="s">
        <v>1915</v>
      </c>
      <c r="D1356" s="7" t="s">
        <v>156</v>
      </c>
      <c r="E1356" s="8">
        <v>1</v>
      </c>
      <c r="F1356" s="7">
        <v>6984733</v>
      </c>
      <c r="G1356" s="7" t="s">
        <v>68</v>
      </c>
      <c r="H1356" s="7" t="s">
        <v>756</v>
      </c>
      <c r="I1356" s="7" t="s">
        <v>44</v>
      </c>
      <c r="J1356" s="19" t="str">
        <f>IFERROR(INDEX('Employee Info'!$C$3:$E$200,MATCH(Data7[[#This Row],[Name:]],'Employee Info'!$B$3:$B$200,0),MATCH(Data7[[#This Row],[Hours Type:]],'Employee Info'!$C$2:$E$2,0)),"")</f>
        <v/>
      </c>
      <c r="K1356" s="19" t="str">
        <f>IFERROR(INDEX('Employee Info'!$C$3:$J$200,MATCH(Data7[[#This Row],[Name:]],'Employee Info'!$B$3:$B$200,0),MATCH(Data7[[#Headers],[Truck]],'Employee Info'!$C$2:$J$2,0)),"")</f>
        <v/>
      </c>
      <c r="L1356" s="19" t="str">
        <f>IFERROR(INDEX('Employee Info'!$C$3:$J$200,MATCH(Data7[[#This Row],[Name:]],'Employee Info'!$B$3:$B$200,0),MATCH(Data7[[#Headers],[Phone]],'Employee Info'!$C$2:$J$2,0)),"")</f>
        <v/>
      </c>
      <c r="M1356" s="19" t="str">
        <f>IFERROR(INDEX('Employee Info'!$C$3:$J$200,MATCH(Data7[[#This Row],[Name:]],'Employee Info'!$B$3:$B$200,0),MATCH(Data7[[#Headers],[Tech]],'Employee Info'!$C$2:$J$2,0)),"")</f>
        <v/>
      </c>
      <c r="N1356" s="19" t="str">
        <f>IFERROR(INDEX('Employee Info'!$C$3:$J$200,MATCH(Data7[[#This Row],[Name:]],'Employee Info'!$B$3:$B$200,0),MATCH(Data7[[#Headers],[Other]],'Employee Info'!$C$2:$J$2,0)),"")</f>
        <v/>
      </c>
      <c r="O1356" s="19">
        <f>IFERROR((Data7[[#This Row],[Hours:]]*SUM(Data7[[#This Row],[Rate]:[Other]])),"")</f>
        <v>0</v>
      </c>
      <c r="P1356" s="7" t="str">
        <f>IF(Data7[[#This Row],[WO'#:]]="","Riley #","WO#")</f>
        <v>WO#</v>
      </c>
      <c r="Q1356" s="7">
        <f>IFERROR(WEEKNUM(Data7[[#This Row],[Date:]]),"")</f>
        <v>30</v>
      </c>
      <c r="R1356" s="6">
        <f t="shared" si="63"/>
        <v>45494</v>
      </c>
      <c r="S1356" s="6">
        <f>Data7[[#This Row],[Week Start]]+7</f>
        <v>45501</v>
      </c>
      <c r="T1356" s="7" t="str">
        <f t="shared" si="64"/>
        <v>7/21/2024 - 7/28/2024</v>
      </c>
      <c r="U1356" s="7" t="str">
        <f t="shared" si="65"/>
        <v>Time Card</v>
      </c>
      <c r="V1356" s="8" t="str">
        <f>RIGHT(TEXT(Data7[[#This Row],[Date:]],"mmddyyyy"),4)</f>
        <v>2024</v>
      </c>
      <c r="W1356" s="8" t="str">
        <f>MID(TEXT(Data7[[#This Row],[Date:]],"mmddyyyy"),3,2)</f>
        <v>22</v>
      </c>
      <c r="X1356" s="8" t="str">
        <f>LEFT(TEXT(Data7[[#This Row],[Date:]],"mmddyyyy"),2)</f>
        <v>07</v>
      </c>
      <c r="Y1356" s="6">
        <f>DATE(Data7[[#This Row],[Year]],Data7[[#This Row],[Month]],Data7[[#This Row],[Day]])</f>
        <v>45495</v>
      </c>
    </row>
    <row r="1357" spans="1:25">
      <c r="A1357" s="5">
        <v>45497.495956828701</v>
      </c>
      <c r="B1357" s="7" t="s">
        <v>34</v>
      </c>
      <c r="C1357" s="6" t="s">
        <v>1915</v>
      </c>
      <c r="D1357" s="7" t="s">
        <v>1914</v>
      </c>
      <c r="E1357" s="8">
        <v>6.5</v>
      </c>
      <c r="F1357" s="7">
        <v>7129401</v>
      </c>
      <c r="G1357" s="7" t="s">
        <v>117</v>
      </c>
      <c r="H1357" s="7" t="s">
        <v>756</v>
      </c>
      <c r="I1357" s="7" t="s">
        <v>44</v>
      </c>
      <c r="J1357" s="19" t="str">
        <f>IFERROR(INDEX('Employee Info'!$C$3:$E$200,MATCH(Data7[[#This Row],[Name:]],'Employee Info'!$B$3:$B$200,0),MATCH(Data7[[#This Row],[Hours Type:]],'Employee Info'!$C$2:$E$2,0)),"")</f>
        <v/>
      </c>
      <c r="K1357" s="19" t="str">
        <f>IFERROR(INDEX('Employee Info'!$C$3:$J$200,MATCH(Data7[[#This Row],[Name:]],'Employee Info'!$B$3:$B$200,0),MATCH(Data7[[#Headers],[Truck]],'Employee Info'!$C$2:$J$2,0)),"")</f>
        <v/>
      </c>
      <c r="L1357" s="19" t="str">
        <f>IFERROR(INDEX('Employee Info'!$C$3:$J$200,MATCH(Data7[[#This Row],[Name:]],'Employee Info'!$B$3:$B$200,0),MATCH(Data7[[#Headers],[Phone]],'Employee Info'!$C$2:$J$2,0)),"")</f>
        <v/>
      </c>
      <c r="M1357" s="19" t="str">
        <f>IFERROR(INDEX('Employee Info'!$C$3:$J$200,MATCH(Data7[[#This Row],[Name:]],'Employee Info'!$B$3:$B$200,0),MATCH(Data7[[#Headers],[Tech]],'Employee Info'!$C$2:$J$2,0)),"")</f>
        <v/>
      </c>
      <c r="N1357" s="19" t="str">
        <f>IFERROR(INDEX('Employee Info'!$C$3:$J$200,MATCH(Data7[[#This Row],[Name:]],'Employee Info'!$B$3:$B$200,0),MATCH(Data7[[#Headers],[Other]],'Employee Info'!$C$2:$J$2,0)),"")</f>
        <v/>
      </c>
      <c r="O1357" s="19">
        <f>IFERROR((Data7[[#This Row],[Hours:]]*SUM(Data7[[#This Row],[Rate]:[Other]])),"")</f>
        <v>0</v>
      </c>
      <c r="P1357" s="7" t="str">
        <f>IF(Data7[[#This Row],[WO'#:]]="","Riley #","WO#")</f>
        <v>WO#</v>
      </c>
      <c r="Q1357" s="7">
        <f>IFERROR(WEEKNUM(Data7[[#This Row],[Date:]]),"")</f>
        <v>30</v>
      </c>
      <c r="R1357" s="6">
        <f t="shared" si="63"/>
        <v>45494</v>
      </c>
      <c r="S1357" s="6">
        <f>Data7[[#This Row],[Week Start]]+7</f>
        <v>45501</v>
      </c>
      <c r="T1357" s="7" t="str">
        <f t="shared" si="64"/>
        <v>7/21/2024 - 7/28/2024</v>
      </c>
      <c r="U1357" s="7" t="str">
        <f t="shared" si="65"/>
        <v>Time Card</v>
      </c>
      <c r="V1357" s="8" t="str">
        <f>RIGHT(TEXT(Data7[[#This Row],[Date:]],"mmddyyyy"),4)</f>
        <v>2024</v>
      </c>
      <c r="W1357" s="8" t="str">
        <f>MID(TEXT(Data7[[#This Row],[Date:]],"mmddyyyy"),3,2)</f>
        <v>22</v>
      </c>
      <c r="X1357" s="8" t="str">
        <f>LEFT(TEXT(Data7[[#This Row],[Date:]],"mmddyyyy"),2)</f>
        <v>07</v>
      </c>
      <c r="Y1357" s="6">
        <f>DATE(Data7[[#This Row],[Year]],Data7[[#This Row],[Month]],Data7[[#This Row],[Day]])</f>
        <v>45495</v>
      </c>
    </row>
    <row r="1358" spans="1:25">
      <c r="A1358" s="5">
        <v>45499.538908912036</v>
      </c>
      <c r="B1358" s="7" t="s">
        <v>66</v>
      </c>
      <c r="C1358" s="6" t="s">
        <v>1915</v>
      </c>
      <c r="D1358" s="7" t="s">
        <v>1931</v>
      </c>
      <c r="E1358" s="8">
        <v>1</v>
      </c>
      <c r="F1358" s="7">
        <v>7129401</v>
      </c>
      <c r="G1358" s="7" t="s">
        <v>68</v>
      </c>
      <c r="H1358" s="7" t="s">
        <v>756</v>
      </c>
      <c r="I1358" s="7" t="s">
        <v>44</v>
      </c>
      <c r="J1358" s="19" t="str">
        <f>IFERROR(INDEX('Employee Info'!$C$3:$E$200,MATCH(Data7[[#This Row],[Name:]],'Employee Info'!$B$3:$B$200,0),MATCH(Data7[[#This Row],[Hours Type:]],'Employee Info'!$C$2:$E$2,0)),"")</f>
        <v/>
      </c>
      <c r="K1358" s="19" t="str">
        <f>IFERROR(INDEX('Employee Info'!$C$3:$J$200,MATCH(Data7[[#This Row],[Name:]],'Employee Info'!$B$3:$B$200,0),MATCH(Data7[[#Headers],[Truck]],'Employee Info'!$C$2:$J$2,0)),"")</f>
        <v/>
      </c>
      <c r="L1358" s="19" t="str">
        <f>IFERROR(INDEX('Employee Info'!$C$3:$J$200,MATCH(Data7[[#This Row],[Name:]],'Employee Info'!$B$3:$B$200,0),MATCH(Data7[[#Headers],[Phone]],'Employee Info'!$C$2:$J$2,0)),"")</f>
        <v/>
      </c>
      <c r="M1358" s="19" t="str">
        <f>IFERROR(INDEX('Employee Info'!$C$3:$J$200,MATCH(Data7[[#This Row],[Name:]],'Employee Info'!$B$3:$B$200,0),MATCH(Data7[[#Headers],[Tech]],'Employee Info'!$C$2:$J$2,0)),"")</f>
        <v/>
      </c>
      <c r="N1358" s="19" t="str">
        <f>IFERROR(INDEX('Employee Info'!$C$3:$J$200,MATCH(Data7[[#This Row],[Name:]],'Employee Info'!$B$3:$B$200,0),MATCH(Data7[[#Headers],[Other]],'Employee Info'!$C$2:$J$2,0)),"")</f>
        <v/>
      </c>
      <c r="O1358" s="19">
        <f>IFERROR((Data7[[#This Row],[Hours:]]*SUM(Data7[[#This Row],[Rate]:[Other]])),"")</f>
        <v>0</v>
      </c>
      <c r="P1358" s="7" t="str">
        <f>IF(Data7[[#This Row],[WO'#:]]="","Riley #","WO#")</f>
        <v>WO#</v>
      </c>
      <c r="Q1358" s="7">
        <f>IFERROR(WEEKNUM(Data7[[#This Row],[Date:]]),"")</f>
        <v>30</v>
      </c>
      <c r="R1358" s="6">
        <f t="shared" si="63"/>
        <v>45494</v>
      </c>
      <c r="S1358" s="6">
        <f>Data7[[#This Row],[Week Start]]+7</f>
        <v>45501</v>
      </c>
      <c r="T1358" s="7" t="str">
        <f t="shared" si="64"/>
        <v>7/21/2024 - 7/28/2024</v>
      </c>
      <c r="U1358" s="7" t="str">
        <f t="shared" si="65"/>
        <v>Time Card</v>
      </c>
      <c r="V1358" s="8" t="str">
        <f>RIGHT(TEXT(Data7[[#This Row],[Date:]],"mmddyyyy"),4)</f>
        <v>2024</v>
      </c>
      <c r="W1358" s="8" t="str">
        <f>MID(TEXT(Data7[[#This Row],[Date:]],"mmddyyyy"),3,2)</f>
        <v>22</v>
      </c>
      <c r="X1358" s="8" t="str">
        <f>LEFT(TEXT(Data7[[#This Row],[Date:]],"mmddyyyy"),2)</f>
        <v>07</v>
      </c>
      <c r="Y1358" s="6">
        <f>DATE(Data7[[#This Row],[Year]],Data7[[#This Row],[Month]],Data7[[#This Row],[Day]])</f>
        <v>45495</v>
      </c>
    </row>
    <row r="1359" spans="1:25">
      <c r="A1359" s="5">
        <v>45497.530262152781</v>
      </c>
      <c r="B1359" s="7" t="s">
        <v>31</v>
      </c>
      <c r="C1359" s="6" t="s">
        <v>1915</v>
      </c>
      <c r="D1359" s="7" t="s">
        <v>1922</v>
      </c>
      <c r="E1359" s="8">
        <v>3</v>
      </c>
      <c r="F1359" s="7">
        <v>7130988</v>
      </c>
      <c r="G1359" s="7" t="s">
        <v>117</v>
      </c>
      <c r="H1359" s="7" t="s">
        <v>756</v>
      </c>
      <c r="I1359" s="7" t="s">
        <v>44</v>
      </c>
      <c r="J1359" s="19" t="str">
        <f>IFERROR(INDEX('Employee Info'!$C$3:$E$200,MATCH(Data7[[#This Row],[Name:]],'Employee Info'!$B$3:$B$200,0),MATCH(Data7[[#This Row],[Hours Type:]],'Employee Info'!$C$2:$E$2,0)),"")</f>
        <v/>
      </c>
      <c r="K1359" s="19" t="str">
        <f>IFERROR(INDEX('Employee Info'!$C$3:$J$200,MATCH(Data7[[#This Row],[Name:]],'Employee Info'!$B$3:$B$200,0),MATCH(Data7[[#Headers],[Truck]],'Employee Info'!$C$2:$J$2,0)),"")</f>
        <v/>
      </c>
      <c r="L1359" s="19" t="str">
        <f>IFERROR(INDEX('Employee Info'!$C$3:$J$200,MATCH(Data7[[#This Row],[Name:]],'Employee Info'!$B$3:$B$200,0),MATCH(Data7[[#Headers],[Phone]],'Employee Info'!$C$2:$J$2,0)),"")</f>
        <v/>
      </c>
      <c r="M1359" s="19" t="str">
        <f>IFERROR(INDEX('Employee Info'!$C$3:$J$200,MATCH(Data7[[#This Row],[Name:]],'Employee Info'!$B$3:$B$200,0),MATCH(Data7[[#Headers],[Tech]],'Employee Info'!$C$2:$J$2,0)),"")</f>
        <v/>
      </c>
      <c r="N1359" s="19" t="str">
        <f>IFERROR(INDEX('Employee Info'!$C$3:$J$200,MATCH(Data7[[#This Row],[Name:]],'Employee Info'!$B$3:$B$200,0),MATCH(Data7[[#Headers],[Other]],'Employee Info'!$C$2:$J$2,0)),"")</f>
        <v/>
      </c>
      <c r="O1359" s="19">
        <f>IFERROR((Data7[[#This Row],[Hours:]]*SUM(Data7[[#This Row],[Rate]:[Other]])),"")</f>
        <v>0</v>
      </c>
      <c r="P1359" s="7" t="str">
        <f>IF(Data7[[#This Row],[WO'#:]]="","Riley #","WO#")</f>
        <v>WO#</v>
      </c>
      <c r="Q1359" s="7">
        <f>IFERROR(WEEKNUM(Data7[[#This Row],[Date:]]),"")</f>
        <v>30</v>
      </c>
      <c r="R1359" s="6">
        <f t="shared" si="63"/>
        <v>45494</v>
      </c>
      <c r="S1359" s="6">
        <f>Data7[[#This Row],[Week Start]]+7</f>
        <v>45501</v>
      </c>
      <c r="T1359" s="7" t="str">
        <f t="shared" si="64"/>
        <v>7/21/2024 - 7/28/2024</v>
      </c>
      <c r="U1359" s="7" t="str">
        <f t="shared" si="65"/>
        <v>Time Card</v>
      </c>
      <c r="V1359" s="8" t="str">
        <f>RIGHT(TEXT(Data7[[#This Row],[Date:]],"mmddyyyy"),4)</f>
        <v>2024</v>
      </c>
      <c r="W1359" s="8" t="str">
        <f>MID(TEXT(Data7[[#This Row],[Date:]],"mmddyyyy"),3,2)</f>
        <v>22</v>
      </c>
      <c r="X1359" s="8" t="str">
        <f>LEFT(TEXT(Data7[[#This Row],[Date:]],"mmddyyyy"),2)</f>
        <v>07</v>
      </c>
      <c r="Y1359" s="6">
        <f>DATE(Data7[[#This Row],[Year]],Data7[[#This Row],[Month]],Data7[[#This Row],[Day]])</f>
        <v>45495</v>
      </c>
    </row>
    <row r="1360" spans="1:25">
      <c r="A1360" s="5">
        <v>45497.530410648149</v>
      </c>
      <c r="B1360" s="7" t="s">
        <v>342</v>
      </c>
      <c r="C1360" s="6" t="s">
        <v>1915</v>
      </c>
      <c r="D1360" s="7" t="s">
        <v>1922</v>
      </c>
      <c r="E1360" s="8">
        <v>3</v>
      </c>
      <c r="F1360" s="7">
        <v>7130988</v>
      </c>
      <c r="G1360" s="7" t="s">
        <v>117</v>
      </c>
      <c r="H1360" s="7" t="s">
        <v>756</v>
      </c>
      <c r="I1360" s="7" t="s">
        <v>44</v>
      </c>
      <c r="J1360" s="19" t="str">
        <f>IFERROR(INDEX('Employee Info'!$C$3:$E$200,MATCH(Data7[[#This Row],[Name:]],'Employee Info'!$B$3:$B$200,0),MATCH(Data7[[#This Row],[Hours Type:]],'Employee Info'!$C$2:$E$2,0)),"")</f>
        <v/>
      </c>
      <c r="K1360" s="19" t="str">
        <f>IFERROR(INDEX('Employee Info'!$C$3:$J$200,MATCH(Data7[[#This Row],[Name:]],'Employee Info'!$B$3:$B$200,0),MATCH(Data7[[#Headers],[Truck]],'Employee Info'!$C$2:$J$2,0)),"")</f>
        <v/>
      </c>
      <c r="L1360" s="19" t="str">
        <f>IFERROR(INDEX('Employee Info'!$C$3:$J$200,MATCH(Data7[[#This Row],[Name:]],'Employee Info'!$B$3:$B$200,0),MATCH(Data7[[#Headers],[Phone]],'Employee Info'!$C$2:$J$2,0)),"")</f>
        <v/>
      </c>
      <c r="M1360" s="19" t="str">
        <f>IFERROR(INDEX('Employee Info'!$C$3:$J$200,MATCH(Data7[[#This Row],[Name:]],'Employee Info'!$B$3:$B$200,0),MATCH(Data7[[#Headers],[Tech]],'Employee Info'!$C$2:$J$2,0)),"")</f>
        <v/>
      </c>
      <c r="N1360" s="19" t="str">
        <f>IFERROR(INDEX('Employee Info'!$C$3:$J$200,MATCH(Data7[[#This Row],[Name:]],'Employee Info'!$B$3:$B$200,0),MATCH(Data7[[#Headers],[Other]],'Employee Info'!$C$2:$J$2,0)),"")</f>
        <v/>
      </c>
      <c r="O1360" s="19">
        <f>IFERROR((Data7[[#This Row],[Hours:]]*SUM(Data7[[#This Row],[Rate]:[Other]])),"")</f>
        <v>0</v>
      </c>
      <c r="P1360" s="7" t="str">
        <f>IF(Data7[[#This Row],[WO'#:]]="","Riley #","WO#")</f>
        <v>WO#</v>
      </c>
      <c r="Q1360" s="7">
        <f>IFERROR(WEEKNUM(Data7[[#This Row],[Date:]]),"")</f>
        <v>30</v>
      </c>
      <c r="R1360" s="6">
        <f t="shared" si="63"/>
        <v>45494</v>
      </c>
      <c r="S1360" s="6">
        <f>Data7[[#This Row],[Week Start]]+7</f>
        <v>45501</v>
      </c>
      <c r="T1360" s="7" t="str">
        <f t="shared" si="64"/>
        <v>7/21/2024 - 7/28/2024</v>
      </c>
      <c r="U1360" s="7" t="str">
        <f t="shared" si="65"/>
        <v>Time Card</v>
      </c>
      <c r="V1360" s="8" t="str">
        <f>RIGHT(TEXT(Data7[[#This Row],[Date:]],"mmddyyyy"),4)</f>
        <v>2024</v>
      </c>
      <c r="W1360" s="8" t="str">
        <f>MID(TEXT(Data7[[#This Row],[Date:]],"mmddyyyy"),3,2)</f>
        <v>22</v>
      </c>
      <c r="X1360" s="8" t="str">
        <f>LEFT(TEXT(Data7[[#This Row],[Date:]],"mmddyyyy"),2)</f>
        <v>07</v>
      </c>
      <c r="Y1360" s="6">
        <f>DATE(Data7[[#This Row],[Year]],Data7[[#This Row],[Month]],Data7[[#This Row],[Day]])</f>
        <v>45495</v>
      </c>
    </row>
    <row r="1361" spans="1:25">
      <c r="A1361" s="5">
        <v>45499.53996574074</v>
      </c>
      <c r="B1361" s="7" t="s">
        <v>66</v>
      </c>
      <c r="C1361" s="6" t="s">
        <v>1915</v>
      </c>
      <c r="D1361" s="7" t="s">
        <v>1932</v>
      </c>
      <c r="E1361" s="8">
        <v>1</v>
      </c>
      <c r="F1361" s="7">
        <v>7130988</v>
      </c>
      <c r="G1361" s="7" t="s">
        <v>68</v>
      </c>
      <c r="H1361" s="7" t="s">
        <v>756</v>
      </c>
      <c r="I1361" s="7" t="s">
        <v>44</v>
      </c>
      <c r="J1361" s="19" t="str">
        <f>IFERROR(INDEX('Employee Info'!$C$3:$E$200,MATCH(Data7[[#This Row],[Name:]],'Employee Info'!$B$3:$B$200,0),MATCH(Data7[[#This Row],[Hours Type:]],'Employee Info'!$C$2:$E$2,0)),"")</f>
        <v/>
      </c>
      <c r="K1361" s="19" t="str">
        <f>IFERROR(INDEX('Employee Info'!$C$3:$J$200,MATCH(Data7[[#This Row],[Name:]],'Employee Info'!$B$3:$B$200,0),MATCH(Data7[[#Headers],[Truck]],'Employee Info'!$C$2:$J$2,0)),"")</f>
        <v/>
      </c>
      <c r="L1361" s="19" t="str">
        <f>IFERROR(INDEX('Employee Info'!$C$3:$J$200,MATCH(Data7[[#This Row],[Name:]],'Employee Info'!$B$3:$B$200,0),MATCH(Data7[[#Headers],[Phone]],'Employee Info'!$C$2:$J$2,0)),"")</f>
        <v/>
      </c>
      <c r="M1361" s="19" t="str">
        <f>IFERROR(INDEX('Employee Info'!$C$3:$J$200,MATCH(Data7[[#This Row],[Name:]],'Employee Info'!$B$3:$B$200,0),MATCH(Data7[[#Headers],[Tech]],'Employee Info'!$C$2:$J$2,0)),"")</f>
        <v/>
      </c>
      <c r="N1361" s="19" t="str">
        <f>IFERROR(INDEX('Employee Info'!$C$3:$J$200,MATCH(Data7[[#This Row],[Name:]],'Employee Info'!$B$3:$B$200,0),MATCH(Data7[[#Headers],[Other]],'Employee Info'!$C$2:$J$2,0)),"")</f>
        <v/>
      </c>
      <c r="O1361" s="19">
        <f>IFERROR((Data7[[#This Row],[Hours:]]*SUM(Data7[[#This Row],[Rate]:[Other]])),"")</f>
        <v>0</v>
      </c>
      <c r="P1361" s="7" t="str">
        <f>IF(Data7[[#This Row],[WO'#:]]="","Riley #","WO#")</f>
        <v>WO#</v>
      </c>
      <c r="Q1361" s="7">
        <f>IFERROR(WEEKNUM(Data7[[#This Row],[Date:]]),"")</f>
        <v>30</v>
      </c>
      <c r="R1361" s="6">
        <f t="shared" si="63"/>
        <v>45494</v>
      </c>
      <c r="S1361" s="6">
        <f>Data7[[#This Row],[Week Start]]+7</f>
        <v>45501</v>
      </c>
      <c r="T1361" s="7" t="str">
        <f t="shared" si="64"/>
        <v>7/21/2024 - 7/28/2024</v>
      </c>
      <c r="U1361" s="7" t="str">
        <f t="shared" si="65"/>
        <v>Time Card</v>
      </c>
      <c r="V1361" s="8" t="str">
        <f>RIGHT(TEXT(Data7[[#This Row],[Date:]],"mmddyyyy"),4)</f>
        <v>2024</v>
      </c>
      <c r="W1361" s="8" t="str">
        <f>MID(TEXT(Data7[[#This Row],[Date:]],"mmddyyyy"),3,2)</f>
        <v>22</v>
      </c>
      <c r="X1361" s="8" t="str">
        <f>LEFT(TEXT(Data7[[#This Row],[Date:]],"mmddyyyy"),2)</f>
        <v>07</v>
      </c>
      <c r="Y1361" s="6">
        <f>DATE(Data7[[#This Row],[Year]],Data7[[#This Row],[Month]],Data7[[#This Row],[Day]])</f>
        <v>45495</v>
      </c>
    </row>
    <row r="1362" spans="1:25">
      <c r="A1362" s="5">
        <v>45497.497740046296</v>
      </c>
      <c r="B1362" s="7" t="s">
        <v>34</v>
      </c>
      <c r="C1362" s="6" t="s">
        <v>1915</v>
      </c>
      <c r="D1362" s="7" t="s">
        <v>1916</v>
      </c>
      <c r="E1362" s="8">
        <v>1</v>
      </c>
      <c r="F1362" s="7">
        <v>7131208</v>
      </c>
      <c r="G1362" s="7" t="s">
        <v>117</v>
      </c>
      <c r="H1362" s="7" t="s">
        <v>756</v>
      </c>
      <c r="I1362" s="7" t="s">
        <v>44</v>
      </c>
      <c r="J1362" s="19" t="str">
        <f>IFERROR(INDEX('Employee Info'!$C$3:$E$200,MATCH(Data7[[#This Row],[Name:]],'Employee Info'!$B$3:$B$200,0),MATCH(Data7[[#This Row],[Hours Type:]],'Employee Info'!$C$2:$E$2,0)),"")</f>
        <v/>
      </c>
      <c r="K1362" s="19" t="str">
        <f>IFERROR(INDEX('Employee Info'!$C$3:$J$200,MATCH(Data7[[#This Row],[Name:]],'Employee Info'!$B$3:$B$200,0),MATCH(Data7[[#Headers],[Truck]],'Employee Info'!$C$2:$J$2,0)),"")</f>
        <v/>
      </c>
      <c r="L1362" s="19" t="str">
        <f>IFERROR(INDEX('Employee Info'!$C$3:$J$200,MATCH(Data7[[#This Row],[Name:]],'Employee Info'!$B$3:$B$200,0),MATCH(Data7[[#Headers],[Phone]],'Employee Info'!$C$2:$J$2,0)),"")</f>
        <v/>
      </c>
      <c r="M1362" s="19" t="str">
        <f>IFERROR(INDEX('Employee Info'!$C$3:$J$200,MATCH(Data7[[#This Row],[Name:]],'Employee Info'!$B$3:$B$200,0),MATCH(Data7[[#Headers],[Tech]],'Employee Info'!$C$2:$J$2,0)),"")</f>
        <v/>
      </c>
      <c r="N1362" s="19" t="str">
        <f>IFERROR(INDEX('Employee Info'!$C$3:$J$200,MATCH(Data7[[#This Row],[Name:]],'Employee Info'!$B$3:$B$200,0),MATCH(Data7[[#Headers],[Other]],'Employee Info'!$C$2:$J$2,0)),"")</f>
        <v/>
      </c>
      <c r="O1362" s="19">
        <f>IFERROR((Data7[[#This Row],[Hours:]]*SUM(Data7[[#This Row],[Rate]:[Other]])),"")</f>
        <v>0</v>
      </c>
      <c r="P1362" s="7" t="str">
        <f>IF(Data7[[#This Row],[WO'#:]]="","Riley #","WO#")</f>
        <v>WO#</v>
      </c>
      <c r="Q1362" s="7">
        <f>IFERROR(WEEKNUM(Data7[[#This Row],[Date:]]),"")</f>
        <v>30</v>
      </c>
      <c r="R1362" s="6">
        <f t="shared" si="63"/>
        <v>45494</v>
      </c>
      <c r="S1362" s="6">
        <f>Data7[[#This Row],[Week Start]]+7</f>
        <v>45501</v>
      </c>
      <c r="T1362" s="7" t="str">
        <f t="shared" si="64"/>
        <v>7/21/2024 - 7/28/2024</v>
      </c>
      <c r="U1362" s="7" t="str">
        <f t="shared" si="65"/>
        <v>Time Card</v>
      </c>
      <c r="V1362" s="8" t="str">
        <f>RIGHT(TEXT(Data7[[#This Row],[Date:]],"mmddyyyy"),4)</f>
        <v>2024</v>
      </c>
      <c r="W1362" s="8" t="str">
        <f>MID(TEXT(Data7[[#This Row],[Date:]],"mmddyyyy"),3,2)</f>
        <v>22</v>
      </c>
      <c r="X1362" s="8" t="str">
        <f>LEFT(TEXT(Data7[[#This Row],[Date:]],"mmddyyyy"),2)</f>
        <v>07</v>
      </c>
      <c r="Y1362" s="6">
        <f>DATE(Data7[[#This Row],[Year]],Data7[[#This Row],[Month]],Data7[[#This Row],[Day]])</f>
        <v>45495</v>
      </c>
    </row>
    <row r="1363" spans="1:25">
      <c r="A1363" s="5">
        <v>45497.58254722222</v>
      </c>
      <c r="B1363" s="7" t="s">
        <v>35</v>
      </c>
      <c r="C1363" s="6" t="s">
        <v>1915</v>
      </c>
      <c r="D1363" s="7" t="s">
        <v>648</v>
      </c>
      <c r="E1363" s="8">
        <v>8</v>
      </c>
      <c r="F1363" s="7" t="s">
        <v>68</v>
      </c>
      <c r="G1363" s="7" t="s">
        <v>117</v>
      </c>
      <c r="H1363" s="7" t="s">
        <v>649</v>
      </c>
      <c r="I1363" s="7" t="s">
        <v>44</v>
      </c>
      <c r="J1363" s="19" t="str">
        <f>IFERROR(INDEX('Employee Info'!$C$3:$E$200,MATCH(Data7[[#This Row],[Name:]],'Employee Info'!$B$3:$B$200,0),MATCH(Data7[[#This Row],[Hours Type:]],'Employee Info'!$C$2:$E$2,0)),"")</f>
        <v/>
      </c>
      <c r="K1363" s="19" t="str">
        <f>IFERROR(INDEX('Employee Info'!$C$3:$J$200,MATCH(Data7[[#This Row],[Name:]],'Employee Info'!$B$3:$B$200,0),MATCH(Data7[[#Headers],[Truck]],'Employee Info'!$C$2:$J$2,0)),"")</f>
        <v/>
      </c>
      <c r="L1363" s="19" t="str">
        <f>IFERROR(INDEX('Employee Info'!$C$3:$J$200,MATCH(Data7[[#This Row],[Name:]],'Employee Info'!$B$3:$B$200,0),MATCH(Data7[[#Headers],[Phone]],'Employee Info'!$C$2:$J$2,0)),"")</f>
        <v/>
      </c>
      <c r="M1363" s="19" t="str">
        <f>IFERROR(INDEX('Employee Info'!$C$3:$J$200,MATCH(Data7[[#This Row],[Name:]],'Employee Info'!$B$3:$B$200,0),MATCH(Data7[[#Headers],[Tech]],'Employee Info'!$C$2:$J$2,0)),"")</f>
        <v/>
      </c>
      <c r="N1363" s="19" t="str">
        <f>IFERROR(INDEX('Employee Info'!$C$3:$J$200,MATCH(Data7[[#This Row],[Name:]],'Employee Info'!$B$3:$B$200,0),MATCH(Data7[[#Headers],[Other]],'Employee Info'!$C$2:$J$2,0)),"")</f>
        <v/>
      </c>
      <c r="O1363" s="19">
        <f>IFERROR((Data7[[#This Row],[Hours:]]*SUM(Data7[[#This Row],[Rate]:[Other]])),"")</f>
        <v>0</v>
      </c>
      <c r="P1363" s="7" t="str">
        <f>IF(Data7[[#This Row],[WO'#:]]="","Riley #","WO#")</f>
        <v>Riley #</v>
      </c>
      <c r="Q1363" s="7">
        <f>IFERROR(WEEKNUM(Data7[[#This Row],[Date:]]),"")</f>
        <v>30</v>
      </c>
      <c r="R1363" s="6">
        <f t="shared" si="63"/>
        <v>45494</v>
      </c>
      <c r="S1363" s="6">
        <f>Data7[[#This Row],[Week Start]]+7</f>
        <v>45501</v>
      </c>
      <c r="T1363" s="7" t="str">
        <f t="shared" si="64"/>
        <v>7/21/2024 - 7/28/2024</v>
      </c>
      <c r="U1363" s="7" t="str">
        <f t="shared" si="65"/>
        <v>Time Card</v>
      </c>
      <c r="V1363" s="8" t="str">
        <f>RIGHT(TEXT(Data7[[#This Row],[Date:]],"mmddyyyy"),4)</f>
        <v>2024</v>
      </c>
      <c r="W1363" s="8" t="str">
        <f>MID(TEXT(Data7[[#This Row],[Date:]],"mmddyyyy"),3,2)</f>
        <v>22</v>
      </c>
      <c r="X1363" s="8" t="str">
        <f>LEFT(TEXT(Data7[[#This Row],[Date:]],"mmddyyyy"),2)</f>
        <v>07</v>
      </c>
      <c r="Y1363" s="6">
        <f>DATE(Data7[[#This Row],[Year]],Data7[[#This Row],[Month]],Data7[[#This Row],[Day]])</f>
        <v>45495</v>
      </c>
    </row>
    <row r="1364" spans="1:25">
      <c r="A1364" s="5">
        <v>45497.582635069448</v>
      </c>
      <c r="B1364" s="7" t="s">
        <v>23</v>
      </c>
      <c r="C1364" s="6" t="s">
        <v>1915</v>
      </c>
      <c r="D1364" s="7" t="s">
        <v>648</v>
      </c>
      <c r="E1364" s="8">
        <v>8</v>
      </c>
      <c r="F1364" s="7" t="s">
        <v>68</v>
      </c>
      <c r="G1364" s="7" t="s">
        <v>117</v>
      </c>
      <c r="H1364" s="7" t="s">
        <v>649</v>
      </c>
      <c r="I1364" s="7" t="s">
        <v>44</v>
      </c>
      <c r="J1364" s="19" t="str">
        <f>IFERROR(INDEX('Employee Info'!$C$3:$E$200,MATCH(Data7[[#This Row],[Name:]],'Employee Info'!$B$3:$B$200,0),MATCH(Data7[[#This Row],[Hours Type:]],'Employee Info'!$C$2:$E$2,0)),"")</f>
        <v/>
      </c>
      <c r="K1364" s="19" t="str">
        <f>IFERROR(INDEX('Employee Info'!$C$3:$J$200,MATCH(Data7[[#This Row],[Name:]],'Employee Info'!$B$3:$B$200,0),MATCH(Data7[[#Headers],[Truck]],'Employee Info'!$C$2:$J$2,0)),"")</f>
        <v/>
      </c>
      <c r="L1364" s="19" t="str">
        <f>IFERROR(INDEX('Employee Info'!$C$3:$J$200,MATCH(Data7[[#This Row],[Name:]],'Employee Info'!$B$3:$B$200,0),MATCH(Data7[[#Headers],[Phone]],'Employee Info'!$C$2:$J$2,0)),"")</f>
        <v/>
      </c>
      <c r="M1364" s="19" t="str">
        <f>IFERROR(INDEX('Employee Info'!$C$3:$J$200,MATCH(Data7[[#This Row],[Name:]],'Employee Info'!$B$3:$B$200,0),MATCH(Data7[[#Headers],[Tech]],'Employee Info'!$C$2:$J$2,0)),"")</f>
        <v/>
      </c>
      <c r="N1364" s="19" t="str">
        <f>IFERROR(INDEX('Employee Info'!$C$3:$J$200,MATCH(Data7[[#This Row],[Name:]],'Employee Info'!$B$3:$B$200,0),MATCH(Data7[[#Headers],[Other]],'Employee Info'!$C$2:$J$2,0)),"")</f>
        <v/>
      </c>
      <c r="O1364" s="19">
        <f>IFERROR((Data7[[#This Row],[Hours:]]*SUM(Data7[[#This Row],[Rate]:[Other]])),"")</f>
        <v>0</v>
      </c>
      <c r="P1364" s="7" t="str">
        <f>IF(Data7[[#This Row],[WO'#:]]="","Riley #","WO#")</f>
        <v>Riley #</v>
      </c>
      <c r="Q1364" s="7">
        <f>IFERROR(WEEKNUM(Data7[[#This Row],[Date:]]),"")</f>
        <v>30</v>
      </c>
      <c r="R1364" s="6">
        <f t="shared" si="63"/>
        <v>45494</v>
      </c>
      <c r="S1364" s="6">
        <f>Data7[[#This Row],[Week Start]]+7</f>
        <v>45501</v>
      </c>
      <c r="T1364" s="7" t="str">
        <f t="shared" si="64"/>
        <v>7/21/2024 - 7/28/2024</v>
      </c>
      <c r="U1364" s="7" t="str">
        <f t="shared" si="65"/>
        <v>Time Card</v>
      </c>
      <c r="V1364" s="8" t="str">
        <f>RIGHT(TEXT(Data7[[#This Row],[Date:]],"mmddyyyy"),4)</f>
        <v>2024</v>
      </c>
      <c r="W1364" s="8" t="str">
        <f>MID(TEXT(Data7[[#This Row],[Date:]],"mmddyyyy"),3,2)</f>
        <v>22</v>
      </c>
      <c r="X1364" s="8" t="str">
        <f>LEFT(TEXT(Data7[[#This Row],[Date:]],"mmddyyyy"),2)</f>
        <v>07</v>
      </c>
      <c r="Y1364" s="6">
        <f>DATE(Data7[[#This Row],[Year]],Data7[[#This Row],[Month]],Data7[[#This Row],[Day]])</f>
        <v>45495</v>
      </c>
    </row>
    <row r="1365" spans="1:25">
      <c r="A1365" s="5">
        <v>45497.50154409722</v>
      </c>
      <c r="B1365" s="7" t="s">
        <v>34</v>
      </c>
      <c r="C1365" s="6" t="s">
        <v>1915</v>
      </c>
      <c r="D1365" s="7" t="s">
        <v>1917</v>
      </c>
      <c r="E1365" s="8">
        <v>0.5</v>
      </c>
      <c r="F1365" s="7" t="s">
        <v>68</v>
      </c>
      <c r="G1365" s="7" t="s">
        <v>117</v>
      </c>
      <c r="H1365" s="7" t="s">
        <v>912</v>
      </c>
      <c r="I1365" s="7" t="s">
        <v>44</v>
      </c>
      <c r="J1365" s="19" t="str">
        <f>IFERROR(INDEX('Employee Info'!$C$3:$E$200,MATCH(Data7[[#This Row],[Name:]],'Employee Info'!$B$3:$B$200,0),MATCH(Data7[[#This Row],[Hours Type:]],'Employee Info'!$C$2:$E$2,0)),"")</f>
        <v/>
      </c>
      <c r="K1365" s="19" t="str">
        <f>IFERROR(INDEX('Employee Info'!$C$3:$J$200,MATCH(Data7[[#This Row],[Name:]],'Employee Info'!$B$3:$B$200,0),MATCH(Data7[[#Headers],[Truck]],'Employee Info'!$C$2:$J$2,0)),"")</f>
        <v/>
      </c>
      <c r="L1365" s="19" t="str">
        <f>IFERROR(INDEX('Employee Info'!$C$3:$J$200,MATCH(Data7[[#This Row],[Name:]],'Employee Info'!$B$3:$B$200,0),MATCH(Data7[[#Headers],[Phone]],'Employee Info'!$C$2:$J$2,0)),"")</f>
        <v/>
      </c>
      <c r="M1365" s="19" t="str">
        <f>IFERROR(INDEX('Employee Info'!$C$3:$J$200,MATCH(Data7[[#This Row],[Name:]],'Employee Info'!$B$3:$B$200,0),MATCH(Data7[[#Headers],[Tech]],'Employee Info'!$C$2:$J$2,0)),"")</f>
        <v/>
      </c>
      <c r="N1365" s="19" t="str">
        <f>IFERROR(INDEX('Employee Info'!$C$3:$J$200,MATCH(Data7[[#This Row],[Name:]],'Employee Info'!$B$3:$B$200,0),MATCH(Data7[[#Headers],[Other]],'Employee Info'!$C$2:$J$2,0)),"")</f>
        <v/>
      </c>
      <c r="O1365" s="19">
        <f>IFERROR((Data7[[#This Row],[Hours:]]*SUM(Data7[[#This Row],[Rate]:[Other]])),"")</f>
        <v>0</v>
      </c>
      <c r="P1365" s="7" t="str">
        <f>IF(Data7[[#This Row],[WO'#:]]="","Riley #","WO#")</f>
        <v>Riley #</v>
      </c>
      <c r="Q1365" s="7">
        <f>IFERROR(WEEKNUM(Data7[[#This Row],[Date:]]),"")</f>
        <v>30</v>
      </c>
      <c r="R1365" s="6">
        <f t="shared" si="63"/>
        <v>45494</v>
      </c>
      <c r="S1365" s="6">
        <f>Data7[[#This Row],[Week Start]]+7</f>
        <v>45501</v>
      </c>
      <c r="T1365" s="7" t="str">
        <f t="shared" si="64"/>
        <v>7/21/2024 - 7/28/2024</v>
      </c>
      <c r="U1365" s="7" t="str">
        <f t="shared" si="65"/>
        <v>Time Card</v>
      </c>
      <c r="V1365" s="8" t="str">
        <f>RIGHT(TEXT(Data7[[#This Row],[Date:]],"mmddyyyy"),4)</f>
        <v>2024</v>
      </c>
      <c r="W1365" s="8" t="str">
        <f>MID(TEXT(Data7[[#This Row],[Date:]],"mmddyyyy"),3,2)</f>
        <v>22</v>
      </c>
      <c r="X1365" s="8" t="str">
        <f>LEFT(TEXT(Data7[[#This Row],[Date:]],"mmddyyyy"),2)</f>
        <v>07</v>
      </c>
      <c r="Y1365" s="6">
        <f>DATE(Data7[[#This Row],[Year]],Data7[[#This Row],[Month]],Data7[[#This Row],[Day]])</f>
        <v>45495</v>
      </c>
    </row>
    <row r="1366" spans="1:25">
      <c r="A1366" s="5">
        <v>45497.531042592593</v>
      </c>
      <c r="B1366" s="7" t="s">
        <v>342</v>
      </c>
      <c r="C1366" s="6" t="s">
        <v>1915</v>
      </c>
      <c r="D1366" s="7" t="s">
        <v>1923</v>
      </c>
      <c r="E1366" s="8">
        <v>5</v>
      </c>
      <c r="F1366" s="7" t="s">
        <v>68</v>
      </c>
      <c r="G1366" s="7" t="s">
        <v>117</v>
      </c>
      <c r="H1366" s="7" t="s">
        <v>912</v>
      </c>
      <c r="I1366" s="7" t="s">
        <v>44</v>
      </c>
      <c r="J1366" s="19" t="str">
        <f>IFERROR(INDEX('Employee Info'!$C$3:$E$200,MATCH(Data7[[#This Row],[Name:]],'Employee Info'!$B$3:$B$200,0),MATCH(Data7[[#This Row],[Hours Type:]],'Employee Info'!$C$2:$E$2,0)),"")</f>
        <v/>
      </c>
      <c r="K1366" s="19" t="str">
        <f>IFERROR(INDEX('Employee Info'!$C$3:$J$200,MATCH(Data7[[#This Row],[Name:]],'Employee Info'!$B$3:$B$200,0),MATCH(Data7[[#Headers],[Truck]],'Employee Info'!$C$2:$J$2,0)),"")</f>
        <v/>
      </c>
      <c r="L1366" s="19" t="str">
        <f>IFERROR(INDEX('Employee Info'!$C$3:$J$200,MATCH(Data7[[#This Row],[Name:]],'Employee Info'!$B$3:$B$200,0),MATCH(Data7[[#Headers],[Phone]],'Employee Info'!$C$2:$J$2,0)),"")</f>
        <v/>
      </c>
      <c r="M1366" s="19" t="str">
        <f>IFERROR(INDEX('Employee Info'!$C$3:$J$200,MATCH(Data7[[#This Row],[Name:]],'Employee Info'!$B$3:$B$200,0),MATCH(Data7[[#Headers],[Tech]],'Employee Info'!$C$2:$J$2,0)),"")</f>
        <v/>
      </c>
      <c r="N1366" s="19" t="str">
        <f>IFERROR(INDEX('Employee Info'!$C$3:$J$200,MATCH(Data7[[#This Row],[Name:]],'Employee Info'!$B$3:$B$200,0),MATCH(Data7[[#Headers],[Other]],'Employee Info'!$C$2:$J$2,0)),"")</f>
        <v/>
      </c>
      <c r="O1366" s="19">
        <f>IFERROR((Data7[[#This Row],[Hours:]]*SUM(Data7[[#This Row],[Rate]:[Other]])),"")</f>
        <v>0</v>
      </c>
      <c r="P1366" s="7" t="str">
        <f>IF(Data7[[#This Row],[WO'#:]]="","Riley #","WO#")</f>
        <v>Riley #</v>
      </c>
      <c r="Q1366" s="7">
        <f>IFERROR(WEEKNUM(Data7[[#This Row],[Date:]]),"")</f>
        <v>30</v>
      </c>
      <c r="R1366" s="6">
        <f t="shared" si="63"/>
        <v>45494</v>
      </c>
      <c r="S1366" s="6">
        <f>Data7[[#This Row],[Week Start]]+7</f>
        <v>45501</v>
      </c>
      <c r="T1366" s="7" t="str">
        <f t="shared" si="64"/>
        <v>7/21/2024 - 7/28/2024</v>
      </c>
      <c r="U1366" s="7" t="str">
        <f t="shared" si="65"/>
        <v>Time Card</v>
      </c>
      <c r="V1366" s="8" t="str">
        <f>RIGHT(TEXT(Data7[[#This Row],[Date:]],"mmddyyyy"),4)</f>
        <v>2024</v>
      </c>
      <c r="W1366" s="8" t="str">
        <f>MID(TEXT(Data7[[#This Row],[Date:]],"mmddyyyy"),3,2)</f>
        <v>22</v>
      </c>
      <c r="X1366" s="8" t="str">
        <f>LEFT(TEXT(Data7[[#This Row],[Date:]],"mmddyyyy"),2)</f>
        <v>07</v>
      </c>
      <c r="Y1366" s="6">
        <f>DATE(Data7[[#This Row],[Year]],Data7[[#This Row],[Month]],Data7[[#This Row],[Day]])</f>
        <v>45495</v>
      </c>
    </row>
    <row r="1367" spans="1:25">
      <c r="A1367" s="5">
        <v>45497.531125000001</v>
      </c>
      <c r="B1367" s="7" t="s">
        <v>31</v>
      </c>
      <c r="C1367" s="6" t="s">
        <v>1915</v>
      </c>
      <c r="D1367" s="7" t="s">
        <v>1923</v>
      </c>
      <c r="E1367" s="8">
        <v>5</v>
      </c>
      <c r="F1367" s="7" t="s">
        <v>68</v>
      </c>
      <c r="G1367" s="7" t="s">
        <v>117</v>
      </c>
      <c r="H1367" s="7" t="s">
        <v>912</v>
      </c>
      <c r="I1367" s="7" t="s">
        <v>44</v>
      </c>
      <c r="J1367" s="19" t="str">
        <f>IFERROR(INDEX('Employee Info'!$C$3:$E$200,MATCH(Data7[[#This Row],[Name:]],'Employee Info'!$B$3:$B$200,0),MATCH(Data7[[#This Row],[Hours Type:]],'Employee Info'!$C$2:$E$2,0)),"")</f>
        <v/>
      </c>
      <c r="K1367" s="19" t="str">
        <f>IFERROR(INDEX('Employee Info'!$C$3:$J$200,MATCH(Data7[[#This Row],[Name:]],'Employee Info'!$B$3:$B$200,0),MATCH(Data7[[#Headers],[Truck]],'Employee Info'!$C$2:$J$2,0)),"")</f>
        <v/>
      </c>
      <c r="L1367" s="19" t="str">
        <f>IFERROR(INDEX('Employee Info'!$C$3:$J$200,MATCH(Data7[[#This Row],[Name:]],'Employee Info'!$B$3:$B$200,0),MATCH(Data7[[#Headers],[Phone]],'Employee Info'!$C$2:$J$2,0)),"")</f>
        <v/>
      </c>
      <c r="M1367" s="19" t="str">
        <f>IFERROR(INDEX('Employee Info'!$C$3:$J$200,MATCH(Data7[[#This Row],[Name:]],'Employee Info'!$B$3:$B$200,0),MATCH(Data7[[#Headers],[Tech]],'Employee Info'!$C$2:$J$2,0)),"")</f>
        <v/>
      </c>
      <c r="N1367" s="19" t="str">
        <f>IFERROR(INDEX('Employee Info'!$C$3:$J$200,MATCH(Data7[[#This Row],[Name:]],'Employee Info'!$B$3:$B$200,0),MATCH(Data7[[#Headers],[Other]],'Employee Info'!$C$2:$J$2,0)),"")</f>
        <v/>
      </c>
      <c r="O1367" s="19">
        <f>IFERROR((Data7[[#This Row],[Hours:]]*SUM(Data7[[#This Row],[Rate]:[Other]])),"")</f>
        <v>0</v>
      </c>
      <c r="P1367" s="7" t="str">
        <f>IF(Data7[[#This Row],[WO'#:]]="","Riley #","WO#")</f>
        <v>Riley #</v>
      </c>
      <c r="Q1367" s="7">
        <f>IFERROR(WEEKNUM(Data7[[#This Row],[Date:]]),"")</f>
        <v>30</v>
      </c>
      <c r="R1367" s="6">
        <f t="shared" si="63"/>
        <v>45494</v>
      </c>
      <c r="S1367" s="6">
        <f>Data7[[#This Row],[Week Start]]+7</f>
        <v>45501</v>
      </c>
      <c r="T1367" s="7" t="str">
        <f t="shared" si="64"/>
        <v>7/21/2024 - 7/28/2024</v>
      </c>
      <c r="U1367" s="7" t="str">
        <f t="shared" si="65"/>
        <v>Time Card</v>
      </c>
      <c r="V1367" s="8" t="str">
        <f>RIGHT(TEXT(Data7[[#This Row],[Date:]],"mmddyyyy"),4)</f>
        <v>2024</v>
      </c>
      <c r="W1367" s="8" t="str">
        <f>MID(TEXT(Data7[[#This Row],[Date:]],"mmddyyyy"),3,2)</f>
        <v>22</v>
      </c>
      <c r="X1367" s="8" t="str">
        <f>LEFT(TEXT(Data7[[#This Row],[Date:]],"mmddyyyy"),2)</f>
        <v>07</v>
      </c>
      <c r="Y1367" s="6">
        <f>DATE(Data7[[#This Row],[Year]],Data7[[#This Row],[Month]],Data7[[#This Row],[Day]])</f>
        <v>45495</v>
      </c>
    </row>
    <row r="1368" spans="1:25">
      <c r="A1368" s="5">
        <v>45499.54293009259</v>
      </c>
      <c r="B1368" s="7" t="s">
        <v>66</v>
      </c>
      <c r="C1368" s="6" t="s">
        <v>1915</v>
      </c>
      <c r="D1368" s="7" t="s">
        <v>1934</v>
      </c>
      <c r="E1368" s="8">
        <v>1</v>
      </c>
      <c r="F1368" s="7" t="s">
        <v>68</v>
      </c>
      <c r="G1368" s="7" t="s">
        <v>68</v>
      </c>
      <c r="H1368" s="7" t="s">
        <v>912</v>
      </c>
      <c r="I1368" s="7" t="s">
        <v>44</v>
      </c>
      <c r="J1368" s="19" t="str">
        <f>IFERROR(INDEX('Employee Info'!$C$3:$E$200,MATCH(Data7[[#This Row],[Name:]],'Employee Info'!$B$3:$B$200,0),MATCH(Data7[[#This Row],[Hours Type:]],'Employee Info'!$C$2:$E$2,0)),"")</f>
        <v/>
      </c>
      <c r="K1368" s="19" t="str">
        <f>IFERROR(INDEX('Employee Info'!$C$3:$J$200,MATCH(Data7[[#This Row],[Name:]],'Employee Info'!$B$3:$B$200,0),MATCH(Data7[[#Headers],[Truck]],'Employee Info'!$C$2:$J$2,0)),"")</f>
        <v/>
      </c>
      <c r="L1368" s="19" t="str">
        <f>IFERROR(INDEX('Employee Info'!$C$3:$J$200,MATCH(Data7[[#This Row],[Name:]],'Employee Info'!$B$3:$B$200,0),MATCH(Data7[[#Headers],[Phone]],'Employee Info'!$C$2:$J$2,0)),"")</f>
        <v/>
      </c>
      <c r="M1368" s="19" t="str">
        <f>IFERROR(INDEX('Employee Info'!$C$3:$J$200,MATCH(Data7[[#This Row],[Name:]],'Employee Info'!$B$3:$B$200,0),MATCH(Data7[[#Headers],[Tech]],'Employee Info'!$C$2:$J$2,0)),"")</f>
        <v/>
      </c>
      <c r="N1368" s="19" t="str">
        <f>IFERROR(INDEX('Employee Info'!$C$3:$J$200,MATCH(Data7[[#This Row],[Name:]],'Employee Info'!$B$3:$B$200,0),MATCH(Data7[[#Headers],[Other]],'Employee Info'!$C$2:$J$2,0)),"")</f>
        <v/>
      </c>
      <c r="O1368" s="19">
        <f>IFERROR((Data7[[#This Row],[Hours:]]*SUM(Data7[[#This Row],[Rate]:[Other]])),"")</f>
        <v>0</v>
      </c>
      <c r="P1368" s="7" t="str">
        <f>IF(Data7[[#This Row],[WO'#:]]="","Riley #","WO#")</f>
        <v>Riley #</v>
      </c>
      <c r="Q1368" s="7">
        <f>IFERROR(WEEKNUM(Data7[[#This Row],[Date:]]),"")</f>
        <v>30</v>
      </c>
      <c r="R1368" s="6">
        <f t="shared" si="63"/>
        <v>45494</v>
      </c>
      <c r="S1368" s="6">
        <f>Data7[[#This Row],[Week Start]]+7</f>
        <v>45501</v>
      </c>
      <c r="T1368" s="7" t="str">
        <f t="shared" si="64"/>
        <v>7/21/2024 - 7/28/2024</v>
      </c>
      <c r="U1368" s="7" t="str">
        <f t="shared" si="65"/>
        <v>Time Card</v>
      </c>
      <c r="V1368" s="8" t="str">
        <f>RIGHT(TEXT(Data7[[#This Row],[Date:]],"mmddyyyy"),4)</f>
        <v>2024</v>
      </c>
      <c r="W1368" s="8" t="str">
        <f>MID(TEXT(Data7[[#This Row],[Date:]],"mmddyyyy"),3,2)</f>
        <v>22</v>
      </c>
      <c r="X1368" s="8" t="str">
        <f>LEFT(TEXT(Data7[[#This Row],[Date:]],"mmddyyyy"),2)</f>
        <v>07</v>
      </c>
      <c r="Y1368" s="6">
        <f>DATE(Data7[[#This Row],[Year]],Data7[[#This Row],[Month]],Data7[[#This Row],[Day]])</f>
        <v>45495</v>
      </c>
    </row>
    <row r="1369" spans="1:25">
      <c r="A1369" s="5">
        <v>45499.546271296298</v>
      </c>
      <c r="B1369" s="7" t="s">
        <v>66</v>
      </c>
      <c r="C1369" s="6" t="s">
        <v>1919</v>
      </c>
      <c r="D1369" s="7" t="s">
        <v>1935</v>
      </c>
      <c r="E1369" s="8">
        <v>5</v>
      </c>
      <c r="F1369" s="7">
        <v>6984733</v>
      </c>
      <c r="G1369" s="7" t="s">
        <v>68</v>
      </c>
      <c r="H1369" s="7" t="s">
        <v>756</v>
      </c>
      <c r="I1369" s="7" t="s">
        <v>44</v>
      </c>
      <c r="J1369" s="19" t="str">
        <f>IFERROR(INDEX('Employee Info'!$C$3:$E$200,MATCH(Data7[[#This Row],[Name:]],'Employee Info'!$B$3:$B$200,0),MATCH(Data7[[#This Row],[Hours Type:]],'Employee Info'!$C$2:$E$2,0)),"")</f>
        <v/>
      </c>
      <c r="K1369" s="19" t="str">
        <f>IFERROR(INDEX('Employee Info'!$C$3:$J$200,MATCH(Data7[[#This Row],[Name:]],'Employee Info'!$B$3:$B$200,0),MATCH(Data7[[#Headers],[Truck]],'Employee Info'!$C$2:$J$2,0)),"")</f>
        <v/>
      </c>
      <c r="L1369" s="19" t="str">
        <f>IFERROR(INDEX('Employee Info'!$C$3:$J$200,MATCH(Data7[[#This Row],[Name:]],'Employee Info'!$B$3:$B$200,0),MATCH(Data7[[#Headers],[Phone]],'Employee Info'!$C$2:$J$2,0)),"")</f>
        <v/>
      </c>
      <c r="M1369" s="19" t="str">
        <f>IFERROR(INDEX('Employee Info'!$C$3:$J$200,MATCH(Data7[[#This Row],[Name:]],'Employee Info'!$B$3:$B$200,0),MATCH(Data7[[#Headers],[Tech]],'Employee Info'!$C$2:$J$2,0)),"")</f>
        <v/>
      </c>
      <c r="N1369" s="19" t="str">
        <f>IFERROR(INDEX('Employee Info'!$C$3:$J$200,MATCH(Data7[[#This Row],[Name:]],'Employee Info'!$B$3:$B$200,0),MATCH(Data7[[#Headers],[Other]],'Employee Info'!$C$2:$J$2,0)),"")</f>
        <v/>
      </c>
      <c r="O1369" s="19">
        <f>IFERROR((Data7[[#This Row],[Hours:]]*SUM(Data7[[#This Row],[Rate]:[Other]])),"")</f>
        <v>0</v>
      </c>
      <c r="P1369" s="7" t="str">
        <f>IF(Data7[[#This Row],[WO'#:]]="","Riley #","WO#")</f>
        <v>WO#</v>
      </c>
      <c r="Q1369" s="7">
        <f>IFERROR(WEEKNUM(Data7[[#This Row],[Date:]]),"")</f>
        <v>30</v>
      </c>
      <c r="R1369" s="6">
        <f t="shared" si="63"/>
        <v>45494</v>
      </c>
      <c r="S1369" s="6">
        <f>Data7[[#This Row],[Week Start]]+7</f>
        <v>45501</v>
      </c>
      <c r="T1369" s="7" t="str">
        <f t="shared" si="64"/>
        <v>7/21/2024 - 7/28/2024</v>
      </c>
      <c r="U1369" s="7" t="str">
        <f t="shared" si="65"/>
        <v>Time Card</v>
      </c>
      <c r="V1369" s="8" t="str">
        <f>RIGHT(TEXT(Data7[[#This Row],[Date:]],"mmddyyyy"),4)</f>
        <v>2024</v>
      </c>
      <c r="W1369" s="8" t="str">
        <f>MID(TEXT(Data7[[#This Row],[Date:]],"mmddyyyy"),3,2)</f>
        <v>23</v>
      </c>
      <c r="X1369" s="8" t="str">
        <f>LEFT(TEXT(Data7[[#This Row],[Date:]],"mmddyyyy"),2)</f>
        <v>07</v>
      </c>
      <c r="Y1369" s="6">
        <f>DATE(Data7[[#This Row],[Year]],Data7[[#This Row],[Month]],Data7[[#This Row],[Day]])</f>
        <v>45496</v>
      </c>
    </row>
    <row r="1370" spans="1:25">
      <c r="A1370" s="5">
        <v>45517.490918055555</v>
      </c>
      <c r="B1370" s="7" t="s">
        <v>76</v>
      </c>
      <c r="C1370" s="6" t="s">
        <v>1919</v>
      </c>
      <c r="D1370" s="7" t="s">
        <v>156</v>
      </c>
      <c r="E1370" s="8">
        <v>1</v>
      </c>
      <c r="F1370" s="7">
        <v>6984733</v>
      </c>
      <c r="G1370" s="7" t="s">
        <v>68</v>
      </c>
      <c r="H1370" s="7" t="s">
        <v>756</v>
      </c>
      <c r="I1370" s="7" t="s">
        <v>44</v>
      </c>
      <c r="J1370" s="19" t="str">
        <f>IFERROR(INDEX('Employee Info'!$C$3:$E$200,MATCH(Data7[[#This Row],[Name:]],'Employee Info'!$B$3:$B$200,0),MATCH(Data7[[#This Row],[Hours Type:]],'Employee Info'!$C$2:$E$2,0)),"")</f>
        <v/>
      </c>
      <c r="K1370" s="19" t="str">
        <f>IFERROR(INDEX('Employee Info'!$C$3:$J$200,MATCH(Data7[[#This Row],[Name:]],'Employee Info'!$B$3:$B$200,0),MATCH(Data7[[#Headers],[Truck]],'Employee Info'!$C$2:$J$2,0)),"")</f>
        <v/>
      </c>
      <c r="L1370" s="19" t="str">
        <f>IFERROR(INDEX('Employee Info'!$C$3:$J$200,MATCH(Data7[[#This Row],[Name:]],'Employee Info'!$B$3:$B$200,0),MATCH(Data7[[#Headers],[Phone]],'Employee Info'!$C$2:$J$2,0)),"")</f>
        <v/>
      </c>
      <c r="M1370" s="19" t="str">
        <f>IFERROR(INDEX('Employee Info'!$C$3:$J$200,MATCH(Data7[[#This Row],[Name:]],'Employee Info'!$B$3:$B$200,0),MATCH(Data7[[#Headers],[Tech]],'Employee Info'!$C$2:$J$2,0)),"")</f>
        <v/>
      </c>
      <c r="N1370" s="19" t="str">
        <f>IFERROR(INDEX('Employee Info'!$C$3:$J$200,MATCH(Data7[[#This Row],[Name:]],'Employee Info'!$B$3:$B$200,0),MATCH(Data7[[#Headers],[Other]],'Employee Info'!$C$2:$J$2,0)),"")</f>
        <v/>
      </c>
      <c r="O1370" s="19">
        <f>IFERROR((Data7[[#This Row],[Hours:]]*SUM(Data7[[#This Row],[Rate]:[Other]])),"")</f>
        <v>0</v>
      </c>
      <c r="P1370" s="7" t="str">
        <f>IF(Data7[[#This Row],[WO'#:]]="","Riley #","WO#")</f>
        <v>WO#</v>
      </c>
      <c r="Q1370" s="7">
        <f>IFERROR(WEEKNUM(Data7[[#This Row],[Date:]]),"")</f>
        <v>30</v>
      </c>
      <c r="R1370" s="6">
        <f t="shared" si="63"/>
        <v>45494</v>
      </c>
      <c r="S1370" s="6">
        <f>Data7[[#This Row],[Week Start]]+7</f>
        <v>45501</v>
      </c>
      <c r="T1370" s="7" t="str">
        <f t="shared" si="64"/>
        <v>7/21/2024 - 7/28/2024</v>
      </c>
      <c r="U1370" s="7" t="str">
        <f t="shared" si="65"/>
        <v>Time Card</v>
      </c>
      <c r="V1370" s="8" t="str">
        <f>RIGHT(TEXT(Data7[[#This Row],[Date:]],"mmddyyyy"),4)</f>
        <v>2024</v>
      </c>
      <c r="W1370" s="8" t="str">
        <f>MID(TEXT(Data7[[#This Row],[Date:]],"mmddyyyy"),3,2)</f>
        <v>23</v>
      </c>
      <c r="X1370" s="8" t="str">
        <f>LEFT(TEXT(Data7[[#This Row],[Date:]],"mmddyyyy"),2)</f>
        <v>07</v>
      </c>
      <c r="Y1370" s="6">
        <f>DATE(Data7[[#This Row],[Year]],Data7[[#This Row],[Month]],Data7[[#This Row],[Day]])</f>
        <v>45496</v>
      </c>
    </row>
    <row r="1371" spans="1:25">
      <c r="A1371" s="5">
        <v>45499.539005324077</v>
      </c>
      <c r="B1371" s="7" t="s">
        <v>66</v>
      </c>
      <c r="C1371" s="6" t="s">
        <v>1919</v>
      </c>
      <c r="D1371" s="7" t="s">
        <v>1931</v>
      </c>
      <c r="E1371" s="8">
        <v>1</v>
      </c>
      <c r="F1371" s="7">
        <v>7129401</v>
      </c>
      <c r="G1371" s="7" t="s">
        <v>68</v>
      </c>
      <c r="H1371" s="7" t="s">
        <v>756</v>
      </c>
      <c r="I1371" s="7" t="s">
        <v>44</v>
      </c>
      <c r="J1371" s="19" t="str">
        <f>IFERROR(INDEX('Employee Info'!$C$3:$E$200,MATCH(Data7[[#This Row],[Name:]],'Employee Info'!$B$3:$B$200,0),MATCH(Data7[[#This Row],[Hours Type:]],'Employee Info'!$C$2:$E$2,0)),"")</f>
        <v/>
      </c>
      <c r="K1371" s="19" t="str">
        <f>IFERROR(INDEX('Employee Info'!$C$3:$J$200,MATCH(Data7[[#This Row],[Name:]],'Employee Info'!$B$3:$B$200,0),MATCH(Data7[[#Headers],[Truck]],'Employee Info'!$C$2:$J$2,0)),"")</f>
        <v/>
      </c>
      <c r="L1371" s="19" t="str">
        <f>IFERROR(INDEX('Employee Info'!$C$3:$J$200,MATCH(Data7[[#This Row],[Name:]],'Employee Info'!$B$3:$B$200,0),MATCH(Data7[[#Headers],[Phone]],'Employee Info'!$C$2:$J$2,0)),"")</f>
        <v/>
      </c>
      <c r="M1371" s="19" t="str">
        <f>IFERROR(INDEX('Employee Info'!$C$3:$J$200,MATCH(Data7[[#This Row],[Name:]],'Employee Info'!$B$3:$B$200,0),MATCH(Data7[[#Headers],[Tech]],'Employee Info'!$C$2:$J$2,0)),"")</f>
        <v/>
      </c>
      <c r="N1371" s="19" t="str">
        <f>IFERROR(INDEX('Employee Info'!$C$3:$J$200,MATCH(Data7[[#This Row],[Name:]],'Employee Info'!$B$3:$B$200,0),MATCH(Data7[[#Headers],[Other]],'Employee Info'!$C$2:$J$2,0)),"")</f>
        <v/>
      </c>
      <c r="O1371" s="19">
        <f>IFERROR((Data7[[#This Row],[Hours:]]*SUM(Data7[[#This Row],[Rate]:[Other]])),"")</f>
        <v>0</v>
      </c>
      <c r="P1371" s="7" t="str">
        <f>IF(Data7[[#This Row],[WO'#:]]="","Riley #","WO#")</f>
        <v>WO#</v>
      </c>
      <c r="Q1371" s="7">
        <f>IFERROR(WEEKNUM(Data7[[#This Row],[Date:]]),"")</f>
        <v>30</v>
      </c>
      <c r="R1371" s="6">
        <f t="shared" si="63"/>
        <v>45494</v>
      </c>
      <c r="S1371" s="6">
        <f>Data7[[#This Row],[Week Start]]+7</f>
        <v>45501</v>
      </c>
      <c r="T1371" s="7" t="str">
        <f t="shared" si="64"/>
        <v>7/21/2024 - 7/28/2024</v>
      </c>
      <c r="U1371" s="7" t="str">
        <f t="shared" si="65"/>
        <v>Time Card</v>
      </c>
      <c r="V1371" s="8" t="str">
        <f>RIGHT(TEXT(Data7[[#This Row],[Date:]],"mmddyyyy"),4)</f>
        <v>2024</v>
      </c>
      <c r="W1371" s="8" t="str">
        <f>MID(TEXT(Data7[[#This Row],[Date:]],"mmddyyyy"),3,2)</f>
        <v>23</v>
      </c>
      <c r="X1371" s="8" t="str">
        <f>LEFT(TEXT(Data7[[#This Row],[Date:]],"mmddyyyy"),2)</f>
        <v>07</v>
      </c>
      <c r="Y1371" s="6">
        <f>DATE(Data7[[#This Row],[Year]],Data7[[#This Row],[Month]],Data7[[#This Row],[Day]])</f>
        <v>45496</v>
      </c>
    </row>
    <row r="1372" spans="1:25">
      <c r="A1372" s="5">
        <v>45497.503194907411</v>
      </c>
      <c r="B1372" s="7" t="s">
        <v>34</v>
      </c>
      <c r="C1372" s="6" t="s">
        <v>1919</v>
      </c>
      <c r="D1372" s="7" t="s">
        <v>1918</v>
      </c>
      <c r="E1372" s="8">
        <v>8</v>
      </c>
      <c r="F1372" s="7">
        <v>7130988</v>
      </c>
      <c r="G1372" s="7" t="s">
        <v>117</v>
      </c>
      <c r="H1372" s="7" t="s">
        <v>756</v>
      </c>
      <c r="I1372" s="7" t="s">
        <v>44</v>
      </c>
      <c r="J1372" s="19" t="str">
        <f>IFERROR(INDEX('Employee Info'!$C$3:$E$200,MATCH(Data7[[#This Row],[Name:]],'Employee Info'!$B$3:$B$200,0),MATCH(Data7[[#This Row],[Hours Type:]],'Employee Info'!$C$2:$E$2,0)),"")</f>
        <v/>
      </c>
      <c r="K1372" s="19" t="str">
        <f>IFERROR(INDEX('Employee Info'!$C$3:$J$200,MATCH(Data7[[#This Row],[Name:]],'Employee Info'!$B$3:$B$200,0),MATCH(Data7[[#Headers],[Truck]],'Employee Info'!$C$2:$J$2,0)),"")</f>
        <v/>
      </c>
      <c r="L1372" s="19" t="str">
        <f>IFERROR(INDEX('Employee Info'!$C$3:$J$200,MATCH(Data7[[#This Row],[Name:]],'Employee Info'!$B$3:$B$200,0),MATCH(Data7[[#Headers],[Phone]],'Employee Info'!$C$2:$J$2,0)),"")</f>
        <v/>
      </c>
      <c r="M1372" s="19" t="str">
        <f>IFERROR(INDEX('Employee Info'!$C$3:$J$200,MATCH(Data7[[#This Row],[Name:]],'Employee Info'!$B$3:$B$200,0),MATCH(Data7[[#Headers],[Tech]],'Employee Info'!$C$2:$J$2,0)),"")</f>
        <v/>
      </c>
      <c r="N1372" s="19" t="str">
        <f>IFERROR(INDEX('Employee Info'!$C$3:$J$200,MATCH(Data7[[#This Row],[Name:]],'Employee Info'!$B$3:$B$200,0),MATCH(Data7[[#Headers],[Other]],'Employee Info'!$C$2:$J$2,0)),"")</f>
        <v/>
      </c>
      <c r="O1372" s="19">
        <f>IFERROR((Data7[[#This Row],[Hours:]]*SUM(Data7[[#This Row],[Rate]:[Other]])),"")</f>
        <v>0</v>
      </c>
      <c r="P1372" s="7" t="str">
        <f>IF(Data7[[#This Row],[WO'#:]]="","Riley #","WO#")</f>
        <v>WO#</v>
      </c>
      <c r="Q1372" s="7">
        <f>IFERROR(WEEKNUM(Data7[[#This Row],[Date:]]),"")</f>
        <v>30</v>
      </c>
      <c r="R1372" s="6">
        <f t="shared" si="63"/>
        <v>45494</v>
      </c>
      <c r="S1372" s="6">
        <f>Data7[[#This Row],[Week Start]]+7</f>
        <v>45501</v>
      </c>
      <c r="T1372" s="7" t="str">
        <f t="shared" si="64"/>
        <v>7/21/2024 - 7/28/2024</v>
      </c>
      <c r="U1372" s="7" t="str">
        <f t="shared" si="65"/>
        <v>Time Card</v>
      </c>
      <c r="V1372" s="8" t="str">
        <f>RIGHT(TEXT(Data7[[#This Row],[Date:]],"mmddyyyy"),4)</f>
        <v>2024</v>
      </c>
      <c r="W1372" s="8" t="str">
        <f>MID(TEXT(Data7[[#This Row],[Date:]],"mmddyyyy"),3,2)</f>
        <v>23</v>
      </c>
      <c r="X1372" s="8" t="str">
        <f>LEFT(TEXT(Data7[[#This Row],[Date:]],"mmddyyyy"),2)</f>
        <v>07</v>
      </c>
      <c r="Y1372" s="6">
        <f>DATE(Data7[[#This Row],[Year]],Data7[[#This Row],[Month]],Data7[[#This Row],[Day]])</f>
        <v>45496</v>
      </c>
    </row>
    <row r="1373" spans="1:25">
      <c r="A1373" s="5">
        <v>45497.529789351851</v>
      </c>
      <c r="B1373" s="7" t="s">
        <v>31</v>
      </c>
      <c r="C1373" s="6" t="s">
        <v>1919</v>
      </c>
      <c r="D1373" s="7" t="s">
        <v>1922</v>
      </c>
      <c r="E1373" s="8">
        <v>8</v>
      </c>
      <c r="F1373" s="7">
        <v>7130988</v>
      </c>
      <c r="G1373" s="7" t="s">
        <v>117</v>
      </c>
      <c r="H1373" s="7" t="s">
        <v>756</v>
      </c>
      <c r="I1373" s="7" t="s">
        <v>44</v>
      </c>
      <c r="J1373" s="19" t="str">
        <f>IFERROR(INDEX('Employee Info'!$C$3:$E$200,MATCH(Data7[[#This Row],[Name:]],'Employee Info'!$B$3:$B$200,0),MATCH(Data7[[#This Row],[Hours Type:]],'Employee Info'!$C$2:$E$2,0)),"")</f>
        <v/>
      </c>
      <c r="K1373" s="19" t="str">
        <f>IFERROR(INDEX('Employee Info'!$C$3:$J$200,MATCH(Data7[[#This Row],[Name:]],'Employee Info'!$B$3:$B$200,0),MATCH(Data7[[#Headers],[Truck]],'Employee Info'!$C$2:$J$2,0)),"")</f>
        <v/>
      </c>
      <c r="L1373" s="19" t="str">
        <f>IFERROR(INDEX('Employee Info'!$C$3:$J$200,MATCH(Data7[[#This Row],[Name:]],'Employee Info'!$B$3:$B$200,0),MATCH(Data7[[#Headers],[Phone]],'Employee Info'!$C$2:$J$2,0)),"")</f>
        <v/>
      </c>
      <c r="M1373" s="19" t="str">
        <f>IFERROR(INDEX('Employee Info'!$C$3:$J$200,MATCH(Data7[[#This Row],[Name:]],'Employee Info'!$B$3:$B$200,0),MATCH(Data7[[#Headers],[Tech]],'Employee Info'!$C$2:$J$2,0)),"")</f>
        <v/>
      </c>
      <c r="N1373" s="19" t="str">
        <f>IFERROR(INDEX('Employee Info'!$C$3:$J$200,MATCH(Data7[[#This Row],[Name:]],'Employee Info'!$B$3:$B$200,0),MATCH(Data7[[#Headers],[Other]],'Employee Info'!$C$2:$J$2,0)),"")</f>
        <v/>
      </c>
      <c r="O1373" s="19">
        <f>IFERROR((Data7[[#This Row],[Hours:]]*SUM(Data7[[#This Row],[Rate]:[Other]])),"")</f>
        <v>0</v>
      </c>
      <c r="P1373" s="7" t="str">
        <f>IF(Data7[[#This Row],[WO'#:]]="","Riley #","WO#")</f>
        <v>WO#</v>
      </c>
      <c r="Q1373" s="7">
        <f>IFERROR(WEEKNUM(Data7[[#This Row],[Date:]]),"")</f>
        <v>30</v>
      </c>
      <c r="R1373" s="6">
        <f t="shared" si="63"/>
        <v>45494</v>
      </c>
      <c r="S1373" s="6">
        <f>Data7[[#This Row],[Week Start]]+7</f>
        <v>45501</v>
      </c>
      <c r="T1373" s="7" t="str">
        <f t="shared" si="64"/>
        <v>7/21/2024 - 7/28/2024</v>
      </c>
      <c r="U1373" s="7" t="str">
        <f t="shared" si="65"/>
        <v>Time Card</v>
      </c>
      <c r="V1373" s="8" t="str">
        <f>RIGHT(TEXT(Data7[[#This Row],[Date:]],"mmddyyyy"),4)</f>
        <v>2024</v>
      </c>
      <c r="W1373" s="8" t="str">
        <f>MID(TEXT(Data7[[#This Row],[Date:]],"mmddyyyy"),3,2)</f>
        <v>23</v>
      </c>
      <c r="X1373" s="8" t="str">
        <f>LEFT(TEXT(Data7[[#This Row],[Date:]],"mmddyyyy"),2)</f>
        <v>07</v>
      </c>
      <c r="Y1373" s="6">
        <f>DATE(Data7[[#This Row],[Year]],Data7[[#This Row],[Month]],Data7[[#This Row],[Day]])</f>
        <v>45496</v>
      </c>
    </row>
    <row r="1374" spans="1:25">
      <c r="A1374" s="5">
        <v>45499.540086342589</v>
      </c>
      <c r="B1374" s="7" t="s">
        <v>66</v>
      </c>
      <c r="C1374" s="6" t="s">
        <v>1919</v>
      </c>
      <c r="D1374" s="7" t="s">
        <v>1932</v>
      </c>
      <c r="E1374" s="8">
        <v>1</v>
      </c>
      <c r="F1374" s="7">
        <v>7130988</v>
      </c>
      <c r="G1374" s="7" t="s">
        <v>68</v>
      </c>
      <c r="H1374" s="7" t="s">
        <v>756</v>
      </c>
      <c r="I1374" s="7" t="s">
        <v>44</v>
      </c>
      <c r="J1374" s="19" t="str">
        <f>IFERROR(INDEX('Employee Info'!$C$3:$E$200,MATCH(Data7[[#This Row],[Name:]],'Employee Info'!$B$3:$B$200,0),MATCH(Data7[[#This Row],[Hours Type:]],'Employee Info'!$C$2:$E$2,0)),"")</f>
        <v/>
      </c>
      <c r="K1374" s="19" t="str">
        <f>IFERROR(INDEX('Employee Info'!$C$3:$J$200,MATCH(Data7[[#This Row],[Name:]],'Employee Info'!$B$3:$B$200,0),MATCH(Data7[[#Headers],[Truck]],'Employee Info'!$C$2:$J$2,0)),"")</f>
        <v/>
      </c>
      <c r="L1374" s="19" t="str">
        <f>IFERROR(INDEX('Employee Info'!$C$3:$J$200,MATCH(Data7[[#This Row],[Name:]],'Employee Info'!$B$3:$B$200,0),MATCH(Data7[[#Headers],[Phone]],'Employee Info'!$C$2:$J$2,0)),"")</f>
        <v/>
      </c>
      <c r="M1374" s="19" t="str">
        <f>IFERROR(INDEX('Employee Info'!$C$3:$J$200,MATCH(Data7[[#This Row],[Name:]],'Employee Info'!$B$3:$B$200,0),MATCH(Data7[[#Headers],[Tech]],'Employee Info'!$C$2:$J$2,0)),"")</f>
        <v/>
      </c>
      <c r="N1374" s="19" t="str">
        <f>IFERROR(INDEX('Employee Info'!$C$3:$J$200,MATCH(Data7[[#This Row],[Name:]],'Employee Info'!$B$3:$B$200,0),MATCH(Data7[[#Headers],[Other]],'Employee Info'!$C$2:$J$2,0)),"")</f>
        <v/>
      </c>
      <c r="O1374" s="19">
        <f>IFERROR((Data7[[#This Row],[Hours:]]*SUM(Data7[[#This Row],[Rate]:[Other]])),"")</f>
        <v>0</v>
      </c>
      <c r="P1374" s="7" t="str">
        <f>IF(Data7[[#This Row],[WO'#:]]="","Riley #","WO#")</f>
        <v>WO#</v>
      </c>
      <c r="Q1374" s="7">
        <f>IFERROR(WEEKNUM(Data7[[#This Row],[Date:]]),"")</f>
        <v>30</v>
      </c>
      <c r="R1374" s="6">
        <f t="shared" si="63"/>
        <v>45494</v>
      </c>
      <c r="S1374" s="6">
        <f>Data7[[#This Row],[Week Start]]+7</f>
        <v>45501</v>
      </c>
      <c r="T1374" s="7" t="str">
        <f t="shared" si="64"/>
        <v>7/21/2024 - 7/28/2024</v>
      </c>
      <c r="U1374" s="7" t="str">
        <f t="shared" si="65"/>
        <v>Time Card</v>
      </c>
      <c r="V1374" s="8" t="str">
        <f>RIGHT(TEXT(Data7[[#This Row],[Date:]],"mmddyyyy"),4)</f>
        <v>2024</v>
      </c>
      <c r="W1374" s="8" t="str">
        <f>MID(TEXT(Data7[[#This Row],[Date:]],"mmddyyyy"),3,2)</f>
        <v>23</v>
      </c>
      <c r="X1374" s="8" t="str">
        <f>LEFT(TEXT(Data7[[#This Row],[Date:]],"mmddyyyy"),2)</f>
        <v>07</v>
      </c>
      <c r="Y1374" s="6">
        <f>DATE(Data7[[#This Row],[Year]],Data7[[#This Row],[Month]],Data7[[#This Row],[Day]])</f>
        <v>45496</v>
      </c>
    </row>
    <row r="1375" spans="1:25">
      <c r="A1375" s="5">
        <v>45497.582752893519</v>
      </c>
      <c r="B1375" s="7" t="s">
        <v>23</v>
      </c>
      <c r="C1375" s="6" t="s">
        <v>1919</v>
      </c>
      <c r="D1375" s="7" t="s">
        <v>648</v>
      </c>
      <c r="E1375" s="8">
        <v>8</v>
      </c>
      <c r="F1375" s="7" t="s">
        <v>68</v>
      </c>
      <c r="G1375" s="7" t="s">
        <v>117</v>
      </c>
      <c r="H1375" s="7" t="s">
        <v>649</v>
      </c>
      <c r="I1375" s="7" t="s">
        <v>44</v>
      </c>
      <c r="J1375" s="19" t="str">
        <f>IFERROR(INDEX('Employee Info'!$C$3:$E$200,MATCH(Data7[[#This Row],[Name:]],'Employee Info'!$B$3:$B$200,0),MATCH(Data7[[#This Row],[Hours Type:]],'Employee Info'!$C$2:$E$2,0)),"")</f>
        <v/>
      </c>
      <c r="K1375" s="19" t="str">
        <f>IFERROR(INDEX('Employee Info'!$C$3:$J$200,MATCH(Data7[[#This Row],[Name:]],'Employee Info'!$B$3:$B$200,0),MATCH(Data7[[#Headers],[Truck]],'Employee Info'!$C$2:$J$2,0)),"")</f>
        <v/>
      </c>
      <c r="L1375" s="19" t="str">
        <f>IFERROR(INDEX('Employee Info'!$C$3:$J$200,MATCH(Data7[[#This Row],[Name:]],'Employee Info'!$B$3:$B$200,0),MATCH(Data7[[#Headers],[Phone]],'Employee Info'!$C$2:$J$2,0)),"")</f>
        <v/>
      </c>
      <c r="M1375" s="19" t="str">
        <f>IFERROR(INDEX('Employee Info'!$C$3:$J$200,MATCH(Data7[[#This Row],[Name:]],'Employee Info'!$B$3:$B$200,0),MATCH(Data7[[#Headers],[Tech]],'Employee Info'!$C$2:$J$2,0)),"")</f>
        <v/>
      </c>
      <c r="N1375" s="19" t="str">
        <f>IFERROR(INDEX('Employee Info'!$C$3:$J$200,MATCH(Data7[[#This Row],[Name:]],'Employee Info'!$B$3:$B$200,0),MATCH(Data7[[#Headers],[Other]],'Employee Info'!$C$2:$J$2,0)),"")</f>
        <v/>
      </c>
      <c r="O1375" s="19">
        <f>IFERROR((Data7[[#This Row],[Hours:]]*SUM(Data7[[#This Row],[Rate]:[Other]])),"")</f>
        <v>0</v>
      </c>
      <c r="P1375" s="7" t="str">
        <f>IF(Data7[[#This Row],[WO'#:]]="","Riley #","WO#")</f>
        <v>Riley #</v>
      </c>
      <c r="Q1375" s="7">
        <f>IFERROR(WEEKNUM(Data7[[#This Row],[Date:]]),"")</f>
        <v>30</v>
      </c>
      <c r="R1375" s="6">
        <f t="shared" si="63"/>
        <v>45494</v>
      </c>
      <c r="S1375" s="6">
        <f>Data7[[#This Row],[Week Start]]+7</f>
        <v>45501</v>
      </c>
      <c r="T1375" s="7" t="str">
        <f t="shared" si="64"/>
        <v>7/21/2024 - 7/28/2024</v>
      </c>
      <c r="U1375" s="7" t="str">
        <f t="shared" si="65"/>
        <v>Time Card</v>
      </c>
      <c r="V1375" s="8" t="str">
        <f>RIGHT(TEXT(Data7[[#This Row],[Date:]],"mmddyyyy"),4)</f>
        <v>2024</v>
      </c>
      <c r="W1375" s="8" t="str">
        <f>MID(TEXT(Data7[[#This Row],[Date:]],"mmddyyyy"),3,2)</f>
        <v>23</v>
      </c>
      <c r="X1375" s="8" t="str">
        <f>LEFT(TEXT(Data7[[#This Row],[Date:]],"mmddyyyy"),2)</f>
        <v>07</v>
      </c>
      <c r="Y1375" s="6">
        <f>DATE(Data7[[#This Row],[Year]],Data7[[#This Row],[Month]],Data7[[#This Row],[Day]])</f>
        <v>45496</v>
      </c>
    </row>
    <row r="1376" spans="1:25">
      <c r="A1376" s="5">
        <v>45497.582844907411</v>
      </c>
      <c r="B1376" s="7" t="s">
        <v>35</v>
      </c>
      <c r="C1376" s="6" t="s">
        <v>1919</v>
      </c>
      <c r="D1376" s="7" t="s">
        <v>648</v>
      </c>
      <c r="E1376" s="8">
        <v>8</v>
      </c>
      <c r="F1376" s="7" t="s">
        <v>68</v>
      </c>
      <c r="G1376" s="7" t="s">
        <v>117</v>
      </c>
      <c r="H1376" s="7" t="s">
        <v>649</v>
      </c>
      <c r="I1376" s="7" t="s">
        <v>44</v>
      </c>
      <c r="J1376" s="19" t="str">
        <f>IFERROR(INDEX('Employee Info'!$C$3:$E$200,MATCH(Data7[[#This Row],[Name:]],'Employee Info'!$B$3:$B$200,0),MATCH(Data7[[#This Row],[Hours Type:]],'Employee Info'!$C$2:$E$2,0)),"")</f>
        <v/>
      </c>
      <c r="K1376" s="19" t="str">
        <f>IFERROR(INDEX('Employee Info'!$C$3:$J$200,MATCH(Data7[[#This Row],[Name:]],'Employee Info'!$B$3:$B$200,0),MATCH(Data7[[#Headers],[Truck]],'Employee Info'!$C$2:$J$2,0)),"")</f>
        <v/>
      </c>
      <c r="L1376" s="19" t="str">
        <f>IFERROR(INDEX('Employee Info'!$C$3:$J$200,MATCH(Data7[[#This Row],[Name:]],'Employee Info'!$B$3:$B$200,0),MATCH(Data7[[#Headers],[Phone]],'Employee Info'!$C$2:$J$2,0)),"")</f>
        <v/>
      </c>
      <c r="M1376" s="19" t="str">
        <f>IFERROR(INDEX('Employee Info'!$C$3:$J$200,MATCH(Data7[[#This Row],[Name:]],'Employee Info'!$B$3:$B$200,0),MATCH(Data7[[#Headers],[Tech]],'Employee Info'!$C$2:$J$2,0)),"")</f>
        <v/>
      </c>
      <c r="N1376" s="19" t="str">
        <f>IFERROR(INDEX('Employee Info'!$C$3:$J$200,MATCH(Data7[[#This Row],[Name:]],'Employee Info'!$B$3:$B$200,0),MATCH(Data7[[#Headers],[Other]],'Employee Info'!$C$2:$J$2,0)),"")</f>
        <v/>
      </c>
      <c r="O1376" s="19">
        <f>IFERROR((Data7[[#This Row],[Hours:]]*SUM(Data7[[#This Row],[Rate]:[Other]])),"")</f>
        <v>0</v>
      </c>
      <c r="P1376" s="7" t="str">
        <f>IF(Data7[[#This Row],[WO'#:]]="","Riley #","WO#")</f>
        <v>Riley #</v>
      </c>
      <c r="Q1376" s="7">
        <f>IFERROR(WEEKNUM(Data7[[#This Row],[Date:]]),"")</f>
        <v>30</v>
      </c>
      <c r="R1376" s="6">
        <f t="shared" si="63"/>
        <v>45494</v>
      </c>
      <c r="S1376" s="6">
        <f>Data7[[#This Row],[Week Start]]+7</f>
        <v>45501</v>
      </c>
      <c r="T1376" s="7" t="str">
        <f t="shared" si="64"/>
        <v>7/21/2024 - 7/28/2024</v>
      </c>
      <c r="U1376" s="7" t="str">
        <f t="shared" si="65"/>
        <v>Time Card</v>
      </c>
      <c r="V1376" s="8" t="str">
        <f>RIGHT(TEXT(Data7[[#This Row],[Date:]],"mmddyyyy"),4)</f>
        <v>2024</v>
      </c>
      <c r="W1376" s="8" t="str">
        <f>MID(TEXT(Data7[[#This Row],[Date:]],"mmddyyyy"),3,2)</f>
        <v>23</v>
      </c>
      <c r="X1376" s="8" t="str">
        <f>LEFT(TEXT(Data7[[#This Row],[Date:]],"mmddyyyy"),2)</f>
        <v>07</v>
      </c>
      <c r="Y1376" s="6">
        <f>DATE(Data7[[#This Row],[Year]],Data7[[#This Row],[Month]],Data7[[#This Row],[Day]])</f>
        <v>45496</v>
      </c>
    </row>
    <row r="1377" spans="1:25">
      <c r="A1377" s="5">
        <v>45499.543016782409</v>
      </c>
      <c r="B1377" s="7" t="s">
        <v>66</v>
      </c>
      <c r="C1377" s="6" t="s">
        <v>1919</v>
      </c>
      <c r="D1377" s="7" t="s">
        <v>1934</v>
      </c>
      <c r="E1377" s="8">
        <v>1</v>
      </c>
      <c r="F1377" s="7" t="s">
        <v>68</v>
      </c>
      <c r="G1377" s="7" t="s">
        <v>68</v>
      </c>
      <c r="H1377" s="7" t="s">
        <v>912</v>
      </c>
      <c r="I1377" s="7" t="s">
        <v>44</v>
      </c>
      <c r="J1377" s="19" t="str">
        <f>IFERROR(INDEX('Employee Info'!$C$3:$E$200,MATCH(Data7[[#This Row],[Name:]],'Employee Info'!$B$3:$B$200,0),MATCH(Data7[[#This Row],[Hours Type:]],'Employee Info'!$C$2:$E$2,0)),"")</f>
        <v/>
      </c>
      <c r="K1377" s="19" t="str">
        <f>IFERROR(INDEX('Employee Info'!$C$3:$J$200,MATCH(Data7[[#This Row],[Name:]],'Employee Info'!$B$3:$B$200,0),MATCH(Data7[[#Headers],[Truck]],'Employee Info'!$C$2:$J$2,0)),"")</f>
        <v/>
      </c>
      <c r="L1377" s="19" t="str">
        <f>IFERROR(INDEX('Employee Info'!$C$3:$J$200,MATCH(Data7[[#This Row],[Name:]],'Employee Info'!$B$3:$B$200,0),MATCH(Data7[[#Headers],[Phone]],'Employee Info'!$C$2:$J$2,0)),"")</f>
        <v/>
      </c>
      <c r="M1377" s="19" t="str">
        <f>IFERROR(INDEX('Employee Info'!$C$3:$J$200,MATCH(Data7[[#This Row],[Name:]],'Employee Info'!$B$3:$B$200,0),MATCH(Data7[[#Headers],[Tech]],'Employee Info'!$C$2:$J$2,0)),"")</f>
        <v/>
      </c>
      <c r="N1377" s="19" t="str">
        <f>IFERROR(INDEX('Employee Info'!$C$3:$J$200,MATCH(Data7[[#This Row],[Name:]],'Employee Info'!$B$3:$B$200,0),MATCH(Data7[[#Headers],[Other]],'Employee Info'!$C$2:$J$2,0)),"")</f>
        <v/>
      </c>
      <c r="O1377" s="19">
        <f>IFERROR((Data7[[#This Row],[Hours:]]*SUM(Data7[[#This Row],[Rate]:[Other]])),"")</f>
        <v>0</v>
      </c>
      <c r="P1377" s="7" t="str">
        <f>IF(Data7[[#This Row],[WO'#:]]="","Riley #","WO#")</f>
        <v>Riley #</v>
      </c>
      <c r="Q1377" s="7">
        <f>IFERROR(WEEKNUM(Data7[[#This Row],[Date:]]),"")</f>
        <v>30</v>
      </c>
      <c r="R1377" s="6">
        <f t="shared" si="63"/>
        <v>45494</v>
      </c>
      <c r="S1377" s="6">
        <f>Data7[[#This Row],[Week Start]]+7</f>
        <v>45501</v>
      </c>
      <c r="T1377" s="7" t="str">
        <f t="shared" si="64"/>
        <v>7/21/2024 - 7/28/2024</v>
      </c>
      <c r="U1377" s="7" t="str">
        <f t="shared" si="65"/>
        <v>Time Card</v>
      </c>
      <c r="V1377" s="8" t="str">
        <f>RIGHT(TEXT(Data7[[#This Row],[Date:]],"mmddyyyy"),4)</f>
        <v>2024</v>
      </c>
      <c r="W1377" s="8" t="str">
        <f>MID(TEXT(Data7[[#This Row],[Date:]],"mmddyyyy"),3,2)</f>
        <v>23</v>
      </c>
      <c r="X1377" s="8" t="str">
        <f>LEFT(TEXT(Data7[[#This Row],[Date:]],"mmddyyyy"),2)</f>
        <v>07</v>
      </c>
      <c r="Y1377" s="6">
        <f>DATE(Data7[[#This Row],[Year]],Data7[[#This Row],[Month]],Data7[[#This Row],[Day]])</f>
        <v>45496</v>
      </c>
    </row>
    <row r="1378" spans="1:25">
      <c r="A1378" s="5">
        <v>45499.550000925927</v>
      </c>
      <c r="B1378" s="7" t="s">
        <v>66</v>
      </c>
      <c r="C1378" s="6" t="s">
        <v>1921</v>
      </c>
      <c r="D1378" s="7" t="s">
        <v>1939</v>
      </c>
      <c r="E1378" s="8">
        <v>1</v>
      </c>
      <c r="F1378" s="7">
        <v>20028</v>
      </c>
      <c r="G1378" s="7" t="s">
        <v>68</v>
      </c>
      <c r="H1378" s="7" t="s">
        <v>756</v>
      </c>
      <c r="I1378" s="7" t="s">
        <v>45</v>
      </c>
      <c r="J1378" s="19" t="str">
        <f>IFERROR(INDEX('Employee Info'!$C$3:$E$200,MATCH(Data7[[#This Row],[Name:]],'Employee Info'!$B$3:$B$200,0),MATCH(Data7[[#This Row],[Hours Type:]],'Employee Info'!$C$2:$E$2,0)),"")</f>
        <v/>
      </c>
      <c r="K1378" s="19" t="str">
        <f>IFERROR(INDEX('Employee Info'!$C$3:$J$200,MATCH(Data7[[#This Row],[Name:]],'Employee Info'!$B$3:$B$200,0),MATCH(Data7[[#Headers],[Truck]],'Employee Info'!$C$2:$J$2,0)),"")</f>
        <v/>
      </c>
      <c r="L1378" s="19" t="str">
        <f>IFERROR(INDEX('Employee Info'!$C$3:$J$200,MATCH(Data7[[#This Row],[Name:]],'Employee Info'!$B$3:$B$200,0),MATCH(Data7[[#Headers],[Phone]],'Employee Info'!$C$2:$J$2,0)),"")</f>
        <v/>
      </c>
      <c r="M1378" s="19" t="str">
        <f>IFERROR(INDEX('Employee Info'!$C$3:$J$200,MATCH(Data7[[#This Row],[Name:]],'Employee Info'!$B$3:$B$200,0),MATCH(Data7[[#Headers],[Tech]],'Employee Info'!$C$2:$J$2,0)),"")</f>
        <v/>
      </c>
      <c r="N1378" s="19" t="str">
        <f>IFERROR(INDEX('Employee Info'!$C$3:$J$200,MATCH(Data7[[#This Row],[Name:]],'Employee Info'!$B$3:$B$200,0),MATCH(Data7[[#Headers],[Other]],'Employee Info'!$C$2:$J$2,0)),"")</f>
        <v/>
      </c>
      <c r="O1378" s="19">
        <f>IFERROR((Data7[[#This Row],[Hours:]]*SUM(Data7[[#This Row],[Rate]:[Other]])),"")</f>
        <v>0</v>
      </c>
      <c r="P1378" s="7" t="str">
        <f>IF(Data7[[#This Row],[WO'#:]]="","Riley #","WO#")</f>
        <v>WO#</v>
      </c>
      <c r="Q1378" s="7">
        <f>IFERROR(WEEKNUM(Data7[[#This Row],[Date:]]),"")</f>
        <v>30</v>
      </c>
      <c r="R1378" s="6">
        <f t="shared" si="63"/>
        <v>45494</v>
      </c>
      <c r="S1378" s="6">
        <f>Data7[[#This Row],[Week Start]]+7</f>
        <v>45501</v>
      </c>
      <c r="T1378" s="7" t="str">
        <f t="shared" si="64"/>
        <v>7/21/2024 - 7/28/2024</v>
      </c>
      <c r="U1378" s="7" t="str">
        <f t="shared" si="65"/>
        <v>Time Card</v>
      </c>
      <c r="V1378" s="8" t="str">
        <f>RIGHT(TEXT(Data7[[#This Row],[Date:]],"mmddyyyy"),4)</f>
        <v>2024</v>
      </c>
      <c r="W1378" s="8" t="str">
        <f>MID(TEXT(Data7[[#This Row],[Date:]],"mmddyyyy"),3,2)</f>
        <v>24</v>
      </c>
      <c r="X1378" s="8" t="str">
        <f>LEFT(TEXT(Data7[[#This Row],[Date:]],"mmddyyyy"),2)</f>
        <v>07</v>
      </c>
      <c r="Y1378" s="6">
        <f>DATE(Data7[[#This Row],[Year]],Data7[[#This Row],[Month]],Data7[[#This Row],[Day]])</f>
        <v>45497</v>
      </c>
    </row>
    <row r="1379" spans="1:25">
      <c r="A1379" s="5">
        <v>45499.547470138888</v>
      </c>
      <c r="B1379" s="7" t="s">
        <v>66</v>
      </c>
      <c r="C1379" s="6" t="s">
        <v>1921</v>
      </c>
      <c r="D1379" s="7" t="s">
        <v>1936</v>
      </c>
      <c r="E1379" s="8">
        <v>2.5</v>
      </c>
      <c r="F1379" s="7">
        <v>6984733</v>
      </c>
      <c r="G1379" s="7" t="s">
        <v>68</v>
      </c>
      <c r="H1379" s="7" t="s">
        <v>756</v>
      </c>
      <c r="I1379" s="7" t="s">
        <v>44</v>
      </c>
      <c r="J1379" s="19" t="str">
        <f>IFERROR(INDEX('Employee Info'!$C$3:$E$200,MATCH(Data7[[#This Row],[Name:]],'Employee Info'!$B$3:$B$200,0),MATCH(Data7[[#This Row],[Hours Type:]],'Employee Info'!$C$2:$E$2,0)),"")</f>
        <v/>
      </c>
      <c r="K1379" s="19" t="str">
        <f>IFERROR(INDEX('Employee Info'!$C$3:$J$200,MATCH(Data7[[#This Row],[Name:]],'Employee Info'!$B$3:$B$200,0),MATCH(Data7[[#Headers],[Truck]],'Employee Info'!$C$2:$J$2,0)),"")</f>
        <v/>
      </c>
      <c r="L1379" s="19" t="str">
        <f>IFERROR(INDEX('Employee Info'!$C$3:$J$200,MATCH(Data7[[#This Row],[Name:]],'Employee Info'!$B$3:$B$200,0),MATCH(Data7[[#Headers],[Phone]],'Employee Info'!$C$2:$J$2,0)),"")</f>
        <v/>
      </c>
      <c r="M1379" s="19" t="str">
        <f>IFERROR(INDEX('Employee Info'!$C$3:$J$200,MATCH(Data7[[#This Row],[Name:]],'Employee Info'!$B$3:$B$200,0),MATCH(Data7[[#Headers],[Tech]],'Employee Info'!$C$2:$J$2,0)),"")</f>
        <v/>
      </c>
      <c r="N1379" s="19" t="str">
        <f>IFERROR(INDEX('Employee Info'!$C$3:$J$200,MATCH(Data7[[#This Row],[Name:]],'Employee Info'!$B$3:$B$200,0),MATCH(Data7[[#Headers],[Other]],'Employee Info'!$C$2:$J$2,0)),"")</f>
        <v/>
      </c>
      <c r="O1379" s="19">
        <f>IFERROR((Data7[[#This Row],[Hours:]]*SUM(Data7[[#This Row],[Rate]:[Other]])),"")</f>
        <v>0</v>
      </c>
      <c r="P1379" s="7" t="str">
        <f>IF(Data7[[#This Row],[WO'#:]]="","Riley #","WO#")</f>
        <v>WO#</v>
      </c>
      <c r="Q1379" s="7">
        <f>IFERROR(WEEKNUM(Data7[[#This Row],[Date:]]),"")</f>
        <v>30</v>
      </c>
      <c r="R1379" s="6">
        <f t="shared" si="63"/>
        <v>45494</v>
      </c>
      <c r="S1379" s="6">
        <f>Data7[[#This Row],[Week Start]]+7</f>
        <v>45501</v>
      </c>
      <c r="T1379" s="7" t="str">
        <f t="shared" si="64"/>
        <v>7/21/2024 - 7/28/2024</v>
      </c>
      <c r="U1379" s="7" t="str">
        <f t="shared" si="65"/>
        <v>Time Card</v>
      </c>
      <c r="V1379" s="8" t="str">
        <f>RIGHT(TEXT(Data7[[#This Row],[Date:]],"mmddyyyy"),4)</f>
        <v>2024</v>
      </c>
      <c r="W1379" s="8" t="str">
        <f>MID(TEXT(Data7[[#This Row],[Date:]],"mmddyyyy"),3,2)</f>
        <v>24</v>
      </c>
      <c r="X1379" s="8" t="str">
        <f>LEFT(TEXT(Data7[[#This Row],[Date:]],"mmddyyyy"),2)</f>
        <v>07</v>
      </c>
      <c r="Y1379" s="6">
        <f>DATE(Data7[[#This Row],[Year]],Data7[[#This Row],[Month]],Data7[[#This Row],[Day]])</f>
        <v>45497</v>
      </c>
    </row>
    <row r="1380" spans="1:25">
      <c r="A1380" s="5">
        <v>45517.491079398147</v>
      </c>
      <c r="B1380" s="7" t="s">
        <v>76</v>
      </c>
      <c r="C1380" s="6" t="s">
        <v>1921</v>
      </c>
      <c r="D1380" s="7" t="s">
        <v>156</v>
      </c>
      <c r="E1380" s="8">
        <v>1</v>
      </c>
      <c r="F1380" s="7">
        <v>6984733</v>
      </c>
      <c r="G1380" s="7" t="s">
        <v>68</v>
      </c>
      <c r="H1380" s="7" t="s">
        <v>756</v>
      </c>
      <c r="I1380" s="7" t="s">
        <v>44</v>
      </c>
      <c r="J1380" s="19" t="str">
        <f>IFERROR(INDEX('Employee Info'!$C$3:$E$200,MATCH(Data7[[#This Row],[Name:]],'Employee Info'!$B$3:$B$200,0),MATCH(Data7[[#This Row],[Hours Type:]],'Employee Info'!$C$2:$E$2,0)),"")</f>
        <v/>
      </c>
      <c r="K1380" s="19" t="str">
        <f>IFERROR(INDEX('Employee Info'!$C$3:$J$200,MATCH(Data7[[#This Row],[Name:]],'Employee Info'!$B$3:$B$200,0),MATCH(Data7[[#Headers],[Truck]],'Employee Info'!$C$2:$J$2,0)),"")</f>
        <v/>
      </c>
      <c r="L1380" s="19" t="str">
        <f>IFERROR(INDEX('Employee Info'!$C$3:$J$200,MATCH(Data7[[#This Row],[Name:]],'Employee Info'!$B$3:$B$200,0),MATCH(Data7[[#Headers],[Phone]],'Employee Info'!$C$2:$J$2,0)),"")</f>
        <v/>
      </c>
      <c r="M1380" s="19" t="str">
        <f>IFERROR(INDEX('Employee Info'!$C$3:$J$200,MATCH(Data7[[#This Row],[Name:]],'Employee Info'!$B$3:$B$200,0),MATCH(Data7[[#Headers],[Tech]],'Employee Info'!$C$2:$J$2,0)),"")</f>
        <v/>
      </c>
      <c r="N1380" s="19" t="str">
        <f>IFERROR(INDEX('Employee Info'!$C$3:$J$200,MATCH(Data7[[#This Row],[Name:]],'Employee Info'!$B$3:$B$200,0),MATCH(Data7[[#Headers],[Other]],'Employee Info'!$C$2:$J$2,0)),"")</f>
        <v/>
      </c>
      <c r="O1380" s="19">
        <f>IFERROR((Data7[[#This Row],[Hours:]]*SUM(Data7[[#This Row],[Rate]:[Other]])),"")</f>
        <v>0</v>
      </c>
      <c r="P1380" s="7" t="str">
        <f>IF(Data7[[#This Row],[WO'#:]]="","Riley #","WO#")</f>
        <v>WO#</v>
      </c>
      <c r="Q1380" s="7">
        <f>IFERROR(WEEKNUM(Data7[[#This Row],[Date:]]),"")</f>
        <v>30</v>
      </c>
      <c r="R1380" s="6">
        <f t="shared" si="63"/>
        <v>45494</v>
      </c>
      <c r="S1380" s="6">
        <f>Data7[[#This Row],[Week Start]]+7</f>
        <v>45501</v>
      </c>
      <c r="T1380" s="7" t="str">
        <f t="shared" si="64"/>
        <v>7/21/2024 - 7/28/2024</v>
      </c>
      <c r="U1380" s="7" t="str">
        <f t="shared" si="65"/>
        <v>Time Card</v>
      </c>
      <c r="V1380" s="8" t="str">
        <f>RIGHT(TEXT(Data7[[#This Row],[Date:]],"mmddyyyy"),4)</f>
        <v>2024</v>
      </c>
      <c r="W1380" s="8" t="str">
        <f>MID(TEXT(Data7[[#This Row],[Date:]],"mmddyyyy"),3,2)</f>
        <v>24</v>
      </c>
      <c r="X1380" s="8" t="str">
        <f>LEFT(TEXT(Data7[[#This Row],[Date:]],"mmddyyyy"),2)</f>
        <v>07</v>
      </c>
      <c r="Y1380" s="6">
        <f>DATE(Data7[[#This Row],[Year]],Data7[[#This Row],[Month]],Data7[[#This Row],[Day]])</f>
        <v>45497</v>
      </c>
    </row>
    <row r="1381" spans="1:25">
      <c r="A1381" s="5">
        <v>45499.54193738426</v>
      </c>
      <c r="B1381" s="7" t="s">
        <v>66</v>
      </c>
      <c r="C1381" s="6" t="s">
        <v>1921</v>
      </c>
      <c r="D1381" s="7" t="s">
        <v>1933</v>
      </c>
      <c r="E1381" s="8">
        <v>1</v>
      </c>
      <c r="F1381" s="7">
        <v>7128629</v>
      </c>
      <c r="G1381" s="7" t="s">
        <v>68</v>
      </c>
      <c r="H1381" s="7" t="s">
        <v>756</v>
      </c>
      <c r="I1381" s="7" t="s">
        <v>44</v>
      </c>
      <c r="J1381" s="19" t="str">
        <f>IFERROR(INDEX('Employee Info'!$C$3:$E$200,MATCH(Data7[[#This Row],[Name:]],'Employee Info'!$B$3:$B$200,0),MATCH(Data7[[#This Row],[Hours Type:]],'Employee Info'!$C$2:$E$2,0)),"")</f>
        <v/>
      </c>
      <c r="K1381" s="19" t="str">
        <f>IFERROR(INDEX('Employee Info'!$C$3:$J$200,MATCH(Data7[[#This Row],[Name:]],'Employee Info'!$B$3:$B$200,0),MATCH(Data7[[#Headers],[Truck]],'Employee Info'!$C$2:$J$2,0)),"")</f>
        <v/>
      </c>
      <c r="L1381" s="19" t="str">
        <f>IFERROR(INDEX('Employee Info'!$C$3:$J$200,MATCH(Data7[[#This Row],[Name:]],'Employee Info'!$B$3:$B$200,0),MATCH(Data7[[#Headers],[Phone]],'Employee Info'!$C$2:$J$2,0)),"")</f>
        <v/>
      </c>
      <c r="M1381" s="19" t="str">
        <f>IFERROR(INDEX('Employee Info'!$C$3:$J$200,MATCH(Data7[[#This Row],[Name:]],'Employee Info'!$B$3:$B$200,0),MATCH(Data7[[#Headers],[Tech]],'Employee Info'!$C$2:$J$2,0)),"")</f>
        <v/>
      </c>
      <c r="N1381" s="19" t="str">
        <f>IFERROR(INDEX('Employee Info'!$C$3:$J$200,MATCH(Data7[[#This Row],[Name:]],'Employee Info'!$B$3:$B$200,0),MATCH(Data7[[#Headers],[Other]],'Employee Info'!$C$2:$J$2,0)),"")</f>
        <v/>
      </c>
      <c r="O1381" s="19">
        <f>IFERROR((Data7[[#This Row],[Hours:]]*SUM(Data7[[#This Row],[Rate]:[Other]])),"")</f>
        <v>0</v>
      </c>
      <c r="P1381" s="7" t="str">
        <f>IF(Data7[[#This Row],[WO'#:]]="","Riley #","WO#")</f>
        <v>WO#</v>
      </c>
      <c r="Q1381" s="7">
        <f>IFERROR(WEEKNUM(Data7[[#This Row],[Date:]]),"")</f>
        <v>30</v>
      </c>
      <c r="R1381" s="6">
        <f t="shared" si="63"/>
        <v>45494</v>
      </c>
      <c r="S1381" s="6">
        <f>Data7[[#This Row],[Week Start]]+7</f>
        <v>45501</v>
      </c>
      <c r="T1381" s="7" t="str">
        <f t="shared" si="64"/>
        <v>7/21/2024 - 7/28/2024</v>
      </c>
      <c r="U1381" s="7" t="str">
        <f t="shared" si="65"/>
        <v>Time Card</v>
      </c>
      <c r="V1381" s="8" t="str">
        <f>RIGHT(TEXT(Data7[[#This Row],[Date:]],"mmddyyyy"),4)</f>
        <v>2024</v>
      </c>
      <c r="W1381" s="8" t="str">
        <f>MID(TEXT(Data7[[#This Row],[Date:]],"mmddyyyy"),3,2)</f>
        <v>24</v>
      </c>
      <c r="X1381" s="8" t="str">
        <f>LEFT(TEXT(Data7[[#This Row],[Date:]],"mmddyyyy"),2)</f>
        <v>07</v>
      </c>
      <c r="Y1381" s="6">
        <f>DATE(Data7[[#This Row],[Year]],Data7[[#This Row],[Month]],Data7[[#This Row],[Day]])</f>
        <v>45497</v>
      </c>
    </row>
    <row r="1382" spans="1:25">
      <c r="A1382" s="5">
        <v>45499.539060416668</v>
      </c>
      <c r="B1382" s="7" t="s">
        <v>66</v>
      </c>
      <c r="C1382" s="6" t="s">
        <v>1921</v>
      </c>
      <c r="D1382" s="7" t="s">
        <v>1931</v>
      </c>
      <c r="E1382" s="8">
        <v>1</v>
      </c>
      <c r="F1382" s="7">
        <v>7129401</v>
      </c>
      <c r="G1382" s="7" t="s">
        <v>68</v>
      </c>
      <c r="H1382" s="7" t="s">
        <v>756</v>
      </c>
      <c r="I1382" s="7" t="s">
        <v>44</v>
      </c>
      <c r="J1382" s="19" t="str">
        <f>IFERROR(INDEX('Employee Info'!$C$3:$E$200,MATCH(Data7[[#This Row],[Name:]],'Employee Info'!$B$3:$B$200,0),MATCH(Data7[[#This Row],[Hours Type:]],'Employee Info'!$C$2:$E$2,0)),"")</f>
        <v/>
      </c>
      <c r="K1382" s="19" t="str">
        <f>IFERROR(INDEX('Employee Info'!$C$3:$J$200,MATCH(Data7[[#This Row],[Name:]],'Employee Info'!$B$3:$B$200,0),MATCH(Data7[[#Headers],[Truck]],'Employee Info'!$C$2:$J$2,0)),"")</f>
        <v/>
      </c>
      <c r="L1382" s="19" t="str">
        <f>IFERROR(INDEX('Employee Info'!$C$3:$J$200,MATCH(Data7[[#This Row],[Name:]],'Employee Info'!$B$3:$B$200,0),MATCH(Data7[[#Headers],[Phone]],'Employee Info'!$C$2:$J$2,0)),"")</f>
        <v/>
      </c>
      <c r="M1382" s="19" t="str">
        <f>IFERROR(INDEX('Employee Info'!$C$3:$J$200,MATCH(Data7[[#This Row],[Name:]],'Employee Info'!$B$3:$B$200,0),MATCH(Data7[[#Headers],[Tech]],'Employee Info'!$C$2:$J$2,0)),"")</f>
        <v/>
      </c>
      <c r="N1382" s="19" t="str">
        <f>IFERROR(INDEX('Employee Info'!$C$3:$J$200,MATCH(Data7[[#This Row],[Name:]],'Employee Info'!$B$3:$B$200,0),MATCH(Data7[[#Headers],[Other]],'Employee Info'!$C$2:$J$2,0)),"")</f>
        <v/>
      </c>
      <c r="O1382" s="19">
        <f>IFERROR((Data7[[#This Row],[Hours:]]*SUM(Data7[[#This Row],[Rate]:[Other]])),"")</f>
        <v>0</v>
      </c>
      <c r="P1382" s="7" t="str">
        <f>IF(Data7[[#This Row],[WO'#:]]="","Riley #","WO#")</f>
        <v>WO#</v>
      </c>
      <c r="Q1382" s="7">
        <f>IFERROR(WEEKNUM(Data7[[#This Row],[Date:]]),"")</f>
        <v>30</v>
      </c>
      <c r="R1382" s="6">
        <f t="shared" si="63"/>
        <v>45494</v>
      </c>
      <c r="S1382" s="6">
        <f>Data7[[#This Row],[Week Start]]+7</f>
        <v>45501</v>
      </c>
      <c r="T1382" s="7" t="str">
        <f t="shared" si="64"/>
        <v>7/21/2024 - 7/28/2024</v>
      </c>
      <c r="U1382" s="7" t="str">
        <f t="shared" si="65"/>
        <v>Time Card</v>
      </c>
      <c r="V1382" s="8" t="str">
        <f>RIGHT(TEXT(Data7[[#This Row],[Date:]],"mmddyyyy"),4)</f>
        <v>2024</v>
      </c>
      <c r="W1382" s="8" t="str">
        <f>MID(TEXT(Data7[[#This Row],[Date:]],"mmddyyyy"),3,2)</f>
        <v>24</v>
      </c>
      <c r="X1382" s="8" t="str">
        <f>LEFT(TEXT(Data7[[#This Row],[Date:]],"mmddyyyy"),2)</f>
        <v>07</v>
      </c>
      <c r="Y1382" s="6">
        <f>DATE(Data7[[#This Row],[Year]],Data7[[#This Row],[Month]],Data7[[#This Row],[Day]])</f>
        <v>45497</v>
      </c>
    </row>
    <row r="1383" spans="1:25">
      <c r="A1383" s="5">
        <v>45497.529190856483</v>
      </c>
      <c r="B1383" s="7" t="s">
        <v>31</v>
      </c>
      <c r="C1383" s="6" t="s">
        <v>1921</v>
      </c>
      <c r="D1383" s="7" t="s">
        <v>1922</v>
      </c>
      <c r="E1383" s="8">
        <v>8</v>
      </c>
      <c r="F1383" s="7">
        <v>7130988</v>
      </c>
      <c r="G1383" s="7" t="s">
        <v>117</v>
      </c>
      <c r="H1383" s="7" t="s">
        <v>756</v>
      </c>
      <c r="I1383" s="7" t="s">
        <v>44</v>
      </c>
      <c r="J1383" s="19" t="str">
        <f>IFERROR(INDEX('Employee Info'!$C$3:$E$200,MATCH(Data7[[#This Row],[Name:]],'Employee Info'!$B$3:$B$200,0),MATCH(Data7[[#This Row],[Hours Type:]],'Employee Info'!$C$2:$E$2,0)),"")</f>
        <v/>
      </c>
      <c r="K1383" s="19" t="str">
        <f>IFERROR(INDEX('Employee Info'!$C$3:$J$200,MATCH(Data7[[#This Row],[Name:]],'Employee Info'!$B$3:$B$200,0),MATCH(Data7[[#Headers],[Truck]],'Employee Info'!$C$2:$J$2,0)),"")</f>
        <v/>
      </c>
      <c r="L1383" s="19" t="str">
        <f>IFERROR(INDEX('Employee Info'!$C$3:$J$200,MATCH(Data7[[#This Row],[Name:]],'Employee Info'!$B$3:$B$200,0),MATCH(Data7[[#Headers],[Phone]],'Employee Info'!$C$2:$J$2,0)),"")</f>
        <v/>
      </c>
      <c r="M1383" s="19" t="str">
        <f>IFERROR(INDEX('Employee Info'!$C$3:$J$200,MATCH(Data7[[#This Row],[Name:]],'Employee Info'!$B$3:$B$200,0),MATCH(Data7[[#Headers],[Tech]],'Employee Info'!$C$2:$J$2,0)),"")</f>
        <v/>
      </c>
      <c r="N1383" s="19" t="str">
        <f>IFERROR(INDEX('Employee Info'!$C$3:$J$200,MATCH(Data7[[#This Row],[Name:]],'Employee Info'!$B$3:$B$200,0),MATCH(Data7[[#Headers],[Other]],'Employee Info'!$C$2:$J$2,0)),"")</f>
        <v/>
      </c>
      <c r="O1383" s="19">
        <f>IFERROR((Data7[[#This Row],[Hours:]]*SUM(Data7[[#This Row],[Rate]:[Other]])),"")</f>
        <v>0</v>
      </c>
      <c r="P1383" s="7" t="str">
        <f>IF(Data7[[#This Row],[WO'#:]]="","Riley #","WO#")</f>
        <v>WO#</v>
      </c>
      <c r="Q1383" s="7">
        <f>IFERROR(WEEKNUM(Data7[[#This Row],[Date:]]),"")</f>
        <v>30</v>
      </c>
      <c r="R1383" s="6">
        <f t="shared" si="63"/>
        <v>45494</v>
      </c>
      <c r="S1383" s="6">
        <f>Data7[[#This Row],[Week Start]]+7</f>
        <v>45501</v>
      </c>
      <c r="T1383" s="7" t="str">
        <f t="shared" si="64"/>
        <v>7/21/2024 - 7/28/2024</v>
      </c>
      <c r="U1383" s="7" t="str">
        <f t="shared" si="65"/>
        <v>Time Card</v>
      </c>
      <c r="V1383" s="8" t="str">
        <f>RIGHT(TEXT(Data7[[#This Row],[Date:]],"mmddyyyy"),4)</f>
        <v>2024</v>
      </c>
      <c r="W1383" s="8" t="str">
        <f>MID(TEXT(Data7[[#This Row],[Date:]],"mmddyyyy"),3,2)</f>
        <v>24</v>
      </c>
      <c r="X1383" s="8" t="str">
        <f>LEFT(TEXT(Data7[[#This Row],[Date:]],"mmddyyyy"),2)</f>
        <v>07</v>
      </c>
      <c r="Y1383" s="6">
        <f>DATE(Data7[[#This Row],[Year]],Data7[[#This Row],[Month]],Data7[[#This Row],[Day]])</f>
        <v>45497</v>
      </c>
    </row>
    <row r="1384" spans="1:25">
      <c r="A1384" s="5">
        <v>45497.529351736113</v>
      </c>
      <c r="B1384" s="7" t="s">
        <v>342</v>
      </c>
      <c r="C1384" s="6" t="s">
        <v>1921</v>
      </c>
      <c r="D1384" s="7" t="s">
        <v>1922</v>
      </c>
      <c r="E1384" s="8">
        <v>8</v>
      </c>
      <c r="F1384" s="7">
        <v>7130988</v>
      </c>
      <c r="G1384" s="7" t="s">
        <v>117</v>
      </c>
      <c r="H1384" s="7" t="s">
        <v>756</v>
      </c>
      <c r="I1384" s="7" t="s">
        <v>44</v>
      </c>
      <c r="J1384" s="19" t="str">
        <f>IFERROR(INDEX('Employee Info'!$C$3:$E$200,MATCH(Data7[[#This Row],[Name:]],'Employee Info'!$B$3:$B$200,0),MATCH(Data7[[#This Row],[Hours Type:]],'Employee Info'!$C$2:$E$2,0)),"")</f>
        <v/>
      </c>
      <c r="K1384" s="19" t="str">
        <f>IFERROR(INDEX('Employee Info'!$C$3:$J$200,MATCH(Data7[[#This Row],[Name:]],'Employee Info'!$B$3:$B$200,0),MATCH(Data7[[#Headers],[Truck]],'Employee Info'!$C$2:$J$2,0)),"")</f>
        <v/>
      </c>
      <c r="L1384" s="19" t="str">
        <f>IFERROR(INDEX('Employee Info'!$C$3:$J$200,MATCH(Data7[[#This Row],[Name:]],'Employee Info'!$B$3:$B$200,0),MATCH(Data7[[#Headers],[Phone]],'Employee Info'!$C$2:$J$2,0)),"")</f>
        <v/>
      </c>
      <c r="M1384" s="19" t="str">
        <f>IFERROR(INDEX('Employee Info'!$C$3:$J$200,MATCH(Data7[[#This Row],[Name:]],'Employee Info'!$B$3:$B$200,0),MATCH(Data7[[#Headers],[Tech]],'Employee Info'!$C$2:$J$2,0)),"")</f>
        <v/>
      </c>
      <c r="N1384" s="19" t="str">
        <f>IFERROR(INDEX('Employee Info'!$C$3:$J$200,MATCH(Data7[[#This Row],[Name:]],'Employee Info'!$B$3:$B$200,0),MATCH(Data7[[#Headers],[Other]],'Employee Info'!$C$2:$J$2,0)),"")</f>
        <v/>
      </c>
      <c r="O1384" s="19">
        <f>IFERROR((Data7[[#This Row],[Hours:]]*SUM(Data7[[#This Row],[Rate]:[Other]])),"")</f>
        <v>0</v>
      </c>
      <c r="P1384" s="7" t="str">
        <f>IF(Data7[[#This Row],[WO'#:]]="","Riley #","WO#")</f>
        <v>WO#</v>
      </c>
      <c r="Q1384" s="7">
        <f>IFERROR(WEEKNUM(Data7[[#This Row],[Date:]]),"")</f>
        <v>30</v>
      </c>
      <c r="R1384" s="6">
        <f t="shared" si="63"/>
        <v>45494</v>
      </c>
      <c r="S1384" s="6">
        <f>Data7[[#This Row],[Week Start]]+7</f>
        <v>45501</v>
      </c>
      <c r="T1384" s="7" t="str">
        <f t="shared" si="64"/>
        <v>7/21/2024 - 7/28/2024</v>
      </c>
      <c r="U1384" s="7" t="str">
        <f t="shared" si="65"/>
        <v>Time Card</v>
      </c>
      <c r="V1384" s="8" t="str">
        <f>RIGHT(TEXT(Data7[[#This Row],[Date:]],"mmddyyyy"),4)</f>
        <v>2024</v>
      </c>
      <c r="W1384" s="8" t="str">
        <f>MID(TEXT(Data7[[#This Row],[Date:]],"mmddyyyy"),3,2)</f>
        <v>24</v>
      </c>
      <c r="X1384" s="8" t="str">
        <f>LEFT(TEXT(Data7[[#This Row],[Date:]],"mmddyyyy"),2)</f>
        <v>07</v>
      </c>
      <c r="Y1384" s="6">
        <f>DATE(Data7[[#This Row],[Year]],Data7[[#This Row],[Month]],Data7[[#This Row],[Day]])</f>
        <v>45497</v>
      </c>
    </row>
    <row r="1385" spans="1:25">
      <c r="A1385" s="5">
        <v>45499.540225925928</v>
      </c>
      <c r="B1385" s="7" t="s">
        <v>66</v>
      </c>
      <c r="C1385" s="6" t="s">
        <v>1921</v>
      </c>
      <c r="D1385" s="7" t="s">
        <v>1932</v>
      </c>
      <c r="E1385" s="8">
        <v>1</v>
      </c>
      <c r="F1385" s="7">
        <v>7130988</v>
      </c>
      <c r="G1385" s="7" t="s">
        <v>68</v>
      </c>
      <c r="H1385" s="7" t="s">
        <v>756</v>
      </c>
      <c r="I1385" s="7" t="s">
        <v>44</v>
      </c>
      <c r="J1385" s="19" t="str">
        <f>IFERROR(INDEX('Employee Info'!$C$3:$E$200,MATCH(Data7[[#This Row],[Name:]],'Employee Info'!$B$3:$B$200,0),MATCH(Data7[[#This Row],[Hours Type:]],'Employee Info'!$C$2:$E$2,0)),"")</f>
        <v/>
      </c>
      <c r="K1385" s="19" t="str">
        <f>IFERROR(INDEX('Employee Info'!$C$3:$J$200,MATCH(Data7[[#This Row],[Name:]],'Employee Info'!$B$3:$B$200,0),MATCH(Data7[[#Headers],[Truck]],'Employee Info'!$C$2:$J$2,0)),"")</f>
        <v/>
      </c>
      <c r="L1385" s="19" t="str">
        <f>IFERROR(INDEX('Employee Info'!$C$3:$J$200,MATCH(Data7[[#This Row],[Name:]],'Employee Info'!$B$3:$B$200,0),MATCH(Data7[[#Headers],[Phone]],'Employee Info'!$C$2:$J$2,0)),"")</f>
        <v/>
      </c>
      <c r="M1385" s="19" t="str">
        <f>IFERROR(INDEX('Employee Info'!$C$3:$J$200,MATCH(Data7[[#This Row],[Name:]],'Employee Info'!$B$3:$B$200,0),MATCH(Data7[[#Headers],[Tech]],'Employee Info'!$C$2:$J$2,0)),"")</f>
        <v/>
      </c>
      <c r="N1385" s="19" t="str">
        <f>IFERROR(INDEX('Employee Info'!$C$3:$J$200,MATCH(Data7[[#This Row],[Name:]],'Employee Info'!$B$3:$B$200,0),MATCH(Data7[[#Headers],[Other]],'Employee Info'!$C$2:$J$2,0)),"")</f>
        <v/>
      </c>
      <c r="O1385" s="19">
        <f>IFERROR((Data7[[#This Row],[Hours:]]*SUM(Data7[[#This Row],[Rate]:[Other]])),"")</f>
        <v>0</v>
      </c>
      <c r="P1385" s="7" t="str">
        <f>IF(Data7[[#This Row],[WO'#:]]="","Riley #","WO#")</f>
        <v>WO#</v>
      </c>
      <c r="Q1385" s="7">
        <f>IFERROR(WEEKNUM(Data7[[#This Row],[Date:]]),"")</f>
        <v>30</v>
      </c>
      <c r="R1385" s="6">
        <f t="shared" si="63"/>
        <v>45494</v>
      </c>
      <c r="S1385" s="6">
        <f>Data7[[#This Row],[Week Start]]+7</f>
        <v>45501</v>
      </c>
      <c r="T1385" s="7" t="str">
        <f t="shared" si="64"/>
        <v>7/21/2024 - 7/28/2024</v>
      </c>
      <c r="U1385" s="7" t="str">
        <f t="shared" si="65"/>
        <v>Time Card</v>
      </c>
      <c r="V1385" s="8" t="str">
        <f>RIGHT(TEXT(Data7[[#This Row],[Date:]],"mmddyyyy"),4)</f>
        <v>2024</v>
      </c>
      <c r="W1385" s="8" t="str">
        <f>MID(TEXT(Data7[[#This Row],[Date:]],"mmddyyyy"),3,2)</f>
        <v>24</v>
      </c>
      <c r="X1385" s="8" t="str">
        <f>LEFT(TEXT(Data7[[#This Row],[Date:]],"mmddyyyy"),2)</f>
        <v>07</v>
      </c>
      <c r="Y1385" s="6">
        <f>DATE(Data7[[#This Row],[Year]],Data7[[#This Row],[Month]],Data7[[#This Row],[Day]])</f>
        <v>45497</v>
      </c>
    </row>
    <row r="1386" spans="1:25">
      <c r="A1386" s="5">
        <v>45498.583187384262</v>
      </c>
      <c r="B1386" s="7" t="s">
        <v>34</v>
      </c>
      <c r="C1386" s="6" t="s">
        <v>1921</v>
      </c>
      <c r="D1386" s="7" t="s">
        <v>1926</v>
      </c>
      <c r="E1386" s="8">
        <v>4</v>
      </c>
      <c r="F1386" s="7">
        <v>7134585</v>
      </c>
      <c r="G1386" s="7" t="s">
        <v>68</v>
      </c>
      <c r="H1386" s="7" t="s">
        <v>756</v>
      </c>
      <c r="I1386" s="7" t="s">
        <v>44</v>
      </c>
      <c r="J1386" s="19" t="str">
        <f>IFERROR(INDEX('Employee Info'!$C$3:$E$200,MATCH(Data7[[#This Row],[Name:]],'Employee Info'!$B$3:$B$200,0),MATCH(Data7[[#This Row],[Hours Type:]],'Employee Info'!$C$2:$E$2,0)),"")</f>
        <v/>
      </c>
      <c r="K1386" s="19" t="str">
        <f>IFERROR(INDEX('Employee Info'!$C$3:$J$200,MATCH(Data7[[#This Row],[Name:]],'Employee Info'!$B$3:$B$200,0),MATCH(Data7[[#Headers],[Truck]],'Employee Info'!$C$2:$J$2,0)),"")</f>
        <v/>
      </c>
      <c r="L1386" s="19" t="str">
        <f>IFERROR(INDEX('Employee Info'!$C$3:$J$200,MATCH(Data7[[#This Row],[Name:]],'Employee Info'!$B$3:$B$200,0),MATCH(Data7[[#Headers],[Phone]],'Employee Info'!$C$2:$J$2,0)),"")</f>
        <v/>
      </c>
      <c r="M1386" s="19" t="str">
        <f>IFERROR(INDEX('Employee Info'!$C$3:$J$200,MATCH(Data7[[#This Row],[Name:]],'Employee Info'!$B$3:$B$200,0),MATCH(Data7[[#Headers],[Tech]],'Employee Info'!$C$2:$J$2,0)),"")</f>
        <v/>
      </c>
      <c r="N1386" s="19" t="str">
        <f>IFERROR(INDEX('Employee Info'!$C$3:$J$200,MATCH(Data7[[#This Row],[Name:]],'Employee Info'!$B$3:$B$200,0),MATCH(Data7[[#Headers],[Other]],'Employee Info'!$C$2:$J$2,0)),"")</f>
        <v/>
      </c>
      <c r="O1386" s="19">
        <f>IFERROR((Data7[[#This Row],[Hours:]]*SUM(Data7[[#This Row],[Rate]:[Other]])),"")</f>
        <v>0</v>
      </c>
      <c r="P1386" s="7" t="str">
        <f>IF(Data7[[#This Row],[WO'#:]]="","Riley #","WO#")</f>
        <v>WO#</v>
      </c>
      <c r="Q1386" s="7">
        <f>IFERROR(WEEKNUM(Data7[[#This Row],[Date:]]),"")</f>
        <v>30</v>
      </c>
      <c r="R1386" s="6">
        <f t="shared" si="63"/>
        <v>45494</v>
      </c>
      <c r="S1386" s="6">
        <f>Data7[[#This Row],[Week Start]]+7</f>
        <v>45501</v>
      </c>
      <c r="T1386" s="7" t="str">
        <f t="shared" si="64"/>
        <v>7/21/2024 - 7/28/2024</v>
      </c>
      <c r="U1386" s="7" t="str">
        <f t="shared" si="65"/>
        <v>Time Card</v>
      </c>
      <c r="V1386" s="8" t="str">
        <f>RIGHT(TEXT(Data7[[#This Row],[Date:]],"mmddyyyy"),4)</f>
        <v>2024</v>
      </c>
      <c r="W1386" s="8" t="str">
        <f>MID(TEXT(Data7[[#This Row],[Date:]],"mmddyyyy"),3,2)</f>
        <v>24</v>
      </c>
      <c r="X1386" s="8" t="str">
        <f>LEFT(TEXT(Data7[[#This Row],[Date:]],"mmddyyyy"),2)</f>
        <v>07</v>
      </c>
      <c r="Y1386" s="6">
        <f>DATE(Data7[[#This Row],[Year]],Data7[[#This Row],[Month]],Data7[[#This Row],[Day]])</f>
        <v>45497</v>
      </c>
    </row>
    <row r="1387" spans="1:25">
      <c r="A1387" s="5">
        <v>45497.582997337966</v>
      </c>
      <c r="B1387" s="7" t="s">
        <v>35</v>
      </c>
      <c r="C1387" s="6" t="s">
        <v>1921</v>
      </c>
      <c r="D1387" s="7" t="s">
        <v>648</v>
      </c>
      <c r="E1387" s="8">
        <v>8</v>
      </c>
      <c r="F1387" s="7" t="s">
        <v>68</v>
      </c>
      <c r="G1387" s="7" t="s">
        <v>117</v>
      </c>
      <c r="H1387" s="7" t="s">
        <v>649</v>
      </c>
      <c r="I1387" s="7" t="s">
        <v>44</v>
      </c>
      <c r="J1387" s="19" t="str">
        <f>IFERROR(INDEX('Employee Info'!$C$3:$E$200,MATCH(Data7[[#This Row],[Name:]],'Employee Info'!$B$3:$B$200,0),MATCH(Data7[[#This Row],[Hours Type:]],'Employee Info'!$C$2:$E$2,0)),"")</f>
        <v/>
      </c>
      <c r="K1387" s="19" t="str">
        <f>IFERROR(INDEX('Employee Info'!$C$3:$J$200,MATCH(Data7[[#This Row],[Name:]],'Employee Info'!$B$3:$B$200,0),MATCH(Data7[[#Headers],[Truck]],'Employee Info'!$C$2:$J$2,0)),"")</f>
        <v/>
      </c>
      <c r="L1387" s="19" t="str">
        <f>IFERROR(INDEX('Employee Info'!$C$3:$J$200,MATCH(Data7[[#This Row],[Name:]],'Employee Info'!$B$3:$B$200,0),MATCH(Data7[[#Headers],[Phone]],'Employee Info'!$C$2:$J$2,0)),"")</f>
        <v/>
      </c>
      <c r="M1387" s="19" t="str">
        <f>IFERROR(INDEX('Employee Info'!$C$3:$J$200,MATCH(Data7[[#This Row],[Name:]],'Employee Info'!$B$3:$B$200,0),MATCH(Data7[[#Headers],[Tech]],'Employee Info'!$C$2:$J$2,0)),"")</f>
        <v/>
      </c>
      <c r="N1387" s="19" t="str">
        <f>IFERROR(INDEX('Employee Info'!$C$3:$J$200,MATCH(Data7[[#This Row],[Name:]],'Employee Info'!$B$3:$B$200,0),MATCH(Data7[[#Headers],[Other]],'Employee Info'!$C$2:$J$2,0)),"")</f>
        <v/>
      </c>
      <c r="O1387" s="19">
        <f>IFERROR((Data7[[#This Row],[Hours:]]*SUM(Data7[[#This Row],[Rate]:[Other]])),"")</f>
        <v>0</v>
      </c>
      <c r="P1387" s="7" t="str">
        <f>IF(Data7[[#This Row],[WO'#:]]="","Riley #","WO#")</f>
        <v>Riley #</v>
      </c>
      <c r="Q1387" s="7">
        <f>IFERROR(WEEKNUM(Data7[[#This Row],[Date:]]),"")</f>
        <v>30</v>
      </c>
      <c r="R1387" s="6">
        <f t="shared" si="63"/>
        <v>45494</v>
      </c>
      <c r="S1387" s="6">
        <f>Data7[[#This Row],[Week Start]]+7</f>
        <v>45501</v>
      </c>
      <c r="T1387" s="7" t="str">
        <f t="shared" si="64"/>
        <v>7/21/2024 - 7/28/2024</v>
      </c>
      <c r="U1387" s="7" t="str">
        <f t="shared" si="65"/>
        <v>Time Card</v>
      </c>
      <c r="V1387" s="8" t="str">
        <f>RIGHT(TEXT(Data7[[#This Row],[Date:]],"mmddyyyy"),4)</f>
        <v>2024</v>
      </c>
      <c r="W1387" s="8" t="str">
        <f>MID(TEXT(Data7[[#This Row],[Date:]],"mmddyyyy"),3,2)</f>
        <v>24</v>
      </c>
      <c r="X1387" s="8" t="str">
        <f>LEFT(TEXT(Data7[[#This Row],[Date:]],"mmddyyyy"),2)</f>
        <v>07</v>
      </c>
      <c r="Y1387" s="6">
        <f>DATE(Data7[[#This Row],[Year]],Data7[[#This Row],[Month]],Data7[[#This Row],[Day]])</f>
        <v>45497</v>
      </c>
    </row>
    <row r="1388" spans="1:25">
      <c r="A1388" s="5">
        <v>45497.583127662037</v>
      </c>
      <c r="B1388" s="7" t="s">
        <v>23</v>
      </c>
      <c r="C1388" s="6" t="s">
        <v>1921</v>
      </c>
      <c r="D1388" s="7" t="s">
        <v>648</v>
      </c>
      <c r="E1388" s="8">
        <v>8</v>
      </c>
      <c r="F1388" s="7" t="s">
        <v>68</v>
      </c>
      <c r="G1388" s="7" t="s">
        <v>117</v>
      </c>
      <c r="H1388" s="7" t="s">
        <v>649</v>
      </c>
      <c r="I1388" s="7" t="s">
        <v>44</v>
      </c>
      <c r="J1388" s="19" t="str">
        <f>IFERROR(INDEX('Employee Info'!$C$3:$E$200,MATCH(Data7[[#This Row],[Name:]],'Employee Info'!$B$3:$B$200,0),MATCH(Data7[[#This Row],[Hours Type:]],'Employee Info'!$C$2:$E$2,0)),"")</f>
        <v/>
      </c>
      <c r="K1388" s="19" t="str">
        <f>IFERROR(INDEX('Employee Info'!$C$3:$J$200,MATCH(Data7[[#This Row],[Name:]],'Employee Info'!$B$3:$B$200,0),MATCH(Data7[[#Headers],[Truck]],'Employee Info'!$C$2:$J$2,0)),"")</f>
        <v/>
      </c>
      <c r="L1388" s="19" t="str">
        <f>IFERROR(INDEX('Employee Info'!$C$3:$J$200,MATCH(Data7[[#This Row],[Name:]],'Employee Info'!$B$3:$B$200,0),MATCH(Data7[[#Headers],[Phone]],'Employee Info'!$C$2:$J$2,0)),"")</f>
        <v/>
      </c>
      <c r="M1388" s="19" t="str">
        <f>IFERROR(INDEX('Employee Info'!$C$3:$J$200,MATCH(Data7[[#This Row],[Name:]],'Employee Info'!$B$3:$B$200,0),MATCH(Data7[[#Headers],[Tech]],'Employee Info'!$C$2:$J$2,0)),"")</f>
        <v/>
      </c>
      <c r="N1388" s="19" t="str">
        <f>IFERROR(INDEX('Employee Info'!$C$3:$J$200,MATCH(Data7[[#This Row],[Name:]],'Employee Info'!$B$3:$B$200,0),MATCH(Data7[[#Headers],[Other]],'Employee Info'!$C$2:$J$2,0)),"")</f>
        <v/>
      </c>
      <c r="O1388" s="19">
        <f>IFERROR((Data7[[#This Row],[Hours:]]*SUM(Data7[[#This Row],[Rate]:[Other]])),"")</f>
        <v>0</v>
      </c>
      <c r="P1388" s="7" t="str">
        <f>IF(Data7[[#This Row],[WO'#:]]="","Riley #","WO#")</f>
        <v>Riley #</v>
      </c>
      <c r="Q1388" s="7">
        <f>IFERROR(WEEKNUM(Data7[[#This Row],[Date:]]),"")</f>
        <v>30</v>
      </c>
      <c r="R1388" s="6">
        <f t="shared" si="63"/>
        <v>45494</v>
      </c>
      <c r="S1388" s="6">
        <f>Data7[[#This Row],[Week Start]]+7</f>
        <v>45501</v>
      </c>
      <c r="T1388" s="7" t="str">
        <f t="shared" si="64"/>
        <v>7/21/2024 - 7/28/2024</v>
      </c>
      <c r="U1388" s="7" t="str">
        <f t="shared" si="65"/>
        <v>Time Card</v>
      </c>
      <c r="V1388" s="8" t="str">
        <f>RIGHT(TEXT(Data7[[#This Row],[Date:]],"mmddyyyy"),4)</f>
        <v>2024</v>
      </c>
      <c r="W1388" s="8" t="str">
        <f>MID(TEXT(Data7[[#This Row],[Date:]],"mmddyyyy"),3,2)</f>
        <v>24</v>
      </c>
      <c r="X1388" s="8" t="str">
        <f>LEFT(TEXT(Data7[[#This Row],[Date:]],"mmddyyyy"),2)</f>
        <v>07</v>
      </c>
      <c r="Y1388" s="6">
        <f>DATE(Data7[[#This Row],[Year]],Data7[[#This Row],[Month]],Data7[[#This Row],[Day]])</f>
        <v>45497</v>
      </c>
    </row>
    <row r="1389" spans="1:25">
      <c r="A1389" s="5">
        <v>45497.504940624996</v>
      </c>
      <c r="B1389" s="7" t="s">
        <v>34</v>
      </c>
      <c r="C1389" s="6" t="s">
        <v>1921</v>
      </c>
      <c r="D1389" s="7" t="s">
        <v>1920</v>
      </c>
      <c r="E1389" s="8">
        <v>4</v>
      </c>
      <c r="F1389" s="7" t="s">
        <v>68</v>
      </c>
      <c r="G1389" s="7" t="s">
        <v>117</v>
      </c>
      <c r="H1389" s="7" t="s">
        <v>573</v>
      </c>
      <c r="I1389" s="7" t="s">
        <v>44</v>
      </c>
      <c r="J1389" s="19" t="str">
        <f>IFERROR(INDEX('Employee Info'!$C$3:$E$200,MATCH(Data7[[#This Row],[Name:]],'Employee Info'!$B$3:$B$200,0),MATCH(Data7[[#This Row],[Hours Type:]],'Employee Info'!$C$2:$E$2,0)),"")</f>
        <v/>
      </c>
      <c r="K1389" s="19" t="str">
        <f>IFERROR(INDEX('Employee Info'!$C$3:$J$200,MATCH(Data7[[#This Row],[Name:]],'Employee Info'!$B$3:$B$200,0),MATCH(Data7[[#Headers],[Truck]],'Employee Info'!$C$2:$J$2,0)),"")</f>
        <v/>
      </c>
      <c r="L1389" s="19" t="str">
        <f>IFERROR(INDEX('Employee Info'!$C$3:$J$200,MATCH(Data7[[#This Row],[Name:]],'Employee Info'!$B$3:$B$200,0),MATCH(Data7[[#Headers],[Phone]],'Employee Info'!$C$2:$J$2,0)),"")</f>
        <v/>
      </c>
      <c r="M1389" s="19" t="str">
        <f>IFERROR(INDEX('Employee Info'!$C$3:$J$200,MATCH(Data7[[#This Row],[Name:]],'Employee Info'!$B$3:$B$200,0),MATCH(Data7[[#Headers],[Tech]],'Employee Info'!$C$2:$J$2,0)),"")</f>
        <v/>
      </c>
      <c r="N1389" s="19" t="str">
        <f>IFERROR(INDEX('Employee Info'!$C$3:$J$200,MATCH(Data7[[#This Row],[Name:]],'Employee Info'!$B$3:$B$200,0),MATCH(Data7[[#Headers],[Other]],'Employee Info'!$C$2:$J$2,0)),"")</f>
        <v/>
      </c>
      <c r="O1389" s="19">
        <f>IFERROR((Data7[[#This Row],[Hours:]]*SUM(Data7[[#This Row],[Rate]:[Other]])),"")</f>
        <v>0</v>
      </c>
      <c r="P1389" s="7" t="str">
        <f>IF(Data7[[#This Row],[WO'#:]]="","Riley #","WO#")</f>
        <v>Riley #</v>
      </c>
      <c r="Q1389" s="7">
        <f>IFERROR(WEEKNUM(Data7[[#This Row],[Date:]]),"")</f>
        <v>30</v>
      </c>
      <c r="R1389" s="6">
        <f t="shared" si="63"/>
        <v>45494</v>
      </c>
      <c r="S1389" s="6">
        <f>Data7[[#This Row],[Week Start]]+7</f>
        <v>45501</v>
      </c>
      <c r="T1389" s="7" t="str">
        <f t="shared" si="64"/>
        <v>7/21/2024 - 7/28/2024</v>
      </c>
      <c r="U1389" s="7" t="str">
        <f t="shared" si="65"/>
        <v>Time Card</v>
      </c>
      <c r="V1389" s="8" t="str">
        <f>RIGHT(TEXT(Data7[[#This Row],[Date:]],"mmddyyyy"),4)</f>
        <v>2024</v>
      </c>
      <c r="W1389" s="8" t="str">
        <f>MID(TEXT(Data7[[#This Row],[Date:]],"mmddyyyy"),3,2)</f>
        <v>24</v>
      </c>
      <c r="X1389" s="8" t="str">
        <f>LEFT(TEXT(Data7[[#This Row],[Date:]],"mmddyyyy"),2)</f>
        <v>07</v>
      </c>
      <c r="Y1389" s="6">
        <f>DATE(Data7[[#This Row],[Year]],Data7[[#This Row],[Month]],Data7[[#This Row],[Day]])</f>
        <v>45497</v>
      </c>
    </row>
    <row r="1390" spans="1:25">
      <c r="A1390" s="5">
        <v>45499.552482638886</v>
      </c>
      <c r="B1390" s="7" t="s">
        <v>66</v>
      </c>
      <c r="C1390" s="6" t="s">
        <v>1921</v>
      </c>
      <c r="D1390" s="7" t="s">
        <v>1940</v>
      </c>
      <c r="E1390" s="8">
        <v>2.5</v>
      </c>
      <c r="F1390" s="7" t="s">
        <v>68</v>
      </c>
      <c r="G1390" s="7" t="s">
        <v>68</v>
      </c>
      <c r="H1390" s="7" t="s">
        <v>1941</v>
      </c>
      <c r="I1390" s="7" t="s">
        <v>44</v>
      </c>
      <c r="J1390" s="19" t="str">
        <f>IFERROR(INDEX('Employee Info'!$C$3:$E$200,MATCH(Data7[[#This Row],[Name:]],'Employee Info'!$B$3:$B$200,0),MATCH(Data7[[#This Row],[Hours Type:]],'Employee Info'!$C$2:$E$2,0)),"")</f>
        <v/>
      </c>
      <c r="K1390" s="19" t="str">
        <f>IFERROR(INDEX('Employee Info'!$C$3:$J$200,MATCH(Data7[[#This Row],[Name:]],'Employee Info'!$B$3:$B$200,0),MATCH(Data7[[#Headers],[Truck]],'Employee Info'!$C$2:$J$2,0)),"")</f>
        <v/>
      </c>
      <c r="L1390" s="19" t="str">
        <f>IFERROR(INDEX('Employee Info'!$C$3:$J$200,MATCH(Data7[[#This Row],[Name:]],'Employee Info'!$B$3:$B$200,0),MATCH(Data7[[#Headers],[Phone]],'Employee Info'!$C$2:$J$2,0)),"")</f>
        <v/>
      </c>
      <c r="M1390" s="19" t="str">
        <f>IFERROR(INDEX('Employee Info'!$C$3:$J$200,MATCH(Data7[[#This Row],[Name:]],'Employee Info'!$B$3:$B$200,0),MATCH(Data7[[#Headers],[Tech]],'Employee Info'!$C$2:$J$2,0)),"")</f>
        <v/>
      </c>
      <c r="N1390" s="19" t="str">
        <f>IFERROR(INDEX('Employee Info'!$C$3:$J$200,MATCH(Data7[[#This Row],[Name:]],'Employee Info'!$B$3:$B$200,0),MATCH(Data7[[#Headers],[Other]],'Employee Info'!$C$2:$J$2,0)),"")</f>
        <v/>
      </c>
      <c r="O1390" s="19">
        <f>IFERROR((Data7[[#This Row],[Hours:]]*SUM(Data7[[#This Row],[Rate]:[Other]])),"")</f>
        <v>0</v>
      </c>
      <c r="P1390" s="7" t="str">
        <f>IF(Data7[[#This Row],[WO'#:]]="","Riley #","WO#")</f>
        <v>Riley #</v>
      </c>
      <c r="Q1390" s="7">
        <f>IFERROR(WEEKNUM(Data7[[#This Row],[Date:]]),"")</f>
        <v>30</v>
      </c>
      <c r="R1390" s="6">
        <f t="shared" si="63"/>
        <v>45494</v>
      </c>
      <c r="S1390" s="6">
        <f>Data7[[#This Row],[Week Start]]+7</f>
        <v>45501</v>
      </c>
      <c r="T1390" s="7" t="str">
        <f t="shared" si="64"/>
        <v>7/21/2024 - 7/28/2024</v>
      </c>
      <c r="U1390" s="7" t="str">
        <f t="shared" si="65"/>
        <v>Time Card</v>
      </c>
      <c r="V1390" s="8" t="str">
        <f>RIGHT(TEXT(Data7[[#This Row],[Date:]],"mmddyyyy"),4)</f>
        <v>2024</v>
      </c>
      <c r="W1390" s="8" t="str">
        <f>MID(TEXT(Data7[[#This Row],[Date:]],"mmddyyyy"),3,2)</f>
        <v>24</v>
      </c>
      <c r="X1390" s="8" t="str">
        <f>LEFT(TEXT(Data7[[#This Row],[Date:]],"mmddyyyy"),2)</f>
        <v>07</v>
      </c>
      <c r="Y1390" s="6">
        <f>DATE(Data7[[#This Row],[Year]],Data7[[#This Row],[Month]],Data7[[#This Row],[Day]])</f>
        <v>45497</v>
      </c>
    </row>
    <row r="1391" spans="1:25">
      <c r="A1391" s="5">
        <v>45499.550054861109</v>
      </c>
      <c r="B1391" s="7" t="s">
        <v>66</v>
      </c>
      <c r="C1391" s="6" t="s">
        <v>1924</v>
      </c>
      <c r="D1391" s="7" t="s">
        <v>1939</v>
      </c>
      <c r="E1391" s="8">
        <v>1</v>
      </c>
      <c r="F1391" s="7">
        <v>20028</v>
      </c>
      <c r="G1391" s="7" t="s">
        <v>68</v>
      </c>
      <c r="H1391" s="7" t="s">
        <v>756</v>
      </c>
      <c r="I1391" s="7" t="s">
        <v>45</v>
      </c>
      <c r="J1391" s="19" t="str">
        <f>IFERROR(INDEX('Employee Info'!$C$3:$E$200,MATCH(Data7[[#This Row],[Name:]],'Employee Info'!$B$3:$B$200,0),MATCH(Data7[[#This Row],[Hours Type:]],'Employee Info'!$C$2:$E$2,0)),"")</f>
        <v/>
      </c>
      <c r="K1391" s="19" t="str">
        <f>IFERROR(INDEX('Employee Info'!$C$3:$J$200,MATCH(Data7[[#This Row],[Name:]],'Employee Info'!$B$3:$B$200,0),MATCH(Data7[[#Headers],[Truck]],'Employee Info'!$C$2:$J$2,0)),"")</f>
        <v/>
      </c>
      <c r="L1391" s="19" t="str">
        <f>IFERROR(INDEX('Employee Info'!$C$3:$J$200,MATCH(Data7[[#This Row],[Name:]],'Employee Info'!$B$3:$B$200,0),MATCH(Data7[[#Headers],[Phone]],'Employee Info'!$C$2:$J$2,0)),"")</f>
        <v/>
      </c>
      <c r="M1391" s="19" t="str">
        <f>IFERROR(INDEX('Employee Info'!$C$3:$J$200,MATCH(Data7[[#This Row],[Name:]],'Employee Info'!$B$3:$B$200,0),MATCH(Data7[[#Headers],[Tech]],'Employee Info'!$C$2:$J$2,0)),"")</f>
        <v/>
      </c>
      <c r="N1391" s="19" t="str">
        <f>IFERROR(INDEX('Employee Info'!$C$3:$J$200,MATCH(Data7[[#This Row],[Name:]],'Employee Info'!$B$3:$B$200,0),MATCH(Data7[[#Headers],[Other]],'Employee Info'!$C$2:$J$2,0)),"")</f>
        <v/>
      </c>
      <c r="O1391" s="19">
        <f>IFERROR((Data7[[#This Row],[Hours:]]*SUM(Data7[[#This Row],[Rate]:[Other]])),"")</f>
        <v>0</v>
      </c>
      <c r="P1391" s="7" t="str">
        <f>IF(Data7[[#This Row],[WO'#:]]="","Riley #","WO#")</f>
        <v>WO#</v>
      </c>
      <c r="Q1391" s="7">
        <f>IFERROR(WEEKNUM(Data7[[#This Row],[Date:]]),"")</f>
        <v>30</v>
      </c>
      <c r="R1391" s="6">
        <f t="shared" si="63"/>
        <v>45494</v>
      </c>
      <c r="S1391" s="6">
        <f>Data7[[#This Row],[Week Start]]+7</f>
        <v>45501</v>
      </c>
      <c r="T1391" s="7" t="str">
        <f t="shared" si="64"/>
        <v>7/21/2024 - 7/28/2024</v>
      </c>
      <c r="U1391" s="7" t="str">
        <f t="shared" si="65"/>
        <v>Time Card</v>
      </c>
      <c r="V1391" s="8" t="str">
        <f>RIGHT(TEXT(Data7[[#This Row],[Date:]],"mmddyyyy"),4)</f>
        <v>2024</v>
      </c>
      <c r="W1391" s="8" t="str">
        <f>MID(TEXT(Data7[[#This Row],[Date:]],"mmddyyyy"),3,2)</f>
        <v>25</v>
      </c>
      <c r="X1391" s="8" t="str">
        <f>LEFT(TEXT(Data7[[#This Row],[Date:]],"mmddyyyy"),2)</f>
        <v>07</v>
      </c>
      <c r="Y1391" s="6">
        <f>DATE(Data7[[#This Row],[Year]],Data7[[#This Row],[Month]],Data7[[#This Row],[Day]])</f>
        <v>45498</v>
      </c>
    </row>
    <row r="1392" spans="1:25">
      <c r="A1392" s="5">
        <v>45499.548648263888</v>
      </c>
      <c r="B1392" s="7" t="s">
        <v>66</v>
      </c>
      <c r="C1392" s="6" t="s">
        <v>1924</v>
      </c>
      <c r="D1392" s="7" t="s">
        <v>1937</v>
      </c>
      <c r="E1392" s="8">
        <v>5</v>
      </c>
      <c r="F1392" s="7">
        <v>6984733</v>
      </c>
      <c r="G1392" s="7" t="s">
        <v>68</v>
      </c>
      <c r="H1392" s="7" t="s">
        <v>756</v>
      </c>
      <c r="I1392" s="7" t="s">
        <v>44</v>
      </c>
      <c r="J1392" s="19" t="str">
        <f>IFERROR(INDEX('Employee Info'!$C$3:$E$200,MATCH(Data7[[#This Row],[Name:]],'Employee Info'!$B$3:$B$200,0),MATCH(Data7[[#This Row],[Hours Type:]],'Employee Info'!$C$2:$E$2,0)),"")</f>
        <v/>
      </c>
      <c r="K1392" s="19" t="str">
        <f>IFERROR(INDEX('Employee Info'!$C$3:$J$200,MATCH(Data7[[#This Row],[Name:]],'Employee Info'!$B$3:$B$200,0),MATCH(Data7[[#Headers],[Truck]],'Employee Info'!$C$2:$J$2,0)),"")</f>
        <v/>
      </c>
      <c r="L1392" s="19" t="str">
        <f>IFERROR(INDEX('Employee Info'!$C$3:$J$200,MATCH(Data7[[#This Row],[Name:]],'Employee Info'!$B$3:$B$200,0),MATCH(Data7[[#Headers],[Phone]],'Employee Info'!$C$2:$J$2,0)),"")</f>
        <v/>
      </c>
      <c r="M1392" s="19" t="str">
        <f>IFERROR(INDEX('Employee Info'!$C$3:$J$200,MATCH(Data7[[#This Row],[Name:]],'Employee Info'!$B$3:$B$200,0),MATCH(Data7[[#Headers],[Tech]],'Employee Info'!$C$2:$J$2,0)),"")</f>
        <v/>
      </c>
      <c r="N1392" s="19" t="str">
        <f>IFERROR(INDEX('Employee Info'!$C$3:$J$200,MATCH(Data7[[#This Row],[Name:]],'Employee Info'!$B$3:$B$200,0),MATCH(Data7[[#Headers],[Other]],'Employee Info'!$C$2:$J$2,0)),"")</f>
        <v/>
      </c>
      <c r="O1392" s="19">
        <f>IFERROR((Data7[[#This Row],[Hours:]]*SUM(Data7[[#This Row],[Rate]:[Other]])),"")</f>
        <v>0</v>
      </c>
      <c r="P1392" s="7" t="str">
        <f>IF(Data7[[#This Row],[WO'#:]]="","Riley #","WO#")</f>
        <v>WO#</v>
      </c>
      <c r="Q1392" s="7">
        <f>IFERROR(WEEKNUM(Data7[[#This Row],[Date:]]),"")</f>
        <v>30</v>
      </c>
      <c r="R1392" s="6">
        <f t="shared" si="63"/>
        <v>45494</v>
      </c>
      <c r="S1392" s="6">
        <f>Data7[[#This Row],[Week Start]]+7</f>
        <v>45501</v>
      </c>
      <c r="T1392" s="7" t="str">
        <f t="shared" si="64"/>
        <v>7/21/2024 - 7/28/2024</v>
      </c>
      <c r="U1392" s="7" t="str">
        <f t="shared" si="65"/>
        <v>Time Card</v>
      </c>
      <c r="V1392" s="8" t="str">
        <f>RIGHT(TEXT(Data7[[#This Row],[Date:]],"mmddyyyy"),4)</f>
        <v>2024</v>
      </c>
      <c r="W1392" s="8" t="str">
        <f>MID(TEXT(Data7[[#This Row],[Date:]],"mmddyyyy"),3,2)</f>
        <v>25</v>
      </c>
      <c r="X1392" s="8" t="str">
        <f>LEFT(TEXT(Data7[[#This Row],[Date:]],"mmddyyyy"),2)</f>
        <v>07</v>
      </c>
      <c r="Y1392" s="6">
        <f>DATE(Data7[[#This Row],[Year]],Data7[[#This Row],[Month]],Data7[[#This Row],[Day]])</f>
        <v>45498</v>
      </c>
    </row>
    <row r="1393" spans="1:25">
      <c r="A1393" s="5">
        <v>45517.491251851854</v>
      </c>
      <c r="B1393" s="7" t="s">
        <v>76</v>
      </c>
      <c r="C1393" s="6" t="s">
        <v>1924</v>
      </c>
      <c r="D1393" s="7" t="s">
        <v>156</v>
      </c>
      <c r="E1393" s="8">
        <v>1</v>
      </c>
      <c r="F1393" s="7">
        <v>6984733</v>
      </c>
      <c r="G1393" s="7" t="s">
        <v>68</v>
      </c>
      <c r="H1393" s="7" t="s">
        <v>756</v>
      </c>
      <c r="I1393" s="7" t="s">
        <v>44</v>
      </c>
      <c r="J1393" s="19" t="str">
        <f>IFERROR(INDEX('Employee Info'!$C$3:$E$200,MATCH(Data7[[#This Row],[Name:]],'Employee Info'!$B$3:$B$200,0),MATCH(Data7[[#This Row],[Hours Type:]],'Employee Info'!$C$2:$E$2,0)),"")</f>
        <v/>
      </c>
      <c r="K1393" s="19" t="str">
        <f>IFERROR(INDEX('Employee Info'!$C$3:$J$200,MATCH(Data7[[#This Row],[Name:]],'Employee Info'!$B$3:$B$200,0),MATCH(Data7[[#Headers],[Truck]],'Employee Info'!$C$2:$J$2,0)),"")</f>
        <v/>
      </c>
      <c r="L1393" s="19" t="str">
        <f>IFERROR(INDEX('Employee Info'!$C$3:$J$200,MATCH(Data7[[#This Row],[Name:]],'Employee Info'!$B$3:$B$200,0),MATCH(Data7[[#Headers],[Phone]],'Employee Info'!$C$2:$J$2,0)),"")</f>
        <v/>
      </c>
      <c r="M1393" s="19" t="str">
        <f>IFERROR(INDEX('Employee Info'!$C$3:$J$200,MATCH(Data7[[#This Row],[Name:]],'Employee Info'!$B$3:$B$200,0),MATCH(Data7[[#Headers],[Tech]],'Employee Info'!$C$2:$J$2,0)),"")</f>
        <v/>
      </c>
      <c r="N1393" s="19" t="str">
        <f>IFERROR(INDEX('Employee Info'!$C$3:$J$200,MATCH(Data7[[#This Row],[Name:]],'Employee Info'!$B$3:$B$200,0),MATCH(Data7[[#Headers],[Other]],'Employee Info'!$C$2:$J$2,0)),"")</f>
        <v/>
      </c>
      <c r="O1393" s="19">
        <f>IFERROR((Data7[[#This Row],[Hours:]]*SUM(Data7[[#This Row],[Rate]:[Other]])),"")</f>
        <v>0</v>
      </c>
      <c r="P1393" s="7" t="str">
        <f>IF(Data7[[#This Row],[WO'#:]]="","Riley #","WO#")</f>
        <v>WO#</v>
      </c>
      <c r="Q1393" s="7">
        <f>IFERROR(WEEKNUM(Data7[[#This Row],[Date:]]),"")</f>
        <v>30</v>
      </c>
      <c r="R1393" s="6">
        <f t="shared" si="63"/>
        <v>45494</v>
      </c>
      <c r="S1393" s="6">
        <f>Data7[[#This Row],[Week Start]]+7</f>
        <v>45501</v>
      </c>
      <c r="T1393" s="7" t="str">
        <f t="shared" si="64"/>
        <v>7/21/2024 - 7/28/2024</v>
      </c>
      <c r="U1393" s="7" t="str">
        <f t="shared" si="65"/>
        <v>Time Card</v>
      </c>
      <c r="V1393" s="8" t="str">
        <f>RIGHT(TEXT(Data7[[#This Row],[Date:]],"mmddyyyy"),4)</f>
        <v>2024</v>
      </c>
      <c r="W1393" s="8" t="str">
        <f>MID(TEXT(Data7[[#This Row],[Date:]],"mmddyyyy"),3,2)</f>
        <v>25</v>
      </c>
      <c r="X1393" s="8" t="str">
        <f>LEFT(TEXT(Data7[[#This Row],[Date:]],"mmddyyyy"),2)</f>
        <v>07</v>
      </c>
      <c r="Y1393" s="6">
        <f>DATE(Data7[[#This Row],[Year]],Data7[[#This Row],[Month]],Data7[[#This Row],[Day]])</f>
        <v>45498</v>
      </c>
    </row>
    <row r="1394" spans="1:25">
      <c r="A1394" s="5">
        <v>45498.582344444447</v>
      </c>
      <c r="B1394" s="7" t="s">
        <v>31</v>
      </c>
      <c r="C1394" s="6" t="s">
        <v>1924</v>
      </c>
      <c r="D1394" s="7" t="s">
        <v>1925</v>
      </c>
      <c r="E1394" s="8">
        <v>8</v>
      </c>
      <c r="F1394" s="7">
        <v>7128629</v>
      </c>
      <c r="G1394" s="7" t="s">
        <v>68</v>
      </c>
      <c r="H1394" s="7" t="s">
        <v>756</v>
      </c>
      <c r="I1394" s="7" t="s">
        <v>44</v>
      </c>
      <c r="J1394" s="19" t="str">
        <f>IFERROR(INDEX('Employee Info'!$C$3:$E$200,MATCH(Data7[[#This Row],[Name:]],'Employee Info'!$B$3:$B$200,0),MATCH(Data7[[#This Row],[Hours Type:]],'Employee Info'!$C$2:$E$2,0)),"")</f>
        <v/>
      </c>
      <c r="K1394" s="19" t="str">
        <f>IFERROR(INDEX('Employee Info'!$C$3:$J$200,MATCH(Data7[[#This Row],[Name:]],'Employee Info'!$B$3:$B$200,0),MATCH(Data7[[#Headers],[Truck]],'Employee Info'!$C$2:$J$2,0)),"")</f>
        <v/>
      </c>
      <c r="L1394" s="19" t="str">
        <f>IFERROR(INDEX('Employee Info'!$C$3:$J$200,MATCH(Data7[[#This Row],[Name:]],'Employee Info'!$B$3:$B$200,0),MATCH(Data7[[#Headers],[Phone]],'Employee Info'!$C$2:$J$2,0)),"")</f>
        <v/>
      </c>
      <c r="M1394" s="19" t="str">
        <f>IFERROR(INDEX('Employee Info'!$C$3:$J$200,MATCH(Data7[[#This Row],[Name:]],'Employee Info'!$B$3:$B$200,0),MATCH(Data7[[#Headers],[Tech]],'Employee Info'!$C$2:$J$2,0)),"")</f>
        <v/>
      </c>
      <c r="N1394" s="19" t="str">
        <f>IFERROR(INDEX('Employee Info'!$C$3:$J$200,MATCH(Data7[[#This Row],[Name:]],'Employee Info'!$B$3:$B$200,0),MATCH(Data7[[#Headers],[Other]],'Employee Info'!$C$2:$J$2,0)),"")</f>
        <v/>
      </c>
      <c r="O1394" s="19">
        <f>IFERROR((Data7[[#This Row],[Hours:]]*SUM(Data7[[#This Row],[Rate]:[Other]])),"")</f>
        <v>0</v>
      </c>
      <c r="P1394" s="7" t="str">
        <f>IF(Data7[[#This Row],[WO'#:]]="","Riley #","WO#")</f>
        <v>WO#</v>
      </c>
      <c r="Q1394" s="7">
        <f>IFERROR(WEEKNUM(Data7[[#This Row],[Date:]]),"")</f>
        <v>30</v>
      </c>
      <c r="R1394" s="6">
        <f t="shared" si="63"/>
        <v>45494</v>
      </c>
      <c r="S1394" s="6">
        <f>Data7[[#This Row],[Week Start]]+7</f>
        <v>45501</v>
      </c>
      <c r="T1394" s="7" t="str">
        <f t="shared" si="64"/>
        <v>7/21/2024 - 7/28/2024</v>
      </c>
      <c r="U1394" s="7" t="str">
        <f t="shared" si="65"/>
        <v>Time Card</v>
      </c>
      <c r="V1394" s="8" t="str">
        <f>RIGHT(TEXT(Data7[[#This Row],[Date:]],"mmddyyyy"),4)</f>
        <v>2024</v>
      </c>
      <c r="W1394" s="8" t="str">
        <f>MID(TEXT(Data7[[#This Row],[Date:]],"mmddyyyy"),3,2)</f>
        <v>25</v>
      </c>
      <c r="X1394" s="8" t="str">
        <f>LEFT(TEXT(Data7[[#This Row],[Date:]],"mmddyyyy"),2)</f>
        <v>07</v>
      </c>
      <c r="Y1394" s="6">
        <f>DATE(Data7[[#This Row],[Year]],Data7[[#This Row],[Month]],Data7[[#This Row],[Day]])</f>
        <v>45498</v>
      </c>
    </row>
    <row r="1395" spans="1:25">
      <c r="A1395" s="5">
        <v>45498.582472453701</v>
      </c>
      <c r="B1395" s="7" t="s">
        <v>34</v>
      </c>
      <c r="C1395" s="6" t="s">
        <v>1924</v>
      </c>
      <c r="D1395" s="7" t="s">
        <v>1925</v>
      </c>
      <c r="E1395" s="8">
        <v>8</v>
      </c>
      <c r="F1395" s="7">
        <v>7128629</v>
      </c>
      <c r="G1395" s="7" t="s">
        <v>68</v>
      </c>
      <c r="H1395" s="7" t="s">
        <v>756</v>
      </c>
      <c r="I1395" s="7" t="s">
        <v>44</v>
      </c>
      <c r="J1395" s="19" t="str">
        <f>IFERROR(INDEX('Employee Info'!$C$3:$E$200,MATCH(Data7[[#This Row],[Name:]],'Employee Info'!$B$3:$B$200,0),MATCH(Data7[[#This Row],[Hours Type:]],'Employee Info'!$C$2:$E$2,0)),"")</f>
        <v/>
      </c>
      <c r="K1395" s="19" t="str">
        <f>IFERROR(INDEX('Employee Info'!$C$3:$J$200,MATCH(Data7[[#This Row],[Name:]],'Employee Info'!$B$3:$B$200,0),MATCH(Data7[[#Headers],[Truck]],'Employee Info'!$C$2:$J$2,0)),"")</f>
        <v/>
      </c>
      <c r="L1395" s="19" t="str">
        <f>IFERROR(INDEX('Employee Info'!$C$3:$J$200,MATCH(Data7[[#This Row],[Name:]],'Employee Info'!$B$3:$B$200,0),MATCH(Data7[[#Headers],[Phone]],'Employee Info'!$C$2:$J$2,0)),"")</f>
        <v/>
      </c>
      <c r="M1395" s="19" t="str">
        <f>IFERROR(INDEX('Employee Info'!$C$3:$J$200,MATCH(Data7[[#This Row],[Name:]],'Employee Info'!$B$3:$B$200,0),MATCH(Data7[[#Headers],[Tech]],'Employee Info'!$C$2:$J$2,0)),"")</f>
        <v/>
      </c>
      <c r="N1395" s="19" t="str">
        <f>IFERROR(INDEX('Employee Info'!$C$3:$J$200,MATCH(Data7[[#This Row],[Name:]],'Employee Info'!$B$3:$B$200,0),MATCH(Data7[[#Headers],[Other]],'Employee Info'!$C$2:$J$2,0)),"")</f>
        <v/>
      </c>
      <c r="O1395" s="19">
        <f>IFERROR((Data7[[#This Row],[Hours:]]*SUM(Data7[[#This Row],[Rate]:[Other]])),"")</f>
        <v>0</v>
      </c>
      <c r="P1395" s="7" t="str">
        <f>IF(Data7[[#This Row],[WO'#:]]="","Riley #","WO#")</f>
        <v>WO#</v>
      </c>
      <c r="Q1395" s="7">
        <f>IFERROR(WEEKNUM(Data7[[#This Row],[Date:]]),"")</f>
        <v>30</v>
      </c>
      <c r="R1395" s="6">
        <f t="shared" si="63"/>
        <v>45494</v>
      </c>
      <c r="S1395" s="6">
        <f>Data7[[#This Row],[Week Start]]+7</f>
        <v>45501</v>
      </c>
      <c r="T1395" s="7" t="str">
        <f t="shared" si="64"/>
        <v>7/21/2024 - 7/28/2024</v>
      </c>
      <c r="U1395" s="7" t="str">
        <f t="shared" si="65"/>
        <v>Time Card</v>
      </c>
      <c r="V1395" s="8" t="str">
        <f>RIGHT(TEXT(Data7[[#This Row],[Date:]],"mmddyyyy"),4)</f>
        <v>2024</v>
      </c>
      <c r="W1395" s="8" t="str">
        <f>MID(TEXT(Data7[[#This Row],[Date:]],"mmddyyyy"),3,2)</f>
        <v>25</v>
      </c>
      <c r="X1395" s="8" t="str">
        <f>LEFT(TEXT(Data7[[#This Row],[Date:]],"mmddyyyy"),2)</f>
        <v>07</v>
      </c>
      <c r="Y1395" s="6">
        <f>DATE(Data7[[#This Row],[Year]],Data7[[#This Row],[Month]],Data7[[#This Row],[Day]])</f>
        <v>45498</v>
      </c>
    </row>
    <row r="1396" spans="1:25">
      <c r="A1396" s="5">
        <v>45499.542038310188</v>
      </c>
      <c r="B1396" s="7" t="s">
        <v>66</v>
      </c>
      <c r="C1396" s="6" t="s">
        <v>1924</v>
      </c>
      <c r="D1396" s="7" t="s">
        <v>1933</v>
      </c>
      <c r="E1396" s="8">
        <v>1</v>
      </c>
      <c r="F1396" s="7">
        <v>7128629</v>
      </c>
      <c r="G1396" s="7" t="s">
        <v>68</v>
      </c>
      <c r="H1396" s="7" t="s">
        <v>756</v>
      </c>
      <c r="I1396" s="7" t="s">
        <v>44</v>
      </c>
      <c r="J1396" s="19" t="str">
        <f>IFERROR(INDEX('Employee Info'!$C$3:$E$200,MATCH(Data7[[#This Row],[Name:]],'Employee Info'!$B$3:$B$200,0),MATCH(Data7[[#This Row],[Hours Type:]],'Employee Info'!$C$2:$E$2,0)),"")</f>
        <v/>
      </c>
      <c r="K1396" s="19" t="str">
        <f>IFERROR(INDEX('Employee Info'!$C$3:$J$200,MATCH(Data7[[#This Row],[Name:]],'Employee Info'!$B$3:$B$200,0),MATCH(Data7[[#Headers],[Truck]],'Employee Info'!$C$2:$J$2,0)),"")</f>
        <v/>
      </c>
      <c r="L1396" s="19" t="str">
        <f>IFERROR(INDEX('Employee Info'!$C$3:$J$200,MATCH(Data7[[#This Row],[Name:]],'Employee Info'!$B$3:$B$200,0),MATCH(Data7[[#Headers],[Phone]],'Employee Info'!$C$2:$J$2,0)),"")</f>
        <v/>
      </c>
      <c r="M1396" s="19" t="str">
        <f>IFERROR(INDEX('Employee Info'!$C$3:$J$200,MATCH(Data7[[#This Row],[Name:]],'Employee Info'!$B$3:$B$200,0),MATCH(Data7[[#Headers],[Tech]],'Employee Info'!$C$2:$J$2,0)),"")</f>
        <v/>
      </c>
      <c r="N1396" s="19" t="str">
        <f>IFERROR(INDEX('Employee Info'!$C$3:$J$200,MATCH(Data7[[#This Row],[Name:]],'Employee Info'!$B$3:$B$200,0),MATCH(Data7[[#Headers],[Other]],'Employee Info'!$C$2:$J$2,0)),"")</f>
        <v/>
      </c>
      <c r="O1396" s="19">
        <f>IFERROR((Data7[[#This Row],[Hours:]]*SUM(Data7[[#This Row],[Rate]:[Other]])),"")</f>
        <v>0</v>
      </c>
      <c r="P1396" s="7" t="str">
        <f>IF(Data7[[#This Row],[WO'#:]]="","Riley #","WO#")</f>
        <v>WO#</v>
      </c>
      <c r="Q1396" s="7">
        <f>IFERROR(WEEKNUM(Data7[[#This Row],[Date:]]),"")</f>
        <v>30</v>
      </c>
      <c r="R1396" s="6">
        <f t="shared" si="63"/>
        <v>45494</v>
      </c>
      <c r="S1396" s="6">
        <f>Data7[[#This Row],[Week Start]]+7</f>
        <v>45501</v>
      </c>
      <c r="T1396" s="7" t="str">
        <f t="shared" si="64"/>
        <v>7/21/2024 - 7/28/2024</v>
      </c>
      <c r="U1396" s="7" t="str">
        <f t="shared" si="65"/>
        <v>Time Card</v>
      </c>
      <c r="V1396" s="8" t="str">
        <f>RIGHT(TEXT(Data7[[#This Row],[Date:]],"mmddyyyy"),4)</f>
        <v>2024</v>
      </c>
      <c r="W1396" s="8" t="str">
        <f>MID(TEXT(Data7[[#This Row],[Date:]],"mmddyyyy"),3,2)</f>
        <v>25</v>
      </c>
      <c r="X1396" s="8" t="str">
        <f>LEFT(TEXT(Data7[[#This Row],[Date:]],"mmddyyyy"),2)</f>
        <v>07</v>
      </c>
      <c r="Y1396" s="6">
        <f>DATE(Data7[[#This Row],[Year]],Data7[[#This Row],[Month]],Data7[[#This Row],[Day]])</f>
        <v>45498</v>
      </c>
    </row>
    <row r="1397" spans="1:25">
      <c r="A1397" s="5">
        <v>45499.539109027777</v>
      </c>
      <c r="B1397" s="7" t="s">
        <v>66</v>
      </c>
      <c r="C1397" s="6" t="s">
        <v>1924</v>
      </c>
      <c r="D1397" s="7" t="s">
        <v>1931</v>
      </c>
      <c r="E1397" s="8">
        <v>1</v>
      </c>
      <c r="F1397" s="7">
        <v>7129401</v>
      </c>
      <c r="G1397" s="7" t="s">
        <v>68</v>
      </c>
      <c r="H1397" s="7" t="s">
        <v>756</v>
      </c>
      <c r="I1397" s="7" t="s">
        <v>44</v>
      </c>
      <c r="J1397" s="19" t="str">
        <f>IFERROR(INDEX('Employee Info'!$C$3:$E$200,MATCH(Data7[[#This Row],[Name:]],'Employee Info'!$B$3:$B$200,0),MATCH(Data7[[#This Row],[Hours Type:]],'Employee Info'!$C$2:$E$2,0)),"")</f>
        <v/>
      </c>
      <c r="K1397" s="19" t="str">
        <f>IFERROR(INDEX('Employee Info'!$C$3:$J$200,MATCH(Data7[[#This Row],[Name:]],'Employee Info'!$B$3:$B$200,0),MATCH(Data7[[#Headers],[Truck]],'Employee Info'!$C$2:$J$2,0)),"")</f>
        <v/>
      </c>
      <c r="L1397" s="19" t="str">
        <f>IFERROR(INDEX('Employee Info'!$C$3:$J$200,MATCH(Data7[[#This Row],[Name:]],'Employee Info'!$B$3:$B$200,0),MATCH(Data7[[#Headers],[Phone]],'Employee Info'!$C$2:$J$2,0)),"")</f>
        <v/>
      </c>
      <c r="M1397" s="19" t="str">
        <f>IFERROR(INDEX('Employee Info'!$C$3:$J$200,MATCH(Data7[[#This Row],[Name:]],'Employee Info'!$B$3:$B$200,0),MATCH(Data7[[#Headers],[Tech]],'Employee Info'!$C$2:$J$2,0)),"")</f>
        <v/>
      </c>
      <c r="N1397" s="19" t="str">
        <f>IFERROR(INDEX('Employee Info'!$C$3:$J$200,MATCH(Data7[[#This Row],[Name:]],'Employee Info'!$B$3:$B$200,0),MATCH(Data7[[#Headers],[Other]],'Employee Info'!$C$2:$J$2,0)),"")</f>
        <v/>
      </c>
      <c r="O1397" s="19">
        <f>IFERROR((Data7[[#This Row],[Hours:]]*SUM(Data7[[#This Row],[Rate]:[Other]])),"")</f>
        <v>0</v>
      </c>
      <c r="P1397" s="7" t="str">
        <f>IF(Data7[[#This Row],[WO'#:]]="","Riley #","WO#")</f>
        <v>WO#</v>
      </c>
      <c r="Q1397" s="7">
        <f>IFERROR(WEEKNUM(Data7[[#This Row],[Date:]]),"")</f>
        <v>30</v>
      </c>
      <c r="R1397" s="6">
        <f t="shared" si="63"/>
        <v>45494</v>
      </c>
      <c r="S1397" s="6">
        <f>Data7[[#This Row],[Week Start]]+7</f>
        <v>45501</v>
      </c>
      <c r="T1397" s="7" t="str">
        <f t="shared" si="64"/>
        <v>7/21/2024 - 7/28/2024</v>
      </c>
      <c r="U1397" s="7" t="str">
        <f t="shared" si="65"/>
        <v>Time Card</v>
      </c>
      <c r="V1397" s="8" t="str">
        <f>RIGHT(TEXT(Data7[[#This Row],[Date:]],"mmddyyyy"),4)</f>
        <v>2024</v>
      </c>
      <c r="W1397" s="8" t="str">
        <f>MID(TEXT(Data7[[#This Row],[Date:]],"mmddyyyy"),3,2)</f>
        <v>25</v>
      </c>
      <c r="X1397" s="8" t="str">
        <f>LEFT(TEXT(Data7[[#This Row],[Date:]],"mmddyyyy"),2)</f>
        <v>07</v>
      </c>
      <c r="Y1397" s="6">
        <f>DATE(Data7[[#This Row],[Year]],Data7[[#This Row],[Month]],Data7[[#This Row],[Day]])</f>
        <v>45498</v>
      </c>
    </row>
    <row r="1398" spans="1:25">
      <c r="A1398" s="5">
        <v>45499.540287384261</v>
      </c>
      <c r="B1398" s="7" t="s">
        <v>66</v>
      </c>
      <c r="C1398" s="6" t="s">
        <v>1924</v>
      </c>
      <c r="D1398" s="7" t="s">
        <v>1932</v>
      </c>
      <c r="E1398" s="8">
        <v>1</v>
      </c>
      <c r="F1398" s="7">
        <v>7130988</v>
      </c>
      <c r="G1398" s="7" t="s">
        <v>68</v>
      </c>
      <c r="H1398" s="7" t="s">
        <v>756</v>
      </c>
      <c r="I1398" s="7" t="s">
        <v>44</v>
      </c>
      <c r="J1398" s="19" t="str">
        <f>IFERROR(INDEX('Employee Info'!$C$3:$E$200,MATCH(Data7[[#This Row],[Name:]],'Employee Info'!$B$3:$B$200,0),MATCH(Data7[[#This Row],[Hours Type:]],'Employee Info'!$C$2:$E$2,0)),"")</f>
        <v/>
      </c>
      <c r="K1398" s="19" t="str">
        <f>IFERROR(INDEX('Employee Info'!$C$3:$J$200,MATCH(Data7[[#This Row],[Name:]],'Employee Info'!$B$3:$B$200,0),MATCH(Data7[[#Headers],[Truck]],'Employee Info'!$C$2:$J$2,0)),"")</f>
        <v/>
      </c>
      <c r="L1398" s="19" t="str">
        <f>IFERROR(INDEX('Employee Info'!$C$3:$J$200,MATCH(Data7[[#This Row],[Name:]],'Employee Info'!$B$3:$B$200,0),MATCH(Data7[[#Headers],[Phone]],'Employee Info'!$C$2:$J$2,0)),"")</f>
        <v/>
      </c>
      <c r="M1398" s="19" t="str">
        <f>IFERROR(INDEX('Employee Info'!$C$3:$J$200,MATCH(Data7[[#This Row],[Name:]],'Employee Info'!$B$3:$B$200,0),MATCH(Data7[[#Headers],[Tech]],'Employee Info'!$C$2:$J$2,0)),"")</f>
        <v/>
      </c>
      <c r="N1398" s="19" t="str">
        <f>IFERROR(INDEX('Employee Info'!$C$3:$J$200,MATCH(Data7[[#This Row],[Name:]],'Employee Info'!$B$3:$B$200,0),MATCH(Data7[[#Headers],[Other]],'Employee Info'!$C$2:$J$2,0)),"")</f>
        <v/>
      </c>
      <c r="O1398" s="19">
        <f>IFERROR((Data7[[#This Row],[Hours:]]*SUM(Data7[[#This Row],[Rate]:[Other]])),"")</f>
        <v>0</v>
      </c>
      <c r="P1398" s="7" t="str">
        <f>IF(Data7[[#This Row],[WO'#:]]="","Riley #","WO#")</f>
        <v>WO#</v>
      </c>
      <c r="Q1398" s="7">
        <f>IFERROR(WEEKNUM(Data7[[#This Row],[Date:]]),"")</f>
        <v>30</v>
      </c>
      <c r="R1398" s="6">
        <f t="shared" si="63"/>
        <v>45494</v>
      </c>
      <c r="S1398" s="6">
        <f>Data7[[#This Row],[Week Start]]+7</f>
        <v>45501</v>
      </c>
      <c r="T1398" s="7" t="str">
        <f t="shared" si="64"/>
        <v>7/21/2024 - 7/28/2024</v>
      </c>
      <c r="U1398" s="7" t="str">
        <f t="shared" si="65"/>
        <v>Time Card</v>
      </c>
      <c r="V1398" s="8" t="str">
        <f>RIGHT(TEXT(Data7[[#This Row],[Date:]],"mmddyyyy"),4)</f>
        <v>2024</v>
      </c>
      <c r="W1398" s="8" t="str">
        <f>MID(TEXT(Data7[[#This Row],[Date:]],"mmddyyyy"),3,2)</f>
        <v>25</v>
      </c>
      <c r="X1398" s="8" t="str">
        <f>LEFT(TEXT(Data7[[#This Row],[Date:]],"mmddyyyy"),2)</f>
        <v>07</v>
      </c>
      <c r="Y1398" s="6">
        <f>DATE(Data7[[#This Row],[Year]],Data7[[#This Row],[Month]],Data7[[#This Row],[Day]])</f>
        <v>45498</v>
      </c>
    </row>
    <row r="1399" spans="1:25">
      <c r="A1399" s="5">
        <v>45498.550736226854</v>
      </c>
      <c r="B1399" s="7" t="s">
        <v>23</v>
      </c>
      <c r="C1399" s="6" t="s">
        <v>1924</v>
      </c>
      <c r="D1399" s="7" t="s">
        <v>648</v>
      </c>
      <c r="E1399" s="8">
        <v>8</v>
      </c>
      <c r="F1399" s="7" t="s">
        <v>68</v>
      </c>
      <c r="G1399" s="7" t="s">
        <v>68</v>
      </c>
      <c r="H1399" s="7" t="s">
        <v>649</v>
      </c>
      <c r="I1399" s="7" t="s">
        <v>44</v>
      </c>
      <c r="J1399" s="19" t="str">
        <f>IFERROR(INDEX('Employee Info'!$C$3:$E$200,MATCH(Data7[[#This Row],[Name:]],'Employee Info'!$B$3:$B$200,0),MATCH(Data7[[#This Row],[Hours Type:]],'Employee Info'!$C$2:$E$2,0)),"")</f>
        <v/>
      </c>
      <c r="K1399" s="19" t="str">
        <f>IFERROR(INDEX('Employee Info'!$C$3:$J$200,MATCH(Data7[[#This Row],[Name:]],'Employee Info'!$B$3:$B$200,0),MATCH(Data7[[#Headers],[Truck]],'Employee Info'!$C$2:$J$2,0)),"")</f>
        <v/>
      </c>
      <c r="L1399" s="19" t="str">
        <f>IFERROR(INDEX('Employee Info'!$C$3:$J$200,MATCH(Data7[[#This Row],[Name:]],'Employee Info'!$B$3:$B$200,0),MATCH(Data7[[#Headers],[Phone]],'Employee Info'!$C$2:$J$2,0)),"")</f>
        <v/>
      </c>
      <c r="M1399" s="19" t="str">
        <f>IFERROR(INDEX('Employee Info'!$C$3:$J$200,MATCH(Data7[[#This Row],[Name:]],'Employee Info'!$B$3:$B$200,0),MATCH(Data7[[#Headers],[Tech]],'Employee Info'!$C$2:$J$2,0)),"")</f>
        <v/>
      </c>
      <c r="N1399" s="19" t="str">
        <f>IFERROR(INDEX('Employee Info'!$C$3:$J$200,MATCH(Data7[[#This Row],[Name:]],'Employee Info'!$B$3:$B$200,0),MATCH(Data7[[#Headers],[Other]],'Employee Info'!$C$2:$J$2,0)),"")</f>
        <v/>
      </c>
      <c r="O1399" s="19">
        <f>IFERROR((Data7[[#This Row],[Hours:]]*SUM(Data7[[#This Row],[Rate]:[Other]])),"")</f>
        <v>0</v>
      </c>
      <c r="P1399" s="7" t="str">
        <f>IF(Data7[[#This Row],[WO'#:]]="","Riley #","WO#")</f>
        <v>Riley #</v>
      </c>
      <c r="Q1399" s="7">
        <f>IFERROR(WEEKNUM(Data7[[#This Row],[Date:]]),"")</f>
        <v>30</v>
      </c>
      <c r="R1399" s="6">
        <f t="shared" si="63"/>
        <v>45494</v>
      </c>
      <c r="S1399" s="6">
        <f>Data7[[#This Row],[Week Start]]+7</f>
        <v>45501</v>
      </c>
      <c r="T1399" s="7" t="str">
        <f t="shared" si="64"/>
        <v>7/21/2024 - 7/28/2024</v>
      </c>
      <c r="U1399" s="7" t="str">
        <f t="shared" si="65"/>
        <v>Time Card</v>
      </c>
      <c r="V1399" s="8" t="str">
        <f>RIGHT(TEXT(Data7[[#This Row],[Date:]],"mmddyyyy"),4)</f>
        <v>2024</v>
      </c>
      <c r="W1399" s="8" t="str">
        <f>MID(TEXT(Data7[[#This Row],[Date:]],"mmddyyyy"),3,2)</f>
        <v>25</v>
      </c>
      <c r="X1399" s="8" t="str">
        <f>LEFT(TEXT(Data7[[#This Row],[Date:]],"mmddyyyy"),2)</f>
        <v>07</v>
      </c>
      <c r="Y1399" s="6">
        <f>DATE(Data7[[#This Row],[Year]],Data7[[#This Row],[Month]],Data7[[#This Row],[Day]])</f>
        <v>45498</v>
      </c>
    </row>
    <row r="1400" spans="1:25">
      <c r="A1400" s="5">
        <v>45498.550954629631</v>
      </c>
      <c r="B1400" s="7" t="s">
        <v>35</v>
      </c>
      <c r="C1400" s="6" t="s">
        <v>1924</v>
      </c>
      <c r="D1400" s="7" t="s">
        <v>648</v>
      </c>
      <c r="E1400" s="8">
        <v>8</v>
      </c>
      <c r="F1400" s="7" t="s">
        <v>68</v>
      </c>
      <c r="G1400" s="7" t="s">
        <v>68</v>
      </c>
      <c r="H1400" s="7" t="s">
        <v>649</v>
      </c>
      <c r="I1400" s="7" t="s">
        <v>44</v>
      </c>
      <c r="J1400" s="19" t="str">
        <f>IFERROR(INDEX('Employee Info'!$C$3:$E$200,MATCH(Data7[[#This Row],[Name:]],'Employee Info'!$B$3:$B$200,0),MATCH(Data7[[#This Row],[Hours Type:]],'Employee Info'!$C$2:$E$2,0)),"")</f>
        <v/>
      </c>
      <c r="K1400" s="19" t="str">
        <f>IFERROR(INDEX('Employee Info'!$C$3:$J$200,MATCH(Data7[[#This Row],[Name:]],'Employee Info'!$B$3:$B$200,0),MATCH(Data7[[#Headers],[Truck]],'Employee Info'!$C$2:$J$2,0)),"")</f>
        <v/>
      </c>
      <c r="L1400" s="19" t="str">
        <f>IFERROR(INDEX('Employee Info'!$C$3:$J$200,MATCH(Data7[[#This Row],[Name:]],'Employee Info'!$B$3:$B$200,0),MATCH(Data7[[#Headers],[Phone]],'Employee Info'!$C$2:$J$2,0)),"")</f>
        <v/>
      </c>
      <c r="M1400" s="19" t="str">
        <f>IFERROR(INDEX('Employee Info'!$C$3:$J$200,MATCH(Data7[[#This Row],[Name:]],'Employee Info'!$B$3:$B$200,0),MATCH(Data7[[#Headers],[Tech]],'Employee Info'!$C$2:$J$2,0)),"")</f>
        <v/>
      </c>
      <c r="N1400" s="19" t="str">
        <f>IFERROR(INDEX('Employee Info'!$C$3:$J$200,MATCH(Data7[[#This Row],[Name:]],'Employee Info'!$B$3:$B$200,0),MATCH(Data7[[#Headers],[Other]],'Employee Info'!$C$2:$J$2,0)),"")</f>
        <v/>
      </c>
      <c r="O1400" s="19">
        <f>IFERROR((Data7[[#This Row],[Hours:]]*SUM(Data7[[#This Row],[Rate]:[Other]])),"")</f>
        <v>0</v>
      </c>
      <c r="P1400" s="7" t="str">
        <f>IF(Data7[[#This Row],[WO'#:]]="","Riley #","WO#")</f>
        <v>Riley #</v>
      </c>
      <c r="Q1400" s="7">
        <f>IFERROR(WEEKNUM(Data7[[#This Row],[Date:]]),"")</f>
        <v>30</v>
      </c>
      <c r="R1400" s="6">
        <f t="shared" si="63"/>
        <v>45494</v>
      </c>
      <c r="S1400" s="6">
        <f>Data7[[#This Row],[Week Start]]+7</f>
        <v>45501</v>
      </c>
      <c r="T1400" s="7" t="str">
        <f t="shared" si="64"/>
        <v>7/21/2024 - 7/28/2024</v>
      </c>
      <c r="U1400" s="7" t="str">
        <f t="shared" si="65"/>
        <v>Time Card</v>
      </c>
      <c r="V1400" s="8" t="str">
        <f>RIGHT(TEXT(Data7[[#This Row],[Date:]],"mmddyyyy"),4)</f>
        <v>2024</v>
      </c>
      <c r="W1400" s="8" t="str">
        <f>MID(TEXT(Data7[[#This Row],[Date:]],"mmddyyyy"),3,2)</f>
        <v>25</v>
      </c>
      <c r="X1400" s="8" t="str">
        <f>LEFT(TEXT(Data7[[#This Row],[Date:]],"mmddyyyy"),2)</f>
        <v>07</v>
      </c>
      <c r="Y1400" s="6">
        <f>DATE(Data7[[#This Row],[Year]],Data7[[#This Row],[Month]],Data7[[#This Row],[Day]])</f>
        <v>45498</v>
      </c>
    </row>
    <row r="1401" spans="1:25">
      <c r="A1401" s="5">
        <v>45499.550094560182</v>
      </c>
      <c r="B1401" s="7" t="s">
        <v>66</v>
      </c>
      <c r="C1401" s="6" t="s">
        <v>1929</v>
      </c>
      <c r="D1401" s="7" t="s">
        <v>1939</v>
      </c>
      <c r="E1401" s="8">
        <v>1</v>
      </c>
      <c r="F1401" s="7">
        <v>20028</v>
      </c>
      <c r="G1401" s="7" t="s">
        <v>68</v>
      </c>
      <c r="H1401" s="7" t="s">
        <v>756</v>
      </c>
      <c r="I1401" s="7" t="s">
        <v>45</v>
      </c>
      <c r="J1401" s="19" t="str">
        <f>IFERROR(INDEX('Employee Info'!$C$3:$E$200,MATCH(Data7[[#This Row],[Name:]],'Employee Info'!$B$3:$B$200,0),MATCH(Data7[[#This Row],[Hours Type:]],'Employee Info'!$C$2:$E$2,0)),"")</f>
        <v/>
      </c>
      <c r="K1401" s="19" t="str">
        <f>IFERROR(INDEX('Employee Info'!$C$3:$J$200,MATCH(Data7[[#This Row],[Name:]],'Employee Info'!$B$3:$B$200,0),MATCH(Data7[[#Headers],[Truck]],'Employee Info'!$C$2:$J$2,0)),"")</f>
        <v/>
      </c>
      <c r="L1401" s="19" t="str">
        <f>IFERROR(INDEX('Employee Info'!$C$3:$J$200,MATCH(Data7[[#This Row],[Name:]],'Employee Info'!$B$3:$B$200,0),MATCH(Data7[[#Headers],[Phone]],'Employee Info'!$C$2:$J$2,0)),"")</f>
        <v/>
      </c>
      <c r="M1401" s="19" t="str">
        <f>IFERROR(INDEX('Employee Info'!$C$3:$J$200,MATCH(Data7[[#This Row],[Name:]],'Employee Info'!$B$3:$B$200,0),MATCH(Data7[[#Headers],[Tech]],'Employee Info'!$C$2:$J$2,0)),"")</f>
        <v/>
      </c>
      <c r="N1401" s="19" t="str">
        <f>IFERROR(INDEX('Employee Info'!$C$3:$J$200,MATCH(Data7[[#This Row],[Name:]],'Employee Info'!$B$3:$B$200,0),MATCH(Data7[[#Headers],[Other]],'Employee Info'!$C$2:$J$2,0)),"")</f>
        <v/>
      </c>
      <c r="O1401" s="19">
        <f>IFERROR((Data7[[#This Row],[Hours:]]*SUM(Data7[[#This Row],[Rate]:[Other]])),"")</f>
        <v>0</v>
      </c>
      <c r="P1401" s="7" t="str">
        <f>IF(Data7[[#This Row],[WO'#:]]="","Riley #","WO#")</f>
        <v>WO#</v>
      </c>
      <c r="Q1401" s="7">
        <f>IFERROR(WEEKNUM(Data7[[#This Row],[Date:]]),"")</f>
        <v>30</v>
      </c>
      <c r="R1401" s="6">
        <f t="shared" si="63"/>
        <v>45494</v>
      </c>
      <c r="S1401" s="6">
        <f>Data7[[#This Row],[Week Start]]+7</f>
        <v>45501</v>
      </c>
      <c r="T1401" s="7" t="str">
        <f t="shared" si="64"/>
        <v>7/21/2024 - 7/28/2024</v>
      </c>
      <c r="U1401" s="7" t="str">
        <f t="shared" si="65"/>
        <v>Time Card</v>
      </c>
      <c r="V1401" s="8" t="str">
        <f>RIGHT(TEXT(Data7[[#This Row],[Date:]],"mmddyyyy"),4)</f>
        <v>2024</v>
      </c>
      <c r="W1401" s="8" t="str">
        <f>MID(TEXT(Data7[[#This Row],[Date:]],"mmddyyyy"),3,2)</f>
        <v>26</v>
      </c>
      <c r="X1401" s="8" t="str">
        <f>LEFT(TEXT(Data7[[#This Row],[Date:]],"mmddyyyy"),2)</f>
        <v>07</v>
      </c>
      <c r="Y1401" s="6">
        <f>DATE(Data7[[#This Row],[Year]],Data7[[#This Row],[Month]],Data7[[#This Row],[Day]])</f>
        <v>45499</v>
      </c>
    </row>
    <row r="1402" spans="1:25">
      <c r="A1402" s="5">
        <v>45499.549390509259</v>
      </c>
      <c r="B1402" s="7" t="s">
        <v>66</v>
      </c>
      <c r="C1402" s="6" t="s">
        <v>1929</v>
      </c>
      <c r="D1402" s="7" t="s">
        <v>1938</v>
      </c>
      <c r="E1402" s="8">
        <v>4</v>
      </c>
      <c r="F1402" s="7">
        <v>6984733</v>
      </c>
      <c r="G1402" s="7" t="s">
        <v>68</v>
      </c>
      <c r="H1402" s="7" t="s">
        <v>756</v>
      </c>
      <c r="I1402" s="7" t="s">
        <v>44</v>
      </c>
      <c r="J1402" s="19" t="str">
        <f>IFERROR(INDEX('Employee Info'!$C$3:$E$200,MATCH(Data7[[#This Row],[Name:]],'Employee Info'!$B$3:$B$200,0),MATCH(Data7[[#This Row],[Hours Type:]],'Employee Info'!$C$2:$E$2,0)),"")</f>
        <v/>
      </c>
      <c r="K1402" s="19" t="str">
        <f>IFERROR(INDEX('Employee Info'!$C$3:$J$200,MATCH(Data7[[#This Row],[Name:]],'Employee Info'!$B$3:$B$200,0),MATCH(Data7[[#Headers],[Truck]],'Employee Info'!$C$2:$J$2,0)),"")</f>
        <v/>
      </c>
      <c r="L1402" s="19" t="str">
        <f>IFERROR(INDEX('Employee Info'!$C$3:$J$200,MATCH(Data7[[#This Row],[Name:]],'Employee Info'!$B$3:$B$200,0),MATCH(Data7[[#Headers],[Phone]],'Employee Info'!$C$2:$J$2,0)),"")</f>
        <v/>
      </c>
      <c r="M1402" s="19" t="str">
        <f>IFERROR(INDEX('Employee Info'!$C$3:$J$200,MATCH(Data7[[#This Row],[Name:]],'Employee Info'!$B$3:$B$200,0),MATCH(Data7[[#Headers],[Tech]],'Employee Info'!$C$2:$J$2,0)),"")</f>
        <v/>
      </c>
      <c r="N1402" s="19" t="str">
        <f>IFERROR(INDEX('Employee Info'!$C$3:$J$200,MATCH(Data7[[#This Row],[Name:]],'Employee Info'!$B$3:$B$200,0),MATCH(Data7[[#Headers],[Other]],'Employee Info'!$C$2:$J$2,0)),"")</f>
        <v/>
      </c>
      <c r="O1402" s="19">
        <f>IFERROR((Data7[[#This Row],[Hours:]]*SUM(Data7[[#This Row],[Rate]:[Other]])),"")</f>
        <v>0</v>
      </c>
      <c r="P1402" s="7" t="str">
        <f>IF(Data7[[#This Row],[WO'#:]]="","Riley #","WO#")</f>
        <v>WO#</v>
      </c>
      <c r="Q1402" s="7">
        <f>IFERROR(WEEKNUM(Data7[[#This Row],[Date:]]),"")</f>
        <v>30</v>
      </c>
      <c r="R1402" s="6">
        <f t="shared" si="63"/>
        <v>45494</v>
      </c>
      <c r="S1402" s="6">
        <f>Data7[[#This Row],[Week Start]]+7</f>
        <v>45501</v>
      </c>
      <c r="T1402" s="7" t="str">
        <f t="shared" si="64"/>
        <v>7/21/2024 - 7/28/2024</v>
      </c>
      <c r="U1402" s="7" t="str">
        <f t="shared" si="65"/>
        <v>Time Card</v>
      </c>
      <c r="V1402" s="8" t="str">
        <f>RIGHT(TEXT(Data7[[#This Row],[Date:]],"mmddyyyy"),4)</f>
        <v>2024</v>
      </c>
      <c r="W1402" s="8" t="str">
        <f>MID(TEXT(Data7[[#This Row],[Date:]],"mmddyyyy"),3,2)</f>
        <v>26</v>
      </c>
      <c r="X1402" s="8" t="str">
        <f>LEFT(TEXT(Data7[[#This Row],[Date:]],"mmddyyyy"),2)</f>
        <v>07</v>
      </c>
      <c r="Y1402" s="6">
        <f>DATE(Data7[[#This Row],[Year]],Data7[[#This Row],[Month]],Data7[[#This Row],[Day]])</f>
        <v>45499</v>
      </c>
    </row>
    <row r="1403" spans="1:25">
      <c r="A1403" s="5">
        <v>45499.542079398147</v>
      </c>
      <c r="B1403" s="7" t="s">
        <v>66</v>
      </c>
      <c r="C1403" s="6" t="s">
        <v>1929</v>
      </c>
      <c r="D1403" s="7" t="s">
        <v>1933</v>
      </c>
      <c r="E1403" s="8">
        <v>1</v>
      </c>
      <c r="F1403" s="7">
        <v>7128629</v>
      </c>
      <c r="G1403" s="7" t="s">
        <v>68</v>
      </c>
      <c r="H1403" s="7" t="s">
        <v>756</v>
      </c>
      <c r="I1403" s="7" t="s">
        <v>44</v>
      </c>
      <c r="J1403" s="19" t="str">
        <f>IFERROR(INDEX('Employee Info'!$C$3:$E$200,MATCH(Data7[[#This Row],[Name:]],'Employee Info'!$B$3:$B$200,0),MATCH(Data7[[#This Row],[Hours Type:]],'Employee Info'!$C$2:$E$2,0)),"")</f>
        <v/>
      </c>
      <c r="K1403" s="19" t="str">
        <f>IFERROR(INDEX('Employee Info'!$C$3:$J$200,MATCH(Data7[[#This Row],[Name:]],'Employee Info'!$B$3:$B$200,0),MATCH(Data7[[#Headers],[Truck]],'Employee Info'!$C$2:$J$2,0)),"")</f>
        <v/>
      </c>
      <c r="L1403" s="19" t="str">
        <f>IFERROR(INDEX('Employee Info'!$C$3:$J$200,MATCH(Data7[[#This Row],[Name:]],'Employee Info'!$B$3:$B$200,0),MATCH(Data7[[#Headers],[Phone]],'Employee Info'!$C$2:$J$2,0)),"")</f>
        <v/>
      </c>
      <c r="M1403" s="19" t="str">
        <f>IFERROR(INDEX('Employee Info'!$C$3:$J$200,MATCH(Data7[[#This Row],[Name:]],'Employee Info'!$B$3:$B$200,0),MATCH(Data7[[#Headers],[Tech]],'Employee Info'!$C$2:$J$2,0)),"")</f>
        <v/>
      </c>
      <c r="N1403" s="19" t="str">
        <f>IFERROR(INDEX('Employee Info'!$C$3:$J$200,MATCH(Data7[[#This Row],[Name:]],'Employee Info'!$B$3:$B$200,0),MATCH(Data7[[#Headers],[Other]],'Employee Info'!$C$2:$J$2,0)),"")</f>
        <v/>
      </c>
      <c r="O1403" s="19">
        <f>IFERROR((Data7[[#This Row],[Hours:]]*SUM(Data7[[#This Row],[Rate]:[Other]])),"")</f>
        <v>0</v>
      </c>
      <c r="P1403" s="7" t="str">
        <f>IF(Data7[[#This Row],[WO'#:]]="","Riley #","WO#")</f>
        <v>WO#</v>
      </c>
      <c r="Q1403" s="7">
        <f>IFERROR(WEEKNUM(Data7[[#This Row],[Date:]]),"")</f>
        <v>30</v>
      </c>
      <c r="R1403" s="6">
        <f t="shared" si="63"/>
        <v>45494</v>
      </c>
      <c r="S1403" s="6">
        <f>Data7[[#This Row],[Week Start]]+7</f>
        <v>45501</v>
      </c>
      <c r="T1403" s="7" t="str">
        <f t="shared" si="64"/>
        <v>7/21/2024 - 7/28/2024</v>
      </c>
      <c r="U1403" s="7" t="str">
        <f t="shared" si="65"/>
        <v>Time Card</v>
      </c>
      <c r="V1403" s="8" t="str">
        <f>RIGHT(TEXT(Data7[[#This Row],[Date:]],"mmddyyyy"),4)</f>
        <v>2024</v>
      </c>
      <c r="W1403" s="8" t="str">
        <f>MID(TEXT(Data7[[#This Row],[Date:]],"mmddyyyy"),3,2)</f>
        <v>26</v>
      </c>
      <c r="X1403" s="8" t="str">
        <f>LEFT(TEXT(Data7[[#This Row],[Date:]],"mmddyyyy"),2)</f>
        <v>07</v>
      </c>
      <c r="Y1403" s="6">
        <f>DATE(Data7[[#This Row],[Year]],Data7[[#This Row],[Month]],Data7[[#This Row],[Day]])</f>
        <v>45499</v>
      </c>
    </row>
    <row r="1404" spans="1:25">
      <c r="A1404" s="5">
        <v>45499.538658217592</v>
      </c>
      <c r="B1404" s="7" t="s">
        <v>66</v>
      </c>
      <c r="C1404" s="6" t="s">
        <v>1929</v>
      </c>
      <c r="D1404" s="7" t="s">
        <v>1931</v>
      </c>
      <c r="E1404" s="8">
        <v>1</v>
      </c>
      <c r="F1404" s="7">
        <v>7129401</v>
      </c>
      <c r="G1404" s="7" t="s">
        <v>68</v>
      </c>
      <c r="H1404" s="7" t="s">
        <v>756</v>
      </c>
      <c r="I1404" s="7" t="s">
        <v>44</v>
      </c>
      <c r="J1404" s="19" t="str">
        <f>IFERROR(INDEX('Employee Info'!$C$3:$E$200,MATCH(Data7[[#This Row],[Name:]],'Employee Info'!$B$3:$B$200,0),MATCH(Data7[[#This Row],[Hours Type:]],'Employee Info'!$C$2:$E$2,0)),"")</f>
        <v/>
      </c>
      <c r="K1404" s="19" t="str">
        <f>IFERROR(INDEX('Employee Info'!$C$3:$J$200,MATCH(Data7[[#This Row],[Name:]],'Employee Info'!$B$3:$B$200,0),MATCH(Data7[[#Headers],[Truck]],'Employee Info'!$C$2:$J$2,0)),"")</f>
        <v/>
      </c>
      <c r="L1404" s="19" t="str">
        <f>IFERROR(INDEX('Employee Info'!$C$3:$J$200,MATCH(Data7[[#This Row],[Name:]],'Employee Info'!$B$3:$B$200,0),MATCH(Data7[[#Headers],[Phone]],'Employee Info'!$C$2:$J$2,0)),"")</f>
        <v/>
      </c>
      <c r="M1404" s="19" t="str">
        <f>IFERROR(INDEX('Employee Info'!$C$3:$J$200,MATCH(Data7[[#This Row],[Name:]],'Employee Info'!$B$3:$B$200,0),MATCH(Data7[[#Headers],[Tech]],'Employee Info'!$C$2:$J$2,0)),"")</f>
        <v/>
      </c>
      <c r="N1404" s="19" t="str">
        <f>IFERROR(INDEX('Employee Info'!$C$3:$J$200,MATCH(Data7[[#This Row],[Name:]],'Employee Info'!$B$3:$B$200,0),MATCH(Data7[[#Headers],[Other]],'Employee Info'!$C$2:$J$2,0)),"")</f>
        <v/>
      </c>
      <c r="O1404" s="19">
        <f>IFERROR((Data7[[#This Row],[Hours:]]*SUM(Data7[[#This Row],[Rate]:[Other]])),"")</f>
        <v>0</v>
      </c>
      <c r="P1404" s="7" t="str">
        <f>IF(Data7[[#This Row],[WO'#:]]="","Riley #","WO#")</f>
        <v>WO#</v>
      </c>
      <c r="Q1404" s="7">
        <f>IFERROR(WEEKNUM(Data7[[#This Row],[Date:]]),"")</f>
        <v>30</v>
      </c>
      <c r="R1404" s="6">
        <f t="shared" si="63"/>
        <v>45494</v>
      </c>
      <c r="S1404" s="6">
        <f>Data7[[#This Row],[Week Start]]+7</f>
        <v>45501</v>
      </c>
      <c r="T1404" s="7" t="str">
        <f t="shared" si="64"/>
        <v>7/21/2024 - 7/28/2024</v>
      </c>
      <c r="U1404" s="7" t="str">
        <f t="shared" si="65"/>
        <v>Time Card</v>
      </c>
      <c r="V1404" s="8" t="str">
        <f>RIGHT(TEXT(Data7[[#This Row],[Date:]],"mmddyyyy"),4)</f>
        <v>2024</v>
      </c>
      <c r="W1404" s="8" t="str">
        <f>MID(TEXT(Data7[[#This Row],[Date:]],"mmddyyyy"),3,2)</f>
        <v>26</v>
      </c>
      <c r="X1404" s="8" t="str">
        <f>LEFT(TEXT(Data7[[#This Row],[Date:]],"mmddyyyy"),2)</f>
        <v>07</v>
      </c>
      <c r="Y1404" s="6">
        <f>DATE(Data7[[#This Row],[Year]],Data7[[#This Row],[Month]],Data7[[#This Row],[Day]])</f>
        <v>45499</v>
      </c>
    </row>
    <row r="1405" spans="1:25">
      <c r="A1405" s="5">
        <v>45499.32758784722</v>
      </c>
      <c r="B1405" s="7" t="s">
        <v>35</v>
      </c>
      <c r="C1405" s="6" t="s">
        <v>1929</v>
      </c>
      <c r="D1405" s="7" t="s">
        <v>1928</v>
      </c>
      <c r="E1405" s="8">
        <v>1</v>
      </c>
      <c r="F1405" s="7">
        <v>7130988</v>
      </c>
      <c r="G1405" s="7" t="s">
        <v>68</v>
      </c>
      <c r="H1405" s="7" t="s">
        <v>756</v>
      </c>
      <c r="I1405" s="7" t="s">
        <v>44</v>
      </c>
      <c r="J1405" s="19" t="str">
        <f>IFERROR(INDEX('Employee Info'!$C$3:$E$200,MATCH(Data7[[#This Row],[Name:]],'Employee Info'!$B$3:$B$200,0),MATCH(Data7[[#This Row],[Hours Type:]],'Employee Info'!$C$2:$E$2,0)),"")</f>
        <v/>
      </c>
      <c r="K1405" s="19" t="str">
        <f>IFERROR(INDEX('Employee Info'!$C$3:$J$200,MATCH(Data7[[#This Row],[Name:]],'Employee Info'!$B$3:$B$200,0),MATCH(Data7[[#Headers],[Truck]],'Employee Info'!$C$2:$J$2,0)),"")</f>
        <v/>
      </c>
      <c r="L1405" s="19" t="str">
        <f>IFERROR(INDEX('Employee Info'!$C$3:$J$200,MATCH(Data7[[#This Row],[Name:]],'Employee Info'!$B$3:$B$200,0),MATCH(Data7[[#Headers],[Phone]],'Employee Info'!$C$2:$J$2,0)),"")</f>
        <v/>
      </c>
      <c r="M1405" s="19" t="str">
        <f>IFERROR(INDEX('Employee Info'!$C$3:$J$200,MATCH(Data7[[#This Row],[Name:]],'Employee Info'!$B$3:$B$200,0),MATCH(Data7[[#Headers],[Tech]],'Employee Info'!$C$2:$J$2,0)),"")</f>
        <v/>
      </c>
      <c r="N1405" s="19" t="str">
        <f>IFERROR(INDEX('Employee Info'!$C$3:$J$200,MATCH(Data7[[#This Row],[Name:]],'Employee Info'!$B$3:$B$200,0),MATCH(Data7[[#Headers],[Other]],'Employee Info'!$C$2:$J$2,0)),"")</f>
        <v/>
      </c>
      <c r="O1405" s="19">
        <f>IFERROR((Data7[[#This Row],[Hours:]]*SUM(Data7[[#This Row],[Rate]:[Other]])),"")</f>
        <v>0</v>
      </c>
      <c r="P1405" s="7" t="str">
        <f>IF(Data7[[#This Row],[WO'#:]]="","Riley #","WO#")</f>
        <v>WO#</v>
      </c>
      <c r="Q1405" s="7">
        <f>IFERROR(WEEKNUM(Data7[[#This Row],[Date:]]),"")</f>
        <v>30</v>
      </c>
      <c r="R1405" s="6">
        <f t="shared" si="63"/>
        <v>45494</v>
      </c>
      <c r="S1405" s="6">
        <f>Data7[[#This Row],[Week Start]]+7</f>
        <v>45501</v>
      </c>
      <c r="T1405" s="7" t="str">
        <f t="shared" si="64"/>
        <v>7/21/2024 - 7/28/2024</v>
      </c>
      <c r="U1405" s="7" t="str">
        <f t="shared" si="65"/>
        <v>Time Card</v>
      </c>
      <c r="V1405" s="8" t="str">
        <f>RIGHT(TEXT(Data7[[#This Row],[Date:]],"mmddyyyy"),4)</f>
        <v>2024</v>
      </c>
      <c r="W1405" s="8" t="str">
        <f>MID(TEXT(Data7[[#This Row],[Date:]],"mmddyyyy"),3,2)</f>
        <v>26</v>
      </c>
      <c r="X1405" s="8" t="str">
        <f>LEFT(TEXT(Data7[[#This Row],[Date:]],"mmddyyyy"),2)</f>
        <v>07</v>
      </c>
      <c r="Y1405" s="6">
        <f>DATE(Data7[[#This Row],[Year]],Data7[[#This Row],[Month]],Data7[[#This Row],[Day]])</f>
        <v>45499</v>
      </c>
    </row>
    <row r="1406" spans="1:25">
      <c r="A1406" s="5">
        <v>45499.409220601854</v>
      </c>
      <c r="B1406" s="7" t="s">
        <v>31</v>
      </c>
      <c r="C1406" s="6" t="s">
        <v>1929</v>
      </c>
      <c r="D1406" s="7" t="s">
        <v>1930</v>
      </c>
      <c r="E1406" s="8">
        <v>4</v>
      </c>
      <c r="F1406" s="7">
        <v>7130988</v>
      </c>
      <c r="G1406" s="7" t="s">
        <v>68</v>
      </c>
      <c r="H1406" s="7" t="s">
        <v>756</v>
      </c>
      <c r="I1406" s="7" t="s">
        <v>44</v>
      </c>
      <c r="J1406" s="19" t="str">
        <f>IFERROR(INDEX('Employee Info'!$C$3:$E$200,MATCH(Data7[[#This Row],[Name:]],'Employee Info'!$B$3:$B$200,0),MATCH(Data7[[#This Row],[Hours Type:]],'Employee Info'!$C$2:$E$2,0)),"")</f>
        <v/>
      </c>
      <c r="K1406" s="19" t="str">
        <f>IFERROR(INDEX('Employee Info'!$C$3:$J$200,MATCH(Data7[[#This Row],[Name:]],'Employee Info'!$B$3:$B$200,0),MATCH(Data7[[#Headers],[Truck]],'Employee Info'!$C$2:$J$2,0)),"")</f>
        <v/>
      </c>
      <c r="L1406" s="19" t="str">
        <f>IFERROR(INDEX('Employee Info'!$C$3:$J$200,MATCH(Data7[[#This Row],[Name:]],'Employee Info'!$B$3:$B$200,0),MATCH(Data7[[#Headers],[Phone]],'Employee Info'!$C$2:$J$2,0)),"")</f>
        <v/>
      </c>
      <c r="M1406" s="19" t="str">
        <f>IFERROR(INDEX('Employee Info'!$C$3:$J$200,MATCH(Data7[[#This Row],[Name:]],'Employee Info'!$B$3:$B$200,0),MATCH(Data7[[#Headers],[Tech]],'Employee Info'!$C$2:$J$2,0)),"")</f>
        <v/>
      </c>
      <c r="N1406" s="19" t="str">
        <f>IFERROR(INDEX('Employee Info'!$C$3:$J$200,MATCH(Data7[[#This Row],[Name:]],'Employee Info'!$B$3:$B$200,0),MATCH(Data7[[#Headers],[Other]],'Employee Info'!$C$2:$J$2,0)),"")</f>
        <v/>
      </c>
      <c r="O1406" s="19">
        <f>IFERROR((Data7[[#This Row],[Hours:]]*SUM(Data7[[#This Row],[Rate]:[Other]])),"")</f>
        <v>0</v>
      </c>
      <c r="P1406" s="7" t="str">
        <f>IF(Data7[[#This Row],[WO'#:]]="","Riley #","WO#")</f>
        <v>WO#</v>
      </c>
      <c r="Q1406" s="7">
        <f>IFERROR(WEEKNUM(Data7[[#This Row],[Date:]]),"")</f>
        <v>30</v>
      </c>
      <c r="R1406" s="6">
        <f t="shared" si="63"/>
        <v>45494</v>
      </c>
      <c r="S1406" s="6">
        <f>Data7[[#This Row],[Week Start]]+7</f>
        <v>45501</v>
      </c>
      <c r="T1406" s="7" t="str">
        <f t="shared" si="64"/>
        <v>7/21/2024 - 7/28/2024</v>
      </c>
      <c r="U1406" s="7" t="str">
        <f t="shared" si="65"/>
        <v>Time Card</v>
      </c>
      <c r="V1406" s="8" t="str">
        <f>RIGHT(TEXT(Data7[[#This Row],[Date:]],"mmddyyyy"),4)</f>
        <v>2024</v>
      </c>
      <c r="W1406" s="8" t="str">
        <f>MID(TEXT(Data7[[#This Row],[Date:]],"mmddyyyy"),3,2)</f>
        <v>26</v>
      </c>
      <c r="X1406" s="8" t="str">
        <f>LEFT(TEXT(Data7[[#This Row],[Date:]],"mmddyyyy"),2)</f>
        <v>07</v>
      </c>
      <c r="Y1406" s="6">
        <f>DATE(Data7[[#This Row],[Year]],Data7[[#This Row],[Month]],Data7[[#This Row],[Day]])</f>
        <v>45499</v>
      </c>
    </row>
    <row r="1407" spans="1:25">
      <c r="A1407" s="5">
        <v>45499.540381134262</v>
      </c>
      <c r="B1407" s="7" t="s">
        <v>66</v>
      </c>
      <c r="C1407" s="6" t="s">
        <v>1929</v>
      </c>
      <c r="D1407" s="7" t="s">
        <v>1932</v>
      </c>
      <c r="E1407" s="8">
        <v>1</v>
      </c>
      <c r="F1407" s="7">
        <v>7130988</v>
      </c>
      <c r="G1407" s="7" t="s">
        <v>68</v>
      </c>
      <c r="H1407" s="7" t="s">
        <v>756</v>
      </c>
      <c r="I1407" s="7" t="s">
        <v>44</v>
      </c>
      <c r="J1407" s="19" t="str">
        <f>IFERROR(INDEX('Employee Info'!$C$3:$E$200,MATCH(Data7[[#This Row],[Name:]],'Employee Info'!$B$3:$B$200,0),MATCH(Data7[[#This Row],[Hours Type:]],'Employee Info'!$C$2:$E$2,0)),"")</f>
        <v/>
      </c>
      <c r="K1407" s="19" t="str">
        <f>IFERROR(INDEX('Employee Info'!$C$3:$J$200,MATCH(Data7[[#This Row],[Name:]],'Employee Info'!$B$3:$B$200,0),MATCH(Data7[[#Headers],[Truck]],'Employee Info'!$C$2:$J$2,0)),"")</f>
        <v/>
      </c>
      <c r="L1407" s="19" t="str">
        <f>IFERROR(INDEX('Employee Info'!$C$3:$J$200,MATCH(Data7[[#This Row],[Name:]],'Employee Info'!$B$3:$B$200,0),MATCH(Data7[[#Headers],[Phone]],'Employee Info'!$C$2:$J$2,0)),"")</f>
        <v/>
      </c>
      <c r="M1407" s="19" t="str">
        <f>IFERROR(INDEX('Employee Info'!$C$3:$J$200,MATCH(Data7[[#This Row],[Name:]],'Employee Info'!$B$3:$B$200,0),MATCH(Data7[[#Headers],[Tech]],'Employee Info'!$C$2:$J$2,0)),"")</f>
        <v/>
      </c>
      <c r="N1407" s="19" t="str">
        <f>IFERROR(INDEX('Employee Info'!$C$3:$J$200,MATCH(Data7[[#This Row],[Name:]],'Employee Info'!$B$3:$B$200,0),MATCH(Data7[[#Headers],[Other]],'Employee Info'!$C$2:$J$2,0)),"")</f>
        <v/>
      </c>
      <c r="O1407" s="19">
        <f>IFERROR((Data7[[#This Row],[Hours:]]*SUM(Data7[[#This Row],[Rate]:[Other]])),"")</f>
        <v>0</v>
      </c>
      <c r="P1407" s="7" t="str">
        <f>IF(Data7[[#This Row],[WO'#:]]="","Riley #","WO#")</f>
        <v>WO#</v>
      </c>
      <c r="Q1407" s="7">
        <f>IFERROR(WEEKNUM(Data7[[#This Row],[Date:]]),"")</f>
        <v>30</v>
      </c>
      <c r="R1407" s="6">
        <f t="shared" si="63"/>
        <v>45494</v>
      </c>
      <c r="S1407" s="6">
        <f>Data7[[#This Row],[Week Start]]+7</f>
        <v>45501</v>
      </c>
      <c r="T1407" s="7" t="str">
        <f t="shared" si="64"/>
        <v>7/21/2024 - 7/28/2024</v>
      </c>
      <c r="U1407" s="7" t="str">
        <f t="shared" si="65"/>
        <v>Time Card</v>
      </c>
      <c r="V1407" s="8" t="str">
        <f>RIGHT(TEXT(Data7[[#This Row],[Date:]],"mmddyyyy"),4)</f>
        <v>2024</v>
      </c>
      <c r="W1407" s="8" t="str">
        <f>MID(TEXT(Data7[[#This Row],[Date:]],"mmddyyyy"),3,2)</f>
        <v>26</v>
      </c>
      <c r="X1407" s="8" t="str">
        <f>LEFT(TEXT(Data7[[#This Row],[Date:]],"mmddyyyy"),2)</f>
        <v>07</v>
      </c>
      <c r="Y1407" s="6">
        <f>DATE(Data7[[#This Row],[Year]],Data7[[#This Row],[Month]],Data7[[#This Row],[Day]])</f>
        <v>45499</v>
      </c>
    </row>
    <row r="1408" spans="1:25">
      <c r="A1408" s="5">
        <v>45499.327051967593</v>
      </c>
      <c r="B1408" s="7" t="s">
        <v>35</v>
      </c>
      <c r="C1408" s="6" t="s">
        <v>1929</v>
      </c>
      <c r="D1408" s="7" t="s">
        <v>1928</v>
      </c>
      <c r="E1408" s="8">
        <v>0.5</v>
      </c>
      <c r="F1408" s="7" t="s">
        <v>68</v>
      </c>
      <c r="G1408" s="7" t="s">
        <v>68</v>
      </c>
      <c r="H1408" s="7" t="s">
        <v>1927</v>
      </c>
      <c r="I1408" s="7" t="s">
        <v>44</v>
      </c>
      <c r="J1408" s="19" t="str">
        <f>IFERROR(INDEX('Employee Info'!$C$3:$E$200,MATCH(Data7[[#This Row],[Name:]],'Employee Info'!$B$3:$B$200,0),MATCH(Data7[[#This Row],[Hours Type:]],'Employee Info'!$C$2:$E$2,0)),"")</f>
        <v/>
      </c>
      <c r="K1408" s="19" t="str">
        <f>IFERROR(INDEX('Employee Info'!$C$3:$J$200,MATCH(Data7[[#This Row],[Name:]],'Employee Info'!$B$3:$B$200,0),MATCH(Data7[[#Headers],[Truck]],'Employee Info'!$C$2:$J$2,0)),"")</f>
        <v/>
      </c>
      <c r="L1408" s="19" t="str">
        <f>IFERROR(INDEX('Employee Info'!$C$3:$J$200,MATCH(Data7[[#This Row],[Name:]],'Employee Info'!$B$3:$B$200,0),MATCH(Data7[[#Headers],[Phone]],'Employee Info'!$C$2:$J$2,0)),"")</f>
        <v/>
      </c>
      <c r="M1408" s="19" t="str">
        <f>IFERROR(INDEX('Employee Info'!$C$3:$J$200,MATCH(Data7[[#This Row],[Name:]],'Employee Info'!$B$3:$B$200,0),MATCH(Data7[[#Headers],[Tech]],'Employee Info'!$C$2:$J$2,0)),"")</f>
        <v/>
      </c>
      <c r="N1408" s="19" t="str">
        <f>IFERROR(INDEX('Employee Info'!$C$3:$J$200,MATCH(Data7[[#This Row],[Name:]],'Employee Info'!$B$3:$B$200,0),MATCH(Data7[[#Headers],[Other]],'Employee Info'!$C$2:$J$2,0)),"")</f>
        <v/>
      </c>
      <c r="O1408" s="19">
        <f>IFERROR((Data7[[#This Row],[Hours:]]*SUM(Data7[[#This Row],[Rate]:[Other]])),"")</f>
        <v>0</v>
      </c>
      <c r="P1408" s="7" t="str">
        <f>IF(Data7[[#This Row],[WO'#:]]="","Riley #","WO#")</f>
        <v>Riley #</v>
      </c>
      <c r="Q1408" s="7">
        <f>IFERROR(WEEKNUM(Data7[[#This Row],[Date:]]),"")</f>
        <v>30</v>
      </c>
      <c r="R1408" s="6">
        <f t="shared" si="63"/>
        <v>45494</v>
      </c>
      <c r="S1408" s="6">
        <f>Data7[[#This Row],[Week Start]]+7</f>
        <v>45501</v>
      </c>
      <c r="T1408" s="7" t="str">
        <f t="shared" si="64"/>
        <v>7/21/2024 - 7/28/2024</v>
      </c>
      <c r="U1408" s="7" t="str">
        <f t="shared" si="65"/>
        <v>Time Card</v>
      </c>
      <c r="V1408" s="8" t="str">
        <f>RIGHT(TEXT(Data7[[#This Row],[Date:]],"mmddyyyy"),4)</f>
        <v>2024</v>
      </c>
      <c r="W1408" s="8" t="str">
        <f>MID(TEXT(Data7[[#This Row],[Date:]],"mmddyyyy"),3,2)</f>
        <v>26</v>
      </c>
      <c r="X1408" s="8" t="str">
        <f>LEFT(TEXT(Data7[[#This Row],[Date:]],"mmddyyyy"),2)</f>
        <v>07</v>
      </c>
      <c r="Y1408" s="6">
        <f>DATE(Data7[[#This Row],[Year]],Data7[[#This Row],[Month]],Data7[[#This Row],[Day]])</f>
        <v>45499</v>
      </c>
    </row>
    <row r="1409" spans="1:25">
      <c r="A1409" s="5">
        <v>45499.553509606485</v>
      </c>
      <c r="B1409" s="7" t="s">
        <v>23</v>
      </c>
      <c r="C1409" s="6" t="s">
        <v>1929</v>
      </c>
      <c r="D1409" s="7" t="s">
        <v>1940</v>
      </c>
      <c r="E1409" s="8">
        <v>4</v>
      </c>
      <c r="F1409" s="7" t="s">
        <v>68</v>
      </c>
      <c r="G1409" s="7" t="s">
        <v>68</v>
      </c>
      <c r="H1409" s="7" t="s">
        <v>649</v>
      </c>
      <c r="I1409" s="7" t="s">
        <v>44</v>
      </c>
      <c r="J1409" s="19" t="str">
        <f>IFERROR(INDEX('Employee Info'!$C$3:$E$200,MATCH(Data7[[#This Row],[Name:]],'Employee Info'!$B$3:$B$200,0),MATCH(Data7[[#This Row],[Hours Type:]],'Employee Info'!$C$2:$E$2,0)),"")</f>
        <v/>
      </c>
      <c r="K1409" s="19" t="str">
        <f>IFERROR(INDEX('Employee Info'!$C$3:$J$200,MATCH(Data7[[#This Row],[Name:]],'Employee Info'!$B$3:$B$200,0),MATCH(Data7[[#Headers],[Truck]],'Employee Info'!$C$2:$J$2,0)),"")</f>
        <v/>
      </c>
      <c r="L1409" s="19" t="str">
        <f>IFERROR(INDEX('Employee Info'!$C$3:$J$200,MATCH(Data7[[#This Row],[Name:]],'Employee Info'!$B$3:$B$200,0),MATCH(Data7[[#Headers],[Phone]],'Employee Info'!$C$2:$J$2,0)),"")</f>
        <v/>
      </c>
      <c r="M1409" s="19" t="str">
        <f>IFERROR(INDEX('Employee Info'!$C$3:$J$200,MATCH(Data7[[#This Row],[Name:]],'Employee Info'!$B$3:$B$200,0),MATCH(Data7[[#Headers],[Tech]],'Employee Info'!$C$2:$J$2,0)),"")</f>
        <v/>
      </c>
      <c r="N1409" s="19" t="str">
        <f>IFERROR(INDEX('Employee Info'!$C$3:$J$200,MATCH(Data7[[#This Row],[Name:]],'Employee Info'!$B$3:$B$200,0),MATCH(Data7[[#Headers],[Other]],'Employee Info'!$C$2:$J$2,0)),"")</f>
        <v/>
      </c>
      <c r="O1409" s="19">
        <f>IFERROR((Data7[[#This Row],[Hours:]]*SUM(Data7[[#This Row],[Rate]:[Other]])),"")</f>
        <v>0</v>
      </c>
      <c r="P1409" s="7" t="str">
        <f>IF(Data7[[#This Row],[WO'#:]]="","Riley #","WO#")</f>
        <v>Riley #</v>
      </c>
      <c r="Q1409" s="7">
        <f>IFERROR(WEEKNUM(Data7[[#This Row],[Date:]]),"")</f>
        <v>30</v>
      </c>
      <c r="R1409" s="6">
        <f t="shared" si="63"/>
        <v>45494</v>
      </c>
      <c r="S1409" s="6">
        <f>Data7[[#This Row],[Week Start]]+7</f>
        <v>45501</v>
      </c>
      <c r="T1409" s="7" t="str">
        <f t="shared" si="64"/>
        <v>7/21/2024 - 7/28/2024</v>
      </c>
      <c r="U1409" s="7" t="str">
        <f t="shared" si="65"/>
        <v>Time Card</v>
      </c>
      <c r="V1409" s="8" t="str">
        <f>RIGHT(TEXT(Data7[[#This Row],[Date:]],"mmddyyyy"),4)</f>
        <v>2024</v>
      </c>
      <c r="W1409" s="8" t="str">
        <f>MID(TEXT(Data7[[#This Row],[Date:]],"mmddyyyy"),3,2)</f>
        <v>26</v>
      </c>
      <c r="X1409" s="8" t="str">
        <f>LEFT(TEXT(Data7[[#This Row],[Date:]],"mmddyyyy"),2)</f>
        <v>07</v>
      </c>
      <c r="Y1409" s="6">
        <f>DATE(Data7[[#This Row],[Year]],Data7[[#This Row],[Month]],Data7[[#This Row],[Day]])</f>
        <v>45499</v>
      </c>
    </row>
    <row r="1410" spans="1:25">
      <c r="A1410" s="5">
        <v>45499.543072106484</v>
      </c>
      <c r="B1410" s="7" t="s">
        <v>66</v>
      </c>
      <c r="C1410" s="6" t="s">
        <v>1929</v>
      </c>
      <c r="D1410" s="7" t="s">
        <v>1934</v>
      </c>
      <c r="E1410" s="8">
        <v>1</v>
      </c>
      <c r="F1410" s="7" t="s">
        <v>68</v>
      </c>
      <c r="G1410" s="7" t="s">
        <v>68</v>
      </c>
      <c r="H1410" s="7" t="s">
        <v>912</v>
      </c>
      <c r="I1410" s="7" t="s">
        <v>44</v>
      </c>
      <c r="J1410" s="19" t="str">
        <f>IFERROR(INDEX('Employee Info'!$C$3:$E$200,MATCH(Data7[[#This Row],[Name:]],'Employee Info'!$B$3:$B$200,0),MATCH(Data7[[#This Row],[Hours Type:]],'Employee Info'!$C$2:$E$2,0)),"")</f>
        <v/>
      </c>
      <c r="K1410" s="19" t="str">
        <f>IFERROR(INDEX('Employee Info'!$C$3:$J$200,MATCH(Data7[[#This Row],[Name:]],'Employee Info'!$B$3:$B$200,0),MATCH(Data7[[#Headers],[Truck]],'Employee Info'!$C$2:$J$2,0)),"")</f>
        <v/>
      </c>
      <c r="L1410" s="19" t="str">
        <f>IFERROR(INDEX('Employee Info'!$C$3:$J$200,MATCH(Data7[[#This Row],[Name:]],'Employee Info'!$B$3:$B$200,0),MATCH(Data7[[#Headers],[Phone]],'Employee Info'!$C$2:$J$2,0)),"")</f>
        <v/>
      </c>
      <c r="M1410" s="19" t="str">
        <f>IFERROR(INDEX('Employee Info'!$C$3:$J$200,MATCH(Data7[[#This Row],[Name:]],'Employee Info'!$B$3:$B$200,0),MATCH(Data7[[#Headers],[Tech]],'Employee Info'!$C$2:$J$2,0)),"")</f>
        <v/>
      </c>
      <c r="N1410" s="19" t="str">
        <f>IFERROR(INDEX('Employee Info'!$C$3:$J$200,MATCH(Data7[[#This Row],[Name:]],'Employee Info'!$B$3:$B$200,0),MATCH(Data7[[#Headers],[Other]],'Employee Info'!$C$2:$J$2,0)),"")</f>
        <v/>
      </c>
      <c r="O1410" s="19">
        <f>IFERROR((Data7[[#This Row],[Hours:]]*SUM(Data7[[#This Row],[Rate]:[Other]])),"")</f>
        <v>0</v>
      </c>
      <c r="P1410" s="7" t="str">
        <f>IF(Data7[[#This Row],[WO'#:]]="","Riley #","WO#")</f>
        <v>Riley #</v>
      </c>
      <c r="Q1410" s="7">
        <f>IFERROR(WEEKNUM(Data7[[#This Row],[Date:]]),"")</f>
        <v>30</v>
      </c>
      <c r="R1410" s="6">
        <f t="shared" ref="R1410:R1473" si="66">DATE(RIGHT(TEXT(C1410,"mm/dd/yyyy"),4),1,1)+(Q1410-1)*7-(WEEKDAY(DATE(RIGHT(TEXT(C1410,"mm/dd/yyyy"),4),1,1)))+1</f>
        <v>45494</v>
      </c>
      <c r="S1410" s="6">
        <f>Data7[[#This Row],[Week Start]]+7</f>
        <v>45501</v>
      </c>
      <c r="T1410" s="7" t="str">
        <f t="shared" ref="T1410:T1473" si="67">IFERROR(TEXT(R1410, "m/d/yyyy") &amp; " - " &amp; TEXT(S1410, "m/d/yyyy"),"")</f>
        <v>7/21/2024 - 7/28/2024</v>
      </c>
      <c r="U1410" s="7" t="str">
        <f t="shared" ref="U1410:U1473" si="68">"Time Card"</f>
        <v>Time Card</v>
      </c>
      <c r="V1410" s="8" t="str">
        <f>RIGHT(TEXT(Data7[[#This Row],[Date:]],"mmddyyyy"),4)</f>
        <v>2024</v>
      </c>
      <c r="W1410" s="8" t="str">
        <f>MID(TEXT(Data7[[#This Row],[Date:]],"mmddyyyy"),3,2)</f>
        <v>26</v>
      </c>
      <c r="X1410" s="8" t="str">
        <f>LEFT(TEXT(Data7[[#This Row],[Date:]],"mmddyyyy"),2)</f>
        <v>07</v>
      </c>
      <c r="Y1410" s="6">
        <f>DATE(Data7[[#This Row],[Year]],Data7[[#This Row],[Month]],Data7[[#This Row],[Day]])</f>
        <v>45499</v>
      </c>
    </row>
    <row r="1411" spans="1:25">
      <c r="A1411" s="5">
        <v>45507.372224652776</v>
      </c>
      <c r="B1411" s="7" t="s">
        <v>66</v>
      </c>
      <c r="C1411" s="6" t="s">
        <v>1943</v>
      </c>
      <c r="D1411" s="7" t="s">
        <v>2001</v>
      </c>
      <c r="E1411" s="8">
        <v>1</v>
      </c>
      <c r="F1411" s="7">
        <v>20028</v>
      </c>
      <c r="G1411" s="7" t="s">
        <v>68</v>
      </c>
      <c r="H1411" s="7" t="s">
        <v>756</v>
      </c>
      <c r="I1411" s="7" t="s">
        <v>45</v>
      </c>
      <c r="J1411" s="19" t="str">
        <f>IFERROR(INDEX('Employee Info'!$C$3:$E$200,MATCH(Data7[[#This Row],[Name:]],'Employee Info'!$B$3:$B$200,0),MATCH(Data7[[#This Row],[Hours Type:]],'Employee Info'!$C$2:$E$2,0)),"")</f>
        <v/>
      </c>
      <c r="K1411" s="19" t="str">
        <f>IFERROR(INDEX('Employee Info'!$C$3:$J$200,MATCH(Data7[[#This Row],[Name:]],'Employee Info'!$B$3:$B$200,0),MATCH(Data7[[#Headers],[Truck]],'Employee Info'!$C$2:$J$2,0)),"")</f>
        <v/>
      </c>
      <c r="L1411" s="19" t="str">
        <f>IFERROR(INDEX('Employee Info'!$C$3:$J$200,MATCH(Data7[[#This Row],[Name:]],'Employee Info'!$B$3:$B$200,0),MATCH(Data7[[#Headers],[Phone]],'Employee Info'!$C$2:$J$2,0)),"")</f>
        <v/>
      </c>
      <c r="M1411" s="19" t="str">
        <f>IFERROR(INDEX('Employee Info'!$C$3:$J$200,MATCH(Data7[[#This Row],[Name:]],'Employee Info'!$B$3:$B$200,0),MATCH(Data7[[#Headers],[Tech]],'Employee Info'!$C$2:$J$2,0)),"")</f>
        <v/>
      </c>
      <c r="N1411" s="19" t="str">
        <f>IFERROR(INDEX('Employee Info'!$C$3:$J$200,MATCH(Data7[[#This Row],[Name:]],'Employee Info'!$B$3:$B$200,0),MATCH(Data7[[#Headers],[Other]],'Employee Info'!$C$2:$J$2,0)),"")</f>
        <v/>
      </c>
      <c r="O1411" s="19">
        <f>IFERROR((Data7[[#This Row],[Hours:]]*SUM(Data7[[#This Row],[Rate]:[Other]])),"")</f>
        <v>0</v>
      </c>
      <c r="P1411" s="7" t="str">
        <f>IF(Data7[[#This Row],[WO'#:]]="","Riley #","WO#")</f>
        <v>WO#</v>
      </c>
      <c r="Q1411" s="7">
        <f>IFERROR(WEEKNUM(Data7[[#This Row],[Date:]]),"")</f>
        <v>31</v>
      </c>
      <c r="R1411" s="6">
        <f t="shared" si="66"/>
        <v>45501</v>
      </c>
      <c r="S1411" s="6">
        <f>Data7[[#This Row],[Week Start]]+7</f>
        <v>45508</v>
      </c>
      <c r="T1411" s="7" t="str">
        <f t="shared" si="67"/>
        <v>7/28/2024 - 8/4/2024</v>
      </c>
      <c r="U1411" s="7" t="str">
        <f t="shared" si="68"/>
        <v>Time Card</v>
      </c>
      <c r="V1411" s="8" t="str">
        <f>RIGHT(TEXT(Data7[[#This Row],[Date:]],"mmddyyyy"),4)</f>
        <v>2024</v>
      </c>
      <c r="W1411" s="8" t="str">
        <f>MID(TEXT(Data7[[#This Row],[Date:]],"mmddyyyy"),3,2)</f>
        <v>29</v>
      </c>
      <c r="X1411" s="8" t="str">
        <f>LEFT(TEXT(Data7[[#This Row],[Date:]],"mmddyyyy"),2)</f>
        <v>07</v>
      </c>
      <c r="Y1411" s="6">
        <f>DATE(Data7[[#This Row],[Year]],Data7[[#This Row],[Month]],Data7[[#This Row],[Day]])</f>
        <v>45502</v>
      </c>
    </row>
    <row r="1412" spans="1:25">
      <c r="A1412" s="5">
        <v>45507.372502199076</v>
      </c>
      <c r="B1412" s="7" t="s">
        <v>76</v>
      </c>
      <c r="C1412" s="6" t="s">
        <v>1943</v>
      </c>
      <c r="D1412" s="7" t="s">
        <v>156</v>
      </c>
      <c r="E1412" s="8">
        <v>1</v>
      </c>
      <c r="F1412" s="7">
        <v>20028</v>
      </c>
      <c r="G1412" s="7" t="s">
        <v>68</v>
      </c>
      <c r="H1412" s="7" t="s">
        <v>756</v>
      </c>
      <c r="I1412" s="7" t="s">
        <v>44</v>
      </c>
      <c r="J1412" s="19" t="str">
        <f>IFERROR(INDEX('Employee Info'!$C$3:$E$200,MATCH(Data7[[#This Row],[Name:]],'Employee Info'!$B$3:$B$200,0),MATCH(Data7[[#This Row],[Hours Type:]],'Employee Info'!$C$2:$E$2,0)),"")</f>
        <v/>
      </c>
      <c r="K1412" s="19" t="str">
        <f>IFERROR(INDEX('Employee Info'!$C$3:$J$200,MATCH(Data7[[#This Row],[Name:]],'Employee Info'!$B$3:$B$200,0),MATCH(Data7[[#Headers],[Truck]],'Employee Info'!$C$2:$J$2,0)),"")</f>
        <v/>
      </c>
      <c r="L1412" s="19" t="str">
        <f>IFERROR(INDEX('Employee Info'!$C$3:$J$200,MATCH(Data7[[#This Row],[Name:]],'Employee Info'!$B$3:$B$200,0),MATCH(Data7[[#Headers],[Phone]],'Employee Info'!$C$2:$J$2,0)),"")</f>
        <v/>
      </c>
      <c r="M1412" s="19" t="str">
        <f>IFERROR(INDEX('Employee Info'!$C$3:$J$200,MATCH(Data7[[#This Row],[Name:]],'Employee Info'!$B$3:$B$200,0),MATCH(Data7[[#Headers],[Tech]],'Employee Info'!$C$2:$J$2,0)),"")</f>
        <v/>
      </c>
      <c r="N1412" s="19" t="str">
        <f>IFERROR(INDEX('Employee Info'!$C$3:$J$200,MATCH(Data7[[#This Row],[Name:]],'Employee Info'!$B$3:$B$200,0),MATCH(Data7[[#Headers],[Other]],'Employee Info'!$C$2:$J$2,0)),"")</f>
        <v/>
      </c>
      <c r="O1412" s="19">
        <f>IFERROR((Data7[[#This Row],[Hours:]]*SUM(Data7[[#This Row],[Rate]:[Other]])),"")</f>
        <v>0</v>
      </c>
      <c r="P1412" s="7" t="str">
        <f>IF(Data7[[#This Row],[WO'#:]]="","Riley #","WO#")</f>
        <v>WO#</v>
      </c>
      <c r="Q1412" s="7">
        <f>IFERROR(WEEKNUM(Data7[[#This Row],[Date:]]),"")</f>
        <v>31</v>
      </c>
      <c r="R1412" s="6">
        <f t="shared" si="66"/>
        <v>45501</v>
      </c>
      <c r="S1412" s="6">
        <f>Data7[[#This Row],[Week Start]]+7</f>
        <v>45508</v>
      </c>
      <c r="T1412" s="7" t="str">
        <f t="shared" si="67"/>
        <v>7/28/2024 - 8/4/2024</v>
      </c>
      <c r="U1412" s="7" t="str">
        <f t="shared" si="68"/>
        <v>Time Card</v>
      </c>
      <c r="V1412" s="8" t="str">
        <f>RIGHT(TEXT(Data7[[#This Row],[Date:]],"mmddyyyy"),4)</f>
        <v>2024</v>
      </c>
      <c r="W1412" s="8" t="str">
        <f>MID(TEXT(Data7[[#This Row],[Date:]],"mmddyyyy"),3,2)</f>
        <v>29</v>
      </c>
      <c r="X1412" s="8" t="str">
        <f>LEFT(TEXT(Data7[[#This Row],[Date:]],"mmddyyyy"),2)</f>
        <v>07</v>
      </c>
      <c r="Y1412" s="6">
        <f>DATE(Data7[[#This Row],[Year]],Data7[[#This Row],[Month]],Data7[[#This Row],[Day]])</f>
        <v>45502</v>
      </c>
    </row>
    <row r="1413" spans="1:25">
      <c r="A1413" s="5">
        <v>45506.620114699072</v>
      </c>
      <c r="B1413" s="7" t="s">
        <v>66</v>
      </c>
      <c r="C1413" s="6" t="s">
        <v>1943</v>
      </c>
      <c r="D1413" s="7" t="s">
        <v>1984</v>
      </c>
      <c r="E1413" s="8">
        <v>4</v>
      </c>
      <c r="F1413" s="7">
        <v>6984733</v>
      </c>
      <c r="G1413" s="7" t="s">
        <v>68</v>
      </c>
      <c r="H1413" s="7" t="s">
        <v>756</v>
      </c>
      <c r="I1413" s="7" t="s">
        <v>44</v>
      </c>
      <c r="J1413" s="19" t="str">
        <f>IFERROR(INDEX('Employee Info'!$C$3:$E$200,MATCH(Data7[[#This Row],[Name:]],'Employee Info'!$B$3:$B$200,0),MATCH(Data7[[#This Row],[Hours Type:]],'Employee Info'!$C$2:$E$2,0)),"")</f>
        <v/>
      </c>
      <c r="K1413" s="19" t="str">
        <f>IFERROR(INDEX('Employee Info'!$C$3:$J$200,MATCH(Data7[[#This Row],[Name:]],'Employee Info'!$B$3:$B$200,0),MATCH(Data7[[#Headers],[Truck]],'Employee Info'!$C$2:$J$2,0)),"")</f>
        <v/>
      </c>
      <c r="L1413" s="19" t="str">
        <f>IFERROR(INDEX('Employee Info'!$C$3:$J$200,MATCH(Data7[[#This Row],[Name:]],'Employee Info'!$B$3:$B$200,0),MATCH(Data7[[#Headers],[Phone]],'Employee Info'!$C$2:$J$2,0)),"")</f>
        <v/>
      </c>
      <c r="M1413" s="19" t="str">
        <f>IFERROR(INDEX('Employee Info'!$C$3:$J$200,MATCH(Data7[[#This Row],[Name:]],'Employee Info'!$B$3:$B$200,0),MATCH(Data7[[#Headers],[Tech]],'Employee Info'!$C$2:$J$2,0)),"")</f>
        <v/>
      </c>
      <c r="N1413" s="19" t="str">
        <f>IFERROR(INDEX('Employee Info'!$C$3:$J$200,MATCH(Data7[[#This Row],[Name:]],'Employee Info'!$B$3:$B$200,0),MATCH(Data7[[#Headers],[Other]],'Employee Info'!$C$2:$J$2,0)),"")</f>
        <v/>
      </c>
      <c r="O1413" s="19">
        <f>IFERROR((Data7[[#This Row],[Hours:]]*SUM(Data7[[#This Row],[Rate]:[Other]])),"")</f>
        <v>0</v>
      </c>
      <c r="P1413" s="7" t="str">
        <f>IF(Data7[[#This Row],[WO'#:]]="","Riley #","WO#")</f>
        <v>WO#</v>
      </c>
      <c r="Q1413" s="7">
        <f>IFERROR(WEEKNUM(Data7[[#This Row],[Date:]]),"")</f>
        <v>31</v>
      </c>
      <c r="R1413" s="6">
        <f t="shared" si="66"/>
        <v>45501</v>
      </c>
      <c r="S1413" s="6">
        <f>Data7[[#This Row],[Week Start]]+7</f>
        <v>45508</v>
      </c>
      <c r="T1413" s="7" t="str">
        <f t="shared" si="67"/>
        <v>7/28/2024 - 8/4/2024</v>
      </c>
      <c r="U1413" s="7" t="str">
        <f t="shared" si="68"/>
        <v>Time Card</v>
      </c>
      <c r="V1413" s="8" t="str">
        <f>RIGHT(TEXT(Data7[[#This Row],[Date:]],"mmddyyyy"),4)</f>
        <v>2024</v>
      </c>
      <c r="W1413" s="8" t="str">
        <f>MID(TEXT(Data7[[#This Row],[Date:]],"mmddyyyy"),3,2)</f>
        <v>29</v>
      </c>
      <c r="X1413" s="8" t="str">
        <f>LEFT(TEXT(Data7[[#This Row],[Date:]],"mmddyyyy"),2)</f>
        <v>07</v>
      </c>
      <c r="Y1413" s="6">
        <f>DATE(Data7[[#This Row],[Year]],Data7[[#This Row],[Month]],Data7[[#This Row],[Day]])</f>
        <v>45502</v>
      </c>
    </row>
    <row r="1414" spans="1:25">
      <c r="A1414" s="5">
        <v>45517.491505555554</v>
      </c>
      <c r="B1414" s="7" t="s">
        <v>76</v>
      </c>
      <c r="C1414" s="6" t="s">
        <v>1943</v>
      </c>
      <c r="D1414" s="7" t="s">
        <v>156</v>
      </c>
      <c r="E1414" s="8">
        <v>1</v>
      </c>
      <c r="F1414" s="7">
        <v>6984733</v>
      </c>
      <c r="G1414" s="7" t="s">
        <v>68</v>
      </c>
      <c r="H1414" s="7" t="s">
        <v>756</v>
      </c>
      <c r="I1414" s="7" t="s">
        <v>44</v>
      </c>
      <c r="J1414" s="19" t="str">
        <f>IFERROR(INDEX('Employee Info'!$C$3:$E$200,MATCH(Data7[[#This Row],[Name:]],'Employee Info'!$B$3:$B$200,0),MATCH(Data7[[#This Row],[Hours Type:]],'Employee Info'!$C$2:$E$2,0)),"")</f>
        <v/>
      </c>
      <c r="K1414" s="19" t="str">
        <f>IFERROR(INDEX('Employee Info'!$C$3:$J$200,MATCH(Data7[[#This Row],[Name:]],'Employee Info'!$B$3:$B$200,0),MATCH(Data7[[#Headers],[Truck]],'Employee Info'!$C$2:$J$2,0)),"")</f>
        <v/>
      </c>
      <c r="L1414" s="19" t="str">
        <f>IFERROR(INDEX('Employee Info'!$C$3:$J$200,MATCH(Data7[[#This Row],[Name:]],'Employee Info'!$B$3:$B$200,0),MATCH(Data7[[#Headers],[Phone]],'Employee Info'!$C$2:$J$2,0)),"")</f>
        <v/>
      </c>
      <c r="M1414" s="19" t="str">
        <f>IFERROR(INDEX('Employee Info'!$C$3:$J$200,MATCH(Data7[[#This Row],[Name:]],'Employee Info'!$B$3:$B$200,0),MATCH(Data7[[#Headers],[Tech]],'Employee Info'!$C$2:$J$2,0)),"")</f>
        <v/>
      </c>
      <c r="N1414" s="19" t="str">
        <f>IFERROR(INDEX('Employee Info'!$C$3:$J$200,MATCH(Data7[[#This Row],[Name:]],'Employee Info'!$B$3:$B$200,0),MATCH(Data7[[#Headers],[Other]],'Employee Info'!$C$2:$J$2,0)),"")</f>
        <v/>
      </c>
      <c r="O1414" s="19">
        <f>IFERROR((Data7[[#This Row],[Hours:]]*SUM(Data7[[#This Row],[Rate]:[Other]])),"")</f>
        <v>0</v>
      </c>
      <c r="P1414" s="7" t="str">
        <f>IF(Data7[[#This Row],[WO'#:]]="","Riley #","WO#")</f>
        <v>WO#</v>
      </c>
      <c r="Q1414" s="7">
        <f>IFERROR(WEEKNUM(Data7[[#This Row],[Date:]]),"")</f>
        <v>31</v>
      </c>
      <c r="R1414" s="6">
        <f t="shared" si="66"/>
        <v>45501</v>
      </c>
      <c r="S1414" s="6">
        <f>Data7[[#This Row],[Week Start]]+7</f>
        <v>45508</v>
      </c>
      <c r="T1414" s="7" t="str">
        <f t="shared" si="67"/>
        <v>7/28/2024 - 8/4/2024</v>
      </c>
      <c r="U1414" s="7" t="str">
        <f t="shared" si="68"/>
        <v>Time Card</v>
      </c>
      <c r="V1414" s="8" t="str">
        <f>RIGHT(TEXT(Data7[[#This Row],[Date:]],"mmddyyyy"),4)</f>
        <v>2024</v>
      </c>
      <c r="W1414" s="8" t="str">
        <f>MID(TEXT(Data7[[#This Row],[Date:]],"mmddyyyy"),3,2)</f>
        <v>29</v>
      </c>
      <c r="X1414" s="8" t="str">
        <f>LEFT(TEXT(Data7[[#This Row],[Date:]],"mmddyyyy"),2)</f>
        <v>07</v>
      </c>
      <c r="Y1414" s="6">
        <f>DATE(Data7[[#This Row],[Year]],Data7[[#This Row],[Month]],Data7[[#This Row],[Day]])</f>
        <v>45502</v>
      </c>
    </row>
    <row r="1415" spans="1:25">
      <c r="A1415" s="5">
        <v>45502.583580439816</v>
      </c>
      <c r="B1415" s="7" t="s">
        <v>31</v>
      </c>
      <c r="C1415" s="6" t="s">
        <v>1943</v>
      </c>
      <c r="D1415" s="7" t="s">
        <v>1942</v>
      </c>
      <c r="E1415" s="8">
        <v>8</v>
      </c>
      <c r="F1415" s="7">
        <v>7128629</v>
      </c>
      <c r="G1415" s="7" t="s">
        <v>68</v>
      </c>
      <c r="H1415" s="7" t="s">
        <v>756</v>
      </c>
      <c r="I1415" s="7" t="s">
        <v>44</v>
      </c>
      <c r="J1415" s="19" t="str">
        <f>IFERROR(INDEX('Employee Info'!$C$3:$E$200,MATCH(Data7[[#This Row],[Name:]],'Employee Info'!$B$3:$B$200,0),MATCH(Data7[[#This Row],[Hours Type:]],'Employee Info'!$C$2:$E$2,0)),"")</f>
        <v/>
      </c>
      <c r="K1415" s="19" t="str">
        <f>IFERROR(INDEX('Employee Info'!$C$3:$J$200,MATCH(Data7[[#This Row],[Name:]],'Employee Info'!$B$3:$B$200,0),MATCH(Data7[[#Headers],[Truck]],'Employee Info'!$C$2:$J$2,0)),"")</f>
        <v/>
      </c>
      <c r="L1415" s="19" t="str">
        <f>IFERROR(INDEX('Employee Info'!$C$3:$J$200,MATCH(Data7[[#This Row],[Name:]],'Employee Info'!$B$3:$B$200,0),MATCH(Data7[[#Headers],[Phone]],'Employee Info'!$C$2:$J$2,0)),"")</f>
        <v/>
      </c>
      <c r="M1415" s="19" t="str">
        <f>IFERROR(INDEX('Employee Info'!$C$3:$J$200,MATCH(Data7[[#This Row],[Name:]],'Employee Info'!$B$3:$B$200,0),MATCH(Data7[[#Headers],[Tech]],'Employee Info'!$C$2:$J$2,0)),"")</f>
        <v/>
      </c>
      <c r="N1415" s="19" t="str">
        <f>IFERROR(INDEX('Employee Info'!$C$3:$J$200,MATCH(Data7[[#This Row],[Name:]],'Employee Info'!$B$3:$B$200,0),MATCH(Data7[[#Headers],[Other]],'Employee Info'!$C$2:$J$2,0)),"")</f>
        <v/>
      </c>
      <c r="O1415" s="19">
        <f>IFERROR((Data7[[#This Row],[Hours:]]*SUM(Data7[[#This Row],[Rate]:[Other]])),"")</f>
        <v>0</v>
      </c>
      <c r="P1415" s="7" t="str">
        <f>IF(Data7[[#This Row],[WO'#:]]="","Riley #","WO#")</f>
        <v>WO#</v>
      </c>
      <c r="Q1415" s="7">
        <f>IFERROR(WEEKNUM(Data7[[#This Row],[Date:]]),"")</f>
        <v>31</v>
      </c>
      <c r="R1415" s="6">
        <f t="shared" si="66"/>
        <v>45501</v>
      </c>
      <c r="S1415" s="6">
        <f>Data7[[#This Row],[Week Start]]+7</f>
        <v>45508</v>
      </c>
      <c r="T1415" s="7" t="str">
        <f t="shared" si="67"/>
        <v>7/28/2024 - 8/4/2024</v>
      </c>
      <c r="U1415" s="7" t="str">
        <f t="shared" si="68"/>
        <v>Time Card</v>
      </c>
      <c r="V1415" s="8" t="str">
        <f>RIGHT(TEXT(Data7[[#This Row],[Date:]],"mmddyyyy"),4)</f>
        <v>2024</v>
      </c>
      <c r="W1415" s="8" t="str">
        <f>MID(TEXT(Data7[[#This Row],[Date:]],"mmddyyyy"),3,2)</f>
        <v>29</v>
      </c>
      <c r="X1415" s="8" t="str">
        <f>LEFT(TEXT(Data7[[#This Row],[Date:]],"mmddyyyy"),2)</f>
        <v>07</v>
      </c>
      <c r="Y1415" s="6">
        <f>DATE(Data7[[#This Row],[Year]],Data7[[#This Row],[Month]],Data7[[#This Row],[Day]])</f>
        <v>45502</v>
      </c>
    </row>
    <row r="1416" spans="1:25">
      <c r="A1416" s="5">
        <v>45502.583769560188</v>
      </c>
      <c r="B1416" s="7" t="s">
        <v>34</v>
      </c>
      <c r="C1416" s="6" t="s">
        <v>1943</v>
      </c>
      <c r="D1416" s="7" t="s">
        <v>1942</v>
      </c>
      <c r="E1416" s="8">
        <v>8</v>
      </c>
      <c r="F1416" s="7">
        <v>7128629</v>
      </c>
      <c r="G1416" s="7" t="s">
        <v>68</v>
      </c>
      <c r="H1416" s="7" t="s">
        <v>756</v>
      </c>
      <c r="I1416" s="7" t="s">
        <v>44</v>
      </c>
      <c r="J1416" s="19" t="str">
        <f>IFERROR(INDEX('Employee Info'!$C$3:$E$200,MATCH(Data7[[#This Row],[Name:]],'Employee Info'!$B$3:$B$200,0),MATCH(Data7[[#This Row],[Hours Type:]],'Employee Info'!$C$2:$E$2,0)),"")</f>
        <v/>
      </c>
      <c r="K1416" s="19" t="str">
        <f>IFERROR(INDEX('Employee Info'!$C$3:$J$200,MATCH(Data7[[#This Row],[Name:]],'Employee Info'!$B$3:$B$200,0),MATCH(Data7[[#Headers],[Truck]],'Employee Info'!$C$2:$J$2,0)),"")</f>
        <v/>
      </c>
      <c r="L1416" s="19" t="str">
        <f>IFERROR(INDEX('Employee Info'!$C$3:$J$200,MATCH(Data7[[#This Row],[Name:]],'Employee Info'!$B$3:$B$200,0),MATCH(Data7[[#Headers],[Phone]],'Employee Info'!$C$2:$J$2,0)),"")</f>
        <v/>
      </c>
      <c r="M1416" s="19" t="str">
        <f>IFERROR(INDEX('Employee Info'!$C$3:$J$200,MATCH(Data7[[#This Row],[Name:]],'Employee Info'!$B$3:$B$200,0),MATCH(Data7[[#Headers],[Tech]],'Employee Info'!$C$2:$J$2,0)),"")</f>
        <v/>
      </c>
      <c r="N1416" s="19" t="str">
        <f>IFERROR(INDEX('Employee Info'!$C$3:$J$200,MATCH(Data7[[#This Row],[Name:]],'Employee Info'!$B$3:$B$200,0),MATCH(Data7[[#Headers],[Other]],'Employee Info'!$C$2:$J$2,0)),"")</f>
        <v/>
      </c>
      <c r="O1416" s="19">
        <f>IFERROR((Data7[[#This Row],[Hours:]]*SUM(Data7[[#This Row],[Rate]:[Other]])),"")</f>
        <v>0</v>
      </c>
      <c r="P1416" s="7" t="str">
        <f>IF(Data7[[#This Row],[WO'#:]]="","Riley #","WO#")</f>
        <v>WO#</v>
      </c>
      <c r="Q1416" s="7">
        <f>IFERROR(WEEKNUM(Data7[[#This Row],[Date:]]),"")</f>
        <v>31</v>
      </c>
      <c r="R1416" s="6">
        <f t="shared" si="66"/>
        <v>45501</v>
      </c>
      <c r="S1416" s="6">
        <f>Data7[[#This Row],[Week Start]]+7</f>
        <v>45508</v>
      </c>
      <c r="T1416" s="7" t="str">
        <f t="shared" si="67"/>
        <v>7/28/2024 - 8/4/2024</v>
      </c>
      <c r="U1416" s="7" t="str">
        <f t="shared" si="68"/>
        <v>Time Card</v>
      </c>
      <c r="V1416" s="8" t="str">
        <f>RIGHT(TEXT(Data7[[#This Row],[Date:]],"mmddyyyy"),4)</f>
        <v>2024</v>
      </c>
      <c r="W1416" s="8" t="str">
        <f>MID(TEXT(Data7[[#This Row],[Date:]],"mmddyyyy"),3,2)</f>
        <v>29</v>
      </c>
      <c r="X1416" s="8" t="str">
        <f>LEFT(TEXT(Data7[[#This Row],[Date:]],"mmddyyyy"),2)</f>
        <v>07</v>
      </c>
      <c r="Y1416" s="6">
        <f>DATE(Data7[[#This Row],[Year]],Data7[[#This Row],[Month]],Data7[[#This Row],[Day]])</f>
        <v>45502</v>
      </c>
    </row>
    <row r="1417" spans="1:25">
      <c r="A1417" s="5">
        <v>45507.362586574076</v>
      </c>
      <c r="B1417" s="7" t="s">
        <v>66</v>
      </c>
      <c r="C1417" s="6" t="s">
        <v>1943</v>
      </c>
      <c r="D1417" s="7" t="s">
        <v>1991</v>
      </c>
      <c r="E1417" s="8">
        <v>1</v>
      </c>
      <c r="F1417" s="7">
        <v>7128629</v>
      </c>
      <c r="G1417" s="7" t="s">
        <v>68</v>
      </c>
      <c r="H1417" s="7" t="s">
        <v>756</v>
      </c>
      <c r="I1417" s="7" t="s">
        <v>44</v>
      </c>
      <c r="J1417" s="19" t="str">
        <f>IFERROR(INDEX('Employee Info'!$C$3:$E$200,MATCH(Data7[[#This Row],[Name:]],'Employee Info'!$B$3:$B$200,0),MATCH(Data7[[#This Row],[Hours Type:]],'Employee Info'!$C$2:$E$2,0)),"")</f>
        <v/>
      </c>
      <c r="K1417" s="19" t="str">
        <f>IFERROR(INDEX('Employee Info'!$C$3:$J$200,MATCH(Data7[[#This Row],[Name:]],'Employee Info'!$B$3:$B$200,0),MATCH(Data7[[#Headers],[Truck]],'Employee Info'!$C$2:$J$2,0)),"")</f>
        <v/>
      </c>
      <c r="L1417" s="19" t="str">
        <f>IFERROR(INDEX('Employee Info'!$C$3:$J$200,MATCH(Data7[[#This Row],[Name:]],'Employee Info'!$B$3:$B$200,0),MATCH(Data7[[#Headers],[Phone]],'Employee Info'!$C$2:$J$2,0)),"")</f>
        <v/>
      </c>
      <c r="M1417" s="19" t="str">
        <f>IFERROR(INDEX('Employee Info'!$C$3:$J$200,MATCH(Data7[[#This Row],[Name:]],'Employee Info'!$B$3:$B$200,0),MATCH(Data7[[#Headers],[Tech]],'Employee Info'!$C$2:$J$2,0)),"")</f>
        <v/>
      </c>
      <c r="N1417" s="19" t="str">
        <f>IFERROR(INDEX('Employee Info'!$C$3:$J$200,MATCH(Data7[[#This Row],[Name:]],'Employee Info'!$B$3:$B$200,0),MATCH(Data7[[#Headers],[Other]],'Employee Info'!$C$2:$J$2,0)),"")</f>
        <v/>
      </c>
      <c r="O1417" s="19">
        <f>IFERROR((Data7[[#This Row],[Hours:]]*SUM(Data7[[#This Row],[Rate]:[Other]])),"")</f>
        <v>0</v>
      </c>
      <c r="P1417" s="7" t="str">
        <f>IF(Data7[[#This Row],[WO'#:]]="","Riley #","WO#")</f>
        <v>WO#</v>
      </c>
      <c r="Q1417" s="7">
        <f>IFERROR(WEEKNUM(Data7[[#This Row],[Date:]]),"")</f>
        <v>31</v>
      </c>
      <c r="R1417" s="6">
        <f t="shared" si="66"/>
        <v>45501</v>
      </c>
      <c r="S1417" s="6">
        <f>Data7[[#This Row],[Week Start]]+7</f>
        <v>45508</v>
      </c>
      <c r="T1417" s="7" t="str">
        <f t="shared" si="67"/>
        <v>7/28/2024 - 8/4/2024</v>
      </c>
      <c r="U1417" s="7" t="str">
        <f t="shared" si="68"/>
        <v>Time Card</v>
      </c>
      <c r="V1417" s="8" t="str">
        <f>RIGHT(TEXT(Data7[[#This Row],[Date:]],"mmddyyyy"),4)</f>
        <v>2024</v>
      </c>
      <c r="W1417" s="8" t="str">
        <f>MID(TEXT(Data7[[#This Row],[Date:]],"mmddyyyy"),3,2)</f>
        <v>29</v>
      </c>
      <c r="X1417" s="8" t="str">
        <f>LEFT(TEXT(Data7[[#This Row],[Date:]],"mmddyyyy"),2)</f>
        <v>07</v>
      </c>
      <c r="Y1417" s="6">
        <f>DATE(Data7[[#This Row],[Year]],Data7[[#This Row],[Month]],Data7[[#This Row],[Day]])</f>
        <v>45502</v>
      </c>
    </row>
    <row r="1418" spans="1:25">
      <c r="A1418" s="5">
        <v>45507.369445833334</v>
      </c>
      <c r="B1418" s="7" t="s">
        <v>66</v>
      </c>
      <c r="C1418" s="6" t="s">
        <v>1943</v>
      </c>
      <c r="D1418" s="7" t="s">
        <v>1998</v>
      </c>
      <c r="E1418" s="8">
        <v>1</v>
      </c>
      <c r="F1418" s="7">
        <v>7128669</v>
      </c>
      <c r="G1418" s="7" t="s">
        <v>68</v>
      </c>
      <c r="H1418" s="7" t="s">
        <v>756</v>
      </c>
      <c r="I1418" s="7" t="s">
        <v>44</v>
      </c>
      <c r="J1418" s="19" t="str">
        <f>IFERROR(INDEX('Employee Info'!$C$3:$E$200,MATCH(Data7[[#This Row],[Name:]],'Employee Info'!$B$3:$B$200,0),MATCH(Data7[[#This Row],[Hours Type:]],'Employee Info'!$C$2:$E$2,0)),"")</f>
        <v/>
      </c>
      <c r="K1418" s="19" t="str">
        <f>IFERROR(INDEX('Employee Info'!$C$3:$J$200,MATCH(Data7[[#This Row],[Name:]],'Employee Info'!$B$3:$B$200,0),MATCH(Data7[[#Headers],[Truck]],'Employee Info'!$C$2:$J$2,0)),"")</f>
        <v/>
      </c>
      <c r="L1418" s="19" t="str">
        <f>IFERROR(INDEX('Employee Info'!$C$3:$J$200,MATCH(Data7[[#This Row],[Name:]],'Employee Info'!$B$3:$B$200,0),MATCH(Data7[[#Headers],[Phone]],'Employee Info'!$C$2:$J$2,0)),"")</f>
        <v/>
      </c>
      <c r="M1418" s="19" t="str">
        <f>IFERROR(INDEX('Employee Info'!$C$3:$J$200,MATCH(Data7[[#This Row],[Name:]],'Employee Info'!$B$3:$B$200,0),MATCH(Data7[[#Headers],[Tech]],'Employee Info'!$C$2:$J$2,0)),"")</f>
        <v/>
      </c>
      <c r="N1418" s="19" t="str">
        <f>IFERROR(INDEX('Employee Info'!$C$3:$J$200,MATCH(Data7[[#This Row],[Name:]],'Employee Info'!$B$3:$B$200,0),MATCH(Data7[[#Headers],[Other]],'Employee Info'!$C$2:$J$2,0)),"")</f>
        <v/>
      </c>
      <c r="O1418" s="19">
        <f>IFERROR((Data7[[#This Row],[Hours:]]*SUM(Data7[[#This Row],[Rate]:[Other]])),"")</f>
        <v>0</v>
      </c>
      <c r="P1418" s="7" t="str">
        <f>IF(Data7[[#This Row],[WO'#:]]="","Riley #","WO#")</f>
        <v>WO#</v>
      </c>
      <c r="Q1418" s="7">
        <f>IFERROR(WEEKNUM(Data7[[#This Row],[Date:]]),"")</f>
        <v>31</v>
      </c>
      <c r="R1418" s="6">
        <f t="shared" si="66"/>
        <v>45501</v>
      </c>
      <c r="S1418" s="6">
        <f>Data7[[#This Row],[Week Start]]+7</f>
        <v>45508</v>
      </c>
      <c r="T1418" s="7" t="str">
        <f t="shared" si="67"/>
        <v>7/28/2024 - 8/4/2024</v>
      </c>
      <c r="U1418" s="7" t="str">
        <f t="shared" si="68"/>
        <v>Time Card</v>
      </c>
      <c r="V1418" s="8" t="str">
        <f>RIGHT(TEXT(Data7[[#This Row],[Date:]],"mmddyyyy"),4)</f>
        <v>2024</v>
      </c>
      <c r="W1418" s="8" t="str">
        <f>MID(TEXT(Data7[[#This Row],[Date:]],"mmddyyyy"),3,2)</f>
        <v>29</v>
      </c>
      <c r="X1418" s="8" t="str">
        <f>LEFT(TEXT(Data7[[#This Row],[Date:]],"mmddyyyy"),2)</f>
        <v>07</v>
      </c>
      <c r="Y1418" s="6">
        <f>DATE(Data7[[#This Row],[Year]],Data7[[#This Row],[Month]],Data7[[#This Row],[Day]])</f>
        <v>45502</v>
      </c>
    </row>
    <row r="1419" spans="1:25">
      <c r="A1419" s="5">
        <v>45503.577421527778</v>
      </c>
      <c r="B1419" s="7" t="s">
        <v>35</v>
      </c>
      <c r="C1419" s="6" t="s">
        <v>1943</v>
      </c>
      <c r="D1419" s="7" t="s">
        <v>1947</v>
      </c>
      <c r="E1419" s="8">
        <v>3.5</v>
      </c>
      <c r="F1419" s="7">
        <v>7130048</v>
      </c>
      <c r="G1419" s="7" t="s">
        <v>68</v>
      </c>
      <c r="H1419" s="7" t="s">
        <v>756</v>
      </c>
      <c r="I1419" s="7" t="s">
        <v>44</v>
      </c>
      <c r="J1419" s="19" t="str">
        <f>IFERROR(INDEX('Employee Info'!$C$3:$E$200,MATCH(Data7[[#This Row],[Name:]],'Employee Info'!$B$3:$B$200,0),MATCH(Data7[[#This Row],[Hours Type:]],'Employee Info'!$C$2:$E$2,0)),"")</f>
        <v/>
      </c>
      <c r="K1419" s="19" t="str">
        <f>IFERROR(INDEX('Employee Info'!$C$3:$J$200,MATCH(Data7[[#This Row],[Name:]],'Employee Info'!$B$3:$B$200,0),MATCH(Data7[[#Headers],[Truck]],'Employee Info'!$C$2:$J$2,0)),"")</f>
        <v/>
      </c>
      <c r="L1419" s="19" t="str">
        <f>IFERROR(INDEX('Employee Info'!$C$3:$J$200,MATCH(Data7[[#This Row],[Name:]],'Employee Info'!$B$3:$B$200,0),MATCH(Data7[[#Headers],[Phone]],'Employee Info'!$C$2:$J$2,0)),"")</f>
        <v/>
      </c>
      <c r="M1419" s="19" t="str">
        <f>IFERROR(INDEX('Employee Info'!$C$3:$J$200,MATCH(Data7[[#This Row],[Name:]],'Employee Info'!$B$3:$B$200,0),MATCH(Data7[[#Headers],[Tech]],'Employee Info'!$C$2:$J$2,0)),"")</f>
        <v/>
      </c>
      <c r="N1419" s="19" t="str">
        <f>IFERROR(INDEX('Employee Info'!$C$3:$J$200,MATCH(Data7[[#This Row],[Name:]],'Employee Info'!$B$3:$B$200,0),MATCH(Data7[[#Headers],[Other]],'Employee Info'!$C$2:$J$2,0)),"")</f>
        <v/>
      </c>
      <c r="O1419" s="19">
        <f>IFERROR((Data7[[#This Row],[Hours:]]*SUM(Data7[[#This Row],[Rate]:[Other]])),"")</f>
        <v>0</v>
      </c>
      <c r="P1419" s="7" t="str">
        <f>IF(Data7[[#This Row],[WO'#:]]="","Riley #","WO#")</f>
        <v>WO#</v>
      </c>
      <c r="Q1419" s="7">
        <f>IFERROR(WEEKNUM(Data7[[#This Row],[Date:]]),"")</f>
        <v>31</v>
      </c>
      <c r="R1419" s="6">
        <f t="shared" si="66"/>
        <v>45501</v>
      </c>
      <c r="S1419" s="6">
        <f>Data7[[#This Row],[Week Start]]+7</f>
        <v>45508</v>
      </c>
      <c r="T1419" s="7" t="str">
        <f t="shared" si="67"/>
        <v>7/28/2024 - 8/4/2024</v>
      </c>
      <c r="U1419" s="7" t="str">
        <f t="shared" si="68"/>
        <v>Time Card</v>
      </c>
      <c r="V1419" s="8" t="str">
        <f>RIGHT(TEXT(Data7[[#This Row],[Date:]],"mmddyyyy"),4)</f>
        <v>2024</v>
      </c>
      <c r="W1419" s="8" t="str">
        <f>MID(TEXT(Data7[[#This Row],[Date:]],"mmddyyyy"),3,2)</f>
        <v>29</v>
      </c>
      <c r="X1419" s="8" t="str">
        <f>LEFT(TEXT(Data7[[#This Row],[Date:]],"mmddyyyy"),2)</f>
        <v>07</v>
      </c>
      <c r="Y1419" s="6">
        <f>DATE(Data7[[#This Row],[Year]],Data7[[#This Row],[Month]],Data7[[#This Row],[Day]])</f>
        <v>45502</v>
      </c>
    </row>
    <row r="1420" spans="1:25">
      <c r="A1420" s="5">
        <v>45507.363281828701</v>
      </c>
      <c r="B1420" s="7" t="s">
        <v>66</v>
      </c>
      <c r="C1420" s="6" t="s">
        <v>1943</v>
      </c>
      <c r="D1420" s="7" t="s">
        <v>1992</v>
      </c>
      <c r="E1420" s="8">
        <v>1</v>
      </c>
      <c r="F1420" s="7">
        <v>7130048</v>
      </c>
      <c r="G1420" s="7" t="s">
        <v>68</v>
      </c>
      <c r="H1420" s="7" t="s">
        <v>756</v>
      </c>
      <c r="I1420" s="7" t="s">
        <v>44</v>
      </c>
      <c r="J1420" s="19" t="str">
        <f>IFERROR(INDEX('Employee Info'!$C$3:$E$200,MATCH(Data7[[#This Row],[Name:]],'Employee Info'!$B$3:$B$200,0),MATCH(Data7[[#This Row],[Hours Type:]],'Employee Info'!$C$2:$E$2,0)),"")</f>
        <v/>
      </c>
      <c r="K1420" s="19" t="str">
        <f>IFERROR(INDEX('Employee Info'!$C$3:$J$200,MATCH(Data7[[#This Row],[Name:]],'Employee Info'!$B$3:$B$200,0),MATCH(Data7[[#Headers],[Truck]],'Employee Info'!$C$2:$J$2,0)),"")</f>
        <v/>
      </c>
      <c r="L1420" s="19" t="str">
        <f>IFERROR(INDEX('Employee Info'!$C$3:$J$200,MATCH(Data7[[#This Row],[Name:]],'Employee Info'!$B$3:$B$200,0),MATCH(Data7[[#Headers],[Phone]],'Employee Info'!$C$2:$J$2,0)),"")</f>
        <v/>
      </c>
      <c r="M1420" s="19" t="str">
        <f>IFERROR(INDEX('Employee Info'!$C$3:$J$200,MATCH(Data7[[#This Row],[Name:]],'Employee Info'!$B$3:$B$200,0),MATCH(Data7[[#Headers],[Tech]],'Employee Info'!$C$2:$J$2,0)),"")</f>
        <v/>
      </c>
      <c r="N1420" s="19" t="str">
        <f>IFERROR(INDEX('Employee Info'!$C$3:$J$200,MATCH(Data7[[#This Row],[Name:]],'Employee Info'!$B$3:$B$200,0),MATCH(Data7[[#Headers],[Other]],'Employee Info'!$C$2:$J$2,0)),"")</f>
        <v/>
      </c>
      <c r="O1420" s="19">
        <f>IFERROR((Data7[[#This Row],[Hours:]]*SUM(Data7[[#This Row],[Rate]:[Other]])),"")</f>
        <v>0</v>
      </c>
      <c r="P1420" s="7" t="str">
        <f>IF(Data7[[#This Row],[WO'#:]]="","Riley #","WO#")</f>
        <v>WO#</v>
      </c>
      <c r="Q1420" s="7">
        <f>IFERROR(WEEKNUM(Data7[[#This Row],[Date:]]),"")</f>
        <v>31</v>
      </c>
      <c r="R1420" s="6">
        <f t="shared" si="66"/>
        <v>45501</v>
      </c>
      <c r="S1420" s="6">
        <f>Data7[[#This Row],[Week Start]]+7</f>
        <v>45508</v>
      </c>
      <c r="T1420" s="7" t="str">
        <f t="shared" si="67"/>
        <v>7/28/2024 - 8/4/2024</v>
      </c>
      <c r="U1420" s="7" t="str">
        <f t="shared" si="68"/>
        <v>Time Card</v>
      </c>
      <c r="V1420" s="8" t="str">
        <f>RIGHT(TEXT(Data7[[#This Row],[Date:]],"mmddyyyy"),4)</f>
        <v>2024</v>
      </c>
      <c r="W1420" s="8" t="str">
        <f>MID(TEXT(Data7[[#This Row],[Date:]],"mmddyyyy"),3,2)</f>
        <v>29</v>
      </c>
      <c r="X1420" s="8" t="str">
        <f>LEFT(TEXT(Data7[[#This Row],[Date:]],"mmddyyyy"),2)</f>
        <v>07</v>
      </c>
      <c r="Y1420" s="6">
        <f>DATE(Data7[[#This Row],[Year]],Data7[[#This Row],[Month]],Data7[[#This Row],[Day]])</f>
        <v>45502</v>
      </c>
    </row>
    <row r="1421" spans="1:25">
      <c r="A1421" s="5">
        <v>45502.58629259259</v>
      </c>
      <c r="B1421" s="7" t="s">
        <v>23</v>
      </c>
      <c r="C1421" s="6" t="s">
        <v>1943</v>
      </c>
      <c r="D1421" s="7" t="s">
        <v>1944</v>
      </c>
      <c r="E1421" s="8">
        <v>2</v>
      </c>
      <c r="F1421" s="7">
        <v>7130810</v>
      </c>
      <c r="G1421" s="7" t="s">
        <v>68</v>
      </c>
      <c r="H1421" s="7" t="s">
        <v>756</v>
      </c>
      <c r="I1421" s="7" t="s">
        <v>44</v>
      </c>
      <c r="J1421" s="19" t="str">
        <f>IFERROR(INDEX('Employee Info'!$C$3:$E$200,MATCH(Data7[[#This Row],[Name:]],'Employee Info'!$B$3:$B$200,0),MATCH(Data7[[#This Row],[Hours Type:]],'Employee Info'!$C$2:$E$2,0)),"")</f>
        <v/>
      </c>
      <c r="K1421" s="19" t="str">
        <f>IFERROR(INDEX('Employee Info'!$C$3:$J$200,MATCH(Data7[[#This Row],[Name:]],'Employee Info'!$B$3:$B$200,0),MATCH(Data7[[#Headers],[Truck]],'Employee Info'!$C$2:$J$2,0)),"")</f>
        <v/>
      </c>
      <c r="L1421" s="19" t="str">
        <f>IFERROR(INDEX('Employee Info'!$C$3:$J$200,MATCH(Data7[[#This Row],[Name:]],'Employee Info'!$B$3:$B$200,0),MATCH(Data7[[#Headers],[Phone]],'Employee Info'!$C$2:$J$2,0)),"")</f>
        <v/>
      </c>
      <c r="M1421" s="19" t="str">
        <f>IFERROR(INDEX('Employee Info'!$C$3:$J$200,MATCH(Data7[[#This Row],[Name:]],'Employee Info'!$B$3:$B$200,0),MATCH(Data7[[#Headers],[Tech]],'Employee Info'!$C$2:$J$2,0)),"")</f>
        <v/>
      </c>
      <c r="N1421" s="19" t="str">
        <f>IFERROR(INDEX('Employee Info'!$C$3:$J$200,MATCH(Data7[[#This Row],[Name:]],'Employee Info'!$B$3:$B$200,0),MATCH(Data7[[#Headers],[Other]],'Employee Info'!$C$2:$J$2,0)),"")</f>
        <v/>
      </c>
      <c r="O1421" s="19">
        <f>IFERROR((Data7[[#This Row],[Hours:]]*SUM(Data7[[#This Row],[Rate]:[Other]])),"")</f>
        <v>0</v>
      </c>
      <c r="P1421" s="7" t="str">
        <f>IF(Data7[[#This Row],[WO'#:]]="","Riley #","WO#")</f>
        <v>WO#</v>
      </c>
      <c r="Q1421" s="7">
        <f>IFERROR(WEEKNUM(Data7[[#This Row],[Date:]]),"")</f>
        <v>31</v>
      </c>
      <c r="R1421" s="6">
        <f t="shared" si="66"/>
        <v>45501</v>
      </c>
      <c r="S1421" s="6">
        <f>Data7[[#This Row],[Week Start]]+7</f>
        <v>45508</v>
      </c>
      <c r="T1421" s="7" t="str">
        <f t="shared" si="67"/>
        <v>7/28/2024 - 8/4/2024</v>
      </c>
      <c r="U1421" s="7" t="str">
        <f t="shared" si="68"/>
        <v>Time Card</v>
      </c>
      <c r="V1421" s="8" t="str">
        <f>RIGHT(TEXT(Data7[[#This Row],[Date:]],"mmddyyyy"),4)</f>
        <v>2024</v>
      </c>
      <c r="W1421" s="8" t="str">
        <f>MID(TEXT(Data7[[#This Row],[Date:]],"mmddyyyy"),3,2)</f>
        <v>29</v>
      </c>
      <c r="X1421" s="8" t="str">
        <f>LEFT(TEXT(Data7[[#This Row],[Date:]],"mmddyyyy"),2)</f>
        <v>07</v>
      </c>
      <c r="Y1421" s="6">
        <f>DATE(Data7[[#This Row],[Year]],Data7[[#This Row],[Month]],Data7[[#This Row],[Day]])</f>
        <v>45502</v>
      </c>
    </row>
    <row r="1422" spans="1:25">
      <c r="A1422" s="5">
        <v>45507.364128240741</v>
      </c>
      <c r="B1422" s="7" t="s">
        <v>66</v>
      </c>
      <c r="C1422" s="6" t="s">
        <v>1943</v>
      </c>
      <c r="D1422" s="7" t="s">
        <v>1993</v>
      </c>
      <c r="E1422" s="8">
        <v>1</v>
      </c>
      <c r="F1422" s="7">
        <v>7130810</v>
      </c>
      <c r="G1422" s="7" t="s">
        <v>68</v>
      </c>
      <c r="H1422" s="7" t="s">
        <v>756</v>
      </c>
      <c r="I1422" s="7" t="s">
        <v>44</v>
      </c>
      <c r="J1422" s="19" t="str">
        <f>IFERROR(INDEX('Employee Info'!$C$3:$E$200,MATCH(Data7[[#This Row],[Name:]],'Employee Info'!$B$3:$B$200,0),MATCH(Data7[[#This Row],[Hours Type:]],'Employee Info'!$C$2:$E$2,0)),"")</f>
        <v/>
      </c>
      <c r="K1422" s="19" t="str">
        <f>IFERROR(INDEX('Employee Info'!$C$3:$J$200,MATCH(Data7[[#This Row],[Name:]],'Employee Info'!$B$3:$B$200,0),MATCH(Data7[[#Headers],[Truck]],'Employee Info'!$C$2:$J$2,0)),"")</f>
        <v/>
      </c>
      <c r="L1422" s="19" t="str">
        <f>IFERROR(INDEX('Employee Info'!$C$3:$J$200,MATCH(Data7[[#This Row],[Name:]],'Employee Info'!$B$3:$B$200,0),MATCH(Data7[[#Headers],[Phone]],'Employee Info'!$C$2:$J$2,0)),"")</f>
        <v/>
      </c>
      <c r="M1422" s="19" t="str">
        <f>IFERROR(INDEX('Employee Info'!$C$3:$J$200,MATCH(Data7[[#This Row],[Name:]],'Employee Info'!$B$3:$B$200,0),MATCH(Data7[[#Headers],[Tech]],'Employee Info'!$C$2:$J$2,0)),"")</f>
        <v/>
      </c>
      <c r="N1422" s="19" t="str">
        <f>IFERROR(INDEX('Employee Info'!$C$3:$J$200,MATCH(Data7[[#This Row],[Name:]],'Employee Info'!$B$3:$B$200,0),MATCH(Data7[[#Headers],[Other]],'Employee Info'!$C$2:$J$2,0)),"")</f>
        <v/>
      </c>
      <c r="O1422" s="19">
        <f>IFERROR((Data7[[#This Row],[Hours:]]*SUM(Data7[[#This Row],[Rate]:[Other]])),"")</f>
        <v>0</v>
      </c>
      <c r="P1422" s="7" t="str">
        <f>IF(Data7[[#This Row],[WO'#:]]="","Riley #","WO#")</f>
        <v>WO#</v>
      </c>
      <c r="Q1422" s="7">
        <f>IFERROR(WEEKNUM(Data7[[#This Row],[Date:]]),"")</f>
        <v>31</v>
      </c>
      <c r="R1422" s="6">
        <f t="shared" si="66"/>
        <v>45501</v>
      </c>
      <c r="S1422" s="6">
        <f>Data7[[#This Row],[Week Start]]+7</f>
        <v>45508</v>
      </c>
      <c r="T1422" s="7" t="str">
        <f t="shared" si="67"/>
        <v>7/28/2024 - 8/4/2024</v>
      </c>
      <c r="U1422" s="7" t="str">
        <f t="shared" si="68"/>
        <v>Time Card</v>
      </c>
      <c r="V1422" s="8" t="str">
        <f>RIGHT(TEXT(Data7[[#This Row],[Date:]],"mmddyyyy"),4)</f>
        <v>2024</v>
      </c>
      <c r="W1422" s="8" t="str">
        <f>MID(TEXT(Data7[[#This Row],[Date:]],"mmddyyyy"),3,2)</f>
        <v>29</v>
      </c>
      <c r="X1422" s="8" t="str">
        <f>LEFT(TEXT(Data7[[#This Row],[Date:]],"mmddyyyy"),2)</f>
        <v>07</v>
      </c>
      <c r="Y1422" s="6">
        <f>DATE(Data7[[#This Row],[Year]],Data7[[#This Row],[Month]],Data7[[#This Row],[Day]])</f>
        <v>45502</v>
      </c>
    </row>
    <row r="1423" spans="1:25">
      <c r="A1423" s="5">
        <v>45502.585714930552</v>
      </c>
      <c r="B1423" s="7" t="s">
        <v>23</v>
      </c>
      <c r="C1423" s="6" t="s">
        <v>1943</v>
      </c>
      <c r="D1423" s="7" t="s">
        <v>1881</v>
      </c>
      <c r="E1423" s="8">
        <v>6</v>
      </c>
      <c r="F1423" s="7" t="s">
        <v>68</v>
      </c>
      <c r="G1423" s="7" t="s">
        <v>68</v>
      </c>
      <c r="H1423" s="7" t="s">
        <v>649</v>
      </c>
      <c r="I1423" s="7" t="s">
        <v>44</v>
      </c>
      <c r="J1423" s="19" t="str">
        <f>IFERROR(INDEX('Employee Info'!$C$3:$E$200,MATCH(Data7[[#This Row],[Name:]],'Employee Info'!$B$3:$B$200,0),MATCH(Data7[[#This Row],[Hours Type:]],'Employee Info'!$C$2:$E$2,0)),"")</f>
        <v/>
      </c>
      <c r="K1423" s="19" t="str">
        <f>IFERROR(INDEX('Employee Info'!$C$3:$J$200,MATCH(Data7[[#This Row],[Name:]],'Employee Info'!$B$3:$B$200,0),MATCH(Data7[[#Headers],[Truck]],'Employee Info'!$C$2:$J$2,0)),"")</f>
        <v/>
      </c>
      <c r="L1423" s="19" t="str">
        <f>IFERROR(INDEX('Employee Info'!$C$3:$J$200,MATCH(Data7[[#This Row],[Name:]],'Employee Info'!$B$3:$B$200,0),MATCH(Data7[[#Headers],[Phone]],'Employee Info'!$C$2:$J$2,0)),"")</f>
        <v/>
      </c>
      <c r="M1423" s="19" t="str">
        <f>IFERROR(INDEX('Employee Info'!$C$3:$J$200,MATCH(Data7[[#This Row],[Name:]],'Employee Info'!$B$3:$B$200,0),MATCH(Data7[[#Headers],[Tech]],'Employee Info'!$C$2:$J$2,0)),"")</f>
        <v/>
      </c>
      <c r="N1423" s="19" t="str">
        <f>IFERROR(INDEX('Employee Info'!$C$3:$J$200,MATCH(Data7[[#This Row],[Name:]],'Employee Info'!$B$3:$B$200,0),MATCH(Data7[[#Headers],[Other]],'Employee Info'!$C$2:$J$2,0)),"")</f>
        <v/>
      </c>
      <c r="O1423" s="19">
        <f>IFERROR((Data7[[#This Row],[Hours:]]*SUM(Data7[[#This Row],[Rate]:[Other]])),"")</f>
        <v>0</v>
      </c>
      <c r="P1423" s="7" t="str">
        <f>IF(Data7[[#This Row],[WO'#:]]="","Riley #","WO#")</f>
        <v>Riley #</v>
      </c>
      <c r="Q1423" s="7">
        <f>IFERROR(WEEKNUM(Data7[[#This Row],[Date:]]),"")</f>
        <v>31</v>
      </c>
      <c r="R1423" s="6">
        <f t="shared" si="66"/>
        <v>45501</v>
      </c>
      <c r="S1423" s="6">
        <f>Data7[[#This Row],[Week Start]]+7</f>
        <v>45508</v>
      </c>
      <c r="T1423" s="7" t="str">
        <f t="shared" si="67"/>
        <v>7/28/2024 - 8/4/2024</v>
      </c>
      <c r="U1423" s="7" t="str">
        <f t="shared" si="68"/>
        <v>Time Card</v>
      </c>
      <c r="V1423" s="8" t="str">
        <f>RIGHT(TEXT(Data7[[#This Row],[Date:]],"mmddyyyy"),4)</f>
        <v>2024</v>
      </c>
      <c r="W1423" s="8" t="str">
        <f>MID(TEXT(Data7[[#This Row],[Date:]],"mmddyyyy"),3,2)</f>
        <v>29</v>
      </c>
      <c r="X1423" s="8" t="str">
        <f>LEFT(TEXT(Data7[[#This Row],[Date:]],"mmddyyyy"),2)</f>
        <v>07</v>
      </c>
      <c r="Y1423" s="6">
        <f>DATE(Data7[[#This Row],[Year]],Data7[[#This Row],[Month]],Data7[[#This Row],[Day]])</f>
        <v>45502</v>
      </c>
    </row>
    <row r="1424" spans="1:25">
      <c r="A1424" s="5">
        <v>45503.576582638889</v>
      </c>
      <c r="B1424" s="7" t="s">
        <v>35</v>
      </c>
      <c r="C1424" s="6" t="s">
        <v>1943</v>
      </c>
      <c r="D1424" s="7" t="s">
        <v>1945</v>
      </c>
      <c r="E1424" s="8">
        <v>4</v>
      </c>
      <c r="F1424" s="7" t="s">
        <v>68</v>
      </c>
      <c r="G1424" s="7" t="s">
        <v>68</v>
      </c>
      <c r="H1424" s="7" t="s">
        <v>912</v>
      </c>
      <c r="I1424" s="7" t="s">
        <v>44</v>
      </c>
      <c r="J1424" s="19" t="str">
        <f>IFERROR(INDEX('Employee Info'!$C$3:$E$200,MATCH(Data7[[#This Row],[Name:]],'Employee Info'!$B$3:$B$200,0),MATCH(Data7[[#This Row],[Hours Type:]],'Employee Info'!$C$2:$E$2,0)),"")</f>
        <v/>
      </c>
      <c r="K1424" s="19" t="str">
        <f>IFERROR(INDEX('Employee Info'!$C$3:$J$200,MATCH(Data7[[#This Row],[Name:]],'Employee Info'!$B$3:$B$200,0),MATCH(Data7[[#Headers],[Truck]],'Employee Info'!$C$2:$J$2,0)),"")</f>
        <v/>
      </c>
      <c r="L1424" s="19" t="str">
        <f>IFERROR(INDEX('Employee Info'!$C$3:$J$200,MATCH(Data7[[#This Row],[Name:]],'Employee Info'!$B$3:$B$200,0),MATCH(Data7[[#Headers],[Phone]],'Employee Info'!$C$2:$J$2,0)),"")</f>
        <v/>
      </c>
      <c r="M1424" s="19" t="str">
        <f>IFERROR(INDEX('Employee Info'!$C$3:$J$200,MATCH(Data7[[#This Row],[Name:]],'Employee Info'!$B$3:$B$200,0),MATCH(Data7[[#Headers],[Tech]],'Employee Info'!$C$2:$J$2,0)),"")</f>
        <v/>
      </c>
      <c r="N1424" s="19" t="str">
        <f>IFERROR(INDEX('Employee Info'!$C$3:$J$200,MATCH(Data7[[#This Row],[Name:]],'Employee Info'!$B$3:$B$200,0),MATCH(Data7[[#Headers],[Other]],'Employee Info'!$C$2:$J$2,0)),"")</f>
        <v/>
      </c>
      <c r="O1424" s="19">
        <f>IFERROR((Data7[[#This Row],[Hours:]]*SUM(Data7[[#This Row],[Rate]:[Other]])),"")</f>
        <v>0</v>
      </c>
      <c r="P1424" s="7" t="str">
        <f>IF(Data7[[#This Row],[WO'#:]]="","Riley #","WO#")</f>
        <v>Riley #</v>
      </c>
      <c r="Q1424" s="7">
        <f>IFERROR(WEEKNUM(Data7[[#This Row],[Date:]]),"")</f>
        <v>31</v>
      </c>
      <c r="R1424" s="6">
        <f t="shared" si="66"/>
        <v>45501</v>
      </c>
      <c r="S1424" s="6">
        <f>Data7[[#This Row],[Week Start]]+7</f>
        <v>45508</v>
      </c>
      <c r="T1424" s="7" t="str">
        <f t="shared" si="67"/>
        <v>7/28/2024 - 8/4/2024</v>
      </c>
      <c r="U1424" s="7" t="str">
        <f t="shared" si="68"/>
        <v>Time Card</v>
      </c>
      <c r="V1424" s="8" t="str">
        <f>RIGHT(TEXT(Data7[[#This Row],[Date:]],"mmddyyyy"),4)</f>
        <v>2024</v>
      </c>
      <c r="W1424" s="8" t="str">
        <f>MID(TEXT(Data7[[#This Row],[Date:]],"mmddyyyy"),3,2)</f>
        <v>29</v>
      </c>
      <c r="X1424" s="8" t="str">
        <f>LEFT(TEXT(Data7[[#This Row],[Date:]],"mmddyyyy"),2)</f>
        <v>07</v>
      </c>
      <c r="Y1424" s="6">
        <f>DATE(Data7[[#This Row],[Year]],Data7[[#This Row],[Month]],Data7[[#This Row],[Day]])</f>
        <v>45502</v>
      </c>
    </row>
    <row r="1425" spans="1:25">
      <c r="A1425" s="5">
        <v>45507.372144675923</v>
      </c>
      <c r="B1425" s="7" t="s">
        <v>66</v>
      </c>
      <c r="C1425" s="6" t="s">
        <v>1946</v>
      </c>
      <c r="D1425" s="7" t="s">
        <v>2001</v>
      </c>
      <c r="E1425" s="8">
        <v>1</v>
      </c>
      <c r="F1425" s="7">
        <v>20028</v>
      </c>
      <c r="G1425" s="7" t="s">
        <v>68</v>
      </c>
      <c r="H1425" s="7" t="s">
        <v>756</v>
      </c>
      <c r="I1425" s="7" t="s">
        <v>45</v>
      </c>
      <c r="J1425" s="19" t="str">
        <f>IFERROR(INDEX('Employee Info'!$C$3:$E$200,MATCH(Data7[[#This Row],[Name:]],'Employee Info'!$B$3:$B$200,0),MATCH(Data7[[#This Row],[Hours Type:]],'Employee Info'!$C$2:$E$2,0)),"")</f>
        <v/>
      </c>
      <c r="K1425" s="19" t="str">
        <f>IFERROR(INDEX('Employee Info'!$C$3:$J$200,MATCH(Data7[[#This Row],[Name:]],'Employee Info'!$B$3:$B$200,0),MATCH(Data7[[#Headers],[Truck]],'Employee Info'!$C$2:$J$2,0)),"")</f>
        <v/>
      </c>
      <c r="L1425" s="19" t="str">
        <f>IFERROR(INDEX('Employee Info'!$C$3:$J$200,MATCH(Data7[[#This Row],[Name:]],'Employee Info'!$B$3:$B$200,0),MATCH(Data7[[#Headers],[Phone]],'Employee Info'!$C$2:$J$2,0)),"")</f>
        <v/>
      </c>
      <c r="M1425" s="19" t="str">
        <f>IFERROR(INDEX('Employee Info'!$C$3:$J$200,MATCH(Data7[[#This Row],[Name:]],'Employee Info'!$B$3:$B$200,0),MATCH(Data7[[#Headers],[Tech]],'Employee Info'!$C$2:$J$2,0)),"")</f>
        <v/>
      </c>
      <c r="N1425" s="19" t="str">
        <f>IFERROR(INDEX('Employee Info'!$C$3:$J$200,MATCH(Data7[[#This Row],[Name:]],'Employee Info'!$B$3:$B$200,0),MATCH(Data7[[#Headers],[Other]],'Employee Info'!$C$2:$J$2,0)),"")</f>
        <v/>
      </c>
      <c r="O1425" s="19">
        <f>IFERROR((Data7[[#This Row],[Hours:]]*SUM(Data7[[#This Row],[Rate]:[Other]])),"")</f>
        <v>0</v>
      </c>
      <c r="P1425" s="7" t="str">
        <f>IF(Data7[[#This Row],[WO'#:]]="","Riley #","WO#")</f>
        <v>WO#</v>
      </c>
      <c r="Q1425" s="7">
        <f>IFERROR(WEEKNUM(Data7[[#This Row],[Date:]]),"")</f>
        <v>31</v>
      </c>
      <c r="R1425" s="6">
        <f t="shared" si="66"/>
        <v>45501</v>
      </c>
      <c r="S1425" s="6">
        <f>Data7[[#This Row],[Week Start]]+7</f>
        <v>45508</v>
      </c>
      <c r="T1425" s="7" t="str">
        <f t="shared" si="67"/>
        <v>7/28/2024 - 8/4/2024</v>
      </c>
      <c r="U1425" s="7" t="str">
        <f t="shared" si="68"/>
        <v>Time Card</v>
      </c>
      <c r="V1425" s="8" t="str">
        <f>RIGHT(TEXT(Data7[[#This Row],[Date:]],"mmddyyyy"),4)</f>
        <v>2024</v>
      </c>
      <c r="W1425" s="8" t="str">
        <f>MID(TEXT(Data7[[#This Row],[Date:]],"mmddyyyy"),3,2)</f>
        <v>30</v>
      </c>
      <c r="X1425" s="8" t="str">
        <f>LEFT(TEXT(Data7[[#This Row],[Date:]],"mmddyyyy"),2)</f>
        <v>07</v>
      </c>
      <c r="Y1425" s="6">
        <f>DATE(Data7[[#This Row],[Year]],Data7[[#This Row],[Month]],Data7[[#This Row],[Day]])</f>
        <v>45503</v>
      </c>
    </row>
    <row r="1426" spans="1:25">
      <c r="A1426" s="5">
        <v>45507.353335648149</v>
      </c>
      <c r="B1426" s="7" t="s">
        <v>66</v>
      </c>
      <c r="C1426" s="6" t="s">
        <v>1946</v>
      </c>
      <c r="D1426" s="7" t="s">
        <v>1985</v>
      </c>
      <c r="E1426" s="8">
        <v>4</v>
      </c>
      <c r="F1426" s="7">
        <v>6984733</v>
      </c>
      <c r="G1426" s="7" t="s">
        <v>68</v>
      </c>
      <c r="H1426" s="7" t="s">
        <v>756</v>
      </c>
      <c r="I1426" s="7" t="s">
        <v>44</v>
      </c>
      <c r="J1426" s="19" t="str">
        <f>IFERROR(INDEX('Employee Info'!$C$3:$E$200,MATCH(Data7[[#This Row],[Name:]],'Employee Info'!$B$3:$B$200,0),MATCH(Data7[[#This Row],[Hours Type:]],'Employee Info'!$C$2:$E$2,0)),"")</f>
        <v/>
      </c>
      <c r="K1426" s="19" t="str">
        <f>IFERROR(INDEX('Employee Info'!$C$3:$J$200,MATCH(Data7[[#This Row],[Name:]],'Employee Info'!$B$3:$B$200,0),MATCH(Data7[[#Headers],[Truck]],'Employee Info'!$C$2:$J$2,0)),"")</f>
        <v/>
      </c>
      <c r="L1426" s="19" t="str">
        <f>IFERROR(INDEX('Employee Info'!$C$3:$J$200,MATCH(Data7[[#This Row],[Name:]],'Employee Info'!$B$3:$B$200,0),MATCH(Data7[[#Headers],[Phone]],'Employee Info'!$C$2:$J$2,0)),"")</f>
        <v/>
      </c>
      <c r="M1426" s="19" t="str">
        <f>IFERROR(INDEX('Employee Info'!$C$3:$J$200,MATCH(Data7[[#This Row],[Name:]],'Employee Info'!$B$3:$B$200,0),MATCH(Data7[[#Headers],[Tech]],'Employee Info'!$C$2:$J$2,0)),"")</f>
        <v/>
      </c>
      <c r="N1426" s="19" t="str">
        <f>IFERROR(INDEX('Employee Info'!$C$3:$J$200,MATCH(Data7[[#This Row],[Name:]],'Employee Info'!$B$3:$B$200,0),MATCH(Data7[[#Headers],[Other]],'Employee Info'!$C$2:$J$2,0)),"")</f>
        <v/>
      </c>
      <c r="O1426" s="19">
        <f>IFERROR((Data7[[#This Row],[Hours:]]*SUM(Data7[[#This Row],[Rate]:[Other]])),"")</f>
        <v>0</v>
      </c>
      <c r="P1426" s="7" t="str">
        <f>IF(Data7[[#This Row],[WO'#:]]="","Riley #","WO#")</f>
        <v>WO#</v>
      </c>
      <c r="Q1426" s="7">
        <f>IFERROR(WEEKNUM(Data7[[#This Row],[Date:]]),"")</f>
        <v>31</v>
      </c>
      <c r="R1426" s="6">
        <f t="shared" si="66"/>
        <v>45501</v>
      </c>
      <c r="S1426" s="6">
        <f>Data7[[#This Row],[Week Start]]+7</f>
        <v>45508</v>
      </c>
      <c r="T1426" s="7" t="str">
        <f t="shared" si="67"/>
        <v>7/28/2024 - 8/4/2024</v>
      </c>
      <c r="U1426" s="7" t="str">
        <f t="shared" si="68"/>
        <v>Time Card</v>
      </c>
      <c r="V1426" s="8" t="str">
        <f>RIGHT(TEXT(Data7[[#This Row],[Date:]],"mmddyyyy"),4)</f>
        <v>2024</v>
      </c>
      <c r="W1426" s="8" t="str">
        <f>MID(TEXT(Data7[[#This Row],[Date:]],"mmddyyyy"),3,2)</f>
        <v>30</v>
      </c>
      <c r="X1426" s="8" t="str">
        <f>LEFT(TEXT(Data7[[#This Row],[Date:]],"mmddyyyy"),2)</f>
        <v>07</v>
      </c>
      <c r="Y1426" s="6">
        <f>DATE(Data7[[#This Row],[Year]],Data7[[#This Row],[Month]],Data7[[#This Row],[Day]])</f>
        <v>45503</v>
      </c>
    </row>
    <row r="1427" spans="1:25">
      <c r="A1427" s="5">
        <v>45503.583209375</v>
      </c>
      <c r="B1427" s="7" t="s">
        <v>31</v>
      </c>
      <c r="C1427" s="6" t="s">
        <v>1946</v>
      </c>
      <c r="D1427" s="7" t="s">
        <v>1942</v>
      </c>
      <c r="E1427" s="8">
        <v>8</v>
      </c>
      <c r="F1427" s="7">
        <v>7128629</v>
      </c>
      <c r="G1427" s="7" t="s">
        <v>68</v>
      </c>
      <c r="H1427" s="7" t="s">
        <v>756</v>
      </c>
      <c r="I1427" s="7" t="s">
        <v>44</v>
      </c>
      <c r="J1427" s="19" t="str">
        <f>IFERROR(INDEX('Employee Info'!$C$3:$E$200,MATCH(Data7[[#This Row],[Name:]],'Employee Info'!$B$3:$B$200,0),MATCH(Data7[[#This Row],[Hours Type:]],'Employee Info'!$C$2:$E$2,0)),"")</f>
        <v/>
      </c>
      <c r="K1427" s="19" t="str">
        <f>IFERROR(INDEX('Employee Info'!$C$3:$J$200,MATCH(Data7[[#This Row],[Name:]],'Employee Info'!$B$3:$B$200,0),MATCH(Data7[[#Headers],[Truck]],'Employee Info'!$C$2:$J$2,0)),"")</f>
        <v/>
      </c>
      <c r="L1427" s="19" t="str">
        <f>IFERROR(INDEX('Employee Info'!$C$3:$J$200,MATCH(Data7[[#This Row],[Name:]],'Employee Info'!$B$3:$B$200,0),MATCH(Data7[[#Headers],[Phone]],'Employee Info'!$C$2:$J$2,0)),"")</f>
        <v/>
      </c>
      <c r="M1427" s="19" t="str">
        <f>IFERROR(INDEX('Employee Info'!$C$3:$J$200,MATCH(Data7[[#This Row],[Name:]],'Employee Info'!$B$3:$B$200,0),MATCH(Data7[[#Headers],[Tech]],'Employee Info'!$C$2:$J$2,0)),"")</f>
        <v/>
      </c>
      <c r="N1427" s="19" t="str">
        <f>IFERROR(INDEX('Employee Info'!$C$3:$J$200,MATCH(Data7[[#This Row],[Name:]],'Employee Info'!$B$3:$B$200,0),MATCH(Data7[[#Headers],[Other]],'Employee Info'!$C$2:$J$2,0)),"")</f>
        <v/>
      </c>
      <c r="O1427" s="19">
        <f>IFERROR((Data7[[#This Row],[Hours:]]*SUM(Data7[[#This Row],[Rate]:[Other]])),"")</f>
        <v>0</v>
      </c>
      <c r="P1427" s="7" t="str">
        <f>IF(Data7[[#This Row],[WO'#:]]="","Riley #","WO#")</f>
        <v>WO#</v>
      </c>
      <c r="Q1427" s="7">
        <f>IFERROR(WEEKNUM(Data7[[#This Row],[Date:]]),"")</f>
        <v>31</v>
      </c>
      <c r="R1427" s="6">
        <f t="shared" si="66"/>
        <v>45501</v>
      </c>
      <c r="S1427" s="6">
        <f>Data7[[#This Row],[Week Start]]+7</f>
        <v>45508</v>
      </c>
      <c r="T1427" s="7" t="str">
        <f t="shared" si="67"/>
        <v>7/28/2024 - 8/4/2024</v>
      </c>
      <c r="U1427" s="7" t="str">
        <f t="shared" si="68"/>
        <v>Time Card</v>
      </c>
      <c r="V1427" s="8" t="str">
        <f>RIGHT(TEXT(Data7[[#This Row],[Date:]],"mmddyyyy"),4)</f>
        <v>2024</v>
      </c>
      <c r="W1427" s="8" t="str">
        <f>MID(TEXT(Data7[[#This Row],[Date:]],"mmddyyyy"),3,2)</f>
        <v>30</v>
      </c>
      <c r="X1427" s="8" t="str">
        <f>LEFT(TEXT(Data7[[#This Row],[Date:]],"mmddyyyy"),2)</f>
        <v>07</v>
      </c>
      <c r="Y1427" s="6">
        <f>DATE(Data7[[#This Row],[Year]],Data7[[#This Row],[Month]],Data7[[#This Row],[Day]])</f>
        <v>45503</v>
      </c>
    </row>
    <row r="1428" spans="1:25">
      <c r="A1428" s="5">
        <v>45503.583366319443</v>
      </c>
      <c r="B1428" s="7" t="s">
        <v>34</v>
      </c>
      <c r="C1428" s="6" t="s">
        <v>1946</v>
      </c>
      <c r="D1428" s="7" t="s">
        <v>1942</v>
      </c>
      <c r="E1428" s="8">
        <v>8</v>
      </c>
      <c r="F1428" s="7">
        <v>7128629</v>
      </c>
      <c r="G1428" s="7" t="s">
        <v>68</v>
      </c>
      <c r="H1428" s="7" t="s">
        <v>756</v>
      </c>
      <c r="I1428" s="7" t="s">
        <v>44</v>
      </c>
      <c r="J1428" s="19" t="str">
        <f>IFERROR(INDEX('Employee Info'!$C$3:$E$200,MATCH(Data7[[#This Row],[Name:]],'Employee Info'!$B$3:$B$200,0),MATCH(Data7[[#This Row],[Hours Type:]],'Employee Info'!$C$2:$E$2,0)),"")</f>
        <v/>
      </c>
      <c r="K1428" s="19" t="str">
        <f>IFERROR(INDEX('Employee Info'!$C$3:$J$200,MATCH(Data7[[#This Row],[Name:]],'Employee Info'!$B$3:$B$200,0),MATCH(Data7[[#Headers],[Truck]],'Employee Info'!$C$2:$J$2,0)),"")</f>
        <v/>
      </c>
      <c r="L1428" s="19" t="str">
        <f>IFERROR(INDEX('Employee Info'!$C$3:$J$200,MATCH(Data7[[#This Row],[Name:]],'Employee Info'!$B$3:$B$200,0),MATCH(Data7[[#Headers],[Phone]],'Employee Info'!$C$2:$J$2,0)),"")</f>
        <v/>
      </c>
      <c r="M1428" s="19" t="str">
        <f>IFERROR(INDEX('Employee Info'!$C$3:$J$200,MATCH(Data7[[#This Row],[Name:]],'Employee Info'!$B$3:$B$200,0),MATCH(Data7[[#Headers],[Tech]],'Employee Info'!$C$2:$J$2,0)),"")</f>
        <v/>
      </c>
      <c r="N1428" s="19" t="str">
        <f>IFERROR(INDEX('Employee Info'!$C$3:$J$200,MATCH(Data7[[#This Row],[Name:]],'Employee Info'!$B$3:$B$200,0),MATCH(Data7[[#Headers],[Other]],'Employee Info'!$C$2:$J$2,0)),"")</f>
        <v/>
      </c>
      <c r="O1428" s="19">
        <f>IFERROR((Data7[[#This Row],[Hours:]]*SUM(Data7[[#This Row],[Rate]:[Other]])),"")</f>
        <v>0</v>
      </c>
      <c r="P1428" s="7" t="str">
        <f>IF(Data7[[#This Row],[WO'#:]]="","Riley #","WO#")</f>
        <v>WO#</v>
      </c>
      <c r="Q1428" s="7">
        <f>IFERROR(WEEKNUM(Data7[[#This Row],[Date:]]),"")</f>
        <v>31</v>
      </c>
      <c r="R1428" s="6">
        <f t="shared" si="66"/>
        <v>45501</v>
      </c>
      <c r="S1428" s="6">
        <f>Data7[[#This Row],[Week Start]]+7</f>
        <v>45508</v>
      </c>
      <c r="T1428" s="7" t="str">
        <f t="shared" si="67"/>
        <v>7/28/2024 - 8/4/2024</v>
      </c>
      <c r="U1428" s="7" t="str">
        <f t="shared" si="68"/>
        <v>Time Card</v>
      </c>
      <c r="V1428" s="8" t="str">
        <f>RIGHT(TEXT(Data7[[#This Row],[Date:]],"mmddyyyy"),4)</f>
        <v>2024</v>
      </c>
      <c r="W1428" s="8" t="str">
        <f>MID(TEXT(Data7[[#This Row],[Date:]],"mmddyyyy"),3,2)</f>
        <v>30</v>
      </c>
      <c r="X1428" s="8" t="str">
        <f>LEFT(TEXT(Data7[[#This Row],[Date:]],"mmddyyyy"),2)</f>
        <v>07</v>
      </c>
      <c r="Y1428" s="6">
        <f>DATE(Data7[[#This Row],[Year]],Data7[[#This Row],[Month]],Data7[[#This Row],[Day]])</f>
        <v>45503</v>
      </c>
    </row>
    <row r="1429" spans="1:25">
      <c r="A1429" s="5">
        <v>45507.362634027777</v>
      </c>
      <c r="B1429" s="7" t="s">
        <v>66</v>
      </c>
      <c r="C1429" s="6" t="s">
        <v>1946</v>
      </c>
      <c r="D1429" s="7" t="s">
        <v>1991</v>
      </c>
      <c r="E1429" s="8">
        <v>1</v>
      </c>
      <c r="F1429" s="7">
        <v>7128629</v>
      </c>
      <c r="G1429" s="7" t="s">
        <v>68</v>
      </c>
      <c r="H1429" s="7" t="s">
        <v>756</v>
      </c>
      <c r="I1429" s="7" t="s">
        <v>44</v>
      </c>
      <c r="J1429" s="19" t="str">
        <f>IFERROR(INDEX('Employee Info'!$C$3:$E$200,MATCH(Data7[[#This Row],[Name:]],'Employee Info'!$B$3:$B$200,0),MATCH(Data7[[#This Row],[Hours Type:]],'Employee Info'!$C$2:$E$2,0)),"")</f>
        <v/>
      </c>
      <c r="K1429" s="19" t="str">
        <f>IFERROR(INDEX('Employee Info'!$C$3:$J$200,MATCH(Data7[[#This Row],[Name:]],'Employee Info'!$B$3:$B$200,0),MATCH(Data7[[#Headers],[Truck]],'Employee Info'!$C$2:$J$2,0)),"")</f>
        <v/>
      </c>
      <c r="L1429" s="19" t="str">
        <f>IFERROR(INDEX('Employee Info'!$C$3:$J$200,MATCH(Data7[[#This Row],[Name:]],'Employee Info'!$B$3:$B$200,0),MATCH(Data7[[#Headers],[Phone]],'Employee Info'!$C$2:$J$2,0)),"")</f>
        <v/>
      </c>
      <c r="M1429" s="19" t="str">
        <f>IFERROR(INDEX('Employee Info'!$C$3:$J$200,MATCH(Data7[[#This Row],[Name:]],'Employee Info'!$B$3:$B$200,0),MATCH(Data7[[#Headers],[Tech]],'Employee Info'!$C$2:$J$2,0)),"")</f>
        <v/>
      </c>
      <c r="N1429" s="19" t="str">
        <f>IFERROR(INDEX('Employee Info'!$C$3:$J$200,MATCH(Data7[[#This Row],[Name:]],'Employee Info'!$B$3:$B$200,0),MATCH(Data7[[#Headers],[Other]],'Employee Info'!$C$2:$J$2,0)),"")</f>
        <v/>
      </c>
      <c r="O1429" s="19">
        <f>IFERROR((Data7[[#This Row],[Hours:]]*SUM(Data7[[#This Row],[Rate]:[Other]])),"")</f>
        <v>0</v>
      </c>
      <c r="P1429" s="7" t="str">
        <f>IF(Data7[[#This Row],[WO'#:]]="","Riley #","WO#")</f>
        <v>WO#</v>
      </c>
      <c r="Q1429" s="7">
        <f>IFERROR(WEEKNUM(Data7[[#This Row],[Date:]]),"")</f>
        <v>31</v>
      </c>
      <c r="R1429" s="6">
        <f t="shared" si="66"/>
        <v>45501</v>
      </c>
      <c r="S1429" s="6">
        <f>Data7[[#This Row],[Week Start]]+7</f>
        <v>45508</v>
      </c>
      <c r="T1429" s="7" t="str">
        <f t="shared" si="67"/>
        <v>7/28/2024 - 8/4/2024</v>
      </c>
      <c r="U1429" s="7" t="str">
        <f t="shared" si="68"/>
        <v>Time Card</v>
      </c>
      <c r="V1429" s="8" t="str">
        <f>RIGHT(TEXT(Data7[[#This Row],[Date:]],"mmddyyyy"),4)</f>
        <v>2024</v>
      </c>
      <c r="W1429" s="8" t="str">
        <f>MID(TEXT(Data7[[#This Row],[Date:]],"mmddyyyy"),3,2)</f>
        <v>30</v>
      </c>
      <c r="X1429" s="8" t="str">
        <f>LEFT(TEXT(Data7[[#This Row],[Date:]],"mmddyyyy"),2)</f>
        <v>07</v>
      </c>
      <c r="Y1429" s="6">
        <f>DATE(Data7[[#This Row],[Year]],Data7[[#This Row],[Month]],Data7[[#This Row],[Day]])</f>
        <v>45503</v>
      </c>
    </row>
    <row r="1430" spans="1:25">
      <c r="A1430" s="5">
        <v>45507.37019386574</v>
      </c>
      <c r="B1430" s="7" t="s">
        <v>66</v>
      </c>
      <c r="C1430" s="6" t="s">
        <v>1946</v>
      </c>
      <c r="D1430" s="7" t="s">
        <v>1998</v>
      </c>
      <c r="E1430" s="8">
        <v>3</v>
      </c>
      <c r="F1430" s="7">
        <v>7128669</v>
      </c>
      <c r="G1430" s="7" t="s">
        <v>68</v>
      </c>
      <c r="H1430" s="7" t="s">
        <v>756</v>
      </c>
      <c r="I1430" s="7" t="s">
        <v>45</v>
      </c>
      <c r="J1430" s="19" t="str">
        <f>IFERROR(INDEX('Employee Info'!$C$3:$E$200,MATCH(Data7[[#This Row],[Name:]],'Employee Info'!$B$3:$B$200,0),MATCH(Data7[[#This Row],[Hours Type:]],'Employee Info'!$C$2:$E$2,0)),"")</f>
        <v/>
      </c>
      <c r="K1430" s="19" t="str">
        <f>IFERROR(INDEX('Employee Info'!$C$3:$J$200,MATCH(Data7[[#This Row],[Name:]],'Employee Info'!$B$3:$B$200,0),MATCH(Data7[[#Headers],[Truck]],'Employee Info'!$C$2:$J$2,0)),"")</f>
        <v/>
      </c>
      <c r="L1430" s="19" t="str">
        <f>IFERROR(INDEX('Employee Info'!$C$3:$J$200,MATCH(Data7[[#This Row],[Name:]],'Employee Info'!$B$3:$B$200,0),MATCH(Data7[[#Headers],[Phone]],'Employee Info'!$C$2:$J$2,0)),"")</f>
        <v/>
      </c>
      <c r="M1430" s="19" t="str">
        <f>IFERROR(INDEX('Employee Info'!$C$3:$J$200,MATCH(Data7[[#This Row],[Name:]],'Employee Info'!$B$3:$B$200,0),MATCH(Data7[[#Headers],[Tech]],'Employee Info'!$C$2:$J$2,0)),"")</f>
        <v/>
      </c>
      <c r="N1430" s="19" t="str">
        <f>IFERROR(INDEX('Employee Info'!$C$3:$J$200,MATCH(Data7[[#This Row],[Name:]],'Employee Info'!$B$3:$B$200,0),MATCH(Data7[[#Headers],[Other]],'Employee Info'!$C$2:$J$2,0)),"")</f>
        <v/>
      </c>
      <c r="O1430" s="19">
        <f>IFERROR((Data7[[#This Row],[Hours:]]*SUM(Data7[[#This Row],[Rate]:[Other]])),"")</f>
        <v>0</v>
      </c>
      <c r="P1430" s="7" t="str">
        <f>IF(Data7[[#This Row],[WO'#:]]="","Riley #","WO#")</f>
        <v>WO#</v>
      </c>
      <c r="Q1430" s="7">
        <f>IFERROR(WEEKNUM(Data7[[#This Row],[Date:]]),"")</f>
        <v>31</v>
      </c>
      <c r="R1430" s="6">
        <f t="shared" si="66"/>
        <v>45501</v>
      </c>
      <c r="S1430" s="6">
        <f>Data7[[#This Row],[Week Start]]+7</f>
        <v>45508</v>
      </c>
      <c r="T1430" s="7" t="str">
        <f t="shared" si="67"/>
        <v>7/28/2024 - 8/4/2024</v>
      </c>
      <c r="U1430" s="7" t="str">
        <f t="shared" si="68"/>
        <v>Time Card</v>
      </c>
      <c r="V1430" s="8" t="str">
        <f>RIGHT(TEXT(Data7[[#This Row],[Date:]],"mmddyyyy"),4)</f>
        <v>2024</v>
      </c>
      <c r="W1430" s="8" t="str">
        <f>MID(TEXT(Data7[[#This Row],[Date:]],"mmddyyyy"),3,2)</f>
        <v>30</v>
      </c>
      <c r="X1430" s="8" t="str">
        <f>LEFT(TEXT(Data7[[#This Row],[Date:]],"mmddyyyy"),2)</f>
        <v>07</v>
      </c>
      <c r="Y1430" s="6">
        <f>DATE(Data7[[#This Row],[Year]],Data7[[#This Row],[Month]],Data7[[#This Row],[Day]])</f>
        <v>45503</v>
      </c>
    </row>
    <row r="1431" spans="1:25">
      <c r="A1431" s="5">
        <v>45503.579293981478</v>
      </c>
      <c r="B1431" s="7" t="s">
        <v>35</v>
      </c>
      <c r="C1431" s="6" t="s">
        <v>1946</v>
      </c>
      <c r="D1431" s="7" t="s">
        <v>1950</v>
      </c>
      <c r="E1431" s="8">
        <v>5</v>
      </c>
      <c r="F1431" s="7">
        <v>7130048</v>
      </c>
      <c r="G1431" s="7" t="s">
        <v>68</v>
      </c>
      <c r="H1431" s="7" t="s">
        <v>756</v>
      </c>
      <c r="I1431" s="7" t="s">
        <v>44</v>
      </c>
      <c r="J1431" s="19" t="str">
        <f>IFERROR(INDEX('Employee Info'!$C$3:$E$200,MATCH(Data7[[#This Row],[Name:]],'Employee Info'!$B$3:$B$200,0),MATCH(Data7[[#This Row],[Hours Type:]],'Employee Info'!$C$2:$E$2,0)),"")</f>
        <v/>
      </c>
      <c r="K1431" s="19" t="str">
        <f>IFERROR(INDEX('Employee Info'!$C$3:$J$200,MATCH(Data7[[#This Row],[Name:]],'Employee Info'!$B$3:$B$200,0),MATCH(Data7[[#Headers],[Truck]],'Employee Info'!$C$2:$J$2,0)),"")</f>
        <v/>
      </c>
      <c r="L1431" s="19" t="str">
        <f>IFERROR(INDEX('Employee Info'!$C$3:$J$200,MATCH(Data7[[#This Row],[Name:]],'Employee Info'!$B$3:$B$200,0),MATCH(Data7[[#Headers],[Phone]],'Employee Info'!$C$2:$J$2,0)),"")</f>
        <v/>
      </c>
      <c r="M1431" s="19" t="str">
        <f>IFERROR(INDEX('Employee Info'!$C$3:$J$200,MATCH(Data7[[#This Row],[Name:]],'Employee Info'!$B$3:$B$200,0),MATCH(Data7[[#Headers],[Tech]],'Employee Info'!$C$2:$J$2,0)),"")</f>
        <v/>
      </c>
      <c r="N1431" s="19" t="str">
        <f>IFERROR(INDEX('Employee Info'!$C$3:$J$200,MATCH(Data7[[#This Row],[Name:]],'Employee Info'!$B$3:$B$200,0),MATCH(Data7[[#Headers],[Other]],'Employee Info'!$C$2:$J$2,0)),"")</f>
        <v/>
      </c>
      <c r="O1431" s="19">
        <f>IFERROR((Data7[[#This Row],[Hours:]]*SUM(Data7[[#This Row],[Rate]:[Other]])),"")</f>
        <v>0</v>
      </c>
      <c r="P1431" s="7" t="str">
        <f>IF(Data7[[#This Row],[WO'#:]]="","Riley #","WO#")</f>
        <v>WO#</v>
      </c>
      <c r="Q1431" s="7">
        <f>IFERROR(WEEKNUM(Data7[[#This Row],[Date:]]),"")</f>
        <v>31</v>
      </c>
      <c r="R1431" s="6">
        <f t="shared" si="66"/>
        <v>45501</v>
      </c>
      <c r="S1431" s="6">
        <f>Data7[[#This Row],[Week Start]]+7</f>
        <v>45508</v>
      </c>
      <c r="T1431" s="7" t="str">
        <f t="shared" si="67"/>
        <v>7/28/2024 - 8/4/2024</v>
      </c>
      <c r="U1431" s="7" t="str">
        <f t="shared" si="68"/>
        <v>Time Card</v>
      </c>
      <c r="V1431" s="8" t="str">
        <f>RIGHT(TEXT(Data7[[#This Row],[Date:]],"mmddyyyy"),4)</f>
        <v>2024</v>
      </c>
      <c r="W1431" s="8" t="str">
        <f>MID(TEXT(Data7[[#This Row],[Date:]],"mmddyyyy"),3,2)</f>
        <v>30</v>
      </c>
      <c r="X1431" s="8" t="str">
        <f>LEFT(TEXT(Data7[[#This Row],[Date:]],"mmddyyyy"),2)</f>
        <v>07</v>
      </c>
      <c r="Y1431" s="6">
        <f>DATE(Data7[[#This Row],[Year]],Data7[[#This Row],[Month]],Data7[[#This Row],[Day]])</f>
        <v>45503</v>
      </c>
    </row>
    <row r="1432" spans="1:25">
      <c r="A1432" s="5">
        <v>45507.363226504633</v>
      </c>
      <c r="B1432" s="7" t="s">
        <v>66</v>
      </c>
      <c r="C1432" s="6" t="s">
        <v>1946</v>
      </c>
      <c r="D1432" s="7" t="s">
        <v>1992</v>
      </c>
      <c r="E1432" s="8">
        <v>1</v>
      </c>
      <c r="F1432" s="7">
        <v>7130048</v>
      </c>
      <c r="G1432" s="7" t="s">
        <v>68</v>
      </c>
      <c r="H1432" s="7" t="s">
        <v>756</v>
      </c>
      <c r="I1432" s="7" t="s">
        <v>44</v>
      </c>
      <c r="J1432" s="19" t="str">
        <f>IFERROR(INDEX('Employee Info'!$C$3:$E$200,MATCH(Data7[[#This Row],[Name:]],'Employee Info'!$B$3:$B$200,0),MATCH(Data7[[#This Row],[Hours Type:]],'Employee Info'!$C$2:$E$2,0)),"")</f>
        <v/>
      </c>
      <c r="K1432" s="19" t="str">
        <f>IFERROR(INDEX('Employee Info'!$C$3:$J$200,MATCH(Data7[[#This Row],[Name:]],'Employee Info'!$B$3:$B$200,0),MATCH(Data7[[#Headers],[Truck]],'Employee Info'!$C$2:$J$2,0)),"")</f>
        <v/>
      </c>
      <c r="L1432" s="19" t="str">
        <f>IFERROR(INDEX('Employee Info'!$C$3:$J$200,MATCH(Data7[[#This Row],[Name:]],'Employee Info'!$B$3:$B$200,0),MATCH(Data7[[#Headers],[Phone]],'Employee Info'!$C$2:$J$2,0)),"")</f>
        <v/>
      </c>
      <c r="M1432" s="19" t="str">
        <f>IFERROR(INDEX('Employee Info'!$C$3:$J$200,MATCH(Data7[[#This Row],[Name:]],'Employee Info'!$B$3:$B$200,0),MATCH(Data7[[#Headers],[Tech]],'Employee Info'!$C$2:$J$2,0)),"")</f>
        <v/>
      </c>
      <c r="N1432" s="19" t="str">
        <f>IFERROR(INDEX('Employee Info'!$C$3:$J$200,MATCH(Data7[[#This Row],[Name:]],'Employee Info'!$B$3:$B$200,0),MATCH(Data7[[#Headers],[Other]],'Employee Info'!$C$2:$J$2,0)),"")</f>
        <v/>
      </c>
      <c r="O1432" s="19">
        <f>IFERROR((Data7[[#This Row],[Hours:]]*SUM(Data7[[#This Row],[Rate]:[Other]])),"")</f>
        <v>0</v>
      </c>
      <c r="P1432" s="7" t="str">
        <f>IF(Data7[[#This Row],[WO'#:]]="","Riley #","WO#")</f>
        <v>WO#</v>
      </c>
      <c r="Q1432" s="7">
        <f>IFERROR(WEEKNUM(Data7[[#This Row],[Date:]]),"")</f>
        <v>31</v>
      </c>
      <c r="R1432" s="6">
        <f t="shared" si="66"/>
        <v>45501</v>
      </c>
      <c r="S1432" s="6">
        <f>Data7[[#This Row],[Week Start]]+7</f>
        <v>45508</v>
      </c>
      <c r="T1432" s="7" t="str">
        <f t="shared" si="67"/>
        <v>7/28/2024 - 8/4/2024</v>
      </c>
      <c r="U1432" s="7" t="str">
        <f t="shared" si="68"/>
        <v>Time Card</v>
      </c>
      <c r="V1432" s="8" t="str">
        <f>RIGHT(TEXT(Data7[[#This Row],[Date:]],"mmddyyyy"),4)</f>
        <v>2024</v>
      </c>
      <c r="W1432" s="8" t="str">
        <f>MID(TEXT(Data7[[#This Row],[Date:]],"mmddyyyy"),3,2)</f>
        <v>30</v>
      </c>
      <c r="X1432" s="8" t="str">
        <f>LEFT(TEXT(Data7[[#This Row],[Date:]],"mmddyyyy"),2)</f>
        <v>07</v>
      </c>
      <c r="Y1432" s="6">
        <f>DATE(Data7[[#This Row],[Year]],Data7[[#This Row],[Month]],Data7[[#This Row],[Day]])</f>
        <v>45503</v>
      </c>
    </row>
    <row r="1433" spans="1:25">
      <c r="A1433" s="5">
        <v>45507.366891782411</v>
      </c>
      <c r="B1433" s="7" t="s">
        <v>66</v>
      </c>
      <c r="C1433" s="6" t="s">
        <v>1946</v>
      </c>
      <c r="D1433" s="7" t="s">
        <v>1996</v>
      </c>
      <c r="E1433" s="8">
        <v>1</v>
      </c>
      <c r="F1433" s="7">
        <v>7136490</v>
      </c>
      <c r="G1433" s="7" t="s">
        <v>68</v>
      </c>
      <c r="H1433" s="7" t="s">
        <v>756</v>
      </c>
      <c r="I1433" s="7" t="s">
        <v>44</v>
      </c>
      <c r="J1433" s="19" t="str">
        <f>IFERROR(INDEX('Employee Info'!$C$3:$E$200,MATCH(Data7[[#This Row],[Name:]],'Employee Info'!$B$3:$B$200,0),MATCH(Data7[[#This Row],[Hours Type:]],'Employee Info'!$C$2:$E$2,0)),"")</f>
        <v/>
      </c>
      <c r="K1433" s="19" t="str">
        <f>IFERROR(INDEX('Employee Info'!$C$3:$J$200,MATCH(Data7[[#This Row],[Name:]],'Employee Info'!$B$3:$B$200,0),MATCH(Data7[[#Headers],[Truck]],'Employee Info'!$C$2:$J$2,0)),"")</f>
        <v/>
      </c>
      <c r="L1433" s="19" t="str">
        <f>IFERROR(INDEX('Employee Info'!$C$3:$J$200,MATCH(Data7[[#This Row],[Name:]],'Employee Info'!$B$3:$B$200,0),MATCH(Data7[[#Headers],[Phone]],'Employee Info'!$C$2:$J$2,0)),"")</f>
        <v/>
      </c>
      <c r="M1433" s="19" t="str">
        <f>IFERROR(INDEX('Employee Info'!$C$3:$J$200,MATCH(Data7[[#This Row],[Name:]],'Employee Info'!$B$3:$B$200,0),MATCH(Data7[[#Headers],[Tech]],'Employee Info'!$C$2:$J$2,0)),"")</f>
        <v/>
      </c>
      <c r="N1433" s="19" t="str">
        <f>IFERROR(INDEX('Employee Info'!$C$3:$J$200,MATCH(Data7[[#This Row],[Name:]],'Employee Info'!$B$3:$B$200,0),MATCH(Data7[[#Headers],[Other]],'Employee Info'!$C$2:$J$2,0)),"")</f>
        <v/>
      </c>
      <c r="O1433" s="19">
        <f>IFERROR((Data7[[#This Row],[Hours:]]*SUM(Data7[[#This Row],[Rate]:[Other]])),"")</f>
        <v>0</v>
      </c>
      <c r="P1433" s="7" t="str">
        <f>IF(Data7[[#This Row],[WO'#:]]="","Riley #","WO#")</f>
        <v>WO#</v>
      </c>
      <c r="Q1433" s="7">
        <f>IFERROR(WEEKNUM(Data7[[#This Row],[Date:]]),"")</f>
        <v>31</v>
      </c>
      <c r="R1433" s="6">
        <f t="shared" si="66"/>
        <v>45501</v>
      </c>
      <c r="S1433" s="6">
        <f>Data7[[#This Row],[Week Start]]+7</f>
        <v>45508</v>
      </c>
      <c r="T1433" s="7" t="str">
        <f t="shared" si="67"/>
        <v>7/28/2024 - 8/4/2024</v>
      </c>
      <c r="U1433" s="7" t="str">
        <f t="shared" si="68"/>
        <v>Time Card</v>
      </c>
      <c r="V1433" s="8" t="str">
        <f>RIGHT(TEXT(Data7[[#This Row],[Date:]],"mmddyyyy"),4)</f>
        <v>2024</v>
      </c>
      <c r="W1433" s="8" t="str">
        <f>MID(TEXT(Data7[[#This Row],[Date:]],"mmddyyyy"),3,2)</f>
        <v>30</v>
      </c>
      <c r="X1433" s="8" t="str">
        <f>LEFT(TEXT(Data7[[#This Row],[Date:]],"mmddyyyy"),2)</f>
        <v>07</v>
      </c>
      <c r="Y1433" s="6">
        <f>DATE(Data7[[#This Row],[Year]],Data7[[#This Row],[Month]],Data7[[#This Row],[Day]])</f>
        <v>45503</v>
      </c>
    </row>
    <row r="1434" spans="1:25">
      <c r="A1434" s="5">
        <v>45507.367463888892</v>
      </c>
      <c r="B1434" s="7" t="s">
        <v>66</v>
      </c>
      <c r="C1434" s="6" t="s">
        <v>1946</v>
      </c>
      <c r="D1434" s="7" t="s">
        <v>1997</v>
      </c>
      <c r="E1434" s="8">
        <v>1</v>
      </c>
      <c r="F1434" s="7">
        <v>7137375</v>
      </c>
      <c r="G1434" s="7" t="s">
        <v>68</v>
      </c>
      <c r="H1434" s="7" t="s">
        <v>756</v>
      </c>
      <c r="I1434" s="7" t="s">
        <v>44</v>
      </c>
      <c r="J1434" s="19" t="str">
        <f>IFERROR(INDEX('Employee Info'!$C$3:$E$200,MATCH(Data7[[#This Row],[Name:]],'Employee Info'!$B$3:$B$200,0),MATCH(Data7[[#This Row],[Hours Type:]],'Employee Info'!$C$2:$E$2,0)),"")</f>
        <v/>
      </c>
      <c r="K1434" s="19" t="str">
        <f>IFERROR(INDEX('Employee Info'!$C$3:$J$200,MATCH(Data7[[#This Row],[Name:]],'Employee Info'!$B$3:$B$200,0),MATCH(Data7[[#Headers],[Truck]],'Employee Info'!$C$2:$J$2,0)),"")</f>
        <v/>
      </c>
      <c r="L1434" s="19" t="str">
        <f>IFERROR(INDEX('Employee Info'!$C$3:$J$200,MATCH(Data7[[#This Row],[Name:]],'Employee Info'!$B$3:$B$200,0),MATCH(Data7[[#Headers],[Phone]],'Employee Info'!$C$2:$J$2,0)),"")</f>
        <v/>
      </c>
      <c r="M1434" s="19" t="str">
        <f>IFERROR(INDEX('Employee Info'!$C$3:$J$200,MATCH(Data7[[#This Row],[Name:]],'Employee Info'!$B$3:$B$200,0),MATCH(Data7[[#Headers],[Tech]],'Employee Info'!$C$2:$J$2,0)),"")</f>
        <v/>
      </c>
      <c r="N1434" s="19" t="str">
        <f>IFERROR(INDEX('Employee Info'!$C$3:$J$200,MATCH(Data7[[#This Row],[Name:]],'Employee Info'!$B$3:$B$200,0),MATCH(Data7[[#Headers],[Other]],'Employee Info'!$C$2:$J$2,0)),"")</f>
        <v/>
      </c>
      <c r="O1434" s="19">
        <f>IFERROR((Data7[[#This Row],[Hours:]]*SUM(Data7[[#This Row],[Rate]:[Other]])),"")</f>
        <v>0</v>
      </c>
      <c r="P1434" s="7" t="str">
        <f>IF(Data7[[#This Row],[WO'#:]]="","Riley #","WO#")</f>
        <v>WO#</v>
      </c>
      <c r="Q1434" s="7">
        <f>IFERROR(WEEKNUM(Data7[[#This Row],[Date:]]),"")</f>
        <v>31</v>
      </c>
      <c r="R1434" s="6">
        <f t="shared" si="66"/>
        <v>45501</v>
      </c>
      <c r="S1434" s="6">
        <f>Data7[[#This Row],[Week Start]]+7</f>
        <v>45508</v>
      </c>
      <c r="T1434" s="7" t="str">
        <f t="shared" si="67"/>
        <v>7/28/2024 - 8/4/2024</v>
      </c>
      <c r="U1434" s="7" t="str">
        <f t="shared" si="68"/>
        <v>Time Card</v>
      </c>
      <c r="V1434" s="8" t="str">
        <f>RIGHT(TEXT(Data7[[#This Row],[Date:]],"mmddyyyy"),4)</f>
        <v>2024</v>
      </c>
      <c r="W1434" s="8" t="str">
        <f>MID(TEXT(Data7[[#This Row],[Date:]],"mmddyyyy"),3,2)</f>
        <v>30</v>
      </c>
      <c r="X1434" s="8" t="str">
        <f>LEFT(TEXT(Data7[[#This Row],[Date:]],"mmddyyyy"),2)</f>
        <v>07</v>
      </c>
      <c r="Y1434" s="6">
        <f>DATE(Data7[[#This Row],[Year]],Data7[[#This Row],[Month]],Data7[[#This Row],[Day]])</f>
        <v>45503</v>
      </c>
    </row>
    <row r="1435" spans="1:25">
      <c r="A1435" s="5">
        <v>45503.581501967594</v>
      </c>
      <c r="B1435" s="7" t="s">
        <v>23</v>
      </c>
      <c r="C1435" s="6" t="s">
        <v>1946</v>
      </c>
      <c r="D1435" s="7" t="s">
        <v>1952</v>
      </c>
      <c r="E1435" s="8">
        <v>2</v>
      </c>
      <c r="F1435" s="7" t="s">
        <v>68</v>
      </c>
      <c r="G1435" s="7" t="s">
        <v>68</v>
      </c>
      <c r="H1435" s="7" t="s">
        <v>756</v>
      </c>
      <c r="I1435" s="7" t="s">
        <v>44</v>
      </c>
      <c r="J1435" s="19" t="str">
        <f>IFERROR(INDEX('Employee Info'!$C$3:$E$200,MATCH(Data7[[#This Row],[Name:]],'Employee Info'!$B$3:$B$200,0),MATCH(Data7[[#This Row],[Hours Type:]],'Employee Info'!$C$2:$E$2,0)),"")</f>
        <v/>
      </c>
      <c r="K1435" s="19" t="str">
        <f>IFERROR(INDEX('Employee Info'!$C$3:$J$200,MATCH(Data7[[#This Row],[Name:]],'Employee Info'!$B$3:$B$200,0),MATCH(Data7[[#Headers],[Truck]],'Employee Info'!$C$2:$J$2,0)),"")</f>
        <v/>
      </c>
      <c r="L1435" s="19" t="str">
        <f>IFERROR(INDEX('Employee Info'!$C$3:$J$200,MATCH(Data7[[#This Row],[Name:]],'Employee Info'!$B$3:$B$200,0),MATCH(Data7[[#Headers],[Phone]],'Employee Info'!$C$2:$J$2,0)),"")</f>
        <v/>
      </c>
      <c r="M1435" s="19" t="str">
        <f>IFERROR(INDEX('Employee Info'!$C$3:$J$200,MATCH(Data7[[#This Row],[Name:]],'Employee Info'!$B$3:$B$200,0),MATCH(Data7[[#Headers],[Tech]],'Employee Info'!$C$2:$J$2,0)),"")</f>
        <v/>
      </c>
      <c r="N1435" s="19" t="str">
        <f>IFERROR(INDEX('Employee Info'!$C$3:$J$200,MATCH(Data7[[#This Row],[Name:]],'Employee Info'!$B$3:$B$200,0),MATCH(Data7[[#Headers],[Other]],'Employee Info'!$C$2:$J$2,0)),"")</f>
        <v/>
      </c>
      <c r="O1435" s="19">
        <f>IFERROR((Data7[[#This Row],[Hours:]]*SUM(Data7[[#This Row],[Rate]:[Other]])),"")</f>
        <v>0</v>
      </c>
      <c r="P1435" s="7" t="str">
        <f>IF(Data7[[#This Row],[WO'#:]]="","Riley #","WO#")</f>
        <v>Riley #</v>
      </c>
      <c r="Q1435" s="7">
        <f>IFERROR(WEEKNUM(Data7[[#This Row],[Date:]]),"")</f>
        <v>31</v>
      </c>
      <c r="R1435" s="6">
        <f t="shared" si="66"/>
        <v>45501</v>
      </c>
      <c r="S1435" s="6">
        <f>Data7[[#This Row],[Week Start]]+7</f>
        <v>45508</v>
      </c>
      <c r="T1435" s="7" t="str">
        <f t="shared" si="67"/>
        <v>7/28/2024 - 8/4/2024</v>
      </c>
      <c r="U1435" s="7" t="str">
        <f t="shared" si="68"/>
        <v>Time Card</v>
      </c>
      <c r="V1435" s="8" t="str">
        <f>RIGHT(TEXT(Data7[[#This Row],[Date:]],"mmddyyyy"),4)</f>
        <v>2024</v>
      </c>
      <c r="W1435" s="8" t="str">
        <f>MID(TEXT(Data7[[#This Row],[Date:]],"mmddyyyy"),3,2)</f>
        <v>30</v>
      </c>
      <c r="X1435" s="8" t="str">
        <f>LEFT(TEXT(Data7[[#This Row],[Date:]],"mmddyyyy"),2)</f>
        <v>07</v>
      </c>
      <c r="Y1435" s="6">
        <f>DATE(Data7[[#This Row],[Year]],Data7[[#This Row],[Month]],Data7[[#This Row],[Day]])</f>
        <v>45503</v>
      </c>
    </row>
    <row r="1436" spans="1:25">
      <c r="A1436" s="5">
        <v>45503.578809722225</v>
      </c>
      <c r="B1436" s="7" t="s">
        <v>35</v>
      </c>
      <c r="C1436" s="6" t="s">
        <v>1946</v>
      </c>
      <c r="D1436" s="7" t="s">
        <v>1949</v>
      </c>
      <c r="E1436" s="8">
        <v>3</v>
      </c>
      <c r="F1436" s="7" t="s">
        <v>68</v>
      </c>
      <c r="G1436" s="7" t="s">
        <v>68</v>
      </c>
      <c r="H1436" s="7" t="s">
        <v>1948</v>
      </c>
      <c r="I1436" s="7" t="s">
        <v>44</v>
      </c>
      <c r="J1436" s="19" t="str">
        <f>IFERROR(INDEX('Employee Info'!$C$3:$E$200,MATCH(Data7[[#This Row],[Name:]],'Employee Info'!$B$3:$B$200,0),MATCH(Data7[[#This Row],[Hours Type:]],'Employee Info'!$C$2:$E$2,0)),"")</f>
        <v/>
      </c>
      <c r="K1436" s="19" t="str">
        <f>IFERROR(INDEX('Employee Info'!$C$3:$J$200,MATCH(Data7[[#This Row],[Name:]],'Employee Info'!$B$3:$B$200,0),MATCH(Data7[[#Headers],[Truck]],'Employee Info'!$C$2:$J$2,0)),"")</f>
        <v/>
      </c>
      <c r="L1436" s="19" t="str">
        <f>IFERROR(INDEX('Employee Info'!$C$3:$J$200,MATCH(Data7[[#This Row],[Name:]],'Employee Info'!$B$3:$B$200,0),MATCH(Data7[[#Headers],[Phone]],'Employee Info'!$C$2:$J$2,0)),"")</f>
        <v/>
      </c>
      <c r="M1436" s="19" t="str">
        <f>IFERROR(INDEX('Employee Info'!$C$3:$J$200,MATCH(Data7[[#This Row],[Name:]],'Employee Info'!$B$3:$B$200,0),MATCH(Data7[[#Headers],[Tech]],'Employee Info'!$C$2:$J$2,0)),"")</f>
        <v/>
      </c>
      <c r="N1436" s="19" t="str">
        <f>IFERROR(INDEX('Employee Info'!$C$3:$J$200,MATCH(Data7[[#This Row],[Name:]],'Employee Info'!$B$3:$B$200,0),MATCH(Data7[[#Headers],[Other]],'Employee Info'!$C$2:$J$2,0)),"")</f>
        <v/>
      </c>
      <c r="O1436" s="19">
        <f>IFERROR((Data7[[#This Row],[Hours:]]*SUM(Data7[[#This Row],[Rate]:[Other]])),"")</f>
        <v>0</v>
      </c>
      <c r="P1436" s="7" t="str">
        <f>IF(Data7[[#This Row],[WO'#:]]="","Riley #","WO#")</f>
        <v>Riley #</v>
      </c>
      <c r="Q1436" s="7">
        <f>IFERROR(WEEKNUM(Data7[[#This Row],[Date:]]),"")</f>
        <v>31</v>
      </c>
      <c r="R1436" s="6">
        <f t="shared" si="66"/>
        <v>45501</v>
      </c>
      <c r="S1436" s="6">
        <f>Data7[[#This Row],[Week Start]]+7</f>
        <v>45508</v>
      </c>
      <c r="T1436" s="7" t="str">
        <f t="shared" si="67"/>
        <v>7/28/2024 - 8/4/2024</v>
      </c>
      <c r="U1436" s="7" t="str">
        <f t="shared" si="68"/>
        <v>Time Card</v>
      </c>
      <c r="V1436" s="8" t="str">
        <f>RIGHT(TEXT(Data7[[#This Row],[Date:]],"mmddyyyy"),4)</f>
        <v>2024</v>
      </c>
      <c r="W1436" s="8" t="str">
        <f>MID(TEXT(Data7[[#This Row],[Date:]],"mmddyyyy"),3,2)</f>
        <v>30</v>
      </c>
      <c r="X1436" s="8" t="str">
        <f>LEFT(TEXT(Data7[[#This Row],[Date:]],"mmddyyyy"),2)</f>
        <v>07</v>
      </c>
      <c r="Y1436" s="6">
        <f>DATE(Data7[[#This Row],[Year]],Data7[[#This Row],[Month]],Data7[[#This Row],[Day]])</f>
        <v>45503</v>
      </c>
    </row>
    <row r="1437" spans="1:25">
      <c r="A1437" s="5">
        <v>45503.569946527779</v>
      </c>
      <c r="B1437" s="7" t="s">
        <v>342</v>
      </c>
      <c r="C1437" s="6" t="s">
        <v>1946</v>
      </c>
      <c r="D1437" s="7" t="s">
        <v>1945</v>
      </c>
      <c r="E1437" s="8">
        <v>8</v>
      </c>
      <c r="F1437" s="7" t="s">
        <v>68</v>
      </c>
      <c r="G1437" s="7" t="s">
        <v>68</v>
      </c>
      <c r="H1437" s="7" t="s">
        <v>912</v>
      </c>
      <c r="I1437" s="7" t="s">
        <v>44</v>
      </c>
      <c r="J1437" s="19" t="str">
        <f>IFERROR(INDEX('Employee Info'!$C$3:$E$200,MATCH(Data7[[#This Row],[Name:]],'Employee Info'!$B$3:$B$200,0),MATCH(Data7[[#This Row],[Hours Type:]],'Employee Info'!$C$2:$E$2,0)),"")</f>
        <v/>
      </c>
      <c r="K1437" s="19" t="str">
        <f>IFERROR(INDEX('Employee Info'!$C$3:$J$200,MATCH(Data7[[#This Row],[Name:]],'Employee Info'!$B$3:$B$200,0),MATCH(Data7[[#Headers],[Truck]],'Employee Info'!$C$2:$J$2,0)),"")</f>
        <v/>
      </c>
      <c r="L1437" s="19" t="str">
        <f>IFERROR(INDEX('Employee Info'!$C$3:$J$200,MATCH(Data7[[#This Row],[Name:]],'Employee Info'!$B$3:$B$200,0),MATCH(Data7[[#Headers],[Phone]],'Employee Info'!$C$2:$J$2,0)),"")</f>
        <v/>
      </c>
      <c r="M1437" s="19" t="str">
        <f>IFERROR(INDEX('Employee Info'!$C$3:$J$200,MATCH(Data7[[#This Row],[Name:]],'Employee Info'!$B$3:$B$200,0),MATCH(Data7[[#Headers],[Tech]],'Employee Info'!$C$2:$J$2,0)),"")</f>
        <v/>
      </c>
      <c r="N1437" s="19" t="str">
        <f>IFERROR(INDEX('Employee Info'!$C$3:$J$200,MATCH(Data7[[#This Row],[Name:]],'Employee Info'!$B$3:$B$200,0),MATCH(Data7[[#Headers],[Other]],'Employee Info'!$C$2:$J$2,0)),"")</f>
        <v/>
      </c>
      <c r="O1437" s="19">
        <f>IFERROR((Data7[[#This Row],[Hours:]]*SUM(Data7[[#This Row],[Rate]:[Other]])),"")</f>
        <v>0</v>
      </c>
      <c r="P1437" s="7" t="str">
        <f>IF(Data7[[#This Row],[WO'#:]]="","Riley #","WO#")</f>
        <v>Riley #</v>
      </c>
      <c r="Q1437" s="7">
        <f>IFERROR(WEEKNUM(Data7[[#This Row],[Date:]]),"")</f>
        <v>31</v>
      </c>
      <c r="R1437" s="6">
        <f t="shared" si="66"/>
        <v>45501</v>
      </c>
      <c r="S1437" s="6">
        <f>Data7[[#This Row],[Week Start]]+7</f>
        <v>45508</v>
      </c>
      <c r="T1437" s="7" t="str">
        <f t="shared" si="67"/>
        <v>7/28/2024 - 8/4/2024</v>
      </c>
      <c r="U1437" s="7" t="str">
        <f t="shared" si="68"/>
        <v>Time Card</v>
      </c>
      <c r="V1437" s="8" t="str">
        <f>RIGHT(TEXT(Data7[[#This Row],[Date:]],"mmddyyyy"),4)</f>
        <v>2024</v>
      </c>
      <c r="W1437" s="8" t="str">
        <f>MID(TEXT(Data7[[#This Row],[Date:]],"mmddyyyy"),3,2)</f>
        <v>30</v>
      </c>
      <c r="X1437" s="8" t="str">
        <f>LEFT(TEXT(Data7[[#This Row],[Date:]],"mmddyyyy"),2)</f>
        <v>07</v>
      </c>
      <c r="Y1437" s="6">
        <f>DATE(Data7[[#This Row],[Year]],Data7[[#This Row],[Month]],Data7[[#This Row],[Day]])</f>
        <v>45503</v>
      </c>
    </row>
    <row r="1438" spans="1:25">
      <c r="A1438" s="5">
        <v>45503.580926041664</v>
      </c>
      <c r="B1438" s="7" t="s">
        <v>23</v>
      </c>
      <c r="C1438" s="6" t="s">
        <v>1946</v>
      </c>
      <c r="D1438" s="7" t="s">
        <v>1951</v>
      </c>
      <c r="E1438" s="8">
        <v>3</v>
      </c>
      <c r="F1438" s="7" t="s">
        <v>68</v>
      </c>
      <c r="G1438" s="7" t="s">
        <v>68</v>
      </c>
      <c r="H1438" s="7" t="s">
        <v>912</v>
      </c>
      <c r="I1438" s="7" t="s">
        <v>44</v>
      </c>
      <c r="J1438" s="19" t="str">
        <f>IFERROR(INDEX('Employee Info'!$C$3:$E$200,MATCH(Data7[[#This Row],[Name:]],'Employee Info'!$B$3:$B$200,0),MATCH(Data7[[#This Row],[Hours Type:]],'Employee Info'!$C$2:$E$2,0)),"")</f>
        <v/>
      </c>
      <c r="K1438" s="19" t="str">
        <f>IFERROR(INDEX('Employee Info'!$C$3:$J$200,MATCH(Data7[[#This Row],[Name:]],'Employee Info'!$B$3:$B$200,0),MATCH(Data7[[#Headers],[Truck]],'Employee Info'!$C$2:$J$2,0)),"")</f>
        <v/>
      </c>
      <c r="L1438" s="19" t="str">
        <f>IFERROR(INDEX('Employee Info'!$C$3:$J$200,MATCH(Data7[[#This Row],[Name:]],'Employee Info'!$B$3:$B$200,0),MATCH(Data7[[#Headers],[Phone]],'Employee Info'!$C$2:$J$2,0)),"")</f>
        <v/>
      </c>
      <c r="M1438" s="19" t="str">
        <f>IFERROR(INDEX('Employee Info'!$C$3:$J$200,MATCH(Data7[[#This Row],[Name:]],'Employee Info'!$B$3:$B$200,0),MATCH(Data7[[#Headers],[Tech]],'Employee Info'!$C$2:$J$2,0)),"")</f>
        <v/>
      </c>
      <c r="N1438" s="19" t="str">
        <f>IFERROR(INDEX('Employee Info'!$C$3:$J$200,MATCH(Data7[[#This Row],[Name:]],'Employee Info'!$B$3:$B$200,0),MATCH(Data7[[#Headers],[Other]],'Employee Info'!$C$2:$J$2,0)),"")</f>
        <v/>
      </c>
      <c r="O1438" s="19">
        <f>IFERROR((Data7[[#This Row],[Hours:]]*SUM(Data7[[#This Row],[Rate]:[Other]])),"")</f>
        <v>0</v>
      </c>
      <c r="P1438" s="7" t="str">
        <f>IF(Data7[[#This Row],[WO'#:]]="","Riley #","WO#")</f>
        <v>Riley #</v>
      </c>
      <c r="Q1438" s="7">
        <f>IFERROR(WEEKNUM(Data7[[#This Row],[Date:]]),"")</f>
        <v>31</v>
      </c>
      <c r="R1438" s="6">
        <f t="shared" si="66"/>
        <v>45501</v>
      </c>
      <c r="S1438" s="6">
        <f>Data7[[#This Row],[Week Start]]+7</f>
        <v>45508</v>
      </c>
      <c r="T1438" s="7" t="str">
        <f t="shared" si="67"/>
        <v>7/28/2024 - 8/4/2024</v>
      </c>
      <c r="U1438" s="7" t="str">
        <f t="shared" si="68"/>
        <v>Time Card</v>
      </c>
      <c r="V1438" s="8" t="str">
        <f>RIGHT(TEXT(Data7[[#This Row],[Date:]],"mmddyyyy"),4)</f>
        <v>2024</v>
      </c>
      <c r="W1438" s="8" t="str">
        <f>MID(TEXT(Data7[[#This Row],[Date:]],"mmddyyyy"),3,2)</f>
        <v>30</v>
      </c>
      <c r="X1438" s="8" t="str">
        <f>LEFT(TEXT(Data7[[#This Row],[Date:]],"mmddyyyy"),2)</f>
        <v>07</v>
      </c>
      <c r="Y1438" s="6">
        <f>DATE(Data7[[#This Row],[Year]],Data7[[#This Row],[Month]],Data7[[#This Row],[Day]])</f>
        <v>45503</v>
      </c>
    </row>
    <row r="1439" spans="1:25">
      <c r="A1439" s="5">
        <v>45503.582169675923</v>
      </c>
      <c r="B1439" s="7" t="s">
        <v>23</v>
      </c>
      <c r="C1439" s="6" t="s">
        <v>1946</v>
      </c>
      <c r="D1439" s="7" t="s">
        <v>1881</v>
      </c>
      <c r="E1439" s="8">
        <v>3</v>
      </c>
      <c r="F1439" s="7" t="s">
        <v>68</v>
      </c>
      <c r="G1439" s="7" t="s">
        <v>68</v>
      </c>
      <c r="H1439" s="7" t="s">
        <v>1953</v>
      </c>
      <c r="I1439" s="7" t="s">
        <v>44</v>
      </c>
      <c r="J1439" s="19" t="str">
        <f>IFERROR(INDEX('Employee Info'!$C$3:$E$200,MATCH(Data7[[#This Row],[Name:]],'Employee Info'!$B$3:$B$200,0),MATCH(Data7[[#This Row],[Hours Type:]],'Employee Info'!$C$2:$E$2,0)),"")</f>
        <v/>
      </c>
      <c r="K1439" s="19" t="str">
        <f>IFERROR(INDEX('Employee Info'!$C$3:$J$200,MATCH(Data7[[#This Row],[Name:]],'Employee Info'!$B$3:$B$200,0),MATCH(Data7[[#Headers],[Truck]],'Employee Info'!$C$2:$J$2,0)),"")</f>
        <v/>
      </c>
      <c r="L1439" s="19" t="str">
        <f>IFERROR(INDEX('Employee Info'!$C$3:$J$200,MATCH(Data7[[#This Row],[Name:]],'Employee Info'!$B$3:$B$200,0),MATCH(Data7[[#Headers],[Phone]],'Employee Info'!$C$2:$J$2,0)),"")</f>
        <v/>
      </c>
      <c r="M1439" s="19" t="str">
        <f>IFERROR(INDEX('Employee Info'!$C$3:$J$200,MATCH(Data7[[#This Row],[Name:]],'Employee Info'!$B$3:$B$200,0),MATCH(Data7[[#Headers],[Tech]],'Employee Info'!$C$2:$J$2,0)),"")</f>
        <v/>
      </c>
      <c r="N1439" s="19" t="str">
        <f>IFERROR(INDEX('Employee Info'!$C$3:$J$200,MATCH(Data7[[#This Row],[Name:]],'Employee Info'!$B$3:$B$200,0),MATCH(Data7[[#Headers],[Other]],'Employee Info'!$C$2:$J$2,0)),"")</f>
        <v/>
      </c>
      <c r="O1439" s="19">
        <f>IFERROR((Data7[[#This Row],[Hours:]]*SUM(Data7[[#This Row],[Rate]:[Other]])),"")</f>
        <v>0</v>
      </c>
      <c r="P1439" s="7" t="str">
        <f>IF(Data7[[#This Row],[WO'#:]]="","Riley #","WO#")</f>
        <v>Riley #</v>
      </c>
      <c r="Q1439" s="7">
        <f>IFERROR(WEEKNUM(Data7[[#This Row],[Date:]]),"")</f>
        <v>31</v>
      </c>
      <c r="R1439" s="6">
        <f t="shared" si="66"/>
        <v>45501</v>
      </c>
      <c r="S1439" s="6">
        <f>Data7[[#This Row],[Week Start]]+7</f>
        <v>45508</v>
      </c>
      <c r="T1439" s="7" t="str">
        <f t="shared" si="67"/>
        <v>7/28/2024 - 8/4/2024</v>
      </c>
      <c r="U1439" s="7" t="str">
        <f t="shared" si="68"/>
        <v>Time Card</v>
      </c>
      <c r="V1439" s="8" t="str">
        <f>RIGHT(TEXT(Data7[[#This Row],[Date:]],"mmddyyyy"),4)</f>
        <v>2024</v>
      </c>
      <c r="W1439" s="8" t="str">
        <f>MID(TEXT(Data7[[#This Row],[Date:]],"mmddyyyy"),3,2)</f>
        <v>30</v>
      </c>
      <c r="X1439" s="8" t="str">
        <f>LEFT(TEXT(Data7[[#This Row],[Date:]],"mmddyyyy"),2)</f>
        <v>07</v>
      </c>
      <c r="Y1439" s="6">
        <f>DATE(Data7[[#This Row],[Year]],Data7[[#This Row],[Month]],Data7[[#This Row],[Day]])</f>
        <v>45503</v>
      </c>
    </row>
    <row r="1440" spans="1:25">
      <c r="A1440" s="5">
        <v>45507.371911111113</v>
      </c>
      <c r="B1440" s="7" t="s">
        <v>66</v>
      </c>
      <c r="C1440" s="6" t="s">
        <v>1955</v>
      </c>
      <c r="D1440" s="7" t="s">
        <v>2001</v>
      </c>
      <c r="E1440" s="8">
        <v>1</v>
      </c>
      <c r="F1440" s="7">
        <v>20028</v>
      </c>
      <c r="G1440" s="7" t="s">
        <v>68</v>
      </c>
      <c r="H1440" s="7" t="s">
        <v>756</v>
      </c>
      <c r="I1440" s="7" t="s">
        <v>45</v>
      </c>
      <c r="J1440" s="19" t="str">
        <f>IFERROR(INDEX('Employee Info'!$C$3:$E$200,MATCH(Data7[[#This Row],[Name:]],'Employee Info'!$B$3:$B$200,0),MATCH(Data7[[#This Row],[Hours Type:]],'Employee Info'!$C$2:$E$2,0)),"")</f>
        <v/>
      </c>
      <c r="K1440" s="19" t="str">
        <f>IFERROR(INDEX('Employee Info'!$C$3:$J$200,MATCH(Data7[[#This Row],[Name:]],'Employee Info'!$B$3:$B$200,0),MATCH(Data7[[#Headers],[Truck]],'Employee Info'!$C$2:$J$2,0)),"")</f>
        <v/>
      </c>
      <c r="L1440" s="19" t="str">
        <f>IFERROR(INDEX('Employee Info'!$C$3:$J$200,MATCH(Data7[[#This Row],[Name:]],'Employee Info'!$B$3:$B$200,0),MATCH(Data7[[#Headers],[Phone]],'Employee Info'!$C$2:$J$2,0)),"")</f>
        <v/>
      </c>
      <c r="M1440" s="19" t="str">
        <f>IFERROR(INDEX('Employee Info'!$C$3:$J$200,MATCH(Data7[[#This Row],[Name:]],'Employee Info'!$B$3:$B$200,0),MATCH(Data7[[#Headers],[Tech]],'Employee Info'!$C$2:$J$2,0)),"")</f>
        <v/>
      </c>
      <c r="N1440" s="19" t="str">
        <f>IFERROR(INDEX('Employee Info'!$C$3:$J$200,MATCH(Data7[[#This Row],[Name:]],'Employee Info'!$B$3:$B$200,0),MATCH(Data7[[#Headers],[Other]],'Employee Info'!$C$2:$J$2,0)),"")</f>
        <v/>
      </c>
      <c r="O1440" s="19">
        <f>IFERROR((Data7[[#This Row],[Hours:]]*SUM(Data7[[#This Row],[Rate]:[Other]])),"")</f>
        <v>0</v>
      </c>
      <c r="P1440" s="7" t="str">
        <f>IF(Data7[[#This Row],[WO'#:]]="","Riley #","WO#")</f>
        <v>WO#</v>
      </c>
      <c r="Q1440" s="7">
        <f>IFERROR(WEEKNUM(Data7[[#This Row],[Date:]]),"")</f>
        <v>31</v>
      </c>
      <c r="R1440" s="6">
        <f t="shared" si="66"/>
        <v>45501</v>
      </c>
      <c r="S1440" s="6">
        <f>Data7[[#This Row],[Week Start]]+7</f>
        <v>45508</v>
      </c>
      <c r="T1440" s="7" t="str">
        <f t="shared" si="67"/>
        <v>7/28/2024 - 8/4/2024</v>
      </c>
      <c r="U1440" s="7" t="str">
        <f t="shared" si="68"/>
        <v>Time Card</v>
      </c>
      <c r="V1440" s="8" t="str">
        <f>RIGHT(TEXT(Data7[[#This Row],[Date:]],"mmddyyyy"),4)</f>
        <v>2024</v>
      </c>
      <c r="W1440" s="8" t="str">
        <f>MID(TEXT(Data7[[#This Row],[Date:]],"mmddyyyy"),3,2)</f>
        <v>31</v>
      </c>
      <c r="X1440" s="8" t="str">
        <f>LEFT(TEXT(Data7[[#This Row],[Date:]],"mmddyyyy"),2)</f>
        <v>07</v>
      </c>
      <c r="Y1440" s="6">
        <f>DATE(Data7[[#This Row],[Year]],Data7[[#This Row],[Month]],Data7[[#This Row],[Day]])</f>
        <v>45504</v>
      </c>
    </row>
    <row r="1441" spans="1:25">
      <c r="A1441" s="5">
        <v>45507.372850115738</v>
      </c>
      <c r="B1441" s="7" t="s">
        <v>76</v>
      </c>
      <c r="C1441" s="6" t="s">
        <v>1955</v>
      </c>
      <c r="D1441" s="7" t="s">
        <v>156</v>
      </c>
      <c r="E1441" s="8">
        <v>1</v>
      </c>
      <c r="F1441" s="7">
        <v>20028</v>
      </c>
      <c r="G1441" s="7" t="s">
        <v>68</v>
      </c>
      <c r="H1441" s="7" t="s">
        <v>756</v>
      </c>
      <c r="I1441" s="7" t="s">
        <v>44</v>
      </c>
      <c r="J1441" s="19" t="str">
        <f>IFERROR(INDEX('Employee Info'!$C$3:$E$200,MATCH(Data7[[#This Row],[Name:]],'Employee Info'!$B$3:$B$200,0),MATCH(Data7[[#This Row],[Hours Type:]],'Employee Info'!$C$2:$E$2,0)),"")</f>
        <v/>
      </c>
      <c r="K1441" s="19" t="str">
        <f>IFERROR(INDEX('Employee Info'!$C$3:$J$200,MATCH(Data7[[#This Row],[Name:]],'Employee Info'!$B$3:$B$200,0),MATCH(Data7[[#Headers],[Truck]],'Employee Info'!$C$2:$J$2,0)),"")</f>
        <v/>
      </c>
      <c r="L1441" s="19" t="str">
        <f>IFERROR(INDEX('Employee Info'!$C$3:$J$200,MATCH(Data7[[#This Row],[Name:]],'Employee Info'!$B$3:$B$200,0),MATCH(Data7[[#Headers],[Phone]],'Employee Info'!$C$2:$J$2,0)),"")</f>
        <v/>
      </c>
      <c r="M1441" s="19" t="str">
        <f>IFERROR(INDEX('Employee Info'!$C$3:$J$200,MATCH(Data7[[#This Row],[Name:]],'Employee Info'!$B$3:$B$200,0),MATCH(Data7[[#Headers],[Tech]],'Employee Info'!$C$2:$J$2,0)),"")</f>
        <v/>
      </c>
      <c r="N1441" s="19" t="str">
        <f>IFERROR(INDEX('Employee Info'!$C$3:$J$200,MATCH(Data7[[#This Row],[Name:]],'Employee Info'!$B$3:$B$200,0),MATCH(Data7[[#Headers],[Other]],'Employee Info'!$C$2:$J$2,0)),"")</f>
        <v/>
      </c>
      <c r="O1441" s="19">
        <f>IFERROR((Data7[[#This Row],[Hours:]]*SUM(Data7[[#This Row],[Rate]:[Other]])),"")</f>
        <v>0</v>
      </c>
      <c r="P1441" s="7" t="str">
        <f>IF(Data7[[#This Row],[WO'#:]]="","Riley #","WO#")</f>
        <v>WO#</v>
      </c>
      <c r="Q1441" s="7">
        <f>IFERROR(WEEKNUM(Data7[[#This Row],[Date:]]),"")</f>
        <v>31</v>
      </c>
      <c r="R1441" s="6">
        <f t="shared" si="66"/>
        <v>45501</v>
      </c>
      <c r="S1441" s="6">
        <f>Data7[[#This Row],[Week Start]]+7</f>
        <v>45508</v>
      </c>
      <c r="T1441" s="7" t="str">
        <f t="shared" si="67"/>
        <v>7/28/2024 - 8/4/2024</v>
      </c>
      <c r="U1441" s="7" t="str">
        <f t="shared" si="68"/>
        <v>Time Card</v>
      </c>
      <c r="V1441" s="8" t="str">
        <f>RIGHT(TEXT(Data7[[#This Row],[Date:]],"mmddyyyy"),4)</f>
        <v>2024</v>
      </c>
      <c r="W1441" s="8" t="str">
        <f>MID(TEXT(Data7[[#This Row],[Date:]],"mmddyyyy"),3,2)</f>
        <v>31</v>
      </c>
      <c r="X1441" s="8" t="str">
        <f>LEFT(TEXT(Data7[[#This Row],[Date:]],"mmddyyyy"),2)</f>
        <v>07</v>
      </c>
      <c r="Y1441" s="6">
        <f>DATE(Data7[[#This Row],[Year]],Data7[[#This Row],[Month]],Data7[[#This Row],[Day]])</f>
        <v>45504</v>
      </c>
    </row>
    <row r="1442" spans="1:25">
      <c r="A1442" s="5">
        <v>45507.354620486112</v>
      </c>
      <c r="B1442" s="7" t="s">
        <v>66</v>
      </c>
      <c r="C1442" s="6" t="s">
        <v>1955</v>
      </c>
      <c r="D1442" s="7" t="s">
        <v>1986</v>
      </c>
      <c r="E1442" s="8">
        <v>4</v>
      </c>
      <c r="F1442" s="7">
        <v>6984733</v>
      </c>
      <c r="G1442" s="7" t="s">
        <v>68</v>
      </c>
      <c r="H1442" s="7" t="s">
        <v>756</v>
      </c>
      <c r="I1442" s="7" t="s">
        <v>44</v>
      </c>
      <c r="J1442" s="19" t="str">
        <f>IFERROR(INDEX('Employee Info'!$C$3:$E$200,MATCH(Data7[[#This Row],[Name:]],'Employee Info'!$B$3:$B$200,0),MATCH(Data7[[#This Row],[Hours Type:]],'Employee Info'!$C$2:$E$2,0)),"")</f>
        <v/>
      </c>
      <c r="K1442" s="19" t="str">
        <f>IFERROR(INDEX('Employee Info'!$C$3:$J$200,MATCH(Data7[[#This Row],[Name:]],'Employee Info'!$B$3:$B$200,0),MATCH(Data7[[#Headers],[Truck]],'Employee Info'!$C$2:$J$2,0)),"")</f>
        <v/>
      </c>
      <c r="L1442" s="19" t="str">
        <f>IFERROR(INDEX('Employee Info'!$C$3:$J$200,MATCH(Data7[[#This Row],[Name:]],'Employee Info'!$B$3:$B$200,0),MATCH(Data7[[#Headers],[Phone]],'Employee Info'!$C$2:$J$2,0)),"")</f>
        <v/>
      </c>
      <c r="M1442" s="19" t="str">
        <f>IFERROR(INDEX('Employee Info'!$C$3:$J$200,MATCH(Data7[[#This Row],[Name:]],'Employee Info'!$B$3:$B$200,0),MATCH(Data7[[#Headers],[Tech]],'Employee Info'!$C$2:$J$2,0)),"")</f>
        <v/>
      </c>
      <c r="N1442" s="19" t="str">
        <f>IFERROR(INDEX('Employee Info'!$C$3:$J$200,MATCH(Data7[[#This Row],[Name:]],'Employee Info'!$B$3:$B$200,0),MATCH(Data7[[#Headers],[Other]],'Employee Info'!$C$2:$J$2,0)),"")</f>
        <v/>
      </c>
      <c r="O1442" s="19">
        <f>IFERROR((Data7[[#This Row],[Hours:]]*SUM(Data7[[#This Row],[Rate]:[Other]])),"")</f>
        <v>0</v>
      </c>
      <c r="P1442" s="7" t="str">
        <f>IF(Data7[[#This Row],[WO'#:]]="","Riley #","WO#")</f>
        <v>WO#</v>
      </c>
      <c r="Q1442" s="7">
        <f>IFERROR(WEEKNUM(Data7[[#This Row],[Date:]]),"")</f>
        <v>31</v>
      </c>
      <c r="R1442" s="6">
        <f t="shared" si="66"/>
        <v>45501</v>
      </c>
      <c r="S1442" s="6">
        <f>Data7[[#This Row],[Week Start]]+7</f>
        <v>45508</v>
      </c>
      <c r="T1442" s="7" t="str">
        <f t="shared" si="67"/>
        <v>7/28/2024 - 8/4/2024</v>
      </c>
      <c r="U1442" s="7" t="str">
        <f t="shared" si="68"/>
        <v>Time Card</v>
      </c>
      <c r="V1442" s="8" t="str">
        <f>RIGHT(TEXT(Data7[[#This Row],[Date:]],"mmddyyyy"),4)</f>
        <v>2024</v>
      </c>
      <c r="W1442" s="8" t="str">
        <f>MID(TEXT(Data7[[#This Row],[Date:]],"mmddyyyy"),3,2)</f>
        <v>31</v>
      </c>
      <c r="X1442" s="8" t="str">
        <f>LEFT(TEXT(Data7[[#This Row],[Date:]],"mmddyyyy"),2)</f>
        <v>07</v>
      </c>
      <c r="Y1442" s="6">
        <f>DATE(Data7[[#This Row],[Year]],Data7[[#This Row],[Month]],Data7[[#This Row],[Day]])</f>
        <v>45504</v>
      </c>
    </row>
    <row r="1443" spans="1:25">
      <c r="A1443" s="5">
        <v>45517.491741898149</v>
      </c>
      <c r="B1443" s="7" t="s">
        <v>76</v>
      </c>
      <c r="C1443" s="6" t="s">
        <v>1955</v>
      </c>
      <c r="D1443" s="7" t="s">
        <v>156</v>
      </c>
      <c r="E1443" s="8">
        <v>1</v>
      </c>
      <c r="F1443" s="7">
        <v>6984733</v>
      </c>
      <c r="G1443" s="7" t="s">
        <v>68</v>
      </c>
      <c r="H1443" s="7" t="s">
        <v>756</v>
      </c>
      <c r="I1443" s="7" t="s">
        <v>44</v>
      </c>
      <c r="J1443" s="19" t="str">
        <f>IFERROR(INDEX('Employee Info'!$C$3:$E$200,MATCH(Data7[[#This Row],[Name:]],'Employee Info'!$B$3:$B$200,0),MATCH(Data7[[#This Row],[Hours Type:]],'Employee Info'!$C$2:$E$2,0)),"")</f>
        <v/>
      </c>
      <c r="K1443" s="19" t="str">
        <f>IFERROR(INDEX('Employee Info'!$C$3:$J$200,MATCH(Data7[[#This Row],[Name:]],'Employee Info'!$B$3:$B$200,0),MATCH(Data7[[#Headers],[Truck]],'Employee Info'!$C$2:$J$2,0)),"")</f>
        <v/>
      </c>
      <c r="L1443" s="19" t="str">
        <f>IFERROR(INDEX('Employee Info'!$C$3:$J$200,MATCH(Data7[[#This Row],[Name:]],'Employee Info'!$B$3:$B$200,0),MATCH(Data7[[#Headers],[Phone]],'Employee Info'!$C$2:$J$2,0)),"")</f>
        <v/>
      </c>
      <c r="M1443" s="19" t="str">
        <f>IFERROR(INDEX('Employee Info'!$C$3:$J$200,MATCH(Data7[[#This Row],[Name:]],'Employee Info'!$B$3:$B$200,0),MATCH(Data7[[#Headers],[Tech]],'Employee Info'!$C$2:$J$2,0)),"")</f>
        <v/>
      </c>
      <c r="N1443" s="19" t="str">
        <f>IFERROR(INDEX('Employee Info'!$C$3:$J$200,MATCH(Data7[[#This Row],[Name:]],'Employee Info'!$B$3:$B$200,0),MATCH(Data7[[#Headers],[Other]],'Employee Info'!$C$2:$J$2,0)),"")</f>
        <v/>
      </c>
      <c r="O1443" s="19">
        <f>IFERROR((Data7[[#This Row],[Hours:]]*SUM(Data7[[#This Row],[Rate]:[Other]])),"")</f>
        <v>0</v>
      </c>
      <c r="P1443" s="7" t="str">
        <f>IF(Data7[[#This Row],[WO'#:]]="","Riley #","WO#")</f>
        <v>WO#</v>
      </c>
      <c r="Q1443" s="7">
        <f>IFERROR(WEEKNUM(Data7[[#This Row],[Date:]]),"")</f>
        <v>31</v>
      </c>
      <c r="R1443" s="6">
        <f t="shared" si="66"/>
        <v>45501</v>
      </c>
      <c r="S1443" s="6">
        <f>Data7[[#This Row],[Week Start]]+7</f>
        <v>45508</v>
      </c>
      <c r="T1443" s="7" t="str">
        <f t="shared" si="67"/>
        <v>7/28/2024 - 8/4/2024</v>
      </c>
      <c r="U1443" s="7" t="str">
        <f t="shared" si="68"/>
        <v>Time Card</v>
      </c>
      <c r="V1443" s="8" t="str">
        <f>RIGHT(TEXT(Data7[[#This Row],[Date:]],"mmddyyyy"),4)</f>
        <v>2024</v>
      </c>
      <c r="W1443" s="8" t="str">
        <f>MID(TEXT(Data7[[#This Row],[Date:]],"mmddyyyy"),3,2)</f>
        <v>31</v>
      </c>
      <c r="X1443" s="8" t="str">
        <f>LEFT(TEXT(Data7[[#This Row],[Date:]],"mmddyyyy"),2)</f>
        <v>07</v>
      </c>
      <c r="Y1443" s="6">
        <f>DATE(Data7[[#This Row],[Year]],Data7[[#This Row],[Month]],Data7[[#This Row],[Day]])</f>
        <v>45504</v>
      </c>
    </row>
    <row r="1444" spans="1:25">
      <c r="A1444" s="5">
        <v>45504.57975960648</v>
      </c>
      <c r="B1444" s="7" t="s">
        <v>34</v>
      </c>
      <c r="C1444" s="6" t="s">
        <v>1955</v>
      </c>
      <c r="D1444" s="7" t="s">
        <v>1961</v>
      </c>
      <c r="E1444" s="8">
        <v>2</v>
      </c>
      <c r="F1444" s="7">
        <v>7128629</v>
      </c>
      <c r="G1444" s="7" t="s">
        <v>68</v>
      </c>
      <c r="H1444" s="7" t="s">
        <v>756</v>
      </c>
      <c r="I1444" s="7" t="s">
        <v>44</v>
      </c>
      <c r="J1444" s="19" t="str">
        <f>IFERROR(INDEX('Employee Info'!$C$3:$E$200,MATCH(Data7[[#This Row],[Name:]],'Employee Info'!$B$3:$B$200,0),MATCH(Data7[[#This Row],[Hours Type:]],'Employee Info'!$C$2:$E$2,0)),"")</f>
        <v/>
      </c>
      <c r="K1444" s="19" t="str">
        <f>IFERROR(INDEX('Employee Info'!$C$3:$J$200,MATCH(Data7[[#This Row],[Name:]],'Employee Info'!$B$3:$B$200,0),MATCH(Data7[[#Headers],[Truck]],'Employee Info'!$C$2:$J$2,0)),"")</f>
        <v/>
      </c>
      <c r="L1444" s="19" t="str">
        <f>IFERROR(INDEX('Employee Info'!$C$3:$J$200,MATCH(Data7[[#This Row],[Name:]],'Employee Info'!$B$3:$B$200,0),MATCH(Data7[[#Headers],[Phone]],'Employee Info'!$C$2:$J$2,0)),"")</f>
        <v/>
      </c>
      <c r="M1444" s="19" t="str">
        <f>IFERROR(INDEX('Employee Info'!$C$3:$J$200,MATCH(Data7[[#This Row],[Name:]],'Employee Info'!$B$3:$B$200,0),MATCH(Data7[[#Headers],[Tech]],'Employee Info'!$C$2:$J$2,0)),"")</f>
        <v/>
      </c>
      <c r="N1444" s="19" t="str">
        <f>IFERROR(INDEX('Employee Info'!$C$3:$J$200,MATCH(Data7[[#This Row],[Name:]],'Employee Info'!$B$3:$B$200,0),MATCH(Data7[[#Headers],[Other]],'Employee Info'!$C$2:$J$2,0)),"")</f>
        <v/>
      </c>
      <c r="O1444" s="19">
        <f>IFERROR((Data7[[#This Row],[Hours:]]*SUM(Data7[[#This Row],[Rate]:[Other]])),"")</f>
        <v>0</v>
      </c>
      <c r="P1444" s="7" t="str">
        <f>IF(Data7[[#This Row],[WO'#:]]="","Riley #","WO#")</f>
        <v>WO#</v>
      </c>
      <c r="Q1444" s="7">
        <f>IFERROR(WEEKNUM(Data7[[#This Row],[Date:]]),"")</f>
        <v>31</v>
      </c>
      <c r="R1444" s="6">
        <f t="shared" si="66"/>
        <v>45501</v>
      </c>
      <c r="S1444" s="6">
        <f>Data7[[#This Row],[Week Start]]+7</f>
        <v>45508</v>
      </c>
      <c r="T1444" s="7" t="str">
        <f t="shared" si="67"/>
        <v>7/28/2024 - 8/4/2024</v>
      </c>
      <c r="U1444" s="7" t="str">
        <f t="shared" si="68"/>
        <v>Time Card</v>
      </c>
      <c r="V1444" s="8" t="str">
        <f>RIGHT(TEXT(Data7[[#This Row],[Date:]],"mmddyyyy"),4)</f>
        <v>2024</v>
      </c>
      <c r="W1444" s="8" t="str">
        <f>MID(TEXT(Data7[[#This Row],[Date:]],"mmddyyyy"),3,2)</f>
        <v>31</v>
      </c>
      <c r="X1444" s="8" t="str">
        <f>LEFT(TEXT(Data7[[#This Row],[Date:]],"mmddyyyy"),2)</f>
        <v>07</v>
      </c>
      <c r="Y1444" s="6">
        <f>DATE(Data7[[#This Row],[Year]],Data7[[#This Row],[Month]],Data7[[#This Row],[Day]])</f>
        <v>45504</v>
      </c>
    </row>
    <row r="1445" spans="1:25">
      <c r="A1445" s="5">
        <v>45507.362684953703</v>
      </c>
      <c r="B1445" s="7" t="s">
        <v>66</v>
      </c>
      <c r="C1445" s="6" t="s">
        <v>1955</v>
      </c>
      <c r="D1445" s="7" t="s">
        <v>1991</v>
      </c>
      <c r="E1445" s="8">
        <v>1</v>
      </c>
      <c r="F1445" s="7">
        <v>7128629</v>
      </c>
      <c r="G1445" s="7" t="s">
        <v>68</v>
      </c>
      <c r="H1445" s="7" t="s">
        <v>756</v>
      </c>
      <c r="I1445" s="7" t="s">
        <v>44</v>
      </c>
      <c r="J1445" s="19" t="str">
        <f>IFERROR(INDEX('Employee Info'!$C$3:$E$200,MATCH(Data7[[#This Row],[Name:]],'Employee Info'!$B$3:$B$200,0),MATCH(Data7[[#This Row],[Hours Type:]],'Employee Info'!$C$2:$E$2,0)),"")</f>
        <v/>
      </c>
      <c r="K1445" s="19" t="str">
        <f>IFERROR(INDEX('Employee Info'!$C$3:$J$200,MATCH(Data7[[#This Row],[Name:]],'Employee Info'!$B$3:$B$200,0),MATCH(Data7[[#Headers],[Truck]],'Employee Info'!$C$2:$J$2,0)),"")</f>
        <v/>
      </c>
      <c r="L1445" s="19" t="str">
        <f>IFERROR(INDEX('Employee Info'!$C$3:$J$200,MATCH(Data7[[#This Row],[Name:]],'Employee Info'!$B$3:$B$200,0),MATCH(Data7[[#Headers],[Phone]],'Employee Info'!$C$2:$J$2,0)),"")</f>
        <v/>
      </c>
      <c r="M1445" s="19" t="str">
        <f>IFERROR(INDEX('Employee Info'!$C$3:$J$200,MATCH(Data7[[#This Row],[Name:]],'Employee Info'!$B$3:$B$200,0),MATCH(Data7[[#Headers],[Tech]],'Employee Info'!$C$2:$J$2,0)),"")</f>
        <v/>
      </c>
      <c r="N1445" s="19" t="str">
        <f>IFERROR(INDEX('Employee Info'!$C$3:$J$200,MATCH(Data7[[#This Row],[Name:]],'Employee Info'!$B$3:$B$200,0),MATCH(Data7[[#Headers],[Other]],'Employee Info'!$C$2:$J$2,0)),"")</f>
        <v/>
      </c>
      <c r="O1445" s="19">
        <f>IFERROR((Data7[[#This Row],[Hours:]]*SUM(Data7[[#This Row],[Rate]:[Other]])),"")</f>
        <v>0</v>
      </c>
      <c r="P1445" s="7" t="str">
        <f>IF(Data7[[#This Row],[WO'#:]]="","Riley #","WO#")</f>
        <v>WO#</v>
      </c>
      <c r="Q1445" s="7">
        <f>IFERROR(WEEKNUM(Data7[[#This Row],[Date:]]),"")</f>
        <v>31</v>
      </c>
      <c r="R1445" s="6">
        <f t="shared" si="66"/>
        <v>45501</v>
      </c>
      <c r="S1445" s="6">
        <f>Data7[[#This Row],[Week Start]]+7</f>
        <v>45508</v>
      </c>
      <c r="T1445" s="7" t="str">
        <f t="shared" si="67"/>
        <v>7/28/2024 - 8/4/2024</v>
      </c>
      <c r="U1445" s="7" t="str">
        <f t="shared" si="68"/>
        <v>Time Card</v>
      </c>
      <c r="V1445" s="8" t="str">
        <f>RIGHT(TEXT(Data7[[#This Row],[Date:]],"mmddyyyy"),4)</f>
        <v>2024</v>
      </c>
      <c r="W1445" s="8" t="str">
        <f>MID(TEXT(Data7[[#This Row],[Date:]],"mmddyyyy"),3,2)</f>
        <v>31</v>
      </c>
      <c r="X1445" s="8" t="str">
        <f>LEFT(TEXT(Data7[[#This Row],[Date:]],"mmddyyyy"),2)</f>
        <v>07</v>
      </c>
      <c r="Y1445" s="6">
        <f>DATE(Data7[[#This Row],[Year]],Data7[[#This Row],[Month]],Data7[[#This Row],[Day]])</f>
        <v>45504</v>
      </c>
    </row>
    <row r="1446" spans="1:25">
      <c r="A1446" s="5">
        <v>45504.580322569447</v>
      </c>
      <c r="B1446" s="7" t="s">
        <v>35</v>
      </c>
      <c r="C1446" s="6" t="s">
        <v>1955</v>
      </c>
      <c r="D1446" s="7" t="s">
        <v>1963</v>
      </c>
      <c r="E1446" s="8">
        <v>3</v>
      </c>
      <c r="F1446" s="7">
        <v>7128669</v>
      </c>
      <c r="G1446" s="7" t="s">
        <v>68</v>
      </c>
      <c r="H1446" s="7" t="s">
        <v>756</v>
      </c>
      <c r="I1446" s="7" t="s">
        <v>45</v>
      </c>
      <c r="J1446" s="19" t="str">
        <f>IFERROR(INDEX('Employee Info'!$C$3:$E$200,MATCH(Data7[[#This Row],[Name:]],'Employee Info'!$B$3:$B$200,0),MATCH(Data7[[#This Row],[Hours Type:]],'Employee Info'!$C$2:$E$2,0)),"")</f>
        <v/>
      </c>
      <c r="K1446" s="19" t="str">
        <f>IFERROR(INDEX('Employee Info'!$C$3:$J$200,MATCH(Data7[[#This Row],[Name:]],'Employee Info'!$B$3:$B$200,0),MATCH(Data7[[#Headers],[Truck]],'Employee Info'!$C$2:$J$2,0)),"")</f>
        <v/>
      </c>
      <c r="L1446" s="19" t="str">
        <f>IFERROR(INDEX('Employee Info'!$C$3:$J$200,MATCH(Data7[[#This Row],[Name:]],'Employee Info'!$B$3:$B$200,0),MATCH(Data7[[#Headers],[Phone]],'Employee Info'!$C$2:$J$2,0)),"")</f>
        <v/>
      </c>
      <c r="M1446" s="19" t="str">
        <f>IFERROR(INDEX('Employee Info'!$C$3:$J$200,MATCH(Data7[[#This Row],[Name:]],'Employee Info'!$B$3:$B$200,0),MATCH(Data7[[#Headers],[Tech]],'Employee Info'!$C$2:$J$2,0)),"")</f>
        <v/>
      </c>
      <c r="N1446" s="19" t="str">
        <f>IFERROR(INDEX('Employee Info'!$C$3:$J$200,MATCH(Data7[[#This Row],[Name:]],'Employee Info'!$B$3:$B$200,0),MATCH(Data7[[#Headers],[Other]],'Employee Info'!$C$2:$J$2,0)),"")</f>
        <v/>
      </c>
      <c r="O1446" s="19">
        <f>IFERROR((Data7[[#This Row],[Hours:]]*SUM(Data7[[#This Row],[Rate]:[Other]])),"")</f>
        <v>0</v>
      </c>
      <c r="P1446" s="7" t="str">
        <f>IF(Data7[[#This Row],[WO'#:]]="","Riley #","WO#")</f>
        <v>WO#</v>
      </c>
      <c r="Q1446" s="7">
        <f>IFERROR(WEEKNUM(Data7[[#This Row],[Date:]]),"")</f>
        <v>31</v>
      </c>
      <c r="R1446" s="6">
        <f t="shared" si="66"/>
        <v>45501</v>
      </c>
      <c r="S1446" s="6">
        <f>Data7[[#This Row],[Week Start]]+7</f>
        <v>45508</v>
      </c>
      <c r="T1446" s="7" t="str">
        <f t="shared" si="67"/>
        <v>7/28/2024 - 8/4/2024</v>
      </c>
      <c r="U1446" s="7" t="str">
        <f t="shared" si="68"/>
        <v>Time Card</v>
      </c>
      <c r="V1446" s="8" t="str">
        <f>RIGHT(TEXT(Data7[[#This Row],[Date:]],"mmddyyyy"),4)</f>
        <v>2024</v>
      </c>
      <c r="W1446" s="8" t="str">
        <f>MID(TEXT(Data7[[#This Row],[Date:]],"mmddyyyy"),3,2)</f>
        <v>31</v>
      </c>
      <c r="X1446" s="8" t="str">
        <f>LEFT(TEXT(Data7[[#This Row],[Date:]],"mmddyyyy"),2)</f>
        <v>07</v>
      </c>
      <c r="Y1446" s="6">
        <f>DATE(Data7[[#This Row],[Year]],Data7[[#This Row],[Month]],Data7[[#This Row],[Day]])</f>
        <v>45504</v>
      </c>
    </row>
    <row r="1447" spans="1:25">
      <c r="A1447" s="5">
        <v>45507.37037488426</v>
      </c>
      <c r="B1447" s="7" t="s">
        <v>66</v>
      </c>
      <c r="C1447" s="6" t="s">
        <v>1955</v>
      </c>
      <c r="D1447" s="7" t="s">
        <v>1998</v>
      </c>
      <c r="E1447" s="8">
        <v>3</v>
      </c>
      <c r="F1447" s="7">
        <v>7128669</v>
      </c>
      <c r="G1447" s="7" t="s">
        <v>68</v>
      </c>
      <c r="H1447" s="7" t="s">
        <v>756</v>
      </c>
      <c r="I1447" s="7" t="s">
        <v>45</v>
      </c>
      <c r="J1447" s="19" t="str">
        <f>IFERROR(INDEX('Employee Info'!$C$3:$E$200,MATCH(Data7[[#This Row],[Name:]],'Employee Info'!$B$3:$B$200,0),MATCH(Data7[[#This Row],[Hours Type:]],'Employee Info'!$C$2:$E$2,0)),"")</f>
        <v/>
      </c>
      <c r="K1447" s="19" t="str">
        <f>IFERROR(INDEX('Employee Info'!$C$3:$J$200,MATCH(Data7[[#This Row],[Name:]],'Employee Info'!$B$3:$B$200,0),MATCH(Data7[[#Headers],[Truck]],'Employee Info'!$C$2:$J$2,0)),"")</f>
        <v/>
      </c>
      <c r="L1447" s="19" t="str">
        <f>IFERROR(INDEX('Employee Info'!$C$3:$J$200,MATCH(Data7[[#This Row],[Name:]],'Employee Info'!$B$3:$B$200,0),MATCH(Data7[[#Headers],[Phone]],'Employee Info'!$C$2:$J$2,0)),"")</f>
        <v/>
      </c>
      <c r="M1447" s="19" t="str">
        <f>IFERROR(INDEX('Employee Info'!$C$3:$J$200,MATCH(Data7[[#This Row],[Name:]],'Employee Info'!$B$3:$B$200,0),MATCH(Data7[[#Headers],[Tech]],'Employee Info'!$C$2:$J$2,0)),"")</f>
        <v/>
      </c>
      <c r="N1447" s="19" t="str">
        <f>IFERROR(INDEX('Employee Info'!$C$3:$J$200,MATCH(Data7[[#This Row],[Name:]],'Employee Info'!$B$3:$B$200,0),MATCH(Data7[[#Headers],[Other]],'Employee Info'!$C$2:$J$2,0)),"")</f>
        <v/>
      </c>
      <c r="O1447" s="19">
        <f>IFERROR((Data7[[#This Row],[Hours:]]*SUM(Data7[[#This Row],[Rate]:[Other]])),"")</f>
        <v>0</v>
      </c>
      <c r="P1447" s="7" t="str">
        <f>IF(Data7[[#This Row],[WO'#:]]="","Riley #","WO#")</f>
        <v>WO#</v>
      </c>
      <c r="Q1447" s="7">
        <f>IFERROR(WEEKNUM(Data7[[#This Row],[Date:]]),"")</f>
        <v>31</v>
      </c>
      <c r="R1447" s="6">
        <f t="shared" si="66"/>
        <v>45501</v>
      </c>
      <c r="S1447" s="6">
        <f>Data7[[#This Row],[Week Start]]+7</f>
        <v>45508</v>
      </c>
      <c r="T1447" s="7" t="str">
        <f t="shared" si="67"/>
        <v>7/28/2024 - 8/4/2024</v>
      </c>
      <c r="U1447" s="7" t="str">
        <f t="shared" si="68"/>
        <v>Time Card</v>
      </c>
      <c r="V1447" s="8" t="str">
        <f>RIGHT(TEXT(Data7[[#This Row],[Date:]],"mmddyyyy"),4)</f>
        <v>2024</v>
      </c>
      <c r="W1447" s="8" t="str">
        <f>MID(TEXT(Data7[[#This Row],[Date:]],"mmddyyyy"),3,2)</f>
        <v>31</v>
      </c>
      <c r="X1447" s="8" t="str">
        <f>LEFT(TEXT(Data7[[#This Row],[Date:]],"mmddyyyy"),2)</f>
        <v>07</v>
      </c>
      <c r="Y1447" s="6">
        <f>DATE(Data7[[#This Row],[Year]],Data7[[#This Row],[Month]],Data7[[#This Row],[Day]])</f>
        <v>45504</v>
      </c>
    </row>
    <row r="1448" spans="1:25">
      <c r="A1448" s="5">
        <v>45504.569432986114</v>
      </c>
      <c r="B1448" s="7" t="s">
        <v>35</v>
      </c>
      <c r="C1448" s="6" t="s">
        <v>1955</v>
      </c>
      <c r="D1448" s="7" t="s">
        <v>1954</v>
      </c>
      <c r="E1448" s="8">
        <v>6</v>
      </c>
      <c r="F1448" s="7">
        <v>7130048</v>
      </c>
      <c r="G1448" s="7" t="s">
        <v>68</v>
      </c>
      <c r="H1448" s="7" t="s">
        <v>756</v>
      </c>
      <c r="I1448" s="7" t="s">
        <v>44</v>
      </c>
      <c r="J1448" s="19" t="str">
        <f>IFERROR(INDEX('Employee Info'!$C$3:$E$200,MATCH(Data7[[#This Row],[Name:]],'Employee Info'!$B$3:$B$200,0),MATCH(Data7[[#This Row],[Hours Type:]],'Employee Info'!$C$2:$E$2,0)),"")</f>
        <v/>
      </c>
      <c r="K1448" s="19" t="str">
        <f>IFERROR(INDEX('Employee Info'!$C$3:$J$200,MATCH(Data7[[#This Row],[Name:]],'Employee Info'!$B$3:$B$200,0),MATCH(Data7[[#Headers],[Truck]],'Employee Info'!$C$2:$J$2,0)),"")</f>
        <v/>
      </c>
      <c r="L1448" s="19" t="str">
        <f>IFERROR(INDEX('Employee Info'!$C$3:$J$200,MATCH(Data7[[#This Row],[Name:]],'Employee Info'!$B$3:$B$200,0),MATCH(Data7[[#Headers],[Phone]],'Employee Info'!$C$2:$J$2,0)),"")</f>
        <v/>
      </c>
      <c r="M1448" s="19" t="str">
        <f>IFERROR(INDEX('Employee Info'!$C$3:$J$200,MATCH(Data7[[#This Row],[Name:]],'Employee Info'!$B$3:$B$200,0),MATCH(Data7[[#Headers],[Tech]],'Employee Info'!$C$2:$J$2,0)),"")</f>
        <v/>
      </c>
      <c r="N1448" s="19" t="str">
        <f>IFERROR(INDEX('Employee Info'!$C$3:$J$200,MATCH(Data7[[#This Row],[Name:]],'Employee Info'!$B$3:$B$200,0),MATCH(Data7[[#Headers],[Other]],'Employee Info'!$C$2:$J$2,0)),"")</f>
        <v/>
      </c>
      <c r="O1448" s="19">
        <f>IFERROR((Data7[[#This Row],[Hours:]]*SUM(Data7[[#This Row],[Rate]:[Other]])),"")</f>
        <v>0</v>
      </c>
      <c r="P1448" s="7" t="str">
        <f>IF(Data7[[#This Row],[WO'#:]]="","Riley #","WO#")</f>
        <v>WO#</v>
      </c>
      <c r="Q1448" s="7">
        <f>IFERROR(WEEKNUM(Data7[[#This Row],[Date:]]),"")</f>
        <v>31</v>
      </c>
      <c r="R1448" s="6">
        <f t="shared" si="66"/>
        <v>45501</v>
      </c>
      <c r="S1448" s="6">
        <f>Data7[[#This Row],[Week Start]]+7</f>
        <v>45508</v>
      </c>
      <c r="T1448" s="7" t="str">
        <f t="shared" si="67"/>
        <v>7/28/2024 - 8/4/2024</v>
      </c>
      <c r="U1448" s="7" t="str">
        <f t="shared" si="68"/>
        <v>Time Card</v>
      </c>
      <c r="V1448" s="8" t="str">
        <f>RIGHT(TEXT(Data7[[#This Row],[Date:]],"mmddyyyy"),4)</f>
        <v>2024</v>
      </c>
      <c r="W1448" s="8" t="str">
        <f>MID(TEXT(Data7[[#This Row],[Date:]],"mmddyyyy"),3,2)</f>
        <v>31</v>
      </c>
      <c r="X1448" s="8" t="str">
        <f>LEFT(TEXT(Data7[[#This Row],[Date:]],"mmddyyyy"),2)</f>
        <v>07</v>
      </c>
      <c r="Y1448" s="6">
        <f>DATE(Data7[[#This Row],[Year]],Data7[[#This Row],[Month]],Data7[[#This Row],[Day]])</f>
        <v>45504</v>
      </c>
    </row>
    <row r="1449" spans="1:25">
      <c r="A1449" s="5">
        <v>45507.36319074074</v>
      </c>
      <c r="B1449" s="7" t="s">
        <v>66</v>
      </c>
      <c r="C1449" s="6" t="s">
        <v>1955</v>
      </c>
      <c r="D1449" s="7" t="s">
        <v>1992</v>
      </c>
      <c r="E1449" s="8">
        <v>1</v>
      </c>
      <c r="F1449" s="7">
        <v>7130048</v>
      </c>
      <c r="G1449" s="7" t="s">
        <v>68</v>
      </c>
      <c r="H1449" s="7" t="s">
        <v>756</v>
      </c>
      <c r="I1449" s="7" t="s">
        <v>44</v>
      </c>
      <c r="J1449" s="19" t="str">
        <f>IFERROR(INDEX('Employee Info'!$C$3:$E$200,MATCH(Data7[[#This Row],[Name:]],'Employee Info'!$B$3:$B$200,0),MATCH(Data7[[#This Row],[Hours Type:]],'Employee Info'!$C$2:$E$2,0)),"")</f>
        <v/>
      </c>
      <c r="K1449" s="19" t="str">
        <f>IFERROR(INDEX('Employee Info'!$C$3:$J$200,MATCH(Data7[[#This Row],[Name:]],'Employee Info'!$B$3:$B$200,0),MATCH(Data7[[#Headers],[Truck]],'Employee Info'!$C$2:$J$2,0)),"")</f>
        <v/>
      </c>
      <c r="L1449" s="19" t="str">
        <f>IFERROR(INDEX('Employee Info'!$C$3:$J$200,MATCH(Data7[[#This Row],[Name:]],'Employee Info'!$B$3:$B$200,0),MATCH(Data7[[#Headers],[Phone]],'Employee Info'!$C$2:$J$2,0)),"")</f>
        <v/>
      </c>
      <c r="M1449" s="19" t="str">
        <f>IFERROR(INDEX('Employee Info'!$C$3:$J$200,MATCH(Data7[[#This Row],[Name:]],'Employee Info'!$B$3:$B$200,0),MATCH(Data7[[#Headers],[Tech]],'Employee Info'!$C$2:$J$2,0)),"")</f>
        <v/>
      </c>
      <c r="N1449" s="19" t="str">
        <f>IFERROR(INDEX('Employee Info'!$C$3:$J$200,MATCH(Data7[[#This Row],[Name:]],'Employee Info'!$B$3:$B$200,0),MATCH(Data7[[#Headers],[Other]],'Employee Info'!$C$2:$J$2,0)),"")</f>
        <v/>
      </c>
      <c r="O1449" s="19">
        <f>IFERROR((Data7[[#This Row],[Hours:]]*SUM(Data7[[#This Row],[Rate]:[Other]])),"")</f>
        <v>0</v>
      </c>
      <c r="P1449" s="7" t="str">
        <f>IF(Data7[[#This Row],[WO'#:]]="","Riley #","WO#")</f>
        <v>WO#</v>
      </c>
      <c r="Q1449" s="7">
        <f>IFERROR(WEEKNUM(Data7[[#This Row],[Date:]]),"")</f>
        <v>31</v>
      </c>
      <c r="R1449" s="6">
        <f t="shared" si="66"/>
        <v>45501</v>
      </c>
      <c r="S1449" s="6">
        <f>Data7[[#This Row],[Week Start]]+7</f>
        <v>45508</v>
      </c>
      <c r="T1449" s="7" t="str">
        <f t="shared" si="67"/>
        <v>7/28/2024 - 8/4/2024</v>
      </c>
      <c r="U1449" s="7" t="str">
        <f t="shared" si="68"/>
        <v>Time Card</v>
      </c>
      <c r="V1449" s="8" t="str">
        <f>RIGHT(TEXT(Data7[[#This Row],[Date:]],"mmddyyyy"),4)</f>
        <v>2024</v>
      </c>
      <c r="W1449" s="8" t="str">
        <f>MID(TEXT(Data7[[#This Row],[Date:]],"mmddyyyy"),3,2)</f>
        <v>31</v>
      </c>
      <c r="X1449" s="8" t="str">
        <f>LEFT(TEXT(Data7[[#This Row],[Date:]],"mmddyyyy"),2)</f>
        <v>07</v>
      </c>
      <c r="Y1449" s="6">
        <f>DATE(Data7[[#This Row],[Year]],Data7[[#This Row],[Month]],Data7[[#This Row],[Day]])</f>
        <v>45504</v>
      </c>
    </row>
    <row r="1450" spans="1:25">
      <c r="A1450" s="5">
        <v>45504.578205787038</v>
      </c>
      <c r="B1450" s="7" t="s">
        <v>34</v>
      </c>
      <c r="C1450" s="6" t="s">
        <v>1955</v>
      </c>
      <c r="D1450" s="7" t="s">
        <v>1958</v>
      </c>
      <c r="E1450" s="8">
        <v>3</v>
      </c>
      <c r="F1450" s="7">
        <v>7130988</v>
      </c>
      <c r="G1450" s="7" t="s">
        <v>68</v>
      </c>
      <c r="H1450" s="7" t="s">
        <v>756</v>
      </c>
      <c r="I1450" s="7" t="s">
        <v>44</v>
      </c>
      <c r="J1450" s="19" t="str">
        <f>IFERROR(INDEX('Employee Info'!$C$3:$E$200,MATCH(Data7[[#This Row],[Name:]],'Employee Info'!$B$3:$B$200,0),MATCH(Data7[[#This Row],[Hours Type:]],'Employee Info'!$C$2:$E$2,0)),"")</f>
        <v/>
      </c>
      <c r="K1450" s="19" t="str">
        <f>IFERROR(INDEX('Employee Info'!$C$3:$J$200,MATCH(Data7[[#This Row],[Name:]],'Employee Info'!$B$3:$B$200,0),MATCH(Data7[[#Headers],[Truck]],'Employee Info'!$C$2:$J$2,0)),"")</f>
        <v/>
      </c>
      <c r="L1450" s="19" t="str">
        <f>IFERROR(INDEX('Employee Info'!$C$3:$J$200,MATCH(Data7[[#This Row],[Name:]],'Employee Info'!$B$3:$B$200,0),MATCH(Data7[[#Headers],[Phone]],'Employee Info'!$C$2:$J$2,0)),"")</f>
        <v/>
      </c>
      <c r="M1450" s="19" t="str">
        <f>IFERROR(INDEX('Employee Info'!$C$3:$J$200,MATCH(Data7[[#This Row],[Name:]],'Employee Info'!$B$3:$B$200,0),MATCH(Data7[[#Headers],[Tech]],'Employee Info'!$C$2:$J$2,0)),"")</f>
        <v/>
      </c>
      <c r="N1450" s="19" t="str">
        <f>IFERROR(INDEX('Employee Info'!$C$3:$J$200,MATCH(Data7[[#This Row],[Name:]],'Employee Info'!$B$3:$B$200,0),MATCH(Data7[[#Headers],[Other]],'Employee Info'!$C$2:$J$2,0)),"")</f>
        <v/>
      </c>
      <c r="O1450" s="19">
        <f>IFERROR((Data7[[#This Row],[Hours:]]*SUM(Data7[[#This Row],[Rate]:[Other]])),"")</f>
        <v>0</v>
      </c>
      <c r="P1450" s="7" t="str">
        <f>IF(Data7[[#This Row],[WO'#:]]="","Riley #","WO#")</f>
        <v>WO#</v>
      </c>
      <c r="Q1450" s="7">
        <f>IFERROR(WEEKNUM(Data7[[#This Row],[Date:]]),"")</f>
        <v>31</v>
      </c>
      <c r="R1450" s="6">
        <f t="shared" si="66"/>
        <v>45501</v>
      </c>
      <c r="S1450" s="6">
        <f>Data7[[#This Row],[Week Start]]+7</f>
        <v>45508</v>
      </c>
      <c r="T1450" s="7" t="str">
        <f t="shared" si="67"/>
        <v>7/28/2024 - 8/4/2024</v>
      </c>
      <c r="U1450" s="7" t="str">
        <f t="shared" si="68"/>
        <v>Time Card</v>
      </c>
      <c r="V1450" s="8" t="str">
        <f>RIGHT(TEXT(Data7[[#This Row],[Date:]],"mmddyyyy"),4)</f>
        <v>2024</v>
      </c>
      <c r="W1450" s="8" t="str">
        <f>MID(TEXT(Data7[[#This Row],[Date:]],"mmddyyyy"),3,2)</f>
        <v>31</v>
      </c>
      <c r="X1450" s="8" t="str">
        <f>LEFT(TEXT(Data7[[#This Row],[Date:]],"mmddyyyy"),2)</f>
        <v>07</v>
      </c>
      <c r="Y1450" s="6">
        <f>DATE(Data7[[#This Row],[Year]],Data7[[#This Row],[Month]],Data7[[#This Row],[Day]])</f>
        <v>45504</v>
      </c>
    </row>
    <row r="1451" spans="1:25">
      <c r="A1451" s="5">
        <v>45504.578324652779</v>
      </c>
      <c r="B1451" s="7" t="s">
        <v>31</v>
      </c>
      <c r="C1451" s="6" t="s">
        <v>1955</v>
      </c>
      <c r="D1451" s="7" t="s">
        <v>1958</v>
      </c>
      <c r="E1451" s="8">
        <v>3</v>
      </c>
      <c r="F1451" s="7">
        <v>7130988</v>
      </c>
      <c r="G1451" s="7" t="s">
        <v>68</v>
      </c>
      <c r="H1451" s="7" t="s">
        <v>756</v>
      </c>
      <c r="I1451" s="7" t="s">
        <v>44</v>
      </c>
      <c r="J1451" s="19" t="str">
        <f>IFERROR(INDEX('Employee Info'!$C$3:$E$200,MATCH(Data7[[#This Row],[Name:]],'Employee Info'!$B$3:$B$200,0),MATCH(Data7[[#This Row],[Hours Type:]],'Employee Info'!$C$2:$E$2,0)),"")</f>
        <v/>
      </c>
      <c r="K1451" s="19" t="str">
        <f>IFERROR(INDEX('Employee Info'!$C$3:$J$200,MATCH(Data7[[#This Row],[Name:]],'Employee Info'!$B$3:$B$200,0),MATCH(Data7[[#Headers],[Truck]],'Employee Info'!$C$2:$J$2,0)),"")</f>
        <v/>
      </c>
      <c r="L1451" s="19" t="str">
        <f>IFERROR(INDEX('Employee Info'!$C$3:$J$200,MATCH(Data7[[#This Row],[Name:]],'Employee Info'!$B$3:$B$200,0),MATCH(Data7[[#Headers],[Phone]],'Employee Info'!$C$2:$J$2,0)),"")</f>
        <v/>
      </c>
      <c r="M1451" s="19" t="str">
        <f>IFERROR(INDEX('Employee Info'!$C$3:$J$200,MATCH(Data7[[#This Row],[Name:]],'Employee Info'!$B$3:$B$200,0),MATCH(Data7[[#Headers],[Tech]],'Employee Info'!$C$2:$J$2,0)),"")</f>
        <v/>
      </c>
      <c r="N1451" s="19" t="str">
        <f>IFERROR(INDEX('Employee Info'!$C$3:$J$200,MATCH(Data7[[#This Row],[Name:]],'Employee Info'!$B$3:$B$200,0),MATCH(Data7[[#Headers],[Other]],'Employee Info'!$C$2:$J$2,0)),"")</f>
        <v/>
      </c>
      <c r="O1451" s="19">
        <f>IFERROR((Data7[[#This Row],[Hours:]]*SUM(Data7[[#This Row],[Rate]:[Other]])),"")</f>
        <v>0</v>
      </c>
      <c r="P1451" s="7" t="str">
        <f>IF(Data7[[#This Row],[WO'#:]]="","Riley #","WO#")</f>
        <v>WO#</v>
      </c>
      <c r="Q1451" s="7">
        <f>IFERROR(WEEKNUM(Data7[[#This Row],[Date:]]),"")</f>
        <v>31</v>
      </c>
      <c r="R1451" s="6">
        <f t="shared" si="66"/>
        <v>45501</v>
      </c>
      <c r="S1451" s="6">
        <f>Data7[[#This Row],[Week Start]]+7</f>
        <v>45508</v>
      </c>
      <c r="T1451" s="7" t="str">
        <f t="shared" si="67"/>
        <v>7/28/2024 - 8/4/2024</v>
      </c>
      <c r="U1451" s="7" t="str">
        <f t="shared" si="68"/>
        <v>Time Card</v>
      </c>
      <c r="V1451" s="8" t="str">
        <f>RIGHT(TEXT(Data7[[#This Row],[Date:]],"mmddyyyy"),4)</f>
        <v>2024</v>
      </c>
      <c r="W1451" s="8" t="str">
        <f>MID(TEXT(Data7[[#This Row],[Date:]],"mmddyyyy"),3,2)</f>
        <v>31</v>
      </c>
      <c r="X1451" s="8" t="str">
        <f>LEFT(TEXT(Data7[[#This Row],[Date:]],"mmddyyyy"),2)</f>
        <v>07</v>
      </c>
      <c r="Y1451" s="6">
        <f>DATE(Data7[[#This Row],[Year]],Data7[[#This Row],[Month]],Data7[[#This Row],[Day]])</f>
        <v>45504</v>
      </c>
    </row>
    <row r="1452" spans="1:25">
      <c r="A1452" s="5">
        <v>45507.3645869213</v>
      </c>
      <c r="B1452" s="7" t="s">
        <v>66</v>
      </c>
      <c r="C1452" s="6" t="s">
        <v>1955</v>
      </c>
      <c r="D1452" s="7" t="s">
        <v>1931</v>
      </c>
      <c r="E1452" s="8">
        <v>1</v>
      </c>
      <c r="F1452" s="7">
        <v>7130988</v>
      </c>
      <c r="G1452" s="7" t="s">
        <v>68</v>
      </c>
      <c r="H1452" s="7" t="s">
        <v>756</v>
      </c>
      <c r="I1452" s="7" t="s">
        <v>44</v>
      </c>
      <c r="J1452" s="19" t="str">
        <f>IFERROR(INDEX('Employee Info'!$C$3:$E$200,MATCH(Data7[[#This Row],[Name:]],'Employee Info'!$B$3:$B$200,0),MATCH(Data7[[#This Row],[Hours Type:]],'Employee Info'!$C$2:$E$2,0)),"")</f>
        <v/>
      </c>
      <c r="K1452" s="19" t="str">
        <f>IFERROR(INDEX('Employee Info'!$C$3:$J$200,MATCH(Data7[[#This Row],[Name:]],'Employee Info'!$B$3:$B$200,0),MATCH(Data7[[#Headers],[Truck]],'Employee Info'!$C$2:$J$2,0)),"")</f>
        <v/>
      </c>
      <c r="L1452" s="19" t="str">
        <f>IFERROR(INDEX('Employee Info'!$C$3:$J$200,MATCH(Data7[[#This Row],[Name:]],'Employee Info'!$B$3:$B$200,0),MATCH(Data7[[#Headers],[Phone]],'Employee Info'!$C$2:$J$2,0)),"")</f>
        <v/>
      </c>
      <c r="M1452" s="19" t="str">
        <f>IFERROR(INDEX('Employee Info'!$C$3:$J$200,MATCH(Data7[[#This Row],[Name:]],'Employee Info'!$B$3:$B$200,0),MATCH(Data7[[#Headers],[Tech]],'Employee Info'!$C$2:$J$2,0)),"")</f>
        <v/>
      </c>
      <c r="N1452" s="19" t="str">
        <f>IFERROR(INDEX('Employee Info'!$C$3:$J$200,MATCH(Data7[[#This Row],[Name:]],'Employee Info'!$B$3:$B$200,0),MATCH(Data7[[#Headers],[Other]],'Employee Info'!$C$2:$J$2,0)),"")</f>
        <v/>
      </c>
      <c r="O1452" s="19">
        <f>IFERROR((Data7[[#This Row],[Hours:]]*SUM(Data7[[#This Row],[Rate]:[Other]])),"")</f>
        <v>0</v>
      </c>
      <c r="P1452" s="7" t="str">
        <f>IF(Data7[[#This Row],[WO'#:]]="","Riley #","WO#")</f>
        <v>WO#</v>
      </c>
      <c r="Q1452" s="7">
        <f>IFERROR(WEEKNUM(Data7[[#This Row],[Date:]]),"")</f>
        <v>31</v>
      </c>
      <c r="R1452" s="6">
        <f t="shared" si="66"/>
        <v>45501</v>
      </c>
      <c r="S1452" s="6">
        <f>Data7[[#This Row],[Week Start]]+7</f>
        <v>45508</v>
      </c>
      <c r="T1452" s="7" t="str">
        <f t="shared" si="67"/>
        <v>7/28/2024 - 8/4/2024</v>
      </c>
      <c r="U1452" s="7" t="str">
        <f t="shared" si="68"/>
        <v>Time Card</v>
      </c>
      <c r="V1452" s="8" t="str">
        <f>RIGHT(TEXT(Data7[[#This Row],[Date:]],"mmddyyyy"),4)</f>
        <v>2024</v>
      </c>
      <c r="W1452" s="8" t="str">
        <f>MID(TEXT(Data7[[#This Row],[Date:]],"mmddyyyy"),3,2)</f>
        <v>31</v>
      </c>
      <c r="X1452" s="8" t="str">
        <f>LEFT(TEXT(Data7[[#This Row],[Date:]],"mmddyyyy"),2)</f>
        <v>07</v>
      </c>
      <c r="Y1452" s="6">
        <f>DATE(Data7[[#This Row],[Year]],Data7[[#This Row],[Month]],Data7[[#This Row],[Day]])</f>
        <v>45504</v>
      </c>
    </row>
    <row r="1453" spans="1:25">
      <c r="A1453" s="5">
        <v>45504.570201967595</v>
      </c>
      <c r="B1453" s="7" t="s">
        <v>35</v>
      </c>
      <c r="C1453" s="6" t="s">
        <v>1955</v>
      </c>
      <c r="D1453" s="7" t="s">
        <v>1956</v>
      </c>
      <c r="E1453" s="8">
        <v>2</v>
      </c>
      <c r="F1453" s="7">
        <v>7134640</v>
      </c>
      <c r="G1453" s="7" t="s">
        <v>68</v>
      </c>
      <c r="H1453" s="7" t="s">
        <v>756</v>
      </c>
      <c r="I1453" s="7" t="s">
        <v>44</v>
      </c>
      <c r="J1453" s="19" t="str">
        <f>IFERROR(INDEX('Employee Info'!$C$3:$E$200,MATCH(Data7[[#This Row],[Name:]],'Employee Info'!$B$3:$B$200,0),MATCH(Data7[[#This Row],[Hours Type:]],'Employee Info'!$C$2:$E$2,0)),"")</f>
        <v/>
      </c>
      <c r="K1453" s="19" t="str">
        <f>IFERROR(INDEX('Employee Info'!$C$3:$J$200,MATCH(Data7[[#This Row],[Name:]],'Employee Info'!$B$3:$B$200,0),MATCH(Data7[[#Headers],[Truck]],'Employee Info'!$C$2:$J$2,0)),"")</f>
        <v/>
      </c>
      <c r="L1453" s="19" t="str">
        <f>IFERROR(INDEX('Employee Info'!$C$3:$J$200,MATCH(Data7[[#This Row],[Name:]],'Employee Info'!$B$3:$B$200,0),MATCH(Data7[[#Headers],[Phone]],'Employee Info'!$C$2:$J$2,0)),"")</f>
        <v/>
      </c>
      <c r="M1453" s="19" t="str">
        <f>IFERROR(INDEX('Employee Info'!$C$3:$J$200,MATCH(Data7[[#This Row],[Name:]],'Employee Info'!$B$3:$B$200,0),MATCH(Data7[[#Headers],[Tech]],'Employee Info'!$C$2:$J$2,0)),"")</f>
        <v/>
      </c>
      <c r="N1453" s="19" t="str">
        <f>IFERROR(INDEX('Employee Info'!$C$3:$J$200,MATCH(Data7[[#This Row],[Name:]],'Employee Info'!$B$3:$B$200,0),MATCH(Data7[[#Headers],[Other]],'Employee Info'!$C$2:$J$2,0)),"")</f>
        <v/>
      </c>
      <c r="O1453" s="19">
        <f>IFERROR((Data7[[#This Row],[Hours:]]*SUM(Data7[[#This Row],[Rate]:[Other]])),"")</f>
        <v>0</v>
      </c>
      <c r="P1453" s="7" t="str">
        <f>IF(Data7[[#This Row],[WO'#:]]="","Riley #","WO#")</f>
        <v>WO#</v>
      </c>
      <c r="Q1453" s="7">
        <f>IFERROR(WEEKNUM(Data7[[#This Row],[Date:]]),"")</f>
        <v>31</v>
      </c>
      <c r="R1453" s="6">
        <f t="shared" si="66"/>
        <v>45501</v>
      </c>
      <c r="S1453" s="6">
        <f>Data7[[#This Row],[Week Start]]+7</f>
        <v>45508</v>
      </c>
      <c r="T1453" s="7" t="str">
        <f t="shared" si="67"/>
        <v>7/28/2024 - 8/4/2024</v>
      </c>
      <c r="U1453" s="7" t="str">
        <f t="shared" si="68"/>
        <v>Time Card</v>
      </c>
      <c r="V1453" s="8" t="str">
        <f>RIGHT(TEXT(Data7[[#This Row],[Date:]],"mmddyyyy"),4)</f>
        <v>2024</v>
      </c>
      <c r="W1453" s="8" t="str">
        <f>MID(TEXT(Data7[[#This Row],[Date:]],"mmddyyyy"),3,2)</f>
        <v>31</v>
      </c>
      <c r="X1453" s="8" t="str">
        <f>LEFT(TEXT(Data7[[#This Row],[Date:]],"mmddyyyy"),2)</f>
        <v>07</v>
      </c>
      <c r="Y1453" s="6">
        <f>DATE(Data7[[#This Row],[Year]],Data7[[#This Row],[Month]],Data7[[#This Row],[Day]])</f>
        <v>45504</v>
      </c>
    </row>
    <row r="1454" spans="1:25">
      <c r="A1454" s="5">
        <v>45507.365217245373</v>
      </c>
      <c r="B1454" s="7" t="s">
        <v>66</v>
      </c>
      <c r="C1454" s="6" t="s">
        <v>1955</v>
      </c>
      <c r="D1454" s="7" t="s">
        <v>1994</v>
      </c>
      <c r="E1454" s="8">
        <v>1</v>
      </c>
      <c r="F1454" s="7">
        <v>7134640</v>
      </c>
      <c r="G1454" s="7" t="s">
        <v>68</v>
      </c>
      <c r="H1454" s="7" t="s">
        <v>756</v>
      </c>
      <c r="I1454" s="7" t="s">
        <v>44</v>
      </c>
      <c r="J1454" s="19" t="str">
        <f>IFERROR(INDEX('Employee Info'!$C$3:$E$200,MATCH(Data7[[#This Row],[Name:]],'Employee Info'!$B$3:$B$200,0),MATCH(Data7[[#This Row],[Hours Type:]],'Employee Info'!$C$2:$E$2,0)),"")</f>
        <v/>
      </c>
      <c r="K1454" s="19" t="str">
        <f>IFERROR(INDEX('Employee Info'!$C$3:$J$200,MATCH(Data7[[#This Row],[Name:]],'Employee Info'!$B$3:$B$200,0),MATCH(Data7[[#Headers],[Truck]],'Employee Info'!$C$2:$J$2,0)),"")</f>
        <v/>
      </c>
      <c r="L1454" s="19" t="str">
        <f>IFERROR(INDEX('Employee Info'!$C$3:$J$200,MATCH(Data7[[#This Row],[Name:]],'Employee Info'!$B$3:$B$200,0),MATCH(Data7[[#Headers],[Phone]],'Employee Info'!$C$2:$J$2,0)),"")</f>
        <v/>
      </c>
      <c r="M1454" s="19" t="str">
        <f>IFERROR(INDEX('Employee Info'!$C$3:$J$200,MATCH(Data7[[#This Row],[Name:]],'Employee Info'!$B$3:$B$200,0),MATCH(Data7[[#Headers],[Tech]],'Employee Info'!$C$2:$J$2,0)),"")</f>
        <v/>
      </c>
      <c r="N1454" s="19" t="str">
        <f>IFERROR(INDEX('Employee Info'!$C$3:$J$200,MATCH(Data7[[#This Row],[Name:]],'Employee Info'!$B$3:$B$200,0),MATCH(Data7[[#Headers],[Other]],'Employee Info'!$C$2:$J$2,0)),"")</f>
        <v/>
      </c>
      <c r="O1454" s="19">
        <f>IFERROR((Data7[[#This Row],[Hours:]]*SUM(Data7[[#This Row],[Rate]:[Other]])),"")</f>
        <v>0</v>
      </c>
      <c r="P1454" s="7" t="str">
        <f>IF(Data7[[#This Row],[WO'#:]]="","Riley #","WO#")</f>
        <v>WO#</v>
      </c>
      <c r="Q1454" s="7">
        <f>IFERROR(WEEKNUM(Data7[[#This Row],[Date:]]),"")</f>
        <v>31</v>
      </c>
      <c r="R1454" s="6">
        <f t="shared" si="66"/>
        <v>45501</v>
      </c>
      <c r="S1454" s="6">
        <f>Data7[[#This Row],[Week Start]]+7</f>
        <v>45508</v>
      </c>
      <c r="T1454" s="7" t="str">
        <f t="shared" si="67"/>
        <v>7/28/2024 - 8/4/2024</v>
      </c>
      <c r="U1454" s="7" t="str">
        <f t="shared" si="68"/>
        <v>Time Card</v>
      </c>
      <c r="V1454" s="8" t="str">
        <f>RIGHT(TEXT(Data7[[#This Row],[Date:]],"mmddyyyy"),4)</f>
        <v>2024</v>
      </c>
      <c r="W1454" s="8" t="str">
        <f>MID(TEXT(Data7[[#This Row],[Date:]],"mmddyyyy"),3,2)</f>
        <v>31</v>
      </c>
      <c r="X1454" s="8" t="str">
        <f>LEFT(TEXT(Data7[[#This Row],[Date:]],"mmddyyyy"),2)</f>
        <v>07</v>
      </c>
      <c r="Y1454" s="6">
        <f>DATE(Data7[[#This Row],[Year]],Data7[[#This Row],[Month]],Data7[[#This Row],[Day]])</f>
        <v>45504</v>
      </c>
    </row>
    <row r="1455" spans="1:25">
      <c r="A1455" s="5">
        <v>45504.577386111108</v>
      </c>
      <c r="B1455" s="7" t="s">
        <v>31</v>
      </c>
      <c r="C1455" s="6" t="s">
        <v>1955</v>
      </c>
      <c r="D1455" s="7" t="s">
        <v>1957</v>
      </c>
      <c r="E1455" s="8">
        <v>3</v>
      </c>
      <c r="F1455" s="7">
        <v>7136490</v>
      </c>
      <c r="G1455" s="7" t="s">
        <v>68</v>
      </c>
      <c r="H1455" s="7" t="s">
        <v>756</v>
      </c>
      <c r="I1455" s="7" t="s">
        <v>44</v>
      </c>
      <c r="J1455" s="19" t="str">
        <f>IFERROR(INDEX('Employee Info'!$C$3:$E$200,MATCH(Data7[[#This Row],[Name:]],'Employee Info'!$B$3:$B$200,0),MATCH(Data7[[#This Row],[Hours Type:]],'Employee Info'!$C$2:$E$2,0)),"")</f>
        <v/>
      </c>
      <c r="K1455" s="19" t="str">
        <f>IFERROR(INDEX('Employee Info'!$C$3:$J$200,MATCH(Data7[[#This Row],[Name:]],'Employee Info'!$B$3:$B$200,0),MATCH(Data7[[#Headers],[Truck]],'Employee Info'!$C$2:$J$2,0)),"")</f>
        <v/>
      </c>
      <c r="L1455" s="19" t="str">
        <f>IFERROR(INDEX('Employee Info'!$C$3:$J$200,MATCH(Data7[[#This Row],[Name:]],'Employee Info'!$B$3:$B$200,0),MATCH(Data7[[#Headers],[Phone]],'Employee Info'!$C$2:$J$2,0)),"")</f>
        <v/>
      </c>
      <c r="M1455" s="19" t="str">
        <f>IFERROR(INDEX('Employee Info'!$C$3:$J$200,MATCH(Data7[[#This Row],[Name:]],'Employee Info'!$B$3:$B$200,0),MATCH(Data7[[#Headers],[Tech]],'Employee Info'!$C$2:$J$2,0)),"")</f>
        <v/>
      </c>
      <c r="N1455" s="19" t="str">
        <f>IFERROR(INDEX('Employee Info'!$C$3:$J$200,MATCH(Data7[[#This Row],[Name:]],'Employee Info'!$B$3:$B$200,0),MATCH(Data7[[#Headers],[Other]],'Employee Info'!$C$2:$J$2,0)),"")</f>
        <v/>
      </c>
      <c r="O1455" s="19">
        <f>IFERROR((Data7[[#This Row],[Hours:]]*SUM(Data7[[#This Row],[Rate]:[Other]])),"")</f>
        <v>0</v>
      </c>
      <c r="P1455" s="7" t="str">
        <f>IF(Data7[[#This Row],[WO'#:]]="","Riley #","WO#")</f>
        <v>WO#</v>
      </c>
      <c r="Q1455" s="7">
        <f>IFERROR(WEEKNUM(Data7[[#This Row],[Date:]]),"")</f>
        <v>31</v>
      </c>
      <c r="R1455" s="6">
        <f t="shared" si="66"/>
        <v>45501</v>
      </c>
      <c r="S1455" s="6">
        <f>Data7[[#This Row],[Week Start]]+7</f>
        <v>45508</v>
      </c>
      <c r="T1455" s="7" t="str">
        <f t="shared" si="67"/>
        <v>7/28/2024 - 8/4/2024</v>
      </c>
      <c r="U1455" s="7" t="str">
        <f t="shared" si="68"/>
        <v>Time Card</v>
      </c>
      <c r="V1455" s="8" t="str">
        <f>RIGHT(TEXT(Data7[[#This Row],[Date:]],"mmddyyyy"),4)</f>
        <v>2024</v>
      </c>
      <c r="W1455" s="8" t="str">
        <f>MID(TEXT(Data7[[#This Row],[Date:]],"mmddyyyy"),3,2)</f>
        <v>31</v>
      </c>
      <c r="X1455" s="8" t="str">
        <f>LEFT(TEXT(Data7[[#This Row],[Date:]],"mmddyyyy"),2)</f>
        <v>07</v>
      </c>
      <c r="Y1455" s="6">
        <f>DATE(Data7[[#This Row],[Year]],Data7[[#This Row],[Month]],Data7[[#This Row],[Day]])</f>
        <v>45504</v>
      </c>
    </row>
    <row r="1456" spans="1:25">
      <c r="A1456" s="5">
        <v>45504.577482638888</v>
      </c>
      <c r="B1456" s="7" t="s">
        <v>34</v>
      </c>
      <c r="C1456" s="6" t="s">
        <v>1955</v>
      </c>
      <c r="D1456" s="7" t="s">
        <v>1957</v>
      </c>
      <c r="E1456" s="8">
        <v>3</v>
      </c>
      <c r="F1456" s="7">
        <v>7136490</v>
      </c>
      <c r="G1456" s="7" t="s">
        <v>68</v>
      </c>
      <c r="H1456" s="7" t="s">
        <v>756</v>
      </c>
      <c r="I1456" s="7" t="s">
        <v>44</v>
      </c>
      <c r="J1456" s="19" t="str">
        <f>IFERROR(INDEX('Employee Info'!$C$3:$E$200,MATCH(Data7[[#This Row],[Name:]],'Employee Info'!$B$3:$B$200,0),MATCH(Data7[[#This Row],[Hours Type:]],'Employee Info'!$C$2:$E$2,0)),"")</f>
        <v/>
      </c>
      <c r="K1456" s="19" t="str">
        <f>IFERROR(INDEX('Employee Info'!$C$3:$J$200,MATCH(Data7[[#This Row],[Name:]],'Employee Info'!$B$3:$B$200,0),MATCH(Data7[[#Headers],[Truck]],'Employee Info'!$C$2:$J$2,0)),"")</f>
        <v/>
      </c>
      <c r="L1456" s="19" t="str">
        <f>IFERROR(INDEX('Employee Info'!$C$3:$J$200,MATCH(Data7[[#This Row],[Name:]],'Employee Info'!$B$3:$B$200,0),MATCH(Data7[[#Headers],[Phone]],'Employee Info'!$C$2:$J$2,0)),"")</f>
        <v/>
      </c>
      <c r="M1456" s="19" t="str">
        <f>IFERROR(INDEX('Employee Info'!$C$3:$J$200,MATCH(Data7[[#This Row],[Name:]],'Employee Info'!$B$3:$B$200,0),MATCH(Data7[[#Headers],[Tech]],'Employee Info'!$C$2:$J$2,0)),"")</f>
        <v/>
      </c>
      <c r="N1456" s="19" t="str">
        <f>IFERROR(INDEX('Employee Info'!$C$3:$J$200,MATCH(Data7[[#This Row],[Name:]],'Employee Info'!$B$3:$B$200,0),MATCH(Data7[[#Headers],[Other]],'Employee Info'!$C$2:$J$2,0)),"")</f>
        <v/>
      </c>
      <c r="O1456" s="19">
        <f>IFERROR((Data7[[#This Row],[Hours:]]*SUM(Data7[[#This Row],[Rate]:[Other]])),"")</f>
        <v>0</v>
      </c>
      <c r="P1456" s="7" t="str">
        <f>IF(Data7[[#This Row],[WO'#:]]="","Riley #","WO#")</f>
        <v>WO#</v>
      </c>
      <c r="Q1456" s="7">
        <f>IFERROR(WEEKNUM(Data7[[#This Row],[Date:]]),"")</f>
        <v>31</v>
      </c>
      <c r="R1456" s="6">
        <f t="shared" si="66"/>
        <v>45501</v>
      </c>
      <c r="S1456" s="6">
        <f>Data7[[#This Row],[Week Start]]+7</f>
        <v>45508</v>
      </c>
      <c r="T1456" s="7" t="str">
        <f t="shared" si="67"/>
        <v>7/28/2024 - 8/4/2024</v>
      </c>
      <c r="U1456" s="7" t="str">
        <f t="shared" si="68"/>
        <v>Time Card</v>
      </c>
      <c r="V1456" s="8" t="str">
        <f>RIGHT(TEXT(Data7[[#This Row],[Date:]],"mmddyyyy"),4)</f>
        <v>2024</v>
      </c>
      <c r="W1456" s="8" t="str">
        <f>MID(TEXT(Data7[[#This Row],[Date:]],"mmddyyyy"),3,2)</f>
        <v>31</v>
      </c>
      <c r="X1456" s="8" t="str">
        <f>LEFT(TEXT(Data7[[#This Row],[Date:]],"mmddyyyy"),2)</f>
        <v>07</v>
      </c>
      <c r="Y1456" s="6">
        <f>DATE(Data7[[#This Row],[Year]],Data7[[#This Row],[Month]],Data7[[#This Row],[Day]])</f>
        <v>45504</v>
      </c>
    </row>
    <row r="1457" spans="1:25">
      <c r="A1457" s="5">
        <v>45504.581419560185</v>
      </c>
      <c r="B1457" s="7" t="s">
        <v>23</v>
      </c>
      <c r="C1457" s="6" t="s">
        <v>1955</v>
      </c>
      <c r="D1457" s="7" t="s">
        <v>1881</v>
      </c>
      <c r="E1457" s="8">
        <v>5</v>
      </c>
      <c r="F1457" s="7" t="s">
        <v>68</v>
      </c>
      <c r="G1457" s="7" t="s">
        <v>68</v>
      </c>
      <c r="H1457" s="7" t="s">
        <v>649</v>
      </c>
      <c r="I1457" s="7" t="s">
        <v>44</v>
      </c>
      <c r="J1457" s="19" t="str">
        <f>IFERROR(INDEX('Employee Info'!$C$3:$E$200,MATCH(Data7[[#This Row],[Name:]],'Employee Info'!$B$3:$B$200,0),MATCH(Data7[[#This Row],[Hours Type:]],'Employee Info'!$C$2:$E$2,0)),"")</f>
        <v/>
      </c>
      <c r="K1457" s="19" t="str">
        <f>IFERROR(INDEX('Employee Info'!$C$3:$J$200,MATCH(Data7[[#This Row],[Name:]],'Employee Info'!$B$3:$B$200,0),MATCH(Data7[[#Headers],[Truck]],'Employee Info'!$C$2:$J$2,0)),"")</f>
        <v/>
      </c>
      <c r="L1457" s="19" t="str">
        <f>IFERROR(INDEX('Employee Info'!$C$3:$J$200,MATCH(Data7[[#This Row],[Name:]],'Employee Info'!$B$3:$B$200,0),MATCH(Data7[[#Headers],[Phone]],'Employee Info'!$C$2:$J$2,0)),"")</f>
        <v/>
      </c>
      <c r="M1457" s="19" t="str">
        <f>IFERROR(INDEX('Employee Info'!$C$3:$J$200,MATCH(Data7[[#This Row],[Name:]],'Employee Info'!$B$3:$B$200,0),MATCH(Data7[[#Headers],[Tech]],'Employee Info'!$C$2:$J$2,0)),"")</f>
        <v/>
      </c>
      <c r="N1457" s="19" t="str">
        <f>IFERROR(INDEX('Employee Info'!$C$3:$J$200,MATCH(Data7[[#This Row],[Name:]],'Employee Info'!$B$3:$B$200,0),MATCH(Data7[[#Headers],[Other]],'Employee Info'!$C$2:$J$2,0)),"")</f>
        <v/>
      </c>
      <c r="O1457" s="19">
        <f>IFERROR((Data7[[#This Row],[Hours:]]*SUM(Data7[[#This Row],[Rate]:[Other]])),"")</f>
        <v>0</v>
      </c>
      <c r="P1457" s="7" t="str">
        <f>IF(Data7[[#This Row],[WO'#:]]="","Riley #","WO#")</f>
        <v>Riley #</v>
      </c>
      <c r="Q1457" s="7">
        <f>IFERROR(WEEKNUM(Data7[[#This Row],[Date:]]),"")</f>
        <v>31</v>
      </c>
      <c r="R1457" s="6">
        <f t="shared" si="66"/>
        <v>45501</v>
      </c>
      <c r="S1457" s="6">
        <f>Data7[[#This Row],[Week Start]]+7</f>
        <v>45508</v>
      </c>
      <c r="T1457" s="7" t="str">
        <f t="shared" si="67"/>
        <v>7/28/2024 - 8/4/2024</v>
      </c>
      <c r="U1457" s="7" t="str">
        <f t="shared" si="68"/>
        <v>Time Card</v>
      </c>
      <c r="V1457" s="8" t="str">
        <f>RIGHT(TEXT(Data7[[#This Row],[Date:]],"mmddyyyy"),4)</f>
        <v>2024</v>
      </c>
      <c r="W1457" s="8" t="str">
        <f>MID(TEXT(Data7[[#This Row],[Date:]],"mmddyyyy"),3,2)</f>
        <v>31</v>
      </c>
      <c r="X1457" s="8" t="str">
        <f>LEFT(TEXT(Data7[[#This Row],[Date:]],"mmddyyyy"),2)</f>
        <v>07</v>
      </c>
      <c r="Y1457" s="6">
        <f>DATE(Data7[[#This Row],[Year]],Data7[[#This Row],[Month]],Data7[[#This Row],[Day]])</f>
        <v>45504</v>
      </c>
    </row>
    <row r="1458" spans="1:25">
      <c r="A1458" s="5">
        <v>45504.582633101854</v>
      </c>
      <c r="B1458" s="7" t="s">
        <v>23</v>
      </c>
      <c r="C1458" s="6" t="s">
        <v>1955</v>
      </c>
      <c r="D1458" s="7" t="s">
        <v>1962</v>
      </c>
      <c r="E1458" s="8">
        <v>3</v>
      </c>
      <c r="F1458" s="7" t="s">
        <v>68</v>
      </c>
      <c r="G1458" s="7" t="s">
        <v>68</v>
      </c>
      <c r="H1458" s="7" t="s">
        <v>912</v>
      </c>
      <c r="I1458" s="7" t="s">
        <v>44</v>
      </c>
      <c r="J1458" s="19" t="str">
        <f>IFERROR(INDEX('Employee Info'!$C$3:$E$200,MATCH(Data7[[#This Row],[Name:]],'Employee Info'!$B$3:$B$200,0),MATCH(Data7[[#This Row],[Hours Type:]],'Employee Info'!$C$2:$E$2,0)),"")</f>
        <v/>
      </c>
      <c r="K1458" s="19" t="str">
        <f>IFERROR(INDEX('Employee Info'!$C$3:$J$200,MATCH(Data7[[#This Row],[Name:]],'Employee Info'!$B$3:$B$200,0),MATCH(Data7[[#Headers],[Truck]],'Employee Info'!$C$2:$J$2,0)),"")</f>
        <v/>
      </c>
      <c r="L1458" s="19" t="str">
        <f>IFERROR(INDEX('Employee Info'!$C$3:$J$200,MATCH(Data7[[#This Row],[Name:]],'Employee Info'!$B$3:$B$200,0),MATCH(Data7[[#Headers],[Phone]],'Employee Info'!$C$2:$J$2,0)),"")</f>
        <v/>
      </c>
      <c r="M1458" s="19" t="str">
        <f>IFERROR(INDEX('Employee Info'!$C$3:$J$200,MATCH(Data7[[#This Row],[Name:]],'Employee Info'!$B$3:$B$200,0),MATCH(Data7[[#Headers],[Tech]],'Employee Info'!$C$2:$J$2,0)),"")</f>
        <v/>
      </c>
      <c r="N1458" s="19" t="str">
        <f>IFERROR(INDEX('Employee Info'!$C$3:$J$200,MATCH(Data7[[#This Row],[Name:]],'Employee Info'!$B$3:$B$200,0),MATCH(Data7[[#Headers],[Other]],'Employee Info'!$C$2:$J$2,0)),"")</f>
        <v/>
      </c>
      <c r="O1458" s="19">
        <f>IFERROR((Data7[[#This Row],[Hours:]]*SUM(Data7[[#This Row],[Rate]:[Other]])),"")</f>
        <v>0</v>
      </c>
      <c r="P1458" s="7" t="str">
        <f>IF(Data7[[#This Row],[WO'#:]]="","Riley #","WO#")</f>
        <v>Riley #</v>
      </c>
      <c r="Q1458" s="7">
        <f>IFERROR(WEEKNUM(Data7[[#This Row],[Date:]]),"")</f>
        <v>31</v>
      </c>
      <c r="R1458" s="6">
        <f t="shared" si="66"/>
        <v>45501</v>
      </c>
      <c r="S1458" s="6">
        <f>Data7[[#This Row],[Week Start]]+7</f>
        <v>45508</v>
      </c>
      <c r="T1458" s="7" t="str">
        <f t="shared" si="67"/>
        <v>7/28/2024 - 8/4/2024</v>
      </c>
      <c r="U1458" s="7" t="str">
        <f t="shared" si="68"/>
        <v>Time Card</v>
      </c>
      <c r="V1458" s="8" t="str">
        <f>RIGHT(TEXT(Data7[[#This Row],[Date:]],"mmddyyyy"),4)</f>
        <v>2024</v>
      </c>
      <c r="W1458" s="8" t="str">
        <f>MID(TEXT(Data7[[#This Row],[Date:]],"mmddyyyy"),3,2)</f>
        <v>31</v>
      </c>
      <c r="X1458" s="8" t="str">
        <f>LEFT(TEXT(Data7[[#This Row],[Date:]],"mmddyyyy"),2)</f>
        <v>07</v>
      </c>
      <c r="Y1458" s="6">
        <f>DATE(Data7[[#This Row],[Year]],Data7[[#This Row],[Month]],Data7[[#This Row],[Day]])</f>
        <v>45504</v>
      </c>
    </row>
    <row r="1459" spans="1:25">
      <c r="A1459" s="5">
        <v>45504.579144675925</v>
      </c>
      <c r="B1459" s="7" t="s">
        <v>31</v>
      </c>
      <c r="C1459" s="6" t="s">
        <v>1955</v>
      </c>
      <c r="D1459" s="7" t="s">
        <v>1959</v>
      </c>
      <c r="E1459" s="8">
        <v>2</v>
      </c>
      <c r="F1459" s="7" t="s">
        <v>68</v>
      </c>
      <c r="G1459" s="7" t="s">
        <v>68</v>
      </c>
      <c r="H1459" s="7" t="s">
        <v>1960</v>
      </c>
      <c r="I1459" s="7" t="s">
        <v>44</v>
      </c>
      <c r="J1459" s="19" t="str">
        <f>IFERROR(INDEX('Employee Info'!$C$3:$E$200,MATCH(Data7[[#This Row],[Name:]],'Employee Info'!$B$3:$B$200,0),MATCH(Data7[[#This Row],[Hours Type:]],'Employee Info'!$C$2:$E$2,0)),"")</f>
        <v/>
      </c>
      <c r="K1459" s="19" t="str">
        <f>IFERROR(INDEX('Employee Info'!$C$3:$J$200,MATCH(Data7[[#This Row],[Name:]],'Employee Info'!$B$3:$B$200,0),MATCH(Data7[[#Headers],[Truck]],'Employee Info'!$C$2:$J$2,0)),"")</f>
        <v/>
      </c>
      <c r="L1459" s="19" t="str">
        <f>IFERROR(INDEX('Employee Info'!$C$3:$J$200,MATCH(Data7[[#This Row],[Name:]],'Employee Info'!$B$3:$B$200,0),MATCH(Data7[[#Headers],[Phone]],'Employee Info'!$C$2:$J$2,0)),"")</f>
        <v/>
      </c>
      <c r="M1459" s="19" t="str">
        <f>IFERROR(INDEX('Employee Info'!$C$3:$J$200,MATCH(Data7[[#This Row],[Name:]],'Employee Info'!$B$3:$B$200,0),MATCH(Data7[[#Headers],[Tech]],'Employee Info'!$C$2:$J$2,0)),"")</f>
        <v/>
      </c>
      <c r="N1459" s="19" t="str">
        <f>IFERROR(INDEX('Employee Info'!$C$3:$J$200,MATCH(Data7[[#This Row],[Name:]],'Employee Info'!$B$3:$B$200,0),MATCH(Data7[[#Headers],[Other]],'Employee Info'!$C$2:$J$2,0)),"")</f>
        <v/>
      </c>
      <c r="O1459" s="19">
        <f>IFERROR((Data7[[#This Row],[Hours:]]*SUM(Data7[[#This Row],[Rate]:[Other]])),"")</f>
        <v>0</v>
      </c>
      <c r="P1459" s="7" t="str">
        <f>IF(Data7[[#This Row],[WO'#:]]="","Riley #","WO#")</f>
        <v>Riley #</v>
      </c>
      <c r="Q1459" s="7">
        <f>IFERROR(WEEKNUM(Data7[[#This Row],[Date:]]),"")</f>
        <v>31</v>
      </c>
      <c r="R1459" s="6">
        <f t="shared" si="66"/>
        <v>45501</v>
      </c>
      <c r="S1459" s="6">
        <f>Data7[[#This Row],[Week Start]]+7</f>
        <v>45508</v>
      </c>
      <c r="T1459" s="7" t="str">
        <f t="shared" si="67"/>
        <v>7/28/2024 - 8/4/2024</v>
      </c>
      <c r="U1459" s="7" t="str">
        <f t="shared" si="68"/>
        <v>Time Card</v>
      </c>
      <c r="V1459" s="8" t="str">
        <f>RIGHT(TEXT(Data7[[#This Row],[Date:]],"mmddyyyy"),4)</f>
        <v>2024</v>
      </c>
      <c r="W1459" s="8" t="str">
        <f>MID(TEXT(Data7[[#This Row],[Date:]],"mmddyyyy"),3,2)</f>
        <v>31</v>
      </c>
      <c r="X1459" s="8" t="str">
        <f>LEFT(TEXT(Data7[[#This Row],[Date:]],"mmddyyyy"),2)</f>
        <v>07</v>
      </c>
      <c r="Y1459" s="6">
        <f>DATE(Data7[[#This Row],[Year]],Data7[[#This Row],[Month]],Data7[[#This Row],[Day]])</f>
        <v>45504</v>
      </c>
    </row>
    <row r="1460" spans="1:25">
      <c r="A1460" s="5">
        <v>45507.371799189816</v>
      </c>
      <c r="B1460" s="7" t="s">
        <v>66</v>
      </c>
      <c r="C1460" s="6" t="s">
        <v>1965</v>
      </c>
      <c r="D1460" s="7" t="s">
        <v>2001</v>
      </c>
      <c r="E1460" s="8">
        <v>1</v>
      </c>
      <c r="F1460" s="7">
        <v>20028</v>
      </c>
      <c r="G1460" s="7" t="s">
        <v>68</v>
      </c>
      <c r="H1460" s="7" t="s">
        <v>756</v>
      </c>
      <c r="I1460" s="7" t="s">
        <v>45</v>
      </c>
      <c r="J1460" s="19" t="str">
        <f>IFERROR(INDEX('Employee Info'!$C$3:$E$200,MATCH(Data7[[#This Row],[Name:]],'Employee Info'!$B$3:$B$200,0),MATCH(Data7[[#This Row],[Hours Type:]],'Employee Info'!$C$2:$E$2,0)),"")</f>
        <v/>
      </c>
      <c r="K1460" s="19" t="str">
        <f>IFERROR(INDEX('Employee Info'!$C$3:$J$200,MATCH(Data7[[#This Row],[Name:]],'Employee Info'!$B$3:$B$200,0),MATCH(Data7[[#Headers],[Truck]],'Employee Info'!$C$2:$J$2,0)),"")</f>
        <v/>
      </c>
      <c r="L1460" s="19" t="str">
        <f>IFERROR(INDEX('Employee Info'!$C$3:$J$200,MATCH(Data7[[#This Row],[Name:]],'Employee Info'!$B$3:$B$200,0),MATCH(Data7[[#Headers],[Phone]],'Employee Info'!$C$2:$J$2,0)),"")</f>
        <v/>
      </c>
      <c r="M1460" s="19" t="str">
        <f>IFERROR(INDEX('Employee Info'!$C$3:$J$200,MATCH(Data7[[#This Row],[Name:]],'Employee Info'!$B$3:$B$200,0),MATCH(Data7[[#Headers],[Tech]],'Employee Info'!$C$2:$J$2,0)),"")</f>
        <v/>
      </c>
      <c r="N1460" s="19" t="str">
        <f>IFERROR(INDEX('Employee Info'!$C$3:$J$200,MATCH(Data7[[#This Row],[Name:]],'Employee Info'!$B$3:$B$200,0),MATCH(Data7[[#Headers],[Other]],'Employee Info'!$C$2:$J$2,0)),"")</f>
        <v/>
      </c>
      <c r="O1460" s="19">
        <f>IFERROR((Data7[[#This Row],[Hours:]]*SUM(Data7[[#This Row],[Rate]:[Other]])),"")</f>
        <v>0</v>
      </c>
      <c r="P1460" s="7" t="str">
        <f>IF(Data7[[#This Row],[WO'#:]]="","Riley #","WO#")</f>
        <v>WO#</v>
      </c>
      <c r="Q1460" s="7">
        <f>IFERROR(WEEKNUM(Data7[[#This Row],[Date:]]),"")</f>
        <v>31</v>
      </c>
      <c r="R1460" s="6">
        <f t="shared" si="66"/>
        <v>45501</v>
      </c>
      <c r="S1460" s="6">
        <f>Data7[[#This Row],[Week Start]]+7</f>
        <v>45508</v>
      </c>
      <c r="T1460" s="7" t="str">
        <f t="shared" si="67"/>
        <v>7/28/2024 - 8/4/2024</v>
      </c>
      <c r="U1460" s="7" t="str">
        <f t="shared" si="68"/>
        <v>Time Card</v>
      </c>
      <c r="V1460" s="8" t="str">
        <f>RIGHT(TEXT(Data7[[#This Row],[Date:]],"mmddyyyy"),4)</f>
        <v>2024</v>
      </c>
      <c r="W1460" s="8" t="str">
        <f>MID(TEXT(Data7[[#This Row],[Date:]],"mmddyyyy"),3,2)</f>
        <v>01</v>
      </c>
      <c r="X1460" s="8" t="str">
        <f>LEFT(TEXT(Data7[[#This Row],[Date:]],"mmddyyyy"),2)</f>
        <v>08</v>
      </c>
      <c r="Y1460" s="6">
        <f>DATE(Data7[[#This Row],[Year]],Data7[[#This Row],[Month]],Data7[[#This Row],[Day]])</f>
        <v>45505</v>
      </c>
    </row>
    <row r="1461" spans="1:25">
      <c r="A1461" s="5">
        <v>45507.373532638892</v>
      </c>
      <c r="B1461" s="7" t="s">
        <v>76</v>
      </c>
      <c r="C1461" s="6" t="s">
        <v>1965</v>
      </c>
      <c r="D1461" s="7" t="s">
        <v>896</v>
      </c>
      <c r="E1461" s="8">
        <v>2</v>
      </c>
      <c r="F1461" s="7">
        <v>20028</v>
      </c>
      <c r="G1461" s="7" t="s">
        <v>68</v>
      </c>
      <c r="H1461" s="7" t="s">
        <v>756</v>
      </c>
      <c r="I1461" s="7" t="s">
        <v>44</v>
      </c>
      <c r="J1461" s="19" t="str">
        <f>IFERROR(INDEX('Employee Info'!$C$3:$E$200,MATCH(Data7[[#This Row],[Name:]],'Employee Info'!$B$3:$B$200,0),MATCH(Data7[[#This Row],[Hours Type:]],'Employee Info'!$C$2:$E$2,0)),"")</f>
        <v/>
      </c>
      <c r="K1461" s="19" t="str">
        <f>IFERROR(INDEX('Employee Info'!$C$3:$J$200,MATCH(Data7[[#This Row],[Name:]],'Employee Info'!$B$3:$B$200,0),MATCH(Data7[[#Headers],[Truck]],'Employee Info'!$C$2:$J$2,0)),"")</f>
        <v/>
      </c>
      <c r="L1461" s="19" t="str">
        <f>IFERROR(INDEX('Employee Info'!$C$3:$J$200,MATCH(Data7[[#This Row],[Name:]],'Employee Info'!$B$3:$B$200,0),MATCH(Data7[[#Headers],[Phone]],'Employee Info'!$C$2:$J$2,0)),"")</f>
        <v/>
      </c>
      <c r="M1461" s="19" t="str">
        <f>IFERROR(INDEX('Employee Info'!$C$3:$J$200,MATCH(Data7[[#This Row],[Name:]],'Employee Info'!$B$3:$B$200,0),MATCH(Data7[[#Headers],[Tech]],'Employee Info'!$C$2:$J$2,0)),"")</f>
        <v/>
      </c>
      <c r="N1461" s="19" t="str">
        <f>IFERROR(INDEX('Employee Info'!$C$3:$J$200,MATCH(Data7[[#This Row],[Name:]],'Employee Info'!$B$3:$B$200,0),MATCH(Data7[[#Headers],[Other]],'Employee Info'!$C$2:$J$2,0)),"")</f>
        <v/>
      </c>
      <c r="O1461" s="19">
        <f>IFERROR((Data7[[#This Row],[Hours:]]*SUM(Data7[[#This Row],[Rate]:[Other]])),"")</f>
        <v>0</v>
      </c>
      <c r="P1461" s="7" t="str">
        <f>IF(Data7[[#This Row],[WO'#:]]="","Riley #","WO#")</f>
        <v>WO#</v>
      </c>
      <c r="Q1461" s="7">
        <f>IFERROR(WEEKNUM(Data7[[#This Row],[Date:]]),"")</f>
        <v>31</v>
      </c>
      <c r="R1461" s="6">
        <f t="shared" si="66"/>
        <v>45501</v>
      </c>
      <c r="S1461" s="6">
        <f>Data7[[#This Row],[Week Start]]+7</f>
        <v>45508</v>
      </c>
      <c r="T1461" s="7" t="str">
        <f t="shared" si="67"/>
        <v>7/28/2024 - 8/4/2024</v>
      </c>
      <c r="U1461" s="7" t="str">
        <f t="shared" si="68"/>
        <v>Time Card</v>
      </c>
      <c r="V1461" s="8" t="str">
        <f>RIGHT(TEXT(Data7[[#This Row],[Date:]],"mmddyyyy"),4)</f>
        <v>2024</v>
      </c>
      <c r="W1461" s="8" t="str">
        <f>MID(TEXT(Data7[[#This Row],[Date:]],"mmddyyyy"),3,2)</f>
        <v>01</v>
      </c>
      <c r="X1461" s="8" t="str">
        <f>LEFT(TEXT(Data7[[#This Row],[Date:]],"mmddyyyy"),2)</f>
        <v>08</v>
      </c>
      <c r="Y1461" s="6">
        <f>DATE(Data7[[#This Row],[Year]],Data7[[#This Row],[Month]],Data7[[#This Row],[Day]])</f>
        <v>45505</v>
      </c>
    </row>
    <row r="1462" spans="1:25">
      <c r="A1462" s="5">
        <v>45506.259824537039</v>
      </c>
      <c r="B1462" s="7" t="s">
        <v>23</v>
      </c>
      <c r="C1462" s="6" t="s">
        <v>1965</v>
      </c>
      <c r="D1462" s="7" t="s">
        <v>1974</v>
      </c>
      <c r="E1462" s="8">
        <v>7</v>
      </c>
      <c r="F1462" s="7">
        <v>710743</v>
      </c>
      <c r="G1462" s="7" t="s">
        <v>68</v>
      </c>
      <c r="H1462" s="7" t="s">
        <v>756</v>
      </c>
      <c r="I1462" s="7" t="s">
        <v>44</v>
      </c>
      <c r="J1462" s="19" t="str">
        <f>IFERROR(INDEX('Employee Info'!$C$3:$E$200,MATCH(Data7[[#This Row],[Name:]],'Employee Info'!$B$3:$B$200,0),MATCH(Data7[[#This Row],[Hours Type:]],'Employee Info'!$C$2:$E$2,0)),"")</f>
        <v/>
      </c>
      <c r="K1462" s="19" t="str">
        <f>IFERROR(INDEX('Employee Info'!$C$3:$J$200,MATCH(Data7[[#This Row],[Name:]],'Employee Info'!$B$3:$B$200,0),MATCH(Data7[[#Headers],[Truck]],'Employee Info'!$C$2:$J$2,0)),"")</f>
        <v/>
      </c>
      <c r="L1462" s="19" t="str">
        <f>IFERROR(INDEX('Employee Info'!$C$3:$J$200,MATCH(Data7[[#This Row],[Name:]],'Employee Info'!$B$3:$B$200,0),MATCH(Data7[[#Headers],[Phone]],'Employee Info'!$C$2:$J$2,0)),"")</f>
        <v/>
      </c>
      <c r="M1462" s="19" t="str">
        <f>IFERROR(INDEX('Employee Info'!$C$3:$J$200,MATCH(Data7[[#This Row],[Name:]],'Employee Info'!$B$3:$B$200,0),MATCH(Data7[[#Headers],[Tech]],'Employee Info'!$C$2:$J$2,0)),"")</f>
        <v/>
      </c>
      <c r="N1462" s="19" t="str">
        <f>IFERROR(INDEX('Employee Info'!$C$3:$J$200,MATCH(Data7[[#This Row],[Name:]],'Employee Info'!$B$3:$B$200,0),MATCH(Data7[[#Headers],[Other]],'Employee Info'!$C$2:$J$2,0)),"")</f>
        <v/>
      </c>
      <c r="O1462" s="19">
        <f>IFERROR((Data7[[#This Row],[Hours:]]*SUM(Data7[[#This Row],[Rate]:[Other]])),"")</f>
        <v>0</v>
      </c>
      <c r="P1462" s="7" t="str">
        <f>IF(Data7[[#This Row],[WO'#:]]="","Riley #","WO#")</f>
        <v>WO#</v>
      </c>
      <c r="Q1462" s="7">
        <f>IFERROR(WEEKNUM(Data7[[#This Row],[Date:]]),"")</f>
        <v>31</v>
      </c>
      <c r="R1462" s="6">
        <f t="shared" si="66"/>
        <v>45501</v>
      </c>
      <c r="S1462" s="6">
        <f>Data7[[#This Row],[Week Start]]+7</f>
        <v>45508</v>
      </c>
      <c r="T1462" s="7" t="str">
        <f t="shared" si="67"/>
        <v>7/28/2024 - 8/4/2024</v>
      </c>
      <c r="U1462" s="7" t="str">
        <f t="shared" si="68"/>
        <v>Time Card</v>
      </c>
      <c r="V1462" s="8" t="str">
        <f>RIGHT(TEXT(Data7[[#This Row],[Date:]],"mmddyyyy"),4)</f>
        <v>2024</v>
      </c>
      <c r="W1462" s="8" t="str">
        <f>MID(TEXT(Data7[[#This Row],[Date:]],"mmddyyyy"),3,2)</f>
        <v>01</v>
      </c>
      <c r="X1462" s="8" t="str">
        <f>LEFT(TEXT(Data7[[#This Row],[Date:]],"mmddyyyy"),2)</f>
        <v>08</v>
      </c>
      <c r="Y1462" s="6">
        <f>DATE(Data7[[#This Row],[Year]],Data7[[#This Row],[Month]],Data7[[#This Row],[Day]])</f>
        <v>45505</v>
      </c>
    </row>
    <row r="1463" spans="1:25">
      <c r="A1463" s="5">
        <v>45507.35568310185</v>
      </c>
      <c r="B1463" s="7" t="s">
        <v>66</v>
      </c>
      <c r="C1463" s="6" t="s">
        <v>1965</v>
      </c>
      <c r="D1463" s="7" t="s">
        <v>1987</v>
      </c>
      <c r="E1463" s="8">
        <v>4</v>
      </c>
      <c r="F1463" s="7">
        <v>6984733</v>
      </c>
      <c r="G1463" s="7" t="s">
        <v>68</v>
      </c>
      <c r="H1463" s="7" t="s">
        <v>756</v>
      </c>
      <c r="I1463" s="7" t="s">
        <v>44</v>
      </c>
      <c r="J1463" s="19" t="str">
        <f>IFERROR(INDEX('Employee Info'!$C$3:$E$200,MATCH(Data7[[#This Row],[Name:]],'Employee Info'!$B$3:$B$200,0),MATCH(Data7[[#This Row],[Hours Type:]],'Employee Info'!$C$2:$E$2,0)),"")</f>
        <v/>
      </c>
      <c r="K1463" s="19" t="str">
        <f>IFERROR(INDEX('Employee Info'!$C$3:$J$200,MATCH(Data7[[#This Row],[Name:]],'Employee Info'!$B$3:$B$200,0),MATCH(Data7[[#Headers],[Truck]],'Employee Info'!$C$2:$J$2,0)),"")</f>
        <v/>
      </c>
      <c r="L1463" s="19" t="str">
        <f>IFERROR(INDEX('Employee Info'!$C$3:$J$200,MATCH(Data7[[#This Row],[Name:]],'Employee Info'!$B$3:$B$200,0),MATCH(Data7[[#Headers],[Phone]],'Employee Info'!$C$2:$J$2,0)),"")</f>
        <v/>
      </c>
      <c r="M1463" s="19" t="str">
        <f>IFERROR(INDEX('Employee Info'!$C$3:$J$200,MATCH(Data7[[#This Row],[Name:]],'Employee Info'!$B$3:$B$200,0),MATCH(Data7[[#Headers],[Tech]],'Employee Info'!$C$2:$J$2,0)),"")</f>
        <v/>
      </c>
      <c r="N1463" s="19" t="str">
        <f>IFERROR(INDEX('Employee Info'!$C$3:$J$200,MATCH(Data7[[#This Row],[Name:]],'Employee Info'!$B$3:$B$200,0),MATCH(Data7[[#Headers],[Other]],'Employee Info'!$C$2:$J$2,0)),"")</f>
        <v/>
      </c>
      <c r="O1463" s="19">
        <f>IFERROR((Data7[[#This Row],[Hours:]]*SUM(Data7[[#This Row],[Rate]:[Other]])),"")</f>
        <v>0</v>
      </c>
      <c r="P1463" s="7" t="str">
        <f>IF(Data7[[#This Row],[WO'#:]]="","Riley #","WO#")</f>
        <v>WO#</v>
      </c>
      <c r="Q1463" s="7">
        <f>IFERROR(WEEKNUM(Data7[[#This Row],[Date:]]),"")</f>
        <v>31</v>
      </c>
      <c r="R1463" s="6">
        <f t="shared" si="66"/>
        <v>45501</v>
      </c>
      <c r="S1463" s="6">
        <f>Data7[[#This Row],[Week Start]]+7</f>
        <v>45508</v>
      </c>
      <c r="T1463" s="7" t="str">
        <f t="shared" si="67"/>
        <v>7/28/2024 - 8/4/2024</v>
      </c>
      <c r="U1463" s="7" t="str">
        <f t="shared" si="68"/>
        <v>Time Card</v>
      </c>
      <c r="V1463" s="8" t="str">
        <f>RIGHT(TEXT(Data7[[#This Row],[Date:]],"mmddyyyy"),4)</f>
        <v>2024</v>
      </c>
      <c r="W1463" s="8" t="str">
        <f>MID(TEXT(Data7[[#This Row],[Date:]],"mmddyyyy"),3,2)</f>
        <v>01</v>
      </c>
      <c r="X1463" s="8" t="str">
        <f>LEFT(TEXT(Data7[[#This Row],[Date:]],"mmddyyyy"),2)</f>
        <v>08</v>
      </c>
      <c r="Y1463" s="6">
        <f>DATE(Data7[[#This Row],[Year]],Data7[[#This Row],[Month]],Data7[[#This Row],[Day]])</f>
        <v>45505</v>
      </c>
    </row>
    <row r="1464" spans="1:25">
      <c r="A1464" s="5">
        <v>45507.360315625003</v>
      </c>
      <c r="B1464" s="7" t="s">
        <v>66</v>
      </c>
      <c r="C1464" s="6" t="s">
        <v>1965</v>
      </c>
      <c r="D1464" s="7" t="s">
        <v>122</v>
      </c>
      <c r="E1464" s="8">
        <v>1</v>
      </c>
      <c r="F1464" s="7">
        <v>6984733</v>
      </c>
      <c r="G1464" s="7" t="s">
        <v>68</v>
      </c>
      <c r="H1464" s="7" t="s">
        <v>756</v>
      </c>
      <c r="I1464" s="7" t="s">
        <v>44</v>
      </c>
      <c r="J1464" s="19" t="str">
        <f>IFERROR(INDEX('Employee Info'!$C$3:$E$200,MATCH(Data7[[#This Row],[Name:]],'Employee Info'!$B$3:$B$200,0),MATCH(Data7[[#This Row],[Hours Type:]],'Employee Info'!$C$2:$E$2,0)),"")</f>
        <v/>
      </c>
      <c r="K1464" s="19" t="str">
        <f>IFERROR(INDEX('Employee Info'!$C$3:$J$200,MATCH(Data7[[#This Row],[Name:]],'Employee Info'!$B$3:$B$200,0),MATCH(Data7[[#Headers],[Truck]],'Employee Info'!$C$2:$J$2,0)),"")</f>
        <v/>
      </c>
      <c r="L1464" s="19" t="str">
        <f>IFERROR(INDEX('Employee Info'!$C$3:$J$200,MATCH(Data7[[#This Row],[Name:]],'Employee Info'!$B$3:$B$200,0),MATCH(Data7[[#Headers],[Phone]],'Employee Info'!$C$2:$J$2,0)),"")</f>
        <v/>
      </c>
      <c r="M1464" s="19" t="str">
        <f>IFERROR(INDEX('Employee Info'!$C$3:$J$200,MATCH(Data7[[#This Row],[Name:]],'Employee Info'!$B$3:$B$200,0),MATCH(Data7[[#Headers],[Tech]],'Employee Info'!$C$2:$J$2,0)),"")</f>
        <v/>
      </c>
      <c r="N1464" s="19" t="str">
        <f>IFERROR(INDEX('Employee Info'!$C$3:$J$200,MATCH(Data7[[#This Row],[Name:]],'Employee Info'!$B$3:$B$200,0),MATCH(Data7[[#Headers],[Other]],'Employee Info'!$C$2:$J$2,0)),"")</f>
        <v/>
      </c>
      <c r="O1464" s="19">
        <f>IFERROR((Data7[[#This Row],[Hours:]]*SUM(Data7[[#This Row],[Rate]:[Other]])),"")</f>
        <v>0</v>
      </c>
      <c r="P1464" s="7" t="str">
        <f>IF(Data7[[#This Row],[WO'#:]]="","Riley #","WO#")</f>
        <v>WO#</v>
      </c>
      <c r="Q1464" s="7">
        <f>IFERROR(WEEKNUM(Data7[[#This Row],[Date:]]),"")</f>
        <v>31</v>
      </c>
      <c r="R1464" s="6">
        <f t="shared" si="66"/>
        <v>45501</v>
      </c>
      <c r="S1464" s="6">
        <f>Data7[[#This Row],[Week Start]]+7</f>
        <v>45508</v>
      </c>
      <c r="T1464" s="7" t="str">
        <f t="shared" si="67"/>
        <v>7/28/2024 - 8/4/2024</v>
      </c>
      <c r="U1464" s="7" t="str">
        <f t="shared" si="68"/>
        <v>Time Card</v>
      </c>
      <c r="V1464" s="8" t="str">
        <f>RIGHT(TEXT(Data7[[#This Row],[Date:]],"mmddyyyy"),4)</f>
        <v>2024</v>
      </c>
      <c r="W1464" s="8" t="str">
        <f>MID(TEXT(Data7[[#This Row],[Date:]],"mmddyyyy"),3,2)</f>
        <v>01</v>
      </c>
      <c r="X1464" s="8" t="str">
        <f>LEFT(TEXT(Data7[[#This Row],[Date:]],"mmddyyyy"),2)</f>
        <v>08</v>
      </c>
      <c r="Y1464" s="6">
        <f>DATE(Data7[[#This Row],[Year]],Data7[[#This Row],[Month]],Data7[[#This Row],[Day]])</f>
        <v>45505</v>
      </c>
    </row>
    <row r="1465" spans="1:25">
      <c r="A1465" s="5">
        <v>45517.492084606478</v>
      </c>
      <c r="B1465" s="7" t="s">
        <v>76</v>
      </c>
      <c r="C1465" s="6" t="s">
        <v>1965</v>
      </c>
      <c r="D1465" s="7" t="s">
        <v>156</v>
      </c>
      <c r="E1465" s="8">
        <v>2</v>
      </c>
      <c r="F1465" s="7">
        <v>6984733</v>
      </c>
      <c r="G1465" s="7" t="s">
        <v>68</v>
      </c>
      <c r="H1465" s="7" t="s">
        <v>756</v>
      </c>
      <c r="I1465" s="7" t="s">
        <v>44</v>
      </c>
      <c r="J1465" s="19" t="str">
        <f>IFERROR(INDEX('Employee Info'!$C$3:$E$200,MATCH(Data7[[#This Row],[Name:]],'Employee Info'!$B$3:$B$200,0),MATCH(Data7[[#This Row],[Hours Type:]],'Employee Info'!$C$2:$E$2,0)),"")</f>
        <v/>
      </c>
      <c r="K1465" s="19" t="str">
        <f>IFERROR(INDEX('Employee Info'!$C$3:$J$200,MATCH(Data7[[#This Row],[Name:]],'Employee Info'!$B$3:$B$200,0),MATCH(Data7[[#Headers],[Truck]],'Employee Info'!$C$2:$J$2,0)),"")</f>
        <v/>
      </c>
      <c r="L1465" s="19" t="str">
        <f>IFERROR(INDEX('Employee Info'!$C$3:$J$200,MATCH(Data7[[#This Row],[Name:]],'Employee Info'!$B$3:$B$200,0),MATCH(Data7[[#Headers],[Phone]],'Employee Info'!$C$2:$J$2,0)),"")</f>
        <v/>
      </c>
      <c r="M1465" s="19" t="str">
        <f>IFERROR(INDEX('Employee Info'!$C$3:$J$200,MATCH(Data7[[#This Row],[Name:]],'Employee Info'!$B$3:$B$200,0),MATCH(Data7[[#Headers],[Tech]],'Employee Info'!$C$2:$J$2,0)),"")</f>
        <v/>
      </c>
      <c r="N1465" s="19" t="str">
        <f>IFERROR(INDEX('Employee Info'!$C$3:$J$200,MATCH(Data7[[#This Row],[Name:]],'Employee Info'!$B$3:$B$200,0),MATCH(Data7[[#Headers],[Other]],'Employee Info'!$C$2:$J$2,0)),"")</f>
        <v/>
      </c>
      <c r="O1465" s="19">
        <f>IFERROR((Data7[[#This Row],[Hours:]]*SUM(Data7[[#This Row],[Rate]:[Other]])),"")</f>
        <v>0</v>
      </c>
      <c r="P1465" s="7" t="str">
        <f>IF(Data7[[#This Row],[WO'#:]]="","Riley #","WO#")</f>
        <v>WO#</v>
      </c>
      <c r="Q1465" s="7">
        <f>IFERROR(WEEKNUM(Data7[[#This Row],[Date:]]),"")</f>
        <v>31</v>
      </c>
      <c r="R1465" s="6">
        <f t="shared" si="66"/>
        <v>45501</v>
      </c>
      <c r="S1465" s="6">
        <f>Data7[[#This Row],[Week Start]]+7</f>
        <v>45508</v>
      </c>
      <c r="T1465" s="7" t="str">
        <f t="shared" si="67"/>
        <v>7/28/2024 - 8/4/2024</v>
      </c>
      <c r="U1465" s="7" t="str">
        <f t="shared" si="68"/>
        <v>Time Card</v>
      </c>
      <c r="V1465" s="8" t="str">
        <f>RIGHT(TEXT(Data7[[#This Row],[Date:]],"mmddyyyy"),4)</f>
        <v>2024</v>
      </c>
      <c r="W1465" s="8" t="str">
        <f>MID(TEXT(Data7[[#This Row],[Date:]],"mmddyyyy"),3,2)</f>
        <v>01</v>
      </c>
      <c r="X1465" s="8" t="str">
        <f>LEFT(TEXT(Data7[[#This Row],[Date:]],"mmddyyyy"),2)</f>
        <v>08</v>
      </c>
      <c r="Y1465" s="6">
        <f>DATE(Data7[[#This Row],[Year]],Data7[[#This Row],[Month]],Data7[[#This Row],[Day]])</f>
        <v>45505</v>
      </c>
    </row>
    <row r="1466" spans="1:25">
      <c r="A1466" s="5">
        <v>45505.557945370369</v>
      </c>
      <c r="B1466" s="7" t="s">
        <v>35</v>
      </c>
      <c r="C1466" s="6" t="s">
        <v>1965</v>
      </c>
      <c r="D1466" s="7" t="s">
        <v>1967</v>
      </c>
      <c r="E1466" s="8">
        <v>2</v>
      </c>
      <c r="F1466" s="7">
        <v>7107423</v>
      </c>
      <c r="G1466" s="7" t="s">
        <v>68</v>
      </c>
      <c r="H1466" s="7" t="s">
        <v>756</v>
      </c>
      <c r="I1466" s="7" t="s">
        <v>44</v>
      </c>
      <c r="J1466" s="19" t="str">
        <f>IFERROR(INDEX('Employee Info'!$C$3:$E$200,MATCH(Data7[[#This Row],[Name:]],'Employee Info'!$B$3:$B$200,0),MATCH(Data7[[#This Row],[Hours Type:]],'Employee Info'!$C$2:$E$2,0)),"")</f>
        <v/>
      </c>
      <c r="K1466" s="19" t="str">
        <f>IFERROR(INDEX('Employee Info'!$C$3:$J$200,MATCH(Data7[[#This Row],[Name:]],'Employee Info'!$B$3:$B$200,0),MATCH(Data7[[#Headers],[Truck]],'Employee Info'!$C$2:$J$2,0)),"")</f>
        <v/>
      </c>
      <c r="L1466" s="19" t="str">
        <f>IFERROR(INDEX('Employee Info'!$C$3:$J$200,MATCH(Data7[[#This Row],[Name:]],'Employee Info'!$B$3:$B$200,0),MATCH(Data7[[#Headers],[Phone]],'Employee Info'!$C$2:$J$2,0)),"")</f>
        <v/>
      </c>
      <c r="M1466" s="19" t="str">
        <f>IFERROR(INDEX('Employee Info'!$C$3:$J$200,MATCH(Data7[[#This Row],[Name:]],'Employee Info'!$B$3:$B$200,0),MATCH(Data7[[#Headers],[Tech]],'Employee Info'!$C$2:$J$2,0)),"")</f>
        <v/>
      </c>
      <c r="N1466" s="19" t="str">
        <f>IFERROR(INDEX('Employee Info'!$C$3:$J$200,MATCH(Data7[[#This Row],[Name:]],'Employee Info'!$B$3:$B$200,0),MATCH(Data7[[#Headers],[Other]],'Employee Info'!$C$2:$J$2,0)),"")</f>
        <v/>
      </c>
      <c r="O1466" s="19">
        <f>IFERROR((Data7[[#This Row],[Hours:]]*SUM(Data7[[#This Row],[Rate]:[Other]])),"")</f>
        <v>0</v>
      </c>
      <c r="P1466" s="7" t="str">
        <f>IF(Data7[[#This Row],[WO'#:]]="","Riley #","WO#")</f>
        <v>WO#</v>
      </c>
      <c r="Q1466" s="7">
        <f>IFERROR(WEEKNUM(Data7[[#This Row],[Date:]]),"")</f>
        <v>31</v>
      </c>
      <c r="R1466" s="6">
        <f t="shared" si="66"/>
        <v>45501</v>
      </c>
      <c r="S1466" s="6">
        <f>Data7[[#This Row],[Week Start]]+7</f>
        <v>45508</v>
      </c>
      <c r="T1466" s="7" t="str">
        <f t="shared" si="67"/>
        <v>7/28/2024 - 8/4/2024</v>
      </c>
      <c r="U1466" s="7" t="str">
        <f t="shared" si="68"/>
        <v>Time Card</v>
      </c>
      <c r="V1466" s="8" t="str">
        <f>RIGHT(TEXT(Data7[[#This Row],[Date:]],"mmddyyyy"),4)</f>
        <v>2024</v>
      </c>
      <c r="W1466" s="8" t="str">
        <f>MID(TEXT(Data7[[#This Row],[Date:]],"mmddyyyy"),3,2)</f>
        <v>01</v>
      </c>
      <c r="X1466" s="8" t="str">
        <f>LEFT(TEXT(Data7[[#This Row],[Date:]],"mmddyyyy"),2)</f>
        <v>08</v>
      </c>
      <c r="Y1466" s="6">
        <f>DATE(Data7[[#This Row],[Year]],Data7[[#This Row],[Month]],Data7[[#This Row],[Day]])</f>
        <v>45505</v>
      </c>
    </row>
    <row r="1467" spans="1:25">
      <c r="A1467" s="5">
        <v>45507.36151574074</v>
      </c>
      <c r="B1467" s="7" t="s">
        <v>66</v>
      </c>
      <c r="C1467" s="6" t="s">
        <v>1965</v>
      </c>
      <c r="D1467" s="7" t="s">
        <v>1990</v>
      </c>
      <c r="E1467" s="8">
        <v>1</v>
      </c>
      <c r="F1467" s="7">
        <v>7107423</v>
      </c>
      <c r="G1467" s="7" t="s">
        <v>68</v>
      </c>
      <c r="H1467" s="7" t="s">
        <v>756</v>
      </c>
      <c r="I1467" s="7" t="s">
        <v>44</v>
      </c>
      <c r="J1467" s="19" t="str">
        <f>IFERROR(INDEX('Employee Info'!$C$3:$E$200,MATCH(Data7[[#This Row],[Name:]],'Employee Info'!$B$3:$B$200,0),MATCH(Data7[[#This Row],[Hours Type:]],'Employee Info'!$C$2:$E$2,0)),"")</f>
        <v/>
      </c>
      <c r="K1467" s="19" t="str">
        <f>IFERROR(INDEX('Employee Info'!$C$3:$J$200,MATCH(Data7[[#This Row],[Name:]],'Employee Info'!$B$3:$B$200,0),MATCH(Data7[[#Headers],[Truck]],'Employee Info'!$C$2:$J$2,0)),"")</f>
        <v/>
      </c>
      <c r="L1467" s="19" t="str">
        <f>IFERROR(INDEX('Employee Info'!$C$3:$J$200,MATCH(Data7[[#This Row],[Name:]],'Employee Info'!$B$3:$B$200,0),MATCH(Data7[[#Headers],[Phone]],'Employee Info'!$C$2:$J$2,0)),"")</f>
        <v/>
      </c>
      <c r="M1467" s="19" t="str">
        <f>IFERROR(INDEX('Employee Info'!$C$3:$J$200,MATCH(Data7[[#This Row],[Name:]],'Employee Info'!$B$3:$B$200,0),MATCH(Data7[[#Headers],[Tech]],'Employee Info'!$C$2:$J$2,0)),"")</f>
        <v/>
      </c>
      <c r="N1467" s="19" t="str">
        <f>IFERROR(INDEX('Employee Info'!$C$3:$J$200,MATCH(Data7[[#This Row],[Name:]],'Employee Info'!$B$3:$B$200,0),MATCH(Data7[[#Headers],[Other]],'Employee Info'!$C$2:$J$2,0)),"")</f>
        <v/>
      </c>
      <c r="O1467" s="19">
        <f>IFERROR((Data7[[#This Row],[Hours:]]*SUM(Data7[[#This Row],[Rate]:[Other]])),"")</f>
        <v>0</v>
      </c>
      <c r="P1467" s="7" t="str">
        <f>IF(Data7[[#This Row],[WO'#:]]="","Riley #","WO#")</f>
        <v>WO#</v>
      </c>
      <c r="Q1467" s="7">
        <f>IFERROR(WEEKNUM(Data7[[#This Row],[Date:]]),"")</f>
        <v>31</v>
      </c>
      <c r="R1467" s="6">
        <f t="shared" si="66"/>
        <v>45501</v>
      </c>
      <c r="S1467" s="6">
        <f>Data7[[#This Row],[Week Start]]+7</f>
        <v>45508</v>
      </c>
      <c r="T1467" s="7" t="str">
        <f t="shared" si="67"/>
        <v>7/28/2024 - 8/4/2024</v>
      </c>
      <c r="U1467" s="7" t="str">
        <f t="shared" si="68"/>
        <v>Time Card</v>
      </c>
      <c r="V1467" s="8" t="str">
        <f>RIGHT(TEXT(Data7[[#This Row],[Date:]],"mmddyyyy"),4)</f>
        <v>2024</v>
      </c>
      <c r="W1467" s="8" t="str">
        <f>MID(TEXT(Data7[[#This Row],[Date:]],"mmddyyyy"),3,2)</f>
        <v>01</v>
      </c>
      <c r="X1467" s="8" t="str">
        <f>LEFT(TEXT(Data7[[#This Row],[Date:]],"mmddyyyy"),2)</f>
        <v>08</v>
      </c>
      <c r="Y1467" s="6">
        <f>DATE(Data7[[#This Row],[Year]],Data7[[#This Row],[Month]],Data7[[#This Row],[Day]])</f>
        <v>45505</v>
      </c>
    </row>
    <row r="1468" spans="1:25">
      <c r="A1468" s="5">
        <v>45505.555683333332</v>
      </c>
      <c r="B1468" s="7" t="s">
        <v>35</v>
      </c>
      <c r="C1468" s="6" t="s">
        <v>1965</v>
      </c>
      <c r="D1468" s="7" t="s">
        <v>1964</v>
      </c>
      <c r="E1468" s="8">
        <v>3</v>
      </c>
      <c r="F1468" s="7">
        <v>7128669</v>
      </c>
      <c r="G1468" s="7" t="s">
        <v>68</v>
      </c>
      <c r="H1468" s="7" t="s">
        <v>756</v>
      </c>
      <c r="I1468" s="7" t="s">
        <v>45</v>
      </c>
      <c r="J1468" s="19" t="str">
        <f>IFERROR(INDEX('Employee Info'!$C$3:$E$200,MATCH(Data7[[#This Row],[Name:]],'Employee Info'!$B$3:$B$200,0),MATCH(Data7[[#This Row],[Hours Type:]],'Employee Info'!$C$2:$E$2,0)),"")</f>
        <v/>
      </c>
      <c r="K1468" s="19" t="str">
        <f>IFERROR(INDEX('Employee Info'!$C$3:$J$200,MATCH(Data7[[#This Row],[Name:]],'Employee Info'!$B$3:$B$200,0),MATCH(Data7[[#Headers],[Truck]],'Employee Info'!$C$2:$J$2,0)),"")</f>
        <v/>
      </c>
      <c r="L1468" s="19" t="str">
        <f>IFERROR(INDEX('Employee Info'!$C$3:$J$200,MATCH(Data7[[#This Row],[Name:]],'Employee Info'!$B$3:$B$200,0),MATCH(Data7[[#Headers],[Phone]],'Employee Info'!$C$2:$J$2,0)),"")</f>
        <v/>
      </c>
      <c r="M1468" s="19" t="str">
        <f>IFERROR(INDEX('Employee Info'!$C$3:$J$200,MATCH(Data7[[#This Row],[Name:]],'Employee Info'!$B$3:$B$200,0),MATCH(Data7[[#Headers],[Tech]],'Employee Info'!$C$2:$J$2,0)),"")</f>
        <v/>
      </c>
      <c r="N1468" s="19" t="str">
        <f>IFERROR(INDEX('Employee Info'!$C$3:$J$200,MATCH(Data7[[#This Row],[Name:]],'Employee Info'!$B$3:$B$200,0),MATCH(Data7[[#Headers],[Other]],'Employee Info'!$C$2:$J$2,0)),"")</f>
        <v/>
      </c>
      <c r="O1468" s="19">
        <f>IFERROR((Data7[[#This Row],[Hours:]]*SUM(Data7[[#This Row],[Rate]:[Other]])),"")</f>
        <v>0</v>
      </c>
      <c r="P1468" s="7" t="str">
        <f>IF(Data7[[#This Row],[WO'#:]]="","Riley #","WO#")</f>
        <v>WO#</v>
      </c>
      <c r="Q1468" s="7">
        <f>IFERROR(WEEKNUM(Data7[[#This Row],[Date:]]),"")</f>
        <v>31</v>
      </c>
      <c r="R1468" s="6">
        <f t="shared" si="66"/>
        <v>45501</v>
      </c>
      <c r="S1468" s="6">
        <f>Data7[[#This Row],[Week Start]]+7</f>
        <v>45508</v>
      </c>
      <c r="T1468" s="7" t="str">
        <f t="shared" si="67"/>
        <v>7/28/2024 - 8/4/2024</v>
      </c>
      <c r="U1468" s="7" t="str">
        <f t="shared" si="68"/>
        <v>Time Card</v>
      </c>
      <c r="V1468" s="8" t="str">
        <f>RIGHT(TEXT(Data7[[#This Row],[Date:]],"mmddyyyy"),4)</f>
        <v>2024</v>
      </c>
      <c r="W1468" s="8" t="str">
        <f>MID(TEXT(Data7[[#This Row],[Date:]],"mmddyyyy"),3,2)</f>
        <v>01</v>
      </c>
      <c r="X1468" s="8" t="str">
        <f>LEFT(TEXT(Data7[[#This Row],[Date:]],"mmddyyyy"),2)</f>
        <v>08</v>
      </c>
      <c r="Y1468" s="6">
        <f>DATE(Data7[[#This Row],[Year]],Data7[[#This Row],[Month]],Data7[[#This Row],[Day]])</f>
        <v>45505</v>
      </c>
    </row>
    <row r="1469" spans="1:25">
      <c r="A1469" s="5">
        <v>45507.370497569442</v>
      </c>
      <c r="B1469" s="7" t="s">
        <v>66</v>
      </c>
      <c r="C1469" s="6" t="s">
        <v>1965</v>
      </c>
      <c r="D1469" s="7" t="s">
        <v>1998</v>
      </c>
      <c r="E1469" s="8">
        <v>3</v>
      </c>
      <c r="F1469" s="7">
        <v>7128669</v>
      </c>
      <c r="G1469" s="7" t="s">
        <v>68</v>
      </c>
      <c r="H1469" s="7" t="s">
        <v>756</v>
      </c>
      <c r="I1469" s="7" t="s">
        <v>45</v>
      </c>
      <c r="J1469" s="19" t="str">
        <f>IFERROR(INDEX('Employee Info'!$C$3:$E$200,MATCH(Data7[[#This Row],[Name:]],'Employee Info'!$B$3:$B$200,0),MATCH(Data7[[#This Row],[Hours Type:]],'Employee Info'!$C$2:$E$2,0)),"")</f>
        <v/>
      </c>
      <c r="K1469" s="19" t="str">
        <f>IFERROR(INDEX('Employee Info'!$C$3:$J$200,MATCH(Data7[[#This Row],[Name:]],'Employee Info'!$B$3:$B$200,0),MATCH(Data7[[#Headers],[Truck]],'Employee Info'!$C$2:$J$2,0)),"")</f>
        <v/>
      </c>
      <c r="L1469" s="19" t="str">
        <f>IFERROR(INDEX('Employee Info'!$C$3:$J$200,MATCH(Data7[[#This Row],[Name:]],'Employee Info'!$B$3:$B$200,0),MATCH(Data7[[#Headers],[Phone]],'Employee Info'!$C$2:$J$2,0)),"")</f>
        <v/>
      </c>
      <c r="M1469" s="19" t="str">
        <f>IFERROR(INDEX('Employee Info'!$C$3:$J$200,MATCH(Data7[[#This Row],[Name:]],'Employee Info'!$B$3:$B$200,0),MATCH(Data7[[#Headers],[Tech]],'Employee Info'!$C$2:$J$2,0)),"")</f>
        <v/>
      </c>
      <c r="N1469" s="19" t="str">
        <f>IFERROR(INDEX('Employee Info'!$C$3:$J$200,MATCH(Data7[[#This Row],[Name:]],'Employee Info'!$B$3:$B$200,0),MATCH(Data7[[#Headers],[Other]],'Employee Info'!$C$2:$J$2,0)),"")</f>
        <v/>
      </c>
      <c r="O1469" s="19">
        <f>IFERROR((Data7[[#This Row],[Hours:]]*SUM(Data7[[#This Row],[Rate]:[Other]])),"")</f>
        <v>0</v>
      </c>
      <c r="P1469" s="7" t="str">
        <f>IF(Data7[[#This Row],[WO'#:]]="","Riley #","WO#")</f>
        <v>WO#</v>
      </c>
      <c r="Q1469" s="7">
        <f>IFERROR(WEEKNUM(Data7[[#This Row],[Date:]]),"")</f>
        <v>31</v>
      </c>
      <c r="R1469" s="6">
        <f t="shared" si="66"/>
        <v>45501</v>
      </c>
      <c r="S1469" s="6">
        <f>Data7[[#This Row],[Week Start]]+7</f>
        <v>45508</v>
      </c>
      <c r="T1469" s="7" t="str">
        <f t="shared" si="67"/>
        <v>7/28/2024 - 8/4/2024</v>
      </c>
      <c r="U1469" s="7" t="str">
        <f t="shared" si="68"/>
        <v>Time Card</v>
      </c>
      <c r="V1469" s="8" t="str">
        <f>RIGHT(TEXT(Data7[[#This Row],[Date:]],"mmddyyyy"),4)</f>
        <v>2024</v>
      </c>
      <c r="W1469" s="8" t="str">
        <f>MID(TEXT(Data7[[#This Row],[Date:]],"mmddyyyy"),3,2)</f>
        <v>01</v>
      </c>
      <c r="X1469" s="8" t="str">
        <f>LEFT(TEXT(Data7[[#This Row],[Date:]],"mmddyyyy"),2)</f>
        <v>08</v>
      </c>
      <c r="Y1469" s="6">
        <f>DATE(Data7[[#This Row],[Year]],Data7[[#This Row],[Month]],Data7[[#This Row],[Day]])</f>
        <v>45505</v>
      </c>
    </row>
    <row r="1470" spans="1:25">
      <c r="A1470" s="5">
        <v>45517.492151157407</v>
      </c>
      <c r="B1470" s="7" t="s">
        <v>76</v>
      </c>
      <c r="C1470" s="6" t="s">
        <v>1965</v>
      </c>
      <c r="D1470" s="7" t="s">
        <v>156</v>
      </c>
      <c r="E1470" s="8">
        <v>1</v>
      </c>
      <c r="F1470" s="7">
        <v>7128669</v>
      </c>
      <c r="G1470" s="7" t="s">
        <v>68</v>
      </c>
      <c r="H1470" s="7" t="s">
        <v>756</v>
      </c>
      <c r="I1470" s="7" t="s">
        <v>45</v>
      </c>
      <c r="J1470" s="19" t="str">
        <f>IFERROR(INDEX('Employee Info'!$C$3:$E$200,MATCH(Data7[[#This Row],[Name:]],'Employee Info'!$B$3:$B$200,0),MATCH(Data7[[#This Row],[Hours Type:]],'Employee Info'!$C$2:$E$2,0)),"")</f>
        <v/>
      </c>
      <c r="K1470" s="19" t="str">
        <f>IFERROR(INDEX('Employee Info'!$C$3:$J$200,MATCH(Data7[[#This Row],[Name:]],'Employee Info'!$B$3:$B$200,0),MATCH(Data7[[#Headers],[Truck]],'Employee Info'!$C$2:$J$2,0)),"")</f>
        <v/>
      </c>
      <c r="L1470" s="19" t="str">
        <f>IFERROR(INDEX('Employee Info'!$C$3:$J$200,MATCH(Data7[[#This Row],[Name:]],'Employee Info'!$B$3:$B$200,0),MATCH(Data7[[#Headers],[Phone]],'Employee Info'!$C$2:$J$2,0)),"")</f>
        <v/>
      </c>
      <c r="M1470" s="19" t="str">
        <f>IFERROR(INDEX('Employee Info'!$C$3:$J$200,MATCH(Data7[[#This Row],[Name:]],'Employee Info'!$B$3:$B$200,0),MATCH(Data7[[#Headers],[Tech]],'Employee Info'!$C$2:$J$2,0)),"")</f>
        <v/>
      </c>
      <c r="N1470" s="19" t="str">
        <f>IFERROR(INDEX('Employee Info'!$C$3:$J$200,MATCH(Data7[[#This Row],[Name:]],'Employee Info'!$B$3:$B$200,0),MATCH(Data7[[#Headers],[Other]],'Employee Info'!$C$2:$J$2,0)),"")</f>
        <v/>
      </c>
      <c r="O1470" s="19">
        <f>IFERROR((Data7[[#This Row],[Hours:]]*SUM(Data7[[#This Row],[Rate]:[Other]])),"")</f>
        <v>0</v>
      </c>
      <c r="P1470" s="7" t="str">
        <f>IF(Data7[[#This Row],[WO'#:]]="","Riley #","WO#")</f>
        <v>WO#</v>
      </c>
      <c r="Q1470" s="7">
        <f>IFERROR(WEEKNUM(Data7[[#This Row],[Date:]]),"")</f>
        <v>31</v>
      </c>
      <c r="R1470" s="6">
        <f t="shared" si="66"/>
        <v>45501</v>
      </c>
      <c r="S1470" s="6">
        <f>Data7[[#This Row],[Week Start]]+7</f>
        <v>45508</v>
      </c>
      <c r="T1470" s="7" t="str">
        <f t="shared" si="67"/>
        <v>7/28/2024 - 8/4/2024</v>
      </c>
      <c r="U1470" s="7" t="str">
        <f t="shared" si="68"/>
        <v>Time Card</v>
      </c>
      <c r="V1470" s="8" t="str">
        <f>RIGHT(TEXT(Data7[[#This Row],[Date:]],"mmddyyyy"),4)</f>
        <v>2024</v>
      </c>
      <c r="W1470" s="8" t="str">
        <f>MID(TEXT(Data7[[#This Row],[Date:]],"mmddyyyy"),3,2)</f>
        <v>01</v>
      </c>
      <c r="X1470" s="8" t="str">
        <f>LEFT(TEXT(Data7[[#This Row],[Date:]],"mmddyyyy"),2)</f>
        <v>08</v>
      </c>
      <c r="Y1470" s="6">
        <f>DATE(Data7[[#This Row],[Year]],Data7[[#This Row],[Month]],Data7[[#This Row],[Day]])</f>
        <v>45505</v>
      </c>
    </row>
    <row r="1471" spans="1:25">
      <c r="A1471" s="5">
        <v>45505.559399305559</v>
      </c>
      <c r="B1471" s="7" t="s">
        <v>35</v>
      </c>
      <c r="C1471" s="6" t="s">
        <v>1965</v>
      </c>
      <c r="D1471" s="7" t="s">
        <v>1969</v>
      </c>
      <c r="E1471" s="8">
        <v>1</v>
      </c>
      <c r="F1471" s="7">
        <v>7130048</v>
      </c>
      <c r="G1471" s="7" t="s">
        <v>68</v>
      </c>
      <c r="H1471" s="7" t="s">
        <v>756</v>
      </c>
      <c r="I1471" s="7" t="s">
        <v>44</v>
      </c>
      <c r="J1471" s="19" t="str">
        <f>IFERROR(INDEX('Employee Info'!$C$3:$E$200,MATCH(Data7[[#This Row],[Name:]],'Employee Info'!$B$3:$B$200,0),MATCH(Data7[[#This Row],[Hours Type:]],'Employee Info'!$C$2:$E$2,0)),"")</f>
        <v/>
      </c>
      <c r="K1471" s="19" t="str">
        <f>IFERROR(INDEX('Employee Info'!$C$3:$J$200,MATCH(Data7[[#This Row],[Name:]],'Employee Info'!$B$3:$B$200,0),MATCH(Data7[[#Headers],[Truck]],'Employee Info'!$C$2:$J$2,0)),"")</f>
        <v/>
      </c>
      <c r="L1471" s="19" t="str">
        <f>IFERROR(INDEX('Employee Info'!$C$3:$J$200,MATCH(Data7[[#This Row],[Name:]],'Employee Info'!$B$3:$B$200,0),MATCH(Data7[[#Headers],[Phone]],'Employee Info'!$C$2:$J$2,0)),"")</f>
        <v/>
      </c>
      <c r="M1471" s="19" t="str">
        <f>IFERROR(INDEX('Employee Info'!$C$3:$J$200,MATCH(Data7[[#This Row],[Name:]],'Employee Info'!$B$3:$B$200,0),MATCH(Data7[[#Headers],[Tech]],'Employee Info'!$C$2:$J$2,0)),"")</f>
        <v/>
      </c>
      <c r="N1471" s="19" t="str">
        <f>IFERROR(INDEX('Employee Info'!$C$3:$J$200,MATCH(Data7[[#This Row],[Name:]],'Employee Info'!$B$3:$B$200,0),MATCH(Data7[[#Headers],[Other]],'Employee Info'!$C$2:$J$2,0)),"")</f>
        <v/>
      </c>
      <c r="O1471" s="19">
        <f>IFERROR((Data7[[#This Row],[Hours:]]*SUM(Data7[[#This Row],[Rate]:[Other]])),"")</f>
        <v>0</v>
      </c>
      <c r="P1471" s="7" t="str">
        <f>IF(Data7[[#This Row],[WO'#:]]="","Riley #","WO#")</f>
        <v>WO#</v>
      </c>
      <c r="Q1471" s="7">
        <f>IFERROR(WEEKNUM(Data7[[#This Row],[Date:]]),"")</f>
        <v>31</v>
      </c>
      <c r="R1471" s="6">
        <f t="shared" si="66"/>
        <v>45501</v>
      </c>
      <c r="S1471" s="6">
        <f>Data7[[#This Row],[Week Start]]+7</f>
        <v>45508</v>
      </c>
      <c r="T1471" s="7" t="str">
        <f t="shared" si="67"/>
        <v>7/28/2024 - 8/4/2024</v>
      </c>
      <c r="U1471" s="7" t="str">
        <f t="shared" si="68"/>
        <v>Time Card</v>
      </c>
      <c r="V1471" s="8" t="str">
        <f>RIGHT(TEXT(Data7[[#This Row],[Date:]],"mmddyyyy"),4)</f>
        <v>2024</v>
      </c>
      <c r="W1471" s="8" t="str">
        <f>MID(TEXT(Data7[[#This Row],[Date:]],"mmddyyyy"),3,2)</f>
        <v>01</v>
      </c>
      <c r="X1471" s="8" t="str">
        <f>LEFT(TEXT(Data7[[#This Row],[Date:]],"mmddyyyy"),2)</f>
        <v>08</v>
      </c>
      <c r="Y1471" s="6">
        <f>DATE(Data7[[#This Row],[Year]],Data7[[#This Row],[Month]],Data7[[#This Row],[Day]])</f>
        <v>45505</v>
      </c>
    </row>
    <row r="1472" spans="1:25">
      <c r="A1472" s="5">
        <v>45507.363432638886</v>
      </c>
      <c r="B1472" s="7" t="s">
        <v>66</v>
      </c>
      <c r="C1472" s="6" t="s">
        <v>1965</v>
      </c>
      <c r="D1472" s="7" t="s">
        <v>1992</v>
      </c>
      <c r="E1472" s="8">
        <v>1</v>
      </c>
      <c r="F1472" s="7">
        <v>7130048</v>
      </c>
      <c r="G1472" s="7" t="s">
        <v>68</v>
      </c>
      <c r="H1472" s="7" t="s">
        <v>756</v>
      </c>
      <c r="I1472" s="7" t="s">
        <v>44</v>
      </c>
      <c r="J1472" s="19" t="str">
        <f>IFERROR(INDEX('Employee Info'!$C$3:$E$200,MATCH(Data7[[#This Row],[Name:]],'Employee Info'!$B$3:$B$200,0),MATCH(Data7[[#This Row],[Hours Type:]],'Employee Info'!$C$2:$E$2,0)),"")</f>
        <v/>
      </c>
      <c r="K1472" s="19" t="str">
        <f>IFERROR(INDEX('Employee Info'!$C$3:$J$200,MATCH(Data7[[#This Row],[Name:]],'Employee Info'!$B$3:$B$200,0),MATCH(Data7[[#Headers],[Truck]],'Employee Info'!$C$2:$J$2,0)),"")</f>
        <v/>
      </c>
      <c r="L1472" s="19" t="str">
        <f>IFERROR(INDEX('Employee Info'!$C$3:$J$200,MATCH(Data7[[#This Row],[Name:]],'Employee Info'!$B$3:$B$200,0),MATCH(Data7[[#Headers],[Phone]],'Employee Info'!$C$2:$J$2,0)),"")</f>
        <v/>
      </c>
      <c r="M1472" s="19" t="str">
        <f>IFERROR(INDEX('Employee Info'!$C$3:$J$200,MATCH(Data7[[#This Row],[Name:]],'Employee Info'!$B$3:$B$200,0),MATCH(Data7[[#Headers],[Tech]],'Employee Info'!$C$2:$J$2,0)),"")</f>
        <v/>
      </c>
      <c r="N1472" s="19" t="str">
        <f>IFERROR(INDEX('Employee Info'!$C$3:$J$200,MATCH(Data7[[#This Row],[Name:]],'Employee Info'!$B$3:$B$200,0),MATCH(Data7[[#Headers],[Other]],'Employee Info'!$C$2:$J$2,0)),"")</f>
        <v/>
      </c>
      <c r="O1472" s="19">
        <f>IFERROR((Data7[[#This Row],[Hours:]]*SUM(Data7[[#This Row],[Rate]:[Other]])),"")</f>
        <v>0</v>
      </c>
      <c r="P1472" s="7" t="str">
        <f>IF(Data7[[#This Row],[WO'#:]]="","Riley #","WO#")</f>
        <v>WO#</v>
      </c>
      <c r="Q1472" s="7">
        <f>IFERROR(WEEKNUM(Data7[[#This Row],[Date:]]),"")</f>
        <v>31</v>
      </c>
      <c r="R1472" s="6">
        <f t="shared" si="66"/>
        <v>45501</v>
      </c>
      <c r="S1472" s="6">
        <f>Data7[[#This Row],[Week Start]]+7</f>
        <v>45508</v>
      </c>
      <c r="T1472" s="7" t="str">
        <f t="shared" si="67"/>
        <v>7/28/2024 - 8/4/2024</v>
      </c>
      <c r="U1472" s="7" t="str">
        <f t="shared" si="68"/>
        <v>Time Card</v>
      </c>
      <c r="V1472" s="8" t="str">
        <f>RIGHT(TEXT(Data7[[#This Row],[Date:]],"mmddyyyy"),4)</f>
        <v>2024</v>
      </c>
      <c r="W1472" s="8" t="str">
        <f>MID(TEXT(Data7[[#This Row],[Date:]],"mmddyyyy"),3,2)</f>
        <v>01</v>
      </c>
      <c r="X1472" s="8" t="str">
        <f>LEFT(TEXT(Data7[[#This Row],[Date:]],"mmddyyyy"),2)</f>
        <v>08</v>
      </c>
      <c r="Y1472" s="6">
        <f>DATE(Data7[[#This Row],[Year]],Data7[[#This Row],[Month]],Data7[[#This Row],[Day]])</f>
        <v>45505</v>
      </c>
    </row>
    <row r="1473" spans="1:25">
      <c r="A1473" s="5">
        <v>45505.558687500001</v>
      </c>
      <c r="B1473" s="7" t="s">
        <v>35</v>
      </c>
      <c r="C1473" s="6" t="s">
        <v>1965</v>
      </c>
      <c r="D1473" s="7" t="s">
        <v>1968</v>
      </c>
      <c r="E1473" s="8">
        <v>2</v>
      </c>
      <c r="F1473" s="7">
        <v>7134640</v>
      </c>
      <c r="G1473" s="7" t="s">
        <v>68</v>
      </c>
      <c r="H1473" s="7" t="s">
        <v>756</v>
      </c>
      <c r="I1473" s="7" t="s">
        <v>44</v>
      </c>
      <c r="J1473" s="19" t="str">
        <f>IFERROR(INDEX('Employee Info'!$C$3:$E$200,MATCH(Data7[[#This Row],[Name:]],'Employee Info'!$B$3:$B$200,0),MATCH(Data7[[#This Row],[Hours Type:]],'Employee Info'!$C$2:$E$2,0)),"")</f>
        <v/>
      </c>
      <c r="K1473" s="19" t="str">
        <f>IFERROR(INDEX('Employee Info'!$C$3:$J$200,MATCH(Data7[[#This Row],[Name:]],'Employee Info'!$B$3:$B$200,0),MATCH(Data7[[#Headers],[Truck]],'Employee Info'!$C$2:$J$2,0)),"")</f>
        <v/>
      </c>
      <c r="L1473" s="19" t="str">
        <f>IFERROR(INDEX('Employee Info'!$C$3:$J$200,MATCH(Data7[[#This Row],[Name:]],'Employee Info'!$B$3:$B$200,0),MATCH(Data7[[#Headers],[Phone]],'Employee Info'!$C$2:$J$2,0)),"")</f>
        <v/>
      </c>
      <c r="M1473" s="19" t="str">
        <f>IFERROR(INDEX('Employee Info'!$C$3:$J$200,MATCH(Data7[[#This Row],[Name:]],'Employee Info'!$B$3:$B$200,0),MATCH(Data7[[#Headers],[Tech]],'Employee Info'!$C$2:$J$2,0)),"")</f>
        <v/>
      </c>
      <c r="N1473" s="19" t="str">
        <f>IFERROR(INDEX('Employee Info'!$C$3:$J$200,MATCH(Data7[[#This Row],[Name:]],'Employee Info'!$B$3:$B$200,0),MATCH(Data7[[#Headers],[Other]],'Employee Info'!$C$2:$J$2,0)),"")</f>
        <v/>
      </c>
      <c r="O1473" s="19">
        <f>IFERROR((Data7[[#This Row],[Hours:]]*SUM(Data7[[#This Row],[Rate]:[Other]])),"")</f>
        <v>0</v>
      </c>
      <c r="P1473" s="7" t="str">
        <f>IF(Data7[[#This Row],[WO'#:]]="","Riley #","WO#")</f>
        <v>WO#</v>
      </c>
      <c r="Q1473" s="7">
        <f>IFERROR(WEEKNUM(Data7[[#This Row],[Date:]]),"")</f>
        <v>31</v>
      </c>
      <c r="R1473" s="6">
        <f t="shared" si="66"/>
        <v>45501</v>
      </c>
      <c r="S1473" s="6">
        <f>Data7[[#This Row],[Week Start]]+7</f>
        <v>45508</v>
      </c>
      <c r="T1473" s="7" t="str">
        <f t="shared" si="67"/>
        <v>7/28/2024 - 8/4/2024</v>
      </c>
      <c r="U1473" s="7" t="str">
        <f t="shared" si="68"/>
        <v>Time Card</v>
      </c>
      <c r="V1473" s="8" t="str">
        <f>RIGHT(TEXT(Data7[[#This Row],[Date:]],"mmddyyyy"),4)</f>
        <v>2024</v>
      </c>
      <c r="W1473" s="8" t="str">
        <f>MID(TEXT(Data7[[#This Row],[Date:]],"mmddyyyy"),3,2)</f>
        <v>01</v>
      </c>
      <c r="X1473" s="8" t="str">
        <f>LEFT(TEXT(Data7[[#This Row],[Date:]],"mmddyyyy"),2)</f>
        <v>08</v>
      </c>
      <c r="Y1473" s="6">
        <f>DATE(Data7[[#This Row],[Year]],Data7[[#This Row],[Month]],Data7[[#This Row],[Day]])</f>
        <v>45505</v>
      </c>
    </row>
    <row r="1474" spans="1:25">
      <c r="A1474" s="5">
        <v>45507.365392476851</v>
      </c>
      <c r="B1474" s="7" t="s">
        <v>66</v>
      </c>
      <c r="C1474" s="6" t="s">
        <v>1965</v>
      </c>
      <c r="D1474" s="7" t="s">
        <v>1994</v>
      </c>
      <c r="E1474" s="8">
        <v>1</v>
      </c>
      <c r="F1474" s="7">
        <v>7134640</v>
      </c>
      <c r="G1474" s="7" t="s">
        <v>68</v>
      </c>
      <c r="H1474" s="7" t="s">
        <v>756</v>
      </c>
      <c r="I1474" s="7" t="s">
        <v>44</v>
      </c>
      <c r="J1474" s="19" t="str">
        <f>IFERROR(INDEX('Employee Info'!$C$3:$E$200,MATCH(Data7[[#This Row],[Name:]],'Employee Info'!$B$3:$B$200,0),MATCH(Data7[[#This Row],[Hours Type:]],'Employee Info'!$C$2:$E$2,0)),"")</f>
        <v/>
      </c>
      <c r="K1474" s="19" t="str">
        <f>IFERROR(INDEX('Employee Info'!$C$3:$J$200,MATCH(Data7[[#This Row],[Name:]],'Employee Info'!$B$3:$B$200,0),MATCH(Data7[[#Headers],[Truck]],'Employee Info'!$C$2:$J$2,0)),"")</f>
        <v/>
      </c>
      <c r="L1474" s="19" t="str">
        <f>IFERROR(INDEX('Employee Info'!$C$3:$J$200,MATCH(Data7[[#This Row],[Name:]],'Employee Info'!$B$3:$B$200,0),MATCH(Data7[[#Headers],[Phone]],'Employee Info'!$C$2:$J$2,0)),"")</f>
        <v/>
      </c>
      <c r="M1474" s="19" t="str">
        <f>IFERROR(INDEX('Employee Info'!$C$3:$J$200,MATCH(Data7[[#This Row],[Name:]],'Employee Info'!$B$3:$B$200,0),MATCH(Data7[[#Headers],[Tech]],'Employee Info'!$C$2:$J$2,0)),"")</f>
        <v/>
      </c>
      <c r="N1474" s="19" t="str">
        <f>IFERROR(INDEX('Employee Info'!$C$3:$J$200,MATCH(Data7[[#This Row],[Name:]],'Employee Info'!$B$3:$B$200,0),MATCH(Data7[[#Headers],[Other]],'Employee Info'!$C$2:$J$2,0)),"")</f>
        <v/>
      </c>
      <c r="O1474" s="19">
        <f>IFERROR((Data7[[#This Row],[Hours:]]*SUM(Data7[[#This Row],[Rate]:[Other]])),"")</f>
        <v>0</v>
      </c>
      <c r="P1474" s="7" t="str">
        <f>IF(Data7[[#This Row],[WO'#:]]="","Riley #","WO#")</f>
        <v>WO#</v>
      </c>
      <c r="Q1474" s="7">
        <f>IFERROR(WEEKNUM(Data7[[#This Row],[Date:]]),"")</f>
        <v>31</v>
      </c>
      <c r="R1474" s="6">
        <f t="shared" ref="R1474:R1537" si="69">DATE(RIGHT(TEXT(C1474,"mm/dd/yyyy"),4),1,1)+(Q1474-1)*7-(WEEKDAY(DATE(RIGHT(TEXT(C1474,"mm/dd/yyyy"),4),1,1)))+1</f>
        <v>45501</v>
      </c>
      <c r="S1474" s="6">
        <f>Data7[[#This Row],[Week Start]]+7</f>
        <v>45508</v>
      </c>
      <c r="T1474" s="7" t="str">
        <f t="shared" ref="T1474:T1537" si="70">IFERROR(TEXT(R1474, "m/d/yyyy") &amp; " - " &amp; TEXT(S1474, "m/d/yyyy"),"")</f>
        <v>7/28/2024 - 8/4/2024</v>
      </c>
      <c r="U1474" s="7" t="str">
        <f t="shared" ref="U1474:U1537" si="71">"Time Card"</f>
        <v>Time Card</v>
      </c>
      <c r="V1474" s="8" t="str">
        <f>RIGHT(TEXT(Data7[[#This Row],[Date:]],"mmddyyyy"),4)</f>
        <v>2024</v>
      </c>
      <c r="W1474" s="8" t="str">
        <f>MID(TEXT(Data7[[#This Row],[Date:]],"mmddyyyy"),3,2)</f>
        <v>01</v>
      </c>
      <c r="X1474" s="8" t="str">
        <f>LEFT(TEXT(Data7[[#This Row],[Date:]],"mmddyyyy"),2)</f>
        <v>08</v>
      </c>
      <c r="Y1474" s="6">
        <f>DATE(Data7[[#This Row],[Year]],Data7[[#This Row],[Month]],Data7[[#This Row],[Day]])</f>
        <v>45505</v>
      </c>
    </row>
    <row r="1475" spans="1:25">
      <c r="A1475" s="5">
        <v>45505.560967245372</v>
      </c>
      <c r="B1475" s="7" t="s">
        <v>35</v>
      </c>
      <c r="C1475" s="6" t="s">
        <v>1965</v>
      </c>
      <c r="D1475" s="7" t="s">
        <v>1970</v>
      </c>
      <c r="E1475" s="8">
        <v>1</v>
      </c>
      <c r="F1475" s="7" t="s">
        <v>68</v>
      </c>
      <c r="G1475" s="7" t="s">
        <v>68</v>
      </c>
      <c r="H1475" s="7" t="s">
        <v>756</v>
      </c>
      <c r="I1475" s="7" t="s">
        <v>44</v>
      </c>
      <c r="J1475" s="19" t="str">
        <f>IFERROR(INDEX('Employee Info'!$C$3:$E$200,MATCH(Data7[[#This Row],[Name:]],'Employee Info'!$B$3:$B$200,0),MATCH(Data7[[#This Row],[Hours Type:]],'Employee Info'!$C$2:$E$2,0)),"")</f>
        <v/>
      </c>
      <c r="K1475" s="19" t="str">
        <f>IFERROR(INDEX('Employee Info'!$C$3:$J$200,MATCH(Data7[[#This Row],[Name:]],'Employee Info'!$B$3:$B$200,0),MATCH(Data7[[#Headers],[Truck]],'Employee Info'!$C$2:$J$2,0)),"")</f>
        <v/>
      </c>
      <c r="L1475" s="19" t="str">
        <f>IFERROR(INDEX('Employee Info'!$C$3:$J$200,MATCH(Data7[[#This Row],[Name:]],'Employee Info'!$B$3:$B$200,0),MATCH(Data7[[#Headers],[Phone]],'Employee Info'!$C$2:$J$2,0)),"")</f>
        <v/>
      </c>
      <c r="M1475" s="19" t="str">
        <f>IFERROR(INDEX('Employee Info'!$C$3:$J$200,MATCH(Data7[[#This Row],[Name:]],'Employee Info'!$B$3:$B$200,0),MATCH(Data7[[#Headers],[Tech]],'Employee Info'!$C$2:$J$2,0)),"")</f>
        <v/>
      </c>
      <c r="N1475" s="19" t="str">
        <f>IFERROR(INDEX('Employee Info'!$C$3:$J$200,MATCH(Data7[[#This Row],[Name:]],'Employee Info'!$B$3:$B$200,0),MATCH(Data7[[#Headers],[Other]],'Employee Info'!$C$2:$J$2,0)),"")</f>
        <v/>
      </c>
      <c r="O1475" s="19">
        <f>IFERROR((Data7[[#This Row],[Hours:]]*SUM(Data7[[#This Row],[Rate]:[Other]])),"")</f>
        <v>0</v>
      </c>
      <c r="P1475" s="7" t="str">
        <f>IF(Data7[[#This Row],[WO'#:]]="","Riley #","WO#")</f>
        <v>Riley #</v>
      </c>
      <c r="Q1475" s="7">
        <f>IFERROR(WEEKNUM(Data7[[#This Row],[Date:]]),"")</f>
        <v>31</v>
      </c>
      <c r="R1475" s="6">
        <f t="shared" si="69"/>
        <v>45501</v>
      </c>
      <c r="S1475" s="6">
        <f>Data7[[#This Row],[Week Start]]+7</f>
        <v>45508</v>
      </c>
      <c r="T1475" s="7" t="str">
        <f t="shared" si="70"/>
        <v>7/28/2024 - 8/4/2024</v>
      </c>
      <c r="U1475" s="7" t="str">
        <f t="shared" si="71"/>
        <v>Time Card</v>
      </c>
      <c r="V1475" s="8" t="str">
        <f>RIGHT(TEXT(Data7[[#This Row],[Date:]],"mmddyyyy"),4)</f>
        <v>2024</v>
      </c>
      <c r="W1475" s="8" t="str">
        <f>MID(TEXT(Data7[[#This Row],[Date:]],"mmddyyyy"),3,2)</f>
        <v>01</v>
      </c>
      <c r="X1475" s="8" t="str">
        <f>LEFT(TEXT(Data7[[#This Row],[Date:]],"mmddyyyy"),2)</f>
        <v>08</v>
      </c>
      <c r="Y1475" s="6">
        <f>DATE(Data7[[#This Row],[Year]],Data7[[#This Row],[Month]],Data7[[#This Row],[Day]])</f>
        <v>45505</v>
      </c>
    </row>
    <row r="1476" spans="1:25">
      <c r="A1476" s="5">
        <v>45505.580656018516</v>
      </c>
      <c r="B1476" s="7" t="s">
        <v>342</v>
      </c>
      <c r="C1476" s="6" t="s">
        <v>1965</v>
      </c>
      <c r="D1476" s="7" t="s">
        <v>1923</v>
      </c>
      <c r="E1476" s="8">
        <v>1</v>
      </c>
      <c r="F1476" s="7" t="s">
        <v>68</v>
      </c>
      <c r="G1476" s="7" t="s">
        <v>68</v>
      </c>
      <c r="H1476" s="7" t="s">
        <v>756</v>
      </c>
      <c r="I1476" s="7" t="s">
        <v>44</v>
      </c>
      <c r="J1476" s="19" t="str">
        <f>IFERROR(INDEX('Employee Info'!$C$3:$E$200,MATCH(Data7[[#This Row],[Name:]],'Employee Info'!$B$3:$B$200,0),MATCH(Data7[[#This Row],[Hours Type:]],'Employee Info'!$C$2:$E$2,0)),"")</f>
        <v/>
      </c>
      <c r="K1476" s="19" t="str">
        <f>IFERROR(INDEX('Employee Info'!$C$3:$J$200,MATCH(Data7[[#This Row],[Name:]],'Employee Info'!$B$3:$B$200,0),MATCH(Data7[[#Headers],[Truck]],'Employee Info'!$C$2:$J$2,0)),"")</f>
        <v/>
      </c>
      <c r="L1476" s="19" t="str">
        <f>IFERROR(INDEX('Employee Info'!$C$3:$J$200,MATCH(Data7[[#This Row],[Name:]],'Employee Info'!$B$3:$B$200,0),MATCH(Data7[[#Headers],[Phone]],'Employee Info'!$C$2:$J$2,0)),"")</f>
        <v/>
      </c>
      <c r="M1476" s="19" t="str">
        <f>IFERROR(INDEX('Employee Info'!$C$3:$J$200,MATCH(Data7[[#This Row],[Name:]],'Employee Info'!$B$3:$B$200,0),MATCH(Data7[[#Headers],[Tech]],'Employee Info'!$C$2:$J$2,0)),"")</f>
        <v/>
      </c>
      <c r="N1476" s="19" t="str">
        <f>IFERROR(INDEX('Employee Info'!$C$3:$J$200,MATCH(Data7[[#This Row],[Name:]],'Employee Info'!$B$3:$B$200,0),MATCH(Data7[[#Headers],[Other]],'Employee Info'!$C$2:$J$2,0)),"")</f>
        <v/>
      </c>
      <c r="O1476" s="19">
        <f>IFERROR((Data7[[#This Row],[Hours:]]*SUM(Data7[[#This Row],[Rate]:[Other]])),"")</f>
        <v>0</v>
      </c>
      <c r="P1476" s="7" t="str">
        <f>IF(Data7[[#This Row],[WO'#:]]="","Riley #","WO#")</f>
        <v>Riley #</v>
      </c>
      <c r="Q1476" s="7">
        <f>IFERROR(WEEKNUM(Data7[[#This Row],[Date:]]),"")</f>
        <v>31</v>
      </c>
      <c r="R1476" s="6">
        <f t="shared" si="69"/>
        <v>45501</v>
      </c>
      <c r="S1476" s="6">
        <f>Data7[[#This Row],[Week Start]]+7</f>
        <v>45508</v>
      </c>
      <c r="T1476" s="7" t="str">
        <f t="shared" si="70"/>
        <v>7/28/2024 - 8/4/2024</v>
      </c>
      <c r="U1476" s="7" t="str">
        <f t="shared" si="71"/>
        <v>Time Card</v>
      </c>
      <c r="V1476" s="8" t="str">
        <f>RIGHT(TEXT(Data7[[#This Row],[Date:]],"mmddyyyy"),4)</f>
        <v>2024</v>
      </c>
      <c r="W1476" s="8" t="str">
        <f>MID(TEXT(Data7[[#This Row],[Date:]],"mmddyyyy"),3,2)</f>
        <v>01</v>
      </c>
      <c r="X1476" s="8" t="str">
        <f>LEFT(TEXT(Data7[[#This Row],[Date:]],"mmddyyyy"),2)</f>
        <v>08</v>
      </c>
      <c r="Y1476" s="6">
        <f>DATE(Data7[[#This Row],[Year]],Data7[[#This Row],[Month]],Data7[[#This Row],[Day]])</f>
        <v>45505</v>
      </c>
    </row>
    <row r="1477" spans="1:25">
      <c r="A1477" s="5">
        <v>45505.556923842596</v>
      </c>
      <c r="B1477" s="7" t="s">
        <v>35</v>
      </c>
      <c r="C1477" s="6" t="s">
        <v>1965</v>
      </c>
      <c r="D1477" s="7" t="s">
        <v>1966</v>
      </c>
      <c r="E1477" s="8">
        <v>2</v>
      </c>
      <c r="F1477" s="7" t="s">
        <v>68</v>
      </c>
      <c r="G1477" s="7" t="s">
        <v>68</v>
      </c>
      <c r="H1477" s="7" t="s">
        <v>912</v>
      </c>
      <c r="I1477" s="7" t="s">
        <v>44</v>
      </c>
      <c r="J1477" s="19" t="str">
        <f>IFERROR(INDEX('Employee Info'!$C$3:$E$200,MATCH(Data7[[#This Row],[Name:]],'Employee Info'!$B$3:$B$200,0),MATCH(Data7[[#This Row],[Hours Type:]],'Employee Info'!$C$2:$E$2,0)),"")</f>
        <v/>
      </c>
      <c r="K1477" s="19" t="str">
        <f>IFERROR(INDEX('Employee Info'!$C$3:$J$200,MATCH(Data7[[#This Row],[Name:]],'Employee Info'!$B$3:$B$200,0),MATCH(Data7[[#Headers],[Truck]],'Employee Info'!$C$2:$J$2,0)),"")</f>
        <v/>
      </c>
      <c r="L1477" s="19" t="str">
        <f>IFERROR(INDEX('Employee Info'!$C$3:$J$200,MATCH(Data7[[#This Row],[Name:]],'Employee Info'!$B$3:$B$200,0),MATCH(Data7[[#Headers],[Phone]],'Employee Info'!$C$2:$J$2,0)),"")</f>
        <v/>
      </c>
      <c r="M1477" s="19" t="str">
        <f>IFERROR(INDEX('Employee Info'!$C$3:$J$200,MATCH(Data7[[#This Row],[Name:]],'Employee Info'!$B$3:$B$200,0),MATCH(Data7[[#Headers],[Tech]],'Employee Info'!$C$2:$J$2,0)),"")</f>
        <v/>
      </c>
      <c r="N1477" s="19" t="str">
        <f>IFERROR(INDEX('Employee Info'!$C$3:$J$200,MATCH(Data7[[#This Row],[Name:]],'Employee Info'!$B$3:$B$200,0),MATCH(Data7[[#Headers],[Other]],'Employee Info'!$C$2:$J$2,0)),"")</f>
        <v/>
      </c>
      <c r="O1477" s="19">
        <f>IFERROR((Data7[[#This Row],[Hours:]]*SUM(Data7[[#This Row],[Rate]:[Other]])),"")</f>
        <v>0</v>
      </c>
      <c r="P1477" s="7" t="str">
        <f>IF(Data7[[#This Row],[WO'#:]]="","Riley #","WO#")</f>
        <v>Riley #</v>
      </c>
      <c r="Q1477" s="7">
        <f>IFERROR(WEEKNUM(Data7[[#This Row],[Date:]]),"")</f>
        <v>31</v>
      </c>
      <c r="R1477" s="6">
        <f t="shared" si="69"/>
        <v>45501</v>
      </c>
      <c r="S1477" s="6">
        <f>Data7[[#This Row],[Week Start]]+7</f>
        <v>45508</v>
      </c>
      <c r="T1477" s="7" t="str">
        <f t="shared" si="70"/>
        <v>7/28/2024 - 8/4/2024</v>
      </c>
      <c r="U1477" s="7" t="str">
        <f t="shared" si="71"/>
        <v>Time Card</v>
      </c>
      <c r="V1477" s="8" t="str">
        <f>RIGHT(TEXT(Data7[[#This Row],[Date:]],"mmddyyyy"),4)</f>
        <v>2024</v>
      </c>
      <c r="W1477" s="8" t="str">
        <f>MID(TEXT(Data7[[#This Row],[Date:]],"mmddyyyy"),3,2)</f>
        <v>01</v>
      </c>
      <c r="X1477" s="8" t="str">
        <f>LEFT(TEXT(Data7[[#This Row],[Date:]],"mmddyyyy"),2)</f>
        <v>08</v>
      </c>
      <c r="Y1477" s="6">
        <f>DATE(Data7[[#This Row],[Year]],Data7[[#This Row],[Month]],Data7[[#This Row],[Day]])</f>
        <v>45505</v>
      </c>
    </row>
    <row r="1478" spans="1:25">
      <c r="A1478" s="5">
        <v>45505.581734722226</v>
      </c>
      <c r="B1478" s="7" t="s">
        <v>342</v>
      </c>
      <c r="C1478" s="6" t="s">
        <v>1965</v>
      </c>
      <c r="D1478" s="7" t="s">
        <v>1923</v>
      </c>
      <c r="E1478" s="8">
        <v>7</v>
      </c>
      <c r="F1478" s="7" t="s">
        <v>68</v>
      </c>
      <c r="G1478" s="7" t="s">
        <v>68</v>
      </c>
      <c r="H1478" s="7" t="s">
        <v>912</v>
      </c>
      <c r="I1478" s="7" t="s">
        <v>44</v>
      </c>
      <c r="J1478" s="19" t="str">
        <f>IFERROR(INDEX('Employee Info'!$C$3:$E$200,MATCH(Data7[[#This Row],[Name:]],'Employee Info'!$B$3:$B$200,0),MATCH(Data7[[#This Row],[Hours Type:]],'Employee Info'!$C$2:$E$2,0)),"")</f>
        <v/>
      </c>
      <c r="K1478" s="19" t="str">
        <f>IFERROR(INDEX('Employee Info'!$C$3:$J$200,MATCH(Data7[[#This Row],[Name:]],'Employee Info'!$B$3:$B$200,0),MATCH(Data7[[#Headers],[Truck]],'Employee Info'!$C$2:$J$2,0)),"")</f>
        <v/>
      </c>
      <c r="L1478" s="19" t="str">
        <f>IFERROR(INDEX('Employee Info'!$C$3:$J$200,MATCH(Data7[[#This Row],[Name:]],'Employee Info'!$B$3:$B$200,0),MATCH(Data7[[#Headers],[Phone]],'Employee Info'!$C$2:$J$2,0)),"")</f>
        <v/>
      </c>
      <c r="M1478" s="19" t="str">
        <f>IFERROR(INDEX('Employee Info'!$C$3:$J$200,MATCH(Data7[[#This Row],[Name:]],'Employee Info'!$B$3:$B$200,0),MATCH(Data7[[#Headers],[Tech]],'Employee Info'!$C$2:$J$2,0)),"")</f>
        <v/>
      </c>
      <c r="N1478" s="19" t="str">
        <f>IFERROR(INDEX('Employee Info'!$C$3:$J$200,MATCH(Data7[[#This Row],[Name:]],'Employee Info'!$B$3:$B$200,0),MATCH(Data7[[#Headers],[Other]],'Employee Info'!$C$2:$J$2,0)),"")</f>
        <v/>
      </c>
      <c r="O1478" s="19">
        <f>IFERROR((Data7[[#This Row],[Hours:]]*SUM(Data7[[#This Row],[Rate]:[Other]])),"")</f>
        <v>0</v>
      </c>
      <c r="P1478" s="7" t="str">
        <f>IF(Data7[[#This Row],[WO'#:]]="","Riley #","WO#")</f>
        <v>Riley #</v>
      </c>
      <c r="Q1478" s="7">
        <f>IFERROR(WEEKNUM(Data7[[#This Row],[Date:]]),"")</f>
        <v>31</v>
      </c>
      <c r="R1478" s="6">
        <f t="shared" si="69"/>
        <v>45501</v>
      </c>
      <c r="S1478" s="6">
        <f>Data7[[#This Row],[Week Start]]+7</f>
        <v>45508</v>
      </c>
      <c r="T1478" s="7" t="str">
        <f t="shared" si="70"/>
        <v>7/28/2024 - 8/4/2024</v>
      </c>
      <c r="U1478" s="7" t="str">
        <f t="shared" si="71"/>
        <v>Time Card</v>
      </c>
      <c r="V1478" s="8" t="str">
        <f>RIGHT(TEXT(Data7[[#This Row],[Date:]],"mmddyyyy"),4)</f>
        <v>2024</v>
      </c>
      <c r="W1478" s="8" t="str">
        <f>MID(TEXT(Data7[[#This Row],[Date:]],"mmddyyyy"),3,2)</f>
        <v>01</v>
      </c>
      <c r="X1478" s="8" t="str">
        <f>LEFT(TEXT(Data7[[#This Row],[Date:]],"mmddyyyy"),2)</f>
        <v>08</v>
      </c>
      <c r="Y1478" s="6">
        <f>DATE(Data7[[#This Row],[Year]],Data7[[#This Row],[Month]],Data7[[#This Row],[Day]])</f>
        <v>45505</v>
      </c>
    </row>
    <row r="1479" spans="1:25">
      <c r="A1479" s="5">
        <v>45506.260724305554</v>
      </c>
      <c r="B1479" s="7" t="s">
        <v>23</v>
      </c>
      <c r="C1479" s="6" t="s">
        <v>1965</v>
      </c>
      <c r="D1479" s="7" t="s">
        <v>1975</v>
      </c>
      <c r="E1479" s="8">
        <v>1</v>
      </c>
      <c r="F1479" s="7" t="s">
        <v>68</v>
      </c>
      <c r="G1479" s="7" t="s">
        <v>68</v>
      </c>
      <c r="H1479" s="7" t="s">
        <v>912</v>
      </c>
      <c r="I1479" s="7" t="s">
        <v>44</v>
      </c>
      <c r="J1479" s="19" t="str">
        <f>IFERROR(INDEX('Employee Info'!$C$3:$E$200,MATCH(Data7[[#This Row],[Name:]],'Employee Info'!$B$3:$B$200,0),MATCH(Data7[[#This Row],[Hours Type:]],'Employee Info'!$C$2:$E$2,0)),"")</f>
        <v/>
      </c>
      <c r="K1479" s="19" t="str">
        <f>IFERROR(INDEX('Employee Info'!$C$3:$J$200,MATCH(Data7[[#This Row],[Name:]],'Employee Info'!$B$3:$B$200,0),MATCH(Data7[[#Headers],[Truck]],'Employee Info'!$C$2:$J$2,0)),"")</f>
        <v/>
      </c>
      <c r="L1479" s="19" t="str">
        <f>IFERROR(INDEX('Employee Info'!$C$3:$J$200,MATCH(Data7[[#This Row],[Name:]],'Employee Info'!$B$3:$B$200,0),MATCH(Data7[[#Headers],[Phone]],'Employee Info'!$C$2:$J$2,0)),"")</f>
        <v/>
      </c>
      <c r="M1479" s="19" t="str">
        <f>IFERROR(INDEX('Employee Info'!$C$3:$J$200,MATCH(Data7[[#This Row],[Name:]],'Employee Info'!$B$3:$B$200,0),MATCH(Data7[[#Headers],[Tech]],'Employee Info'!$C$2:$J$2,0)),"")</f>
        <v/>
      </c>
      <c r="N1479" s="19" t="str">
        <f>IFERROR(INDEX('Employee Info'!$C$3:$J$200,MATCH(Data7[[#This Row],[Name:]],'Employee Info'!$B$3:$B$200,0),MATCH(Data7[[#Headers],[Other]],'Employee Info'!$C$2:$J$2,0)),"")</f>
        <v/>
      </c>
      <c r="O1479" s="19">
        <f>IFERROR((Data7[[#This Row],[Hours:]]*SUM(Data7[[#This Row],[Rate]:[Other]])),"")</f>
        <v>0</v>
      </c>
      <c r="P1479" s="7" t="str">
        <f>IF(Data7[[#This Row],[WO'#:]]="","Riley #","WO#")</f>
        <v>Riley #</v>
      </c>
      <c r="Q1479" s="7">
        <f>IFERROR(WEEKNUM(Data7[[#This Row],[Date:]]),"")</f>
        <v>31</v>
      </c>
      <c r="R1479" s="6">
        <f t="shared" si="69"/>
        <v>45501</v>
      </c>
      <c r="S1479" s="6">
        <f>Data7[[#This Row],[Week Start]]+7</f>
        <v>45508</v>
      </c>
      <c r="T1479" s="7" t="str">
        <f t="shared" si="70"/>
        <v>7/28/2024 - 8/4/2024</v>
      </c>
      <c r="U1479" s="7" t="str">
        <f t="shared" si="71"/>
        <v>Time Card</v>
      </c>
      <c r="V1479" s="8" t="str">
        <f>RIGHT(TEXT(Data7[[#This Row],[Date:]],"mmddyyyy"),4)</f>
        <v>2024</v>
      </c>
      <c r="W1479" s="8" t="str">
        <f>MID(TEXT(Data7[[#This Row],[Date:]],"mmddyyyy"),3,2)</f>
        <v>01</v>
      </c>
      <c r="X1479" s="8" t="str">
        <f>LEFT(TEXT(Data7[[#This Row],[Date:]],"mmddyyyy"),2)</f>
        <v>08</v>
      </c>
      <c r="Y1479" s="6">
        <f>DATE(Data7[[#This Row],[Year]],Data7[[#This Row],[Month]],Data7[[#This Row],[Day]])</f>
        <v>45505</v>
      </c>
    </row>
    <row r="1480" spans="1:25">
      <c r="A1480" s="5">
        <v>45506.256670486109</v>
      </c>
      <c r="B1480" s="7" t="s">
        <v>34</v>
      </c>
      <c r="C1480" s="6" t="s">
        <v>1965</v>
      </c>
      <c r="D1480" s="7" t="s">
        <v>1973</v>
      </c>
      <c r="E1480" s="8">
        <v>4.5</v>
      </c>
      <c r="F1480" s="7" t="s">
        <v>68</v>
      </c>
      <c r="G1480" s="7" t="s">
        <v>68</v>
      </c>
      <c r="H1480" s="7" t="s">
        <v>922</v>
      </c>
      <c r="I1480" s="7" t="s">
        <v>44</v>
      </c>
      <c r="J1480" s="19" t="str">
        <f>IFERROR(INDEX('Employee Info'!$C$3:$E$200,MATCH(Data7[[#This Row],[Name:]],'Employee Info'!$B$3:$B$200,0),MATCH(Data7[[#This Row],[Hours Type:]],'Employee Info'!$C$2:$E$2,0)),"")</f>
        <v/>
      </c>
      <c r="K1480" s="19" t="str">
        <f>IFERROR(INDEX('Employee Info'!$C$3:$J$200,MATCH(Data7[[#This Row],[Name:]],'Employee Info'!$B$3:$B$200,0),MATCH(Data7[[#Headers],[Truck]],'Employee Info'!$C$2:$J$2,0)),"")</f>
        <v/>
      </c>
      <c r="L1480" s="19" t="str">
        <f>IFERROR(INDEX('Employee Info'!$C$3:$J$200,MATCH(Data7[[#This Row],[Name:]],'Employee Info'!$B$3:$B$200,0),MATCH(Data7[[#Headers],[Phone]],'Employee Info'!$C$2:$J$2,0)),"")</f>
        <v/>
      </c>
      <c r="M1480" s="19" t="str">
        <f>IFERROR(INDEX('Employee Info'!$C$3:$J$200,MATCH(Data7[[#This Row],[Name:]],'Employee Info'!$B$3:$B$200,0),MATCH(Data7[[#Headers],[Tech]],'Employee Info'!$C$2:$J$2,0)),"")</f>
        <v/>
      </c>
      <c r="N1480" s="19" t="str">
        <f>IFERROR(INDEX('Employee Info'!$C$3:$J$200,MATCH(Data7[[#This Row],[Name:]],'Employee Info'!$B$3:$B$200,0),MATCH(Data7[[#Headers],[Other]],'Employee Info'!$C$2:$J$2,0)),"")</f>
        <v/>
      </c>
      <c r="O1480" s="19">
        <f>IFERROR((Data7[[#This Row],[Hours:]]*SUM(Data7[[#This Row],[Rate]:[Other]])),"")</f>
        <v>0</v>
      </c>
      <c r="P1480" s="7" t="str">
        <f>IF(Data7[[#This Row],[WO'#:]]="","Riley #","WO#")</f>
        <v>Riley #</v>
      </c>
      <c r="Q1480" s="7">
        <f>IFERROR(WEEKNUM(Data7[[#This Row],[Date:]]),"")</f>
        <v>31</v>
      </c>
      <c r="R1480" s="6">
        <f t="shared" si="69"/>
        <v>45501</v>
      </c>
      <c r="S1480" s="6">
        <f>Data7[[#This Row],[Week Start]]+7</f>
        <v>45508</v>
      </c>
      <c r="T1480" s="7" t="str">
        <f t="shared" si="70"/>
        <v>7/28/2024 - 8/4/2024</v>
      </c>
      <c r="U1480" s="7" t="str">
        <f t="shared" si="71"/>
        <v>Time Card</v>
      </c>
      <c r="V1480" s="8" t="str">
        <f>RIGHT(TEXT(Data7[[#This Row],[Date:]],"mmddyyyy"),4)</f>
        <v>2024</v>
      </c>
      <c r="W1480" s="8" t="str">
        <f>MID(TEXT(Data7[[#This Row],[Date:]],"mmddyyyy"),3,2)</f>
        <v>01</v>
      </c>
      <c r="X1480" s="8" t="str">
        <f>LEFT(TEXT(Data7[[#This Row],[Date:]],"mmddyyyy"),2)</f>
        <v>08</v>
      </c>
      <c r="Y1480" s="6">
        <f>DATE(Data7[[#This Row],[Year]],Data7[[#This Row],[Month]],Data7[[#This Row],[Day]])</f>
        <v>45505</v>
      </c>
    </row>
    <row r="1481" spans="1:25">
      <c r="A1481" s="5">
        <v>45506.256774305555</v>
      </c>
      <c r="B1481" s="7" t="s">
        <v>31</v>
      </c>
      <c r="C1481" s="6" t="s">
        <v>1965</v>
      </c>
      <c r="D1481" s="7" t="s">
        <v>1973</v>
      </c>
      <c r="E1481" s="8">
        <v>4.5</v>
      </c>
      <c r="F1481" s="7" t="s">
        <v>68</v>
      </c>
      <c r="G1481" s="7" t="s">
        <v>68</v>
      </c>
      <c r="H1481" s="7" t="s">
        <v>922</v>
      </c>
      <c r="I1481" s="7" t="s">
        <v>44</v>
      </c>
      <c r="J1481" s="19" t="str">
        <f>IFERROR(INDEX('Employee Info'!$C$3:$E$200,MATCH(Data7[[#This Row],[Name:]],'Employee Info'!$B$3:$B$200,0),MATCH(Data7[[#This Row],[Hours Type:]],'Employee Info'!$C$2:$E$2,0)),"")</f>
        <v/>
      </c>
      <c r="K1481" s="19" t="str">
        <f>IFERROR(INDEX('Employee Info'!$C$3:$J$200,MATCH(Data7[[#This Row],[Name:]],'Employee Info'!$B$3:$B$200,0),MATCH(Data7[[#Headers],[Truck]],'Employee Info'!$C$2:$J$2,0)),"")</f>
        <v/>
      </c>
      <c r="L1481" s="19" t="str">
        <f>IFERROR(INDEX('Employee Info'!$C$3:$J$200,MATCH(Data7[[#This Row],[Name:]],'Employee Info'!$B$3:$B$200,0),MATCH(Data7[[#Headers],[Phone]],'Employee Info'!$C$2:$J$2,0)),"")</f>
        <v/>
      </c>
      <c r="M1481" s="19" t="str">
        <f>IFERROR(INDEX('Employee Info'!$C$3:$J$200,MATCH(Data7[[#This Row],[Name:]],'Employee Info'!$B$3:$B$200,0),MATCH(Data7[[#Headers],[Tech]],'Employee Info'!$C$2:$J$2,0)),"")</f>
        <v/>
      </c>
      <c r="N1481" s="19" t="str">
        <f>IFERROR(INDEX('Employee Info'!$C$3:$J$200,MATCH(Data7[[#This Row],[Name:]],'Employee Info'!$B$3:$B$200,0),MATCH(Data7[[#Headers],[Other]],'Employee Info'!$C$2:$J$2,0)),"")</f>
        <v/>
      </c>
      <c r="O1481" s="19">
        <f>IFERROR((Data7[[#This Row],[Hours:]]*SUM(Data7[[#This Row],[Rate]:[Other]])),"")</f>
        <v>0</v>
      </c>
      <c r="P1481" s="7" t="str">
        <f>IF(Data7[[#This Row],[WO'#:]]="","Riley #","WO#")</f>
        <v>Riley #</v>
      </c>
      <c r="Q1481" s="7">
        <f>IFERROR(WEEKNUM(Data7[[#This Row],[Date:]]),"")</f>
        <v>31</v>
      </c>
      <c r="R1481" s="6">
        <f t="shared" si="69"/>
        <v>45501</v>
      </c>
      <c r="S1481" s="6">
        <f>Data7[[#This Row],[Week Start]]+7</f>
        <v>45508</v>
      </c>
      <c r="T1481" s="7" t="str">
        <f t="shared" si="70"/>
        <v>7/28/2024 - 8/4/2024</v>
      </c>
      <c r="U1481" s="7" t="str">
        <f t="shared" si="71"/>
        <v>Time Card</v>
      </c>
      <c r="V1481" s="8" t="str">
        <f>RIGHT(TEXT(Data7[[#This Row],[Date:]],"mmddyyyy"),4)</f>
        <v>2024</v>
      </c>
      <c r="W1481" s="8" t="str">
        <f>MID(TEXT(Data7[[#This Row],[Date:]],"mmddyyyy"),3,2)</f>
        <v>01</v>
      </c>
      <c r="X1481" s="8" t="str">
        <f>LEFT(TEXT(Data7[[#This Row],[Date:]],"mmddyyyy"),2)</f>
        <v>08</v>
      </c>
      <c r="Y1481" s="6">
        <f>DATE(Data7[[#This Row],[Year]],Data7[[#This Row],[Month]],Data7[[#This Row],[Day]])</f>
        <v>45505</v>
      </c>
    </row>
    <row r="1482" spans="1:25">
      <c r="A1482" s="5">
        <v>45506.255746296294</v>
      </c>
      <c r="B1482" s="7" t="s">
        <v>31</v>
      </c>
      <c r="C1482" s="6" t="s">
        <v>1965</v>
      </c>
      <c r="D1482" s="7" t="s">
        <v>1971</v>
      </c>
      <c r="E1482" s="8">
        <v>3.5</v>
      </c>
      <c r="F1482" s="7" t="s">
        <v>68</v>
      </c>
      <c r="G1482" s="7" t="s">
        <v>68</v>
      </c>
      <c r="H1482" s="7" t="s">
        <v>1972</v>
      </c>
      <c r="I1482" s="7" t="s">
        <v>44</v>
      </c>
      <c r="J1482" s="19" t="str">
        <f>IFERROR(INDEX('Employee Info'!$C$3:$E$200,MATCH(Data7[[#This Row],[Name:]],'Employee Info'!$B$3:$B$200,0),MATCH(Data7[[#This Row],[Hours Type:]],'Employee Info'!$C$2:$E$2,0)),"")</f>
        <v/>
      </c>
      <c r="K1482" s="19" t="str">
        <f>IFERROR(INDEX('Employee Info'!$C$3:$J$200,MATCH(Data7[[#This Row],[Name:]],'Employee Info'!$B$3:$B$200,0),MATCH(Data7[[#Headers],[Truck]],'Employee Info'!$C$2:$J$2,0)),"")</f>
        <v/>
      </c>
      <c r="L1482" s="19" t="str">
        <f>IFERROR(INDEX('Employee Info'!$C$3:$J$200,MATCH(Data7[[#This Row],[Name:]],'Employee Info'!$B$3:$B$200,0),MATCH(Data7[[#Headers],[Phone]],'Employee Info'!$C$2:$J$2,0)),"")</f>
        <v/>
      </c>
      <c r="M1482" s="19" t="str">
        <f>IFERROR(INDEX('Employee Info'!$C$3:$J$200,MATCH(Data7[[#This Row],[Name:]],'Employee Info'!$B$3:$B$200,0),MATCH(Data7[[#Headers],[Tech]],'Employee Info'!$C$2:$J$2,0)),"")</f>
        <v/>
      </c>
      <c r="N1482" s="19" t="str">
        <f>IFERROR(INDEX('Employee Info'!$C$3:$J$200,MATCH(Data7[[#This Row],[Name:]],'Employee Info'!$B$3:$B$200,0),MATCH(Data7[[#Headers],[Other]],'Employee Info'!$C$2:$J$2,0)),"")</f>
        <v/>
      </c>
      <c r="O1482" s="19">
        <f>IFERROR((Data7[[#This Row],[Hours:]]*SUM(Data7[[#This Row],[Rate]:[Other]])),"")</f>
        <v>0</v>
      </c>
      <c r="P1482" s="7" t="str">
        <f>IF(Data7[[#This Row],[WO'#:]]="","Riley #","WO#")</f>
        <v>Riley #</v>
      </c>
      <c r="Q1482" s="7">
        <f>IFERROR(WEEKNUM(Data7[[#This Row],[Date:]]),"")</f>
        <v>31</v>
      </c>
      <c r="R1482" s="6">
        <f t="shared" si="69"/>
        <v>45501</v>
      </c>
      <c r="S1482" s="6">
        <f>Data7[[#This Row],[Week Start]]+7</f>
        <v>45508</v>
      </c>
      <c r="T1482" s="7" t="str">
        <f t="shared" si="70"/>
        <v>7/28/2024 - 8/4/2024</v>
      </c>
      <c r="U1482" s="7" t="str">
        <f t="shared" si="71"/>
        <v>Time Card</v>
      </c>
      <c r="V1482" s="8" t="str">
        <f>RIGHT(TEXT(Data7[[#This Row],[Date:]],"mmddyyyy"),4)</f>
        <v>2024</v>
      </c>
      <c r="W1482" s="8" t="str">
        <f>MID(TEXT(Data7[[#This Row],[Date:]],"mmddyyyy"),3,2)</f>
        <v>01</v>
      </c>
      <c r="X1482" s="8" t="str">
        <f>LEFT(TEXT(Data7[[#This Row],[Date:]],"mmddyyyy"),2)</f>
        <v>08</v>
      </c>
      <c r="Y1482" s="6">
        <f>DATE(Data7[[#This Row],[Year]],Data7[[#This Row],[Month]],Data7[[#This Row],[Day]])</f>
        <v>45505</v>
      </c>
    </row>
    <row r="1483" spans="1:25">
      <c r="A1483" s="5">
        <v>45506.255875115741</v>
      </c>
      <c r="B1483" s="7" t="s">
        <v>34</v>
      </c>
      <c r="C1483" s="6" t="s">
        <v>1965</v>
      </c>
      <c r="D1483" s="7" t="s">
        <v>1971</v>
      </c>
      <c r="E1483" s="8">
        <v>3.5</v>
      </c>
      <c r="F1483" s="7" t="s">
        <v>68</v>
      </c>
      <c r="G1483" s="7" t="s">
        <v>68</v>
      </c>
      <c r="H1483" s="7" t="s">
        <v>1972</v>
      </c>
      <c r="I1483" s="7" t="s">
        <v>44</v>
      </c>
      <c r="J1483" s="19" t="str">
        <f>IFERROR(INDEX('Employee Info'!$C$3:$E$200,MATCH(Data7[[#This Row],[Name:]],'Employee Info'!$B$3:$B$200,0),MATCH(Data7[[#This Row],[Hours Type:]],'Employee Info'!$C$2:$E$2,0)),"")</f>
        <v/>
      </c>
      <c r="K1483" s="19" t="str">
        <f>IFERROR(INDEX('Employee Info'!$C$3:$J$200,MATCH(Data7[[#This Row],[Name:]],'Employee Info'!$B$3:$B$200,0),MATCH(Data7[[#Headers],[Truck]],'Employee Info'!$C$2:$J$2,0)),"")</f>
        <v/>
      </c>
      <c r="L1483" s="19" t="str">
        <f>IFERROR(INDEX('Employee Info'!$C$3:$J$200,MATCH(Data7[[#This Row],[Name:]],'Employee Info'!$B$3:$B$200,0),MATCH(Data7[[#Headers],[Phone]],'Employee Info'!$C$2:$J$2,0)),"")</f>
        <v/>
      </c>
      <c r="M1483" s="19" t="str">
        <f>IFERROR(INDEX('Employee Info'!$C$3:$J$200,MATCH(Data7[[#This Row],[Name:]],'Employee Info'!$B$3:$B$200,0),MATCH(Data7[[#Headers],[Tech]],'Employee Info'!$C$2:$J$2,0)),"")</f>
        <v/>
      </c>
      <c r="N1483" s="19" t="str">
        <f>IFERROR(INDEX('Employee Info'!$C$3:$J$200,MATCH(Data7[[#This Row],[Name:]],'Employee Info'!$B$3:$B$200,0),MATCH(Data7[[#Headers],[Other]],'Employee Info'!$C$2:$J$2,0)),"")</f>
        <v/>
      </c>
      <c r="O1483" s="19">
        <f>IFERROR((Data7[[#This Row],[Hours:]]*SUM(Data7[[#This Row],[Rate]:[Other]])),"")</f>
        <v>0</v>
      </c>
      <c r="P1483" s="7" t="str">
        <f>IF(Data7[[#This Row],[WO'#:]]="","Riley #","WO#")</f>
        <v>Riley #</v>
      </c>
      <c r="Q1483" s="7">
        <f>IFERROR(WEEKNUM(Data7[[#This Row],[Date:]]),"")</f>
        <v>31</v>
      </c>
      <c r="R1483" s="6">
        <f t="shared" si="69"/>
        <v>45501</v>
      </c>
      <c r="S1483" s="6">
        <f>Data7[[#This Row],[Week Start]]+7</f>
        <v>45508</v>
      </c>
      <c r="T1483" s="7" t="str">
        <f t="shared" si="70"/>
        <v>7/28/2024 - 8/4/2024</v>
      </c>
      <c r="U1483" s="7" t="str">
        <f t="shared" si="71"/>
        <v>Time Card</v>
      </c>
      <c r="V1483" s="8" t="str">
        <f>RIGHT(TEXT(Data7[[#This Row],[Date:]],"mmddyyyy"),4)</f>
        <v>2024</v>
      </c>
      <c r="W1483" s="8" t="str">
        <f>MID(TEXT(Data7[[#This Row],[Date:]],"mmddyyyy"),3,2)</f>
        <v>01</v>
      </c>
      <c r="X1483" s="8" t="str">
        <f>LEFT(TEXT(Data7[[#This Row],[Date:]],"mmddyyyy"),2)</f>
        <v>08</v>
      </c>
      <c r="Y1483" s="6">
        <f>DATE(Data7[[#This Row],[Year]],Data7[[#This Row],[Month]],Data7[[#This Row],[Day]])</f>
        <v>45505</v>
      </c>
    </row>
    <row r="1484" spans="1:25">
      <c r="A1484" s="5">
        <v>45507.371655439812</v>
      </c>
      <c r="B1484" s="7" t="s">
        <v>66</v>
      </c>
      <c r="C1484" s="6" t="s">
        <v>1976</v>
      </c>
      <c r="D1484" s="7" t="s">
        <v>2001</v>
      </c>
      <c r="E1484" s="8">
        <v>1</v>
      </c>
      <c r="F1484" s="7">
        <v>20028</v>
      </c>
      <c r="G1484" s="7" t="s">
        <v>68</v>
      </c>
      <c r="H1484" s="7" t="s">
        <v>756</v>
      </c>
      <c r="I1484" s="7" t="s">
        <v>45</v>
      </c>
      <c r="J1484" s="19" t="str">
        <f>IFERROR(INDEX('Employee Info'!$C$3:$E$200,MATCH(Data7[[#This Row],[Name:]],'Employee Info'!$B$3:$B$200,0),MATCH(Data7[[#This Row],[Hours Type:]],'Employee Info'!$C$2:$E$2,0)),"")</f>
        <v/>
      </c>
      <c r="K1484" s="19" t="str">
        <f>IFERROR(INDEX('Employee Info'!$C$3:$J$200,MATCH(Data7[[#This Row],[Name:]],'Employee Info'!$B$3:$B$200,0),MATCH(Data7[[#Headers],[Truck]],'Employee Info'!$C$2:$J$2,0)),"")</f>
        <v/>
      </c>
      <c r="L1484" s="19" t="str">
        <f>IFERROR(INDEX('Employee Info'!$C$3:$J$200,MATCH(Data7[[#This Row],[Name:]],'Employee Info'!$B$3:$B$200,0),MATCH(Data7[[#Headers],[Phone]],'Employee Info'!$C$2:$J$2,0)),"")</f>
        <v/>
      </c>
      <c r="M1484" s="19" t="str">
        <f>IFERROR(INDEX('Employee Info'!$C$3:$J$200,MATCH(Data7[[#This Row],[Name:]],'Employee Info'!$B$3:$B$200,0),MATCH(Data7[[#Headers],[Tech]],'Employee Info'!$C$2:$J$2,0)),"")</f>
        <v/>
      </c>
      <c r="N1484" s="19" t="str">
        <f>IFERROR(INDEX('Employee Info'!$C$3:$J$200,MATCH(Data7[[#This Row],[Name:]],'Employee Info'!$B$3:$B$200,0),MATCH(Data7[[#Headers],[Other]],'Employee Info'!$C$2:$J$2,0)),"")</f>
        <v/>
      </c>
      <c r="O1484" s="19">
        <f>IFERROR((Data7[[#This Row],[Hours:]]*SUM(Data7[[#This Row],[Rate]:[Other]])),"")</f>
        <v>0</v>
      </c>
      <c r="P1484" s="7" t="str">
        <f>IF(Data7[[#This Row],[WO'#:]]="","Riley #","WO#")</f>
        <v>WO#</v>
      </c>
      <c r="Q1484" s="7">
        <f>IFERROR(WEEKNUM(Data7[[#This Row],[Date:]]),"")</f>
        <v>31</v>
      </c>
      <c r="R1484" s="6">
        <f t="shared" si="69"/>
        <v>45501</v>
      </c>
      <c r="S1484" s="6">
        <f>Data7[[#This Row],[Week Start]]+7</f>
        <v>45508</v>
      </c>
      <c r="T1484" s="7" t="str">
        <f t="shared" si="70"/>
        <v>7/28/2024 - 8/4/2024</v>
      </c>
      <c r="U1484" s="7" t="str">
        <f t="shared" si="71"/>
        <v>Time Card</v>
      </c>
      <c r="V1484" s="8" t="str">
        <f>RIGHT(TEXT(Data7[[#This Row],[Date:]],"mmddyyyy"),4)</f>
        <v>2024</v>
      </c>
      <c r="W1484" s="8" t="str">
        <f>MID(TEXT(Data7[[#This Row],[Date:]],"mmddyyyy"),3,2)</f>
        <v>02</v>
      </c>
      <c r="X1484" s="8" t="str">
        <f>LEFT(TEXT(Data7[[#This Row],[Date:]],"mmddyyyy"),2)</f>
        <v>08</v>
      </c>
      <c r="Y1484" s="6">
        <f>DATE(Data7[[#This Row],[Year]],Data7[[#This Row],[Month]],Data7[[#This Row],[Day]])</f>
        <v>45506</v>
      </c>
    </row>
    <row r="1485" spans="1:25">
      <c r="A1485" s="5">
        <v>45506.500712499997</v>
      </c>
      <c r="B1485" s="7" t="s">
        <v>23</v>
      </c>
      <c r="C1485" s="6" t="s">
        <v>1976</v>
      </c>
      <c r="D1485" s="7" t="s">
        <v>1979</v>
      </c>
      <c r="E1485" s="8">
        <v>2</v>
      </c>
      <c r="F1485" s="7">
        <v>6984733</v>
      </c>
      <c r="G1485" s="7" t="s">
        <v>68</v>
      </c>
      <c r="H1485" s="7" t="s">
        <v>756</v>
      </c>
      <c r="I1485" s="7" t="s">
        <v>44</v>
      </c>
      <c r="J1485" s="19" t="str">
        <f>IFERROR(INDEX('Employee Info'!$C$3:$E$200,MATCH(Data7[[#This Row],[Name:]],'Employee Info'!$B$3:$B$200,0),MATCH(Data7[[#This Row],[Hours Type:]],'Employee Info'!$C$2:$E$2,0)),"")</f>
        <v/>
      </c>
      <c r="K1485" s="19" t="str">
        <f>IFERROR(INDEX('Employee Info'!$C$3:$J$200,MATCH(Data7[[#This Row],[Name:]],'Employee Info'!$B$3:$B$200,0),MATCH(Data7[[#Headers],[Truck]],'Employee Info'!$C$2:$J$2,0)),"")</f>
        <v/>
      </c>
      <c r="L1485" s="19" t="str">
        <f>IFERROR(INDEX('Employee Info'!$C$3:$J$200,MATCH(Data7[[#This Row],[Name:]],'Employee Info'!$B$3:$B$200,0),MATCH(Data7[[#Headers],[Phone]],'Employee Info'!$C$2:$J$2,0)),"")</f>
        <v/>
      </c>
      <c r="M1485" s="19" t="str">
        <f>IFERROR(INDEX('Employee Info'!$C$3:$J$200,MATCH(Data7[[#This Row],[Name:]],'Employee Info'!$B$3:$B$200,0),MATCH(Data7[[#Headers],[Tech]],'Employee Info'!$C$2:$J$2,0)),"")</f>
        <v/>
      </c>
      <c r="N1485" s="19" t="str">
        <f>IFERROR(INDEX('Employee Info'!$C$3:$J$200,MATCH(Data7[[#This Row],[Name:]],'Employee Info'!$B$3:$B$200,0),MATCH(Data7[[#Headers],[Other]],'Employee Info'!$C$2:$J$2,0)),"")</f>
        <v/>
      </c>
      <c r="O1485" s="19">
        <f>IFERROR((Data7[[#This Row],[Hours:]]*SUM(Data7[[#This Row],[Rate]:[Other]])),"")</f>
        <v>0</v>
      </c>
      <c r="P1485" s="7" t="str">
        <f>IF(Data7[[#This Row],[WO'#:]]="","Riley #","WO#")</f>
        <v>WO#</v>
      </c>
      <c r="Q1485" s="7">
        <f>IFERROR(WEEKNUM(Data7[[#This Row],[Date:]]),"")</f>
        <v>31</v>
      </c>
      <c r="R1485" s="6">
        <f t="shared" si="69"/>
        <v>45501</v>
      </c>
      <c r="S1485" s="6">
        <f>Data7[[#This Row],[Week Start]]+7</f>
        <v>45508</v>
      </c>
      <c r="T1485" s="7" t="str">
        <f t="shared" si="70"/>
        <v>7/28/2024 - 8/4/2024</v>
      </c>
      <c r="U1485" s="7" t="str">
        <f t="shared" si="71"/>
        <v>Time Card</v>
      </c>
      <c r="V1485" s="8" t="str">
        <f>RIGHT(TEXT(Data7[[#This Row],[Date:]],"mmddyyyy"),4)</f>
        <v>2024</v>
      </c>
      <c r="W1485" s="8" t="str">
        <f>MID(TEXT(Data7[[#This Row],[Date:]],"mmddyyyy"),3,2)</f>
        <v>02</v>
      </c>
      <c r="X1485" s="8" t="str">
        <f>LEFT(TEXT(Data7[[#This Row],[Date:]],"mmddyyyy"),2)</f>
        <v>08</v>
      </c>
      <c r="Y1485" s="6">
        <f>DATE(Data7[[#This Row],[Year]],Data7[[#This Row],[Month]],Data7[[#This Row],[Day]])</f>
        <v>45506</v>
      </c>
    </row>
    <row r="1486" spans="1:25">
      <c r="A1486" s="5">
        <v>45507.357392939812</v>
      </c>
      <c r="B1486" s="7" t="s">
        <v>66</v>
      </c>
      <c r="C1486" s="6" t="s">
        <v>1976</v>
      </c>
      <c r="D1486" s="7" t="s">
        <v>1988</v>
      </c>
      <c r="E1486" s="8">
        <v>4</v>
      </c>
      <c r="F1486" s="7">
        <v>6984733</v>
      </c>
      <c r="G1486" s="7" t="s">
        <v>68</v>
      </c>
      <c r="H1486" s="7" t="s">
        <v>756</v>
      </c>
      <c r="I1486" s="7" t="s">
        <v>44</v>
      </c>
      <c r="J1486" s="19" t="str">
        <f>IFERROR(INDEX('Employee Info'!$C$3:$E$200,MATCH(Data7[[#This Row],[Name:]],'Employee Info'!$B$3:$B$200,0),MATCH(Data7[[#This Row],[Hours Type:]],'Employee Info'!$C$2:$E$2,0)),"")</f>
        <v/>
      </c>
      <c r="K1486" s="19" t="str">
        <f>IFERROR(INDEX('Employee Info'!$C$3:$J$200,MATCH(Data7[[#This Row],[Name:]],'Employee Info'!$B$3:$B$200,0),MATCH(Data7[[#Headers],[Truck]],'Employee Info'!$C$2:$J$2,0)),"")</f>
        <v/>
      </c>
      <c r="L1486" s="19" t="str">
        <f>IFERROR(INDEX('Employee Info'!$C$3:$J$200,MATCH(Data7[[#This Row],[Name:]],'Employee Info'!$B$3:$B$200,0),MATCH(Data7[[#Headers],[Phone]],'Employee Info'!$C$2:$J$2,0)),"")</f>
        <v/>
      </c>
      <c r="M1486" s="19" t="str">
        <f>IFERROR(INDEX('Employee Info'!$C$3:$J$200,MATCH(Data7[[#This Row],[Name:]],'Employee Info'!$B$3:$B$200,0),MATCH(Data7[[#Headers],[Tech]],'Employee Info'!$C$2:$J$2,0)),"")</f>
        <v/>
      </c>
      <c r="N1486" s="19" t="str">
        <f>IFERROR(INDEX('Employee Info'!$C$3:$J$200,MATCH(Data7[[#This Row],[Name:]],'Employee Info'!$B$3:$B$200,0),MATCH(Data7[[#Headers],[Other]],'Employee Info'!$C$2:$J$2,0)),"")</f>
        <v/>
      </c>
      <c r="O1486" s="19">
        <f>IFERROR((Data7[[#This Row],[Hours:]]*SUM(Data7[[#This Row],[Rate]:[Other]])),"")</f>
        <v>0</v>
      </c>
      <c r="P1486" s="7" t="str">
        <f>IF(Data7[[#This Row],[WO'#:]]="","Riley #","WO#")</f>
        <v>WO#</v>
      </c>
      <c r="Q1486" s="7">
        <f>IFERROR(WEEKNUM(Data7[[#This Row],[Date:]]),"")</f>
        <v>31</v>
      </c>
      <c r="R1486" s="6">
        <f t="shared" si="69"/>
        <v>45501</v>
      </c>
      <c r="S1486" s="6">
        <f>Data7[[#This Row],[Week Start]]+7</f>
        <v>45508</v>
      </c>
      <c r="T1486" s="7" t="str">
        <f t="shared" si="70"/>
        <v>7/28/2024 - 8/4/2024</v>
      </c>
      <c r="U1486" s="7" t="str">
        <f t="shared" si="71"/>
        <v>Time Card</v>
      </c>
      <c r="V1486" s="8" t="str">
        <f>RIGHT(TEXT(Data7[[#This Row],[Date:]],"mmddyyyy"),4)</f>
        <v>2024</v>
      </c>
      <c r="W1486" s="8" t="str">
        <f>MID(TEXT(Data7[[#This Row],[Date:]],"mmddyyyy"),3,2)</f>
        <v>02</v>
      </c>
      <c r="X1486" s="8" t="str">
        <f>LEFT(TEXT(Data7[[#This Row],[Date:]],"mmddyyyy"),2)</f>
        <v>08</v>
      </c>
      <c r="Y1486" s="6">
        <f>DATE(Data7[[#This Row],[Year]],Data7[[#This Row],[Month]],Data7[[#This Row],[Day]])</f>
        <v>45506</v>
      </c>
    </row>
    <row r="1487" spans="1:25">
      <c r="A1487" s="5">
        <v>45507.360409490742</v>
      </c>
      <c r="B1487" s="7" t="s">
        <v>66</v>
      </c>
      <c r="C1487" s="6" t="s">
        <v>1976</v>
      </c>
      <c r="D1487" s="7" t="s">
        <v>122</v>
      </c>
      <c r="E1487" s="8">
        <v>1</v>
      </c>
      <c r="F1487" s="7">
        <v>6984733</v>
      </c>
      <c r="G1487" s="7" t="s">
        <v>68</v>
      </c>
      <c r="H1487" s="7" t="s">
        <v>756</v>
      </c>
      <c r="I1487" s="7" t="s">
        <v>44</v>
      </c>
      <c r="J1487" s="19" t="str">
        <f>IFERROR(INDEX('Employee Info'!$C$3:$E$200,MATCH(Data7[[#This Row],[Name:]],'Employee Info'!$B$3:$B$200,0),MATCH(Data7[[#This Row],[Hours Type:]],'Employee Info'!$C$2:$E$2,0)),"")</f>
        <v/>
      </c>
      <c r="K1487" s="19" t="str">
        <f>IFERROR(INDEX('Employee Info'!$C$3:$J$200,MATCH(Data7[[#This Row],[Name:]],'Employee Info'!$B$3:$B$200,0),MATCH(Data7[[#Headers],[Truck]],'Employee Info'!$C$2:$J$2,0)),"")</f>
        <v/>
      </c>
      <c r="L1487" s="19" t="str">
        <f>IFERROR(INDEX('Employee Info'!$C$3:$J$200,MATCH(Data7[[#This Row],[Name:]],'Employee Info'!$B$3:$B$200,0),MATCH(Data7[[#Headers],[Phone]],'Employee Info'!$C$2:$J$2,0)),"")</f>
        <v/>
      </c>
      <c r="M1487" s="19" t="str">
        <f>IFERROR(INDEX('Employee Info'!$C$3:$J$200,MATCH(Data7[[#This Row],[Name:]],'Employee Info'!$B$3:$B$200,0),MATCH(Data7[[#Headers],[Tech]],'Employee Info'!$C$2:$J$2,0)),"")</f>
        <v/>
      </c>
      <c r="N1487" s="19" t="str">
        <f>IFERROR(INDEX('Employee Info'!$C$3:$J$200,MATCH(Data7[[#This Row],[Name:]],'Employee Info'!$B$3:$B$200,0),MATCH(Data7[[#Headers],[Other]],'Employee Info'!$C$2:$J$2,0)),"")</f>
        <v/>
      </c>
      <c r="O1487" s="19">
        <f>IFERROR((Data7[[#This Row],[Hours:]]*SUM(Data7[[#This Row],[Rate]:[Other]])),"")</f>
        <v>0</v>
      </c>
      <c r="P1487" s="7" t="str">
        <f>IF(Data7[[#This Row],[WO'#:]]="","Riley #","WO#")</f>
        <v>WO#</v>
      </c>
      <c r="Q1487" s="7">
        <f>IFERROR(WEEKNUM(Data7[[#This Row],[Date:]]),"")</f>
        <v>31</v>
      </c>
      <c r="R1487" s="6">
        <f t="shared" si="69"/>
        <v>45501</v>
      </c>
      <c r="S1487" s="6">
        <f>Data7[[#This Row],[Week Start]]+7</f>
        <v>45508</v>
      </c>
      <c r="T1487" s="7" t="str">
        <f t="shared" si="70"/>
        <v>7/28/2024 - 8/4/2024</v>
      </c>
      <c r="U1487" s="7" t="str">
        <f t="shared" si="71"/>
        <v>Time Card</v>
      </c>
      <c r="V1487" s="8" t="str">
        <f>RIGHT(TEXT(Data7[[#This Row],[Date:]],"mmddyyyy"),4)</f>
        <v>2024</v>
      </c>
      <c r="W1487" s="8" t="str">
        <f>MID(TEXT(Data7[[#This Row],[Date:]],"mmddyyyy"),3,2)</f>
        <v>02</v>
      </c>
      <c r="X1487" s="8" t="str">
        <f>LEFT(TEXT(Data7[[#This Row],[Date:]],"mmddyyyy"),2)</f>
        <v>08</v>
      </c>
      <c r="Y1487" s="6">
        <f>DATE(Data7[[#This Row],[Year]],Data7[[#This Row],[Month]],Data7[[#This Row],[Day]])</f>
        <v>45506</v>
      </c>
    </row>
    <row r="1488" spans="1:25">
      <c r="A1488" s="5">
        <v>45506.559662615742</v>
      </c>
      <c r="B1488" s="7" t="s">
        <v>35</v>
      </c>
      <c r="C1488" s="6" t="s">
        <v>1976</v>
      </c>
      <c r="D1488" s="7" t="s">
        <v>1981</v>
      </c>
      <c r="E1488" s="8">
        <v>4</v>
      </c>
      <c r="F1488" s="7">
        <v>7104571</v>
      </c>
      <c r="G1488" s="7" t="s">
        <v>68</v>
      </c>
      <c r="H1488" s="7" t="s">
        <v>756</v>
      </c>
      <c r="I1488" s="7" t="s">
        <v>44</v>
      </c>
      <c r="J1488" s="19" t="str">
        <f>IFERROR(INDEX('Employee Info'!$C$3:$E$200,MATCH(Data7[[#This Row],[Name:]],'Employee Info'!$B$3:$B$200,0),MATCH(Data7[[#This Row],[Hours Type:]],'Employee Info'!$C$2:$E$2,0)),"")</f>
        <v/>
      </c>
      <c r="K1488" s="19" t="str">
        <f>IFERROR(INDEX('Employee Info'!$C$3:$J$200,MATCH(Data7[[#This Row],[Name:]],'Employee Info'!$B$3:$B$200,0),MATCH(Data7[[#Headers],[Truck]],'Employee Info'!$C$2:$J$2,0)),"")</f>
        <v/>
      </c>
      <c r="L1488" s="19" t="str">
        <f>IFERROR(INDEX('Employee Info'!$C$3:$J$200,MATCH(Data7[[#This Row],[Name:]],'Employee Info'!$B$3:$B$200,0),MATCH(Data7[[#Headers],[Phone]],'Employee Info'!$C$2:$J$2,0)),"")</f>
        <v/>
      </c>
      <c r="M1488" s="19" t="str">
        <f>IFERROR(INDEX('Employee Info'!$C$3:$J$200,MATCH(Data7[[#This Row],[Name:]],'Employee Info'!$B$3:$B$200,0),MATCH(Data7[[#Headers],[Tech]],'Employee Info'!$C$2:$J$2,0)),"")</f>
        <v/>
      </c>
      <c r="N1488" s="19" t="str">
        <f>IFERROR(INDEX('Employee Info'!$C$3:$J$200,MATCH(Data7[[#This Row],[Name:]],'Employee Info'!$B$3:$B$200,0),MATCH(Data7[[#Headers],[Other]],'Employee Info'!$C$2:$J$2,0)),"")</f>
        <v/>
      </c>
      <c r="O1488" s="19">
        <f>IFERROR((Data7[[#This Row],[Hours:]]*SUM(Data7[[#This Row],[Rate]:[Other]])),"")</f>
        <v>0</v>
      </c>
      <c r="P1488" s="7" t="str">
        <f>IF(Data7[[#This Row],[WO'#:]]="","Riley #","WO#")</f>
        <v>WO#</v>
      </c>
      <c r="Q1488" s="7">
        <f>IFERROR(WEEKNUM(Data7[[#This Row],[Date:]]),"")</f>
        <v>31</v>
      </c>
      <c r="R1488" s="6">
        <f t="shared" si="69"/>
        <v>45501</v>
      </c>
      <c r="S1488" s="6">
        <f>Data7[[#This Row],[Week Start]]+7</f>
        <v>45508</v>
      </c>
      <c r="T1488" s="7" t="str">
        <f t="shared" si="70"/>
        <v>7/28/2024 - 8/4/2024</v>
      </c>
      <c r="U1488" s="7" t="str">
        <f t="shared" si="71"/>
        <v>Time Card</v>
      </c>
      <c r="V1488" s="8" t="str">
        <f>RIGHT(TEXT(Data7[[#This Row],[Date:]],"mmddyyyy"),4)</f>
        <v>2024</v>
      </c>
      <c r="W1488" s="8" t="str">
        <f>MID(TEXT(Data7[[#This Row],[Date:]],"mmddyyyy"),3,2)</f>
        <v>02</v>
      </c>
      <c r="X1488" s="8" t="str">
        <f>LEFT(TEXT(Data7[[#This Row],[Date:]],"mmddyyyy"),2)</f>
        <v>08</v>
      </c>
      <c r="Y1488" s="6">
        <f>DATE(Data7[[#This Row],[Year]],Data7[[#This Row],[Month]],Data7[[#This Row],[Day]])</f>
        <v>45506</v>
      </c>
    </row>
    <row r="1489" spans="1:25">
      <c r="A1489" s="5">
        <v>45507.360794328706</v>
      </c>
      <c r="B1489" s="7" t="s">
        <v>66</v>
      </c>
      <c r="C1489" s="6" t="s">
        <v>1976</v>
      </c>
      <c r="D1489" s="7" t="s">
        <v>1989</v>
      </c>
      <c r="E1489" s="8">
        <v>1</v>
      </c>
      <c r="F1489" s="7">
        <v>7104571</v>
      </c>
      <c r="G1489" s="7" t="s">
        <v>68</v>
      </c>
      <c r="H1489" s="7" t="s">
        <v>756</v>
      </c>
      <c r="I1489" s="7" t="s">
        <v>44</v>
      </c>
      <c r="J1489" s="19" t="str">
        <f>IFERROR(INDEX('Employee Info'!$C$3:$E$200,MATCH(Data7[[#This Row],[Name:]],'Employee Info'!$B$3:$B$200,0),MATCH(Data7[[#This Row],[Hours Type:]],'Employee Info'!$C$2:$E$2,0)),"")</f>
        <v/>
      </c>
      <c r="K1489" s="19" t="str">
        <f>IFERROR(INDEX('Employee Info'!$C$3:$J$200,MATCH(Data7[[#This Row],[Name:]],'Employee Info'!$B$3:$B$200,0),MATCH(Data7[[#Headers],[Truck]],'Employee Info'!$C$2:$J$2,0)),"")</f>
        <v/>
      </c>
      <c r="L1489" s="19" t="str">
        <f>IFERROR(INDEX('Employee Info'!$C$3:$J$200,MATCH(Data7[[#This Row],[Name:]],'Employee Info'!$B$3:$B$200,0),MATCH(Data7[[#Headers],[Phone]],'Employee Info'!$C$2:$J$2,0)),"")</f>
        <v/>
      </c>
      <c r="M1489" s="19" t="str">
        <f>IFERROR(INDEX('Employee Info'!$C$3:$J$200,MATCH(Data7[[#This Row],[Name:]],'Employee Info'!$B$3:$B$200,0),MATCH(Data7[[#Headers],[Tech]],'Employee Info'!$C$2:$J$2,0)),"")</f>
        <v/>
      </c>
      <c r="N1489" s="19" t="str">
        <f>IFERROR(INDEX('Employee Info'!$C$3:$J$200,MATCH(Data7[[#This Row],[Name:]],'Employee Info'!$B$3:$B$200,0),MATCH(Data7[[#Headers],[Other]],'Employee Info'!$C$2:$J$2,0)),"")</f>
        <v/>
      </c>
      <c r="O1489" s="19">
        <f>IFERROR((Data7[[#This Row],[Hours:]]*SUM(Data7[[#This Row],[Rate]:[Other]])),"")</f>
        <v>0</v>
      </c>
      <c r="P1489" s="7" t="str">
        <f>IF(Data7[[#This Row],[WO'#:]]="","Riley #","WO#")</f>
        <v>WO#</v>
      </c>
      <c r="Q1489" s="7">
        <f>IFERROR(WEEKNUM(Data7[[#This Row],[Date:]]),"")</f>
        <v>31</v>
      </c>
      <c r="R1489" s="6">
        <f t="shared" si="69"/>
        <v>45501</v>
      </c>
      <c r="S1489" s="6">
        <f>Data7[[#This Row],[Week Start]]+7</f>
        <v>45508</v>
      </c>
      <c r="T1489" s="7" t="str">
        <f t="shared" si="70"/>
        <v>7/28/2024 - 8/4/2024</v>
      </c>
      <c r="U1489" s="7" t="str">
        <f t="shared" si="71"/>
        <v>Time Card</v>
      </c>
      <c r="V1489" s="8" t="str">
        <f>RIGHT(TEXT(Data7[[#This Row],[Date:]],"mmddyyyy"),4)</f>
        <v>2024</v>
      </c>
      <c r="W1489" s="8" t="str">
        <f>MID(TEXT(Data7[[#This Row],[Date:]],"mmddyyyy"),3,2)</f>
        <v>02</v>
      </c>
      <c r="X1489" s="8" t="str">
        <f>LEFT(TEXT(Data7[[#This Row],[Date:]],"mmddyyyy"),2)</f>
        <v>08</v>
      </c>
      <c r="Y1489" s="6">
        <f>DATE(Data7[[#This Row],[Year]],Data7[[#This Row],[Month]],Data7[[#This Row],[Day]])</f>
        <v>45506</v>
      </c>
    </row>
    <row r="1490" spans="1:25">
      <c r="A1490" s="5">
        <v>45506.499847800929</v>
      </c>
      <c r="B1490" s="7" t="s">
        <v>23</v>
      </c>
      <c r="C1490" s="6" t="s">
        <v>1976</v>
      </c>
      <c r="D1490" s="7" t="s">
        <v>1978</v>
      </c>
      <c r="E1490" s="8">
        <v>5</v>
      </c>
      <c r="F1490" s="7">
        <v>7107423</v>
      </c>
      <c r="G1490" s="7" t="s">
        <v>68</v>
      </c>
      <c r="H1490" s="7" t="s">
        <v>756</v>
      </c>
      <c r="I1490" s="7" t="s">
        <v>44</v>
      </c>
      <c r="J1490" s="19" t="str">
        <f>IFERROR(INDEX('Employee Info'!$C$3:$E$200,MATCH(Data7[[#This Row],[Name:]],'Employee Info'!$B$3:$B$200,0),MATCH(Data7[[#This Row],[Hours Type:]],'Employee Info'!$C$2:$E$2,0)),"")</f>
        <v/>
      </c>
      <c r="K1490" s="19" t="str">
        <f>IFERROR(INDEX('Employee Info'!$C$3:$J$200,MATCH(Data7[[#This Row],[Name:]],'Employee Info'!$B$3:$B$200,0),MATCH(Data7[[#Headers],[Truck]],'Employee Info'!$C$2:$J$2,0)),"")</f>
        <v/>
      </c>
      <c r="L1490" s="19" t="str">
        <f>IFERROR(INDEX('Employee Info'!$C$3:$J$200,MATCH(Data7[[#This Row],[Name:]],'Employee Info'!$B$3:$B$200,0),MATCH(Data7[[#Headers],[Phone]],'Employee Info'!$C$2:$J$2,0)),"")</f>
        <v/>
      </c>
      <c r="M1490" s="19" t="str">
        <f>IFERROR(INDEX('Employee Info'!$C$3:$J$200,MATCH(Data7[[#This Row],[Name:]],'Employee Info'!$B$3:$B$200,0),MATCH(Data7[[#Headers],[Tech]],'Employee Info'!$C$2:$J$2,0)),"")</f>
        <v/>
      </c>
      <c r="N1490" s="19" t="str">
        <f>IFERROR(INDEX('Employee Info'!$C$3:$J$200,MATCH(Data7[[#This Row],[Name:]],'Employee Info'!$B$3:$B$200,0),MATCH(Data7[[#Headers],[Other]],'Employee Info'!$C$2:$J$2,0)),"")</f>
        <v/>
      </c>
      <c r="O1490" s="19">
        <f>IFERROR((Data7[[#This Row],[Hours:]]*SUM(Data7[[#This Row],[Rate]:[Other]])),"")</f>
        <v>0</v>
      </c>
      <c r="P1490" s="7" t="str">
        <f>IF(Data7[[#This Row],[WO'#:]]="","Riley #","WO#")</f>
        <v>WO#</v>
      </c>
      <c r="Q1490" s="7">
        <f>IFERROR(WEEKNUM(Data7[[#This Row],[Date:]]),"")</f>
        <v>31</v>
      </c>
      <c r="R1490" s="6">
        <f t="shared" si="69"/>
        <v>45501</v>
      </c>
      <c r="S1490" s="6">
        <f>Data7[[#This Row],[Week Start]]+7</f>
        <v>45508</v>
      </c>
      <c r="T1490" s="7" t="str">
        <f t="shared" si="70"/>
        <v>7/28/2024 - 8/4/2024</v>
      </c>
      <c r="U1490" s="7" t="str">
        <f t="shared" si="71"/>
        <v>Time Card</v>
      </c>
      <c r="V1490" s="8" t="str">
        <f>RIGHT(TEXT(Data7[[#This Row],[Date:]],"mmddyyyy"),4)</f>
        <v>2024</v>
      </c>
      <c r="W1490" s="8" t="str">
        <f>MID(TEXT(Data7[[#This Row],[Date:]],"mmddyyyy"),3,2)</f>
        <v>02</v>
      </c>
      <c r="X1490" s="8" t="str">
        <f>LEFT(TEXT(Data7[[#This Row],[Date:]],"mmddyyyy"),2)</f>
        <v>08</v>
      </c>
      <c r="Y1490" s="6">
        <f>DATE(Data7[[#This Row],[Year]],Data7[[#This Row],[Month]],Data7[[#This Row],[Day]])</f>
        <v>45506</v>
      </c>
    </row>
    <row r="1491" spans="1:25">
      <c r="A1491" s="5">
        <v>45507.361598842595</v>
      </c>
      <c r="B1491" s="7" t="s">
        <v>66</v>
      </c>
      <c r="C1491" s="6" t="s">
        <v>1976</v>
      </c>
      <c r="D1491" s="7" t="s">
        <v>1990</v>
      </c>
      <c r="E1491" s="8">
        <v>1</v>
      </c>
      <c r="F1491" s="7">
        <v>7107423</v>
      </c>
      <c r="G1491" s="7" t="s">
        <v>68</v>
      </c>
      <c r="H1491" s="7" t="s">
        <v>756</v>
      </c>
      <c r="I1491" s="7" t="s">
        <v>44</v>
      </c>
      <c r="J1491" s="19" t="str">
        <f>IFERROR(INDEX('Employee Info'!$C$3:$E$200,MATCH(Data7[[#This Row],[Name:]],'Employee Info'!$B$3:$B$200,0),MATCH(Data7[[#This Row],[Hours Type:]],'Employee Info'!$C$2:$E$2,0)),"")</f>
        <v/>
      </c>
      <c r="K1491" s="19" t="str">
        <f>IFERROR(INDEX('Employee Info'!$C$3:$J$200,MATCH(Data7[[#This Row],[Name:]],'Employee Info'!$B$3:$B$200,0),MATCH(Data7[[#Headers],[Truck]],'Employee Info'!$C$2:$J$2,0)),"")</f>
        <v/>
      </c>
      <c r="L1491" s="19" t="str">
        <f>IFERROR(INDEX('Employee Info'!$C$3:$J$200,MATCH(Data7[[#This Row],[Name:]],'Employee Info'!$B$3:$B$200,0),MATCH(Data7[[#Headers],[Phone]],'Employee Info'!$C$2:$J$2,0)),"")</f>
        <v/>
      </c>
      <c r="M1491" s="19" t="str">
        <f>IFERROR(INDEX('Employee Info'!$C$3:$J$200,MATCH(Data7[[#This Row],[Name:]],'Employee Info'!$B$3:$B$200,0),MATCH(Data7[[#Headers],[Tech]],'Employee Info'!$C$2:$J$2,0)),"")</f>
        <v/>
      </c>
      <c r="N1491" s="19" t="str">
        <f>IFERROR(INDEX('Employee Info'!$C$3:$J$200,MATCH(Data7[[#This Row],[Name:]],'Employee Info'!$B$3:$B$200,0),MATCH(Data7[[#Headers],[Other]],'Employee Info'!$C$2:$J$2,0)),"")</f>
        <v/>
      </c>
      <c r="O1491" s="19">
        <f>IFERROR((Data7[[#This Row],[Hours:]]*SUM(Data7[[#This Row],[Rate]:[Other]])),"")</f>
        <v>0</v>
      </c>
      <c r="P1491" s="7" t="str">
        <f>IF(Data7[[#This Row],[WO'#:]]="","Riley #","WO#")</f>
        <v>WO#</v>
      </c>
      <c r="Q1491" s="7">
        <f>IFERROR(WEEKNUM(Data7[[#This Row],[Date:]]),"")</f>
        <v>31</v>
      </c>
      <c r="R1491" s="6">
        <f t="shared" si="69"/>
        <v>45501</v>
      </c>
      <c r="S1491" s="6">
        <f>Data7[[#This Row],[Week Start]]+7</f>
        <v>45508</v>
      </c>
      <c r="T1491" s="7" t="str">
        <f t="shared" si="70"/>
        <v>7/28/2024 - 8/4/2024</v>
      </c>
      <c r="U1491" s="7" t="str">
        <f t="shared" si="71"/>
        <v>Time Card</v>
      </c>
      <c r="V1491" s="8" t="str">
        <f>RIGHT(TEXT(Data7[[#This Row],[Date:]],"mmddyyyy"),4)</f>
        <v>2024</v>
      </c>
      <c r="W1491" s="8" t="str">
        <f>MID(TEXT(Data7[[#This Row],[Date:]],"mmddyyyy"),3,2)</f>
        <v>02</v>
      </c>
      <c r="X1491" s="8" t="str">
        <f>LEFT(TEXT(Data7[[#This Row],[Date:]],"mmddyyyy"),2)</f>
        <v>08</v>
      </c>
      <c r="Y1491" s="6">
        <f>DATE(Data7[[#This Row],[Year]],Data7[[#This Row],[Month]],Data7[[#This Row],[Day]])</f>
        <v>45506</v>
      </c>
    </row>
    <row r="1492" spans="1:25">
      <c r="A1492" s="5">
        <v>45506.559159837961</v>
      </c>
      <c r="B1492" s="7" t="s">
        <v>35</v>
      </c>
      <c r="C1492" s="6" t="s">
        <v>1976</v>
      </c>
      <c r="D1492" s="7" t="s">
        <v>1980</v>
      </c>
      <c r="E1492" s="8">
        <v>3</v>
      </c>
      <c r="F1492" s="7">
        <v>7128669</v>
      </c>
      <c r="G1492" s="7" t="s">
        <v>68</v>
      </c>
      <c r="H1492" s="7" t="s">
        <v>756</v>
      </c>
      <c r="I1492" s="7" t="s">
        <v>45</v>
      </c>
      <c r="J1492" s="19" t="str">
        <f>IFERROR(INDEX('Employee Info'!$C$3:$E$200,MATCH(Data7[[#This Row],[Name:]],'Employee Info'!$B$3:$B$200,0),MATCH(Data7[[#This Row],[Hours Type:]],'Employee Info'!$C$2:$E$2,0)),"")</f>
        <v/>
      </c>
      <c r="K1492" s="19" t="str">
        <f>IFERROR(INDEX('Employee Info'!$C$3:$J$200,MATCH(Data7[[#This Row],[Name:]],'Employee Info'!$B$3:$B$200,0),MATCH(Data7[[#Headers],[Truck]],'Employee Info'!$C$2:$J$2,0)),"")</f>
        <v/>
      </c>
      <c r="L1492" s="19" t="str">
        <f>IFERROR(INDEX('Employee Info'!$C$3:$J$200,MATCH(Data7[[#This Row],[Name:]],'Employee Info'!$B$3:$B$200,0),MATCH(Data7[[#Headers],[Phone]],'Employee Info'!$C$2:$J$2,0)),"")</f>
        <v/>
      </c>
      <c r="M1492" s="19" t="str">
        <f>IFERROR(INDEX('Employee Info'!$C$3:$J$200,MATCH(Data7[[#This Row],[Name:]],'Employee Info'!$B$3:$B$200,0),MATCH(Data7[[#Headers],[Tech]],'Employee Info'!$C$2:$J$2,0)),"")</f>
        <v/>
      </c>
      <c r="N1492" s="19" t="str">
        <f>IFERROR(INDEX('Employee Info'!$C$3:$J$200,MATCH(Data7[[#This Row],[Name:]],'Employee Info'!$B$3:$B$200,0),MATCH(Data7[[#Headers],[Other]],'Employee Info'!$C$2:$J$2,0)),"")</f>
        <v/>
      </c>
      <c r="O1492" s="19">
        <f>IFERROR((Data7[[#This Row],[Hours:]]*SUM(Data7[[#This Row],[Rate]:[Other]])),"")</f>
        <v>0</v>
      </c>
      <c r="P1492" s="7" t="str">
        <f>IF(Data7[[#This Row],[WO'#:]]="","Riley #","WO#")</f>
        <v>WO#</v>
      </c>
      <c r="Q1492" s="7">
        <f>IFERROR(WEEKNUM(Data7[[#This Row],[Date:]]),"")</f>
        <v>31</v>
      </c>
      <c r="R1492" s="6">
        <f t="shared" si="69"/>
        <v>45501</v>
      </c>
      <c r="S1492" s="6">
        <f>Data7[[#This Row],[Week Start]]+7</f>
        <v>45508</v>
      </c>
      <c r="T1492" s="7" t="str">
        <f t="shared" si="70"/>
        <v>7/28/2024 - 8/4/2024</v>
      </c>
      <c r="U1492" s="7" t="str">
        <f t="shared" si="71"/>
        <v>Time Card</v>
      </c>
      <c r="V1492" s="8" t="str">
        <f>RIGHT(TEXT(Data7[[#This Row],[Date:]],"mmddyyyy"),4)</f>
        <v>2024</v>
      </c>
      <c r="W1492" s="8" t="str">
        <f>MID(TEXT(Data7[[#This Row],[Date:]],"mmddyyyy"),3,2)</f>
        <v>02</v>
      </c>
      <c r="X1492" s="8" t="str">
        <f>LEFT(TEXT(Data7[[#This Row],[Date:]],"mmddyyyy"),2)</f>
        <v>08</v>
      </c>
      <c r="Y1492" s="6">
        <f>DATE(Data7[[#This Row],[Year]],Data7[[#This Row],[Month]],Data7[[#This Row],[Day]])</f>
        <v>45506</v>
      </c>
    </row>
    <row r="1493" spans="1:25">
      <c r="A1493" s="5">
        <v>45507.370589467595</v>
      </c>
      <c r="B1493" s="7" t="s">
        <v>66</v>
      </c>
      <c r="C1493" s="6" t="s">
        <v>1976</v>
      </c>
      <c r="D1493" s="7" t="s">
        <v>1998</v>
      </c>
      <c r="E1493" s="8">
        <v>3</v>
      </c>
      <c r="F1493" s="7">
        <v>7128669</v>
      </c>
      <c r="G1493" s="7" t="s">
        <v>68</v>
      </c>
      <c r="H1493" s="7" t="s">
        <v>756</v>
      </c>
      <c r="I1493" s="7" t="s">
        <v>45</v>
      </c>
      <c r="J1493" s="19" t="str">
        <f>IFERROR(INDEX('Employee Info'!$C$3:$E$200,MATCH(Data7[[#This Row],[Name:]],'Employee Info'!$B$3:$B$200,0),MATCH(Data7[[#This Row],[Hours Type:]],'Employee Info'!$C$2:$E$2,0)),"")</f>
        <v/>
      </c>
      <c r="K1493" s="19" t="str">
        <f>IFERROR(INDEX('Employee Info'!$C$3:$J$200,MATCH(Data7[[#This Row],[Name:]],'Employee Info'!$B$3:$B$200,0),MATCH(Data7[[#Headers],[Truck]],'Employee Info'!$C$2:$J$2,0)),"")</f>
        <v/>
      </c>
      <c r="L1493" s="19" t="str">
        <f>IFERROR(INDEX('Employee Info'!$C$3:$J$200,MATCH(Data7[[#This Row],[Name:]],'Employee Info'!$B$3:$B$200,0),MATCH(Data7[[#Headers],[Phone]],'Employee Info'!$C$2:$J$2,0)),"")</f>
        <v/>
      </c>
      <c r="M1493" s="19" t="str">
        <f>IFERROR(INDEX('Employee Info'!$C$3:$J$200,MATCH(Data7[[#This Row],[Name:]],'Employee Info'!$B$3:$B$200,0),MATCH(Data7[[#Headers],[Tech]],'Employee Info'!$C$2:$J$2,0)),"")</f>
        <v/>
      </c>
      <c r="N1493" s="19" t="str">
        <f>IFERROR(INDEX('Employee Info'!$C$3:$J$200,MATCH(Data7[[#This Row],[Name:]],'Employee Info'!$B$3:$B$200,0),MATCH(Data7[[#Headers],[Other]],'Employee Info'!$C$2:$J$2,0)),"")</f>
        <v/>
      </c>
      <c r="O1493" s="19">
        <f>IFERROR((Data7[[#This Row],[Hours:]]*SUM(Data7[[#This Row],[Rate]:[Other]])),"")</f>
        <v>0</v>
      </c>
      <c r="P1493" s="7" t="str">
        <f>IF(Data7[[#This Row],[WO'#:]]="","Riley #","WO#")</f>
        <v>WO#</v>
      </c>
      <c r="Q1493" s="7">
        <f>IFERROR(WEEKNUM(Data7[[#This Row],[Date:]]),"")</f>
        <v>31</v>
      </c>
      <c r="R1493" s="6">
        <f t="shared" si="69"/>
        <v>45501</v>
      </c>
      <c r="S1493" s="6">
        <f>Data7[[#This Row],[Week Start]]+7</f>
        <v>45508</v>
      </c>
      <c r="T1493" s="7" t="str">
        <f t="shared" si="70"/>
        <v>7/28/2024 - 8/4/2024</v>
      </c>
      <c r="U1493" s="7" t="str">
        <f t="shared" si="71"/>
        <v>Time Card</v>
      </c>
      <c r="V1493" s="8" t="str">
        <f>RIGHT(TEXT(Data7[[#This Row],[Date:]],"mmddyyyy"),4)</f>
        <v>2024</v>
      </c>
      <c r="W1493" s="8" t="str">
        <f>MID(TEXT(Data7[[#This Row],[Date:]],"mmddyyyy"),3,2)</f>
        <v>02</v>
      </c>
      <c r="X1493" s="8" t="str">
        <f>LEFT(TEXT(Data7[[#This Row],[Date:]],"mmddyyyy"),2)</f>
        <v>08</v>
      </c>
      <c r="Y1493" s="6">
        <f>DATE(Data7[[#This Row],[Year]],Data7[[#This Row],[Month]],Data7[[#This Row],[Day]])</f>
        <v>45506</v>
      </c>
    </row>
    <row r="1494" spans="1:25">
      <c r="A1494" s="5">
        <v>45506.561055324077</v>
      </c>
      <c r="B1494" s="7" t="s">
        <v>35</v>
      </c>
      <c r="C1494" s="6" t="s">
        <v>1976</v>
      </c>
      <c r="D1494" s="7" t="s">
        <v>1983</v>
      </c>
      <c r="E1494" s="8">
        <v>2</v>
      </c>
      <c r="F1494" s="7">
        <v>7135769</v>
      </c>
      <c r="G1494" s="7" t="s">
        <v>68</v>
      </c>
      <c r="H1494" s="7" t="s">
        <v>756</v>
      </c>
      <c r="I1494" s="7" t="s">
        <v>44</v>
      </c>
      <c r="J1494" s="19" t="str">
        <f>IFERROR(INDEX('Employee Info'!$C$3:$E$200,MATCH(Data7[[#This Row],[Name:]],'Employee Info'!$B$3:$B$200,0),MATCH(Data7[[#This Row],[Hours Type:]],'Employee Info'!$C$2:$E$2,0)),"")</f>
        <v/>
      </c>
      <c r="K1494" s="19" t="str">
        <f>IFERROR(INDEX('Employee Info'!$C$3:$J$200,MATCH(Data7[[#This Row],[Name:]],'Employee Info'!$B$3:$B$200,0),MATCH(Data7[[#Headers],[Truck]],'Employee Info'!$C$2:$J$2,0)),"")</f>
        <v/>
      </c>
      <c r="L1494" s="19" t="str">
        <f>IFERROR(INDEX('Employee Info'!$C$3:$J$200,MATCH(Data7[[#This Row],[Name:]],'Employee Info'!$B$3:$B$200,0),MATCH(Data7[[#Headers],[Phone]],'Employee Info'!$C$2:$J$2,0)),"")</f>
        <v/>
      </c>
      <c r="M1494" s="19" t="str">
        <f>IFERROR(INDEX('Employee Info'!$C$3:$J$200,MATCH(Data7[[#This Row],[Name:]],'Employee Info'!$B$3:$B$200,0),MATCH(Data7[[#Headers],[Tech]],'Employee Info'!$C$2:$J$2,0)),"")</f>
        <v/>
      </c>
      <c r="N1494" s="19" t="str">
        <f>IFERROR(INDEX('Employee Info'!$C$3:$J$200,MATCH(Data7[[#This Row],[Name:]],'Employee Info'!$B$3:$B$200,0),MATCH(Data7[[#Headers],[Other]],'Employee Info'!$C$2:$J$2,0)),"")</f>
        <v/>
      </c>
      <c r="O1494" s="19">
        <f>IFERROR((Data7[[#This Row],[Hours:]]*SUM(Data7[[#This Row],[Rate]:[Other]])),"")</f>
        <v>0</v>
      </c>
      <c r="P1494" s="7" t="str">
        <f>IF(Data7[[#This Row],[WO'#:]]="","Riley #","WO#")</f>
        <v>WO#</v>
      </c>
      <c r="Q1494" s="7">
        <f>IFERROR(WEEKNUM(Data7[[#This Row],[Date:]]),"")</f>
        <v>31</v>
      </c>
      <c r="R1494" s="6">
        <f t="shared" si="69"/>
        <v>45501</v>
      </c>
      <c r="S1494" s="6">
        <f>Data7[[#This Row],[Week Start]]+7</f>
        <v>45508</v>
      </c>
      <c r="T1494" s="7" t="str">
        <f t="shared" si="70"/>
        <v>7/28/2024 - 8/4/2024</v>
      </c>
      <c r="U1494" s="7" t="str">
        <f t="shared" si="71"/>
        <v>Time Card</v>
      </c>
      <c r="V1494" s="8" t="str">
        <f>RIGHT(TEXT(Data7[[#This Row],[Date:]],"mmddyyyy"),4)</f>
        <v>2024</v>
      </c>
      <c r="W1494" s="8" t="str">
        <f>MID(TEXT(Data7[[#This Row],[Date:]],"mmddyyyy"),3,2)</f>
        <v>02</v>
      </c>
      <c r="X1494" s="8" t="str">
        <f>LEFT(TEXT(Data7[[#This Row],[Date:]],"mmddyyyy"),2)</f>
        <v>08</v>
      </c>
      <c r="Y1494" s="6">
        <f>DATE(Data7[[#This Row],[Year]],Data7[[#This Row],[Month]],Data7[[#This Row],[Day]])</f>
        <v>45506</v>
      </c>
    </row>
    <row r="1495" spans="1:25">
      <c r="A1495" s="5">
        <v>45507.365837500001</v>
      </c>
      <c r="B1495" s="7" t="s">
        <v>66</v>
      </c>
      <c r="C1495" s="6" t="s">
        <v>1976</v>
      </c>
      <c r="D1495" s="7" t="s">
        <v>1995</v>
      </c>
      <c r="E1495" s="8">
        <v>1</v>
      </c>
      <c r="F1495" s="7">
        <v>7135769</v>
      </c>
      <c r="G1495" s="7" t="s">
        <v>68</v>
      </c>
      <c r="H1495" s="7" t="s">
        <v>756</v>
      </c>
      <c r="I1495" s="7" t="s">
        <v>44</v>
      </c>
      <c r="J1495" s="19" t="str">
        <f>IFERROR(INDEX('Employee Info'!$C$3:$E$200,MATCH(Data7[[#This Row],[Name:]],'Employee Info'!$B$3:$B$200,0),MATCH(Data7[[#This Row],[Hours Type:]],'Employee Info'!$C$2:$E$2,0)),"")</f>
        <v/>
      </c>
      <c r="K1495" s="19" t="str">
        <f>IFERROR(INDEX('Employee Info'!$C$3:$J$200,MATCH(Data7[[#This Row],[Name:]],'Employee Info'!$B$3:$B$200,0),MATCH(Data7[[#Headers],[Truck]],'Employee Info'!$C$2:$J$2,0)),"")</f>
        <v/>
      </c>
      <c r="L1495" s="19" t="str">
        <f>IFERROR(INDEX('Employee Info'!$C$3:$J$200,MATCH(Data7[[#This Row],[Name:]],'Employee Info'!$B$3:$B$200,0),MATCH(Data7[[#Headers],[Phone]],'Employee Info'!$C$2:$J$2,0)),"")</f>
        <v/>
      </c>
      <c r="M1495" s="19" t="str">
        <f>IFERROR(INDEX('Employee Info'!$C$3:$J$200,MATCH(Data7[[#This Row],[Name:]],'Employee Info'!$B$3:$B$200,0),MATCH(Data7[[#Headers],[Tech]],'Employee Info'!$C$2:$J$2,0)),"")</f>
        <v/>
      </c>
      <c r="N1495" s="19" t="str">
        <f>IFERROR(INDEX('Employee Info'!$C$3:$J$200,MATCH(Data7[[#This Row],[Name:]],'Employee Info'!$B$3:$B$200,0),MATCH(Data7[[#Headers],[Other]],'Employee Info'!$C$2:$J$2,0)),"")</f>
        <v/>
      </c>
      <c r="O1495" s="19">
        <f>IFERROR((Data7[[#This Row],[Hours:]]*SUM(Data7[[#This Row],[Rate]:[Other]])),"")</f>
        <v>0</v>
      </c>
      <c r="P1495" s="7" t="str">
        <f>IF(Data7[[#This Row],[WO'#:]]="","Riley #","WO#")</f>
        <v>WO#</v>
      </c>
      <c r="Q1495" s="7">
        <f>IFERROR(WEEKNUM(Data7[[#This Row],[Date:]]),"")</f>
        <v>31</v>
      </c>
      <c r="R1495" s="6">
        <f t="shared" si="69"/>
        <v>45501</v>
      </c>
      <c r="S1495" s="6">
        <f>Data7[[#This Row],[Week Start]]+7</f>
        <v>45508</v>
      </c>
      <c r="T1495" s="7" t="str">
        <f t="shared" si="70"/>
        <v>7/28/2024 - 8/4/2024</v>
      </c>
      <c r="U1495" s="7" t="str">
        <f t="shared" si="71"/>
        <v>Time Card</v>
      </c>
      <c r="V1495" s="8" t="str">
        <f>RIGHT(TEXT(Data7[[#This Row],[Date:]],"mmddyyyy"),4)</f>
        <v>2024</v>
      </c>
      <c r="W1495" s="8" t="str">
        <f>MID(TEXT(Data7[[#This Row],[Date:]],"mmddyyyy"),3,2)</f>
        <v>02</v>
      </c>
      <c r="X1495" s="8" t="str">
        <f>LEFT(TEXT(Data7[[#This Row],[Date:]],"mmddyyyy"),2)</f>
        <v>08</v>
      </c>
      <c r="Y1495" s="6">
        <f>DATE(Data7[[#This Row],[Year]],Data7[[#This Row],[Month]],Data7[[#This Row],[Day]])</f>
        <v>45506</v>
      </c>
    </row>
    <row r="1496" spans="1:25">
      <c r="A1496" s="5">
        <v>45506.560248379632</v>
      </c>
      <c r="B1496" s="7" t="s">
        <v>35</v>
      </c>
      <c r="C1496" s="6" t="s">
        <v>1976</v>
      </c>
      <c r="D1496" s="7" t="s">
        <v>1982</v>
      </c>
      <c r="E1496" s="8">
        <v>2</v>
      </c>
      <c r="F1496" s="7">
        <v>7137375</v>
      </c>
      <c r="G1496" s="7" t="s">
        <v>68</v>
      </c>
      <c r="H1496" s="7" t="s">
        <v>756</v>
      </c>
      <c r="I1496" s="7" t="s">
        <v>44</v>
      </c>
      <c r="J1496" s="19" t="str">
        <f>IFERROR(INDEX('Employee Info'!$C$3:$E$200,MATCH(Data7[[#This Row],[Name:]],'Employee Info'!$B$3:$B$200,0),MATCH(Data7[[#This Row],[Hours Type:]],'Employee Info'!$C$2:$E$2,0)),"")</f>
        <v/>
      </c>
      <c r="K1496" s="19" t="str">
        <f>IFERROR(INDEX('Employee Info'!$C$3:$J$200,MATCH(Data7[[#This Row],[Name:]],'Employee Info'!$B$3:$B$200,0),MATCH(Data7[[#Headers],[Truck]],'Employee Info'!$C$2:$J$2,0)),"")</f>
        <v/>
      </c>
      <c r="L1496" s="19" t="str">
        <f>IFERROR(INDEX('Employee Info'!$C$3:$J$200,MATCH(Data7[[#This Row],[Name:]],'Employee Info'!$B$3:$B$200,0),MATCH(Data7[[#Headers],[Phone]],'Employee Info'!$C$2:$J$2,0)),"")</f>
        <v/>
      </c>
      <c r="M1496" s="19" t="str">
        <f>IFERROR(INDEX('Employee Info'!$C$3:$J$200,MATCH(Data7[[#This Row],[Name:]],'Employee Info'!$B$3:$B$200,0),MATCH(Data7[[#Headers],[Tech]],'Employee Info'!$C$2:$J$2,0)),"")</f>
        <v/>
      </c>
      <c r="N1496" s="19" t="str">
        <f>IFERROR(INDEX('Employee Info'!$C$3:$J$200,MATCH(Data7[[#This Row],[Name:]],'Employee Info'!$B$3:$B$200,0),MATCH(Data7[[#Headers],[Other]],'Employee Info'!$C$2:$J$2,0)),"")</f>
        <v/>
      </c>
      <c r="O1496" s="19">
        <f>IFERROR((Data7[[#This Row],[Hours:]]*SUM(Data7[[#This Row],[Rate]:[Other]])),"")</f>
        <v>0</v>
      </c>
      <c r="P1496" s="7" t="str">
        <f>IF(Data7[[#This Row],[WO'#:]]="","Riley #","WO#")</f>
        <v>WO#</v>
      </c>
      <c r="Q1496" s="7">
        <f>IFERROR(WEEKNUM(Data7[[#This Row],[Date:]]),"")</f>
        <v>31</v>
      </c>
      <c r="R1496" s="6">
        <f t="shared" si="69"/>
        <v>45501</v>
      </c>
      <c r="S1496" s="6">
        <f>Data7[[#This Row],[Week Start]]+7</f>
        <v>45508</v>
      </c>
      <c r="T1496" s="7" t="str">
        <f t="shared" si="70"/>
        <v>7/28/2024 - 8/4/2024</v>
      </c>
      <c r="U1496" s="7" t="str">
        <f t="shared" si="71"/>
        <v>Time Card</v>
      </c>
      <c r="V1496" s="8" t="str">
        <f>RIGHT(TEXT(Data7[[#This Row],[Date:]],"mmddyyyy"),4)</f>
        <v>2024</v>
      </c>
      <c r="W1496" s="8" t="str">
        <f>MID(TEXT(Data7[[#This Row],[Date:]],"mmddyyyy"),3,2)</f>
        <v>02</v>
      </c>
      <c r="X1496" s="8" t="str">
        <f>LEFT(TEXT(Data7[[#This Row],[Date:]],"mmddyyyy"),2)</f>
        <v>08</v>
      </c>
      <c r="Y1496" s="6">
        <f>DATE(Data7[[#This Row],[Year]],Data7[[#This Row],[Month]],Data7[[#This Row],[Day]])</f>
        <v>45506</v>
      </c>
    </row>
    <row r="1497" spans="1:25">
      <c r="A1497" s="5">
        <v>45506.498563194444</v>
      </c>
      <c r="B1497" s="7" t="s">
        <v>23</v>
      </c>
      <c r="C1497" s="6" t="s">
        <v>1976</v>
      </c>
      <c r="D1497" s="7" t="s">
        <v>1977</v>
      </c>
      <c r="E1497" s="8">
        <v>1</v>
      </c>
      <c r="F1497" s="7" t="s">
        <v>68</v>
      </c>
      <c r="G1497" s="7" t="s">
        <v>68</v>
      </c>
      <c r="H1497" s="7" t="s">
        <v>649</v>
      </c>
      <c r="I1497" s="7" t="s">
        <v>44</v>
      </c>
      <c r="J1497" s="19" t="str">
        <f>IFERROR(INDEX('Employee Info'!$C$3:$E$200,MATCH(Data7[[#This Row],[Name:]],'Employee Info'!$B$3:$B$200,0),MATCH(Data7[[#This Row],[Hours Type:]],'Employee Info'!$C$2:$E$2,0)),"")</f>
        <v/>
      </c>
      <c r="K1497" s="19" t="str">
        <f>IFERROR(INDEX('Employee Info'!$C$3:$J$200,MATCH(Data7[[#This Row],[Name:]],'Employee Info'!$B$3:$B$200,0),MATCH(Data7[[#Headers],[Truck]],'Employee Info'!$C$2:$J$2,0)),"")</f>
        <v/>
      </c>
      <c r="L1497" s="19" t="str">
        <f>IFERROR(INDEX('Employee Info'!$C$3:$J$200,MATCH(Data7[[#This Row],[Name:]],'Employee Info'!$B$3:$B$200,0),MATCH(Data7[[#Headers],[Phone]],'Employee Info'!$C$2:$J$2,0)),"")</f>
        <v/>
      </c>
      <c r="M1497" s="19" t="str">
        <f>IFERROR(INDEX('Employee Info'!$C$3:$J$200,MATCH(Data7[[#This Row],[Name:]],'Employee Info'!$B$3:$B$200,0),MATCH(Data7[[#Headers],[Tech]],'Employee Info'!$C$2:$J$2,0)),"")</f>
        <v/>
      </c>
      <c r="N1497" s="19" t="str">
        <f>IFERROR(INDEX('Employee Info'!$C$3:$J$200,MATCH(Data7[[#This Row],[Name:]],'Employee Info'!$B$3:$B$200,0),MATCH(Data7[[#Headers],[Other]],'Employee Info'!$C$2:$J$2,0)),"")</f>
        <v/>
      </c>
      <c r="O1497" s="19">
        <f>IFERROR((Data7[[#This Row],[Hours:]]*SUM(Data7[[#This Row],[Rate]:[Other]])),"")</f>
        <v>0</v>
      </c>
      <c r="P1497" s="7" t="str">
        <f>IF(Data7[[#This Row],[WO'#:]]="","Riley #","WO#")</f>
        <v>Riley #</v>
      </c>
      <c r="Q1497" s="7">
        <f>IFERROR(WEEKNUM(Data7[[#This Row],[Date:]]),"")</f>
        <v>31</v>
      </c>
      <c r="R1497" s="6">
        <f t="shared" si="69"/>
        <v>45501</v>
      </c>
      <c r="S1497" s="6">
        <f>Data7[[#This Row],[Week Start]]+7</f>
        <v>45508</v>
      </c>
      <c r="T1497" s="7" t="str">
        <f t="shared" si="70"/>
        <v>7/28/2024 - 8/4/2024</v>
      </c>
      <c r="U1497" s="7" t="str">
        <f t="shared" si="71"/>
        <v>Time Card</v>
      </c>
      <c r="V1497" s="8" t="str">
        <f>RIGHT(TEXT(Data7[[#This Row],[Date:]],"mmddyyyy"),4)</f>
        <v>2024</v>
      </c>
      <c r="W1497" s="8" t="str">
        <f>MID(TEXT(Data7[[#This Row],[Date:]],"mmddyyyy"),3,2)</f>
        <v>02</v>
      </c>
      <c r="X1497" s="8" t="str">
        <f>LEFT(TEXT(Data7[[#This Row],[Date:]],"mmddyyyy"),2)</f>
        <v>08</v>
      </c>
      <c r="Y1497" s="6">
        <f>DATE(Data7[[#This Row],[Year]],Data7[[#This Row],[Month]],Data7[[#This Row],[Day]])</f>
        <v>45506</v>
      </c>
    </row>
    <row r="1498" spans="1:25">
      <c r="A1498" s="5">
        <v>45506.407563194443</v>
      </c>
      <c r="B1498" s="7" t="s">
        <v>31</v>
      </c>
      <c r="C1498" s="6" t="s">
        <v>1976</v>
      </c>
      <c r="D1498" s="7" t="s">
        <v>1923</v>
      </c>
      <c r="E1498" s="8">
        <v>8</v>
      </c>
      <c r="F1498" s="7" t="s">
        <v>68</v>
      </c>
      <c r="G1498" s="7" t="s">
        <v>68</v>
      </c>
      <c r="H1498" s="7" t="s">
        <v>912</v>
      </c>
      <c r="I1498" s="7" t="s">
        <v>44</v>
      </c>
      <c r="J1498" s="19" t="str">
        <f>IFERROR(INDEX('Employee Info'!$C$3:$E$200,MATCH(Data7[[#This Row],[Name:]],'Employee Info'!$B$3:$B$200,0),MATCH(Data7[[#This Row],[Hours Type:]],'Employee Info'!$C$2:$E$2,0)),"")</f>
        <v/>
      </c>
      <c r="K1498" s="19" t="str">
        <f>IFERROR(INDEX('Employee Info'!$C$3:$J$200,MATCH(Data7[[#This Row],[Name:]],'Employee Info'!$B$3:$B$200,0),MATCH(Data7[[#Headers],[Truck]],'Employee Info'!$C$2:$J$2,0)),"")</f>
        <v/>
      </c>
      <c r="L1498" s="19" t="str">
        <f>IFERROR(INDEX('Employee Info'!$C$3:$J$200,MATCH(Data7[[#This Row],[Name:]],'Employee Info'!$B$3:$B$200,0),MATCH(Data7[[#Headers],[Phone]],'Employee Info'!$C$2:$J$2,0)),"")</f>
        <v/>
      </c>
      <c r="M1498" s="19" t="str">
        <f>IFERROR(INDEX('Employee Info'!$C$3:$J$200,MATCH(Data7[[#This Row],[Name:]],'Employee Info'!$B$3:$B$200,0),MATCH(Data7[[#Headers],[Tech]],'Employee Info'!$C$2:$J$2,0)),"")</f>
        <v/>
      </c>
      <c r="N1498" s="19" t="str">
        <f>IFERROR(INDEX('Employee Info'!$C$3:$J$200,MATCH(Data7[[#This Row],[Name:]],'Employee Info'!$B$3:$B$200,0),MATCH(Data7[[#Headers],[Other]],'Employee Info'!$C$2:$J$2,0)),"")</f>
        <v/>
      </c>
      <c r="O1498" s="19">
        <f>IFERROR((Data7[[#This Row],[Hours:]]*SUM(Data7[[#This Row],[Rate]:[Other]])),"")</f>
        <v>0</v>
      </c>
      <c r="P1498" s="7" t="str">
        <f>IF(Data7[[#This Row],[WO'#:]]="","Riley #","WO#")</f>
        <v>Riley #</v>
      </c>
      <c r="Q1498" s="7">
        <f>IFERROR(WEEKNUM(Data7[[#This Row],[Date:]]),"")</f>
        <v>31</v>
      </c>
      <c r="R1498" s="6">
        <f t="shared" si="69"/>
        <v>45501</v>
      </c>
      <c r="S1498" s="6">
        <f>Data7[[#This Row],[Week Start]]+7</f>
        <v>45508</v>
      </c>
      <c r="T1498" s="7" t="str">
        <f t="shared" si="70"/>
        <v>7/28/2024 - 8/4/2024</v>
      </c>
      <c r="U1498" s="7" t="str">
        <f t="shared" si="71"/>
        <v>Time Card</v>
      </c>
      <c r="V1498" s="8" t="str">
        <f>RIGHT(TEXT(Data7[[#This Row],[Date:]],"mmddyyyy"),4)</f>
        <v>2024</v>
      </c>
      <c r="W1498" s="8" t="str">
        <f>MID(TEXT(Data7[[#This Row],[Date:]],"mmddyyyy"),3,2)</f>
        <v>02</v>
      </c>
      <c r="X1498" s="8" t="str">
        <f>LEFT(TEXT(Data7[[#This Row],[Date:]],"mmddyyyy"),2)</f>
        <v>08</v>
      </c>
      <c r="Y1498" s="6">
        <f>DATE(Data7[[#This Row],[Year]],Data7[[#This Row],[Month]],Data7[[#This Row],[Day]])</f>
        <v>45506</v>
      </c>
    </row>
    <row r="1499" spans="1:25">
      <c r="A1499" s="5">
        <v>45506.408734490738</v>
      </c>
      <c r="B1499" s="7" t="s">
        <v>342</v>
      </c>
      <c r="C1499" s="6" t="s">
        <v>1976</v>
      </c>
      <c r="D1499" s="7" t="s">
        <v>1923</v>
      </c>
      <c r="E1499" s="8">
        <v>8</v>
      </c>
      <c r="F1499" s="7" t="s">
        <v>68</v>
      </c>
      <c r="G1499" s="7" t="s">
        <v>68</v>
      </c>
      <c r="H1499" s="7" t="s">
        <v>912</v>
      </c>
      <c r="I1499" s="7" t="s">
        <v>44</v>
      </c>
      <c r="J1499" s="19" t="str">
        <f>IFERROR(INDEX('Employee Info'!$C$3:$E$200,MATCH(Data7[[#This Row],[Name:]],'Employee Info'!$B$3:$B$200,0),MATCH(Data7[[#This Row],[Hours Type:]],'Employee Info'!$C$2:$E$2,0)),"")</f>
        <v/>
      </c>
      <c r="K1499" s="19" t="str">
        <f>IFERROR(INDEX('Employee Info'!$C$3:$J$200,MATCH(Data7[[#This Row],[Name:]],'Employee Info'!$B$3:$B$200,0),MATCH(Data7[[#Headers],[Truck]],'Employee Info'!$C$2:$J$2,0)),"")</f>
        <v/>
      </c>
      <c r="L1499" s="19" t="str">
        <f>IFERROR(INDEX('Employee Info'!$C$3:$J$200,MATCH(Data7[[#This Row],[Name:]],'Employee Info'!$B$3:$B$200,0),MATCH(Data7[[#Headers],[Phone]],'Employee Info'!$C$2:$J$2,0)),"")</f>
        <v/>
      </c>
      <c r="M1499" s="19" t="str">
        <f>IFERROR(INDEX('Employee Info'!$C$3:$J$200,MATCH(Data7[[#This Row],[Name:]],'Employee Info'!$B$3:$B$200,0),MATCH(Data7[[#Headers],[Tech]],'Employee Info'!$C$2:$J$2,0)),"")</f>
        <v/>
      </c>
      <c r="N1499" s="19" t="str">
        <f>IFERROR(INDEX('Employee Info'!$C$3:$J$200,MATCH(Data7[[#This Row],[Name:]],'Employee Info'!$B$3:$B$200,0),MATCH(Data7[[#Headers],[Other]],'Employee Info'!$C$2:$J$2,0)),"")</f>
        <v/>
      </c>
      <c r="O1499" s="19">
        <f>IFERROR((Data7[[#This Row],[Hours:]]*SUM(Data7[[#This Row],[Rate]:[Other]])),"")</f>
        <v>0</v>
      </c>
      <c r="P1499" s="7" t="str">
        <f>IF(Data7[[#This Row],[WO'#:]]="","Riley #","WO#")</f>
        <v>Riley #</v>
      </c>
      <c r="Q1499" s="7">
        <f>IFERROR(WEEKNUM(Data7[[#This Row],[Date:]]),"")</f>
        <v>31</v>
      </c>
      <c r="R1499" s="6">
        <f t="shared" si="69"/>
        <v>45501</v>
      </c>
      <c r="S1499" s="6">
        <f>Data7[[#This Row],[Week Start]]+7</f>
        <v>45508</v>
      </c>
      <c r="T1499" s="7" t="str">
        <f t="shared" si="70"/>
        <v>7/28/2024 - 8/4/2024</v>
      </c>
      <c r="U1499" s="7" t="str">
        <f t="shared" si="71"/>
        <v>Time Card</v>
      </c>
      <c r="V1499" s="8" t="str">
        <f>RIGHT(TEXT(Data7[[#This Row],[Date:]],"mmddyyyy"),4)</f>
        <v>2024</v>
      </c>
      <c r="W1499" s="8" t="str">
        <f>MID(TEXT(Data7[[#This Row],[Date:]],"mmddyyyy"),3,2)</f>
        <v>02</v>
      </c>
      <c r="X1499" s="8" t="str">
        <f>LEFT(TEXT(Data7[[#This Row],[Date:]],"mmddyyyy"),2)</f>
        <v>08</v>
      </c>
      <c r="Y1499" s="6">
        <f>DATE(Data7[[#This Row],[Year]],Data7[[#This Row],[Month]],Data7[[#This Row],[Day]])</f>
        <v>45506</v>
      </c>
    </row>
    <row r="1500" spans="1:25">
      <c r="A1500" s="5">
        <v>45507.371208912038</v>
      </c>
      <c r="B1500" s="7" t="s">
        <v>66</v>
      </c>
      <c r="C1500" s="6" t="s">
        <v>1999</v>
      </c>
      <c r="D1500" s="7" t="s">
        <v>2000</v>
      </c>
      <c r="E1500" s="8">
        <v>2</v>
      </c>
      <c r="F1500" s="7">
        <v>20028</v>
      </c>
      <c r="G1500" s="7" t="s">
        <v>68</v>
      </c>
      <c r="H1500" s="7" t="s">
        <v>756</v>
      </c>
      <c r="I1500" s="7" t="s">
        <v>45</v>
      </c>
      <c r="J1500" s="19" t="str">
        <f>IFERROR(INDEX('Employee Info'!$C$3:$E$200,MATCH(Data7[[#This Row],[Name:]],'Employee Info'!$B$3:$B$200,0),MATCH(Data7[[#This Row],[Hours Type:]],'Employee Info'!$C$2:$E$2,0)),"")</f>
        <v/>
      </c>
      <c r="K1500" s="19" t="str">
        <f>IFERROR(INDEX('Employee Info'!$C$3:$J$200,MATCH(Data7[[#This Row],[Name:]],'Employee Info'!$B$3:$B$200,0),MATCH(Data7[[#Headers],[Truck]],'Employee Info'!$C$2:$J$2,0)),"")</f>
        <v/>
      </c>
      <c r="L1500" s="19" t="str">
        <f>IFERROR(INDEX('Employee Info'!$C$3:$J$200,MATCH(Data7[[#This Row],[Name:]],'Employee Info'!$B$3:$B$200,0),MATCH(Data7[[#Headers],[Phone]],'Employee Info'!$C$2:$J$2,0)),"")</f>
        <v/>
      </c>
      <c r="M1500" s="19" t="str">
        <f>IFERROR(INDEX('Employee Info'!$C$3:$J$200,MATCH(Data7[[#This Row],[Name:]],'Employee Info'!$B$3:$B$200,0),MATCH(Data7[[#Headers],[Tech]],'Employee Info'!$C$2:$J$2,0)),"")</f>
        <v/>
      </c>
      <c r="N1500" s="19" t="str">
        <f>IFERROR(INDEX('Employee Info'!$C$3:$J$200,MATCH(Data7[[#This Row],[Name:]],'Employee Info'!$B$3:$B$200,0),MATCH(Data7[[#Headers],[Other]],'Employee Info'!$C$2:$J$2,0)),"")</f>
        <v/>
      </c>
      <c r="O1500" s="19">
        <f>IFERROR((Data7[[#This Row],[Hours:]]*SUM(Data7[[#This Row],[Rate]:[Other]])),"")</f>
        <v>0</v>
      </c>
      <c r="P1500" s="7" t="str">
        <f>IF(Data7[[#This Row],[WO'#:]]="","Riley #","WO#")</f>
        <v>WO#</v>
      </c>
      <c r="Q1500" s="7">
        <f>IFERROR(WEEKNUM(Data7[[#This Row],[Date:]]),"")</f>
        <v>31</v>
      </c>
      <c r="R1500" s="6">
        <f t="shared" si="69"/>
        <v>45501</v>
      </c>
      <c r="S1500" s="6">
        <f>Data7[[#This Row],[Week Start]]+7</f>
        <v>45508</v>
      </c>
      <c r="T1500" s="7" t="str">
        <f t="shared" si="70"/>
        <v>7/28/2024 - 8/4/2024</v>
      </c>
      <c r="U1500" s="7" t="str">
        <f t="shared" si="71"/>
        <v>Time Card</v>
      </c>
      <c r="V1500" s="8" t="str">
        <f>RIGHT(TEXT(Data7[[#This Row],[Date:]],"mmddyyyy"),4)</f>
        <v>2024</v>
      </c>
      <c r="W1500" s="8" t="str">
        <f>MID(TEXT(Data7[[#This Row],[Date:]],"mmddyyyy"),3,2)</f>
        <v>03</v>
      </c>
      <c r="X1500" s="8" t="str">
        <f>LEFT(TEXT(Data7[[#This Row],[Date:]],"mmddyyyy"),2)</f>
        <v>08</v>
      </c>
      <c r="Y1500" s="6">
        <f>DATE(Data7[[#This Row],[Year]],Data7[[#This Row],[Month]],Data7[[#This Row],[Day]])</f>
        <v>45507</v>
      </c>
    </row>
    <row r="1501" spans="1:25">
      <c r="A1501" s="5">
        <v>45507.370842129632</v>
      </c>
      <c r="B1501" s="7" t="s">
        <v>66</v>
      </c>
      <c r="C1501" s="6" t="s">
        <v>1999</v>
      </c>
      <c r="D1501" s="7" t="s">
        <v>1998</v>
      </c>
      <c r="E1501" s="8">
        <v>6</v>
      </c>
      <c r="F1501" s="7">
        <v>7128669</v>
      </c>
      <c r="G1501" s="7" t="s">
        <v>68</v>
      </c>
      <c r="H1501" s="7" t="s">
        <v>756</v>
      </c>
      <c r="I1501" s="7" t="s">
        <v>45</v>
      </c>
      <c r="J1501" s="19" t="str">
        <f>IFERROR(INDEX('Employee Info'!$C$3:$E$200,MATCH(Data7[[#This Row],[Name:]],'Employee Info'!$B$3:$B$200,0),MATCH(Data7[[#This Row],[Hours Type:]],'Employee Info'!$C$2:$E$2,0)),"")</f>
        <v/>
      </c>
      <c r="K1501" s="19" t="str">
        <f>IFERROR(INDEX('Employee Info'!$C$3:$J$200,MATCH(Data7[[#This Row],[Name:]],'Employee Info'!$B$3:$B$200,0),MATCH(Data7[[#Headers],[Truck]],'Employee Info'!$C$2:$J$2,0)),"")</f>
        <v/>
      </c>
      <c r="L1501" s="19" t="str">
        <f>IFERROR(INDEX('Employee Info'!$C$3:$J$200,MATCH(Data7[[#This Row],[Name:]],'Employee Info'!$B$3:$B$200,0),MATCH(Data7[[#Headers],[Phone]],'Employee Info'!$C$2:$J$2,0)),"")</f>
        <v/>
      </c>
      <c r="M1501" s="19" t="str">
        <f>IFERROR(INDEX('Employee Info'!$C$3:$J$200,MATCH(Data7[[#This Row],[Name:]],'Employee Info'!$B$3:$B$200,0),MATCH(Data7[[#Headers],[Tech]],'Employee Info'!$C$2:$J$2,0)),"")</f>
        <v/>
      </c>
      <c r="N1501" s="19" t="str">
        <f>IFERROR(INDEX('Employee Info'!$C$3:$J$200,MATCH(Data7[[#This Row],[Name:]],'Employee Info'!$B$3:$B$200,0),MATCH(Data7[[#Headers],[Other]],'Employee Info'!$C$2:$J$2,0)),"")</f>
        <v/>
      </c>
      <c r="O1501" s="19">
        <f>IFERROR((Data7[[#This Row],[Hours:]]*SUM(Data7[[#This Row],[Rate]:[Other]])),"")</f>
        <v>0</v>
      </c>
      <c r="P1501" s="7" t="str">
        <f>IF(Data7[[#This Row],[WO'#:]]="","Riley #","WO#")</f>
        <v>WO#</v>
      </c>
      <c r="Q1501" s="7">
        <f>IFERROR(WEEKNUM(Data7[[#This Row],[Date:]]),"")</f>
        <v>31</v>
      </c>
      <c r="R1501" s="6">
        <f t="shared" si="69"/>
        <v>45501</v>
      </c>
      <c r="S1501" s="6">
        <f>Data7[[#This Row],[Week Start]]+7</f>
        <v>45508</v>
      </c>
      <c r="T1501" s="7" t="str">
        <f t="shared" si="70"/>
        <v>7/28/2024 - 8/4/2024</v>
      </c>
      <c r="U1501" s="7" t="str">
        <f t="shared" si="71"/>
        <v>Time Card</v>
      </c>
      <c r="V1501" s="8" t="str">
        <f>RIGHT(TEXT(Data7[[#This Row],[Date:]],"mmddyyyy"),4)</f>
        <v>2024</v>
      </c>
      <c r="W1501" s="8" t="str">
        <f>MID(TEXT(Data7[[#This Row],[Date:]],"mmddyyyy"),3,2)</f>
        <v>03</v>
      </c>
      <c r="X1501" s="8" t="str">
        <f>LEFT(TEXT(Data7[[#This Row],[Date:]],"mmddyyyy"),2)</f>
        <v>08</v>
      </c>
      <c r="Y1501" s="6">
        <f>DATE(Data7[[#This Row],[Year]],Data7[[#This Row],[Month]],Data7[[#This Row],[Day]])</f>
        <v>45507</v>
      </c>
    </row>
    <row r="1502" spans="1:25">
      <c r="A1502" s="5">
        <v>45510.580461111109</v>
      </c>
      <c r="B1502" s="7" t="s">
        <v>23</v>
      </c>
      <c r="C1502" s="6" t="s">
        <v>2002</v>
      </c>
      <c r="D1502" s="7" t="s">
        <v>2005</v>
      </c>
      <c r="E1502" s="8">
        <v>1</v>
      </c>
      <c r="F1502" s="7">
        <v>710423</v>
      </c>
      <c r="G1502" s="7" t="s">
        <v>68</v>
      </c>
      <c r="H1502" s="7" t="s">
        <v>756</v>
      </c>
      <c r="I1502" s="7" t="s">
        <v>44</v>
      </c>
      <c r="J1502" s="19" t="str">
        <f>IFERROR(INDEX('Employee Info'!$C$3:$E$200,MATCH(Data7[[#This Row],[Name:]],'Employee Info'!$B$3:$B$200,0),MATCH(Data7[[#This Row],[Hours Type:]],'Employee Info'!$C$2:$E$2,0)),"")</f>
        <v/>
      </c>
      <c r="K1502" s="19" t="str">
        <f>IFERROR(INDEX('Employee Info'!$C$3:$J$200,MATCH(Data7[[#This Row],[Name:]],'Employee Info'!$B$3:$B$200,0),MATCH(Data7[[#Headers],[Truck]],'Employee Info'!$C$2:$J$2,0)),"")</f>
        <v/>
      </c>
      <c r="L1502" s="19" t="str">
        <f>IFERROR(INDEX('Employee Info'!$C$3:$J$200,MATCH(Data7[[#This Row],[Name:]],'Employee Info'!$B$3:$B$200,0),MATCH(Data7[[#Headers],[Phone]],'Employee Info'!$C$2:$J$2,0)),"")</f>
        <v/>
      </c>
      <c r="M1502" s="19" t="str">
        <f>IFERROR(INDEX('Employee Info'!$C$3:$J$200,MATCH(Data7[[#This Row],[Name:]],'Employee Info'!$B$3:$B$200,0),MATCH(Data7[[#Headers],[Tech]],'Employee Info'!$C$2:$J$2,0)),"")</f>
        <v/>
      </c>
      <c r="N1502" s="19" t="str">
        <f>IFERROR(INDEX('Employee Info'!$C$3:$J$200,MATCH(Data7[[#This Row],[Name:]],'Employee Info'!$B$3:$B$200,0),MATCH(Data7[[#Headers],[Other]],'Employee Info'!$C$2:$J$2,0)),"")</f>
        <v/>
      </c>
      <c r="O1502" s="19">
        <f>IFERROR((Data7[[#This Row],[Hours:]]*SUM(Data7[[#This Row],[Rate]:[Other]])),"")</f>
        <v>0</v>
      </c>
      <c r="P1502" s="7" t="str">
        <f>IF(Data7[[#This Row],[WO'#:]]="","Riley #","WO#")</f>
        <v>WO#</v>
      </c>
      <c r="Q1502" s="7">
        <f>IFERROR(WEEKNUM(Data7[[#This Row],[Date:]]),"")</f>
        <v>32</v>
      </c>
      <c r="R1502" s="6">
        <f t="shared" si="69"/>
        <v>45508</v>
      </c>
      <c r="S1502" s="6">
        <f>Data7[[#This Row],[Week Start]]+7</f>
        <v>45515</v>
      </c>
      <c r="T1502" s="7" t="str">
        <f t="shared" si="70"/>
        <v>8/4/2024 - 8/11/2024</v>
      </c>
      <c r="U1502" s="7" t="str">
        <f t="shared" si="71"/>
        <v>Time Card</v>
      </c>
      <c r="V1502" s="8" t="str">
        <f>RIGHT(TEXT(Data7[[#This Row],[Date:]],"mmddyyyy"),4)</f>
        <v>2024</v>
      </c>
      <c r="W1502" s="8" t="str">
        <f>MID(TEXT(Data7[[#This Row],[Date:]],"mmddyyyy"),3,2)</f>
        <v>05</v>
      </c>
      <c r="X1502" s="8" t="str">
        <f>LEFT(TEXT(Data7[[#This Row],[Date:]],"mmddyyyy"),2)</f>
        <v>08</v>
      </c>
      <c r="Y1502" s="6">
        <f>DATE(Data7[[#This Row],[Year]],Data7[[#This Row],[Month]],Data7[[#This Row],[Day]])</f>
        <v>45509</v>
      </c>
    </row>
    <row r="1503" spans="1:25">
      <c r="A1503" s="5">
        <v>45510.582348958334</v>
      </c>
      <c r="B1503" s="7" t="s">
        <v>23</v>
      </c>
      <c r="C1503" s="6" t="s">
        <v>2002</v>
      </c>
      <c r="D1503" s="7" t="s">
        <v>2006</v>
      </c>
      <c r="E1503" s="8">
        <v>7</v>
      </c>
      <c r="F1503" s="7">
        <v>710423</v>
      </c>
      <c r="G1503" s="7" t="s">
        <v>68</v>
      </c>
      <c r="H1503" s="7" t="s">
        <v>756</v>
      </c>
      <c r="I1503" s="7" t="s">
        <v>44</v>
      </c>
      <c r="J1503" s="19" t="str">
        <f>IFERROR(INDEX('Employee Info'!$C$3:$E$200,MATCH(Data7[[#This Row],[Name:]],'Employee Info'!$B$3:$B$200,0),MATCH(Data7[[#This Row],[Hours Type:]],'Employee Info'!$C$2:$E$2,0)),"")</f>
        <v/>
      </c>
      <c r="K1503" s="19" t="str">
        <f>IFERROR(INDEX('Employee Info'!$C$3:$J$200,MATCH(Data7[[#This Row],[Name:]],'Employee Info'!$B$3:$B$200,0),MATCH(Data7[[#Headers],[Truck]],'Employee Info'!$C$2:$J$2,0)),"")</f>
        <v/>
      </c>
      <c r="L1503" s="19" t="str">
        <f>IFERROR(INDEX('Employee Info'!$C$3:$J$200,MATCH(Data7[[#This Row],[Name:]],'Employee Info'!$B$3:$B$200,0),MATCH(Data7[[#Headers],[Phone]],'Employee Info'!$C$2:$J$2,0)),"")</f>
        <v/>
      </c>
      <c r="M1503" s="19" t="str">
        <f>IFERROR(INDEX('Employee Info'!$C$3:$J$200,MATCH(Data7[[#This Row],[Name:]],'Employee Info'!$B$3:$B$200,0),MATCH(Data7[[#Headers],[Tech]],'Employee Info'!$C$2:$J$2,0)),"")</f>
        <v/>
      </c>
      <c r="N1503" s="19" t="str">
        <f>IFERROR(INDEX('Employee Info'!$C$3:$J$200,MATCH(Data7[[#This Row],[Name:]],'Employee Info'!$B$3:$B$200,0),MATCH(Data7[[#Headers],[Other]],'Employee Info'!$C$2:$J$2,0)),"")</f>
        <v/>
      </c>
      <c r="O1503" s="19">
        <f>IFERROR((Data7[[#This Row],[Hours:]]*SUM(Data7[[#This Row],[Rate]:[Other]])),"")</f>
        <v>0</v>
      </c>
      <c r="P1503" s="7" t="str">
        <f>IF(Data7[[#This Row],[WO'#:]]="","Riley #","WO#")</f>
        <v>WO#</v>
      </c>
      <c r="Q1503" s="7">
        <f>IFERROR(WEEKNUM(Data7[[#This Row],[Date:]]),"")</f>
        <v>32</v>
      </c>
      <c r="R1503" s="6">
        <f t="shared" si="69"/>
        <v>45508</v>
      </c>
      <c r="S1503" s="6">
        <f>Data7[[#This Row],[Week Start]]+7</f>
        <v>45515</v>
      </c>
      <c r="T1503" s="7" t="str">
        <f t="shared" si="70"/>
        <v>8/4/2024 - 8/11/2024</v>
      </c>
      <c r="U1503" s="7" t="str">
        <f t="shared" si="71"/>
        <v>Time Card</v>
      </c>
      <c r="V1503" s="8" t="str">
        <f>RIGHT(TEXT(Data7[[#This Row],[Date:]],"mmddyyyy"),4)</f>
        <v>2024</v>
      </c>
      <c r="W1503" s="8" t="str">
        <f>MID(TEXT(Data7[[#This Row],[Date:]],"mmddyyyy"),3,2)</f>
        <v>05</v>
      </c>
      <c r="X1503" s="8" t="str">
        <f>LEFT(TEXT(Data7[[#This Row],[Date:]],"mmddyyyy"),2)</f>
        <v>08</v>
      </c>
      <c r="Y1503" s="6">
        <f>DATE(Data7[[#This Row],[Year]],Data7[[#This Row],[Month]],Data7[[#This Row],[Day]])</f>
        <v>45509</v>
      </c>
    </row>
    <row r="1504" spans="1:25">
      <c r="A1504" s="5">
        <v>45514.41028009259</v>
      </c>
      <c r="B1504" s="7" t="s">
        <v>66</v>
      </c>
      <c r="C1504" s="6" t="s">
        <v>2002</v>
      </c>
      <c r="D1504" s="7" t="s">
        <v>2030</v>
      </c>
      <c r="E1504" s="8">
        <v>4</v>
      </c>
      <c r="F1504" s="7">
        <v>6984733</v>
      </c>
      <c r="G1504" s="7" t="s">
        <v>68</v>
      </c>
      <c r="H1504" s="7" t="s">
        <v>756</v>
      </c>
      <c r="I1504" s="7" t="s">
        <v>44</v>
      </c>
      <c r="J1504" s="19" t="str">
        <f>IFERROR(INDEX('Employee Info'!$C$3:$E$200,MATCH(Data7[[#This Row],[Name:]],'Employee Info'!$B$3:$B$200,0),MATCH(Data7[[#This Row],[Hours Type:]],'Employee Info'!$C$2:$E$2,0)),"")</f>
        <v/>
      </c>
      <c r="K1504" s="19" t="str">
        <f>IFERROR(INDEX('Employee Info'!$C$3:$J$200,MATCH(Data7[[#This Row],[Name:]],'Employee Info'!$B$3:$B$200,0),MATCH(Data7[[#Headers],[Truck]],'Employee Info'!$C$2:$J$2,0)),"")</f>
        <v/>
      </c>
      <c r="L1504" s="19" t="str">
        <f>IFERROR(INDEX('Employee Info'!$C$3:$J$200,MATCH(Data7[[#This Row],[Name:]],'Employee Info'!$B$3:$B$200,0),MATCH(Data7[[#Headers],[Phone]],'Employee Info'!$C$2:$J$2,0)),"")</f>
        <v/>
      </c>
      <c r="M1504" s="19" t="str">
        <f>IFERROR(INDEX('Employee Info'!$C$3:$J$200,MATCH(Data7[[#This Row],[Name:]],'Employee Info'!$B$3:$B$200,0),MATCH(Data7[[#Headers],[Tech]],'Employee Info'!$C$2:$J$2,0)),"")</f>
        <v/>
      </c>
      <c r="N1504" s="19" t="str">
        <f>IFERROR(INDEX('Employee Info'!$C$3:$J$200,MATCH(Data7[[#This Row],[Name:]],'Employee Info'!$B$3:$B$200,0),MATCH(Data7[[#Headers],[Other]],'Employee Info'!$C$2:$J$2,0)),"")</f>
        <v/>
      </c>
      <c r="O1504" s="19">
        <f>IFERROR((Data7[[#This Row],[Hours:]]*SUM(Data7[[#This Row],[Rate]:[Other]])),"")</f>
        <v>0</v>
      </c>
      <c r="P1504" s="7" t="str">
        <f>IF(Data7[[#This Row],[WO'#:]]="","Riley #","WO#")</f>
        <v>WO#</v>
      </c>
      <c r="Q1504" s="7">
        <f>IFERROR(WEEKNUM(Data7[[#This Row],[Date:]]),"")</f>
        <v>32</v>
      </c>
      <c r="R1504" s="6">
        <f t="shared" si="69"/>
        <v>45508</v>
      </c>
      <c r="S1504" s="6">
        <f>Data7[[#This Row],[Week Start]]+7</f>
        <v>45515</v>
      </c>
      <c r="T1504" s="7" t="str">
        <f t="shared" si="70"/>
        <v>8/4/2024 - 8/11/2024</v>
      </c>
      <c r="U1504" s="7" t="str">
        <f t="shared" si="71"/>
        <v>Time Card</v>
      </c>
      <c r="V1504" s="8" t="str">
        <f>RIGHT(TEXT(Data7[[#This Row],[Date:]],"mmddyyyy"),4)</f>
        <v>2024</v>
      </c>
      <c r="W1504" s="8" t="str">
        <f>MID(TEXT(Data7[[#This Row],[Date:]],"mmddyyyy"),3,2)</f>
        <v>05</v>
      </c>
      <c r="X1504" s="8" t="str">
        <f>LEFT(TEXT(Data7[[#This Row],[Date:]],"mmddyyyy"),2)</f>
        <v>08</v>
      </c>
      <c r="Y1504" s="6">
        <f>DATE(Data7[[#This Row],[Year]],Data7[[#This Row],[Month]],Data7[[#This Row],[Day]])</f>
        <v>45509</v>
      </c>
    </row>
    <row r="1505" spans="1:25">
      <c r="A1505" s="5">
        <v>45509.587017708334</v>
      </c>
      <c r="B1505" s="7" t="s">
        <v>35</v>
      </c>
      <c r="C1505" s="6" t="s">
        <v>2002</v>
      </c>
      <c r="D1505" s="7" t="s">
        <v>2004</v>
      </c>
      <c r="E1505" s="8">
        <v>8</v>
      </c>
      <c r="F1505" s="7">
        <v>7107423</v>
      </c>
      <c r="G1505" s="7" t="s">
        <v>68</v>
      </c>
      <c r="H1505" s="7" t="s">
        <v>756</v>
      </c>
      <c r="I1505" s="7" t="s">
        <v>44</v>
      </c>
      <c r="J1505" s="19" t="str">
        <f>IFERROR(INDEX('Employee Info'!$C$3:$E$200,MATCH(Data7[[#This Row],[Name:]],'Employee Info'!$B$3:$B$200,0),MATCH(Data7[[#This Row],[Hours Type:]],'Employee Info'!$C$2:$E$2,0)),"")</f>
        <v/>
      </c>
      <c r="K1505" s="19" t="str">
        <f>IFERROR(INDEX('Employee Info'!$C$3:$J$200,MATCH(Data7[[#This Row],[Name:]],'Employee Info'!$B$3:$B$200,0),MATCH(Data7[[#Headers],[Truck]],'Employee Info'!$C$2:$J$2,0)),"")</f>
        <v/>
      </c>
      <c r="L1505" s="19" t="str">
        <f>IFERROR(INDEX('Employee Info'!$C$3:$J$200,MATCH(Data7[[#This Row],[Name:]],'Employee Info'!$B$3:$B$200,0),MATCH(Data7[[#Headers],[Phone]],'Employee Info'!$C$2:$J$2,0)),"")</f>
        <v/>
      </c>
      <c r="M1505" s="19" t="str">
        <f>IFERROR(INDEX('Employee Info'!$C$3:$J$200,MATCH(Data7[[#This Row],[Name:]],'Employee Info'!$B$3:$B$200,0),MATCH(Data7[[#Headers],[Tech]],'Employee Info'!$C$2:$J$2,0)),"")</f>
        <v/>
      </c>
      <c r="N1505" s="19" t="str">
        <f>IFERROR(INDEX('Employee Info'!$C$3:$J$200,MATCH(Data7[[#This Row],[Name:]],'Employee Info'!$B$3:$B$200,0),MATCH(Data7[[#Headers],[Other]],'Employee Info'!$C$2:$J$2,0)),"")</f>
        <v/>
      </c>
      <c r="O1505" s="19">
        <f>IFERROR((Data7[[#This Row],[Hours:]]*SUM(Data7[[#This Row],[Rate]:[Other]])),"")</f>
        <v>0</v>
      </c>
      <c r="P1505" s="7" t="str">
        <f>IF(Data7[[#This Row],[WO'#:]]="","Riley #","WO#")</f>
        <v>WO#</v>
      </c>
      <c r="Q1505" s="7">
        <f>IFERROR(WEEKNUM(Data7[[#This Row],[Date:]]),"")</f>
        <v>32</v>
      </c>
      <c r="R1505" s="6">
        <f t="shared" si="69"/>
        <v>45508</v>
      </c>
      <c r="S1505" s="6">
        <f>Data7[[#This Row],[Week Start]]+7</f>
        <v>45515</v>
      </c>
      <c r="T1505" s="7" t="str">
        <f t="shared" si="70"/>
        <v>8/4/2024 - 8/11/2024</v>
      </c>
      <c r="U1505" s="7" t="str">
        <f t="shared" si="71"/>
        <v>Time Card</v>
      </c>
      <c r="V1505" s="8" t="str">
        <f>RIGHT(TEXT(Data7[[#This Row],[Date:]],"mmddyyyy"),4)</f>
        <v>2024</v>
      </c>
      <c r="W1505" s="8" t="str">
        <f>MID(TEXT(Data7[[#This Row],[Date:]],"mmddyyyy"),3,2)</f>
        <v>05</v>
      </c>
      <c r="X1505" s="8" t="str">
        <f>LEFT(TEXT(Data7[[#This Row],[Date:]],"mmddyyyy"),2)</f>
        <v>08</v>
      </c>
      <c r="Y1505" s="6">
        <f>DATE(Data7[[#This Row],[Year]],Data7[[#This Row],[Month]],Data7[[#This Row],[Day]])</f>
        <v>45509</v>
      </c>
    </row>
    <row r="1506" spans="1:25">
      <c r="A1506" s="5">
        <v>45509.58753946759</v>
      </c>
      <c r="B1506" s="7" t="s">
        <v>35</v>
      </c>
      <c r="C1506" s="6" t="s">
        <v>2002</v>
      </c>
      <c r="D1506" s="7" t="s">
        <v>1980</v>
      </c>
      <c r="E1506" s="8">
        <v>3</v>
      </c>
      <c r="F1506" s="7">
        <v>7128669</v>
      </c>
      <c r="G1506" s="7" t="s">
        <v>68</v>
      </c>
      <c r="H1506" s="7" t="s">
        <v>756</v>
      </c>
      <c r="I1506" s="7" t="s">
        <v>45</v>
      </c>
      <c r="J1506" s="19" t="str">
        <f>IFERROR(INDEX('Employee Info'!$C$3:$E$200,MATCH(Data7[[#This Row],[Name:]],'Employee Info'!$B$3:$B$200,0),MATCH(Data7[[#This Row],[Hours Type:]],'Employee Info'!$C$2:$E$2,0)),"")</f>
        <v/>
      </c>
      <c r="K1506" s="19" t="str">
        <f>IFERROR(INDEX('Employee Info'!$C$3:$J$200,MATCH(Data7[[#This Row],[Name:]],'Employee Info'!$B$3:$B$200,0),MATCH(Data7[[#Headers],[Truck]],'Employee Info'!$C$2:$J$2,0)),"")</f>
        <v/>
      </c>
      <c r="L1506" s="19" t="str">
        <f>IFERROR(INDEX('Employee Info'!$C$3:$J$200,MATCH(Data7[[#This Row],[Name:]],'Employee Info'!$B$3:$B$200,0),MATCH(Data7[[#Headers],[Phone]],'Employee Info'!$C$2:$J$2,0)),"")</f>
        <v/>
      </c>
      <c r="M1506" s="19" t="str">
        <f>IFERROR(INDEX('Employee Info'!$C$3:$J$200,MATCH(Data7[[#This Row],[Name:]],'Employee Info'!$B$3:$B$200,0),MATCH(Data7[[#Headers],[Tech]],'Employee Info'!$C$2:$J$2,0)),"")</f>
        <v/>
      </c>
      <c r="N1506" s="19" t="str">
        <f>IFERROR(INDEX('Employee Info'!$C$3:$J$200,MATCH(Data7[[#This Row],[Name:]],'Employee Info'!$B$3:$B$200,0),MATCH(Data7[[#Headers],[Other]],'Employee Info'!$C$2:$J$2,0)),"")</f>
        <v/>
      </c>
      <c r="O1506" s="19">
        <f>IFERROR((Data7[[#This Row],[Hours:]]*SUM(Data7[[#This Row],[Rate]:[Other]])),"")</f>
        <v>0</v>
      </c>
      <c r="P1506" s="7" t="str">
        <f>IF(Data7[[#This Row],[WO'#:]]="","Riley #","WO#")</f>
        <v>WO#</v>
      </c>
      <c r="Q1506" s="7">
        <f>IFERROR(WEEKNUM(Data7[[#This Row],[Date:]]),"")</f>
        <v>32</v>
      </c>
      <c r="R1506" s="6">
        <f t="shared" si="69"/>
        <v>45508</v>
      </c>
      <c r="S1506" s="6">
        <f>Data7[[#This Row],[Week Start]]+7</f>
        <v>45515</v>
      </c>
      <c r="T1506" s="7" t="str">
        <f t="shared" si="70"/>
        <v>8/4/2024 - 8/11/2024</v>
      </c>
      <c r="U1506" s="7" t="str">
        <f t="shared" si="71"/>
        <v>Time Card</v>
      </c>
      <c r="V1506" s="8" t="str">
        <f>RIGHT(TEXT(Data7[[#This Row],[Date:]],"mmddyyyy"),4)</f>
        <v>2024</v>
      </c>
      <c r="W1506" s="8" t="str">
        <f>MID(TEXT(Data7[[#This Row],[Date:]],"mmddyyyy"),3,2)</f>
        <v>05</v>
      </c>
      <c r="X1506" s="8" t="str">
        <f>LEFT(TEXT(Data7[[#This Row],[Date:]],"mmddyyyy"),2)</f>
        <v>08</v>
      </c>
      <c r="Y1506" s="6">
        <f>DATE(Data7[[#This Row],[Year]],Data7[[#This Row],[Month]],Data7[[#This Row],[Day]])</f>
        <v>45509</v>
      </c>
    </row>
    <row r="1507" spans="1:25">
      <c r="A1507" s="5">
        <v>45514.414709375</v>
      </c>
      <c r="B1507" s="7" t="s">
        <v>66</v>
      </c>
      <c r="C1507" s="6" t="s">
        <v>2002</v>
      </c>
      <c r="D1507" s="7" t="s">
        <v>2035</v>
      </c>
      <c r="E1507" s="8">
        <v>2</v>
      </c>
      <c r="F1507" s="7">
        <v>7128669</v>
      </c>
      <c r="G1507" s="7" t="s">
        <v>68</v>
      </c>
      <c r="H1507" s="7" t="s">
        <v>756</v>
      </c>
      <c r="I1507" s="7" t="s">
        <v>45</v>
      </c>
      <c r="J1507" s="19" t="str">
        <f>IFERROR(INDEX('Employee Info'!$C$3:$E$200,MATCH(Data7[[#This Row],[Name:]],'Employee Info'!$B$3:$B$200,0),MATCH(Data7[[#This Row],[Hours Type:]],'Employee Info'!$C$2:$E$2,0)),"")</f>
        <v/>
      </c>
      <c r="K1507" s="19" t="str">
        <f>IFERROR(INDEX('Employee Info'!$C$3:$J$200,MATCH(Data7[[#This Row],[Name:]],'Employee Info'!$B$3:$B$200,0),MATCH(Data7[[#Headers],[Truck]],'Employee Info'!$C$2:$J$2,0)),"")</f>
        <v/>
      </c>
      <c r="L1507" s="19" t="str">
        <f>IFERROR(INDEX('Employee Info'!$C$3:$J$200,MATCH(Data7[[#This Row],[Name:]],'Employee Info'!$B$3:$B$200,0),MATCH(Data7[[#Headers],[Phone]],'Employee Info'!$C$2:$J$2,0)),"")</f>
        <v/>
      </c>
      <c r="M1507" s="19" t="str">
        <f>IFERROR(INDEX('Employee Info'!$C$3:$J$200,MATCH(Data7[[#This Row],[Name:]],'Employee Info'!$B$3:$B$200,0),MATCH(Data7[[#Headers],[Tech]],'Employee Info'!$C$2:$J$2,0)),"")</f>
        <v/>
      </c>
      <c r="N1507" s="19" t="str">
        <f>IFERROR(INDEX('Employee Info'!$C$3:$J$200,MATCH(Data7[[#This Row],[Name:]],'Employee Info'!$B$3:$B$200,0),MATCH(Data7[[#Headers],[Other]],'Employee Info'!$C$2:$J$2,0)),"")</f>
        <v/>
      </c>
      <c r="O1507" s="19">
        <f>IFERROR((Data7[[#This Row],[Hours:]]*SUM(Data7[[#This Row],[Rate]:[Other]])),"")</f>
        <v>0</v>
      </c>
      <c r="P1507" s="7" t="str">
        <f>IF(Data7[[#This Row],[WO'#:]]="","Riley #","WO#")</f>
        <v>WO#</v>
      </c>
      <c r="Q1507" s="7">
        <f>IFERROR(WEEKNUM(Data7[[#This Row],[Date:]]),"")</f>
        <v>32</v>
      </c>
      <c r="R1507" s="6">
        <f t="shared" si="69"/>
        <v>45508</v>
      </c>
      <c r="S1507" s="6">
        <f>Data7[[#This Row],[Week Start]]+7</f>
        <v>45515</v>
      </c>
      <c r="T1507" s="7" t="str">
        <f t="shared" si="70"/>
        <v>8/4/2024 - 8/11/2024</v>
      </c>
      <c r="U1507" s="7" t="str">
        <f t="shared" si="71"/>
        <v>Time Card</v>
      </c>
      <c r="V1507" s="8" t="str">
        <f>RIGHT(TEXT(Data7[[#This Row],[Date:]],"mmddyyyy"),4)</f>
        <v>2024</v>
      </c>
      <c r="W1507" s="8" t="str">
        <f>MID(TEXT(Data7[[#This Row],[Date:]],"mmddyyyy"),3,2)</f>
        <v>05</v>
      </c>
      <c r="X1507" s="8" t="str">
        <f>LEFT(TEXT(Data7[[#This Row],[Date:]],"mmddyyyy"),2)</f>
        <v>08</v>
      </c>
      <c r="Y1507" s="6">
        <f>DATE(Data7[[#This Row],[Year]],Data7[[#This Row],[Month]],Data7[[#This Row],[Day]])</f>
        <v>45509</v>
      </c>
    </row>
    <row r="1508" spans="1:25">
      <c r="A1508" s="5">
        <v>45509.584863888886</v>
      </c>
      <c r="B1508" s="7" t="s">
        <v>34</v>
      </c>
      <c r="C1508" s="6" t="s">
        <v>2002</v>
      </c>
      <c r="D1508" s="7" t="s">
        <v>2003</v>
      </c>
      <c r="E1508" s="8">
        <v>1</v>
      </c>
      <c r="F1508" s="7">
        <v>7137375</v>
      </c>
      <c r="G1508" s="7" t="s">
        <v>68</v>
      </c>
      <c r="H1508" s="7" t="s">
        <v>756</v>
      </c>
      <c r="I1508" s="7" t="s">
        <v>44</v>
      </c>
      <c r="J1508" s="19" t="str">
        <f>IFERROR(INDEX('Employee Info'!$C$3:$E$200,MATCH(Data7[[#This Row],[Name:]],'Employee Info'!$B$3:$B$200,0),MATCH(Data7[[#This Row],[Hours Type:]],'Employee Info'!$C$2:$E$2,0)),"")</f>
        <v/>
      </c>
      <c r="K1508" s="19" t="str">
        <f>IFERROR(INDEX('Employee Info'!$C$3:$J$200,MATCH(Data7[[#This Row],[Name:]],'Employee Info'!$B$3:$B$200,0),MATCH(Data7[[#Headers],[Truck]],'Employee Info'!$C$2:$J$2,0)),"")</f>
        <v/>
      </c>
      <c r="L1508" s="19" t="str">
        <f>IFERROR(INDEX('Employee Info'!$C$3:$J$200,MATCH(Data7[[#This Row],[Name:]],'Employee Info'!$B$3:$B$200,0),MATCH(Data7[[#Headers],[Phone]],'Employee Info'!$C$2:$J$2,0)),"")</f>
        <v/>
      </c>
      <c r="M1508" s="19" t="str">
        <f>IFERROR(INDEX('Employee Info'!$C$3:$J$200,MATCH(Data7[[#This Row],[Name:]],'Employee Info'!$B$3:$B$200,0),MATCH(Data7[[#Headers],[Tech]],'Employee Info'!$C$2:$J$2,0)),"")</f>
        <v/>
      </c>
      <c r="N1508" s="19" t="str">
        <f>IFERROR(INDEX('Employee Info'!$C$3:$J$200,MATCH(Data7[[#This Row],[Name:]],'Employee Info'!$B$3:$B$200,0),MATCH(Data7[[#Headers],[Other]],'Employee Info'!$C$2:$J$2,0)),"")</f>
        <v/>
      </c>
      <c r="O1508" s="19">
        <f>IFERROR((Data7[[#This Row],[Hours:]]*SUM(Data7[[#This Row],[Rate]:[Other]])),"")</f>
        <v>0</v>
      </c>
      <c r="P1508" s="7" t="str">
        <f>IF(Data7[[#This Row],[WO'#:]]="","Riley #","WO#")</f>
        <v>WO#</v>
      </c>
      <c r="Q1508" s="7">
        <f>IFERROR(WEEKNUM(Data7[[#This Row],[Date:]]),"")</f>
        <v>32</v>
      </c>
      <c r="R1508" s="6">
        <f t="shared" si="69"/>
        <v>45508</v>
      </c>
      <c r="S1508" s="6">
        <f>Data7[[#This Row],[Week Start]]+7</f>
        <v>45515</v>
      </c>
      <c r="T1508" s="7" t="str">
        <f t="shared" si="70"/>
        <v>8/4/2024 - 8/11/2024</v>
      </c>
      <c r="U1508" s="7" t="str">
        <f t="shared" si="71"/>
        <v>Time Card</v>
      </c>
      <c r="V1508" s="8" t="str">
        <f>RIGHT(TEXT(Data7[[#This Row],[Date:]],"mmddyyyy"),4)</f>
        <v>2024</v>
      </c>
      <c r="W1508" s="8" t="str">
        <f>MID(TEXT(Data7[[#This Row],[Date:]],"mmddyyyy"),3,2)</f>
        <v>05</v>
      </c>
      <c r="X1508" s="8" t="str">
        <f>LEFT(TEXT(Data7[[#This Row],[Date:]],"mmddyyyy"),2)</f>
        <v>08</v>
      </c>
      <c r="Y1508" s="6">
        <f>DATE(Data7[[#This Row],[Year]],Data7[[#This Row],[Month]],Data7[[#This Row],[Day]])</f>
        <v>45509</v>
      </c>
    </row>
    <row r="1509" spans="1:25">
      <c r="A1509" s="5">
        <v>45509.585003356478</v>
      </c>
      <c r="B1509" s="7" t="s">
        <v>31</v>
      </c>
      <c r="C1509" s="6" t="s">
        <v>2002</v>
      </c>
      <c r="D1509" s="7" t="s">
        <v>2003</v>
      </c>
      <c r="E1509" s="8">
        <v>1</v>
      </c>
      <c r="F1509" s="7">
        <v>7137375</v>
      </c>
      <c r="G1509" s="7" t="s">
        <v>68</v>
      </c>
      <c r="H1509" s="7" t="s">
        <v>756</v>
      </c>
      <c r="I1509" s="7" t="s">
        <v>44</v>
      </c>
      <c r="J1509" s="19" t="str">
        <f>IFERROR(INDEX('Employee Info'!$C$3:$E$200,MATCH(Data7[[#This Row],[Name:]],'Employee Info'!$B$3:$B$200,0),MATCH(Data7[[#This Row],[Hours Type:]],'Employee Info'!$C$2:$E$2,0)),"")</f>
        <v/>
      </c>
      <c r="K1509" s="19" t="str">
        <f>IFERROR(INDEX('Employee Info'!$C$3:$J$200,MATCH(Data7[[#This Row],[Name:]],'Employee Info'!$B$3:$B$200,0),MATCH(Data7[[#Headers],[Truck]],'Employee Info'!$C$2:$J$2,0)),"")</f>
        <v/>
      </c>
      <c r="L1509" s="19" t="str">
        <f>IFERROR(INDEX('Employee Info'!$C$3:$J$200,MATCH(Data7[[#This Row],[Name:]],'Employee Info'!$B$3:$B$200,0),MATCH(Data7[[#Headers],[Phone]],'Employee Info'!$C$2:$J$2,0)),"")</f>
        <v/>
      </c>
      <c r="M1509" s="19" t="str">
        <f>IFERROR(INDEX('Employee Info'!$C$3:$J$200,MATCH(Data7[[#This Row],[Name:]],'Employee Info'!$B$3:$B$200,0),MATCH(Data7[[#Headers],[Tech]],'Employee Info'!$C$2:$J$2,0)),"")</f>
        <v/>
      </c>
      <c r="N1509" s="19" t="str">
        <f>IFERROR(INDEX('Employee Info'!$C$3:$J$200,MATCH(Data7[[#This Row],[Name:]],'Employee Info'!$B$3:$B$200,0),MATCH(Data7[[#Headers],[Other]],'Employee Info'!$C$2:$J$2,0)),"")</f>
        <v/>
      </c>
      <c r="O1509" s="19">
        <f>IFERROR((Data7[[#This Row],[Hours:]]*SUM(Data7[[#This Row],[Rate]:[Other]])),"")</f>
        <v>0</v>
      </c>
      <c r="P1509" s="7" t="str">
        <f>IF(Data7[[#This Row],[WO'#:]]="","Riley #","WO#")</f>
        <v>WO#</v>
      </c>
      <c r="Q1509" s="7">
        <f>IFERROR(WEEKNUM(Data7[[#This Row],[Date:]]),"")</f>
        <v>32</v>
      </c>
      <c r="R1509" s="6">
        <f t="shared" si="69"/>
        <v>45508</v>
      </c>
      <c r="S1509" s="6">
        <f>Data7[[#This Row],[Week Start]]+7</f>
        <v>45515</v>
      </c>
      <c r="T1509" s="7" t="str">
        <f t="shared" si="70"/>
        <v>8/4/2024 - 8/11/2024</v>
      </c>
      <c r="U1509" s="7" t="str">
        <f t="shared" si="71"/>
        <v>Time Card</v>
      </c>
      <c r="V1509" s="8" t="str">
        <f>RIGHT(TEXT(Data7[[#This Row],[Date:]],"mmddyyyy"),4)</f>
        <v>2024</v>
      </c>
      <c r="W1509" s="8" t="str">
        <f>MID(TEXT(Data7[[#This Row],[Date:]],"mmddyyyy"),3,2)</f>
        <v>05</v>
      </c>
      <c r="X1509" s="8" t="str">
        <f>LEFT(TEXT(Data7[[#This Row],[Date:]],"mmddyyyy"),2)</f>
        <v>08</v>
      </c>
      <c r="Y1509" s="6">
        <f>DATE(Data7[[#This Row],[Year]],Data7[[#This Row],[Month]],Data7[[#This Row],[Day]])</f>
        <v>45509</v>
      </c>
    </row>
    <row r="1510" spans="1:25">
      <c r="A1510" s="5">
        <v>45513.622106828705</v>
      </c>
      <c r="B1510" s="7" t="s">
        <v>66</v>
      </c>
      <c r="C1510" s="6" t="s">
        <v>2002</v>
      </c>
      <c r="D1510" s="7" t="s">
        <v>2029</v>
      </c>
      <c r="E1510" s="8">
        <v>1</v>
      </c>
      <c r="F1510" s="7">
        <v>7139590</v>
      </c>
      <c r="G1510" s="7" t="s">
        <v>68</v>
      </c>
      <c r="H1510" s="7" t="s">
        <v>756</v>
      </c>
      <c r="I1510" s="7" t="s">
        <v>44</v>
      </c>
      <c r="J1510" s="19" t="str">
        <f>IFERROR(INDEX('Employee Info'!$C$3:$E$200,MATCH(Data7[[#This Row],[Name:]],'Employee Info'!$B$3:$B$200,0),MATCH(Data7[[#This Row],[Hours Type:]],'Employee Info'!$C$2:$E$2,0)),"")</f>
        <v/>
      </c>
      <c r="K1510" s="19" t="str">
        <f>IFERROR(INDEX('Employee Info'!$C$3:$J$200,MATCH(Data7[[#This Row],[Name:]],'Employee Info'!$B$3:$B$200,0),MATCH(Data7[[#Headers],[Truck]],'Employee Info'!$C$2:$J$2,0)),"")</f>
        <v/>
      </c>
      <c r="L1510" s="19" t="str">
        <f>IFERROR(INDEX('Employee Info'!$C$3:$J$200,MATCH(Data7[[#This Row],[Name:]],'Employee Info'!$B$3:$B$200,0),MATCH(Data7[[#Headers],[Phone]],'Employee Info'!$C$2:$J$2,0)),"")</f>
        <v/>
      </c>
      <c r="M1510" s="19" t="str">
        <f>IFERROR(INDEX('Employee Info'!$C$3:$J$200,MATCH(Data7[[#This Row],[Name:]],'Employee Info'!$B$3:$B$200,0),MATCH(Data7[[#Headers],[Tech]],'Employee Info'!$C$2:$J$2,0)),"")</f>
        <v/>
      </c>
      <c r="N1510" s="19" t="str">
        <f>IFERROR(INDEX('Employee Info'!$C$3:$J$200,MATCH(Data7[[#This Row],[Name:]],'Employee Info'!$B$3:$B$200,0),MATCH(Data7[[#Headers],[Other]],'Employee Info'!$C$2:$J$2,0)),"")</f>
        <v/>
      </c>
      <c r="O1510" s="19">
        <f>IFERROR((Data7[[#This Row],[Hours:]]*SUM(Data7[[#This Row],[Rate]:[Other]])),"")</f>
        <v>0</v>
      </c>
      <c r="P1510" s="7" t="str">
        <f>IF(Data7[[#This Row],[WO'#:]]="","Riley #","WO#")</f>
        <v>WO#</v>
      </c>
      <c r="Q1510" s="7">
        <f>IFERROR(WEEKNUM(Data7[[#This Row],[Date:]]),"")</f>
        <v>32</v>
      </c>
      <c r="R1510" s="6">
        <f t="shared" si="69"/>
        <v>45508</v>
      </c>
      <c r="S1510" s="6">
        <f>Data7[[#This Row],[Week Start]]+7</f>
        <v>45515</v>
      </c>
      <c r="T1510" s="7" t="str">
        <f t="shared" si="70"/>
        <v>8/4/2024 - 8/11/2024</v>
      </c>
      <c r="U1510" s="7" t="str">
        <f t="shared" si="71"/>
        <v>Time Card</v>
      </c>
      <c r="V1510" s="8" t="str">
        <f>RIGHT(TEXT(Data7[[#This Row],[Date:]],"mmddyyyy"),4)</f>
        <v>2024</v>
      </c>
      <c r="W1510" s="8" t="str">
        <f>MID(TEXT(Data7[[#This Row],[Date:]],"mmddyyyy"),3,2)</f>
        <v>05</v>
      </c>
      <c r="X1510" s="8" t="str">
        <f>LEFT(TEXT(Data7[[#This Row],[Date:]],"mmddyyyy"),2)</f>
        <v>08</v>
      </c>
      <c r="Y1510" s="6">
        <f>DATE(Data7[[#This Row],[Year]],Data7[[#This Row],[Month]],Data7[[#This Row],[Day]])</f>
        <v>45509</v>
      </c>
    </row>
    <row r="1511" spans="1:25">
      <c r="A1511" s="5">
        <v>45513.616317476852</v>
      </c>
      <c r="B1511" s="7" t="s">
        <v>66</v>
      </c>
      <c r="C1511" s="6" t="s">
        <v>2002</v>
      </c>
      <c r="D1511" s="7" t="s">
        <v>558</v>
      </c>
      <c r="E1511" s="8">
        <v>1</v>
      </c>
      <c r="F1511" s="7" t="s">
        <v>68</v>
      </c>
      <c r="G1511" s="7" t="s">
        <v>68</v>
      </c>
      <c r="H1511" s="7" t="s">
        <v>536</v>
      </c>
      <c r="I1511" s="7" t="s">
        <v>44</v>
      </c>
      <c r="J1511" s="19" t="str">
        <f>IFERROR(INDEX('Employee Info'!$C$3:$E$200,MATCH(Data7[[#This Row],[Name:]],'Employee Info'!$B$3:$B$200,0),MATCH(Data7[[#This Row],[Hours Type:]],'Employee Info'!$C$2:$E$2,0)),"")</f>
        <v/>
      </c>
      <c r="K1511" s="19" t="str">
        <f>IFERROR(INDEX('Employee Info'!$C$3:$J$200,MATCH(Data7[[#This Row],[Name:]],'Employee Info'!$B$3:$B$200,0),MATCH(Data7[[#Headers],[Truck]],'Employee Info'!$C$2:$J$2,0)),"")</f>
        <v/>
      </c>
      <c r="L1511" s="19" t="str">
        <f>IFERROR(INDEX('Employee Info'!$C$3:$J$200,MATCH(Data7[[#This Row],[Name:]],'Employee Info'!$B$3:$B$200,0),MATCH(Data7[[#Headers],[Phone]],'Employee Info'!$C$2:$J$2,0)),"")</f>
        <v/>
      </c>
      <c r="M1511" s="19" t="str">
        <f>IFERROR(INDEX('Employee Info'!$C$3:$J$200,MATCH(Data7[[#This Row],[Name:]],'Employee Info'!$B$3:$B$200,0),MATCH(Data7[[#Headers],[Tech]],'Employee Info'!$C$2:$J$2,0)),"")</f>
        <v/>
      </c>
      <c r="N1511" s="19" t="str">
        <f>IFERROR(INDEX('Employee Info'!$C$3:$J$200,MATCH(Data7[[#This Row],[Name:]],'Employee Info'!$B$3:$B$200,0),MATCH(Data7[[#Headers],[Other]],'Employee Info'!$C$2:$J$2,0)),"")</f>
        <v/>
      </c>
      <c r="O1511" s="19">
        <f>IFERROR((Data7[[#This Row],[Hours:]]*SUM(Data7[[#This Row],[Rate]:[Other]])),"")</f>
        <v>0</v>
      </c>
      <c r="P1511" s="7" t="str">
        <f>IF(Data7[[#This Row],[WO'#:]]="","Riley #","WO#")</f>
        <v>Riley #</v>
      </c>
      <c r="Q1511" s="7">
        <f>IFERROR(WEEKNUM(Data7[[#This Row],[Date:]]),"")</f>
        <v>32</v>
      </c>
      <c r="R1511" s="6">
        <f t="shared" si="69"/>
        <v>45508</v>
      </c>
      <c r="S1511" s="6">
        <f>Data7[[#This Row],[Week Start]]+7</f>
        <v>45515</v>
      </c>
      <c r="T1511" s="7" t="str">
        <f t="shared" si="70"/>
        <v>8/4/2024 - 8/11/2024</v>
      </c>
      <c r="U1511" s="7" t="str">
        <f t="shared" si="71"/>
        <v>Time Card</v>
      </c>
      <c r="V1511" s="8" t="str">
        <f>RIGHT(TEXT(Data7[[#This Row],[Date:]],"mmddyyyy"),4)</f>
        <v>2024</v>
      </c>
      <c r="W1511" s="8" t="str">
        <f>MID(TEXT(Data7[[#This Row],[Date:]],"mmddyyyy"),3,2)</f>
        <v>05</v>
      </c>
      <c r="X1511" s="8" t="str">
        <f>LEFT(TEXT(Data7[[#This Row],[Date:]],"mmddyyyy"),2)</f>
        <v>08</v>
      </c>
      <c r="Y1511" s="6">
        <f>DATE(Data7[[#This Row],[Year]],Data7[[#This Row],[Month]],Data7[[#This Row],[Day]])</f>
        <v>45509</v>
      </c>
    </row>
    <row r="1512" spans="1:25">
      <c r="A1512" s="5">
        <v>45513.617592129631</v>
      </c>
      <c r="B1512" s="7" t="s">
        <v>66</v>
      </c>
      <c r="C1512" s="6" t="s">
        <v>2002</v>
      </c>
      <c r="D1512" s="7" t="s">
        <v>2024</v>
      </c>
      <c r="E1512" s="8">
        <v>1</v>
      </c>
      <c r="F1512" s="7" t="s">
        <v>68</v>
      </c>
      <c r="G1512" s="7" t="s">
        <v>68</v>
      </c>
      <c r="H1512" s="7" t="s">
        <v>912</v>
      </c>
      <c r="I1512" s="7" t="s">
        <v>44</v>
      </c>
      <c r="J1512" s="19" t="str">
        <f>IFERROR(INDEX('Employee Info'!$C$3:$E$200,MATCH(Data7[[#This Row],[Name:]],'Employee Info'!$B$3:$B$200,0),MATCH(Data7[[#This Row],[Hours Type:]],'Employee Info'!$C$2:$E$2,0)),"")</f>
        <v/>
      </c>
      <c r="K1512" s="19" t="str">
        <f>IFERROR(INDEX('Employee Info'!$C$3:$J$200,MATCH(Data7[[#This Row],[Name:]],'Employee Info'!$B$3:$B$200,0),MATCH(Data7[[#Headers],[Truck]],'Employee Info'!$C$2:$J$2,0)),"")</f>
        <v/>
      </c>
      <c r="L1512" s="19" t="str">
        <f>IFERROR(INDEX('Employee Info'!$C$3:$J$200,MATCH(Data7[[#This Row],[Name:]],'Employee Info'!$B$3:$B$200,0),MATCH(Data7[[#Headers],[Phone]],'Employee Info'!$C$2:$J$2,0)),"")</f>
        <v/>
      </c>
      <c r="M1512" s="19" t="str">
        <f>IFERROR(INDEX('Employee Info'!$C$3:$J$200,MATCH(Data7[[#This Row],[Name:]],'Employee Info'!$B$3:$B$200,0),MATCH(Data7[[#Headers],[Tech]],'Employee Info'!$C$2:$J$2,0)),"")</f>
        <v/>
      </c>
      <c r="N1512" s="19" t="str">
        <f>IFERROR(INDEX('Employee Info'!$C$3:$J$200,MATCH(Data7[[#This Row],[Name:]],'Employee Info'!$B$3:$B$200,0),MATCH(Data7[[#Headers],[Other]],'Employee Info'!$C$2:$J$2,0)),"")</f>
        <v/>
      </c>
      <c r="O1512" s="19">
        <f>IFERROR((Data7[[#This Row],[Hours:]]*SUM(Data7[[#This Row],[Rate]:[Other]])),"")</f>
        <v>0</v>
      </c>
      <c r="P1512" s="7" t="str">
        <f>IF(Data7[[#This Row],[WO'#:]]="","Riley #","WO#")</f>
        <v>Riley #</v>
      </c>
      <c r="Q1512" s="7">
        <f>IFERROR(WEEKNUM(Data7[[#This Row],[Date:]]),"")</f>
        <v>32</v>
      </c>
      <c r="R1512" s="6">
        <f t="shared" si="69"/>
        <v>45508</v>
      </c>
      <c r="S1512" s="6">
        <f>Data7[[#This Row],[Week Start]]+7</f>
        <v>45515</v>
      </c>
      <c r="T1512" s="7" t="str">
        <f t="shared" si="70"/>
        <v>8/4/2024 - 8/11/2024</v>
      </c>
      <c r="U1512" s="7" t="str">
        <f t="shared" si="71"/>
        <v>Time Card</v>
      </c>
      <c r="V1512" s="8" t="str">
        <f>RIGHT(TEXT(Data7[[#This Row],[Date:]],"mmddyyyy"),4)</f>
        <v>2024</v>
      </c>
      <c r="W1512" s="8" t="str">
        <f>MID(TEXT(Data7[[#This Row],[Date:]],"mmddyyyy"),3,2)</f>
        <v>05</v>
      </c>
      <c r="X1512" s="8" t="str">
        <f>LEFT(TEXT(Data7[[#This Row],[Date:]],"mmddyyyy"),2)</f>
        <v>08</v>
      </c>
      <c r="Y1512" s="6">
        <f>DATE(Data7[[#This Row],[Year]],Data7[[#This Row],[Month]],Data7[[#This Row],[Day]])</f>
        <v>45509</v>
      </c>
    </row>
    <row r="1513" spans="1:25">
      <c r="A1513" s="5">
        <v>45513.618088541669</v>
      </c>
      <c r="B1513" s="7" t="s">
        <v>66</v>
      </c>
      <c r="C1513" s="6" t="s">
        <v>2002</v>
      </c>
      <c r="D1513" s="7" t="s">
        <v>2025</v>
      </c>
      <c r="E1513" s="8">
        <v>1</v>
      </c>
      <c r="F1513" s="7" t="s">
        <v>68</v>
      </c>
      <c r="G1513" s="7" t="s">
        <v>68</v>
      </c>
      <c r="H1513" s="7" t="s">
        <v>922</v>
      </c>
      <c r="I1513" s="7" t="s">
        <v>44</v>
      </c>
      <c r="J1513" s="19" t="str">
        <f>IFERROR(INDEX('Employee Info'!$C$3:$E$200,MATCH(Data7[[#This Row],[Name:]],'Employee Info'!$B$3:$B$200,0),MATCH(Data7[[#This Row],[Hours Type:]],'Employee Info'!$C$2:$E$2,0)),"")</f>
        <v/>
      </c>
      <c r="K1513" s="19" t="str">
        <f>IFERROR(INDEX('Employee Info'!$C$3:$J$200,MATCH(Data7[[#This Row],[Name:]],'Employee Info'!$B$3:$B$200,0),MATCH(Data7[[#Headers],[Truck]],'Employee Info'!$C$2:$J$2,0)),"")</f>
        <v/>
      </c>
      <c r="L1513" s="19" t="str">
        <f>IFERROR(INDEX('Employee Info'!$C$3:$J$200,MATCH(Data7[[#This Row],[Name:]],'Employee Info'!$B$3:$B$200,0),MATCH(Data7[[#Headers],[Phone]],'Employee Info'!$C$2:$J$2,0)),"")</f>
        <v/>
      </c>
      <c r="M1513" s="19" t="str">
        <f>IFERROR(INDEX('Employee Info'!$C$3:$J$200,MATCH(Data7[[#This Row],[Name:]],'Employee Info'!$B$3:$B$200,0),MATCH(Data7[[#Headers],[Tech]],'Employee Info'!$C$2:$J$2,0)),"")</f>
        <v/>
      </c>
      <c r="N1513" s="19" t="str">
        <f>IFERROR(INDEX('Employee Info'!$C$3:$J$200,MATCH(Data7[[#This Row],[Name:]],'Employee Info'!$B$3:$B$200,0),MATCH(Data7[[#Headers],[Other]],'Employee Info'!$C$2:$J$2,0)),"")</f>
        <v/>
      </c>
      <c r="O1513" s="19">
        <f>IFERROR((Data7[[#This Row],[Hours:]]*SUM(Data7[[#This Row],[Rate]:[Other]])),"")</f>
        <v>0</v>
      </c>
      <c r="P1513" s="7" t="str">
        <f>IF(Data7[[#This Row],[WO'#:]]="","Riley #","WO#")</f>
        <v>Riley #</v>
      </c>
      <c r="Q1513" s="7">
        <f>IFERROR(WEEKNUM(Data7[[#This Row],[Date:]]),"")</f>
        <v>32</v>
      </c>
      <c r="R1513" s="6">
        <f t="shared" si="69"/>
        <v>45508</v>
      </c>
      <c r="S1513" s="6">
        <f>Data7[[#This Row],[Week Start]]+7</f>
        <v>45515</v>
      </c>
      <c r="T1513" s="7" t="str">
        <f t="shared" si="70"/>
        <v>8/4/2024 - 8/11/2024</v>
      </c>
      <c r="U1513" s="7" t="str">
        <f t="shared" si="71"/>
        <v>Time Card</v>
      </c>
      <c r="V1513" s="8" t="str">
        <f>RIGHT(TEXT(Data7[[#This Row],[Date:]],"mmddyyyy"),4)</f>
        <v>2024</v>
      </c>
      <c r="W1513" s="8" t="str">
        <f>MID(TEXT(Data7[[#This Row],[Date:]],"mmddyyyy"),3,2)</f>
        <v>05</v>
      </c>
      <c r="X1513" s="8" t="str">
        <f>LEFT(TEXT(Data7[[#This Row],[Date:]],"mmddyyyy"),2)</f>
        <v>08</v>
      </c>
      <c r="Y1513" s="6">
        <f>DATE(Data7[[#This Row],[Year]],Data7[[#This Row],[Month]],Data7[[#This Row],[Day]])</f>
        <v>45509</v>
      </c>
    </row>
    <row r="1514" spans="1:25">
      <c r="A1514" s="5">
        <v>45509.584082060188</v>
      </c>
      <c r="B1514" s="7" t="s">
        <v>34</v>
      </c>
      <c r="C1514" s="6" t="s">
        <v>2002</v>
      </c>
      <c r="D1514" s="7" t="s">
        <v>1959</v>
      </c>
      <c r="E1514" s="8">
        <v>7</v>
      </c>
      <c r="F1514" s="7" t="s">
        <v>68</v>
      </c>
      <c r="G1514" s="7" t="s">
        <v>68</v>
      </c>
      <c r="H1514" s="7" t="s">
        <v>1960</v>
      </c>
      <c r="I1514" s="7" t="s">
        <v>44</v>
      </c>
      <c r="J1514" s="19" t="str">
        <f>IFERROR(INDEX('Employee Info'!$C$3:$E$200,MATCH(Data7[[#This Row],[Name:]],'Employee Info'!$B$3:$B$200,0),MATCH(Data7[[#This Row],[Hours Type:]],'Employee Info'!$C$2:$E$2,0)),"")</f>
        <v/>
      </c>
      <c r="K1514" s="19" t="str">
        <f>IFERROR(INDEX('Employee Info'!$C$3:$J$200,MATCH(Data7[[#This Row],[Name:]],'Employee Info'!$B$3:$B$200,0),MATCH(Data7[[#Headers],[Truck]],'Employee Info'!$C$2:$J$2,0)),"")</f>
        <v/>
      </c>
      <c r="L1514" s="19" t="str">
        <f>IFERROR(INDEX('Employee Info'!$C$3:$J$200,MATCH(Data7[[#This Row],[Name:]],'Employee Info'!$B$3:$B$200,0),MATCH(Data7[[#Headers],[Phone]],'Employee Info'!$C$2:$J$2,0)),"")</f>
        <v/>
      </c>
      <c r="M1514" s="19" t="str">
        <f>IFERROR(INDEX('Employee Info'!$C$3:$J$200,MATCH(Data7[[#This Row],[Name:]],'Employee Info'!$B$3:$B$200,0),MATCH(Data7[[#Headers],[Tech]],'Employee Info'!$C$2:$J$2,0)),"")</f>
        <v/>
      </c>
      <c r="N1514" s="19" t="str">
        <f>IFERROR(INDEX('Employee Info'!$C$3:$J$200,MATCH(Data7[[#This Row],[Name:]],'Employee Info'!$B$3:$B$200,0),MATCH(Data7[[#Headers],[Other]],'Employee Info'!$C$2:$J$2,0)),"")</f>
        <v/>
      </c>
      <c r="O1514" s="19">
        <f>IFERROR((Data7[[#This Row],[Hours:]]*SUM(Data7[[#This Row],[Rate]:[Other]])),"")</f>
        <v>0</v>
      </c>
      <c r="P1514" s="7" t="str">
        <f>IF(Data7[[#This Row],[WO'#:]]="","Riley #","WO#")</f>
        <v>Riley #</v>
      </c>
      <c r="Q1514" s="7">
        <f>IFERROR(WEEKNUM(Data7[[#This Row],[Date:]]),"")</f>
        <v>32</v>
      </c>
      <c r="R1514" s="6">
        <f t="shared" si="69"/>
        <v>45508</v>
      </c>
      <c r="S1514" s="6">
        <f>Data7[[#This Row],[Week Start]]+7</f>
        <v>45515</v>
      </c>
      <c r="T1514" s="7" t="str">
        <f t="shared" si="70"/>
        <v>8/4/2024 - 8/11/2024</v>
      </c>
      <c r="U1514" s="7" t="str">
        <f t="shared" si="71"/>
        <v>Time Card</v>
      </c>
      <c r="V1514" s="8" t="str">
        <f>RIGHT(TEXT(Data7[[#This Row],[Date:]],"mmddyyyy"),4)</f>
        <v>2024</v>
      </c>
      <c r="W1514" s="8" t="str">
        <f>MID(TEXT(Data7[[#This Row],[Date:]],"mmddyyyy"),3,2)</f>
        <v>05</v>
      </c>
      <c r="X1514" s="8" t="str">
        <f>LEFT(TEXT(Data7[[#This Row],[Date:]],"mmddyyyy"),2)</f>
        <v>08</v>
      </c>
      <c r="Y1514" s="6">
        <f>DATE(Data7[[#This Row],[Year]],Data7[[#This Row],[Month]],Data7[[#This Row],[Day]])</f>
        <v>45509</v>
      </c>
    </row>
    <row r="1515" spans="1:25">
      <c r="A1515" s="5">
        <v>45510.268423379632</v>
      </c>
      <c r="B1515" s="7" t="s">
        <v>31</v>
      </c>
      <c r="C1515" s="6" t="s">
        <v>2002</v>
      </c>
      <c r="D1515" s="7" t="s">
        <v>1959</v>
      </c>
      <c r="E1515" s="8">
        <v>7</v>
      </c>
      <c r="F1515" s="7" t="s">
        <v>68</v>
      </c>
      <c r="G1515" s="7" t="s">
        <v>68</v>
      </c>
      <c r="H1515" s="7" t="s">
        <v>1960</v>
      </c>
      <c r="I1515" s="7" t="s">
        <v>44</v>
      </c>
      <c r="J1515" s="19" t="str">
        <f>IFERROR(INDEX('Employee Info'!$C$3:$E$200,MATCH(Data7[[#This Row],[Name:]],'Employee Info'!$B$3:$B$200,0),MATCH(Data7[[#This Row],[Hours Type:]],'Employee Info'!$C$2:$E$2,0)),"")</f>
        <v/>
      </c>
      <c r="K1515" s="19" t="str">
        <f>IFERROR(INDEX('Employee Info'!$C$3:$J$200,MATCH(Data7[[#This Row],[Name:]],'Employee Info'!$B$3:$B$200,0),MATCH(Data7[[#Headers],[Truck]],'Employee Info'!$C$2:$J$2,0)),"")</f>
        <v/>
      </c>
      <c r="L1515" s="19" t="str">
        <f>IFERROR(INDEX('Employee Info'!$C$3:$J$200,MATCH(Data7[[#This Row],[Name:]],'Employee Info'!$B$3:$B$200,0),MATCH(Data7[[#Headers],[Phone]],'Employee Info'!$C$2:$J$2,0)),"")</f>
        <v/>
      </c>
      <c r="M1515" s="19" t="str">
        <f>IFERROR(INDEX('Employee Info'!$C$3:$J$200,MATCH(Data7[[#This Row],[Name:]],'Employee Info'!$B$3:$B$200,0),MATCH(Data7[[#Headers],[Tech]],'Employee Info'!$C$2:$J$2,0)),"")</f>
        <v/>
      </c>
      <c r="N1515" s="19" t="str">
        <f>IFERROR(INDEX('Employee Info'!$C$3:$J$200,MATCH(Data7[[#This Row],[Name:]],'Employee Info'!$B$3:$B$200,0),MATCH(Data7[[#Headers],[Other]],'Employee Info'!$C$2:$J$2,0)),"")</f>
        <v/>
      </c>
      <c r="O1515" s="19">
        <f>IFERROR((Data7[[#This Row],[Hours:]]*SUM(Data7[[#This Row],[Rate]:[Other]])),"")</f>
        <v>0</v>
      </c>
      <c r="P1515" s="7" t="str">
        <f>IF(Data7[[#This Row],[WO'#:]]="","Riley #","WO#")</f>
        <v>Riley #</v>
      </c>
      <c r="Q1515" s="7">
        <f>IFERROR(WEEKNUM(Data7[[#This Row],[Date:]]),"")</f>
        <v>32</v>
      </c>
      <c r="R1515" s="6">
        <f t="shared" si="69"/>
        <v>45508</v>
      </c>
      <c r="S1515" s="6">
        <f>Data7[[#This Row],[Week Start]]+7</f>
        <v>45515</v>
      </c>
      <c r="T1515" s="7" t="str">
        <f t="shared" si="70"/>
        <v>8/4/2024 - 8/11/2024</v>
      </c>
      <c r="U1515" s="7" t="str">
        <f t="shared" si="71"/>
        <v>Time Card</v>
      </c>
      <c r="V1515" s="8" t="str">
        <f>RIGHT(TEXT(Data7[[#This Row],[Date:]],"mmddyyyy"),4)</f>
        <v>2024</v>
      </c>
      <c r="W1515" s="8" t="str">
        <f>MID(TEXT(Data7[[#This Row],[Date:]],"mmddyyyy"),3,2)</f>
        <v>05</v>
      </c>
      <c r="X1515" s="8" t="str">
        <f>LEFT(TEXT(Data7[[#This Row],[Date:]],"mmddyyyy"),2)</f>
        <v>08</v>
      </c>
      <c r="Y1515" s="6">
        <f>DATE(Data7[[#This Row],[Year]],Data7[[#This Row],[Month]],Data7[[#This Row],[Day]])</f>
        <v>45509</v>
      </c>
    </row>
    <row r="1516" spans="1:25">
      <c r="A1516" s="5">
        <v>45514.410878935189</v>
      </c>
      <c r="B1516" s="7" t="s">
        <v>66</v>
      </c>
      <c r="C1516" s="6" t="s">
        <v>2007</v>
      </c>
      <c r="D1516" s="7" t="s">
        <v>2031</v>
      </c>
      <c r="E1516" s="8">
        <v>4</v>
      </c>
      <c r="F1516" s="7">
        <v>6984733</v>
      </c>
      <c r="G1516" s="7" t="s">
        <v>68</v>
      </c>
      <c r="H1516" s="7" t="s">
        <v>756</v>
      </c>
      <c r="I1516" s="7" t="s">
        <v>44</v>
      </c>
      <c r="J1516" s="19" t="str">
        <f>IFERROR(INDEX('Employee Info'!$C$3:$E$200,MATCH(Data7[[#This Row],[Name:]],'Employee Info'!$B$3:$B$200,0),MATCH(Data7[[#This Row],[Hours Type:]],'Employee Info'!$C$2:$E$2,0)),"")</f>
        <v/>
      </c>
      <c r="K1516" s="19" t="str">
        <f>IFERROR(INDEX('Employee Info'!$C$3:$J$200,MATCH(Data7[[#This Row],[Name:]],'Employee Info'!$B$3:$B$200,0),MATCH(Data7[[#Headers],[Truck]],'Employee Info'!$C$2:$J$2,0)),"")</f>
        <v/>
      </c>
      <c r="L1516" s="19" t="str">
        <f>IFERROR(INDEX('Employee Info'!$C$3:$J$200,MATCH(Data7[[#This Row],[Name:]],'Employee Info'!$B$3:$B$200,0),MATCH(Data7[[#Headers],[Phone]],'Employee Info'!$C$2:$J$2,0)),"")</f>
        <v/>
      </c>
      <c r="M1516" s="19" t="str">
        <f>IFERROR(INDEX('Employee Info'!$C$3:$J$200,MATCH(Data7[[#This Row],[Name:]],'Employee Info'!$B$3:$B$200,0),MATCH(Data7[[#Headers],[Tech]],'Employee Info'!$C$2:$J$2,0)),"")</f>
        <v/>
      </c>
      <c r="N1516" s="19" t="str">
        <f>IFERROR(INDEX('Employee Info'!$C$3:$J$200,MATCH(Data7[[#This Row],[Name:]],'Employee Info'!$B$3:$B$200,0),MATCH(Data7[[#Headers],[Other]],'Employee Info'!$C$2:$J$2,0)),"")</f>
        <v/>
      </c>
      <c r="O1516" s="19">
        <f>IFERROR((Data7[[#This Row],[Hours:]]*SUM(Data7[[#This Row],[Rate]:[Other]])),"")</f>
        <v>0</v>
      </c>
      <c r="P1516" s="7" t="str">
        <f>IF(Data7[[#This Row],[WO'#:]]="","Riley #","WO#")</f>
        <v>WO#</v>
      </c>
      <c r="Q1516" s="7">
        <f>IFERROR(WEEKNUM(Data7[[#This Row],[Date:]]),"")</f>
        <v>32</v>
      </c>
      <c r="R1516" s="6">
        <f t="shared" si="69"/>
        <v>45508</v>
      </c>
      <c r="S1516" s="6">
        <f>Data7[[#This Row],[Week Start]]+7</f>
        <v>45515</v>
      </c>
      <c r="T1516" s="7" t="str">
        <f t="shared" si="70"/>
        <v>8/4/2024 - 8/11/2024</v>
      </c>
      <c r="U1516" s="7" t="str">
        <f t="shared" si="71"/>
        <v>Time Card</v>
      </c>
      <c r="V1516" s="8" t="str">
        <f>RIGHT(TEXT(Data7[[#This Row],[Date:]],"mmddyyyy"),4)</f>
        <v>2024</v>
      </c>
      <c r="W1516" s="8" t="str">
        <f>MID(TEXT(Data7[[#This Row],[Date:]],"mmddyyyy"),3,2)</f>
        <v>06</v>
      </c>
      <c r="X1516" s="8" t="str">
        <f>LEFT(TEXT(Data7[[#This Row],[Date:]],"mmddyyyy"),2)</f>
        <v>08</v>
      </c>
      <c r="Y1516" s="6">
        <f>DATE(Data7[[#This Row],[Year]],Data7[[#This Row],[Month]],Data7[[#This Row],[Day]])</f>
        <v>45510</v>
      </c>
    </row>
    <row r="1517" spans="1:25">
      <c r="A1517" s="5">
        <v>45511.409901967592</v>
      </c>
      <c r="B1517" s="7" t="s">
        <v>35</v>
      </c>
      <c r="C1517" s="6" t="s">
        <v>2007</v>
      </c>
      <c r="D1517" s="7" t="s">
        <v>1980</v>
      </c>
      <c r="E1517" s="8">
        <v>3</v>
      </c>
      <c r="F1517" s="7">
        <v>7128669</v>
      </c>
      <c r="G1517" s="7" t="s">
        <v>68</v>
      </c>
      <c r="H1517" s="7" t="s">
        <v>756</v>
      </c>
      <c r="I1517" s="7" t="s">
        <v>45</v>
      </c>
      <c r="J1517" s="19" t="str">
        <f>IFERROR(INDEX('Employee Info'!$C$3:$E$200,MATCH(Data7[[#This Row],[Name:]],'Employee Info'!$B$3:$B$200,0),MATCH(Data7[[#This Row],[Hours Type:]],'Employee Info'!$C$2:$E$2,0)),"")</f>
        <v/>
      </c>
      <c r="K1517" s="19" t="str">
        <f>IFERROR(INDEX('Employee Info'!$C$3:$J$200,MATCH(Data7[[#This Row],[Name:]],'Employee Info'!$B$3:$B$200,0),MATCH(Data7[[#Headers],[Truck]],'Employee Info'!$C$2:$J$2,0)),"")</f>
        <v/>
      </c>
      <c r="L1517" s="19" t="str">
        <f>IFERROR(INDEX('Employee Info'!$C$3:$J$200,MATCH(Data7[[#This Row],[Name:]],'Employee Info'!$B$3:$B$200,0),MATCH(Data7[[#Headers],[Phone]],'Employee Info'!$C$2:$J$2,0)),"")</f>
        <v/>
      </c>
      <c r="M1517" s="19" t="str">
        <f>IFERROR(INDEX('Employee Info'!$C$3:$J$200,MATCH(Data7[[#This Row],[Name:]],'Employee Info'!$B$3:$B$200,0),MATCH(Data7[[#Headers],[Tech]],'Employee Info'!$C$2:$J$2,0)),"")</f>
        <v/>
      </c>
      <c r="N1517" s="19" t="str">
        <f>IFERROR(INDEX('Employee Info'!$C$3:$J$200,MATCH(Data7[[#This Row],[Name:]],'Employee Info'!$B$3:$B$200,0),MATCH(Data7[[#Headers],[Other]],'Employee Info'!$C$2:$J$2,0)),"")</f>
        <v/>
      </c>
      <c r="O1517" s="19">
        <f>IFERROR((Data7[[#This Row],[Hours:]]*SUM(Data7[[#This Row],[Rate]:[Other]])),"")</f>
        <v>0</v>
      </c>
      <c r="P1517" s="7" t="str">
        <f>IF(Data7[[#This Row],[WO'#:]]="","Riley #","WO#")</f>
        <v>WO#</v>
      </c>
      <c r="Q1517" s="7">
        <f>IFERROR(WEEKNUM(Data7[[#This Row],[Date:]]),"")</f>
        <v>32</v>
      </c>
      <c r="R1517" s="6">
        <f t="shared" si="69"/>
        <v>45508</v>
      </c>
      <c r="S1517" s="6">
        <f>Data7[[#This Row],[Week Start]]+7</f>
        <v>45515</v>
      </c>
      <c r="T1517" s="7" t="str">
        <f t="shared" si="70"/>
        <v>8/4/2024 - 8/11/2024</v>
      </c>
      <c r="U1517" s="7" t="str">
        <f t="shared" si="71"/>
        <v>Time Card</v>
      </c>
      <c r="V1517" s="8" t="str">
        <f>RIGHT(TEXT(Data7[[#This Row],[Date:]],"mmddyyyy"),4)</f>
        <v>2024</v>
      </c>
      <c r="W1517" s="8" t="str">
        <f>MID(TEXT(Data7[[#This Row],[Date:]],"mmddyyyy"),3,2)</f>
        <v>06</v>
      </c>
      <c r="X1517" s="8" t="str">
        <f>LEFT(TEXT(Data7[[#This Row],[Date:]],"mmddyyyy"),2)</f>
        <v>08</v>
      </c>
      <c r="Y1517" s="6">
        <f>DATE(Data7[[#This Row],[Year]],Data7[[#This Row],[Month]],Data7[[#This Row],[Day]])</f>
        <v>45510</v>
      </c>
    </row>
    <row r="1518" spans="1:25">
      <c r="A1518" s="5">
        <v>45514.414623958335</v>
      </c>
      <c r="B1518" s="7" t="s">
        <v>66</v>
      </c>
      <c r="C1518" s="6" t="s">
        <v>2007</v>
      </c>
      <c r="D1518" s="7" t="s">
        <v>2035</v>
      </c>
      <c r="E1518" s="8">
        <v>4</v>
      </c>
      <c r="F1518" s="7">
        <v>7128669</v>
      </c>
      <c r="G1518" s="7" t="s">
        <v>68</v>
      </c>
      <c r="H1518" s="7" t="s">
        <v>756</v>
      </c>
      <c r="I1518" s="7" t="s">
        <v>45</v>
      </c>
      <c r="J1518" s="19" t="str">
        <f>IFERROR(INDEX('Employee Info'!$C$3:$E$200,MATCH(Data7[[#This Row],[Name:]],'Employee Info'!$B$3:$B$200,0),MATCH(Data7[[#This Row],[Hours Type:]],'Employee Info'!$C$2:$E$2,0)),"")</f>
        <v/>
      </c>
      <c r="K1518" s="19" t="str">
        <f>IFERROR(INDEX('Employee Info'!$C$3:$J$200,MATCH(Data7[[#This Row],[Name:]],'Employee Info'!$B$3:$B$200,0),MATCH(Data7[[#Headers],[Truck]],'Employee Info'!$C$2:$J$2,0)),"")</f>
        <v/>
      </c>
      <c r="L1518" s="19" t="str">
        <f>IFERROR(INDEX('Employee Info'!$C$3:$J$200,MATCH(Data7[[#This Row],[Name:]],'Employee Info'!$B$3:$B$200,0),MATCH(Data7[[#Headers],[Phone]],'Employee Info'!$C$2:$J$2,0)),"")</f>
        <v/>
      </c>
      <c r="M1518" s="19" t="str">
        <f>IFERROR(INDEX('Employee Info'!$C$3:$J$200,MATCH(Data7[[#This Row],[Name:]],'Employee Info'!$B$3:$B$200,0),MATCH(Data7[[#Headers],[Tech]],'Employee Info'!$C$2:$J$2,0)),"")</f>
        <v/>
      </c>
      <c r="N1518" s="19" t="str">
        <f>IFERROR(INDEX('Employee Info'!$C$3:$J$200,MATCH(Data7[[#This Row],[Name:]],'Employee Info'!$B$3:$B$200,0),MATCH(Data7[[#Headers],[Other]],'Employee Info'!$C$2:$J$2,0)),"")</f>
        <v/>
      </c>
      <c r="O1518" s="19">
        <f>IFERROR((Data7[[#This Row],[Hours:]]*SUM(Data7[[#This Row],[Rate]:[Other]])),"")</f>
        <v>0</v>
      </c>
      <c r="P1518" s="7" t="str">
        <f>IF(Data7[[#This Row],[WO'#:]]="","Riley #","WO#")</f>
        <v>WO#</v>
      </c>
      <c r="Q1518" s="7">
        <f>IFERROR(WEEKNUM(Data7[[#This Row],[Date:]]),"")</f>
        <v>32</v>
      </c>
      <c r="R1518" s="6">
        <f t="shared" si="69"/>
        <v>45508</v>
      </c>
      <c r="S1518" s="6">
        <f>Data7[[#This Row],[Week Start]]+7</f>
        <v>45515</v>
      </c>
      <c r="T1518" s="7" t="str">
        <f t="shared" si="70"/>
        <v>8/4/2024 - 8/11/2024</v>
      </c>
      <c r="U1518" s="7" t="str">
        <f t="shared" si="71"/>
        <v>Time Card</v>
      </c>
      <c r="V1518" s="8" t="str">
        <f>RIGHT(TEXT(Data7[[#This Row],[Date:]],"mmddyyyy"),4)</f>
        <v>2024</v>
      </c>
      <c r="W1518" s="8" t="str">
        <f>MID(TEXT(Data7[[#This Row],[Date:]],"mmddyyyy"),3,2)</f>
        <v>06</v>
      </c>
      <c r="X1518" s="8" t="str">
        <f>LEFT(TEXT(Data7[[#This Row],[Date:]],"mmddyyyy"),2)</f>
        <v>08</v>
      </c>
      <c r="Y1518" s="6">
        <f>DATE(Data7[[#This Row],[Year]],Data7[[#This Row],[Month]],Data7[[#This Row],[Day]])</f>
        <v>45510</v>
      </c>
    </row>
    <row r="1519" spans="1:25">
      <c r="A1519" s="5">
        <v>45511.408987731484</v>
      </c>
      <c r="B1519" s="7" t="s">
        <v>35</v>
      </c>
      <c r="C1519" s="6" t="s">
        <v>2007</v>
      </c>
      <c r="D1519" s="7" t="s">
        <v>2009</v>
      </c>
      <c r="E1519" s="8">
        <v>8</v>
      </c>
      <c r="F1519" s="7">
        <v>7135769</v>
      </c>
      <c r="G1519" s="7" t="s">
        <v>68</v>
      </c>
      <c r="H1519" s="7" t="s">
        <v>756</v>
      </c>
      <c r="I1519" s="7" t="s">
        <v>44</v>
      </c>
      <c r="J1519" s="19" t="str">
        <f>IFERROR(INDEX('Employee Info'!$C$3:$E$200,MATCH(Data7[[#This Row],[Name:]],'Employee Info'!$B$3:$B$200,0),MATCH(Data7[[#This Row],[Hours Type:]],'Employee Info'!$C$2:$E$2,0)),"")</f>
        <v/>
      </c>
      <c r="K1519" s="19" t="str">
        <f>IFERROR(INDEX('Employee Info'!$C$3:$J$200,MATCH(Data7[[#This Row],[Name:]],'Employee Info'!$B$3:$B$200,0),MATCH(Data7[[#Headers],[Truck]],'Employee Info'!$C$2:$J$2,0)),"")</f>
        <v/>
      </c>
      <c r="L1519" s="19" t="str">
        <f>IFERROR(INDEX('Employee Info'!$C$3:$J$200,MATCH(Data7[[#This Row],[Name:]],'Employee Info'!$B$3:$B$200,0),MATCH(Data7[[#Headers],[Phone]],'Employee Info'!$C$2:$J$2,0)),"")</f>
        <v/>
      </c>
      <c r="M1519" s="19" t="str">
        <f>IFERROR(INDEX('Employee Info'!$C$3:$J$200,MATCH(Data7[[#This Row],[Name:]],'Employee Info'!$B$3:$B$200,0),MATCH(Data7[[#Headers],[Tech]],'Employee Info'!$C$2:$J$2,0)),"")</f>
        <v/>
      </c>
      <c r="N1519" s="19" t="str">
        <f>IFERROR(INDEX('Employee Info'!$C$3:$J$200,MATCH(Data7[[#This Row],[Name:]],'Employee Info'!$B$3:$B$200,0),MATCH(Data7[[#Headers],[Other]],'Employee Info'!$C$2:$J$2,0)),"")</f>
        <v/>
      </c>
      <c r="O1519" s="19">
        <f>IFERROR((Data7[[#This Row],[Hours:]]*SUM(Data7[[#This Row],[Rate]:[Other]])),"")</f>
        <v>0</v>
      </c>
      <c r="P1519" s="7" t="str">
        <f>IF(Data7[[#This Row],[WO'#:]]="","Riley #","WO#")</f>
        <v>WO#</v>
      </c>
      <c r="Q1519" s="7">
        <f>IFERROR(WEEKNUM(Data7[[#This Row],[Date:]]),"")</f>
        <v>32</v>
      </c>
      <c r="R1519" s="6">
        <f t="shared" si="69"/>
        <v>45508</v>
      </c>
      <c r="S1519" s="6">
        <f>Data7[[#This Row],[Week Start]]+7</f>
        <v>45515</v>
      </c>
      <c r="T1519" s="7" t="str">
        <f t="shared" si="70"/>
        <v>8/4/2024 - 8/11/2024</v>
      </c>
      <c r="U1519" s="7" t="str">
        <f t="shared" si="71"/>
        <v>Time Card</v>
      </c>
      <c r="V1519" s="8" t="str">
        <f>RIGHT(TEXT(Data7[[#This Row],[Date:]],"mmddyyyy"),4)</f>
        <v>2024</v>
      </c>
      <c r="W1519" s="8" t="str">
        <f>MID(TEXT(Data7[[#This Row],[Date:]],"mmddyyyy"),3,2)</f>
        <v>06</v>
      </c>
      <c r="X1519" s="8" t="str">
        <f>LEFT(TEXT(Data7[[#This Row],[Date:]],"mmddyyyy"),2)</f>
        <v>08</v>
      </c>
      <c r="Y1519" s="6">
        <f>DATE(Data7[[#This Row],[Year]],Data7[[#This Row],[Month]],Data7[[#This Row],[Day]])</f>
        <v>45510</v>
      </c>
    </row>
    <row r="1520" spans="1:25">
      <c r="A1520" s="5">
        <v>45513.622271412038</v>
      </c>
      <c r="B1520" s="7" t="s">
        <v>66</v>
      </c>
      <c r="C1520" s="6" t="s">
        <v>2007</v>
      </c>
      <c r="D1520" s="7" t="s">
        <v>2029</v>
      </c>
      <c r="E1520" s="8">
        <v>1</v>
      </c>
      <c r="F1520" s="7">
        <v>7139590</v>
      </c>
      <c r="G1520" s="7" t="s">
        <v>68</v>
      </c>
      <c r="H1520" s="7" t="s">
        <v>756</v>
      </c>
      <c r="I1520" s="7" t="s">
        <v>44</v>
      </c>
      <c r="J1520" s="19" t="str">
        <f>IFERROR(INDEX('Employee Info'!$C$3:$E$200,MATCH(Data7[[#This Row],[Name:]],'Employee Info'!$B$3:$B$200,0),MATCH(Data7[[#This Row],[Hours Type:]],'Employee Info'!$C$2:$E$2,0)),"")</f>
        <v/>
      </c>
      <c r="K1520" s="19" t="str">
        <f>IFERROR(INDEX('Employee Info'!$C$3:$J$200,MATCH(Data7[[#This Row],[Name:]],'Employee Info'!$B$3:$B$200,0),MATCH(Data7[[#Headers],[Truck]],'Employee Info'!$C$2:$J$2,0)),"")</f>
        <v/>
      </c>
      <c r="L1520" s="19" t="str">
        <f>IFERROR(INDEX('Employee Info'!$C$3:$J$200,MATCH(Data7[[#This Row],[Name:]],'Employee Info'!$B$3:$B$200,0),MATCH(Data7[[#Headers],[Phone]],'Employee Info'!$C$2:$J$2,0)),"")</f>
        <v/>
      </c>
      <c r="M1520" s="19" t="str">
        <f>IFERROR(INDEX('Employee Info'!$C$3:$J$200,MATCH(Data7[[#This Row],[Name:]],'Employee Info'!$B$3:$B$200,0),MATCH(Data7[[#Headers],[Tech]],'Employee Info'!$C$2:$J$2,0)),"")</f>
        <v/>
      </c>
      <c r="N1520" s="19" t="str">
        <f>IFERROR(INDEX('Employee Info'!$C$3:$J$200,MATCH(Data7[[#This Row],[Name:]],'Employee Info'!$B$3:$B$200,0),MATCH(Data7[[#Headers],[Other]],'Employee Info'!$C$2:$J$2,0)),"")</f>
        <v/>
      </c>
      <c r="O1520" s="19">
        <f>IFERROR((Data7[[#This Row],[Hours:]]*SUM(Data7[[#This Row],[Rate]:[Other]])),"")</f>
        <v>0</v>
      </c>
      <c r="P1520" s="7" t="str">
        <f>IF(Data7[[#This Row],[WO'#:]]="","Riley #","WO#")</f>
        <v>WO#</v>
      </c>
      <c r="Q1520" s="7">
        <f>IFERROR(WEEKNUM(Data7[[#This Row],[Date:]]),"")</f>
        <v>32</v>
      </c>
      <c r="R1520" s="6">
        <f t="shared" si="69"/>
        <v>45508</v>
      </c>
      <c r="S1520" s="6">
        <f>Data7[[#This Row],[Week Start]]+7</f>
        <v>45515</v>
      </c>
      <c r="T1520" s="7" t="str">
        <f t="shared" si="70"/>
        <v>8/4/2024 - 8/11/2024</v>
      </c>
      <c r="U1520" s="7" t="str">
        <f t="shared" si="71"/>
        <v>Time Card</v>
      </c>
      <c r="V1520" s="8" t="str">
        <f>RIGHT(TEXT(Data7[[#This Row],[Date:]],"mmddyyyy"),4)</f>
        <v>2024</v>
      </c>
      <c r="W1520" s="8" t="str">
        <f>MID(TEXT(Data7[[#This Row],[Date:]],"mmddyyyy"),3,2)</f>
        <v>06</v>
      </c>
      <c r="X1520" s="8" t="str">
        <f>LEFT(TEXT(Data7[[#This Row],[Date:]],"mmddyyyy"),2)</f>
        <v>08</v>
      </c>
      <c r="Y1520" s="6">
        <f>DATE(Data7[[#This Row],[Year]],Data7[[#This Row],[Month]],Data7[[#This Row],[Day]])</f>
        <v>45510</v>
      </c>
    </row>
    <row r="1521" spans="1:25">
      <c r="A1521" s="5">
        <v>45510.583474999999</v>
      </c>
      <c r="B1521" s="7" t="s">
        <v>23</v>
      </c>
      <c r="C1521" s="6" t="s">
        <v>2007</v>
      </c>
      <c r="D1521" s="7" t="s">
        <v>63</v>
      </c>
      <c r="E1521" s="8">
        <v>8</v>
      </c>
      <c r="F1521" s="7" t="s">
        <v>68</v>
      </c>
      <c r="G1521" s="7" t="s">
        <v>68</v>
      </c>
      <c r="H1521" s="7" t="s">
        <v>536</v>
      </c>
      <c r="I1521" s="7" t="s">
        <v>44</v>
      </c>
      <c r="J1521" s="19" t="str">
        <f>IFERROR(INDEX('Employee Info'!$C$3:$E$200,MATCH(Data7[[#This Row],[Name:]],'Employee Info'!$B$3:$B$200,0),MATCH(Data7[[#This Row],[Hours Type:]],'Employee Info'!$C$2:$E$2,0)),"")</f>
        <v/>
      </c>
      <c r="K1521" s="19" t="str">
        <f>IFERROR(INDEX('Employee Info'!$C$3:$J$200,MATCH(Data7[[#This Row],[Name:]],'Employee Info'!$B$3:$B$200,0),MATCH(Data7[[#Headers],[Truck]],'Employee Info'!$C$2:$J$2,0)),"")</f>
        <v/>
      </c>
      <c r="L1521" s="19" t="str">
        <f>IFERROR(INDEX('Employee Info'!$C$3:$J$200,MATCH(Data7[[#This Row],[Name:]],'Employee Info'!$B$3:$B$200,0),MATCH(Data7[[#Headers],[Phone]],'Employee Info'!$C$2:$J$2,0)),"")</f>
        <v/>
      </c>
      <c r="M1521" s="19" t="str">
        <f>IFERROR(INDEX('Employee Info'!$C$3:$J$200,MATCH(Data7[[#This Row],[Name:]],'Employee Info'!$B$3:$B$200,0),MATCH(Data7[[#Headers],[Tech]],'Employee Info'!$C$2:$J$2,0)),"")</f>
        <v/>
      </c>
      <c r="N1521" s="19" t="str">
        <f>IFERROR(INDEX('Employee Info'!$C$3:$J$200,MATCH(Data7[[#This Row],[Name:]],'Employee Info'!$B$3:$B$200,0),MATCH(Data7[[#Headers],[Other]],'Employee Info'!$C$2:$J$2,0)),"")</f>
        <v/>
      </c>
      <c r="O1521" s="19">
        <f>IFERROR((Data7[[#This Row],[Hours:]]*SUM(Data7[[#This Row],[Rate]:[Other]])),"")</f>
        <v>0</v>
      </c>
      <c r="P1521" s="7" t="str">
        <f>IF(Data7[[#This Row],[WO'#:]]="","Riley #","WO#")</f>
        <v>Riley #</v>
      </c>
      <c r="Q1521" s="7">
        <f>IFERROR(WEEKNUM(Data7[[#This Row],[Date:]]),"")</f>
        <v>32</v>
      </c>
      <c r="R1521" s="6">
        <f t="shared" si="69"/>
        <v>45508</v>
      </c>
      <c r="S1521" s="6">
        <f>Data7[[#This Row],[Week Start]]+7</f>
        <v>45515</v>
      </c>
      <c r="T1521" s="7" t="str">
        <f t="shared" si="70"/>
        <v>8/4/2024 - 8/11/2024</v>
      </c>
      <c r="U1521" s="7" t="str">
        <f t="shared" si="71"/>
        <v>Time Card</v>
      </c>
      <c r="V1521" s="8" t="str">
        <f>RIGHT(TEXT(Data7[[#This Row],[Date:]],"mmddyyyy"),4)</f>
        <v>2024</v>
      </c>
      <c r="W1521" s="8" t="str">
        <f>MID(TEXT(Data7[[#This Row],[Date:]],"mmddyyyy"),3,2)</f>
        <v>06</v>
      </c>
      <c r="X1521" s="8" t="str">
        <f>LEFT(TEXT(Data7[[#This Row],[Date:]],"mmddyyyy"),2)</f>
        <v>08</v>
      </c>
      <c r="Y1521" s="6">
        <f>DATE(Data7[[#This Row],[Year]],Data7[[#This Row],[Month]],Data7[[#This Row],[Day]])</f>
        <v>45510</v>
      </c>
    </row>
    <row r="1522" spans="1:25">
      <c r="A1522" s="5">
        <v>45510.585757407411</v>
      </c>
      <c r="B1522" s="7" t="s">
        <v>65</v>
      </c>
      <c r="C1522" s="6" t="s">
        <v>2007</v>
      </c>
      <c r="D1522" s="7" t="s">
        <v>63</v>
      </c>
      <c r="E1522" s="8">
        <v>8</v>
      </c>
      <c r="F1522" s="7" t="s">
        <v>68</v>
      </c>
      <c r="G1522" s="7" t="s">
        <v>68</v>
      </c>
      <c r="H1522" s="7" t="s">
        <v>536</v>
      </c>
      <c r="I1522" s="7" t="s">
        <v>44</v>
      </c>
      <c r="J1522" s="19" t="str">
        <f>IFERROR(INDEX('Employee Info'!$C$3:$E$200,MATCH(Data7[[#This Row],[Name:]],'Employee Info'!$B$3:$B$200,0),MATCH(Data7[[#This Row],[Hours Type:]],'Employee Info'!$C$2:$E$2,0)),"")</f>
        <v/>
      </c>
      <c r="K1522" s="19" t="str">
        <f>IFERROR(INDEX('Employee Info'!$C$3:$J$200,MATCH(Data7[[#This Row],[Name:]],'Employee Info'!$B$3:$B$200,0),MATCH(Data7[[#Headers],[Truck]],'Employee Info'!$C$2:$J$2,0)),"")</f>
        <v/>
      </c>
      <c r="L1522" s="19" t="str">
        <f>IFERROR(INDEX('Employee Info'!$C$3:$J$200,MATCH(Data7[[#This Row],[Name:]],'Employee Info'!$B$3:$B$200,0),MATCH(Data7[[#Headers],[Phone]],'Employee Info'!$C$2:$J$2,0)),"")</f>
        <v/>
      </c>
      <c r="M1522" s="19" t="str">
        <f>IFERROR(INDEX('Employee Info'!$C$3:$J$200,MATCH(Data7[[#This Row],[Name:]],'Employee Info'!$B$3:$B$200,0),MATCH(Data7[[#Headers],[Tech]],'Employee Info'!$C$2:$J$2,0)),"")</f>
        <v/>
      </c>
      <c r="N1522" s="19" t="str">
        <f>IFERROR(INDEX('Employee Info'!$C$3:$J$200,MATCH(Data7[[#This Row],[Name:]],'Employee Info'!$B$3:$B$200,0),MATCH(Data7[[#Headers],[Other]],'Employee Info'!$C$2:$J$2,0)),"")</f>
        <v/>
      </c>
      <c r="O1522" s="19">
        <f>IFERROR((Data7[[#This Row],[Hours:]]*SUM(Data7[[#This Row],[Rate]:[Other]])),"")</f>
        <v>0</v>
      </c>
      <c r="P1522" s="7" t="str">
        <f>IF(Data7[[#This Row],[WO'#:]]="","Riley #","WO#")</f>
        <v>Riley #</v>
      </c>
      <c r="Q1522" s="7">
        <f>IFERROR(WEEKNUM(Data7[[#This Row],[Date:]]),"")</f>
        <v>32</v>
      </c>
      <c r="R1522" s="6">
        <f t="shared" si="69"/>
        <v>45508</v>
      </c>
      <c r="S1522" s="6">
        <f>Data7[[#This Row],[Week Start]]+7</f>
        <v>45515</v>
      </c>
      <c r="T1522" s="7" t="str">
        <f t="shared" si="70"/>
        <v>8/4/2024 - 8/11/2024</v>
      </c>
      <c r="U1522" s="7" t="str">
        <f t="shared" si="71"/>
        <v>Time Card</v>
      </c>
      <c r="V1522" s="8" t="str">
        <f>RIGHT(TEXT(Data7[[#This Row],[Date:]],"mmddyyyy"),4)</f>
        <v>2024</v>
      </c>
      <c r="W1522" s="8" t="str">
        <f>MID(TEXT(Data7[[#This Row],[Date:]],"mmddyyyy"),3,2)</f>
        <v>06</v>
      </c>
      <c r="X1522" s="8" t="str">
        <f>LEFT(TEXT(Data7[[#This Row],[Date:]],"mmddyyyy"),2)</f>
        <v>08</v>
      </c>
      <c r="Y1522" s="6">
        <f>DATE(Data7[[#This Row],[Year]],Data7[[#This Row],[Month]],Data7[[#This Row],[Day]])</f>
        <v>45510</v>
      </c>
    </row>
    <row r="1523" spans="1:25">
      <c r="A1523" s="5">
        <v>45513.616500578704</v>
      </c>
      <c r="B1523" s="7" t="s">
        <v>66</v>
      </c>
      <c r="C1523" s="6" t="s">
        <v>2007</v>
      </c>
      <c r="D1523" s="7" t="s">
        <v>558</v>
      </c>
      <c r="E1523" s="8">
        <v>1</v>
      </c>
      <c r="F1523" s="7" t="s">
        <v>68</v>
      </c>
      <c r="G1523" s="7" t="s">
        <v>68</v>
      </c>
      <c r="H1523" s="7" t="s">
        <v>536</v>
      </c>
      <c r="I1523" s="7" t="s">
        <v>44</v>
      </c>
      <c r="J1523" s="19" t="str">
        <f>IFERROR(INDEX('Employee Info'!$C$3:$E$200,MATCH(Data7[[#This Row],[Name:]],'Employee Info'!$B$3:$B$200,0),MATCH(Data7[[#This Row],[Hours Type:]],'Employee Info'!$C$2:$E$2,0)),"")</f>
        <v/>
      </c>
      <c r="K1523" s="19" t="str">
        <f>IFERROR(INDEX('Employee Info'!$C$3:$J$200,MATCH(Data7[[#This Row],[Name:]],'Employee Info'!$B$3:$B$200,0),MATCH(Data7[[#Headers],[Truck]],'Employee Info'!$C$2:$J$2,0)),"")</f>
        <v/>
      </c>
      <c r="L1523" s="19" t="str">
        <f>IFERROR(INDEX('Employee Info'!$C$3:$J$200,MATCH(Data7[[#This Row],[Name:]],'Employee Info'!$B$3:$B$200,0),MATCH(Data7[[#Headers],[Phone]],'Employee Info'!$C$2:$J$2,0)),"")</f>
        <v/>
      </c>
      <c r="M1523" s="19" t="str">
        <f>IFERROR(INDEX('Employee Info'!$C$3:$J$200,MATCH(Data7[[#This Row],[Name:]],'Employee Info'!$B$3:$B$200,0),MATCH(Data7[[#Headers],[Tech]],'Employee Info'!$C$2:$J$2,0)),"")</f>
        <v/>
      </c>
      <c r="N1523" s="19" t="str">
        <f>IFERROR(INDEX('Employee Info'!$C$3:$J$200,MATCH(Data7[[#This Row],[Name:]],'Employee Info'!$B$3:$B$200,0),MATCH(Data7[[#Headers],[Other]],'Employee Info'!$C$2:$J$2,0)),"")</f>
        <v/>
      </c>
      <c r="O1523" s="19">
        <f>IFERROR((Data7[[#This Row],[Hours:]]*SUM(Data7[[#This Row],[Rate]:[Other]])),"")</f>
        <v>0</v>
      </c>
      <c r="P1523" s="7" t="str">
        <f>IF(Data7[[#This Row],[WO'#:]]="","Riley #","WO#")</f>
        <v>Riley #</v>
      </c>
      <c r="Q1523" s="7">
        <f>IFERROR(WEEKNUM(Data7[[#This Row],[Date:]]),"")</f>
        <v>32</v>
      </c>
      <c r="R1523" s="6">
        <f t="shared" si="69"/>
        <v>45508</v>
      </c>
      <c r="S1523" s="6">
        <f>Data7[[#This Row],[Week Start]]+7</f>
        <v>45515</v>
      </c>
      <c r="T1523" s="7" t="str">
        <f t="shared" si="70"/>
        <v>8/4/2024 - 8/11/2024</v>
      </c>
      <c r="U1523" s="7" t="str">
        <f t="shared" si="71"/>
        <v>Time Card</v>
      </c>
      <c r="V1523" s="8" t="str">
        <f>RIGHT(TEXT(Data7[[#This Row],[Date:]],"mmddyyyy"),4)</f>
        <v>2024</v>
      </c>
      <c r="W1523" s="8" t="str">
        <f>MID(TEXT(Data7[[#This Row],[Date:]],"mmddyyyy"),3,2)</f>
        <v>06</v>
      </c>
      <c r="X1523" s="8" t="str">
        <f>LEFT(TEXT(Data7[[#This Row],[Date:]],"mmddyyyy"),2)</f>
        <v>08</v>
      </c>
      <c r="Y1523" s="6">
        <f>DATE(Data7[[#This Row],[Year]],Data7[[#This Row],[Month]],Data7[[#This Row],[Day]])</f>
        <v>45510</v>
      </c>
    </row>
    <row r="1524" spans="1:25">
      <c r="A1524" s="5">
        <v>45513.617555787037</v>
      </c>
      <c r="B1524" s="7" t="s">
        <v>66</v>
      </c>
      <c r="C1524" s="6" t="s">
        <v>2007</v>
      </c>
      <c r="D1524" s="7" t="s">
        <v>2024</v>
      </c>
      <c r="E1524" s="8">
        <v>1</v>
      </c>
      <c r="F1524" s="7" t="s">
        <v>68</v>
      </c>
      <c r="G1524" s="7" t="s">
        <v>68</v>
      </c>
      <c r="H1524" s="7" t="s">
        <v>912</v>
      </c>
      <c r="I1524" s="7" t="s">
        <v>44</v>
      </c>
      <c r="J1524" s="19" t="str">
        <f>IFERROR(INDEX('Employee Info'!$C$3:$E$200,MATCH(Data7[[#This Row],[Name:]],'Employee Info'!$B$3:$B$200,0),MATCH(Data7[[#This Row],[Hours Type:]],'Employee Info'!$C$2:$E$2,0)),"")</f>
        <v/>
      </c>
      <c r="K1524" s="19" t="str">
        <f>IFERROR(INDEX('Employee Info'!$C$3:$J$200,MATCH(Data7[[#This Row],[Name:]],'Employee Info'!$B$3:$B$200,0),MATCH(Data7[[#Headers],[Truck]],'Employee Info'!$C$2:$J$2,0)),"")</f>
        <v/>
      </c>
      <c r="L1524" s="19" t="str">
        <f>IFERROR(INDEX('Employee Info'!$C$3:$J$200,MATCH(Data7[[#This Row],[Name:]],'Employee Info'!$B$3:$B$200,0),MATCH(Data7[[#Headers],[Phone]],'Employee Info'!$C$2:$J$2,0)),"")</f>
        <v/>
      </c>
      <c r="M1524" s="19" t="str">
        <f>IFERROR(INDEX('Employee Info'!$C$3:$J$200,MATCH(Data7[[#This Row],[Name:]],'Employee Info'!$B$3:$B$200,0),MATCH(Data7[[#Headers],[Tech]],'Employee Info'!$C$2:$J$2,0)),"")</f>
        <v/>
      </c>
      <c r="N1524" s="19" t="str">
        <f>IFERROR(INDEX('Employee Info'!$C$3:$J$200,MATCH(Data7[[#This Row],[Name:]],'Employee Info'!$B$3:$B$200,0),MATCH(Data7[[#Headers],[Other]],'Employee Info'!$C$2:$J$2,0)),"")</f>
        <v/>
      </c>
      <c r="O1524" s="19">
        <f>IFERROR((Data7[[#This Row],[Hours:]]*SUM(Data7[[#This Row],[Rate]:[Other]])),"")</f>
        <v>0</v>
      </c>
      <c r="P1524" s="7" t="str">
        <f>IF(Data7[[#This Row],[WO'#:]]="","Riley #","WO#")</f>
        <v>Riley #</v>
      </c>
      <c r="Q1524" s="7">
        <f>IFERROR(WEEKNUM(Data7[[#This Row],[Date:]]),"")</f>
        <v>32</v>
      </c>
      <c r="R1524" s="6">
        <f t="shared" si="69"/>
        <v>45508</v>
      </c>
      <c r="S1524" s="6">
        <f>Data7[[#This Row],[Week Start]]+7</f>
        <v>45515</v>
      </c>
      <c r="T1524" s="7" t="str">
        <f t="shared" si="70"/>
        <v>8/4/2024 - 8/11/2024</v>
      </c>
      <c r="U1524" s="7" t="str">
        <f t="shared" si="71"/>
        <v>Time Card</v>
      </c>
      <c r="V1524" s="8" t="str">
        <f>RIGHT(TEXT(Data7[[#This Row],[Date:]],"mmddyyyy"),4)</f>
        <v>2024</v>
      </c>
      <c r="W1524" s="8" t="str">
        <f>MID(TEXT(Data7[[#This Row],[Date:]],"mmddyyyy"),3,2)</f>
        <v>06</v>
      </c>
      <c r="X1524" s="8" t="str">
        <f>LEFT(TEXT(Data7[[#This Row],[Date:]],"mmddyyyy"),2)</f>
        <v>08</v>
      </c>
      <c r="Y1524" s="6">
        <f>DATE(Data7[[#This Row],[Year]],Data7[[#This Row],[Month]],Data7[[#This Row],[Day]])</f>
        <v>45510</v>
      </c>
    </row>
    <row r="1525" spans="1:25">
      <c r="A1525" s="5">
        <v>45511.24551724537</v>
      </c>
      <c r="B1525" s="7" t="s">
        <v>31</v>
      </c>
      <c r="C1525" s="6" t="s">
        <v>2007</v>
      </c>
      <c r="D1525" s="7" t="s">
        <v>2008</v>
      </c>
      <c r="E1525" s="8">
        <v>2</v>
      </c>
      <c r="F1525" s="7" t="s">
        <v>68</v>
      </c>
      <c r="G1525" s="7" t="s">
        <v>68</v>
      </c>
      <c r="H1525" s="7" t="s">
        <v>922</v>
      </c>
      <c r="I1525" s="7" t="s">
        <v>44</v>
      </c>
      <c r="J1525" s="19" t="str">
        <f>IFERROR(INDEX('Employee Info'!$C$3:$E$200,MATCH(Data7[[#This Row],[Name:]],'Employee Info'!$B$3:$B$200,0),MATCH(Data7[[#This Row],[Hours Type:]],'Employee Info'!$C$2:$E$2,0)),"")</f>
        <v/>
      </c>
      <c r="K1525" s="19" t="str">
        <f>IFERROR(INDEX('Employee Info'!$C$3:$J$200,MATCH(Data7[[#This Row],[Name:]],'Employee Info'!$B$3:$B$200,0),MATCH(Data7[[#Headers],[Truck]],'Employee Info'!$C$2:$J$2,0)),"")</f>
        <v/>
      </c>
      <c r="L1525" s="19" t="str">
        <f>IFERROR(INDEX('Employee Info'!$C$3:$J$200,MATCH(Data7[[#This Row],[Name:]],'Employee Info'!$B$3:$B$200,0),MATCH(Data7[[#Headers],[Phone]],'Employee Info'!$C$2:$J$2,0)),"")</f>
        <v/>
      </c>
      <c r="M1525" s="19" t="str">
        <f>IFERROR(INDEX('Employee Info'!$C$3:$J$200,MATCH(Data7[[#This Row],[Name:]],'Employee Info'!$B$3:$B$200,0),MATCH(Data7[[#Headers],[Tech]],'Employee Info'!$C$2:$J$2,0)),"")</f>
        <v/>
      </c>
      <c r="N1525" s="19" t="str">
        <f>IFERROR(INDEX('Employee Info'!$C$3:$J$200,MATCH(Data7[[#This Row],[Name:]],'Employee Info'!$B$3:$B$200,0),MATCH(Data7[[#Headers],[Other]],'Employee Info'!$C$2:$J$2,0)),"")</f>
        <v/>
      </c>
      <c r="O1525" s="19">
        <f>IFERROR((Data7[[#This Row],[Hours:]]*SUM(Data7[[#This Row],[Rate]:[Other]])),"")</f>
        <v>0</v>
      </c>
      <c r="P1525" s="7" t="str">
        <f>IF(Data7[[#This Row],[WO'#:]]="","Riley #","WO#")</f>
        <v>Riley #</v>
      </c>
      <c r="Q1525" s="7">
        <f>IFERROR(WEEKNUM(Data7[[#This Row],[Date:]]),"")</f>
        <v>32</v>
      </c>
      <c r="R1525" s="6">
        <f t="shared" si="69"/>
        <v>45508</v>
      </c>
      <c r="S1525" s="6">
        <f>Data7[[#This Row],[Week Start]]+7</f>
        <v>45515</v>
      </c>
      <c r="T1525" s="7" t="str">
        <f t="shared" si="70"/>
        <v>8/4/2024 - 8/11/2024</v>
      </c>
      <c r="U1525" s="7" t="str">
        <f t="shared" si="71"/>
        <v>Time Card</v>
      </c>
      <c r="V1525" s="8" t="str">
        <f>RIGHT(TEXT(Data7[[#This Row],[Date:]],"mmddyyyy"),4)</f>
        <v>2024</v>
      </c>
      <c r="W1525" s="8" t="str">
        <f>MID(TEXT(Data7[[#This Row],[Date:]],"mmddyyyy"),3,2)</f>
        <v>06</v>
      </c>
      <c r="X1525" s="8" t="str">
        <f>LEFT(TEXT(Data7[[#This Row],[Date:]],"mmddyyyy"),2)</f>
        <v>08</v>
      </c>
      <c r="Y1525" s="6">
        <f>DATE(Data7[[#This Row],[Year]],Data7[[#This Row],[Month]],Data7[[#This Row],[Day]])</f>
        <v>45510</v>
      </c>
    </row>
    <row r="1526" spans="1:25">
      <c r="A1526" s="5">
        <v>45511.245660185188</v>
      </c>
      <c r="B1526" s="7" t="s">
        <v>34</v>
      </c>
      <c r="C1526" s="6" t="s">
        <v>2007</v>
      </c>
      <c r="D1526" s="7" t="s">
        <v>2008</v>
      </c>
      <c r="E1526" s="8">
        <v>2</v>
      </c>
      <c r="F1526" s="7" t="s">
        <v>68</v>
      </c>
      <c r="G1526" s="7" t="s">
        <v>68</v>
      </c>
      <c r="H1526" s="7" t="s">
        <v>922</v>
      </c>
      <c r="I1526" s="7" t="s">
        <v>44</v>
      </c>
      <c r="J1526" s="19" t="str">
        <f>IFERROR(INDEX('Employee Info'!$C$3:$E$200,MATCH(Data7[[#This Row],[Name:]],'Employee Info'!$B$3:$B$200,0),MATCH(Data7[[#This Row],[Hours Type:]],'Employee Info'!$C$2:$E$2,0)),"")</f>
        <v/>
      </c>
      <c r="K1526" s="19" t="str">
        <f>IFERROR(INDEX('Employee Info'!$C$3:$J$200,MATCH(Data7[[#This Row],[Name:]],'Employee Info'!$B$3:$B$200,0),MATCH(Data7[[#Headers],[Truck]],'Employee Info'!$C$2:$J$2,0)),"")</f>
        <v/>
      </c>
      <c r="L1526" s="19" t="str">
        <f>IFERROR(INDEX('Employee Info'!$C$3:$J$200,MATCH(Data7[[#This Row],[Name:]],'Employee Info'!$B$3:$B$200,0),MATCH(Data7[[#Headers],[Phone]],'Employee Info'!$C$2:$J$2,0)),"")</f>
        <v/>
      </c>
      <c r="M1526" s="19" t="str">
        <f>IFERROR(INDEX('Employee Info'!$C$3:$J$200,MATCH(Data7[[#This Row],[Name:]],'Employee Info'!$B$3:$B$200,0),MATCH(Data7[[#Headers],[Tech]],'Employee Info'!$C$2:$J$2,0)),"")</f>
        <v/>
      </c>
      <c r="N1526" s="19" t="str">
        <f>IFERROR(INDEX('Employee Info'!$C$3:$J$200,MATCH(Data7[[#This Row],[Name:]],'Employee Info'!$B$3:$B$200,0),MATCH(Data7[[#Headers],[Other]],'Employee Info'!$C$2:$J$2,0)),"")</f>
        <v/>
      </c>
      <c r="O1526" s="19">
        <f>IFERROR((Data7[[#This Row],[Hours:]]*SUM(Data7[[#This Row],[Rate]:[Other]])),"")</f>
        <v>0</v>
      </c>
      <c r="P1526" s="7" t="str">
        <f>IF(Data7[[#This Row],[WO'#:]]="","Riley #","WO#")</f>
        <v>Riley #</v>
      </c>
      <c r="Q1526" s="7">
        <f>IFERROR(WEEKNUM(Data7[[#This Row],[Date:]]),"")</f>
        <v>32</v>
      </c>
      <c r="R1526" s="6">
        <f t="shared" si="69"/>
        <v>45508</v>
      </c>
      <c r="S1526" s="6">
        <f>Data7[[#This Row],[Week Start]]+7</f>
        <v>45515</v>
      </c>
      <c r="T1526" s="7" t="str">
        <f t="shared" si="70"/>
        <v>8/4/2024 - 8/11/2024</v>
      </c>
      <c r="U1526" s="7" t="str">
        <f t="shared" si="71"/>
        <v>Time Card</v>
      </c>
      <c r="V1526" s="8" t="str">
        <f>RIGHT(TEXT(Data7[[#This Row],[Date:]],"mmddyyyy"),4)</f>
        <v>2024</v>
      </c>
      <c r="W1526" s="8" t="str">
        <f>MID(TEXT(Data7[[#This Row],[Date:]],"mmddyyyy"),3,2)</f>
        <v>06</v>
      </c>
      <c r="X1526" s="8" t="str">
        <f>LEFT(TEXT(Data7[[#This Row],[Date:]],"mmddyyyy"),2)</f>
        <v>08</v>
      </c>
      <c r="Y1526" s="6">
        <f>DATE(Data7[[#This Row],[Year]],Data7[[#This Row],[Month]],Data7[[#This Row],[Day]])</f>
        <v>45510</v>
      </c>
    </row>
    <row r="1527" spans="1:25">
      <c r="A1527" s="5">
        <v>45513.618185763888</v>
      </c>
      <c r="B1527" s="7" t="s">
        <v>66</v>
      </c>
      <c r="C1527" s="6" t="s">
        <v>2007</v>
      </c>
      <c r="D1527" s="7" t="s">
        <v>2025</v>
      </c>
      <c r="E1527" s="8">
        <v>1</v>
      </c>
      <c r="F1527" s="7" t="s">
        <v>68</v>
      </c>
      <c r="G1527" s="7" t="s">
        <v>68</v>
      </c>
      <c r="H1527" s="7" t="s">
        <v>922</v>
      </c>
      <c r="I1527" s="7" t="s">
        <v>44</v>
      </c>
      <c r="J1527" s="19" t="str">
        <f>IFERROR(INDEX('Employee Info'!$C$3:$E$200,MATCH(Data7[[#This Row],[Name:]],'Employee Info'!$B$3:$B$200,0),MATCH(Data7[[#This Row],[Hours Type:]],'Employee Info'!$C$2:$E$2,0)),"")</f>
        <v/>
      </c>
      <c r="K1527" s="19" t="str">
        <f>IFERROR(INDEX('Employee Info'!$C$3:$J$200,MATCH(Data7[[#This Row],[Name:]],'Employee Info'!$B$3:$B$200,0),MATCH(Data7[[#Headers],[Truck]],'Employee Info'!$C$2:$J$2,0)),"")</f>
        <v/>
      </c>
      <c r="L1527" s="19" t="str">
        <f>IFERROR(INDEX('Employee Info'!$C$3:$J$200,MATCH(Data7[[#This Row],[Name:]],'Employee Info'!$B$3:$B$200,0),MATCH(Data7[[#Headers],[Phone]],'Employee Info'!$C$2:$J$2,0)),"")</f>
        <v/>
      </c>
      <c r="M1527" s="19" t="str">
        <f>IFERROR(INDEX('Employee Info'!$C$3:$J$200,MATCH(Data7[[#This Row],[Name:]],'Employee Info'!$B$3:$B$200,0),MATCH(Data7[[#Headers],[Tech]],'Employee Info'!$C$2:$J$2,0)),"")</f>
        <v/>
      </c>
      <c r="N1527" s="19" t="str">
        <f>IFERROR(INDEX('Employee Info'!$C$3:$J$200,MATCH(Data7[[#This Row],[Name:]],'Employee Info'!$B$3:$B$200,0),MATCH(Data7[[#Headers],[Other]],'Employee Info'!$C$2:$J$2,0)),"")</f>
        <v/>
      </c>
      <c r="O1527" s="19">
        <f>IFERROR((Data7[[#This Row],[Hours:]]*SUM(Data7[[#This Row],[Rate]:[Other]])),"")</f>
        <v>0</v>
      </c>
      <c r="P1527" s="7" t="str">
        <f>IF(Data7[[#This Row],[WO'#:]]="","Riley #","WO#")</f>
        <v>Riley #</v>
      </c>
      <c r="Q1527" s="7">
        <f>IFERROR(WEEKNUM(Data7[[#This Row],[Date:]]),"")</f>
        <v>32</v>
      </c>
      <c r="R1527" s="6">
        <f t="shared" si="69"/>
        <v>45508</v>
      </c>
      <c r="S1527" s="6">
        <f>Data7[[#This Row],[Week Start]]+7</f>
        <v>45515</v>
      </c>
      <c r="T1527" s="7" t="str">
        <f t="shared" si="70"/>
        <v>8/4/2024 - 8/11/2024</v>
      </c>
      <c r="U1527" s="7" t="str">
        <f t="shared" si="71"/>
        <v>Time Card</v>
      </c>
      <c r="V1527" s="8" t="str">
        <f>RIGHT(TEXT(Data7[[#This Row],[Date:]],"mmddyyyy"),4)</f>
        <v>2024</v>
      </c>
      <c r="W1527" s="8" t="str">
        <f>MID(TEXT(Data7[[#This Row],[Date:]],"mmddyyyy"),3,2)</f>
        <v>06</v>
      </c>
      <c r="X1527" s="8" t="str">
        <f>LEFT(TEXT(Data7[[#This Row],[Date:]],"mmddyyyy"),2)</f>
        <v>08</v>
      </c>
      <c r="Y1527" s="6">
        <f>DATE(Data7[[#This Row],[Year]],Data7[[#This Row],[Month]],Data7[[#This Row],[Day]])</f>
        <v>45510</v>
      </c>
    </row>
    <row r="1528" spans="1:25">
      <c r="A1528" s="5">
        <v>45511.246191666665</v>
      </c>
      <c r="B1528" s="7" t="s">
        <v>34</v>
      </c>
      <c r="C1528" s="6" t="s">
        <v>2007</v>
      </c>
      <c r="D1528" s="7" t="s">
        <v>1959</v>
      </c>
      <c r="E1528" s="8">
        <v>6</v>
      </c>
      <c r="F1528" s="7" t="s">
        <v>68</v>
      </c>
      <c r="G1528" s="7" t="s">
        <v>68</v>
      </c>
      <c r="H1528" s="7" t="s">
        <v>1960</v>
      </c>
      <c r="I1528" s="7" t="s">
        <v>44</v>
      </c>
      <c r="J1528" s="19" t="str">
        <f>IFERROR(INDEX('Employee Info'!$C$3:$E$200,MATCH(Data7[[#This Row],[Name:]],'Employee Info'!$B$3:$B$200,0),MATCH(Data7[[#This Row],[Hours Type:]],'Employee Info'!$C$2:$E$2,0)),"")</f>
        <v/>
      </c>
      <c r="K1528" s="19" t="str">
        <f>IFERROR(INDEX('Employee Info'!$C$3:$J$200,MATCH(Data7[[#This Row],[Name:]],'Employee Info'!$B$3:$B$200,0),MATCH(Data7[[#Headers],[Truck]],'Employee Info'!$C$2:$J$2,0)),"")</f>
        <v/>
      </c>
      <c r="L1528" s="19" t="str">
        <f>IFERROR(INDEX('Employee Info'!$C$3:$J$200,MATCH(Data7[[#This Row],[Name:]],'Employee Info'!$B$3:$B$200,0),MATCH(Data7[[#Headers],[Phone]],'Employee Info'!$C$2:$J$2,0)),"")</f>
        <v/>
      </c>
      <c r="M1528" s="19" t="str">
        <f>IFERROR(INDEX('Employee Info'!$C$3:$J$200,MATCH(Data7[[#This Row],[Name:]],'Employee Info'!$B$3:$B$200,0),MATCH(Data7[[#Headers],[Tech]],'Employee Info'!$C$2:$J$2,0)),"")</f>
        <v/>
      </c>
      <c r="N1528" s="19" t="str">
        <f>IFERROR(INDEX('Employee Info'!$C$3:$J$200,MATCH(Data7[[#This Row],[Name:]],'Employee Info'!$B$3:$B$200,0),MATCH(Data7[[#Headers],[Other]],'Employee Info'!$C$2:$J$2,0)),"")</f>
        <v/>
      </c>
      <c r="O1528" s="19">
        <f>IFERROR((Data7[[#This Row],[Hours:]]*SUM(Data7[[#This Row],[Rate]:[Other]])),"")</f>
        <v>0</v>
      </c>
      <c r="P1528" s="7" t="str">
        <f>IF(Data7[[#This Row],[WO'#:]]="","Riley #","WO#")</f>
        <v>Riley #</v>
      </c>
      <c r="Q1528" s="7">
        <f>IFERROR(WEEKNUM(Data7[[#This Row],[Date:]]),"")</f>
        <v>32</v>
      </c>
      <c r="R1528" s="6">
        <f t="shared" si="69"/>
        <v>45508</v>
      </c>
      <c r="S1528" s="6">
        <f>Data7[[#This Row],[Week Start]]+7</f>
        <v>45515</v>
      </c>
      <c r="T1528" s="7" t="str">
        <f t="shared" si="70"/>
        <v>8/4/2024 - 8/11/2024</v>
      </c>
      <c r="U1528" s="7" t="str">
        <f t="shared" si="71"/>
        <v>Time Card</v>
      </c>
      <c r="V1528" s="8" t="str">
        <f>RIGHT(TEXT(Data7[[#This Row],[Date:]],"mmddyyyy"),4)</f>
        <v>2024</v>
      </c>
      <c r="W1528" s="8" t="str">
        <f>MID(TEXT(Data7[[#This Row],[Date:]],"mmddyyyy"),3,2)</f>
        <v>06</v>
      </c>
      <c r="X1528" s="8" t="str">
        <f>LEFT(TEXT(Data7[[#This Row],[Date:]],"mmddyyyy"),2)</f>
        <v>08</v>
      </c>
      <c r="Y1528" s="6">
        <f>DATE(Data7[[#This Row],[Year]],Data7[[#This Row],[Month]],Data7[[#This Row],[Day]])</f>
        <v>45510</v>
      </c>
    </row>
    <row r="1529" spans="1:25">
      <c r="A1529" s="5">
        <v>45511.246287731483</v>
      </c>
      <c r="B1529" s="7" t="s">
        <v>31</v>
      </c>
      <c r="C1529" s="6" t="s">
        <v>2007</v>
      </c>
      <c r="D1529" s="7" t="s">
        <v>1959</v>
      </c>
      <c r="E1529" s="8">
        <v>6</v>
      </c>
      <c r="F1529" s="7" t="s">
        <v>68</v>
      </c>
      <c r="G1529" s="7" t="s">
        <v>68</v>
      </c>
      <c r="H1529" s="7" t="s">
        <v>1960</v>
      </c>
      <c r="I1529" s="7" t="s">
        <v>44</v>
      </c>
      <c r="J1529" s="19" t="str">
        <f>IFERROR(INDEX('Employee Info'!$C$3:$E$200,MATCH(Data7[[#This Row],[Name:]],'Employee Info'!$B$3:$B$200,0),MATCH(Data7[[#This Row],[Hours Type:]],'Employee Info'!$C$2:$E$2,0)),"")</f>
        <v/>
      </c>
      <c r="K1529" s="19" t="str">
        <f>IFERROR(INDEX('Employee Info'!$C$3:$J$200,MATCH(Data7[[#This Row],[Name:]],'Employee Info'!$B$3:$B$200,0),MATCH(Data7[[#Headers],[Truck]],'Employee Info'!$C$2:$J$2,0)),"")</f>
        <v/>
      </c>
      <c r="L1529" s="19" t="str">
        <f>IFERROR(INDEX('Employee Info'!$C$3:$J$200,MATCH(Data7[[#This Row],[Name:]],'Employee Info'!$B$3:$B$200,0),MATCH(Data7[[#Headers],[Phone]],'Employee Info'!$C$2:$J$2,0)),"")</f>
        <v/>
      </c>
      <c r="M1529" s="19" t="str">
        <f>IFERROR(INDEX('Employee Info'!$C$3:$J$200,MATCH(Data7[[#This Row],[Name:]],'Employee Info'!$B$3:$B$200,0),MATCH(Data7[[#Headers],[Tech]],'Employee Info'!$C$2:$J$2,0)),"")</f>
        <v/>
      </c>
      <c r="N1529" s="19" t="str">
        <f>IFERROR(INDEX('Employee Info'!$C$3:$J$200,MATCH(Data7[[#This Row],[Name:]],'Employee Info'!$B$3:$B$200,0),MATCH(Data7[[#Headers],[Other]],'Employee Info'!$C$2:$J$2,0)),"")</f>
        <v/>
      </c>
      <c r="O1529" s="19">
        <f>IFERROR((Data7[[#This Row],[Hours:]]*SUM(Data7[[#This Row],[Rate]:[Other]])),"")</f>
        <v>0</v>
      </c>
      <c r="P1529" s="7" t="str">
        <f>IF(Data7[[#This Row],[WO'#:]]="","Riley #","WO#")</f>
        <v>Riley #</v>
      </c>
      <c r="Q1529" s="7">
        <f>IFERROR(WEEKNUM(Data7[[#This Row],[Date:]]),"")</f>
        <v>32</v>
      </c>
      <c r="R1529" s="6">
        <f t="shared" si="69"/>
        <v>45508</v>
      </c>
      <c r="S1529" s="6">
        <f>Data7[[#This Row],[Week Start]]+7</f>
        <v>45515</v>
      </c>
      <c r="T1529" s="7" t="str">
        <f t="shared" si="70"/>
        <v>8/4/2024 - 8/11/2024</v>
      </c>
      <c r="U1529" s="7" t="str">
        <f t="shared" si="71"/>
        <v>Time Card</v>
      </c>
      <c r="V1529" s="8" t="str">
        <f>RIGHT(TEXT(Data7[[#This Row],[Date:]],"mmddyyyy"),4)</f>
        <v>2024</v>
      </c>
      <c r="W1529" s="8" t="str">
        <f>MID(TEXT(Data7[[#This Row],[Date:]],"mmddyyyy"),3,2)</f>
        <v>06</v>
      </c>
      <c r="X1529" s="8" t="str">
        <f>LEFT(TEXT(Data7[[#This Row],[Date:]],"mmddyyyy"),2)</f>
        <v>08</v>
      </c>
      <c r="Y1529" s="6">
        <f>DATE(Data7[[#This Row],[Year]],Data7[[#This Row],[Month]],Data7[[#This Row],[Day]])</f>
        <v>45510</v>
      </c>
    </row>
    <row r="1530" spans="1:25">
      <c r="A1530" s="5">
        <v>45514.411701273151</v>
      </c>
      <c r="B1530" s="7" t="s">
        <v>66</v>
      </c>
      <c r="C1530" s="6" t="s">
        <v>2010</v>
      </c>
      <c r="D1530" s="7" t="s">
        <v>2032</v>
      </c>
      <c r="E1530" s="8">
        <v>3</v>
      </c>
      <c r="F1530" s="7">
        <v>6984733</v>
      </c>
      <c r="G1530" s="7" t="s">
        <v>68</v>
      </c>
      <c r="H1530" s="7" t="s">
        <v>756</v>
      </c>
      <c r="I1530" s="7" t="s">
        <v>44</v>
      </c>
      <c r="J1530" s="19" t="str">
        <f>IFERROR(INDEX('Employee Info'!$C$3:$E$200,MATCH(Data7[[#This Row],[Name:]],'Employee Info'!$B$3:$B$200,0),MATCH(Data7[[#This Row],[Hours Type:]],'Employee Info'!$C$2:$E$2,0)),"")</f>
        <v/>
      </c>
      <c r="K1530" s="19" t="str">
        <f>IFERROR(INDEX('Employee Info'!$C$3:$J$200,MATCH(Data7[[#This Row],[Name:]],'Employee Info'!$B$3:$B$200,0),MATCH(Data7[[#Headers],[Truck]],'Employee Info'!$C$2:$J$2,0)),"")</f>
        <v/>
      </c>
      <c r="L1530" s="19" t="str">
        <f>IFERROR(INDEX('Employee Info'!$C$3:$J$200,MATCH(Data7[[#This Row],[Name:]],'Employee Info'!$B$3:$B$200,0),MATCH(Data7[[#Headers],[Phone]],'Employee Info'!$C$2:$J$2,0)),"")</f>
        <v/>
      </c>
      <c r="M1530" s="19" t="str">
        <f>IFERROR(INDEX('Employee Info'!$C$3:$J$200,MATCH(Data7[[#This Row],[Name:]],'Employee Info'!$B$3:$B$200,0),MATCH(Data7[[#Headers],[Tech]],'Employee Info'!$C$2:$J$2,0)),"")</f>
        <v/>
      </c>
      <c r="N1530" s="19" t="str">
        <f>IFERROR(INDEX('Employee Info'!$C$3:$J$200,MATCH(Data7[[#This Row],[Name:]],'Employee Info'!$B$3:$B$200,0),MATCH(Data7[[#Headers],[Other]],'Employee Info'!$C$2:$J$2,0)),"")</f>
        <v/>
      </c>
      <c r="O1530" s="19">
        <f>IFERROR((Data7[[#This Row],[Hours:]]*SUM(Data7[[#This Row],[Rate]:[Other]])),"")</f>
        <v>0</v>
      </c>
      <c r="P1530" s="7" t="str">
        <f>IF(Data7[[#This Row],[WO'#:]]="","Riley #","WO#")</f>
        <v>WO#</v>
      </c>
      <c r="Q1530" s="7">
        <f>IFERROR(WEEKNUM(Data7[[#This Row],[Date:]]),"")</f>
        <v>32</v>
      </c>
      <c r="R1530" s="6">
        <f t="shared" si="69"/>
        <v>45508</v>
      </c>
      <c r="S1530" s="6">
        <f>Data7[[#This Row],[Week Start]]+7</f>
        <v>45515</v>
      </c>
      <c r="T1530" s="7" t="str">
        <f t="shared" si="70"/>
        <v>8/4/2024 - 8/11/2024</v>
      </c>
      <c r="U1530" s="7" t="str">
        <f t="shared" si="71"/>
        <v>Time Card</v>
      </c>
      <c r="V1530" s="8" t="str">
        <f>RIGHT(TEXT(Data7[[#This Row],[Date:]],"mmddyyyy"),4)</f>
        <v>2024</v>
      </c>
      <c r="W1530" s="8" t="str">
        <f>MID(TEXT(Data7[[#This Row],[Date:]],"mmddyyyy"),3,2)</f>
        <v>07</v>
      </c>
      <c r="X1530" s="8" t="str">
        <f>LEFT(TEXT(Data7[[#This Row],[Date:]],"mmddyyyy"),2)</f>
        <v>08</v>
      </c>
      <c r="Y1530" s="6">
        <f>DATE(Data7[[#This Row],[Year]],Data7[[#This Row],[Month]],Data7[[#This Row],[Day]])</f>
        <v>45511</v>
      </c>
    </row>
    <row r="1531" spans="1:25">
      <c r="A1531" s="5">
        <v>45512.530861342595</v>
      </c>
      <c r="B1531" s="7" t="s">
        <v>35</v>
      </c>
      <c r="C1531" s="6" t="s">
        <v>2010</v>
      </c>
      <c r="D1531" s="7" t="s">
        <v>2017</v>
      </c>
      <c r="E1531" s="8">
        <v>3</v>
      </c>
      <c r="F1531" s="7">
        <v>7107423</v>
      </c>
      <c r="G1531" s="7" t="s">
        <v>68</v>
      </c>
      <c r="H1531" s="7" t="s">
        <v>756</v>
      </c>
      <c r="I1531" s="7" t="s">
        <v>44</v>
      </c>
      <c r="J1531" s="19" t="str">
        <f>IFERROR(INDEX('Employee Info'!$C$3:$E$200,MATCH(Data7[[#This Row],[Name:]],'Employee Info'!$B$3:$B$200,0),MATCH(Data7[[#This Row],[Hours Type:]],'Employee Info'!$C$2:$E$2,0)),"")</f>
        <v/>
      </c>
      <c r="K1531" s="19" t="str">
        <f>IFERROR(INDEX('Employee Info'!$C$3:$J$200,MATCH(Data7[[#This Row],[Name:]],'Employee Info'!$B$3:$B$200,0),MATCH(Data7[[#Headers],[Truck]],'Employee Info'!$C$2:$J$2,0)),"")</f>
        <v/>
      </c>
      <c r="L1531" s="19" t="str">
        <f>IFERROR(INDEX('Employee Info'!$C$3:$J$200,MATCH(Data7[[#This Row],[Name:]],'Employee Info'!$B$3:$B$200,0),MATCH(Data7[[#Headers],[Phone]],'Employee Info'!$C$2:$J$2,0)),"")</f>
        <v/>
      </c>
      <c r="M1531" s="19" t="str">
        <f>IFERROR(INDEX('Employee Info'!$C$3:$J$200,MATCH(Data7[[#This Row],[Name:]],'Employee Info'!$B$3:$B$200,0),MATCH(Data7[[#Headers],[Tech]],'Employee Info'!$C$2:$J$2,0)),"")</f>
        <v/>
      </c>
      <c r="N1531" s="19" t="str">
        <f>IFERROR(INDEX('Employee Info'!$C$3:$J$200,MATCH(Data7[[#This Row],[Name:]],'Employee Info'!$B$3:$B$200,0),MATCH(Data7[[#Headers],[Other]],'Employee Info'!$C$2:$J$2,0)),"")</f>
        <v/>
      </c>
      <c r="O1531" s="19">
        <f>IFERROR((Data7[[#This Row],[Hours:]]*SUM(Data7[[#This Row],[Rate]:[Other]])),"")</f>
        <v>0</v>
      </c>
      <c r="P1531" s="7" t="str">
        <f>IF(Data7[[#This Row],[WO'#:]]="","Riley #","WO#")</f>
        <v>WO#</v>
      </c>
      <c r="Q1531" s="7">
        <f>IFERROR(WEEKNUM(Data7[[#This Row],[Date:]]),"")</f>
        <v>32</v>
      </c>
      <c r="R1531" s="6">
        <f t="shared" si="69"/>
        <v>45508</v>
      </c>
      <c r="S1531" s="6">
        <f>Data7[[#This Row],[Week Start]]+7</f>
        <v>45515</v>
      </c>
      <c r="T1531" s="7" t="str">
        <f t="shared" si="70"/>
        <v>8/4/2024 - 8/11/2024</v>
      </c>
      <c r="U1531" s="7" t="str">
        <f t="shared" si="71"/>
        <v>Time Card</v>
      </c>
      <c r="V1531" s="8" t="str">
        <f>RIGHT(TEXT(Data7[[#This Row],[Date:]],"mmddyyyy"),4)</f>
        <v>2024</v>
      </c>
      <c r="W1531" s="8" t="str">
        <f>MID(TEXT(Data7[[#This Row],[Date:]],"mmddyyyy"),3,2)</f>
        <v>07</v>
      </c>
      <c r="X1531" s="8" t="str">
        <f>LEFT(TEXT(Data7[[#This Row],[Date:]],"mmddyyyy"),2)</f>
        <v>08</v>
      </c>
      <c r="Y1531" s="6">
        <f>DATE(Data7[[#This Row],[Year]],Data7[[#This Row],[Month]],Data7[[#This Row],[Day]])</f>
        <v>45511</v>
      </c>
    </row>
    <row r="1532" spans="1:25">
      <c r="A1532" s="5">
        <v>45513.62104027778</v>
      </c>
      <c r="B1532" s="7" t="s">
        <v>66</v>
      </c>
      <c r="C1532" s="6" t="s">
        <v>2010</v>
      </c>
      <c r="D1532" s="7" t="s">
        <v>2027</v>
      </c>
      <c r="E1532" s="8">
        <v>1</v>
      </c>
      <c r="F1532" s="7">
        <v>7107423</v>
      </c>
      <c r="G1532" s="7" t="s">
        <v>68</v>
      </c>
      <c r="H1532" s="7" t="s">
        <v>756</v>
      </c>
      <c r="I1532" s="7" t="s">
        <v>44</v>
      </c>
      <c r="J1532" s="19" t="str">
        <f>IFERROR(INDEX('Employee Info'!$C$3:$E$200,MATCH(Data7[[#This Row],[Name:]],'Employee Info'!$B$3:$B$200,0),MATCH(Data7[[#This Row],[Hours Type:]],'Employee Info'!$C$2:$E$2,0)),"")</f>
        <v/>
      </c>
      <c r="K1532" s="19" t="str">
        <f>IFERROR(INDEX('Employee Info'!$C$3:$J$200,MATCH(Data7[[#This Row],[Name:]],'Employee Info'!$B$3:$B$200,0),MATCH(Data7[[#Headers],[Truck]],'Employee Info'!$C$2:$J$2,0)),"")</f>
        <v/>
      </c>
      <c r="L1532" s="19" t="str">
        <f>IFERROR(INDEX('Employee Info'!$C$3:$J$200,MATCH(Data7[[#This Row],[Name:]],'Employee Info'!$B$3:$B$200,0),MATCH(Data7[[#Headers],[Phone]],'Employee Info'!$C$2:$J$2,0)),"")</f>
        <v/>
      </c>
      <c r="M1532" s="19" t="str">
        <f>IFERROR(INDEX('Employee Info'!$C$3:$J$200,MATCH(Data7[[#This Row],[Name:]],'Employee Info'!$B$3:$B$200,0),MATCH(Data7[[#Headers],[Tech]],'Employee Info'!$C$2:$J$2,0)),"")</f>
        <v/>
      </c>
      <c r="N1532" s="19" t="str">
        <f>IFERROR(INDEX('Employee Info'!$C$3:$J$200,MATCH(Data7[[#This Row],[Name:]],'Employee Info'!$B$3:$B$200,0),MATCH(Data7[[#Headers],[Other]],'Employee Info'!$C$2:$J$2,0)),"")</f>
        <v/>
      </c>
      <c r="O1532" s="19">
        <f>IFERROR((Data7[[#This Row],[Hours:]]*SUM(Data7[[#This Row],[Rate]:[Other]])),"")</f>
        <v>0</v>
      </c>
      <c r="P1532" s="7" t="str">
        <f>IF(Data7[[#This Row],[WO'#:]]="","Riley #","WO#")</f>
        <v>WO#</v>
      </c>
      <c r="Q1532" s="7">
        <f>IFERROR(WEEKNUM(Data7[[#This Row],[Date:]]),"")</f>
        <v>32</v>
      </c>
      <c r="R1532" s="6">
        <f t="shared" si="69"/>
        <v>45508</v>
      </c>
      <c r="S1532" s="6">
        <f>Data7[[#This Row],[Week Start]]+7</f>
        <v>45515</v>
      </c>
      <c r="T1532" s="7" t="str">
        <f t="shared" si="70"/>
        <v>8/4/2024 - 8/11/2024</v>
      </c>
      <c r="U1532" s="7" t="str">
        <f t="shared" si="71"/>
        <v>Time Card</v>
      </c>
      <c r="V1532" s="8" t="str">
        <f>RIGHT(TEXT(Data7[[#This Row],[Date:]],"mmddyyyy"),4)</f>
        <v>2024</v>
      </c>
      <c r="W1532" s="8" t="str">
        <f>MID(TEXT(Data7[[#This Row],[Date:]],"mmddyyyy"),3,2)</f>
        <v>07</v>
      </c>
      <c r="X1532" s="8" t="str">
        <f>LEFT(TEXT(Data7[[#This Row],[Date:]],"mmddyyyy"),2)</f>
        <v>08</v>
      </c>
      <c r="Y1532" s="6">
        <f>DATE(Data7[[#This Row],[Year]],Data7[[#This Row],[Month]],Data7[[#This Row],[Day]])</f>
        <v>45511</v>
      </c>
    </row>
    <row r="1533" spans="1:25">
      <c r="A1533" s="5">
        <v>45511.410046064811</v>
      </c>
      <c r="B1533" s="7" t="s">
        <v>35</v>
      </c>
      <c r="C1533" s="6" t="s">
        <v>2010</v>
      </c>
      <c r="D1533" s="7" t="s">
        <v>1980</v>
      </c>
      <c r="E1533" s="8">
        <v>3</v>
      </c>
      <c r="F1533" s="7">
        <v>7128669</v>
      </c>
      <c r="G1533" s="7" t="s">
        <v>68</v>
      </c>
      <c r="H1533" s="7" t="s">
        <v>756</v>
      </c>
      <c r="I1533" s="7" t="s">
        <v>45</v>
      </c>
      <c r="J1533" s="19" t="str">
        <f>IFERROR(INDEX('Employee Info'!$C$3:$E$200,MATCH(Data7[[#This Row],[Name:]],'Employee Info'!$B$3:$B$200,0),MATCH(Data7[[#This Row],[Hours Type:]],'Employee Info'!$C$2:$E$2,0)),"")</f>
        <v/>
      </c>
      <c r="K1533" s="19" t="str">
        <f>IFERROR(INDEX('Employee Info'!$C$3:$J$200,MATCH(Data7[[#This Row],[Name:]],'Employee Info'!$B$3:$B$200,0),MATCH(Data7[[#Headers],[Truck]],'Employee Info'!$C$2:$J$2,0)),"")</f>
        <v/>
      </c>
      <c r="L1533" s="19" t="str">
        <f>IFERROR(INDEX('Employee Info'!$C$3:$J$200,MATCH(Data7[[#This Row],[Name:]],'Employee Info'!$B$3:$B$200,0),MATCH(Data7[[#Headers],[Phone]],'Employee Info'!$C$2:$J$2,0)),"")</f>
        <v/>
      </c>
      <c r="M1533" s="19" t="str">
        <f>IFERROR(INDEX('Employee Info'!$C$3:$J$200,MATCH(Data7[[#This Row],[Name:]],'Employee Info'!$B$3:$B$200,0),MATCH(Data7[[#Headers],[Tech]],'Employee Info'!$C$2:$J$2,0)),"")</f>
        <v/>
      </c>
      <c r="N1533" s="19" t="str">
        <f>IFERROR(INDEX('Employee Info'!$C$3:$J$200,MATCH(Data7[[#This Row],[Name:]],'Employee Info'!$B$3:$B$200,0),MATCH(Data7[[#Headers],[Other]],'Employee Info'!$C$2:$J$2,0)),"")</f>
        <v/>
      </c>
      <c r="O1533" s="19">
        <f>IFERROR((Data7[[#This Row],[Hours:]]*SUM(Data7[[#This Row],[Rate]:[Other]])),"")</f>
        <v>0</v>
      </c>
      <c r="P1533" s="7" t="str">
        <f>IF(Data7[[#This Row],[WO'#:]]="","Riley #","WO#")</f>
        <v>WO#</v>
      </c>
      <c r="Q1533" s="7">
        <f>IFERROR(WEEKNUM(Data7[[#This Row],[Date:]]),"")</f>
        <v>32</v>
      </c>
      <c r="R1533" s="6">
        <f t="shared" si="69"/>
        <v>45508</v>
      </c>
      <c r="S1533" s="6">
        <f>Data7[[#This Row],[Week Start]]+7</f>
        <v>45515</v>
      </c>
      <c r="T1533" s="7" t="str">
        <f t="shared" si="70"/>
        <v>8/4/2024 - 8/11/2024</v>
      </c>
      <c r="U1533" s="7" t="str">
        <f t="shared" si="71"/>
        <v>Time Card</v>
      </c>
      <c r="V1533" s="8" t="str">
        <f>RIGHT(TEXT(Data7[[#This Row],[Date:]],"mmddyyyy"),4)</f>
        <v>2024</v>
      </c>
      <c r="W1533" s="8" t="str">
        <f>MID(TEXT(Data7[[#This Row],[Date:]],"mmddyyyy"),3,2)</f>
        <v>07</v>
      </c>
      <c r="X1533" s="8" t="str">
        <f>LEFT(TEXT(Data7[[#This Row],[Date:]],"mmddyyyy"),2)</f>
        <v>08</v>
      </c>
      <c r="Y1533" s="6">
        <f>DATE(Data7[[#This Row],[Year]],Data7[[#This Row],[Month]],Data7[[#This Row],[Day]])</f>
        <v>45511</v>
      </c>
    </row>
    <row r="1534" spans="1:25">
      <c r="A1534" s="5">
        <v>45514.414570717592</v>
      </c>
      <c r="B1534" s="7" t="s">
        <v>66</v>
      </c>
      <c r="C1534" s="6" t="s">
        <v>2010</v>
      </c>
      <c r="D1534" s="7" t="s">
        <v>2035</v>
      </c>
      <c r="E1534" s="8">
        <v>4</v>
      </c>
      <c r="F1534" s="7">
        <v>7128669</v>
      </c>
      <c r="G1534" s="7" t="s">
        <v>68</v>
      </c>
      <c r="H1534" s="7" t="s">
        <v>756</v>
      </c>
      <c r="I1534" s="7" t="s">
        <v>45</v>
      </c>
      <c r="J1534" s="19" t="str">
        <f>IFERROR(INDEX('Employee Info'!$C$3:$E$200,MATCH(Data7[[#This Row],[Name:]],'Employee Info'!$B$3:$B$200,0),MATCH(Data7[[#This Row],[Hours Type:]],'Employee Info'!$C$2:$E$2,0)),"")</f>
        <v/>
      </c>
      <c r="K1534" s="19" t="str">
        <f>IFERROR(INDEX('Employee Info'!$C$3:$J$200,MATCH(Data7[[#This Row],[Name:]],'Employee Info'!$B$3:$B$200,0),MATCH(Data7[[#Headers],[Truck]],'Employee Info'!$C$2:$J$2,0)),"")</f>
        <v/>
      </c>
      <c r="L1534" s="19" t="str">
        <f>IFERROR(INDEX('Employee Info'!$C$3:$J$200,MATCH(Data7[[#This Row],[Name:]],'Employee Info'!$B$3:$B$200,0),MATCH(Data7[[#Headers],[Phone]],'Employee Info'!$C$2:$J$2,0)),"")</f>
        <v/>
      </c>
      <c r="M1534" s="19" t="str">
        <f>IFERROR(INDEX('Employee Info'!$C$3:$J$200,MATCH(Data7[[#This Row],[Name:]],'Employee Info'!$B$3:$B$200,0),MATCH(Data7[[#Headers],[Tech]],'Employee Info'!$C$2:$J$2,0)),"")</f>
        <v/>
      </c>
      <c r="N1534" s="19" t="str">
        <f>IFERROR(INDEX('Employee Info'!$C$3:$J$200,MATCH(Data7[[#This Row],[Name:]],'Employee Info'!$B$3:$B$200,0),MATCH(Data7[[#Headers],[Other]],'Employee Info'!$C$2:$J$2,0)),"")</f>
        <v/>
      </c>
      <c r="O1534" s="19">
        <f>IFERROR((Data7[[#This Row],[Hours:]]*SUM(Data7[[#This Row],[Rate]:[Other]])),"")</f>
        <v>0</v>
      </c>
      <c r="P1534" s="7" t="str">
        <f>IF(Data7[[#This Row],[WO'#:]]="","Riley #","WO#")</f>
        <v>WO#</v>
      </c>
      <c r="Q1534" s="7">
        <f>IFERROR(WEEKNUM(Data7[[#This Row],[Date:]]),"")</f>
        <v>32</v>
      </c>
      <c r="R1534" s="6">
        <f t="shared" si="69"/>
        <v>45508</v>
      </c>
      <c r="S1534" s="6">
        <f>Data7[[#This Row],[Week Start]]+7</f>
        <v>45515</v>
      </c>
      <c r="T1534" s="7" t="str">
        <f t="shared" si="70"/>
        <v>8/4/2024 - 8/11/2024</v>
      </c>
      <c r="U1534" s="7" t="str">
        <f t="shared" si="71"/>
        <v>Time Card</v>
      </c>
      <c r="V1534" s="8" t="str">
        <f>RIGHT(TEXT(Data7[[#This Row],[Date:]],"mmddyyyy"),4)</f>
        <v>2024</v>
      </c>
      <c r="W1534" s="8" t="str">
        <f>MID(TEXT(Data7[[#This Row],[Date:]],"mmddyyyy"),3,2)</f>
        <v>07</v>
      </c>
      <c r="X1534" s="8" t="str">
        <f>LEFT(TEXT(Data7[[#This Row],[Date:]],"mmddyyyy"),2)</f>
        <v>08</v>
      </c>
      <c r="Y1534" s="6">
        <f>DATE(Data7[[#This Row],[Year]],Data7[[#This Row],[Month]],Data7[[#This Row],[Day]])</f>
        <v>45511</v>
      </c>
    </row>
    <row r="1535" spans="1:25">
      <c r="A1535" s="5">
        <v>45513.621772569444</v>
      </c>
      <c r="B1535" s="7" t="s">
        <v>66</v>
      </c>
      <c r="C1535" s="6" t="s">
        <v>2010</v>
      </c>
      <c r="D1535" s="7" t="s">
        <v>2028</v>
      </c>
      <c r="E1535" s="8">
        <v>1</v>
      </c>
      <c r="F1535" s="7">
        <v>7135769</v>
      </c>
      <c r="G1535" s="7" t="s">
        <v>68</v>
      </c>
      <c r="H1535" s="7" t="s">
        <v>756</v>
      </c>
      <c r="I1535" s="7" t="s">
        <v>44</v>
      </c>
      <c r="J1535" s="19" t="str">
        <f>IFERROR(INDEX('Employee Info'!$C$3:$E$200,MATCH(Data7[[#This Row],[Name:]],'Employee Info'!$B$3:$B$200,0),MATCH(Data7[[#This Row],[Hours Type:]],'Employee Info'!$C$2:$E$2,0)),"")</f>
        <v/>
      </c>
      <c r="K1535" s="19" t="str">
        <f>IFERROR(INDEX('Employee Info'!$C$3:$J$200,MATCH(Data7[[#This Row],[Name:]],'Employee Info'!$B$3:$B$200,0),MATCH(Data7[[#Headers],[Truck]],'Employee Info'!$C$2:$J$2,0)),"")</f>
        <v/>
      </c>
      <c r="L1535" s="19" t="str">
        <f>IFERROR(INDEX('Employee Info'!$C$3:$J$200,MATCH(Data7[[#This Row],[Name:]],'Employee Info'!$B$3:$B$200,0),MATCH(Data7[[#Headers],[Phone]],'Employee Info'!$C$2:$J$2,0)),"")</f>
        <v/>
      </c>
      <c r="M1535" s="19" t="str">
        <f>IFERROR(INDEX('Employee Info'!$C$3:$J$200,MATCH(Data7[[#This Row],[Name:]],'Employee Info'!$B$3:$B$200,0),MATCH(Data7[[#Headers],[Tech]],'Employee Info'!$C$2:$J$2,0)),"")</f>
        <v/>
      </c>
      <c r="N1535" s="19" t="str">
        <f>IFERROR(INDEX('Employee Info'!$C$3:$J$200,MATCH(Data7[[#This Row],[Name:]],'Employee Info'!$B$3:$B$200,0),MATCH(Data7[[#Headers],[Other]],'Employee Info'!$C$2:$J$2,0)),"")</f>
        <v/>
      </c>
      <c r="O1535" s="19">
        <f>IFERROR((Data7[[#This Row],[Hours:]]*SUM(Data7[[#This Row],[Rate]:[Other]])),"")</f>
        <v>0</v>
      </c>
      <c r="P1535" s="7" t="str">
        <f>IF(Data7[[#This Row],[WO'#:]]="","Riley #","WO#")</f>
        <v>WO#</v>
      </c>
      <c r="Q1535" s="7">
        <f>IFERROR(WEEKNUM(Data7[[#This Row],[Date:]]),"")</f>
        <v>32</v>
      </c>
      <c r="R1535" s="6">
        <f t="shared" si="69"/>
        <v>45508</v>
      </c>
      <c r="S1535" s="6">
        <f>Data7[[#This Row],[Week Start]]+7</f>
        <v>45515</v>
      </c>
      <c r="T1535" s="7" t="str">
        <f t="shared" si="70"/>
        <v>8/4/2024 - 8/11/2024</v>
      </c>
      <c r="U1535" s="7" t="str">
        <f t="shared" si="71"/>
        <v>Time Card</v>
      </c>
      <c r="V1535" s="8" t="str">
        <f>RIGHT(TEXT(Data7[[#This Row],[Date:]],"mmddyyyy"),4)</f>
        <v>2024</v>
      </c>
      <c r="W1535" s="8" t="str">
        <f>MID(TEXT(Data7[[#This Row],[Date:]],"mmddyyyy"),3,2)</f>
        <v>07</v>
      </c>
      <c r="X1535" s="8" t="str">
        <f>LEFT(TEXT(Data7[[#This Row],[Date:]],"mmddyyyy"),2)</f>
        <v>08</v>
      </c>
      <c r="Y1535" s="6">
        <f>DATE(Data7[[#This Row],[Year]],Data7[[#This Row],[Month]],Data7[[#This Row],[Day]])</f>
        <v>45511</v>
      </c>
    </row>
    <row r="1536" spans="1:25">
      <c r="A1536" s="5">
        <v>45512.53029328704</v>
      </c>
      <c r="B1536" s="7" t="s">
        <v>35</v>
      </c>
      <c r="C1536" s="6" t="s">
        <v>2010</v>
      </c>
      <c r="D1536" s="7" t="s">
        <v>2016</v>
      </c>
      <c r="E1536" s="8">
        <v>5</v>
      </c>
      <c r="F1536" s="7">
        <v>7139590</v>
      </c>
      <c r="G1536" s="7" t="s">
        <v>68</v>
      </c>
      <c r="H1536" s="7" t="s">
        <v>756</v>
      </c>
      <c r="I1536" s="7" t="s">
        <v>44</v>
      </c>
      <c r="J1536" s="19" t="str">
        <f>IFERROR(INDEX('Employee Info'!$C$3:$E$200,MATCH(Data7[[#This Row],[Name:]],'Employee Info'!$B$3:$B$200,0),MATCH(Data7[[#This Row],[Hours Type:]],'Employee Info'!$C$2:$E$2,0)),"")</f>
        <v/>
      </c>
      <c r="K1536" s="19" t="str">
        <f>IFERROR(INDEX('Employee Info'!$C$3:$J$200,MATCH(Data7[[#This Row],[Name:]],'Employee Info'!$B$3:$B$200,0),MATCH(Data7[[#Headers],[Truck]],'Employee Info'!$C$2:$J$2,0)),"")</f>
        <v/>
      </c>
      <c r="L1536" s="19" t="str">
        <f>IFERROR(INDEX('Employee Info'!$C$3:$J$200,MATCH(Data7[[#This Row],[Name:]],'Employee Info'!$B$3:$B$200,0),MATCH(Data7[[#Headers],[Phone]],'Employee Info'!$C$2:$J$2,0)),"")</f>
        <v/>
      </c>
      <c r="M1536" s="19" t="str">
        <f>IFERROR(INDEX('Employee Info'!$C$3:$J$200,MATCH(Data7[[#This Row],[Name:]],'Employee Info'!$B$3:$B$200,0),MATCH(Data7[[#Headers],[Tech]],'Employee Info'!$C$2:$J$2,0)),"")</f>
        <v/>
      </c>
      <c r="N1536" s="19" t="str">
        <f>IFERROR(INDEX('Employee Info'!$C$3:$J$200,MATCH(Data7[[#This Row],[Name:]],'Employee Info'!$B$3:$B$200,0),MATCH(Data7[[#Headers],[Other]],'Employee Info'!$C$2:$J$2,0)),"")</f>
        <v/>
      </c>
      <c r="O1536" s="19">
        <f>IFERROR((Data7[[#This Row],[Hours:]]*SUM(Data7[[#This Row],[Rate]:[Other]])),"")</f>
        <v>0</v>
      </c>
      <c r="P1536" s="7" t="str">
        <f>IF(Data7[[#This Row],[WO'#:]]="","Riley #","WO#")</f>
        <v>WO#</v>
      </c>
      <c r="Q1536" s="7">
        <f>IFERROR(WEEKNUM(Data7[[#This Row],[Date:]]),"")</f>
        <v>32</v>
      </c>
      <c r="R1536" s="6">
        <f t="shared" si="69"/>
        <v>45508</v>
      </c>
      <c r="S1536" s="6">
        <f>Data7[[#This Row],[Week Start]]+7</f>
        <v>45515</v>
      </c>
      <c r="T1536" s="7" t="str">
        <f t="shared" si="70"/>
        <v>8/4/2024 - 8/11/2024</v>
      </c>
      <c r="U1536" s="7" t="str">
        <f t="shared" si="71"/>
        <v>Time Card</v>
      </c>
      <c r="V1536" s="8" t="str">
        <f>RIGHT(TEXT(Data7[[#This Row],[Date:]],"mmddyyyy"),4)</f>
        <v>2024</v>
      </c>
      <c r="W1536" s="8" t="str">
        <f>MID(TEXT(Data7[[#This Row],[Date:]],"mmddyyyy"),3,2)</f>
        <v>07</v>
      </c>
      <c r="X1536" s="8" t="str">
        <f>LEFT(TEXT(Data7[[#This Row],[Date:]],"mmddyyyy"),2)</f>
        <v>08</v>
      </c>
      <c r="Y1536" s="6">
        <f>DATE(Data7[[#This Row],[Year]],Data7[[#This Row],[Month]],Data7[[#This Row],[Day]])</f>
        <v>45511</v>
      </c>
    </row>
    <row r="1537" spans="1:25">
      <c r="A1537" s="5">
        <v>45513.622319328701</v>
      </c>
      <c r="B1537" s="7" t="s">
        <v>66</v>
      </c>
      <c r="C1537" s="6" t="s">
        <v>2010</v>
      </c>
      <c r="D1537" s="7" t="s">
        <v>2029</v>
      </c>
      <c r="E1537" s="8">
        <v>1</v>
      </c>
      <c r="F1537" s="7">
        <v>7139590</v>
      </c>
      <c r="G1537" s="7" t="s">
        <v>68</v>
      </c>
      <c r="H1537" s="7" t="s">
        <v>756</v>
      </c>
      <c r="I1537" s="7" t="s">
        <v>44</v>
      </c>
      <c r="J1537" s="19" t="str">
        <f>IFERROR(INDEX('Employee Info'!$C$3:$E$200,MATCH(Data7[[#This Row],[Name:]],'Employee Info'!$B$3:$B$200,0),MATCH(Data7[[#This Row],[Hours Type:]],'Employee Info'!$C$2:$E$2,0)),"")</f>
        <v/>
      </c>
      <c r="K1537" s="19" t="str">
        <f>IFERROR(INDEX('Employee Info'!$C$3:$J$200,MATCH(Data7[[#This Row],[Name:]],'Employee Info'!$B$3:$B$200,0),MATCH(Data7[[#Headers],[Truck]],'Employee Info'!$C$2:$J$2,0)),"")</f>
        <v/>
      </c>
      <c r="L1537" s="19" t="str">
        <f>IFERROR(INDEX('Employee Info'!$C$3:$J$200,MATCH(Data7[[#This Row],[Name:]],'Employee Info'!$B$3:$B$200,0),MATCH(Data7[[#Headers],[Phone]],'Employee Info'!$C$2:$J$2,0)),"")</f>
        <v/>
      </c>
      <c r="M1537" s="19" t="str">
        <f>IFERROR(INDEX('Employee Info'!$C$3:$J$200,MATCH(Data7[[#This Row],[Name:]],'Employee Info'!$B$3:$B$200,0),MATCH(Data7[[#Headers],[Tech]],'Employee Info'!$C$2:$J$2,0)),"")</f>
        <v/>
      </c>
      <c r="N1537" s="19" t="str">
        <f>IFERROR(INDEX('Employee Info'!$C$3:$J$200,MATCH(Data7[[#This Row],[Name:]],'Employee Info'!$B$3:$B$200,0),MATCH(Data7[[#Headers],[Other]],'Employee Info'!$C$2:$J$2,0)),"")</f>
        <v/>
      </c>
      <c r="O1537" s="19">
        <f>IFERROR((Data7[[#This Row],[Hours:]]*SUM(Data7[[#This Row],[Rate]:[Other]])),"")</f>
        <v>0</v>
      </c>
      <c r="P1537" s="7" t="str">
        <f>IF(Data7[[#This Row],[WO'#:]]="","Riley #","WO#")</f>
        <v>WO#</v>
      </c>
      <c r="Q1537" s="7">
        <f>IFERROR(WEEKNUM(Data7[[#This Row],[Date:]]),"")</f>
        <v>32</v>
      </c>
      <c r="R1537" s="6">
        <f t="shared" si="69"/>
        <v>45508</v>
      </c>
      <c r="S1537" s="6">
        <f>Data7[[#This Row],[Week Start]]+7</f>
        <v>45515</v>
      </c>
      <c r="T1537" s="7" t="str">
        <f t="shared" si="70"/>
        <v>8/4/2024 - 8/11/2024</v>
      </c>
      <c r="U1537" s="7" t="str">
        <f t="shared" si="71"/>
        <v>Time Card</v>
      </c>
      <c r="V1537" s="8" t="str">
        <f>RIGHT(TEXT(Data7[[#This Row],[Date:]],"mmddyyyy"),4)</f>
        <v>2024</v>
      </c>
      <c r="W1537" s="8" t="str">
        <f>MID(TEXT(Data7[[#This Row],[Date:]],"mmddyyyy"),3,2)</f>
        <v>07</v>
      </c>
      <c r="X1537" s="8" t="str">
        <f>LEFT(TEXT(Data7[[#This Row],[Date:]],"mmddyyyy"),2)</f>
        <v>08</v>
      </c>
      <c r="Y1537" s="6">
        <f>DATE(Data7[[#This Row],[Year]],Data7[[#This Row],[Month]],Data7[[#This Row],[Day]])</f>
        <v>45511</v>
      </c>
    </row>
    <row r="1538" spans="1:25">
      <c r="A1538" s="5">
        <v>45511.584957638886</v>
      </c>
      <c r="B1538" s="7" t="s">
        <v>65</v>
      </c>
      <c r="C1538" s="6" t="s">
        <v>2010</v>
      </c>
      <c r="D1538" s="7" t="s">
        <v>2013</v>
      </c>
      <c r="E1538" s="8">
        <v>8</v>
      </c>
      <c r="F1538" s="7" t="s">
        <v>68</v>
      </c>
      <c r="G1538" s="7" t="s">
        <v>68</v>
      </c>
      <c r="H1538" s="7" t="s">
        <v>536</v>
      </c>
      <c r="I1538" s="7" t="s">
        <v>44</v>
      </c>
      <c r="J1538" s="19" t="str">
        <f>IFERROR(INDEX('Employee Info'!$C$3:$E$200,MATCH(Data7[[#This Row],[Name:]],'Employee Info'!$B$3:$B$200,0),MATCH(Data7[[#This Row],[Hours Type:]],'Employee Info'!$C$2:$E$2,0)),"")</f>
        <v/>
      </c>
      <c r="K1538" s="19" t="str">
        <f>IFERROR(INDEX('Employee Info'!$C$3:$J$200,MATCH(Data7[[#This Row],[Name:]],'Employee Info'!$B$3:$B$200,0),MATCH(Data7[[#Headers],[Truck]],'Employee Info'!$C$2:$J$2,0)),"")</f>
        <v/>
      </c>
      <c r="L1538" s="19" t="str">
        <f>IFERROR(INDEX('Employee Info'!$C$3:$J$200,MATCH(Data7[[#This Row],[Name:]],'Employee Info'!$B$3:$B$200,0),MATCH(Data7[[#Headers],[Phone]],'Employee Info'!$C$2:$J$2,0)),"")</f>
        <v/>
      </c>
      <c r="M1538" s="19" t="str">
        <f>IFERROR(INDEX('Employee Info'!$C$3:$J$200,MATCH(Data7[[#This Row],[Name:]],'Employee Info'!$B$3:$B$200,0),MATCH(Data7[[#Headers],[Tech]],'Employee Info'!$C$2:$J$2,0)),"")</f>
        <v/>
      </c>
      <c r="N1538" s="19" t="str">
        <f>IFERROR(INDEX('Employee Info'!$C$3:$J$200,MATCH(Data7[[#This Row],[Name:]],'Employee Info'!$B$3:$B$200,0),MATCH(Data7[[#Headers],[Other]],'Employee Info'!$C$2:$J$2,0)),"")</f>
        <v/>
      </c>
      <c r="O1538" s="19">
        <f>IFERROR((Data7[[#This Row],[Hours:]]*SUM(Data7[[#This Row],[Rate]:[Other]])),"")</f>
        <v>0</v>
      </c>
      <c r="P1538" s="7" t="str">
        <f>IF(Data7[[#This Row],[WO'#:]]="","Riley #","WO#")</f>
        <v>Riley #</v>
      </c>
      <c r="Q1538" s="7">
        <f>IFERROR(WEEKNUM(Data7[[#This Row],[Date:]]),"")</f>
        <v>32</v>
      </c>
      <c r="R1538" s="6">
        <f t="shared" ref="R1538:R1601" si="72">DATE(RIGHT(TEXT(C1538,"mm/dd/yyyy"),4),1,1)+(Q1538-1)*7-(WEEKDAY(DATE(RIGHT(TEXT(C1538,"mm/dd/yyyy"),4),1,1)))+1</f>
        <v>45508</v>
      </c>
      <c r="S1538" s="6">
        <f>Data7[[#This Row],[Week Start]]+7</f>
        <v>45515</v>
      </c>
      <c r="T1538" s="7" t="str">
        <f t="shared" ref="T1538:T1601" si="73">IFERROR(TEXT(R1538, "m/d/yyyy") &amp; " - " &amp; TEXT(S1538, "m/d/yyyy"),"")</f>
        <v>8/4/2024 - 8/11/2024</v>
      </c>
      <c r="U1538" s="7" t="str">
        <f t="shared" ref="U1538:U1601" si="74">"Time Card"</f>
        <v>Time Card</v>
      </c>
      <c r="V1538" s="8" t="str">
        <f>RIGHT(TEXT(Data7[[#This Row],[Date:]],"mmddyyyy"),4)</f>
        <v>2024</v>
      </c>
      <c r="W1538" s="8" t="str">
        <f>MID(TEXT(Data7[[#This Row],[Date:]],"mmddyyyy"),3,2)</f>
        <v>07</v>
      </c>
      <c r="X1538" s="8" t="str">
        <f>LEFT(TEXT(Data7[[#This Row],[Date:]],"mmddyyyy"),2)</f>
        <v>08</v>
      </c>
      <c r="Y1538" s="6">
        <f>DATE(Data7[[#This Row],[Year]],Data7[[#This Row],[Month]],Data7[[#This Row],[Day]])</f>
        <v>45511</v>
      </c>
    </row>
    <row r="1539" spans="1:25">
      <c r="A1539" s="5">
        <v>45511.585198263892</v>
      </c>
      <c r="B1539" s="7" t="s">
        <v>23</v>
      </c>
      <c r="C1539" s="6" t="s">
        <v>2010</v>
      </c>
      <c r="D1539" s="7" t="s">
        <v>2013</v>
      </c>
      <c r="E1539" s="8">
        <v>8</v>
      </c>
      <c r="F1539" s="7" t="s">
        <v>68</v>
      </c>
      <c r="G1539" s="7" t="s">
        <v>68</v>
      </c>
      <c r="H1539" s="7" t="s">
        <v>536</v>
      </c>
      <c r="I1539" s="7" t="s">
        <v>44</v>
      </c>
      <c r="J1539" s="19" t="str">
        <f>IFERROR(INDEX('Employee Info'!$C$3:$E$200,MATCH(Data7[[#This Row],[Name:]],'Employee Info'!$B$3:$B$200,0),MATCH(Data7[[#This Row],[Hours Type:]],'Employee Info'!$C$2:$E$2,0)),"")</f>
        <v/>
      </c>
      <c r="K1539" s="19" t="str">
        <f>IFERROR(INDEX('Employee Info'!$C$3:$J$200,MATCH(Data7[[#This Row],[Name:]],'Employee Info'!$B$3:$B$200,0),MATCH(Data7[[#Headers],[Truck]],'Employee Info'!$C$2:$J$2,0)),"")</f>
        <v/>
      </c>
      <c r="L1539" s="19" t="str">
        <f>IFERROR(INDEX('Employee Info'!$C$3:$J$200,MATCH(Data7[[#This Row],[Name:]],'Employee Info'!$B$3:$B$200,0),MATCH(Data7[[#Headers],[Phone]],'Employee Info'!$C$2:$J$2,0)),"")</f>
        <v/>
      </c>
      <c r="M1539" s="19" t="str">
        <f>IFERROR(INDEX('Employee Info'!$C$3:$J$200,MATCH(Data7[[#This Row],[Name:]],'Employee Info'!$B$3:$B$200,0),MATCH(Data7[[#Headers],[Tech]],'Employee Info'!$C$2:$J$2,0)),"")</f>
        <v/>
      </c>
      <c r="N1539" s="19" t="str">
        <f>IFERROR(INDEX('Employee Info'!$C$3:$J$200,MATCH(Data7[[#This Row],[Name:]],'Employee Info'!$B$3:$B$200,0),MATCH(Data7[[#Headers],[Other]],'Employee Info'!$C$2:$J$2,0)),"")</f>
        <v/>
      </c>
      <c r="O1539" s="19">
        <f>IFERROR((Data7[[#This Row],[Hours:]]*SUM(Data7[[#This Row],[Rate]:[Other]])),"")</f>
        <v>0</v>
      </c>
      <c r="P1539" s="7" t="str">
        <f>IF(Data7[[#This Row],[WO'#:]]="","Riley #","WO#")</f>
        <v>Riley #</v>
      </c>
      <c r="Q1539" s="7">
        <f>IFERROR(WEEKNUM(Data7[[#This Row],[Date:]]),"")</f>
        <v>32</v>
      </c>
      <c r="R1539" s="6">
        <f t="shared" si="72"/>
        <v>45508</v>
      </c>
      <c r="S1539" s="6">
        <f>Data7[[#This Row],[Week Start]]+7</f>
        <v>45515</v>
      </c>
      <c r="T1539" s="7" t="str">
        <f t="shared" si="73"/>
        <v>8/4/2024 - 8/11/2024</v>
      </c>
      <c r="U1539" s="7" t="str">
        <f t="shared" si="74"/>
        <v>Time Card</v>
      </c>
      <c r="V1539" s="8" t="str">
        <f>RIGHT(TEXT(Data7[[#This Row],[Date:]],"mmddyyyy"),4)</f>
        <v>2024</v>
      </c>
      <c r="W1539" s="8" t="str">
        <f>MID(TEXT(Data7[[#This Row],[Date:]],"mmddyyyy"),3,2)</f>
        <v>07</v>
      </c>
      <c r="X1539" s="8" t="str">
        <f>LEFT(TEXT(Data7[[#This Row],[Date:]],"mmddyyyy"),2)</f>
        <v>08</v>
      </c>
      <c r="Y1539" s="6">
        <f>DATE(Data7[[#This Row],[Year]],Data7[[#This Row],[Month]],Data7[[#This Row],[Day]])</f>
        <v>45511</v>
      </c>
    </row>
    <row r="1540" spans="1:25">
      <c r="A1540" s="5">
        <v>45513.616550925923</v>
      </c>
      <c r="B1540" s="7" t="s">
        <v>66</v>
      </c>
      <c r="C1540" s="6" t="s">
        <v>2010</v>
      </c>
      <c r="D1540" s="7" t="s">
        <v>558</v>
      </c>
      <c r="E1540" s="8">
        <v>1</v>
      </c>
      <c r="F1540" s="7" t="s">
        <v>68</v>
      </c>
      <c r="G1540" s="7" t="s">
        <v>68</v>
      </c>
      <c r="H1540" s="7" t="s">
        <v>536</v>
      </c>
      <c r="I1540" s="7" t="s">
        <v>44</v>
      </c>
      <c r="J1540" s="19" t="str">
        <f>IFERROR(INDEX('Employee Info'!$C$3:$E$200,MATCH(Data7[[#This Row],[Name:]],'Employee Info'!$B$3:$B$200,0),MATCH(Data7[[#This Row],[Hours Type:]],'Employee Info'!$C$2:$E$2,0)),"")</f>
        <v/>
      </c>
      <c r="K1540" s="19" t="str">
        <f>IFERROR(INDEX('Employee Info'!$C$3:$J$200,MATCH(Data7[[#This Row],[Name:]],'Employee Info'!$B$3:$B$200,0),MATCH(Data7[[#Headers],[Truck]],'Employee Info'!$C$2:$J$2,0)),"")</f>
        <v/>
      </c>
      <c r="L1540" s="19" t="str">
        <f>IFERROR(INDEX('Employee Info'!$C$3:$J$200,MATCH(Data7[[#This Row],[Name:]],'Employee Info'!$B$3:$B$200,0),MATCH(Data7[[#Headers],[Phone]],'Employee Info'!$C$2:$J$2,0)),"")</f>
        <v/>
      </c>
      <c r="M1540" s="19" t="str">
        <f>IFERROR(INDEX('Employee Info'!$C$3:$J$200,MATCH(Data7[[#This Row],[Name:]],'Employee Info'!$B$3:$B$200,0),MATCH(Data7[[#Headers],[Tech]],'Employee Info'!$C$2:$J$2,0)),"")</f>
        <v/>
      </c>
      <c r="N1540" s="19" t="str">
        <f>IFERROR(INDEX('Employee Info'!$C$3:$J$200,MATCH(Data7[[#This Row],[Name:]],'Employee Info'!$B$3:$B$200,0),MATCH(Data7[[#Headers],[Other]],'Employee Info'!$C$2:$J$2,0)),"")</f>
        <v/>
      </c>
      <c r="O1540" s="19">
        <f>IFERROR((Data7[[#This Row],[Hours:]]*SUM(Data7[[#This Row],[Rate]:[Other]])),"")</f>
        <v>0</v>
      </c>
      <c r="P1540" s="7" t="str">
        <f>IF(Data7[[#This Row],[WO'#:]]="","Riley #","WO#")</f>
        <v>Riley #</v>
      </c>
      <c r="Q1540" s="7">
        <f>IFERROR(WEEKNUM(Data7[[#This Row],[Date:]]),"")</f>
        <v>32</v>
      </c>
      <c r="R1540" s="6">
        <f t="shared" si="72"/>
        <v>45508</v>
      </c>
      <c r="S1540" s="6">
        <f>Data7[[#This Row],[Week Start]]+7</f>
        <v>45515</v>
      </c>
      <c r="T1540" s="7" t="str">
        <f t="shared" si="73"/>
        <v>8/4/2024 - 8/11/2024</v>
      </c>
      <c r="U1540" s="7" t="str">
        <f t="shared" si="74"/>
        <v>Time Card</v>
      </c>
      <c r="V1540" s="8" t="str">
        <f>RIGHT(TEXT(Data7[[#This Row],[Date:]],"mmddyyyy"),4)</f>
        <v>2024</v>
      </c>
      <c r="W1540" s="8" t="str">
        <f>MID(TEXT(Data7[[#This Row],[Date:]],"mmddyyyy"),3,2)</f>
        <v>07</v>
      </c>
      <c r="X1540" s="8" t="str">
        <f>LEFT(TEXT(Data7[[#This Row],[Date:]],"mmddyyyy"),2)</f>
        <v>08</v>
      </c>
      <c r="Y1540" s="6">
        <f>DATE(Data7[[#This Row],[Year]],Data7[[#This Row],[Month]],Data7[[#This Row],[Day]])</f>
        <v>45511</v>
      </c>
    </row>
    <row r="1541" spans="1:25">
      <c r="A1541" s="5">
        <v>45511.578380671293</v>
      </c>
      <c r="B1541" s="7" t="s">
        <v>31</v>
      </c>
      <c r="C1541" s="6" t="s">
        <v>2010</v>
      </c>
      <c r="D1541" s="7" t="s">
        <v>2011</v>
      </c>
      <c r="E1541" s="8">
        <v>8</v>
      </c>
      <c r="F1541" s="7" t="s">
        <v>68</v>
      </c>
      <c r="G1541" s="7" t="s">
        <v>68</v>
      </c>
      <c r="H1541" s="7" t="s">
        <v>912</v>
      </c>
      <c r="I1541" s="7" t="s">
        <v>44</v>
      </c>
      <c r="J1541" s="19" t="str">
        <f>IFERROR(INDEX('Employee Info'!$C$3:$E$200,MATCH(Data7[[#This Row],[Name:]],'Employee Info'!$B$3:$B$200,0),MATCH(Data7[[#This Row],[Hours Type:]],'Employee Info'!$C$2:$E$2,0)),"")</f>
        <v/>
      </c>
      <c r="K1541" s="19" t="str">
        <f>IFERROR(INDEX('Employee Info'!$C$3:$J$200,MATCH(Data7[[#This Row],[Name:]],'Employee Info'!$B$3:$B$200,0),MATCH(Data7[[#Headers],[Truck]],'Employee Info'!$C$2:$J$2,0)),"")</f>
        <v/>
      </c>
      <c r="L1541" s="19" t="str">
        <f>IFERROR(INDEX('Employee Info'!$C$3:$J$200,MATCH(Data7[[#This Row],[Name:]],'Employee Info'!$B$3:$B$200,0),MATCH(Data7[[#Headers],[Phone]],'Employee Info'!$C$2:$J$2,0)),"")</f>
        <v/>
      </c>
      <c r="M1541" s="19" t="str">
        <f>IFERROR(INDEX('Employee Info'!$C$3:$J$200,MATCH(Data7[[#This Row],[Name:]],'Employee Info'!$B$3:$B$200,0),MATCH(Data7[[#Headers],[Tech]],'Employee Info'!$C$2:$J$2,0)),"")</f>
        <v/>
      </c>
      <c r="N1541" s="19" t="str">
        <f>IFERROR(INDEX('Employee Info'!$C$3:$J$200,MATCH(Data7[[#This Row],[Name:]],'Employee Info'!$B$3:$B$200,0),MATCH(Data7[[#Headers],[Other]],'Employee Info'!$C$2:$J$2,0)),"")</f>
        <v/>
      </c>
      <c r="O1541" s="19">
        <f>IFERROR((Data7[[#This Row],[Hours:]]*SUM(Data7[[#This Row],[Rate]:[Other]])),"")</f>
        <v>0</v>
      </c>
      <c r="P1541" s="7" t="str">
        <f>IF(Data7[[#This Row],[WO'#:]]="","Riley #","WO#")</f>
        <v>Riley #</v>
      </c>
      <c r="Q1541" s="7">
        <f>IFERROR(WEEKNUM(Data7[[#This Row],[Date:]]),"")</f>
        <v>32</v>
      </c>
      <c r="R1541" s="6">
        <f t="shared" si="72"/>
        <v>45508</v>
      </c>
      <c r="S1541" s="6">
        <f>Data7[[#This Row],[Week Start]]+7</f>
        <v>45515</v>
      </c>
      <c r="T1541" s="7" t="str">
        <f t="shared" si="73"/>
        <v>8/4/2024 - 8/11/2024</v>
      </c>
      <c r="U1541" s="7" t="str">
        <f t="shared" si="74"/>
        <v>Time Card</v>
      </c>
      <c r="V1541" s="8" t="str">
        <f>RIGHT(TEXT(Data7[[#This Row],[Date:]],"mmddyyyy"),4)</f>
        <v>2024</v>
      </c>
      <c r="W1541" s="8" t="str">
        <f>MID(TEXT(Data7[[#This Row],[Date:]],"mmddyyyy"),3,2)</f>
        <v>07</v>
      </c>
      <c r="X1541" s="8" t="str">
        <f>LEFT(TEXT(Data7[[#This Row],[Date:]],"mmddyyyy"),2)</f>
        <v>08</v>
      </c>
      <c r="Y1541" s="6">
        <f>DATE(Data7[[#This Row],[Year]],Data7[[#This Row],[Month]],Data7[[#This Row],[Day]])</f>
        <v>45511</v>
      </c>
    </row>
    <row r="1542" spans="1:25">
      <c r="A1542" s="5">
        <v>45511.57854988426</v>
      </c>
      <c r="B1542" s="7" t="s">
        <v>342</v>
      </c>
      <c r="C1542" s="6" t="s">
        <v>2010</v>
      </c>
      <c r="D1542" s="7" t="s">
        <v>2011</v>
      </c>
      <c r="E1542" s="8">
        <v>8</v>
      </c>
      <c r="F1542" s="7" t="s">
        <v>68</v>
      </c>
      <c r="G1542" s="7" t="s">
        <v>68</v>
      </c>
      <c r="H1542" s="7" t="s">
        <v>912</v>
      </c>
      <c r="I1542" s="7" t="s">
        <v>44</v>
      </c>
      <c r="J1542" s="19" t="str">
        <f>IFERROR(INDEX('Employee Info'!$C$3:$E$200,MATCH(Data7[[#This Row],[Name:]],'Employee Info'!$B$3:$B$200,0),MATCH(Data7[[#This Row],[Hours Type:]],'Employee Info'!$C$2:$E$2,0)),"")</f>
        <v/>
      </c>
      <c r="K1542" s="19" t="str">
        <f>IFERROR(INDEX('Employee Info'!$C$3:$J$200,MATCH(Data7[[#This Row],[Name:]],'Employee Info'!$B$3:$B$200,0),MATCH(Data7[[#Headers],[Truck]],'Employee Info'!$C$2:$J$2,0)),"")</f>
        <v/>
      </c>
      <c r="L1542" s="19" t="str">
        <f>IFERROR(INDEX('Employee Info'!$C$3:$J$200,MATCH(Data7[[#This Row],[Name:]],'Employee Info'!$B$3:$B$200,0),MATCH(Data7[[#Headers],[Phone]],'Employee Info'!$C$2:$J$2,0)),"")</f>
        <v/>
      </c>
      <c r="M1542" s="19" t="str">
        <f>IFERROR(INDEX('Employee Info'!$C$3:$J$200,MATCH(Data7[[#This Row],[Name:]],'Employee Info'!$B$3:$B$200,0),MATCH(Data7[[#Headers],[Tech]],'Employee Info'!$C$2:$J$2,0)),"")</f>
        <v/>
      </c>
      <c r="N1542" s="19" t="str">
        <f>IFERROR(INDEX('Employee Info'!$C$3:$J$200,MATCH(Data7[[#This Row],[Name:]],'Employee Info'!$B$3:$B$200,0),MATCH(Data7[[#Headers],[Other]],'Employee Info'!$C$2:$J$2,0)),"")</f>
        <v/>
      </c>
      <c r="O1542" s="19">
        <f>IFERROR((Data7[[#This Row],[Hours:]]*SUM(Data7[[#This Row],[Rate]:[Other]])),"")</f>
        <v>0</v>
      </c>
      <c r="P1542" s="7" t="str">
        <f>IF(Data7[[#This Row],[WO'#:]]="","Riley #","WO#")</f>
        <v>Riley #</v>
      </c>
      <c r="Q1542" s="7">
        <f>IFERROR(WEEKNUM(Data7[[#This Row],[Date:]]),"")</f>
        <v>32</v>
      </c>
      <c r="R1542" s="6">
        <f t="shared" si="72"/>
        <v>45508</v>
      </c>
      <c r="S1542" s="6">
        <f>Data7[[#This Row],[Week Start]]+7</f>
        <v>45515</v>
      </c>
      <c r="T1542" s="7" t="str">
        <f t="shared" si="73"/>
        <v>8/4/2024 - 8/11/2024</v>
      </c>
      <c r="U1542" s="7" t="str">
        <f t="shared" si="74"/>
        <v>Time Card</v>
      </c>
      <c r="V1542" s="8" t="str">
        <f>RIGHT(TEXT(Data7[[#This Row],[Date:]],"mmddyyyy"),4)</f>
        <v>2024</v>
      </c>
      <c r="W1542" s="8" t="str">
        <f>MID(TEXT(Data7[[#This Row],[Date:]],"mmddyyyy"),3,2)</f>
        <v>07</v>
      </c>
      <c r="X1542" s="8" t="str">
        <f>LEFT(TEXT(Data7[[#This Row],[Date:]],"mmddyyyy"),2)</f>
        <v>08</v>
      </c>
      <c r="Y1542" s="6">
        <f>DATE(Data7[[#This Row],[Year]],Data7[[#This Row],[Month]],Data7[[#This Row],[Day]])</f>
        <v>45511</v>
      </c>
    </row>
    <row r="1543" spans="1:25">
      <c r="A1543" s="5">
        <v>45513.617503935187</v>
      </c>
      <c r="B1543" s="7" t="s">
        <v>66</v>
      </c>
      <c r="C1543" s="6" t="s">
        <v>2010</v>
      </c>
      <c r="D1543" s="7" t="s">
        <v>2024</v>
      </c>
      <c r="E1543" s="8">
        <v>1</v>
      </c>
      <c r="F1543" s="7" t="s">
        <v>68</v>
      </c>
      <c r="G1543" s="7" t="s">
        <v>68</v>
      </c>
      <c r="H1543" s="7" t="s">
        <v>912</v>
      </c>
      <c r="I1543" s="7" t="s">
        <v>44</v>
      </c>
      <c r="J1543" s="19" t="str">
        <f>IFERROR(INDEX('Employee Info'!$C$3:$E$200,MATCH(Data7[[#This Row],[Name:]],'Employee Info'!$B$3:$B$200,0),MATCH(Data7[[#This Row],[Hours Type:]],'Employee Info'!$C$2:$E$2,0)),"")</f>
        <v/>
      </c>
      <c r="K1543" s="19" t="str">
        <f>IFERROR(INDEX('Employee Info'!$C$3:$J$200,MATCH(Data7[[#This Row],[Name:]],'Employee Info'!$B$3:$B$200,0),MATCH(Data7[[#Headers],[Truck]],'Employee Info'!$C$2:$J$2,0)),"")</f>
        <v/>
      </c>
      <c r="L1543" s="19" t="str">
        <f>IFERROR(INDEX('Employee Info'!$C$3:$J$200,MATCH(Data7[[#This Row],[Name:]],'Employee Info'!$B$3:$B$200,0),MATCH(Data7[[#Headers],[Phone]],'Employee Info'!$C$2:$J$2,0)),"")</f>
        <v/>
      </c>
      <c r="M1543" s="19" t="str">
        <f>IFERROR(INDEX('Employee Info'!$C$3:$J$200,MATCH(Data7[[#This Row],[Name:]],'Employee Info'!$B$3:$B$200,0),MATCH(Data7[[#Headers],[Tech]],'Employee Info'!$C$2:$J$2,0)),"")</f>
        <v/>
      </c>
      <c r="N1543" s="19" t="str">
        <f>IFERROR(INDEX('Employee Info'!$C$3:$J$200,MATCH(Data7[[#This Row],[Name:]],'Employee Info'!$B$3:$B$200,0),MATCH(Data7[[#Headers],[Other]],'Employee Info'!$C$2:$J$2,0)),"")</f>
        <v/>
      </c>
      <c r="O1543" s="19">
        <f>IFERROR((Data7[[#This Row],[Hours:]]*SUM(Data7[[#This Row],[Rate]:[Other]])),"")</f>
        <v>0</v>
      </c>
      <c r="P1543" s="7" t="str">
        <f>IF(Data7[[#This Row],[WO'#:]]="","Riley #","WO#")</f>
        <v>Riley #</v>
      </c>
      <c r="Q1543" s="7">
        <f>IFERROR(WEEKNUM(Data7[[#This Row],[Date:]]),"")</f>
        <v>32</v>
      </c>
      <c r="R1543" s="6">
        <f t="shared" si="72"/>
        <v>45508</v>
      </c>
      <c r="S1543" s="6">
        <f>Data7[[#This Row],[Week Start]]+7</f>
        <v>45515</v>
      </c>
      <c r="T1543" s="7" t="str">
        <f t="shared" si="73"/>
        <v>8/4/2024 - 8/11/2024</v>
      </c>
      <c r="U1543" s="7" t="str">
        <f t="shared" si="74"/>
        <v>Time Card</v>
      </c>
      <c r="V1543" s="8" t="str">
        <f>RIGHT(TEXT(Data7[[#This Row],[Date:]],"mmddyyyy"),4)</f>
        <v>2024</v>
      </c>
      <c r="W1543" s="8" t="str">
        <f>MID(TEXT(Data7[[#This Row],[Date:]],"mmddyyyy"),3,2)</f>
        <v>07</v>
      </c>
      <c r="X1543" s="8" t="str">
        <f>LEFT(TEXT(Data7[[#This Row],[Date:]],"mmddyyyy"),2)</f>
        <v>08</v>
      </c>
      <c r="Y1543" s="6">
        <f>DATE(Data7[[#This Row],[Year]],Data7[[#This Row],[Month]],Data7[[#This Row],[Day]])</f>
        <v>45511</v>
      </c>
    </row>
    <row r="1544" spans="1:25">
      <c r="A1544" s="5">
        <v>45511.580515856484</v>
      </c>
      <c r="B1544" s="7" t="s">
        <v>34</v>
      </c>
      <c r="C1544" s="6" t="s">
        <v>2010</v>
      </c>
      <c r="D1544" s="7" t="s">
        <v>2012</v>
      </c>
      <c r="E1544" s="8">
        <v>8</v>
      </c>
      <c r="F1544" s="7" t="s">
        <v>68</v>
      </c>
      <c r="G1544" s="7" t="s">
        <v>68</v>
      </c>
      <c r="H1544" s="7" t="s">
        <v>922</v>
      </c>
      <c r="I1544" s="7" t="s">
        <v>44</v>
      </c>
      <c r="J1544" s="19" t="str">
        <f>IFERROR(INDEX('Employee Info'!$C$3:$E$200,MATCH(Data7[[#This Row],[Name:]],'Employee Info'!$B$3:$B$200,0),MATCH(Data7[[#This Row],[Hours Type:]],'Employee Info'!$C$2:$E$2,0)),"")</f>
        <v/>
      </c>
      <c r="K1544" s="19" t="str">
        <f>IFERROR(INDEX('Employee Info'!$C$3:$J$200,MATCH(Data7[[#This Row],[Name:]],'Employee Info'!$B$3:$B$200,0),MATCH(Data7[[#Headers],[Truck]],'Employee Info'!$C$2:$J$2,0)),"")</f>
        <v/>
      </c>
      <c r="L1544" s="19" t="str">
        <f>IFERROR(INDEX('Employee Info'!$C$3:$J$200,MATCH(Data7[[#This Row],[Name:]],'Employee Info'!$B$3:$B$200,0),MATCH(Data7[[#Headers],[Phone]],'Employee Info'!$C$2:$J$2,0)),"")</f>
        <v/>
      </c>
      <c r="M1544" s="19" t="str">
        <f>IFERROR(INDEX('Employee Info'!$C$3:$J$200,MATCH(Data7[[#This Row],[Name:]],'Employee Info'!$B$3:$B$200,0),MATCH(Data7[[#Headers],[Tech]],'Employee Info'!$C$2:$J$2,0)),"")</f>
        <v/>
      </c>
      <c r="N1544" s="19" t="str">
        <f>IFERROR(INDEX('Employee Info'!$C$3:$J$200,MATCH(Data7[[#This Row],[Name:]],'Employee Info'!$B$3:$B$200,0),MATCH(Data7[[#Headers],[Other]],'Employee Info'!$C$2:$J$2,0)),"")</f>
        <v/>
      </c>
      <c r="O1544" s="19">
        <f>IFERROR((Data7[[#This Row],[Hours:]]*SUM(Data7[[#This Row],[Rate]:[Other]])),"")</f>
        <v>0</v>
      </c>
      <c r="P1544" s="7" t="str">
        <f>IF(Data7[[#This Row],[WO'#:]]="","Riley #","WO#")</f>
        <v>Riley #</v>
      </c>
      <c r="Q1544" s="7">
        <f>IFERROR(WEEKNUM(Data7[[#This Row],[Date:]]),"")</f>
        <v>32</v>
      </c>
      <c r="R1544" s="6">
        <f t="shared" si="72"/>
        <v>45508</v>
      </c>
      <c r="S1544" s="6">
        <f>Data7[[#This Row],[Week Start]]+7</f>
        <v>45515</v>
      </c>
      <c r="T1544" s="7" t="str">
        <f t="shared" si="73"/>
        <v>8/4/2024 - 8/11/2024</v>
      </c>
      <c r="U1544" s="7" t="str">
        <f t="shared" si="74"/>
        <v>Time Card</v>
      </c>
      <c r="V1544" s="8" t="str">
        <f>RIGHT(TEXT(Data7[[#This Row],[Date:]],"mmddyyyy"),4)</f>
        <v>2024</v>
      </c>
      <c r="W1544" s="8" t="str">
        <f>MID(TEXT(Data7[[#This Row],[Date:]],"mmddyyyy"),3,2)</f>
        <v>07</v>
      </c>
      <c r="X1544" s="8" t="str">
        <f>LEFT(TEXT(Data7[[#This Row],[Date:]],"mmddyyyy"),2)</f>
        <v>08</v>
      </c>
      <c r="Y1544" s="6">
        <f>DATE(Data7[[#This Row],[Year]],Data7[[#This Row],[Month]],Data7[[#This Row],[Day]])</f>
        <v>45511</v>
      </c>
    </row>
    <row r="1545" spans="1:25">
      <c r="A1545" s="5">
        <v>45514.412339120368</v>
      </c>
      <c r="B1545" s="7" t="s">
        <v>66</v>
      </c>
      <c r="C1545" s="6" t="s">
        <v>2015</v>
      </c>
      <c r="D1545" s="7" t="s">
        <v>2033</v>
      </c>
      <c r="E1545" s="8">
        <v>4</v>
      </c>
      <c r="F1545" s="7">
        <v>6984733</v>
      </c>
      <c r="G1545" s="7" t="s">
        <v>68</v>
      </c>
      <c r="H1545" s="7" t="s">
        <v>756</v>
      </c>
      <c r="I1545" s="7" t="s">
        <v>44</v>
      </c>
      <c r="J1545" s="19" t="str">
        <f>IFERROR(INDEX('Employee Info'!$C$3:$E$200,MATCH(Data7[[#This Row],[Name:]],'Employee Info'!$B$3:$B$200,0),MATCH(Data7[[#This Row],[Hours Type:]],'Employee Info'!$C$2:$E$2,0)),"")</f>
        <v/>
      </c>
      <c r="K1545" s="19" t="str">
        <f>IFERROR(INDEX('Employee Info'!$C$3:$J$200,MATCH(Data7[[#This Row],[Name:]],'Employee Info'!$B$3:$B$200,0),MATCH(Data7[[#Headers],[Truck]],'Employee Info'!$C$2:$J$2,0)),"")</f>
        <v/>
      </c>
      <c r="L1545" s="19" t="str">
        <f>IFERROR(INDEX('Employee Info'!$C$3:$J$200,MATCH(Data7[[#This Row],[Name:]],'Employee Info'!$B$3:$B$200,0),MATCH(Data7[[#Headers],[Phone]],'Employee Info'!$C$2:$J$2,0)),"")</f>
        <v/>
      </c>
      <c r="M1545" s="19" t="str">
        <f>IFERROR(INDEX('Employee Info'!$C$3:$J$200,MATCH(Data7[[#This Row],[Name:]],'Employee Info'!$B$3:$B$200,0),MATCH(Data7[[#Headers],[Tech]],'Employee Info'!$C$2:$J$2,0)),"")</f>
        <v/>
      </c>
      <c r="N1545" s="19" t="str">
        <f>IFERROR(INDEX('Employee Info'!$C$3:$J$200,MATCH(Data7[[#This Row],[Name:]],'Employee Info'!$B$3:$B$200,0),MATCH(Data7[[#Headers],[Other]],'Employee Info'!$C$2:$J$2,0)),"")</f>
        <v/>
      </c>
      <c r="O1545" s="19">
        <f>IFERROR((Data7[[#This Row],[Hours:]]*SUM(Data7[[#This Row],[Rate]:[Other]])),"")</f>
        <v>0</v>
      </c>
      <c r="P1545" s="7" t="str">
        <f>IF(Data7[[#This Row],[WO'#:]]="","Riley #","WO#")</f>
        <v>WO#</v>
      </c>
      <c r="Q1545" s="7">
        <f>IFERROR(WEEKNUM(Data7[[#This Row],[Date:]]),"")</f>
        <v>32</v>
      </c>
      <c r="R1545" s="6">
        <f t="shared" si="72"/>
        <v>45508</v>
      </c>
      <c r="S1545" s="6">
        <f>Data7[[#This Row],[Week Start]]+7</f>
        <v>45515</v>
      </c>
      <c r="T1545" s="7" t="str">
        <f t="shared" si="73"/>
        <v>8/4/2024 - 8/11/2024</v>
      </c>
      <c r="U1545" s="7" t="str">
        <f t="shared" si="74"/>
        <v>Time Card</v>
      </c>
      <c r="V1545" s="8" t="str">
        <f>RIGHT(TEXT(Data7[[#This Row],[Date:]],"mmddyyyy"),4)</f>
        <v>2024</v>
      </c>
      <c r="W1545" s="8" t="str">
        <f>MID(TEXT(Data7[[#This Row],[Date:]],"mmddyyyy"),3,2)</f>
        <v>08</v>
      </c>
      <c r="X1545" s="8" t="str">
        <f>LEFT(TEXT(Data7[[#This Row],[Date:]],"mmddyyyy"),2)</f>
        <v>08</v>
      </c>
      <c r="Y1545" s="6">
        <f>DATE(Data7[[#This Row],[Year]],Data7[[#This Row],[Month]],Data7[[#This Row],[Day]])</f>
        <v>45512</v>
      </c>
    </row>
    <row r="1546" spans="1:25">
      <c r="A1546" s="5">
        <v>45513.621342592596</v>
      </c>
      <c r="B1546" s="7" t="s">
        <v>66</v>
      </c>
      <c r="C1546" s="6" t="s">
        <v>2015</v>
      </c>
      <c r="D1546" s="7" t="s">
        <v>2027</v>
      </c>
      <c r="E1546" s="8">
        <v>1</v>
      </c>
      <c r="F1546" s="7">
        <v>7107423</v>
      </c>
      <c r="G1546" s="7" t="s">
        <v>68</v>
      </c>
      <c r="H1546" s="7" t="s">
        <v>756</v>
      </c>
      <c r="I1546" s="7" t="s">
        <v>44</v>
      </c>
      <c r="J1546" s="19" t="str">
        <f>IFERROR(INDEX('Employee Info'!$C$3:$E$200,MATCH(Data7[[#This Row],[Name:]],'Employee Info'!$B$3:$B$200,0),MATCH(Data7[[#This Row],[Hours Type:]],'Employee Info'!$C$2:$E$2,0)),"")</f>
        <v/>
      </c>
      <c r="K1546" s="19" t="str">
        <f>IFERROR(INDEX('Employee Info'!$C$3:$J$200,MATCH(Data7[[#This Row],[Name:]],'Employee Info'!$B$3:$B$200,0),MATCH(Data7[[#Headers],[Truck]],'Employee Info'!$C$2:$J$2,0)),"")</f>
        <v/>
      </c>
      <c r="L1546" s="19" t="str">
        <f>IFERROR(INDEX('Employee Info'!$C$3:$J$200,MATCH(Data7[[#This Row],[Name:]],'Employee Info'!$B$3:$B$200,0),MATCH(Data7[[#Headers],[Phone]],'Employee Info'!$C$2:$J$2,0)),"")</f>
        <v/>
      </c>
      <c r="M1546" s="19" t="str">
        <f>IFERROR(INDEX('Employee Info'!$C$3:$J$200,MATCH(Data7[[#This Row],[Name:]],'Employee Info'!$B$3:$B$200,0),MATCH(Data7[[#Headers],[Tech]],'Employee Info'!$C$2:$J$2,0)),"")</f>
        <v/>
      </c>
      <c r="N1546" s="19" t="str">
        <f>IFERROR(INDEX('Employee Info'!$C$3:$J$200,MATCH(Data7[[#This Row],[Name:]],'Employee Info'!$B$3:$B$200,0),MATCH(Data7[[#Headers],[Other]],'Employee Info'!$C$2:$J$2,0)),"")</f>
        <v/>
      </c>
      <c r="O1546" s="19">
        <f>IFERROR((Data7[[#This Row],[Hours:]]*SUM(Data7[[#This Row],[Rate]:[Other]])),"")</f>
        <v>0</v>
      </c>
      <c r="P1546" s="7" t="str">
        <f>IF(Data7[[#This Row],[WO'#:]]="","Riley #","WO#")</f>
        <v>WO#</v>
      </c>
      <c r="Q1546" s="7">
        <f>IFERROR(WEEKNUM(Data7[[#This Row],[Date:]]),"")</f>
        <v>32</v>
      </c>
      <c r="R1546" s="6">
        <f t="shared" si="72"/>
        <v>45508</v>
      </c>
      <c r="S1546" s="6">
        <f>Data7[[#This Row],[Week Start]]+7</f>
        <v>45515</v>
      </c>
      <c r="T1546" s="7" t="str">
        <f t="shared" si="73"/>
        <v>8/4/2024 - 8/11/2024</v>
      </c>
      <c r="U1546" s="7" t="str">
        <f t="shared" si="74"/>
        <v>Time Card</v>
      </c>
      <c r="V1546" s="8" t="str">
        <f>RIGHT(TEXT(Data7[[#This Row],[Date:]],"mmddyyyy"),4)</f>
        <v>2024</v>
      </c>
      <c r="W1546" s="8" t="str">
        <f>MID(TEXT(Data7[[#This Row],[Date:]],"mmddyyyy"),3,2)</f>
        <v>08</v>
      </c>
      <c r="X1546" s="8" t="str">
        <f>LEFT(TEXT(Data7[[#This Row],[Date:]],"mmddyyyy"),2)</f>
        <v>08</v>
      </c>
      <c r="Y1546" s="6">
        <f>DATE(Data7[[#This Row],[Year]],Data7[[#This Row],[Month]],Data7[[#This Row],[Day]])</f>
        <v>45512</v>
      </c>
    </row>
    <row r="1547" spans="1:25">
      <c r="A1547" s="5">
        <v>45512.532137152775</v>
      </c>
      <c r="B1547" s="7" t="s">
        <v>35</v>
      </c>
      <c r="C1547" s="6" t="s">
        <v>2015</v>
      </c>
      <c r="D1547" s="7" t="s">
        <v>1980</v>
      </c>
      <c r="E1547" s="8">
        <v>3</v>
      </c>
      <c r="F1547" s="7">
        <v>7128669</v>
      </c>
      <c r="G1547" s="7" t="s">
        <v>68</v>
      </c>
      <c r="H1547" s="7" t="s">
        <v>756</v>
      </c>
      <c r="I1547" s="7" t="s">
        <v>45</v>
      </c>
      <c r="J1547" s="19" t="str">
        <f>IFERROR(INDEX('Employee Info'!$C$3:$E$200,MATCH(Data7[[#This Row],[Name:]],'Employee Info'!$B$3:$B$200,0),MATCH(Data7[[#This Row],[Hours Type:]],'Employee Info'!$C$2:$E$2,0)),"")</f>
        <v/>
      </c>
      <c r="K1547" s="19" t="str">
        <f>IFERROR(INDEX('Employee Info'!$C$3:$J$200,MATCH(Data7[[#This Row],[Name:]],'Employee Info'!$B$3:$B$200,0),MATCH(Data7[[#Headers],[Truck]],'Employee Info'!$C$2:$J$2,0)),"")</f>
        <v/>
      </c>
      <c r="L1547" s="19" t="str">
        <f>IFERROR(INDEX('Employee Info'!$C$3:$J$200,MATCH(Data7[[#This Row],[Name:]],'Employee Info'!$B$3:$B$200,0),MATCH(Data7[[#Headers],[Phone]],'Employee Info'!$C$2:$J$2,0)),"")</f>
        <v/>
      </c>
      <c r="M1547" s="19" t="str">
        <f>IFERROR(INDEX('Employee Info'!$C$3:$J$200,MATCH(Data7[[#This Row],[Name:]],'Employee Info'!$B$3:$B$200,0),MATCH(Data7[[#Headers],[Tech]],'Employee Info'!$C$2:$J$2,0)),"")</f>
        <v/>
      </c>
      <c r="N1547" s="19" t="str">
        <f>IFERROR(INDEX('Employee Info'!$C$3:$J$200,MATCH(Data7[[#This Row],[Name:]],'Employee Info'!$B$3:$B$200,0),MATCH(Data7[[#Headers],[Other]],'Employee Info'!$C$2:$J$2,0)),"")</f>
        <v/>
      </c>
      <c r="O1547" s="19">
        <f>IFERROR((Data7[[#This Row],[Hours:]]*SUM(Data7[[#This Row],[Rate]:[Other]])),"")</f>
        <v>0</v>
      </c>
      <c r="P1547" s="7" t="str">
        <f>IF(Data7[[#This Row],[WO'#:]]="","Riley #","WO#")</f>
        <v>WO#</v>
      </c>
      <c r="Q1547" s="7">
        <f>IFERROR(WEEKNUM(Data7[[#This Row],[Date:]]),"")</f>
        <v>32</v>
      </c>
      <c r="R1547" s="6">
        <f t="shared" si="72"/>
        <v>45508</v>
      </c>
      <c r="S1547" s="6">
        <f>Data7[[#This Row],[Week Start]]+7</f>
        <v>45515</v>
      </c>
      <c r="T1547" s="7" t="str">
        <f t="shared" si="73"/>
        <v>8/4/2024 - 8/11/2024</v>
      </c>
      <c r="U1547" s="7" t="str">
        <f t="shared" si="74"/>
        <v>Time Card</v>
      </c>
      <c r="V1547" s="8" t="str">
        <f>RIGHT(TEXT(Data7[[#This Row],[Date:]],"mmddyyyy"),4)</f>
        <v>2024</v>
      </c>
      <c r="W1547" s="8" t="str">
        <f>MID(TEXT(Data7[[#This Row],[Date:]],"mmddyyyy"),3,2)</f>
        <v>08</v>
      </c>
      <c r="X1547" s="8" t="str">
        <f>LEFT(TEXT(Data7[[#This Row],[Date:]],"mmddyyyy"),2)</f>
        <v>08</v>
      </c>
      <c r="Y1547" s="6">
        <f>DATE(Data7[[#This Row],[Year]],Data7[[#This Row],[Month]],Data7[[#This Row],[Day]])</f>
        <v>45512</v>
      </c>
    </row>
    <row r="1548" spans="1:25">
      <c r="A1548" s="5">
        <v>45514.414496296296</v>
      </c>
      <c r="B1548" s="7" t="s">
        <v>66</v>
      </c>
      <c r="C1548" s="6" t="s">
        <v>2015</v>
      </c>
      <c r="D1548" s="7" t="s">
        <v>2035</v>
      </c>
      <c r="E1548" s="8">
        <v>4</v>
      </c>
      <c r="F1548" s="7">
        <v>7128669</v>
      </c>
      <c r="G1548" s="7" t="s">
        <v>68</v>
      </c>
      <c r="H1548" s="7" t="s">
        <v>756</v>
      </c>
      <c r="I1548" s="7" t="s">
        <v>45</v>
      </c>
      <c r="J1548" s="19" t="str">
        <f>IFERROR(INDEX('Employee Info'!$C$3:$E$200,MATCH(Data7[[#This Row],[Name:]],'Employee Info'!$B$3:$B$200,0),MATCH(Data7[[#This Row],[Hours Type:]],'Employee Info'!$C$2:$E$2,0)),"")</f>
        <v/>
      </c>
      <c r="K1548" s="19" t="str">
        <f>IFERROR(INDEX('Employee Info'!$C$3:$J$200,MATCH(Data7[[#This Row],[Name:]],'Employee Info'!$B$3:$B$200,0),MATCH(Data7[[#Headers],[Truck]],'Employee Info'!$C$2:$J$2,0)),"")</f>
        <v/>
      </c>
      <c r="L1548" s="19" t="str">
        <f>IFERROR(INDEX('Employee Info'!$C$3:$J$200,MATCH(Data7[[#This Row],[Name:]],'Employee Info'!$B$3:$B$200,0),MATCH(Data7[[#Headers],[Phone]],'Employee Info'!$C$2:$J$2,0)),"")</f>
        <v/>
      </c>
      <c r="M1548" s="19" t="str">
        <f>IFERROR(INDEX('Employee Info'!$C$3:$J$200,MATCH(Data7[[#This Row],[Name:]],'Employee Info'!$B$3:$B$200,0),MATCH(Data7[[#Headers],[Tech]],'Employee Info'!$C$2:$J$2,0)),"")</f>
        <v/>
      </c>
      <c r="N1548" s="19" t="str">
        <f>IFERROR(INDEX('Employee Info'!$C$3:$J$200,MATCH(Data7[[#This Row],[Name:]],'Employee Info'!$B$3:$B$200,0),MATCH(Data7[[#Headers],[Other]],'Employee Info'!$C$2:$J$2,0)),"")</f>
        <v/>
      </c>
      <c r="O1548" s="19">
        <f>IFERROR((Data7[[#This Row],[Hours:]]*SUM(Data7[[#This Row],[Rate]:[Other]])),"")</f>
        <v>0</v>
      </c>
      <c r="P1548" s="7" t="str">
        <f>IF(Data7[[#This Row],[WO'#:]]="","Riley #","WO#")</f>
        <v>WO#</v>
      </c>
      <c r="Q1548" s="7">
        <f>IFERROR(WEEKNUM(Data7[[#This Row],[Date:]]),"")</f>
        <v>32</v>
      </c>
      <c r="R1548" s="6">
        <f t="shared" si="72"/>
        <v>45508</v>
      </c>
      <c r="S1548" s="6">
        <f>Data7[[#This Row],[Week Start]]+7</f>
        <v>45515</v>
      </c>
      <c r="T1548" s="7" t="str">
        <f t="shared" si="73"/>
        <v>8/4/2024 - 8/11/2024</v>
      </c>
      <c r="U1548" s="7" t="str">
        <f t="shared" si="74"/>
        <v>Time Card</v>
      </c>
      <c r="V1548" s="8" t="str">
        <f>RIGHT(TEXT(Data7[[#This Row],[Date:]],"mmddyyyy"),4)</f>
        <v>2024</v>
      </c>
      <c r="W1548" s="8" t="str">
        <f>MID(TEXT(Data7[[#This Row],[Date:]],"mmddyyyy"),3,2)</f>
        <v>08</v>
      </c>
      <c r="X1548" s="8" t="str">
        <f>LEFT(TEXT(Data7[[#This Row],[Date:]],"mmddyyyy"),2)</f>
        <v>08</v>
      </c>
      <c r="Y1548" s="6">
        <f>DATE(Data7[[#This Row],[Year]],Data7[[#This Row],[Month]],Data7[[#This Row],[Day]])</f>
        <v>45512</v>
      </c>
    </row>
    <row r="1549" spans="1:25">
      <c r="A1549" s="5">
        <v>45512.533796296295</v>
      </c>
      <c r="B1549" s="7" t="s">
        <v>35</v>
      </c>
      <c r="C1549" s="6" t="s">
        <v>2015</v>
      </c>
      <c r="D1549" s="7" t="s">
        <v>2018</v>
      </c>
      <c r="E1549" s="8">
        <v>6</v>
      </c>
      <c r="F1549" s="7">
        <v>7139590</v>
      </c>
      <c r="G1549" s="7" t="s">
        <v>68</v>
      </c>
      <c r="H1549" s="7" t="s">
        <v>756</v>
      </c>
      <c r="I1549" s="7" t="s">
        <v>44</v>
      </c>
      <c r="J1549" s="19" t="str">
        <f>IFERROR(INDEX('Employee Info'!$C$3:$E$200,MATCH(Data7[[#This Row],[Name:]],'Employee Info'!$B$3:$B$200,0),MATCH(Data7[[#This Row],[Hours Type:]],'Employee Info'!$C$2:$E$2,0)),"")</f>
        <v/>
      </c>
      <c r="K1549" s="19" t="str">
        <f>IFERROR(INDEX('Employee Info'!$C$3:$J$200,MATCH(Data7[[#This Row],[Name:]],'Employee Info'!$B$3:$B$200,0),MATCH(Data7[[#Headers],[Truck]],'Employee Info'!$C$2:$J$2,0)),"")</f>
        <v/>
      </c>
      <c r="L1549" s="19" t="str">
        <f>IFERROR(INDEX('Employee Info'!$C$3:$J$200,MATCH(Data7[[#This Row],[Name:]],'Employee Info'!$B$3:$B$200,0),MATCH(Data7[[#Headers],[Phone]],'Employee Info'!$C$2:$J$2,0)),"")</f>
        <v/>
      </c>
      <c r="M1549" s="19" t="str">
        <f>IFERROR(INDEX('Employee Info'!$C$3:$J$200,MATCH(Data7[[#This Row],[Name:]],'Employee Info'!$B$3:$B$200,0),MATCH(Data7[[#Headers],[Tech]],'Employee Info'!$C$2:$J$2,0)),"")</f>
        <v/>
      </c>
      <c r="N1549" s="19" t="str">
        <f>IFERROR(INDEX('Employee Info'!$C$3:$J$200,MATCH(Data7[[#This Row],[Name:]],'Employee Info'!$B$3:$B$200,0),MATCH(Data7[[#Headers],[Other]],'Employee Info'!$C$2:$J$2,0)),"")</f>
        <v/>
      </c>
      <c r="O1549" s="19">
        <f>IFERROR((Data7[[#This Row],[Hours:]]*SUM(Data7[[#This Row],[Rate]:[Other]])),"")</f>
        <v>0</v>
      </c>
      <c r="P1549" s="7" t="str">
        <f>IF(Data7[[#This Row],[WO'#:]]="","Riley #","WO#")</f>
        <v>WO#</v>
      </c>
      <c r="Q1549" s="7">
        <f>IFERROR(WEEKNUM(Data7[[#This Row],[Date:]]),"")</f>
        <v>32</v>
      </c>
      <c r="R1549" s="6">
        <f t="shared" si="72"/>
        <v>45508</v>
      </c>
      <c r="S1549" s="6">
        <f>Data7[[#This Row],[Week Start]]+7</f>
        <v>45515</v>
      </c>
      <c r="T1549" s="7" t="str">
        <f t="shared" si="73"/>
        <v>8/4/2024 - 8/11/2024</v>
      </c>
      <c r="U1549" s="7" t="str">
        <f t="shared" si="74"/>
        <v>Time Card</v>
      </c>
      <c r="V1549" s="8" t="str">
        <f>RIGHT(TEXT(Data7[[#This Row],[Date:]],"mmddyyyy"),4)</f>
        <v>2024</v>
      </c>
      <c r="W1549" s="8" t="str">
        <f>MID(TEXT(Data7[[#This Row],[Date:]],"mmddyyyy"),3,2)</f>
        <v>08</v>
      </c>
      <c r="X1549" s="8" t="str">
        <f>LEFT(TEXT(Data7[[#This Row],[Date:]],"mmddyyyy"),2)</f>
        <v>08</v>
      </c>
      <c r="Y1549" s="6">
        <f>DATE(Data7[[#This Row],[Year]],Data7[[#This Row],[Month]],Data7[[#This Row],[Day]])</f>
        <v>45512</v>
      </c>
    </row>
    <row r="1550" spans="1:25">
      <c r="A1550" s="5">
        <v>45513.622360879628</v>
      </c>
      <c r="B1550" s="7" t="s">
        <v>66</v>
      </c>
      <c r="C1550" s="6" t="s">
        <v>2015</v>
      </c>
      <c r="D1550" s="7" t="s">
        <v>2029</v>
      </c>
      <c r="E1550" s="8">
        <v>1</v>
      </c>
      <c r="F1550" s="7">
        <v>7139590</v>
      </c>
      <c r="G1550" s="7" t="s">
        <v>68</v>
      </c>
      <c r="H1550" s="7" t="s">
        <v>756</v>
      </c>
      <c r="I1550" s="7" t="s">
        <v>44</v>
      </c>
      <c r="J1550" s="19" t="str">
        <f>IFERROR(INDEX('Employee Info'!$C$3:$E$200,MATCH(Data7[[#This Row],[Name:]],'Employee Info'!$B$3:$B$200,0),MATCH(Data7[[#This Row],[Hours Type:]],'Employee Info'!$C$2:$E$2,0)),"")</f>
        <v/>
      </c>
      <c r="K1550" s="19" t="str">
        <f>IFERROR(INDEX('Employee Info'!$C$3:$J$200,MATCH(Data7[[#This Row],[Name:]],'Employee Info'!$B$3:$B$200,0),MATCH(Data7[[#Headers],[Truck]],'Employee Info'!$C$2:$J$2,0)),"")</f>
        <v/>
      </c>
      <c r="L1550" s="19" t="str">
        <f>IFERROR(INDEX('Employee Info'!$C$3:$J$200,MATCH(Data7[[#This Row],[Name:]],'Employee Info'!$B$3:$B$200,0),MATCH(Data7[[#Headers],[Phone]],'Employee Info'!$C$2:$J$2,0)),"")</f>
        <v/>
      </c>
      <c r="M1550" s="19" t="str">
        <f>IFERROR(INDEX('Employee Info'!$C$3:$J$200,MATCH(Data7[[#This Row],[Name:]],'Employee Info'!$B$3:$B$200,0),MATCH(Data7[[#Headers],[Tech]],'Employee Info'!$C$2:$J$2,0)),"")</f>
        <v/>
      </c>
      <c r="N1550" s="19" t="str">
        <f>IFERROR(INDEX('Employee Info'!$C$3:$J$200,MATCH(Data7[[#This Row],[Name:]],'Employee Info'!$B$3:$B$200,0),MATCH(Data7[[#Headers],[Other]],'Employee Info'!$C$2:$J$2,0)),"")</f>
        <v/>
      </c>
      <c r="O1550" s="19">
        <f>IFERROR((Data7[[#This Row],[Hours:]]*SUM(Data7[[#This Row],[Rate]:[Other]])),"")</f>
        <v>0</v>
      </c>
      <c r="P1550" s="7" t="str">
        <f>IF(Data7[[#This Row],[WO'#:]]="","Riley #","WO#")</f>
        <v>WO#</v>
      </c>
      <c r="Q1550" s="7">
        <f>IFERROR(WEEKNUM(Data7[[#This Row],[Date:]]),"")</f>
        <v>32</v>
      </c>
      <c r="R1550" s="6">
        <f t="shared" si="72"/>
        <v>45508</v>
      </c>
      <c r="S1550" s="6">
        <f>Data7[[#This Row],[Week Start]]+7</f>
        <v>45515</v>
      </c>
      <c r="T1550" s="7" t="str">
        <f t="shared" si="73"/>
        <v>8/4/2024 - 8/11/2024</v>
      </c>
      <c r="U1550" s="7" t="str">
        <f t="shared" si="74"/>
        <v>Time Card</v>
      </c>
      <c r="V1550" s="8" t="str">
        <f>RIGHT(TEXT(Data7[[#This Row],[Date:]],"mmddyyyy"),4)</f>
        <v>2024</v>
      </c>
      <c r="W1550" s="8" t="str">
        <f>MID(TEXT(Data7[[#This Row],[Date:]],"mmddyyyy"),3,2)</f>
        <v>08</v>
      </c>
      <c r="X1550" s="8" t="str">
        <f>LEFT(TEXT(Data7[[#This Row],[Date:]],"mmddyyyy"),2)</f>
        <v>08</v>
      </c>
      <c r="Y1550" s="6">
        <f>DATE(Data7[[#This Row],[Year]],Data7[[#This Row],[Month]],Data7[[#This Row],[Day]])</f>
        <v>45512</v>
      </c>
    </row>
    <row r="1551" spans="1:25">
      <c r="A1551" s="5">
        <v>45512.582847106481</v>
      </c>
      <c r="B1551" s="7" t="s">
        <v>65</v>
      </c>
      <c r="C1551" s="6" t="s">
        <v>2015</v>
      </c>
      <c r="D1551" s="7" t="s">
        <v>2019</v>
      </c>
      <c r="E1551" s="8">
        <v>8</v>
      </c>
      <c r="F1551" s="7" t="s">
        <v>68</v>
      </c>
      <c r="G1551" s="7" t="s">
        <v>68</v>
      </c>
      <c r="H1551" s="7" t="s">
        <v>536</v>
      </c>
      <c r="I1551" s="7" t="s">
        <v>44</v>
      </c>
      <c r="J1551" s="19" t="str">
        <f>IFERROR(INDEX('Employee Info'!$C$3:$E$200,MATCH(Data7[[#This Row],[Name:]],'Employee Info'!$B$3:$B$200,0),MATCH(Data7[[#This Row],[Hours Type:]],'Employee Info'!$C$2:$E$2,0)),"")</f>
        <v/>
      </c>
      <c r="K1551" s="19" t="str">
        <f>IFERROR(INDEX('Employee Info'!$C$3:$J$200,MATCH(Data7[[#This Row],[Name:]],'Employee Info'!$B$3:$B$200,0),MATCH(Data7[[#Headers],[Truck]],'Employee Info'!$C$2:$J$2,0)),"")</f>
        <v/>
      </c>
      <c r="L1551" s="19" t="str">
        <f>IFERROR(INDEX('Employee Info'!$C$3:$J$200,MATCH(Data7[[#This Row],[Name:]],'Employee Info'!$B$3:$B$200,0),MATCH(Data7[[#Headers],[Phone]],'Employee Info'!$C$2:$J$2,0)),"")</f>
        <v/>
      </c>
      <c r="M1551" s="19" t="str">
        <f>IFERROR(INDEX('Employee Info'!$C$3:$J$200,MATCH(Data7[[#This Row],[Name:]],'Employee Info'!$B$3:$B$200,0),MATCH(Data7[[#Headers],[Tech]],'Employee Info'!$C$2:$J$2,0)),"")</f>
        <v/>
      </c>
      <c r="N1551" s="19" t="str">
        <f>IFERROR(INDEX('Employee Info'!$C$3:$J$200,MATCH(Data7[[#This Row],[Name:]],'Employee Info'!$B$3:$B$200,0),MATCH(Data7[[#Headers],[Other]],'Employee Info'!$C$2:$J$2,0)),"")</f>
        <v/>
      </c>
      <c r="O1551" s="19">
        <f>IFERROR((Data7[[#This Row],[Hours:]]*SUM(Data7[[#This Row],[Rate]:[Other]])),"")</f>
        <v>0</v>
      </c>
      <c r="P1551" s="7" t="str">
        <f>IF(Data7[[#This Row],[WO'#:]]="","Riley #","WO#")</f>
        <v>Riley #</v>
      </c>
      <c r="Q1551" s="7">
        <f>IFERROR(WEEKNUM(Data7[[#This Row],[Date:]]),"")</f>
        <v>32</v>
      </c>
      <c r="R1551" s="6">
        <f t="shared" si="72"/>
        <v>45508</v>
      </c>
      <c r="S1551" s="6">
        <f>Data7[[#This Row],[Week Start]]+7</f>
        <v>45515</v>
      </c>
      <c r="T1551" s="7" t="str">
        <f t="shared" si="73"/>
        <v>8/4/2024 - 8/11/2024</v>
      </c>
      <c r="U1551" s="7" t="str">
        <f t="shared" si="74"/>
        <v>Time Card</v>
      </c>
      <c r="V1551" s="8" t="str">
        <f>RIGHT(TEXT(Data7[[#This Row],[Date:]],"mmddyyyy"),4)</f>
        <v>2024</v>
      </c>
      <c r="W1551" s="8" t="str">
        <f>MID(TEXT(Data7[[#This Row],[Date:]],"mmddyyyy"),3,2)</f>
        <v>08</v>
      </c>
      <c r="X1551" s="8" t="str">
        <f>LEFT(TEXT(Data7[[#This Row],[Date:]],"mmddyyyy"),2)</f>
        <v>08</v>
      </c>
      <c r="Y1551" s="6">
        <f>DATE(Data7[[#This Row],[Year]],Data7[[#This Row],[Month]],Data7[[#This Row],[Day]])</f>
        <v>45512</v>
      </c>
    </row>
    <row r="1552" spans="1:25">
      <c r="A1552" s="5">
        <v>45512.582962037035</v>
      </c>
      <c r="B1552" s="7" t="s">
        <v>23</v>
      </c>
      <c r="C1552" s="6" t="s">
        <v>2015</v>
      </c>
      <c r="D1552" s="7" t="s">
        <v>2019</v>
      </c>
      <c r="E1552" s="8">
        <v>8</v>
      </c>
      <c r="F1552" s="7" t="s">
        <v>68</v>
      </c>
      <c r="G1552" s="7" t="s">
        <v>68</v>
      </c>
      <c r="H1552" s="7" t="s">
        <v>536</v>
      </c>
      <c r="I1552" s="7" t="s">
        <v>44</v>
      </c>
      <c r="J1552" s="19" t="str">
        <f>IFERROR(INDEX('Employee Info'!$C$3:$E$200,MATCH(Data7[[#This Row],[Name:]],'Employee Info'!$B$3:$B$200,0),MATCH(Data7[[#This Row],[Hours Type:]],'Employee Info'!$C$2:$E$2,0)),"")</f>
        <v/>
      </c>
      <c r="K1552" s="19" t="str">
        <f>IFERROR(INDEX('Employee Info'!$C$3:$J$200,MATCH(Data7[[#This Row],[Name:]],'Employee Info'!$B$3:$B$200,0),MATCH(Data7[[#Headers],[Truck]],'Employee Info'!$C$2:$J$2,0)),"")</f>
        <v/>
      </c>
      <c r="L1552" s="19" t="str">
        <f>IFERROR(INDEX('Employee Info'!$C$3:$J$200,MATCH(Data7[[#This Row],[Name:]],'Employee Info'!$B$3:$B$200,0),MATCH(Data7[[#Headers],[Phone]],'Employee Info'!$C$2:$J$2,0)),"")</f>
        <v/>
      </c>
      <c r="M1552" s="19" t="str">
        <f>IFERROR(INDEX('Employee Info'!$C$3:$J$200,MATCH(Data7[[#This Row],[Name:]],'Employee Info'!$B$3:$B$200,0),MATCH(Data7[[#Headers],[Tech]],'Employee Info'!$C$2:$J$2,0)),"")</f>
        <v/>
      </c>
      <c r="N1552" s="19" t="str">
        <f>IFERROR(INDEX('Employee Info'!$C$3:$J$200,MATCH(Data7[[#This Row],[Name:]],'Employee Info'!$B$3:$B$200,0),MATCH(Data7[[#Headers],[Other]],'Employee Info'!$C$2:$J$2,0)),"")</f>
        <v/>
      </c>
      <c r="O1552" s="19">
        <f>IFERROR((Data7[[#This Row],[Hours:]]*SUM(Data7[[#This Row],[Rate]:[Other]])),"")</f>
        <v>0</v>
      </c>
      <c r="P1552" s="7" t="str">
        <f>IF(Data7[[#This Row],[WO'#:]]="","Riley #","WO#")</f>
        <v>Riley #</v>
      </c>
      <c r="Q1552" s="7">
        <f>IFERROR(WEEKNUM(Data7[[#This Row],[Date:]]),"")</f>
        <v>32</v>
      </c>
      <c r="R1552" s="6">
        <f t="shared" si="72"/>
        <v>45508</v>
      </c>
      <c r="S1552" s="6">
        <f>Data7[[#This Row],[Week Start]]+7</f>
        <v>45515</v>
      </c>
      <c r="T1552" s="7" t="str">
        <f t="shared" si="73"/>
        <v>8/4/2024 - 8/11/2024</v>
      </c>
      <c r="U1552" s="7" t="str">
        <f t="shared" si="74"/>
        <v>Time Card</v>
      </c>
      <c r="V1552" s="8" t="str">
        <f>RIGHT(TEXT(Data7[[#This Row],[Date:]],"mmddyyyy"),4)</f>
        <v>2024</v>
      </c>
      <c r="W1552" s="8" t="str">
        <f>MID(TEXT(Data7[[#This Row],[Date:]],"mmddyyyy"),3,2)</f>
        <v>08</v>
      </c>
      <c r="X1552" s="8" t="str">
        <f>LEFT(TEXT(Data7[[#This Row],[Date:]],"mmddyyyy"),2)</f>
        <v>08</v>
      </c>
      <c r="Y1552" s="6">
        <f>DATE(Data7[[#This Row],[Year]],Data7[[#This Row],[Month]],Data7[[#This Row],[Day]])</f>
        <v>45512</v>
      </c>
    </row>
    <row r="1553" spans="1:25">
      <c r="A1553" s="5">
        <v>45513.616596643522</v>
      </c>
      <c r="B1553" s="7" t="s">
        <v>66</v>
      </c>
      <c r="C1553" s="6" t="s">
        <v>2015</v>
      </c>
      <c r="D1553" s="7" t="s">
        <v>558</v>
      </c>
      <c r="E1553" s="8">
        <v>1</v>
      </c>
      <c r="F1553" s="7" t="s">
        <v>68</v>
      </c>
      <c r="G1553" s="7" t="s">
        <v>68</v>
      </c>
      <c r="H1553" s="7" t="s">
        <v>536</v>
      </c>
      <c r="I1553" s="7" t="s">
        <v>44</v>
      </c>
      <c r="J1553" s="19" t="str">
        <f>IFERROR(INDEX('Employee Info'!$C$3:$E$200,MATCH(Data7[[#This Row],[Name:]],'Employee Info'!$B$3:$B$200,0),MATCH(Data7[[#This Row],[Hours Type:]],'Employee Info'!$C$2:$E$2,0)),"")</f>
        <v/>
      </c>
      <c r="K1553" s="19" t="str">
        <f>IFERROR(INDEX('Employee Info'!$C$3:$J$200,MATCH(Data7[[#This Row],[Name:]],'Employee Info'!$B$3:$B$200,0),MATCH(Data7[[#Headers],[Truck]],'Employee Info'!$C$2:$J$2,0)),"")</f>
        <v/>
      </c>
      <c r="L1553" s="19" t="str">
        <f>IFERROR(INDEX('Employee Info'!$C$3:$J$200,MATCH(Data7[[#This Row],[Name:]],'Employee Info'!$B$3:$B$200,0),MATCH(Data7[[#Headers],[Phone]],'Employee Info'!$C$2:$J$2,0)),"")</f>
        <v/>
      </c>
      <c r="M1553" s="19" t="str">
        <f>IFERROR(INDEX('Employee Info'!$C$3:$J$200,MATCH(Data7[[#This Row],[Name:]],'Employee Info'!$B$3:$B$200,0),MATCH(Data7[[#Headers],[Tech]],'Employee Info'!$C$2:$J$2,0)),"")</f>
        <v/>
      </c>
      <c r="N1553" s="19" t="str">
        <f>IFERROR(INDEX('Employee Info'!$C$3:$J$200,MATCH(Data7[[#This Row],[Name:]],'Employee Info'!$B$3:$B$200,0),MATCH(Data7[[#Headers],[Other]],'Employee Info'!$C$2:$J$2,0)),"")</f>
        <v/>
      </c>
      <c r="O1553" s="19">
        <f>IFERROR((Data7[[#This Row],[Hours:]]*SUM(Data7[[#This Row],[Rate]:[Other]])),"")</f>
        <v>0</v>
      </c>
      <c r="P1553" s="7" t="str">
        <f>IF(Data7[[#This Row],[WO'#:]]="","Riley #","WO#")</f>
        <v>Riley #</v>
      </c>
      <c r="Q1553" s="7">
        <f>IFERROR(WEEKNUM(Data7[[#This Row],[Date:]]),"")</f>
        <v>32</v>
      </c>
      <c r="R1553" s="6">
        <f t="shared" si="72"/>
        <v>45508</v>
      </c>
      <c r="S1553" s="6">
        <f>Data7[[#This Row],[Week Start]]+7</f>
        <v>45515</v>
      </c>
      <c r="T1553" s="7" t="str">
        <f t="shared" si="73"/>
        <v>8/4/2024 - 8/11/2024</v>
      </c>
      <c r="U1553" s="7" t="str">
        <f t="shared" si="74"/>
        <v>Time Card</v>
      </c>
      <c r="V1553" s="8" t="str">
        <f>RIGHT(TEXT(Data7[[#This Row],[Date:]],"mmddyyyy"),4)</f>
        <v>2024</v>
      </c>
      <c r="W1553" s="8" t="str">
        <f>MID(TEXT(Data7[[#This Row],[Date:]],"mmddyyyy"),3,2)</f>
        <v>08</v>
      </c>
      <c r="X1553" s="8" t="str">
        <f>LEFT(TEXT(Data7[[#This Row],[Date:]],"mmddyyyy"),2)</f>
        <v>08</v>
      </c>
      <c r="Y1553" s="6">
        <f>DATE(Data7[[#This Row],[Year]],Data7[[#This Row],[Month]],Data7[[#This Row],[Day]])</f>
        <v>45512</v>
      </c>
    </row>
    <row r="1554" spans="1:25">
      <c r="A1554" s="5">
        <v>45512.415417708333</v>
      </c>
      <c r="B1554" s="7" t="s">
        <v>31</v>
      </c>
      <c r="C1554" s="6" t="s">
        <v>2015</v>
      </c>
      <c r="D1554" s="7" t="s">
        <v>2014</v>
      </c>
      <c r="E1554" s="8">
        <v>8</v>
      </c>
      <c r="F1554" s="7" t="s">
        <v>68</v>
      </c>
      <c r="G1554" s="7" t="s">
        <v>68</v>
      </c>
      <c r="H1554" s="7" t="s">
        <v>912</v>
      </c>
      <c r="I1554" s="7" t="s">
        <v>44</v>
      </c>
      <c r="J1554" s="19" t="str">
        <f>IFERROR(INDEX('Employee Info'!$C$3:$E$200,MATCH(Data7[[#This Row],[Name:]],'Employee Info'!$B$3:$B$200,0),MATCH(Data7[[#This Row],[Hours Type:]],'Employee Info'!$C$2:$E$2,0)),"")</f>
        <v/>
      </c>
      <c r="K1554" s="19" t="str">
        <f>IFERROR(INDEX('Employee Info'!$C$3:$J$200,MATCH(Data7[[#This Row],[Name:]],'Employee Info'!$B$3:$B$200,0),MATCH(Data7[[#Headers],[Truck]],'Employee Info'!$C$2:$J$2,0)),"")</f>
        <v/>
      </c>
      <c r="L1554" s="19" t="str">
        <f>IFERROR(INDEX('Employee Info'!$C$3:$J$200,MATCH(Data7[[#This Row],[Name:]],'Employee Info'!$B$3:$B$200,0),MATCH(Data7[[#Headers],[Phone]],'Employee Info'!$C$2:$J$2,0)),"")</f>
        <v/>
      </c>
      <c r="M1554" s="19" t="str">
        <f>IFERROR(INDEX('Employee Info'!$C$3:$J$200,MATCH(Data7[[#This Row],[Name:]],'Employee Info'!$B$3:$B$200,0),MATCH(Data7[[#Headers],[Tech]],'Employee Info'!$C$2:$J$2,0)),"")</f>
        <v/>
      </c>
      <c r="N1554" s="19" t="str">
        <f>IFERROR(INDEX('Employee Info'!$C$3:$J$200,MATCH(Data7[[#This Row],[Name:]],'Employee Info'!$B$3:$B$200,0),MATCH(Data7[[#Headers],[Other]],'Employee Info'!$C$2:$J$2,0)),"")</f>
        <v/>
      </c>
      <c r="O1554" s="19">
        <f>IFERROR((Data7[[#This Row],[Hours:]]*SUM(Data7[[#This Row],[Rate]:[Other]])),"")</f>
        <v>0</v>
      </c>
      <c r="P1554" s="7" t="str">
        <f>IF(Data7[[#This Row],[WO'#:]]="","Riley #","WO#")</f>
        <v>Riley #</v>
      </c>
      <c r="Q1554" s="7">
        <f>IFERROR(WEEKNUM(Data7[[#This Row],[Date:]]),"")</f>
        <v>32</v>
      </c>
      <c r="R1554" s="6">
        <f t="shared" si="72"/>
        <v>45508</v>
      </c>
      <c r="S1554" s="6">
        <f>Data7[[#This Row],[Week Start]]+7</f>
        <v>45515</v>
      </c>
      <c r="T1554" s="7" t="str">
        <f t="shared" si="73"/>
        <v>8/4/2024 - 8/11/2024</v>
      </c>
      <c r="U1554" s="7" t="str">
        <f t="shared" si="74"/>
        <v>Time Card</v>
      </c>
      <c r="V1554" s="8" t="str">
        <f>RIGHT(TEXT(Data7[[#This Row],[Date:]],"mmddyyyy"),4)</f>
        <v>2024</v>
      </c>
      <c r="W1554" s="8" t="str">
        <f>MID(TEXT(Data7[[#This Row],[Date:]],"mmddyyyy"),3,2)</f>
        <v>08</v>
      </c>
      <c r="X1554" s="8" t="str">
        <f>LEFT(TEXT(Data7[[#This Row],[Date:]],"mmddyyyy"),2)</f>
        <v>08</v>
      </c>
      <c r="Y1554" s="6">
        <f>DATE(Data7[[#This Row],[Year]],Data7[[#This Row],[Month]],Data7[[#This Row],[Day]])</f>
        <v>45512</v>
      </c>
    </row>
    <row r="1555" spans="1:25">
      <c r="A1555" s="5">
        <v>45512.41555416667</v>
      </c>
      <c r="B1555" s="7" t="s">
        <v>342</v>
      </c>
      <c r="C1555" s="6" t="s">
        <v>2015</v>
      </c>
      <c r="D1555" s="7" t="s">
        <v>2014</v>
      </c>
      <c r="E1555" s="8">
        <v>8</v>
      </c>
      <c r="F1555" s="7" t="s">
        <v>68</v>
      </c>
      <c r="G1555" s="7" t="s">
        <v>68</v>
      </c>
      <c r="H1555" s="7" t="s">
        <v>912</v>
      </c>
      <c r="I1555" s="7" t="s">
        <v>44</v>
      </c>
      <c r="J1555" s="19" t="str">
        <f>IFERROR(INDEX('Employee Info'!$C$3:$E$200,MATCH(Data7[[#This Row],[Name:]],'Employee Info'!$B$3:$B$200,0),MATCH(Data7[[#This Row],[Hours Type:]],'Employee Info'!$C$2:$E$2,0)),"")</f>
        <v/>
      </c>
      <c r="K1555" s="19" t="str">
        <f>IFERROR(INDEX('Employee Info'!$C$3:$J$200,MATCH(Data7[[#This Row],[Name:]],'Employee Info'!$B$3:$B$200,0),MATCH(Data7[[#Headers],[Truck]],'Employee Info'!$C$2:$J$2,0)),"")</f>
        <v/>
      </c>
      <c r="L1555" s="19" t="str">
        <f>IFERROR(INDEX('Employee Info'!$C$3:$J$200,MATCH(Data7[[#This Row],[Name:]],'Employee Info'!$B$3:$B$200,0),MATCH(Data7[[#Headers],[Phone]],'Employee Info'!$C$2:$J$2,0)),"")</f>
        <v/>
      </c>
      <c r="M1555" s="19" t="str">
        <f>IFERROR(INDEX('Employee Info'!$C$3:$J$200,MATCH(Data7[[#This Row],[Name:]],'Employee Info'!$B$3:$B$200,0),MATCH(Data7[[#Headers],[Tech]],'Employee Info'!$C$2:$J$2,0)),"")</f>
        <v/>
      </c>
      <c r="N1555" s="19" t="str">
        <f>IFERROR(INDEX('Employee Info'!$C$3:$J$200,MATCH(Data7[[#This Row],[Name:]],'Employee Info'!$B$3:$B$200,0),MATCH(Data7[[#Headers],[Other]],'Employee Info'!$C$2:$J$2,0)),"")</f>
        <v/>
      </c>
      <c r="O1555" s="19">
        <f>IFERROR((Data7[[#This Row],[Hours:]]*SUM(Data7[[#This Row],[Rate]:[Other]])),"")</f>
        <v>0</v>
      </c>
      <c r="P1555" s="7" t="str">
        <f>IF(Data7[[#This Row],[WO'#:]]="","Riley #","WO#")</f>
        <v>Riley #</v>
      </c>
      <c r="Q1555" s="7">
        <f>IFERROR(WEEKNUM(Data7[[#This Row],[Date:]]),"")</f>
        <v>32</v>
      </c>
      <c r="R1555" s="6">
        <f t="shared" si="72"/>
        <v>45508</v>
      </c>
      <c r="S1555" s="6">
        <f>Data7[[#This Row],[Week Start]]+7</f>
        <v>45515</v>
      </c>
      <c r="T1555" s="7" t="str">
        <f t="shared" si="73"/>
        <v>8/4/2024 - 8/11/2024</v>
      </c>
      <c r="U1555" s="7" t="str">
        <f t="shared" si="74"/>
        <v>Time Card</v>
      </c>
      <c r="V1555" s="8" t="str">
        <f>RIGHT(TEXT(Data7[[#This Row],[Date:]],"mmddyyyy"),4)</f>
        <v>2024</v>
      </c>
      <c r="W1555" s="8" t="str">
        <f>MID(TEXT(Data7[[#This Row],[Date:]],"mmddyyyy"),3,2)</f>
        <v>08</v>
      </c>
      <c r="X1555" s="8" t="str">
        <f>LEFT(TEXT(Data7[[#This Row],[Date:]],"mmddyyyy"),2)</f>
        <v>08</v>
      </c>
      <c r="Y1555" s="6">
        <f>DATE(Data7[[#This Row],[Year]],Data7[[#This Row],[Month]],Data7[[#This Row],[Day]])</f>
        <v>45512</v>
      </c>
    </row>
    <row r="1556" spans="1:25">
      <c r="A1556" s="5">
        <v>45512.52940324074</v>
      </c>
      <c r="B1556" s="7" t="s">
        <v>35</v>
      </c>
      <c r="C1556" s="6" t="s">
        <v>2015</v>
      </c>
      <c r="D1556" s="7" t="s">
        <v>2014</v>
      </c>
      <c r="E1556" s="8">
        <v>2</v>
      </c>
      <c r="F1556" s="7" t="s">
        <v>68</v>
      </c>
      <c r="G1556" s="7" t="s">
        <v>68</v>
      </c>
      <c r="H1556" s="7" t="s">
        <v>912</v>
      </c>
      <c r="I1556" s="7" t="s">
        <v>44</v>
      </c>
      <c r="J1556" s="19" t="str">
        <f>IFERROR(INDEX('Employee Info'!$C$3:$E$200,MATCH(Data7[[#This Row],[Name:]],'Employee Info'!$B$3:$B$200,0),MATCH(Data7[[#This Row],[Hours Type:]],'Employee Info'!$C$2:$E$2,0)),"")</f>
        <v/>
      </c>
      <c r="K1556" s="19" t="str">
        <f>IFERROR(INDEX('Employee Info'!$C$3:$J$200,MATCH(Data7[[#This Row],[Name:]],'Employee Info'!$B$3:$B$200,0),MATCH(Data7[[#Headers],[Truck]],'Employee Info'!$C$2:$J$2,0)),"")</f>
        <v/>
      </c>
      <c r="L1556" s="19" t="str">
        <f>IFERROR(INDEX('Employee Info'!$C$3:$J$200,MATCH(Data7[[#This Row],[Name:]],'Employee Info'!$B$3:$B$200,0),MATCH(Data7[[#Headers],[Phone]],'Employee Info'!$C$2:$J$2,0)),"")</f>
        <v/>
      </c>
      <c r="M1556" s="19" t="str">
        <f>IFERROR(INDEX('Employee Info'!$C$3:$J$200,MATCH(Data7[[#This Row],[Name:]],'Employee Info'!$B$3:$B$200,0),MATCH(Data7[[#Headers],[Tech]],'Employee Info'!$C$2:$J$2,0)),"")</f>
        <v/>
      </c>
      <c r="N1556" s="19" t="str">
        <f>IFERROR(INDEX('Employee Info'!$C$3:$J$200,MATCH(Data7[[#This Row],[Name:]],'Employee Info'!$B$3:$B$200,0),MATCH(Data7[[#Headers],[Other]],'Employee Info'!$C$2:$J$2,0)),"")</f>
        <v/>
      </c>
      <c r="O1556" s="19">
        <f>IFERROR((Data7[[#This Row],[Hours:]]*SUM(Data7[[#This Row],[Rate]:[Other]])),"")</f>
        <v>0</v>
      </c>
      <c r="P1556" s="7" t="str">
        <f>IF(Data7[[#This Row],[WO'#:]]="","Riley #","WO#")</f>
        <v>Riley #</v>
      </c>
      <c r="Q1556" s="7">
        <f>IFERROR(WEEKNUM(Data7[[#This Row],[Date:]]),"")</f>
        <v>32</v>
      </c>
      <c r="R1556" s="6">
        <f t="shared" si="72"/>
        <v>45508</v>
      </c>
      <c r="S1556" s="6">
        <f>Data7[[#This Row],[Week Start]]+7</f>
        <v>45515</v>
      </c>
      <c r="T1556" s="7" t="str">
        <f t="shared" si="73"/>
        <v>8/4/2024 - 8/11/2024</v>
      </c>
      <c r="U1556" s="7" t="str">
        <f t="shared" si="74"/>
        <v>Time Card</v>
      </c>
      <c r="V1556" s="8" t="str">
        <f>RIGHT(TEXT(Data7[[#This Row],[Date:]],"mmddyyyy"),4)</f>
        <v>2024</v>
      </c>
      <c r="W1556" s="8" t="str">
        <f>MID(TEXT(Data7[[#This Row],[Date:]],"mmddyyyy"),3,2)</f>
        <v>08</v>
      </c>
      <c r="X1556" s="8" t="str">
        <f>LEFT(TEXT(Data7[[#This Row],[Date:]],"mmddyyyy"),2)</f>
        <v>08</v>
      </c>
      <c r="Y1556" s="6">
        <f>DATE(Data7[[#This Row],[Year]],Data7[[#This Row],[Month]],Data7[[#This Row],[Day]])</f>
        <v>45512</v>
      </c>
    </row>
    <row r="1557" spans="1:25">
      <c r="A1557" s="5">
        <v>45513.617466319447</v>
      </c>
      <c r="B1557" s="7" t="s">
        <v>66</v>
      </c>
      <c r="C1557" s="6" t="s">
        <v>2015</v>
      </c>
      <c r="D1557" s="7" t="s">
        <v>2024</v>
      </c>
      <c r="E1557" s="8">
        <v>1</v>
      </c>
      <c r="F1557" s="7" t="s">
        <v>68</v>
      </c>
      <c r="G1557" s="7" t="s">
        <v>68</v>
      </c>
      <c r="H1557" s="7" t="s">
        <v>912</v>
      </c>
      <c r="I1557" s="7" t="s">
        <v>44</v>
      </c>
      <c r="J1557" s="19" t="str">
        <f>IFERROR(INDEX('Employee Info'!$C$3:$E$200,MATCH(Data7[[#This Row],[Name:]],'Employee Info'!$B$3:$B$200,0),MATCH(Data7[[#This Row],[Hours Type:]],'Employee Info'!$C$2:$E$2,0)),"")</f>
        <v/>
      </c>
      <c r="K1557" s="19" t="str">
        <f>IFERROR(INDEX('Employee Info'!$C$3:$J$200,MATCH(Data7[[#This Row],[Name:]],'Employee Info'!$B$3:$B$200,0),MATCH(Data7[[#Headers],[Truck]],'Employee Info'!$C$2:$J$2,0)),"")</f>
        <v/>
      </c>
      <c r="L1557" s="19" t="str">
        <f>IFERROR(INDEX('Employee Info'!$C$3:$J$200,MATCH(Data7[[#This Row],[Name:]],'Employee Info'!$B$3:$B$200,0),MATCH(Data7[[#Headers],[Phone]],'Employee Info'!$C$2:$J$2,0)),"")</f>
        <v/>
      </c>
      <c r="M1557" s="19" t="str">
        <f>IFERROR(INDEX('Employee Info'!$C$3:$J$200,MATCH(Data7[[#This Row],[Name:]],'Employee Info'!$B$3:$B$200,0),MATCH(Data7[[#Headers],[Tech]],'Employee Info'!$C$2:$J$2,0)),"")</f>
        <v/>
      </c>
      <c r="N1557" s="19" t="str">
        <f>IFERROR(INDEX('Employee Info'!$C$3:$J$200,MATCH(Data7[[#This Row],[Name:]],'Employee Info'!$B$3:$B$200,0),MATCH(Data7[[#Headers],[Other]],'Employee Info'!$C$2:$J$2,0)),"")</f>
        <v/>
      </c>
      <c r="O1557" s="19">
        <f>IFERROR((Data7[[#This Row],[Hours:]]*SUM(Data7[[#This Row],[Rate]:[Other]])),"")</f>
        <v>0</v>
      </c>
      <c r="P1557" s="7" t="str">
        <f>IF(Data7[[#This Row],[WO'#:]]="","Riley #","WO#")</f>
        <v>Riley #</v>
      </c>
      <c r="Q1557" s="7">
        <f>IFERROR(WEEKNUM(Data7[[#This Row],[Date:]]),"")</f>
        <v>32</v>
      </c>
      <c r="R1557" s="6">
        <f t="shared" si="72"/>
        <v>45508</v>
      </c>
      <c r="S1557" s="6">
        <f>Data7[[#This Row],[Week Start]]+7</f>
        <v>45515</v>
      </c>
      <c r="T1557" s="7" t="str">
        <f t="shared" si="73"/>
        <v>8/4/2024 - 8/11/2024</v>
      </c>
      <c r="U1557" s="7" t="str">
        <f t="shared" si="74"/>
        <v>Time Card</v>
      </c>
      <c r="V1557" s="8" t="str">
        <f>RIGHT(TEXT(Data7[[#This Row],[Date:]],"mmddyyyy"),4)</f>
        <v>2024</v>
      </c>
      <c r="W1557" s="8" t="str">
        <f>MID(TEXT(Data7[[#This Row],[Date:]],"mmddyyyy"),3,2)</f>
        <v>08</v>
      </c>
      <c r="X1557" s="8" t="str">
        <f>LEFT(TEXT(Data7[[#This Row],[Date:]],"mmddyyyy"),2)</f>
        <v>08</v>
      </c>
      <c r="Y1557" s="6">
        <f>DATE(Data7[[#This Row],[Year]],Data7[[#This Row],[Month]],Data7[[#This Row],[Day]])</f>
        <v>45512</v>
      </c>
    </row>
    <row r="1558" spans="1:25">
      <c r="A1558" s="5">
        <v>45512.584531828703</v>
      </c>
      <c r="B1558" s="7" t="s">
        <v>34</v>
      </c>
      <c r="C1558" s="6" t="s">
        <v>2015</v>
      </c>
      <c r="D1558" s="7" t="s">
        <v>2020</v>
      </c>
      <c r="E1558" s="8">
        <v>8</v>
      </c>
      <c r="F1558" s="7" t="s">
        <v>68</v>
      </c>
      <c r="G1558" s="7" t="s">
        <v>68</v>
      </c>
      <c r="H1558" s="7" t="s">
        <v>1960</v>
      </c>
      <c r="I1558" s="7" t="s">
        <v>44</v>
      </c>
      <c r="J1558" s="19" t="str">
        <f>IFERROR(INDEX('Employee Info'!$C$3:$E$200,MATCH(Data7[[#This Row],[Name:]],'Employee Info'!$B$3:$B$200,0),MATCH(Data7[[#This Row],[Hours Type:]],'Employee Info'!$C$2:$E$2,0)),"")</f>
        <v/>
      </c>
      <c r="K1558" s="19" t="str">
        <f>IFERROR(INDEX('Employee Info'!$C$3:$J$200,MATCH(Data7[[#This Row],[Name:]],'Employee Info'!$B$3:$B$200,0),MATCH(Data7[[#Headers],[Truck]],'Employee Info'!$C$2:$J$2,0)),"")</f>
        <v/>
      </c>
      <c r="L1558" s="19" t="str">
        <f>IFERROR(INDEX('Employee Info'!$C$3:$J$200,MATCH(Data7[[#This Row],[Name:]],'Employee Info'!$B$3:$B$200,0),MATCH(Data7[[#Headers],[Phone]],'Employee Info'!$C$2:$J$2,0)),"")</f>
        <v/>
      </c>
      <c r="M1558" s="19" t="str">
        <f>IFERROR(INDEX('Employee Info'!$C$3:$J$200,MATCH(Data7[[#This Row],[Name:]],'Employee Info'!$B$3:$B$200,0),MATCH(Data7[[#Headers],[Tech]],'Employee Info'!$C$2:$J$2,0)),"")</f>
        <v/>
      </c>
      <c r="N1558" s="19" t="str">
        <f>IFERROR(INDEX('Employee Info'!$C$3:$J$200,MATCH(Data7[[#This Row],[Name:]],'Employee Info'!$B$3:$B$200,0),MATCH(Data7[[#Headers],[Other]],'Employee Info'!$C$2:$J$2,0)),"")</f>
        <v/>
      </c>
      <c r="O1558" s="19">
        <f>IFERROR((Data7[[#This Row],[Hours:]]*SUM(Data7[[#This Row],[Rate]:[Other]])),"")</f>
        <v>0</v>
      </c>
      <c r="P1558" s="7" t="str">
        <f>IF(Data7[[#This Row],[WO'#:]]="","Riley #","WO#")</f>
        <v>Riley #</v>
      </c>
      <c r="Q1558" s="7">
        <f>IFERROR(WEEKNUM(Data7[[#This Row],[Date:]]),"")</f>
        <v>32</v>
      </c>
      <c r="R1558" s="6">
        <f t="shared" si="72"/>
        <v>45508</v>
      </c>
      <c r="S1558" s="6">
        <f>Data7[[#This Row],[Week Start]]+7</f>
        <v>45515</v>
      </c>
      <c r="T1558" s="7" t="str">
        <f t="shared" si="73"/>
        <v>8/4/2024 - 8/11/2024</v>
      </c>
      <c r="U1558" s="7" t="str">
        <f t="shared" si="74"/>
        <v>Time Card</v>
      </c>
      <c r="V1558" s="8" t="str">
        <f>RIGHT(TEXT(Data7[[#This Row],[Date:]],"mmddyyyy"),4)</f>
        <v>2024</v>
      </c>
      <c r="W1558" s="8" t="str">
        <f>MID(TEXT(Data7[[#This Row],[Date:]],"mmddyyyy"),3,2)</f>
        <v>08</v>
      </c>
      <c r="X1558" s="8" t="str">
        <f>LEFT(TEXT(Data7[[#This Row],[Date:]],"mmddyyyy"),2)</f>
        <v>08</v>
      </c>
      <c r="Y1558" s="6">
        <f>DATE(Data7[[#This Row],[Year]],Data7[[#This Row],[Month]],Data7[[#This Row],[Day]])</f>
        <v>45512</v>
      </c>
    </row>
    <row r="1559" spans="1:25">
      <c r="A1559" s="5">
        <v>45514.413596874998</v>
      </c>
      <c r="B1559" s="7" t="s">
        <v>66</v>
      </c>
      <c r="C1559" s="6" t="s">
        <v>2022</v>
      </c>
      <c r="D1559" s="7" t="s">
        <v>2034</v>
      </c>
      <c r="E1559" s="8">
        <v>3</v>
      </c>
      <c r="F1559" s="7">
        <v>6984733</v>
      </c>
      <c r="G1559" s="7" t="s">
        <v>68</v>
      </c>
      <c r="H1559" s="7" t="s">
        <v>756</v>
      </c>
      <c r="I1559" s="7" t="s">
        <v>44</v>
      </c>
      <c r="J1559" s="19" t="str">
        <f>IFERROR(INDEX('Employee Info'!$C$3:$E$200,MATCH(Data7[[#This Row],[Name:]],'Employee Info'!$B$3:$B$200,0),MATCH(Data7[[#This Row],[Hours Type:]],'Employee Info'!$C$2:$E$2,0)),"")</f>
        <v/>
      </c>
      <c r="K1559" s="19" t="str">
        <f>IFERROR(INDEX('Employee Info'!$C$3:$J$200,MATCH(Data7[[#This Row],[Name:]],'Employee Info'!$B$3:$B$200,0),MATCH(Data7[[#Headers],[Truck]],'Employee Info'!$C$2:$J$2,0)),"")</f>
        <v/>
      </c>
      <c r="L1559" s="19" t="str">
        <f>IFERROR(INDEX('Employee Info'!$C$3:$J$200,MATCH(Data7[[#This Row],[Name:]],'Employee Info'!$B$3:$B$200,0),MATCH(Data7[[#Headers],[Phone]],'Employee Info'!$C$2:$J$2,0)),"")</f>
        <v/>
      </c>
      <c r="M1559" s="19" t="str">
        <f>IFERROR(INDEX('Employee Info'!$C$3:$J$200,MATCH(Data7[[#This Row],[Name:]],'Employee Info'!$B$3:$B$200,0),MATCH(Data7[[#Headers],[Tech]],'Employee Info'!$C$2:$J$2,0)),"")</f>
        <v/>
      </c>
      <c r="N1559" s="19" t="str">
        <f>IFERROR(INDEX('Employee Info'!$C$3:$J$200,MATCH(Data7[[#This Row],[Name:]],'Employee Info'!$B$3:$B$200,0),MATCH(Data7[[#Headers],[Other]],'Employee Info'!$C$2:$J$2,0)),"")</f>
        <v/>
      </c>
      <c r="O1559" s="19">
        <f>IFERROR((Data7[[#This Row],[Hours:]]*SUM(Data7[[#This Row],[Rate]:[Other]])),"")</f>
        <v>0</v>
      </c>
      <c r="P1559" s="7" t="str">
        <f>IF(Data7[[#This Row],[WO'#:]]="","Riley #","WO#")</f>
        <v>WO#</v>
      </c>
      <c r="Q1559" s="7">
        <f>IFERROR(WEEKNUM(Data7[[#This Row],[Date:]]),"")</f>
        <v>32</v>
      </c>
      <c r="R1559" s="6">
        <f t="shared" si="72"/>
        <v>45508</v>
      </c>
      <c r="S1559" s="6">
        <f>Data7[[#This Row],[Week Start]]+7</f>
        <v>45515</v>
      </c>
      <c r="T1559" s="7" t="str">
        <f t="shared" si="73"/>
        <v>8/4/2024 - 8/11/2024</v>
      </c>
      <c r="U1559" s="7" t="str">
        <f t="shared" si="74"/>
        <v>Time Card</v>
      </c>
      <c r="V1559" s="8" t="str">
        <f>RIGHT(TEXT(Data7[[#This Row],[Date:]],"mmddyyyy"),4)</f>
        <v>2024</v>
      </c>
      <c r="W1559" s="8" t="str">
        <f>MID(TEXT(Data7[[#This Row],[Date:]],"mmddyyyy"),3,2)</f>
        <v>09</v>
      </c>
      <c r="X1559" s="8" t="str">
        <f>LEFT(TEXT(Data7[[#This Row],[Date:]],"mmddyyyy"),2)</f>
        <v>08</v>
      </c>
      <c r="Y1559" s="6">
        <f>DATE(Data7[[#This Row],[Year]],Data7[[#This Row],[Month]],Data7[[#This Row],[Day]])</f>
        <v>45513</v>
      </c>
    </row>
    <row r="1560" spans="1:25">
      <c r="A1560" s="5">
        <v>45513.572059027778</v>
      </c>
      <c r="B1560" s="7" t="s">
        <v>35</v>
      </c>
      <c r="C1560" s="6" t="s">
        <v>2022</v>
      </c>
      <c r="D1560" s="7" t="s">
        <v>1980</v>
      </c>
      <c r="E1560" s="8">
        <v>3</v>
      </c>
      <c r="F1560" s="7">
        <v>7128669</v>
      </c>
      <c r="G1560" s="7" t="s">
        <v>68</v>
      </c>
      <c r="H1560" s="7" t="s">
        <v>756</v>
      </c>
      <c r="I1560" s="7" t="s">
        <v>45</v>
      </c>
      <c r="J1560" s="19" t="str">
        <f>IFERROR(INDEX('Employee Info'!$C$3:$E$200,MATCH(Data7[[#This Row],[Name:]],'Employee Info'!$B$3:$B$200,0),MATCH(Data7[[#This Row],[Hours Type:]],'Employee Info'!$C$2:$E$2,0)),"")</f>
        <v/>
      </c>
      <c r="K1560" s="19" t="str">
        <f>IFERROR(INDEX('Employee Info'!$C$3:$J$200,MATCH(Data7[[#This Row],[Name:]],'Employee Info'!$B$3:$B$200,0),MATCH(Data7[[#Headers],[Truck]],'Employee Info'!$C$2:$J$2,0)),"")</f>
        <v/>
      </c>
      <c r="L1560" s="19" t="str">
        <f>IFERROR(INDEX('Employee Info'!$C$3:$J$200,MATCH(Data7[[#This Row],[Name:]],'Employee Info'!$B$3:$B$200,0),MATCH(Data7[[#Headers],[Phone]],'Employee Info'!$C$2:$J$2,0)),"")</f>
        <v/>
      </c>
      <c r="M1560" s="19" t="str">
        <f>IFERROR(INDEX('Employee Info'!$C$3:$J$200,MATCH(Data7[[#This Row],[Name:]],'Employee Info'!$B$3:$B$200,0),MATCH(Data7[[#Headers],[Tech]],'Employee Info'!$C$2:$J$2,0)),"")</f>
        <v/>
      </c>
      <c r="N1560" s="19" t="str">
        <f>IFERROR(INDEX('Employee Info'!$C$3:$J$200,MATCH(Data7[[#This Row],[Name:]],'Employee Info'!$B$3:$B$200,0),MATCH(Data7[[#Headers],[Other]],'Employee Info'!$C$2:$J$2,0)),"")</f>
        <v/>
      </c>
      <c r="O1560" s="19">
        <f>IFERROR((Data7[[#This Row],[Hours:]]*SUM(Data7[[#This Row],[Rate]:[Other]])),"")</f>
        <v>0</v>
      </c>
      <c r="P1560" s="7" t="str">
        <f>IF(Data7[[#This Row],[WO'#:]]="","Riley #","WO#")</f>
        <v>WO#</v>
      </c>
      <c r="Q1560" s="7">
        <f>IFERROR(WEEKNUM(Data7[[#This Row],[Date:]]),"")</f>
        <v>32</v>
      </c>
      <c r="R1560" s="6">
        <f t="shared" si="72"/>
        <v>45508</v>
      </c>
      <c r="S1560" s="6">
        <f>Data7[[#This Row],[Week Start]]+7</f>
        <v>45515</v>
      </c>
      <c r="T1560" s="7" t="str">
        <f t="shared" si="73"/>
        <v>8/4/2024 - 8/11/2024</v>
      </c>
      <c r="U1560" s="7" t="str">
        <f t="shared" si="74"/>
        <v>Time Card</v>
      </c>
      <c r="V1560" s="8" t="str">
        <f>RIGHT(TEXT(Data7[[#This Row],[Date:]],"mmddyyyy"),4)</f>
        <v>2024</v>
      </c>
      <c r="W1560" s="8" t="str">
        <f>MID(TEXT(Data7[[#This Row],[Date:]],"mmddyyyy"),3,2)</f>
        <v>09</v>
      </c>
      <c r="X1560" s="8" t="str">
        <f>LEFT(TEXT(Data7[[#This Row],[Date:]],"mmddyyyy"),2)</f>
        <v>08</v>
      </c>
      <c r="Y1560" s="6">
        <f>DATE(Data7[[#This Row],[Year]],Data7[[#This Row],[Month]],Data7[[#This Row],[Day]])</f>
        <v>45513</v>
      </c>
    </row>
    <row r="1561" spans="1:25">
      <c r="A1561" s="5">
        <v>45514.414289120374</v>
      </c>
      <c r="B1561" s="7" t="s">
        <v>66</v>
      </c>
      <c r="C1561" s="6" t="s">
        <v>2022</v>
      </c>
      <c r="D1561" s="7" t="s">
        <v>2035</v>
      </c>
      <c r="E1561" s="8">
        <v>4</v>
      </c>
      <c r="F1561" s="7">
        <v>7128669</v>
      </c>
      <c r="G1561" s="7" t="s">
        <v>68</v>
      </c>
      <c r="H1561" s="7" t="s">
        <v>756</v>
      </c>
      <c r="I1561" s="7" t="s">
        <v>45</v>
      </c>
      <c r="J1561" s="19" t="str">
        <f>IFERROR(INDEX('Employee Info'!$C$3:$E$200,MATCH(Data7[[#This Row],[Name:]],'Employee Info'!$B$3:$B$200,0),MATCH(Data7[[#This Row],[Hours Type:]],'Employee Info'!$C$2:$E$2,0)),"")</f>
        <v/>
      </c>
      <c r="K1561" s="19" t="str">
        <f>IFERROR(INDEX('Employee Info'!$C$3:$J$200,MATCH(Data7[[#This Row],[Name:]],'Employee Info'!$B$3:$B$200,0),MATCH(Data7[[#Headers],[Truck]],'Employee Info'!$C$2:$J$2,0)),"")</f>
        <v/>
      </c>
      <c r="L1561" s="19" t="str">
        <f>IFERROR(INDEX('Employee Info'!$C$3:$J$200,MATCH(Data7[[#This Row],[Name:]],'Employee Info'!$B$3:$B$200,0),MATCH(Data7[[#Headers],[Phone]],'Employee Info'!$C$2:$J$2,0)),"")</f>
        <v/>
      </c>
      <c r="M1561" s="19" t="str">
        <f>IFERROR(INDEX('Employee Info'!$C$3:$J$200,MATCH(Data7[[#This Row],[Name:]],'Employee Info'!$B$3:$B$200,0),MATCH(Data7[[#Headers],[Tech]],'Employee Info'!$C$2:$J$2,0)),"")</f>
        <v/>
      </c>
      <c r="N1561" s="19" t="str">
        <f>IFERROR(INDEX('Employee Info'!$C$3:$J$200,MATCH(Data7[[#This Row],[Name:]],'Employee Info'!$B$3:$B$200,0),MATCH(Data7[[#Headers],[Other]],'Employee Info'!$C$2:$J$2,0)),"")</f>
        <v/>
      </c>
      <c r="O1561" s="19">
        <f>IFERROR((Data7[[#This Row],[Hours:]]*SUM(Data7[[#This Row],[Rate]:[Other]])),"")</f>
        <v>0</v>
      </c>
      <c r="P1561" s="7" t="str">
        <f>IF(Data7[[#This Row],[WO'#:]]="","Riley #","WO#")</f>
        <v>WO#</v>
      </c>
      <c r="Q1561" s="7">
        <f>IFERROR(WEEKNUM(Data7[[#This Row],[Date:]]),"")</f>
        <v>32</v>
      </c>
      <c r="R1561" s="6">
        <f t="shared" si="72"/>
        <v>45508</v>
      </c>
      <c r="S1561" s="6">
        <f>Data7[[#This Row],[Week Start]]+7</f>
        <v>45515</v>
      </c>
      <c r="T1561" s="7" t="str">
        <f t="shared" si="73"/>
        <v>8/4/2024 - 8/11/2024</v>
      </c>
      <c r="U1561" s="7" t="str">
        <f t="shared" si="74"/>
        <v>Time Card</v>
      </c>
      <c r="V1561" s="8" t="str">
        <f>RIGHT(TEXT(Data7[[#This Row],[Date:]],"mmddyyyy"),4)</f>
        <v>2024</v>
      </c>
      <c r="W1561" s="8" t="str">
        <f>MID(TEXT(Data7[[#This Row],[Date:]],"mmddyyyy"),3,2)</f>
        <v>09</v>
      </c>
      <c r="X1561" s="8" t="str">
        <f>LEFT(TEXT(Data7[[#This Row],[Date:]],"mmddyyyy"),2)</f>
        <v>08</v>
      </c>
      <c r="Y1561" s="6">
        <f>DATE(Data7[[#This Row],[Year]],Data7[[#This Row],[Month]],Data7[[#This Row],[Day]])</f>
        <v>45513</v>
      </c>
    </row>
    <row r="1562" spans="1:25">
      <c r="A1562" s="5">
        <v>45513.620585416669</v>
      </c>
      <c r="B1562" s="7" t="s">
        <v>66</v>
      </c>
      <c r="C1562" s="6" t="s">
        <v>2022</v>
      </c>
      <c r="D1562" s="7" t="s">
        <v>2026</v>
      </c>
      <c r="E1562" s="8">
        <v>1</v>
      </c>
      <c r="F1562" s="7">
        <v>7137375</v>
      </c>
      <c r="G1562" s="7" t="s">
        <v>68</v>
      </c>
      <c r="H1562" s="7" t="s">
        <v>756</v>
      </c>
      <c r="I1562" s="7" t="s">
        <v>44</v>
      </c>
      <c r="J1562" s="19" t="str">
        <f>IFERROR(INDEX('Employee Info'!$C$3:$E$200,MATCH(Data7[[#This Row],[Name:]],'Employee Info'!$B$3:$B$200,0),MATCH(Data7[[#This Row],[Hours Type:]],'Employee Info'!$C$2:$E$2,0)),"")</f>
        <v/>
      </c>
      <c r="K1562" s="19" t="str">
        <f>IFERROR(INDEX('Employee Info'!$C$3:$J$200,MATCH(Data7[[#This Row],[Name:]],'Employee Info'!$B$3:$B$200,0),MATCH(Data7[[#Headers],[Truck]],'Employee Info'!$C$2:$J$2,0)),"")</f>
        <v/>
      </c>
      <c r="L1562" s="19" t="str">
        <f>IFERROR(INDEX('Employee Info'!$C$3:$J$200,MATCH(Data7[[#This Row],[Name:]],'Employee Info'!$B$3:$B$200,0),MATCH(Data7[[#Headers],[Phone]],'Employee Info'!$C$2:$J$2,0)),"")</f>
        <v/>
      </c>
      <c r="M1562" s="19" t="str">
        <f>IFERROR(INDEX('Employee Info'!$C$3:$J$200,MATCH(Data7[[#This Row],[Name:]],'Employee Info'!$B$3:$B$200,0),MATCH(Data7[[#Headers],[Tech]],'Employee Info'!$C$2:$J$2,0)),"")</f>
        <v/>
      </c>
      <c r="N1562" s="19" t="str">
        <f>IFERROR(INDEX('Employee Info'!$C$3:$J$200,MATCH(Data7[[#This Row],[Name:]],'Employee Info'!$B$3:$B$200,0),MATCH(Data7[[#Headers],[Other]],'Employee Info'!$C$2:$J$2,0)),"")</f>
        <v/>
      </c>
      <c r="O1562" s="19">
        <f>IFERROR((Data7[[#This Row],[Hours:]]*SUM(Data7[[#This Row],[Rate]:[Other]])),"")</f>
        <v>0</v>
      </c>
      <c r="P1562" s="7" t="str">
        <f>IF(Data7[[#This Row],[WO'#:]]="","Riley #","WO#")</f>
        <v>WO#</v>
      </c>
      <c r="Q1562" s="7">
        <f>IFERROR(WEEKNUM(Data7[[#This Row],[Date:]]),"")</f>
        <v>32</v>
      </c>
      <c r="R1562" s="6">
        <f t="shared" si="72"/>
        <v>45508</v>
      </c>
      <c r="S1562" s="6">
        <f>Data7[[#This Row],[Week Start]]+7</f>
        <v>45515</v>
      </c>
      <c r="T1562" s="7" t="str">
        <f t="shared" si="73"/>
        <v>8/4/2024 - 8/11/2024</v>
      </c>
      <c r="U1562" s="7" t="str">
        <f t="shared" si="74"/>
        <v>Time Card</v>
      </c>
      <c r="V1562" s="8" t="str">
        <f>RIGHT(TEXT(Data7[[#This Row],[Date:]],"mmddyyyy"),4)</f>
        <v>2024</v>
      </c>
      <c r="W1562" s="8" t="str">
        <f>MID(TEXT(Data7[[#This Row],[Date:]],"mmddyyyy"),3,2)</f>
        <v>09</v>
      </c>
      <c r="X1562" s="8" t="str">
        <f>LEFT(TEXT(Data7[[#This Row],[Date:]],"mmddyyyy"),2)</f>
        <v>08</v>
      </c>
      <c r="Y1562" s="6">
        <f>DATE(Data7[[#This Row],[Year]],Data7[[#This Row],[Month]],Data7[[#This Row],[Day]])</f>
        <v>45513</v>
      </c>
    </row>
    <row r="1563" spans="1:25">
      <c r="A1563" s="5">
        <v>45513.622402777779</v>
      </c>
      <c r="B1563" s="7" t="s">
        <v>66</v>
      </c>
      <c r="C1563" s="6" t="s">
        <v>2022</v>
      </c>
      <c r="D1563" s="7" t="s">
        <v>2029</v>
      </c>
      <c r="E1563" s="8">
        <v>1</v>
      </c>
      <c r="F1563" s="7">
        <v>7139590</v>
      </c>
      <c r="G1563" s="7" t="s">
        <v>68</v>
      </c>
      <c r="H1563" s="7" t="s">
        <v>756</v>
      </c>
      <c r="I1563" s="7" t="s">
        <v>44</v>
      </c>
      <c r="J1563" s="19" t="str">
        <f>IFERROR(INDEX('Employee Info'!$C$3:$E$200,MATCH(Data7[[#This Row],[Name:]],'Employee Info'!$B$3:$B$200,0),MATCH(Data7[[#This Row],[Hours Type:]],'Employee Info'!$C$2:$E$2,0)),"")</f>
        <v/>
      </c>
      <c r="K1563" s="19" t="str">
        <f>IFERROR(INDEX('Employee Info'!$C$3:$J$200,MATCH(Data7[[#This Row],[Name:]],'Employee Info'!$B$3:$B$200,0),MATCH(Data7[[#Headers],[Truck]],'Employee Info'!$C$2:$J$2,0)),"")</f>
        <v/>
      </c>
      <c r="L1563" s="19" t="str">
        <f>IFERROR(INDEX('Employee Info'!$C$3:$J$200,MATCH(Data7[[#This Row],[Name:]],'Employee Info'!$B$3:$B$200,0),MATCH(Data7[[#Headers],[Phone]],'Employee Info'!$C$2:$J$2,0)),"")</f>
        <v/>
      </c>
      <c r="M1563" s="19" t="str">
        <f>IFERROR(INDEX('Employee Info'!$C$3:$J$200,MATCH(Data7[[#This Row],[Name:]],'Employee Info'!$B$3:$B$200,0),MATCH(Data7[[#Headers],[Tech]],'Employee Info'!$C$2:$J$2,0)),"")</f>
        <v/>
      </c>
      <c r="N1563" s="19" t="str">
        <f>IFERROR(INDEX('Employee Info'!$C$3:$J$200,MATCH(Data7[[#This Row],[Name:]],'Employee Info'!$B$3:$B$200,0),MATCH(Data7[[#Headers],[Other]],'Employee Info'!$C$2:$J$2,0)),"")</f>
        <v/>
      </c>
      <c r="O1563" s="19">
        <f>IFERROR((Data7[[#This Row],[Hours:]]*SUM(Data7[[#This Row],[Rate]:[Other]])),"")</f>
        <v>0</v>
      </c>
      <c r="P1563" s="7" t="str">
        <f>IF(Data7[[#This Row],[WO'#:]]="","Riley #","WO#")</f>
        <v>WO#</v>
      </c>
      <c r="Q1563" s="7">
        <f>IFERROR(WEEKNUM(Data7[[#This Row],[Date:]]),"")</f>
        <v>32</v>
      </c>
      <c r="R1563" s="6">
        <f t="shared" si="72"/>
        <v>45508</v>
      </c>
      <c r="S1563" s="6">
        <f>Data7[[#This Row],[Week Start]]+7</f>
        <v>45515</v>
      </c>
      <c r="T1563" s="7" t="str">
        <f t="shared" si="73"/>
        <v>8/4/2024 - 8/11/2024</v>
      </c>
      <c r="U1563" s="7" t="str">
        <f t="shared" si="74"/>
        <v>Time Card</v>
      </c>
      <c r="V1563" s="8" t="str">
        <f>RIGHT(TEXT(Data7[[#This Row],[Date:]],"mmddyyyy"),4)</f>
        <v>2024</v>
      </c>
      <c r="W1563" s="8" t="str">
        <f>MID(TEXT(Data7[[#This Row],[Date:]],"mmddyyyy"),3,2)</f>
        <v>09</v>
      </c>
      <c r="X1563" s="8" t="str">
        <f>LEFT(TEXT(Data7[[#This Row],[Date:]],"mmddyyyy"),2)</f>
        <v>08</v>
      </c>
      <c r="Y1563" s="6">
        <f>DATE(Data7[[#This Row],[Year]],Data7[[#This Row],[Month]],Data7[[#This Row],[Day]])</f>
        <v>45513</v>
      </c>
    </row>
    <row r="1564" spans="1:25">
      <c r="A1564" s="5">
        <v>45513.571551273148</v>
      </c>
      <c r="B1564" s="7" t="s">
        <v>35</v>
      </c>
      <c r="C1564" s="6" t="s">
        <v>2022</v>
      </c>
      <c r="D1564" s="7" t="s">
        <v>2021</v>
      </c>
      <c r="E1564" s="8">
        <v>8</v>
      </c>
      <c r="F1564" s="7" t="s">
        <v>68</v>
      </c>
      <c r="G1564" s="7" t="s">
        <v>68</v>
      </c>
      <c r="H1564" s="7" t="s">
        <v>536</v>
      </c>
      <c r="I1564" s="7" t="s">
        <v>44</v>
      </c>
      <c r="J1564" s="19" t="str">
        <f>IFERROR(INDEX('Employee Info'!$C$3:$E$200,MATCH(Data7[[#This Row],[Name:]],'Employee Info'!$B$3:$B$200,0),MATCH(Data7[[#This Row],[Hours Type:]],'Employee Info'!$C$2:$E$2,0)),"")</f>
        <v/>
      </c>
      <c r="K1564" s="19" t="str">
        <f>IFERROR(INDEX('Employee Info'!$C$3:$J$200,MATCH(Data7[[#This Row],[Name:]],'Employee Info'!$B$3:$B$200,0),MATCH(Data7[[#Headers],[Truck]],'Employee Info'!$C$2:$J$2,0)),"")</f>
        <v/>
      </c>
      <c r="L1564" s="19" t="str">
        <f>IFERROR(INDEX('Employee Info'!$C$3:$J$200,MATCH(Data7[[#This Row],[Name:]],'Employee Info'!$B$3:$B$200,0),MATCH(Data7[[#Headers],[Phone]],'Employee Info'!$C$2:$J$2,0)),"")</f>
        <v/>
      </c>
      <c r="M1564" s="19" t="str">
        <f>IFERROR(INDEX('Employee Info'!$C$3:$J$200,MATCH(Data7[[#This Row],[Name:]],'Employee Info'!$B$3:$B$200,0),MATCH(Data7[[#Headers],[Tech]],'Employee Info'!$C$2:$J$2,0)),"")</f>
        <v/>
      </c>
      <c r="N1564" s="19" t="str">
        <f>IFERROR(INDEX('Employee Info'!$C$3:$J$200,MATCH(Data7[[#This Row],[Name:]],'Employee Info'!$B$3:$B$200,0),MATCH(Data7[[#Headers],[Other]],'Employee Info'!$C$2:$J$2,0)),"")</f>
        <v/>
      </c>
      <c r="O1564" s="19">
        <f>IFERROR((Data7[[#This Row],[Hours:]]*SUM(Data7[[#This Row],[Rate]:[Other]])),"")</f>
        <v>0</v>
      </c>
      <c r="P1564" s="7" t="str">
        <f>IF(Data7[[#This Row],[WO'#:]]="","Riley #","WO#")</f>
        <v>Riley #</v>
      </c>
      <c r="Q1564" s="7">
        <f>IFERROR(WEEKNUM(Data7[[#This Row],[Date:]]),"")</f>
        <v>32</v>
      </c>
      <c r="R1564" s="6">
        <f t="shared" si="72"/>
        <v>45508</v>
      </c>
      <c r="S1564" s="6">
        <f>Data7[[#This Row],[Week Start]]+7</f>
        <v>45515</v>
      </c>
      <c r="T1564" s="7" t="str">
        <f t="shared" si="73"/>
        <v>8/4/2024 - 8/11/2024</v>
      </c>
      <c r="U1564" s="7" t="str">
        <f t="shared" si="74"/>
        <v>Time Card</v>
      </c>
      <c r="V1564" s="8" t="str">
        <f>RIGHT(TEXT(Data7[[#This Row],[Date:]],"mmddyyyy"),4)</f>
        <v>2024</v>
      </c>
      <c r="W1564" s="8" t="str">
        <f>MID(TEXT(Data7[[#This Row],[Date:]],"mmddyyyy"),3,2)</f>
        <v>09</v>
      </c>
      <c r="X1564" s="8" t="str">
        <f>LEFT(TEXT(Data7[[#This Row],[Date:]],"mmddyyyy"),2)</f>
        <v>08</v>
      </c>
      <c r="Y1564" s="6">
        <f>DATE(Data7[[#This Row],[Year]],Data7[[#This Row],[Month]],Data7[[#This Row],[Day]])</f>
        <v>45513</v>
      </c>
    </row>
    <row r="1565" spans="1:25">
      <c r="A1565" s="5">
        <v>45513.587446759258</v>
      </c>
      <c r="B1565" s="7" t="s">
        <v>65</v>
      </c>
      <c r="C1565" s="6" t="s">
        <v>2022</v>
      </c>
      <c r="D1565" s="7" t="s">
        <v>2023</v>
      </c>
      <c r="E1565" s="8">
        <v>8</v>
      </c>
      <c r="F1565" s="7" t="s">
        <v>68</v>
      </c>
      <c r="G1565" s="7" t="s">
        <v>68</v>
      </c>
      <c r="H1565" s="7" t="s">
        <v>536</v>
      </c>
      <c r="I1565" s="7" t="s">
        <v>44</v>
      </c>
      <c r="J1565" s="19" t="str">
        <f>IFERROR(INDEX('Employee Info'!$C$3:$E$200,MATCH(Data7[[#This Row],[Name:]],'Employee Info'!$B$3:$B$200,0),MATCH(Data7[[#This Row],[Hours Type:]],'Employee Info'!$C$2:$E$2,0)),"")</f>
        <v/>
      </c>
      <c r="K1565" s="19" t="str">
        <f>IFERROR(INDEX('Employee Info'!$C$3:$J$200,MATCH(Data7[[#This Row],[Name:]],'Employee Info'!$B$3:$B$200,0),MATCH(Data7[[#Headers],[Truck]],'Employee Info'!$C$2:$J$2,0)),"")</f>
        <v/>
      </c>
      <c r="L1565" s="19" t="str">
        <f>IFERROR(INDEX('Employee Info'!$C$3:$J$200,MATCH(Data7[[#This Row],[Name:]],'Employee Info'!$B$3:$B$200,0),MATCH(Data7[[#Headers],[Phone]],'Employee Info'!$C$2:$J$2,0)),"")</f>
        <v/>
      </c>
      <c r="M1565" s="19" t="str">
        <f>IFERROR(INDEX('Employee Info'!$C$3:$J$200,MATCH(Data7[[#This Row],[Name:]],'Employee Info'!$B$3:$B$200,0),MATCH(Data7[[#Headers],[Tech]],'Employee Info'!$C$2:$J$2,0)),"")</f>
        <v/>
      </c>
      <c r="N1565" s="19" t="str">
        <f>IFERROR(INDEX('Employee Info'!$C$3:$J$200,MATCH(Data7[[#This Row],[Name:]],'Employee Info'!$B$3:$B$200,0),MATCH(Data7[[#Headers],[Other]],'Employee Info'!$C$2:$J$2,0)),"")</f>
        <v/>
      </c>
      <c r="O1565" s="19">
        <f>IFERROR((Data7[[#This Row],[Hours:]]*SUM(Data7[[#This Row],[Rate]:[Other]])),"")</f>
        <v>0</v>
      </c>
      <c r="P1565" s="7" t="str">
        <f>IF(Data7[[#This Row],[WO'#:]]="","Riley #","WO#")</f>
        <v>Riley #</v>
      </c>
      <c r="Q1565" s="7">
        <f>IFERROR(WEEKNUM(Data7[[#This Row],[Date:]]),"")</f>
        <v>32</v>
      </c>
      <c r="R1565" s="6">
        <f t="shared" si="72"/>
        <v>45508</v>
      </c>
      <c r="S1565" s="6">
        <f>Data7[[#This Row],[Week Start]]+7</f>
        <v>45515</v>
      </c>
      <c r="T1565" s="7" t="str">
        <f t="shared" si="73"/>
        <v>8/4/2024 - 8/11/2024</v>
      </c>
      <c r="U1565" s="7" t="str">
        <f t="shared" si="74"/>
        <v>Time Card</v>
      </c>
      <c r="V1565" s="8" t="str">
        <f>RIGHT(TEXT(Data7[[#This Row],[Date:]],"mmddyyyy"),4)</f>
        <v>2024</v>
      </c>
      <c r="W1565" s="8" t="str">
        <f>MID(TEXT(Data7[[#This Row],[Date:]],"mmddyyyy"),3,2)</f>
        <v>09</v>
      </c>
      <c r="X1565" s="8" t="str">
        <f>LEFT(TEXT(Data7[[#This Row],[Date:]],"mmddyyyy"),2)</f>
        <v>08</v>
      </c>
      <c r="Y1565" s="6">
        <f>DATE(Data7[[#This Row],[Year]],Data7[[#This Row],[Month]],Data7[[#This Row],[Day]])</f>
        <v>45513</v>
      </c>
    </row>
    <row r="1566" spans="1:25">
      <c r="A1566" s="5">
        <v>45513.616635995371</v>
      </c>
      <c r="B1566" s="7" t="s">
        <v>66</v>
      </c>
      <c r="C1566" s="6" t="s">
        <v>2022</v>
      </c>
      <c r="D1566" s="7" t="s">
        <v>558</v>
      </c>
      <c r="E1566" s="8">
        <v>1</v>
      </c>
      <c r="F1566" s="7" t="s">
        <v>68</v>
      </c>
      <c r="G1566" s="7" t="s">
        <v>68</v>
      </c>
      <c r="H1566" s="7" t="s">
        <v>536</v>
      </c>
      <c r="I1566" s="7" t="s">
        <v>44</v>
      </c>
      <c r="J1566" s="19" t="str">
        <f>IFERROR(INDEX('Employee Info'!$C$3:$E$200,MATCH(Data7[[#This Row],[Name:]],'Employee Info'!$B$3:$B$200,0),MATCH(Data7[[#This Row],[Hours Type:]],'Employee Info'!$C$2:$E$2,0)),"")</f>
        <v/>
      </c>
      <c r="K1566" s="19" t="str">
        <f>IFERROR(INDEX('Employee Info'!$C$3:$J$200,MATCH(Data7[[#This Row],[Name:]],'Employee Info'!$B$3:$B$200,0),MATCH(Data7[[#Headers],[Truck]],'Employee Info'!$C$2:$J$2,0)),"")</f>
        <v/>
      </c>
      <c r="L1566" s="19" t="str">
        <f>IFERROR(INDEX('Employee Info'!$C$3:$J$200,MATCH(Data7[[#This Row],[Name:]],'Employee Info'!$B$3:$B$200,0),MATCH(Data7[[#Headers],[Phone]],'Employee Info'!$C$2:$J$2,0)),"")</f>
        <v/>
      </c>
      <c r="M1566" s="19" t="str">
        <f>IFERROR(INDEX('Employee Info'!$C$3:$J$200,MATCH(Data7[[#This Row],[Name:]],'Employee Info'!$B$3:$B$200,0),MATCH(Data7[[#Headers],[Tech]],'Employee Info'!$C$2:$J$2,0)),"")</f>
        <v/>
      </c>
      <c r="N1566" s="19" t="str">
        <f>IFERROR(INDEX('Employee Info'!$C$3:$J$200,MATCH(Data7[[#This Row],[Name:]],'Employee Info'!$B$3:$B$200,0),MATCH(Data7[[#Headers],[Other]],'Employee Info'!$C$2:$J$2,0)),"")</f>
        <v/>
      </c>
      <c r="O1566" s="19">
        <f>IFERROR((Data7[[#This Row],[Hours:]]*SUM(Data7[[#This Row],[Rate]:[Other]])),"")</f>
        <v>0</v>
      </c>
      <c r="P1566" s="7" t="str">
        <f>IF(Data7[[#This Row],[WO'#:]]="","Riley #","WO#")</f>
        <v>Riley #</v>
      </c>
      <c r="Q1566" s="7">
        <f>IFERROR(WEEKNUM(Data7[[#This Row],[Date:]]),"")</f>
        <v>32</v>
      </c>
      <c r="R1566" s="6">
        <f t="shared" si="72"/>
        <v>45508</v>
      </c>
      <c r="S1566" s="6">
        <f>Data7[[#This Row],[Week Start]]+7</f>
        <v>45515</v>
      </c>
      <c r="T1566" s="7" t="str">
        <f t="shared" si="73"/>
        <v>8/4/2024 - 8/11/2024</v>
      </c>
      <c r="U1566" s="7" t="str">
        <f t="shared" si="74"/>
        <v>Time Card</v>
      </c>
      <c r="V1566" s="8" t="str">
        <f>RIGHT(TEXT(Data7[[#This Row],[Date:]],"mmddyyyy"),4)</f>
        <v>2024</v>
      </c>
      <c r="W1566" s="8" t="str">
        <f>MID(TEXT(Data7[[#This Row],[Date:]],"mmddyyyy"),3,2)</f>
        <v>09</v>
      </c>
      <c r="X1566" s="8" t="str">
        <f>LEFT(TEXT(Data7[[#This Row],[Date:]],"mmddyyyy"),2)</f>
        <v>08</v>
      </c>
      <c r="Y1566" s="6">
        <f>DATE(Data7[[#This Row],[Year]],Data7[[#This Row],[Month]],Data7[[#This Row],[Day]])</f>
        <v>45513</v>
      </c>
    </row>
    <row r="1567" spans="1:25">
      <c r="A1567" s="5">
        <v>45513.616653240744</v>
      </c>
      <c r="B1567" s="7" t="s">
        <v>66</v>
      </c>
      <c r="C1567" s="6" t="s">
        <v>2022</v>
      </c>
      <c r="D1567" s="7" t="s">
        <v>558</v>
      </c>
      <c r="E1567" s="8">
        <v>1</v>
      </c>
      <c r="F1567" s="7" t="s">
        <v>68</v>
      </c>
      <c r="G1567" s="7" t="s">
        <v>68</v>
      </c>
      <c r="H1567" s="7" t="s">
        <v>536</v>
      </c>
      <c r="I1567" s="7" t="s">
        <v>44</v>
      </c>
      <c r="J1567" s="19" t="str">
        <f>IFERROR(INDEX('Employee Info'!$C$3:$E$200,MATCH(Data7[[#This Row],[Name:]],'Employee Info'!$B$3:$B$200,0),MATCH(Data7[[#This Row],[Hours Type:]],'Employee Info'!$C$2:$E$2,0)),"")</f>
        <v/>
      </c>
      <c r="K1567" s="19" t="str">
        <f>IFERROR(INDEX('Employee Info'!$C$3:$J$200,MATCH(Data7[[#This Row],[Name:]],'Employee Info'!$B$3:$B$200,0),MATCH(Data7[[#Headers],[Truck]],'Employee Info'!$C$2:$J$2,0)),"")</f>
        <v/>
      </c>
      <c r="L1567" s="19" t="str">
        <f>IFERROR(INDEX('Employee Info'!$C$3:$J$200,MATCH(Data7[[#This Row],[Name:]],'Employee Info'!$B$3:$B$200,0),MATCH(Data7[[#Headers],[Phone]],'Employee Info'!$C$2:$J$2,0)),"")</f>
        <v/>
      </c>
      <c r="M1567" s="19" t="str">
        <f>IFERROR(INDEX('Employee Info'!$C$3:$J$200,MATCH(Data7[[#This Row],[Name:]],'Employee Info'!$B$3:$B$200,0),MATCH(Data7[[#Headers],[Tech]],'Employee Info'!$C$2:$J$2,0)),"")</f>
        <v/>
      </c>
      <c r="N1567" s="19" t="str">
        <f>IFERROR(INDEX('Employee Info'!$C$3:$J$200,MATCH(Data7[[#This Row],[Name:]],'Employee Info'!$B$3:$B$200,0),MATCH(Data7[[#Headers],[Other]],'Employee Info'!$C$2:$J$2,0)),"")</f>
        <v/>
      </c>
      <c r="O1567" s="19">
        <f>IFERROR((Data7[[#This Row],[Hours:]]*SUM(Data7[[#This Row],[Rate]:[Other]])),"")</f>
        <v>0</v>
      </c>
      <c r="P1567" s="7" t="str">
        <f>IF(Data7[[#This Row],[WO'#:]]="","Riley #","WO#")</f>
        <v>Riley #</v>
      </c>
      <c r="Q1567" s="7">
        <f>IFERROR(WEEKNUM(Data7[[#This Row],[Date:]]),"")</f>
        <v>32</v>
      </c>
      <c r="R1567" s="6">
        <f t="shared" si="72"/>
        <v>45508</v>
      </c>
      <c r="S1567" s="6">
        <f>Data7[[#This Row],[Week Start]]+7</f>
        <v>45515</v>
      </c>
      <c r="T1567" s="7" t="str">
        <f t="shared" si="73"/>
        <v>8/4/2024 - 8/11/2024</v>
      </c>
      <c r="U1567" s="7" t="str">
        <f t="shared" si="74"/>
        <v>Time Card</v>
      </c>
      <c r="V1567" s="8" t="str">
        <f>RIGHT(TEXT(Data7[[#This Row],[Date:]],"mmddyyyy"),4)</f>
        <v>2024</v>
      </c>
      <c r="W1567" s="8" t="str">
        <f>MID(TEXT(Data7[[#This Row],[Date:]],"mmddyyyy"),3,2)</f>
        <v>09</v>
      </c>
      <c r="X1567" s="8" t="str">
        <f>LEFT(TEXT(Data7[[#This Row],[Date:]],"mmddyyyy"),2)</f>
        <v>08</v>
      </c>
      <c r="Y1567" s="6">
        <f>DATE(Data7[[#This Row],[Year]],Data7[[#This Row],[Month]],Data7[[#This Row],[Day]])</f>
        <v>45513</v>
      </c>
    </row>
    <row r="1568" spans="1:25">
      <c r="A1568" s="5">
        <v>45513.586417245373</v>
      </c>
      <c r="B1568" s="7" t="s">
        <v>23</v>
      </c>
      <c r="C1568" s="6" t="s">
        <v>2022</v>
      </c>
      <c r="D1568" s="7" t="s">
        <v>1962</v>
      </c>
      <c r="E1568" s="8">
        <v>8</v>
      </c>
      <c r="F1568" s="7" t="s">
        <v>68</v>
      </c>
      <c r="G1568" s="7" t="s">
        <v>68</v>
      </c>
      <c r="H1568" s="7" t="s">
        <v>912</v>
      </c>
      <c r="I1568" s="7" t="s">
        <v>44</v>
      </c>
      <c r="J1568" s="19" t="str">
        <f>IFERROR(INDEX('Employee Info'!$C$3:$E$200,MATCH(Data7[[#This Row],[Name:]],'Employee Info'!$B$3:$B$200,0),MATCH(Data7[[#This Row],[Hours Type:]],'Employee Info'!$C$2:$E$2,0)),"")</f>
        <v/>
      </c>
      <c r="K1568" s="19" t="str">
        <f>IFERROR(INDEX('Employee Info'!$C$3:$J$200,MATCH(Data7[[#This Row],[Name:]],'Employee Info'!$B$3:$B$200,0),MATCH(Data7[[#Headers],[Truck]],'Employee Info'!$C$2:$J$2,0)),"")</f>
        <v/>
      </c>
      <c r="L1568" s="19" t="str">
        <f>IFERROR(INDEX('Employee Info'!$C$3:$J$200,MATCH(Data7[[#This Row],[Name:]],'Employee Info'!$B$3:$B$200,0),MATCH(Data7[[#Headers],[Phone]],'Employee Info'!$C$2:$J$2,0)),"")</f>
        <v/>
      </c>
      <c r="M1568" s="19" t="str">
        <f>IFERROR(INDEX('Employee Info'!$C$3:$J$200,MATCH(Data7[[#This Row],[Name:]],'Employee Info'!$B$3:$B$200,0),MATCH(Data7[[#Headers],[Tech]],'Employee Info'!$C$2:$J$2,0)),"")</f>
        <v/>
      </c>
      <c r="N1568" s="19" t="str">
        <f>IFERROR(INDEX('Employee Info'!$C$3:$J$200,MATCH(Data7[[#This Row],[Name:]],'Employee Info'!$B$3:$B$200,0),MATCH(Data7[[#Headers],[Other]],'Employee Info'!$C$2:$J$2,0)),"")</f>
        <v/>
      </c>
      <c r="O1568" s="19">
        <f>IFERROR((Data7[[#This Row],[Hours:]]*SUM(Data7[[#This Row],[Rate]:[Other]])),"")</f>
        <v>0</v>
      </c>
      <c r="P1568" s="7" t="str">
        <f>IF(Data7[[#This Row],[WO'#:]]="","Riley #","WO#")</f>
        <v>Riley #</v>
      </c>
      <c r="Q1568" s="7">
        <f>IFERROR(WEEKNUM(Data7[[#This Row],[Date:]]),"")</f>
        <v>32</v>
      </c>
      <c r="R1568" s="6">
        <f t="shared" si="72"/>
        <v>45508</v>
      </c>
      <c r="S1568" s="6">
        <f>Data7[[#This Row],[Week Start]]+7</f>
        <v>45515</v>
      </c>
      <c r="T1568" s="7" t="str">
        <f t="shared" si="73"/>
        <v>8/4/2024 - 8/11/2024</v>
      </c>
      <c r="U1568" s="7" t="str">
        <f t="shared" si="74"/>
        <v>Time Card</v>
      </c>
      <c r="V1568" s="8" t="str">
        <f>RIGHT(TEXT(Data7[[#This Row],[Date:]],"mmddyyyy"),4)</f>
        <v>2024</v>
      </c>
      <c r="W1568" s="8" t="str">
        <f>MID(TEXT(Data7[[#This Row],[Date:]],"mmddyyyy"),3,2)</f>
        <v>09</v>
      </c>
      <c r="X1568" s="8" t="str">
        <f>LEFT(TEXT(Data7[[#This Row],[Date:]],"mmddyyyy"),2)</f>
        <v>08</v>
      </c>
      <c r="Y1568" s="6">
        <f>DATE(Data7[[#This Row],[Year]],Data7[[#This Row],[Month]],Data7[[#This Row],[Day]])</f>
        <v>45513</v>
      </c>
    </row>
    <row r="1569" spans="1:25">
      <c r="A1569" s="5">
        <v>45513.617427662037</v>
      </c>
      <c r="B1569" s="7" t="s">
        <v>66</v>
      </c>
      <c r="C1569" s="6" t="s">
        <v>2022</v>
      </c>
      <c r="D1569" s="7" t="s">
        <v>2024</v>
      </c>
      <c r="E1569" s="8">
        <v>1</v>
      </c>
      <c r="F1569" s="7" t="s">
        <v>68</v>
      </c>
      <c r="G1569" s="7" t="s">
        <v>68</v>
      </c>
      <c r="H1569" s="7" t="s">
        <v>912</v>
      </c>
      <c r="I1569" s="7" t="s">
        <v>44</v>
      </c>
      <c r="J1569" s="19" t="str">
        <f>IFERROR(INDEX('Employee Info'!$C$3:$E$200,MATCH(Data7[[#This Row],[Name:]],'Employee Info'!$B$3:$B$200,0),MATCH(Data7[[#This Row],[Hours Type:]],'Employee Info'!$C$2:$E$2,0)),"")</f>
        <v/>
      </c>
      <c r="K1569" s="19" t="str">
        <f>IFERROR(INDEX('Employee Info'!$C$3:$J$200,MATCH(Data7[[#This Row],[Name:]],'Employee Info'!$B$3:$B$200,0),MATCH(Data7[[#Headers],[Truck]],'Employee Info'!$C$2:$J$2,0)),"")</f>
        <v/>
      </c>
      <c r="L1569" s="19" t="str">
        <f>IFERROR(INDEX('Employee Info'!$C$3:$J$200,MATCH(Data7[[#This Row],[Name:]],'Employee Info'!$B$3:$B$200,0),MATCH(Data7[[#Headers],[Phone]],'Employee Info'!$C$2:$J$2,0)),"")</f>
        <v/>
      </c>
      <c r="M1569" s="19" t="str">
        <f>IFERROR(INDEX('Employee Info'!$C$3:$J$200,MATCH(Data7[[#This Row],[Name:]],'Employee Info'!$B$3:$B$200,0),MATCH(Data7[[#Headers],[Tech]],'Employee Info'!$C$2:$J$2,0)),"")</f>
        <v/>
      </c>
      <c r="N1569" s="19" t="str">
        <f>IFERROR(INDEX('Employee Info'!$C$3:$J$200,MATCH(Data7[[#This Row],[Name:]],'Employee Info'!$B$3:$B$200,0),MATCH(Data7[[#Headers],[Other]],'Employee Info'!$C$2:$J$2,0)),"")</f>
        <v/>
      </c>
      <c r="O1569" s="19">
        <f>IFERROR((Data7[[#This Row],[Hours:]]*SUM(Data7[[#This Row],[Rate]:[Other]])),"")</f>
        <v>0</v>
      </c>
      <c r="P1569" s="7" t="str">
        <f>IF(Data7[[#This Row],[WO'#:]]="","Riley #","WO#")</f>
        <v>Riley #</v>
      </c>
      <c r="Q1569" s="7">
        <f>IFERROR(WEEKNUM(Data7[[#This Row],[Date:]]),"")</f>
        <v>32</v>
      </c>
      <c r="R1569" s="6">
        <f t="shared" si="72"/>
        <v>45508</v>
      </c>
      <c r="S1569" s="6">
        <f>Data7[[#This Row],[Week Start]]+7</f>
        <v>45515</v>
      </c>
      <c r="T1569" s="7" t="str">
        <f t="shared" si="73"/>
        <v>8/4/2024 - 8/11/2024</v>
      </c>
      <c r="U1569" s="7" t="str">
        <f t="shared" si="74"/>
        <v>Time Card</v>
      </c>
      <c r="V1569" s="8" t="str">
        <f>RIGHT(TEXT(Data7[[#This Row],[Date:]],"mmddyyyy"),4)</f>
        <v>2024</v>
      </c>
      <c r="W1569" s="8" t="str">
        <f>MID(TEXT(Data7[[#This Row],[Date:]],"mmddyyyy"),3,2)</f>
        <v>09</v>
      </c>
      <c r="X1569" s="8" t="str">
        <f>LEFT(TEXT(Data7[[#This Row],[Date:]],"mmddyyyy"),2)</f>
        <v>08</v>
      </c>
      <c r="Y1569" s="6">
        <f>DATE(Data7[[#This Row],[Year]],Data7[[#This Row],[Month]],Data7[[#This Row],[Day]])</f>
        <v>45513</v>
      </c>
    </row>
    <row r="1570" spans="1:25">
      <c r="A1570" s="5">
        <v>45513.581663657409</v>
      </c>
      <c r="B1570" s="7" t="s">
        <v>31</v>
      </c>
      <c r="C1570" s="6" t="s">
        <v>2022</v>
      </c>
      <c r="D1570" s="7" t="s">
        <v>1959</v>
      </c>
      <c r="E1570" s="8">
        <v>8</v>
      </c>
      <c r="F1570" s="7" t="s">
        <v>68</v>
      </c>
      <c r="G1570" s="7" t="s">
        <v>68</v>
      </c>
      <c r="H1570" s="7" t="s">
        <v>1960</v>
      </c>
      <c r="I1570" s="7" t="s">
        <v>44</v>
      </c>
      <c r="J1570" s="19" t="str">
        <f>IFERROR(INDEX('Employee Info'!$C$3:$E$200,MATCH(Data7[[#This Row],[Name:]],'Employee Info'!$B$3:$B$200,0),MATCH(Data7[[#This Row],[Hours Type:]],'Employee Info'!$C$2:$E$2,0)),"")</f>
        <v/>
      </c>
      <c r="K1570" s="19" t="str">
        <f>IFERROR(INDEX('Employee Info'!$C$3:$J$200,MATCH(Data7[[#This Row],[Name:]],'Employee Info'!$B$3:$B$200,0),MATCH(Data7[[#Headers],[Truck]],'Employee Info'!$C$2:$J$2,0)),"")</f>
        <v/>
      </c>
      <c r="L1570" s="19" t="str">
        <f>IFERROR(INDEX('Employee Info'!$C$3:$J$200,MATCH(Data7[[#This Row],[Name:]],'Employee Info'!$B$3:$B$200,0),MATCH(Data7[[#Headers],[Phone]],'Employee Info'!$C$2:$J$2,0)),"")</f>
        <v/>
      </c>
      <c r="M1570" s="19" t="str">
        <f>IFERROR(INDEX('Employee Info'!$C$3:$J$200,MATCH(Data7[[#This Row],[Name:]],'Employee Info'!$B$3:$B$200,0),MATCH(Data7[[#Headers],[Tech]],'Employee Info'!$C$2:$J$2,0)),"")</f>
        <v/>
      </c>
      <c r="N1570" s="19" t="str">
        <f>IFERROR(INDEX('Employee Info'!$C$3:$J$200,MATCH(Data7[[#This Row],[Name:]],'Employee Info'!$B$3:$B$200,0),MATCH(Data7[[#Headers],[Other]],'Employee Info'!$C$2:$J$2,0)),"")</f>
        <v/>
      </c>
      <c r="O1570" s="19">
        <f>IFERROR((Data7[[#This Row],[Hours:]]*SUM(Data7[[#This Row],[Rate]:[Other]])),"")</f>
        <v>0</v>
      </c>
      <c r="P1570" s="7" t="str">
        <f>IF(Data7[[#This Row],[WO'#:]]="","Riley #","WO#")</f>
        <v>Riley #</v>
      </c>
      <c r="Q1570" s="7">
        <f>IFERROR(WEEKNUM(Data7[[#This Row],[Date:]]),"")</f>
        <v>32</v>
      </c>
      <c r="R1570" s="6">
        <f t="shared" si="72"/>
        <v>45508</v>
      </c>
      <c r="S1570" s="6">
        <f>Data7[[#This Row],[Week Start]]+7</f>
        <v>45515</v>
      </c>
      <c r="T1570" s="7" t="str">
        <f t="shared" si="73"/>
        <v>8/4/2024 - 8/11/2024</v>
      </c>
      <c r="U1570" s="7" t="str">
        <f t="shared" si="74"/>
        <v>Time Card</v>
      </c>
      <c r="V1570" s="8" t="str">
        <f>RIGHT(TEXT(Data7[[#This Row],[Date:]],"mmddyyyy"),4)</f>
        <v>2024</v>
      </c>
      <c r="W1570" s="8" t="str">
        <f>MID(TEXT(Data7[[#This Row],[Date:]],"mmddyyyy"),3,2)</f>
        <v>09</v>
      </c>
      <c r="X1570" s="8" t="str">
        <f>LEFT(TEXT(Data7[[#This Row],[Date:]],"mmddyyyy"),2)</f>
        <v>08</v>
      </c>
      <c r="Y1570" s="6">
        <f>DATE(Data7[[#This Row],[Year]],Data7[[#This Row],[Month]],Data7[[#This Row],[Day]])</f>
        <v>45513</v>
      </c>
    </row>
    <row r="1571" spans="1:25">
      <c r="A1571" s="5">
        <v>45513.58176296296</v>
      </c>
      <c r="B1571" s="7" t="s">
        <v>34</v>
      </c>
      <c r="C1571" s="6" t="s">
        <v>2022</v>
      </c>
      <c r="D1571" s="7" t="s">
        <v>1959</v>
      </c>
      <c r="E1571" s="8">
        <v>8</v>
      </c>
      <c r="F1571" s="7" t="s">
        <v>68</v>
      </c>
      <c r="G1571" s="7" t="s">
        <v>68</v>
      </c>
      <c r="H1571" s="7" t="s">
        <v>1960</v>
      </c>
      <c r="I1571" s="7" t="s">
        <v>44</v>
      </c>
      <c r="J1571" s="19" t="str">
        <f>IFERROR(INDEX('Employee Info'!$C$3:$E$200,MATCH(Data7[[#This Row],[Name:]],'Employee Info'!$B$3:$B$200,0),MATCH(Data7[[#This Row],[Hours Type:]],'Employee Info'!$C$2:$E$2,0)),"")</f>
        <v/>
      </c>
      <c r="K1571" s="19" t="str">
        <f>IFERROR(INDEX('Employee Info'!$C$3:$J$200,MATCH(Data7[[#This Row],[Name:]],'Employee Info'!$B$3:$B$200,0),MATCH(Data7[[#Headers],[Truck]],'Employee Info'!$C$2:$J$2,0)),"")</f>
        <v/>
      </c>
      <c r="L1571" s="19" t="str">
        <f>IFERROR(INDEX('Employee Info'!$C$3:$J$200,MATCH(Data7[[#This Row],[Name:]],'Employee Info'!$B$3:$B$200,0),MATCH(Data7[[#Headers],[Phone]],'Employee Info'!$C$2:$J$2,0)),"")</f>
        <v/>
      </c>
      <c r="M1571" s="19" t="str">
        <f>IFERROR(INDEX('Employee Info'!$C$3:$J$200,MATCH(Data7[[#This Row],[Name:]],'Employee Info'!$B$3:$B$200,0),MATCH(Data7[[#Headers],[Tech]],'Employee Info'!$C$2:$J$2,0)),"")</f>
        <v/>
      </c>
      <c r="N1571" s="19" t="str">
        <f>IFERROR(INDEX('Employee Info'!$C$3:$J$200,MATCH(Data7[[#This Row],[Name:]],'Employee Info'!$B$3:$B$200,0),MATCH(Data7[[#Headers],[Other]],'Employee Info'!$C$2:$J$2,0)),"")</f>
        <v/>
      </c>
      <c r="O1571" s="19">
        <f>IFERROR((Data7[[#This Row],[Hours:]]*SUM(Data7[[#This Row],[Rate]:[Other]])),"")</f>
        <v>0</v>
      </c>
      <c r="P1571" s="7" t="str">
        <f>IF(Data7[[#This Row],[WO'#:]]="","Riley #","WO#")</f>
        <v>Riley #</v>
      </c>
      <c r="Q1571" s="7">
        <f>IFERROR(WEEKNUM(Data7[[#This Row],[Date:]]),"")</f>
        <v>32</v>
      </c>
      <c r="R1571" s="6">
        <f t="shared" si="72"/>
        <v>45508</v>
      </c>
      <c r="S1571" s="6">
        <f>Data7[[#This Row],[Week Start]]+7</f>
        <v>45515</v>
      </c>
      <c r="T1571" s="7" t="str">
        <f t="shared" si="73"/>
        <v>8/4/2024 - 8/11/2024</v>
      </c>
      <c r="U1571" s="7" t="str">
        <f t="shared" si="74"/>
        <v>Time Card</v>
      </c>
      <c r="V1571" s="8" t="str">
        <f>RIGHT(TEXT(Data7[[#This Row],[Date:]],"mmddyyyy"),4)</f>
        <v>2024</v>
      </c>
      <c r="W1571" s="8" t="str">
        <f>MID(TEXT(Data7[[#This Row],[Date:]],"mmddyyyy"),3,2)</f>
        <v>09</v>
      </c>
      <c r="X1571" s="8" t="str">
        <f>LEFT(TEXT(Data7[[#This Row],[Date:]],"mmddyyyy"),2)</f>
        <v>08</v>
      </c>
      <c r="Y1571" s="6">
        <f>DATE(Data7[[#This Row],[Year]],Data7[[#This Row],[Month]],Data7[[#This Row],[Day]])</f>
        <v>45513</v>
      </c>
    </row>
    <row r="1572" spans="1:25">
      <c r="A1572" s="5">
        <v>45514.415841782407</v>
      </c>
      <c r="B1572" s="7" t="s">
        <v>66</v>
      </c>
      <c r="C1572" s="6" t="s">
        <v>2036</v>
      </c>
      <c r="D1572" s="7" t="s">
        <v>2038</v>
      </c>
      <c r="E1572" s="8">
        <v>1</v>
      </c>
      <c r="F1572" s="7">
        <v>7107423</v>
      </c>
      <c r="G1572" s="7" t="s">
        <v>68</v>
      </c>
      <c r="H1572" s="7" t="s">
        <v>756</v>
      </c>
      <c r="I1572" s="7" t="s">
        <v>45</v>
      </c>
      <c r="J1572" s="19" t="str">
        <f>IFERROR(INDEX('Employee Info'!$C$3:$E$200,MATCH(Data7[[#This Row],[Name:]],'Employee Info'!$B$3:$B$200,0),MATCH(Data7[[#This Row],[Hours Type:]],'Employee Info'!$C$2:$E$2,0)),"")</f>
        <v/>
      </c>
      <c r="K1572" s="19" t="str">
        <f>IFERROR(INDEX('Employee Info'!$C$3:$J$200,MATCH(Data7[[#This Row],[Name:]],'Employee Info'!$B$3:$B$200,0),MATCH(Data7[[#Headers],[Truck]],'Employee Info'!$C$2:$J$2,0)),"")</f>
        <v/>
      </c>
      <c r="L1572" s="19" t="str">
        <f>IFERROR(INDEX('Employee Info'!$C$3:$J$200,MATCH(Data7[[#This Row],[Name:]],'Employee Info'!$B$3:$B$200,0),MATCH(Data7[[#Headers],[Phone]],'Employee Info'!$C$2:$J$2,0)),"")</f>
        <v/>
      </c>
      <c r="M1572" s="19" t="str">
        <f>IFERROR(INDEX('Employee Info'!$C$3:$J$200,MATCH(Data7[[#This Row],[Name:]],'Employee Info'!$B$3:$B$200,0),MATCH(Data7[[#Headers],[Tech]],'Employee Info'!$C$2:$J$2,0)),"")</f>
        <v/>
      </c>
      <c r="N1572" s="19" t="str">
        <f>IFERROR(INDEX('Employee Info'!$C$3:$J$200,MATCH(Data7[[#This Row],[Name:]],'Employee Info'!$B$3:$B$200,0),MATCH(Data7[[#Headers],[Other]],'Employee Info'!$C$2:$J$2,0)),"")</f>
        <v/>
      </c>
      <c r="O1572" s="19">
        <f>IFERROR((Data7[[#This Row],[Hours:]]*SUM(Data7[[#This Row],[Rate]:[Other]])),"")</f>
        <v>0</v>
      </c>
      <c r="P1572" s="7" t="str">
        <f>IF(Data7[[#This Row],[WO'#:]]="","Riley #","WO#")</f>
        <v>WO#</v>
      </c>
      <c r="Q1572" s="7">
        <f>IFERROR(WEEKNUM(Data7[[#This Row],[Date:]]),"")</f>
        <v>32</v>
      </c>
      <c r="R1572" s="6">
        <f t="shared" si="72"/>
        <v>45508</v>
      </c>
      <c r="S1572" s="6">
        <f>Data7[[#This Row],[Week Start]]+7</f>
        <v>45515</v>
      </c>
      <c r="T1572" s="7" t="str">
        <f t="shared" si="73"/>
        <v>8/4/2024 - 8/11/2024</v>
      </c>
      <c r="U1572" s="7" t="str">
        <f t="shared" si="74"/>
        <v>Time Card</v>
      </c>
      <c r="V1572" s="8" t="str">
        <f>RIGHT(TEXT(Data7[[#This Row],[Date:]],"mmddyyyy"),4)</f>
        <v>2024</v>
      </c>
      <c r="W1572" s="8" t="str">
        <f>MID(TEXT(Data7[[#This Row],[Date:]],"mmddyyyy"),3,2)</f>
        <v>10</v>
      </c>
      <c r="X1572" s="8" t="str">
        <f>LEFT(TEXT(Data7[[#This Row],[Date:]],"mmddyyyy"),2)</f>
        <v>08</v>
      </c>
      <c r="Y1572" s="6">
        <f>DATE(Data7[[#This Row],[Year]],Data7[[#This Row],[Month]],Data7[[#This Row],[Day]])</f>
        <v>45514</v>
      </c>
    </row>
    <row r="1573" spans="1:25">
      <c r="A1573" s="5">
        <v>45514.414846990738</v>
      </c>
      <c r="B1573" s="7" t="s">
        <v>66</v>
      </c>
      <c r="C1573" s="6" t="s">
        <v>2036</v>
      </c>
      <c r="D1573" s="7" t="s">
        <v>2035</v>
      </c>
      <c r="E1573" s="8">
        <v>4</v>
      </c>
      <c r="F1573" s="7">
        <v>7128669</v>
      </c>
      <c r="G1573" s="7" t="s">
        <v>68</v>
      </c>
      <c r="H1573" s="7" t="s">
        <v>756</v>
      </c>
      <c r="I1573" s="7" t="s">
        <v>45</v>
      </c>
      <c r="J1573" s="19" t="str">
        <f>IFERROR(INDEX('Employee Info'!$C$3:$E$200,MATCH(Data7[[#This Row],[Name:]],'Employee Info'!$B$3:$B$200,0),MATCH(Data7[[#This Row],[Hours Type:]],'Employee Info'!$C$2:$E$2,0)),"")</f>
        <v/>
      </c>
      <c r="K1573" s="19" t="str">
        <f>IFERROR(INDEX('Employee Info'!$C$3:$J$200,MATCH(Data7[[#This Row],[Name:]],'Employee Info'!$B$3:$B$200,0),MATCH(Data7[[#Headers],[Truck]],'Employee Info'!$C$2:$J$2,0)),"")</f>
        <v/>
      </c>
      <c r="L1573" s="19" t="str">
        <f>IFERROR(INDEX('Employee Info'!$C$3:$J$200,MATCH(Data7[[#This Row],[Name:]],'Employee Info'!$B$3:$B$200,0),MATCH(Data7[[#Headers],[Phone]],'Employee Info'!$C$2:$J$2,0)),"")</f>
        <v/>
      </c>
      <c r="M1573" s="19" t="str">
        <f>IFERROR(INDEX('Employee Info'!$C$3:$J$200,MATCH(Data7[[#This Row],[Name:]],'Employee Info'!$B$3:$B$200,0),MATCH(Data7[[#Headers],[Tech]],'Employee Info'!$C$2:$J$2,0)),"")</f>
        <v/>
      </c>
      <c r="N1573" s="19" t="str">
        <f>IFERROR(INDEX('Employee Info'!$C$3:$J$200,MATCH(Data7[[#This Row],[Name:]],'Employee Info'!$B$3:$B$200,0),MATCH(Data7[[#Headers],[Other]],'Employee Info'!$C$2:$J$2,0)),"")</f>
        <v/>
      </c>
      <c r="O1573" s="19">
        <f>IFERROR((Data7[[#This Row],[Hours:]]*SUM(Data7[[#This Row],[Rate]:[Other]])),"")</f>
        <v>0</v>
      </c>
      <c r="P1573" s="7" t="str">
        <f>IF(Data7[[#This Row],[WO'#:]]="","Riley #","WO#")</f>
        <v>WO#</v>
      </c>
      <c r="Q1573" s="7">
        <f>IFERROR(WEEKNUM(Data7[[#This Row],[Date:]]),"")</f>
        <v>32</v>
      </c>
      <c r="R1573" s="6">
        <f t="shared" si="72"/>
        <v>45508</v>
      </c>
      <c r="S1573" s="6">
        <f>Data7[[#This Row],[Week Start]]+7</f>
        <v>45515</v>
      </c>
      <c r="T1573" s="7" t="str">
        <f t="shared" si="73"/>
        <v>8/4/2024 - 8/11/2024</v>
      </c>
      <c r="U1573" s="7" t="str">
        <f t="shared" si="74"/>
        <v>Time Card</v>
      </c>
      <c r="V1573" s="8" t="str">
        <f>RIGHT(TEXT(Data7[[#This Row],[Date:]],"mmddyyyy"),4)</f>
        <v>2024</v>
      </c>
      <c r="W1573" s="8" t="str">
        <f>MID(TEXT(Data7[[#This Row],[Date:]],"mmddyyyy"),3,2)</f>
        <v>10</v>
      </c>
      <c r="X1573" s="8" t="str">
        <f>LEFT(TEXT(Data7[[#This Row],[Date:]],"mmddyyyy"),2)</f>
        <v>08</v>
      </c>
      <c r="Y1573" s="6">
        <f>DATE(Data7[[#This Row],[Year]],Data7[[#This Row],[Month]],Data7[[#This Row],[Day]])</f>
        <v>45514</v>
      </c>
    </row>
    <row r="1574" spans="1:25">
      <c r="A1574" s="5">
        <v>45514.416339814816</v>
      </c>
      <c r="B1574" s="7" t="s">
        <v>66</v>
      </c>
      <c r="C1574" s="6" t="s">
        <v>2036</v>
      </c>
      <c r="D1574" s="7" t="s">
        <v>2029</v>
      </c>
      <c r="E1574" s="8">
        <v>2</v>
      </c>
      <c r="F1574" s="7">
        <v>7139590</v>
      </c>
      <c r="G1574" s="7" t="s">
        <v>68</v>
      </c>
      <c r="H1574" s="7" t="s">
        <v>756</v>
      </c>
      <c r="I1574" s="7" t="s">
        <v>45</v>
      </c>
      <c r="J1574" s="19" t="str">
        <f>IFERROR(INDEX('Employee Info'!$C$3:$E$200,MATCH(Data7[[#This Row],[Name:]],'Employee Info'!$B$3:$B$200,0),MATCH(Data7[[#This Row],[Hours Type:]],'Employee Info'!$C$2:$E$2,0)),"")</f>
        <v/>
      </c>
      <c r="K1574" s="19" t="str">
        <f>IFERROR(INDEX('Employee Info'!$C$3:$J$200,MATCH(Data7[[#This Row],[Name:]],'Employee Info'!$B$3:$B$200,0),MATCH(Data7[[#Headers],[Truck]],'Employee Info'!$C$2:$J$2,0)),"")</f>
        <v/>
      </c>
      <c r="L1574" s="19" t="str">
        <f>IFERROR(INDEX('Employee Info'!$C$3:$J$200,MATCH(Data7[[#This Row],[Name:]],'Employee Info'!$B$3:$B$200,0),MATCH(Data7[[#Headers],[Phone]],'Employee Info'!$C$2:$J$2,0)),"")</f>
        <v/>
      </c>
      <c r="M1574" s="19" t="str">
        <f>IFERROR(INDEX('Employee Info'!$C$3:$J$200,MATCH(Data7[[#This Row],[Name:]],'Employee Info'!$B$3:$B$200,0),MATCH(Data7[[#Headers],[Tech]],'Employee Info'!$C$2:$J$2,0)),"")</f>
        <v/>
      </c>
      <c r="N1574" s="19" t="str">
        <f>IFERROR(INDEX('Employee Info'!$C$3:$J$200,MATCH(Data7[[#This Row],[Name:]],'Employee Info'!$B$3:$B$200,0),MATCH(Data7[[#Headers],[Other]],'Employee Info'!$C$2:$J$2,0)),"")</f>
        <v/>
      </c>
      <c r="O1574" s="19">
        <f>IFERROR((Data7[[#This Row],[Hours:]]*SUM(Data7[[#This Row],[Rate]:[Other]])),"")</f>
        <v>0</v>
      </c>
      <c r="P1574" s="7" t="str">
        <f>IF(Data7[[#This Row],[WO'#:]]="","Riley #","WO#")</f>
        <v>WO#</v>
      </c>
      <c r="Q1574" s="7">
        <f>IFERROR(WEEKNUM(Data7[[#This Row],[Date:]]),"")</f>
        <v>32</v>
      </c>
      <c r="R1574" s="6">
        <f t="shared" si="72"/>
        <v>45508</v>
      </c>
      <c r="S1574" s="6">
        <f>Data7[[#This Row],[Week Start]]+7</f>
        <v>45515</v>
      </c>
      <c r="T1574" s="7" t="str">
        <f t="shared" si="73"/>
        <v>8/4/2024 - 8/11/2024</v>
      </c>
      <c r="U1574" s="7" t="str">
        <f t="shared" si="74"/>
        <v>Time Card</v>
      </c>
      <c r="V1574" s="8" t="str">
        <f>RIGHT(TEXT(Data7[[#This Row],[Date:]],"mmddyyyy"),4)</f>
        <v>2024</v>
      </c>
      <c r="W1574" s="8" t="str">
        <f>MID(TEXT(Data7[[#This Row],[Date:]],"mmddyyyy"),3,2)</f>
        <v>10</v>
      </c>
      <c r="X1574" s="8" t="str">
        <f>LEFT(TEXT(Data7[[#This Row],[Date:]],"mmddyyyy"),2)</f>
        <v>08</v>
      </c>
      <c r="Y1574" s="6">
        <f>DATE(Data7[[#This Row],[Year]],Data7[[#This Row],[Month]],Data7[[#This Row],[Day]])</f>
        <v>45514</v>
      </c>
    </row>
    <row r="1575" spans="1:25">
      <c r="A1575" s="5">
        <v>45514.415455555558</v>
      </c>
      <c r="B1575" s="7" t="s">
        <v>66</v>
      </c>
      <c r="C1575" s="6" t="s">
        <v>2036</v>
      </c>
      <c r="D1575" s="7" t="s">
        <v>2037</v>
      </c>
      <c r="E1575" s="8">
        <v>1</v>
      </c>
      <c r="F1575" s="7" t="s">
        <v>68</v>
      </c>
      <c r="G1575" s="7" t="s">
        <v>68</v>
      </c>
      <c r="H1575" s="7" t="s">
        <v>536</v>
      </c>
      <c r="I1575" s="7" t="s">
        <v>45</v>
      </c>
      <c r="J1575" s="19" t="str">
        <f>IFERROR(INDEX('Employee Info'!$C$3:$E$200,MATCH(Data7[[#This Row],[Name:]],'Employee Info'!$B$3:$B$200,0),MATCH(Data7[[#This Row],[Hours Type:]],'Employee Info'!$C$2:$E$2,0)),"")</f>
        <v/>
      </c>
      <c r="K1575" s="19" t="str">
        <f>IFERROR(INDEX('Employee Info'!$C$3:$J$200,MATCH(Data7[[#This Row],[Name:]],'Employee Info'!$B$3:$B$200,0),MATCH(Data7[[#Headers],[Truck]],'Employee Info'!$C$2:$J$2,0)),"")</f>
        <v/>
      </c>
      <c r="L1575" s="19" t="str">
        <f>IFERROR(INDEX('Employee Info'!$C$3:$J$200,MATCH(Data7[[#This Row],[Name:]],'Employee Info'!$B$3:$B$200,0),MATCH(Data7[[#Headers],[Phone]],'Employee Info'!$C$2:$J$2,0)),"")</f>
        <v/>
      </c>
      <c r="M1575" s="19" t="str">
        <f>IFERROR(INDEX('Employee Info'!$C$3:$J$200,MATCH(Data7[[#This Row],[Name:]],'Employee Info'!$B$3:$B$200,0),MATCH(Data7[[#Headers],[Tech]],'Employee Info'!$C$2:$J$2,0)),"")</f>
        <v/>
      </c>
      <c r="N1575" s="19" t="str">
        <f>IFERROR(INDEX('Employee Info'!$C$3:$J$200,MATCH(Data7[[#This Row],[Name:]],'Employee Info'!$B$3:$B$200,0),MATCH(Data7[[#Headers],[Other]],'Employee Info'!$C$2:$J$2,0)),"")</f>
        <v/>
      </c>
      <c r="O1575" s="19">
        <f>IFERROR((Data7[[#This Row],[Hours:]]*SUM(Data7[[#This Row],[Rate]:[Other]])),"")</f>
        <v>0</v>
      </c>
      <c r="P1575" s="7" t="str">
        <f>IF(Data7[[#This Row],[WO'#:]]="","Riley #","WO#")</f>
        <v>Riley #</v>
      </c>
      <c r="Q1575" s="7">
        <f>IFERROR(WEEKNUM(Data7[[#This Row],[Date:]]),"")</f>
        <v>32</v>
      </c>
      <c r="R1575" s="6">
        <f t="shared" si="72"/>
        <v>45508</v>
      </c>
      <c r="S1575" s="6">
        <f>Data7[[#This Row],[Week Start]]+7</f>
        <v>45515</v>
      </c>
      <c r="T1575" s="7" t="str">
        <f t="shared" si="73"/>
        <v>8/4/2024 - 8/11/2024</v>
      </c>
      <c r="U1575" s="7" t="str">
        <f t="shared" si="74"/>
        <v>Time Card</v>
      </c>
      <c r="V1575" s="8" t="str">
        <f>RIGHT(TEXT(Data7[[#This Row],[Date:]],"mmddyyyy"),4)</f>
        <v>2024</v>
      </c>
      <c r="W1575" s="8" t="str">
        <f>MID(TEXT(Data7[[#This Row],[Date:]],"mmddyyyy"),3,2)</f>
        <v>10</v>
      </c>
      <c r="X1575" s="8" t="str">
        <f>LEFT(TEXT(Data7[[#This Row],[Date:]],"mmddyyyy"),2)</f>
        <v>08</v>
      </c>
      <c r="Y1575" s="6">
        <f>DATE(Data7[[#This Row],[Year]],Data7[[#This Row],[Month]],Data7[[#This Row],[Day]])</f>
        <v>45514</v>
      </c>
    </row>
    <row r="1576" spans="1:25">
      <c r="A1576" s="5">
        <v>45516.582079050924</v>
      </c>
      <c r="B1576" s="7" t="s">
        <v>35</v>
      </c>
      <c r="C1576" s="6" t="s">
        <v>2040</v>
      </c>
      <c r="D1576" s="7" t="s">
        <v>1980</v>
      </c>
      <c r="E1576" s="8">
        <v>3</v>
      </c>
      <c r="F1576" s="7">
        <v>7128669</v>
      </c>
      <c r="G1576" s="7" t="s">
        <v>68</v>
      </c>
      <c r="H1576" s="7" t="s">
        <v>756</v>
      </c>
      <c r="I1576" s="7" t="s">
        <v>45</v>
      </c>
      <c r="J1576" s="19" t="str">
        <f>IFERROR(INDEX('Employee Info'!$C$3:$E$200,MATCH(Data7[[#This Row],[Name:]],'Employee Info'!$B$3:$B$200,0),MATCH(Data7[[#This Row],[Hours Type:]],'Employee Info'!$C$2:$E$2,0)),"")</f>
        <v/>
      </c>
      <c r="K1576" s="19" t="str">
        <f>IFERROR(INDEX('Employee Info'!$C$3:$J$200,MATCH(Data7[[#This Row],[Name:]],'Employee Info'!$B$3:$B$200,0),MATCH(Data7[[#Headers],[Truck]],'Employee Info'!$C$2:$J$2,0)),"")</f>
        <v/>
      </c>
      <c r="L1576" s="19" t="str">
        <f>IFERROR(INDEX('Employee Info'!$C$3:$J$200,MATCH(Data7[[#This Row],[Name:]],'Employee Info'!$B$3:$B$200,0),MATCH(Data7[[#Headers],[Phone]],'Employee Info'!$C$2:$J$2,0)),"")</f>
        <v/>
      </c>
      <c r="M1576" s="19" t="str">
        <f>IFERROR(INDEX('Employee Info'!$C$3:$J$200,MATCH(Data7[[#This Row],[Name:]],'Employee Info'!$B$3:$B$200,0),MATCH(Data7[[#Headers],[Tech]],'Employee Info'!$C$2:$J$2,0)),"")</f>
        <v/>
      </c>
      <c r="N1576" s="19" t="str">
        <f>IFERROR(INDEX('Employee Info'!$C$3:$J$200,MATCH(Data7[[#This Row],[Name:]],'Employee Info'!$B$3:$B$200,0),MATCH(Data7[[#Headers],[Other]],'Employee Info'!$C$2:$J$2,0)),"")</f>
        <v/>
      </c>
      <c r="O1576" s="19">
        <f>IFERROR((Data7[[#This Row],[Hours:]]*SUM(Data7[[#This Row],[Rate]:[Other]])),"")</f>
        <v>0</v>
      </c>
      <c r="P1576" s="7" t="str">
        <f>IF(Data7[[#This Row],[WO'#:]]="","Riley #","WO#")</f>
        <v>WO#</v>
      </c>
      <c r="Q1576" s="7">
        <f>IFERROR(WEEKNUM(Data7[[#This Row],[Date:]]),"")</f>
        <v>33</v>
      </c>
      <c r="R1576" s="6">
        <f t="shared" si="72"/>
        <v>45515</v>
      </c>
      <c r="S1576" s="6">
        <f>Data7[[#This Row],[Week Start]]+7</f>
        <v>45522</v>
      </c>
      <c r="T1576" s="7" t="str">
        <f t="shared" si="73"/>
        <v>8/11/2024 - 8/18/2024</v>
      </c>
      <c r="U1576" s="7" t="str">
        <f t="shared" si="74"/>
        <v>Time Card</v>
      </c>
      <c r="V1576" s="8" t="str">
        <f>RIGHT(TEXT(Data7[[#This Row],[Date:]],"mmddyyyy"),4)</f>
        <v>2024</v>
      </c>
      <c r="W1576" s="8" t="str">
        <f>MID(TEXT(Data7[[#This Row],[Date:]],"mmddyyyy"),3,2)</f>
        <v>12</v>
      </c>
      <c r="X1576" s="8" t="str">
        <f>LEFT(TEXT(Data7[[#This Row],[Date:]],"mmddyyyy"),2)</f>
        <v>08</v>
      </c>
      <c r="Y1576" s="6">
        <f>DATE(Data7[[#This Row],[Year]],Data7[[#This Row],[Month]],Data7[[#This Row],[Day]])</f>
        <v>45516</v>
      </c>
    </row>
    <row r="1577" spans="1:25">
      <c r="A1577" s="5">
        <v>45516.595479050928</v>
      </c>
      <c r="B1577" s="7" t="s">
        <v>65</v>
      </c>
      <c r="C1577" s="6" t="s">
        <v>2040</v>
      </c>
      <c r="D1577" s="7" t="s">
        <v>2042</v>
      </c>
      <c r="E1577" s="8">
        <v>8</v>
      </c>
      <c r="F1577" s="7" t="s">
        <v>68</v>
      </c>
      <c r="G1577" s="7" t="s">
        <v>68</v>
      </c>
      <c r="H1577" s="7" t="s">
        <v>536</v>
      </c>
      <c r="I1577" s="7" t="s">
        <v>44</v>
      </c>
      <c r="J1577" s="19" t="str">
        <f>IFERROR(INDEX('Employee Info'!$C$3:$E$200,MATCH(Data7[[#This Row],[Name:]],'Employee Info'!$B$3:$B$200,0),MATCH(Data7[[#This Row],[Hours Type:]],'Employee Info'!$C$2:$E$2,0)),"")</f>
        <v/>
      </c>
      <c r="K1577" s="19" t="str">
        <f>IFERROR(INDEX('Employee Info'!$C$3:$J$200,MATCH(Data7[[#This Row],[Name:]],'Employee Info'!$B$3:$B$200,0),MATCH(Data7[[#Headers],[Truck]],'Employee Info'!$C$2:$J$2,0)),"")</f>
        <v/>
      </c>
      <c r="L1577" s="19" t="str">
        <f>IFERROR(INDEX('Employee Info'!$C$3:$J$200,MATCH(Data7[[#This Row],[Name:]],'Employee Info'!$B$3:$B$200,0),MATCH(Data7[[#Headers],[Phone]],'Employee Info'!$C$2:$J$2,0)),"")</f>
        <v/>
      </c>
      <c r="M1577" s="19" t="str">
        <f>IFERROR(INDEX('Employee Info'!$C$3:$J$200,MATCH(Data7[[#This Row],[Name:]],'Employee Info'!$B$3:$B$200,0),MATCH(Data7[[#Headers],[Tech]],'Employee Info'!$C$2:$J$2,0)),"")</f>
        <v/>
      </c>
      <c r="N1577" s="19" t="str">
        <f>IFERROR(INDEX('Employee Info'!$C$3:$J$200,MATCH(Data7[[#This Row],[Name:]],'Employee Info'!$B$3:$B$200,0),MATCH(Data7[[#Headers],[Other]],'Employee Info'!$C$2:$J$2,0)),"")</f>
        <v/>
      </c>
      <c r="O1577" s="19">
        <f>IFERROR((Data7[[#This Row],[Hours:]]*SUM(Data7[[#This Row],[Rate]:[Other]])),"")</f>
        <v>0</v>
      </c>
      <c r="P1577" s="7" t="str">
        <f>IF(Data7[[#This Row],[WO'#:]]="","Riley #","WO#")</f>
        <v>Riley #</v>
      </c>
      <c r="Q1577" s="7">
        <f>IFERROR(WEEKNUM(Data7[[#This Row],[Date:]]),"")</f>
        <v>33</v>
      </c>
      <c r="R1577" s="6">
        <f t="shared" si="72"/>
        <v>45515</v>
      </c>
      <c r="S1577" s="6">
        <f>Data7[[#This Row],[Week Start]]+7</f>
        <v>45522</v>
      </c>
      <c r="T1577" s="7" t="str">
        <f t="shared" si="73"/>
        <v>8/11/2024 - 8/18/2024</v>
      </c>
      <c r="U1577" s="7" t="str">
        <f t="shared" si="74"/>
        <v>Time Card</v>
      </c>
      <c r="V1577" s="8" t="str">
        <f>RIGHT(TEXT(Data7[[#This Row],[Date:]],"mmddyyyy"),4)</f>
        <v>2024</v>
      </c>
      <c r="W1577" s="8" t="str">
        <f>MID(TEXT(Data7[[#This Row],[Date:]],"mmddyyyy"),3,2)</f>
        <v>12</v>
      </c>
      <c r="X1577" s="8" t="str">
        <f>LEFT(TEXT(Data7[[#This Row],[Date:]],"mmddyyyy"),2)</f>
        <v>08</v>
      </c>
      <c r="Y1577" s="6">
        <f>DATE(Data7[[#This Row],[Year]],Data7[[#This Row],[Month]],Data7[[#This Row],[Day]])</f>
        <v>45516</v>
      </c>
    </row>
    <row r="1578" spans="1:25">
      <c r="A1578" s="5">
        <v>45516.58132662037</v>
      </c>
      <c r="B1578" s="7" t="s">
        <v>35</v>
      </c>
      <c r="C1578" s="6" t="s">
        <v>2040</v>
      </c>
      <c r="D1578" s="7" t="s">
        <v>2039</v>
      </c>
      <c r="E1578" s="8">
        <v>8</v>
      </c>
      <c r="F1578" s="7" t="s">
        <v>68</v>
      </c>
      <c r="G1578" s="7" t="s">
        <v>68</v>
      </c>
      <c r="H1578" s="7" t="s">
        <v>912</v>
      </c>
      <c r="I1578" s="7" t="s">
        <v>44</v>
      </c>
      <c r="J1578" s="19" t="str">
        <f>IFERROR(INDEX('Employee Info'!$C$3:$E$200,MATCH(Data7[[#This Row],[Name:]],'Employee Info'!$B$3:$B$200,0),MATCH(Data7[[#This Row],[Hours Type:]],'Employee Info'!$C$2:$E$2,0)),"")</f>
        <v/>
      </c>
      <c r="K1578" s="19" t="str">
        <f>IFERROR(INDEX('Employee Info'!$C$3:$J$200,MATCH(Data7[[#This Row],[Name:]],'Employee Info'!$B$3:$B$200,0),MATCH(Data7[[#Headers],[Truck]],'Employee Info'!$C$2:$J$2,0)),"")</f>
        <v/>
      </c>
      <c r="L1578" s="19" t="str">
        <f>IFERROR(INDEX('Employee Info'!$C$3:$J$200,MATCH(Data7[[#This Row],[Name:]],'Employee Info'!$B$3:$B$200,0),MATCH(Data7[[#Headers],[Phone]],'Employee Info'!$C$2:$J$2,0)),"")</f>
        <v/>
      </c>
      <c r="M1578" s="19" t="str">
        <f>IFERROR(INDEX('Employee Info'!$C$3:$J$200,MATCH(Data7[[#This Row],[Name:]],'Employee Info'!$B$3:$B$200,0),MATCH(Data7[[#Headers],[Tech]],'Employee Info'!$C$2:$J$2,0)),"")</f>
        <v/>
      </c>
      <c r="N1578" s="19" t="str">
        <f>IFERROR(INDEX('Employee Info'!$C$3:$J$200,MATCH(Data7[[#This Row],[Name:]],'Employee Info'!$B$3:$B$200,0),MATCH(Data7[[#Headers],[Other]],'Employee Info'!$C$2:$J$2,0)),"")</f>
        <v/>
      </c>
      <c r="O1578" s="19">
        <f>IFERROR((Data7[[#This Row],[Hours:]]*SUM(Data7[[#This Row],[Rate]:[Other]])),"")</f>
        <v>0</v>
      </c>
      <c r="P1578" s="7" t="str">
        <f>IF(Data7[[#This Row],[WO'#:]]="","Riley #","WO#")</f>
        <v>Riley #</v>
      </c>
      <c r="Q1578" s="7">
        <f>IFERROR(WEEKNUM(Data7[[#This Row],[Date:]]),"")</f>
        <v>33</v>
      </c>
      <c r="R1578" s="6">
        <f t="shared" si="72"/>
        <v>45515</v>
      </c>
      <c r="S1578" s="6">
        <f>Data7[[#This Row],[Week Start]]+7</f>
        <v>45522</v>
      </c>
      <c r="T1578" s="7" t="str">
        <f t="shared" si="73"/>
        <v>8/11/2024 - 8/18/2024</v>
      </c>
      <c r="U1578" s="7" t="str">
        <f t="shared" si="74"/>
        <v>Time Card</v>
      </c>
      <c r="V1578" s="8" t="str">
        <f>RIGHT(TEXT(Data7[[#This Row],[Date:]],"mmddyyyy"),4)</f>
        <v>2024</v>
      </c>
      <c r="W1578" s="8" t="str">
        <f>MID(TEXT(Data7[[#This Row],[Date:]],"mmddyyyy"),3,2)</f>
        <v>12</v>
      </c>
      <c r="X1578" s="8" t="str">
        <f>LEFT(TEXT(Data7[[#This Row],[Date:]],"mmddyyyy"),2)</f>
        <v>08</v>
      </c>
      <c r="Y1578" s="6">
        <f>DATE(Data7[[#This Row],[Year]],Data7[[#This Row],[Month]],Data7[[#This Row],[Day]])</f>
        <v>45516</v>
      </c>
    </row>
    <row r="1579" spans="1:25">
      <c r="A1579" s="5">
        <v>45516.583435995373</v>
      </c>
      <c r="B1579" s="7" t="s">
        <v>34</v>
      </c>
      <c r="C1579" s="6" t="s">
        <v>2040</v>
      </c>
      <c r="D1579" s="7" t="s">
        <v>2041</v>
      </c>
      <c r="E1579" s="8">
        <v>8</v>
      </c>
      <c r="F1579" s="7" t="s">
        <v>68</v>
      </c>
      <c r="G1579" s="7" t="s">
        <v>68</v>
      </c>
      <c r="H1579" s="7" t="s">
        <v>1960</v>
      </c>
      <c r="I1579" s="7" t="s">
        <v>44</v>
      </c>
      <c r="J1579" s="19" t="str">
        <f>IFERROR(INDEX('Employee Info'!$C$3:$E$200,MATCH(Data7[[#This Row],[Name:]],'Employee Info'!$B$3:$B$200,0),MATCH(Data7[[#This Row],[Hours Type:]],'Employee Info'!$C$2:$E$2,0)),"")</f>
        <v/>
      </c>
      <c r="K1579" s="19" t="str">
        <f>IFERROR(INDEX('Employee Info'!$C$3:$J$200,MATCH(Data7[[#This Row],[Name:]],'Employee Info'!$B$3:$B$200,0),MATCH(Data7[[#Headers],[Truck]],'Employee Info'!$C$2:$J$2,0)),"")</f>
        <v/>
      </c>
      <c r="L1579" s="19" t="str">
        <f>IFERROR(INDEX('Employee Info'!$C$3:$J$200,MATCH(Data7[[#This Row],[Name:]],'Employee Info'!$B$3:$B$200,0),MATCH(Data7[[#Headers],[Phone]],'Employee Info'!$C$2:$J$2,0)),"")</f>
        <v/>
      </c>
      <c r="M1579" s="19" t="str">
        <f>IFERROR(INDEX('Employee Info'!$C$3:$J$200,MATCH(Data7[[#This Row],[Name:]],'Employee Info'!$B$3:$B$200,0),MATCH(Data7[[#Headers],[Tech]],'Employee Info'!$C$2:$J$2,0)),"")</f>
        <v/>
      </c>
      <c r="N1579" s="19" t="str">
        <f>IFERROR(INDEX('Employee Info'!$C$3:$J$200,MATCH(Data7[[#This Row],[Name:]],'Employee Info'!$B$3:$B$200,0),MATCH(Data7[[#Headers],[Other]],'Employee Info'!$C$2:$J$2,0)),"")</f>
        <v/>
      </c>
      <c r="O1579" s="19">
        <f>IFERROR((Data7[[#This Row],[Hours:]]*SUM(Data7[[#This Row],[Rate]:[Other]])),"")</f>
        <v>0</v>
      </c>
      <c r="P1579" s="7" t="str">
        <f>IF(Data7[[#This Row],[WO'#:]]="","Riley #","WO#")</f>
        <v>Riley #</v>
      </c>
      <c r="Q1579" s="7">
        <f>IFERROR(WEEKNUM(Data7[[#This Row],[Date:]]),"")</f>
        <v>33</v>
      </c>
      <c r="R1579" s="6">
        <f t="shared" si="72"/>
        <v>45515</v>
      </c>
      <c r="S1579" s="6">
        <f>Data7[[#This Row],[Week Start]]+7</f>
        <v>45522</v>
      </c>
      <c r="T1579" s="7" t="str">
        <f t="shared" si="73"/>
        <v>8/11/2024 - 8/18/2024</v>
      </c>
      <c r="U1579" s="7" t="str">
        <f t="shared" si="74"/>
        <v>Time Card</v>
      </c>
      <c r="V1579" s="8" t="str">
        <f>RIGHT(TEXT(Data7[[#This Row],[Date:]],"mmddyyyy"),4)</f>
        <v>2024</v>
      </c>
      <c r="W1579" s="8" t="str">
        <f>MID(TEXT(Data7[[#This Row],[Date:]],"mmddyyyy"),3,2)</f>
        <v>12</v>
      </c>
      <c r="X1579" s="8" t="str">
        <f>LEFT(TEXT(Data7[[#This Row],[Date:]],"mmddyyyy"),2)</f>
        <v>08</v>
      </c>
      <c r="Y1579" s="6">
        <f>DATE(Data7[[#This Row],[Year]],Data7[[#This Row],[Month]],Data7[[#This Row],[Day]])</f>
        <v>45516</v>
      </c>
    </row>
    <row r="1580" spans="1:25">
      <c r="A1580" s="5">
        <v>45517.409619328704</v>
      </c>
      <c r="B1580" s="7" t="s">
        <v>31</v>
      </c>
      <c r="C1580" s="6" t="s">
        <v>2040</v>
      </c>
      <c r="D1580" s="7" t="s">
        <v>1959</v>
      </c>
      <c r="E1580" s="8">
        <v>8</v>
      </c>
      <c r="F1580" s="7" t="s">
        <v>68</v>
      </c>
      <c r="G1580" s="7" t="s">
        <v>68</v>
      </c>
      <c r="H1580" s="7" t="s">
        <v>1960</v>
      </c>
      <c r="I1580" s="7" t="s">
        <v>44</v>
      </c>
      <c r="J1580" s="19" t="str">
        <f>IFERROR(INDEX('Employee Info'!$C$3:$E$200,MATCH(Data7[[#This Row],[Name:]],'Employee Info'!$B$3:$B$200,0),MATCH(Data7[[#This Row],[Hours Type:]],'Employee Info'!$C$2:$E$2,0)),"")</f>
        <v/>
      </c>
      <c r="K1580" s="19" t="str">
        <f>IFERROR(INDEX('Employee Info'!$C$3:$J$200,MATCH(Data7[[#This Row],[Name:]],'Employee Info'!$B$3:$B$200,0),MATCH(Data7[[#Headers],[Truck]],'Employee Info'!$C$2:$J$2,0)),"")</f>
        <v/>
      </c>
      <c r="L1580" s="19" t="str">
        <f>IFERROR(INDEX('Employee Info'!$C$3:$J$200,MATCH(Data7[[#This Row],[Name:]],'Employee Info'!$B$3:$B$200,0),MATCH(Data7[[#Headers],[Phone]],'Employee Info'!$C$2:$J$2,0)),"")</f>
        <v/>
      </c>
      <c r="M1580" s="19" t="str">
        <f>IFERROR(INDEX('Employee Info'!$C$3:$J$200,MATCH(Data7[[#This Row],[Name:]],'Employee Info'!$B$3:$B$200,0),MATCH(Data7[[#Headers],[Tech]],'Employee Info'!$C$2:$J$2,0)),"")</f>
        <v/>
      </c>
      <c r="N1580" s="19" t="str">
        <f>IFERROR(INDEX('Employee Info'!$C$3:$J$200,MATCH(Data7[[#This Row],[Name:]],'Employee Info'!$B$3:$B$200,0),MATCH(Data7[[#Headers],[Other]],'Employee Info'!$C$2:$J$2,0)),"")</f>
        <v/>
      </c>
      <c r="O1580" s="19">
        <f>IFERROR((Data7[[#This Row],[Hours:]]*SUM(Data7[[#This Row],[Rate]:[Other]])),"")</f>
        <v>0</v>
      </c>
      <c r="P1580" s="7" t="str">
        <f>IF(Data7[[#This Row],[WO'#:]]="","Riley #","WO#")</f>
        <v>Riley #</v>
      </c>
      <c r="Q1580" s="7">
        <f>IFERROR(WEEKNUM(Data7[[#This Row],[Date:]]),"")</f>
        <v>33</v>
      </c>
      <c r="R1580" s="6">
        <f t="shared" si="72"/>
        <v>45515</v>
      </c>
      <c r="S1580" s="6">
        <f>Data7[[#This Row],[Week Start]]+7</f>
        <v>45522</v>
      </c>
      <c r="T1580" s="7" t="str">
        <f t="shared" si="73"/>
        <v>8/11/2024 - 8/18/2024</v>
      </c>
      <c r="U1580" s="7" t="str">
        <f t="shared" si="74"/>
        <v>Time Card</v>
      </c>
      <c r="V1580" s="8" t="str">
        <f>RIGHT(TEXT(Data7[[#This Row],[Date:]],"mmddyyyy"),4)</f>
        <v>2024</v>
      </c>
      <c r="W1580" s="8" t="str">
        <f>MID(TEXT(Data7[[#This Row],[Date:]],"mmddyyyy"),3,2)</f>
        <v>12</v>
      </c>
      <c r="X1580" s="8" t="str">
        <f>LEFT(TEXT(Data7[[#This Row],[Date:]],"mmddyyyy"),2)</f>
        <v>08</v>
      </c>
      <c r="Y1580" s="6">
        <f>DATE(Data7[[#This Row],[Year]],Data7[[#This Row],[Month]],Data7[[#This Row],[Day]])</f>
        <v>45516</v>
      </c>
    </row>
    <row r="1581" spans="1:25">
      <c r="A1581" s="5">
        <v>45521.41115</v>
      </c>
      <c r="B1581" s="7" t="s">
        <v>66</v>
      </c>
      <c r="C1581" s="6" t="s">
        <v>2040</v>
      </c>
      <c r="D1581" s="7" t="s">
        <v>1727</v>
      </c>
      <c r="E1581" s="8">
        <v>1</v>
      </c>
      <c r="F1581" s="7" t="s">
        <v>68</v>
      </c>
      <c r="G1581" s="7" t="s">
        <v>68</v>
      </c>
      <c r="H1581" s="7" t="s">
        <v>536</v>
      </c>
      <c r="I1581" s="7" t="s">
        <v>44</v>
      </c>
      <c r="J1581" s="19" t="str">
        <f>IFERROR(INDEX('Employee Info'!$C$3:$E$200,MATCH(Data7[[#This Row],[Name:]],'Employee Info'!$B$3:$B$200,0),MATCH(Data7[[#This Row],[Hours Type:]],'Employee Info'!$C$2:$E$2,0)),"")</f>
        <v/>
      </c>
      <c r="K1581" s="19" t="str">
        <f>IFERROR(INDEX('Employee Info'!$C$3:$J$200,MATCH(Data7[[#This Row],[Name:]],'Employee Info'!$B$3:$B$200,0),MATCH(Data7[[#Headers],[Truck]],'Employee Info'!$C$2:$J$2,0)),"")</f>
        <v/>
      </c>
      <c r="L1581" s="19" t="str">
        <f>IFERROR(INDEX('Employee Info'!$C$3:$J$200,MATCH(Data7[[#This Row],[Name:]],'Employee Info'!$B$3:$B$200,0),MATCH(Data7[[#Headers],[Phone]],'Employee Info'!$C$2:$J$2,0)),"")</f>
        <v/>
      </c>
      <c r="M1581" s="19" t="str">
        <f>IFERROR(INDEX('Employee Info'!$C$3:$J$200,MATCH(Data7[[#This Row],[Name:]],'Employee Info'!$B$3:$B$200,0),MATCH(Data7[[#Headers],[Tech]],'Employee Info'!$C$2:$J$2,0)),"")</f>
        <v/>
      </c>
      <c r="N1581" s="19" t="str">
        <f>IFERROR(INDEX('Employee Info'!$C$3:$J$200,MATCH(Data7[[#This Row],[Name:]],'Employee Info'!$B$3:$B$200,0),MATCH(Data7[[#Headers],[Other]],'Employee Info'!$C$2:$J$2,0)),"")</f>
        <v/>
      </c>
      <c r="O1581" s="19">
        <f>IFERROR((Data7[[#This Row],[Hours:]]*SUM(Data7[[#This Row],[Rate]:[Other]])),"")</f>
        <v>0</v>
      </c>
      <c r="P1581" s="7" t="str">
        <f>IF(Data7[[#This Row],[WO'#:]]="","Riley #","WO#")</f>
        <v>Riley #</v>
      </c>
      <c r="Q1581" s="7">
        <f>IFERROR(WEEKNUM(Data7[[#This Row],[Date:]]),"")</f>
        <v>33</v>
      </c>
      <c r="R1581" s="6">
        <f t="shared" si="72"/>
        <v>45515</v>
      </c>
      <c r="S1581" s="6">
        <f>Data7[[#This Row],[Week Start]]+7</f>
        <v>45522</v>
      </c>
      <c r="T1581" s="7" t="str">
        <f t="shared" si="73"/>
        <v>8/11/2024 - 8/18/2024</v>
      </c>
      <c r="U1581" s="7" t="str">
        <f t="shared" si="74"/>
        <v>Time Card</v>
      </c>
      <c r="V1581" s="8" t="str">
        <f>RIGHT(TEXT(Data7[[#This Row],[Date:]],"mmddyyyy"),4)</f>
        <v>2024</v>
      </c>
      <c r="W1581" s="8" t="str">
        <f>MID(TEXT(Data7[[#This Row],[Date:]],"mmddyyyy"),3,2)</f>
        <v>12</v>
      </c>
      <c r="X1581" s="8" t="str">
        <f>LEFT(TEXT(Data7[[#This Row],[Date:]],"mmddyyyy"),2)</f>
        <v>08</v>
      </c>
      <c r="Y1581" s="6">
        <f>DATE(Data7[[#This Row],[Year]],Data7[[#This Row],[Month]],Data7[[#This Row],[Day]])</f>
        <v>45516</v>
      </c>
    </row>
    <row r="1582" spans="1:25">
      <c r="A1582" s="5">
        <v>45521.41207233796</v>
      </c>
      <c r="B1582" s="7" t="s">
        <v>66</v>
      </c>
      <c r="C1582" s="6" t="s">
        <v>2040</v>
      </c>
      <c r="D1582" s="7" t="s">
        <v>2081</v>
      </c>
      <c r="E1582" s="8">
        <v>1</v>
      </c>
      <c r="F1582" s="7" t="s">
        <v>68</v>
      </c>
      <c r="G1582" s="7" t="s">
        <v>68</v>
      </c>
      <c r="H1582" s="7" t="s">
        <v>912</v>
      </c>
      <c r="I1582" s="7" t="s">
        <v>44</v>
      </c>
      <c r="J1582" s="19" t="str">
        <f>IFERROR(INDEX('Employee Info'!$C$3:$E$200,MATCH(Data7[[#This Row],[Name:]],'Employee Info'!$B$3:$B$200,0),MATCH(Data7[[#This Row],[Hours Type:]],'Employee Info'!$C$2:$E$2,0)),"")</f>
        <v/>
      </c>
      <c r="K1582" s="19" t="str">
        <f>IFERROR(INDEX('Employee Info'!$C$3:$J$200,MATCH(Data7[[#This Row],[Name:]],'Employee Info'!$B$3:$B$200,0),MATCH(Data7[[#Headers],[Truck]],'Employee Info'!$C$2:$J$2,0)),"")</f>
        <v/>
      </c>
      <c r="L1582" s="19" t="str">
        <f>IFERROR(INDEX('Employee Info'!$C$3:$J$200,MATCH(Data7[[#This Row],[Name:]],'Employee Info'!$B$3:$B$200,0),MATCH(Data7[[#Headers],[Phone]],'Employee Info'!$C$2:$J$2,0)),"")</f>
        <v/>
      </c>
      <c r="M1582" s="19" t="str">
        <f>IFERROR(INDEX('Employee Info'!$C$3:$J$200,MATCH(Data7[[#This Row],[Name:]],'Employee Info'!$B$3:$B$200,0),MATCH(Data7[[#Headers],[Tech]],'Employee Info'!$C$2:$J$2,0)),"")</f>
        <v/>
      </c>
      <c r="N1582" s="19" t="str">
        <f>IFERROR(INDEX('Employee Info'!$C$3:$J$200,MATCH(Data7[[#This Row],[Name:]],'Employee Info'!$B$3:$B$200,0),MATCH(Data7[[#Headers],[Other]],'Employee Info'!$C$2:$J$2,0)),"")</f>
        <v/>
      </c>
      <c r="O1582" s="19">
        <f>IFERROR((Data7[[#This Row],[Hours:]]*SUM(Data7[[#This Row],[Rate]:[Other]])),"")</f>
        <v>0</v>
      </c>
      <c r="P1582" s="7" t="str">
        <f>IF(Data7[[#This Row],[WO'#:]]="","Riley #","WO#")</f>
        <v>Riley #</v>
      </c>
      <c r="Q1582" s="7">
        <f>IFERROR(WEEKNUM(Data7[[#This Row],[Date:]]),"")</f>
        <v>33</v>
      </c>
      <c r="R1582" s="6">
        <f t="shared" si="72"/>
        <v>45515</v>
      </c>
      <c r="S1582" s="6">
        <f>Data7[[#This Row],[Week Start]]+7</f>
        <v>45522</v>
      </c>
      <c r="T1582" s="7" t="str">
        <f t="shared" si="73"/>
        <v>8/11/2024 - 8/18/2024</v>
      </c>
      <c r="U1582" s="7" t="str">
        <f t="shared" si="74"/>
        <v>Time Card</v>
      </c>
      <c r="V1582" s="8" t="str">
        <f>RIGHT(TEXT(Data7[[#This Row],[Date:]],"mmddyyyy"),4)</f>
        <v>2024</v>
      </c>
      <c r="W1582" s="8" t="str">
        <f>MID(TEXT(Data7[[#This Row],[Date:]],"mmddyyyy"),3,2)</f>
        <v>12</v>
      </c>
      <c r="X1582" s="8" t="str">
        <f>LEFT(TEXT(Data7[[#This Row],[Date:]],"mmddyyyy"),2)</f>
        <v>08</v>
      </c>
      <c r="Y1582" s="6">
        <f>DATE(Data7[[#This Row],[Year]],Data7[[#This Row],[Month]],Data7[[#This Row],[Day]])</f>
        <v>45516</v>
      </c>
    </row>
    <row r="1583" spans="1:25">
      <c r="A1583" s="5">
        <v>45521.413384722226</v>
      </c>
      <c r="B1583" s="7" t="s">
        <v>66</v>
      </c>
      <c r="C1583" s="6" t="s">
        <v>2040</v>
      </c>
      <c r="D1583" s="7" t="s">
        <v>2082</v>
      </c>
      <c r="E1583" s="8">
        <v>1</v>
      </c>
      <c r="F1583" s="7" t="s">
        <v>68</v>
      </c>
      <c r="G1583" s="7" t="s">
        <v>68</v>
      </c>
      <c r="H1583" s="7" t="s">
        <v>1960</v>
      </c>
      <c r="I1583" s="7" t="s">
        <v>44</v>
      </c>
      <c r="J1583" s="19" t="str">
        <f>IFERROR(INDEX('Employee Info'!$C$3:$E$200,MATCH(Data7[[#This Row],[Name:]],'Employee Info'!$B$3:$B$200,0),MATCH(Data7[[#This Row],[Hours Type:]],'Employee Info'!$C$2:$E$2,0)),"")</f>
        <v/>
      </c>
      <c r="K1583" s="19" t="str">
        <f>IFERROR(INDEX('Employee Info'!$C$3:$J$200,MATCH(Data7[[#This Row],[Name:]],'Employee Info'!$B$3:$B$200,0),MATCH(Data7[[#Headers],[Truck]],'Employee Info'!$C$2:$J$2,0)),"")</f>
        <v/>
      </c>
      <c r="L1583" s="19" t="str">
        <f>IFERROR(INDEX('Employee Info'!$C$3:$J$200,MATCH(Data7[[#This Row],[Name:]],'Employee Info'!$B$3:$B$200,0),MATCH(Data7[[#Headers],[Phone]],'Employee Info'!$C$2:$J$2,0)),"")</f>
        <v/>
      </c>
      <c r="M1583" s="19" t="str">
        <f>IFERROR(INDEX('Employee Info'!$C$3:$J$200,MATCH(Data7[[#This Row],[Name:]],'Employee Info'!$B$3:$B$200,0),MATCH(Data7[[#Headers],[Tech]],'Employee Info'!$C$2:$J$2,0)),"")</f>
        <v/>
      </c>
      <c r="N1583" s="19" t="str">
        <f>IFERROR(INDEX('Employee Info'!$C$3:$J$200,MATCH(Data7[[#This Row],[Name:]],'Employee Info'!$B$3:$B$200,0),MATCH(Data7[[#Headers],[Other]],'Employee Info'!$C$2:$J$2,0)),"")</f>
        <v/>
      </c>
      <c r="O1583" s="19">
        <f>IFERROR((Data7[[#This Row],[Hours:]]*SUM(Data7[[#This Row],[Rate]:[Other]])),"")</f>
        <v>0</v>
      </c>
      <c r="P1583" s="7" t="str">
        <f>IF(Data7[[#This Row],[WO'#:]]="","Riley #","WO#")</f>
        <v>Riley #</v>
      </c>
      <c r="Q1583" s="7">
        <f>IFERROR(WEEKNUM(Data7[[#This Row],[Date:]]),"")</f>
        <v>33</v>
      </c>
      <c r="R1583" s="6">
        <f t="shared" si="72"/>
        <v>45515</v>
      </c>
      <c r="S1583" s="6">
        <f>Data7[[#This Row],[Week Start]]+7</f>
        <v>45522</v>
      </c>
      <c r="T1583" s="7" t="str">
        <f t="shared" si="73"/>
        <v>8/11/2024 - 8/18/2024</v>
      </c>
      <c r="U1583" s="7" t="str">
        <f t="shared" si="74"/>
        <v>Time Card</v>
      </c>
      <c r="V1583" s="8" t="str">
        <f>RIGHT(TEXT(Data7[[#This Row],[Date:]],"mmddyyyy"),4)</f>
        <v>2024</v>
      </c>
      <c r="W1583" s="8" t="str">
        <f>MID(TEXT(Data7[[#This Row],[Date:]],"mmddyyyy"),3,2)</f>
        <v>12</v>
      </c>
      <c r="X1583" s="8" t="str">
        <f>LEFT(TEXT(Data7[[#This Row],[Date:]],"mmddyyyy"),2)</f>
        <v>08</v>
      </c>
      <c r="Y1583" s="6">
        <f>DATE(Data7[[#This Row],[Year]],Data7[[#This Row],[Month]],Data7[[#This Row],[Day]])</f>
        <v>45516</v>
      </c>
    </row>
    <row r="1584" spans="1:25">
      <c r="A1584" s="5">
        <v>45521.414935995374</v>
      </c>
      <c r="B1584" s="7" t="s">
        <v>66</v>
      </c>
      <c r="C1584" s="6" t="s">
        <v>2040</v>
      </c>
      <c r="D1584" s="7" t="s">
        <v>2084</v>
      </c>
      <c r="E1584" s="8">
        <v>1</v>
      </c>
      <c r="F1584" s="7" t="s">
        <v>68</v>
      </c>
      <c r="G1584" s="7" t="s">
        <v>68</v>
      </c>
      <c r="H1584" s="7" t="s">
        <v>922</v>
      </c>
      <c r="I1584" s="7" t="s">
        <v>44</v>
      </c>
      <c r="J1584" s="19" t="str">
        <f>IFERROR(INDEX('Employee Info'!$C$3:$E$200,MATCH(Data7[[#This Row],[Name:]],'Employee Info'!$B$3:$B$200,0),MATCH(Data7[[#This Row],[Hours Type:]],'Employee Info'!$C$2:$E$2,0)),"")</f>
        <v/>
      </c>
      <c r="K1584" s="19" t="str">
        <f>IFERROR(INDEX('Employee Info'!$C$3:$J$200,MATCH(Data7[[#This Row],[Name:]],'Employee Info'!$B$3:$B$200,0),MATCH(Data7[[#Headers],[Truck]],'Employee Info'!$C$2:$J$2,0)),"")</f>
        <v/>
      </c>
      <c r="L1584" s="19" t="str">
        <f>IFERROR(INDEX('Employee Info'!$C$3:$J$200,MATCH(Data7[[#This Row],[Name:]],'Employee Info'!$B$3:$B$200,0),MATCH(Data7[[#Headers],[Phone]],'Employee Info'!$C$2:$J$2,0)),"")</f>
        <v/>
      </c>
      <c r="M1584" s="19" t="str">
        <f>IFERROR(INDEX('Employee Info'!$C$3:$J$200,MATCH(Data7[[#This Row],[Name:]],'Employee Info'!$B$3:$B$200,0),MATCH(Data7[[#Headers],[Tech]],'Employee Info'!$C$2:$J$2,0)),"")</f>
        <v/>
      </c>
      <c r="N1584" s="19" t="str">
        <f>IFERROR(INDEX('Employee Info'!$C$3:$J$200,MATCH(Data7[[#This Row],[Name:]],'Employee Info'!$B$3:$B$200,0),MATCH(Data7[[#Headers],[Other]],'Employee Info'!$C$2:$J$2,0)),"")</f>
        <v/>
      </c>
      <c r="O1584" s="19">
        <f>IFERROR((Data7[[#This Row],[Hours:]]*SUM(Data7[[#This Row],[Rate]:[Other]])),"")</f>
        <v>0</v>
      </c>
      <c r="P1584" s="7" t="str">
        <f>IF(Data7[[#This Row],[WO'#:]]="","Riley #","WO#")</f>
        <v>Riley #</v>
      </c>
      <c r="Q1584" s="7">
        <f>IFERROR(WEEKNUM(Data7[[#This Row],[Date:]]),"")</f>
        <v>33</v>
      </c>
      <c r="R1584" s="6">
        <f t="shared" si="72"/>
        <v>45515</v>
      </c>
      <c r="S1584" s="6">
        <f>Data7[[#This Row],[Week Start]]+7</f>
        <v>45522</v>
      </c>
      <c r="T1584" s="7" t="str">
        <f t="shared" si="73"/>
        <v>8/11/2024 - 8/18/2024</v>
      </c>
      <c r="U1584" s="7" t="str">
        <f t="shared" si="74"/>
        <v>Time Card</v>
      </c>
      <c r="V1584" s="8" t="str">
        <f>RIGHT(TEXT(Data7[[#This Row],[Date:]],"mmddyyyy"),4)</f>
        <v>2024</v>
      </c>
      <c r="W1584" s="8" t="str">
        <f>MID(TEXT(Data7[[#This Row],[Date:]],"mmddyyyy"),3,2)</f>
        <v>12</v>
      </c>
      <c r="X1584" s="8" t="str">
        <f>LEFT(TEXT(Data7[[#This Row],[Date:]],"mmddyyyy"),2)</f>
        <v>08</v>
      </c>
      <c r="Y1584" s="6">
        <f>DATE(Data7[[#This Row],[Year]],Data7[[#This Row],[Month]],Data7[[#This Row],[Day]])</f>
        <v>45516</v>
      </c>
    </row>
    <row r="1585" spans="1:25">
      <c r="A1585" s="5">
        <v>45521.416814004631</v>
      </c>
      <c r="B1585" s="7" t="s">
        <v>66</v>
      </c>
      <c r="C1585" s="6" t="s">
        <v>2040</v>
      </c>
      <c r="D1585" s="7" t="s">
        <v>2085</v>
      </c>
      <c r="E1585" s="8">
        <v>5</v>
      </c>
      <c r="F1585" s="7">
        <v>7128669</v>
      </c>
      <c r="G1585" s="7" t="s">
        <v>68</v>
      </c>
      <c r="H1585" s="7" t="s">
        <v>756</v>
      </c>
      <c r="I1585" s="7" t="s">
        <v>45</v>
      </c>
      <c r="J1585" s="19" t="str">
        <f>IFERROR(INDEX('Employee Info'!$C$3:$E$200,MATCH(Data7[[#This Row],[Name:]],'Employee Info'!$B$3:$B$200,0),MATCH(Data7[[#This Row],[Hours Type:]],'Employee Info'!$C$2:$E$2,0)),"")</f>
        <v/>
      </c>
      <c r="K1585" s="19" t="str">
        <f>IFERROR(INDEX('Employee Info'!$C$3:$J$200,MATCH(Data7[[#This Row],[Name:]],'Employee Info'!$B$3:$B$200,0),MATCH(Data7[[#Headers],[Truck]],'Employee Info'!$C$2:$J$2,0)),"")</f>
        <v/>
      </c>
      <c r="L1585" s="19" t="str">
        <f>IFERROR(INDEX('Employee Info'!$C$3:$J$200,MATCH(Data7[[#This Row],[Name:]],'Employee Info'!$B$3:$B$200,0),MATCH(Data7[[#Headers],[Phone]],'Employee Info'!$C$2:$J$2,0)),"")</f>
        <v/>
      </c>
      <c r="M1585" s="19" t="str">
        <f>IFERROR(INDEX('Employee Info'!$C$3:$J$200,MATCH(Data7[[#This Row],[Name:]],'Employee Info'!$B$3:$B$200,0),MATCH(Data7[[#Headers],[Tech]],'Employee Info'!$C$2:$J$2,0)),"")</f>
        <v/>
      </c>
      <c r="N1585" s="19" t="str">
        <f>IFERROR(INDEX('Employee Info'!$C$3:$J$200,MATCH(Data7[[#This Row],[Name:]],'Employee Info'!$B$3:$B$200,0),MATCH(Data7[[#Headers],[Other]],'Employee Info'!$C$2:$J$2,0)),"")</f>
        <v/>
      </c>
      <c r="O1585" s="19">
        <f>IFERROR((Data7[[#This Row],[Hours:]]*SUM(Data7[[#This Row],[Rate]:[Other]])),"")</f>
        <v>0</v>
      </c>
      <c r="P1585" s="7" t="str">
        <f>IF(Data7[[#This Row],[WO'#:]]="","Riley #","WO#")</f>
        <v>WO#</v>
      </c>
      <c r="Q1585" s="7">
        <f>IFERROR(WEEKNUM(Data7[[#This Row],[Date:]]),"")</f>
        <v>33</v>
      </c>
      <c r="R1585" s="6">
        <f t="shared" si="72"/>
        <v>45515</v>
      </c>
      <c r="S1585" s="6">
        <f>Data7[[#This Row],[Week Start]]+7</f>
        <v>45522</v>
      </c>
      <c r="T1585" s="7" t="str">
        <f t="shared" si="73"/>
        <v>8/11/2024 - 8/18/2024</v>
      </c>
      <c r="U1585" s="7" t="str">
        <f t="shared" si="74"/>
        <v>Time Card</v>
      </c>
      <c r="V1585" s="8" t="str">
        <f>RIGHT(TEXT(Data7[[#This Row],[Date:]],"mmddyyyy"),4)</f>
        <v>2024</v>
      </c>
      <c r="W1585" s="8" t="str">
        <f>MID(TEXT(Data7[[#This Row],[Date:]],"mmddyyyy"),3,2)</f>
        <v>12</v>
      </c>
      <c r="X1585" s="8" t="str">
        <f>LEFT(TEXT(Data7[[#This Row],[Date:]],"mmddyyyy"),2)</f>
        <v>08</v>
      </c>
      <c r="Y1585" s="6">
        <f>DATE(Data7[[#This Row],[Year]],Data7[[#This Row],[Month]],Data7[[#This Row],[Day]])</f>
        <v>45516</v>
      </c>
    </row>
    <row r="1586" spans="1:25">
      <c r="A1586" s="5">
        <v>45521.417510185187</v>
      </c>
      <c r="B1586" s="7" t="s">
        <v>66</v>
      </c>
      <c r="C1586" s="6" t="s">
        <v>2040</v>
      </c>
      <c r="D1586" s="7" t="s">
        <v>2086</v>
      </c>
      <c r="E1586" s="8">
        <v>4</v>
      </c>
      <c r="F1586" s="7">
        <v>6984733</v>
      </c>
      <c r="G1586" s="7" t="s">
        <v>68</v>
      </c>
      <c r="H1586" s="7" t="s">
        <v>756</v>
      </c>
      <c r="I1586" s="7" t="s">
        <v>44</v>
      </c>
      <c r="J1586" s="19" t="str">
        <f>IFERROR(INDEX('Employee Info'!$C$3:$E$200,MATCH(Data7[[#This Row],[Name:]],'Employee Info'!$B$3:$B$200,0),MATCH(Data7[[#This Row],[Hours Type:]],'Employee Info'!$C$2:$E$2,0)),"")</f>
        <v/>
      </c>
      <c r="K1586" s="19" t="str">
        <f>IFERROR(INDEX('Employee Info'!$C$3:$J$200,MATCH(Data7[[#This Row],[Name:]],'Employee Info'!$B$3:$B$200,0),MATCH(Data7[[#Headers],[Truck]],'Employee Info'!$C$2:$J$2,0)),"")</f>
        <v/>
      </c>
      <c r="L1586" s="19" t="str">
        <f>IFERROR(INDEX('Employee Info'!$C$3:$J$200,MATCH(Data7[[#This Row],[Name:]],'Employee Info'!$B$3:$B$200,0),MATCH(Data7[[#Headers],[Phone]],'Employee Info'!$C$2:$J$2,0)),"")</f>
        <v/>
      </c>
      <c r="M1586" s="19" t="str">
        <f>IFERROR(INDEX('Employee Info'!$C$3:$J$200,MATCH(Data7[[#This Row],[Name:]],'Employee Info'!$B$3:$B$200,0),MATCH(Data7[[#Headers],[Tech]],'Employee Info'!$C$2:$J$2,0)),"")</f>
        <v/>
      </c>
      <c r="N1586" s="19" t="str">
        <f>IFERROR(INDEX('Employee Info'!$C$3:$J$200,MATCH(Data7[[#This Row],[Name:]],'Employee Info'!$B$3:$B$200,0),MATCH(Data7[[#Headers],[Other]],'Employee Info'!$C$2:$J$2,0)),"")</f>
        <v/>
      </c>
      <c r="O1586" s="19">
        <f>IFERROR((Data7[[#This Row],[Hours:]]*SUM(Data7[[#This Row],[Rate]:[Other]])),"")</f>
        <v>0</v>
      </c>
      <c r="P1586" s="7" t="str">
        <f>IF(Data7[[#This Row],[WO'#:]]="","Riley #","WO#")</f>
        <v>WO#</v>
      </c>
      <c r="Q1586" s="7">
        <f>IFERROR(WEEKNUM(Data7[[#This Row],[Date:]]),"")</f>
        <v>33</v>
      </c>
      <c r="R1586" s="6">
        <f t="shared" si="72"/>
        <v>45515</v>
      </c>
      <c r="S1586" s="6">
        <f>Data7[[#This Row],[Week Start]]+7</f>
        <v>45522</v>
      </c>
      <c r="T1586" s="7" t="str">
        <f t="shared" si="73"/>
        <v>8/11/2024 - 8/18/2024</v>
      </c>
      <c r="U1586" s="7" t="str">
        <f t="shared" si="74"/>
        <v>Time Card</v>
      </c>
      <c r="V1586" s="8" t="str">
        <f>RIGHT(TEXT(Data7[[#This Row],[Date:]],"mmddyyyy"),4)</f>
        <v>2024</v>
      </c>
      <c r="W1586" s="8" t="str">
        <f>MID(TEXT(Data7[[#This Row],[Date:]],"mmddyyyy"),3,2)</f>
        <v>12</v>
      </c>
      <c r="X1586" s="8" t="str">
        <f>LEFT(TEXT(Data7[[#This Row],[Date:]],"mmddyyyy"),2)</f>
        <v>08</v>
      </c>
      <c r="Y1586" s="6">
        <f>DATE(Data7[[#This Row],[Year]],Data7[[#This Row],[Month]],Data7[[#This Row],[Day]])</f>
        <v>45516</v>
      </c>
    </row>
    <row r="1587" spans="1:25">
      <c r="A1587" s="5">
        <v>45521.418232175929</v>
      </c>
      <c r="B1587" s="7" t="s">
        <v>66</v>
      </c>
      <c r="C1587" s="6" t="s">
        <v>2040</v>
      </c>
      <c r="D1587" s="7" t="s">
        <v>2086</v>
      </c>
      <c r="E1587" s="8">
        <v>1</v>
      </c>
      <c r="F1587" s="7">
        <v>6984733</v>
      </c>
      <c r="G1587" s="7" t="s">
        <v>68</v>
      </c>
      <c r="H1587" s="7" t="s">
        <v>756</v>
      </c>
      <c r="I1587" s="7" t="s">
        <v>45</v>
      </c>
      <c r="J1587" s="19" t="str">
        <f>IFERROR(INDEX('Employee Info'!$C$3:$E$200,MATCH(Data7[[#This Row],[Name:]],'Employee Info'!$B$3:$B$200,0),MATCH(Data7[[#This Row],[Hours Type:]],'Employee Info'!$C$2:$E$2,0)),"")</f>
        <v/>
      </c>
      <c r="K1587" s="19" t="str">
        <f>IFERROR(INDEX('Employee Info'!$C$3:$J$200,MATCH(Data7[[#This Row],[Name:]],'Employee Info'!$B$3:$B$200,0),MATCH(Data7[[#Headers],[Truck]],'Employee Info'!$C$2:$J$2,0)),"")</f>
        <v/>
      </c>
      <c r="L1587" s="19" t="str">
        <f>IFERROR(INDEX('Employee Info'!$C$3:$J$200,MATCH(Data7[[#This Row],[Name:]],'Employee Info'!$B$3:$B$200,0),MATCH(Data7[[#Headers],[Phone]],'Employee Info'!$C$2:$J$2,0)),"")</f>
        <v/>
      </c>
      <c r="M1587" s="19" t="str">
        <f>IFERROR(INDEX('Employee Info'!$C$3:$J$200,MATCH(Data7[[#This Row],[Name:]],'Employee Info'!$B$3:$B$200,0),MATCH(Data7[[#Headers],[Tech]],'Employee Info'!$C$2:$J$2,0)),"")</f>
        <v/>
      </c>
      <c r="N1587" s="19" t="str">
        <f>IFERROR(INDEX('Employee Info'!$C$3:$J$200,MATCH(Data7[[#This Row],[Name:]],'Employee Info'!$B$3:$B$200,0),MATCH(Data7[[#Headers],[Other]],'Employee Info'!$C$2:$J$2,0)),"")</f>
        <v/>
      </c>
      <c r="O1587" s="19">
        <f>IFERROR((Data7[[#This Row],[Hours:]]*SUM(Data7[[#This Row],[Rate]:[Other]])),"")</f>
        <v>0</v>
      </c>
      <c r="P1587" s="7" t="str">
        <f>IF(Data7[[#This Row],[WO'#:]]="","Riley #","WO#")</f>
        <v>WO#</v>
      </c>
      <c r="Q1587" s="7">
        <f>IFERROR(WEEKNUM(Data7[[#This Row],[Date:]]),"")</f>
        <v>33</v>
      </c>
      <c r="R1587" s="6">
        <f t="shared" si="72"/>
        <v>45515</v>
      </c>
      <c r="S1587" s="6">
        <f>Data7[[#This Row],[Week Start]]+7</f>
        <v>45522</v>
      </c>
      <c r="T1587" s="7" t="str">
        <f t="shared" si="73"/>
        <v>8/11/2024 - 8/18/2024</v>
      </c>
      <c r="U1587" s="7" t="str">
        <f t="shared" si="74"/>
        <v>Time Card</v>
      </c>
      <c r="V1587" s="8" t="str">
        <f>RIGHT(TEXT(Data7[[#This Row],[Date:]],"mmddyyyy"),4)</f>
        <v>2024</v>
      </c>
      <c r="W1587" s="8" t="str">
        <f>MID(TEXT(Data7[[#This Row],[Date:]],"mmddyyyy"),3,2)</f>
        <v>12</v>
      </c>
      <c r="X1587" s="8" t="str">
        <f>LEFT(TEXT(Data7[[#This Row],[Date:]],"mmddyyyy"),2)</f>
        <v>08</v>
      </c>
      <c r="Y1587" s="6">
        <f>DATE(Data7[[#This Row],[Year]],Data7[[#This Row],[Month]],Data7[[#This Row],[Day]])</f>
        <v>45516</v>
      </c>
    </row>
    <row r="1588" spans="1:25">
      <c r="A1588" s="5">
        <v>45517.41</v>
      </c>
      <c r="B1588" s="7" t="s">
        <v>34</v>
      </c>
      <c r="C1588" s="6" t="s">
        <v>2043</v>
      </c>
      <c r="D1588" s="7" t="s">
        <v>1959</v>
      </c>
      <c r="E1588" s="8">
        <v>8</v>
      </c>
      <c r="F1588" s="7" t="s">
        <v>68</v>
      </c>
      <c r="G1588" s="7" t="s">
        <v>68</v>
      </c>
      <c r="H1588" s="7" t="s">
        <v>1960</v>
      </c>
      <c r="I1588" s="7" t="s">
        <v>44</v>
      </c>
      <c r="J1588" s="19" t="str">
        <f>IFERROR(INDEX('Employee Info'!$C$3:$E$200,MATCH(Data7[[#This Row],[Name:]],'Employee Info'!$B$3:$B$200,0),MATCH(Data7[[#This Row],[Hours Type:]],'Employee Info'!$C$2:$E$2,0)),"")</f>
        <v/>
      </c>
      <c r="K1588" s="19" t="str">
        <f>IFERROR(INDEX('Employee Info'!$C$3:$J$200,MATCH(Data7[[#This Row],[Name:]],'Employee Info'!$B$3:$B$200,0),MATCH(Data7[[#Headers],[Truck]],'Employee Info'!$C$2:$J$2,0)),"")</f>
        <v/>
      </c>
      <c r="L1588" s="19" t="str">
        <f>IFERROR(INDEX('Employee Info'!$C$3:$J$200,MATCH(Data7[[#This Row],[Name:]],'Employee Info'!$B$3:$B$200,0),MATCH(Data7[[#Headers],[Phone]],'Employee Info'!$C$2:$J$2,0)),"")</f>
        <v/>
      </c>
      <c r="M1588" s="19" t="str">
        <f>IFERROR(INDEX('Employee Info'!$C$3:$J$200,MATCH(Data7[[#This Row],[Name:]],'Employee Info'!$B$3:$B$200,0),MATCH(Data7[[#Headers],[Tech]],'Employee Info'!$C$2:$J$2,0)),"")</f>
        <v/>
      </c>
      <c r="N1588" s="19" t="str">
        <f>IFERROR(INDEX('Employee Info'!$C$3:$J$200,MATCH(Data7[[#This Row],[Name:]],'Employee Info'!$B$3:$B$200,0),MATCH(Data7[[#Headers],[Other]],'Employee Info'!$C$2:$J$2,0)),"")</f>
        <v/>
      </c>
      <c r="O1588" s="19">
        <f>IFERROR((Data7[[#This Row],[Hours:]]*SUM(Data7[[#This Row],[Rate]:[Other]])),"")</f>
        <v>0</v>
      </c>
      <c r="P1588" s="7" t="str">
        <f>IF(Data7[[#This Row],[WO'#:]]="","Riley #","WO#")</f>
        <v>Riley #</v>
      </c>
      <c r="Q1588" s="7">
        <f>IFERROR(WEEKNUM(Data7[[#This Row],[Date:]]),"")</f>
        <v>33</v>
      </c>
      <c r="R1588" s="6">
        <f t="shared" si="72"/>
        <v>45515</v>
      </c>
      <c r="S1588" s="6">
        <f>Data7[[#This Row],[Week Start]]+7</f>
        <v>45522</v>
      </c>
      <c r="T1588" s="7" t="str">
        <f t="shared" si="73"/>
        <v>8/11/2024 - 8/18/2024</v>
      </c>
      <c r="U1588" s="7" t="str">
        <f t="shared" si="74"/>
        <v>Time Card</v>
      </c>
      <c r="V1588" s="8" t="str">
        <f>RIGHT(TEXT(Data7[[#This Row],[Date:]],"mmddyyyy"),4)</f>
        <v>2024</v>
      </c>
      <c r="W1588" s="8" t="str">
        <f>MID(TEXT(Data7[[#This Row],[Date:]],"mmddyyyy"),3,2)</f>
        <v>13</v>
      </c>
      <c r="X1588" s="8" t="str">
        <f>LEFT(TEXT(Data7[[#This Row],[Date:]],"mmddyyyy"),2)</f>
        <v>08</v>
      </c>
      <c r="Y1588" s="6">
        <f>DATE(Data7[[#This Row],[Year]],Data7[[#This Row],[Month]],Data7[[#This Row],[Day]])</f>
        <v>45517</v>
      </c>
    </row>
    <row r="1589" spans="1:25">
      <c r="A1589" s="5">
        <v>45517.582804976853</v>
      </c>
      <c r="B1589" s="7" t="s">
        <v>35</v>
      </c>
      <c r="C1589" s="6" t="s">
        <v>2043</v>
      </c>
      <c r="D1589" s="7" t="s">
        <v>1897</v>
      </c>
      <c r="E1589" s="8">
        <v>8</v>
      </c>
      <c r="F1589" s="7" t="s">
        <v>68</v>
      </c>
      <c r="G1589" s="7" t="s">
        <v>68</v>
      </c>
      <c r="H1589" s="7" t="s">
        <v>912</v>
      </c>
      <c r="I1589" s="7" t="s">
        <v>44</v>
      </c>
      <c r="J1589" s="19" t="str">
        <f>IFERROR(INDEX('Employee Info'!$C$3:$E$200,MATCH(Data7[[#This Row],[Name:]],'Employee Info'!$B$3:$B$200,0),MATCH(Data7[[#This Row],[Hours Type:]],'Employee Info'!$C$2:$E$2,0)),"")</f>
        <v/>
      </c>
      <c r="K1589" s="19" t="str">
        <f>IFERROR(INDEX('Employee Info'!$C$3:$J$200,MATCH(Data7[[#This Row],[Name:]],'Employee Info'!$B$3:$B$200,0),MATCH(Data7[[#Headers],[Truck]],'Employee Info'!$C$2:$J$2,0)),"")</f>
        <v/>
      </c>
      <c r="L1589" s="19" t="str">
        <f>IFERROR(INDEX('Employee Info'!$C$3:$J$200,MATCH(Data7[[#This Row],[Name:]],'Employee Info'!$B$3:$B$200,0),MATCH(Data7[[#Headers],[Phone]],'Employee Info'!$C$2:$J$2,0)),"")</f>
        <v/>
      </c>
      <c r="M1589" s="19" t="str">
        <f>IFERROR(INDEX('Employee Info'!$C$3:$J$200,MATCH(Data7[[#This Row],[Name:]],'Employee Info'!$B$3:$B$200,0),MATCH(Data7[[#Headers],[Tech]],'Employee Info'!$C$2:$J$2,0)),"")</f>
        <v/>
      </c>
      <c r="N1589" s="19" t="str">
        <f>IFERROR(INDEX('Employee Info'!$C$3:$J$200,MATCH(Data7[[#This Row],[Name:]],'Employee Info'!$B$3:$B$200,0),MATCH(Data7[[#Headers],[Other]],'Employee Info'!$C$2:$J$2,0)),"")</f>
        <v/>
      </c>
      <c r="O1589" s="19">
        <f>IFERROR((Data7[[#This Row],[Hours:]]*SUM(Data7[[#This Row],[Rate]:[Other]])),"")</f>
        <v>0</v>
      </c>
      <c r="P1589" s="7" t="str">
        <f>IF(Data7[[#This Row],[WO'#:]]="","Riley #","WO#")</f>
        <v>Riley #</v>
      </c>
      <c r="Q1589" s="7">
        <f>IFERROR(WEEKNUM(Data7[[#This Row],[Date:]]),"")</f>
        <v>33</v>
      </c>
      <c r="R1589" s="6">
        <f t="shared" si="72"/>
        <v>45515</v>
      </c>
      <c r="S1589" s="6">
        <f>Data7[[#This Row],[Week Start]]+7</f>
        <v>45522</v>
      </c>
      <c r="T1589" s="7" t="str">
        <f t="shared" si="73"/>
        <v>8/11/2024 - 8/18/2024</v>
      </c>
      <c r="U1589" s="7" t="str">
        <f t="shared" si="74"/>
        <v>Time Card</v>
      </c>
      <c r="V1589" s="8" t="str">
        <f>RIGHT(TEXT(Data7[[#This Row],[Date:]],"mmddyyyy"),4)</f>
        <v>2024</v>
      </c>
      <c r="W1589" s="8" t="str">
        <f>MID(TEXT(Data7[[#This Row],[Date:]],"mmddyyyy"),3,2)</f>
        <v>13</v>
      </c>
      <c r="X1589" s="8" t="str">
        <f>LEFT(TEXT(Data7[[#This Row],[Date:]],"mmddyyyy"),2)</f>
        <v>08</v>
      </c>
      <c r="Y1589" s="6">
        <f>DATE(Data7[[#This Row],[Year]],Data7[[#This Row],[Month]],Data7[[#This Row],[Day]])</f>
        <v>45517</v>
      </c>
    </row>
    <row r="1590" spans="1:25">
      <c r="A1590" s="5">
        <v>45518.424528703705</v>
      </c>
      <c r="B1590" s="7" t="s">
        <v>31</v>
      </c>
      <c r="C1590" s="6" t="s">
        <v>2043</v>
      </c>
      <c r="D1590" s="7" t="s">
        <v>1959</v>
      </c>
      <c r="E1590" s="8">
        <v>8</v>
      </c>
      <c r="F1590" s="7" t="s">
        <v>68</v>
      </c>
      <c r="G1590" s="7" t="s">
        <v>68</v>
      </c>
      <c r="H1590" s="7" t="s">
        <v>1960</v>
      </c>
      <c r="I1590" s="7" t="s">
        <v>44</v>
      </c>
      <c r="J1590" s="19" t="str">
        <f>IFERROR(INDEX('Employee Info'!$C$3:$E$200,MATCH(Data7[[#This Row],[Name:]],'Employee Info'!$B$3:$B$200,0),MATCH(Data7[[#This Row],[Hours Type:]],'Employee Info'!$C$2:$E$2,0)),"")</f>
        <v/>
      </c>
      <c r="K1590" s="19" t="str">
        <f>IFERROR(INDEX('Employee Info'!$C$3:$J$200,MATCH(Data7[[#This Row],[Name:]],'Employee Info'!$B$3:$B$200,0),MATCH(Data7[[#Headers],[Truck]],'Employee Info'!$C$2:$J$2,0)),"")</f>
        <v/>
      </c>
      <c r="L1590" s="19" t="str">
        <f>IFERROR(INDEX('Employee Info'!$C$3:$J$200,MATCH(Data7[[#This Row],[Name:]],'Employee Info'!$B$3:$B$200,0),MATCH(Data7[[#Headers],[Phone]],'Employee Info'!$C$2:$J$2,0)),"")</f>
        <v/>
      </c>
      <c r="M1590" s="19" t="str">
        <f>IFERROR(INDEX('Employee Info'!$C$3:$J$200,MATCH(Data7[[#This Row],[Name:]],'Employee Info'!$B$3:$B$200,0),MATCH(Data7[[#Headers],[Tech]],'Employee Info'!$C$2:$J$2,0)),"")</f>
        <v/>
      </c>
      <c r="N1590" s="19" t="str">
        <f>IFERROR(INDEX('Employee Info'!$C$3:$J$200,MATCH(Data7[[#This Row],[Name:]],'Employee Info'!$B$3:$B$200,0),MATCH(Data7[[#Headers],[Other]],'Employee Info'!$C$2:$J$2,0)),"")</f>
        <v/>
      </c>
      <c r="O1590" s="19">
        <f>IFERROR((Data7[[#This Row],[Hours:]]*SUM(Data7[[#This Row],[Rate]:[Other]])),"")</f>
        <v>0</v>
      </c>
      <c r="P1590" s="7" t="str">
        <f>IF(Data7[[#This Row],[WO'#:]]="","Riley #","WO#")</f>
        <v>Riley #</v>
      </c>
      <c r="Q1590" s="7">
        <f>IFERROR(WEEKNUM(Data7[[#This Row],[Date:]]),"")</f>
        <v>33</v>
      </c>
      <c r="R1590" s="6">
        <f t="shared" si="72"/>
        <v>45515</v>
      </c>
      <c r="S1590" s="6">
        <f>Data7[[#This Row],[Week Start]]+7</f>
        <v>45522</v>
      </c>
      <c r="T1590" s="7" t="str">
        <f t="shared" si="73"/>
        <v>8/11/2024 - 8/18/2024</v>
      </c>
      <c r="U1590" s="7" t="str">
        <f t="shared" si="74"/>
        <v>Time Card</v>
      </c>
      <c r="V1590" s="8" t="str">
        <f>RIGHT(TEXT(Data7[[#This Row],[Date:]],"mmddyyyy"),4)</f>
        <v>2024</v>
      </c>
      <c r="W1590" s="8" t="str">
        <f>MID(TEXT(Data7[[#This Row],[Date:]],"mmddyyyy"),3,2)</f>
        <v>13</v>
      </c>
      <c r="X1590" s="8" t="str">
        <f>LEFT(TEXT(Data7[[#This Row],[Date:]],"mmddyyyy"),2)</f>
        <v>08</v>
      </c>
      <c r="Y1590" s="6">
        <f>DATE(Data7[[#This Row],[Year]],Data7[[#This Row],[Month]],Data7[[#This Row],[Day]])</f>
        <v>45517</v>
      </c>
    </row>
    <row r="1591" spans="1:25">
      <c r="A1591" s="5">
        <v>45518.586859953706</v>
      </c>
      <c r="B1591" s="7" t="s">
        <v>65</v>
      </c>
      <c r="C1591" s="6" t="s">
        <v>2043</v>
      </c>
      <c r="D1591" s="7" t="s">
        <v>2073</v>
      </c>
      <c r="E1591" s="8">
        <v>8</v>
      </c>
      <c r="F1591" s="7" t="s">
        <v>68</v>
      </c>
      <c r="G1591" s="7" t="s">
        <v>68</v>
      </c>
      <c r="H1591" s="7" t="s">
        <v>536</v>
      </c>
      <c r="I1591" s="7" t="s">
        <v>44</v>
      </c>
      <c r="J1591" s="19" t="str">
        <f>IFERROR(INDEX('Employee Info'!$C$3:$E$200,MATCH(Data7[[#This Row],[Name:]],'Employee Info'!$B$3:$B$200,0),MATCH(Data7[[#This Row],[Hours Type:]],'Employee Info'!$C$2:$E$2,0)),"")</f>
        <v/>
      </c>
      <c r="K1591" s="19" t="str">
        <f>IFERROR(INDEX('Employee Info'!$C$3:$J$200,MATCH(Data7[[#This Row],[Name:]],'Employee Info'!$B$3:$B$200,0),MATCH(Data7[[#Headers],[Truck]],'Employee Info'!$C$2:$J$2,0)),"")</f>
        <v/>
      </c>
      <c r="L1591" s="19" t="str">
        <f>IFERROR(INDEX('Employee Info'!$C$3:$J$200,MATCH(Data7[[#This Row],[Name:]],'Employee Info'!$B$3:$B$200,0),MATCH(Data7[[#Headers],[Phone]],'Employee Info'!$C$2:$J$2,0)),"")</f>
        <v/>
      </c>
      <c r="M1591" s="19" t="str">
        <f>IFERROR(INDEX('Employee Info'!$C$3:$J$200,MATCH(Data7[[#This Row],[Name:]],'Employee Info'!$B$3:$B$200,0),MATCH(Data7[[#Headers],[Tech]],'Employee Info'!$C$2:$J$2,0)),"")</f>
        <v/>
      </c>
      <c r="N1591" s="19" t="str">
        <f>IFERROR(INDEX('Employee Info'!$C$3:$J$200,MATCH(Data7[[#This Row],[Name:]],'Employee Info'!$B$3:$B$200,0),MATCH(Data7[[#Headers],[Other]],'Employee Info'!$C$2:$J$2,0)),"")</f>
        <v/>
      </c>
      <c r="O1591" s="19">
        <f>IFERROR((Data7[[#This Row],[Hours:]]*SUM(Data7[[#This Row],[Rate]:[Other]])),"")</f>
        <v>0</v>
      </c>
      <c r="P1591" s="7" t="str">
        <f>IF(Data7[[#This Row],[WO'#:]]="","Riley #","WO#")</f>
        <v>Riley #</v>
      </c>
      <c r="Q1591" s="7">
        <f>IFERROR(WEEKNUM(Data7[[#This Row],[Date:]]),"")</f>
        <v>33</v>
      </c>
      <c r="R1591" s="6">
        <f t="shared" si="72"/>
        <v>45515</v>
      </c>
      <c r="S1591" s="6">
        <f>Data7[[#This Row],[Week Start]]+7</f>
        <v>45522</v>
      </c>
      <c r="T1591" s="7" t="str">
        <f t="shared" si="73"/>
        <v>8/11/2024 - 8/18/2024</v>
      </c>
      <c r="U1591" s="7" t="str">
        <f t="shared" si="74"/>
        <v>Time Card</v>
      </c>
      <c r="V1591" s="8" t="str">
        <f>RIGHT(TEXT(Data7[[#This Row],[Date:]],"mmddyyyy"),4)</f>
        <v>2024</v>
      </c>
      <c r="W1591" s="8" t="str">
        <f>MID(TEXT(Data7[[#This Row],[Date:]],"mmddyyyy"),3,2)</f>
        <v>13</v>
      </c>
      <c r="X1591" s="8" t="str">
        <f>LEFT(TEXT(Data7[[#This Row],[Date:]],"mmddyyyy"),2)</f>
        <v>08</v>
      </c>
      <c r="Y1591" s="6">
        <f>DATE(Data7[[#This Row],[Year]],Data7[[#This Row],[Month]],Data7[[#This Row],[Day]])</f>
        <v>45517</v>
      </c>
    </row>
    <row r="1592" spans="1:25">
      <c r="A1592" s="5">
        <v>45521.411243171293</v>
      </c>
      <c r="B1592" s="7" t="s">
        <v>66</v>
      </c>
      <c r="C1592" s="6" t="s">
        <v>2043</v>
      </c>
      <c r="D1592" s="7" t="s">
        <v>1727</v>
      </c>
      <c r="E1592" s="8">
        <v>1</v>
      </c>
      <c r="F1592" s="7" t="s">
        <v>68</v>
      </c>
      <c r="G1592" s="7" t="s">
        <v>68</v>
      </c>
      <c r="H1592" s="7" t="s">
        <v>536</v>
      </c>
      <c r="I1592" s="7" t="s">
        <v>44</v>
      </c>
      <c r="J1592" s="19" t="str">
        <f>IFERROR(INDEX('Employee Info'!$C$3:$E$200,MATCH(Data7[[#This Row],[Name:]],'Employee Info'!$B$3:$B$200,0),MATCH(Data7[[#This Row],[Hours Type:]],'Employee Info'!$C$2:$E$2,0)),"")</f>
        <v/>
      </c>
      <c r="K1592" s="19" t="str">
        <f>IFERROR(INDEX('Employee Info'!$C$3:$J$200,MATCH(Data7[[#This Row],[Name:]],'Employee Info'!$B$3:$B$200,0),MATCH(Data7[[#Headers],[Truck]],'Employee Info'!$C$2:$J$2,0)),"")</f>
        <v/>
      </c>
      <c r="L1592" s="19" t="str">
        <f>IFERROR(INDEX('Employee Info'!$C$3:$J$200,MATCH(Data7[[#This Row],[Name:]],'Employee Info'!$B$3:$B$200,0),MATCH(Data7[[#Headers],[Phone]],'Employee Info'!$C$2:$J$2,0)),"")</f>
        <v/>
      </c>
      <c r="M1592" s="19" t="str">
        <f>IFERROR(INDEX('Employee Info'!$C$3:$J$200,MATCH(Data7[[#This Row],[Name:]],'Employee Info'!$B$3:$B$200,0),MATCH(Data7[[#Headers],[Tech]],'Employee Info'!$C$2:$J$2,0)),"")</f>
        <v/>
      </c>
      <c r="N1592" s="19" t="str">
        <f>IFERROR(INDEX('Employee Info'!$C$3:$J$200,MATCH(Data7[[#This Row],[Name:]],'Employee Info'!$B$3:$B$200,0),MATCH(Data7[[#Headers],[Other]],'Employee Info'!$C$2:$J$2,0)),"")</f>
        <v/>
      </c>
      <c r="O1592" s="19">
        <f>IFERROR((Data7[[#This Row],[Hours:]]*SUM(Data7[[#This Row],[Rate]:[Other]])),"")</f>
        <v>0</v>
      </c>
      <c r="P1592" s="7" t="str">
        <f>IF(Data7[[#This Row],[WO'#:]]="","Riley #","WO#")</f>
        <v>Riley #</v>
      </c>
      <c r="Q1592" s="7">
        <f>IFERROR(WEEKNUM(Data7[[#This Row],[Date:]]),"")</f>
        <v>33</v>
      </c>
      <c r="R1592" s="6">
        <f t="shared" si="72"/>
        <v>45515</v>
      </c>
      <c r="S1592" s="6">
        <f>Data7[[#This Row],[Week Start]]+7</f>
        <v>45522</v>
      </c>
      <c r="T1592" s="7" t="str">
        <f t="shared" si="73"/>
        <v>8/11/2024 - 8/18/2024</v>
      </c>
      <c r="U1592" s="7" t="str">
        <f t="shared" si="74"/>
        <v>Time Card</v>
      </c>
      <c r="V1592" s="8" t="str">
        <f>RIGHT(TEXT(Data7[[#This Row],[Date:]],"mmddyyyy"),4)</f>
        <v>2024</v>
      </c>
      <c r="W1592" s="8" t="str">
        <f>MID(TEXT(Data7[[#This Row],[Date:]],"mmddyyyy"),3,2)</f>
        <v>13</v>
      </c>
      <c r="X1592" s="8" t="str">
        <f>LEFT(TEXT(Data7[[#This Row],[Date:]],"mmddyyyy"),2)</f>
        <v>08</v>
      </c>
      <c r="Y1592" s="6">
        <f>DATE(Data7[[#This Row],[Year]],Data7[[#This Row],[Month]],Data7[[#This Row],[Day]])</f>
        <v>45517</v>
      </c>
    </row>
    <row r="1593" spans="1:25">
      <c r="A1593" s="5">
        <v>45521.412029861109</v>
      </c>
      <c r="B1593" s="7" t="s">
        <v>66</v>
      </c>
      <c r="C1593" s="6" t="s">
        <v>2043</v>
      </c>
      <c r="D1593" s="7" t="s">
        <v>2081</v>
      </c>
      <c r="E1593" s="8">
        <v>1</v>
      </c>
      <c r="F1593" s="7" t="s">
        <v>68</v>
      </c>
      <c r="G1593" s="7" t="s">
        <v>68</v>
      </c>
      <c r="H1593" s="7" t="s">
        <v>912</v>
      </c>
      <c r="I1593" s="7" t="s">
        <v>44</v>
      </c>
      <c r="J1593" s="19" t="str">
        <f>IFERROR(INDEX('Employee Info'!$C$3:$E$200,MATCH(Data7[[#This Row],[Name:]],'Employee Info'!$B$3:$B$200,0),MATCH(Data7[[#This Row],[Hours Type:]],'Employee Info'!$C$2:$E$2,0)),"")</f>
        <v/>
      </c>
      <c r="K1593" s="19" t="str">
        <f>IFERROR(INDEX('Employee Info'!$C$3:$J$200,MATCH(Data7[[#This Row],[Name:]],'Employee Info'!$B$3:$B$200,0),MATCH(Data7[[#Headers],[Truck]],'Employee Info'!$C$2:$J$2,0)),"")</f>
        <v/>
      </c>
      <c r="L1593" s="19" t="str">
        <f>IFERROR(INDEX('Employee Info'!$C$3:$J$200,MATCH(Data7[[#This Row],[Name:]],'Employee Info'!$B$3:$B$200,0),MATCH(Data7[[#Headers],[Phone]],'Employee Info'!$C$2:$J$2,0)),"")</f>
        <v/>
      </c>
      <c r="M1593" s="19" t="str">
        <f>IFERROR(INDEX('Employee Info'!$C$3:$J$200,MATCH(Data7[[#This Row],[Name:]],'Employee Info'!$B$3:$B$200,0),MATCH(Data7[[#Headers],[Tech]],'Employee Info'!$C$2:$J$2,0)),"")</f>
        <v/>
      </c>
      <c r="N1593" s="19" t="str">
        <f>IFERROR(INDEX('Employee Info'!$C$3:$J$200,MATCH(Data7[[#This Row],[Name:]],'Employee Info'!$B$3:$B$200,0),MATCH(Data7[[#Headers],[Other]],'Employee Info'!$C$2:$J$2,0)),"")</f>
        <v/>
      </c>
      <c r="O1593" s="19">
        <f>IFERROR((Data7[[#This Row],[Hours:]]*SUM(Data7[[#This Row],[Rate]:[Other]])),"")</f>
        <v>0</v>
      </c>
      <c r="P1593" s="7" t="str">
        <f>IF(Data7[[#This Row],[WO'#:]]="","Riley #","WO#")</f>
        <v>Riley #</v>
      </c>
      <c r="Q1593" s="7">
        <f>IFERROR(WEEKNUM(Data7[[#This Row],[Date:]]),"")</f>
        <v>33</v>
      </c>
      <c r="R1593" s="6">
        <f t="shared" si="72"/>
        <v>45515</v>
      </c>
      <c r="S1593" s="6">
        <f>Data7[[#This Row],[Week Start]]+7</f>
        <v>45522</v>
      </c>
      <c r="T1593" s="7" t="str">
        <f t="shared" si="73"/>
        <v>8/11/2024 - 8/18/2024</v>
      </c>
      <c r="U1593" s="7" t="str">
        <f t="shared" si="74"/>
        <v>Time Card</v>
      </c>
      <c r="V1593" s="8" t="str">
        <f>RIGHT(TEXT(Data7[[#This Row],[Date:]],"mmddyyyy"),4)</f>
        <v>2024</v>
      </c>
      <c r="W1593" s="8" t="str">
        <f>MID(TEXT(Data7[[#This Row],[Date:]],"mmddyyyy"),3,2)</f>
        <v>13</v>
      </c>
      <c r="X1593" s="8" t="str">
        <f>LEFT(TEXT(Data7[[#This Row],[Date:]],"mmddyyyy"),2)</f>
        <v>08</v>
      </c>
      <c r="Y1593" s="6">
        <f>DATE(Data7[[#This Row],[Year]],Data7[[#This Row],[Month]],Data7[[#This Row],[Day]])</f>
        <v>45517</v>
      </c>
    </row>
    <row r="1594" spans="1:25">
      <c r="A1594" s="5">
        <v>45521.413515277774</v>
      </c>
      <c r="B1594" s="7" t="s">
        <v>66</v>
      </c>
      <c r="C1594" s="6" t="s">
        <v>2043</v>
      </c>
      <c r="D1594" s="7" t="s">
        <v>2082</v>
      </c>
      <c r="E1594" s="8">
        <v>1</v>
      </c>
      <c r="F1594" s="7" t="s">
        <v>68</v>
      </c>
      <c r="G1594" s="7" t="s">
        <v>68</v>
      </c>
      <c r="H1594" s="7" t="s">
        <v>1960</v>
      </c>
      <c r="I1594" s="7" t="s">
        <v>44</v>
      </c>
      <c r="J1594" s="19" t="str">
        <f>IFERROR(INDEX('Employee Info'!$C$3:$E$200,MATCH(Data7[[#This Row],[Name:]],'Employee Info'!$B$3:$B$200,0),MATCH(Data7[[#This Row],[Hours Type:]],'Employee Info'!$C$2:$E$2,0)),"")</f>
        <v/>
      </c>
      <c r="K1594" s="19" t="str">
        <f>IFERROR(INDEX('Employee Info'!$C$3:$J$200,MATCH(Data7[[#This Row],[Name:]],'Employee Info'!$B$3:$B$200,0),MATCH(Data7[[#Headers],[Truck]],'Employee Info'!$C$2:$J$2,0)),"")</f>
        <v/>
      </c>
      <c r="L1594" s="19" t="str">
        <f>IFERROR(INDEX('Employee Info'!$C$3:$J$200,MATCH(Data7[[#This Row],[Name:]],'Employee Info'!$B$3:$B$200,0),MATCH(Data7[[#Headers],[Phone]],'Employee Info'!$C$2:$J$2,0)),"")</f>
        <v/>
      </c>
      <c r="M1594" s="19" t="str">
        <f>IFERROR(INDEX('Employee Info'!$C$3:$J$200,MATCH(Data7[[#This Row],[Name:]],'Employee Info'!$B$3:$B$200,0),MATCH(Data7[[#Headers],[Tech]],'Employee Info'!$C$2:$J$2,0)),"")</f>
        <v/>
      </c>
      <c r="N1594" s="19" t="str">
        <f>IFERROR(INDEX('Employee Info'!$C$3:$J$200,MATCH(Data7[[#This Row],[Name:]],'Employee Info'!$B$3:$B$200,0),MATCH(Data7[[#Headers],[Other]],'Employee Info'!$C$2:$J$2,0)),"")</f>
        <v/>
      </c>
      <c r="O1594" s="19">
        <f>IFERROR((Data7[[#This Row],[Hours:]]*SUM(Data7[[#This Row],[Rate]:[Other]])),"")</f>
        <v>0</v>
      </c>
      <c r="P1594" s="7" t="str">
        <f>IF(Data7[[#This Row],[WO'#:]]="","Riley #","WO#")</f>
        <v>Riley #</v>
      </c>
      <c r="Q1594" s="7">
        <f>IFERROR(WEEKNUM(Data7[[#This Row],[Date:]]),"")</f>
        <v>33</v>
      </c>
      <c r="R1594" s="6">
        <f t="shared" si="72"/>
        <v>45515</v>
      </c>
      <c r="S1594" s="6">
        <f>Data7[[#This Row],[Week Start]]+7</f>
        <v>45522</v>
      </c>
      <c r="T1594" s="7" t="str">
        <f t="shared" si="73"/>
        <v>8/11/2024 - 8/18/2024</v>
      </c>
      <c r="U1594" s="7" t="str">
        <f t="shared" si="74"/>
        <v>Time Card</v>
      </c>
      <c r="V1594" s="8" t="str">
        <f>RIGHT(TEXT(Data7[[#This Row],[Date:]],"mmddyyyy"),4)</f>
        <v>2024</v>
      </c>
      <c r="W1594" s="8" t="str">
        <f>MID(TEXT(Data7[[#This Row],[Date:]],"mmddyyyy"),3,2)</f>
        <v>13</v>
      </c>
      <c r="X1594" s="8" t="str">
        <f>LEFT(TEXT(Data7[[#This Row],[Date:]],"mmddyyyy"),2)</f>
        <v>08</v>
      </c>
      <c r="Y1594" s="6">
        <f>DATE(Data7[[#This Row],[Year]],Data7[[#This Row],[Month]],Data7[[#This Row],[Day]])</f>
        <v>45517</v>
      </c>
    </row>
    <row r="1595" spans="1:25">
      <c r="A1595" s="5">
        <v>45521.414900000003</v>
      </c>
      <c r="B1595" s="7" t="s">
        <v>66</v>
      </c>
      <c r="C1595" s="6" t="s">
        <v>2043</v>
      </c>
      <c r="D1595" s="7" t="s">
        <v>2084</v>
      </c>
      <c r="E1595" s="8">
        <v>1</v>
      </c>
      <c r="F1595" s="7" t="s">
        <v>68</v>
      </c>
      <c r="G1595" s="7" t="s">
        <v>68</v>
      </c>
      <c r="H1595" s="7" t="s">
        <v>922</v>
      </c>
      <c r="I1595" s="7" t="s">
        <v>44</v>
      </c>
      <c r="J1595" s="19" t="str">
        <f>IFERROR(INDEX('Employee Info'!$C$3:$E$200,MATCH(Data7[[#This Row],[Name:]],'Employee Info'!$B$3:$B$200,0),MATCH(Data7[[#This Row],[Hours Type:]],'Employee Info'!$C$2:$E$2,0)),"")</f>
        <v/>
      </c>
      <c r="K1595" s="19" t="str">
        <f>IFERROR(INDEX('Employee Info'!$C$3:$J$200,MATCH(Data7[[#This Row],[Name:]],'Employee Info'!$B$3:$B$200,0),MATCH(Data7[[#Headers],[Truck]],'Employee Info'!$C$2:$J$2,0)),"")</f>
        <v/>
      </c>
      <c r="L1595" s="19" t="str">
        <f>IFERROR(INDEX('Employee Info'!$C$3:$J$200,MATCH(Data7[[#This Row],[Name:]],'Employee Info'!$B$3:$B$200,0),MATCH(Data7[[#Headers],[Phone]],'Employee Info'!$C$2:$J$2,0)),"")</f>
        <v/>
      </c>
      <c r="M1595" s="19" t="str">
        <f>IFERROR(INDEX('Employee Info'!$C$3:$J$200,MATCH(Data7[[#This Row],[Name:]],'Employee Info'!$B$3:$B$200,0),MATCH(Data7[[#Headers],[Tech]],'Employee Info'!$C$2:$J$2,0)),"")</f>
        <v/>
      </c>
      <c r="N1595" s="19" t="str">
        <f>IFERROR(INDEX('Employee Info'!$C$3:$J$200,MATCH(Data7[[#This Row],[Name:]],'Employee Info'!$B$3:$B$200,0),MATCH(Data7[[#Headers],[Other]],'Employee Info'!$C$2:$J$2,0)),"")</f>
        <v/>
      </c>
      <c r="O1595" s="19">
        <f>IFERROR((Data7[[#This Row],[Hours:]]*SUM(Data7[[#This Row],[Rate]:[Other]])),"")</f>
        <v>0</v>
      </c>
      <c r="P1595" s="7" t="str">
        <f>IF(Data7[[#This Row],[WO'#:]]="","Riley #","WO#")</f>
        <v>Riley #</v>
      </c>
      <c r="Q1595" s="7">
        <f>IFERROR(WEEKNUM(Data7[[#This Row],[Date:]]),"")</f>
        <v>33</v>
      </c>
      <c r="R1595" s="6">
        <f t="shared" si="72"/>
        <v>45515</v>
      </c>
      <c r="S1595" s="6">
        <f>Data7[[#This Row],[Week Start]]+7</f>
        <v>45522</v>
      </c>
      <c r="T1595" s="7" t="str">
        <f t="shared" si="73"/>
        <v>8/11/2024 - 8/18/2024</v>
      </c>
      <c r="U1595" s="7" t="str">
        <f t="shared" si="74"/>
        <v>Time Card</v>
      </c>
      <c r="V1595" s="8" t="str">
        <f>RIGHT(TEXT(Data7[[#This Row],[Date:]],"mmddyyyy"),4)</f>
        <v>2024</v>
      </c>
      <c r="W1595" s="8" t="str">
        <f>MID(TEXT(Data7[[#This Row],[Date:]],"mmddyyyy"),3,2)</f>
        <v>13</v>
      </c>
      <c r="X1595" s="8" t="str">
        <f>LEFT(TEXT(Data7[[#This Row],[Date:]],"mmddyyyy"),2)</f>
        <v>08</v>
      </c>
      <c r="Y1595" s="6">
        <f>DATE(Data7[[#This Row],[Year]],Data7[[#This Row],[Month]],Data7[[#This Row],[Day]])</f>
        <v>45517</v>
      </c>
    </row>
    <row r="1596" spans="1:25">
      <c r="A1596" s="5">
        <v>45521.417798958333</v>
      </c>
      <c r="B1596" s="7" t="s">
        <v>66</v>
      </c>
      <c r="C1596" s="6" t="s">
        <v>2043</v>
      </c>
      <c r="D1596" s="7" t="s">
        <v>2086</v>
      </c>
      <c r="E1596" s="8">
        <v>4</v>
      </c>
      <c r="F1596" s="7">
        <v>6984733</v>
      </c>
      <c r="G1596" s="7" t="s">
        <v>68</v>
      </c>
      <c r="H1596" s="7" t="s">
        <v>756</v>
      </c>
      <c r="I1596" s="7" t="s">
        <v>44</v>
      </c>
      <c r="J1596" s="19" t="str">
        <f>IFERROR(INDEX('Employee Info'!$C$3:$E$200,MATCH(Data7[[#This Row],[Name:]],'Employee Info'!$B$3:$B$200,0),MATCH(Data7[[#This Row],[Hours Type:]],'Employee Info'!$C$2:$E$2,0)),"")</f>
        <v/>
      </c>
      <c r="K1596" s="19" t="str">
        <f>IFERROR(INDEX('Employee Info'!$C$3:$J$200,MATCH(Data7[[#This Row],[Name:]],'Employee Info'!$B$3:$B$200,0),MATCH(Data7[[#Headers],[Truck]],'Employee Info'!$C$2:$J$2,0)),"")</f>
        <v/>
      </c>
      <c r="L1596" s="19" t="str">
        <f>IFERROR(INDEX('Employee Info'!$C$3:$J$200,MATCH(Data7[[#This Row],[Name:]],'Employee Info'!$B$3:$B$200,0),MATCH(Data7[[#Headers],[Phone]],'Employee Info'!$C$2:$J$2,0)),"")</f>
        <v/>
      </c>
      <c r="M1596" s="19" t="str">
        <f>IFERROR(INDEX('Employee Info'!$C$3:$J$200,MATCH(Data7[[#This Row],[Name:]],'Employee Info'!$B$3:$B$200,0),MATCH(Data7[[#Headers],[Tech]],'Employee Info'!$C$2:$J$2,0)),"")</f>
        <v/>
      </c>
      <c r="N1596" s="19" t="str">
        <f>IFERROR(INDEX('Employee Info'!$C$3:$J$200,MATCH(Data7[[#This Row],[Name:]],'Employee Info'!$B$3:$B$200,0),MATCH(Data7[[#Headers],[Other]],'Employee Info'!$C$2:$J$2,0)),"")</f>
        <v/>
      </c>
      <c r="O1596" s="19">
        <f>IFERROR((Data7[[#This Row],[Hours:]]*SUM(Data7[[#This Row],[Rate]:[Other]])),"")</f>
        <v>0</v>
      </c>
      <c r="P1596" s="7" t="str">
        <f>IF(Data7[[#This Row],[WO'#:]]="","Riley #","WO#")</f>
        <v>WO#</v>
      </c>
      <c r="Q1596" s="7">
        <f>IFERROR(WEEKNUM(Data7[[#This Row],[Date:]]),"")</f>
        <v>33</v>
      </c>
      <c r="R1596" s="6">
        <f t="shared" si="72"/>
        <v>45515</v>
      </c>
      <c r="S1596" s="6">
        <f>Data7[[#This Row],[Week Start]]+7</f>
        <v>45522</v>
      </c>
      <c r="T1596" s="7" t="str">
        <f t="shared" si="73"/>
        <v>8/11/2024 - 8/18/2024</v>
      </c>
      <c r="U1596" s="7" t="str">
        <f t="shared" si="74"/>
        <v>Time Card</v>
      </c>
      <c r="V1596" s="8" t="str">
        <f>RIGHT(TEXT(Data7[[#This Row],[Date:]],"mmddyyyy"),4)</f>
        <v>2024</v>
      </c>
      <c r="W1596" s="8" t="str">
        <f>MID(TEXT(Data7[[#This Row],[Date:]],"mmddyyyy"),3,2)</f>
        <v>13</v>
      </c>
      <c r="X1596" s="8" t="str">
        <f>LEFT(TEXT(Data7[[#This Row],[Date:]],"mmddyyyy"),2)</f>
        <v>08</v>
      </c>
      <c r="Y1596" s="6">
        <f>DATE(Data7[[#This Row],[Year]],Data7[[#This Row],[Month]],Data7[[#This Row],[Day]])</f>
        <v>45517</v>
      </c>
    </row>
    <row r="1597" spans="1:25">
      <c r="A1597" s="5">
        <v>45521.418189699078</v>
      </c>
      <c r="B1597" s="7" t="s">
        <v>66</v>
      </c>
      <c r="C1597" s="6" t="s">
        <v>2043</v>
      </c>
      <c r="D1597" s="7" t="s">
        <v>2086</v>
      </c>
      <c r="E1597" s="8">
        <v>1</v>
      </c>
      <c r="F1597" s="7">
        <v>6984733</v>
      </c>
      <c r="G1597" s="7" t="s">
        <v>68</v>
      </c>
      <c r="H1597" s="7" t="s">
        <v>756</v>
      </c>
      <c r="I1597" s="7" t="s">
        <v>45</v>
      </c>
      <c r="J1597" s="19" t="str">
        <f>IFERROR(INDEX('Employee Info'!$C$3:$E$200,MATCH(Data7[[#This Row],[Name:]],'Employee Info'!$B$3:$B$200,0),MATCH(Data7[[#This Row],[Hours Type:]],'Employee Info'!$C$2:$E$2,0)),"")</f>
        <v/>
      </c>
      <c r="K1597" s="19" t="str">
        <f>IFERROR(INDEX('Employee Info'!$C$3:$J$200,MATCH(Data7[[#This Row],[Name:]],'Employee Info'!$B$3:$B$200,0),MATCH(Data7[[#Headers],[Truck]],'Employee Info'!$C$2:$J$2,0)),"")</f>
        <v/>
      </c>
      <c r="L1597" s="19" t="str">
        <f>IFERROR(INDEX('Employee Info'!$C$3:$J$200,MATCH(Data7[[#This Row],[Name:]],'Employee Info'!$B$3:$B$200,0),MATCH(Data7[[#Headers],[Phone]],'Employee Info'!$C$2:$J$2,0)),"")</f>
        <v/>
      </c>
      <c r="M1597" s="19" t="str">
        <f>IFERROR(INDEX('Employee Info'!$C$3:$J$200,MATCH(Data7[[#This Row],[Name:]],'Employee Info'!$B$3:$B$200,0),MATCH(Data7[[#Headers],[Tech]],'Employee Info'!$C$2:$J$2,0)),"")</f>
        <v/>
      </c>
      <c r="N1597" s="19" t="str">
        <f>IFERROR(INDEX('Employee Info'!$C$3:$J$200,MATCH(Data7[[#This Row],[Name:]],'Employee Info'!$B$3:$B$200,0),MATCH(Data7[[#Headers],[Other]],'Employee Info'!$C$2:$J$2,0)),"")</f>
        <v/>
      </c>
      <c r="O1597" s="19">
        <f>IFERROR((Data7[[#This Row],[Hours:]]*SUM(Data7[[#This Row],[Rate]:[Other]])),"")</f>
        <v>0</v>
      </c>
      <c r="P1597" s="7" t="str">
        <f>IF(Data7[[#This Row],[WO'#:]]="","Riley #","WO#")</f>
        <v>WO#</v>
      </c>
      <c r="Q1597" s="7">
        <f>IFERROR(WEEKNUM(Data7[[#This Row],[Date:]]),"")</f>
        <v>33</v>
      </c>
      <c r="R1597" s="6">
        <f t="shared" si="72"/>
        <v>45515</v>
      </c>
      <c r="S1597" s="6">
        <f>Data7[[#This Row],[Week Start]]+7</f>
        <v>45522</v>
      </c>
      <c r="T1597" s="7" t="str">
        <f t="shared" si="73"/>
        <v>8/11/2024 - 8/18/2024</v>
      </c>
      <c r="U1597" s="7" t="str">
        <f t="shared" si="74"/>
        <v>Time Card</v>
      </c>
      <c r="V1597" s="8" t="str">
        <f>RIGHT(TEXT(Data7[[#This Row],[Date:]],"mmddyyyy"),4)</f>
        <v>2024</v>
      </c>
      <c r="W1597" s="8" t="str">
        <f>MID(TEXT(Data7[[#This Row],[Date:]],"mmddyyyy"),3,2)</f>
        <v>13</v>
      </c>
      <c r="X1597" s="8" t="str">
        <f>LEFT(TEXT(Data7[[#This Row],[Date:]],"mmddyyyy"),2)</f>
        <v>08</v>
      </c>
      <c r="Y1597" s="6">
        <f>DATE(Data7[[#This Row],[Year]],Data7[[#This Row],[Month]],Data7[[#This Row],[Day]])</f>
        <v>45517</v>
      </c>
    </row>
    <row r="1598" spans="1:25">
      <c r="A1598" s="5">
        <v>45518.425179282407</v>
      </c>
      <c r="B1598" s="7" t="s">
        <v>31</v>
      </c>
      <c r="C1598" s="6" t="s">
        <v>2047</v>
      </c>
      <c r="D1598" s="7" t="s">
        <v>1959</v>
      </c>
      <c r="E1598" s="8">
        <v>8</v>
      </c>
      <c r="F1598" s="7" t="s">
        <v>68</v>
      </c>
      <c r="G1598" s="7" t="s">
        <v>68</v>
      </c>
      <c r="H1598" s="7" t="s">
        <v>1960</v>
      </c>
      <c r="I1598" s="7" t="s">
        <v>44</v>
      </c>
      <c r="J1598" s="19" t="str">
        <f>IFERROR(INDEX('Employee Info'!$C$3:$E$200,MATCH(Data7[[#This Row],[Name:]],'Employee Info'!$B$3:$B$200,0),MATCH(Data7[[#This Row],[Hours Type:]],'Employee Info'!$C$2:$E$2,0)),"")</f>
        <v/>
      </c>
      <c r="K1598" s="19" t="str">
        <f>IFERROR(INDEX('Employee Info'!$C$3:$J$200,MATCH(Data7[[#This Row],[Name:]],'Employee Info'!$B$3:$B$200,0),MATCH(Data7[[#Headers],[Truck]],'Employee Info'!$C$2:$J$2,0)),"")</f>
        <v/>
      </c>
      <c r="L1598" s="19" t="str">
        <f>IFERROR(INDEX('Employee Info'!$C$3:$J$200,MATCH(Data7[[#This Row],[Name:]],'Employee Info'!$B$3:$B$200,0),MATCH(Data7[[#Headers],[Phone]],'Employee Info'!$C$2:$J$2,0)),"")</f>
        <v/>
      </c>
      <c r="M1598" s="19" t="str">
        <f>IFERROR(INDEX('Employee Info'!$C$3:$J$200,MATCH(Data7[[#This Row],[Name:]],'Employee Info'!$B$3:$B$200,0),MATCH(Data7[[#Headers],[Tech]],'Employee Info'!$C$2:$J$2,0)),"")</f>
        <v/>
      </c>
      <c r="N1598" s="19" t="str">
        <f>IFERROR(INDEX('Employee Info'!$C$3:$J$200,MATCH(Data7[[#This Row],[Name:]],'Employee Info'!$B$3:$B$200,0),MATCH(Data7[[#Headers],[Other]],'Employee Info'!$C$2:$J$2,0)),"")</f>
        <v/>
      </c>
      <c r="O1598" s="19">
        <f>IFERROR((Data7[[#This Row],[Hours:]]*SUM(Data7[[#This Row],[Rate]:[Other]])),"")</f>
        <v>0</v>
      </c>
      <c r="P1598" s="7" t="str">
        <f>IF(Data7[[#This Row],[WO'#:]]="","Riley #","WO#")</f>
        <v>Riley #</v>
      </c>
      <c r="Q1598" s="7">
        <f>IFERROR(WEEKNUM(Data7[[#This Row],[Date:]]),"")</f>
        <v>33</v>
      </c>
      <c r="R1598" s="6">
        <f t="shared" si="72"/>
        <v>45515</v>
      </c>
      <c r="S1598" s="6">
        <f>Data7[[#This Row],[Week Start]]+7</f>
        <v>45522</v>
      </c>
      <c r="T1598" s="7" t="str">
        <f t="shared" si="73"/>
        <v>8/11/2024 - 8/18/2024</v>
      </c>
      <c r="U1598" s="7" t="str">
        <f t="shared" si="74"/>
        <v>Time Card</v>
      </c>
      <c r="V1598" s="8" t="str">
        <f>RIGHT(TEXT(Data7[[#This Row],[Date:]],"mmddyyyy"),4)</f>
        <v>2024</v>
      </c>
      <c r="W1598" s="8" t="str">
        <f>MID(TEXT(Data7[[#This Row],[Date:]],"mmddyyyy"),3,2)</f>
        <v>14</v>
      </c>
      <c r="X1598" s="8" t="str">
        <f>LEFT(TEXT(Data7[[#This Row],[Date:]],"mmddyyyy"),2)</f>
        <v>08</v>
      </c>
      <c r="Y1598" s="6">
        <f>DATE(Data7[[#This Row],[Year]],Data7[[#This Row],[Month]],Data7[[#This Row],[Day]])</f>
        <v>45518</v>
      </c>
    </row>
    <row r="1599" spans="1:25">
      <c r="A1599" s="5">
        <v>45518.425450115741</v>
      </c>
      <c r="B1599" s="7" t="s">
        <v>34</v>
      </c>
      <c r="C1599" s="6" t="s">
        <v>2047</v>
      </c>
      <c r="D1599" s="7" t="s">
        <v>1959</v>
      </c>
      <c r="E1599" s="8">
        <v>8</v>
      </c>
      <c r="F1599" s="7" t="s">
        <v>68</v>
      </c>
      <c r="G1599" s="7" t="s">
        <v>68</v>
      </c>
      <c r="H1599" s="7" t="s">
        <v>1960</v>
      </c>
      <c r="I1599" s="7" t="s">
        <v>44</v>
      </c>
      <c r="J1599" s="19" t="str">
        <f>IFERROR(INDEX('Employee Info'!$C$3:$E$200,MATCH(Data7[[#This Row],[Name:]],'Employee Info'!$B$3:$B$200,0),MATCH(Data7[[#This Row],[Hours Type:]],'Employee Info'!$C$2:$E$2,0)),"")</f>
        <v/>
      </c>
      <c r="K1599" s="19" t="str">
        <f>IFERROR(INDEX('Employee Info'!$C$3:$J$200,MATCH(Data7[[#This Row],[Name:]],'Employee Info'!$B$3:$B$200,0),MATCH(Data7[[#Headers],[Truck]],'Employee Info'!$C$2:$J$2,0)),"")</f>
        <v/>
      </c>
      <c r="L1599" s="19" t="str">
        <f>IFERROR(INDEX('Employee Info'!$C$3:$J$200,MATCH(Data7[[#This Row],[Name:]],'Employee Info'!$B$3:$B$200,0),MATCH(Data7[[#Headers],[Phone]],'Employee Info'!$C$2:$J$2,0)),"")</f>
        <v/>
      </c>
      <c r="M1599" s="19" t="str">
        <f>IFERROR(INDEX('Employee Info'!$C$3:$J$200,MATCH(Data7[[#This Row],[Name:]],'Employee Info'!$B$3:$B$200,0),MATCH(Data7[[#Headers],[Tech]],'Employee Info'!$C$2:$J$2,0)),"")</f>
        <v/>
      </c>
      <c r="N1599" s="19" t="str">
        <f>IFERROR(INDEX('Employee Info'!$C$3:$J$200,MATCH(Data7[[#This Row],[Name:]],'Employee Info'!$B$3:$B$200,0),MATCH(Data7[[#Headers],[Other]],'Employee Info'!$C$2:$J$2,0)),"")</f>
        <v/>
      </c>
      <c r="O1599" s="19">
        <f>IFERROR((Data7[[#This Row],[Hours:]]*SUM(Data7[[#This Row],[Rate]:[Other]])),"")</f>
        <v>0</v>
      </c>
      <c r="P1599" s="7" t="str">
        <f>IF(Data7[[#This Row],[WO'#:]]="","Riley #","WO#")</f>
        <v>Riley #</v>
      </c>
      <c r="Q1599" s="7">
        <f>IFERROR(WEEKNUM(Data7[[#This Row],[Date:]]),"")</f>
        <v>33</v>
      </c>
      <c r="R1599" s="6">
        <f t="shared" si="72"/>
        <v>45515</v>
      </c>
      <c r="S1599" s="6">
        <f>Data7[[#This Row],[Week Start]]+7</f>
        <v>45522</v>
      </c>
      <c r="T1599" s="7" t="str">
        <f t="shared" si="73"/>
        <v>8/11/2024 - 8/18/2024</v>
      </c>
      <c r="U1599" s="7" t="str">
        <f t="shared" si="74"/>
        <v>Time Card</v>
      </c>
      <c r="V1599" s="8" t="str">
        <f>RIGHT(TEXT(Data7[[#This Row],[Date:]],"mmddyyyy"),4)</f>
        <v>2024</v>
      </c>
      <c r="W1599" s="8" t="str">
        <f>MID(TEXT(Data7[[#This Row],[Date:]],"mmddyyyy"),3,2)</f>
        <v>14</v>
      </c>
      <c r="X1599" s="8" t="str">
        <f>LEFT(TEXT(Data7[[#This Row],[Date:]],"mmddyyyy"),2)</f>
        <v>08</v>
      </c>
      <c r="Y1599" s="6">
        <f>DATE(Data7[[#This Row],[Year]],Data7[[#This Row],[Month]],Data7[[#This Row],[Day]])</f>
        <v>45518</v>
      </c>
    </row>
    <row r="1600" spans="1:25">
      <c r="A1600" s="5">
        <v>45518.568421875003</v>
      </c>
      <c r="B1600" s="7" t="s">
        <v>35</v>
      </c>
      <c r="C1600" s="6" t="s">
        <v>2047</v>
      </c>
      <c r="D1600" s="7" t="s">
        <v>2072</v>
      </c>
      <c r="E1600" s="8">
        <v>8</v>
      </c>
      <c r="F1600" s="7" t="s">
        <v>68</v>
      </c>
      <c r="G1600" s="7" t="s">
        <v>68</v>
      </c>
      <c r="H1600" s="7" t="s">
        <v>912</v>
      </c>
      <c r="I1600" s="7" t="s">
        <v>44</v>
      </c>
      <c r="J1600" s="19" t="str">
        <f>IFERROR(INDEX('Employee Info'!$C$3:$E$200,MATCH(Data7[[#This Row],[Name:]],'Employee Info'!$B$3:$B$200,0),MATCH(Data7[[#This Row],[Hours Type:]],'Employee Info'!$C$2:$E$2,0)),"")</f>
        <v/>
      </c>
      <c r="K1600" s="19" t="str">
        <f>IFERROR(INDEX('Employee Info'!$C$3:$J$200,MATCH(Data7[[#This Row],[Name:]],'Employee Info'!$B$3:$B$200,0),MATCH(Data7[[#Headers],[Truck]],'Employee Info'!$C$2:$J$2,0)),"")</f>
        <v/>
      </c>
      <c r="L1600" s="19" t="str">
        <f>IFERROR(INDEX('Employee Info'!$C$3:$J$200,MATCH(Data7[[#This Row],[Name:]],'Employee Info'!$B$3:$B$200,0),MATCH(Data7[[#Headers],[Phone]],'Employee Info'!$C$2:$J$2,0)),"")</f>
        <v/>
      </c>
      <c r="M1600" s="19" t="str">
        <f>IFERROR(INDEX('Employee Info'!$C$3:$J$200,MATCH(Data7[[#This Row],[Name:]],'Employee Info'!$B$3:$B$200,0),MATCH(Data7[[#Headers],[Tech]],'Employee Info'!$C$2:$J$2,0)),"")</f>
        <v/>
      </c>
      <c r="N1600" s="19" t="str">
        <f>IFERROR(INDEX('Employee Info'!$C$3:$J$200,MATCH(Data7[[#This Row],[Name:]],'Employee Info'!$B$3:$B$200,0),MATCH(Data7[[#Headers],[Other]],'Employee Info'!$C$2:$J$2,0)),"")</f>
        <v/>
      </c>
      <c r="O1600" s="19">
        <f>IFERROR((Data7[[#This Row],[Hours:]]*SUM(Data7[[#This Row],[Rate]:[Other]])),"")</f>
        <v>0</v>
      </c>
      <c r="P1600" s="7" t="str">
        <f>IF(Data7[[#This Row],[WO'#:]]="","Riley #","WO#")</f>
        <v>Riley #</v>
      </c>
      <c r="Q1600" s="7">
        <f>IFERROR(WEEKNUM(Data7[[#This Row],[Date:]]),"")</f>
        <v>33</v>
      </c>
      <c r="R1600" s="6">
        <f t="shared" si="72"/>
        <v>45515</v>
      </c>
      <c r="S1600" s="6">
        <f>Data7[[#This Row],[Week Start]]+7</f>
        <v>45522</v>
      </c>
      <c r="T1600" s="7" t="str">
        <f t="shared" si="73"/>
        <v>8/11/2024 - 8/18/2024</v>
      </c>
      <c r="U1600" s="7" t="str">
        <f t="shared" si="74"/>
        <v>Time Card</v>
      </c>
      <c r="V1600" s="8" t="str">
        <f>RIGHT(TEXT(Data7[[#This Row],[Date:]],"mmddyyyy"),4)</f>
        <v>2024</v>
      </c>
      <c r="W1600" s="8" t="str">
        <f>MID(TEXT(Data7[[#This Row],[Date:]],"mmddyyyy"),3,2)</f>
        <v>14</v>
      </c>
      <c r="X1600" s="8" t="str">
        <f>LEFT(TEXT(Data7[[#This Row],[Date:]],"mmddyyyy"),2)</f>
        <v>08</v>
      </c>
      <c r="Y1600" s="6">
        <f>DATE(Data7[[#This Row],[Year]],Data7[[#This Row],[Month]],Data7[[#This Row],[Day]])</f>
        <v>45518</v>
      </c>
    </row>
    <row r="1601" spans="1:25">
      <c r="A1601" s="5">
        <v>45518.587445254627</v>
      </c>
      <c r="B1601" s="7" t="s">
        <v>65</v>
      </c>
      <c r="C1601" s="6" t="s">
        <v>2047</v>
      </c>
      <c r="D1601" s="7" t="s">
        <v>2073</v>
      </c>
      <c r="E1601" s="8">
        <v>8</v>
      </c>
      <c r="F1601" s="7" t="s">
        <v>68</v>
      </c>
      <c r="G1601" s="7" t="s">
        <v>68</v>
      </c>
      <c r="H1601" s="7" t="s">
        <v>536</v>
      </c>
      <c r="I1601" s="7" t="s">
        <v>44</v>
      </c>
      <c r="J1601" s="19" t="str">
        <f>IFERROR(INDEX('Employee Info'!$C$3:$E$200,MATCH(Data7[[#This Row],[Name:]],'Employee Info'!$B$3:$B$200,0),MATCH(Data7[[#This Row],[Hours Type:]],'Employee Info'!$C$2:$E$2,0)),"")</f>
        <v/>
      </c>
      <c r="K1601" s="19" t="str">
        <f>IFERROR(INDEX('Employee Info'!$C$3:$J$200,MATCH(Data7[[#This Row],[Name:]],'Employee Info'!$B$3:$B$200,0),MATCH(Data7[[#Headers],[Truck]],'Employee Info'!$C$2:$J$2,0)),"")</f>
        <v/>
      </c>
      <c r="L1601" s="19" t="str">
        <f>IFERROR(INDEX('Employee Info'!$C$3:$J$200,MATCH(Data7[[#This Row],[Name:]],'Employee Info'!$B$3:$B$200,0),MATCH(Data7[[#Headers],[Phone]],'Employee Info'!$C$2:$J$2,0)),"")</f>
        <v/>
      </c>
      <c r="M1601" s="19" t="str">
        <f>IFERROR(INDEX('Employee Info'!$C$3:$J$200,MATCH(Data7[[#This Row],[Name:]],'Employee Info'!$B$3:$B$200,0),MATCH(Data7[[#Headers],[Tech]],'Employee Info'!$C$2:$J$2,0)),"")</f>
        <v/>
      </c>
      <c r="N1601" s="19" t="str">
        <f>IFERROR(INDEX('Employee Info'!$C$3:$J$200,MATCH(Data7[[#This Row],[Name:]],'Employee Info'!$B$3:$B$200,0),MATCH(Data7[[#Headers],[Other]],'Employee Info'!$C$2:$J$2,0)),"")</f>
        <v/>
      </c>
      <c r="O1601" s="19">
        <f>IFERROR((Data7[[#This Row],[Hours:]]*SUM(Data7[[#This Row],[Rate]:[Other]])),"")</f>
        <v>0</v>
      </c>
      <c r="P1601" s="7" t="str">
        <f>IF(Data7[[#This Row],[WO'#:]]="","Riley #","WO#")</f>
        <v>Riley #</v>
      </c>
      <c r="Q1601" s="7">
        <f>IFERROR(WEEKNUM(Data7[[#This Row],[Date:]]),"")</f>
        <v>33</v>
      </c>
      <c r="R1601" s="6">
        <f t="shared" si="72"/>
        <v>45515</v>
      </c>
      <c r="S1601" s="6">
        <f>Data7[[#This Row],[Week Start]]+7</f>
        <v>45522</v>
      </c>
      <c r="T1601" s="7" t="str">
        <f t="shared" si="73"/>
        <v>8/11/2024 - 8/18/2024</v>
      </c>
      <c r="U1601" s="7" t="str">
        <f t="shared" si="74"/>
        <v>Time Card</v>
      </c>
      <c r="V1601" s="8" t="str">
        <f>RIGHT(TEXT(Data7[[#This Row],[Date:]],"mmddyyyy"),4)</f>
        <v>2024</v>
      </c>
      <c r="W1601" s="8" t="str">
        <f>MID(TEXT(Data7[[#This Row],[Date:]],"mmddyyyy"),3,2)</f>
        <v>14</v>
      </c>
      <c r="X1601" s="8" t="str">
        <f>LEFT(TEXT(Data7[[#This Row],[Date:]],"mmddyyyy"),2)</f>
        <v>08</v>
      </c>
      <c r="Y1601" s="6">
        <f>DATE(Data7[[#This Row],[Year]],Data7[[#This Row],[Month]],Data7[[#This Row],[Day]])</f>
        <v>45518</v>
      </c>
    </row>
    <row r="1602" spans="1:25">
      <c r="A1602" s="5">
        <v>45519.251921064817</v>
      </c>
      <c r="B1602" s="7" t="s">
        <v>23</v>
      </c>
      <c r="C1602" s="6" t="s">
        <v>2047</v>
      </c>
      <c r="D1602" s="7" t="s">
        <v>2073</v>
      </c>
      <c r="E1602" s="8">
        <v>8</v>
      </c>
      <c r="F1602" s="7" t="s">
        <v>68</v>
      </c>
      <c r="G1602" s="7" t="s">
        <v>68</v>
      </c>
      <c r="H1602" s="7" t="s">
        <v>536</v>
      </c>
      <c r="I1602" s="7" t="s">
        <v>44</v>
      </c>
      <c r="J1602" s="19" t="str">
        <f>IFERROR(INDEX('Employee Info'!$C$3:$E$200,MATCH(Data7[[#This Row],[Name:]],'Employee Info'!$B$3:$B$200,0),MATCH(Data7[[#This Row],[Hours Type:]],'Employee Info'!$C$2:$E$2,0)),"")</f>
        <v/>
      </c>
      <c r="K1602" s="19" t="str">
        <f>IFERROR(INDEX('Employee Info'!$C$3:$J$200,MATCH(Data7[[#This Row],[Name:]],'Employee Info'!$B$3:$B$200,0),MATCH(Data7[[#Headers],[Truck]],'Employee Info'!$C$2:$J$2,0)),"")</f>
        <v/>
      </c>
      <c r="L1602" s="19" t="str">
        <f>IFERROR(INDEX('Employee Info'!$C$3:$J$200,MATCH(Data7[[#This Row],[Name:]],'Employee Info'!$B$3:$B$200,0),MATCH(Data7[[#Headers],[Phone]],'Employee Info'!$C$2:$J$2,0)),"")</f>
        <v/>
      </c>
      <c r="M1602" s="19" t="str">
        <f>IFERROR(INDEX('Employee Info'!$C$3:$J$200,MATCH(Data7[[#This Row],[Name:]],'Employee Info'!$B$3:$B$200,0),MATCH(Data7[[#Headers],[Tech]],'Employee Info'!$C$2:$J$2,0)),"")</f>
        <v/>
      </c>
      <c r="N1602" s="19" t="str">
        <f>IFERROR(INDEX('Employee Info'!$C$3:$J$200,MATCH(Data7[[#This Row],[Name:]],'Employee Info'!$B$3:$B$200,0),MATCH(Data7[[#Headers],[Other]],'Employee Info'!$C$2:$J$2,0)),"")</f>
        <v/>
      </c>
      <c r="O1602" s="19">
        <f>IFERROR((Data7[[#This Row],[Hours:]]*SUM(Data7[[#This Row],[Rate]:[Other]])),"")</f>
        <v>0</v>
      </c>
      <c r="P1602" s="7" t="str">
        <f>IF(Data7[[#This Row],[WO'#:]]="","Riley #","WO#")</f>
        <v>Riley #</v>
      </c>
      <c r="Q1602" s="7">
        <f>IFERROR(WEEKNUM(Data7[[#This Row],[Date:]]),"")</f>
        <v>33</v>
      </c>
      <c r="R1602" s="6">
        <f t="shared" ref="R1602:R1665" si="75">DATE(RIGHT(TEXT(C1602,"mm/dd/yyyy"),4),1,1)+(Q1602-1)*7-(WEEKDAY(DATE(RIGHT(TEXT(C1602,"mm/dd/yyyy"),4),1,1)))+1</f>
        <v>45515</v>
      </c>
      <c r="S1602" s="6">
        <f>Data7[[#This Row],[Week Start]]+7</f>
        <v>45522</v>
      </c>
      <c r="T1602" s="7" t="str">
        <f t="shared" ref="T1602:T1665" si="76">IFERROR(TEXT(R1602, "m/d/yyyy") &amp; " - " &amp; TEXT(S1602, "m/d/yyyy"),"")</f>
        <v>8/11/2024 - 8/18/2024</v>
      </c>
      <c r="U1602" s="7" t="str">
        <f t="shared" ref="U1602:U1665" si="77">"Time Card"</f>
        <v>Time Card</v>
      </c>
      <c r="V1602" s="8" t="str">
        <f>RIGHT(TEXT(Data7[[#This Row],[Date:]],"mmddyyyy"),4)</f>
        <v>2024</v>
      </c>
      <c r="W1602" s="8" t="str">
        <f>MID(TEXT(Data7[[#This Row],[Date:]],"mmddyyyy"),3,2)</f>
        <v>14</v>
      </c>
      <c r="X1602" s="8" t="str">
        <f>LEFT(TEXT(Data7[[#This Row],[Date:]],"mmddyyyy"),2)</f>
        <v>08</v>
      </c>
      <c r="Y1602" s="6">
        <f>DATE(Data7[[#This Row],[Year]],Data7[[#This Row],[Month]],Data7[[#This Row],[Day]])</f>
        <v>45518</v>
      </c>
    </row>
    <row r="1603" spans="1:25">
      <c r="A1603" s="5">
        <v>45521.41129398148</v>
      </c>
      <c r="B1603" s="7" t="s">
        <v>66</v>
      </c>
      <c r="C1603" s="6" t="s">
        <v>2047</v>
      </c>
      <c r="D1603" s="7" t="s">
        <v>1727</v>
      </c>
      <c r="E1603" s="8">
        <v>1</v>
      </c>
      <c r="F1603" s="7" t="s">
        <v>68</v>
      </c>
      <c r="G1603" s="7" t="s">
        <v>68</v>
      </c>
      <c r="H1603" s="7" t="s">
        <v>536</v>
      </c>
      <c r="I1603" s="7" t="s">
        <v>44</v>
      </c>
      <c r="J1603" s="19" t="str">
        <f>IFERROR(INDEX('Employee Info'!$C$3:$E$200,MATCH(Data7[[#This Row],[Name:]],'Employee Info'!$B$3:$B$200,0),MATCH(Data7[[#This Row],[Hours Type:]],'Employee Info'!$C$2:$E$2,0)),"")</f>
        <v/>
      </c>
      <c r="K1603" s="19" t="str">
        <f>IFERROR(INDEX('Employee Info'!$C$3:$J$200,MATCH(Data7[[#This Row],[Name:]],'Employee Info'!$B$3:$B$200,0),MATCH(Data7[[#Headers],[Truck]],'Employee Info'!$C$2:$J$2,0)),"")</f>
        <v/>
      </c>
      <c r="L1603" s="19" t="str">
        <f>IFERROR(INDEX('Employee Info'!$C$3:$J$200,MATCH(Data7[[#This Row],[Name:]],'Employee Info'!$B$3:$B$200,0),MATCH(Data7[[#Headers],[Phone]],'Employee Info'!$C$2:$J$2,0)),"")</f>
        <v/>
      </c>
      <c r="M1603" s="19" t="str">
        <f>IFERROR(INDEX('Employee Info'!$C$3:$J$200,MATCH(Data7[[#This Row],[Name:]],'Employee Info'!$B$3:$B$200,0),MATCH(Data7[[#Headers],[Tech]],'Employee Info'!$C$2:$J$2,0)),"")</f>
        <v/>
      </c>
      <c r="N1603" s="19" t="str">
        <f>IFERROR(INDEX('Employee Info'!$C$3:$J$200,MATCH(Data7[[#This Row],[Name:]],'Employee Info'!$B$3:$B$200,0),MATCH(Data7[[#Headers],[Other]],'Employee Info'!$C$2:$J$2,0)),"")</f>
        <v/>
      </c>
      <c r="O1603" s="19">
        <f>IFERROR((Data7[[#This Row],[Hours:]]*SUM(Data7[[#This Row],[Rate]:[Other]])),"")</f>
        <v>0</v>
      </c>
      <c r="P1603" s="7" t="str">
        <f>IF(Data7[[#This Row],[WO'#:]]="","Riley #","WO#")</f>
        <v>Riley #</v>
      </c>
      <c r="Q1603" s="7">
        <f>IFERROR(WEEKNUM(Data7[[#This Row],[Date:]]),"")</f>
        <v>33</v>
      </c>
      <c r="R1603" s="6">
        <f t="shared" si="75"/>
        <v>45515</v>
      </c>
      <c r="S1603" s="6">
        <f>Data7[[#This Row],[Week Start]]+7</f>
        <v>45522</v>
      </c>
      <c r="T1603" s="7" t="str">
        <f t="shared" si="76"/>
        <v>8/11/2024 - 8/18/2024</v>
      </c>
      <c r="U1603" s="7" t="str">
        <f t="shared" si="77"/>
        <v>Time Card</v>
      </c>
      <c r="V1603" s="8" t="str">
        <f>RIGHT(TEXT(Data7[[#This Row],[Date:]],"mmddyyyy"),4)</f>
        <v>2024</v>
      </c>
      <c r="W1603" s="8" t="str">
        <f>MID(TEXT(Data7[[#This Row],[Date:]],"mmddyyyy"),3,2)</f>
        <v>14</v>
      </c>
      <c r="X1603" s="8" t="str">
        <f>LEFT(TEXT(Data7[[#This Row],[Date:]],"mmddyyyy"),2)</f>
        <v>08</v>
      </c>
      <c r="Y1603" s="6">
        <f>DATE(Data7[[#This Row],[Year]],Data7[[#This Row],[Month]],Data7[[#This Row],[Day]])</f>
        <v>45518</v>
      </c>
    </row>
    <row r="1604" spans="1:25">
      <c r="A1604" s="5">
        <v>45521.411980902776</v>
      </c>
      <c r="B1604" s="7" t="s">
        <v>66</v>
      </c>
      <c r="C1604" s="6" t="s">
        <v>2047</v>
      </c>
      <c r="D1604" s="7" t="s">
        <v>2081</v>
      </c>
      <c r="E1604" s="8">
        <v>1</v>
      </c>
      <c r="F1604" s="7" t="s">
        <v>68</v>
      </c>
      <c r="G1604" s="7" t="s">
        <v>68</v>
      </c>
      <c r="H1604" s="7" t="s">
        <v>912</v>
      </c>
      <c r="I1604" s="7" t="s">
        <v>44</v>
      </c>
      <c r="J1604" s="19" t="str">
        <f>IFERROR(INDEX('Employee Info'!$C$3:$E$200,MATCH(Data7[[#This Row],[Name:]],'Employee Info'!$B$3:$B$200,0),MATCH(Data7[[#This Row],[Hours Type:]],'Employee Info'!$C$2:$E$2,0)),"")</f>
        <v/>
      </c>
      <c r="K1604" s="19" t="str">
        <f>IFERROR(INDEX('Employee Info'!$C$3:$J$200,MATCH(Data7[[#This Row],[Name:]],'Employee Info'!$B$3:$B$200,0),MATCH(Data7[[#Headers],[Truck]],'Employee Info'!$C$2:$J$2,0)),"")</f>
        <v/>
      </c>
      <c r="L1604" s="19" t="str">
        <f>IFERROR(INDEX('Employee Info'!$C$3:$J$200,MATCH(Data7[[#This Row],[Name:]],'Employee Info'!$B$3:$B$200,0),MATCH(Data7[[#Headers],[Phone]],'Employee Info'!$C$2:$J$2,0)),"")</f>
        <v/>
      </c>
      <c r="M1604" s="19" t="str">
        <f>IFERROR(INDEX('Employee Info'!$C$3:$J$200,MATCH(Data7[[#This Row],[Name:]],'Employee Info'!$B$3:$B$200,0),MATCH(Data7[[#Headers],[Tech]],'Employee Info'!$C$2:$J$2,0)),"")</f>
        <v/>
      </c>
      <c r="N1604" s="19" t="str">
        <f>IFERROR(INDEX('Employee Info'!$C$3:$J$200,MATCH(Data7[[#This Row],[Name:]],'Employee Info'!$B$3:$B$200,0),MATCH(Data7[[#Headers],[Other]],'Employee Info'!$C$2:$J$2,0)),"")</f>
        <v/>
      </c>
      <c r="O1604" s="19">
        <f>IFERROR((Data7[[#This Row],[Hours:]]*SUM(Data7[[#This Row],[Rate]:[Other]])),"")</f>
        <v>0</v>
      </c>
      <c r="P1604" s="7" t="str">
        <f>IF(Data7[[#This Row],[WO'#:]]="","Riley #","WO#")</f>
        <v>Riley #</v>
      </c>
      <c r="Q1604" s="7">
        <f>IFERROR(WEEKNUM(Data7[[#This Row],[Date:]]),"")</f>
        <v>33</v>
      </c>
      <c r="R1604" s="6">
        <f t="shared" si="75"/>
        <v>45515</v>
      </c>
      <c r="S1604" s="6">
        <f>Data7[[#This Row],[Week Start]]+7</f>
        <v>45522</v>
      </c>
      <c r="T1604" s="7" t="str">
        <f t="shared" si="76"/>
        <v>8/11/2024 - 8/18/2024</v>
      </c>
      <c r="U1604" s="7" t="str">
        <f t="shared" si="77"/>
        <v>Time Card</v>
      </c>
      <c r="V1604" s="8" t="str">
        <f>RIGHT(TEXT(Data7[[#This Row],[Date:]],"mmddyyyy"),4)</f>
        <v>2024</v>
      </c>
      <c r="W1604" s="8" t="str">
        <f>MID(TEXT(Data7[[#This Row],[Date:]],"mmddyyyy"),3,2)</f>
        <v>14</v>
      </c>
      <c r="X1604" s="8" t="str">
        <f>LEFT(TEXT(Data7[[#This Row],[Date:]],"mmddyyyy"),2)</f>
        <v>08</v>
      </c>
      <c r="Y1604" s="6">
        <f>DATE(Data7[[#This Row],[Year]],Data7[[#This Row],[Month]],Data7[[#This Row],[Day]])</f>
        <v>45518</v>
      </c>
    </row>
    <row r="1605" spans="1:25">
      <c r="A1605" s="5">
        <v>45521.413575810184</v>
      </c>
      <c r="B1605" s="7" t="s">
        <v>66</v>
      </c>
      <c r="C1605" s="6" t="s">
        <v>2047</v>
      </c>
      <c r="D1605" s="7" t="s">
        <v>2082</v>
      </c>
      <c r="E1605" s="8">
        <v>1</v>
      </c>
      <c r="F1605" s="7" t="s">
        <v>68</v>
      </c>
      <c r="G1605" s="7" t="s">
        <v>68</v>
      </c>
      <c r="H1605" s="7" t="s">
        <v>1960</v>
      </c>
      <c r="I1605" s="7" t="s">
        <v>44</v>
      </c>
      <c r="J1605" s="19" t="str">
        <f>IFERROR(INDEX('Employee Info'!$C$3:$E$200,MATCH(Data7[[#This Row],[Name:]],'Employee Info'!$B$3:$B$200,0),MATCH(Data7[[#This Row],[Hours Type:]],'Employee Info'!$C$2:$E$2,0)),"")</f>
        <v/>
      </c>
      <c r="K1605" s="19" t="str">
        <f>IFERROR(INDEX('Employee Info'!$C$3:$J$200,MATCH(Data7[[#This Row],[Name:]],'Employee Info'!$B$3:$B$200,0),MATCH(Data7[[#Headers],[Truck]],'Employee Info'!$C$2:$J$2,0)),"")</f>
        <v/>
      </c>
      <c r="L1605" s="19" t="str">
        <f>IFERROR(INDEX('Employee Info'!$C$3:$J$200,MATCH(Data7[[#This Row],[Name:]],'Employee Info'!$B$3:$B$200,0),MATCH(Data7[[#Headers],[Phone]],'Employee Info'!$C$2:$J$2,0)),"")</f>
        <v/>
      </c>
      <c r="M1605" s="19" t="str">
        <f>IFERROR(INDEX('Employee Info'!$C$3:$J$200,MATCH(Data7[[#This Row],[Name:]],'Employee Info'!$B$3:$B$200,0),MATCH(Data7[[#Headers],[Tech]],'Employee Info'!$C$2:$J$2,0)),"")</f>
        <v/>
      </c>
      <c r="N1605" s="19" t="str">
        <f>IFERROR(INDEX('Employee Info'!$C$3:$J$200,MATCH(Data7[[#This Row],[Name:]],'Employee Info'!$B$3:$B$200,0),MATCH(Data7[[#Headers],[Other]],'Employee Info'!$C$2:$J$2,0)),"")</f>
        <v/>
      </c>
      <c r="O1605" s="19">
        <f>IFERROR((Data7[[#This Row],[Hours:]]*SUM(Data7[[#This Row],[Rate]:[Other]])),"")</f>
        <v>0</v>
      </c>
      <c r="P1605" s="7" t="str">
        <f>IF(Data7[[#This Row],[WO'#:]]="","Riley #","WO#")</f>
        <v>Riley #</v>
      </c>
      <c r="Q1605" s="7">
        <f>IFERROR(WEEKNUM(Data7[[#This Row],[Date:]]),"")</f>
        <v>33</v>
      </c>
      <c r="R1605" s="6">
        <f t="shared" si="75"/>
        <v>45515</v>
      </c>
      <c r="S1605" s="6">
        <f>Data7[[#This Row],[Week Start]]+7</f>
        <v>45522</v>
      </c>
      <c r="T1605" s="7" t="str">
        <f t="shared" si="76"/>
        <v>8/11/2024 - 8/18/2024</v>
      </c>
      <c r="U1605" s="7" t="str">
        <f t="shared" si="77"/>
        <v>Time Card</v>
      </c>
      <c r="V1605" s="8" t="str">
        <f>RIGHT(TEXT(Data7[[#This Row],[Date:]],"mmddyyyy"),4)</f>
        <v>2024</v>
      </c>
      <c r="W1605" s="8" t="str">
        <f>MID(TEXT(Data7[[#This Row],[Date:]],"mmddyyyy"),3,2)</f>
        <v>14</v>
      </c>
      <c r="X1605" s="8" t="str">
        <f>LEFT(TEXT(Data7[[#This Row],[Date:]],"mmddyyyy"),2)</f>
        <v>08</v>
      </c>
      <c r="Y1605" s="6">
        <f>DATE(Data7[[#This Row],[Year]],Data7[[#This Row],[Month]],Data7[[#This Row],[Day]])</f>
        <v>45518</v>
      </c>
    </row>
    <row r="1606" spans="1:25">
      <c r="A1606" s="5">
        <v>45521.414850462963</v>
      </c>
      <c r="B1606" s="7" t="s">
        <v>66</v>
      </c>
      <c r="C1606" s="6" t="s">
        <v>2047</v>
      </c>
      <c r="D1606" s="7" t="s">
        <v>2084</v>
      </c>
      <c r="E1606" s="8">
        <v>1</v>
      </c>
      <c r="F1606" s="7" t="s">
        <v>68</v>
      </c>
      <c r="G1606" s="7" t="s">
        <v>68</v>
      </c>
      <c r="H1606" s="7" t="s">
        <v>922</v>
      </c>
      <c r="I1606" s="7" t="s">
        <v>44</v>
      </c>
      <c r="J1606" s="19" t="str">
        <f>IFERROR(INDEX('Employee Info'!$C$3:$E$200,MATCH(Data7[[#This Row],[Name:]],'Employee Info'!$B$3:$B$200,0),MATCH(Data7[[#This Row],[Hours Type:]],'Employee Info'!$C$2:$E$2,0)),"")</f>
        <v/>
      </c>
      <c r="K1606" s="19" t="str">
        <f>IFERROR(INDEX('Employee Info'!$C$3:$J$200,MATCH(Data7[[#This Row],[Name:]],'Employee Info'!$B$3:$B$200,0),MATCH(Data7[[#Headers],[Truck]],'Employee Info'!$C$2:$J$2,0)),"")</f>
        <v/>
      </c>
      <c r="L1606" s="19" t="str">
        <f>IFERROR(INDEX('Employee Info'!$C$3:$J$200,MATCH(Data7[[#This Row],[Name:]],'Employee Info'!$B$3:$B$200,0),MATCH(Data7[[#Headers],[Phone]],'Employee Info'!$C$2:$J$2,0)),"")</f>
        <v/>
      </c>
      <c r="M1606" s="19" t="str">
        <f>IFERROR(INDEX('Employee Info'!$C$3:$J$200,MATCH(Data7[[#This Row],[Name:]],'Employee Info'!$B$3:$B$200,0),MATCH(Data7[[#Headers],[Tech]],'Employee Info'!$C$2:$J$2,0)),"")</f>
        <v/>
      </c>
      <c r="N1606" s="19" t="str">
        <f>IFERROR(INDEX('Employee Info'!$C$3:$J$200,MATCH(Data7[[#This Row],[Name:]],'Employee Info'!$B$3:$B$200,0),MATCH(Data7[[#Headers],[Other]],'Employee Info'!$C$2:$J$2,0)),"")</f>
        <v/>
      </c>
      <c r="O1606" s="19">
        <f>IFERROR((Data7[[#This Row],[Hours:]]*SUM(Data7[[#This Row],[Rate]:[Other]])),"")</f>
        <v>0</v>
      </c>
      <c r="P1606" s="7" t="str">
        <f>IF(Data7[[#This Row],[WO'#:]]="","Riley #","WO#")</f>
        <v>Riley #</v>
      </c>
      <c r="Q1606" s="7">
        <f>IFERROR(WEEKNUM(Data7[[#This Row],[Date:]]),"")</f>
        <v>33</v>
      </c>
      <c r="R1606" s="6">
        <f t="shared" si="75"/>
        <v>45515</v>
      </c>
      <c r="S1606" s="6">
        <f>Data7[[#This Row],[Week Start]]+7</f>
        <v>45522</v>
      </c>
      <c r="T1606" s="7" t="str">
        <f t="shared" si="76"/>
        <v>8/11/2024 - 8/18/2024</v>
      </c>
      <c r="U1606" s="7" t="str">
        <f t="shared" si="77"/>
        <v>Time Card</v>
      </c>
      <c r="V1606" s="8" t="str">
        <f>RIGHT(TEXT(Data7[[#This Row],[Date:]],"mmddyyyy"),4)</f>
        <v>2024</v>
      </c>
      <c r="W1606" s="8" t="str">
        <f>MID(TEXT(Data7[[#This Row],[Date:]],"mmddyyyy"),3,2)</f>
        <v>14</v>
      </c>
      <c r="X1606" s="8" t="str">
        <f>LEFT(TEXT(Data7[[#This Row],[Date:]],"mmddyyyy"),2)</f>
        <v>08</v>
      </c>
      <c r="Y1606" s="6">
        <f>DATE(Data7[[#This Row],[Year]],Data7[[#This Row],[Month]],Data7[[#This Row],[Day]])</f>
        <v>45518</v>
      </c>
    </row>
    <row r="1607" spans="1:25">
      <c r="A1607" s="5">
        <v>45521.417847106481</v>
      </c>
      <c r="B1607" s="7" t="s">
        <v>66</v>
      </c>
      <c r="C1607" s="6" t="s">
        <v>2047</v>
      </c>
      <c r="D1607" s="7" t="s">
        <v>2086</v>
      </c>
      <c r="E1607" s="8">
        <v>4</v>
      </c>
      <c r="F1607" s="7">
        <v>6984733</v>
      </c>
      <c r="G1607" s="7" t="s">
        <v>68</v>
      </c>
      <c r="H1607" s="7" t="s">
        <v>756</v>
      </c>
      <c r="I1607" s="7" t="s">
        <v>44</v>
      </c>
      <c r="J1607" s="19" t="str">
        <f>IFERROR(INDEX('Employee Info'!$C$3:$E$200,MATCH(Data7[[#This Row],[Name:]],'Employee Info'!$B$3:$B$200,0),MATCH(Data7[[#This Row],[Hours Type:]],'Employee Info'!$C$2:$E$2,0)),"")</f>
        <v/>
      </c>
      <c r="K1607" s="19" t="str">
        <f>IFERROR(INDEX('Employee Info'!$C$3:$J$200,MATCH(Data7[[#This Row],[Name:]],'Employee Info'!$B$3:$B$200,0),MATCH(Data7[[#Headers],[Truck]],'Employee Info'!$C$2:$J$2,0)),"")</f>
        <v/>
      </c>
      <c r="L1607" s="19" t="str">
        <f>IFERROR(INDEX('Employee Info'!$C$3:$J$200,MATCH(Data7[[#This Row],[Name:]],'Employee Info'!$B$3:$B$200,0),MATCH(Data7[[#Headers],[Phone]],'Employee Info'!$C$2:$J$2,0)),"")</f>
        <v/>
      </c>
      <c r="M1607" s="19" t="str">
        <f>IFERROR(INDEX('Employee Info'!$C$3:$J$200,MATCH(Data7[[#This Row],[Name:]],'Employee Info'!$B$3:$B$200,0),MATCH(Data7[[#Headers],[Tech]],'Employee Info'!$C$2:$J$2,0)),"")</f>
        <v/>
      </c>
      <c r="N1607" s="19" t="str">
        <f>IFERROR(INDEX('Employee Info'!$C$3:$J$200,MATCH(Data7[[#This Row],[Name:]],'Employee Info'!$B$3:$B$200,0),MATCH(Data7[[#Headers],[Other]],'Employee Info'!$C$2:$J$2,0)),"")</f>
        <v/>
      </c>
      <c r="O1607" s="19">
        <f>IFERROR((Data7[[#This Row],[Hours:]]*SUM(Data7[[#This Row],[Rate]:[Other]])),"")</f>
        <v>0</v>
      </c>
      <c r="P1607" s="7" t="str">
        <f>IF(Data7[[#This Row],[WO'#:]]="","Riley #","WO#")</f>
        <v>WO#</v>
      </c>
      <c r="Q1607" s="7">
        <f>IFERROR(WEEKNUM(Data7[[#This Row],[Date:]]),"")</f>
        <v>33</v>
      </c>
      <c r="R1607" s="6">
        <f t="shared" si="75"/>
        <v>45515</v>
      </c>
      <c r="S1607" s="6">
        <f>Data7[[#This Row],[Week Start]]+7</f>
        <v>45522</v>
      </c>
      <c r="T1607" s="7" t="str">
        <f t="shared" si="76"/>
        <v>8/11/2024 - 8/18/2024</v>
      </c>
      <c r="U1607" s="7" t="str">
        <f t="shared" si="77"/>
        <v>Time Card</v>
      </c>
      <c r="V1607" s="8" t="str">
        <f>RIGHT(TEXT(Data7[[#This Row],[Date:]],"mmddyyyy"),4)</f>
        <v>2024</v>
      </c>
      <c r="W1607" s="8" t="str">
        <f>MID(TEXT(Data7[[#This Row],[Date:]],"mmddyyyy"),3,2)</f>
        <v>14</v>
      </c>
      <c r="X1607" s="8" t="str">
        <f>LEFT(TEXT(Data7[[#This Row],[Date:]],"mmddyyyy"),2)</f>
        <v>08</v>
      </c>
      <c r="Y1607" s="6">
        <f>DATE(Data7[[#This Row],[Year]],Data7[[#This Row],[Month]],Data7[[#This Row],[Day]])</f>
        <v>45518</v>
      </c>
    </row>
    <row r="1608" spans="1:25">
      <c r="A1608" s="5">
        <v>45521.418146296295</v>
      </c>
      <c r="B1608" s="7" t="s">
        <v>66</v>
      </c>
      <c r="C1608" s="6" t="s">
        <v>2047</v>
      </c>
      <c r="D1608" s="7" t="s">
        <v>2086</v>
      </c>
      <c r="E1608" s="8">
        <v>1</v>
      </c>
      <c r="F1608" s="7">
        <v>6984733</v>
      </c>
      <c r="G1608" s="7" t="s">
        <v>68</v>
      </c>
      <c r="H1608" s="7" t="s">
        <v>756</v>
      </c>
      <c r="I1608" s="7" t="s">
        <v>45</v>
      </c>
      <c r="J1608" s="19" t="str">
        <f>IFERROR(INDEX('Employee Info'!$C$3:$E$200,MATCH(Data7[[#This Row],[Name:]],'Employee Info'!$B$3:$B$200,0),MATCH(Data7[[#This Row],[Hours Type:]],'Employee Info'!$C$2:$E$2,0)),"")</f>
        <v/>
      </c>
      <c r="K1608" s="19" t="str">
        <f>IFERROR(INDEX('Employee Info'!$C$3:$J$200,MATCH(Data7[[#This Row],[Name:]],'Employee Info'!$B$3:$B$200,0),MATCH(Data7[[#Headers],[Truck]],'Employee Info'!$C$2:$J$2,0)),"")</f>
        <v/>
      </c>
      <c r="L1608" s="19" t="str">
        <f>IFERROR(INDEX('Employee Info'!$C$3:$J$200,MATCH(Data7[[#This Row],[Name:]],'Employee Info'!$B$3:$B$200,0),MATCH(Data7[[#Headers],[Phone]],'Employee Info'!$C$2:$J$2,0)),"")</f>
        <v/>
      </c>
      <c r="M1608" s="19" t="str">
        <f>IFERROR(INDEX('Employee Info'!$C$3:$J$200,MATCH(Data7[[#This Row],[Name:]],'Employee Info'!$B$3:$B$200,0),MATCH(Data7[[#Headers],[Tech]],'Employee Info'!$C$2:$J$2,0)),"")</f>
        <v/>
      </c>
      <c r="N1608" s="19" t="str">
        <f>IFERROR(INDEX('Employee Info'!$C$3:$J$200,MATCH(Data7[[#This Row],[Name:]],'Employee Info'!$B$3:$B$200,0),MATCH(Data7[[#Headers],[Other]],'Employee Info'!$C$2:$J$2,0)),"")</f>
        <v/>
      </c>
      <c r="O1608" s="19">
        <f>IFERROR((Data7[[#This Row],[Hours:]]*SUM(Data7[[#This Row],[Rate]:[Other]])),"")</f>
        <v>0</v>
      </c>
      <c r="P1608" s="7" t="str">
        <f>IF(Data7[[#This Row],[WO'#:]]="","Riley #","WO#")</f>
        <v>WO#</v>
      </c>
      <c r="Q1608" s="7">
        <f>IFERROR(WEEKNUM(Data7[[#This Row],[Date:]]),"")</f>
        <v>33</v>
      </c>
      <c r="R1608" s="6">
        <f t="shared" si="75"/>
        <v>45515</v>
      </c>
      <c r="S1608" s="6">
        <f>Data7[[#This Row],[Week Start]]+7</f>
        <v>45522</v>
      </c>
      <c r="T1608" s="7" t="str">
        <f t="shared" si="76"/>
        <v>8/11/2024 - 8/18/2024</v>
      </c>
      <c r="U1608" s="7" t="str">
        <f t="shared" si="77"/>
        <v>Time Card</v>
      </c>
      <c r="V1608" s="8" t="str">
        <f>RIGHT(TEXT(Data7[[#This Row],[Date:]],"mmddyyyy"),4)</f>
        <v>2024</v>
      </c>
      <c r="W1608" s="8" t="str">
        <f>MID(TEXT(Data7[[#This Row],[Date:]],"mmddyyyy"),3,2)</f>
        <v>14</v>
      </c>
      <c r="X1608" s="8" t="str">
        <f>LEFT(TEXT(Data7[[#This Row],[Date:]],"mmddyyyy"),2)</f>
        <v>08</v>
      </c>
      <c r="Y1608" s="6">
        <f>DATE(Data7[[#This Row],[Year]],Data7[[#This Row],[Month]],Data7[[#This Row],[Day]])</f>
        <v>45518</v>
      </c>
    </row>
    <row r="1609" spans="1:25">
      <c r="A1609" s="5">
        <v>45519.573736226848</v>
      </c>
      <c r="B1609" s="7" t="s">
        <v>31</v>
      </c>
      <c r="C1609" s="6" t="s">
        <v>2075</v>
      </c>
      <c r="D1609" s="7" t="s">
        <v>2074</v>
      </c>
      <c r="E1609" s="8">
        <v>7</v>
      </c>
      <c r="F1609" s="7" t="s">
        <v>68</v>
      </c>
      <c r="G1609" s="7" t="s">
        <v>68</v>
      </c>
      <c r="H1609" s="7" t="s">
        <v>922</v>
      </c>
      <c r="I1609" s="7" t="s">
        <v>44</v>
      </c>
      <c r="J1609" s="19" t="str">
        <f>IFERROR(INDEX('Employee Info'!$C$3:$E$200,MATCH(Data7[[#This Row],[Name:]],'Employee Info'!$B$3:$B$200,0),MATCH(Data7[[#This Row],[Hours Type:]],'Employee Info'!$C$2:$E$2,0)),"")</f>
        <v/>
      </c>
      <c r="K1609" s="19" t="str">
        <f>IFERROR(INDEX('Employee Info'!$C$3:$J$200,MATCH(Data7[[#This Row],[Name:]],'Employee Info'!$B$3:$B$200,0),MATCH(Data7[[#Headers],[Truck]],'Employee Info'!$C$2:$J$2,0)),"")</f>
        <v/>
      </c>
      <c r="L1609" s="19" t="str">
        <f>IFERROR(INDEX('Employee Info'!$C$3:$J$200,MATCH(Data7[[#This Row],[Name:]],'Employee Info'!$B$3:$B$200,0),MATCH(Data7[[#Headers],[Phone]],'Employee Info'!$C$2:$J$2,0)),"")</f>
        <v/>
      </c>
      <c r="M1609" s="19" t="str">
        <f>IFERROR(INDEX('Employee Info'!$C$3:$J$200,MATCH(Data7[[#This Row],[Name:]],'Employee Info'!$B$3:$B$200,0),MATCH(Data7[[#Headers],[Tech]],'Employee Info'!$C$2:$J$2,0)),"")</f>
        <v/>
      </c>
      <c r="N1609" s="19" t="str">
        <f>IFERROR(INDEX('Employee Info'!$C$3:$J$200,MATCH(Data7[[#This Row],[Name:]],'Employee Info'!$B$3:$B$200,0),MATCH(Data7[[#Headers],[Other]],'Employee Info'!$C$2:$J$2,0)),"")</f>
        <v/>
      </c>
      <c r="O1609" s="19">
        <f>IFERROR((Data7[[#This Row],[Hours:]]*SUM(Data7[[#This Row],[Rate]:[Other]])),"")</f>
        <v>0</v>
      </c>
      <c r="P1609" s="7" t="str">
        <f>IF(Data7[[#This Row],[WO'#:]]="","Riley #","WO#")</f>
        <v>Riley #</v>
      </c>
      <c r="Q1609" s="7">
        <f>IFERROR(WEEKNUM(Data7[[#This Row],[Date:]]),"")</f>
        <v>33</v>
      </c>
      <c r="R1609" s="6">
        <f t="shared" si="75"/>
        <v>45515</v>
      </c>
      <c r="S1609" s="6">
        <f>Data7[[#This Row],[Week Start]]+7</f>
        <v>45522</v>
      </c>
      <c r="T1609" s="7" t="str">
        <f t="shared" si="76"/>
        <v>8/11/2024 - 8/18/2024</v>
      </c>
      <c r="U1609" s="7" t="str">
        <f t="shared" si="77"/>
        <v>Time Card</v>
      </c>
      <c r="V1609" s="8" t="str">
        <f>RIGHT(TEXT(Data7[[#This Row],[Date:]],"mmddyyyy"),4)</f>
        <v>2024</v>
      </c>
      <c r="W1609" s="8" t="str">
        <f>MID(TEXT(Data7[[#This Row],[Date:]],"mmddyyyy"),3,2)</f>
        <v>15</v>
      </c>
      <c r="X1609" s="8" t="str">
        <f>LEFT(TEXT(Data7[[#This Row],[Date:]],"mmddyyyy"),2)</f>
        <v>08</v>
      </c>
      <c r="Y1609" s="6">
        <f>DATE(Data7[[#This Row],[Year]],Data7[[#This Row],[Month]],Data7[[#This Row],[Day]])</f>
        <v>45519</v>
      </c>
    </row>
    <row r="1610" spans="1:25">
      <c r="A1610" s="5">
        <v>45519.573954050924</v>
      </c>
      <c r="B1610" s="7" t="s">
        <v>34</v>
      </c>
      <c r="C1610" s="6" t="s">
        <v>2075</v>
      </c>
      <c r="D1610" s="7" t="s">
        <v>2074</v>
      </c>
      <c r="E1610" s="8">
        <v>7</v>
      </c>
      <c r="F1610" s="7" t="s">
        <v>68</v>
      </c>
      <c r="G1610" s="7" t="s">
        <v>68</v>
      </c>
      <c r="H1610" s="7" t="s">
        <v>922</v>
      </c>
      <c r="I1610" s="7" t="s">
        <v>44</v>
      </c>
      <c r="J1610" s="19" t="str">
        <f>IFERROR(INDEX('Employee Info'!$C$3:$E$200,MATCH(Data7[[#This Row],[Name:]],'Employee Info'!$B$3:$B$200,0),MATCH(Data7[[#This Row],[Hours Type:]],'Employee Info'!$C$2:$E$2,0)),"")</f>
        <v/>
      </c>
      <c r="K1610" s="19" t="str">
        <f>IFERROR(INDEX('Employee Info'!$C$3:$J$200,MATCH(Data7[[#This Row],[Name:]],'Employee Info'!$B$3:$B$200,0),MATCH(Data7[[#Headers],[Truck]],'Employee Info'!$C$2:$J$2,0)),"")</f>
        <v/>
      </c>
      <c r="L1610" s="19" t="str">
        <f>IFERROR(INDEX('Employee Info'!$C$3:$J$200,MATCH(Data7[[#This Row],[Name:]],'Employee Info'!$B$3:$B$200,0),MATCH(Data7[[#Headers],[Phone]],'Employee Info'!$C$2:$J$2,0)),"")</f>
        <v/>
      </c>
      <c r="M1610" s="19" t="str">
        <f>IFERROR(INDEX('Employee Info'!$C$3:$J$200,MATCH(Data7[[#This Row],[Name:]],'Employee Info'!$B$3:$B$200,0),MATCH(Data7[[#Headers],[Tech]],'Employee Info'!$C$2:$J$2,0)),"")</f>
        <v/>
      </c>
      <c r="N1610" s="19" t="str">
        <f>IFERROR(INDEX('Employee Info'!$C$3:$J$200,MATCH(Data7[[#This Row],[Name:]],'Employee Info'!$B$3:$B$200,0),MATCH(Data7[[#Headers],[Other]],'Employee Info'!$C$2:$J$2,0)),"")</f>
        <v/>
      </c>
      <c r="O1610" s="19">
        <f>IFERROR((Data7[[#This Row],[Hours:]]*SUM(Data7[[#This Row],[Rate]:[Other]])),"")</f>
        <v>0</v>
      </c>
      <c r="P1610" s="7" t="str">
        <f>IF(Data7[[#This Row],[WO'#:]]="","Riley #","WO#")</f>
        <v>Riley #</v>
      </c>
      <c r="Q1610" s="7">
        <f>IFERROR(WEEKNUM(Data7[[#This Row],[Date:]]),"")</f>
        <v>33</v>
      </c>
      <c r="R1610" s="6">
        <f t="shared" si="75"/>
        <v>45515</v>
      </c>
      <c r="S1610" s="6">
        <f>Data7[[#This Row],[Week Start]]+7</f>
        <v>45522</v>
      </c>
      <c r="T1610" s="7" t="str">
        <f t="shared" si="76"/>
        <v>8/11/2024 - 8/18/2024</v>
      </c>
      <c r="U1610" s="7" t="str">
        <f t="shared" si="77"/>
        <v>Time Card</v>
      </c>
      <c r="V1610" s="8" t="str">
        <f>RIGHT(TEXT(Data7[[#This Row],[Date:]],"mmddyyyy"),4)</f>
        <v>2024</v>
      </c>
      <c r="W1610" s="8" t="str">
        <f>MID(TEXT(Data7[[#This Row],[Date:]],"mmddyyyy"),3,2)</f>
        <v>15</v>
      </c>
      <c r="X1610" s="8" t="str">
        <f>LEFT(TEXT(Data7[[#This Row],[Date:]],"mmddyyyy"),2)</f>
        <v>08</v>
      </c>
      <c r="Y1610" s="6">
        <f>DATE(Data7[[#This Row],[Year]],Data7[[#This Row],[Month]],Data7[[#This Row],[Day]])</f>
        <v>45519</v>
      </c>
    </row>
    <row r="1611" spans="1:25">
      <c r="A1611" s="5">
        <v>45519.574580787033</v>
      </c>
      <c r="B1611" s="7" t="s">
        <v>34</v>
      </c>
      <c r="C1611" s="6" t="s">
        <v>2075</v>
      </c>
      <c r="D1611" s="7" t="s">
        <v>2041</v>
      </c>
      <c r="E1611" s="8">
        <v>1</v>
      </c>
      <c r="F1611" s="7" t="s">
        <v>68</v>
      </c>
      <c r="G1611" s="7" t="s">
        <v>68</v>
      </c>
      <c r="H1611" s="7" t="s">
        <v>1960</v>
      </c>
      <c r="I1611" s="7" t="s">
        <v>44</v>
      </c>
      <c r="J1611" s="19" t="str">
        <f>IFERROR(INDEX('Employee Info'!$C$3:$E$200,MATCH(Data7[[#This Row],[Name:]],'Employee Info'!$B$3:$B$200,0),MATCH(Data7[[#This Row],[Hours Type:]],'Employee Info'!$C$2:$E$2,0)),"")</f>
        <v/>
      </c>
      <c r="K1611" s="19" t="str">
        <f>IFERROR(INDEX('Employee Info'!$C$3:$J$200,MATCH(Data7[[#This Row],[Name:]],'Employee Info'!$B$3:$B$200,0),MATCH(Data7[[#Headers],[Truck]],'Employee Info'!$C$2:$J$2,0)),"")</f>
        <v/>
      </c>
      <c r="L1611" s="19" t="str">
        <f>IFERROR(INDEX('Employee Info'!$C$3:$J$200,MATCH(Data7[[#This Row],[Name:]],'Employee Info'!$B$3:$B$200,0),MATCH(Data7[[#Headers],[Phone]],'Employee Info'!$C$2:$J$2,0)),"")</f>
        <v/>
      </c>
      <c r="M1611" s="19" t="str">
        <f>IFERROR(INDEX('Employee Info'!$C$3:$J$200,MATCH(Data7[[#This Row],[Name:]],'Employee Info'!$B$3:$B$200,0),MATCH(Data7[[#Headers],[Tech]],'Employee Info'!$C$2:$J$2,0)),"")</f>
        <v/>
      </c>
      <c r="N1611" s="19" t="str">
        <f>IFERROR(INDEX('Employee Info'!$C$3:$J$200,MATCH(Data7[[#This Row],[Name:]],'Employee Info'!$B$3:$B$200,0),MATCH(Data7[[#Headers],[Other]],'Employee Info'!$C$2:$J$2,0)),"")</f>
        <v/>
      </c>
      <c r="O1611" s="19">
        <f>IFERROR((Data7[[#This Row],[Hours:]]*SUM(Data7[[#This Row],[Rate]:[Other]])),"")</f>
        <v>0</v>
      </c>
      <c r="P1611" s="7" t="str">
        <f>IF(Data7[[#This Row],[WO'#:]]="","Riley #","WO#")</f>
        <v>Riley #</v>
      </c>
      <c r="Q1611" s="7">
        <f>IFERROR(WEEKNUM(Data7[[#This Row],[Date:]]),"")</f>
        <v>33</v>
      </c>
      <c r="R1611" s="6">
        <f t="shared" si="75"/>
        <v>45515</v>
      </c>
      <c r="S1611" s="6">
        <f>Data7[[#This Row],[Week Start]]+7</f>
        <v>45522</v>
      </c>
      <c r="T1611" s="7" t="str">
        <f t="shared" si="76"/>
        <v>8/11/2024 - 8/18/2024</v>
      </c>
      <c r="U1611" s="7" t="str">
        <f t="shared" si="77"/>
        <v>Time Card</v>
      </c>
      <c r="V1611" s="8" t="str">
        <f>RIGHT(TEXT(Data7[[#This Row],[Date:]],"mmddyyyy"),4)</f>
        <v>2024</v>
      </c>
      <c r="W1611" s="8" t="str">
        <f>MID(TEXT(Data7[[#This Row],[Date:]],"mmddyyyy"),3,2)</f>
        <v>15</v>
      </c>
      <c r="X1611" s="8" t="str">
        <f>LEFT(TEXT(Data7[[#This Row],[Date:]],"mmddyyyy"),2)</f>
        <v>08</v>
      </c>
      <c r="Y1611" s="6">
        <f>DATE(Data7[[#This Row],[Year]],Data7[[#This Row],[Month]],Data7[[#This Row],[Day]])</f>
        <v>45519</v>
      </c>
    </row>
    <row r="1612" spans="1:25">
      <c r="A1612" s="5">
        <v>45519.574691435184</v>
      </c>
      <c r="B1612" s="7" t="s">
        <v>31</v>
      </c>
      <c r="C1612" s="6" t="s">
        <v>2075</v>
      </c>
      <c r="D1612" s="7" t="s">
        <v>2041</v>
      </c>
      <c r="E1612" s="8">
        <v>1</v>
      </c>
      <c r="F1612" s="7" t="s">
        <v>68</v>
      </c>
      <c r="G1612" s="7" t="s">
        <v>68</v>
      </c>
      <c r="H1612" s="7" t="s">
        <v>1960</v>
      </c>
      <c r="I1612" s="7" t="s">
        <v>44</v>
      </c>
      <c r="J1612" s="19" t="str">
        <f>IFERROR(INDEX('Employee Info'!$C$3:$E$200,MATCH(Data7[[#This Row],[Name:]],'Employee Info'!$B$3:$B$200,0),MATCH(Data7[[#This Row],[Hours Type:]],'Employee Info'!$C$2:$E$2,0)),"")</f>
        <v/>
      </c>
      <c r="K1612" s="19" t="str">
        <f>IFERROR(INDEX('Employee Info'!$C$3:$J$200,MATCH(Data7[[#This Row],[Name:]],'Employee Info'!$B$3:$B$200,0),MATCH(Data7[[#Headers],[Truck]],'Employee Info'!$C$2:$J$2,0)),"")</f>
        <v/>
      </c>
      <c r="L1612" s="19" t="str">
        <f>IFERROR(INDEX('Employee Info'!$C$3:$J$200,MATCH(Data7[[#This Row],[Name:]],'Employee Info'!$B$3:$B$200,0),MATCH(Data7[[#Headers],[Phone]],'Employee Info'!$C$2:$J$2,0)),"")</f>
        <v/>
      </c>
      <c r="M1612" s="19" t="str">
        <f>IFERROR(INDEX('Employee Info'!$C$3:$J$200,MATCH(Data7[[#This Row],[Name:]],'Employee Info'!$B$3:$B$200,0),MATCH(Data7[[#Headers],[Tech]],'Employee Info'!$C$2:$J$2,0)),"")</f>
        <v/>
      </c>
      <c r="N1612" s="19" t="str">
        <f>IFERROR(INDEX('Employee Info'!$C$3:$J$200,MATCH(Data7[[#This Row],[Name:]],'Employee Info'!$B$3:$B$200,0),MATCH(Data7[[#Headers],[Other]],'Employee Info'!$C$2:$J$2,0)),"")</f>
        <v/>
      </c>
      <c r="O1612" s="19">
        <f>IFERROR((Data7[[#This Row],[Hours:]]*SUM(Data7[[#This Row],[Rate]:[Other]])),"")</f>
        <v>0</v>
      </c>
      <c r="P1612" s="7" t="str">
        <f>IF(Data7[[#This Row],[WO'#:]]="","Riley #","WO#")</f>
        <v>Riley #</v>
      </c>
      <c r="Q1612" s="7">
        <f>IFERROR(WEEKNUM(Data7[[#This Row],[Date:]]),"")</f>
        <v>33</v>
      </c>
      <c r="R1612" s="6">
        <f t="shared" si="75"/>
        <v>45515</v>
      </c>
      <c r="S1612" s="6">
        <f>Data7[[#This Row],[Week Start]]+7</f>
        <v>45522</v>
      </c>
      <c r="T1612" s="7" t="str">
        <f t="shared" si="76"/>
        <v>8/11/2024 - 8/18/2024</v>
      </c>
      <c r="U1612" s="7" t="str">
        <f t="shared" si="77"/>
        <v>Time Card</v>
      </c>
      <c r="V1612" s="8" t="str">
        <f>RIGHT(TEXT(Data7[[#This Row],[Date:]],"mmddyyyy"),4)</f>
        <v>2024</v>
      </c>
      <c r="W1612" s="8" t="str">
        <f>MID(TEXT(Data7[[#This Row],[Date:]],"mmddyyyy"),3,2)</f>
        <v>15</v>
      </c>
      <c r="X1612" s="8" t="str">
        <f>LEFT(TEXT(Data7[[#This Row],[Date:]],"mmddyyyy"),2)</f>
        <v>08</v>
      </c>
      <c r="Y1612" s="6">
        <f>DATE(Data7[[#This Row],[Year]],Data7[[#This Row],[Month]],Data7[[#This Row],[Day]])</f>
        <v>45519</v>
      </c>
    </row>
    <row r="1613" spans="1:25">
      <c r="A1613" s="5">
        <v>45520.250083101855</v>
      </c>
      <c r="B1613" s="7" t="s">
        <v>35</v>
      </c>
      <c r="C1613" s="6" t="s">
        <v>2075</v>
      </c>
      <c r="D1613" s="7" t="s">
        <v>2072</v>
      </c>
      <c r="E1613" s="8">
        <v>7</v>
      </c>
      <c r="F1613" s="7" t="s">
        <v>68</v>
      </c>
      <c r="G1613" s="7" t="s">
        <v>68</v>
      </c>
      <c r="H1613" s="7" t="s">
        <v>912</v>
      </c>
      <c r="I1613" s="7" t="s">
        <v>44</v>
      </c>
      <c r="J1613" s="19" t="str">
        <f>IFERROR(INDEX('Employee Info'!$C$3:$E$200,MATCH(Data7[[#This Row],[Name:]],'Employee Info'!$B$3:$B$200,0),MATCH(Data7[[#This Row],[Hours Type:]],'Employee Info'!$C$2:$E$2,0)),"")</f>
        <v/>
      </c>
      <c r="K1613" s="19" t="str">
        <f>IFERROR(INDEX('Employee Info'!$C$3:$J$200,MATCH(Data7[[#This Row],[Name:]],'Employee Info'!$B$3:$B$200,0),MATCH(Data7[[#Headers],[Truck]],'Employee Info'!$C$2:$J$2,0)),"")</f>
        <v/>
      </c>
      <c r="L1613" s="19" t="str">
        <f>IFERROR(INDEX('Employee Info'!$C$3:$J$200,MATCH(Data7[[#This Row],[Name:]],'Employee Info'!$B$3:$B$200,0),MATCH(Data7[[#Headers],[Phone]],'Employee Info'!$C$2:$J$2,0)),"")</f>
        <v/>
      </c>
      <c r="M1613" s="19" t="str">
        <f>IFERROR(INDEX('Employee Info'!$C$3:$J$200,MATCH(Data7[[#This Row],[Name:]],'Employee Info'!$B$3:$B$200,0),MATCH(Data7[[#Headers],[Tech]],'Employee Info'!$C$2:$J$2,0)),"")</f>
        <v/>
      </c>
      <c r="N1613" s="19" t="str">
        <f>IFERROR(INDEX('Employee Info'!$C$3:$J$200,MATCH(Data7[[#This Row],[Name:]],'Employee Info'!$B$3:$B$200,0),MATCH(Data7[[#Headers],[Other]],'Employee Info'!$C$2:$J$2,0)),"")</f>
        <v/>
      </c>
      <c r="O1613" s="19">
        <f>IFERROR((Data7[[#This Row],[Hours:]]*SUM(Data7[[#This Row],[Rate]:[Other]])),"")</f>
        <v>0</v>
      </c>
      <c r="P1613" s="7" t="str">
        <f>IF(Data7[[#This Row],[WO'#:]]="","Riley #","WO#")</f>
        <v>Riley #</v>
      </c>
      <c r="Q1613" s="7">
        <f>IFERROR(WEEKNUM(Data7[[#This Row],[Date:]]),"")</f>
        <v>33</v>
      </c>
      <c r="R1613" s="6">
        <f t="shared" si="75"/>
        <v>45515</v>
      </c>
      <c r="S1613" s="6">
        <f>Data7[[#This Row],[Week Start]]+7</f>
        <v>45522</v>
      </c>
      <c r="T1613" s="7" t="str">
        <f t="shared" si="76"/>
        <v>8/11/2024 - 8/18/2024</v>
      </c>
      <c r="U1613" s="7" t="str">
        <f t="shared" si="77"/>
        <v>Time Card</v>
      </c>
      <c r="V1613" s="8" t="str">
        <f>RIGHT(TEXT(Data7[[#This Row],[Date:]],"mmddyyyy"),4)</f>
        <v>2024</v>
      </c>
      <c r="W1613" s="8" t="str">
        <f>MID(TEXT(Data7[[#This Row],[Date:]],"mmddyyyy"),3,2)</f>
        <v>15</v>
      </c>
      <c r="X1613" s="8" t="str">
        <f>LEFT(TEXT(Data7[[#This Row],[Date:]],"mmddyyyy"),2)</f>
        <v>08</v>
      </c>
      <c r="Y1613" s="6">
        <f>DATE(Data7[[#This Row],[Year]],Data7[[#This Row],[Month]],Data7[[#This Row],[Day]])</f>
        <v>45519</v>
      </c>
    </row>
    <row r="1614" spans="1:25">
      <c r="A1614" s="5">
        <v>45520.25064953704</v>
      </c>
      <c r="B1614" s="7" t="s">
        <v>35</v>
      </c>
      <c r="C1614" s="6" t="s">
        <v>2075</v>
      </c>
      <c r="D1614" s="7" t="s">
        <v>2076</v>
      </c>
      <c r="E1614" s="8">
        <v>1</v>
      </c>
      <c r="F1614" s="7">
        <v>7142019</v>
      </c>
      <c r="G1614" s="7" t="s">
        <v>68</v>
      </c>
      <c r="H1614" s="7" t="s">
        <v>756</v>
      </c>
      <c r="I1614" s="7" t="s">
        <v>44</v>
      </c>
      <c r="J1614" s="19" t="str">
        <f>IFERROR(INDEX('Employee Info'!$C$3:$E$200,MATCH(Data7[[#This Row],[Name:]],'Employee Info'!$B$3:$B$200,0),MATCH(Data7[[#This Row],[Hours Type:]],'Employee Info'!$C$2:$E$2,0)),"")</f>
        <v/>
      </c>
      <c r="K1614" s="19" t="str">
        <f>IFERROR(INDEX('Employee Info'!$C$3:$J$200,MATCH(Data7[[#This Row],[Name:]],'Employee Info'!$B$3:$B$200,0),MATCH(Data7[[#Headers],[Truck]],'Employee Info'!$C$2:$J$2,0)),"")</f>
        <v/>
      </c>
      <c r="L1614" s="19" t="str">
        <f>IFERROR(INDEX('Employee Info'!$C$3:$J$200,MATCH(Data7[[#This Row],[Name:]],'Employee Info'!$B$3:$B$200,0),MATCH(Data7[[#Headers],[Phone]],'Employee Info'!$C$2:$J$2,0)),"")</f>
        <v/>
      </c>
      <c r="M1614" s="19" t="str">
        <f>IFERROR(INDEX('Employee Info'!$C$3:$J$200,MATCH(Data7[[#This Row],[Name:]],'Employee Info'!$B$3:$B$200,0),MATCH(Data7[[#Headers],[Tech]],'Employee Info'!$C$2:$J$2,0)),"")</f>
        <v/>
      </c>
      <c r="N1614" s="19" t="str">
        <f>IFERROR(INDEX('Employee Info'!$C$3:$J$200,MATCH(Data7[[#This Row],[Name:]],'Employee Info'!$B$3:$B$200,0),MATCH(Data7[[#Headers],[Other]],'Employee Info'!$C$2:$J$2,0)),"")</f>
        <v/>
      </c>
      <c r="O1614" s="19">
        <f>IFERROR((Data7[[#This Row],[Hours:]]*SUM(Data7[[#This Row],[Rate]:[Other]])),"")</f>
        <v>0</v>
      </c>
      <c r="P1614" s="7" t="str">
        <f>IF(Data7[[#This Row],[WO'#:]]="","Riley #","WO#")</f>
        <v>WO#</v>
      </c>
      <c r="Q1614" s="7">
        <f>IFERROR(WEEKNUM(Data7[[#This Row],[Date:]]),"")</f>
        <v>33</v>
      </c>
      <c r="R1614" s="6">
        <f t="shared" si="75"/>
        <v>45515</v>
      </c>
      <c r="S1614" s="6">
        <f>Data7[[#This Row],[Week Start]]+7</f>
        <v>45522</v>
      </c>
      <c r="T1614" s="7" t="str">
        <f t="shared" si="76"/>
        <v>8/11/2024 - 8/18/2024</v>
      </c>
      <c r="U1614" s="7" t="str">
        <f t="shared" si="77"/>
        <v>Time Card</v>
      </c>
      <c r="V1614" s="8" t="str">
        <f>RIGHT(TEXT(Data7[[#This Row],[Date:]],"mmddyyyy"),4)</f>
        <v>2024</v>
      </c>
      <c r="W1614" s="8" t="str">
        <f>MID(TEXT(Data7[[#This Row],[Date:]],"mmddyyyy"),3,2)</f>
        <v>15</v>
      </c>
      <c r="X1614" s="8" t="str">
        <f>LEFT(TEXT(Data7[[#This Row],[Date:]],"mmddyyyy"),2)</f>
        <v>08</v>
      </c>
      <c r="Y1614" s="6">
        <f>DATE(Data7[[#This Row],[Year]],Data7[[#This Row],[Month]],Data7[[#This Row],[Day]])</f>
        <v>45519</v>
      </c>
    </row>
    <row r="1615" spans="1:25">
      <c r="A1615" s="5">
        <v>45521.409485069446</v>
      </c>
      <c r="B1615" s="7" t="s">
        <v>23</v>
      </c>
      <c r="C1615" s="6" t="s">
        <v>2075</v>
      </c>
      <c r="D1615" s="7" t="s">
        <v>2080</v>
      </c>
      <c r="E1615" s="8">
        <v>8</v>
      </c>
      <c r="F1615" s="7" t="s">
        <v>68</v>
      </c>
      <c r="G1615" s="7" t="s">
        <v>68</v>
      </c>
      <c r="H1615" s="7" t="s">
        <v>536</v>
      </c>
      <c r="I1615" s="7" t="s">
        <v>44</v>
      </c>
      <c r="J1615" s="19" t="str">
        <f>IFERROR(INDEX('Employee Info'!$C$3:$E$200,MATCH(Data7[[#This Row],[Name:]],'Employee Info'!$B$3:$B$200,0),MATCH(Data7[[#This Row],[Hours Type:]],'Employee Info'!$C$2:$E$2,0)),"")</f>
        <v/>
      </c>
      <c r="K1615" s="19" t="str">
        <f>IFERROR(INDEX('Employee Info'!$C$3:$J$200,MATCH(Data7[[#This Row],[Name:]],'Employee Info'!$B$3:$B$200,0),MATCH(Data7[[#Headers],[Truck]],'Employee Info'!$C$2:$J$2,0)),"")</f>
        <v/>
      </c>
      <c r="L1615" s="19" t="str">
        <f>IFERROR(INDEX('Employee Info'!$C$3:$J$200,MATCH(Data7[[#This Row],[Name:]],'Employee Info'!$B$3:$B$200,0),MATCH(Data7[[#Headers],[Phone]],'Employee Info'!$C$2:$J$2,0)),"")</f>
        <v/>
      </c>
      <c r="M1615" s="19" t="str">
        <f>IFERROR(INDEX('Employee Info'!$C$3:$J$200,MATCH(Data7[[#This Row],[Name:]],'Employee Info'!$B$3:$B$200,0),MATCH(Data7[[#Headers],[Tech]],'Employee Info'!$C$2:$J$2,0)),"")</f>
        <v/>
      </c>
      <c r="N1615" s="19" t="str">
        <f>IFERROR(INDEX('Employee Info'!$C$3:$J$200,MATCH(Data7[[#This Row],[Name:]],'Employee Info'!$B$3:$B$200,0),MATCH(Data7[[#Headers],[Other]],'Employee Info'!$C$2:$J$2,0)),"")</f>
        <v/>
      </c>
      <c r="O1615" s="19">
        <f>IFERROR((Data7[[#This Row],[Hours:]]*SUM(Data7[[#This Row],[Rate]:[Other]])),"")</f>
        <v>0</v>
      </c>
      <c r="P1615" s="7" t="str">
        <f>IF(Data7[[#This Row],[WO'#:]]="","Riley #","WO#")</f>
        <v>Riley #</v>
      </c>
      <c r="Q1615" s="7">
        <f>IFERROR(WEEKNUM(Data7[[#This Row],[Date:]]),"")</f>
        <v>33</v>
      </c>
      <c r="R1615" s="6">
        <f t="shared" si="75"/>
        <v>45515</v>
      </c>
      <c r="S1615" s="6">
        <f>Data7[[#This Row],[Week Start]]+7</f>
        <v>45522</v>
      </c>
      <c r="T1615" s="7" t="str">
        <f t="shared" si="76"/>
        <v>8/11/2024 - 8/18/2024</v>
      </c>
      <c r="U1615" s="7" t="str">
        <f t="shared" si="77"/>
        <v>Time Card</v>
      </c>
      <c r="V1615" s="8" t="str">
        <f>RIGHT(TEXT(Data7[[#This Row],[Date:]],"mmddyyyy"),4)</f>
        <v>2024</v>
      </c>
      <c r="W1615" s="8" t="str">
        <f>MID(TEXT(Data7[[#This Row],[Date:]],"mmddyyyy"),3,2)</f>
        <v>15</v>
      </c>
      <c r="X1615" s="8" t="str">
        <f>LEFT(TEXT(Data7[[#This Row],[Date:]],"mmddyyyy"),2)</f>
        <v>08</v>
      </c>
      <c r="Y1615" s="6">
        <f>DATE(Data7[[#This Row],[Year]],Data7[[#This Row],[Month]],Data7[[#This Row],[Day]])</f>
        <v>45519</v>
      </c>
    </row>
    <row r="1616" spans="1:25">
      <c r="A1616" s="5">
        <v>45521.411338888887</v>
      </c>
      <c r="B1616" s="7" t="s">
        <v>66</v>
      </c>
      <c r="C1616" s="6" t="s">
        <v>2075</v>
      </c>
      <c r="D1616" s="7" t="s">
        <v>1727</v>
      </c>
      <c r="E1616" s="8">
        <v>1</v>
      </c>
      <c r="F1616" s="7" t="s">
        <v>68</v>
      </c>
      <c r="G1616" s="7" t="s">
        <v>68</v>
      </c>
      <c r="H1616" s="7" t="s">
        <v>536</v>
      </c>
      <c r="I1616" s="7" t="s">
        <v>44</v>
      </c>
      <c r="J1616" s="19" t="str">
        <f>IFERROR(INDEX('Employee Info'!$C$3:$E$200,MATCH(Data7[[#This Row],[Name:]],'Employee Info'!$B$3:$B$200,0),MATCH(Data7[[#This Row],[Hours Type:]],'Employee Info'!$C$2:$E$2,0)),"")</f>
        <v/>
      </c>
      <c r="K1616" s="19" t="str">
        <f>IFERROR(INDEX('Employee Info'!$C$3:$J$200,MATCH(Data7[[#This Row],[Name:]],'Employee Info'!$B$3:$B$200,0),MATCH(Data7[[#Headers],[Truck]],'Employee Info'!$C$2:$J$2,0)),"")</f>
        <v/>
      </c>
      <c r="L1616" s="19" t="str">
        <f>IFERROR(INDEX('Employee Info'!$C$3:$J$200,MATCH(Data7[[#This Row],[Name:]],'Employee Info'!$B$3:$B$200,0),MATCH(Data7[[#Headers],[Phone]],'Employee Info'!$C$2:$J$2,0)),"")</f>
        <v/>
      </c>
      <c r="M1616" s="19" t="str">
        <f>IFERROR(INDEX('Employee Info'!$C$3:$J$200,MATCH(Data7[[#This Row],[Name:]],'Employee Info'!$B$3:$B$200,0),MATCH(Data7[[#Headers],[Tech]],'Employee Info'!$C$2:$J$2,0)),"")</f>
        <v/>
      </c>
      <c r="N1616" s="19" t="str">
        <f>IFERROR(INDEX('Employee Info'!$C$3:$J$200,MATCH(Data7[[#This Row],[Name:]],'Employee Info'!$B$3:$B$200,0),MATCH(Data7[[#Headers],[Other]],'Employee Info'!$C$2:$J$2,0)),"")</f>
        <v/>
      </c>
      <c r="O1616" s="19">
        <f>IFERROR((Data7[[#This Row],[Hours:]]*SUM(Data7[[#This Row],[Rate]:[Other]])),"")</f>
        <v>0</v>
      </c>
      <c r="P1616" s="7" t="str">
        <f>IF(Data7[[#This Row],[WO'#:]]="","Riley #","WO#")</f>
        <v>Riley #</v>
      </c>
      <c r="Q1616" s="7">
        <f>IFERROR(WEEKNUM(Data7[[#This Row],[Date:]]),"")</f>
        <v>33</v>
      </c>
      <c r="R1616" s="6">
        <f t="shared" si="75"/>
        <v>45515</v>
      </c>
      <c r="S1616" s="6">
        <f>Data7[[#This Row],[Week Start]]+7</f>
        <v>45522</v>
      </c>
      <c r="T1616" s="7" t="str">
        <f t="shared" si="76"/>
        <v>8/11/2024 - 8/18/2024</v>
      </c>
      <c r="U1616" s="7" t="str">
        <f t="shared" si="77"/>
        <v>Time Card</v>
      </c>
      <c r="V1616" s="8" t="str">
        <f>RIGHT(TEXT(Data7[[#This Row],[Date:]],"mmddyyyy"),4)</f>
        <v>2024</v>
      </c>
      <c r="W1616" s="8" t="str">
        <f>MID(TEXT(Data7[[#This Row],[Date:]],"mmddyyyy"),3,2)</f>
        <v>15</v>
      </c>
      <c r="X1616" s="8" t="str">
        <f>LEFT(TEXT(Data7[[#This Row],[Date:]],"mmddyyyy"),2)</f>
        <v>08</v>
      </c>
      <c r="Y1616" s="6">
        <f>DATE(Data7[[#This Row],[Year]],Data7[[#This Row],[Month]],Data7[[#This Row],[Day]])</f>
        <v>45519</v>
      </c>
    </row>
    <row r="1617" spans="1:25">
      <c r="A1617" s="5">
        <v>45521.411918865742</v>
      </c>
      <c r="B1617" s="7" t="s">
        <v>66</v>
      </c>
      <c r="C1617" s="6" t="s">
        <v>2075</v>
      </c>
      <c r="D1617" s="7" t="s">
        <v>2081</v>
      </c>
      <c r="E1617" s="8">
        <v>1</v>
      </c>
      <c r="F1617" s="7" t="s">
        <v>68</v>
      </c>
      <c r="G1617" s="7" t="s">
        <v>68</v>
      </c>
      <c r="H1617" s="7" t="s">
        <v>912</v>
      </c>
      <c r="I1617" s="7" t="s">
        <v>44</v>
      </c>
      <c r="J1617" s="19" t="str">
        <f>IFERROR(INDEX('Employee Info'!$C$3:$E$200,MATCH(Data7[[#This Row],[Name:]],'Employee Info'!$B$3:$B$200,0),MATCH(Data7[[#This Row],[Hours Type:]],'Employee Info'!$C$2:$E$2,0)),"")</f>
        <v/>
      </c>
      <c r="K1617" s="19" t="str">
        <f>IFERROR(INDEX('Employee Info'!$C$3:$J$200,MATCH(Data7[[#This Row],[Name:]],'Employee Info'!$B$3:$B$200,0),MATCH(Data7[[#Headers],[Truck]],'Employee Info'!$C$2:$J$2,0)),"")</f>
        <v/>
      </c>
      <c r="L1617" s="19" t="str">
        <f>IFERROR(INDEX('Employee Info'!$C$3:$J$200,MATCH(Data7[[#This Row],[Name:]],'Employee Info'!$B$3:$B$200,0),MATCH(Data7[[#Headers],[Phone]],'Employee Info'!$C$2:$J$2,0)),"")</f>
        <v/>
      </c>
      <c r="M1617" s="19" t="str">
        <f>IFERROR(INDEX('Employee Info'!$C$3:$J$200,MATCH(Data7[[#This Row],[Name:]],'Employee Info'!$B$3:$B$200,0),MATCH(Data7[[#Headers],[Tech]],'Employee Info'!$C$2:$J$2,0)),"")</f>
        <v/>
      </c>
      <c r="N1617" s="19" t="str">
        <f>IFERROR(INDEX('Employee Info'!$C$3:$J$200,MATCH(Data7[[#This Row],[Name:]],'Employee Info'!$B$3:$B$200,0),MATCH(Data7[[#Headers],[Other]],'Employee Info'!$C$2:$J$2,0)),"")</f>
        <v/>
      </c>
      <c r="O1617" s="19">
        <f>IFERROR((Data7[[#This Row],[Hours:]]*SUM(Data7[[#This Row],[Rate]:[Other]])),"")</f>
        <v>0</v>
      </c>
      <c r="P1617" s="7" t="str">
        <f>IF(Data7[[#This Row],[WO'#:]]="","Riley #","WO#")</f>
        <v>Riley #</v>
      </c>
      <c r="Q1617" s="7">
        <f>IFERROR(WEEKNUM(Data7[[#This Row],[Date:]]),"")</f>
        <v>33</v>
      </c>
      <c r="R1617" s="6">
        <f t="shared" si="75"/>
        <v>45515</v>
      </c>
      <c r="S1617" s="6">
        <f>Data7[[#This Row],[Week Start]]+7</f>
        <v>45522</v>
      </c>
      <c r="T1617" s="7" t="str">
        <f t="shared" si="76"/>
        <v>8/11/2024 - 8/18/2024</v>
      </c>
      <c r="U1617" s="7" t="str">
        <f t="shared" si="77"/>
        <v>Time Card</v>
      </c>
      <c r="V1617" s="8" t="str">
        <f>RIGHT(TEXT(Data7[[#This Row],[Date:]],"mmddyyyy"),4)</f>
        <v>2024</v>
      </c>
      <c r="W1617" s="8" t="str">
        <f>MID(TEXT(Data7[[#This Row],[Date:]],"mmddyyyy"),3,2)</f>
        <v>15</v>
      </c>
      <c r="X1617" s="8" t="str">
        <f>LEFT(TEXT(Data7[[#This Row],[Date:]],"mmddyyyy"),2)</f>
        <v>08</v>
      </c>
      <c r="Y1617" s="6">
        <f>DATE(Data7[[#This Row],[Year]],Data7[[#This Row],[Month]],Data7[[#This Row],[Day]])</f>
        <v>45519</v>
      </c>
    </row>
    <row r="1618" spans="1:25">
      <c r="A1618" s="5">
        <v>45521.413636458332</v>
      </c>
      <c r="B1618" s="7" t="s">
        <v>66</v>
      </c>
      <c r="C1618" s="6" t="s">
        <v>2075</v>
      </c>
      <c r="D1618" s="7" t="s">
        <v>2082</v>
      </c>
      <c r="E1618" s="8">
        <v>1</v>
      </c>
      <c r="F1618" s="7" t="s">
        <v>68</v>
      </c>
      <c r="G1618" s="7" t="s">
        <v>68</v>
      </c>
      <c r="H1618" s="7" t="s">
        <v>1960</v>
      </c>
      <c r="I1618" s="7" t="s">
        <v>44</v>
      </c>
      <c r="J1618" s="19" t="str">
        <f>IFERROR(INDEX('Employee Info'!$C$3:$E$200,MATCH(Data7[[#This Row],[Name:]],'Employee Info'!$B$3:$B$200,0),MATCH(Data7[[#This Row],[Hours Type:]],'Employee Info'!$C$2:$E$2,0)),"")</f>
        <v/>
      </c>
      <c r="K1618" s="19" t="str">
        <f>IFERROR(INDEX('Employee Info'!$C$3:$J$200,MATCH(Data7[[#This Row],[Name:]],'Employee Info'!$B$3:$B$200,0),MATCH(Data7[[#Headers],[Truck]],'Employee Info'!$C$2:$J$2,0)),"")</f>
        <v/>
      </c>
      <c r="L1618" s="19" t="str">
        <f>IFERROR(INDEX('Employee Info'!$C$3:$J$200,MATCH(Data7[[#This Row],[Name:]],'Employee Info'!$B$3:$B$200,0),MATCH(Data7[[#Headers],[Phone]],'Employee Info'!$C$2:$J$2,0)),"")</f>
        <v/>
      </c>
      <c r="M1618" s="19" t="str">
        <f>IFERROR(INDEX('Employee Info'!$C$3:$J$200,MATCH(Data7[[#This Row],[Name:]],'Employee Info'!$B$3:$B$200,0),MATCH(Data7[[#Headers],[Tech]],'Employee Info'!$C$2:$J$2,0)),"")</f>
        <v/>
      </c>
      <c r="N1618" s="19" t="str">
        <f>IFERROR(INDEX('Employee Info'!$C$3:$J$200,MATCH(Data7[[#This Row],[Name:]],'Employee Info'!$B$3:$B$200,0),MATCH(Data7[[#Headers],[Other]],'Employee Info'!$C$2:$J$2,0)),"")</f>
        <v/>
      </c>
      <c r="O1618" s="19">
        <f>IFERROR((Data7[[#This Row],[Hours:]]*SUM(Data7[[#This Row],[Rate]:[Other]])),"")</f>
        <v>0</v>
      </c>
      <c r="P1618" s="7" t="str">
        <f>IF(Data7[[#This Row],[WO'#:]]="","Riley #","WO#")</f>
        <v>Riley #</v>
      </c>
      <c r="Q1618" s="7">
        <f>IFERROR(WEEKNUM(Data7[[#This Row],[Date:]]),"")</f>
        <v>33</v>
      </c>
      <c r="R1618" s="6">
        <f t="shared" si="75"/>
        <v>45515</v>
      </c>
      <c r="S1618" s="6">
        <f>Data7[[#This Row],[Week Start]]+7</f>
        <v>45522</v>
      </c>
      <c r="T1618" s="7" t="str">
        <f t="shared" si="76"/>
        <v>8/11/2024 - 8/18/2024</v>
      </c>
      <c r="U1618" s="7" t="str">
        <f t="shared" si="77"/>
        <v>Time Card</v>
      </c>
      <c r="V1618" s="8" t="str">
        <f>RIGHT(TEXT(Data7[[#This Row],[Date:]],"mmddyyyy"),4)</f>
        <v>2024</v>
      </c>
      <c r="W1618" s="8" t="str">
        <f>MID(TEXT(Data7[[#This Row],[Date:]],"mmddyyyy"),3,2)</f>
        <v>15</v>
      </c>
      <c r="X1618" s="8" t="str">
        <f>LEFT(TEXT(Data7[[#This Row],[Date:]],"mmddyyyy"),2)</f>
        <v>08</v>
      </c>
      <c r="Y1618" s="6">
        <f>DATE(Data7[[#This Row],[Year]],Data7[[#This Row],[Month]],Data7[[#This Row],[Day]])</f>
        <v>45519</v>
      </c>
    </row>
    <row r="1619" spans="1:25">
      <c r="A1619" s="5">
        <v>45521.414229282411</v>
      </c>
      <c r="B1619" s="7" t="s">
        <v>66</v>
      </c>
      <c r="C1619" s="6" t="s">
        <v>2075</v>
      </c>
      <c r="D1619" s="7" t="s">
        <v>2083</v>
      </c>
      <c r="E1619" s="8">
        <v>1</v>
      </c>
      <c r="F1619" s="7" t="s">
        <v>68</v>
      </c>
      <c r="G1619" s="7" t="s">
        <v>68</v>
      </c>
      <c r="H1619" s="7" t="s">
        <v>1948</v>
      </c>
      <c r="I1619" s="7" t="s">
        <v>44</v>
      </c>
      <c r="J1619" s="19" t="str">
        <f>IFERROR(INDEX('Employee Info'!$C$3:$E$200,MATCH(Data7[[#This Row],[Name:]],'Employee Info'!$B$3:$B$200,0),MATCH(Data7[[#This Row],[Hours Type:]],'Employee Info'!$C$2:$E$2,0)),"")</f>
        <v/>
      </c>
      <c r="K1619" s="19" t="str">
        <f>IFERROR(INDEX('Employee Info'!$C$3:$J$200,MATCH(Data7[[#This Row],[Name:]],'Employee Info'!$B$3:$B$200,0),MATCH(Data7[[#Headers],[Truck]],'Employee Info'!$C$2:$J$2,0)),"")</f>
        <v/>
      </c>
      <c r="L1619" s="19" t="str">
        <f>IFERROR(INDEX('Employee Info'!$C$3:$J$200,MATCH(Data7[[#This Row],[Name:]],'Employee Info'!$B$3:$B$200,0),MATCH(Data7[[#Headers],[Phone]],'Employee Info'!$C$2:$J$2,0)),"")</f>
        <v/>
      </c>
      <c r="M1619" s="19" t="str">
        <f>IFERROR(INDEX('Employee Info'!$C$3:$J$200,MATCH(Data7[[#This Row],[Name:]],'Employee Info'!$B$3:$B$200,0),MATCH(Data7[[#Headers],[Tech]],'Employee Info'!$C$2:$J$2,0)),"")</f>
        <v/>
      </c>
      <c r="N1619" s="19" t="str">
        <f>IFERROR(INDEX('Employee Info'!$C$3:$J$200,MATCH(Data7[[#This Row],[Name:]],'Employee Info'!$B$3:$B$200,0),MATCH(Data7[[#Headers],[Other]],'Employee Info'!$C$2:$J$2,0)),"")</f>
        <v/>
      </c>
      <c r="O1619" s="19">
        <f>IFERROR((Data7[[#This Row],[Hours:]]*SUM(Data7[[#This Row],[Rate]:[Other]])),"")</f>
        <v>0</v>
      </c>
      <c r="P1619" s="7" t="str">
        <f>IF(Data7[[#This Row],[WO'#:]]="","Riley #","WO#")</f>
        <v>Riley #</v>
      </c>
      <c r="Q1619" s="7">
        <f>IFERROR(WEEKNUM(Data7[[#This Row],[Date:]]),"")</f>
        <v>33</v>
      </c>
      <c r="R1619" s="6">
        <f t="shared" si="75"/>
        <v>45515</v>
      </c>
      <c r="S1619" s="6">
        <f>Data7[[#This Row],[Week Start]]+7</f>
        <v>45522</v>
      </c>
      <c r="T1619" s="7" t="str">
        <f t="shared" si="76"/>
        <v>8/11/2024 - 8/18/2024</v>
      </c>
      <c r="U1619" s="7" t="str">
        <f t="shared" si="77"/>
        <v>Time Card</v>
      </c>
      <c r="V1619" s="8" t="str">
        <f>RIGHT(TEXT(Data7[[#This Row],[Date:]],"mmddyyyy"),4)</f>
        <v>2024</v>
      </c>
      <c r="W1619" s="8" t="str">
        <f>MID(TEXT(Data7[[#This Row],[Date:]],"mmddyyyy"),3,2)</f>
        <v>15</v>
      </c>
      <c r="X1619" s="8" t="str">
        <f>LEFT(TEXT(Data7[[#This Row],[Date:]],"mmddyyyy"),2)</f>
        <v>08</v>
      </c>
      <c r="Y1619" s="6">
        <f>DATE(Data7[[#This Row],[Year]],Data7[[#This Row],[Month]],Data7[[#This Row],[Day]])</f>
        <v>45519</v>
      </c>
    </row>
    <row r="1620" spans="1:25">
      <c r="A1620" s="5">
        <v>45521.417890625002</v>
      </c>
      <c r="B1620" s="7" t="s">
        <v>66</v>
      </c>
      <c r="C1620" s="6" t="s">
        <v>2075</v>
      </c>
      <c r="D1620" s="7" t="s">
        <v>2086</v>
      </c>
      <c r="E1620" s="8">
        <v>4</v>
      </c>
      <c r="F1620" s="7">
        <v>6984733</v>
      </c>
      <c r="G1620" s="7" t="s">
        <v>68</v>
      </c>
      <c r="H1620" s="7" t="s">
        <v>756</v>
      </c>
      <c r="I1620" s="7" t="s">
        <v>44</v>
      </c>
      <c r="J1620" s="19" t="str">
        <f>IFERROR(INDEX('Employee Info'!$C$3:$E$200,MATCH(Data7[[#This Row],[Name:]],'Employee Info'!$B$3:$B$200,0),MATCH(Data7[[#This Row],[Hours Type:]],'Employee Info'!$C$2:$E$2,0)),"")</f>
        <v/>
      </c>
      <c r="K1620" s="19" t="str">
        <f>IFERROR(INDEX('Employee Info'!$C$3:$J$200,MATCH(Data7[[#This Row],[Name:]],'Employee Info'!$B$3:$B$200,0),MATCH(Data7[[#Headers],[Truck]],'Employee Info'!$C$2:$J$2,0)),"")</f>
        <v/>
      </c>
      <c r="L1620" s="19" t="str">
        <f>IFERROR(INDEX('Employee Info'!$C$3:$J$200,MATCH(Data7[[#This Row],[Name:]],'Employee Info'!$B$3:$B$200,0),MATCH(Data7[[#Headers],[Phone]],'Employee Info'!$C$2:$J$2,0)),"")</f>
        <v/>
      </c>
      <c r="M1620" s="19" t="str">
        <f>IFERROR(INDEX('Employee Info'!$C$3:$J$200,MATCH(Data7[[#This Row],[Name:]],'Employee Info'!$B$3:$B$200,0),MATCH(Data7[[#Headers],[Tech]],'Employee Info'!$C$2:$J$2,0)),"")</f>
        <v/>
      </c>
      <c r="N1620" s="19" t="str">
        <f>IFERROR(INDEX('Employee Info'!$C$3:$J$200,MATCH(Data7[[#This Row],[Name:]],'Employee Info'!$B$3:$B$200,0),MATCH(Data7[[#Headers],[Other]],'Employee Info'!$C$2:$J$2,0)),"")</f>
        <v/>
      </c>
      <c r="O1620" s="19">
        <f>IFERROR((Data7[[#This Row],[Hours:]]*SUM(Data7[[#This Row],[Rate]:[Other]])),"")</f>
        <v>0</v>
      </c>
      <c r="P1620" s="7" t="str">
        <f>IF(Data7[[#This Row],[WO'#:]]="","Riley #","WO#")</f>
        <v>WO#</v>
      </c>
      <c r="Q1620" s="7">
        <f>IFERROR(WEEKNUM(Data7[[#This Row],[Date:]]),"")</f>
        <v>33</v>
      </c>
      <c r="R1620" s="6">
        <f t="shared" si="75"/>
        <v>45515</v>
      </c>
      <c r="S1620" s="6">
        <f>Data7[[#This Row],[Week Start]]+7</f>
        <v>45522</v>
      </c>
      <c r="T1620" s="7" t="str">
        <f t="shared" si="76"/>
        <v>8/11/2024 - 8/18/2024</v>
      </c>
      <c r="U1620" s="7" t="str">
        <f t="shared" si="77"/>
        <v>Time Card</v>
      </c>
      <c r="V1620" s="8" t="str">
        <f>RIGHT(TEXT(Data7[[#This Row],[Date:]],"mmddyyyy"),4)</f>
        <v>2024</v>
      </c>
      <c r="W1620" s="8" t="str">
        <f>MID(TEXT(Data7[[#This Row],[Date:]],"mmddyyyy"),3,2)</f>
        <v>15</v>
      </c>
      <c r="X1620" s="8" t="str">
        <f>LEFT(TEXT(Data7[[#This Row],[Date:]],"mmddyyyy"),2)</f>
        <v>08</v>
      </c>
      <c r="Y1620" s="6">
        <f>DATE(Data7[[#This Row],[Year]],Data7[[#This Row],[Month]],Data7[[#This Row],[Day]])</f>
        <v>45519</v>
      </c>
    </row>
    <row r="1621" spans="1:25">
      <c r="A1621" s="5">
        <v>45521.418101504627</v>
      </c>
      <c r="B1621" s="7" t="s">
        <v>66</v>
      </c>
      <c r="C1621" s="6" t="s">
        <v>2075</v>
      </c>
      <c r="D1621" s="7" t="s">
        <v>2086</v>
      </c>
      <c r="E1621" s="8">
        <v>1</v>
      </c>
      <c r="F1621" s="7">
        <v>6984733</v>
      </c>
      <c r="G1621" s="7" t="s">
        <v>68</v>
      </c>
      <c r="H1621" s="7" t="s">
        <v>756</v>
      </c>
      <c r="I1621" s="7" t="s">
        <v>45</v>
      </c>
      <c r="J1621" s="19" t="str">
        <f>IFERROR(INDEX('Employee Info'!$C$3:$E$200,MATCH(Data7[[#This Row],[Name:]],'Employee Info'!$B$3:$B$200,0),MATCH(Data7[[#This Row],[Hours Type:]],'Employee Info'!$C$2:$E$2,0)),"")</f>
        <v/>
      </c>
      <c r="K1621" s="19" t="str">
        <f>IFERROR(INDEX('Employee Info'!$C$3:$J$200,MATCH(Data7[[#This Row],[Name:]],'Employee Info'!$B$3:$B$200,0),MATCH(Data7[[#Headers],[Truck]],'Employee Info'!$C$2:$J$2,0)),"")</f>
        <v/>
      </c>
      <c r="L1621" s="19" t="str">
        <f>IFERROR(INDEX('Employee Info'!$C$3:$J$200,MATCH(Data7[[#This Row],[Name:]],'Employee Info'!$B$3:$B$200,0),MATCH(Data7[[#Headers],[Phone]],'Employee Info'!$C$2:$J$2,0)),"")</f>
        <v/>
      </c>
      <c r="M1621" s="19" t="str">
        <f>IFERROR(INDEX('Employee Info'!$C$3:$J$200,MATCH(Data7[[#This Row],[Name:]],'Employee Info'!$B$3:$B$200,0),MATCH(Data7[[#Headers],[Tech]],'Employee Info'!$C$2:$J$2,0)),"")</f>
        <v/>
      </c>
      <c r="N1621" s="19" t="str">
        <f>IFERROR(INDEX('Employee Info'!$C$3:$J$200,MATCH(Data7[[#This Row],[Name:]],'Employee Info'!$B$3:$B$200,0),MATCH(Data7[[#Headers],[Other]],'Employee Info'!$C$2:$J$2,0)),"")</f>
        <v/>
      </c>
      <c r="O1621" s="19">
        <f>IFERROR((Data7[[#This Row],[Hours:]]*SUM(Data7[[#This Row],[Rate]:[Other]])),"")</f>
        <v>0</v>
      </c>
      <c r="P1621" s="7" t="str">
        <f>IF(Data7[[#This Row],[WO'#:]]="","Riley #","WO#")</f>
        <v>WO#</v>
      </c>
      <c r="Q1621" s="7">
        <f>IFERROR(WEEKNUM(Data7[[#This Row],[Date:]]),"")</f>
        <v>33</v>
      </c>
      <c r="R1621" s="6">
        <f t="shared" si="75"/>
        <v>45515</v>
      </c>
      <c r="S1621" s="6">
        <f>Data7[[#This Row],[Week Start]]+7</f>
        <v>45522</v>
      </c>
      <c r="T1621" s="7" t="str">
        <f t="shared" si="76"/>
        <v>8/11/2024 - 8/18/2024</v>
      </c>
      <c r="U1621" s="7" t="str">
        <f t="shared" si="77"/>
        <v>Time Card</v>
      </c>
      <c r="V1621" s="8" t="str">
        <f>RIGHT(TEXT(Data7[[#This Row],[Date:]],"mmddyyyy"),4)</f>
        <v>2024</v>
      </c>
      <c r="W1621" s="8" t="str">
        <f>MID(TEXT(Data7[[#This Row],[Date:]],"mmddyyyy"),3,2)</f>
        <v>15</v>
      </c>
      <c r="X1621" s="8" t="str">
        <f>LEFT(TEXT(Data7[[#This Row],[Date:]],"mmddyyyy"),2)</f>
        <v>08</v>
      </c>
      <c r="Y1621" s="6">
        <f>DATE(Data7[[#This Row],[Year]],Data7[[#This Row],[Month]],Data7[[#This Row],[Day]])</f>
        <v>45519</v>
      </c>
    </row>
    <row r="1622" spans="1:25">
      <c r="A1622" s="5">
        <v>45520.499435648147</v>
      </c>
      <c r="B1622" s="7" t="s">
        <v>31</v>
      </c>
      <c r="C1622" s="6" t="s">
        <v>2077</v>
      </c>
      <c r="D1622" s="7" t="s">
        <v>1959</v>
      </c>
      <c r="E1622" s="8">
        <v>3</v>
      </c>
      <c r="F1622" s="7" t="s">
        <v>68</v>
      </c>
      <c r="G1622" s="7" t="s">
        <v>68</v>
      </c>
      <c r="H1622" s="7" t="s">
        <v>1960</v>
      </c>
      <c r="I1622" s="7" t="s">
        <v>44</v>
      </c>
      <c r="J1622" s="19" t="str">
        <f>IFERROR(INDEX('Employee Info'!$C$3:$E$200,MATCH(Data7[[#This Row],[Name:]],'Employee Info'!$B$3:$B$200,0),MATCH(Data7[[#This Row],[Hours Type:]],'Employee Info'!$C$2:$E$2,0)),"")</f>
        <v/>
      </c>
      <c r="K1622" s="19" t="str">
        <f>IFERROR(INDEX('Employee Info'!$C$3:$J$200,MATCH(Data7[[#This Row],[Name:]],'Employee Info'!$B$3:$B$200,0),MATCH(Data7[[#Headers],[Truck]],'Employee Info'!$C$2:$J$2,0)),"")</f>
        <v/>
      </c>
      <c r="L1622" s="19" t="str">
        <f>IFERROR(INDEX('Employee Info'!$C$3:$J$200,MATCH(Data7[[#This Row],[Name:]],'Employee Info'!$B$3:$B$200,0),MATCH(Data7[[#Headers],[Phone]],'Employee Info'!$C$2:$J$2,0)),"")</f>
        <v/>
      </c>
      <c r="M1622" s="19" t="str">
        <f>IFERROR(INDEX('Employee Info'!$C$3:$J$200,MATCH(Data7[[#This Row],[Name:]],'Employee Info'!$B$3:$B$200,0),MATCH(Data7[[#Headers],[Tech]],'Employee Info'!$C$2:$J$2,0)),"")</f>
        <v/>
      </c>
      <c r="N1622" s="19" t="str">
        <f>IFERROR(INDEX('Employee Info'!$C$3:$J$200,MATCH(Data7[[#This Row],[Name:]],'Employee Info'!$B$3:$B$200,0),MATCH(Data7[[#Headers],[Other]],'Employee Info'!$C$2:$J$2,0)),"")</f>
        <v/>
      </c>
      <c r="O1622" s="19">
        <f>IFERROR((Data7[[#This Row],[Hours:]]*SUM(Data7[[#This Row],[Rate]:[Other]])),"")</f>
        <v>0</v>
      </c>
      <c r="P1622" s="7" t="str">
        <f>IF(Data7[[#This Row],[WO'#:]]="","Riley #","WO#")</f>
        <v>Riley #</v>
      </c>
      <c r="Q1622" s="7">
        <f>IFERROR(WEEKNUM(Data7[[#This Row],[Date:]]),"")</f>
        <v>33</v>
      </c>
      <c r="R1622" s="6">
        <f t="shared" si="75"/>
        <v>45515</v>
      </c>
      <c r="S1622" s="6">
        <f>Data7[[#This Row],[Week Start]]+7</f>
        <v>45522</v>
      </c>
      <c r="T1622" s="7" t="str">
        <f t="shared" si="76"/>
        <v>8/11/2024 - 8/18/2024</v>
      </c>
      <c r="U1622" s="7" t="str">
        <f t="shared" si="77"/>
        <v>Time Card</v>
      </c>
      <c r="V1622" s="8" t="str">
        <f>RIGHT(TEXT(Data7[[#This Row],[Date:]],"mmddyyyy"),4)</f>
        <v>2024</v>
      </c>
      <c r="W1622" s="8" t="str">
        <f>MID(TEXT(Data7[[#This Row],[Date:]],"mmddyyyy"),3,2)</f>
        <v>16</v>
      </c>
      <c r="X1622" s="8" t="str">
        <f>LEFT(TEXT(Data7[[#This Row],[Date:]],"mmddyyyy"),2)</f>
        <v>08</v>
      </c>
      <c r="Y1622" s="6">
        <f>DATE(Data7[[#This Row],[Year]],Data7[[#This Row],[Month]],Data7[[#This Row],[Day]])</f>
        <v>45520</v>
      </c>
    </row>
    <row r="1623" spans="1:25">
      <c r="A1623" s="5">
        <v>45520.499599537034</v>
      </c>
      <c r="B1623" s="7" t="s">
        <v>34</v>
      </c>
      <c r="C1623" s="6" t="s">
        <v>2077</v>
      </c>
      <c r="D1623" s="7" t="s">
        <v>1959</v>
      </c>
      <c r="E1623" s="8">
        <v>3</v>
      </c>
      <c r="F1623" s="7" t="s">
        <v>68</v>
      </c>
      <c r="G1623" s="7" t="s">
        <v>68</v>
      </c>
      <c r="H1623" s="7" t="s">
        <v>1960</v>
      </c>
      <c r="I1623" s="7" t="s">
        <v>44</v>
      </c>
      <c r="J1623" s="19" t="str">
        <f>IFERROR(INDEX('Employee Info'!$C$3:$E$200,MATCH(Data7[[#This Row],[Name:]],'Employee Info'!$B$3:$B$200,0),MATCH(Data7[[#This Row],[Hours Type:]],'Employee Info'!$C$2:$E$2,0)),"")</f>
        <v/>
      </c>
      <c r="K1623" s="19" t="str">
        <f>IFERROR(INDEX('Employee Info'!$C$3:$J$200,MATCH(Data7[[#This Row],[Name:]],'Employee Info'!$B$3:$B$200,0),MATCH(Data7[[#Headers],[Truck]],'Employee Info'!$C$2:$J$2,0)),"")</f>
        <v/>
      </c>
      <c r="L1623" s="19" t="str">
        <f>IFERROR(INDEX('Employee Info'!$C$3:$J$200,MATCH(Data7[[#This Row],[Name:]],'Employee Info'!$B$3:$B$200,0),MATCH(Data7[[#Headers],[Phone]],'Employee Info'!$C$2:$J$2,0)),"")</f>
        <v/>
      </c>
      <c r="M1623" s="19" t="str">
        <f>IFERROR(INDEX('Employee Info'!$C$3:$J$200,MATCH(Data7[[#This Row],[Name:]],'Employee Info'!$B$3:$B$200,0),MATCH(Data7[[#Headers],[Tech]],'Employee Info'!$C$2:$J$2,0)),"")</f>
        <v/>
      </c>
      <c r="N1623" s="19" t="str">
        <f>IFERROR(INDEX('Employee Info'!$C$3:$J$200,MATCH(Data7[[#This Row],[Name:]],'Employee Info'!$B$3:$B$200,0),MATCH(Data7[[#Headers],[Other]],'Employee Info'!$C$2:$J$2,0)),"")</f>
        <v/>
      </c>
      <c r="O1623" s="19">
        <f>IFERROR((Data7[[#This Row],[Hours:]]*SUM(Data7[[#This Row],[Rate]:[Other]])),"")</f>
        <v>0</v>
      </c>
      <c r="P1623" s="7" t="str">
        <f>IF(Data7[[#This Row],[WO'#:]]="","Riley #","WO#")</f>
        <v>Riley #</v>
      </c>
      <c r="Q1623" s="7">
        <f>IFERROR(WEEKNUM(Data7[[#This Row],[Date:]]),"")</f>
        <v>33</v>
      </c>
      <c r="R1623" s="6">
        <f t="shared" si="75"/>
        <v>45515</v>
      </c>
      <c r="S1623" s="6">
        <f>Data7[[#This Row],[Week Start]]+7</f>
        <v>45522</v>
      </c>
      <c r="T1623" s="7" t="str">
        <f t="shared" si="76"/>
        <v>8/11/2024 - 8/18/2024</v>
      </c>
      <c r="U1623" s="7" t="str">
        <f t="shared" si="77"/>
        <v>Time Card</v>
      </c>
      <c r="V1623" s="8" t="str">
        <f>RIGHT(TEXT(Data7[[#This Row],[Date:]],"mmddyyyy"),4)</f>
        <v>2024</v>
      </c>
      <c r="W1623" s="8" t="str">
        <f>MID(TEXT(Data7[[#This Row],[Date:]],"mmddyyyy"),3,2)</f>
        <v>16</v>
      </c>
      <c r="X1623" s="8" t="str">
        <f>LEFT(TEXT(Data7[[#This Row],[Date:]],"mmddyyyy"),2)</f>
        <v>08</v>
      </c>
      <c r="Y1623" s="6">
        <f>DATE(Data7[[#This Row],[Year]],Data7[[#This Row],[Month]],Data7[[#This Row],[Day]])</f>
        <v>45520</v>
      </c>
    </row>
    <row r="1624" spans="1:25">
      <c r="A1624" s="5">
        <v>45520.500131018518</v>
      </c>
      <c r="B1624" s="7" t="s">
        <v>34</v>
      </c>
      <c r="C1624" s="6" t="s">
        <v>2077</v>
      </c>
      <c r="D1624" s="7" t="s">
        <v>2078</v>
      </c>
      <c r="E1624" s="8">
        <v>5</v>
      </c>
      <c r="F1624" s="7" t="s">
        <v>68</v>
      </c>
      <c r="G1624" s="7" t="s">
        <v>68</v>
      </c>
      <c r="H1624" s="7" t="s">
        <v>922</v>
      </c>
      <c r="I1624" s="7" t="s">
        <v>44</v>
      </c>
      <c r="J1624" s="19" t="str">
        <f>IFERROR(INDEX('Employee Info'!$C$3:$E$200,MATCH(Data7[[#This Row],[Name:]],'Employee Info'!$B$3:$B$200,0),MATCH(Data7[[#This Row],[Hours Type:]],'Employee Info'!$C$2:$E$2,0)),"")</f>
        <v/>
      </c>
      <c r="K1624" s="19" t="str">
        <f>IFERROR(INDEX('Employee Info'!$C$3:$J$200,MATCH(Data7[[#This Row],[Name:]],'Employee Info'!$B$3:$B$200,0),MATCH(Data7[[#Headers],[Truck]],'Employee Info'!$C$2:$J$2,0)),"")</f>
        <v/>
      </c>
      <c r="L1624" s="19" t="str">
        <f>IFERROR(INDEX('Employee Info'!$C$3:$J$200,MATCH(Data7[[#This Row],[Name:]],'Employee Info'!$B$3:$B$200,0),MATCH(Data7[[#Headers],[Phone]],'Employee Info'!$C$2:$J$2,0)),"")</f>
        <v/>
      </c>
      <c r="M1624" s="19" t="str">
        <f>IFERROR(INDEX('Employee Info'!$C$3:$J$200,MATCH(Data7[[#This Row],[Name:]],'Employee Info'!$B$3:$B$200,0),MATCH(Data7[[#Headers],[Tech]],'Employee Info'!$C$2:$J$2,0)),"")</f>
        <v/>
      </c>
      <c r="N1624" s="19" t="str">
        <f>IFERROR(INDEX('Employee Info'!$C$3:$J$200,MATCH(Data7[[#This Row],[Name:]],'Employee Info'!$B$3:$B$200,0),MATCH(Data7[[#Headers],[Other]],'Employee Info'!$C$2:$J$2,0)),"")</f>
        <v/>
      </c>
      <c r="O1624" s="19">
        <f>IFERROR((Data7[[#This Row],[Hours:]]*SUM(Data7[[#This Row],[Rate]:[Other]])),"")</f>
        <v>0</v>
      </c>
      <c r="P1624" s="7" t="str">
        <f>IF(Data7[[#This Row],[WO'#:]]="","Riley #","WO#")</f>
        <v>Riley #</v>
      </c>
      <c r="Q1624" s="7">
        <f>IFERROR(WEEKNUM(Data7[[#This Row],[Date:]]),"")</f>
        <v>33</v>
      </c>
      <c r="R1624" s="6">
        <f t="shared" si="75"/>
        <v>45515</v>
      </c>
      <c r="S1624" s="6">
        <f>Data7[[#This Row],[Week Start]]+7</f>
        <v>45522</v>
      </c>
      <c r="T1624" s="7" t="str">
        <f t="shared" si="76"/>
        <v>8/11/2024 - 8/18/2024</v>
      </c>
      <c r="U1624" s="7" t="str">
        <f t="shared" si="77"/>
        <v>Time Card</v>
      </c>
      <c r="V1624" s="8" t="str">
        <f>RIGHT(TEXT(Data7[[#This Row],[Date:]],"mmddyyyy"),4)</f>
        <v>2024</v>
      </c>
      <c r="W1624" s="8" t="str">
        <f>MID(TEXT(Data7[[#This Row],[Date:]],"mmddyyyy"),3,2)</f>
        <v>16</v>
      </c>
      <c r="X1624" s="8" t="str">
        <f>LEFT(TEXT(Data7[[#This Row],[Date:]],"mmddyyyy"),2)</f>
        <v>08</v>
      </c>
      <c r="Y1624" s="6">
        <f>DATE(Data7[[#This Row],[Year]],Data7[[#This Row],[Month]],Data7[[#This Row],[Day]])</f>
        <v>45520</v>
      </c>
    </row>
    <row r="1625" spans="1:25">
      <c r="A1625" s="5">
        <v>45520.500382407408</v>
      </c>
      <c r="B1625" s="7" t="s">
        <v>31</v>
      </c>
      <c r="C1625" s="6" t="s">
        <v>2077</v>
      </c>
      <c r="D1625" s="7" t="s">
        <v>2078</v>
      </c>
      <c r="E1625" s="8">
        <v>3</v>
      </c>
      <c r="F1625" s="7" t="s">
        <v>68</v>
      </c>
      <c r="G1625" s="7" t="s">
        <v>68</v>
      </c>
      <c r="H1625" s="7" t="s">
        <v>922</v>
      </c>
      <c r="I1625" s="7" t="s">
        <v>44</v>
      </c>
      <c r="J1625" s="19" t="str">
        <f>IFERROR(INDEX('Employee Info'!$C$3:$E$200,MATCH(Data7[[#This Row],[Name:]],'Employee Info'!$B$3:$B$200,0),MATCH(Data7[[#This Row],[Hours Type:]],'Employee Info'!$C$2:$E$2,0)),"")</f>
        <v/>
      </c>
      <c r="K1625" s="19" t="str">
        <f>IFERROR(INDEX('Employee Info'!$C$3:$J$200,MATCH(Data7[[#This Row],[Name:]],'Employee Info'!$B$3:$B$200,0),MATCH(Data7[[#Headers],[Truck]],'Employee Info'!$C$2:$J$2,0)),"")</f>
        <v/>
      </c>
      <c r="L1625" s="19" t="str">
        <f>IFERROR(INDEX('Employee Info'!$C$3:$J$200,MATCH(Data7[[#This Row],[Name:]],'Employee Info'!$B$3:$B$200,0),MATCH(Data7[[#Headers],[Phone]],'Employee Info'!$C$2:$J$2,0)),"")</f>
        <v/>
      </c>
      <c r="M1625" s="19" t="str">
        <f>IFERROR(INDEX('Employee Info'!$C$3:$J$200,MATCH(Data7[[#This Row],[Name:]],'Employee Info'!$B$3:$B$200,0),MATCH(Data7[[#Headers],[Tech]],'Employee Info'!$C$2:$J$2,0)),"")</f>
        <v/>
      </c>
      <c r="N1625" s="19" t="str">
        <f>IFERROR(INDEX('Employee Info'!$C$3:$J$200,MATCH(Data7[[#This Row],[Name:]],'Employee Info'!$B$3:$B$200,0),MATCH(Data7[[#Headers],[Other]],'Employee Info'!$C$2:$J$2,0)),"")</f>
        <v/>
      </c>
      <c r="O1625" s="19">
        <f>IFERROR((Data7[[#This Row],[Hours:]]*SUM(Data7[[#This Row],[Rate]:[Other]])),"")</f>
        <v>0</v>
      </c>
      <c r="P1625" s="7" t="str">
        <f>IF(Data7[[#This Row],[WO'#:]]="","Riley #","WO#")</f>
        <v>Riley #</v>
      </c>
      <c r="Q1625" s="7">
        <f>IFERROR(WEEKNUM(Data7[[#This Row],[Date:]]),"")</f>
        <v>33</v>
      </c>
      <c r="R1625" s="6">
        <f t="shared" si="75"/>
        <v>45515</v>
      </c>
      <c r="S1625" s="6">
        <f>Data7[[#This Row],[Week Start]]+7</f>
        <v>45522</v>
      </c>
      <c r="T1625" s="7" t="str">
        <f t="shared" si="76"/>
        <v>8/11/2024 - 8/18/2024</v>
      </c>
      <c r="U1625" s="7" t="str">
        <f t="shared" si="77"/>
        <v>Time Card</v>
      </c>
      <c r="V1625" s="8" t="str">
        <f>RIGHT(TEXT(Data7[[#This Row],[Date:]],"mmddyyyy"),4)</f>
        <v>2024</v>
      </c>
      <c r="W1625" s="8" t="str">
        <f>MID(TEXT(Data7[[#This Row],[Date:]],"mmddyyyy"),3,2)</f>
        <v>16</v>
      </c>
      <c r="X1625" s="8" t="str">
        <f>LEFT(TEXT(Data7[[#This Row],[Date:]],"mmddyyyy"),2)</f>
        <v>08</v>
      </c>
      <c r="Y1625" s="6">
        <f>DATE(Data7[[#This Row],[Year]],Data7[[#This Row],[Month]],Data7[[#This Row],[Day]])</f>
        <v>45520</v>
      </c>
    </row>
    <row r="1626" spans="1:25">
      <c r="A1626" s="5">
        <v>45520.580725347223</v>
      </c>
      <c r="B1626" s="7" t="s">
        <v>35</v>
      </c>
      <c r="C1626" s="6" t="s">
        <v>2077</v>
      </c>
      <c r="D1626" s="7" t="s">
        <v>2079</v>
      </c>
      <c r="E1626" s="8">
        <v>8</v>
      </c>
      <c r="F1626" s="7" t="s">
        <v>68</v>
      </c>
      <c r="G1626" s="7" t="s">
        <v>68</v>
      </c>
      <c r="H1626" s="7" t="s">
        <v>1948</v>
      </c>
      <c r="I1626" s="7" t="s">
        <v>44</v>
      </c>
      <c r="J1626" s="19" t="str">
        <f>IFERROR(INDEX('Employee Info'!$C$3:$E$200,MATCH(Data7[[#This Row],[Name:]],'Employee Info'!$B$3:$B$200,0),MATCH(Data7[[#This Row],[Hours Type:]],'Employee Info'!$C$2:$E$2,0)),"")</f>
        <v/>
      </c>
      <c r="K1626" s="19" t="str">
        <f>IFERROR(INDEX('Employee Info'!$C$3:$J$200,MATCH(Data7[[#This Row],[Name:]],'Employee Info'!$B$3:$B$200,0),MATCH(Data7[[#Headers],[Truck]],'Employee Info'!$C$2:$J$2,0)),"")</f>
        <v/>
      </c>
      <c r="L1626" s="19" t="str">
        <f>IFERROR(INDEX('Employee Info'!$C$3:$J$200,MATCH(Data7[[#This Row],[Name:]],'Employee Info'!$B$3:$B$200,0),MATCH(Data7[[#Headers],[Phone]],'Employee Info'!$C$2:$J$2,0)),"")</f>
        <v/>
      </c>
      <c r="M1626" s="19" t="str">
        <f>IFERROR(INDEX('Employee Info'!$C$3:$J$200,MATCH(Data7[[#This Row],[Name:]],'Employee Info'!$B$3:$B$200,0),MATCH(Data7[[#Headers],[Tech]],'Employee Info'!$C$2:$J$2,0)),"")</f>
        <v/>
      </c>
      <c r="N1626" s="19" t="str">
        <f>IFERROR(INDEX('Employee Info'!$C$3:$J$200,MATCH(Data7[[#This Row],[Name:]],'Employee Info'!$B$3:$B$200,0),MATCH(Data7[[#Headers],[Other]],'Employee Info'!$C$2:$J$2,0)),"")</f>
        <v/>
      </c>
      <c r="O1626" s="19">
        <f>IFERROR((Data7[[#This Row],[Hours:]]*SUM(Data7[[#This Row],[Rate]:[Other]])),"")</f>
        <v>0</v>
      </c>
      <c r="P1626" s="7" t="str">
        <f>IF(Data7[[#This Row],[WO'#:]]="","Riley #","WO#")</f>
        <v>Riley #</v>
      </c>
      <c r="Q1626" s="7">
        <f>IFERROR(WEEKNUM(Data7[[#This Row],[Date:]]),"")</f>
        <v>33</v>
      </c>
      <c r="R1626" s="6">
        <f t="shared" si="75"/>
        <v>45515</v>
      </c>
      <c r="S1626" s="6">
        <f>Data7[[#This Row],[Week Start]]+7</f>
        <v>45522</v>
      </c>
      <c r="T1626" s="7" t="str">
        <f t="shared" si="76"/>
        <v>8/11/2024 - 8/18/2024</v>
      </c>
      <c r="U1626" s="7" t="str">
        <f t="shared" si="77"/>
        <v>Time Card</v>
      </c>
      <c r="V1626" s="8" t="str">
        <f>RIGHT(TEXT(Data7[[#This Row],[Date:]],"mmddyyyy"),4)</f>
        <v>2024</v>
      </c>
      <c r="W1626" s="8" t="str">
        <f>MID(TEXT(Data7[[#This Row],[Date:]],"mmddyyyy"),3,2)</f>
        <v>16</v>
      </c>
      <c r="X1626" s="8" t="str">
        <f>LEFT(TEXT(Data7[[#This Row],[Date:]],"mmddyyyy"),2)</f>
        <v>08</v>
      </c>
      <c r="Y1626" s="6">
        <f>DATE(Data7[[#This Row],[Year]],Data7[[#This Row],[Month]],Data7[[#This Row],[Day]])</f>
        <v>45520</v>
      </c>
    </row>
    <row r="1627" spans="1:25">
      <c r="A1627" s="5">
        <v>45520.582350231482</v>
      </c>
      <c r="B1627" s="7" t="s">
        <v>65</v>
      </c>
      <c r="C1627" s="6" t="s">
        <v>2077</v>
      </c>
      <c r="D1627" s="7" t="s">
        <v>2080</v>
      </c>
      <c r="E1627" s="8">
        <v>8</v>
      </c>
      <c r="F1627" s="7" t="s">
        <v>68</v>
      </c>
      <c r="G1627" s="7" t="s">
        <v>68</v>
      </c>
      <c r="H1627" s="7" t="s">
        <v>536</v>
      </c>
      <c r="I1627" s="7" t="s">
        <v>44</v>
      </c>
      <c r="J1627" s="19" t="str">
        <f>IFERROR(INDEX('Employee Info'!$C$3:$E$200,MATCH(Data7[[#This Row],[Name:]],'Employee Info'!$B$3:$B$200,0),MATCH(Data7[[#This Row],[Hours Type:]],'Employee Info'!$C$2:$E$2,0)),"")</f>
        <v/>
      </c>
      <c r="K1627" s="19" t="str">
        <f>IFERROR(INDEX('Employee Info'!$C$3:$J$200,MATCH(Data7[[#This Row],[Name:]],'Employee Info'!$B$3:$B$200,0),MATCH(Data7[[#Headers],[Truck]],'Employee Info'!$C$2:$J$2,0)),"")</f>
        <v/>
      </c>
      <c r="L1627" s="19" t="str">
        <f>IFERROR(INDEX('Employee Info'!$C$3:$J$200,MATCH(Data7[[#This Row],[Name:]],'Employee Info'!$B$3:$B$200,0),MATCH(Data7[[#Headers],[Phone]],'Employee Info'!$C$2:$J$2,0)),"")</f>
        <v/>
      </c>
      <c r="M1627" s="19" t="str">
        <f>IFERROR(INDEX('Employee Info'!$C$3:$J$200,MATCH(Data7[[#This Row],[Name:]],'Employee Info'!$B$3:$B$200,0),MATCH(Data7[[#Headers],[Tech]],'Employee Info'!$C$2:$J$2,0)),"")</f>
        <v/>
      </c>
      <c r="N1627" s="19" t="str">
        <f>IFERROR(INDEX('Employee Info'!$C$3:$J$200,MATCH(Data7[[#This Row],[Name:]],'Employee Info'!$B$3:$B$200,0),MATCH(Data7[[#Headers],[Other]],'Employee Info'!$C$2:$J$2,0)),"")</f>
        <v/>
      </c>
      <c r="O1627" s="19">
        <f>IFERROR((Data7[[#This Row],[Hours:]]*SUM(Data7[[#This Row],[Rate]:[Other]])),"")</f>
        <v>0</v>
      </c>
      <c r="P1627" s="7" t="str">
        <f>IF(Data7[[#This Row],[WO'#:]]="","Riley #","WO#")</f>
        <v>Riley #</v>
      </c>
      <c r="Q1627" s="7">
        <f>IFERROR(WEEKNUM(Data7[[#This Row],[Date:]]),"")</f>
        <v>33</v>
      </c>
      <c r="R1627" s="6">
        <f t="shared" si="75"/>
        <v>45515</v>
      </c>
      <c r="S1627" s="6">
        <f>Data7[[#This Row],[Week Start]]+7</f>
        <v>45522</v>
      </c>
      <c r="T1627" s="7" t="str">
        <f t="shared" si="76"/>
        <v>8/11/2024 - 8/18/2024</v>
      </c>
      <c r="U1627" s="7" t="str">
        <f t="shared" si="77"/>
        <v>Time Card</v>
      </c>
      <c r="V1627" s="8" t="str">
        <f>RIGHT(TEXT(Data7[[#This Row],[Date:]],"mmddyyyy"),4)</f>
        <v>2024</v>
      </c>
      <c r="W1627" s="8" t="str">
        <f>MID(TEXT(Data7[[#This Row],[Date:]],"mmddyyyy"),3,2)</f>
        <v>16</v>
      </c>
      <c r="X1627" s="8" t="str">
        <f>LEFT(TEXT(Data7[[#This Row],[Date:]],"mmddyyyy"),2)</f>
        <v>08</v>
      </c>
      <c r="Y1627" s="6">
        <f>DATE(Data7[[#This Row],[Year]],Data7[[#This Row],[Month]],Data7[[#This Row],[Day]])</f>
        <v>45520</v>
      </c>
    </row>
    <row r="1628" spans="1:25">
      <c r="A1628" s="5">
        <v>45521.411403240738</v>
      </c>
      <c r="B1628" s="7" t="s">
        <v>66</v>
      </c>
      <c r="C1628" s="6" t="s">
        <v>2077</v>
      </c>
      <c r="D1628" s="7" t="s">
        <v>1727</v>
      </c>
      <c r="E1628" s="8">
        <v>1</v>
      </c>
      <c r="F1628" s="7" t="s">
        <v>68</v>
      </c>
      <c r="G1628" s="7" t="s">
        <v>68</v>
      </c>
      <c r="H1628" s="7" t="s">
        <v>536</v>
      </c>
      <c r="I1628" s="7" t="s">
        <v>44</v>
      </c>
      <c r="J1628" s="19" t="str">
        <f>IFERROR(INDEX('Employee Info'!$C$3:$E$200,MATCH(Data7[[#This Row],[Name:]],'Employee Info'!$B$3:$B$200,0),MATCH(Data7[[#This Row],[Hours Type:]],'Employee Info'!$C$2:$E$2,0)),"")</f>
        <v/>
      </c>
      <c r="K1628" s="19" t="str">
        <f>IFERROR(INDEX('Employee Info'!$C$3:$J$200,MATCH(Data7[[#This Row],[Name:]],'Employee Info'!$B$3:$B$200,0),MATCH(Data7[[#Headers],[Truck]],'Employee Info'!$C$2:$J$2,0)),"")</f>
        <v/>
      </c>
      <c r="L1628" s="19" t="str">
        <f>IFERROR(INDEX('Employee Info'!$C$3:$J$200,MATCH(Data7[[#This Row],[Name:]],'Employee Info'!$B$3:$B$200,0),MATCH(Data7[[#Headers],[Phone]],'Employee Info'!$C$2:$J$2,0)),"")</f>
        <v/>
      </c>
      <c r="M1628" s="19" t="str">
        <f>IFERROR(INDEX('Employee Info'!$C$3:$J$200,MATCH(Data7[[#This Row],[Name:]],'Employee Info'!$B$3:$B$200,0),MATCH(Data7[[#Headers],[Tech]],'Employee Info'!$C$2:$J$2,0)),"")</f>
        <v/>
      </c>
      <c r="N1628" s="19" t="str">
        <f>IFERROR(INDEX('Employee Info'!$C$3:$J$200,MATCH(Data7[[#This Row],[Name:]],'Employee Info'!$B$3:$B$200,0),MATCH(Data7[[#Headers],[Other]],'Employee Info'!$C$2:$J$2,0)),"")</f>
        <v/>
      </c>
      <c r="O1628" s="19">
        <f>IFERROR((Data7[[#This Row],[Hours:]]*SUM(Data7[[#This Row],[Rate]:[Other]])),"")</f>
        <v>0</v>
      </c>
      <c r="P1628" s="7" t="str">
        <f>IF(Data7[[#This Row],[WO'#:]]="","Riley #","WO#")</f>
        <v>Riley #</v>
      </c>
      <c r="Q1628" s="7">
        <f>IFERROR(WEEKNUM(Data7[[#This Row],[Date:]]),"")</f>
        <v>33</v>
      </c>
      <c r="R1628" s="6">
        <f t="shared" si="75"/>
        <v>45515</v>
      </c>
      <c r="S1628" s="6">
        <f>Data7[[#This Row],[Week Start]]+7</f>
        <v>45522</v>
      </c>
      <c r="T1628" s="7" t="str">
        <f t="shared" si="76"/>
        <v>8/11/2024 - 8/18/2024</v>
      </c>
      <c r="U1628" s="7" t="str">
        <f t="shared" si="77"/>
        <v>Time Card</v>
      </c>
      <c r="V1628" s="8" t="str">
        <f>RIGHT(TEXT(Data7[[#This Row],[Date:]],"mmddyyyy"),4)</f>
        <v>2024</v>
      </c>
      <c r="W1628" s="8" t="str">
        <f>MID(TEXT(Data7[[#This Row],[Date:]],"mmddyyyy"),3,2)</f>
        <v>16</v>
      </c>
      <c r="X1628" s="8" t="str">
        <f>LEFT(TEXT(Data7[[#This Row],[Date:]],"mmddyyyy"),2)</f>
        <v>08</v>
      </c>
      <c r="Y1628" s="6">
        <f>DATE(Data7[[#This Row],[Year]],Data7[[#This Row],[Month]],Data7[[#This Row],[Day]])</f>
        <v>45520</v>
      </c>
    </row>
    <row r="1629" spans="1:25">
      <c r="A1629" s="5">
        <v>45521.411888657407</v>
      </c>
      <c r="B1629" s="7" t="s">
        <v>66</v>
      </c>
      <c r="C1629" s="6" t="s">
        <v>2077</v>
      </c>
      <c r="D1629" s="7" t="s">
        <v>2081</v>
      </c>
      <c r="E1629" s="8">
        <v>1</v>
      </c>
      <c r="F1629" s="7" t="s">
        <v>68</v>
      </c>
      <c r="G1629" s="7" t="s">
        <v>68</v>
      </c>
      <c r="H1629" s="7" t="s">
        <v>912</v>
      </c>
      <c r="I1629" s="7" t="s">
        <v>44</v>
      </c>
      <c r="J1629" s="19" t="str">
        <f>IFERROR(INDEX('Employee Info'!$C$3:$E$200,MATCH(Data7[[#This Row],[Name:]],'Employee Info'!$B$3:$B$200,0),MATCH(Data7[[#This Row],[Hours Type:]],'Employee Info'!$C$2:$E$2,0)),"")</f>
        <v/>
      </c>
      <c r="K1629" s="19" t="str">
        <f>IFERROR(INDEX('Employee Info'!$C$3:$J$200,MATCH(Data7[[#This Row],[Name:]],'Employee Info'!$B$3:$B$200,0),MATCH(Data7[[#Headers],[Truck]],'Employee Info'!$C$2:$J$2,0)),"")</f>
        <v/>
      </c>
      <c r="L1629" s="19" t="str">
        <f>IFERROR(INDEX('Employee Info'!$C$3:$J$200,MATCH(Data7[[#This Row],[Name:]],'Employee Info'!$B$3:$B$200,0),MATCH(Data7[[#Headers],[Phone]],'Employee Info'!$C$2:$J$2,0)),"")</f>
        <v/>
      </c>
      <c r="M1629" s="19" t="str">
        <f>IFERROR(INDEX('Employee Info'!$C$3:$J$200,MATCH(Data7[[#This Row],[Name:]],'Employee Info'!$B$3:$B$200,0),MATCH(Data7[[#Headers],[Tech]],'Employee Info'!$C$2:$J$2,0)),"")</f>
        <v/>
      </c>
      <c r="N1629" s="19" t="str">
        <f>IFERROR(INDEX('Employee Info'!$C$3:$J$200,MATCH(Data7[[#This Row],[Name:]],'Employee Info'!$B$3:$B$200,0),MATCH(Data7[[#Headers],[Other]],'Employee Info'!$C$2:$J$2,0)),"")</f>
        <v/>
      </c>
      <c r="O1629" s="19">
        <f>IFERROR((Data7[[#This Row],[Hours:]]*SUM(Data7[[#This Row],[Rate]:[Other]])),"")</f>
        <v>0</v>
      </c>
      <c r="P1629" s="7" t="str">
        <f>IF(Data7[[#This Row],[WO'#:]]="","Riley #","WO#")</f>
        <v>Riley #</v>
      </c>
      <c r="Q1629" s="7">
        <f>IFERROR(WEEKNUM(Data7[[#This Row],[Date:]]),"")</f>
        <v>33</v>
      </c>
      <c r="R1629" s="6">
        <f t="shared" si="75"/>
        <v>45515</v>
      </c>
      <c r="S1629" s="6">
        <f>Data7[[#This Row],[Week Start]]+7</f>
        <v>45522</v>
      </c>
      <c r="T1629" s="7" t="str">
        <f t="shared" si="76"/>
        <v>8/11/2024 - 8/18/2024</v>
      </c>
      <c r="U1629" s="7" t="str">
        <f t="shared" si="77"/>
        <v>Time Card</v>
      </c>
      <c r="V1629" s="8" t="str">
        <f>RIGHT(TEXT(Data7[[#This Row],[Date:]],"mmddyyyy"),4)</f>
        <v>2024</v>
      </c>
      <c r="W1629" s="8" t="str">
        <f>MID(TEXT(Data7[[#This Row],[Date:]],"mmddyyyy"),3,2)</f>
        <v>16</v>
      </c>
      <c r="X1629" s="8" t="str">
        <f>LEFT(TEXT(Data7[[#This Row],[Date:]],"mmddyyyy"),2)</f>
        <v>08</v>
      </c>
      <c r="Y1629" s="6">
        <f>DATE(Data7[[#This Row],[Year]],Data7[[#This Row],[Month]],Data7[[#This Row],[Day]])</f>
        <v>45520</v>
      </c>
    </row>
    <row r="1630" spans="1:25">
      <c r="A1630" s="5">
        <v>45521.413684490741</v>
      </c>
      <c r="B1630" s="7" t="s">
        <v>66</v>
      </c>
      <c r="C1630" s="6" t="s">
        <v>2077</v>
      </c>
      <c r="D1630" s="7" t="s">
        <v>2082</v>
      </c>
      <c r="E1630" s="8">
        <v>1</v>
      </c>
      <c r="F1630" s="7" t="s">
        <v>68</v>
      </c>
      <c r="G1630" s="7" t="s">
        <v>68</v>
      </c>
      <c r="H1630" s="7" t="s">
        <v>1960</v>
      </c>
      <c r="I1630" s="7" t="s">
        <v>44</v>
      </c>
      <c r="J1630" s="19" t="str">
        <f>IFERROR(INDEX('Employee Info'!$C$3:$E$200,MATCH(Data7[[#This Row],[Name:]],'Employee Info'!$B$3:$B$200,0),MATCH(Data7[[#This Row],[Hours Type:]],'Employee Info'!$C$2:$E$2,0)),"")</f>
        <v/>
      </c>
      <c r="K1630" s="19" t="str">
        <f>IFERROR(INDEX('Employee Info'!$C$3:$J$200,MATCH(Data7[[#This Row],[Name:]],'Employee Info'!$B$3:$B$200,0),MATCH(Data7[[#Headers],[Truck]],'Employee Info'!$C$2:$J$2,0)),"")</f>
        <v/>
      </c>
      <c r="L1630" s="19" t="str">
        <f>IFERROR(INDEX('Employee Info'!$C$3:$J$200,MATCH(Data7[[#This Row],[Name:]],'Employee Info'!$B$3:$B$200,0),MATCH(Data7[[#Headers],[Phone]],'Employee Info'!$C$2:$J$2,0)),"")</f>
        <v/>
      </c>
      <c r="M1630" s="19" t="str">
        <f>IFERROR(INDEX('Employee Info'!$C$3:$J$200,MATCH(Data7[[#This Row],[Name:]],'Employee Info'!$B$3:$B$200,0),MATCH(Data7[[#Headers],[Tech]],'Employee Info'!$C$2:$J$2,0)),"")</f>
        <v/>
      </c>
      <c r="N1630" s="19" t="str">
        <f>IFERROR(INDEX('Employee Info'!$C$3:$J$200,MATCH(Data7[[#This Row],[Name:]],'Employee Info'!$B$3:$B$200,0),MATCH(Data7[[#Headers],[Other]],'Employee Info'!$C$2:$J$2,0)),"")</f>
        <v/>
      </c>
      <c r="O1630" s="19">
        <f>IFERROR((Data7[[#This Row],[Hours:]]*SUM(Data7[[#This Row],[Rate]:[Other]])),"")</f>
        <v>0</v>
      </c>
      <c r="P1630" s="7" t="str">
        <f>IF(Data7[[#This Row],[WO'#:]]="","Riley #","WO#")</f>
        <v>Riley #</v>
      </c>
      <c r="Q1630" s="7">
        <f>IFERROR(WEEKNUM(Data7[[#This Row],[Date:]]),"")</f>
        <v>33</v>
      </c>
      <c r="R1630" s="6">
        <f t="shared" si="75"/>
        <v>45515</v>
      </c>
      <c r="S1630" s="6">
        <f>Data7[[#This Row],[Week Start]]+7</f>
        <v>45522</v>
      </c>
      <c r="T1630" s="7" t="str">
        <f t="shared" si="76"/>
        <v>8/11/2024 - 8/18/2024</v>
      </c>
      <c r="U1630" s="7" t="str">
        <f t="shared" si="77"/>
        <v>Time Card</v>
      </c>
      <c r="V1630" s="8" t="str">
        <f>RIGHT(TEXT(Data7[[#This Row],[Date:]],"mmddyyyy"),4)</f>
        <v>2024</v>
      </c>
      <c r="W1630" s="8" t="str">
        <f>MID(TEXT(Data7[[#This Row],[Date:]],"mmddyyyy"),3,2)</f>
        <v>16</v>
      </c>
      <c r="X1630" s="8" t="str">
        <f>LEFT(TEXT(Data7[[#This Row],[Date:]],"mmddyyyy"),2)</f>
        <v>08</v>
      </c>
      <c r="Y1630" s="6">
        <f>DATE(Data7[[#This Row],[Year]],Data7[[#This Row],[Month]],Data7[[#This Row],[Day]])</f>
        <v>45520</v>
      </c>
    </row>
    <row r="1631" spans="1:25">
      <c r="A1631" s="5">
        <v>45521.414147685187</v>
      </c>
      <c r="B1631" s="7" t="s">
        <v>66</v>
      </c>
      <c r="C1631" s="6" t="s">
        <v>2077</v>
      </c>
      <c r="D1631" s="7" t="s">
        <v>2083</v>
      </c>
      <c r="E1631" s="8">
        <v>1</v>
      </c>
      <c r="F1631" s="7" t="s">
        <v>68</v>
      </c>
      <c r="G1631" s="7" t="s">
        <v>68</v>
      </c>
      <c r="H1631" s="7" t="s">
        <v>1948</v>
      </c>
      <c r="I1631" s="7" t="s">
        <v>44</v>
      </c>
      <c r="J1631" s="19" t="str">
        <f>IFERROR(INDEX('Employee Info'!$C$3:$E$200,MATCH(Data7[[#This Row],[Name:]],'Employee Info'!$B$3:$B$200,0),MATCH(Data7[[#This Row],[Hours Type:]],'Employee Info'!$C$2:$E$2,0)),"")</f>
        <v/>
      </c>
      <c r="K1631" s="19" t="str">
        <f>IFERROR(INDEX('Employee Info'!$C$3:$J$200,MATCH(Data7[[#This Row],[Name:]],'Employee Info'!$B$3:$B$200,0),MATCH(Data7[[#Headers],[Truck]],'Employee Info'!$C$2:$J$2,0)),"")</f>
        <v/>
      </c>
      <c r="L1631" s="19" t="str">
        <f>IFERROR(INDEX('Employee Info'!$C$3:$J$200,MATCH(Data7[[#This Row],[Name:]],'Employee Info'!$B$3:$B$200,0),MATCH(Data7[[#Headers],[Phone]],'Employee Info'!$C$2:$J$2,0)),"")</f>
        <v/>
      </c>
      <c r="M1631" s="19" t="str">
        <f>IFERROR(INDEX('Employee Info'!$C$3:$J$200,MATCH(Data7[[#This Row],[Name:]],'Employee Info'!$B$3:$B$200,0),MATCH(Data7[[#Headers],[Tech]],'Employee Info'!$C$2:$J$2,0)),"")</f>
        <v/>
      </c>
      <c r="N1631" s="19" t="str">
        <f>IFERROR(INDEX('Employee Info'!$C$3:$J$200,MATCH(Data7[[#This Row],[Name:]],'Employee Info'!$B$3:$B$200,0),MATCH(Data7[[#Headers],[Other]],'Employee Info'!$C$2:$J$2,0)),"")</f>
        <v/>
      </c>
      <c r="O1631" s="19">
        <f>IFERROR((Data7[[#This Row],[Hours:]]*SUM(Data7[[#This Row],[Rate]:[Other]])),"")</f>
        <v>0</v>
      </c>
      <c r="P1631" s="7" t="str">
        <f>IF(Data7[[#This Row],[WO'#:]]="","Riley #","WO#")</f>
        <v>Riley #</v>
      </c>
      <c r="Q1631" s="7">
        <f>IFERROR(WEEKNUM(Data7[[#This Row],[Date:]]),"")</f>
        <v>33</v>
      </c>
      <c r="R1631" s="6">
        <f t="shared" si="75"/>
        <v>45515</v>
      </c>
      <c r="S1631" s="6">
        <f>Data7[[#This Row],[Week Start]]+7</f>
        <v>45522</v>
      </c>
      <c r="T1631" s="7" t="str">
        <f t="shared" si="76"/>
        <v>8/11/2024 - 8/18/2024</v>
      </c>
      <c r="U1631" s="7" t="str">
        <f t="shared" si="77"/>
        <v>Time Card</v>
      </c>
      <c r="V1631" s="8" t="str">
        <f>RIGHT(TEXT(Data7[[#This Row],[Date:]],"mmddyyyy"),4)</f>
        <v>2024</v>
      </c>
      <c r="W1631" s="8" t="str">
        <f>MID(TEXT(Data7[[#This Row],[Date:]],"mmddyyyy"),3,2)</f>
        <v>16</v>
      </c>
      <c r="X1631" s="8" t="str">
        <f>LEFT(TEXT(Data7[[#This Row],[Date:]],"mmddyyyy"),2)</f>
        <v>08</v>
      </c>
      <c r="Y1631" s="6">
        <f>DATE(Data7[[#This Row],[Year]],Data7[[#This Row],[Month]],Data7[[#This Row],[Day]])</f>
        <v>45520</v>
      </c>
    </row>
    <row r="1632" spans="1:25">
      <c r="A1632" s="5">
        <v>45521.417931365744</v>
      </c>
      <c r="B1632" s="7" t="s">
        <v>66</v>
      </c>
      <c r="C1632" s="6" t="s">
        <v>2077</v>
      </c>
      <c r="D1632" s="7" t="s">
        <v>2086</v>
      </c>
      <c r="E1632" s="8">
        <v>4</v>
      </c>
      <c r="F1632" s="7">
        <v>6984733</v>
      </c>
      <c r="G1632" s="7" t="s">
        <v>68</v>
      </c>
      <c r="H1632" s="7" t="s">
        <v>756</v>
      </c>
      <c r="I1632" s="7" t="s">
        <v>44</v>
      </c>
      <c r="J1632" s="19" t="str">
        <f>IFERROR(INDEX('Employee Info'!$C$3:$E$200,MATCH(Data7[[#This Row],[Name:]],'Employee Info'!$B$3:$B$200,0),MATCH(Data7[[#This Row],[Hours Type:]],'Employee Info'!$C$2:$E$2,0)),"")</f>
        <v/>
      </c>
      <c r="K1632" s="19" t="str">
        <f>IFERROR(INDEX('Employee Info'!$C$3:$J$200,MATCH(Data7[[#This Row],[Name:]],'Employee Info'!$B$3:$B$200,0),MATCH(Data7[[#Headers],[Truck]],'Employee Info'!$C$2:$J$2,0)),"")</f>
        <v/>
      </c>
      <c r="L1632" s="19" t="str">
        <f>IFERROR(INDEX('Employee Info'!$C$3:$J$200,MATCH(Data7[[#This Row],[Name:]],'Employee Info'!$B$3:$B$200,0),MATCH(Data7[[#Headers],[Phone]],'Employee Info'!$C$2:$J$2,0)),"")</f>
        <v/>
      </c>
      <c r="M1632" s="19" t="str">
        <f>IFERROR(INDEX('Employee Info'!$C$3:$J$200,MATCH(Data7[[#This Row],[Name:]],'Employee Info'!$B$3:$B$200,0),MATCH(Data7[[#Headers],[Tech]],'Employee Info'!$C$2:$J$2,0)),"")</f>
        <v/>
      </c>
      <c r="N1632" s="19" t="str">
        <f>IFERROR(INDEX('Employee Info'!$C$3:$J$200,MATCH(Data7[[#This Row],[Name:]],'Employee Info'!$B$3:$B$200,0),MATCH(Data7[[#Headers],[Other]],'Employee Info'!$C$2:$J$2,0)),"")</f>
        <v/>
      </c>
      <c r="O1632" s="19">
        <f>IFERROR((Data7[[#This Row],[Hours:]]*SUM(Data7[[#This Row],[Rate]:[Other]])),"")</f>
        <v>0</v>
      </c>
      <c r="P1632" s="7" t="str">
        <f>IF(Data7[[#This Row],[WO'#:]]="","Riley #","WO#")</f>
        <v>WO#</v>
      </c>
      <c r="Q1632" s="7">
        <f>IFERROR(WEEKNUM(Data7[[#This Row],[Date:]]),"")</f>
        <v>33</v>
      </c>
      <c r="R1632" s="6">
        <f t="shared" si="75"/>
        <v>45515</v>
      </c>
      <c r="S1632" s="6">
        <f>Data7[[#This Row],[Week Start]]+7</f>
        <v>45522</v>
      </c>
      <c r="T1632" s="7" t="str">
        <f t="shared" si="76"/>
        <v>8/11/2024 - 8/18/2024</v>
      </c>
      <c r="U1632" s="7" t="str">
        <f t="shared" si="77"/>
        <v>Time Card</v>
      </c>
      <c r="V1632" s="8" t="str">
        <f>RIGHT(TEXT(Data7[[#This Row],[Date:]],"mmddyyyy"),4)</f>
        <v>2024</v>
      </c>
      <c r="W1632" s="8" t="str">
        <f>MID(TEXT(Data7[[#This Row],[Date:]],"mmddyyyy"),3,2)</f>
        <v>16</v>
      </c>
      <c r="X1632" s="8" t="str">
        <f>LEFT(TEXT(Data7[[#This Row],[Date:]],"mmddyyyy"),2)</f>
        <v>08</v>
      </c>
      <c r="Y1632" s="6">
        <f>DATE(Data7[[#This Row],[Year]],Data7[[#This Row],[Month]],Data7[[#This Row],[Day]])</f>
        <v>45520</v>
      </c>
    </row>
    <row r="1633" spans="1:25">
      <c r="A1633" s="5">
        <v>45521.418044444443</v>
      </c>
      <c r="B1633" s="7" t="s">
        <v>66</v>
      </c>
      <c r="C1633" s="6" t="s">
        <v>2077</v>
      </c>
      <c r="D1633" s="7" t="s">
        <v>2086</v>
      </c>
      <c r="E1633" s="8">
        <v>1</v>
      </c>
      <c r="F1633" s="7">
        <v>6984733</v>
      </c>
      <c r="G1633" s="7" t="s">
        <v>68</v>
      </c>
      <c r="H1633" s="7" t="s">
        <v>756</v>
      </c>
      <c r="I1633" s="7" t="s">
        <v>45</v>
      </c>
      <c r="J1633" s="19" t="str">
        <f>IFERROR(INDEX('Employee Info'!$C$3:$E$200,MATCH(Data7[[#This Row],[Name:]],'Employee Info'!$B$3:$B$200,0),MATCH(Data7[[#This Row],[Hours Type:]],'Employee Info'!$C$2:$E$2,0)),"")</f>
        <v/>
      </c>
      <c r="K1633" s="19" t="str">
        <f>IFERROR(INDEX('Employee Info'!$C$3:$J$200,MATCH(Data7[[#This Row],[Name:]],'Employee Info'!$B$3:$B$200,0),MATCH(Data7[[#Headers],[Truck]],'Employee Info'!$C$2:$J$2,0)),"")</f>
        <v/>
      </c>
      <c r="L1633" s="19" t="str">
        <f>IFERROR(INDEX('Employee Info'!$C$3:$J$200,MATCH(Data7[[#This Row],[Name:]],'Employee Info'!$B$3:$B$200,0),MATCH(Data7[[#Headers],[Phone]],'Employee Info'!$C$2:$J$2,0)),"")</f>
        <v/>
      </c>
      <c r="M1633" s="19" t="str">
        <f>IFERROR(INDEX('Employee Info'!$C$3:$J$200,MATCH(Data7[[#This Row],[Name:]],'Employee Info'!$B$3:$B$200,0),MATCH(Data7[[#Headers],[Tech]],'Employee Info'!$C$2:$J$2,0)),"")</f>
        <v/>
      </c>
      <c r="N1633" s="19" t="str">
        <f>IFERROR(INDEX('Employee Info'!$C$3:$J$200,MATCH(Data7[[#This Row],[Name:]],'Employee Info'!$B$3:$B$200,0),MATCH(Data7[[#Headers],[Other]],'Employee Info'!$C$2:$J$2,0)),"")</f>
        <v/>
      </c>
      <c r="O1633" s="19">
        <f>IFERROR((Data7[[#This Row],[Hours:]]*SUM(Data7[[#This Row],[Rate]:[Other]])),"")</f>
        <v>0</v>
      </c>
      <c r="P1633" s="7" t="str">
        <f>IF(Data7[[#This Row],[WO'#:]]="","Riley #","WO#")</f>
        <v>WO#</v>
      </c>
      <c r="Q1633" s="7">
        <f>IFERROR(WEEKNUM(Data7[[#This Row],[Date:]]),"")</f>
        <v>33</v>
      </c>
      <c r="R1633" s="6">
        <f t="shared" si="75"/>
        <v>45515</v>
      </c>
      <c r="S1633" s="6">
        <f>Data7[[#This Row],[Week Start]]+7</f>
        <v>45522</v>
      </c>
      <c r="T1633" s="7" t="str">
        <f t="shared" si="76"/>
        <v>8/11/2024 - 8/18/2024</v>
      </c>
      <c r="U1633" s="7" t="str">
        <f t="shared" si="77"/>
        <v>Time Card</v>
      </c>
      <c r="V1633" s="8" t="str">
        <f>RIGHT(TEXT(Data7[[#This Row],[Date:]],"mmddyyyy"),4)</f>
        <v>2024</v>
      </c>
      <c r="W1633" s="8" t="str">
        <f>MID(TEXT(Data7[[#This Row],[Date:]],"mmddyyyy"),3,2)</f>
        <v>16</v>
      </c>
      <c r="X1633" s="8" t="str">
        <f>LEFT(TEXT(Data7[[#This Row],[Date:]],"mmddyyyy"),2)</f>
        <v>08</v>
      </c>
      <c r="Y1633" s="6">
        <f>DATE(Data7[[#This Row],[Year]],Data7[[#This Row],[Month]],Data7[[#This Row],[Day]])</f>
        <v>45520</v>
      </c>
    </row>
    <row r="1634" spans="1:25">
      <c r="A1634" s="5">
        <v>45521.419306597221</v>
      </c>
      <c r="B1634" s="7" t="s">
        <v>66</v>
      </c>
      <c r="C1634" s="6" t="s">
        <v>2088</v>
      </c>
      <c r="D1634" s="7" t="s">
        <v>2087</v>
      </c>
      <c r="E1634" s="8">
        <v>1</v>
      </c>
      <c r="F1634" s="7" t="s">
        <v>68</v>
      </c>
      <c r="G1634" s="7" t="s">
        <v>68</v>
      </c>
      <c r="H1634" s="7" t="s">
        <v>758</v>
      </c>
      <c r="I1634" s="7" t="s">
        <v>45</v>
      </c>
      <c r="J1634" s="19" t="str">
        <f>IFERROR(INDEX('Employee Info'!$C$3:$E$200,MATCH(Data7[[#This Row],[Name:]],'Employee Info'!$B$3:$B$200,0),MATCH(Data7[[#This Row],[Hours Type:]],'Employee Info'!$C$2:$E$2,0)),"")</f>
        <v/>
      </c>
      <c r="K1634" s="19" t="str">
        <f>IFERROR(INDEX('Employee Info'!$C$3:$J$200,MATCH(Data7[[#This Row],[Name:]],'Employee Info'!$B$3:$B$200,0),MATCH(Data7[[#Headers],[Truck]],'Employee Info'!$C$2:$J$2,0)),"")</f>
        <v/>
      </c>
      <c r="L1634" s="19" t="str">
        <f>IFERROR(INDEX('Employee Info'!$C$3:$J$200,MATCH(Data7[[#This Row],[Name:]],'Employee Info'!$B$3:$B$200,0),MATCH(Data7[[#Headers],[Phone]],'Employee Info'!$C$2:$J$2,0)),"")</f>
        <v/>
      </c>
      <c r="M1634" s="19" t="str">
        <f>IFERROR(INDEX('Employee Info'!$C$3:$J$200,MATCH(Data7[[#This Row],[Name:]],'Employee Info'!$B$3:$B$200,0),MATCH(Data7[[#Headers],[Tech]],'Employee Info'!$C$2:$J$2,0)),"")</f>
        <v/>
      </c>
      <c r="N1634" s="19" t="str">
        <f>IFERROR(INDEX('Employee Info'!$C$3:$J$200,MATCH(Data7[[#This Row],[Name:]],'Employee Info'!$B$3:$B$200,0),MATCH(Data7[[#Headers],[Other]],'Employee Info'!$C$2:$J$2,0)),"")</f>
        <v/>
      </c>
      <c r="O1634" s="19">
        <f>IFERROR((Data7[[#This Row],[Hours:]]*SUM(Data7[[#This Row],[Rate]:[Other]])),"")</f>
        <v>0</v>
      </c>
      <c r="P1634" s="7" t="str">
        <f>IF(Data7[[#This Row],[WO'#:]]="","Riley #","WO#")</f>
        <v>Riley #</v>
      </c>
      <c r="Q1634" s="7">
        <f>IFERROR(WEEKNUM(Data7[[#This Row],[Date:]]),"")</f>
        <v>33</v>
      </c>
      <c r="R1634" s="6">
        <f t="shared" si="75"/>
        <v>45515</v>
      </c>
      <c r="S1634" s="6">
        <f>Data7[[#This Row],[Week Start]]+7</f>
        <v>45522</v>
      </c>
      <c r="T1634" s="7" t="str">
        <f t="shared" si="76"/>
        <v>8/11/2024 - 8/18/2024</v>
      </c>
      <c r="U1634" s="7" t="str">
        <f t="shared" si="77"/>
        <v>Time Card</v>
      </c>
      <c r="V1634" s="8" t="str">
        <f>RIGHT(TEXT(Data7[[#This Row],[Date:]],"mmddyyyy"),4)</f>
        <v>2024</v>
      </c>
      <c r="W1634" s="8" t="str">
        <f>MID(TEXT(Data7[[#This Row],[Date:]],"mmddyyyy"),3,2)</f>
        <v>17</v>
      </c>
      <c r="X1634" s="8" t="str">
        <f>LEFT(TEXT(Data7[[#This Row],[Date:]],"mmddyyyy"),2)</f>
        <v>08</v>
      </c>
      <c r="Y1634" s="6">
        <f>DATE(Data7[[#This Row],[Year]],Data7[[#This Row],[Month]],Data7[[#This Row],[Day]])</f>
        <v>45521</v>
      </c>
    </row>
    <row r="1635" spans="1:25">
      <c r="A1635" s="5">
        <v>45521.419568750003</v>
      </c>
      <c r="B1635" s="7" t="s">
        <v>66</v>
      </c>
      <c r="C1635" s="6" t="s">
        <v>2088</v>
      </c>
      <c r="D1635" s="7" t="s">
        <v>2087</v>
      </c>
      <c r="E1635" s="8">
        <v>3</v>
      </c>
      <c r="F1635" s="7" t="s">
        <v>68</v>
      </c>
      <c r="G1635" s="7" t="s">
        <v>68</v>
      </c>
      <c r="H1635" s="7" t="s">
        <v>763</v>
      </c>
      <c r="I1635" s="7" t="s">
        <v>45</v>
      </c>
      <c r="J1635" s="19" t="str">
        <f>IFERROR(INDEX('Employee Info'!$C$3:$E$200,MATCH(Data7[[#This Row],[Name:]],'Employee Info'!$B$3:$B$200,0),MATCH(Data7[[#This Row],[Hours Type:]],'Employee Info'!$C$2:$E$2,0)),"")</f>
        <v/>
      </c>
      <c r="K1635" s="19" t="str">
        <f>IFERROR(INDEX('Employee Info'!$C$3:$J$200,MATCH(Data7[[#This Row],[Name:]],'Employee Info'!$B$3:$B$200,0),MATCH(Data7[[#Headers],[Truck]],'Employee Info'!$C$2:$J$2,0)),"")</f>
        <v/>
      </c>
      <c r="L1635" s="19" t="str">
        <f>IFERROR(INDEX('Employee Info'!$C$3:$J$200,MATCH(Data7[[#This Row],[Name:]],'Employee Info'!$B$3:$B$200,0),MATCH(Data7[[#Headers],[Phone]],'Employee Info'!$C$2:$J$2,0)),"")</f>
        <v/>
      </c>
      <c r="M1635" s="19" t="str">
        <f>IFERROR(INDEX('Employee Info'!$C$3:$J$200,MATCH(Data7[[#This Row],[Name:]],'Employee Info'!$B$3:$B$200,0),MATCH(Data7[[#Headers],[Tech]],'Employee Info'!$C$2:$J$2,0)),"")</f>
        <v/>
      </c>
      <c r="N1635" s="19" t="str">
        <f>IFERROR(INDEX('Employee Info'!$C$3:$J$200,MATCH(Data7[[#This Row],[Name:]],'Employee Info'!$B$3:$B$200,0),MATCH(Data7[[#Headers],[Other]],'Employee Info'!$C$2:$J$2,0)),"")</f>
        <v/>
      </c>
      <c r="O1635" s="19">
        <f>IFERROR((Data7[[#This Row],[Hours:]]*SUM(Data7[[#This Row],[Rate]:[Other]])),"")</f>
        <v>0</v>
      </c>
      <c r="P1635" s="7" t="str">
        <f>IF(Data7[[#This Row],[WO'#:]]="","Riley #","WO#")</f>
        <v>Riley #</v>
      </c>
      <c r="Q1635" s="7">
        <f>IFERROR(WEEKNUM(Data7[[#This Row],[Date:]]),"")</f>
        <v>33</v>
      </c>
      <c r="R1635" s="6">
        <f t="shared" si="75"/>
        <v>45515</v>
      </c>
      <c r="S1635" s="6">
        <f>Data7[[#This Row],[Week Start]]+7</f>
        <v>45522</v>
      </c>
      <c r="T1635" s="7" t="str">
        <f t="shared" si="76"/>
        <v>8/11/2024 - 8/18/2024</v>
      </c>
      <c r="U1635" s="7" t="str">
        <f t="shared" si="77"/>
        <v>Time Card</v>
      </c>
      <c r="V1635" s="8" t="str">
        <f>RIGHT(TEXT(Data7[[#This Row],[Date:]],"mmddyyyy"),4)</f>
        <v>2024</v>
      </c>
      <c r="W1635" s="8" t="str">
        <f>MID(TEXT(Data7[[#This Row],[Date:]],"mmddyyyy"),3,2)</f>
        <v>17</v>
      </c>
      <c r="X1635" s="8" t="str">
        <f>LEFT(TEXT(Data7[[#This Row],[Date:]],"mmddyyyy"),2)</f>
        <v>08</v>
      </c>
      <c r="Y1635" s="6">
        <f>DATE(Data7[[#This Row],[Year]],Data7[[#This Row],[Month]],Data7[[#This Row],[Day]])</f>
        <v>45521</v>
      </c>
    </row>
    <row r="1636" spans="1:25">
      <c r="A1636" s="5">
        <v>45521.419703356485</v>
      </c>
      <c r="B1636" s="7" t="s">
        <v>66</v>
      </c>
      <c r="C1636" s="6" t="s">
        <v>2088</v>
      </c>
      <c r="D1636" s="7" t="s">
        <v>2087</v>
      </c>
      <c r="E1636" s="8">
        <v>3</v>
      </c>
      <c r="F1636" s="7" t="s">
        <v>68</v>
      </c>
      <c r="G1636" s="7" t="s">
        <v>68</v>
      </c>
      <c r="H1636" s="7" t="s">
        <v>641</v>
      </c>
      <c r="I1636" s="7" t="s">
        <v>45</v>
      </c>
      <c r="J1636" s="19" t="str">
        <f>IFERROR(INDEX('Employee Info'!$C$3:$E$200,MATCH(Data7[[#This Row],[Name:]],'Employee Info'!$B$3:$B$200,0),MATCH(Data7[[#This Row],[Hours Type:]],'Employee Info'!$C$2:$E$2,0)),"")</f>
        <v/>
      </c>
      <c r="K1636" s="19" t="str">
        <f>IFERROR(INDEX('Employee Info'!$C$3:$J$200,MATCH(Data7[[#This Row],[Name:]],'Employee Info'!$B$3:$B$200,0),MATCH(Data7[[#Headers],[Truck]],'Employee Info'!$C$2:$J$2,0)),"")</f>
        <v/>
      </c>
      <c r="L1636" s="19" t="str">
        <f>IFERROR(INDEX('Employee Info'!$C$3:$J$200,MATCH(Data7[[#This Row],[Name:]],'Employee Info'!$B$3:$B$200,0),MATCH(Data7[[#Headers],[Phone]],'Employee Info'!$C$2:$J$2,0)),"")</f>
        <v/>
      </c>
      <c r="M1636" s="19" t="str">
        <f>IFERROR(INDEX('Employee Info'!$C$3:$J$200,MATCH(Data7[[#This Row],[Name:]],'Employee Info'!$B$3:$B$200,0),MATCH(Data7[[#Headers],[Tech]],'Employee Info'!$C$2:$J$2,0)),"")</f>
        <v/>
      </c>
      <c r="N1636" s="19" t="str">
        <f>IFERROR(INDEX('Employee Info'!$C$3:$J$200,MATCH(Data7[[#This Row],[Name:]],'Employee Info'!$B$3:$B$200,0),MATCH(Data7[[#Headers],[Other]],'Employee Info'!$C$2:$J$2,0)),"")</f>
        <v/>
      </c>
      <c r="O1636" s="19">
        <f>IFERROR((Data7[[#This Row],[Hours:]]*SUM(Data7[[#This Row],[Rate]:[Other]])),"")</f>
        <v>0</v>
      </c>
      <c r="P1636" s="7" t="str">
        <f>IF(Data7[[#This Row],[WO'#:]]="","Riley #","WO#")</f>
        <v>Riley #</v>
      </c>
      <c r="Q1636" s="7">
        <f>IFERROR(WEEKNUM(Data7[[#This Row],[Date:]]),"")</f>
        <v>33</v>
      </c>
      <c r="R1636" s="6">
        <f t="shared" si="75"/>
        <v>45515</v>
      </c>
      <c r="S1636" s="6">
        <f>Data7[[#This Row],[Week Start]]+7</f>
        <v>45522</v>
      </c>
      <c r="T1636" s="7" t="str">
        <f t="shared" si="76"/>
        <v>8/11/2024 - 8/18/2024</v>
      </c>
      <c r="U1636" s="7" t="str">
        <f t="shared" si="77"/>
        <v>Time Card</v>
      </c>
      <c r="V1636" s="8" t="str">
        <f>RIGHT(TEXT(Data7[[#This Row],[Date:]],"mmddyyyy"),4)</f>
        <v>2024</v>
      </c>
      <c r="W1636" s="8" t="str">
        <f>MID(TEXT(Data7[[#This Row],[Date:]],"mmddyyyy"),3,2)</f>
        <v>17</v>
      </c>
      <c r="X1636" s="8" t="str">
        <f>LEFT(TEXT(Data7[[#This Row],[Date:]],"mmddyyyy"),2)</f>
        <v>08</v>
      </c>
      <c r="Y1636" s="6">
        <f>DATE(Data7[[#This Row],[Year]],Data7[[#This Row],[Month]],Data7[[#This Row],[Day]])</f>
        <v>45521</v>
      </c>
    </row>
    <row r="1637" spans="1:25">
      <c r="A1637" s="5">
        <v>45521.420115393521</v>
      </c>
      <c r="B1637" s="7" t="s">
        <v>66</v>
      </c>
      <c r="C1637" s="6" t="s">
        <v>2088</v>
      </c>
      <c r="D1637" s="7" t="s">
        <v>2087</v>
      </c>
      <c r="E1637" s="8">
        <v>1</v>
      </c>
      <c r="F1637" s="7">
        <v>6984733</v>
      </c>
      <c r="G1637" s="7" t="s">
        <v>68</v>
      </c>
      <c r="H1637" s="7" t="s">
        <v>756</v>
      </c>
      <c r="I1637" s="7" t="s">
        <v>45</v>
      </c>
      <c r="J1637" s="19" t="str">
        <f>IFERROR(INDEX('Employee Info'!$C$3:$E$200,MATCH(Data7[[#This Row],[Name:]],'Employee Info'!$B$3:$B$200,0),MATCH(Data7[[#This Row],[Hours Type:]],'Employee Info'!$C$2:$E$2,0)),"")</f>
        <v/>
      </c>
      <c r="K1637" s="19" t="str">
        <f>IFERROR(INDEX('Employee Info'!$C$3:$J$200,MATCH(Data7[[#This Row],[Name:]],'Employee Info'!$B$3:$B$200,0),MATCH(Data7[[#Headers],[Truck]],'Employee Info'!$C$2:$J$2,0)),"")</f>
        <v/>
      </c>
      <c r="L1637" s="19" t="str">
        <f>IFERROR(INDEX('Employee Info'!$C$3:$J$200,MATCH(Data7[[#This Row],[Name:]],'Employee Info'!$B$3:$B$200,0),MATCH(Data7[[#Headers],[Phone]],'Employee Info'!$C$2:$J$2,0)),"")</f>
        <v/>
      </c>
      <c r="M1637" s="19" t="str">
        <f>IFERROR(INDEX('Employee Info'!$C$3:$J$200,MATCH(Data7[[#This Row],[Name:]],'Employee Info'!$B$3:$B$200,0),MATCH(Data7[[#Headers],[Tech]],'Employee Info'!$C$2:$J$2,0)),"")</f>
        <v/>
      </c>
      <c r="N1637" s="19" t="str">
        <f>IFERROR(INDEX('Employee Info'!$C$3:$J$200,MATCH(Data7[[#This Row],[Name:]],'Employee Info'!$B$3:$B$200,0),MATCH(Data7[[#Headers],[Other]],'Employee Info'!$C$2:$J$2,0)),"")</f>
        <v/>
      </c>
      <c r="O1637" s="19">
        <f>IFERROR((Data7[[#This Row],[Hours:]]*SUM(Data7[[#This Row],[Rate]:[Other]])),"")</f>
        <v>0</v>
      </c>
      <c r="P1637" s="7" t="str">
        <f>IF(Data7[[#This Row],[WO'#:]]="","Riley #","WO#")</f>
        <v>WO#</v>
      </c>
      <c r="Q1637" s="7">
        <f>IFERROR(WEEKNUM(Data7[[#This Row],[Date:]]),"")</f>
        <v>33</v>
      </c>
      <c r="R1637" s="6">
        <f t="shared" si="75"/>
        <v>45515</v>
      </c>
      <c r="S1637" s="6">
        <f>Data7[[#This Row],[Week Start]]+7</f>
        <v>45522</v>
      </c>
      <c r="T1637" s="7" t="str">
        <f t="shared" si="76"/>
        <v>8/11/2024 - 8/18/2024</v>
      </c>
      <c r="U1637" s="7" t="str">
        <f t="shared" si="77"/>
        <v>Time Card</v>
      </c>
      <c r="V1637" s="8" t="str">
        <f>RIGHT(TEXT(Data7[[#This Row],[Date:]],"mmddyyyy"),4)</f>
        <v>2024</v>
      </c>
      <c r="W1637" s="8" t="str">
        <f>MID(TEXT(Data7[[#This Row],[Date:]],"mmddyyyy"),3,2)</f>
        <v>17</v>
      </c>
      <c r="X1637" s="8" t="str">
        <f>LEFT(TEXT(Data7[[#This Row],[Date:]],"mmddyyyy"),2)</f>
        <v>08</v>
      </c>
      <c r="Y1637" s="6">
        <f>DATE(Data7[[#This Row],[Year]],Data7[[#This Row],[Month]],Data7[[#This Row],[Day]])</f>
        <v>45521</v>
      </c>
    </row>
    <row r="1638" spans="1:25">
      <c r="A1638" s="5">
        <v>45527.529531944441</v>
      </c>
      <c r="B1638" s="7" t="s">
        <v>35</v>
      </c>
      <c r="C1638" s="6" t="s">
        <v>2116</v>
      </c>
      <c r="D1638" s="7" t="s">
        <v>68</v>
      </c>
      <c r="E1638" s="8">
        <v>6</v>
      </c>
      <c r="F1638" s="7" t="s">
        <v>68</v>
      </c>
      <c r="G1638" s="7" t="s">
        <v>68</v>
      </c>
      <c r="H1638" s="7" t="s">
        <v>2114</v>
      </c>
      <c r="I1638" s="7" t="s">
        <v>46</v>
      </c>
      <c r="J1638" s="19" t="str">
        <f>IFERROR(INDEX('Employee Info'!$C$3:$E$200,MATCH(Data7[[#This Row],[Name:]],'Employee Info'!$B$3:$B$200,0),MATCH(Data7[[#This Row],[Hours Type:]],'Employee Info'!$C$2:$E$2,0)),"")</f>
        <v/>
      </c>
      <c r="K1638" s="19" t="str">
        <f>IFERROR(INDEX('Employee Info'!$C$3:$J$200,MATCH(Data7[[#This Row],[Name:]],'Employee Info'!$B$3:$B$200,0),MATCH(Data7[[#Headers],[Truck]],'Employee Info'!$C$2:$J$2,0)),"")</f>
        <v/>
      </c>
      <c r="L1638" s="19" t="str">
        <f>IFERROR(INDEX('Employee Info'!$C$3:$J$200,MATCH(Data7[[#This Row],[Name:]],'Employee Info'!$B$3:$B$200,0),MATCH(Data7[[#Headers],[Phone]],'Employee Info'!$C$2:$J$2,0)),"")</f>
        <v/>
      </c>
      <c r="M1638" s="19" t="str">
        <f>IFERROR(INDEX('Employee Info'!$C$3:$J$200,MATCH(Data7[[#This Row],[Name:]],'Employee Info'!$B$3:$B$200,0),MATCH(Data7[[#Headers],[Tech]],'Employee Info'!$C$2:$J$2,0)),"")</f>
        <v/>
      </c>
      <c r="N1638" s="19" t="str">
        <f>IFERROR(INDEX('Employee Info'!$C$3:$J$200,MATCH(Data7[[#This Row],[Name:]],'Employee Info'!$B$3:$B$200,0),MATCH(Data7[[#Headers],[Other]],'Employee Info'!$C$2:$J$2,0)),"")</f>
        <v/>
      </c>
      <c r="O1638" s="19">
        <f>IFERROR((Data7[[#This Row],[Hours:]]*SUM(Data7[[#This Row],[Rate]:[Other]])),"")</f>
        <v>0</v>
      </c>
      <c r="P1638" s="7" t="str">
        <f>IF(Data7[[#This Row],[WO'#:]]="","Riley #","WO#")</f>
        <v>Riley #</v>
      </c>
      <c r="Q1638" s="7">
        <f>IFERROR(WEEKNUM(Data7[[#This Row],[Date:]]),"")</f>
        <v>34</v>
      </c>
      <c r="R1638" s="6">
        <f t="shared" si="75"/>
        <v>45522</v>
      </c>
      <c r="S1638" s="6">
        <f>Data7[[#This Row],[Week Start]]+7</f>
        <v>45529</v>
      </c>
      <c r="T1638" s="7" t="str">
        <f t="shared" si="76"/>
        <v>8/18/2024 - 8/25/2024</v>
      </c>
      <c r="U1638" s="7" t="str">
        <f t="shared" si="77"/>
        <v>Time Card</v>
      </c>
      <c r="V1638" s="8" t="str">
        <f>RIGHT(TEXT(Data7[[#This Row],[Date:]],"mmddyyyy"),4)</f>
        <v>2024</v>
      </c>
      <c r="W1638" s="8" t="str">
        <f>MID(TEXT(Data7[[#This Row],[Date:]],"mmddyyyy"),3,2)</f>
        <v>18</v>
      </c>
      <c r="X1638" s="8" t="str">
        <f>LEFT(TEXT(Data7[[#This Row],[Date:]],"mmddyyyy"),2)</f>
        <v>08</v>
      </c>
      <c r="Y1638" s="6">
        <f>DATE(Data7[[#This Row],[Year]],Data7[[#This Row],[Month]],Data7[[#This Row],[Day]])</f>
        <v>45522</v>
      </c>
    </row>
    <row r="1639" spans="1:25">
      <c r="A1639" s="5">
        <v>45527.529698842591</v>
      </c>
      <c r="B1639" s="7" t="s">
        <v>66</v>
      </c>
      <c r="C1639" s="6" t="s">
        <v>2116</v>
      </c>
      <c r="D1639" s="7" t="s">
        <v>68</v>
      </c>
      <c r="E1639" s="8">
        <v>6</v>
      </c>
      <c r="F1639" s="7" t="s">
        <v>68</v>
      </c>
      <c r="G1639" s="7" t="s">
        <v>68</v>
      </c>
      <c r="H1639" s="7" t="s">
        <v>2114</v>
      </c>
      <c r="I1639" s="7" t="s">
        <v>46</v>
      </c>
      <c r="J1639" s="19" t="str">
        <f>IFERROR(INDEX('Employee Info'!$C$3:$E$200,MATCH(Data7[[#This Row],[Name:]],'Employee Info'!$B$3:$B$200,0),MATCH(Data7[[#This Row],[Hours Type:]],'Employee Info'!$C$2:$E$2,0)),"")</f>
        <v/>
      </c>
      <c r="K1639" s="19" t="str">
        <f>IFERROR(INDEX('Employee Info'!$C$3:$J$200,MATCH(Data7[[#This Row],[Name:]],'Employee Info'!$B$3:$B$200,0),MATCH(Data7[[#Headers],[Truck]],'Employee Info'!$C$2:$J$2,0)),"")</f>
        <v/>
      </c>
      <c r="L1639" s="19" t="str">
        <f>IFERROR(INDEX('Employee Info'!$C$3:$J$200,MATCH(Data7[[#This Row],[Name:]],'Employee Info'!$B$3:$B$200,0),MATCH(Data7[[#Headers],[Phone]],'Employee Info'!$C$2:$J$2,0)),"")</f>
        <v/>
      </c>
      <c r="M1639" s="19" t="str">
        <f>IFERROR(INDEX('Employee Info'!$C$3:$J$200,MATCH(Data7[[#This Row],[Name:]],'Employee Info'!$B$3:$B$200,0),MATCH(Data7[[#Headers],[Tech]],'Employee Info'!$C$2:$J$2,0)),"")</f>
        <v/>
      </c>
      <c r="N1639" s="19" t="str">
        <f>IFERROR(INDEX('Employee Info'!$C$3:$J$200,MATCH(Data7[[#This Row],[Name:]],'Employee Info'!$B$3:$B$200,0),MATCH(Data7[[#Headers],[Other]],'Employee Info'!$C$2:$J$2,0)),"")</f>
        <v/>
      </c>
      <c r="O1639" s="19">
        <f>IFERROR((Data7[[#This Row],[Hours:]]*SUM(Data7[[#This Row],[Rate]:[Other]])),"")</f>
        <v>0</v>
      </c>
      <c r="P1639" s="7" t="str">
        <f>IF(Data7[[#This Row],[WO'#:]]="","Riley #","WO#")</f>
        <v>Riley #</v>
      </c>
      <c r="Q1639" s="7">
        <f>IFERROR(WEEKNUM(Data7[[#This Row],[Date:]]),"")</f>
        <v>34</v>
      </c>
      <c r="R1639" s="6">
        <f t="shared" si="75"/>
        <v>45522</v>
      </c>
      <c r="S1639" s="6">
        <f>Data7[[#This Row],[Week Start]]+7</f>
        <v>45529</v>
      </c>
      <c r="T1639" s="7" t="str">
        <f t="shared" si="76"/>
        <v>8/18/2024 - 8/25/2024</v>
      </c>
      <c r="U1639" s="7" t="str">
        <f t="shared" si="77"/>
        <v>Time Card</v>
      </c>
      <c r="V1639" s="8" t="str">
        <f>RIGHT(TEXT(Data7[[#This Row],[Date:]],"mmddyyyy"),4)</f>
        <v>2024</v>
      </c>
      <c r="W1639" s="8" t="str">
        <f>MID(TEXT(Data7[[#This Row],[Date:]],"mmddyyyy"),3,2)</f>
        <v>18</v>
      </c>
      <c r="X1639" s="8" t="str">
        <f>LEFT(TEXT(Data7[[#This Row],[Date:]],"mmddyyyy"),2)</f>
        <v>08</v>
      </c>
      <c r="Y1639" s="6">
        <f>DATE(Data7[[#This Row],[Year]],Data7[[#This Row],[Month]],Data7[[#This Row],[Day]])</f>
        <v>45522</v>
      </c>
    </row>
    <row r="1640" spans="1:25">
      <c r="A1640" s="5">
        <v>45523.581014120369</v>
      </c>
      <c r="B1640" s="7" t="s">
        <v>31</v>
      </c>
      <c r="C1640" s="6" t="s">
        <v>2089</v>
      </c>
      <c r="D1640" s="7" t="s">
        <v>2078</v>
      </c>
      <c r="E1640" s="8">
        <v>8</v>
      </c>
      <c r="F1640" s="7" t="s">
        <v>68</v>
      </c>
      <c r="G1640" s="7" t="s">
        <v>68</v>
      </c>
      <c r="H1640" s="7" t="s">
        <v>922</v>
      </c>
      <c r="I1640" s="7" t="s">
        <v>45</v>
      </c>
      <c r="J1640" s="19" t="str">
        <f>IFERROR(INDEX('Employee Info'!$C$3:$E$200,MATCH(Data7[[#This Row],[Name:]],'Employee Info'!$B$3:$B$200,0),MATCH(Data7[[#This Row],[Hours Type:]],'Employee Info'!$C$2:$E$2,0)),"")</f>
        <v/>
      </c>
      <c r="K1640" s="19" t="str">
        <f>IFERROR(INDEX('Employee Info'!$C$3:$J$200,MATCH(Data7[[#This Row],[Name:]],'Employee Info'!$B$3:$B$200,0),MATCH(Data7[[#Headers],[Truck]],'Employee Info'!$C$2:$J$2,0)),"")</f>
        <v/>
      </c>
      <c r="L1640" s="19" t="str">
        <f>IFERROR(INDEX('Employee Info'!$C$3:$J$200,MATCH(Data7[[#This Row],[Name:]],'Employee Info'!$B$3:$B$200,0),MATCH(Data7[[#Headers],[Phone]],'Employee Info'!$C$2:$J$2,0)),"")</f>
        <v/>
      </c>
      <c r="M1640" s="19" t="str">
        <f>IFERROR(INDEX('Employee Info'!$C$3:$J$200,MATCH(Data7[[#This Row],[Name:]],'Employee Info'!$B$3:$B$200,0),MATCH(Data7[[#Headers],[Tech]],'Employee Info'!$C$2:$J$2,0)),"")</f>
        <v/>
      </c>
      <c r="N1640" s="19" t="str">
        <f>IFERROR(INDEX('Employee Info'!$C$3:$J$200,MATCH(Data7[[#This Row],[Name:]],'Employee Info'!$B$3:$B$200,0),MATCH(Data7[[#Headers],[Other]],'Employee Info'!$C$2:$J$2,0)),"")</f>
        <v/>
      </c>
      <c r="O1640" s="19">
        <f>IFERROR((Data7[[#This Row],[Hours:]]*SUM(Data7[[#This Row],[Rate]:[Other]])),"")</f>
        <v>0</v>
      </c>
      <c r="P1640" s="7" t="str">
        <f>IF(Data7[[#This Row],[WO'#:]]="","Riley #","WO#")</f>
        <v>Riley #</v>
      </c>
      <c r="Q1640" s="7">
        <f>IFERROR(WEEKNUM(Data7[[#This Row],[Date:]]),"")</f>
        <v>34</v>
      </c>
      <c r="R1640" s="6">
        <f t="shared" si="75"/>
        <v>45522</v>
      </c>
      <c r="S1640" s="6">
        <f>Data7[[#This Row],[Week Start]]+7</f>
        <v>45529</v>
      </c>
      <c r="T1640" s="7" t="str">
        <f t="shared" si="76"/>
        <v>8/18/2024 - 8/25/2024</v>
      </c>
      <c r="U1640" s="7" t="str">
        <f t="shared" si="77"/>
        <v>Time Card</v>
      </c>
      <c r="V1640" s="8" t="str">
        <f>RIGHT(TEXT(Data7[[#This Row],[Date:]],"mmddyyyy"),4)</f>
        <v>2024</v>
      </c>
      <c r="W1640" s="8" t="str">
        <f>MID(TEXT(Data7[[#This Row],[Date:]],"mmddyyyy"),3,2)</f>
        <v>19</v>
      </c>
      <c r="X1640" s="8" t="str">
        <f>LEFT(TEXT(Data7[[#This Row],[Date:]],"mmddyyyy"),2)</f>
        <v>08</v>
      </c>
      <c r="Y1640" s="6">
        <f>DATE(Data7[[#This Row],[Year]],Data7[[#This Row],[Month]],Data7[[#This Row],[Day]])</f>
        <v>45523</v>
      </c>
    </row>
    <row r="1641" spans="1:25">
      <c r="A1641" s="5">
        <v>45523.581301273145</v>
      </c>
      <c r="B1641" s="7" t="s">
        <v>34</v>
      </c>
      <c r="C1641" s="6" t="s">
        <v>2089</v>
      </c>
      <c r="D1641" s="7" t="s">
        <v>2078</v>
      </c>
      <c r="E1641" s="8">
        <v>8</v>
      </c>
      <c r="F1641" s="7" t="s">
        <v>68</v>
      </c>
      <c r="G1641" s="7" t="s">
        <v>68</v>
      </c>
      <c r="H1641" s="7" t="s">
        <v>922</v>
      </c>
      <c r="I1641" s="7" t="s">
        <v>44</v>
      </c>
      <c r="J1641" s="19" t="str">
        <f>IFERROR(INDEX('Employee Info'!$C$3:$E$200,MATCH(Data7[[#This Row],[Name:]],'Employee Info'!$B$3:$B$200,0),MATCH(Data7[[#This Row],[Hours Type:]],'Employee Info'!$C$2:$E$2,0)),"")</f>
        <v/>
      </c>
      <c r="K1641" s="19" t="str">
        <f>IFERROR(INDEX('Employee Info'!$C$3:$J$200,MATCH(Data7[[#This Row],[Name:]],'Employee Info'!$B$3:$B$200,0),MATCH(Data7[[#Headers],[Truck]],'Employee Info'!$C$2:$J$2,0)),"")</f>
        <v/>
      </c>
      <c r="L1641" s="19" t="str">
        <f>IFERROR(INDEX('Employee Info'!$C$3:$J$200,MATCH(Data7[[#This Row],[Name:]],'Employee Info'!$B$3:$B$200,0),MATCH(Data7[[#Headers],[Phone]],'Employee Info'!$C$2:$J$2,0)),"")</f>
        <v/>
      </c>
      <c r="M1641" s="19" t="str">
        <f>IFERROR(INDEX('Employee Info'!$C$3:$J$200,MATCH(Data7[[#This Row],[Name:]],'Employee Info'!$B$3:$B$200,0),MATCH(Data7[[#Headers],[Tech]],'Employee Info'!$C$2:$J$2,0)),"")</f>
        <v/>
      </c>
      <c r="N1641" s="19" t="str">
        <f>IFERROR(INDEX('Employee Info'!$C$3:$J$200,MATCH(Data7[[#This Row],[Name:]],'Employee Info'!$B$3:$B$200,0),MATCH(Data7[[#Headers],[Other]],'Employee Info'!$C$2:$J$2,0)),"")</f>
        <v/>
      </c>
      <c r="O1641" s="19">
        <f>IFERROR((Data7[[#This Row],[Hours:]]*SUM(Data7[[#This Row],[Rate]:[Other]])),"")</f>
        <v>0</v>
      </c>
      <c r="P1641" s="7" t="str">
        <f>IF(Data7[[#This Row],[WO'#:]]="","Riley #","WO#")</f>
        <v>Riley #</v>
      </c>
      <c r="Q1641" s="7">
        <f>IFERROR(WEEKNUM(Data7[[#This Row],[Date:]]),"")</f>
        <v>34</v>
      </c>
      <c r="R1641" s="6">
        <f t="shared" si="75"/>
        <v>45522</v>
      </c>
      <c r="S1641" s="6">
        <f>Data7[[#This Row],[Week Start]]+7</f>
        <v>45529</v>
      </c>
      <c r="T1641" s="7" t="str">
        <f t="shared" si="76"/>
        <v>8/18/2024 - 8/25/2024</v>
      </c>
      <c r="U1641" s="7" t="str">
        <f t="shared" si="77"/>
        <v>Time Card</v>
      </c>
      <c r="V1641" s="8" t="str">
        <f>RIGHT(TEXT(Data7[[#This Row],[Date:]],"mmddyyyy"),4)</f>
        <v>2024</v>
      </c>
      <c r="W1641" s="8" t="str">
        <f>MID(TEXT(Data7[[#This Row],[Date:]],"mmddyyyy"),3,2)</f>
        <v>19</v>
      </c>
      <c r="X1641" s="8" t="str">
        <f>LEFT(TEXT(Data7[[#This Row],[Date:]],"mmddyyyy"),2)</f>
        <v>08</v>
      </c>
      <c r="Y1641" s="6">
        <f>DATE(Data7[[#This Row],[Year]],Data7[[#This Row],[Month]],Data7[[#This Row],[Day]])</f>
        <v>45523</v>
      </c>
    </row>
    <row r="1642" spans="1:25">
      <c r="A1642" s="5">
        <v>45523.587185532408</v>
      </c>
      <c r="B1642" s="7" t="s">
        <v>65</v>
      </c>
      <c r="C1642" s="6" t="s">
        <v>2089</v>
      </c>
      <c r="D1642" s="7" t="s">
        <v>2090</v>
      </c>
      <c r="E1642" s="8">
        <v>8</v>
      </c>
      <c r="F1642" s="7" t="s">
        <v>68</v>
      </c>
      <c r="G1642" s="7" t="s">
        <v>68</v>
      </c>
      <c r="H1642" s="7" t="s">
        <v>536</v>
      </c>
      <c r="I1642" s="7" t="s">
        <v>44</v>
      </c>
      <c r="J1642" s="19" t="str">
        <f>IFERROR(INDEX('Employee Info'!$C$3:$E$200,MATCH(Data7[[#This Row],[Name:]],'Employee Info'!$B$3:$B$200,0),MATCH(Data7[[#This Row],[Hours Type:]],'Employee Info'!$C$2:$E$2,0)),"")</f>
        <v/>
      </c>
      <c r="K1642" s="19" t="str">
        <f>IFERROR(INDEX('Employee Info'!$C$3:$J$200,MATCH(Data7[[#This Row],[Name:]],'Employee Info'!$B$3:$B$200,0),MATCH(Data7[[#Headers],[Truck]],'Employee Info'!$C$2:$J$2,0)),"")</f>
        <v/>
      </c>
      <c r="L1642" s="19" t="str">
        <f>IFERROR(INDEX('Employee Info'!$C$3:$J$200,MATCH(Data7[[#This Row],[Name:]],'Employee Info'!$B$3:$B$200,0),MATCH(Data7[[#Headers],[Phone]],'Employee Info'!$C$2:$J$2,0)),"")</f>
        <v/>
      </c>
      <c r="M1642" s="19" t="str">
        <f>IFERROR(INDEX('Employee Info'!$C$3:$J$200,MATCH(Data7[[#This Row],[Name:]],'Employee Info'!$B$3:$B$200,0),MATCH(Data7[[#Headers],[Tech]],'Employee Info'!$C$2:$J$2,0)),"")</f>
        <v/>
      </c>
      <c r="N1642" s="19" t="str">
        <f>IFERROR(INDEX('Employee Info'!$C$3:$J$200,MATCH(Data7[[#This Row],[Name:]],'Employee Info'!$B$3:$B$200,0),MATCH(Data7[[#Headers],[Other]],'Employee Info'!$C$2:$J$2,0)),"")</f>
        <v/>
      </c>
      <c r="O1642" s="19">
        <f>IFERROR((Data7[[#This Row],[Hours:]]*SUM(Data7[[#This Row],[Rate]:[Other]])),"")</f>
        <v>0</v>
      </c>
      <c r="P1642" s="7" t="str">
        <f>IF(Data7[[#This Row],[WO'#:]]="","Riley #","WO#")</f>
        <v>Riley #</v>
      </c>
      <c r="Q1642" s="7">
        <f>IFERROR(WEEKNUM(Data7[[#This Row],[Date:]]),"")</f>
        <v>34</v>
      </c>
      <c r="R1642" s="6">
        <f t="shared" si="75"/>
        <v>45522</v>
      </c>
      <c r="S1642" s="6">
        <f>Data7[[#This Row],[Week Start]]+7</f>
        <v>45529</v>
      </c>
      <c r="T1642" s="7" t="str">
        <f t="shared" si="76"/>
        <v>8/18/2024 - 8/25/2024</v>
      </c>
      <c r="U1642" s="7" t="str">
        <f t="shared" si="77"/>
        <v>Time Card</v>
      </c>
      <c r="V1642" s="8" t="str">
        <f>RIGHT(TEXT(Data7[[#This Row],[Date:]],"mmddyyyy"),4)</f>
        <v>2024</v>
      </c>
      <c r="W1642" s="8" t="str">
        <f>MID(TEXT(Data7[[#This Row],[Date:]],"mmddyyyy"),3,2)</f>
        <v>19</v>
      </c>
      <c r="X1642" s="8" t="str">
        <f>LEFT(TEXT(Data7[[#This Row],[Date:]],"mmddyyyy"),2)</f>
        <v>08</v>
      </c>
      <c r="Y1642" s="6">
        <f>DATE(Data7[[#This Row],[Year]],Data7[[#This Row],[Month]],Data7[[#This Row],[Day]])</f>
        <v>45523</v>
      </c>
    </row>
    <row r="1643" spans="1:25">
      <c r="A1643" s="5">
        <v>45523.587295949073</v>
      </c>
      <c r="B1643" s="7" t="s">
        <v>23</v>
      </c>
      <c r="C1643" s="6" t="s">
        <v>2089</v>
      </c>
      <c r="D1643" s="7" t="s">
        <v>2090</v>
      </c>
      <c r="E1643" s="8">
        <v>8</v>
      </c>
      <c r="F1643" s="7" t="s">
        <v>68</v>
      </c>
      <c r="G1643" s="7" t="s">
        <v>68</v>
      </c>
      <c r="H1643" s="7" t="s">
        <v>536</v>
      </c>
      <c r="I1643" s="7" t="s">
        <v>44</v>
      </c>
      <c r="J1643" s="19" t="str">
        <f>IFERROR(INDEX('Employee Info'!$C$3:$E$200,MATCH(Data7[[#This Row],[Name:]],'Employee Info'!$B$3:$B$200,0),MATCH(Data7[[#This Row],[Hours Type:]],'Employee Info'!$C$2:$E$2,0)),"")</f>
        <v/>
      </c>
      <c r="K1643" s="19" t="str">
        <f>IFERROR(INDEX('Employee Info'!$C$3:$J$200,MATCH(Data7[[#This Row],[Name:]],'Employee Info'!$B$3:$B$200,0),MATCH(Data7[[#Headers],[Truck]],'Employee Info'!$C$2:$J$2,0)),"")</f>
        <v/>
      </c>
      <c r="L1643" s="19" t="str">
        <f>IFERROR(INDEX('Employee Info'!$C$3:$J$200,MATCH(Data7[[#This Row],[Name:]],'Employee Info'!$B$3:$B$200,0),MATCH(Data7[[#Headers],[Phone]],'Employee Info'!$C$2:$J$2,0)),"")</f>
        <v/>
      </c>
      <c r="M1643" s="19" t="str">
        <f>IFERROR(INDEX('Employee Info'!$C$3:$J$200,MATCH(Data7[[#This Row],[Name:]],'Employee Info'!$B$3:$B$200,0),MATCH(Data7[[#Headers],[Tech]],'Employee Info'!$C$2:$J$2,0)),"")</f>
        <v/>
      </c>
      <c r="N1643" s="19" t="str">
        <f>IFERROR(INDEX('Employee Info'!$C$3:$J$200,MATCH(Data7[[#This Row],[Name:]],'Employee Info'!$B$3:$B$200,0),MATCH(Data7[[#Headers],[Other]],'Employee Info'!$C$2:$J$2,0)),"")</f>
        <v/>
      </c>
      <c r="O1643" s="19">
        <f>IFERROR((Data7[[#This Row],[Hours:]]*SUM(Data7[[#This Row],[Rate]:[Other]])),"")</f>
        <v>0</v>
      </c>
      <c r="P1643" s="7" t="str">
        <f>IF(Data7[[#This Row],[WO'#:]]="","Riley #","WO#")</f>
        <v>Riley #</v>
      </c>
      <c r="Q1643" s="7">
        <f>IFERROR(WEEKNUM(Data7[[#This Row],[Date:]]),"")</f>
        <v>34</v>
      </c>
      <c r="R1643" s="6">
        <f t="shared" si="75"/>
        <v>45522</v>
      </c>
      <c r="S1643" s="6">
        <f>Data7[[#This Row],[Week Start]]+7</f>
        <v>45529</v>
      </c>
      <c r="T1643" s="7" t="str">
        <f t="shared" si="76"/>
        <v>8/18/2024 - 8/25/2024</v>
      </c>
      <c r="U1643" s="7" t="str">
        <f t="shared" si="77"/>
        <v>Time Card</v>
      </c>
      <c r="V1643" s="8" t="str">
        <f>RIGHT(TEXT(Data7[[#This Row],[Date:]],"mmddyyyy"),4)</f>
        <v>2024</v>
      </c>
      <c r="W1643" s="8" t="str">
        <f>MID(TEXT(Data7[[#This Row],[Date:]],"mmddyyyy"),3,2)</f>
        <v>19</v>
      </c>
      <c r="X1643" s="8" t="str">
        <f>LEFT(TEXT(Data7[[#This Row],[Date:]],"mmddyyyy"),2)</f>
        <v>08</v>
      </c>
      <c r="Y1643" s="6">
        <f>DATE(Data7[[#This Row],[Year]],Data7[[#This Row],[Month]],Data7[[#This Row],[Day]])</f>
        <v>45523</v>
      </c>
    </row>
    <row r="1644" spans="1:25">
      <c r="A1644" s="5">
        <v>45524.376094560183</v>
      </c>
      <c r="B1644" s="7" t="s">
        <v>35</v>
      </c>
      <c r="C1644" s="6" t="s">
        <v>2089</v>
      </c>
      <c r="D1644" s="7" t="s">
        <v>2091</v>
      </c>
      <c r="E1644" s="8">
        <v>6</v>
      </c>
      <c r="F1644" s="7" t="s">
        <v>68</v>
      </c>
      <c r="G1644" s="7" t="s">
        <v>68</v>
      </c>
      <c r="H1644" s="7" t="s">
        <v>1948</v>
      </c>
      <c r="I1644" s="7" t="s">
        <v>44</v>
      </c>
      <c r="J1644" s="19" t="str">
        <f>IFERROR(INDEX('Employee Info'!$C$3:$E$200,MATCH(Data7[[#This Row],[Name:]],'Employee Info'!$B$3:$B$200,0),MATCH(Data7[[#This Row],[Hours Type:]],'Employee Info'!$C$2:$E$2,0)),"")</f>
        <v/>
      </c>
      <c r="K1644" s="19" t="str">
        <f>IFERROR(INDEX('Employee Info'!$C$3:$J$200,MATCH(Data7[[#This Row],[Name:]],'Employee Info'!$B$3:$B$200,0),MATCH(Data7[[#Headers],[Truck]],'Employee Info'!$C$2:$J$2,0)),"")</f>
        <v/>
      </c>
      <c r="L1644" s="19" t="str">
        <f>IFERROR(INDEX('Employee Info'!$C$3:$J$200,MATCH(Data7[[#This Row],[Name:]],'Employee Info'!$B$3:$B$200,0),MATCH(Data7[[#Headers],[Phone]],'Employee Info'!$C$2:$J$2,0)),"")</f>
        <v/>
      </c>
      <c r="M1644" s="19" t="str">
        <f>IFERROR(INDEX('Employee Info'!$C$3:$J$200,MATCH(Data7[[#This Row],[Name:]],'Employee Info'!$B$3:$B$200,0),MATCH(Data7[[#Headers],[Tech]],'Employee Info'!$C$2:$J$2,0)),"")</f>
        <v/>
      </c>
      <c r="N1644" s="19" t="str">
        <f>IFERROR(INDEX('Employee Info'!$C$3:$J$200,MATCH(Data7[[#This Row],[Name:]],'Employee Info'!$B$3:$B$200,0),MATCH(Data7[[#Headers],[Other]],'Employee Info'!$C$2:$J$2,0)),"")</f>
        <v/>
      </c>
      <c r="O1644" s="19">
        <f>IFERROR((Data7[[#This Row],[Hours:]]*SUM(Data7[[#This Row],[Rate]:[Other]])),"")</f>
        <v>0</v>
      </c>
      <c r="P1644" s="7" t="str">
        <f>IF(Data7[[#This Row],[WO'#:]]="","Riley #","WO#")</f>
        <v>Riley #</v>
      </c>
      <c r="Q1644" s="7">
        <f>IFERROR(WEEKNUM(Data7[[#This Row],[Date:]]),"")</f>
        <v>34</v>
      </c>
      <c r="R1644" s="6">
        <f t="shared" si="75"/>
        <v>45522</v>
      </c>
      <c r="S1644" s="6">
        <f>Data7[[#This Row],[Week Start]]+7</f>
        <v>45529</v>
      </c>
      <c r="T1644" s="7" t="str">
        <f t="shared" si="76"/>
        <v>8/18/2024 - 8/25/2024</v>
      </c>
      <c r="U1644" s="7" t="str">
        <f t="shared" si="77"/>
        <v>Time Card</v>
      </c>
      <c r="V1644" s="8" t="str">
        <f>RIGHT(TEXT(Data7[[#This Row],[Date:]],"mmddyyyy"),4)</f>
        <v>2024</v>
      </c>
      <c r="W1644" s="8" t="str">
        <f>MID(TEXT(Data7[[#This Row],[Date:]],"mmddyyyy"),3,2)</f>
        <v>19</v>
      </c>
      <c r="X1644" s="8" t="str">
        <f>LEFT(TEXT(Data7[[#This Row],[Date:]],"mmddyyyy"),2)</f>
        <v>08</v>
      </c>
      <c r="Y1644" s="6">
        <f>DATE(Data7[[#This Row],[Year]],Data7[[#This Row],[Month]],Data7[[#This Row],[Day]])</f>
        <v>45523</v>
      </c>
    </row>
    <row r="1645" spans="1:25">
      <c r="A1645" s="5">
        <v>45526.573030324071</v>
      </c>
      <c r="B1645" s="7" t="s">
        <v>35</v>
      </c>
      <c r="C1645" s="6" t="s">
        <v>2089</v>
      </c>
      <c r="D1645" s="7" t="s">
        <v>2102</v>
      </c>
      <c r="E1645" s="8">
        <v>1</v>
      </c>
      <c r="F1645" s="7">
        <v>7053182</v>
      </c>
      <c r="G1645" s="7" t="s">
        <v>68</v>
      </c>
      <c r="H1645" s="7" t="s">
        <v>756</v>
      </c>
      <c r="I1645" s="7" t="s">
        <v>44</v>
      </c>
      <c r="J1645" s="19" t="str">
        <f>IFERROR(INDEX('Employee Info'!$C$3:$E$200,MATCH(Data7[[#This Row],[Name:]],'Employee Info'!$B$3:$B$200,0),MATCH(Data7[[#This Row],[Hours Type:]],'Employee Info'!$C$2:$E$2,0)),"")</f>
        <v/>
      </c>
      <c r="K1645" s="19" t="str">
        <f>IFERROR(INDEX('Employee Info'!$C$3:$J$200,MATCH(Data7[[#This Row],[Name:]],'Employee Info'!$B$3:$B$200,0),MATCH(Data7[[#Headers],[Truck]],'Employee Info'!$C$2:$J$2,0)),"")</f>
        <v/>
      </c>
      <c r="L1645" s="19" t="str">
        <f>IFERROR(INDEX('Employee Info'!$C$3:$J$200,MATCH(Data7[[#This Row],[Name:]],'Employee Info'!$B$3:$B$200,0),MATCH(Data7[[#Headers],[Phone]],'Employee Info'!$C$2:$J$2,0)),"")</f>
        <v/>
      </c>
      <c r="M1645" s="19" t="str">
        <f>IFERROR(INDEX('Employee Info'!$C$3:$J$200,MATCH(Data7[[#This Row],[Name:]],'Employee Info'!$B$3:$B$200,0),MATCH(Data7[[#Headers],[Tech]],'Employee Info'!$C$2:$J$2,0)),"")</f>
        <v/>
      </c>
      <c r="N1645" s="19" t="str">
        <f>IFERROR(INDEX('Employee Info'!$C$3:$J$200,MATCH(Data7[[#This Row],[Name:]],'Employee Info'!$B$3:$B$200,0),MATCH(Data7[[#Headers],[Other]],'Employee Info'!$C$2:$J$2,0)),"")</f>
        <v/>
      </c>
      <c r="O1645" s="19">
        <f>IFERROR((Data7[[#This Row],[Hours:]]*SUM(Data7[[#This Row],[Rate]:[Other]])),"")</f>
        <v>0</v>
      </c>
      <c r="P1645" s="7" t="str">
        <f>IF(Data7[[#This Row],[WO'#:]]="","Riley #","WO#")</f>
        <v>WO#</v>
      </c>
      <c r="Q1645" s="7">
        <f>IFERROR(WEEKNUM(Data7[[#This Row],[Date:]]),"")</f>
        <v>34</v>
      </c>
      <c r="R1645" s="6">
        <f t="shared" si="75"/>
        <v>45522</v>
      </c>
      <c r="S1645" s="6">
        <f>Data7[[#This Row],[Week Start]]+7</f>
        <v>45529</v>
      </c>
      <c r="T1645" s="7" t="str">
        <f t="shared" si="76"/>
        <v>8/18/2024 - 8/25/2024</v>
      </c>
      <c r="U1645" s="7" t="str">
        <f t="shared" si="77"/>
        <v>Time Card</v>
      </c>
      <c r="V1645" s="8" t="str">
        <f>RIGHT(TEXT(Data7[[#This Row],[Date:]],"mmddyyyy"),4)</f>
        <v>2024</v>
      </c>
      <c r="W1645" s="8" t="str">
        <f>MID(TEXT(Data7[[#This Row],[Date:]],"mmddyyyy"),3,2)</f>
        <v>19</v>
      </c>
      <c r="X1645" s="8" t="str">
        <f>LEFT(TEXT(Data7[[#This Row],[Date:]],"mmddyyyy"),2)</f>
        <v>08</v>
      </c>
      <c r="Y1645" s="6">
        <f>DATE(Data7[[#This Row],[Year]],Data7[[#This Row],[Month]],Data7[[#This Row],[Day]])</f>
        <v>45523</v>
      </c>
    </row>
    <row r="1646" spans="1:25">
      <c r="A1646" s="5">
        <v>45526.573589236112</v>
      </c>
      <c r="B1646" s="7" t="s">
        <v>35</v>
      </c>
      <c r="C1646" s="6" t="s">
        <v>2089</v>
      </c>
      <c r="D1646" s="7" t="s">
        <v>2103</v>
      </c>
      <c r="E1646" s="8">
        <v>1</v>
      </c>
      <c r="F1646" s="7">
        <v>7130810</v>
      </c>
      <c r="G1646" s="7" t="s">
        <v>68</v>
      </c>
      <c r="H1646" s="7" t="s">
        <v>756</v>
      </c>
      <c r="I1646" s="7" t="s">
        <v>44</v>
      </c>
      <c r="J1646" s="19" t="str">
        <f>IFERROR(INDEX('Employee Info'!$C$3:$E$200,MATCH(Data7[[#This Row],[Name:]],'Employee Info'!$B$3:$B$200,0),MATCH(Data7[[#This Row],[Hours Type:]],'Employee Info'!$C$2:$E$2,0)),"")</f>
        <v/>
      </c>
      <c r="K1646" s="19" t="str">
        <f>IFERROR(INDEX('Employee Info'!$C$3:$J$200,MATCH(Data7[[#This Row],[Name:]],'Employee Info'!$B$3:$B$200,0),MATCH(Data7[[#Headers],[Truck]],'Employee Info'!$C$2:$J$2,0)),"")</f>
        <v/>
      </c>
      <c r="L1646" s="19" t="str">
        <f>IFERROR(INDEX('Employee Info'!$C$3:$J$200,MATCH(Data7[[#This Row],[Name:]],'Employee Info'!$B$3:$B$200,0),MATCH(Data7[[#Headers],[Phone]],'Employee Info'!$C$2:$J$2,0)),"")</f>
        <v/>
      </c>
      <c r="M1646" s="19" t="str">
        <f>IFERROR(INDEX('Employee Info'!$C$3:$J$200,MATCH(Data7[[#This Row],[Name:]],'Employee Info'!$B$3:$B$200,0),MATCH(Data7[[#Headers],[Tech]],'Employee Info'!$C$2:$J$2,0)),"")</f>
        <v/>
      </c>
      <c r="N1646" s="19" t="str">
        <f>IFERROR(INDEX('Employee Info'!$C$3:$J$200,MATCH(Data7[[#This Row],[Name:]],'Employee Info'!$B$3:$B$200,0),MATCH(Data7[[#Headers],[Other]],'Employee Info'!$C$2:$J$2,0)),"")</f>
        <v/>
      </c>
      <c r="O1646" s="19">
        <f>IFERROR((Data7[[#This Row],[Hours:]]*SUM(Data7[[#This Row],[Rate]:[Other]])),"")</f>
        <v>0</v>
      </c>
      <c r="P1646" s="7" t="str">
        <f>IF(Data7[[#This Row],[WO'#:]]="","Riley #","WO#")</f>
        <v>WO#</v>
      </c>
      <c r="Q1646" s="7">
        <f>IFERROR(WEEKNUM(Data7[[#This Row],[Date:]]),"")</f>
        <v>34</v>
      </c>
      <c r="R1646" s="6">
        <f t="shared" si="75"/>
        <v>45522</v>
      </c>
      <c r="S1646" s="6">
        <f>Data7[[#This Row],[Week Start]]+7</f>
        <v>45529</v>
      </c>
      <c r="T1646" s="7" t="str">
        <f t="shared" si="76"/>
        <v>8/18/2024 - 8/25/2024</v>
      </c>
      <c r="U1646" s="7" t="str">
        <f t="shared" si="77"/>
        <v>Time Card</v>
      </c>
      <c r="V1646" s="8" t="str">
        <f>RIGHT(TEXT(Data7[[#This Row],[Date:]],"mmddyyyy"),4)</f>
        <v>2024</v>
      </c>
      <c r="W1646" s="8" t="str">
        <f>MID(TEXT(Data7[[#This Row],[Date:]],"mmddyyyy"),3,2)</f>
        <v>19</v>
      </c>
      <c r="X1646" s="8" t="str">
        <f>LEFT(TEXT(Data7[[#This Row],[Date:]],"mmddyyyy"),2)</f>
        <v>08</v>
      </c>
      <c r="Y1646" s="6">
        <f>DATE(Data7[[#This Row],[Year]],Data7[[#This Row],[Month]],Data7[[#This Row],[Day]])</f>
        <v>45523</v>
      </c>
    </row>
    <row r="1647" spans="1:25">
      <c r="A1647" s="5">
        <v>45527.531847916667</v>
      </c>
      <c r="B1647" s="7" t="s">
        <v>66</v>
      </c>
      <c r="C1647" s="6" t="s">
        <v>2089</v>
      </c>
      <c r="D1647" s="7" t="s">
        <v>2117</v>
      </c>
      <c r="E1647" s="8">
        <v>1</v>
      </c>
      <c r="F1647" s="7" t="s">
        <v>68</v>
      </c>
      <c r="G1647" s="7" t="s">
        <v>68</v>
      </c>
      <c r="H1647" s="7" t="s">
        <v>536</v>
      </c>
      <c r="I1647" s="7" t="s">
        <v>44</v>
      </c>
      <c r="J1647" s="19" t="str">
        <f>IFERROR(INDEX('Employee Info'!$C$3:$E$200,MATCH(Data7[[#This Row],[Name:]],'Employee Info'!$B$3:$B$200,0),MATCH(Data7[[#This Row],[Hours Type:]],'Employee Info'!$C$2:$E$2,0)),"")</f>
        <v/>
      </c>
      <c r="K1647" s="19" t="str">
        <f>IFERROR(INDEX('Employee Info'!$C$3:$J$200,MATCH(Data7[[#This Row],[Name:]],'Employee Info'!$B$3:$B$200,0),MATCH(Data7[[#Headers],[Truck]],'Employee Info'!$C$2:$J$2,0)),"")</f>
        <v/>
      </c>
      <c r="L1647" s="19" t="str">
        <f>IFERROR(INDEX('Employee Info'!$C$3:$J$200,MATCH(Data7[[#This Row],[Name:]],'Employee Info'!$B$3:$B$200,0),MATCH(Data7[[#Headers],[Phone]],'Employee Info'!$C$2:$J$2,0)),"")</f>
        <v/>
      </c>
      <c r="M1647" s="19" t="str">
        <f>IFERROR(INDEX('Employee Info'!$C$3:$J$200,MATCH(Data7[[#This Row],[Name:]],'Employee Info'!$B$3:$B$200,0),MATCH(Data7[[#Headers],[Tech]],'Employee Info'!$C$2:$J$2,0)),"")</f>
        <v/>
      </c>
      <c r="N1647" s="19" t="str">
        <f>IFERROR(INDEX('Employee Info'!$C$3:$J$200,MATCH(Data7[[#This Row],[Name:]],'Employee Info'!$B$3:$B$200,0),MATCH(Data7[[#Headers],[Other]],'Employee Info'!$C$2:$J$2,0)),"")</f>
        <v/>
      </c>
      <c r="O1647" s="19">
        <f>IFERROR((Data7[[#This Row],[Hours:]]*SUM(Data7[[#This Row],[Rate]:[Other]])),"")</f>
        <v>0</v>
      </c>
      <c r="P1647" s="7" t="str">
        <f>IF(Data7[[#This Row],[WO'#:]]="","Riley #","WO#")</f>
        <v>Riley #</v>
      </c>
      <c r="Q1647" s="7">
        <f>IFERROR(WEEKNUM(Data7[[#This Row],[Date:]]),"")</f>
        <v>34</v>
      </c>
      <c r="R1647" s="6">
        <f t="shared" si="75"/>
        <v>45522</v>
      </c>
      <c r="S1647" s="6">
        <f>Data7[[#This Row],[Week Start]]+7</f>
        <v>45529</v>
      </c>
      <c r="T1647" s="7" t="str">
        <f t="shared" si="76"/>
        <v>8/18/2024 - 8/25/2024</v>
      </c>
      <c r="U1647" s="7" t="str">
        <f t="shared" si="77"/>
        <v>Time Card</v>
      </c>
      <c r="V1647" s="8" t="str">
        <f>RIGHT(TEXT(Data7[[#This Row],[Date:]],"mmddyyyy"),4)</f>
        <v>2024</v>
      </c>
      <c r="W1647" s="8" t="str">
        <f>MID(TEXT(Data7[[#This Row],[Date:]],"mmddyyyy"),3,2)</f>
        <v>19</v>
      </c>
      <c r="X1647" s="8" t="str">
        <f>LEFT(TEXT(Data7[[#This Row],[Date:]],"mmddyyyy"),2)</f>
        <v>08</v>
      </c>
      <c r="Y1647" s="6">
        <f>DATE(Data7[[#This Row],[Year]],Data7[[#This Row],[Month]],Data7[[#This Row],[Day]])</f>
        <v>45523</v>
      </c>
    </row>
    <row r="1648" spans="1:25">
      <c r="A1648" s="5">
        <v>45527.53323645833</v>
      </c>
      <c r="B1648" s="7" t="s">
        <v>66</v>
      </c>
      <c r="C1648" s="6" t="s">
        <v>2089</v>
      </c>
      <c r="D1648" s="7" t="s">
        <v>2118</v>
      </c>
      <c r="E1648" s="8">
        <v>1</v>
      </c>
      <c r="F1648" s="7" t="s">
        <v>68</v>
      </c>
      <c r="G1648" s="7" t="s">
        <v>68</v>
      </c>
      <c r="H1648" s="7" t="s">
        <v>1960</v>
      </c>
      <c r="I1648" s="7" t="s">
        <v>44</v>
      </c>
      <c r="J1648" s="19" t="str">
        <f>IFERROR(INDEX('Employee Info'!$C$3:$E$200,MATCH(Data7[[#This Row],[Name:]],'Employee Info'!$B$3:$B$200,0),MATCH(Data7[[#This Row],[Hours Type:]],'Employee Info'!$C$2:$E$2,0)),"")</f>
        <v/>
      </c>
      <c r="K1648" s="19" t="str">
        <f>IFERROR(INDEX('Employee Info'!$C$3:$J$200,MATCH(Data7[[#This Row],[Name:]],'Employee Info'!$B$3:$B$200,0),MATCH(Data7[[#Headers],[Truck]],'Employee Info'!$C$2:$J$2,0)),"")</f>
        <v/>
      </c>
      <c r="L1648" s="19" t="str">
        <f>IFERROR(INDEX('Employee Info'!$C$3:$J$200,MATCH(Data7[[#This Row],[Name:]],'Employee Info'!$B$3:$B$200,0),MATCH(Data7[[#Headers],[Phone]],'Employee Info'!$C$2:$J$2,0)),"")</f>
        <v/>
      </c>
      <c r="M1648" s="19" t="str">
        <f>IFERROR(INDEX('Employee Info'!$C$3:$J$200,MATCH(Data7[[#This Row],[Name:]],'Employee Info'!$B$3:$B$200,0),MATCH(Data7[[#Headers],[Tech]],'Employee Info'!$C$2:$J$2,0)),"")</f>
        <v/>
      </c>
      <c r="N1648" s="19" t="str">
        <f>IFERROR(INDEX('Employee Info'!$C$3:$J$200,MATCH(Data7[[#This Row],[Name:]],'Employee Info'!$B$3:$B$200,0),MATCH(Data7[[#Headers],[Other]],'Employee Info'!$C$2:$J$2,0)),"")</f>
        <v/>
      </c>
      <c r="O1648" s="19">
        <f>IFERROR((Data7[[#This Row],[Hours:]]*SUM(Data7[[#This Row],[Rate]:[Other]])),"")</f>
        <v>0</v>
      </c>
      <c r="P1648" s="7" t="str">
        <f>IF(Data7[[#This Row],[WO'#:]]="","Riley #","WO#")</f>
        <v>Riley #</v>
      </c>
      <c r="Q1648" s="7">
        <f>IFERROR(WEEKNUM(Data7[[#This Row],[Date:]]),"")</f>
        <v>34</v>
      </c>
      <c r="R1648" s="6">
        <f t="shared" si="75"/>
        <v>45522</v>
      </c>
      <c r="S1648" s="6">
        <f>Data7[[#This Row],[Week Start]]+7</f>
        <v>45529</v>
      </c>
      <c r="T1648" s="7" t="str">
        <f t="shared" si="76"/>
        <v>8/18/2024 - 8/25/2024</v>
      </c>
      <c r="U1648" s="7" t="str">
        <f t="shared" si="77"/>
        <v>Time Card</v>
      </c>
      <c r="V1648" s="8" t="str">
        <f>RIGHT(TEXT(Data7[[#This Row],[Date:]],"mmddyyyy"),4)</f>
        <v>2024</v>
      </c>
      <c r="W1648" s="8" t="str">
        <f>MID(TEXT(Data7[[#This Row],[Date:]],"mmddyyyy"),3,2)</f>
        <v>19</v>
      </c>
      <c r="X1648" s="8" t="str">
        <f>LEFT(TEXT(Data7[[#This Row],[Date:]],"mmddyyyy"),2)</f>
        <v>08</v>
      </c>
      <c r="Y1648" s="6">
        <f>DATE(Data7[[#This Row],[Year]],Data7[[#This Row],[Month]],Data7[[#This Row],[Day]])</f>
        <v>45523</v>
      </c>
    </row>
    <row r="1649" spans="1:25">
      <c r="A1649" s="5">
        <v>45527.53414664352</v>
      </c>
      <c r="B1649" s="7" t="s">
        <v>66</v>
      </c>
      <c r="C1649" s="6" t="s">
        <v>2089</v>
      </c>
      <c r="D1649" s="7" t="s">
        <v>2119</v>
      </c>
      <c r="E1649" s="8">
        <v>1</v>
      </c>
      <c r="F1649" s="7" t="s">
        <v>68</v>
      </c>
      <c r="G1649" s="7" t="s">
        <v>68</v>
      </c>
      <c r="H1649" s="7" t="s">
        <v>922</v>
      </c>
      <c r="I1649" s="7" t="s">
        <v>44</v>
      </c>
      <c r="J1649" s="19" t="str">
        <f>IFERROR(INDEX('Employee Info'!$C$3:$E$200,MATCH(Data7[[#This Row],[Name:]],'Employee Info'!$B$3:$B$200,0),MATCH(Data7[[#This Row],[Hours Type:]],'Employee Info'!$C$2:$E$2,0)),"")</f>
        <v/>
      </c>
      <c r="K1649" s="19" t="str">
        <f>IFERROR(INDEX('Employee Info'!$C$3:$J$200,MATCH(Data7[[#This Row],[Name:]],'Employee Info'!$B$3:$B$200,0),MATCH(Data7[[#Headers],[Truck]],'Employee Info'!$C$2:$J$2,0)),"")</f>
        <v/>
      </c>
      <c r="L1649" s="19" t="str">
        <f>IFERROR(INDEX('Employee Info'!$C$3:$J$200,MATCH(Data7[[#This Row],[Name:]],'Employee Info'!$B$3:$B$200,0),MATCH(Data7[[#Headers],[Phone]],'Employee Info'!$C$2:$J$2,0)),"")</f>
        <v/>
      </c>
      <c r="M1649" s="19" t="str">
        <f>IFERROR(INDEX('Employee Info'!$C$3:$J$200,MATCH(Data7[[#This Row],[Name:]],'Employee Info'!$B$3:$B$200,0),MATCH(Data7[[#Headers],[Tech]],'Employee Info'!$C$2:$J$2,0)),"")</f>
        <v/>
      </c>
      <c r="N1649" s="19" t="str">
        <f>IFERROR(INDEX('Employee Info'!$C$3:$J$200,MATCH(Data7[[#This Row],[Name:]],'Employee Info'!$B$3:$B$200,0),MATCH(Data7[[#Headers],[Other]],'Employee Info'!$C$2:$J$2,0)),"")</f>
        <v/>
      </c>
      <c r="O1649" s="19">
        <f>IFERROR((Data7[[#This Row],[Hours:]]*SUM(Data7[[#This Row],[Rate]:[Other]])),"")</f>
        <v>0</v>
      </c>
      <c r="P1649" s="7" t="str">
        <f>IF(Data7[[#This Row],[WO'#:]]="","Riley #","WO#")</f>
        <v>Riley #</v>
      </c>
      <c r="Q1649" s="7">
        <f>IFERROR(WEEKNUM(Data7[[#This Row],[Date:]]),"")</f>
        <v>34</v>
      </c>
      <c r="R1649" s="6">
        <f t="shared" si="75"/>
        <v>45522</v>
      </c>
      <c r="S1649" s="6">
        <f>Data7[[#This Row],[Week Start]]+7</f>
        <v>45529</v>
      </c>
      <c r="T1649" s="7" t="str">
        <f t="shared" si="76"/>
        <v>8/18/2024 - 8/25/2024</v>
      </c>
      <c r="U1649" s="7" t="str">
        <f t="shared" si="77"/>
        <v>Time Card</v>
      </c>
      <c r="V1649" s="8" t="str">
        <f>RIGHT(TEXT(Data7[[#This Row],[Date:]],"mmddyyyy"),4)</f>
        <v>2024</v>
      </c>
      <c r="W1649" s="8" t="str">
        <f>MID(TEXT(Data7[[#This Row],[Date:]],"mmddyyyy"),3,2)</f>
        <v>19</v>
      </c>
      <c r="X1649" s="8" t="str">
        <f>LEFT(TEXT(Data7[[#This Row],[Date:]],"mmddyyyy"),2)</f>
        <v>08</v>
      </c>
      <c r="Y1649" s="6">
        <f>DATE(Data7[[#This Row],[Year]],Data7[[#This Row],[Month]],Data7[[#This Row],[Day]])</f>
        <v>45523</v>
      </c>
    </row>
    <row r="1650" spans="1:25">
      <c r="A1650" s="5">
        <v>45527.536291319448</v>
      </c>
      <c r="B1650" s="7" t="s">
        <v>66</v>
      </c>
      <c r="C1650" s="6" t="s">
        <v>2089</v>
      </c>
      <c r="D1650" s="7" t="s">
        <v>2121</v>
      </c>
      <c r="E1650" s="8">
        <v>1</v>
      </c>
      <c r="F1650" s="7" t="s">
        <v>68</v>
      </c>
      <c r="G1650" s="7" t="s">
        <v>68</v>
      </c>
      <c r="H1650" s="7" t="s">
        <v>1941</v>
      </c>
      <c r="I1650" s="7" t="s">
        <v>44</v>
      </c>
      <c r="J1650" s="19" t="str">
        <f>IFERROR(INDEX('Employee Info'!$C$3:$E$200,MATCH(Data7[[#This Row],[Name:]],'Employee Info'!$B$3:$B$200,0),MATCH(Data7[[#This Row],[Hours Type:]],'Employee Info'!$C$2:$E$2,0)),"")</f>
        <v/>
      </c>
      <c r="K1650" s="19" t="str">
        <f>IFERROR(INDEX('Employee Info'!$C$3:$J$200,MATCH(Data7[[#This Row],[Name:]],'Employee Info'!$B$3:$B$200,0),MATCH(Data7[[#Headers],[Truck]],'Employee Info'!$C$2:$J$2,0)),"")</f>
        <v/>
      </c>
      <c r="L1650" s="19" t="str">
        <f>IFERROR(INDEX('Employee Info'!$C$3:$J$200,MATCH(Data7[[#This Row],[Name:]],'Employee Info'!$B$3:$B$200,0),MATCH(Data7[[#Headers],[Phone]],'Employee Info'!$C$2:$J$2,0)),"")</f>
        <v/>
      </c>
      <c r="M1650" s="19" t="str">
        <f>IFERROR(INDEX('Employee Info'!$C$3:$J$200,MATCH(Data7[[#This Row],[Name:]],'Employee Info'!$B$3:$B$200,0),MATCH(Data7[[#Headers],[Tech]],'Employee Info'!$C$2:$J$2,0)),"")</f>
        <v/>
      </c>
      <c r="N1650" s="19" t="str">
        <f>IFERROR(INDEX('Employee Info'!$C$3:$J$200,MATCH(Data7[[#This Row],[Name:]],'Employee Info'!$B$3:$B$200,0),MATCH(Data7[[#Headers],[Other]],'Employee Info'!$C$2:$J$2,0)),"")</f>
        <v/>
      </c>
      <c r="O1650" s="19">
        <f>IFERROR((Data7[[#This Row],[Hours:]]*SUM(Data7[[#This Row],[Rate]:[Other]])),"")</f>
        <v>0</v>
      </c>
      <c r="P1650" s="7" t="str">
        <f>IF(Data7[[#This Row],[WO'#:]]="","Riley #","WO#")</f>
        <v>Riley #</v>
      </c>
      <c r="Q1650" s="7">
        <f>IFERROR(WEEKNUM(Data7[[#This Row],[Date:]]),"")</f>
        <v>34</v>
      </c>
      <c r="R1650" s="6">
        <f t="shared" si="75"/>
        <v>45522</v>
      </c>
      <c r="S1650" s="6">
        <f>Data7[[#This Row],[Week Start]]+7</f>
        <v>45529</v>
      </c>
      <c r="T1650" s="7" t="str">
        <f t="shared" si="76"/>
        <v>8/18/2024 - 8/25/2024</v>
      </c>
      <c r="U1650" s="7" t="str">
        <f t="shared" si="77"/>
        <v>Time Card</v>
      </c>
      <c r="V1650" s="8" t="str">
        <f>RIGHT(TEXT(Data7[[#This Row],[Date:]],"mmddyyyy"),4)</f>
        <v>2024</v>
      </c>
      <c r="W1650" s="8" t="str">
        <f>MID(TEXT(Data7[[#This Row],[Date:]],"mmddyyyy"),3,2)</f>
        <v>19</v>
      </c>
      <c r="X1650" s="8" t="str">
        <f>LEFT(TEXT(Data7[[#This Row],[Date:]],"mmddyyyy"),2)</f>
        <v>08</v>
      </c>
      <c r="Y1650" s="6">
        <f>DATE(Data7[[#This Row],[Year]],Data7[[#This Row],[Month]],Data7[[#This Row],[Day]])</f>
        <v>45523</v>
      </c>
    </row>
    <row r="1651" spans="1:25">
      <c r="A1651" s="5">
        <v>45527.54100798611</v>
      </c>
      <c r="B1651" s="7" t="s">
        <v>66</v>
      </c>
      <c r="C1651" s="6" t="s">
        <v>2089</v>
      </c>
      <c r="D1651" s="7" t="s">
        <v>1559</v>
      </c>
      <c r="E1651" s="8">
        <v>1</v>
      </c>
      <c r="F1651" s="7">
        <v>7053182</v>
      </c>
      <c r="G1651" s="7" t="s">
        <v>68</v>
      </c>
      <c r="H1651" s="7" t="s">
        <v>756</v>
      </c>
      <c r="I1651" s="7" t="s">
        <v>44</v>
      </c>
      <c r="J1651" s="19" t="str">
        <f>IFERROR(INDEX('Employee Info'!$C$3:$E$200,MATCH(Data7[[#This Row],[Name:]],'Employee Info'!$B$3:$B$200,0),MATCH(Data7[[#This Row],[Hours Type:]],'Employee Info'!$C$2:$E$2,0)),"")</f>
        <v/>
      </c>
      <c r="K1651" s="19" t="str">
        <f>IFERROR(INDEX('Employee Info'!$C$3:$J$200,MATCH(Data7[[#This Row],[Name:]],'Employee Info'!$B$3:$B$200,0),MATCH(Data7[[#Headers],[Truck]],'Employee Info'!$C$2:$J$2,0)),"")</f>
        <v/>
      </c>
      <c r="L1651" s="19" t="str">
        <f>IFERROR(INDEX('Employee Info'!$C$3:$J$200,MATCH(Data7[[#This Row],[Name:]],'Employee Info'!$B$3:$B$200,0),MATCH(Data7[[#Headers],[Phone]],'Employee Info'!$C$2:$J$2,0)),"")</f>
        <v/>
      </c>
      <c r="M1651" s="19" t="str">
        <f>IFERROR(INDEX('Employee Info'!$C$3:$J$200,MATCH(Data7[[#This Row],[Name:]],'Employee Info'!$B$3:$B$200,0),MATCH(Data7[[#Headers],[Tech]],'Employee Info'!$C$2:$J$2,0)),"")</f>
        <v/>
      </c>
      <c r="N1651" s="19" t="str">
        <f>IFERROR(INDEX('Employee Info'!$C$3:$J$200,MATCH(Data7[[#This Row],[Name:]],'Employee Info'!$B$3:$B$200,0),MATCH(Data7[[#Headers],[Other]],'Employee Info'!$C$2:$J$2,0)),"")</f>
        <v/>
      </c>
      <c r="O1651" s="19">
        <f>IFERROR((Data7[[#This Row],[Hours:]]*SUM(Data7[[#This Row],[Rate]:[Other]])),"")</f>
        <v>0</v>
      </c>
      <c r="P1651" s="7" t="str">
        <f>IF(Data7[[#This Row],[WO'#:]]="","Riley #","WO#")</f>
        <v>WO#</v>
      </c>
      <c r="Q1651" s="7">
        <f>IFERROR(WEEKNUM(Data7[[#This Row],[Date:]]),"")</f>
        <v>34</v>
      </c>
      <c r="R1651" s="6">
        <f t="shared" si="75"/>
        <v>45522</v>
      </c>
      <c r="S1651" s="6">
        <f>Data7[[#This Row],[Week Start]]+7</f>
        <v>45529</v>
      </c>
      <c r="T1651" s="7" t="str">
        <f t="shared" si="76"/>
        <v>8/18/2024 - 8/25/2024</v>
      </c>
      <c r="U1651" s="7" t="str">
        <f t="shared" si="77"/>
        <v>Time Card</v>
      </c>
      <c r="V1651" s="8" t="str">
        <f>RIGHT(TEXT(Data7[[#This Row],[Date:]],"mmddyyyy"),4)</f>
        <v>2024</v>
      </c>
      <c r="W1651" s="8" t="str">
        <f>MID(TEXT(Data7[[#This Row],[Date:]],"mmddyyyy"),3,2)</f>
        <v>19</v>
      </c>
      <c r="X1651" s="8" t="str">
        <f>LEFT(TEXT(Data7[[#This Row],[Date:]],"mmddyyyy"),2)</f>
        <v>08</v>
      </c>
      <c r="Y1651" s="6">
        <f>DATE(Data7[[#This Row],[Year]],Data7[[#This Row],[Month]],Data7[[#This Row],[Day]])</f>
        <v>45523</v>
      </c>
    </row>
    <row r="1652" spans="1:25">
      <c r="A1652" s="5">
        <v>45527.559391087962</v>
      </c>
      <c r="B1652" s="7" t="s">
        <v>66</v>
      </c>
      <c r="C1652" s="6" t="s">
        <v>2089</v>
      </c>
      <c r="D1652" s="7" t="s">
        <v>2129</v>
      </c>
      <c r="E1652" s="8">
        <v>3</v>
      </c>
      <c r="F1652" s="7">
        <v>6984733</v>
      </c>
      <c r="G1652" s="7" t="s">
        <v>68</v>
      </c>
      <c r="H1652" s="7" t="s">
        <v>756</v>
      </c>
      <c r="I1652" s="7" t="s">
        <v>44</v>
      </c>
      <c r="J1652" s="19" t="str">
        <f>IFERROR(INDEX('Employee Info'!$C$3:$E$200,MATCH(Data7[[#This Row],[Name:]],'Employee Info'!$B$3:$B$200,0),MATCH(Data7[[#This Row],[Hours Type:]],'Employee Info'!$C$2:$E$2,0)),"")</f>
        <v/>
      </c>
      <c r="K1652" s="19" t="str">
        <f>IFERROR(INDEX('Employee Info'!$C$3:$J$200,MATCH(Data7[[#This Row],[Name:]],'Employee Info'!$B$3:$B$200,0),MATCH(Data7[[#Headers],[Truck]],'Employee Info'!$C$2:$J$2,0)),"")</f>
        <v/>
      </c>
      <c r="L1652" s="19" t="str">
        <f>IFERROR(INDEX('Employee Info'!$C$3:$J$200,MATCH(Data7[[#This Row],[Name:]],'Employee Info'!$B$3:$B$200,0),MATCH(Data7[[#Headers],[Phone]],'Employee Info'!$C$2:$J$2,0)),"")</f>
        <v/>
      </c>
      <c r="M1652" s="19" t="str">
        <f>IFERROR(INDEX('Employee Info'!$C$3:$J$200,MATCH(Data7[[#This Row],[Name:]],'Employee Info'!$B$3:$B$200,0),MATCH(Data7[[#Headers],[Tech]],'Employee Info'!$C$2:$J$2,0)),"")</f>
        <v/>
      </c>
      <c r="N1652" s="19" t="str">
        <f>IFERROR(INDEX('Employee Info'!$C$3:$J$200,MATCH(Data7[[#This Row],[Name:]],'Employee Info'!$B$3:$B$200,0),MATCH(Data7[[#Headers],[Other]],'Employee Info'!$C$2:$J$2,0)),"")</f>
        <v/>
      </c>
      <c r="O1652" s="19">
        <f>IFERROR((Data7[[#This Row],[Hours:]]*SUM(Data7[[#This Row],[Rate]:[Other]])),"")</f>
        <v>0</v>
      </c>
      <c r="P1652" s="7" t="str">
        <f>IF(Data7[[#This Row],[WO'#:]]="","Riley #","WO#")</f>
        <v>WO#</v>
      </c>
      <c r="Q1652" s="7">
        <f>IFERROR(WEEKNUM(Data7[[#This Row],[Date:]]),"")</f>
        <v>34</v>
      </c>
      <c r="R1652" s="6">
        <f t="shared" si="75"/>
        <v>45522</v>
      </c>
      <c r="S1652" s="6">
        <f>Data7[[#This Row],[Week Start]]+7</f>
        <v>45529</v>
      </c>
      <c r="T1652" s="7" t="str">
        <f t="shared" si="76"/>
        <v>8/18/2024 - 8/25/2024</v>
      </c>
      <c r="U1652" s="7" t="str">
        <f t="shared" si="77"/>
        <v>Time Card</v>
      </c>
      <c r="V1652" s="8" t="str">
        <f>RIGHT(TEXT(Data7[[#This Row],[Date:]],"mmddyyyy"),4)</f>
        <v>2024</v>
      </c>
      <c r="W1652" s="8" t="str">
        <f>MID(TEXT(Data7[[#This Row],[Date:]],"mmddyyyy"),3,2)</f>
        <v>19</v>
      </c>
      <c r="X1652" s="8" t="str">
        <f>LEFT(TEXT(Data7[[#This Row],[Date:]],"mmddyyyy"),2)</f>
        <v>08</v>
      </c>
      <c r="Y1652" s="6">
        <f>DATE(Data7[[#This Row],[Year]],Data7[[#This Row],[Month]],Data7[[#This Row],[Day]])</f>
        <v>45523</v>
      </c>
    </row>
    <row r="1653" spans="1:25">
      <c r="A1653" s="5">
        <v>45527.559508333332</v>
      </c>
      <c r="B1653" s="7" t="s">
        <v>66</v>
      </c>
      <c r="C1653" s="6" t="s">
        <v>2089</v>
      </c>
      <c r="D1653" s="7" t="s">
        <v>2129</v>
      </c>
      <c r="E1653" s="8">
        <v>1</v>
      </c>
      <c r="F1653" s="7">
        <v>6984733</v>
      </c>
      <c r="G1653" s="7" t="s">
        <v>68</v>
      </c>
      <c r="H1653" s="7" t="s">
        <v>756</v>
      </c>
      <c r="I1653" s="7" t="s">
        <v>45</v>
      </c>
      <c r="J1653" s="19" t="str">
        <f>IFERROR(INDEX('Employee Info'!$C$3:$E$200,MATCH(Data7[[#This Row],[Name:]],'Employee Info'!$B$3:$B$200,0),MATCH(Data7[[#This Row],[Hours Type:]],'Employee Info'!$C$2:$E$2,0)),"")</f>
        <v/>
      </c>
      <c r="K1653" s="19" t="str">
        <f>IFERROR(INDEX('Employee Info'!$C$3:$J$200,MATCH(Data7[[#This Row],[Name:]],'Employee Info'!$B$3:$B$200,0),MATCH(Data7[[#Headers],[Truck]],'Employee Info'!$C$2:$J$2,0)),"")</f>
        <v/>
      </c>
      <c r="L1653" s="19" t="str">
        <f>IFERROR(INDEX('Employee Info'!$C$3:$J$200,MATCH(Data7[[#This Row],[Name:]],'Employee Info'!$B$3:$B$200,0),MATCH(Data7[[#Headers],[Phone]],'Employee Info'!$C$2:$J$2,0)),"")</f>
        <v/>
      </c>
      <c r="M1653" s="19" t="str">
        <f>IFERROR(INDEX('Employee Info'!$C$3:$J$200,MATCH(Data7[[#This Row],[Name:]],'Employee Info'!$B$3:$B$200,0),MATCH(Data7[[#Headers],[Tech]],'Employee Info'!$C$2:$J$2,0)),"")</f>
        <v/>
      </c>
      <c r="N1653" s="19" t="str">
        <f>IFERROR(INDEX('Employee Info'!$C$3:$J$200,MATCH(Data7[[#This Row],[Name:]],'Employee Info'!$B$3:$B$200,0),MATCH(Data7[[#Headers],[Other]],'Employee Info'!$C$2:$J$2,0)),"")</f>
        <v/>
      </c>
      <c r="O1653" s="19">
        <f>IFERROR((Data7[[#This Row],[Hours:]]*SUM(Data7[[#This Row],[Rate]:[Other]])),"")</f>
        <v>0</v>
      </c>
      <c r="P1653" s="7" t="str">
        <f>IF(Data7[[#This Row],[WO'#:]]="","Riley #","WO#")</f>
        <v>WO#</v>
      </c>
      <c r="Q1653" s="7">
        <f>IFERROR(WEEKNUM(Data7[[#This Row],[Date:]]),"")</f>
        <v>34</v>
      </c>
      <c r="R1653" s="6">
        <f t="shared" si="75"/>
        <v>45522</v>
      </c>
      <c r="S1653" s="6">
        <f>Data7[[#This Row],[Week Start]]+7</f>
        <v>45529</v>
      </c>
      <c r="T1653" s="7" t="str">
        <f t="shared" si="76"/>
        <v>8/18/2024 - 8/25/2024</v>
      </c>
      <c r="U1653" s="7" t="str">
        <f t="shared" si="77"/>
        <v>Time Card</v>
      </c>
      <c r="V1653" s="8" t="str">
        <f>RIGHT(TEXT(Data7[[#This Row],[Date:]],"mmddyyyy"),4)</f>
        <v>2024</v>
      </c>
      <c r="W1653" s="8" t="str">
        <f>MID(TEXT(Data7[[#This Row],[Date:]],"mmddyyyy"),3,2)</f>
        <v>19</v>
      </c>
      <c r="X1653" s="8" t="str">
        <f>LEFT(TEXT(Data7[[#This Row],[Date:]],"mmddyyyy"),2)</f>
        <v>08</v>
      </c>
      <c r="Y1653" s="6">
        <f>DATE(Data7[[#This Row],[Year]],Data7[[#This Row],[Month]],Data7[[#This Row],[Day]])</f>
        <v>45523</v>
      </c>
    </row>
    <row r="1654" spans="1:25">
      <c r="A1654" s="5">
        <v>45524.376756365738</v>
      </c>
      <c r="B1654" s="7" t="s">
        <v>35</v>
      </c>
      <c r="C1654" s="6" t="s">
        <v>2093</v>
      </c>
      <c r="D1654" s="7" t="s">
        <v>2092</v>
      </c>
      <c r="E1654" s="8">
        <v>3</v>
      </c>
      <c r="F1654" s="7" t="s">
        <v>68</v>
      </c>
      <c r="G1654" s="7" t="s">
        <v>68</v>
      </c>
      <c r="H1654" s="7" t="s">
        <v>536</v>
      </c>
      <c r="I1654" s="7" t="s">
        <v>44</v>
      </c>
      <c r="J1654" s="19" t="str">
        <f>IFERROR(INDEX('Employee Info'!$C$3:$E$200,MATCH(Data7[[#This Row],[Name:]],'Employee Info'!$B$3:$B$200,0),MATCH(Data7[[#This Row],[Hours Type:]],'Employee Info'!$C$2:$E$2,0)),"")</f>
        <v/>
      </c>
      <c r="K1654" s="19" t="str">
        <f>IFERROR(INDEX('Employee Info'!$C$3:$J$200,MATCH(Data7[[#This Row],[Name:]],'Employee Info'!$B$3:$B$200,0),MATCH(Data7[[#Headers],[Truck]],'Employee Info'!$C$2:$J$2,0)),"")</f>
        <v/>
      </c>
      <c r="L1654" s="19" t="str">
        <f>IFERROR(INDEX('Employee Info'!$C$3:$J$200,MATCH(Data7[[#This Row],[Name:]],'Employee Info'!$B$3:$B$200,0),MATCH(Data7[[#Headers],[Phone]],'Employee Info'!$C$2:$J$2,0)),"")</f>
        <v/>
      </c>
      <c r="M1654" s="19" t="str">
        <f>IFERROR(INDEX('Employee Info'!$C$3:$J$200,MATCH(Data7[[#This Row],[Name:]],'Employee Info'!$B$3:$B$200,0),MATCH(Data7[[#Headers],[Tech]],'Employee Info'!$C$2:$J$2,0)),"")</f>
        <v/>
      </c>
      <c r="N1654" s="19" t="str">
        <f>IFERROR(INDEX('Employee Info'!$C$3:$J$200,MATCH(Data7[[#This Row],[Name:]],'Employee Info'!$B$3:$B$200,0),MATCH(Data7[[#Headers],[Other]],'Employee Info'!$C$2:$J$2,0)),"")</f>
        <v/>
      </c>
      <c r="O1654" s="19">
        <f>IFERROR((Data7[[#This Row],[Hours:]]*SUM(Data7[[#This Row],[Rate]:[Other]])),"")</f>
        <v>0</v>
      </c>
      <c r="P1654" s="7" t="str">
        <f>IF(Data7[[#This Row],[WO'#:]]="","Riley #","WO#")</f>
        <v>Riley #</v>
      </c>
      <c r="Q1654" s="7">
        <f>IFERROR(WEEKNUM(Data7[[#This Row],[Date:]]),"")</f>
        <v>34</v>
      </c>
      <c r="R1654" s="6">
        <f t="shared" si="75"/>
        <v>45522</v>
      </c>
      <c r="S1654" s="6">
        <f>Data7[[#This Row],[Week Start]]+7</f>
        <v>45529</v>
      </c>
      <c r="T1654" s="7" t="str">
        <f t="shared" si="76"/>
        <v>8/18/2024 - 8/25/2024</v>
      </c>
      <c r="U1654" s="7" t="str">
        <f t="shared" si="77"/>
        <v>Time Card</v>
      </c>
      <c r="V1654" s="8" t="str">
        <f>RIGHT(TEXT(Data7[[#This Row],[Date:]],"mmddyyyy"),4)</f>
        <v>2024</v>
      </c>
      <c r="W1654" s="8" t="str">
        <f>MID(TEXT(Data7[[#This Row],[Date:]],"mmddyyyy"),3,2)</f>
        <v>20</v>
      </c>
      <c r="X1654" s="8" t="str">
        <f>LEFT(TEXT(Data7[[#This Row],[Date:]],"mmddyyyy"),2)</f>
        <v>08</v>
      </c>
      <c r="Y1654" s="6">
        <f>DATE(Data7[[#This Row],[Year]],Data7[[#This Row],[Month]],Data7[[#This Row],[Day]])</f>
        <v>45524</v>
      </c>
    </row>
    <row r="1655" spans="1:25">
      <c r="A1655" s="5">
        <v>45524.426409375003</v>
      </c>
      <c r="B1655" s="7" t="s">
        <v>31</v>
      </c>
      <c r="C1655" s="6" t="s">
        <v>2093</v>
      </c>
      <c r="D1655" s="7" t="s">
        <v>2008</v>
      </c>
      <c r="E1655" s="8">
        <v>4</v>
      </c>
      <c r="F1655" s="7" t="s">
        <v>68</v>
      </c>
      <c r="G1655" s="7" t="s">
        <v>68</v>
      </c>
      <c r="H1655" s="7" t="s">
        <v>922</v>
      </c>
      <c r="I1655" s="7" t="s">
        <v>44</v>
      </c>
      <c r="J1655" s="19" t="str">
        <f>IFERROR(INDEX('Employee Info'!$C$3:$E$200,MATCH(Data7[[#This Row],[Name:]],'Employee Info'!$B$3:$B$200,0),MATCH(Data7[[#This Row],[Hours Type:]],'Employee Info'!$C$2:$E$2,0)),"")</f>
        <v/>
      </c>
      <c r="K1655" s="19" t="str">
        <f>IFERROR(INDEX('Employee Info'!$C$3:$J$200,MATCH(Data7[[#This Row],[Name:]],'Employee Info'!$B$3:$B$200,0),MATCH(Data7[[#Headers],[Truck]],'Employee Info'!$C$2:$J$2,0)),"")</f>
        <v/>
      </c>
      <c r="L1655" s="19" t="str">
        <f>IFERROR(INDEX('Employee Info'!$C$3:$J$200,MATCH(Data7[[#This Row],[Name:]],'Employee Info'!$B$3:$B$200,0),MATCH(Data7[[#Headers],[Phone]],'Employee Info'!$C$2:$J$2,0)),"")</f>
        <v/>
      </c>
      <c r="M1655" s="19" t="str">
        <f>IFERROR(INDEX('Employee Info'!$C$3:$J$200,MATCH(Data7[[#This Row],[Name:]],'Employee Info'!$B$3:$B$200,0),MATCH(Data7[[#Headers],[Tech]],'Employee Info'!$C$2:$J$2,0)),"")</f>
        <v/>
      </c>
      <c r="N1655" s="19" t="str">
        <f>IFERROR(INDEX('Employee Info'!$C$3:$J$200,MATCH(Data7[[#This Row],[Name:]],'Employee Info'!$B$3:$B$200,0),MATCH(Data7[[#Headers],[Other]],'Employee Info'!$C$2:$J$2,0)),"")</f>
        <v/>
      </c>
      <c r="O1655" s="19">
        <f>IFERROR((Data7[[#This Row],[Hours:]]*SUM(Data7[[#This Row],[Rate]:[Other]])),"")</f>
        <v>0</v>
      </c>
      <c r="P1655" s="7" t="str">
        <f>IF(Data7[[#This Row],[WO'#:]]="","Riley #","WO#")</f>
        <v>Riley #</v>
      </c>
      <c r="Q1655" s="7">
        <f>IFERROR(WEEKNUM(Data7[[#This Row],[Date:]]),"")</f>
        <v>34</v>
      </c>
      <c r="R1655" s="6">
        <f t="shared" si="75"/>
        <v>45522</v>
      </c>
      <c r="S1655" s="6">
        <f>Data7[[#This Row],[Week Start]]+7</f>
        <v>45529</v>
      </c>
      <c r="T1655" s="7" t="str">
        <f t="shared" si="76"/>
        <v>8/18/2024 - 8/25/2024</v>
      </c>
      <c r="U1655" s="7" t="str">
        <f t="shared" si="77"/>
        <v>Time Card</v>
      </c>
      <c r="V1655" s="8" t="str">
        <f>RIGHT(TEXT(Data7[[#This Row],[Date:]],"mmddyyyy"),4)</f>
        <v>2024</v>
      </c>
      <c r="W1655" s="8" t="str">
        <f>MID(TEXT(Data7[[#This Row],[Date:]],"mmddyyyy"),3,2)</f>
        <v>20</v>
      </c>
      <c r="X1655" s="8" t="str">
        <f>LEFT(TEXT(Data7[[#This Row],[Date:]],"mmddyyyy"),2)</f>
        <v>08</v>
      </c>
      <c r="Y1655" s="6">
        <f>DATE(Data7[[#This Row],[Year]],Data7[[#This Row],[Month]],Data7[[#This Row],[Day]])</f>
        <v>45524</v>
      </c>
    </row>
    <row r="1656" spans="1:25">
      <c r="A1656" s="5">
        <v>45524.426546643517</v>
      </c>
      <c r="B1656" s="7" t="s">
        <v>34</v>
      </c>
      <c r="C1656" s="6" t="s">
        <v>2093</v>
      </c>
      <c r="D1656" s="7" t="s">
        <v>2008</v>
      </c>
      <c r="E1656" s="8">
        <v>4</v>
      </c>
      <c r="F1656" s="7" t="s">
        <v>68</v>
      </c>
      <c r="G1656" s="7" t="s">
        <v>68</v>
      </c>
      <c r="H1656" s="7" t="s">
        <v>922</v>
      </c>
      <c r="I1656" s="7" t="s">
        <v>44</v>
      </c>
      <c r="J1656" s="19" t="str">
        <f>IFERROR(INDEX('Employee Info'!$C$3:$E$200,MATCH(Data7[[#This Row],[Name:]],'Employee Info'!$B$3:$B$200,0),MATCH(Data7[[#This Row],[Hours Type:]],'Employee Info'!$C$2:$E$2,0)),"")</f>
        <v/>
      </c>
      <c r="K1656" s="19" t="str">
        <f>IFERROR(INDEX('Employee Info'!$C$3:$J$200,MATCH(Data7[[#This Row],[Name:]],'Employee Info'!$B$3:$B$200,0),MATCH(Data7[[#Headers],[Truck]],'Employee Info'!$C$2:$J$2,0)),"")</f>
        <v/>
      </c>
      <c r="L1656" s="19" t="str">
        <f>IFERROR(INDEX('Employee Info'!$C$3:$J$200,MATCH(Data7[[#This Row],[Name:]],'Employee Info'!$B$3:$B$200,0),MATCH(Data7[[#Headers],[Phone]],'Employee Info'!$C$2:$J$2,0)),"")</f>
        <v/>
      </c>
      <c r="M1656" s="19" t="str">
        <f>IFERROR(INDEX('Employee Info'!$C$3:$J$200,MATCH(Data7[[#This Row],[Name:]],'Employee Info'!$B$3:$B$200,0),MATCH(Data7[[#Headers],[Tech]],'Employee Info'!$C$2:$J$2,0)),"")</f>
        <v/>
      </c>
      <c r="N1656" s="19" t="str">
        <f>IFERROR(INDEX('Employee Info'!$C$3:$J$200,MATCH(Data7[[#This Row],[Name:]],'Employee Info'!$B$3:$B$200,0),MATCH(Data7[[#Headers],[Other]],'Employee Info'!$C$2:$J$2,0)),"")</f>
        <v/>
      </c>
      <c r="O1656" s="19">
        <f>IFERROR((Data7[[#This Row],[Hours:]]*SUM(Data7[[#This Row],[Rate]:[Other]])),"")</f>
        <v>0</v>
      </c>
      <c r="P1656" s="7" t="str">
        <f>IF(Data7[[#This Row],[WO'#:]]="","Riley #","WO#")</f>
        <v>Riley #</v>
      </c>
      <c r="Q1656" s="7">
        <f>IFERROR(WEEKNUM(Data7[[#This Row],[Date:]]),"")</f>
        <v>34</v>
      </c>
      <c r="R1656" s="6">
        <f t="shared" si="75"/>
        <v>45522</v>
      </c>
      <c r="S1656" s="6">
        <f>Data7[[#This Row],[Week Start]]+7</f>
        <v>45529</v>
      </c>
      <c r="T1656" s="7" t="str">
        <f t="shared" si="76"/>
        <v>8/18/2024 - 8/25/2024</v>
      </c>
      <c r="U1656" s="7" t="str">
        <f t="shared" si="77"/>
        <v>Time Card</v>
      </c>
      <c r="V1656" s="8" t="str">
        <f>RIGHT(TEXT(Data7[[#This Row],[Date:]],"mmddyyyy"),4)</f>
        <v>2024</v>
      </c>
      <c r="W1656" s="8" t="str">
        <f>MID(TEXT(Data7[[#This Row],[Date:]],"mmddyyyy"),3,2)</f>
        <v>20</v>
      </c>
      <c r="X1656" s="8" t="str">
        <f>LEFT(TEXT(Data7[[#This Row],[Date:]],"mmddyyyy"),2)</f>
        <v>08</v>
      </c>
      <c r="Y1656" s="6">
        <f>DATE(Data7[[#This Row],[Year]],Data7[[#This Row],[Month]],Data7[[#This Row],[Day]])</f>
        <v>45524</v>
      </c>
    </row>
    <row r="1657" spans="1:25">
      <c r="A1657" s="5">
        <v>45524.580039583336</v>
      </c>
      <c r="B1657" s="7" t="s">
        <v>34</v>
      </c>
      <c r="C1657" s="6" t="s">
        <v>2093</v>
      </c>
      <c r="D1657" s="7" t="s">
        <v>2094</v>
      </c>
      <c r="E1657" s="8">
        <v>1</v>
      </c>
      <c r="F1657" s="7" t="s">
        <v>68</v>
      </c>
      <c r="G1657" s="7" t="s">
        <v>68</v>
      </c>
      <c r="H1657" s="7" t="s">
        <v>202</v>
      </c>
      <c r="I1657" s="7" t="s">
        <v>44</v>
      </c>
      <c r="J1657" s="19" t="str">
        <f>IFERROR(INDEX('Employee Info'!$C$3:$E$200,MATCH(Data7[[#This Row],[Name:]],'Employee Info'!$B$3:$B$200,0),MATCH(Data7[[#This Row],[Hours Type:]],'Employee Info'!$C$2:$E$2,0)),"")</f>
        <v/>
      </c>
      <c r="K1657" s="19" t="str">
        <f>IFERROR(INDEX('Employee Info'!$C$3:$J$200,MATCH(Data7[[#This Row],[Name:]],'Employee Info'!$B$3:$B$200,0),MATCH(Data7[[#Headers],[Truck]],'Employee Info'!$C$2:$J$2,0)),"")</f>
        <v/>
      </c>
      <c r="L1657" s="19" t="str">
        <f>IFERROR(INDEX('Employee Info'!$C$3:$J$200,MATCH(Data7[[#This Row],[Name:]],'Employee Info'!$B$3:$B$200,0),MATCH(Data7[[#Headers],[Phone]],'Employee Info'!$C$2:$J$2,0)),"")</f>
        <v/>
      </c>
      <c r="M1657" s="19" t="str">
        <f>IFERROR(INDEX('Employee Info'!$C$3:$J$200,MATCH(Data7[[#This Row],[Name:]],'Employee Info'!$B$3:$B$200,0),MATCH(Data7[[#Headers],[Tech]],'Employee Info'!$C$2:$J$2,0)),"")</f>
        <v/>
      </c>
      <c r="N1657" s="19" t="str">
        <f>IFERROR(INDEX('Employee Info'!$C$3:$J$200,MATCH(Data7[[#This Row],[Name:]],'Employee Info'!$B$3:$B$200,0),MATCH(Data7[[#Headers],[Other]],'Employee Info'!$C$2:$J$2,0)),"")</f>
        <v/>
      </c>
      <c r="O1657" s="19">
        <f>IFERROR((Data7[[#This Row],[Hours:]]*SUM(Data7[[#This Row],[Rate]:[Other]])),"")</f>
        <v>0</v>
      </c>
      <c r="P1657" s="7" t="str">
        <f>IF(Data7[[#This Row],[WO'#:]]="","Riley #","WO#")</f>
        <v>Riley #</v>
      </c>
      <c r="Q1657" s="7">
        <f>IFERROR(WEEKNUM(Data7[[#This Row],[Date:]]),"")</f>
        <v>34</v>
      </c>
      <c r="R1657" s="6">
        <f t="shared" si="75"/>
        <v>45522</v>
      </c>
      <c r="S1657" s="6">
        <f>Data7[[#This Row],[Week Start]]+7</f>
        <v>45529</v>
      </c>
      <c r="T1657" s="7" t="str">
        <f t="shared" si="76"/>
        <v>8/18/2024 - 8/25/2024</v>
      </c>
      <c r="U1657" s="7" t="str">
        <f t="shared" si="77"/>
        <v>Time Card</v>
      </c>
      <c r="V1657" s="8" t="str">
        <f>RIGHT(TEXT(Data7[[#This Row],[Date:]],"mmddyyyy"),4)</f>
        <v>2024</v>
      </c>
      <c r="W1657" s="8" t="str">
        <f>MID(TEXT(Data7[[#This Row],[Date:]],"mmddyyyy"),3,2)</f>
        <v>20</v>
      </c>
      <c r="X1657" s="8" t="str">
        <f>LEFT(TEXT(Data7[[#This Row],[Date:]],"mmddyyyy"),2)</f>
        <v>08</v>
      </c>
      <c r="Y1657" s="6">
        <f>DATE(Data7[[#This Row],[Year]],Data7[[#This Row],[Month]],Data7[[#This Row],[Day]])</f>
        <v>45524</v>
      </c>
    </row>
    <row r="1658" spans="1:25">
      <c r="A1658" s="5">
        <v>45524.580178703705</v>
      </c>
      <c r="B1658" s="7" t="s">
        <v>31</v>
      </c>
      <c r="C1658" s="6" t="s">
        <v>2093</v>
      </c>
      <c r="D1658" s="7" t="s">
        <v>2094</v>
      </c>
      <c r="E1658" s="8">
        <v>1</v>
      </c>
      <c r="F1658" s="7" t="s">
        <v>68</v>
      </c>
      <c r="G1658" s="7" t="s">
        <v>68</v>
      </c>
      <c r="H1658" s="7" t="s">
        <v>202</v>
      </c>
      <c r="I1658" s="7" t="s">
        <v>44</v>
      </c>
      <c r="J1658" s="19" t="str">
        <f>IFERROR(INDEX('Employee Info'!$C$3:$E$200,MATCH(Data7[[#This Row],[Name:]],'Employee Info'!$B$3:$B$200,0),MATCH(Data7[[#This Row],[Hours Type:]],'Employee Info'!$C$2:$E$2,0)),"")</f>
        <v/>
      </c>
      <c r="K1658" s="19" t="str">
        <f>IFERROR(INDEX('Employee Info'!$C$3:$J$200,MATCH(Data7[[#This Row],[Name:]],'Employee Info'!$B$3:$B$200,0),MATCH(Data7[[#Headers],[Truck]],'Employee Info'!$C$2:$J$2,0)),"")</f>
        <v/>
      </c>
      <c r="L1658" s="19" t="str">
        <f>IFERROR(INDEX('Employee Info'!$C$3:$J$200,MATCH(Data7[[#This Row],[Name:]],'Employee Info'!$B$3:$B$200,0),MATCH(Data7[[#Headers],[Phone]],'Employee Info'!$C$2:$J$2,0)),"")</f>
        <v/>
      </c>
      <c r="M1658" s="19" t="str">
        <f>IFERROR(INDEX('Employee Info'!$C$3:$J$200,MATCH(Data7[[#This Row],[Name:]],'Employee Info'!$B$3:$B$200,0),MATCH(Data7[[#Headers],[Tech]],'Employee Info'!$C$2:$J$2,0)),"")</f>
        <v/>
      </c>
      <c r="N1658" s="19" t="str">
        <f>IFERROR(INDEX('Employee Info'!$C$3:$J$200,MATCH(Data7[[#This Row],[Name:]],'Employee Info'!$B$3:$B$200,0),MATCH(Data7[[#Headers],[Other]],'Employee Info'!$C$2:$J$2,0)),"")</f>
        <v/>
      </c>
      <c r="O1658" s="19">
        <f>IFERROR((Data7[[#This Row],[Hours:]]*SUM(Data7[[#This Row],[Rate]:[Other]])),"")</f>
        <v>0</v>
      </c>
      <c r="P1658" s="7" t="str">
        <f>IF(Data7[[#This Row],[WO'#:]]="","Riley #","WO#")</f>
        <v>Riley #</v>
      </c>
      <c r="Q1658" s="7">
        <f>IFERROR(WEEKNUM(Data7[[#This Row],[Date:]]),"")</f>
        <v>34</v>
      </c>
      <c r="R1658" s="6">
        <f t="shared" si="75"/>
        <v>45522</v>
      </c>
      <c r="S1658" s="6">
        <f>Data7[[#This Row],[Week Start]]+7</f>
        <v>45529</v>
      </c>
      <c r="T1658" s="7" t="str">
        <f t="shared" si="76"/>
        <v>8/18/2024 - 8/25/2024</v>
      </c>
      <c r="U1658" s="7" t="str">
        <f t="shared" si="77"/>
        <v>Time Card</v>
      </c>
      <c r="V1658" s="8" t="str">
        <f>RIGHT(TEXT(Data7[[#This Row],[Date:]],"mmddyyyy"),4)</f>
        <v>2024</v>
      </c>
      <c r="W1658" s="8" t="str">
        <f>MID(TEXT(Data7[[#This Row],[Date:]],"mmddyyyy"),3,2)</f>
        <v>20</v>
      </c>
      <c r="X1658" s="8" t="str">
        <f>LEFT(TEXT(Data7[[#This Row],[Date:]],"mmddyyyy"),2)</f>
        <v>08</v>
      </c>
      <c r="Y1658" s="6">
        <f>DATE(Data7[[#This Row],[Year]],Data7[[#This Row],[Month]],Data7[[#This Row],[Day]])</f>
        <v>45524</v>
      </c>
    </row>
    <row r="1659" spans="1:25">
      <c r="A1659" s="5">
        <v>45524.581375578702</v>
      </c>
      <c r="B1659" s="7" t="s">
        <v>65</v>
      </c>
      <c r="C1659" s="6" t="s">
        <v>2093</v>
      </c>
      <c r="D1659" s="7" t="s">
        <v>2095</v>
      </c>
      <c r="E1659" s="8">
        <v>8</v>
      </c>
      <c r="F1659" s="7" t="s">
        <v>68</v>
      </c>
      <c r="G1659" s="7" t="s">
        <v>68</v>
      </c>
      <c r="H1659" s="7" t="s">
        <v>536</v>
      </c>
      <c r="I1659" s="7" t="s">
        <v>44</v>
      </c>
      <c r="J1659" s="19" t="str">
        <f>IFERROR(INDEX('Employee Info'!$C$3:$E$200,MATCH(Data7[[#This Row],[Name:]],'Employee Info'!$B$3:$B$200,0),MATCH(Data7[[#This Row],[Hours Type:]],'Employee Info'!$C$2:$E$2,0)),"")</f>
        <v/>
      </c>
      <c r="K1659" s="19" t="str">
        <f>IFERROR(INDEX('Employee Info'!$C$3:$J$200,MATCH(Data7[[#This Row],[Name:]],'Employee Info'!$B$3:$B$200,0),MATCH(Data7[[#Headers],[Truck]],'Employee Info'!$C$2:$J$2,0)),"")</f>
        <v/>
      </c>
      <c r="L1659" s="19" t="str">
        <f>IFERROR(INDEX('Employee Info'!$C$3:$J$200,MATCH(Data7[[#This Row],[Name:]],'Employee Info'!$B$3:$B$200,0),MATCH(Data7[[#Headers],[Phone]],'Employee Info'!$C$2:$J$2,0)),"")</f>
        <v/>
      </c>
      <c r="M1659" s="19" t="str">
        <f>IFERROR(INDEX('Employee Info'!$C$3:$J$200,MATCH(Data7[[#This Row],[Name:]],'Employee Info'!$B$3:$B$200,0),MATCH(Data7[[#Headers],[Tech]],'Employee Info'!$C$2:$J$2,0)),"")</f>
        <v/>
      </c>
      <c r="N1659" s="19" t="str">
        <f>IFERROR(INDEX('Employee Info'!$C$3:$J$200,MATCH(Data7[[#This Row],[Name:]],'Employee Info'!$B$3:$B$200,0),MATCH(Data7[[#Headers],[Other]],'Employee Info'!$C$2:$J$2,0)),"")</f>
        <v/>
      </c>
      <c r="O1659" s="19">
        <f>IFERROR((Data7[[#This Row],[Hours:]]*SUM(Data7[[#This Row],[Rate]:[Other]])),"")</f>
        <v>0</v>
      </c>
      <c r="P1659" s="7" t="str">
        <f>IF(Data7[[#This Row],[WO'#:]]="","Riley #","WO#")</f>
        <v>Riley #</v>
      </c>
      <c r="Q1659" s="7">
        <f>IFERROR(WEEKNUM(Data7[[#This Row],[Date:]]),"")</f>
        <v>34</v>
      </c>
      <c r="R1659" s="6">
        <f t="shared" si="75"/>
        <v>45522</v>
      </c>
      <c r="S1659" s="6">
        <f>Data7[[#This Row],[Week Start]]+7</f>
        <v>45529</v>
      </c>
      <c r="T1659" s="7" t="str">
        <f t="shared" si="76"/>
        <v>8/18/2024 - 8/25/2024</v>
      </c>
      <c r="U1659" s="7" t="str">
        <f t="shared" si="77"/>
        <v>Time Card</v>
      </c>
      <c r="V1659" s="8" t="str">
        <f>RIGHT(TEXT(Data7[[#This Row],[Date:]],"mmddyyyy"),4)</f>
        <v>2024</v>
      </c>
      <c r="W1659" s="8" t="str">
        <f>MID(TEXT(Data7[[#This Row],[Date:]],"mmddyyyy"),3,2)</f>
        <v>20</v>
      </c>
      <c r="X1659" s="8" t="str">
        <f>LEFT(TEXT(Data7[[#This Row],[Date:]],"mmddyyyy"),2)</f>
        <v>08</v>
      </c>
      <c r="Y1659" s="6">
        <f>DATE(Data7[[#This Row],[Year]],Data7[[#This Row],[Month]],Data7[[#This Row],[Day]])</f>
        <v>45524</v>
      </c>
    </row>
    <row r="1660" spans="1:25">
      <c r="A1660" s="5">
        <v>45524.58413703704</v>
      </c>
      <c r="B1660" s="7" t="s">
        <v>31</v>
      </c>
      <c r="C1660" s="6" t="s">
        <v>2093</v>
      </c>
      <c r="D1660" s="7" t="s">
        <v>2096</v>
      </c>
      <c r="E1660" s="8">
        <v>3</v>
      </c>
      <c r="F1660" s="7" t="s">
        <v>68</v>
      </c>
      <c r="G1660" s="7" t="s">
        <v>68</v>
      </c>
      <c r="H1660" s="7" t="s">
        <v>2097</v>
      </c>
      <c r="I1660" s="7" t="s">
        <v>44</v>
      </c>
      <c r="J1660" s="19" t="str">
        <f>IFERROR(INDEX('Employee Info'!$C$3:$E$200,MATCH(Data7[[#This Row],[Name:]],'Employee Info'!$B$3:$B$200,0),MATCH(Data7[[#This Row],[Hours Type:]],'Employee Info'!$C$2:$E$2,0)),"")</f>
        <v/>
      </c>
      <c r="K1660" s="19" t="str">
        <f>IFERROR(INDEX('Employee Info'!$C$3:$J$200,MATCH(Data7[[#This Row],[Name:]],'Employee Info'!$B$3:$B$200,0),MATCH(Data7[[#Headers],[Truck]],'Employee Info'!$C$2:$J$2,0)),"")</f>
        <v/>
      </c>
      <c r="L1660" s="19" t="str">
        <f>IFERROR(INDEX('Employee Info'!$C$3:$J$200,MATCH(Data7[[#This Row],[Name:]],'Employee Info'!$B$3:$B$200,0),MATCH(Data7[[#Headers],[Phone]],'Employee Info'!$C$2:$J$2,0)),"")</f>
        <v/>
      </c>
      <c r="M1660" s="19" t="str">
        <f>IFERROR(INDEX('Employee Info'!$C$3:$J$200,MATCH(Data7[[#This Row],[Name:]],'Employee Info'!$B$3:$B$200,0),MATCH(Data7[[#Headers],[Tech]],'Employee Info'!$C$2:$J$2,0)),"")</f>
        <v/>
      </c>
      <c r="N1660" s="19" t="str">
        <f>IFERROR(INDEX('Employee Info'!$C$3:$J$200,MATCH(Data7[[#This Row],[Name:]],'Employee Info'!$B$3:$B$200,0),MATCH(Data7[[#Headers],[Other]],'Employee Info'!$C$2:$J$2,0)),"")</f>
        <v/>
      </c>
      <c r="O1660" s="19">
        <f>IFERROR((Data7[[#This Row],[Hours:]]*SUM(Data7[[#This Row],[Rate]:[Other]])),"")</f>
        <v>0</v>
      </c>
      <c r="P1660" s="7" t="str">
        <f>IF(Data7[[#This Row],[WO'#:]]="","Riley #","WO#")</f>
        <v>Riley #</v>
      </c>
      <c r="Q1660" s="7">
        <f>IFERROR(WEEKNUM(Data7[[#This Row],[Date:]]),"")</f>
        <v>34</v>
      </c>
      <c r="R1660" s="6">
        <f t="shared" si="75"/>
        <v>45522</v>
      </c>
      <c r="S1660" s="6">
        <f>Data7[[#This Row],[Week Start]]+7</f>
        <v>45529</v>
      </c>
      <c r="T1660" s="7" t="str">
        <f t="shared" si="76"/>
        <v>8/18/2024 - 8/25/2024</v>
      </c>
      <c r="U1660" s="7" t="str">
        <f t="shared" si="77"/>
        <v>Time Card</v>
      </c>
      <c r="V1660" s="8" t="str">
        <f>RIGHT(TEXT(Data7[[#This Row],[Date:]],"mmddyyyy"),4)</f>
        <v>2024</v>
      </c>
      <c r="W1660" s="8" t="str">
        <f>MID(TEXT(Data7[[#This Row],[Date:]],"mmddyyyy"),3,2)</f>
        <v>20</v>
      </c>
      <c r="X1660" s="8" t="str">
        <f>LEFT(TEXT(Data7[[#This Row],[Date:]],"mmddyyyy"),2)</f>
        <v>08</v>
      </c>
      <c r="Y1660" s="6">
        <f>DATE(Data7[[#This Row],[Year]],Data7[[#This Row],[Month]],Data7[[#This Row],[Day]])</f>
        <v>45524</v>
      </c>
    </row>
    <row r="1661" spans="1:25">
      <c r="A1661" s="5">
        <v>45524.584243518519</v>
      </c>
      <c r="B1661" s="7" t="s">
        <v>34</v>
      </c>
      <c r="C1661" s="6" t="s">
        <v>2093</v>
      </c>
      <c r="D1661" s="7" t="s">
        <v>2096</v>
      </c>
      <c r="E1661" s="8">
        <v>3</v>
      </c>
      <c r="F1661" s="7" t="s">
        <v>68</v>
      </c>
      <c r="G1661" s="7" t="s">
        <v>68</v>
      </c>
      <c r="H1661" s="7" t="s">
        <v>2097</v>
      </c>
      <c r="I1661" s="7" t="s">
        <v>44</v>
      </c>
      <c r="J1661" s="19" t="str">
        <f>IFERROR(INDEX('Employee Info'!$C$3:$E$200,MATCH(Data7[[#This Row],[Name:]],'Employee Info'!$B$3:$B$200,0),MATCH(Data7[[#This Row],[Hours Type:]],'Employee Info'!$C$2:$E$2,0)),"")</f>
        <v/>
      </c>
      <c r="K1661" s="19" t="str">
        <f>IFERROR(INDEX('Employee Info'!$C$3:$J$200,MATCH(Data7[[#This Row],[Name:]],'Employee Info'!$B$3:$B$200,0),MATCH(Data7[[#Headers],[Truck]],'Employee Info'!$C$2:$J$2,0)),"")</f>
        <v/>
      </c>
      <c r="L1661" s="19" t="str">
        <f>IFERROR(INDEX('Employee Info'!$C$3:$J$200,MATCH(Data7[[#This Row],[Name:]],'Employee Info'!$B$3:$B$200,0),MATCH(Data7[[#Headers],[Phone]],'Employee Info'!$C$2:$J$2,0)),"")</f>
        <v/>
      </c>
      <c r="M1661" s="19" t="str">
        <f>IFERROR(INDEX('Employee Info'!$C$3:$J$200,MATCH(Data7[[#This Row],[Name:]],'Employee Info'!$B$3:$B$200,0),MATCH(Data7[[#Headers],[Tech]],'Employee Info'!$C$2:$J$2,0)),"")</f>
        <v/>
      </c>
      <c r="N1661" s="19" t="str">
        <f>IFERROR(INDEX('Employee Info'!$C$3:$J$200,MATCH(Data7[[#This Row],[Name:]],'Employee Info'!$B$3:$B$200,0),MATCH(Data7[[#Headers],[Other]],'Employee Info'!$C$2:$J$2,0)),"")</f>
        <v/>
      </c>
      <c r="O1661" s="19">
        <f>IFERROR((Data7[[#This Row],[Hours:]]*SUM(Data7[[#This Row],[Rate]:[Other]])),"")</f>
        <v>0</v>
      </c>
      <c r="P1661" s="7" t="str">
        <f>IF(Data7[[#This Row],[WO'#:]]="","Riley #","WO#")</f>
        <v>Riley #</v>
      </c>
      <c r="Q1661" s="7">
        <f>IFERROR(WEEKNUM(Data7[[#This Row],[Date:]]),"")</f>
        <v>34</v>
      </c>
      <c r="R1661" s="6">
        <f t="shared" si="75"/>
        <v>45522</v>
      </c>
      <c r="S1661" s="6">
        <f>Data7[[#This Row],[Week Start]]+7</f>
        <v>45529</v>
      </c>
      <c r="T1661" s="7" t="str">
        <f t="shared" si="76"/>
        <v>8/18/2024 - 8/25/2024</v>
      </c>
      <c r="U1661" s="7" t="str">
        <f t="shared" si="77"/>
        <v>Time Card</v>
      </c>
      <c r="V1661" s="8" t="str">
        <f>RIGHT(TEXT(Data7[[#This Row],[Date:]],"mmddyyyy"),4)</f>
        <v>2024</v>
      </c>
      <c r="W1661" s="8" t="str">
        <f>MID(TEXT(Data7[[#This Row],[Date:]],"mmddyyyy"),3,2)</f>
        <v>20</v>
      </c>
      <c r="X1661" s="8" t="str">
        <f>LEFT(TEXT(Data7[[#This Row],[Date:]],"mmddyyyy"),2)</f>
        <v>08</v>
      </c>
      <c r="Y1661" s="6">
        <f>DATE(Data7[[#This Row],[Year]],Data7[[#This Row],[Month]],Data7[[#This Row],[Day]])</f>
        <v>45524</v>
      </c>
    </row>
    <row r="1662" spans="1:25">
      <c r="A1662" s="5">
        <v>45527.531891782404</v>
      </c>
      <c r="B1662" s="7" t="s">
        <v>66</v>
      </c>
      <c r="C1662" s="6" t="s">
        <v>2093</v>
      </c>
      <c r="D1662" s="7" t="s">
        <v>2117</v>
      </c>
      <c r="E1662" s="8">
        <v>1</v>
      </c>
      <c r="F1662" s="7" t="s">
        <v>68</v>
      </c>
      <c r="G1662" s="7" t="s">
        <v>68</v>
      </c>
      <c r="H1662" s="7" t="s">
        <v>536</v>
      </c>
      <c r="I1662" s="7" t="s">
        <v>44</v>
      </c>
      <c r="J1662" s="19" t="str">
        <f>IFERROR(INDEX('Employee Info'!$C$3:$E$200,MATCH(Data7[[#This Row],[Name:]],'Employee Info'!$B$3:$B$200,0),MATCH(Data7[[#This Row],[Hours Type:]],'Employee Info'!$C$2:$E$2,0)),"")</f>
        <v/>
      </c>
      <c r="K1662" s="19" t="str">
        <f>IFERROR(INDEX('Employee Info'!$C$3:$J$200,MATCH(Data7[[#This Row],[Name:]],'Employee Info'!$B$3:$B$200,0),MATCH(Data7[[#Headers],[Truck]],'Employee Info'!$C$2:$J$2,0)),"")</f>
        <v/>
      </c>
      <c r="L1662" s="19" t="str">
        <f>IFERROR(INDEX('Employee Info'!$C$3:$J$200,MATCH(Data7[[#This Row],[Name:]],'Employee Info'!$B$3:$B$200,0),MATCH(Data7[[#Headers],[Phone]],'Employee Info'!$C$2:$J$2,0)),"")</f>
        <v/>
      </c>
      <c r="M1662" s="19" t="str">
        <f>IFERROR(INDEX('Employee Info'!$C$3:$J$200,MATCH(Data7[[#This Row],[Name:]],'Employee Info'!$B$3:$B$200,0),MATCH(Data7[[#Headers],[Tech]],'Employee Info'!$C$2:$J$2,0)),"")</f>
        <v/>
      </c>
      <c r="N1662" s="19" t="str">
        <f>IFERROR(INDEX('Employee Info'!$C$3:$J$200,MATCH(Data7[[#This Row],[Name:]],'Employee Info'!$B$3:$B$200,0),MATCH(Data7[[#Headers],[Other]],'Employee Info'!$C$2:$J$2,0)),"")</f>
        <v/>
      </c>
      <c r="O1662" s="19">
        <f>IFERROR((Data7[[#This Row],[Hours:]]*SUM(Data7[[#This Row],[Rate]:[Other]])),"")</f>
        <v>0</v>
      </c>
      <c r="P1662" s="7" t="str">
        <f>IF(Data7[[#This Row],[WO'#:]]="","Riley #","WO#")</f>
        <v>Riley #</v>
      </c>
      <c r="Q1662" s="7">
        <f>IFERROR(WEEKNUM(Data7[[#This Row],[Date:]]),"")</f>
        <v>34</v>
      </c>
      <c r="R1662" s="6">
        <f t="shared" si="75"/>
        <v>45522</v>
      </c>
      <c r="S1662" s="6">
        <f>Data7[[#This Row],[Week Start]]+7</f>
        <v>45529</v>
      </c>
      <c r="T1662" s="7" t="str">
        <f t="shared" si="76"/>
        <v>8/18/2024 - 8/25/2024</v>
      </c>
      <c r="U1662" s="7" t="str">
        <f t="shared" si="77"/>
        <v>Time Card</v>
      </c>
      <c r="V1662" s="8" t="str">
        <f>RIGHT(TEXT(Data7[[#This Row],[Date:]],"mmddyyyy"),4)</f>
        <v>2024</v>
      </c>
      <c r="W1662" s="8" t="str">
        <f>MID(TEXT(Data7[[#This Row],[Date:]],"mmddyyyy"),3,2)</f>
        <v>20</v>
      </c>
      <c r="X1662" s="8" t="str">
        <f>LEFT(TEXT(Data7[[#This Row],[Date:]],"mmddyyyy"),2)</f>
        <v>08</v>
      </c>
      <c r="Y1662" s="6">
        <f>DATE(Data7[[#This Row],[Year]],Data7[[#This Row],[Month]],Data7[[#This Row],[Day]])</f>
        <v>45524</v>
      </c>
    </row>
    <row r="1663" spans="1:25">
      <c r="A1663" s="5">
        <v>45527.533310185187</v>
      </c>
      <c r="B1663" s="7" t="s">
        <v>66</v>
      </c>
      <c r="C1663" s="6" t="s">
        <v>2093</v>
      </c>
      <c r="D1663" s="7" t="s">
        <v>2118</v>
      </c>
      <c r="E1663" s="8">
        <v>1</v>
      </c>
      <c r="F1663" s="7" t="s">
        <v>68</v>
      </c>
      <c r="G1663" s="7" t="s">
        <v>68</v>
      </c>
      <c r="H1663" s="7" t="s">
        <v>1960</v>
      </c>
      <c r="I1663" s="7" t="s">
        <v>44</v>
      </c>
      <c r="J1663" s="19" t="str">
        <f>IFERROR(INDEX('Employee Info'!$C$3:$E$200,MATCH(Data7[[#This Row],[Name:]],'Employee Info'!$B$3:$B$200,0),MATCH(Data7[[#This Row],[Hours Type:]],'Employee Info'!$C$2:$E$2,0)),"")</f>
        <v/>
      </c>
      <c r="K1663" s="19" t="str">
        <f>IFERROR(INDEX('Employee Info'!$C$3:$J$200,MATCH(Data7[[#This Row],[Name:]],'Employee Info'!$B$3:$B$200,0),MATCH(Data7[[#Headers],[Truck]],'Employee Info'!$C$2:$J$2,0)),"")</f>
        <v/>
      </c>
      <c r="L1663" s="19" t="str">
        <f>IFERROR(INDEX('Employee Info'!$C$3:$J$200,MATCH(Data7[[#This Row],[Name:]],'Employee Info'!$B$3:$B$200,0),MATCH(Data7[[#Headers],[Phone]],'Employee Info'!$C$2:$J$2,0)),"")</f>
        <v/>
      </c>
      <c r="M1663" s="19" t="str">
        <f>IFERROR(INDEX('Employee Info'!$C$3:$J$200,MATCH(Data7[[#This Row],[Name:]],'Employee Info'!$B$3:$B$200,0),MATCH(Data7[[#Headers],[Tech]],'Employee Info'!$C$2:$J$2,0)),"")</f>
        <v/>
      </c>
      <c r="N1663" s="19" t="str">
        <f>IFERROR(INDEX('Employee Info'!$C$3:$J$200,MATCH(Data7[[#This Row],[Name:]],'Employee Info'!$B$3:$B$200,0),MATCH(Data7[[#Headers],[Other]],'Employee Info'!$C$2:$J$2,0)),"")</f>
        <v/>
      </c>
      <c r="O1663" s="19">
        <f>IFERROR((Data7[[#This Row],[Hours:]]*SUM(Data7[[#This Row],[Rate]:[Other]])),"")</f>
        <v>0</v>
      </c>
      <c r="P1663" s="7" t="str">
        <f>IF(Data7[[#This Row],[WO'#:]]="","Riley #","WO#")</f>
        <v>Riley #</v>
      </c>
      <c r="Q1663" s="7">
        <f>IFERROR(WEEKNUM(Data7[[#This Row],[Date:]]),"")</f>
        <v>34</v>
      </c>
      <c r="R1663" s="6">
        <f t="shared" si="75"/>
        <v>45522</v>
      </c>
      <c r="S1663" s="6">
        <f>Data7[[#This Row],[Week Start]]+7</f>
        <v>45529</v>
      </c>
      <c r="T1663" s="7" t="str">
        <f t="shared" si="76"/>
        <v>8/18/2024 - 8/25/2024</v>
      </c>
      <c r="U1663" s="7" t="str">
        <f t="shared" si="77"/>
        <v>Time Card</v>
      </c>
      <c r="V1663" s="8" t="str">
        <f>RIGHT(TEXT(Data7[[#This Row],[Date:]],"mmddyyyy"),4)</f>
        <v>2024</v>
      </c>
      <c r="W1663" s="8" t="str">
        <f>MID(TEXT(Data7[[#This Row],[Date:]],"mmddyyyy"),3,2)</f>
        <v>20</v>
      </c>
      <c r="X1663" s="8" t="str">
        <f>LEFT(TEXT(Data7[[#This Row],[Date:]],"mmddyyyy"),2)</f>
        <v>08</v>
      </c>
      <c r="Y1663" s="6">
        <f>DATE(Data7[[#This Row],[Year]],Data7[[#This Row],[Month]],Data7[[#This Row],[Day]])</f>
        <v>45524</v>
      </c>
    </row>
    <row r="1664" spans="1:25">
      <c r="A1664" s="5">
        <v>45527.534640393518</v>
      </c>
      <c r="B1664" s="7" t="s">
        <v>66</v>
      </c>
      <c r="C1664" s="6" t="s">
        <v>2093</v>
      </c>
      <c r="D1664" s="7" t="s">
        <v>2120</v>
      </c>
      <c r="E1664" s="8">
        <v>1</v>
      </c>
      <c r="F1664" s="7" t="s">
        <v>68</v>
      </c>
      <c r="G1664" s="7" t="s">
        <v>68</v>
      </c>
      <c r="H1664" s="7" t="s">
        <v>2097</v>
      </c>
      <c r="I1664" s="7" t="s">
        <v>44</v>
      </c>
      <c r="J1664" s="19" t="str">
        <f>IFERROR(INDEX('Employee Info'!$C$3:$E$200,MATCH(Data7[[#This Row],[Name:]],'Employee Info'!$B$3:$B$200,0),MATCH(Data7[[#This Row],[Hours Type:]],'Employee Info'!$C$2:$E$2,0)),"")</f>
        <v/>
      </c>
      <c r="K1664" s="19" t="str">
        <f>IFERROR(INDEX('Employee Info'!$C$3:$J$200,MATCH(Data7[[#This Row],[Name:]],'Employee Info'!$B$3:$B$200,0),MATCH(Data7[[#Headers],[Truck]],'Employee Info'!$C$2:$J$2,0)),"")</f>
        <v/>
      </c>
      <c r="L1664" s="19" t="str">
        <f>IFERROR(INDEX('Employee Info'!$C$3:$J$200,MATCH(Data7[[#This Row],[Name:]],'Employee Info'!$B$3:$B$200,0),MATCH(Data7[[#Headers],[Phone]],'Employee Info'!$C$2:$J$2,0)),"")</f>
        <v/>
      </c>
      <c r="M1664" s="19" t="str">
        <f>IFERROR(INDEX('Employee Info'!$C$3:$J$200,MATCH(Data7[[#This Row],[Name:]],'Employee Info'!$B$3:$B$200,0),MATCH(Data7[[#Headers],[Tech]],'Employee Info'!$C$2:$J$2,0)),"")</f>
        <v/>
      </c>
      <c r="N1664" s="19" t="str">
        <f>IFERROR(INDEX('Employee Info'!$C$3:$J$200,MATCH(Data7[[#This Row],[Name:]],'Employee Info'!$B$3:$B$200,0),MATCH(Data7[[#Headers],[Other]],'Employee Info'!$C$2:$J$2,0)),"")</f>
        <v/>
      </c>
      <c r="O1664" s="19">
        <f>IFERROR((Data7[[#This Row],[Hours:]]*SUM(Data7[[#This Row],[Rate]:[Other]])),"")</f>
        <v>0</v>
      </c>
      <c r="P1664" s="7" t="str">
        <f>IF(Data7[[#This Row],[WO'#:]]="","Riley #","WO#")</f>
        <v>Riley #</v>
      </c>
      <c r="Q1664" s="7">
        <f>IFERROR(WEEKNUM(Data7[[#This Row],[Date:]]),"")</f>
        <v>34</v>
      </c>
      <c r="R1664" s="6">
        <f t="shared" si="75"/>
        <v>45522</v>
      </c>
      <c r="S1664" s="6">
        <f>Data7[[#This Row],[Week Start]]+7</f>
        <v>45529</v>
      </c>
      <c r="T1664" s="7" t="str">
        <f t="shared" si="76"/>
        <v>8/18/2024 - 8/25/2024</v>
      </c>
      <c r="U1664" s="7" t="str">
        <f t="shared" si="77"/>
        <v>Time Card</v>
      </c>
      <c r="V1664" s="8" t="str">
        <f>RIGHT(TEXT(Data7[[#This Row],[Date:]],"mmddyyyy"),4)</f>
        <v>2024</v>
      </c>
      <c r="W1664" s="8" t="str">
        <f>MID(TEXT(Data7[[#This Row],[Date:]],"mmddyyyy"),3,2)</f>
        <v>20</v>
      </c>
      <c r="X1664" s="8" t="str">
        <f>LEFT(TEXT(Data7[[#This Row],[Date:]],"mmddyyyy"),2)</f>
        <v>08</v>
      </c>
      <c r="Y1664" s="6">
        <f>DATE(Data7[[#This Row],[Year]],Data7[[#This Row],[Month]],Data7[[#This Row],[Day]])</f>
        <v>45524</v>
      </c>
    </row>
    <row r="1665" spans="1:25">
      <c r="A1665" s="5">
        <v>45527.541405787037</v>
      </c>
      <c r="B1665" s="7" t="s">
        <v>66</v>
      </c>
      <c r="C1665" s="6" t="s">
        <v>2093</v>
      </c>
      <c r="D1665" s="7" t="s">
        <v>2122</v>
      </c>
      <c r="E1665" s="8">
        <v>1</v>
      </c>
      <c r="F1665" s="7">
        <v>7130810</v>
      </c>
      <c r="G1665" s="7" t="s">
        <v>68</v>
      </c>
      <c r="H1665" s="7" t="s">
        <v>756</v>
      </c>
      <c r="I1665" s="7" t="s">
        <v>44</v>
      </c>
      <c r="J1665" s="19" t="str">
        <f>IFERROR(INDEX('Employee Info'!$C$3:$E$200,MATCH(Data7[[#This Row],[Name:]],'Employee Info'!$B$3:$B$200,0),MATCH(Data7[[#This Row],[Hours Type:]],'Employee Info'!$C$2:$E$2,0)),"")</f>
        <v/>
      </c>
      <c r="K1665" s="19" t="str">
        <f>IFERROR(INDEX('Employee Info'!$C$3:$J$200,MATCH(Data7[[#This Row],[Name:]],'Employee Info'!$B$3:$B$200,0),MATCH(Data7[[#Headers],[Truck]],'Employee Info'!$C$2:$J$2,0)),"")</f>
        <v/>
      </c>
      <c r="L1665" s="19" t="str">
        <f>IFERROR(INDEX('Employee Info'!$C$3:$J$200,MATCH(Data7[[#This Row],[Name:]],'Employee Info'!$B$3:$B$200,0),MATCH(Data7[[#Headers],[Phone]],'Employee Info'!$C$2:$J$2,0)),"")</f>
        <v/>
      </c>
      <c r="M1665" s="19" t="str">
        <f>IFERROR(INDEX('Employee Info'!$C$3:$J$200,MATCH(Data7[[#This Row],[Name:]],'Employee Info'!$B$3:$B$200,0),MATCH(Data7[[#Headers],[Tech]],'Employee Info'!$C$2:$J$2,0)),"")</f>
        <v/>
      </c>
      <c r="N1665" s="19" t="str">
        <f>IFERROR(INDEX('Employee Info'!$C$3:$J$200,MATCH(Data7[[#This Row],[Name:]],'Employee Info'!$B$3:$B$200,0),MATCH(Data7[[#Headers],[Other]],'Employee Info'!$C$2:$J$2,0)),"")</f>
        <v/>
      </c>
      <c r="O1665" s="19">
        <f>IFERROR((Data7[[#This Row],[Hours:]]*SUM(Data7[[#This Row],[Rate]:[Other]])),"")</f>
        <v>0</v>
      </c>
      <c r="P1665" s="7" t="str">
        <f>IF(Data7[[#This Row],[WO'#:]]="","Riley #","WO#")</f>
        <v>WO#</v>
      </c>
      <c r="Q1665" s="7">
        <f>IFERROR(WEEKNUM(Data7[[#This Row],[Date:]]),"")</f>
        <v>34</v>
      </c>
      <c r="R1665" s="6">
        <f t="shared" si="75"/>
        <v>45522</v>
      </c>
      <c r="S1665" s="6">
        <f>Data7[[#This Row],[Week Start]]+7</f>
        <v>45529</v>
      </c>
      <c r="T1665" s="7" t="str">
        <f t="shared" si="76"/>
        <v>8/18/2024 - 8/25/2024</v>
      </c>
      <c r="U1665" s="7" t="str">
        <f t="shared" si="77"/>
        <v>Time Card</v>
      </c>
      <c r="V1665" s="8" t="str">
        <f>RIGHT(TEXT(Data7[[#This Row],[Date:]],"mmddyyyy"),4)</f>
        <v>2024</v>
      </c>
      <c r="W1665" s="8" t="str">
        <f>MID(TEXT(Data7[[#This Row],[Date:]],"mmddyyyy"),3,2)</f>
        <v>20</v>
      </c>
      <c r="X1665" s="8" t="str">
        <f>LEFT(TEXT(Data7[[#This Row],[Date:]],"mmddyyyy"),2)</f>
        <v>08</v>
      </c>
      <c r="Y1665" s="6">
        <f>DATE(Data7[[#This Row],[Year]],Data7[[#This Row],[Month]],Data7[[#This Row],[Day]])</f>
        <v>45524</v>
      </c>
    </row>
    <row r="1666" spans="1:25">
      <c r="A1666" s="5">
        <v>45527.542994560186</v>
      </c>
      <c r="B1666" s="7" t="s">
        <v>66</v>
      </c>
      <c r="C1666" s="6" t="s">
        <v>2093</v>
      </c>
      <c r="D1666" s="7" t="s">
        <v>2124</v>
      </c>
      <c r="E1666" s="8">
        <v>1</v>
      </c>
      <c r="F1666" s="7">
        <v>7144401</v>
      </c>
      <c r="G1666" s="7" t="s">
        <v>68</v>
      </c>
      <c r="H1666" s="7" t="s">
        <v>756</v>
      </c>
      <c r="I1666" s="7" t="s">
        <v>44</v>
      </c>
      <c r="J1666" s="19" t="str">
        <f>IFERROR(INDEX('Employee Info'!$C$3:$E$200,MATCH(Data7[[#This Row],[Name:]],'Employee Info'!$B$3:$B$200,0),MATCH(Data7[[#This Row],[Hours Type:]],'Employee Info'!$C$2:$E$2,0)),"")</f>
        <v/>
      </c>
      <c r="K1666" s="19" t="str">
        <f>IFERROR(INDEX('Employee Info'!$C$3:$J$200,MATCH(Data7[[#This Row],[Name:]],'Employee Info'!$B$3:$B$200,0),MATCH(Data7[[#Headers],[Truck]],'Employee Info'!$C$2:$J$2,0)),"")</f>
        <v/>
      </c>
      <c r="L1666" s="19" t="str">
        <f>IFERROR(INDEX('Employee Info'!$C$3:$J$200,MATCH(Data7[[#This Row],[Name:]],'Employee Info'!$B$3:$B$200,0),MATCH(Data7[[#Headers],[Phone]],'Employee Info'!$C$2:$J$2,0)),"")</f>
        <v/>
      </c>
      <c r="M1666" s="19" t="str">
        <f>IFERROR(INDEX('Employee Info'!$C$3:$J$200,MATCH(Data7[[#This Row],[Name:]],'Employee Info'!$B$3:$B$200,0),MATCH(Data7[[#Headers],[Tech]],'Employee Info'!$C$2:$J$2,0)),"")</f>
        <v/>
      </c>
      <c r="N1666" s="19" t="str">
        <f>IFERROR(INDEX('Employee Info'!$C$3:$J$200,MATCH(Data7[[#This Row],[Name:]],'Employee Info'!$B$3:$B$200,0),MATCH(Data7[[#Headers],[Other]],'Employee Info'!$C$2:$J$2,0)),"")</f>
        <v/>
      </c>
      <c r="O1666" s="19">
        <f>IFERROR((Data7[[#This Row],[Hours:]]*SUM(Data7[[#This Row],[Rate]:[Other]])),"")</f>
        <v>0</v>
      </c>
      <c r="P1666" s="7" t="str">
        <f>IF(Data7[[#This Row],[WO'#:]]="","Riley #","WO#")</f>
        <v>WO#</v>
      </c>
      <c r="Q1666" s="7">
        <f>IFERROR(WEEKNUM(Data7[[#This Row],[Date:]]),"")</f>
        <v>34</v>
      </c>
      <c r="R1666" s="6">
        <f t="shared" ref="R1666:R1729" si="78">DATE(RIGHT(TEXT(C1666,"mm/dd/yyyy"),4),1,1)+(Q1666-1)*7-(WEEKDAY(DATE(RIGHT(TEXT(C1666,"mm/dd/yyyy"),4),1,1)))+1</f>
        <v>45522</v>
      </c>
      <c r="S1666" s="6">
        <f>Data7[[#This Row],[Week Start]]+7</f>
        <v>45529</v>
      </c>
      <c r="T1666" s="7" t="str">
        <f t="shared" ref="T1666:T1729" si="79">IFERROR(TEXT(R1666, "m/d/yyyy") &amp; " - " &amp; TEXT(S1666, "m/d/yyyy"),"")</f>
        <v>8/18/2024 - 8/25/2024</v>
      </c>
      <c r="U1666" s="7" t="str">
        <f t="shared" ref="U1666:U1729" si="80">"Time Card"</f>
        <v>Time Card</v>
      </c>
      <c r="V1666" s="8" t="str">
        <f>RIGHT(TEXT(Data7[[#This Row],[Date:]],"mmddyyyy"),4)</f>
        <v>2024</v>
      </c>
      <c r="W1666" s="8" t="str">
        <f>MID(TEXT(Data7[[#This Row],[Date:]],"mmddyyyy"),3,2)</f>
        <v>20</v>
      </c>
      <c r="X1666" s="8" t="str">
        <f>LEFT(TEXT(Data7[[#This Row],[Date:]],"mmddyyyy"),2)</f>
        <v>08</v>
      </c>
      <c r="Y1666" s="6">
        <f>DATE(Data7[[#This Row],[Year]],Data7[[#This Row],[Month]],Data7[[#This Row],[Day]])</f>
        <v>45524</v>
      </c>
    </row>
    <row r="1667" spans="1:25">
      <c r="A1667" s="5">
        <v>45527.559983333333</v>
      </c>
      <c r="B1667" s="7" t="s">
        <v>66</v>
      </c>
      <c r="C1667" s="6" t="s">
        <v>2093</v>
      </c>
      <c r="D1667" s="7" t="s">
        <v>2130</v>
      </c>
      <c r="E1667" s="8">
        <v>1</v>
      </c>
      <c r="F1667" s="7">
        <v>6984733</v>
      </c>
      <c r="G1667" s="7" t="s">
        <v>68</v>
      </c>
      <c r="H1667" s="7" t="s">
        <v>756</v>
      </c>
      <c r="I1667" s="7" t="s">
        <v>45</v>
      </c>
      <c r="J1667" s="19" t="str">
        <f>IFERROR(INDEX('Employee Info'!$C$3:$E$200,MATCH(Data7[[#This Row],[Name:]],'Employee Info'!$B$3:$B$200,0),MATCH(Data7[[#This Row],[Hours Type:]],'Employee Info'!$C$2:$E$2,0)),"")</f>
        <v/>
      </c>
      <c r="K1667" s="19" t="str">
        <f>IFERROR(INDEX('Employee Info'!$C$3:$J$200,MATCH(Data7[[#This Row],[Name:]],'Employee Info'!$B$3:$B$200,0),MATCH(Data7[[#Headers],[Truck]],'Employee Info'!$C$2:$J$2,0)),"")</f>
        <v/>
      </c>
      <c r="L1667" s="19" t="str">
        <f>IFERROR(INDEX('Employee Info'!$C$3:$J$200,MATCH(Data7[[#This Row],[Name:]],'Employee Info'!$B$3:$B$200,0),MATCH(Data7[[#Headers],[Phone]],'Employee Info'!$C$2:$J$2,0)),"")</f>
        <v/>
      </c>
      <c r="M1667" s="19" t="str">
        <f>IFERROR(INDEX('Employee Info'!$C$3:$J$200,MATCH(Data7[[#This Row],[Name:]],'Employee Info'!$B$3:$B$200,0),MATCH(Data7[[#Headers],[Tech]],'Employee Info'!$C$2:$J$2,0)),"")</f>
        <v/>
      </c>
      <c r="N1667" s="19" t="str">
        <f>IFERROR(INDEX('Employee Info'!$C$3:$J$200,MATCH(Data7[[#This Row],[Name:]],'Employee Info'!$B$3:$B$200,0),MATCH(Data7[[#Headers],[Other]],'Employee Info'!$C$2:$J$2,0)),"")</f>
        <v/>
      </c>
      <c r="O1667" s="19">
        <f>IFERROR((Data7[[#This Row],[Hours:]]*SUM(Data7[[#This Row],[Rate]:[Other]])),"")</f>
        <v>0</v>
      </c>
      <c r="P1667" s="7" t="str">
        <f>IF(Data7[[#This Row],[WO'#:]]="","Riley #","WO#")</f>
        <v>WO#</v>
      </c>
      <c r="Q1667" s="7">
        <f>IFERROR(WEEKNUM(Data7[[#This Row],[Date:]]),"")</f>
        <v>34</v>
      </c>
      <c r="R1667" s="6">
        <f t="shared" si="78"/>
        <v>45522</v>
      </c>
      <c r="S1667" s="6">
        <f>Data7[[#This Row],[Week Start]]+7</f>
        <v>45529</v>
      </c>
      <c r="T1667" s="7" t="str">
        <f t="shared" si="79"/>
        <v>8/18/2024 - 8/25/2024</v>
      </c>
      <c r="U1667" s="7" t="str">
        <f t="shared" si="80"/>
        <v>Time Card</v>
      </c>
      <c r="V1667" s="8" t="str">
        <f>RIGHT(TEXT(Data7[[#This Row],[Date:]],"mmddyyyy"),4)</f>
        <v>2024</v>
      </c>
      <c r="W1667" s="8" t="str">
        <f>MID(TEXT(Data7[[#This Row],[Date:]],"mmddyyyy"),3,2)</f>
        <v>20</v>
      </c>
      <c r="X1667" s="8" t="str">
        <f>LEFT(TEXT(Data7[[#This Row],[Date:]],"mmddyyyy"),2)</f>
        <v>08</v>
      </c>
      <c r="Y1667" s="6">
        <f>DATE(Data7[[#This Row],[Year]],Data7[[#This Row],[Month]],Data7[[#This Row],[Day]])</f>
        <v>45524</v>
      </c>
    </row>
    <row r="1668" spans="1:25">
      <c r="A1668" s="5">
        <v>45527.560097453701</v>
      </c>
      <c r="B1668" s="7" t="s">
        <v>66</v>
      </c>
      <c r="C1668" s="6" t="s">
        <v>2093</v>
      </c>
      <c r="D1668" s="7" t="s">
        <v>2130</v>
      </c>
      <c r="E1668" s="8">
        <v>3</v>
      </c>
      <c r="F1668" s="7">
        <v>6984733</v>
      </c>
      <c r="G1668" s="7" t="s">
        <v>68</v>
      </c>
      <c r="H1668" s="7" t="s">
        <v>756</v>
      </c>
      <c r="I1668" s="7" t="s">
        <v>44</v>
      </c>
      <c r="J1668" s="19" t="str">
        <f>IFERROR(INDEX('Employee Info'!$C$3:$E$200,MATCH(Data7[[#This Row],[Name:]],'Employee Info'!$B$3:$B$200,0),MATCH(Data7[[#This Row],[Hours Type:]],'Employee Info'!$C$2:$E$2,0)),"")</f>
        <v/>
      </c>
      <c r="K1668" s="19" t="str">
        <f>IFERROR(INDEX('Employee Info'!$C$3:$J$200,MATCH(Data7[[#This Row],[Name:]],'Employee Info'!$B$3:$B$200,0),MATCH(Data7[[#Headers],[Truck]],'Employee Info'!$C$2:$J$2,0)),"")</f>
        <v/>
      </c>
      <c r="L1668" s="19" t="str">
        <f>IFERROR(INDEX('Employee Info'!$C$3:$J$200,MATCH(Data7[[#This Row],[Name:]],'Employee Info'!$B$3:$B$200,0),MATCH(Data7[[#Headers],[Phone]],'Employee Info'!$C$2:$J$2,0)),"")</f>
        <v/>
      </c>
      <c r="M1668" s="19" t="str">
        <f>IFERROR(INDEX('Employee Info'!$C$3:$J$200,MATCH(Data7[[#This Row],[Name:]],'Employee Info'!$B$3:$B$200,0),MATCH(Data7[[#Headers],[Tech]],'Employee Info'!$C$2:$J$2,0)),"")</f>
        <v/>
      </c>
      <c r="N1668" s="19" t="str">
        <f>IFERROR(INDEX('Employee Info'!$C$3:$J$200,MATCH(Data7[[#This Row],[Name:]],'Employee Info'!$B$3:$B$200,0),MATCH(Data7[[#Headers],[Other]],'Employee Info'!$C$2:$J$2,0)),"")</f>
        <v/>
      </c>
      <c r="O1668" s="19">
        <f>IFERROR((Data7[[#This Row],[Hours:]]*SUM(Data7[[#This Row],[Rate]:[Other]])),"")</f>
        <v>0</v>
      </c>
      <c r="P1668" s="7" t="str">
        <f>IF(Data7[[#This Row],[WO'#:]]="","Riley #","WO#")</f>
        <v>WO#</v>
      </c>
      <c r="Q1668" s="7">
        <f>IFERROR(WEEKNUM(Data7[[#This Row],[Date:]]),"")</f>
        <v>34</v>
      </c>
      <c r="R1668" s="6">
        <f t="shared" si="78"/>
        <v>45522</v>
      </c>
      <c r="S1668" s="6">
        <f>Data7[[#This Row],[Week Start]]+7</f>
        <v>45529</v>
      </c>
      <c r="T1668" s="7" t="str">
        <f t="shared" si="79"/>
        <v>8/18/2024 - 8/25/2024</v>
      </c>
      <c r="U1668" s="7" t="str">
        <f t="shared" si="80"/>
        <v>Time Card</v>
      </c>
      <c r="V1668" s="8" t="str">
        <f>RIGHT(TEXT(Data7[[#This Row],[Date:]],"mmddyyyy"),4)</f>
        <v>2024</v>
      </c>
      <c r="W1668" s="8" t="str">
        <f>MID(TEXT(Data7[[#This Row],[Date:]],"mmddyyyy"),3,2)</f>
        <v>20</v>
      </c>
      <c r="X1668" s="8" t="str">
        <f>LEFT(TEXT(Data7[[#This Row],[Date:]],"mmddyyyy"),2)</f>
        <v>08</v>
      </c>
      <c r="Y1668" s="6">
        <f>DATE(Data7[[#This Row],[Year]],Data7[[#This Row],[Month]],Data7[[#This Row],[Day]])</f>
        <v>45524</v>
      </c>
    </row>
    <row r="1669" spans="1:25">
      <c r="A1669" s="5">
        <v>45527.584761111109</v>
      </c>
      <c r="B1669" s="7" t="s">
        <v>23</v>
      </c>
      <c r="C1669" s="6" t="s">
        <v>2093</v>
      </c>
      <c r="D1669" s="7" t="s">
        <v>2073</v>
      </c>
      <c r="E1669" s="8">
        <v>8</v>
      </c>
      <c r="F1669" s="7" t="s">
        <v>68</v>
      </c>
      <c r="G1669" s="7" t="s">
        <v>68</v>
      </c>
      <c r="H1669" s="7" t="s">
        <v>536</v>
      </c>
      <c r="I1669" s="7" t="s">
        <v>44</v>
      </c>
      <c r="J1669" s="19" t="str">
        <f>IFERROR(INDEX('Employee Info'!$C$3:$E$200,MATCH(Data7[[#This Row],[Name:]],'Employee Info'!$B$3:$B$200,0),MATCH(Data7[[#This Row],[Hours Type:]],'Employee Info'!$C$2:$E$2,0)),"")</f>
        <v/>
      </c>
      <c r="K1669" s="19" t="str">
        <f>IFERROR(INDEX('Employee Info'!$C$3:$J$200,MATCH(Data7[[#This Row],[Name:]],'Employee Info'!$B$3:$B$200,0),MATCH(Data7[[#Headers],[Truck]],'Employee Info'!$C$2:$J$2,0)),"")</f>
        <v/>
      </c>
      <c r="L1669" s="19" t="str">
        <f>IFERROR(INDEX('Employee Info'!$C$3:$J$200,MATCH(Data7[[#This Row],[Name:]],'Employee Info'!$B$3:$B$200,0),MATCH(Data7[[#Headers],[Phone]],'Employee Info'!$C$2:$J$2,0)),"")</f>
        <v/>
      </c>
      <c r="M1669" s="19" t="str">
        <f>IFERROR(INDEX('Employee Info'!$C$3:$J$200,MATCH(Data7[[#This Row],[Name:]],'Employee Info'!$B$3:$B$200,0),MATCH(Data7[[#Headers],[Tech]],'Employee Info'!$C$2:$J$2,0)),"")</f>
        <v/>
      </c>
      <c r="N1669" s="19" t="str">
        <f>IFERROR(INDEX('Employee Info'!$C$3:$J$200,MATCH(Data7[[#This Row],[Name:]],'Employee Info'!$B$3:$B$200,0),MATCH(Data7[[#Headers],[Other]],'Employee Info'!$C$2:$J$2,0)),"")</f>
        <v/>
      </c>
      <c r="O1669" s="19">
        <f>IFERROR((Data7[[#This Row],[Hours:]]*SUM(Data7[[#This Row],[Rate]:[Other]])),"")</f>
        <v>0</v>
      </c>
      <c r="P1669" s="7" t="str">
        <f>IF(Data7[[#This Row],[WO'#:]]="","Riley #","WO#")</f>
        <v>Riley #</v>
      </c>
      <c r="Q1669" s="7">
        <f>IFERROR(WEEKNUM(Data7[[#This Row],[Date:]]),"")</f>
        <v>34</v>
      </c>
      <c r="R1669" s="6">
        <f t="shared" si="78"/>
        <v>45522</v>
      </c>
      <c r="S1669" s="6">
        <f>Data7[[#This Row],[Week Start]]+7</f>
        <v>45529</v>
      </c>
      <c r="T1669" s="7" t="str">
        <f t="shared" si="79"/>
        <v>8/18/2024 - 8/25/2024</v>
      </c>
      <c r="U1669" s="7" t="str">
        <f t="shared" si="80"/>
        <v>Time Card</v>
      </c>
      <c r="V1669" s="8" t="str">
        <f>RIGHT(TEXT(Data7[[#This Row],[Date:]],"mmddyyyy"),4)</f>
        <v>2024</v>
      </c>
      <c r="W1669" s="8" t="str">
        <f>MID(TEXT(Data7[[#This Row],[Date:]],"mmddyyyy"),3,2)</f>
        <v>20</v>
      </c>
      <c r="X1669" s="8" t="str">
        <f>LEFT(TEXT(Data7[[#This Row],[Date:]],"mmddyyyy"),2)</f>
        <v>08</v>
      </c>
      <c r="Y1669" s="6">
        <f>DATE(Data7[[#This Row],[Year]],Data7[[#This Row],[Month]],Data7[[#This Row],[Day]])</f>
        <v>45524</v>
      </c>
    </row>
    <row r="1670" spans="1:25">
      <c r="A1670" s="5">
        <v>45525.579091898151</v>
      </c>
      <c r="B1670" s="7" t="s">
        <v>34</v>
      </c>
      <c r="C1670" s="6" t="s">
        <v>2098</v>
      </c>
      <c r="D1670" s="7" t="s">
        <v>2096</v>
      </c>
      <c r="E1670" s="8">
        <v>5</v>
      </c>
      <c r="F1670" s="7" t="s">
        <v>68</v>
      </c>
      <c r="G1670" s="7" t="s">
        <v>68</v>
      </c>
      <c r="H1670" s="7" t="s">
        <v>2097</v>
      </c>
      <c r="I1670" s="7" t="s">
        <v>44</v>
      </c>
      <c r="J1670" s="19" t="str">
        <f>IFERROR(INDEX('Employee Info'!$C$3:$E$200,MATCH(Data7[[#This Row],[Name:]],'Employee Info'!$B$3:$B$200,0),MATCH(Data7[[#This Row],[Hours Type:]],'Employee Info'!$C$2:$E$2,0)),"")</f>
        <v/>
      </c>
      <c r="K1670" s="19" t="str">
        <f>IFERROR(INDEX('Employee Info'!$C$3:$J$200,MATCH(Data7[[#This Row],[Name:]],'Employee Info'!$B$3:$B$200,0),MATCH(Data7[[#Headers],[Truck]],'Employee Info'!$C$2:$J$2,0)),"")</f>
        <v/>
      </c>
      <c r="L1670" s="19" t="str">
        <f>IFERROR(INDEX('Employee Info'!$C$3:$J$200,MATCH(Data7[[#This Row],[Name:]],'Employee Info'!$B$3:$B$200,0),MATCH(Data7[[#Headers],[Phone]],'Employee Info'!$C$2:$J$2,0)),"")</f>
        <v/>
      </c>
      <c r="M1670" s="19" t="str">
        <f>IFERROR(INDEX('Employee Info'!$C$3:$J$200,MATCH(Data7[[#This Row],[Name:]],'Employee Info'!$B$3:$B$200,0),MATCH(Data7[[#Headers],[Tech]],'Employee Info'!$C$2:$J$2,0)),"")</f>
        <v/>
      </c>
      <c r="N1670" s="19" t="str">
        <f>IFERROR(INDEX('Employee Info'!$C$3:$J$200,MATCH(Data7[[#This Row],[Name:]],'Employee Info'!$B$3:$B$200,0),MATCH(Data7[[#Headers],[Other]],'Employee Info'!$C$2:$J$2,0)),"")</f>
        <v/>
      </c>
      <c r="O1670" s="19">
        <f>IFERROR((Data7[[#This Row],[Hours:]]*SUM(Data7[[#This Row],[Rate]:[Other]])),"")</f>
        <v>0</v>
      </c>
      <c r="P1670" s="7" t="str">
        <f>IF(Data7[[#This Row],[WO'#:]]="","Riley #","WO#")</f>
        <v>Riley #</v>
      </c>
      <c r="Q1670" s="7">
        <f>IFERROR(WEEKNUM(Data7[[#This Row],[Date:]]),"")</f>
        <v>34</v>
      </c>
      <c r="R1670" s="6">
        <f t="shared" si="78"/>
        <v>45522</v>
      </c>
      <c r="S1670" s="6">
        <f>Data7[[#This Row],[Week Start]]+7</f>
        <v>45529</v>
      </c>
      <c r="T1670" s="7" t="str">
        <f t="shared" si="79"/>
        <v>8/18/2024 - 8/25/2024</v>
      </c>
      <c r="U1670" s="7" t="str">
        <f t="shared" si="80"/>
        <v>Time Card</v>
      </c>
      <c r="V1670" s="8" t="str">
        <f>RIGHT(TEXT(Data7[[#This Row],[Date:]],"mmddyyyy"),4)</f>
        <v>2024</v>
      </c>
      <c r="W1670" s="8" t="str">
        <f>MID(TEXT(Data7[[#This Row],[Date:]],"mmddyyyy"),3,2)</f>
        <v>21</v>
      </c>
      <c r="X1670" s="8" t="str">
        <f>LEFT(TEXT(Data7[[#This Row],[Date:]],"mmddyyyy"),2)</f>
        <v>08</v>
      </c>
      <c r="Y1670" s="6">
        <f>DATE(Data7[[#This Row],[Year]],Data7[[#This Row],[Month]],Data7[[#This Row],[Day]])</f>
        <v>45525</v>
      </c>
    </row>
    <row r="1671" spans="1:25">
      <c r="A1671" s="5">
        <v>45525.579337962961</v>
      </c>
      <c r="B1671" s="7" t="s">
        <v>31</v>
      </c>
      <c r="C1671" s="6" t="s">
        <v>2098</v>
      </c>
      <c r="D1671" s="7" t="s">
        <v>2096</v>
      </c>
      <c r="E1671" s="8">
        <v>3.5</v>
      </c>
      <c r="F1671" s="7" t="s">
        <v>68</v>
      </c>
      <c r="G1671" s="7" t="s">
        <v>68</v>
      </c>
      <c r="H1671" s="7" t="s">
        <v>2097</v>
      </c>
      <c r="I1671" s="7" t="s">
        <v>44</v>
      </c>
      <c r="J1671" s="19" t="str">
        <f>IFERROR(INDEX('Employee Info'!$C$3:$E$200,MATCH(Data7[[#This Row],[Name:]],'Employee Info'!$B$3:$B$200,0),MATCH(Data7[[#This Row],[Hours Type:]],'Employee Info'!$C$2:$E$2,0)),"")</f>
        <v/>
      </c>
      <c r="K1671" s="19" t="str">
        <f>IFERROR(INDEX('Employee Info'!$C$3:$J$200,MATCH(Data7[[#This Row],[Name:]],'Employee Info'!$B$3:$B$200,0),MATCH(Data7[[#Headers],[Truck]],'Employee Info'!$C$2:$J$2,0)),"")</f>
        <v/>
      </c>
      <c r="L1671" s="19" t="str">
        <f>IFERROR(INDEX('Employee Info'!$C$3:$J$200,MATCH(Data7[[#This Row],[Name:]],'Employee Info'!$B$3:$B$200,0),MATCH(Data7[[#Headers],[Phone]],'Employee Info'!$C$2:$J$2,0)),"")</f>
        <v/>
      </c>
      <c r="M1671" s="19" t="str">
        <f>IFERROR(INDEX('Employee Info'!$C$3:$J$200,MATCH(Data7[[#This Row],[Name:]],'Employee Info'!$B$3:$B$200,0),MATCH(Data7[[#Headers],[Tech]],'Employee Info'!$C$2:$J$2,0)),"")</f>
        <v/>
      </c>
      <c r="N1671" s="19" t="str">
        <f>IFERROR(INDEX('Employee Info'!$C$3:$J$200,MATCH(Data7[[#This Row],[Name:]],'Employee Info'!$B$3:$B$200,0),MATCH(Data7[[#Headers],[Other]],'Employee Info'!$C$2:$J$2,0)),"")</f>
        <v/>
      </c>
      <c r="O1671" s="19">
        <f>IFERROR((Data7[[#This Row],[Hours:]]*SUM(Data7[[#This Row],[Rate]:[Other]])),"")</f>
        <v>0</v>
      </c>
      <c r="P1671" s="7" t="str">
        <f>IF(Data7[[#This Row],[WO'#:]]="","Riley #","WO#")</f>
        <v>Riley #</v>
      </c>
      <c r="Q1671" s="7">
        <f>IFERROR(WEEKNUM(Data7[[#This Row],[Date:]]),"")</f>
        <v>34</v>
      </c>
      <c r="R1671" s="6">
        <f t="shared" si="78"/>
        <v>45522</v>
      </c>
      <c r="S1671" s="6">
        <f>Data7[[#This Row],[Week Start]]+7</f>
        <v>45529</v>
      </c>
      <c r="T1671" s="7" t="str">
        <f t="shared" si="79"/>
        <v>8/18/2024 - 8/25/2024</v>
      </c>
      <c r="U1671" s="7" t="str">
        <f t="shared" si="80"/>
        <v>Time Card</v>
      </c>
      <c r="V1671" s="8" t="str">
        <f>RIGHT(TEXT(Data7[[#This Row],[Date:]],"mmddyyyy"),4)</f>
        <v>2024</v>
      </c>
      <c r="W1671" s="8" t="str">
        <f>MID(TEXT(Data7[[#This Row],[Date:]],"mmddyyyy"),3,2)</f>
        <v>21</v>
      </c>
      <c r="X1671" s="8" t="str">
        <f>LEFT(TEXT(Data7[[#This Row],[Date:]],"mmddyyyy"),2)</f>
        <v>08</v>
      </c>
      <c r="Y1671" s="6">
        <f>DATE(Data7[[#This Row],[Year]],Data7[[#This Row],[Month]],Data7[[#This Row],[Day]])</f>
        <v>45525</v>
      </c>
    </row>
    <row r="1672" spans="1:25">
      <c r="A1672" s="5">
        <v>45525.579997800924</v>
      </c>
      <c r="B1672" s="7" t="s">
        <v>31</v>
      </c>
      <c r="C1672" s="6" t="s">
        <v>2098</v>
      </c>
      <c r="D1672" s="7" t="s">
        <v>2099</v>
      </c>
      <c r="E1672" s="8">
        <v>4.5</v>
      </c>
      <c r="F1672" s="7" t="s">
        <v>68</v>
      </c>
      <c r="G1672" s="7" t="s">
        <v>68</v>
      </c>
      <c r="H1672" s="7" t="s">
        <v>1948</v>
      </c>
      <c r="I1672" s="7" t="s">
        <v>44</v>
      </c>
      <c r="J1672" s="19" t="str">
        <f>IFERROR(INDEX('Employee Info'!$C$3:$E$200,MATCH(Data7[[#This Row],[Name:]],'Employee Info'!$B$3:$B$200,0),MATCH(Data7[[#This Row],[Hours Type:]],'Employee Info'!$C$2:$E$2,0)),"")</f>
        <v/>
      </c>
      <c r="K1672" s="19" t="str">
        <f>IFERROR(INDEX('Employee Info'!$C$3:$J$200,MATCH(Data7[[#This Row],[Name:]],'Employee Info'!$B$3:$B$200,0),MATCH(Data7[[#Headers],[Truck]],'Employee Info'!$C$2:$J$2,0)),"")</f>
        <v/>
      </c>
      <c r="L1672" s="19" t="str">
        <f>IFERROR(INDEX('Employee Info'!$C$3:$J$200,MATCH(Data7[[#This Row],[Name:]],'Employee Info'!$B$3:$B$200,0),MATCH(Data7[[#Headers],[Phone]],'Employee Info'!$C$2:$J$2,0)),"")</f>
        <v/>
      </c>
      <c r="M1672" s="19" t="str">
        <f>IFERROR(INDEX('Employee Info'!$C$3:$J$200,MATCH(Data7[[#This Row],[Name:]],'Employee Info'!$B$3:$B$200,0),MATCH(Data7[[#Headers],[Tech]],'Employee Info'!$C$2:$J$2,0)),"")</f>
        <v/>
      </c>
      <c r="N1672" s="19" t="str">
        <f>IFERROR(INDEX('Employee Info'!$C$3:$J$200,MATCH(Data7[[#This Row],[Name:]],'Employee Info'!$B$3:$B$200,0),MATCH(Data7[[#Headers],[Other]],'Employee Info'!$C$2:$J$2,0)),"")</f>
        <v/>
      </c>
      <c r="O1672" s="19">
        <f>IFERROR((Data7[[#This Row],[Hours:]]*SUM(Data7[[#This Row],[Rate]:[Other]])),"")</f>
        <v>0</v>
      </c>
      <c r="P1672" s="7" t="str">
        <f>IF(Data7[[#This Row],[WO'#:]]="","Riley #","WO#")</f>
        <v>Riley #</v>
      </c>
      <c r="Q1672" s="7">
        <f>IFERROR(WEEKNUM(Data7[[#This Row],[Date:]]),"")</f>
        <v>34</v>
      </c>
      <c r="R1672" s="6">
        <f t="shared" si="78"/>
        <v>45522</v>
      </c>
      <c r="S1672" s="6">
        <f>Data7[[#This Row],[Week Start]]+7</f>
        <v>45529</v>
      </c>
      <c r="T1672" s="7" t="str">
        <f t="shared" si="79"/>
        <v>8/18/2024 - 8/25/2024</v>
      </c>
      <c r="U1672" s="7" t="str">
        <f t="shared" si="80"/>
        <v>Time Card</v>
      </c>
      <c r="V1672" s="8" t="str">
        <f>RIGHT(TEXT(Data7[[#This Row],[Date:]],"mmddyyyy"),4)</f>
        <v>2024</v>
      </c>
      <c r="W1672" s="8" t="str">
        <f>MID(TEXT(Data7[[#This Row],[Date:]],"mmddyyyy"),3,2)</f>
        <v>21</v>
      </c>
      <c r="X1672" s="8" t="str">
        <f>LEFT(TEXT(Data7[[#This Row],[Date:]],"mmddyyyy"),2)</f>
        <v>08</v>
      </c>
      <c r="Y1672" s="6">
        <f>DATE(Data7[[#This Row],[Year]],Data7[[#This Row],[Month]],Data7[[#This Row],[Day]])</f>
        <v>45525</v>
      </c>
    </row>
    <row r="1673" spans="1:25">
      <c r="A1673" s="5">
        <v>45525.580213425928</v>
      </c>
      <c r="B1673" s="7" t="s">
        <v>34</v>
      </c>
      <c r="C1673" s="6" t="s">
        <v>2098</v>
      </c>
      <c r="D1673" s="7" t="s">
        <v>2099</v>
      </c>
      <c r="E1673" s="8">
        <v>1</v>
      </c>
      <c r="F1673" s="7" t="s">
        <v>68</v>
      </c>
      <c r="G1673" s="7" t="s">
        <v>68</v>
      </c>
      <c r="H1673" s="7" t="s">
        <v>1948</v>
      </c>
      <c r="I1673" s="7" t="s">
        <v>44</v>
      </c>
      <c r="J1673" s="19" t="str">
        <f>IFERROR(INDEX('Employee Info'!$C$3:$E$200,MATCH(Data7[[#This Row],[Name:]],'Employee Info'!$B$3:$B$200,0),MATCH(Data7[[#This Row],[Hours Type:]],'Employee Info'!$C$2:$E$2,0)),"")</f>
        <v/>
      </c>
      <c r="K1673" s="19" t="str">
        <f>IFERROR(INDEX('Employee Info'!$C$3:$J$200,MATCH(Data7[[#This Row],[Name:]],'Employee Info'!$B$3:$B$200,0),MATCH(Data7[[#Headers],[Truck]],'Employee Info'!$C$2:$J$2,0)),"")</f>
        <v/>
      </c>
      <c r="L1673" s="19" t="str">
        <f>IFERROR(INDEX('Employee Info'!$C$3:$J$200,MATCH(Data7[[#This Row],[Name:]],'Employee Info'!$B$3:$B$200,0),MATCH(Data7[[#Headers],[Phone]],'Employee Info'!$C$2:$J$2,0)),"")</f>
        <v/>
      </c>
      <c r="M1673" s="19" t="str">
        <f>IFERROR(INDEX('Employee Info'!$C$3:$J$200,MATCH(Data7[[#This Row],[Name:]],'Employee Info'!$B$3:$B$200,0),MATCH(Data7[[#Headers],[Tech]],'Employee Info'!$C$2:$J$2,0)),"")</f>
        <v/>
      </c>
      <c r="N1673" s="19" t="str">
        <f>IFERROR(INDEX('Employee Info'!$C$3:$J$200,MATCH(Data7[[#This Row],[Name:]],'Employee Info'!$B$3:$B$200,0),MATCH(Data7[[#Headers],[Other]],'Employee Info'!$C$2:$J$2,0)),"")</f>
        <v/>
      </c>
      <c r="O1673" s="19">
        <f>IFERROR((Data7[[#This Row],[Hours:]]*SUM(Data7[[#This Row],[Rate]:[Other]])),"")</f>
        <v>0</v>
      </c>
      <c r="P1673" s="7" t="str">
        <f>IF(Data7[[#This Row],[WO'#:]]="","Riley #","WO#")</f>
        <v>Riley #</v>
      </c>
      <c r="Q1673" s="7">
        <f>IFERROR(WEEKNUM(Data7[[#This Row],[Date:]]),"")</f>
        <v>34</v>
      </c>
      <c r="R1673" s="6">
        <f t="shared" si="78"/>
        <v>45522</v>
      </c>
      <c r="S1673" s="6">
        <f>Data7[[#This Row],[Week Start]]+7</f>
        <v>45529</v>
      </c>
      <c r="T1673" s="7" t="str">
        <f t="shared" si="79"/>
        <v>8/18/2024 - 8/25/2024</v>
      </c>
      <c r="U1673" s="7" t="str">
        <f t="shared" si="80"/>
        <v>Time Card</v>
      </c>
      <c r="V1673" s="8" t="str">
        <f>RIGHT(TEXT(Data7[[#This Row],[Date:]],"mmddyyyy"),4)</f>
        <v>2024</v>
      </c>
      <c r="W1673" s="8" t="str">
        <f>MID(TEXT(Data7[[#This Row],[Date:]],"mmddyyyy"),3,2)</f>
        <v>21</v>
      </c>
      <c r="X1673" s="8" t="str">
        <f>LEFT(TEXT(Data7[[#This Row],[Date:]],"mmddyyyy"),2)</f>
        <v>08</v>
      </c>
      <c r="Y1673" s="6">
        <f>DATE(Data7[[#This Row],[Year]],Data7[[#This Row],[Month]],Data7[[#This Row],[Day]])</f>
        <v>45525</v>
      </c>
    </row>
    <row r="1674" spans="1:25">
      <c r="A1674" s="5">
        <v>45525.580624074071</v>
      </c>
      <c r="B1674" s="7" t="s">
        <v>34</v>
      </c>
      <c r="C1674" s="6" t="s">
        <v>2098</v>
      </c>
      <c r="D1674" s="7" t="s">
        <v>2100</v>
      </c>
      <c r="E1674" s="8">
        <v>2</v>
      </c>
      <c r="F1674" s="7" t="s">
        <v>68</v>
      </c>
      <c r="G1674" s="7" t="s">
        <v>68</v>
      </c>
      <c r="H1674" s="7" t="s">
        <v>536</v>
      </c>
      <c r="I1674" s="7" t="s">
        <v>44</v>
      </c>
      <c r="J1674" s="19" t="str">
        <f>IFERROR(INDEX('Employee Info'!$C$3:$E$200,MATCH(Data7[[#This Row],[Name:]],'Employee Info'!$B$3:$B$200,0),MATCH(Data7[[#This Row],[Hours Type:]],'Employee Info'!$C$2:$E$2,0)),"")</f>
        <v/>
      </c>
      <c r="K1674" s="19" t="str">
        <f>IFERROR(INDEX('Employee Info'!$C$3:$J$200,MATCH(Data7[[#This Row],[Name:]],'Employee Info'!$B$3:$B$200,0),MATCH(Data7[[#Headers],[Truck]],'Employee Info'!$C$2:$J$2,0)),"")</f>
        <v/>
      </c>
      <c r="L1674" s="19" t="str">
        <f>IFERROR(INDEX('Employee Info'!$C$3:$J$200,MATCH(Data7[[#This Row],[Name:]],'Employee Info'!$B$3:$B$200,0),MATCH(Data7[[#Headers],[Phone]],'Employee Info'!$C$2:$J$2,0)),"")</f>
        <v/>
      </c>
      <c r="M1674" s="19" t="str">
        <f>IFERROR(INDEX('Employee Info'!$C$3:$J$200,MATCH(Data7[[#This Row],[Name:]],'Employee Info'!$B$3:$B$200,0),MATCH(Data7[[#Headers],[Tech]],'Employee Info'!$C$2:$J$2,0)),"")</f>
        <v/>
      </c>
      <c r="N1674" s="19" t="str">
        <f>IFERROR(INDEX('Employee Info'!$C$3:$J$200,MATCH(Data7[[#This Row],[Name:]],'Employee Info'!$B$3:$B$200,0),MATCH(Data7[[#Headers],[Other]],'Employee Info'!$C$2:$J$2,0)),"")</f>
        <v/>
      </c>
      <c r="O1674" s="19">
        <f>IFERROR((Data7[[#This Row],[Hours:]]*SUM(Data7[[#This Row],[Rate]:[Other]])),"")</f>
        <v>0</v>
      </c>
      <c r="P1674" s="7" t="str">
        <f>IF(Data7[[#This Row],[WO'#:]]="","Riley #","WO#")</f>
        <v>Riley #</v>
      </c>
      <c r="Q1674" s="7">
        <f>IFERROR(WEEKNUM(Data7[[#This Row],[Date:]]),"")</f>
        <v>34</v>
      </c>
      <c r="R1674" s="6">
        <f t="shared" si="78"/>
        <v>45522</v>
      </c>
      <c r="S1674" s="6">
        <f>Data7[[#This Row],[Week Start]]+7</f>
        <v>45529</v>
      </c>
      <c r="T1674" s="7" t="str">
        <f t="shared" si="79"/>
        <v>8/18/2024 - 8/25/2024</v>
      </c>
      <c r="U1674" s="7" t="str">
        <f t="shared" si="80"/>
        <v>Time Card</v>
      </c>
      <c r="V1674" s="8" t="str">
        <f>RIGHT(TEXT(Data7[[#This Row],[Date:]],"mmddyyyy"),4)</f>
        <v>2024</v>
      </c>
      <c r="W1674" s="8" t="str">
        <f>MID(TEXT(Data7[[#This Row],[Date:]],"mmddyyyy"),3,2)</f>
        <v>21</v>
      </c>
      <c r="X1674" s="8" t="str">
        <f>LEFT(TEXT(Data7[[#This Row],[Date:]],"mmddyyyy"),2)</f>
        <v>08</v>
      </c>
      <c r="Y1674" s="6">
        <f>DATE(Data7[[#This Row],[Year]],Data7[[#This Row],[Month]],Data7[[#This Row],[Day]])</f>
        <v>45525</v>
      </c>
    </row>
    <row r="1675" spans="1:25">
      <c r="A1675" s="5">
        <v>45525.581387731479</v>
      </c>
      <c r="B1675" s="7" t="s">
        <v>23</v>
      </c>
      <c r="C1675" s="6" t="s">
        <v>2098</v>
      </c>
      <c r="D1675" s="7" t="s">
        <v>2101</v>
      </c>
      <c r="E1675" s="8">
        <v>2</v>
      </c>
      <c r="F1675" s="7" t="s">
        <v>68</v>
      </c>
      <c r="G1675" s="7" t="s">
        <v>68</v>
      </c>
      <c r="H1675" s="7" t="s">
        <v>1948</v>
      </c>
      <c r="I1675" s="7" t="s">
        <v>44</v>
      </c>
      <c r="J1675" s="19" t="str">
        <f>IFERROR(INDEX('Employee Info'!$C$3:$E$200,MATCH(Data7[[#This Row],[Name:]],'Employee Info'!$B$3:$B$200,0),MATCH(Data7[[#This Row],[Hours Type:]],'Employee Info'!$C$2:$E$2,0)),"")</f>
        <v/>
      </c>
      <c r="K1675" s="19" t="str">
        <f>IFERROR(INDEX('Employee Info'!$C$3:$J$200,MATCH(Data7[[#This Row],[Name:]],'Employee Info'!$B$3:$B$200,0),MATCH(Data7[[#Headers],[Truck]],'Employee Info'!$C$2:$J$2,0)),"")</f>
        <v/>
      </c>
      <c r="L1675" s="19" t="str">
        <f>IFERROR(INDEX('Employee Info'!$C$3:$J$200,MATCH(Data7[[#This Row],[Name:]],'Employee Info'!$B$3:$B$200,0),MATCH(Data7[[#Headers],[Phone]],'Employee Info'!$C$2:$J$2,0)),"")</f>
        <v/>
      </c>
      <c r="M1675" s="19" t="str">
        <f>IFERROR(INDEX('Employee Info'!$C$3:$J$200,MATCH(Data7[[#This Row],[Name:]],'Employee Info'!$B$3:$B$200,0),MATCH(Data7[[#Headers],[Tech]],'Employee Info'!$C$2:$J$2,0)),"")</f>
        <v/>
      </c>
      <c r="N1675" s="19" t="str">
        <f>IFERROR(INDEX('Employee Info'!$C$3:$J$200,MATCH(Data7[[#This Row],[Name:]],'Employee Info'!$B$3:$B$200,0),MATCH(Data7[[#Headers],[Other]],'Employee Info'!$C$2:$J$2,0)),"")</f>
        <v/>
      </c>
      <c r="O1675" s="19">
        <f>IFERROR((Data7[[#This Row],[Hours:]]*SUM(Data7[[#This Row],[Rate]:[Other]])),"")</f>
        <v>0</v>
      </c>
      <c r="P1675" s="7" t="str">
        <f>IF(Data7[[#This Row],[WO'#:]]="","Riley #","WO#")</f>
        <v>Riley #</v>
      </c>
      <c r="Q1675" s="7">
        <f>IFERROR(WEEKNUM(Data7[[#This Row],[Date:]]),"")</f>
        <v>34</v>
      </c>
      <c r="R1675" s="6">
        <f t="shared" si="78"/>
        <v>45522</v>
      </c>
      <c r="S1675" s="6">
        <f>Data7[[#This Row],[Week Start]]+7</f>
        <v>45529</v>
      </c>
      <c r="T1675" s="7" t="str">
        <f t="shared" si="79"/>
        <v>8/18/2024 - 8/25/2024</v>
      </c>
      <c r="U1675" s="7" t="str">
        <f t="shared" si="80"/>
        <v>Time Card</v>
      </c>
      <c r="V1675" s="8" t="str">
        <f>RIGHT(TEXT(Data7[[#This Row],[Date:]],"mmddyyyy"),4)</f>
        <v>2024</v>
      </c>
      <c r="W1675" s="8" t="str">
        <f>MID(TEXT(Data7[[#This Row],[Date:]],"mmddyyyy"),3,2)</f>
        <v>21</v>
      </c>
      <c r="X1675" s="8" t="str">
        <f>LEFT(TEXT(Data7[[#This Row],[Date:]],"mmddyyyy"),2)</f>
        <v>08</v>
      </c>
      <c r="Y1675" s="6">
        <f>DATE(Data7[[#This Row],[Year]],Data7[[#This Row],[Month]],Data7[[#This Row],[Day]])</f>
        <v>45525</v>
      </c>
    </row>
    <row r="1676" spans="1:25">
      <c r="A1676" s="5">
        <v>45525.582167708337</v>
      </c>
      <c r="B1676" s="7" t="s">
        <v>23</v>
      </c>
      <c r="C1676" s="6" t="s">
        <v>2098</v>
      </c>
      <c r="D1676" s="7" t="s">
        <v>2100</v>
      </c>
      <c r="E1676" s="8">
        <v>6</v>
      </c>
      <c r="F1676" s="7" t="s">
        <v>68</v>
      </c>
      <c r="G1676" s="7" t="s">
        <v>68</v>
      </c>
      <c r="H1676" s="7" t="s">
        <v>536</v>
      </c>
      <c r="I1676" s="7" t="s">
        <v>44</v>
      </c>
      <c r="J1676" s="19" t="str">
        <f>IFERROR(INDEX('Employee Info'!$C$3:$E$200,MATCH(Data7[[#This Row],[Name:]],'Employee Info'!$B$3:$B$200,0),MATCH(Data7[[#This Row],[Hours Type:]],'Employee Info'!$C$2:$E$2,0)),"")</f>
        <v/>
      </c>
      <c r="K1676" s="19" t="str">
        <f>IFERROR(INDEX('Employee Info'!$C$3:$J$200,MATCH(Data7[[#This Row],[Name:]],'Employee Info'!$B$3:$B$200,0),MATCH(Data7[[#Headers],[Truck]],'Employee Info'!$C$2:$J$2,0)),"")</f>
        <v/>
      </c>
      <c r="L1676" s="19" t="str">
        <f>IFERROR(INDEX('Employee Info'!$C$3:$J$200,MATCH(Data7[[#This Row],[Name:]],'Employee Info'!$B$3:$B$200,0),MATCH(Data7[[#Headers],[Phone]],'Employee Info'!$C$2:$J$2,0)),"")</f>
        <v/>
      </c>
      <c r="M1676" s="19" t="str">
        <f>IFERROR(INDEX('Employee Info'!$C$3:$J$200,MATCH(Data7[[#This Row],[Name:]],'Employee Info'!$B$3:$B$200,0),MATCH(Data7[[#Headers],[Tech]],'Employee Info'!$C$2:$J$2,0)),"")</f>
        <v/>
      </c>
      <c r="N1676" s="19" t="str">
        <f>IFERROR(INDEX('Employee Info'!$C$3:$J$200,MATCH(Data7[[#This Row],[Name:]],'Employee Info'!$B$3:$B$200,0),MATCH(Data7[[#Headers],[Other]],'Employee Info'!$C$2:$J$2,0)),"")</f>
        <v/>
      </c>
      <c r="O1676" s="19">
        <f>IFERROR((Data7[[#This Row],[Hours:]]*SUM(Data7[[#This Row],[Rate]:[Other]])),"")</f>
        <v>0</v>
      </c>
      <c r="P1676" s="7" t="str">
        <f>IF(Data7[[#This Row],[WO'#:]]="","Riley #","WO#")</f>
        <v>Riley #</v>
      </c>
      <c r="Q1676" s="7">
        <f>IFERROR(WEEKNUM(Data7[[#This Row],[Date:]]),"")</f>
        <v>34</v>
      </c>
      <c r="R1676" s="6">
        <f t="shared" si="78"/>
        <v>45522</v>
      </c>
      <c r="S1676" s="6">
        <f>Data7[[#This Row],[Week Start]]+7</f>
        <v>45529</v>
      </c>
      <c r="T1676" s="7" t="str">
        <f t="shared" si="79"/>
        <v>8/18/2024 - 8/25/2024</v>
      </c>
      <c r="U1676" s="7" t="str">
        <f t="shared" si="80"/>
        <v>Time Card</v>
      </c>
      <c r="V1676" s="8" t="str">
        <f>RIGHT(TEXT(Data7[[#This Row],[Date:]],"mmddyyyy"),4)</f>
        <v>2024</v>
      </c>
      <c r="W1676" s="8" t="str">
        <f>MID(TEXT(Data7[[#This Row],[Date:]],"mmddyyyy"),3,2)</f>
        <v>21</v>
      </c>
      <c r="X1676" s="8" t="str">
        <f>LEFT(TEXT(Data7[[#This Row],[Date:]],"mmddyyyy"),2)</f>
        <v>08</v>
      </c>
      <c r="Y1676" s="6">
        <f>DATE(Data7[[#This Row],[Year]],Data7[[#This Row],[Month]],Data7[[#This Row],[Day]])</f>
        <v>45525</v>
      </c>
    </row>
    <row r="1677" spans="1:25">
      <c r="A1677" s="5">
        <v>45525.582392245371</v>
      </c>
      <c r="B1677" s="7" t="s">
        <v>65</v>
      </c>
      <c r="C1677" s="6" t="s">
        <v>2098</v>
      </c>
      <c r="D1677" s="7" t="s">
        <v>2100</v>
      </c>
      <c r="E1677" s="8">
        <v>8</v>
      </c>
      <c r="F1677" s="7" t="s">
        <v>68</v>
      </c>
      <c r="G1677" s="7" t="s">
        <v>68</v>
      </c>
      <c r="H1677" s="7" t="s">
        <v>536</v>
      </c>
      <c r="I1677" s="7" t="s">
        <v>44</v>
      </c>
      <c r="J1677" s="19" t="str">
        <f>IFERROR(INDEX('Employee Info'!$C$3:$E$200,MATCH(Data7[[#This Row],[Name:]],'Employee Info'!$B$3:$B$200,0),MATCH(Data7[[#This Row],[Hours Type:]],'Employee Info'!$C$2:$E$2,0)),"")</f>
        <v/>
      </c>
      <c r="K1677" s="19" t="str">
        <f>IFERROR(INDEX('Employee Info'!$C$3:$J$200,MATCH(Data7[[#This Row],[Name:]],'Employee Info'!$B$3:$B$200,0),MATCH(Data7[[#Headers],[Truck]],'Employee Info'!$C$2:$J$2,0)),"")</f>
        <v/>
      </c>
      <c r="L1677" s="19" t="str">
        <f>IFERROR(INDEX('Employee Info'!$C$3:$J$200,MATCH(Data7[[#This Row],[Name:]],'Employee Info'!$B$3:$B$200,0),MATCH(Data7[[#Headers],[Phone]],'Employee Info'!$C$2:$J$2,0)),"")</f>
        <v/>
      </c>
      <c r="M1677" s="19" t="str">
        <f>IFERROR(INDEX('Employee Info'!$C$3:$J$200,MATCH(Data7[[#This Row],[Name:]],'Employee Info'!$B$3:$B$200,0),MATCH(Data7[[#Headers],[Tech]],'Employee Info'!$C$2:$J$2,0)),"")</f>
        <v/>
      </c>
      <c r="N1677" s="19" t="str">
        <f>IFERROR(INDEX('Employee Info'!$C$3:$J$200,MATCH(Data7[[#This Row],[Name:]],'Employee Info'!$B$3:$B$200,0),MATCH(Data7[[#Headers],[Other]],'Employee Info'!$C$2:$J$2,0)),"")</f>
        <v/>
      </c>
      <c r="O1677" s="19">
        <f>IFERROR((Data7[[#This Row],[Hours:]]*SUM(Data7[[#This Row],[Rate]:[Other]])),"")</f>
        <v>0</v>
      </c>
      <c r="P1677" s="7" t="str">
        <f>IF(Data7[[#This Row],[WO'#:]]="","Riley #","WO#")</f>
        <v>Riley #</v>
      </c>
      <c r="Q1677" s="7">
        <f>IFERROR(WEEKNUM(Data7[[#This Row],[Date:]]),"")</f>
        <v>34</v>
      </c>
      <c r="R1677" s="6">
        <f t="shared" si="78"/>
        <v>45522</v>
      </c>
      <c r="S1677" s="6">
        <f>Data7[[#This Row],[Week Start]]+7</f>
        <v>45529</v>
      </c>
      <c r="T1677" s="7" t="str">
        <f t="shared" si="79"/>
        <v>8/18/2024 - 8/25/2024</v>
      </c>
      <c r="U1677" s="7" t="str">
        <f t="shared" si="80"/>
        <v>Time Card</v>
      </c>
      <c r="V1677" s="8" t="str">
        <f>RIGHT(TEXT(Data7[[#This Row],[Date:]],"mmddyyyy"),4)</f>
        <v>2024</v>
      </c>
      <c r="W1677" s="8" t="str">
        <f>MID(TEXT(Data7[[#This Row],[Date:]],"mmddyyyy"),3,2)</f>
        <v>21</v>
      </c>
      <c r="X1677" s="8" t="str">
        <f>LEFT(TEXT(Data7[[#This Row],[Date:]],"mmddyyyy"),2)</f>
        <v>08</v>
      </c>
      <c r="Y1677" s="6">
        <f>DATE(Data7[[#This Row],[Year]],Data7[[#This Row],[Month]],Data7[[#This Row],[Day]])</f>
        <v>45525</v>
      </c>
    </row>
    <row r="1678" spans="1:25">
      <c r="A1678" s="5">
        <v>45525.583498148146</v>
      </c>
      <c r="B1678" s="7" t="s">
        <v>35</v>
      </c>
      <c r="C1678" s="6" t="s">
        <v>2098</v>
      </c>
      <c r="D1678" s="7" t="s">
        <v>299</v>
      </c>
      <c r="E1678" s="8">
        <v>6</v>
      </c>
      <c r="F1678" s="7" t="s">
        <v>68</v>
      </c>
      <c r="G1678" s="7" t="s">
        <v>68</v>
      </c>
      <c r="H1678" s="7" t="s">
        <v>1948</v>
      </c>
      <c r="I1678" s="7" t="s">
        <v>44</v>
      </c>
      <c r="J1678" s="19" t="str">
        <f>IFERROR(INDEX('Employee Info'!$C$3:$E$200,MATCH(Data7[[#This Row],[Name:]],'Employee Info'!$B$3:$B$200,0),MATCH(Data7[[#This Row],[Hours Type:]],'Employee Info'!$C$2:$E$2,0)),"")</f>
        <v/>
      </c>
      <c r="K1678" s="19" t="str">
        <f>IFERROR(INDEX('Employee Info'!$C$3:$J$200,MATCH(Data7[[#This Row],[Name:]],'Employee Info'!$B$3:$B$200,0),MATCH(Data7[[#Headers],[Truck]],'Employee Info'!$C$2:$J$2,0)),"")</f>
        <v/>
      </c>
      <c r="L1678" s="19" t="str">
        <f>IFERROR(INDEX('Employee Info'!$C$3:$J$200,MATCH(Data7[[#This Row],[Name:]],'Employee Info'!$B$3:$B$200,0),MATCH(Data7[[#Headers],[Phone]],'Employee Info'!$C$2:$J$2,0)),"")</f>
        <v/>
      </c>
      <c r="M1678" s="19" t="str">
        <f>IFERROR(INDEX('Employee Info'!$C$3:$J$200,MATCH(Data7[[#This Row],[Name:]],'Employee Info'!$B$3:$B$200,0),MATCH(Data7[[#Headers],[Tech]],'Employee Info'!$C$2:$J$2,0)),"")</f>
        <v/>
      </c>
      <c r="N1678" s="19" t="str">
        <f>IFERROR(INDEX('Employee Info'!$C$3:$J$200,MATCH(Data7[[#This Row],[Name:]],'Employee Info'!$B$3:$B$200,0),MATCH(Data7[[#Headers],[Other]],'Employee Info'!$C$2:$J$2,0)),"")</f>
        <v/>
      </c>
      <c r="O1678" s="19">
        <f>IFERROR((Data7[[#This Row],[Hours:]]*SUM(Data7[[#This Row],[Rate]:[Other]])),"")</f>
        <v>0</v>
      </c>
      <c r="P1678" s="7" t="str">
        <f>IF(Data7[[#This Row],[WO'#:]]="","Riley #","WO#")</f>
        <v>Riley #</v>
      </c>
      <c r="Q1678" s="7">
        <f>IFERROR(WEEKNUM(Data7[[#This Row],[Date:]]),"")</f>
        <v>34</v>
      </c>
      <c r="R1678" s="6">
        <f t="shared" si="78"/>
        <v>45522</v>
      </c>
      <c r="S1678" s="6">
        <f>Data7[[#This Row],[Week Start]]+7</f>
        <v>45529</v>
      </c>
      <c r="T1678" s="7" t="str">
        <f t="shared" si="79"/>
        <v>8/18/2024 - 8/25/2024</v>
      </c>
      <c r="U1678" s="7" t="str">
        <f t="shared" si="80"/>
        <v>Time Card</v>
      </c>
      <c r="V1678" s="8" t="str">
        <f>RIGHT(TEXT(Data7[[#This Row],[Date:]],"mmddyyyy"),4)</f>
        <v>2024</v>
      </c>
      <c r="W1678" s="8" t="str">
        <f>MID(TEXT(Data7[[#This Row],[Date:]],"mmddyyyy"),3,2)</f>
        <v>21</v>
      </c>
      <c r="X1678" s="8" t="str">
        <f>LEFT(TEXT(Data7[[#This Row],[Date:]],"mmddyyyy"),2)</f>
        <v>08</v>
      </c>
      <c r="Y1678" s="6">
        <f>DATE(Data7[[#This Row],[Year]],Data7[[#This Row],[Month]],Data7[[#This Row],[Day]])</f>
        <v>45525</v>
      </c>
    </row>
    <row r="1679" spans="1:25">
      <c r="A1679" s="5">
        <v>45526.574266087962</v>
      </c>
      <c r="B1679" s="7" t="s">
        <v>35</v>
      </c>
      <c r="C1679" s="6" t="s">
        <v>2098</v>
      </c>
      <c r="D1679" s="7" t="s">
        <v>2104</v>
      </c>
      <c r="E1679" s="8">
        <v>2</v>
      </c>
      <c r="F1679" s="7">
        <v>7053182</v>
      </c>
      <c r="G1679" s="7" t="s">
        <v>68</v>
      </c>
      <c r="H1679" s="7" t="s">
        <v>756</v>
      </c>
      <c r="I1679" s="7" t="s">
        <v>44</v>
      </c>
      <c r="J1679" s="19" t="str">
        <f>IFERROR(INDEX('Employee Info'!$C$3:$E$200,MATCH(Data7[[#This Row],[Name:]],'Employee Info'!$B$3:$B$200,0),MATCH(Data7[[#This Row],[Hours Type:]],'Employee Info'!$C$2:$E$2,0)),"")</f>
        <v/>
      </c>
      <c r="K1679" s="19" t="str">
        <f>IFERROR(INDEX('Employee Info'!$C$3:$J$200,MATCH(Data7[[#This Row],[Name:]],'Employee Info'!$B$3:$B$200,0),MATCH(Data7[[#Headers],[Truck]],'Employee Info'!$C$2:$J$2,0)),"")</f>
        <v/>
      </c>
      <c r="L1679" s="19" t="str">
        <f>IFERROR(INDEX('Employee Info'!$C$3:$J$200,MATCH(Data7[[#This Row],[Name:]],'Employee Info'!$B$3:$B$200,0),MATCH(Data7[[#Headers],[Phone]],'Employee Info'!$C$2:$J$2,0)),"")</f>
        <v/>
      </c>
      <c r="M1679" s="19" t="str">
        <f>IFERROR(INDEX('Employee Info'!$C$3:$J$200,MATCH(Data7[[#This Row],[Name:]],'Employee Info'!$B$3:$B$200,0),MATCH(Data7[[#Headers],[Tech]],'Employee Info'!$C$2:$J$2,0)),"")</f>
        <v/>
      </c>
      <c r="N1679" s="19" t="str">
        <f>IFERROR(INDEX('Employee Info'!$C$3:$J$200,MATCH(Data7[[#This Row],[Name:]],'Employee Info'!$B$3:$B$200,0),MATCH(Data7[[#Headers],[Other]],'Employee Info'!$C$2:$J$2,0)),"")</f>
        <v/>
      </c>
      <c r="O1679" s="19">
        <f>IFERROR((Data7[[#This Row],[Hours:]]*SUM(Data7[[#This Row],[Rate]:[Other]])),"")</f>
        <v>0</v>
      </c>
      <c r="P1679" s="7" t="str">
        <f>IF(Data7[[#This Row],[WO'#:]]="","Riley #","WO#")</f>
        <v>WO#</v>
      </c>
      <c r="Q1679" s="7">
        <f>IFERROR(WEEKNUM(Data7[[#This Row],[Date:]]),"")</f>
        <v>34</v>
      </c>
      <c r="R1679" s="6">
        <f t="shared" si="78"/>
        <v>45522</v>
      </c>
      <c r="S1679" s="6">
        <f>Data7[[#This Row],[Week Start]]+7</f>
        <v>45529</v>
      </c>
      <c r="T1679" s="7" t="str">
        <f t="shared" si="79"/>
        <v>8/18/2024 - 8/25/2024</v>
      </c>
      <c r="U1679" s="7" t="str">
        <f t="shared" si="80"/>
        <v>Time Card</v>
      </c>
      <c r="V1679" s="8" t="str">
        <f>RIGHT(TEXT(Data7[[#This Row],[Date:]],"mmddyyyy"),4)</f>
        <v>2024</v>
      </c>
      <c r="W1679" s="8" t="str">
        <f>MID(TEXT(Data7[[#This Row],[Date:]],"mmddyyyy"),3,2)</f>
        <v>21</v>
      </c>
      <c r="X1679" s="8" t="str">
        <f>LEFT(TEXT(Data7[[#This Row],[Date:]],"mmddyyyy"),2)</f>
        <v>08</v>
      </c>
      <c r="Y1679" s="6">
        <f>DATE(Data7[[#This Row],[Year]],Data7[[#This Row],[Month]],Data7[[#This Row],[Day]])</f>
        <v>45525</v>
      </c>
    </row>
    <row r="1680" spans="1:25">
      <c r="A1680" s="5">
        <v>45527.531951504629</v>
      </c>
      <c r="B1680" s="7" t="s">
        <v>66</v>
      </c>
      <c r="C1680" s="6" t="s">
        <v>2098</v>
      </c>
      <c r="D1680" s="7" t="s">
        <v>2117</v>
      </c>
      <c r="E1680" s="8">
        <v>1</v>
      </c>
      <c r="F1680" s="7" t="s">
        <v>68</v>
      </c>
      <c r="G1680" s="7" t="s">
        <v>68</v>
      </c>
      <c r="H1680" s="7" t="s">
        <v>536</v>
      </c>
      <c r="I1680" s="7" t="s">
        <v>44</v>
      </c>
      <c r="J1680" s="19" t="str">
        <f>IFERROR(INDEX('Employee Info'!$C$3:$E$200,MATCH(Data7[[#This Row],[Name:]],'Employee Info'!$B$3:$B$200,0),MATCH(Data7[[#This Row],[Hours Type:]],'Employee Info'!$C$2:$E$2,0)),"")</f>
        <v/>
      </c>
      <c r="K1680" s="19" t="str">
        <f>IFERROR(INDEX('Employee Info'!$C$3:$J$200,MATCH(Data7[[#This Row],[Name:]],'Employee Info'!$B$3:$B$200,0),MATCH(Data7[[#Headers],[Truck]],'Employee Info'!$C$2:$J$2,0)),"")</f>
        <v/>
      </c>
      <c r="L1680" s="19" t="str">
        <f>IFERROR(INDEX('Employee Info'!$C$3:$J$200,MATCH(Data7[[#This Row],[Name:]],'Employee Info'!$B$3:$B$200,0),MATCH(Data7[[#Headers],[Phone]],'Employee Info'!$C$2:$J$2,0)),"")</f>
        <v/>
      </c>
      <c r="M1680" s="19" t="str">
        <f>IFERROR(INDEX('Employee Info'!$C$3:$J$200,MATCH(Data7[[#This Row],[Name:]],'Employee Info'!$B$3:$B$200,0),MATCH(Data7[[#Headers],[Tech]],'Employee Info'!$C$2:$J$2,0)),"")</f>
        <v/>
      </c>
      <c r="N1680" s="19" t="str">
        <f>IFERROR(INDEX('Employee Info'!$C$3:$J$200,MATCH(Data7[[#This Row],[Name:]],'Employee Info'!$B$3:$B$200,0),MATCH(Data7[[#Headers],[Other]],'Employee Info'!$C$2:$J$2,0)),"")</f>
        <v/>
      </c>
      <c r="O1680" s="19">
        <f>IFERROR((Data7[[#This Row],[Hours:]]*SUM(Data7[[#This Row],[Rate]:[Other]])),"")</f>
        <v>0</v>
      </c>
      <c r="P1680" s="7" t="str">
        <f>IF(Data7[[#This Row],[WO'#:]]="","Riley #","WO#")</f>
        <v>Riley #</v>
      </c>
      <c r="Q1680" s="7">
        <f>IFERROR(WEEKNUM(Data7[[#This Row],[Date:]]),"")</f>
        <v>34</v>
      </c>
      <c r="R1680" s="6">
        <f t="shared" si="78"/>
        <v>45522</v>
      </c>
      <c r="S1680" s="6">
        <f>Data7[[#This Row],[Week Start]]+7</f>
        <v>45529</v>
      </c>
      <c r="T1680" s="7" t="str">
        <f t="shared" si="79"/>
        <v>8/18/2024 - 8/25/2024</v>
      </c>
      <c r="U1680" s="7" t="str">
        <f t="shared" si="80"/>
        <v>Time Card</v>
      </c>
      <c r="V1680" s="8" t="str">
        <f>RIGHT(TEXT(Data7[[#This Row],[Date:]],"mmddyyyy"),4)</f>
        <v>2024</v>
      </c>
      <c r="W1680" s="8" t="str">
        <f>MID(TEXT(Data7[[#This Row],[Date:]],"mmddyyyy"),3,2)</f>
        <v>21</v>
      </c>
      <c r="X1680" s="8" t="str">
        <f>LEFT(TEXT(Data7[[#This Row],[Date:]],"mmddyyyy"),2)</f>
        <v>08</v>
      </c>
      <c r="Y1680" s="6">
        <f>DATE(Data7[[#This Row],[Year]],Data7[[#This Row],[Month]],Data7[[#This Row],[Day]])</f>
        <v>45525</v>
      </c>
    </row>
    <row r="1681" spans="1:25">
      <c r="A1681" s="5">
        <v>45527.533352893515</v>
      </c>
      <c r="B1681" s="7" t="s">
        <v>66</v>
      </c>
      <c r="C1681" s="6" t="s">
        <v>2098</v>
      </c>
      <c r="D1681" s="7" t="s">
        <v>2118</v>
      </c>
      <c r="E1681" s="8">
        <v>1</v>
      </c>
      <c r="F1681" s="7" t="s">
        <v>68</v>
      </c>
      <c r="G1681" s="7" t="s">
        <v>68</v>
      </c>
      <c r="H1681" s="7" t="s">
        <v>1960</v>
      </c>
      <c r="I1681" s="7" t="s">
        <v>44</v>
      </c>
      <c r="J1681" s="19" t="str">
        <f>IFERROR(INDEX('Employee Info'!$C$3:$E$200,MATCH(Data7[[#This Row],[Name:]],'Employee Info'!$B$3:$B$200,0),MATCH(Data7[[#This Row],[Hours Type:]],'Employee Info'!$C$2:$E$2,0)),"")</f>
        <v/>
      </c>
      <c r="K1681" s="19" t="str">
        <f>IFERROR(INDEX('Employee Info'!$C$3:$J$200,MATCH(Data7[[#This Row],[Name:]],'Employee Info'!$B$3:$B$200,0),MATCH(Data7[[#Headers],[Truck]],'Employee Info'!$C$2:$J$2,0)),"")</f>
        <v/>
      </c>
      <c r="L1681" s="19" t="str">
        <f>IFERROR(INDEX('Employee Info'!$C$3:$J$200,MATCH(Data7[[#This Row],[Name:]],'Employee Info'!$B$3:$B$200,0),MATCH(Data7[[#Headers],[Phone]],'Employee Info'!$C$2:$J$2,0)),"")</f>
        <v/>
      </c>
      <c r="M1681" s="19" t="str">
        <f>IFERROR(INDEX('Employee Info'!$C$3:$J$200,MATCH(Data7[[#This Row],[Name:]],'Employee Info'!$B$3:$B$200,0),MATCH(Data7[[#Headers],[Tech]],'Employee Info'!$C$2:$J$2,0)),"")</f>
        <v/>
      </c>
      <c r="N1681" s="19" t="str">
        <f>IFERROR(INDEX('Employee Info'!$C$3:$J$200,MATCH(Data7[[#This Row],[Name:]],'Employee Info'!$B$3:$B$200,0),MATCH(Data7[[#Headers],[Other]],'Employee Info'!$C$2:$J$2,0)),"")</f>
        <v/>
      </c>
      <c r="O1681" s="19">
        <f>IFERROR((Data7[[#This Row],[Hours:]]*SUM(Data7[[#This Row],[Rate]:[Other]])),"")</f>
        <v>0</v>
      </c>
      <c r="P1681" s="7" t="str">
        <f>IF(Data7[[#This Row],[WO'#:]]="","Riley #","WO#")</f>
        <v>Riley #</v>
      </c>
      <c r="Q1681" s="7">
        <f>IFERROR(WEEKNUM(Data7[[#This Row],[Date:]]),"")</f>
        <v>34</v>
      </c>
      <c r="R1681" s="6">
        <f t="shared" si="78"/>
        <v>45522</v>
      </c>
      <c r="S1681" s="6">
        <f>Data7[[#This Row],[Week Start]]+7</f>
        <v>45529</v>
      </c>
      <c r="T1681" s="7" t="str">
        <f t="shared" si="79"/>
        <v>8/18/2024 - 8/25/2024</v>
      </c>
      <c r="U1681" s="7" t="str">
        <f t="shared" si="80"/>
        <v>Time Card</v>
      </c>
      <c r="V1681" s="8" t="str">
        <f>RIGHT(TEXT(Data7[[#This Row],[Date:]],"mmddyyyy"),4)</f>
        <v>2024</v>
      </c>
      <c r="W1681" s="8" t="str">
        <f>MID(TEXT(Data7[[#This Row],[Date:]],"mmddyyyy"),3,2)</f>
        <v>21</v>
      </c>
      <c r="X1681" s="8" t="str">
        <f>LEFT(TEXT(Data7[[#This Row],[Date:]],"mmddyyyy"),2)</f>
        <v>08</v>
      </c>
      <c r="Y1681" s="6">
        <f>DATE(Data7[[#This Row],[Year]],Data7[[#This Row],[Month]],Data7[[#This Row],[Day]])</f>
        <v>45525</v>
      </c>
    </row>
    <row r="1682" spans="1:25">
      <c r="A1682" s="5">
        <v>45527.534712152781</v>
      </c>
      <c r="B1682" s="7" t="s">
        <v>66</v>
      </c>
      <c r="C1682" s="6" t="s">
        <v>2098</v>
      </c>
      <c r="D1682" s="7" t="s">
        <v>2120</v>
      </c>
      <c r="E1682" s="8">
        <v>1</v>
      </c>
      <c r="F1682" s="7" t="s">
        <v>68</v>
      </c>
      <c r="G1682" s="7" t="s">
        <v>68</v>
      </c>
      <c r="H1682" s="7" t="s">
        <v>2097</v>
      </c>
      <c r="I1682" s="7" t="s">
        <v>44</v>
      </c>
      <c r="J1682" s="19" t="str">
        <f>IFERROR(INDEX('Employee Info'!$C$3:$E$200,MATCH(Data7[[#This Row],[Name:]],'Employee Info'!$B$3:$B$200,0),MATCH(Data7[[#This Row],[Hours Type:]],'Employee Info'!$C$2:$E$2,0)),"")</f>
        <v/>
      </c>
      <c r="K1682" s="19" t="str">
        <f>IFERROR(INDEX('Employee Info'!$C$3:$J$200,MATCH(Data7[[#This Row],[Name:]],'Employee Info'!$B$3:$B$200,0),MATCH(Data7[[#Headers],[Truck]],'Employee Info'!$C$2:$J$2,0)),"")</f>
        <v/>
      </c>
      <c r="L1682" s="19" t="str">
        <f>IFERROR(INDEX('Employee Info'!$C$3:$J$200,MATCH(Data7[[#This Row],[Name:]],'Employee Info'!$B$3:$B$200,0),MATCH(Data7[[#Headers],[Phone]],'Employee Info'!$C$2:$J$2,0)),"")</f>
        <v/>
      </c>
      <c r="M1682" s="19" t="str">
        <f>IFERROR(INDEX('Employee Info'!$C$3:$J$200,MATCH(Data7[[#This Row],[Name:]],'Employee Info'!$B$3:$B$200,0),MATCH(Data7[[#Headers],[Tech]],'Employee Info'!$C$2:$J$2,0)),"")</f>
        <v/>
      </c>
      <c r="N1682" s="19" t="str">
        <f>IFERROR(INDEX('Employee Info'!$C$3:$J$200,MATCH(Data7[[#This Row],[Name:]],'Employee Info'!$B$3:$B$200,0),MATCH(Data7[[#Headers],[Other]],'Employee Info'!$C$2:$J$2,0)),"")</f>
        <v/>
      </c>
      <c r="O1682" s="19">
        <f>IFERROR((Data7[[#This Row],[Hours:]]*SUM(Data7[[#This Row],[Rate]:[Other]])),"")</f>
        <v>0</v>
      </c>
      <c r="P1682" s="7" t="str">
        <f>IF(Data7[[#This Row],[WO'#:]]="","Riley #","WO#")</f>
        <v>Riley #</v>
      </c>
      <c r="Q1682" s="7">
        <f>IFERROR(WEEKNUM(Data7[[#This Row],[Date:]]),"")</f>
        <v>34</v>
      </c>
      <c r="R1682" s="6">
        <f t="shared" si="78"/>
        <v>45522</v>
      </c>
      <c r="S1682" s="6">
        <f>Data7[[#This Row],[Week Start]]+7</f>
        <v>45529</v>
      </c>
      <c r="T1682" s="7" t="str">
        <f t="shared" si="79"/>
        <v>8/18/2024 - 8/25/2024</v>
      </c>
      <c r="U1682" s="7" t="str">
        <f t="shared" si="80"/>
        <v>Time Card</v>
      </c>
      <c r="V1682" s="8" t="str">
        <f>RIGHT(TEXT(Data7[[#This Row],[Date:]],"mmddyyyy"),4)</f>
        <v>2024</v>
      </c>
      <c r="W1682" s="8" t="str">
        <f>MID(TEXT(Data7[[#This Row],[Date:]],"mmddyyyy"),3,2)</f>
        <v>21</v>
      </c>
      <c r="X1682" s="8" t="str">
        <f>LEFT(TEXT(Data7[[#This Row],[Date:]],"mmddyyyy"),2)</f>
        <v>08</v>
      </c>
      <c r="Y1682" s="6">
        <f>DATE(Data7[[#This Row],[Year]],Data7[[#This Row],[Month]],Data7[[#This Row],[Day]])</f>
        <v>45525</v>
      </c>
    </row>
    <row r="1683" spans="1:25">
      <c r="A1683" s="5">
        <v>45527.541854745374</v>
      </c>
      <c r="B1683" s="7" t="s">
        <v>66</v>
      </c>
      <c r="C1683" s="6" t="s">
        <v>2098</v>
      </c>
      <c r="D1683" s="7" t="s">
        <v>1559</v>
      </c>
      <c r="E1683" s="8">
        <v>1</v>
      </c>
      <c r="F1683" s="7">
        <v>7053182</v>
      </c>
      <c r="G1683" s="7" t="s">
        <v>68</v>
      </c>
      <c r="H1683" s="7" t="s">
        <v>756</v>
      </c>
      <c r="I1683" s="7" t="s">
        <v>44</v>
      </c>
      <c r="J1683" s="19" t="str">
        <f>IFERROR(INDEX('Employee Info'!$C$3:$E$200,MATCH(Data7[[#This Row],[Name:]],'Employee Info'!$B$3:$B$200,0),MATCH(Data7[[#This Row],[Hours Type:]],'Employee Info'!$C$2:$E$2,0)),"")</f>
        <v/>
      </c>
      <c r="K1683" s="19" t="str">
        <f>IFERROR(INDEX('Employee Info'!$C$3:$J$200,MATCH(Data7[[#This Row],[Name:]],'Employee Info'!$B$3:$B$200,0),MATCH(Data7[[#Headers],[Truck]],'Employee Info'!$C$2:$J$2,0)),"")</f>
        <v/>
      </c>
      <c r="L1683" s="19" t="str">
        <f>IFERROR(INDEX('Employee Info'!$C$3:$J$200,MATCH(Data7[[#This Row],[Name:]],'Employee Info'!$B$3:$B$200,0),MATCH(Data7[[#Headers],[Phone]],'Employee Info'!$C$2:$J$2,0)),"")</f>
        <v/>
      </c>
      <c r="M1683" s="19" t="str">
        <f>IFERROR(INDEX('Employee Info'!$C$3:$J$200,MATCH(Data7[[#This Row],[Name:]],'Employee Info'!$B$3:$B$200,0),MATCH(Data7[[#Headers],[Tech]],'Employee Info'!$C$2:$J$2,0)),"")</f>
        <v/>
      </c>
      <c r="N1683" s="19" t="str">
        <f>IFERROR(INDEX('Employee Info'!$C$3:$J$200,MATCH(Data7[[#This Row],[Name:]],'Employee Info'!$B$3:$B$200,0),MATCH(Data7[[#Headers],[Other]],'Employee Info'!$C$2:$J$2,0)),"")</f>
        <v/>
      </c>
      <c r="O1683" s="19">
        <f>IFERROR((Data7[[#This Row],[Hours:]]*SUM(Data7[[#This Row],[Rate]:[Other]])),"")</f>
        <v>0</v>
      </c>
      <c r="P1683" s="7" t="str">
        <f>IF(Data7[[#This Row],[WO'#:]]="","Riley #","WO#")</f>
        <v>WO#</v>
      </c>
      <c r="Q1683" s="7">
        <f>IFERROR(WEEKNUM(Data7[[#This Row],[Date:]]),"")</f>
        <v>34</v>
      </c>
      <c r="R1683" s="6">
        <f t="shared" si="78"/>
        <v>45522</v>
      </c>
      <c r="S1683" s="6">
        <f>Data7[[#This Row],[Week Start]]+7</f>
        <v>45529</v>
      </c>
      <c r="T1683" s="7" t="str">
        <f t="shared" si="79"/>
        <v>8/18/2024 - 8/25/2024</v>
      </c>
      <c r="U1683" s="7" t="str">
        <f t="shared" si="80"/>
        <v>Time Card</v>
      </c>
      <c r="V1683" s="8" t="str">
        <f>RIGHT(TEXT(Data7[[#This Row],[Date:]],"mmddyyyy"),4)</f>
        <v>2024</v>
      </c>
      <c r="W1683" s="8" t="str">
        <f>MID(TEXT(Data7[[#This Row],[Date:]],"mmddyyyy"),3,2)</f>
        <v>21</v>
      </c>
      <c r="X1683" s="8" t="str">
        <f>LEFT(TEXT(Data7[[#This Row],[Date:]],"mmddyyyy"),2)</f>
        <v>08</v>
      </c>
      <c r="Y1683" s="6">
        <f>DATE(Data7[[#This Row],[Year]],Data7[[#This Row],[Month]],Data7[[#This Row],[Day]])</f>
        <v>45525</v>
      </c>
    </row>
    <row r="1684" spans="1:25">
      <c r="A1684" s="5">
        <v>45527.543370833337</v>
      </c>
      <c r="B1684" s="7" t="s">
        <v>66</v>
      </c>
      <c r="C1684" s="6" t="s">
        <v>2098</v>
      </c>
      <c r="D1684" s="7" t="s">
        <v>2125</v>
      </c>
      <c r="E1684" s="8">
        <v>1</v>
      </c>
      <c r="F1684" s="7">
        <v>7145203</v>
      </c>
      <c r="G1684" s="7" t="s">
        <v>68</v>
      </c>
      <c r="H1684" s="7" t="s">
        <v>756</v>
      </c>
      <c r="I1684" s="7" t="s">
        <v>44</v>
      </c>
      <c r="J1684" s="19" t="str">
        <f>IFERROR(INDEX('Employee Info'!$C$3:$E$200,MATCH(Data7[[#This Row],[Name:]],'Employee Info'!$B$3:$B$200,0),MATCH(Data7[[#This Row],[Hours Type:]],'Employee Info'!$C$2:$E$2,0)),"")</f>
        <v/>
      </c>
      <c r="K1684" s="19" t="str">
        <f>IFERROR(INDEX('Employee Info'!$C$3:$J$200,MATCH(Data7[[#This Row],[Name:]],'Employee Info'!$B$3:$B$200,0),MATCH(Data7[[#Headers],[Truck]],'Employee Info'!$C$2:$J$2,0)),"")</f>
        <v/>
      </c>
      <c r="L1684" s="19" t="str">
        <f>IFERROR(INDEX('Employee Info'!$C$3:$J$200,MATCH(Data7[[#This Row],[Name:]],'Employee Info'!$B$3:$B$200,0),MATCH(Data7[[#Headers],[Phone]],'Employee Info'!$C$2:$J$2,0)),"")</f>
        <v/>
      </c>
      <c r="M1684" s="19" t="str">
        <f>IFERROR(INDEX('Employee Info'!$C$3:$J$200,MATCH(Data7[[#This Row],[Name:]],'Employee Info'!$B$3:$B$200,0),MATCH(Data7[[#Headers],[Tech]],'Employee Info'!$C$2:$J$2,0)),"")</f>
        <v/>
      </c>
      <c r="N1684" s="19" t="str">
        <f>IFERROR(INDEX('Employee Info'!$C$3:$J$200,MATCH(Data7[[#This Row],[Name:]],'Employee Info'!$B$3:$B$200,0),MATCH(Data7[[#Headers],[Other]],'Employee Info'!$C$2:$J$2,0)),"")</f>
        <v/>
      </c>
      <c r="O1684" s="19">
        <f>IFERROR((Data7[[#This Row],[Hours:]]*SUM(Data7[[#This Row],[Rate]:[Other]])),"")</f>
        <v>0</v>
      </c>
      <c r="P1684" s="7" t="str">
        <f>IF(Data7[[#This Row],[WO'#:]]="","Riley #","WO#")</f>
        <v>WO#</v>
      </c>
      <c r="Q1684" s="7">
        <f>IFERROR(WEEKNUM(Data7[[#This Row],[Date:]]),"")</f>
        <v>34</v>
      </c>
      <c r="R1684" s="6">
        <f t="shared" si="78"/>
        <v>45522</v>
      </c>
      <c r="S1684" s="6">
        <f>Data7[[#This Row],[Week Start]]+7</f>
        <v>45529</v>
      </c>
      <c r="T1684" s="7" t="str">
        <f t="shared" si="79"/>
        <v>8/18/2024 - 8/25/2024</v>
      </c>
      <c r="U1684" s="7" t="str">
        <f t="shared" si="80"/>
        <v>Time Card</v>
      </c>
      <c r="V1684" s="8" t="str">
        <f>RIGHT(TEXT(Data7[[#This Row],[Date:]],"mmddyyyy"),4)</f>
        <v>2024</v>
      </c>
      <c r="W1684" s="8" t="str">
        <f>MID(TEXT(Data7[[#This Row],[Date:]],"mmddyyyy"),3,2)</f>
        <v>21</v>
      </c>
      <c r="X1684" s="8" t="str">
        <f>LEFT(TEXT(Data7[[#This Row],[Date:]],"mmddyyyy"),2)</f>
        <v>08</v>
      </c>
      <c r="Y1684" s="6">
        <f>DATE(Data7[[#This Row],[Year]],Data7[[#This Row],[Month]],Data7[[#This Row],[Day]])</f>
        <v>45525</v>
      </c>
    </row>
    <row r="1685" spans="1:25">
      <c r="A1685" s="5">
        <v>45527.560485185182</v>
      </c>
      <c r="B1685" s="7" t="s">
        <v>66</v>
      </c>
      <c r="C1685" s="6" t="s">
        <v>2098</v>
      </c>
      <c r="D1685" s="7" t="s">
        <v>2130</v>
      </c>
      <c r="E1685" s="8">
        <v>1</v>
      </c>
      <c r="F1685" s="7">
        <v>6984733</v>
      </c>
      <c r="G1685" s="7" t="s">
        <v>68</v>
      </c>
      <c r="H1685" s="7" t="s">
        <v>756</v>
      </c>
      <c r="I1685" s="7" t="s">
        <v>45</v>
      </c>
      <c r="J1685" s="19" t="str">
        <f>IFERROR(INDEX('Employee Info'!$C$3:$E$200,MATCH(Data7[[#This Row],[Name:]],'Employee Info'!$B$3:$B$200,0),MATCH(Data7[[#This Row],[Hours Type:]],'Employee Info'!$C$2:$E$2,0)),"")</f>
        <v/>
      </c>
      <c r="K1685" s="19" t="str">
        <f>IFERROR(INDEX('Employee Info'!$C$3:$J$200,MATCH(Data7[[#This Row],[Name:]],'Employee Info'!$B$3:$B$200,0),MATCH(Data7[[#Headers],[Truck]],'Employee Info'!$C$2:$J$2,0)),"")</f>
        <v/>
      </c>
      <c r="L1685" s="19" t="str">
        <f>IFERROR(INDEX('Employee Info'!$C$3:$J$200,MATCH(Data7[[#This Row],[Name:]],'Employee Info'!$B$3:$B$200,0),MATCH(Data7[[#Headers],[Phone]],'Employee Info'!$C$2:$J$2,0)),"")</f>
        <v/>
      </c>
      <c r="M1685" s="19" t="str">
        <f>IFERROR(INDEX('Employee Info'!$C$3:$J$200,MATCH(Data7[[#This Row],[Name:]],'Employee Info'!$B$3:$B$200,0),MATCH(Data7[[#Headers],[Tech]],'Employee Info'!$C$2:$J$2,0)),"")</f>
        <v/>
      </c>
      <c r="N1685" s="19" t="str">
        <f>IFERROR(INDEX('Employee Info'!$C$3:$J$200,MATCH(Data7[[#This Row],[Name:]],'Employee Info'!$B$3:$B$200,0),MATCH(Data7[[#Headers],[Other]],'Employee Info'!$C$2:$J$2,0)),"")</f>
        <v/>
      </c>
      <c r="O1685" s="19">
        <f>IFERROR((Data7[[#This Row],[Hours:]]*SUM(Data7[[#This Row],[Rate]:[Other]])),"")</f>
        <v>0</v>
      </c>
      <c r="P1685" s="7" t="str">
        <f>IF(Data7[[#This Row],[WO'#:]]="","Riley #","WO#")</f>
        <v>WO#</v>
      </c>
      <c r="Q1685" s="7">
        <f>IFERROR(WEEKNUM(Data7[[#This Row],[Date:]]),"")</f>
        <v>34</v>
      </c>
      <c r="R1685" s="6">
        <f t="shared" si="78"/>
        <v>45522</v>
      </c>
      <c r="S1685" s="6">
        <f>Data7[[#This Row],[Week Start]]+7</f>
        <v>45529</v>
      </c>
      <c r="T1685" s="7" t="str">
        <f t="shared" si="79"/>
        <v>8/18/2024 - 8/25/2024</v>
      </c>
      <c r="U1685" s="7" t="str">
        <f t="shared" si="80"/>
        <v>Time Card</v>
      </c>
      <c r="V1685" s="8" t="str">
        <f>RIGHT(TEXT(Data7[[#This Row],[Date:]],"mmddyyyy"),4)</f>
        <v>2024</v>
      </c>
      <c r="W1685" s="8" t="str">
        <f>MID(TEXT(Data7[[#This Row],[Date:]],"mmddyyyy"),3,2)</f>
        <v>21</v>
      </c>
      <c r="X1685" s="8" t="str">
        <f>LEFT(TEXT(Data7[[#This Row],[Date:]],"mmddyyyy"),2)</f>
        <v>08</v>
      </c>
      <c r="Y1685" s="6">
        <f>DATE(Data7[[#This Row],[Year]],Data7[[#This Row],[Month]],Data7[[#This Row],[Day]])</f>
        <v>45525</v>
      </c>
    </row>
    <row r="1686" spans="1:25">
      <c r="A1686" s="5">
        <v>45527.560611342589</v>
      </c>
      <c r="B1686" s="7" t="s">
        <v>66</v>
      </c>
      <c r="C1686" s="6" t="s">
        <v>2098</v>
      </c>
      <c r="D1686" s="7" t="s">
        <v>2130</v>
      </c>
      <c r="E1686" s="8">
        <v>3</v>
      </c>
      <c r="F1686" s="7">
        <v>6984733</v>
      </c>
      <c r="G1686" s="7" t="s">
        <v>68</v>
      </c>
      <c r="H1686" s="7" t="s">
        <v>756</v>
      </c>
      <c r="I1686" s="7" t="s">
        <v>44</v>
      </c>
      <c r="J1686" s="19" t="str">
        <f>IFERROR(INDEX('Employee Info'!$C$3:$E$200,MATCH(Data7[[#This Row],[Name:]],'Employee Info'!$B$3:$B$200,0),MATCH(Data7[[#This Row],[Hours Type:]],'Employee Info'!$C$2:$E$2,0)),"")</f>
        <v/>
      </c>
      <c r="K1686" s="19" t="str">
        <f>IFERROR(INDEX('Employee Info'!$C$3:$J$200,MATCH(Data7[[#This Row],[Name:]],'Employee Info'!$B$3:$B$200,0),MATCH(Data7[[#Headers],[Truck]],'Employee Info'!$C$2:$J$2,0)),"")</f>
        <v/>
      </c>
      <c r="L1686" s="19" t="str">
        <f>IFERROR(INDEX('Employee Info'!$C$3:$J$200,MATCH(Data7[[#This Row],[Name:]],'Employee Info'!$B$3:$B$200,0),MATCH(Data7[[#Headers],[Phone]],'Employee Info'!$C$2:$J$2,0)),"")</f>
        <v/>
      </c>
      <c r="M1686" s="19" t="str">
        <f>IFERROR(INDEX('Employee Info'!$C$3:$J$200,MATCH(Data7[[#This Row],[Name:]],'Employee Info'!$B$3:$B$200,0),MATCH(Data7[[#Headers],[Tech]],'Employee Info'!$C$2:$J$2,0)),"")</f>
        <v/>
      </c>
      <c r="N1686" s="19" t="str">
        <f>IFERROR(INDEX('Employee Info'!$C$3:$J$200,MATCH(Data7[[#This Row],[Name:]],'Employee Info'!$B$3:$B$200,0),MATCH(Data7[[#Headers],[Other]],'Employee Info'!$C$2:$J$2,0)),"")</f>
        <v/>
      </c>
      <c r="O1686" s="19">
        <f>IFERROR((Data7[[#This Row],[Hours:]]*SUM(Data7[[#This Row],[Rate]:[Other]])),"")</f>
        <v>0</v>
      </c>
      <c r="P1686" s="7" t="str">
        <f>IF(Data7[[#This Row],[WO'#:]]="","Riley #","WO#")</f>
        <v>WO#</v>
      </c>
      <c r="Q1686" s="7">
        <f>IFERROR(WEEKNUM(Data7[[#This Row],[Date:]]),"")</f>
        <v>34</v>
      </c>
      <c r="R1686" s="6">
        <f t="shared" si="78"/>
        <v>45522</v>
      </c>
      <c r="S1686" s="6">
        <f>Data7[[#This Row],[Week Start]]+7</f>
        <v>45529</v>
      </c>
      <c r="T1686" s="7" t="str">
        <f t="shared" si="79"/>
        <v>8/18/2024 - 8/25/2024</v>
      </c>
      <c r="U1686" s="7" t="str">
        <f t="shared" si="80"/>
        <v>Time Card</v>
      </c>
      <c r="V1686" s="8" t="str">
        <f>RIGHT(TEXT(Data7[[#This Row],[Date:]],"mmddyyyy"),4)</f>
        <v>2024</v>
      </c>
      <c r="W1686" s="8" t="str">
        <f>MID(TEXT(Data7[[#This Row],[Date:]],"mmddyyyy"),3,2)</f>
        <v>21</v>
      </c>
      <c r="X1686" s="8" t="str">
        <f>LEFT(TEXT(Data7[[#This Row],[Date:]],"mmddyyyy"),2)</f>
        <v>08</v>
      </c>
      <c r="Y1686" s="6">
        <f>DATE(Data7[[#This Row],[Year]],Data7[[#This Row],[Month]],Data7[[#This Row],[Day]])</f>
        <v>45525</v>
      </c>
    </row>
    <row r="1687" spans="1:25">
      <c r="A1687" s="5">
        <v>45526.575036921298</v>
      </c>
      <c r="B1687" s="7" t="s">
        <v>35</v>
      </c>
      <c r="C1687" s="6" t="s">
        <v>2106</v>
      </c>
      <c r="D1687" s="7" t="s">
        <v>2105</v>
      </c>
      <c r="E1687" s="8">
        <v>5</v>
      </c>
      <c r="F1687" s="7" t="s">
        <v>68</v>
      </c>
      <c r="G1687" s="7" t="s">
        <v>68</v>
      </c>
      <c r="H1687" s="7" t="s">
        <v>1948</v>
      </c>
      <c r="I1687" s="7" t="s">
        <v>44</v>
      </c>
      <c r="J1687" s="19" t="str">
        <f>IFERROR(INDEX('Employee Info'!$C$3:$E$200,MATCH(Data7[[#This Row],[Name:]],'Employee Info'!$B$3:$B$200,0),MATCH(Data7[[#This Row],[Hours Type:]],'Employee Info'!$C$2:$E$2,0)),"")</f>
        <v/>
      </c>
      <c r="K1687" s="19" t="str">
        <f>IFERROR(INDEX('Employee Info'!$C$3:$J$200,MATCH(Data7[[#This Row],[Name:]],'Employee Info'!$B$3:$B$200,0),MATCH(Data7[[#Headers],[Truck]],'Employee Info'!$C$2:$J$2,0)),"")</f>
        <v/>
      </c>
      <c r="L1687" s="19" t="str">
        <f>IFERROR(INDEX('Employee Info'!$C$3:$J$200,MATCH(Data7[[#This Row],[Name:]],'Employee Info'!$B$3:$B$200,0),MATCH(Data7[[#Headers],[Phone]],'Employee Info'!$C$2:$J$2,0)),"")</f>
        <v/>
      </c>
      <c r="M1687" s="19" t="str">
        <f>IFERROR(INDEX('Employee Info'!$C$3:$J$200,MATCH(Data7[[#This Row],[Name:]],'Employee Info'!$B$3:$B$200,0),MATCH(Data7[[#Headers],[Tech]],'Employee Info'!$C$2:$J$2,0)),"")</f>
        <v/>
      </c>
      <c r="N1687" s="19" t="str">
        <f>IFERROR(INDEX('Employee Info'!$C$3:$J$200,MATCH(Data7[[#This Row],[Name:]],'Employee Info'!$B$3:$B$200,0),MATCH(Data7[[#Headers],[Other]],'Employee Info'!$C$2:$J$2,0)),"")</f>
        <v/>
      </c>
      <c r="O1687" s="19">
        <f>IFERROR((Data7[[#This Row],[Hours:]]*SUM(Data7[[#This Row],[Rate]:[Other]])),"")</f>
        <v>0</v>
      </c>
      <c r="P1687" s="7" t="str">
        <f>IF(Data7[[#This Row],[WO'#:]]="","Riley #","WO#")</f>
        <v>Riley #</v>
      </c>
      <c r="Q1687" s="7">
        <f>IFERROR(WEEKNUM(Data7[[#This Row],[Date:]]),"")</f>
        <v>34</v>
      </c>
      <c r="R1687" s="6">
        <f t="shared" si="78"/>
        <v>45522</v>
      </c>
      <c r="S1687" s="6">
        <f>Data7[[#This Row],[Week Start]]+7</f>
        <v>45529</v>
      </c>
      <c r="T1687" s="7" t="str">
        <f t="shared" si="79"/>
        <v>8/18/2024 - 8/25/2024</v>
      </c>
      <c r="U1687" s="7" t="str">
        <f t="shared" si="80"/>
        <v>Time Card</v>
      </c>
      <c r="V1687" s="8" t="str">
        <f>RIGHT(TEXT(Data7[[#This Row],[Date:]],"mmddyyyy"),4)</f>
        <v>2024</v>
      </c>
      <c r="W1687" s="8" t="str">
        <f>MID(TEXT(Data7[[#This Row],[Date:]],"mmddyyyy"),3,2)</f>
        <v>22</v>
      </c>
      <c r="X1687" s="8" t="str">
        <f>LEFT(TEXT(Data7[[#This Row],[Date:]],"mmddyyyy"),2)</f>
        <v>08</v>
      </c>
      <c r="Y1687" s="6">
        <f>DATE(Data7[[#This Row],[Year]],Data7[[#This Row],[Month]],Data7[[#This Row],[Day]])</f>
        <v>45526</v>
      </c>
    </row>
    <row r="1688" spans="1:25">
      <c r="A1688" s="5">
        <v>45526.578322453701</v>
      </c>
      <c r="B1688" s="7" t="s">
        <v>35</v>
      </c>
      <c r="C1688" s="6" t="s">
        <v>2106</v>
      </c>
      <c r="D1688" s="7" t="s">
        <v>2107</v>
      </c>
      <c r="E1688" s="8">
        <v>3</v>
      </c>
      <c r="F1688" s="7">
        <v>7134585</v>
      </c>
      <c r="G1688" s="7" t="s">
        <v>68</v>
      </c>
      <c r="H1688" s="7" t="s">
        <v>756</v>
      </c>
      <c r="I1688" s="7" t="s">
        <v>44</v>
      </c>
      <c r="J1688" s="19" t="str">
        <f>IFERROR(INDEX('Employee Info'!$C$3:$E$200,MATCH(Data7[[#This Row],[Name:]],'Employee Info'!$B$3:$B$200,0),MATCH(Data7[[#This Row],[Hours Type:]],'Employee Info'!$C$2:$E$2,0)),"")</f>
        <v/>
      </c>
      <c r="K1688" s="19" t="str">
        <f>IFERROR(INDEX('Employee Info'!$C$3:$J$200,MATCH(Data7[[#This Row],[Name:]],'Employee Info'!$B$3:$B$200,0),MATCH(Data7[[#Headers],[Truck]],'Employee Info'!$C$2:$J$2,0)),"")</f>
        <v/>
      </c>
      <c r="L1688" s="19" t="str">
        <f>IFERROR(INDEX('Employee Info'!$C$3:$J$200,MATCH(Data7[[#This Row],[Name:]],'Employee Info'!$B$3:$B$200,0),MATCH(Data7[[#Headers],[Phone]],'Employee Info'!$C$2:$J$2,0)),"")</f>
        <v/>
      </c>
      <c r="M1688" s="19" t="str">
        <f>IFERROR(INDEX('Employee Info'!$C$3:$J$200,MATCH(Data7[[#This Row],[Name:]],'Employee Info'!$B$3:$B$200,0),MATCH(Data7[[#Headers],[Tech]],'Employee Info'!$C$2:$J$2,0)),"")</f>
        <v/>
      </c>
      <c r="N1688" s="19" t="str">
        <f>IFERROR(INDEX('Employee Info'!$C$3:$J$200,MATCH(Data7[[#This Row],[Name:]],'Employee Info'!$B$3:$B$200,0),MATCH(Data7[[#Headers],[Other]],'Employee Info'!$C$2:$J$2,0)),"")</f>
        <v/>
      </c>
      <c r="O1688" s="19">
        <f>IFERROR((Data7[[#This Row],[Hours:]]*SUM(Data7[[#This Row],[Rate]:[Other]])),"")</f>
        <v>0</v>
      </c>
      <c r="P1688" s="7" t="str">
        <f>IF(Data7[[#This Row],[WO'#:]]="","Riley #","WO#")</f>
        <v>WO#</v>
      </c>
      <c r="Q1688" s="7">
        <f>IFERROR(WEEKNUM(Data7[[#This Row],[Date:]]),"")</f>
        <v>34</v>
      </c>
      <c r="R1688" s="6">
        <f t="shared" si="78"/>
        <v>45522</v>
      </c>
      <c r="S1688" s="6">
        <f>Data7[[#This Row],[Week Start]]+7</f>
        <v>45529</v>
      </c>
      <c r="T1688" s="7" t="str">
        <f t="shared" si="79"/>
        <v>8/18/2024 - 8/25/2024</v>
      </c>
      <c r="U1688" s="7" t="str">
        <f t="shared" si="80"/>
        <v>Time Card</v>
      </c>
      <c r="V1688" s="8" t="str">
        <f>RIGHT(TEXT(Data7[[#This Row],[Date:]],"mmddyyyy"),4)</f>
        <v>2024</v>
      </c>
      <c r="W1688" s="8" t="str">
        <f>MID(TEXT(Data7[[#This Row],[Date:]],"mmddyyyy"),3,2)</f>
        <v>22</v>
      </c>
      <c r="X1688" s="8" t="str">
        <f>LEFT(TEXT(Data7[[#This Row],[Date:]],"mmddyyyy"),2)</f>
        <v>08</v>
      </c>
      <c r="Y1688" s="6">
        <f>DATE(Data7[[#This Row],[Year]],Data7[[#This Row],[Month]],Data7[[#This Row],[Day]])</f>
        <v>45526</v>
      </c>
    </row>
    <row r="1689" spans="1:25">
      <c r="A1689" s="5">
        <v>45526.579835879631</v>
      </c>
      <c r="B1689" s="7" t="s">
        <v>31</v>
      </c>
      <c r="C1689" s="6" t="s">
        <v>2106</v>
      </c>
      <c r="D1689" s="7" t="s">
        <v>2108</v>
      </c>
      <c r="E1689" s="8">
        <v>2</v>
      </c>
      <c r="F1689" s="7" t="s">
        <v>68</v>
      </c>
      <c r="G1689" s="7" t="s">
        <v>68</v>
      </c>
      <c r="H1689" s="7" t="s">
        <v>2097</v>
      </c>
      <c r="I1689" s="7" t="s">
        <v>44</v>
      </c>
      <c r="J1689" s="19" t="str">
        <f>IFERROR(INDEX('Employee Info'!$C$3:$E$200,MATCH(Data7[[#This Row],[Name:]],'Employee Info'!$B$3:$B$200,0),MATCH(Data7[[#This Row],[Hours Type:]],'Employee Info'!$C$2:$E$2,0)),"")</f>
        <v/>
      </c>
      <c r="K1689" s="19" t="str">
        <f>IFERROR(INDEX('Employee Info'!$C$3:$J$200,MATCH(Data7[[#This Row],[Name:]],'Employee Info'!$B$3:$B$200,0),MATCH(Data7[[#Headers],[Truck]],'Employee Info'!$C$2:$J$2,0)),"")</f>
        <v/>
      </c>
      <c r="L1689" s="19" t="str">
        <f>IFERROR(INDEX('Employee Info'!$C$3:$J$200,MATCH(Data7[[#This Row],[Name:]],'Employee Info'!$B$3:$B$200,0),MATCH(Data7[[#Headers],[Phone]],'Employee Info'!$C$2:$J$2,0)),"")</f>
        <v/>
      </c>
      <c r="M1689" s="19" t="str">
        <f>IFERROR(INDEX('Employee Info'!$C$3:$J$200,MATCH(Data7[[#This Row],[Name:]],'Employee Info'!$B$3:$B$200,0),MATCH(Data7[[#Headers],[Tech]],'Employee Info'!$C$2:$J$2,0)),"")</f>
        <v/>
      </c>
      <c r="N1689" s="19" t="str">
        <f>IFERROR(INDEX('Employee Info'!$C$3:$J$200,MATCH(Data7[[#This Row],[Name:]],'Employee Info'!$B$3:$B$200,0),MATCH(Data7[[#Headers],[Other]],'Employee Info'!$C$2:$J$2,0)),"")</f>
        <v/>
      </c>
      <c r="O1689" s="19">
        <f>IFERROR((Data7[[#This Row],[Hours:]]*SUM(Data7[[#This Row],[Rate]:[Other]])),"")</f>
        <v>0</v>
      </c>
      <c r="P1689" s="7" t="str">
        <f>IF(Data7[[#This Row],[WO'#:]]="","Riley #","WO#")</f>
        <v>Riley #</v>
      </c>
      <c r="Q1689" s="7">
        <f>IFERROR(WEEKNUM(Data7[[#This Row],[Date:]]),"")</f>
        <v>34</v>
      </c>
      <c r="R1689" s="6">
        <f t="shared" si="78"/>
        <v>45522</v>
      </c>
      <c r="S1689" s="6">
        <f>Data7[[#This Row],[Week Start]]+7</f>
        <v>45529</v>
      </c>
      <c r="T1689" s="7" t="str">
        <f t="shared" si="79"/>
        <v>8/18/2024 - 8/25/2024</v>
      </c>
      <c r="U1689" s="7" t="str">
        <f t="shared" si="80"/>
        <v>Time Card</v>
      </c>
      <c r="V1689" s="8" t="str">
        <f>RIGHT(TEXT(Data7[[#This Row],[Date:]],"mmddyyyy"),4)</f>
        <v>2024</v>
      </c>
      <c r="W1689" s="8" t="str">
        <f>MID(TEXT(Data7[[#This Row],[Date:]],"mmddyyyy"),3,2)</f>
        <v>22</v>
      </c>
      <c r="X1689" s="8" t="str">
        <f>LEFT(TEXT(Data7[[#This Row],[Date:]],"mmddyyyy"),2)</f>
        <v>08</v>
      </c>
      <c r="Y1689" s="6">
        <f>DATE(Data7[[#This Row],[Year]],Data7[[#This Row],[Month]],Data7[[#This Row],[Day]])</f>
        <v>45526</v>
      </c>
    </row>
    <row r="1690" spans="1:25">
      <c r="A1690" s="5">
        <v>45526.579919560187</v>
      </c>
      <c r="B1690" s="7" t="s">
        <v>34</v>
      </c>
      <c r="C1690" s="6" t="s">
        <v>2106</v>
      </c>
      <c r="D1690" s="7" t="s">
        <v>2108</v>
      </c>
      <c r="E1690" s="8">
        <v>2</v>
      </c>
      <c r="F1690" s="7" t="s">
        <v>68</v>
      </c>
      <c r="G1690" s="7" t="s">
        <v>68</v>
      </c>
      <c r="H1690" s="7" t="s">
        <v>2097</v>
      </c>
      <c r="I1690" s="7" t="s">
        <v>44</v>
      </c>
      <c r="J1690" s="19" t="str">
        <f>IFERROR(INDEX('Employee Info'!$C$3:$E$200,MATCH(Data7[[#This Row],[Name:]],'Employee Info'!$B$3:$B$200,0),MATCH(Data7[[#This Row],[Hours Type:]],'Employee Info'!$C$2:$E$2,0)),"")</f>
        <v/>
      </c>
      <c r="K1690" s="19" t="str">
        <f>IFERROR(INDEX('Employee Info'!$C$3:$J$200,MATCH(Data7[[#This Row],[Name:]],'Employee Info'!$B$3:$B$200,0),MATCH(Data7[[#Headers],[Truck]],'Employee Info'!$C$2:$J$2,0)),"")</f>
        <v/>
      </c>
      <c r="L1690" s="19" t="str">
        <f>IFERROR(INDEX('Employee Info'!$C$3:$J$200,MATCH(Data7[[#This Row],[Name:]],'Employee Info'!$B$3:$B$200,0),MATCH(Data7[[#Headers],[Phone]],'Employee Info'!$C$2:$J$2,0)),"")</f>
        <v/>
      </c>
      <c r="M1690" s="19" t="str">
        <f>IFERROR(INDEX('Employee Info'!$C$3:$J$200,MATCH(Data7[[#This Row],[Name:]],'Employee Info'!$B$3:$B$200,0),MATCH(Data7[[#Headers],[Tech]],'Employee Info'!$C$2:$J$2,0)),"")</f>
        <v/>
      </c>
      <c r="N1690" s="19" t="str">
        <f>IFERROR(INDEX('Employee Info'!$C$3:$J$200,MATCH(Data7[[#This Row],[Name:]],'Employee Info'!$B$3:$B$200,0),MATCH(Data7[[#Headers],[Other]],'Employee Info'!$C$2:$J$2,0)),"")</f>
        <v/>
      </c>
      <c r="O1690" s="19">
        <f>IFERROR((Data7[[#This Row],[Hours:]]*SUM(Data7[[#This Row],[Rate]:[Other]])),"")</f>
        <v>0</v>
      </c>
      <c r="P1690" s="7" t="str">
        <f>IF(Data7[[#This Row],[WO'#:]]="","Riley #","WO#")</f>
        <v>Riley #</v>
      </c>
      <c r="Q1690" s="7">
        <f>IFERROR(WEEKNUM(Data7[[#This Row],[Date:]]),"")</f>
        <v>34</v>
      </c>
      <c r="R1690" s="6">
        <f t="shared" si="78"/>
        <v>45522</v>
      </c>
      <c r="S1690" s="6">
        <f>Data7[[#This Row],[Week Start]]+7</f>
        <v>45529</v>
      </c>
      <c r="T1690" s="7" t="str">
        <f t="shared" si="79"/>
        <v>8/18/2024 - 8/25/2024</v>
      </c>
      <c r="U1690" s="7" t="str">
        <f t="shared" si="80"/>
        <v>Time Card</v>
      </c>
      <c r="V1690" s="8" t="str">
        <f>RIGHT(TEXT(Data7[[#This Row],[Date:]],"mmddyyyy"),4)</f>
        <v>2024</v>
      </c>
      <c r="W1690" s="8" t="str">
        <f>MID(TEXT(Data7[[#This Row],[Date:]],"mmddyyyy"),3,2)</f>
        <v>22</v>
      </c>
      <c r="X1690" s="8" t="str">
        <f>LEFT(TEXT(Data7[[#This Row],[Date:]],"mmddyyyy"),2)</f>
        <v>08</v>
      </c>
      <c r="Y1690" s="6">
        <f>DATE(Data7[[#This Row],[Year]],Data7[[#This Row],[Month]],Data7[[#This Row],[Day]])</f>
        <v>45526</v>
      </c>
    </row>
    <row r="1691" spans="1:25">
      <c r="A1691" s="5">
        <v>45526.580699652775</v>
      </c>
      <c r="B1691" s="7" t="s">
        <v>34</v>
      </c>
      <c r="C1691" s="6" t="s">
        <v>2106</v>
      </c>
      <c r="D1691" s="7" t="s">
        <v>2109</v>
      </c>
      <c r="E1691" s="8">
        <v>3</v>
      </c>
      <c r="F1691" s="7">
        <v>7144401</v>
      </c>
      <c r="G1691" s="7" t="s">
        <v>68</v>
      </c>
      <c r="H1691" s="7" t="s">
        <v>756</v>
      </c>
      <c r="I1691" s="7" t="s">
        <v>44</v>
      </c>
      <c r="J1691" s="19" t="str">
        <f>IFERROR(INDEX('Employee Info'!$C$3:$E$200,MATCH(Data7[[#This Row],[Name:]],'Employee Info'!$B$3:$B$200,0),MATCH(Data7[[#This Row],[Hours Type:]],'Employee Info'!$C$2:$E$2,0)),"")</f>
        <v/>
      </c>
      <c r="K1691" s="19" t="str">
        <f>IFERROR(INDEX('Employee Info'!$C$3:$J$200,MATCH(Data7[[#This Row],[Name:]],'Employee Info'!$B$3:$B$200,0),MATCH(Data7[[#Headers],[Truck]],'Employee Info'!$C$2:$J$2,0)),"")</f>
        <v/>
      </c>
      <c r="L1691" s="19" t="str">
        <f>IFERROR(INDEX('Employee Info'!$C$3:$J$200,MATCH(Data7[[#This Row],[Name:]],'Employee Info'!$B$3:$B$200,0),MATCH(Data7[[#Headers],[Phone]],'Employee Info'!$C$2:$J$2,0)),"")</f>
        <v/>
      </c>
      <c r="M1691" s="19" t="str">
        <f>IFERROR(INDEX('Employee Info'!$C$3:$J$200,MATCH(Data7[[#This Row],[Name:]],'Employee Info'!$B$3:$B$200,0),MATCH(Data7[[#Headers],[Tech]],'Employee Info'!$C$2:$J$2,0)),"")</f>
        <v/>
      </c>
      <c r="N1691" s="19" t="str">
        <f>IFERROR(INDEX('Employee Info'!$C$3:$J$200,MATCH(Data7[[#This Row],[Name:]],'Employee Info'!$B$3:$B$200,0),MATCH(Data7[[#Headers],[Other]],'Employee Info'!$C$2:$J$2,0)),"")</f>
        <v/>
      </c>
      <c r="O1691" s="19">
        <f>IFERROR((Data7[[#This Row],[Hours:]]*SUM(Data7[[#This Row],[Rate]:[Other]])),"")</f>
        <v>0</v>
      </c>
      <c r="P1691" s="7" t="str">
        <f>IF(Data7[[#This Row],[WO'#:]]="","Riley #","WO#")</f>
        <v>WO#</v>
      </c>
      <c r="Q1691" s="7">
        <f>IFERROR(WEEKNUM(Data7[[#This Row],[Date:]]),"")</f>
        <v>34</v>
      </c>
      <c r="R1691" s="6">
        <f t="shared" si="78"/>
        <v>45522</v>
      </c>
      <c r="S1691" s="6">
        <f>Data7[[#This Row],[Week Start]]+7</f>
        <v>45529</v>
      </c>
      <c r="T1691" s="7" t="str">
        <f t="shared" si="79"/>
        <v>8/18/2024 - 8/25/2024</v>
      </c>
      <c r="U1691" s="7" t="str">
        <f t="shared" si="80"/>
        <v>Time Card</v>
      </c>
      <c r="V1691" s="8" t="str">
        <f>RIGHT(TEXT(Data7[[#This Row],[Date:]],"mmddyyyy"),4)</f>
        <v>2024</v>
      </c>
      <c r="W1691" s="8" t="str">
        <f>MID(TEXT(Data7[[#This Row],[Date:]],"mmddyyyy"),3,2)</f>
        <v>22</v>
      </c>
      <c r="X1691" s="8" t="str">
        <f>LEFT(TEXT(Data7[[#This Row],[Date:]],"mmddyyyy"),2)</f>
        <v>08</v>
      </c>
      <c r="Y1691" s="6">
        <f>DATE(Data7[[#This Row],[Year]],Data7[[#This Row],[Month]],Data7[[#This Row],[Day]])</f>
        <v>45526</v>
      </c>
    </row>
    <row r="1692" spans="1:25">
      <c r="A1692" s="5">
        <v>45526.580835995373</v>
      </c>
      <c r="B1692" s="7" t="s">
        <v>31</v>
      </c>
      <c r="C1692" s="6" t="s">
        <v>2106</v>
      </c>
      <c r="D1692" s="7" t="s">
        <v>2109</v>
      </c>
      <c r="E1692" s="8">
        <v>3</v>
      </c>
      <c r="F1692" s="7">
        <v>7144401</v>
      </c>
      <c r="G1692" s="7" t="s">
        <v>68</v>
      </c>
      <c r="H1692" s="7" t="s">
        <v>756</v>
      </c>
      <c r="I1692" s="7" t="s">
        <v>44</v>
      </c>
      <c r="J1692" s="19" t="str">
        <f>IFERROR(INDEX('Employee Info'!$C$3:$E$200,MATCH(Data7[[#This Row],[Name:]],'Employee Info'!$B$3:$B$200,0),MATCH(Data7[[#This Row],[Hours Type:]],'Employee Info'!$C$2:$E$2,0)),"")</f>
        <v/>
      </c>
      <c r="K1692" s="19" t="str">
        <f>IFERROR(INDEX('Employee Info'!$C$3:$J$200,MATCH(Data7[[#This Row],[Name:]],'Employee Info'!$B$3:$B$200,0),MATCH(Data7[[#Headers],[Truck]],'Employee Info'!$C$2:$J$2,0)),"")</f>
        <v/>
      </c>
      <c r="L1692" s="19" t="str">
        <f>IFERROR(INDEX('Employee Info'!$C$3:$J$200,MATCH(Data7[[#This Row],[Name:]],'Employee Info'!$B$3:$B$200,0),MATCH(Data7[[#Headers],[Phone]],'Employee Info'!$C$2:$J$2,0)),"")</f>
        <v/>
      </c>
      <c r="M1692" s="19" t="str">
        <f>IFERROR(INDEX('Employee Info'!$C$3:$J$200,MATCH(Data7[[#This Row],[Name:]],'Employee Info'!$B$3:$B$200,0),MATCH(Data7[[#Headers],[Tech]],'Employee Info'!$C$2:$J$2,0)),"")</f>
        <v/>
      </c>
      <c r="N1692" s="19" t="str">
        <f>IFERROR(INDEX('Employee Info'!$C$3:$J$200,MATCH(Data7[[#This Row],[Name:]],'Employee Info'!$B$3:$B$200,0),MATCH(Data7[[#Headers],[Other]],'Employee Info'!$C$2:$J$2,0)),"")</f>
        <v/>
      </c>
      <c r="O1692" s="19">
        <f>IFERROR((Data7[[#This Row],[Hours:]]*SUM(Data7[[#This Row],[Rate]:[Other]])),"")</f>
        <v>0</v>
      </c>
      <c r="P1692" s="7" t="str">
        <f>IF(Data7[[#This Row],[WO'#:]]="","Riley #","WO#")</f>
        <v>WO#</v>
      </c>
      <c r="Q1692" s="7">
        <f>IFERROR(WEEKNUM(Data7[[#This Row],[Date:]]),"")</f>
        <v>34</v>
      </c>
      <c r="R1692" s="6">
        <f t="shared" si="78"/>
        <v>45522</v>
      </c>
      <c r="S1692" s="6">
        <f>Data7[[#This Row],[Week Start]]+7</f>
        <v>45529</v>
      </c>
      <c r="T1692" s="7" t="str">
        <f t="shared" si="79"/>
        <v>8/18/2024 - 8/25/2024</v>
      </c>
      <c r="U1692" s="7" t="str">
        <f t="shared" si="80"/>
        <v>Time Card</v>
      </c>
      <c r="V1692" s="8" t="str">
        <f>RIGHT(TEXT(Data7[[#This Row],[Date:]],"mmddyyyy"),4)</f>
        <v>2024</v>
      </c>
      <c r="W1692" s="8" t="str">
        <f>MID(TEXT(Data7[[#This Row],[Date:]],"mmddyyyy"),3,2)</f>
        <v>22</v>
      </c>
      <c r="X1692" s="8" t="str">
        <f>LEFT(TEXT(Data7[[#This Row],[Date:]],"mmddyyyy"),2)</f>
        <v>08</v>
      </c>
      <c r="Y1692" s="6">
        <f>DATE(Data7[[#This Row],[Year]],Data7[[#This Row],[Month]],Data7[[#This Row],[Day]])</f>
        <v>45526</v>
      </c>
    </row>
    <row r="1693" spans="1:25">
      <c r="A1693" s="5">
        <v>45526.581506249997</v>
      </c>
      <c r="B1693" s="7" t="s">
        <v>31</v>
      </c>
      <c r="C1693" s="6" t="s">
        <v>2106</v>
      </c>
      <c r="D1693" s="7" t="s">
        <v>2110</v>
      </c>
      <c r="E1693" s="8">
        <v>3</v>
      </c>
      <c r="F1693" s="7">
        <v>7145203</v>
      </c>
      <c r="G1693" s="7" t="s">
        <v>68</v>
      </c>
      <c r="H1693" s="7" t="s">
        <v>756</v>
      </c>
      <c r="I1693" s="7" t="s">
        <v>44</v>
      </c>
      <c r="J1693" s="19" t="str">
        <f>IFERROR(INDEX('Employee Info'!$C$3:$E$200,MATCH(Data7[[#This Row],[Name:]],'Employee Info'!$B$3:$B$200,0),MATCH(Data7[[#This Row],[Hours Type:]],'Employee Info'!$C$2:$E$2,0)),"")</f>
        <v/>
      </c>
      <c r="K1693" s="19" t="str">
        <f>IFERROR(INDEX('Employee Info'!$C$3:$J$200,MATCH(Data7[[#This Row],[Name:]],'Employee Info'!$B$3:$B$200,0),MATCH(Data7[[#Headers],[Truck]],'Employee Info'!$C$2:$J$2,0)),"")</f>
        <v/>
      </c>
      <c r="L1693" s="19" t="str">
        <f>IFERROR(INDEX('Employee Info'!$C$3:$J$200,MATCH(Data7[[#This Row],[Name:]],'Employee Info'!$B$3:$B$200,0),MATCH(Data7[[#Headers],[Phone]],'Employee Info'!$C$2:$J$2,0)),"")</f>
        <v/>
      </c>
      <c r="M1693" s="19" t="str">
        <f>IFERROR(INDEX('Employee Info'!$C$3:$J$200,MATCH(Data7[[#This Row],[Name:]],'Employee Info'!$B$3:$B$200,0),MATCH(Data7[[#Headers],[Tech]],'Employee Info'!$C$2:$J$2,0)),"")</f>
        <v/>
      </c>
      <c r="N1693" s="19" t="str">
        <f>IFERROR(INDEX('Employee Info'!$C$3:$J$200,MATCH(Data7[[#This Row],[Name:]],'Employee Info'!$B$3:$B$200,0),MATCH(Data7[[#Headers],[Other]],'Employee Info'!$C$2:$J$2,0)),"")</f>
        <v/>
      </c>
      <c r="O1693" s="19">
        <f>IFERROR((Data7[[#This Row],[Hours:]]*SUM(Data7[[#This Row],[Rate]:[Other]])),"")</f>
        <v>0</v>
      </c>
      <c r="P1693" s="7" t="str">
        <f>IF(Data7[[#This Row],[WO'#:]]="","Riley #","WO#")</f>
        <v>WO#</v>
      </c>
      <c r="Q1693" s="7">
        <f>IFERROR(WEEKNUM(Data7[[#This Row],[Date:]]),"")</f>
        <v>34</v>
      </c>
      <c r="R1693" s="6">
        <f t="shared" si="78"/>
        <v>45522</v>
      </c>
      <c r="S1693" s="6">
        <f>Data7[[#This Row],[Week Start]]+7</f>
        <v>45529</v>
      </c>
      <c r="T1693" s="7" t="str">
        <f t="shared" si="79"/>
        <v>8/18/2024 - 8/25/2024</v>
      </c>
      <c r="U1693" s="7" t="str">
        <f t="shared" si="80"/>
        <v>Time Card</v>
      </c>
      <c r="V1693" s="8" t="str">
        <f>RIGHT(TEXT(Data7[[#This Row],[Date:]],"mmddyyyy"),4)</f>
        <v>2024</v>
      </c>
      <c r="W1693" s="8" t="str">
        <f>MID(TEXT(Data7[[#This Row],[Date:]],"mmddyyyy"),3,2)</f>
        <v>22</v>
      </c>
      <c r="X1693" s="8" t="str">
        <f>LEFT(TEXT(Data7[[#This Row],[Date:]],"mmddyyyy"),2)</f>
        <v>08</v>
      </c>
      <c r="Y1693" s="6">
        <f>DATE(Data7[[#This Row],[Year]],Data7[[#This Row],[Month]],Data7[[#This Row],[Day]])</f>
        <v>45526</v>
      </c>
    </row>
    <row r="1694" spans="1:25">
      <c r="A1694" s="5">
        <v>45526.581620254627</v>
      </c>
      <c r="B1694" s="7" t="s">
        <v>34</v>
      </c>
      <c r="C1694" s="6" t="s">
        <v>2106</v>
      </c>
      <c r="D1694" s="7" t="s">
        <v>2110</v>
      </c>
      <c r="E1694" s="8">
        <v>3</v>
      </c>
      <c r="F1694" s="7">
        <v>7145203</v>
      </c>
      <c r="G1694" s="7" t="s">
        <v>68</v>
      </c>
      <c r="H1694" s="7" t="s">
        <v>756</v>
      </c>
      <c r="I1694" s="7" t="s">
        <v>44</v>
      </c>
      <c r="J1694" s="19" t="str">
        <f>IFERROR(INDEX('Employee Info'!$C$3:$E$200,MATCH(Data7[[#This Row],[Name:]],'Employee Info'!$B$3:$B$200,0),MATCH(Data7[[#This Row],[Hours Type:]],'Employee Info'!$C$2:$E$2,0)),"")</f>
        <v/>
      </c>
      <c r="K1694" s="19" t="str">
        <f>IFERROR(INDEX('Employee Info'!$C$3:$J$200,MATCH(Data7[[#This Row],[Name:]],'Employee Info'!$B$3:$B$200,0),MATCH(Data7[[#Headers],[Truck]],'Employee Info'!$C$2:$J$2,0)),"")</f>
        <v/>
      </c>
      <c r="L1694" s="19" t="str">
        <f>IFERROR(INDEX('Employee Info'!$C$3:$J$200,MATCH(Data7[[#This Row],[Name:]],'Employee Info'!$B$3:$B$200,0),MATCH(Data7[[#Headers],[Phone]],'Employee Info'!$C$2:$J$2,0)),"")</f>
        <v/>
      </c>
      <c r="M1694" s="19" t="str">
        <f>IFERROR(INDEX('Employee Info'!$C$3:$J$200,MATCH(Data7[[#This Row],[Name:]],'Employee Info'!$B$3:$B$200,0),MATCH(Data7[[#Headers],[Tech]],'Employee Info'!$C$2:$J$2,0)),"")</f>
        <v/>
      </c>
      <c r="N1694" s="19" t="str">
        <f>IFERROR(INDEX('Employee Info'!$C$3:$J$200,MATCH(Data7[[#This Row],[Name:]],'Employee Info'!$B$3:$B$200,0),MATCH(Data7[[#Headers],[Other]],'Employee Info'!$C$2:$J$2,0)),"")</f>
        <v/>
      </c>
      <c r="O1694" s="19">
        <f>IFERROR((Data7[[#This Row],[Hours:]]*SUM(Data7[[#This Row],[Rate]:[Other]])),"")</f>
        <v>0</v>
      </c>
      <c r="P1694" s="7" t="str">
        <f>IF(Data7[[#This Row],[WO'#:]]="","Riley #","WO#")</f>
        <v>WO#</v>
      </c>
      <c r="Q1694" s="7">
        <f>IFERROR(WEEKNUM(Data7[[#This Row],[Date:]]),"")</f>
        <v>34</v>
      </c>
      <c r="R1694" s="6">
        <f t="shared" si="78"/>
        <v>45522</v>
      </c>
      <c r="S1694" s="6">
        <f>Data7[[#This Row],[Week Start]]+7</f>
        <v>45529</v>
      </c>
      <c r="T1694" s="7" t="str">
        <f t="shared" si="79"/>
        <v>8/18/2024 - 8/25/2024</v>
      </c>
      <c r="U1694" s="7" t="str">
        <f t="shared" si="80"/>
        <v>Time Card</v>
      </c>
      <c r="V1694" s="8" t="str">
        <f>RIGHT(TEXT(Data7[[#This Row],[Date:]],"mmddyyyy"),4)</f>
        <v>2024</v>
      </c>
      <c r="W1694" s="8" t="str">
        <f>MID(TEXT(Data7[[#This Row],[Date:]],"mmddyyyy"),3,2)</f>
        <v>22</v>
      </c>
      <c r="X1694" s="8" t="str">
        <f>LEFT(TEXT(Data7[[#This Row],[Date:]],"mmddyyyy"),2)</f>
        <v>08</v>
      </c>
      <c r="Y1694" s="6">
        <f>DATE(Data7[[#This Row],[Year]],Data7[[#This Row],[Month]],Data7[[#This Row],[Day]])</f>
        <v>45526</v>
      </c>
    </row>
    <row r="1695" spans="1:25">
      <c r="A1695" s="5">
        <v>45526.584688194445</v>
      </c>
      <c r="B1695" s="7" t="s">
        <v>65</v>
      </c>
      <c r="C1695" s="6" t="s">
        <v>2106</v>
      </c>
      <c r="D1695" s="7" t="s">
        <v>2095</v>
      </c>
      <c r="E1695" s="8">
        <v>8</v>
      </c>
      <c r="F1695" s="7" t="s">
        <v>68</v>
      </c>
      <c r="G1695" s="7" t="s">
        <v>68</v>
      </c>
      <c r="H1695" s="7" t="s">
        <v>536</v>
      </c>
      <c r="I1695" s="7" t="s">
        <v>44</v>
      </c>
      <c r="J1695" s="19" t="str">
        <f>IFERROR(INDEX('Employee Info'!$C$3:$E$200,MATCH(Data7[[#This Row],[Name:]],'Employee Info'!$B$3:$B$200,0),MATCH(Data7[[#This Row],[Hours Type:]],'Employee Info'!$C$2:$E$2,0)),"")</f>
        <v/>
      </c>
      <c r="K1695" s="19" t="str">
        <f>IFERROR(INDEX('Employee Info'!$C$3:$J$200,MATCH(Data7[[#This Row],[Name:]],'Employee Info'!$B$3:$B$200,0),MATCH(Data7[[#Headers],[Truck]],'Employee Info'!$C$2:$J$2,0)),"")</f>
        <v/>
      </c>
      <c r="L1695" s="19" t="str">
        <f>IFERROR(INDEX('Employee Info'!$C$3:$J$200,MATCH(Data7[[#This Row],[Name:]],'Employee Info'!$B$3:$B$200,0),MATCH(Data7[[#Headers],[Phone]],'Employee Info'!$C$2:$J$2,0)),"")</f>
        <v/>
      </c>
      <c r="M1695" s="19" t="str">
        <f>IFERROR(INDEX('Employee Info'!$C$3:$J$200,MATCH(Data7[[#This Row],[Name:]],'Employee Info'!$B$3:$B$200,0),MATCH(Data7[[#Headers],[Tech]],'Employee Info'!$C$2:$J$2,0)),"")</f>
        <v/>
      </c>
      <c r="N1695" s="19" t="str">
        <f>IFERROR(INDEX('Employee Info'!$C$3:$J$200,MATCH(Data7[[#This Row],[Name:]],'Employee Info'!$B$3:$B$200,0),MATCH(Data7[[#Headers],[Other]],'Employee Info'!$C$2:$J$2,0)),"")</f>
        <v/>
      </c>
      <c r="O1695" s="19">
        <f>IFERROR((Data7[[#This Row],[Hours:]]*SUM(Data7[[#This Row],[Rate]:[Other]])),"")</f>
        <v>0</v>
      </c>
      <c r="P1695" s="7" t="str">
        <f>IF(Data7[[#This Row],[WO'#:]]="","Riley #","WO#")</f>
        <v>Riley #</v>
      </c>
      <c r="Q1695" s="7">
        <f>IFERROR(WEEKNUM(Data7[[#This Row],[Date:]]),"")</f>
        <v>34</v>
      </c>
      <c r="R1695" s="6">
        <f t="shared" si="78"/>
        <v>45522</v>
      </c>
      <c r="S1695" s="6">
        <f>Data7[[#This Row],[Week Start]]+7</f>
        <v>45529</v>
      </c>
      <c r="T1695" s="7" t="str">
        <f t="shared" si="79"/>
        <v>8/18/2024 - 8/25/2024</v>
      </c>
      <c r="U1695" s="7" t="str">
        <f t="shared" si="80"/>
        <v>Time Card</v>
      </c>
      <c r="V1695" s="8" t="str">
        <f>RIGHT(TEXT(Data7[[#This Row],[Date:]],"mmddyyyy"),4)</f>
        <v>2024</v>
      </c>
      <c r="W1695" s="8" t="str">
        <f>MID(TEXT(Data7[[#This Row],[Date:]],"mmddyyyy"),3,2)</f>
        <v>22</v>
      </c>
      <c r="X1695" s="8" t="str">
        <f>LEFT(TEXT(Data7[[#This Row],[Date:]],"mmddyyyy"),2)</f>
        <v>08</v>
      </c>
      <c r="Y1695" s="6">
        <f>DATE(Data7[[#This Row],[Year]],Data7[[#This Row],[Month]],Data7[[#This Row],[Day]])</f>
        <v>45526</v>
      </c>
    </row>
    <row r="1696" spans="1:25">
      <c r="A1696" s="5">
        <v>45526.584934143517</v>
      </c>
      <c r="B1696" s="7" t="s">
        <v>23</v>
      </c>
      <c r="C1696" s="6" t="s">
        <v>2106</v>
      </c>
      <c r="D1696" s="7" t="s">
        <v>2095</v>
      </c>
      <c r="E1696" s="8">
        <v>8</v>
      </c>
      <c r="F1696" s="7" t="s">
        <v>68</v>
      </c>
      <c r="G1696" s="7" t="s">
        <v>68</v>
      </c>
      <c r="H1696" s="7" t="s">
        <v>536</v>
      </c>
      <c r="I1696" s="7" t="s">
        <v>44</v>
      </c>
      <c r="J1696" s="19" t="str">
        <f>IFERROR(INDEX('Employee Info'!$C$3:$E$200,MATCH(Data7[[#This Row],[Name:]],'Employee Info'!$B$3:$B$200,0),MATCH(Data7[[#This Row],[Hours Type:]],'Employee Info'!$C$2:$E$2,0)),"")</f>
        <v/>
      </c>
      <c r="K1696" s="19" t="str">
        <f>IFERROR(INDEX('Employee Info'!$C$3:$J$200,MATCH(Data7[[#This Row],[Name:]],'Employee Info'!$B$3:$B$200,0),MATCH(Data7[[#Headers],[Truck]],'Employee Info'!$C$2:$J$2,0)),"")</f>
        <v/>
      </c>
      <c r="L1696" s="19" t="str">
        <f>IFERROR(INDEX('Employee Info'!$C$3:$J$200,MATCH(Data7[[#This Row],[Name:]],'Employee Info'!$B$3:$B$200,0),MATCH(Data7[[#Headers],[Phone]],'Employee Info'!$C$2:$J$2,0)),"")</f>
        <v/>
      </c>
      <c r="M1696" s="19" t="str">
        <f>IFERROR(INDEX('Employee Info'!$C$3:$J$200,MATCH(Data7[[#This Row],[Name:]],'Employee Info'!$B$3:$B$200,0),MATCH(Data7[[#Headers],[Tech]],'Employee Info'!$C$2:$J$2,0)),"")</f>
        <v/>
      </c>
      <c r="N1696" s="19" t="str">
        <f>IFERROR(INDEX('Employee Info'!$C$3:$J$200,MATCH(Data7[[#This Row],[Name:]],'Employee Info'!$B$3:$B$200,0),MATCH(Data7[[#Headers],[Other]],'Employee Info'!$C$2:$J$2,0)),"")</f>
        <v/>
      </c>
      <c r="O1696" s="19">
        <f>IFERROR((Data7[[#This Row],[Hours:]]*SUM(Data7[[#This Row],[Rate]:[Other]])),"")</f>
        <v>0</v>
      </c>
      <c r="P1696" s="7" t="str">
        <f>IF(Data7[[#This Row],[WO'#:]]="","Riley #","WO#")</f>
        <v>Riley #</v>
      </c>
      <c r="Q1696" s="7">
        <f>IFERROR(WEEKNUM(Data7[[#This Row],[Date:]]),"")</f>
        <v>34</v>
      </c>
      <c r="R1696" s="6">
        <f t="shared" si="78"/>
        <v>45522</v>
      </c>
      <c r="S1696" s="6">
        <f>Data7[[#This Row],[Week Start]]+7</f>
        <v>45529</v>
      </c>
      <c r="T1696" s="7" t="str">
        <f t="shared" si="79"/>
        <v>8/18/2024 - 8/25/2024</v>
      </c>
      <c r="U1696" s="7" t="str">
        <f t="shared" si="80"/>
        <v>Time Card</v>
      </c>
      <c r="V1696" s="8" t="str">
        <f>RIGHT(TEXT(Data7[[#This Row],[Date:]],"mmddyyyy"),4)</f>
        <v>2024</v>
      </c>
      <c r="W1696" s="8" t="str">
        <f>MID(TEXT(Data7[[#This Row],[Date:]],"mmddyyyy"),3,2)</f>
        <v>22</v>
      </c>
      <c r="X1696" s="8" t="str">
        <f>LEFT(TEXT(Data7[[#This Row],[Date:]],"mmddyyyy"),2)</f>
        <v>08</v>
      </c>
      <c r="Y1696" s="6">
        <f>DATE(Data7[[#This Row],[Year]],Data7[[#This Row],[Month]],Data7[[#This Row],[Day]])</f>
        <v>45526</v>
      </c>
    </row>
    <row r="1697" spans="1:25">
      <c r="A1697" s="5">
        <v>45527.532012037038</v>
      </c>
      <c r="B1697" s="7" t="s">
        <v>66</v>
      </c>
      <c r="C1697" s="6" t="s">
        <v>2106</v>
      </c>
      <c r="D1697" s="7" t="s">
        <v>2117</v>
      </c>
      <c r="E1697" s="8">
        <v>1</v>
      </c>
      <c r="F1697" s="7" t="s">
        <v>68</v>
      </c>
      <c r="G1697" s="7" t="s">
        <v>68</v>
      </c>
      <c r="H1697" s="7" t="s">
        <v>536</v>
      </c>
      <c r="I1697" s="7" t="s">
        <v>44</v>
      </c>
      <c r="J1697" s="19" t="str">
        <f>IFERROR(INDEX('Employee Info'!$C$3:$E$200,MATCH(Data7[[#This Row],[Name:]],'Employee Info'!$B$3:$B$200,0),MATCH(Data7[[#This Row],[Hours Type:]],'Employee Info'!$C$2:$E$2,0)),"")</f>
        <v/>
      </c>
      <c r="K1697" s="19" t="str">
        <f>IFERROR(INDEX('Employee Info'!$C$3:$J$200,MATCH(Data7[[#This Row],[Name:]],'Employee Info'!$B$3:$B$200,0),MATCH(Data7[[#Headers],[Truck]],'Employee Info'!$C$2:$J$2,0)),"")</f>
        <v/>
      </c>
      <c r="L1697" s="19" t="str">
        <f>IFERROR(INDEX('Employee Info'!$C$3:$J$200,MATCH(Data7[[#This Row],[Name:]],'Employee Info'!$B$3:$B$200,0),MATCH(Data7[[#Headers],[Phone]],'Employee Info'!$C$2:$J$2,0)),"")</f>
        <v/>
      </c>
      <c r="M1697" s="19" t="str">
        <f>IFERROR(INDEX('Employee Info'!$C$3:$J$200,MATCH(Data7[[#This Row],[Name:]],'Employee Info'!$B$3:$B$200,0),MATCH(Data7[[#Headers],[Tech]],'Employee Info'!$C$2:$J$2,0)),"")</f>
        <v/>
      </c>
      <c r="N1697" s="19" t="str">
        <f>IFERROR(INDEX('Employee Info'!$C$3:$J$200,MATCH(Data7[[#This Row],[Name:]],'Employee Info'!$B$3:$B$200,0),MATCH(Data7[[#Headers],[Other]],'Employee Info'!$C$2:$J$2,0)),"")</f>
        <v/>
      </c>
      <c r="O1697" s="19">
        <f>IFERROR((Data7[[#This Row],[Hours:]]*SUM(Data7[[#This Row],[Rate]:[Other]])),"")</f>
        <v>0</v>
      </c>
      <c r="P1697" s="7" t="str">
        <f>IF(Data7[[#This Row],[WO'#:]]="","Riley #","WO#")</f>
        <v>Riley #</v>
      </c>
      <c r="Q1697" s="7">
        <f>IFERROR(WEEKNUM(Data7[[#This Row],[Date:]]),"")</f>
        <v>34</v>
      </c>
      <c r="R1697" s="6">
        <f t="shared" si="78"/>
        <v>45522</v>
      </c>
      <c r="S1697" s="6">
        <f>Data7[[#This Row],[Week Start]]+7</f>
        <v>45529</v>
      </c>
      <c r="T1697" s="7" t="str">
        <f t="shared" si="79"/>
        <v>8/18/2024 - 8/25/2024</v>
      </c>
      <c r="U1697" s="7" t="str">
        <f t="shared" si="80"/>
        <v>Time Card</v>
      </c>
      <c r="V1697" s="8" t="str">
        <f>RIGHT(TEXT(Data7[[#This Row],[Date:]],"mmddyyyy"),4)</f>
        <v>2024</v>
      </c>
      <c r="W1697" s="8" t="str">
        <f>MID(TEXT(Data7[[#This Row],[Date:]],"mmddyyyy"),3,2)</f>
        <v>22</v>
      </c>
      <c r="X1697" s="8" t="str">
        <f>LEFT(TEXT(Data7[[#This Row],[Date:]],"mmddyyyy"),2)</f>
        <v>08</v>
      </c>
      <c r="Y1697" s="6">
        <f>DATE(Data7[[#This Row],[Year]],Data7[[#This Row],[Month]],Data7[[#This Row],[Day]])</f>
        <v>45526</v>
      </c>
    </row>
    <row r="1698" spans="1:25">
      <c r="A1698" s="5">
        <v>45527.533416319442</v>
      </c>
      <c r="B1698" s="7" t="s">
        <v>66</v>
      </c>
      <c r="C1698" s="6" t="s">
        <v>2106</v>
      </c>
      <c r="D1698" s="7" t="s">
        <v>2118</v>
      </c>
      <c r="E1698" s="8">
        <v>1</v>
      </c>
      <c r="F1698" s="7" t="s">
        <v>68</v>
      </c>
      <c r="G1698" s="7" t="s">
        <v>68</v>
      </c>
      <c r="H1698" s="7" t="s">
        <v>1960</v>
      </c>
      <c r="I1698" s="7" t="s">
        <v>44</v>
      </c>
      <c r="J1698" s="19" t="str">
        <f>IFERROR(INDEX('Employee Info'!$C$3:$E$200,MATCH(Data7[[#This Row],[Name:]],'Employee Info'!$B$3:$B$200,0),MATCH(Data7[[#This Row],[Hours Type:]],'Employee Info'!$C$2:$E$2,0)),"")</f>
        <v/>
      </c>
      <c r="K1698" s="19" t="str">
        <f>IFERROR(INDEX('Employee Info'!$C$3:$J$200,MATCH(Data7[[#This Row],[Name:]],'Employee Info'!$B$3:$B$200,0),MATCH(Data7[[#Headers],[Truck]],'Employee Info'!$C$2:$J$2,0)),"")</f>
        <v/>
      </c>
      <c r="L1698" s="19" t="str">
        <f>IFERROR(INDEX('Employee Info'!$C$3:$J$200,MATCH(Data7[[#This Row],[Name:]],'Employee Info'!$B$3:$B$200,0),MATCH(Data7[[#Headers],[Phone]],'Employee Info'!$C$2:$J$2,0)),"")</f>
        <v/>
      </c>
      <c r="M1698" s="19" t="str">
        <f>IFERROR(INDEX('Employee Info'!$C$3:$J$200,MATCH(Data7[[#This Row],[Name:]],'Employee Info'!$B$3:$B$200,0),MATCH(Data7[[#Headers],[Tech]],'Employee Info'!$C$2:$J$2,0)),"")</f>
        <v/>
      </c>
      <c r="N1698" s="19" t="str">
        <f>IFERROR(INDEX('Employee Info'!$C$3:$J$200,MATCH(Data7[[#This Row],[Name:]],'Employee Info'!$B$3:$B$200,0),MATCH(Data7[[#Headers],[Other]],'Employee Info'!$C$2:$J$2,0)),"")</f>
        <v/>
      </c>
      <c r="O1698" s="19">
        <f>IFERROR((Data7[[#This Row],[Hours:]]*SUM(Data7[[#This Row],[Rate]:[Other]])),"")</f>
        <v>0</v>
      </c>
      <c r="P1698" s="7" t="str">
        <f>IF(Data7[[#This Row],[WO'#:]]="","Riley #","WO#")</f>
        <v>Riley #</v>
      </c>
      <c r="Q1698" s="7">
        <f>IFERROR(WEEKNUM(Data7[[#This Row],[Date:]]),"")</f>
        <v>34</v>
      </c>
      <c r="R1698" s="6">
        <f t="shared" si="78"/>
        <v>45522</v>
      </c>
      <c r="S1698" s="6">
        <f>Data7[[#This Row],[Week Start]]+7</f>
        <v>45529</v>
      </c>
      <c r="T1698" s="7" t="str">
        <f t="shared" si="79"/>
        <v>8/18/2024 - 8/25/2024</v>
      </c>
      <c r="U1698" s="7" t="str">
        <f t="shared" si="80"/>
        <v>Time Card</v>
      </c>
      <c r="V1698" s="8" t="str">
        <f>RIGHT(TEXT(Data7[[#This Row],[Date:]],"mmddyyyy"),4)</f>
        <v>2024</v>
      </c>
      <c r="W1698" s="8" t="str">
        <f>MID(TEXT(Data7[[#This Row],[Date:]],"mmddyyyy"),3,2)</f>
        <v>22</v>
      </c>
      <c r="X1698" s="8" t="str">
        <f>LEFT(TEXT(Data7[[#This Row],[Date:]],"mmddyyyy"),2)</f>
        <v>08</v>
      </c>
      <c r="Y1698" s="6">
        <f>DATE(Data7[[#This Row],[Year]],Data7[[#This Row],[Month]],Data7[[#This Row],[Day]])</f>
        <v>45526</v>
      </c>
    </row>
    <row r="1699" spans="1:25">
      <c r="A1699" s="5">
        <v>45527.534771527775</v>
      </c>
      <c r="B1699" s="7" t="s">
        <v>66</v>
      </c>
      <c r="C1699" s="6" t="s">
        <v>2106</v>
      </c>
      <c r="D1699" s="7" t="s">
        <v>2120</v>
      </c>
      <c r="E1699" s="8">
        <v>1</v>
      </c>
      <c r="F1699" s="7" t="s">
        <v>68</v>
      </c>
      <c r="G1699" s="7" t="s">
        <v>68</v>
      </c>
      <c r="H1699" s="7" t="s">
        <v>2097</v>
      </c>
      <c r="I1699" s="7" t="s">
        <v>44</v>
      </c>
      <c r="J1699" s="19" t="str">
        <f>IFERROR(INDEX('Employee Info'!$C$3:$E$200,MATCH(Data7[[#This Row],[Name:]],'Employee Info'!$B$3:$B$200,0),MATCH(Data7[[#This Row],[Hours Type:]],'Employee Info'!$C$2:$E$2,0)),"")</f>
        <v/>
      </c>
      <c r="K1699" s="19" t="str">
        <f>IFERROR(INDEX('Employee Info'!$C$3:$J$200,MATCH(Data7[[#This Row],[Name:]],'Employee Info'!$B$3:$B$200,0),MATCH(Data7[[#Headers],[Truck]],'Employee Info'!$C$2:$J$2,0)),"")</f>
        <v/>
      </c>
      <c r="L1699" s="19" t="str">
        <f>IFERROR(INDEX('Employee Info'!$C$3:$J$200,MATCH(Data7[[#This Row],[Name:]],'Employee Info'!$B$3:$B$200,0),MATCH(Data7[[#Headers],[Phone]],'Employee Info'!$C$2:$J$2,0)),"")</f>
        <v/>
      </c>
      <c r="M1699" s="19" t="str">
        <f>IFERROR(INDEX('Employee Info'!$C$3:$J$200,MATCH(Data7[[#This Row],[Name:]],'Employee Info'!$B$3:$B$200,0),MATCH(Data7[[#Headers],[Tech]],'Employee Info'!$C$2:$J$2,0)),"")</f>
        <v/>
      </c>
      <c r="N1699" s="19" t="str">
        <f>IFERROR(INDEX('Employee Info'!$C$3:$J$200,MATCH(Data7[[#This Row],[Name:]],'Employee Info'!$B$3:$B$200,0),MATCH(Data7[[#Headers],[Other]],'Employee Info'!$C$2:$J$2,0)),"")</f>
        <v/>
      </c>
      <c r="O1699" s="19">
        <f>IFERROR((Data7[[#This Row],[Hours:]]*SUM(Data7[[#This Row],[Rate]:[Other]])),"")</f>
        <v>0</v>
      </c>
      <c r="P1699" s="7" t="str">
        <f>IF(Data7[[#This Row],[WO'#:]]="","Riley #","WO#")</f>
        <v>Riley #</v>
      </c>
      <c r="Q1699" s="7">
        <f>IFERROR(WEEKNUM(Data7[[#This Row],[Date:]]),"")</f>
        <v>34</v>
      </c>
      <c r="R1699" s="6">
        <f t="shared" si="78"/>
        <v>45522</v>
      </c>
      <c r="S1699" s="6">
        <f>Data7[[#This Row],[Week Start]]+7</f>
        <v>45529</v>
      </c>
      <c r="T1699" s="7" t="str">
        <f t="shared" si="79"/>
        <v>8/18/2024 - 8/25/2024</v>
      </c>
      <c r="U1699" s="7" t="str">
        <f t="shared" si="80"/>
        <v>Time Card</v>
      </c>
      <c r="V1699" s="8" t="str">
        <f>RIGHT(TEXT(Data7[[#This Row],[Date:]],"mmddyyyy"),4)</f>
        <v>2024</v>
      </c>
      <c r="W1699" s="8" t="str">
        <f>MID(TEXT(Data7[[#This Row],[Date:]],"mmddyyyy"),3,2)</f>
        <v>22</v>
      </c>
      <c r="X1699" s="8" t="str">
        <f>LEFT(TEXT(Data7[[#This Row],[Date:]],"mmddyyyy"),2)</f>
        <v>08</v>
      </c>
      <c r="Y1699" s="6">
        <f>DATE(Data7[[#This Row],[Year]],Data7[[#This Row],[Month]],Data7[[#This Row],[Day]])</f>
        <v>45526</v>
      </c>
    </row>
    <row r="1700" spans="1:25">
      <c r="A1700" s="5">
        <v>45527.542327314812</v>
      </c>
      <c r="B1700" s="7" t="s">
        <v>66</v>
      </c>
      <c r="C1700" s="6" t="s">
        <v>2106</v>
      </c>
      <c r="D1700" s="7" t="s">
        <v>2123</v>
      </c>
      <c r="E1700" s="8">
        <v>1</v>
      </c>
      <c r="F1700" s="7">
        <v>7134585</v>
      </c>
      <c r="G1700" s="7" t="s">
        <v>68</v>
      </c>
      <c r="H1700" s="7" t="s">
        <v>756</v>
      </c>
      <c r="I1700" s="7" t="s">
        <v>44</v>
      </c>
      <c r="J1700" s="19" t="str">
        <f>IFERROR(INDEX('Employee Info'!$C$3:$E$200,MATCH(Data7[[#This Row],[Name:]],'Employee Info'!$B$3:$B$200,0),MATCH(Data7[[#This Row],[Hours Type:]],'Employee Info'!$C$2:$E$2,0)),"")</f>
        <v/>
      </c>
      <c r="K1700" s="19" t="str">
        <f>IFERROR(INDEX('Employee Info'!$C$3:$J$200,MATCH(Data7[[#This Row],[Name:]],'Employee Info'!$B$3:$B$200,0),MATCH(Data7[[#Headers],[Truck]],'Employee Info'!$C$2:$J$2,0)),"")</f>
        <v/>
      </c>
      <c r="L1700" s="19" t="str">
        <f>IFERROR(INDEX('Employee Info'!$C$3:$J$200,MATCH(Data7[[#This Row],[Name:]],'Employee Info'!$B$3:$B$200,0),MATCH(Data7[[#Headers],[Phone]],'Employee Info'!$C$2:$J$2,0)),"")</f>
        <v/>
      </c>
      <c r="M1700" s="19" t="str">
        <f>IFERROR(INDEX('Employee Info'!$C$3:$J$200,MATCH(Data7[[#This Row],[Name:]],'Employee Info'!$B$3:$B$200,0),MATCH(Data7[[#Headers],[Tech]],'Employee Info'!$C$2:$J$2,0)),"")</f>
        <v/>
      </c>
      <c r="N1700" s="19" t="str">
        <f>IFERROR(INDEX('Employee Info'!$C$3:$J$200,MATCH(Data7[[#This Row],[Name:]],'Employee Info'!$B$3:$B$200,0),MATCH(Data7[[#Headers],[Other]],'Employee Info'!$C$2:$J$2,0)),"")</f>
        <v/>
      </c>
      <c r="O1700" s="19">
        <f>IFERROR((Data7[[#This Row],[Hours:]]*SUM(Data7[[#This Row],[Rate]:[Other]])),"")</f>
        <v>0</v>
      </c>
      <c r="P1700" s="7" t="str">
        <f>IF(Data7[[#This Row],[WO'#:]]="","Riley #","WO#")</f>
        <v>WO#</v>
      </c>
      <c r="Q1700" s="7">
        <f>IFERROR(WEEKNUM(Data7[[#This Row],[Date:]]),"")</f>
        <v>34</v>
      </c>
      <c r="R1700" s="6">
        <f t="shared" si="78"/>
        <v>45522</v>
      </c>
      <c r="S1700" s="6">
        <f>Data7[[#This Row],[Week Start]]+7</f>
        <v>45529</v>
      </c>
      <c r="T1700" s="7" t="str">
        <f t="shared" si="79"/>
        <v>8/18/2024 - 8/25/2024</v>
      </c>
      <c r="U1700" s="7" t="str">
        <f t="shared" si="80"/>
        <v>Time Card</v>
      </c>
      <c r="V1700" s="8" t="str">
        <f>RIGHT(TEXT(Data7[[#This Row],[Date:]],"mmddyyyy"),4)</f>
        <v>2024</v>
      </c>
      <c r="W1700" s="8" t="str">
        <f>MID(TEXT(Data7[[#This Row],[Date:]],"mmddyyyy"),3,2)</f>
        <v>22</v>
      </c>
      <c r="X1700" s="8" t="str">
        <f>LEFT(TEXT(Data7[[#This Row],[Date:]],"mmddyyyy"),2)</f>
        <v>08</v>
      </c>
      <c r="Y1700" s="6">
        <f>DATE(Data7[[#This Row],[Year]],Data7[[#This Row],[Month]],Data7[[#This Row],[Day]])</f>
        <v>45526</v>
      </c>
    </row>
    <row r="1701" spans="1:25">
      <c r="A1701" s="5">
        <v>45527.543446875003</v>
      </c>
      <c r="B1701" s="7" t="s">
        <v>66</v>
      </c>
      <c r="C1701" s="6" t="s">
        <v>2106</v>
      </c>
      <c r="D1701" s="7" t="s">
        <v>2125</v>
      </c>
      <c r="E1701" s="8">
        <v>1</v>
      </c>
      <c r="F1701" s="7">
        <v>7145203</v>
      </c>
      <c r="G1701" s="7" t="s">
        <v>68</v>
      </c>
      <c r="H1701" s="7" t="s">
        <v>756</v>
      </c>
      <c r="I1701" s="7" t="s">
        <v>44</v>
      </c>
      <c r="J1701" s="19" t="str">
        <f>IFERROR(INDEX('Employee Info'!$C$3:$E$200,MATCH(Data7[[#This Row],[Name:]],'Employee Info'!$B$3:$B$200,0),MATCH(Data7[[#This Row],[Hours Type:]],'Employee Info'!$C$2:$E$2,0)),"")</f>
        <v/>
      </c>
      <c r="K1701" s="19" t="str">
        <f>IFERROR(INDEX('Employee Info'!$C$3:$J$200,MATCH(Data7[[#This Row],[Name:]],'Employee Info'!$B$3:$B$200,0),MATCH(Data7[[#Headers],[Truck]],'Employee Info'!$C$2:$J$2,0)),"")</f>
        <v/>
      </c>
      <c r="L1701" s="19" t="str">
        <f>IFERROR(INDEX('Employee Info'!$C$3:$J$200,MATCH(Data7[[#This Row],[Name:]],'Employee Info'!$B$3:$B$200,0),MATCH(Data7[[#Headers],[Phone]],'Employee Info'!$C$2:$J$2,0)),"")</f>
        <v/>
      </c>
      <c r="M1701" s="19" t="str">
        <f>IFERROR(INDEX('Employee Info'!$C$3:$J$200,MATCH(Data7[[#This Row],[Name:]],'Employee Info'!$B$3:$B$200,0),MATCH(Data7[[#Headers],[Tech]],'Employee Info'!$C$2:$J$2,0)),"")</f>
        <v/>
      </c>
      <c r="N1701" s="19" t="str">
        <f>IFERROR(INDEX('Employee Info'!$C$3:$J$200,MATCH(Data7[[#This Row],[Name:]],'Employee Info'!$B$3:$B$200,0),MATCH(Data7[[#Headers],[Other]],'Employee Info'!$C$2:$J$2,0)),"")</f>
        <v/>
      </c>
      <c r="O1701" s="19">
        <f>IFERROR((Data7[[#This Row],[Hours:]]*SUM(Data7[[#This Row],[Rate]:[Other]])),"")</f>
        <v>0</v>
      </c>
      <c r="P1701" s="7" t="str">
        <f>IF(Data7[[#This Row],[WO'#:]]="","Riley #","WO#")</f>
        <v>WO#</v>
      </c>
      <c r="Q1701" s="7">
        <f>IFERROR(WEEKNUM(Data7[[#This Row],[Date:]]),"")</f>
        <v>34</v>
      </c>
      <c r="R1701" s="6">
        <f t="shared" si="78"/>
        <v>45522</v>
      </c>
      <c r="S1701" s="6">
        <f>Data7[[#This Row],[Week Start]]+7</f>
        <v>45529</v>
      </c>
      <c r="T1701" s="7" t="str">
        <f t="shared" si="79"/>
        <v>8/18/2024 - 8/25/2024</v>
      </c>
      <c r="U1701" s="7" t="str">
        <f t="shared" si="80"/>
        <v>Time Card</v>
      </c>
      <c r="V1701" s="8" t="str">
        <f>RIGHT(TEXT(Data7[[#This Row],[Date:]],"mmddyyyy"),4)</f>
        <v>2024</v>
      </c>
      <c r="W1701" s="8" t="str">
        <f>MID(TEXT(Data7[[#This Row],[Date:]],"mmddyyyy"),3,2)</f>
        <v>22</v>
      </c>
      <c r="X1701" s="8" t="str">
        <f>LEFT(TEXT(Data7[[#This Row],[Date:]],"mmddyyyy"),2)</f>
        <v>08</v>
      </c>
      <c r="Y1701" s="6">
        <f>DATE(Data7[[#This Row],[Year]],Data7[[#This Row],[Month]],Data7[[#This Row],[Day]])</f>
        <v>45526</v>
      </c>
    </row>
    <row r="1702" spans="1:25">
      <c r="A1702" s="5">
        <v>45527.561512152781</v>
      </c>
      <c r="B1702" s="7" t="s">
        <v>66</v>
      </c>
      <c r="C1702" s="6" t="s">
        <v>2106</v>
      </c>
      <c r="D1702" s="7" t="s">
        <v>2131</v>
      </c>
      <c r="E1702" s="8">
        <v>3</v>
      </c>
      <c r="F1702" s="7">
        <v>6984733</v>
      </c>
      <c r="G1702" s="7" t="s">
        <v>68</v>
      </c>
      <c r="H1702" s="7" t="s">
        <v>756</v>
      </c>
      <c r="I1702" s="7" t="s">
        <v>44</v>
      </c>
      <c r="J1702" s="19" t="str">
        <f>IFERROR(INDEX('Employee Info'!$C$3:$E$200,MATCH(Data7[[#This Row],[Name:]],'Employee Info'!$B$3:$B$200,0),MATCH(Data7[[#This Row],[Hours Type:]],'Employee Info'!$C$2:$E$2,0)),"")</f>
        <v/>
      </c>
      <c r="K1702" s="19" t="str">
        <f>IFERROR(INDEX('Employee Info'!$C$3:$J$200,MATCH(Data7[[#This Row],[Name:]],'Employee Info'!$B$3:$B$200,0),MATCH(Data7[[#Headers],[Truck]],'Employee Info'!$C$2:$J$2,0)),"")</f>
        <v/>
      </c>
      <c r="L1702" s="19" t="str">
        <f>IFERROR(INDEX('Employee Info'!$C$3:$J$200,MATCH(Data7[[#This Row],[Name:]],'Employee Info'!$B$3:$B$200,0),MATCH(Data7[[#Headers],[Phone]],'Employee Info'!$C$2:$J$2,0)),"")</f>
        <v/>
      </c>
      <c r="M1702" s="19" t="str">
        <f>IFERROR(INDEX('Employee Info'!$C$3:$J$200,MATCH(Data7[[#This Row],[Name:]],'Employee Info'!$B$3:$B$200,0),MATCH(Data7[[#Headers],[Tech]],'Employee Info'!$C$2:$J$2,0)),"")</f>
        <v/>
      </c>
      <c r="N1702" s="19" t="str">
        <f>IFERROR(INDEX('Employee Info'!$C$3:$J$200,MATCH(Data7[[#This Row],[Name:]],'Employee Info'!$B$3:$B$200,0),MATCH(Data7[[#Headers],[Other]],'Employee Info'!$C$2:$J$2,0)),"")</f>
        <v/>
      </c>
      <c r="O1702" s="19">
        <f>IFERROR((Data7[[#This Row],[Hours:]]*SUM(Data7[[#This Row],[Rate]:[Other]])),"")</f>
        <v>0</v>
      </c>
      <c r="P1702" s="7" t="str">
        <f>IF(Data7[[#This Row],[WO'#:]]="","Riley #","WO#")</f>
        <v>WO#</v>
      </c>
      <c r="Q1702" s="7">
        <f>IFERROR(WEEKNUM(Data7[[#This Row],[Date:]]),"")</f>
        <v>34</v>
      </c>
      <c r="R1702" s="6">
        <f t="shared" si="78"/>
        <v>45522</v>
      </c>
      <c r="S1702" s="6">
        <f>Data7[[#This Row],[Week Start]]+7</f>
        <v>45529</v>
      </c>
      <c r="T1702" s="7" t="str">
        <f t="shared" si="79"/>
        <v>8/18/2024 - 8/25/2024</v>
      </c>
      <c r="U1702" s="7" t="str">
        <f t="shared" si="80"/>
        <v>Time Card</v>
      </c>
      <c r="V1702" s="8" t="str">
        <f>RIGHT(TEXT(Data7[[#This Row],[Date:]],"mmddyyyy"),4)</f>
        <v>2024</v>
      </c>
      <c r="W1702" s="8" t="str">
        <f>MID(TEXT(Data7[[#This Row],[Date:]],"mmddyyyy"),3,2)</f>
        <v>22</v>
      </c>
      <c r="X1702" s="8" t="str">
        <f>LEFT(TEXT(Data7[[#This Row],[Date:]],"mmddyyyy"),2)</f>
        <v>08</v>
      </c>
      <c r="Y1702" s="6">
        <f>DATE(Data7[[#This Row],[Year]],Data7[[#This Row],[Month]],Data7[[#This Row],[Day]])</f>
        <v>45526</v>
      </c>
    </row>
    <row r="1703" spans="1:25">
      <c r="A1703" s="5">
        <v>45527.561556597226</v>
      </c>
      <c r="B1703" s="7" t="s">
        <v>66</v>
      </c>
      <c r="C1703" s="6" t="s">
        <v>2106</v>
      </c>
      <c r="D1703" s="7" t="s">
        <v>2131</v>
      </c>
      <c r="E1703" s="8">
        <v>1</v>
      </c>
      <c r="F1703" s="7">
        <v>6984733</v>
      </c>
      <c r="G1703" s="7" t="s">
        <v>68</v>
      </c>
      <c r="H1703" s="7" t="s">
        <v>756</v>
      </c>
      <c r="I1703" s="7" t="s">
        <v>45</v>
      </c>
      <c r="J1703" s="19" t="str">
        <f>IFERROR(INDEX('Employee Info'!$C$3:$E$200,MATCH(Data7[[#This Row],[Name:]],'Employee Info'!$B$3:$B$200,0),MATCH(Data7[[#This Row],[Hours Type:]],'Employee Info'!$C$2:$E$2,0)),"")</f>
        <v/>
      </c>
      <c r="K1703" s="19" t="str">
        <f>IFERROR(INDEX('Employee Info'!$C$3:$J$200,MATCH(Data7[[#This Row],[Name:]],'Employee Info'!$B$3:$B$200,0),MATCH(Data7[[#Headers],[Truck]],'Employee Info'!$C$2:$J$2,0)),"")</f>
        <v/>
      </c>
      <c r="L1703" s="19" t="str">
        <f>IFERROR(INDEX('Employee Info'!$C$3:$J$200,MATCH(Data7[[#This Row],[Name:]],'Employee Info'!$B$3:$B$200,0),MATCH(Data7[[#Headers],[Phone]],'Employee Info'!$C$2:$J$2,0)),"")</f>
        <v/>
      </c>
      <c r="M1703" s="19" t="str">
        <f>IFERROR(INDEX('Employee Info'!$C$3:$J$200,MATCH(Data7[[#This Row],[Name:]],'Employee Info'!$B$3:$B$200,0),MATCH(Data7[[#Headers],[Tech]],'Employee Info'!$C$2:$J$2,0)),"")</f>
        <v/>
      </c>
      <c r="N1703" s="19" t="str">
        <f>IFERROR(INDEX('Employee Info'!$C$3:$J$200,MATCH(Data7[[#This Row],[Name:]],'Employee Info'!$B$3:$B$200,0),MATCH(Data7[[#Headers],[Other]],'Employee Info'!$C$2:$J$2,0)),"")</f>
        <v/>
      </c>
      <c r="O1703" s="19">
        <f>IFERROR((Data7[[#This Row],[Hours:]]*SUM(Data7[[#This Row],[Rate]:[Other]])),"")</f>
        <v>0</v>
      </c>
      <c r="P1703" s="7" t="str">
        <f>IF(Data7[[#This Row],[WO'#:]]="","Riley #","WO#")</f>
        <v>WO#</v>
      </c>
      <c r="Q1703" s="7">
        <f>IFERROR(WEEKNUM(Data7[[#This Row],[Date:]]),"")</f>
        <v>34</v>
      </c>
      <c r="R1703" s="6">
        <f t="shared" si="78"/>
        <v>45522</v>
      </c>
      <c r="S1703" s="6">
        <f>Data7[[#This Row],[Week Start]]+7</f>
        <v>45529</v>
      </c>
      <c r="T1703" s="7" t="str">
        <f t="shared" si="79"/>
        <v>8/18/2024 - 8/25/2024</v>
      </c>
      <c r="U1703" s="7" t="str">
        <f t="shared" si="80"/>
        <v>Time Card</v>
      </c>
      <c r="V1703" s="8" t="str">
        <f>RIGHT(TEXT(Data7[[#This Row],[Date:]],"mmddyyyy"),4)</f>
        <v>2024</v>
      </c>
      <c r="W1703" s="8" t="str">
        <f>MID(TEXT(Data7[[#This Row],[Date:]],"mmddyyyy"),3,2)</f>
        <v>22</v>
      </c>
      <c r="X1703" s="8" t="str">
        <f>LEFT(TEXT(Data7[[#This Row],[Date:]],"mmddyyyy"),2)</f>
        <v>08</v>
      </c>
      <c r="Y1703" s="6">
        <f>DATE(Data7[[#This Row],[Year]],Data7[[#This Row],[Month]],Data7[[#This Row],[Day]])</f>
        <v>45526</v>
      </c>
    </row>
    <row r="1704" spans="1:25">
      <c r="A1704" s="5">
        <v>45527.491919444445</v>
      </c>
      <c r="B1704" s="7" t="s">
        <v>31</v>
      </c>
      <c r="C1704" s="6" t="s">
        <v>2112</v>
      </c>
      <c r="D1704" s="7" t="s">
        <v>2111</v>
      </c>
      <c r="E1704" s="8">
        <v>5.5</v>
      </c>
      <c r="F1704" s="7">
        <v>7145203</v>
      </c>
      <c r="G1704" s="7" t="s">
        <v>68</v>
      </c>
      <c r="H1704" s="7" t="s">
        <v>756</v>
      </c>
      <c r="I1704" s="7" t="s">
        <v>44</v>
      </c>
      <c r="J1704" s="19" t="str">
        <f>IFERROR(INDEX('Employee Info'!$C$3:$E$200,MATCH(Data7[[#This Row],[Name:]],'Employee Info'!$B$3:$B$200,0),MATCH(Data7[[#This Row],[Hours Type:]],'Employee Info'!$C$2:$E$2,0)),"")</f>
        <v/>
      </c>
      <c r="K1704" s="19" t="str">
        <f>IFERROR(INDEX('Employee Info'!$C$3:$J$200,MATCH(Data7[[#This Row],[Name:]],'Employee Info'!$B$3:$B$200,0),MATCH(Data7[[#Headers],[Truck]],'Employee Info'!$C$2:$J$2,0)),"")</f>
        <v/>
      </c>
      <c r="L1704" s="19" t="str">
        <f>IFERROR(INDEX('Employee Info'!$C$3:$J$200,MATCH(Data7[[#This Row],[Name:]],'Employee Info'!$B$3:$B$200,0),MATCH(Data7[[#Headers],[Phone]],'Employee Info'!$C$2:$J$2,0)),"")</f>
        <v/>
      </c>
      <c r="M1704" s="19" t="str">
        <f>IFERROR(INDEX('Employee Info'!$C$3:$J$200,MATCH(Data7[[#This Row],[Name:]],'Employee Info'!$B$3:$B$200,0),MATCH(Data7[[#Headers],[Tech]],'Employee Info'!$C$2:$J$2,0)),"")</f>
        <v/>
      </c>
      <c r="N1704" s="19" t="str">
        <f>IFERROR(INDEX('Employee Info'!$C$3:$J$200,MATCH(Data7[[#This Row],[Name:]],'Employee Info'!$B$3:$B$200,0),MATCH(Data7[[#Headers],[Other]],'Employee Info'!$C$2:$J$2,0)),"")</f>
        <v/>
      </c>
      <c r="O1704" s="19">
        <f>IFERROR((Data7[[#This Row],[Hours:]]*SUM(Data7[[#This Row],[Rate]:[Other]])),"")</f>
        <v>0</v>
      </c>
      <c r="P1704" s="7" t="str">
        <f>IF(Data7[[#This Row],[WO'#:]]="","Riley #","WO#")</f>
        <v>WO#</v>
      </c>
      <c r="Q1704" s="7">
        <f>IFERROR(WEEKNUM(Data7[[#This Row],[Date:]]),"")</f>
        <v>34</v>
      </c>
      <c r="R1704" s="6">
        <f t="shared" si="78"/>
        <v>45522</v>
      </c>
      <c r="S1704" s="6">
        <f>Data7[[#This Row],[Week Start]]+7</f>
        <v>45529</v>
      </c>
      <c r="T1704" s="7" t="str">
        <f t="shared" si="79"/>
        <v>8/18/2024 - 8/25/2024</v>
      </c>
      <c r="U1704" s="7" t="str">
        <f t="shared" si="80"/>
        <v>Time Card</v>
      </c>
      <c r="V1704" s="8" t="str">
        <f>RIGHT(TEXT(Data7[[#This Row],[Date:]],"mmddyyyy"),4)</f>
        <v>2024</v>
      </c>
      <c r="W1704" s="8" t="str">
        <f>MID(TEXT(Data7[[#This Row],[Date:]],"mmddyyyy"),3,2)</f>
        <v>23</v>
      </c>
      <c r="X1704" s="8" t="str">
        <f>LEFT(TEXT(Data7[[#This Row],[Date:]],"mmddyyyy"),2)</f>
        <v>08</v>
      </c>
      <c r="Y1704" s="6">
        <f>DATE(Data7[[#This Row],[Year]],Data7[[#This Row],[Month]],Data7[[#This Row],[Day]])</f>
        <v>45527</v>
      </c>
    </row>
    <row r="1705" spans="1:25">
      <c r="A1705" s="5">
        <v>45527.49204016204</v>
      </c>
      <c r="B1705" s="7" t="s">
        <v>34</v>
      </c>
      <c r="C1705" s="6" t="s">
        <v>2112</v>
      </c>
      <c r="D1705" s="7" t="s">
        <v>2111</v>
      </c>
      <c r="E1705" s="8">
        <v>5.5</v>
      </c>
      <c r="F1705" s="7">
        <v>7145203</v>
      </c>
      <c r="G1705" s="7" t="s">
        <v>68</v>
      </c>
      <c r="H1705" s="7" t="s">
        <v>756</v>
      </c>
      <c r="I1705" s="7" t="s">
        <v>44</v>
      </c>
      <c r="J1705" s="19" t="str">
        <f>IFERROR(INDEX('Employee Info'!$C$3:$E$200,MATCH(Data7[[#This Row],[Name:]],'Employee Info'!$B$3:$B$200,0),MATCH(Data7[[#This Row],[Hours Type:]],'Employee Info'!$C$2:$E$2,0)),"")</f>
        <v/>
      </c>
      <c r="K1705" s="19" t="str">
        <f>IFERROR(INDEX('Employee Info'!$C$3:$J$200,MATCH(Data7[[#This Row],[Name:]],'Employee Info'!$B$3:$B$200,0),MATCH(Data7[[#Headers],[Truck]],'Employee Info'!$C$2:$J$2,0)),"")</f>
        <v/>
      </c>
      <c r="L1705" s="19" t="str">
        <f>IFERROR(INDEX('Employee Info'!$C$3:$J$200,MATCH(Data7[[#This Row],[Name:]],'Employee Info'!$B$3:$B$200,0),MATCH(Data7[[#Headers],[Phone]],'Employee Info'!$C$2:$J$2,0)),"")</f>
        <v/>
      </c>
      <c r="M1705" s="19" t="str">
        <f>IFERROR(INDEX('Employee Info'!$C$3:$J$200,MATCH(Data7[[#This Row],[Name:]],'Employee Info'!$B$3:$B$200,0),MATCH(Data7[[#Headers],[Tech]],'Employee Info'!$C$2:$J$2,0)),"")</f>
        <v/>
      </c>
      <c r="N1705" s="19" t="str">
        <f>IFERROR(INDEX('Employee Info'!$C$3:$J$200,MATCH(Data7[[#This Row],[Name:]],'Employee Info'!$B$3:$B$200,0),MATCH(Data7[[#Headers],[Other]],'Employee Info'!$C$2:$J$2,0)),"")</f>
        <v/>
      </c>
      <c r="O1705" s="19">
        <f>IFERROR((Data7[[#This Row],[Hours:]]*SUM(Data7[[#This Row],[Rate]:[Other]])),"")</f>
        <v>0</v>
      </c>
      <c r="P1705" s="7" t="str">
        <f>IF(Data7[[#This Row],[WO'#:]]="","Riley #","WO#")</f>
        <v>WO#</v>
      </c>
      <c r="Q1705" s="7">
        <f>IFERROR(WEEKNUM(Data7[[#This Row],[Date:]]),"")</f>
        <v>34</v>
      </c>
      <c r="R1705" s="6">
        <f t="shared" si="78"/>
        <v>45522</v>
      </c>
      <c r="S1705" s="6">
        <f>Data7[[#This Row],[Week Start]]+7</f>
        <v>45529</v>
      </c>
      <c r="T1705" s="7" t="str">
        <f t="shared" si="79"/>
        <v>8/18/2024 - 8/25/2024</v>
      </c>
      <c r="U1705" s="7" t="str">
        <f t="shared" si="80"/>
        <v>Time Card</v>
      </c>
      <c r="V1705" s="8" t="str">
        <f>RIGHT(TEXT(Data7[[#This Row],[Date:]],"mmddyyyy"),4)</f>
        <v>2024</v>
      </c>
      <c r="W1705" s="8" t="str">
        <f>MID(TEXT(Data7[[#This Row],[Date:]],"mmddyyyy"),3,2)</f>
        <v>23</v>
      </c>
      <c r="X1705" s="8" t="str">
        <f>LEFT(TEXT(Data7[[#This Row],[Date:]],"mmddyyyy"),2)</f>
        <v>08</v>
      </c>
      <c r="Y1705" s="6">
        <f>DATE(Data7[[#This Row],[Year]],Data7[[#This Row],[Month]],Data7[[#This Row],[Day]])</f>
        <v>45527</v>
      </c>
    </row>
    <row r="1706" spans="1:25">
      <c r="A1706" s="5">
        <v>45527.492562500003</v>
      </c>
      <c r="B1706" s="7" t="s">
        <v>34</v>
      </c>
      <c r="C1706" s="6" t="s">
        <v>2112</v>
      </c>
      <c r="D1706" s="7" t="s">
        <v>2096</v>
      </c>
      <c r="E1706" s="8">
        <v>2.5</v>
      </c>
      <c r="F1706" s="7" t="s">
        <v>68</v>
      </c>
      <c r="G1706" s="7" t="s">
        <v>68</v>
      </c>
      <c r="H1706" s="7" t="s">
        <v>2097</v>
      </c>
      <c r="I1706" s="7" t="s">
        <v>44</v>
      </c>
      <c r="J1706" s="19" t="str">
        <f>IFERROR(INDEX('Employee Info'!$C$3:$E$200,MATCH(Data7[[#This Row],[Name:]],'Employee Info'!$B$3:$B$200,0),MATCH(Data7[[#This Row],[Hours Type:]],'Employee Info'!$C$2:$E$2,0)),"")</f>
        <v/>
      </c>
      <c r="K1706" s="19" t="str">
        <f>IFERROR(INDEX('Employee Info'!$C$3:$J$200,MATCH(Data7[[#This Row],[Name:]],'Employee Info'!$B$3:$B$200,0),MATCH(Data7[[#Headers],[Truck]],'Employee Info'!$C$2:$J$2,0)),"")</f>
        <v/>
      </c>
      <c r="L1706" s="19" t="str">
        <f>IFERROR(INDEX('Employee Info'!$C$3:$J$200,MATCH(Data7[[#This Row],[Name:]],'Employee Info'!$B$3:$B$200,0),MATCH(Data7[[#Headers],[Phone]],'Employee Info'!$C$2:$J$2,0)),"")</f>
        <v/>
      </c>
      <c r="M1706" s="19" t="str">
        <f>IFERROR(INDEX('Employee Info'!$C$3:$J$200,MATCH(Data7[[#This Row],[Name:]],'Employee Info'!$B$3:$B$200,0),MATCH(Data7[[#Headers],[Tech]],'Employee Info'!$C$2:$J$2,0)),"")</f>
        <v/>
      </c>
      <c r="N1706" s="19" t="str">
        <f>IFERROR(INDEX('Employee Info'!$C$3:$J$200,MATCH(Data7[[#This Row],[Name:]],'Employee Info'!$B$3:$B$200,0),MATCH(Data7[[#Headers],[Other]],'Employee Info'!$C$2:$J$2,0)),"")</f>
        <v/>
      </c>
      <c r="O1706" s="19">
        <f>IFERROR((Data7[[#This Row],[Hours:]]*SUM(Data7[[#This Row],[Rate]:[Other]])),"")</f>
        <v>0</v>
      </c>
      <c r="P1706" s="7" t="str">
        <f>IF(Data7[[#This Row],[WO'#:]]="","Riley #","WO#")</f>
        <v>Riley #</v>
      </c>
      <c r="Q1706" s="7">
        <f>IFERROR(WEEKNUM(Data7[[#This Row],[Date:]]),"")</f>
        <v>34</v>
      </c>
      <c r="R1706" s="6">
        <f t="shared" si="78"/>
        <v>45522</v>
      </c>
      <c r="S1706" s="6">
        <f>Data7[[#This Row],[Week Start]]+7</f>
        <v>45529</v>
      </c>
      <c r="T1706" s="7" t="str">
        <f t="shared" si="79"/>
        <v>8/18/2024 - 8/25/2024</v>
      </c>
      <c r="U1706" s="7" t="str">
        <f t="shared" si="80"/>
        <v>Time Card</v>
      </c>
      <c r="V1706" s="8" t="str">
        <f>RIGHT(TEXT(Data7[[#This Row],[Date:]],"mmddyyyy"),4)</f>
        <v>2024</v>
      </c>
      <c r="W1706" s="8" t="str">
        <f>MID(TEXT(Data7[[#This Row],[Date:]],"mmddyyyy"),3,2)</f>
        <v>23</v>
      </c>
      <c r="X1706" s="8" t="str">
        <f>LEFT(TEXT(Data7[[#This Row],[Date:]],"mmddyyyy"),2)</f>
        <v>08</v>
      </c>
      <c r="Y1706" s="6">
        <f>DATE(Data7[[#This Row],[Year]],Data7[[#This Row],[Month]],Data7[[#This Row],[Day]])</f>
        <v>45527</v>
      </c>
    </row>
    <row r="1707" spans="1:25">
      <c r="A1707" s="5">
        <v>45527.492640972225</v>
      </c>
      <c r="B1707" s="7" t="s">
        <v>31</v>
      </c>
      <c r="C1707" s="6" t="s">
        <v>2112</v>
      </c>
      <c r="D1707" s="7" t="s">
        <v>2096</v>
      </c>
      <c r="E1707" s="8">
        <v>2.5</v>
      </c>
      <c r="F1707" s="7" t="s">
        <v>68</v>
      </c>
      <c r="G1707" s="7" t="s">
        <v>68</v>
      </c>
      <c r="H1707" s="7" t="s">
        <v>2097</v>
      </c>
      <c r="I1707" s="7" t="s">
        <v>44</v>
      </c>
      <c r="J1707" s="19" t="str">
        <f>IFERROR(INDEX('Employee Info'!$C$3:$E$200,MATCH(Data7[[#This Row],[Name:]],'Employee Info'!$B$3:$B$200,0),MATCH(Data7[[#This Row],[Hours Type:]],'Employee Info'!$C$2:$E$2,0)),"")</f>
        <v/>
      </c>
      <c r="K1707" s="19" t="str">
        <f>IFERROR(INDEX('Employee Info'!$C$3:$J$200,MATCH(Data7[[#This Row],[Name:]],'Employee Info'!$B$3:$B$200,0),MATCH(Data7[[#Headers],[Truck]],'Employee Info'!$C$2:$J$2,0)),"")</f>
        <v/>
      </c>
      <c r="L1707" s="19" t="str">
        <f>IFERROR(INDEX('Employee Info'!$C$3:$J$200,MATCH(Data7[[#This Row],[Name:]],'Employee Info'!$B$3:$B$200,0),MATCH(Data7[[#Headers],[Phone]],'Employee Info'!$C$2:$J$2,0)),"")</f>
        <v/>
      </c>
      <c r="M1707" s="19" t="str">
        <f>IFERROR(INDEX('Employee Info'!$C$3:$J$200,MATCH(Data7[[#This Row],[Name:]],'Employee Info'!$B$3:$B$200,0),MATCH(Data7[[#Headers],[Tech]],'Employee Info'!$C$2:$J$2,0)),"")</f>
        <v/>
      </c>
      <c r="N1707" s="19" t="str">
        <f>IFERROR(INDEX('Employee Info'!$C$3:$J$200,MATCH(Data7[[#This Row],[Name:]],'Employee Info'!$B$3:$B$200,0),MATCH(Data7[[#Headers],[Other]],'Employee Info'!$C$2:$J$2,0)),"")</f>
        <v/>
      </c>
      <c r="O1707" s="19">
        <f>IFERROR((Data7[[#This Row],[Hours:]]*SUM(Data7[[#This Row],[Rate]:[Other]])),"")</f>
        <v>0</v>
      </c>
      <c r="P1707" s="7" t="str">
        <f>IF(Data7[[#This Row],[WO'#:]]="","Riley #","WO#")</f>
        <v>Riley #</v>
      </c>
      <c r="Q1707" s="7">
        <f>IFERROR(WEEKNUM(Data7[[#This Row],[Date:]]),"")</f>
        <v>34</v>
      </c>
      <c r="R1707" s="6">
        <f t="shared" si="78"/>
        <v>45522</v>
      </c>
      <c r="S1707" s="6">
        <f>Data7[[#This Row],[Week Start]]+7</f>
        <v>45529</v>
      </c>
      <c r="T1707" s="7" t="str">
        <f t="shared" si="79"/>
        <v>8/18/2024 - 8/25/2024</v>
      </c>
      <c r="U1707" s="7" t="str">
        <f t="shared" si="80"/>
        <v>Time Card</v>
      </c>
      <c r="V1707" s="8" t="str">
        <f>RIGHT(TEXT(Data7[[#This Row],[Date:]],"mmddyyyy"),4)</f>
        <v>2024</v>
      </c>
      <c r="W1707" s="8" t="str">
        <f>MID(TEXT(Data7[[#This Row],[Date:]],"mmddyyyy"),3,2)</f>
        <v>23</v>
      </c>
      <c r="X1707" s="8" t="str">
        <f>LEFT(TEXT(Data7[[#This Row],[Date:]],"mmddyyyy"),2)</f>
        <v>08</v>
      </c>
      <c r="Y1707" s="6">
        <f>DATE(Data7[[#This Row],[Year]],Data7[[#This Row],[Month]],Data7[[#This Row],[Day]])</f>
        <v>45527</v>
      </c>
    </row>
    <row r="1708" spans="1:25">
      <c r="A1708" s="5">
        <v>45527.532066203705</v>
      </c>
      <c r="B1708" s="7" t="s">
        <v>66</v>
      </c>
      <c r="C1708" s="6" t="s">
        <v>2112</v>
      </c>
      <c r="D1708" s="7" t="s">
        <v>2117</v>
      </c>
      <c r="E1708" s="8">
        <v>1</v>
      </c>
      <c r="F1708" s="7" t="s">
        <v>68</v>
      </c>
      <c r="G1708" s="7" t="s">
        <v>68</v>
      </c>
      <c r="H1708" s="7" t="s">
        <v>536</v>
      </c>
      <c r="I1708" s="7" t="s">
        <v>44</v>
      </c>
      <c r="J1708" s="19" t="str">
        <f>IFERROR(INDEX('Employee Info'!$C$3:$E$200,MATCH(Data7[[#This Row],[Name:]],'Employee Info'!$B$3:$B$200,0),MATCH(Data7[[#This Row],[Hours Type:]],'Employee Info'!$C$2:$E$2,0)),"")</f>
        <v/>
      </c>
      <c r="K1708" s="19" t="str">
        <f>IFERROR(INDEX('Employee Info'!$C$3:$J$200,MATCH(Data7[[#This Row],[Name:]],'Employee Info'!$B$3:$B$200,0),MATCH(Data7[[#Headers],[Truck]],'Employee Info'!$C$2:$J$2,0)),"")</f>
        <v/>
      </c>
      <c r="L1708" s="19" t="str">
        <f>IFERROR(INDEX('Employee Info'!$C$3:$J$200,MATCH(Data7[[#This Row],[Name:]],'Employee Info'!$B$3:$B$200,0),MATCH(Data7[[#Headers],[Phone]],'Employee Info'!$C$2:$J$2,0)),"")</f>
        <v/>
      </c>
      <c r="M1708" s="19" t="str">
        <f>IFERROR(INDEX('Employee Info'!$C$3:$J$200,MATCH(Data7[[#This Row],[Name:]],'Employee Info'!$B$3:$B$200,0),MATCH(Data7[[#Headers],[Tech]],'Employee Info'!$C$2:$J$2,0)),"")</f>
        <v/>
      </c>
      <c r="N1708" s="19" t="str">
        <f>IFERROR(INDEX('Employee Info'!$C$3:$J$200,MATCH(Data7[[#This Row],[Name:]],'Employee Info'!$B$3:$B$200,0),MATCH(Data7[[#Headers],[Other]],'Employee Info'!$C$2:$J$2,0)),"")</f>
        <v/>
      </c>
      <c r="O1708" s="19">
        <f>IFERROR((Data7[[#This Row],[Hours:]]*SUM(Data7[[#This Row],[Rate]:[Other]])),"")</f>
        <v>0</v>
      </c>
      <c r="P1708" s="7" t="str">
        <f>IF(Data7[[#This Row],[WO'#:]]="","Riley #","WO#")</f>
        <v>Riley #</v>
      </c>
      <c r="Q1708" s="7">
        <f>IFERROR(WEEKNUM(Data7[[#This Row],[Date:]]),"")</f>
        <v>34</v>
      </c>
      <c r="R1708" s="6">
        <f t="shared" si="78"/>
        <v>45522</v>
      </c>
      <c r="S1708" s="6">
        <f>Data7[[#This Row],[Week Start]]+7</f>
        <v>45529</v>
      </c>
      <c r="T1708" s="7" t="str">
        <f t="shared" si="79"/>
        <v>8/18/2024 - 8/25/2024</v>
      </c>
      <c r="U1708" s="7" t="str">
        <f t="shared" si="80"/>
        <v>Time Card</v>
      </c>
      <c r="V1708" s="8" t="str">
        <f>RIGHT(TEXT(Data7[[#This Row],[Date:]],"mmddyyyy"),4)</f>
        <v>2024</v>
      </c>
      <c r="W1708" s="8" t="str">
        <f>MID(TEXT(Data7[[#This Row],[Date:]],"mmddyyyy"),3,2)</f>
        <v>23</v>
      </c>
      <c r="X1708" s="8" t="str">
        <f>LEFT(TEXT(Data7[[#This Row],[Date:]],"mmddyyyy"),2)</f>
        <v>08</v>
      </c>
      <c r="Y1708" s="6">
        <f>DATE(Data7[[#This Row],[Year]],Data7[[#This Row],[Month]],Data7[[#This Row],[Day]])</f>
        <v>45527</v>
      </c>
    </row>
    <row r="1709" spans="1:25">
      <c r="A1709" s="5">
        <v>45527.533461226849</v>
      </c>
      <c r="B1709" s="7" t="s">
        <v>66</v>
      </c>
      <c r="C1709" s="6" t="s">
        <v>2112</v>
      </c>
      <c r="D1709" s="7" t="s">
        <v>2118</v>
      </c>
      <c r="E1709" s="8">
        <v>1</v>
      </c>
      <c r="F1709" s="7" t="s">
        <v>68</v>
      </c>
      <c r="G1709" s="7" t="s">
        <v>68</v>
      </c>
      <c r="H1709" s="7" t="s">
        <v>1960</v>
      </c>
      <c r="I1709" s="7" t="s">
        <v>44</v>
      </c>
      <c r="J1709" s="19" t="str">
        <f>IFERROR(INDEX('Employee Info'!$C$3:$E$200,MATCH(Data7[[#This Row],[Name:]],'Employee Info'!$B$3:$B$200,0),MATCH(Data7[[#This Row],[Hours Type:]],'Employee Info'!$C$2:$E$2,0)),"")</f>
        <v/>
      </c>
      <c r="K1709" s="19" t="str">
        <f>IFERROR(INDEX('Employee Info'!$C$3:$J$200,MATCH(Data7[[#This Row],[Name:]],'Employee Info'!$B$3:$B$200,0),MATCH(Data7[[#Headers],[Truck]],'Employee Info'!$C$2:$J$2,0)),"")</f>
        <v/>
      </c>
      <c r="L1709" s="19" t="str">
        <f>IFERROR(INDEX('Employee Info'!$C$3:$J$200,MATCH(Data7[[#This Row],[Name:]],'Employee Info'!$B$3:$B$200,0),MATCH(Data7[[#Headers],[Phone]],'Employee Info'!$C$2:$J$2,0)),"")</f>
        <v/>
      </c>
      <c r="M1709" s="19" t="str">
        <f>IFERROR(INDEX('Employee Info'!$C$3:$J$200,MATCH(Data7[[#This Row],[Name:]],'Employee Info'!$B$3:$B$200,0),MATCH(Data7[[#Headers],[Tech]],'Employee Info'!$C$2:$J$2,0)),"")</f>
        <v/>
      </c>
      <c r="N1709" s="19" t="str">
        <f>IFERROR(INDEX('Employee Info'!$C$3:$J$200,MATCH(Data7[[#This Row],[Name:]],'Employee Info'!$B$3:$B$200,0),MATCH(Data7[[#Headers],[Other]],'Employee Info'!$C$2:$J$2,0)),"")</f>
        <v/>
      </c>
      <c r="O1709" s="19">
        <f>IFERROR((Data7[[#This Row],[Hours:]]*SUM(Data7[[#This Row],[Rate]:[Other]])),"")</f>
        <v>0</v>
      </c>
      <c r="P1709" s="7" t="str">
        <f>IF(Data7[[#This Row],[WO'#:]]="","Riley #","WO#")</f>
        <v>Riley #</v>
      </c>
      <c r="Q1709" s="7">
        <f>IFERROR(WEEKNUM(Data7[[#This Row],[Date:]]),"")</f>
        <v>34</v>
      </c>
      <c r="R1709" s="6">
        <f t="shared" si="78"/>
        <v>45522</v>
      </c>
      <c r="S1709" s="6">
        <f>Data7[[#This Row],[Week Start]]+7</f>
        <v>45529</v>
      </c>
      <c r="T1709" s="7" t="str">
        <f t="shared" si="79"/>
        <v>8/18/2024 - 8/25/2024</v>
      </c>
      <c r="U1709" s="7" t="str">
        <f t="shared" si="80"/>
        <v>Time Card</v>
      </c>
      <c r="V1709" s="8" t="str">
        <f>RIGHT(TEXT(Data7[[#This Row],[Date:]],"mmddyyyy"),4)</f>
        <v>2024</v>
      </c>
      <c r="W1709" s="8" t="str">
        <f>MID(TEXT(Data7[[#This Row],[Date:]],"mmddyyyy"),3,2)</f>
        <v>23</v>
      </c>
      <c r="X1709" s="8" t="str">
        <f>LEFT(TEXT(Data7[[#This Row],[Date:]],"mmddyyyy"),2)</f>
        <v>08</v>
      </c>
      <c r="Y1709" s="6">
        <f>DATE(Data7[[#This Row],[Year]],Data7[[#This Row],[Month]],Data7[[#This Row],[Day]])</f>
        <v>45527</v>
      </c>
    </row>
    <row r="1710" spans="1:25">
      <c r="A1710" s="5">
        <v>45527.534816898151</v>
      </c>
      <c r="B1710" s="7" t="s">
        <v>66</v>
      </c>
      <c r="C1710" s="6" t="s">
        <v>2112</v>
      </c>
      <c r="D1710" s="7" t="s">
        <v>2120</v>
      </c>
      <c r="E1710" s="8">
        <v>1</v>
      </c>
      <c r="F1710" s="7" t="s">
        <v>68</v>
      </c>
      <c r="G1710" s="7" t="s">
        <v>68</v>
      </c>
      <c r="H1710" s="7" t="s">
        <v>2097</v>
      </c>
      <c r="I1710" s="7" t="s">
        <v>44</v>
      </c>
      <c r="J1710" s="19" t="str">
        <f>IFERROR(INDEX('Employee Info'!$C$3:$E$200,MATCH(Data7[[#This Row],[Name:]],'Employee Info'!$B$3:$B$200,0),MATCH(Data7[[#This Row],[Hours Type:]],'Employee Info'!$C$2:$E$2,0)),"")</f>
        <v/>
      </c>
      <c r="K1710" s="19" t="str">
        <f>IFERROR(INDEX('Employee Info'!$C$3:$J$200,MATCH(Data7[[#This Row],[Name:]],'Employee Info'!$B$3:$B$200,0),MATCH(Data7[[#Headers],[Truck]],'Employee Info'!$C$2:$J$2,0)),"")</f>
        <v/>
      </c>
      <c r="L1710" s="19" t="str">
        <f>IFERROR(INDEX('Employee Info'!$C$3:$J$200,MATCH(Data7[[#This Row],[Name:]],'Employee Info'!$B$3:$B$200,0),MATCH(Data7[[#Headers],[Phone]],'Employee Info'!$C$2:$J$2,0)),"")</f>
        <v/>
      </c>
      <c r="M1710" s="19" t="str">
        <f>IFERROR(INDEX('Employee Info'!$C$3:$J$200,MATCH(Data7[[#This Row],[Name:]],'Employee Info'!$B$3:$B$200,0),MATCH(Data7[[#Headers],[Tech]],'Employee Info'!$C$2:$J$2,0)),"")</f>
        <v/>
      </c>
      <c r="N1710" s="19" t="str">
        <f>IFERROR(INDEX('Employee Info'!$C$3:$J$200,MATCH(Data7[[#This Row],[Name:]],'Employee Info'!$B$3:$B$200,0),MATCH(Data7[[#Headers],[Other]],'Employee Info'!$C$2:$J$2,0)),"")</f>
        <v/>
      </c>
      <c r="O1710" s="19">
        <f>IFERROR((Data7[[#This Row],[Hours:]]*SUM(Data7[[#This Row],[Rate]:[Other]])),"")</f>
        <v>0</v>
      </c>
      <c r="P1710" s="7" t="str">
        <f>IF(Data7[[#This Row],[WO'#:]]="","Riley #","WO#")</f>
        <v>Riley #</v>
      </c>
      <c r="Q1710" s="7">
        <f>IFERROR(WEEKNUM(Data7[[#This Row],[Date:]]),"")</f>
        <v>34</v>
      </c>
      <c r="R1710" s="6">
        <f t="shared" si="78"/>
        <v>45522</v>
      </c>
      <c r="S1710" s="6">
        <f>Data7[[#This Row],[Week Start]]+7</f>
        <v>45529</v>
      </c>
      <c r="T1710" s="7" t="str">
        <f t="shared" si="79"/>
        <v>8/18/2024 - 8/25/2024</v>
      </c>
      <c r="U1710" s="7" t="str">
        <f t="shared" si="80"/>
        <v>Time Card</v>
      </c>
      <c r="V1710" s="8" t="str">
        <f>RIGHT(TEXT(Data7[[#This Row],[Date:]],"mmddyyyy"),4)</f>
        <v>2024</v>
      </c>
      <c r="W1710" s="8" t="str">
        <f>MID(TEXT(Data7[[#This Row],[Date:]],"mmddyyyy"),3,2)</f>
        <v>23</v>
      </c>
      <c r="X1710" s="8" t="str">
        <f>LEFT(TEXT(Data7[[#This Row],[Date:]],"mmddyyyy"),2)</f>
        <v>08</v>
      </c>
      <c r="Y1710" s="6">
        <f>DATE(Data7[[#This Row],[Year]],Data7[[#This Row],[Month]],Data7[[#This Row],[Day]])</f>
        <v>45527</v>
      </c>
    </row>
    <row r="1711" spans="1:25">
      <c r="A1711" s="5">
        <v>45527.536520486108</v>
      </c>
      <c r="B1711" s="7" t="s">
        <v>66</v>
      </c>
      <c r="C1711" s="6" t="s">
        <v>2112</v>
      </c>
      <c r="D1711" s="7" t="s">
        <v>2121</v>
      </c>
      <c r="E1711" s="8">
        <v>1</v>
      </c>
      <c r="F1711" s="7" t="s">
        <v>68</v>
      </c>
      <c r="G1711" s="7" t="s">
        <v>68</v>
      </c>
      <c r="H1711" s="7" t="s">
        <v>1941</v>
      </c>
      <c r="I1711" s="7" t="s">
        <v>44</v>
      </c>
      <c r="J1711" s="19" t="str">
        <f>IFERROR(INDEX('Employee Info'!$C$3:$E$200,MATCH(Data7[[#This Row],[Name:]],'Employee Info'!$B$3:$B$200,0),MATCH(Data7[[#This Row],[Hours Type:]],'Employee Info'!$C$2:$E$2,0)),"")</f>
        <v/>
      </c>
      <c r="K1711" s="19" t="str">
        <f>IFERROR(INDEX('Employee Info'!$C$3:$J$200,MATCH(Data7[[#This Row],[Name:]],'Employee Info'!$B$3:$B$200,0),MATCH(Data7[[#Headers],[Truck]],'Employee Info'!$C$2:$J$2,0)),"")</f>
        <v/>
      </c>
      <c r="L1711" s="19" t="str">
        <f>IFERROR(INDEX('Employee Info'!$C$3:$J$200,MATCH(Data7[[#This Row],[Name:]],'Employee Info'!$B$3:$B$200,0),MATCH(Data7[[#Headers],[Phone]],'Employee Info'!$C$2:$J$2,0)),"")</f>
        <v/>
      </c>
      <c r="M1711" s="19" t="str">
        <f>IFERROR(INDEX('Employee Info'!$C$3:$J$200,MATCH(Data7[[#This Row],[Name:]],'Employee Info'!$B$3:$B$200,0),MATCH(Data7[[#Headers],[Tech]],'Employee Info'!$C$2:$J$2,0)),"")</f>
        <v/>
      </c>
      <c r="N1711" s="19" t="str">
        <f>IFERROR(INDEX('Employee Info'!$C$3:$J$200,MATCH(Data7[[#This Row],[Name:]],'Employee Info'!$B$3:$B$200,0),MATCH(Data7[[#Headers],[Other]],'Employee Info'!$C$2:$J$2,0)),"")</f>
        <v/>
      </c>
      <c r="O1711" s="19">
        <f>IFERROR((Data7[[#This Row],[Hours:]]*SUM(Data7[[#This Row],[Rate]:[Other]])),"")</f>
        <v>0</v>
      </c>
      <c r="P1711" s="7" t="str">
        <f>IF(Data7[[#This Row],[WO'#:]]="","Riley #","WO#")</f>
        <v>Riley #</v>
      </c>
      <c r="Q1711" s="7">
        <f>IFERROR(WEEKNUM(Data7[[#This Row],[Date:]]),"")</f>
        <v>34</v>
      </c>
      <c r="R1711" s="6">
        <f t="shared" si="78"/>
        <v>45522</v>
      </c>
      <c r="S1711" s="6">
        <f>Data7[[#This Row],[Week Start]]+7</f>
        <v>45529</v>
      </c>
      <c r="T1711" s="7" t="str">
        <f t="shared" si="79"/>
        <v>8/18/2024 - 8/25/2024</v>
      </c>
      <c r="U1711" s="7" t="str">
        <f t="shared" si="80"/>
        <v>Time Card</v>
      </c>
      <c r="V1711" s="8" t="str">
        <f>RIGHT(TEXT(Data7[[#This Row],[Date:]],"mmddyyyy"),4)</f>
        <v>2024</v>
      </c>
      <c r="W1711" s="8" t="str">
        <f>MID(TEXT(Data7[[#This Row],[Date:]],"mmddyyyy"),3,2)</f>
        <v>23</v>
      </c>
      <c r="X1711" s="8" t="str">
        <f>LEFT(TEXT(Data7[[#This Row],[Date:]],"mmddyyyy"),2)</f>
        <v>08</v>
      </c>
      <c r="Y1711" s="6">
        <f>DATE(Data7[[#This Row],[Year]],Data7[[#This Row],[Month]],Data7[[#This Row],[Day]])</f>
        <v>45527</v>
      </c>
    </row>
    <row r="1712" spans="1:25">
      <c r="A1712" s="5">
        <v>45527.543501388885</v>
      </c>
      <c r="B1712" s="7" t="s">
        <v>66</v>
      </c>
      <c r="C1712" s="6" t="s">
        <v>2112</v>
      </c>
      <c r="D1712" s="7" t="s">
        <v>2125</v>
      </c>
      <c r="E1712" s="8">
        <v>1</v>
      </c>
      <c r="F1712" s="7">
        <v>7145203</v>
      </c>
      <c r="G1712" s="7" t="s">
        <v>68</v>
      </c>
      <c r="H1712" s="7" t="s">
        <v>756</v>
      </c>
      <c r="I1712" s="7" t="s">
        <v>44</v>
      </c>
      <c r="J1712" s="19" t="str">
        <f>IFERROR(INDEX('Employee Info'!$C$3:$E$200,MATCH(Data7[[#This Row],[Name:]],'Employee Info'!$B$3:$B$200,0),MATCH(Data7[[#This Row],[Hours Type:]],'Employee Info'!$C$2:$E$2,0)),"")</f>
        <v/>
      </c>
      <c r="K1712" s="19" t="str">
        <f>IFERROR(INDEX('Employee Info'!$C$3:$J$200,MATCH(Data7[[#This Row],[Name:]],'Employee Info'!$B$3:$B$200,0),MATCH(Data7[[#Headers],[Truck]],'Employee Info'!$C$2:$J$2,0)),"")</f>
        <v/>
      </c>
      <c r="L1712" s="19" t="str">
        <f>IFERROR(INDEX('Employee Info'!$C$3:$J$200,MATCH(Data7[[#This Row],[Name:]],'Employee Info'!$B$3:$B$200,0),MATCH(Data7[[#Headers],[Phone]],'Employee Info'!$C$2:$J$2,0)),"")</f>
        <v/>
      </c>
      <c r="M1712" s="19" t="str">
        <f>IFERROR(INDEX('Employee Info'!$C$3:$J$200,MATCH(Data7[[#This Row],[Name:]],'Employee Info'!$B$3:$B$200,0),MATCH(Data7[[#Headers],[Tech]],'Employee Info'!$C$2:$J$2,0)),"")</f>
        <v/>
      </c>
      <c r="N1712" s="19" t="str">
        <f>IFERROR(INDEX('Employee Info'!$C$3:$J$200,MATCH(Data7[[#This Row],[Name:]],'Employee Info'!$B$3:$B$200,0),MATCH(Data7[[#Headers],[Other]],'Employee Info'!$C$2:$J$2,0)),"")</f>
        <v/>
      </c>
      <c r="O1712" s="19">
        <f>IFERROR((Data7[[#This Row],[Hours:]]*SUM(Data7[[#This Row],[Rate]:[Other]])),"")</f>
        <v>0</v>
      </c>
      <c r="P1712" s="7" t="str">
        <f>IF(Data7[[#This Row],[WO'#:]]="","Riley #","WO#")</f>
        <v>WO#</v>
      </c>
      <c r="Q1712" s="7">
        <f>IFERROR(WEEKNUM(Data7[[#This Row],[Date:]]),"")</f>
        <v>34</v>
      </c>
      <c r="R1712" s="6">
        <f t="shared" si="78"/>
        <v>45522</v>
      </c>
      <c r="S1712" s="6">
        <f>Data7[[#This Row],[Week Start]]+7</f>
        <v>45529</v>
      </c>
      <c r="T1712" s="7" t="str">
        <f t="shared" si="79"/>
        <v>8/18/2024 - 8/25/2024</v>
      </c>
      <c r="U1712" s="7" t="str">
        <f t="shared" si="80"/>
        <v>Time Card</v>
      </c>
      <c r="V1712" s="8" t="str">
        <f>RIGHT(TEXT(Data7[[#This Row],[Date:]],"mmddyyyy"),4)</f>
        <v>2024</v>
      </c>
      <c r="W1712" s="8" t="str">
        <f>MID(TEXT(Data7[[#This Row],[Date:]],"mmddyyyy"),3,2)</f>
        <v>23</v>
      </c>
      <c r="X1712" s="8" t="str">
        <f>LEFT(TEXT(Data7[[#This Row],[Date:]],"mmddyyyy"),2)</f>
        <v>08</v>
      </c>
      <c r="Y1712" s="6">
        <f>DATE(Data7[[#This Row],[Year]],Data7[[#This Row],[Month]],Data7[[#This Row],[Day]])</f>
        <v>45527</v>
      </c>
    </row>
    <row r="1713" spans="1:25">
      <c r="A1713" s="5">
        <v>45527.555089120367</v>
      </c>
      <c r="B1713" s="7" t="s">
        <v>35</v>
      </c>
      <c r="C1713" s="6" t="s">
        <v>2112</v>
      </c>
      <c r="D1713" s="7" t="s">
        <v>2126</v>
      </c>
      <c r="E1713" s="8">
        <v>4</v>
      </c>
      <c r="F1713" s="7" t="s">
        <v>68</v>
      </c>
      <c r="G1713" s="7" t="s">
        <v>68</v>
      </c>
      <c r="H1713" s="7" t="s">
        <v>1948</v>
      </c>
      <c r="I1713" s="7" t="s">
        <v>44</v>
      </c>
      <c r="J1713" s="19" t="str">
        <f>IFERROR(INDEX('Employee Info'!$C$3:$E$200,MATCH(Data7[[#This Row],[Name:]],'Employee Info'!$B$3:$B$200,0),MATCH(Data7[[#This Row],[Hours Type:]],'Employee Info'!$C$2:$E$2,0)),"")</f>
        <v/>
      </c>
      <c r="K1713" s="19" t="str">
        <f>IFERROR(INDEX('Employee Info'!$C$3:$J$200,MATCH(Data7[[#This Row],[Name:]],'Employee Info'!$B$3:$B$200,0),MATCH(Data7[[#Headers],[Truck]],'Employee Info'!$C$2:$J$2,0)),"")</f>
        <v/>
      </c>
      <c r="L1713" s="19" t="str">
        <f>IFERROR(INDEX('Employee Info'!$C$3:$J$200,MATCH(Data7[[#This Row],[Name:]],'Employee Info'!$B$3:$B$200,0),MATCH(Data7[[#Headers],[Phone]],'Employee Info'!$C$2:$J$2,0)),"")</f>
        <v/>
      </c>
      <c r="M1713" s="19" t="str">
        <f>IFERROR(INDEX('Employee Info'!$C$3:$J$200,MATCH(Data7[[#This Row],[Name:]],'Employee Info'!$B$3:$B$200,0),MATCH(Data7[[#Headers],[Tech]],'Employee Info'!$C$2:$J$2,0)),"")</f>
        <v/>
      </c>
      <c r="N1713" s="19" t="str">
        <f>IFERROR(INDEX('Employee Info'!$C$3:$J$200,MATCH(Data7[[#This Row],[Name:]],'Employee Info'!$B$3:$B$200,0),MATCH(Data7[[#Headers],[Other]],'Employee Info'!$C$2:$J$2,0)),"")</f>
        <v/>
      </c>
      <c r="O1713" s="19">
        <f>IFERROR((Data7[[#This Row],[Hours:]]*SUM(Data7[[#This Row],[Rate]:[Other]])),"")</f>
        <v>0</v>
      </c>
      <c r="P1713" s="7" t="str">
        <f>IF(Data7[[#This Row],[WO'#:]]="","Riley #","WO#")</f>
        <v>Riley #</v>
      </c>
      <c r="Q1713" s="7">
        <f>IFERROR(WEEKNUM(Data7[[#This Row],[Date:]]),"")</f>
        <v>34</v>
      </c>
      <c r="R1713" s="6">
        <f t="shared" si="78"/>
        <v>45522</v>
      </c>
      <c r="S1713" s="6">
        <f>Data7[[#This Row],[Week Start]]+7</f>
        <v>45529</v>
      </c>
      <c r="T1713" s="7" t="str">
        <f t="shared" si="79"/>
        <v>8/18/2024 - 8/25/2024</v>
      </c>
      <c r="U1713" s="7" t="str">
        <f t="shared" si="80"/>
        <v>Time Card</v>
      </c>
      <c r="V1713" s="8" t="str">
        <f>RIGHT(TEXT(Data7[[#This Row],[Date:]],"mmddyyyy"),4)</f>
        <v>2024</v>
      </c>
      <c r="W1713" s="8" t="str">
        <f>MID(TEXT(Data7[[#This Row],[Date:]],"mmddyyyy"),3,2)</f>
        <v>23</v>
      </c>
      <c r="X1713" s="8" t="str">
        <f>LEFT(TEXT(Data7[[#This Row],[Date:]],"mmddyyyy"),2)</f>
        <v>08</v>
      </c>
      <c r="Y1713" s="6">
        <f>DATE(Data7[[#This Row],[Year]],Data7[[#This Row],[Month]],Data7[[#This Row],[Day]])</f>
        <v>45527</v>
      </c>
    </row>
    <row r="1714" spans="1:25">
      <c r="A1714" s="5">
        <v>45527.557321875</v>
      </c>
      <c r="B1714" s="7" t="s">
        <v>35</v>
      </c>
      <c r="C1714" s="6" t="s">
        <v>2112</v>
      </c>
      <c r="D1714" s="7" t="s">
        <v>2127</v>
      </c>
      <c r="E1714" s="8">
        <v>2</v>
      </c>
      <c r="F1714" s="7">
        <v>7134585</v>
      </c>
      <c r="G1714" s="7" t="s">
        <v>68</v>
      </c>
      <c r="H1714" s="7" t="s">
        <v>1948</v>
      </c>
      <c r="I1714" s="7" t="s">
        <v>44</v>
      </c>
      <c r="J1714" s="19" t="str">
        <f>IFERROR(INDEX('Employee Info'!$C$3:$E$200,MATCH(Data7[[#This Row],[Name:]],'Employee Info'!$B$3:$B$200,0),MATCH(Data7[[#This Row],[Hours Type:]],'Employee Info'!$C$2:$E$2,0)),"")</f>
        <v/>
      </c>
      <c r="K1714" s="19" t="str">
        <f>IFERROR(INDEX('Employee Info'!$C$3:$J$200,MATCH(Data7[[#This Row],[Name:]],'Employee Info'!$B$3:$B$200,0),MATCH(Data7[[#Headers],[Truck]],'Employee Info'!$C$2:$J$2,0)),"")</f>
        <v/>
      </c>
      <c r="L1714" s="19" t="str">
        <f>IFERROR(INDEX('Employee Info'!$C$3:$J$200,MATCH(Data7[[#This Row],[Name:]],'Employee Info'!$B$3:$B$200,0),MATCH(Data7[[#Headers],[Phone]],'Employee Info'!$C$2:$J$2,0)),"")</f>
        <v/>
      </c>
      <c r="M1714" s="19" t="str">
        <f>IFERROR(INDEX('Employee Info'!$C$3:$J$200,MATCH(Data7[[#This Row],[Name:]],'Employee Info'!$B$3:$B$200,0),MATCH(Data7[[#Headers],[Tech]],'Employee Info'!$C$2:$J$2,0)),"")</f>
        <v/>
      </c>
      <c r="N1714" s="19" t="str">
        <f>IFERROR(INDEX('Employee Info'!$C$3:$J$200,MATCH(Data7[[#This Row],[Name:]],'Employee Info'!$B$3:$B$200,0),MATCH(Data7[[#Headers],[Other]],'Employee Info'!$C$2:$J$2,0)),"")</f>
        <v/>
      </c>
      <c r="O1714" s="19">
        <f>IFERROR((Data7[[#This Row],[Hours:]]*SUM(Data7[[#This Row],[Rate]:[Other]])),"")</f>
        <v>0</v>
      </c>
      <c r="P1714" s="7" t="str">
        <f>IF(Data7[[#This Row],[WO'#:]]="","Riley #","WO#")</f>
        <v>WO#</v>
      </c>
      <c r="Q1714" s="7">
        <f>IFERROR(WEEKNUM(Data7[[#This Row],[Date:]]),"")</f>
        <v>34</v>
      </c>
      <c r="R1714" s="6">
        <f t="shared" si="78"/>
        <v>45522</v>
      </c>
      <c r="S1714" s="6">
        <f>Data7[[#This Row],[Week Start]]+7</f>
        <v>45529</v>
      </c>
      <c r="T1714" s="7" t="str">
        <f t="shared" si="79"/>
        <v>8/18/2024 - 8/25/2024</v>
      </c>
      <c r="U1714" s="7" t="str">
        <f t="shared" si="80"/>
        <v>Time Card</v>
      </c>
      <c r="V1714" s="8" t="str">
        <f>RIGHT(TEXT(Data7[[#This Row],[Date:]],"mmddyyyy"),4)</f>
        <v>2024</v>
      </c>
      <c r="W1714" s="8" t="str">
        <f>MID(TEXT(Data7[[#This Row],[Date:]],"mmddyyyy"),3,2)</f>
        <v>23</v>
      </c>
      <c r="X1714" s="8" t="str">
        <f>LEFT(TEXT(Data7[[#This Row],[Date:]],"mmddyyyy"),2)</f>
        <v>08</v>
      </c>
      <c r="Y1714" s="6">
        <f>DATE(Data7[[#This Row],[Year]],Data7[[#This Row],[Month]],Data7[[#This Row],[Day]])</f>
        <v>45527</v>
      </c>
    </row>
    <row r="1715" spans="1:25">
      <c r="A1715" s="5">
        <v>45527.557841782407</v>
      </c>
      <c r="B1715" s="7" t="s">
        <v>35</v>
      </c>
      <c r="C1715" s="6" t="s">
        <v>2112</v>
      </c>
      <c r="D1715" s="7" t="s">
        <v>2128</v>
      </c>
      <c r="E1715" s="8">
        <v>2</v>
      </c>
      <c r="F1715" s="7" t="s">
        <v>68</v>
      </c>
      <c r="G1715" s="7" t="s">
        <v>68</v>
      </c>
      <c r="H1715" s="7" t="s">
        <v>2114</v>
      </c>
      <c r="I1715" s="7" t="s">
        <v>44</v>
      </c>
      <c r="J1715" s="19" t="str">
        <f>IFERROR(INDEX('Employee Info'!$C$3:$E$200,MATCH(Data7[[#This Row],[Name:]],'Employee Info'!$B$3:$B$200,0),MATCH(Data7[[#This Row],[Hours Type:]],'Employee Info'!$C$2:$E$2,0)),"")</f>
        <v/>
      </c>
      <c r="K1715" s="19" t="str">
        <f>IFERROR(INDEX('Employee Info'!$C$3:$J$200,MATCH(Data7[[#This Row],[Name:]],'Employee Info'!$B$3:$B$200,0),MATCH(Data7[[#Headers],[Truck]],'Employee Info'!$C$2:$J$2,0)),"")</f>
        <v/>
      </c>
      <c r="L1715" s="19" t="str">
        <f>IFERROR(INDEX('Employee Info'!$C$3:$J$200,MATCH(Data7[[#This Row],[Name:]],'Employee Info'!$B$3:$B$200,0),MATCH(Data7[[#Headers],[Phone]],'Employee Info'!$C$2:$J$2,0)),"")</f>
        <v/>
      </c>
      <c r="M1715" s="19" t="str">
        <f>IFERROR(INDEX('Employee Info'!$C$3:$J$200,MATCH(Data7[[#This Row],[Name:]],'Employee Info'!$B$3:$B$200,0),MATCH(Data7[[#Headers],[Tech]],'Employee Info'!$C$2:$J$2,0)),"")</f>
        <v/>
      </c>
      <c r="N1715" s="19" t="str">
        <f>IFERROR(INDEX('Employee Info'!$C$3:$J$200,MATCH(Data7[[#This Row],[Name:]],'Employee Info'!$B$3:$B$200,0),MATCH(Data7[[#Headers],[Other]],'Employee Info'!$C$2:$J$2,0)),"")</f>
        <v/>
      </c>
      <c r="O1715" s="19">
        <f>IFERROR((Data7[[#This Row],[Hours:]]*SUM(Data7[[#This Row],[Rate]:[Other]])),"")</f>
        <v>0</v>
      </c>
      <c r="P1715" s="7" t="str">
        <f>IF(Data7[[#This Row],[WO'#:]]="","Riley #","WO#")</f>
        <v>Riley #</v>
      </c>
      <c r="Q1715" s="7">
        <f>IFERROR(WEEKNUM(Data7[[#This Row],[Date:]]),"")</f>
        <v>34</v>
      </c>
      <c r="R1715" s="6">
        <f t="shared" si="78"/>
        <v>45522</v>
      </c>
      <c r="S1715" s="6">
        <f>Data7[[#This Row],[Week Start]]+7</f>
        <v>45529</v>
      </c>
      <c r="T1715" s="7" t="str">
        <f t="shared" si="79"/>
        <v>8/18/2024 - 8/25/2024</v>
      </c>
      <c r="U1715" s="7" t="str">
        <f t="shared" si="80"/>
        <v>Time Card</v>
      </c>
      <c r="V1715" s="8" t="str">
        <f>RIGHT(TEXT(Data7[[#This Row],[Date:]],"mmddyyyy"),4)</f>
        <v>2024</v>
      </c>
      <c r="W1715" s="8" t="str">
        <f>MID(TEXT(Data7[[#This Row],[Date:]],"mmddyyyy"),3,2)</f>
        <v>23</v>
      </c>
      <c r="X1715" s="8" t="str">
        <f>LEFT(TEXT(Data7[[#This Row],[Date:]],"mmddyyyy"),2)</f>
        <v>08</v>
      </c>
      <c r="Y1715" s="6">
        <f>DATE(Data7[[#This Row],[Year]],Data7[[#This Row],[Month]],Data7[[#This Row],[Day]])</f>
        <v>45527</v>
      </c>
    </row>
    <row r="1716" spans="1:25">
      <c r="A1716" s="5">
        <v>45527.562190972225</v>
      </c>
      <c r="B1716" s="7" t="s">
        <v>66</v>
      </c>
      <c r="C1716" s="6" t="s">
        <v>2112</v>
      </c>
      <c r="D1716" s="7" t="s">
        <v>2132</v>
      </c>
      <c r="E1716" s="8">
        <v>1</v>
      </c>
      <c r="F1716" s="7">
        <v>6984733</v>
      </c>
      <c r="G1716" s="7" t="s">
        <v>68</v>
      </c>
      <c r="H1716" s="7" t="s">
        <v>756</v>
      </c>
      <c r="I1716" s="7" t="s">
        <v>45</v>
      </c>
      <c r="J1716" s="19" t="str">
        <f>IFERROR(INDEX('Employee Info'!$C$3:$E$200,MATCH(Data7[[#This Row],[Name:]],'Employee Info'!$B$3:$B$200,0),MATCH(Data7[[#This Row],[Hours Type:]],'Employee Info'!$C$2:$E$2,0)),"")</f>
        <v/>
      </c>
      <c r="K1716" s="19" t="str">
        <f>IFERROR(INDEX('Employee Info'!$C$3:$J$200,MATCH(Data7[[#This Row],[Name:]],'Employee Info'!$B$3:$B$200,0),MATCH(Data7[[#Headers],[Truck]],'Employee Info'!$C$2:$J$2,0)),"")</f>
        <v/>
      </c>
      <c r="L1716" s="19" t="str">
        <f>IFERROR(INDEX('Employee Info'!$C$3:$J$200,MATCH(Data7[[#This Row],[Name:]],'Employee Info'!$B$3:$B$200,0),MATCH(Data7[[#Headers],[Phone]],'Employee Info'!$C$2:$J$2,0)),"")</f>
        <v/>
      </c>
      <c r="M1716" s="19" t="str">
        <f>IFERROR(INDEX('Employee Info'!$C$3:$J$200,MATCH(Data7[[#This Row],[Name:]],'Employee Info'!$B$3:$B$200,0),MATCH(Data7[[#Headers],[Tech]],'Employee Info'!$C$2:$J$2,0)),"")</f>
        <v/>
      </c>
      <c r="N1716" s="19" t="str">
        <f>IFERROR(INDEX('Employee Info'!$C$3:$J$200,MATCH(Data7[[#This Row],[Name:]],'Employee Info'!$B$3:$B$200,0),MATCH(Data7[[#Headers],[Other]],'Employee Info'!$C$2:$J$2,0)),"")</f>
        <v/>
      </c>
      <c r="O1716" s="19">
        <f>IFERROR((Data7[[#This Row],[Hours:]]*SUM(Data7[[#This Row],[Rate]:[Other]])),"")</f>
        <v>0</v>
      </c>
      <c r="P1716" s="7" t="str">
        <f>IF(Data7[[#This Row],[WO'#:]]="","Riley #","WO#")</f>
        <v>WO#</v>
      </c>
      <c r="Q1716" s="7">
        <f>IFERROR(WEEKNUM(Data7[[#This Row],[Date:]]),"")</f>
        <v>34</v>
      </c>
      <c r="R1716" s="6">
        <f t="shared" si="78"/>
        <v>45522</v>
      </c>
      <c r="S1716" s="6">
        <f>Data7[[#This Row],[Week Start]]+7</f>
        <v>45529</v>
      </c>
      <c r="T1716" s="7" t="str">
        <f t="shared" si="79"/>
        <v>8/18/2024 - 8/25/2024</v>
      </c>
      <c r="U1716" s="7" t="str">
        <f t="shared" si="80"/>
        <v>Time Card</v>
      </c>
      <c r="V1716" s="8" t="str">
        <f>RIGHT(TEXT(Data7[[#This Row],[Date:]],"mmddyyyy"),4)</f>
        <v>2024</v>
      </c>
      <c r="W1716" s="8" t="str">
        <f>MID(TEXT(Data7[[#This Row],[Date:]],"mmddyyyy"),3,2)</f>
        <v>23</v>
      </c>
      <c r="X1716" s="8" t="str">
        <f>LEFT(TEXT(Data7[[#This Row],[Date:]],"mmddyyyy"),2)</f>
        <v>08</v>
      </c>
      <c r="Y1716" s="6">
        <f>DATE(Data7[[#This Row],[Year]],Data7[[#This Row],[Month]],Data7[[#This Row],[Day]])</f>
        <v>45527</v>
      </c>
    </row>
    <row r="1717" spans="1:25">
      <c r="A1717" s="5">
        <v>45527.562272106479</v>
      </c>
      <c r="B1717" s="7" t="s">
        <v>66</v>
      </c>
      <c r="C1717" s="6" t="s">
        <v>2112</v>
      </c>
      <c r="D1717" s="7" t="s">
        <v>2132</v>
      </c>
      <c r="E1717" s="8">
        <v>3</v>
      </c>
      <c r="F1717" s="7">
        <v>6984733</v>
      </c>
      <c r="G1717" s="7" t="s">
        <v>68</v>
      </c>
      <c r="H1717" s="7" t="s">
        <v>756</v>
      </c>
      <c r="I1717" s="7" t="s">
        <v>44</v>
      </c>
      <c r="J1717" s="19" t="str">
        <f>IFERROR(INDEX('Employee Info'!$C$3:$E$200,MATCH(Data7[[#This Row],[Name:]],'Employee Info'!$B$3:$B$200,0),MATCH(Data7[[#This Row],[Hours Type:]],'Employee Info'!$C$2:$E$2,0)),"")</f>
        <v/>
      </c>
      <c r="K1717" s="19" t="str">
        <f>IFERROR(INDEX('Employee Info'!$C$3:$J$200,MATCH(Data7[[#This Row],[Name:]],'Employee Info'!$B$3:$B$200,0),MATCH(Data7[[#Headers],[Truck]],'Employee Info'!$C$2:$J$2,0)),"")</f>
        <v/>
      </c>
      <c r="L1717" s="19" t="str">
        <f>IFERROR(INDEX('Employee Info'!$C$3:$J$200,MATCH(Data7[[#This Row],[Name:]],'Employee Info'!$B$3:$B$200,0),MATCH(Data7[[#Headers],[Phone]],'Employee Info'!$C$2:$J$2,0)),"")</f>
        <v/>
      </c>
      <c r="M1717" s="19" t="str">
        <f>IFERROR(INDEX('Employee Info'!$C$3:$J$200,MATCH(Data7[[#This Row],[Name:]],'Employee Info'!$B$3:$B$200,0),MATCH(Data7[[#Headers],[Tech]],'Employee Info'!$C$2:$J$2,0)),"")</f>
        <v/>
      </c>
      <c r="N1717" s="19" t="str">
        <f>IFERROR(INDEX('Employee Info'!$C$3:$J$200,MATCH(Data7[[#This Row],[Name:]],'Employee Info'!$B$3:$B$200,0),MATCH(Data7[[#Headers],[Other]],'Employee Info'!$C$2:$J$2,0)),"")</f>
        <v/>
      </c>
      <c r="O1717" s="19">
        <f>IFERROR((Data7[[#This Row],[Hours:]]*SUM(Data7[[#This Row],[Rate]:[Other]])),"")</f>
        <v>0</v>
      </c>
      <c r="P1717" s="7" t="str">
        <f>IF(Data7[[#This Row],[WO'#:]]="","Riley #","WO#")</f>
        <v>WO#</v>
      </c>
      <c r="Q1717" s="7">
        <f>IFERROR(WEEKNUM(Data7[[#This Row],[Date:]]),"")</f>
        <v>34</v>
      </c>
      <c r="R1717" s="6">
        <f t="shared" si="78"/>
        <v>45522</v>
      </c>
      <c r="S1717" s="6">
        <f>Data7[[#This Row],[Week Start]]+7</f>
        <v>45529</v>
      </c>
      <c r="T1717" s="7" t="str">
        <f t="shared" si="79"/>
        <v>8/18/2024 - 8/25/2024</v>
      </c>
      <c r="U1717" s="7" t="str">
        <f t="shared" si="80"/>
        <v>Time Card</v>
      </c>
      <c r="V1717" s="8" t="str">
        <f>RIGHT(TEXT(Data7[[#This Row],[Date:]],"mmddyyyy"),4)</f>
        <v>2024</v>
      </c>
      <c r="W1717" s="8" t="str">
        <f>MID(TEXT(Data7[[#This Row],[Date:]],"mmddyyyy"),3,2)</f>
        <v>23</v>
      </c>
      <c r="X1717" s="8" t="str">
        <f>LEFT(TEXT(Data7[[#This Row],[Date:]],"mmddyyyy"),2)</f>
        <v>08</v>
      </c>
      <c r="Y1717" s="6">
        <f>DATE(Data7[[#This Row],[Year]],Data7[[#This Row],[Month]],Data7[[#This Row],[Day]])</f>
        <v>45527</v>
      </c>
    </row>
    <row r="1718" spans="1:25">
      <c r="A1718" s="5">
        <v>45527.583858680555</v>
      </c>
      <c r="B1718" s="7" t="s">
        <v>65</v>
      </c>
      <c r="C1718" s="6" t="s">
        <v>2112</v>
      </c>
      <c r="D1718" s="7" t="s">
        <v>2073</v>
      </c>
      <c r="E1718" s="8">
        <v>8</v>
      </c>
      <c r="F1718" s="7" t="s">
        <v>68</v>
      </c>
      <c r="G1718" s="7" t="s">
        <v>68</v>
      </c>
      <c r="H1718" s="7" t="s">
        <v>536</v>
      </c>
      <c r="I1718" s="7" t="s">
        <v>44</v>
      </c>
      <c r="J1718" s="19" t="str">
        <f>IFERROR(INDEX('Employee Info'!$C$3:$E$200,MATCH(Data7[[#This Row],[Name:]],'Employee Info'!$B$3:$B$200,0),MATCH(Data7[[#This Row],[Hours Type:]],'Employee Info'!$C$2:$E$2,0)),"")</f>
        <v/>
      </c>
      <c r="K1718" s="19" t="str">
        <f>IFERROR(INDEX('Employee Info'!$C$3:$J$200,MATCH(Data7[[#This Row],[Name:]],'Employee Info'!$B$3:$B$200,0),MATCH(Data7[[#Headers],[Truck]],'Employee Info'!$C$2:$J$2,0)),"")</f>
        <v/>
      </c>
      <c r="L1718" s="19" t="str">
        <f>IFERROR(INDEX('Employee Info'!$C$3:$J$200,MATCH(Data7[[#This Row],[Name:]],'Employee Info'!$B$3:$B$200,0),MATCH(Data7[[#Headers],[Phone]],'Employee Info'!$C$2:$J$2,0)),"")</f>
        <v/>
      </c>
      <c r="M1718" s="19" t="str">
        <f>IFERROR(INDEX('Employee Info'!$C$3:$J$200,MATCH(Data7[[#This Row],[Name:]],'Employee Info'!$B$3:$B$200,0),MATCH(Data7[[#Headers],[Tech]],'Employee Info'!$C$2:$J$2,0)),"")</f>
        <v/>
      </c>
      <c r="N1718" s="19" t="str">
        <f>IFERROR(INDEX('Employee Info'!$C$3:$J$200,MATCH(Data7[[#This Row],[Name:]],'Employee Info'!$B$3:$B$200,0),MATCH(Data7[[#Headers],[Other]],'Employee Info'!$C$2:$J$2,0)),"")</f>
        <v/>
      </c>
      <c r="O1718" s="19">
        <f>IFERROR((Data7[[#This Row],[Hours:]]*SUM(Data7[[#This Row],[Rate]:[Other]])),"")</f>
        <v>0</v>
      </c>
      <c r="P1718" s="7" t="str">
        <f>IF(Data7[[#This Row],[WO'#:]]="","Riley #","WO#")</f>
        <v>Riley #</v>
      </c>
      <c r="Q1718" s="7">
        <f>IFERROR(WEEKNUM(Data7[[#This Row],[Date:]]),"")</f>
        <v>34</v>
      </c>
      <c r="R1718" s="6">
        <f t="shared" si="78"/>
        <v>45522</v>
      </c>
      <c r="S1718" s="6">
        <f>Data7[[#This Row],[Week Start]]+7</f>
        <v>45529</v>
      </c>
      <c r="T1718" s="7" t="str">
        <f t="shared" si="79"/>
        <v>8/18/2024 - 8/25/2024</v>
      </c>
      <c r="U1718" s="7" t="str">
        <f t="shared" si="80"/>
        <v>Time Card</v>
      </c>
      <c r="V1718" s="8" t="str">
        <f>RIGHT(TEXT(Data7[[#This Row],[Date:]],"mmddyyyy"),4)</f>
        <v>2024</v>
      </c>
      <c r="W1718" s="8" t="str">
        <f>MID(TEXT(Data7[[#This Row],[Date:]],"mmddyyyy"),3,2)</f>
        <v>23</v>
      </c>
      <c r="X1718" s="8" t="str">
        <f>LEFT(TEXT(Data7[[#This Row],[Date:]],"mmddyyyy"),2)</f>
        <v>08</v>
      </c>
      <c r="Y1718" s="6">
        <f>DATE(Data7[[#This Row],[Year]],Data7[[#This Row],[Month]],Data7[[#This Row],[Day]])</f>
        <v>45527</v>
      </c>
    </row>
    <row r="1719" spans="1:25">
      <c r="A1719" s="5">
        <v>45527.584384259259</v>
      </c>
      <c r="B1719" s="7" t="s">
        <v>23</v>
      </c>
      <c r="C1719" s="6" t="s">
        <v>2112</v>
      </c>
      <c r="D1719" s="7" t="s">
        <v>2073</v>
      </c>
      <c r="E1719" s="8">
        <v>8</v>
      </c>
      <c r="F1719" s="7" t="s">
        <v>68</v>
      </c>
      <c r="G1719" s="7" t="s">
        <v>68</v>
      </c>
      <c r="H1719" s="7" t="s">
        <v>536</v>
      </c>
      <c r="I1719" s="7" t="s">
        <v>44</v>
      </c>
      <c r="J1719" s="19" t="str">
        <f>IFERROR(INDEX('Employee Info'!$C$3:$E$200,MATCH(Data7[[#This Row],[Name:]],'Employee Info'!$B$3:$B$200,0),MATCH(Data7[[#This Row],[Hours Type:]],'Employee Info'!$C$2:$E$2,0)),"")</f>
        <v/>
      </c>
      <c r="K1719" s="19" t="str">
        <f>IFERROR(INDEX('Employee Info'!$C$3:$J$200,MATCH(Data7[[#This Row],[Name:]],'Employee Info'!$B$3:$B$200,0),MATCH(Data7[[#Headers],[Truck]],'Employee Info'!$C$2:$J$2,0)),"")</f>
        <v/>
      </c>
      <c r="L1719" s="19" t="str">
        <f>IFERROR(INDEX('Employee Info'!$C$3:$J$200,MATCH(Data7[[#This Row],[Name:]],'Employee Info'!$B$3:$B$200,0),MATCH(Data7[[#Headers],[Phone]],'Employee Info'!$C$2:$J$2,0)),"")</f>
        <v/>
      </c>
      <c r="M1719" s="19" t="str">
        <f>IFERROR(INDEX('Employee Info'!$C$3:$J$200,MATCH(Data7[[#This Row],[Name:]],'Employee Info'!$B$3:$B$200,0),MATCH(Data7[[#Headers],[Tech]],'Employee Info'!$C$2:$J$2,0)),"")</f>
        <v/>
      </c>
      <c r="N1719" s="19" t="str">
        <f>IFERROR(INDEX('Employee Info'!$C$3:$J$200,MATCH(Data7[[#This Row],[Name:]],'Employee Info'!$B$3:$B$200,0),MATCH(Data7[[#Headers],[Other]],'Employee Info'!$C$2:$J$2,0)),"")</f>
        <v/>
      </c>
      <c r="O1719" s="19">
        <f>IFERROR((Data7[[#This Row],[Hours:]]*SUM(Data7[[#This Row],[Rate]:[Other]])),"")</f>
        <v>0</v>
      </c>
      <c r="P1719" s="7" t="str">
        <f>IF(Data7[[#This Row],[WO'#:]]="","Riley #","WO#")</f>
        <v>Riley #</v>
      </c>
      <c r="Q1719" s="7">
        <f>IFERROR(WEEKNUM(Data7[[#This Row],[Date:]]),"")</f>
        <v>34</v>
      </c>
      <c r="R1719" s="6">
        <f t="shared" si="78"/>
        <v>45522</v>
      </c>
      <c r="S1719" s="6">
        <f>Data7[[#This Row],[Week Start]]+7</f>
        <v>45529</v>
      </c>
      <c r="T1719" s="7" t="str">
        <f t="shared" si="79"/>
        <v>8/18/2024 - 8/25/2024</v>
      </c>
      <c r="U1719" s="7" t="str">
        <f t="shared" si="80"/>
        <v>Time Card</v>
      </c>
      <c r="V1719" s="8" t="str">
        <f>RIGHT(TEXT(Data7[[#This Row],[Date:]],"mmddyyyy"),4)</f>
        <v>2024</v>
      </c>
      <c r="W1719" s="8" t="str">
        <f>MID(TEXT(Data7[[#This Row],[Date:]],"mmddyyyy"),3,2)</f>
        <v>23</v>
      </c>
      <c r="X1719" s="8" t="str">
        <f>LEFT(TEXT(Data7[[#This Row],[Date:]],"mmddyyyy"),2)</f>
        <v>08</v>
      </c>
      <c r="Y1719" s="6">
        <f>DATE(Data7[[#This Row],[Year]],Data7[[#This Row],[Month]],Data7[[#This Row],[Day]])</f>
        <v>45527</v>
      </c>
    </row>
    <row r="1720" spans="1:25">
      <c r="A1720" s="5">
        <v>45527.527363425928</v>
      </c>
      <c r="B1720" s="7" t="s">
        <v>35</v>
      </c>
      <c r="C1720" s="6" t="s">
        <v>2115</v>
      </c>
      <c r="D1720" s="7" t="s">
        <v>2113</v>
      </c>
      <c r="E1720" s="8">
        <v>6</v>
      </c>
      <c r="F1720" s="7" t="s">
        <v>68</v>
      </c>
      <c r="G1720" s="7" t="s">
        <v>68</v>
      </c>
      <c r="H1720" s="7" t="s">
        <v>2114</v>
      </c>
      <c r="I1720" s="7" t="s">
        <v>45</v>
      </c>
      <c r="J1720" s="19" t="str">
        <f>IFERROR(INDEX('Employee Info'!$C$3:$E$200,MATCH(Data7[[#This Row],[Name:]],'Employee Info'!$B$3:$B$200,0),MATCH(Data7[[#This Row],[Hours Type:]],'Employee Info'!$C$2:$E$2,0)),"")</f>
        <v/>
      </c>
      <c r="K1720" s="19" t="str">
        <f>IFERROR(INDEX('Employee Info'!$C$3:$J$200,MATCH(Data7[[#This Row],[Name:]],'Employee Info'!$B$3:$B$200,0),MATCH(Data7[[#Headers],[Truck]],'Employee Info'!$C$2:$J$2,0)),"")</f>
        <v/>
      </c>
      <c r="L1720" s="19" t="str">
        <f>IFERROR(INDEX('Employee Info'!$C$3:$J$200,MATCH(Data7[[#This Row],[Name:]],'Employee Info'!$B$3:$B$200,0),MATCH(Data7[[#Headers],[Phone]],'Employee Info'!$C$2:$J$2,0)),"")</f>
        <v/>
      </c>
      <c r="M1720" s="19" t="str">
        <f>IFERROR(INDEX('Employee Info'!$C$3:$J$200,MATCH(Data7[[#This Row],[Name:]],'Employee Info'!$B$3:$B$200,0),MATCH(Data7[[#Headers],[Tech]],'Employee Info'!$C$2:$J$2,0)),"")</f>
        <v/>
      </c>
      <c r="N1720" s="19" t="str">
        <f>IFERROR(INDEX('Employee Info'!$C$3:$J$200,MATCH(Data7[[#This Row],[Name:]],'Employee Info'!$B$3:$B$200,0),MATCH(Data7[[#Headers],[Other]],'Employee Info'!$C$2:$J$2,0)),"")</f>
        <v/>
      </c>
      <c r="O1720" s="19">
        <f>IFERROR((Data7[[#This Row],[Hours:]]*SUM(Data7[[#This Row],[Rate]:[Other]])),"")</f>
        <v>0</v>
      </c>
      <c r="P1720" s="7" t="str">
        <f>IF(Data7[[#This Row],[WO'#:]]="","Riley #","WO#")</f>
        <v>Riley #</v>
      </c>
      <c r="Q1720" s="7">
        <f>IFERROR(WEEKNUM(Data7[[#This Row],[Date:]]),"")</f>
        <v>34</v>
      </c>
      <c r="R1720" s="6">
        <f t="shared" si="78"/>
        <v>45522</v>
      </c>
      <c r="S1720" s="6">
        <f>Data7[[#This Row],[Week Start]]+7</f>
        <v>45529</v>
      </c>
      <c r="T1720" s="7" t="str">
        <f t="shared" si="79"/>
        <v>8/18/2024 - 8/25/2024</v>
      </c>
      <c r="U1720" s="7" t="str">
        <f t="shared" si="80"/>
        <v>Time Card</v>
      </c>
      <c r="V1720" s="8" t="str">
        <f>RIGHT(TEXT(Data7[[#This Row],[Date:]],"mmddyyyy"),4)</f>
        <v>2024</v>
      </c>
      <c r="W1720" s="8" t="str">
        <f>MID(TEXT(Data7[[#This Row],[Date:]],"mmddyyyy"),3,2)</f>
        <v>24</v>
      </c>
      <c r="X1720" s="8" t="str">
        <f>LEFT(TEXT(Data7[[#This Row],[Date:]],"mmddyyyy"),2)</f>
        <v>08</v>
      </c>
      <c r="Y1720" s="6">
        <f>DATE(Data7[[#This Row],[Year]],Data7[[#This Row],[Month]],Data7[[#This Row],[Day]])</f>
        <v>45528</v>
      </c>
    </row>
    <row r="1721" spans="1:25">
      <c r="A1721" s="5">
        <v>45527.563633449077</v>
      </c>
      <c r="B1721" s="7" t="s">
        <v>66</v>
      </c>
      <c r="C1721" s="6" t="s">
        <v>2115</v>
      </c>
      <c r="D1721" s="7" t="s">
        <v>2113</v>
      </c>
      <c r="E1721" s="8">
        <v>6</v>
      </c>
      <c r="F1721" s="7" t="s">
        <v>68</v>
      </c>
      <c r="G1721" s="7" t="s">
        <v>68</v>
      </c>
      <c r="H1721" s="7" t="s">
        <v>2114</v>
      </c>
      <c r="I1721" s="7" t="s">
        <v>45</v>
      </c>
      <c r="J1721" s="19" t="str">
        <f>IFERROR(INDEX('Employee Info'!$C$3:$E$200,MATCH(Data7[[#This Row],[Name:]],'Employee Info'!$B$3:$B$200,0),MATCH(Data7[[#This Row],[Hours Type:]],'Employee Info'!$C$2:$E$2,0)),"")</f>
        <v/>
      </c>
      <c r="K1721" s="19" t="str">
        <f>IFERROR(INDEX('Employee Info'!$C$3:$J$200,MATCH(Data7[[#This Row],[Name:]],'Employee Info'!$B$3:$B$200,0),MATCH(Data7[[#Headers],[Truck]],'Employee Info'!$C$2:$J$2,0)),"")</f>
        <v/>
      </c>
      <c r="L1721" s="19" t="str">
        <f>IFERROR(INDEX('Employee Info'!$C$3:$J$200,MATCH(Data7[[#This Row],[Name:]],'Employee Info'!$B$3:$B$200,0),MATCH(Data7[[#Headers],[Phone]],'Employee Info'!$C$2:$J$2,0)),"")</f>
        <v/>
      </c>
      <c r="M1721" s="19" t="str">
        <f>IFERROR(INDEX('Employee Info'!$C$3:$J$200,MATCH(Data7[[#This Row],[Name:]],'Employee Info'!$B$3:$B$200,0),MATCH(Data7[[#Headers],[Tech]],'Employee Info'!$C$2:$J$2,0)),"")</f>
        <v/>
      </c>
      <c r="N1721" s="19" t="str">
        <f>IFERROR(INDEX('Employee Info'!$C$3:$J$200,MATCH(Data7[[#This Row],[Name:]],'Employee Info'!$B$3:$B$200,0),MATCH(Data7[[#Headers],[Other]],'Employee Info'!$C$2:$J$2,0)),"")</f>
        <v/>
      </c>
      <c r="O1721" s="19">
        <f>IFERROR((Data7[[#This Row],[Hours:]]*SUM(Data7[[#This Row],[Rate]:[Other]])),"")</f>
        <v>0</v>
      </c>
      <c r="P1721" s="7" t="str">
        <f>IF(Data7[[#This Row],[WO'#:]]="","Riley #","WO#")</f>
        <v>Riley #</v>
      </c>
      <c r="Q1721" s="7">
        <f>IFERROR(WEEKNUM(Data7[[#This Row],[Date:]]),"")</f>
        <v>34</v>
      </c>
      <c r="R1721" s="6">
        <f t="shared" si="78"/>
        <v>45522</v>
      </c>
      <c r="S1721" s="6">
        <f>Data7[[#This Row],[Week Start]]+7</f>
        <v>45529</v>
      </c>
      <c r="T1721" s="7" t="str">
        <f t="shared" si="79"/>
        <v>8/18/2024 - 8/25/2024</v>
      </c>
      <c r="U1721" s="7" t="str">
        <f t="shared" si="80"/>
        <v>Time Card</v>
      </c>
      <c r="V1721" s="8" t="str">
        <f>RIGHT(TEXT(Data7[[#This Row],[Date:]],"mmddyyyy"),4)</f>
        <v>2024</v>
      </c>
      <c r="W1721" s="8" t="str">
        <f>MID(TEXT(Data7[[#This Row],[Date:]],"mmddyyyy"),3,2)</f>
        <v>24</v>
      </c>
      <c r="X1721" s="8" t="str">
        <f>LEFT(TEXT(Data7[[#This Row],[Date:]],"mmddyyyy"),2)</f>
        <v>08</v>
      </c>
      <c r="Y1721" s="6">
        <f>DATE(Data7[[#This Row],[Year]],Data7[[#This Row],[Month]],Data7[[#This Row],[Day]])</f>
        <v>45528</v>
      </c>
    </row>
    <row r="1722" spans="1:25">
      <c r="A1722" s="5">
        <v>45527.564024421299</v>
      </c>
      <c r="B1722" s="7" t="s">
        <v>66</v>
      </c>
      <c r="C1722" s="6" t="s">
        <v>2115</v>
      </c>
      <c r="D1722" s="7" t="s">
        <v>2133</v>
      </c>
      <c r="E1722" s="8">
        <v>2</v>
      </c>
      <c r="F1722" s="7">
        <v>6984733</v>
      </c>
      <c r="G1722" s="7" t="s">
        <v>68</v>
      </c>
      <c r="H1722" s="7" t="s">
        <v>756</v>
      </c>
      <c r="I1722" s="7" t="s">
        <v>45</v>
      </c>
      <c r="J1722" s="19" t="str">
        <f>IFERROR(INDEX('Employee Info'!$C$3:$E$200,MATCH(Data7[[#This Row],[Name:]],'Employee Info'!$B$3:$B$200,0),MATCH(Data7[[#This Row],[Hours Type:]],'Employee Info'!$C$2:$E$2,0)),"")</f>
        <v/>
      </c>
      <c r="K1722" s="19" t="str">
        <f>IFERROR(INDEX('Employee Info'!$C$3:$J$200,MATCH(Data7[[#This Row],[Name:]],'Employee Info'!$B$3:$B$200,0),MATCH(Data7[[#Headers],[Truck]],'Employee Info'!$C$2:$J$2,0)),"")</f>
        <v/>
      </c>
      <c r="L1722" s="19" t="str">
        <f>IFERROR(INDEX('Employee Info'!$C$3:$J$200,MATCH(Data7[[#This Row],[Name:]],'Employee Info'!$B$3:$B$200,0),MATCH(Data7[[#Headers],[Phone]],'Employee Info'!$C$2:$J$2,0)),"")</f>
        <v/>
      </c>
      <c r="M1722" s="19" t="str">
        <f>IFERROR(INDEX('Employee Info'!$C$3:$J$200,MATCH(Data7[[#This Row],[Name:]],'Employee Info'!$B$3:$B$200,0),MATCH(Data7[[#Headers],[Tech]],'Employee Info'!$C$2:$J$2,0)),"")</f>
        <v/>
      </c>
      <c r="N1722" s="19" t="str">
        <f>IFERROR(INDEX('Employee Info'!$C$3:$J$200,MATCH(Data7[[#This Row],[Name:]],'Employee Info'!$B$3:$B$200,0),MATCH(Data7[[#Headers],[Other]],'Employee Info'!$C$2:$J$2,0)),"")</f>
        <v/>
      </c>
      <c r="O1722" s="19">
        <f>IFERROR((Data7[[#This Row],[Hours:]]*SUM(Data7[[#This Row],[Rate]:[Other]])),"")</f>
        <v>0</v>
      </c>
      <c r="P1722" s="7" t="str">
        <f>IF(Data7[[#This Row],[WO'#:]]="","Riley #","WO#")</f>
        <v>WO#</v>
      </c>
      <c r="Q1722" s="7">
        <f>IFERROR(WEEKNUM(Data7[[#This Row],[Date:]]),"")</f>
        <v>34</v>
      </c>
      <c r="R1722" s="6">
        <f t="shared" si="78"/>
        <v>45522</v>
      </c>
      <c r="S1722" s="6">
        <f>Data7[[#This Row],[Week Start]]+7</f>
        <v>45529</v>
      </c>
      <c r="T1722" s="7" t="str">
        <f t="shared" si="79"/>
        <v>8/18/2024 - 8/25/2024</v>
      </c>
      <c r="U1722" s="7" t="str">
        <f t="shared" si="80"/>
        <v>Time Card</v>
      </c>
      <c r="V1722" s="8" t="str">
        <f>RIGHT(TEXT(Data7[[#This Row],[Date:]],"mmddyyyy"),4)</f>
        <v>2024</v>
      </c>
      <c r="W1722" s="8" t="str">
        <f>MID(TEXT(Data7[[#This Row],[Date:]],"mmddyyyy"),3,2)</f>
        <v>24</v>
      </c>
      <c r="X1722" s="8" t="str">
        <f>LEFT(TEXT(Data7[[#This Row],[Date:]],"mmddyyyy"),2)</f>
        <v>08</v>
      </c>
      <c r="Y1722" s="6">
        <f>DATE(Data7[[#This Row],[Year]],Data7[[#This Row],[Month]],Data7[[#This Row],[Day]])</f>
        <v>45528</v>
      </c>
    </row>
    <row r="1723" spans="1:25">
      <c r="A1723" s="5">
        <v>45530.546210069442</v>
      </c>
      <c r="B1723" s="7" t="s">
        <v>31</v>
      </c>
      <c r="C1723" s="6" t="s">
        <v>2134</v>
      </c>
      <c r="D1723" s="7" t="s">
        <v>1959</v>
      </c>
      <c r="E1723" s="8">
        <v>3</v>
      </c>
      <c r="F1723" s="7" t="s">
        <v>68</v>
      </c>
      <c r="G1723" s="7" t="s">
        <v>68</v>
      </c>
      <c r="H1723" s="7" t="s">
        <v>1960</v>
      </c>
      <c r="I1723" s="7" t="s">
        <v>44</v>
      </c>
      <c r="J1723" s="19" t="str">
        <f>IFERROR(INDEX('Employee Info'!$C$3:$E$200,MATCH(Data7[[#This Row],[Name:]],'Employee Info'!$B$3:$B$200,0),MATCH(Data7[[#This Row],[Hours Type:]],'Employee Info'!$C$2:$E$2,0)),"")</f>
        <v/>
      </c>
      <c r="K1723" s="19" t="str">
        <f>IFERROR(INDEX('Employee Info'!$C$3:$J$200,MATCH(Data7[[#This Row],[Name:]],'Employee Info'!$B$3:$B$200,0),MATCH(Data7[[#Headers],[Truck]],'Employee Info'!$C$2:$J$2,0)),"")</f>
        <v/>
      </c>
      <c r="L1723" s="19" t="str">
        <f>IFERROR(INDEX('Employee Info'!$C$3:$J$200,MATCH(Data7[[#This Row],[Name:]],'Employee Info'!$B$3:$B$200,0),MATCH(Data7[[#Headers],[Phone]],'Employee Info'!$C$2:$J$2,0)),"")</f>
        <v/>
      </c>
      <c r="M1723" s="19" t="str">
        <f>IFERROR(INDEX('Employee Info'!$C$3:$J$200,MATCH(Data7[[#This Row],[Name:]],'Employee Info'!$B$3:$B$200,0),MATCH(Data7[[#Headers],[Tech]],'Employee Info'!$C$2:$J$2,0)),"")</f>
        <v/>
      </c>
      <c r="N1723" s="19" t="str">
        <f>IFERROR(INDEX('Employee Info'!$C$3:$J$200,MATCH(Data7[[#This Row],[Name:]],'Employee Info'!$B$3:$B$200,0),MATCH(Data7[[#Headers],[Other]],'Employee Info'!$C$2:$J$2,0)),"")</f>
        <v/>
      </c>
      <c r="O1723" s="19">
        <f>IFERROR((Data7[[#This Row],[Hours:]]*SUM(Data7[[#This Row],[Rate]:[Other]])),"")</f>
        <v>0</v>
      </c>
      <c r="P1723" s="7" t="str">
        <f>IF(Data7[[#This Row],[WO'#:]]="","Riley #","WO#")</f>
        <v>Riley #</v>
      </c>
      <c r="Q1723" s="7">
        <f>IFERROR(WEEKNUM(Data7[[#This Row],[Date:]]),"")</f>
        <v>35</v>
      </c>
      <c r="R1723" s="6">
        <f t="shared" si="78"/>
        <v>45529</v>
      </c>
      <c r="S1723" s="6">
        <f>Data7[[#This Row],[Week Start]]+7</f>
        <v>45536</v>
      </c>
      <c r="T1723" s="7" t="str">
        <f t="shared" si="79"/>
        <v>8/25/2024 - 9/1/2024</v>
      </c>
      <c r="U1723" s="7" t="str">
        <f t="shared" si="80"/>
        <v>Time Card</v>
      </c>
      <c r="V1723" s="8" t="str">
        <f>RIGHT(TEXT(Data7[[#This Row],[Date:]],"mmddyyyy"),4)</f>
        <v>2024</v>
      </c>
      <c r="W1723" s="8" t="str">
        <f>MID(TEXT(Data7[[#This Row],[Date:]],"mmddyyyy"),3,2)</f>
        <v>26</v>
      </c>
      <c r="X1723" s="8" t="str">
        <f>LEFT(TEXT(Data7[[#This Row],[Date:]],"mmddyyyy"),2)</f>
        <v>08</v>
      </c>
      <c r="Y1723" s="6">
        <f>DATE(Data7[[#This Row],[Year]],Data7[[#This Row],[Month]],Data7[[#This Row],[Day]])</f>
        <v>45530</v>
      </c>
    </row>
    <row r="1724" spans="1:25">
      <c r="A1724" s="5">
        <v>45530.546417592595</v>
      </c>
      <c r="B1724" s="7" t="s">
        <v>34</v>
      </c>
      <c r="C1724" s="6" t="s">
        <v>2134</v>
      </c>
      <c r="D1724" s="7" t="s">
        <v>1959</v>
      </c>
      <c r="E1724" s="8">
        <v>3</v>
      </c>
      <c r="F1724" s="7" t="s">
        <v>68</v>
      </c>
      <c r="G1724" s="7" t="s">
        <v>68</v>
      </c>
      <c r="H1724" s="7" t="s">
        <v>1960</v>
      </c>
      <c r="I1724" s="7" t="s">
        <v>44</v>
      </c>
      <c r="J1724" s="19" t="str">
        <f>IFERROR(INDEX('Employee Info'!$C$3:$E$200,MATCH(Data7[[#This Row],[Name:]],'Employee Info'!$B$3:$B$200,0),MATCH(Data7[[#This Row],[Hours Type:]],'Employee Info'!$C$2:$E$2,0)),"")</f>
        <v/>
      </c>
      <c r="K1724" s="19" t="str">
        <f>IFERROR(INDEX('Employee Info'!$C$3:$J$200,MATCH(Data7[[#This Row],[Name:]],'Employee Info'!$B$3:$B$200,0),MATCH(Data7[[#Headers],[Truck]],'Employee Info'!$C$2:$J$2,0)),"")</f>
        <v/>
      </c>
      <c r="L1724" s="19" t="str">
        <f>IFERROR(INDEX('Employee Info'!$C$3:$J$200,MATCH(Data7[[#This Row],[Name:]],'Employee Info'!$B$3:$B$200,0),MATCH(Data7[[#Headers],[Phone]],'Employee Info'!$C$2:$J$2,0)),"")</f>
        <v/>
      </c>
      <c r="M1724" s="19" t="str">
        <f>IFERROR(INDEX('Employee Info'!$C$3:$J$200,MATCH(Data7[[#This Row],[Name:]],'Employee Info'!$B$3:$B$200,0),MATCH(Data7[[#Headers],[Tech]],'Employee Info'!$C$2:$J$2,0)),"")</f>
        <v/>
      </c>
      <c r="N1724" s="19" t="str">
        <f>IFERROR(INDEX('Employee Info'!$C$3:$J$200,MATCH(Data7[[#This Row],[Name:]],'Employee Info'!$B$3:$B$200,0),MATCH(Data7[[#Headers],[Other]],'Employee Info'!$C$2:$J$2,0)),"")</f>
        <v/>
      </c>
      <c r="O1724" s="19">
        <f>IFERROR((Data7[[#This Row],[Hours:]]*SUM(Data7[[#This Row],[Rate]:[Other]])),"")</f>
        <v>0</v>
      </c>
      <c r="P1724" s="7" t="str">
        <f>IF(Data7[[#This Row],[WO'#:]]="","Riley #","WO#")</f>
        <v>Riley #</v>
      </c>
      <c r="Q1724" s="7">
        <f>IFERROR(WEEKNUM(Data7[[#This Row],[Date:]]),"")</f>
        <v>35</v>
      </c>
      <c r="R1724" s="6">
        <f t="shared" si="78"/>
        <v>45529</v>
      </c>
      <c r="S1724" s="6">
        <f>Data7[[#This Row],[Week Start]]+7</f>
        <v>45536</v>
      </c>
      <c r="T1724" s="7" t="str">
        <f t="shared" si="79"/>
        <v>8/25/2024 - 9/1/2024</v>
      </c>
      <c r="U1724" s="7" t="str">
        <f t="shared" si="80"/>
        <v>Time Card</v>
      </c>
      <c r="V1724" s="8" t="str">
        <f>RIGHT(TEXT(Data7[[#This Row],[Date:]],"mmddyyyy"),4)</f>
        <v>2024</v>
      </c>
      <c r="W1724" s="8" t="str">
        <f>MID(TEXT(Data7[[#This Row],[Date:]],"mmddyyyy"),3,2)</f>
        <v>26</v>
      </c>
      <c r="X1724" s="8" t="str">
        <f>LEFT(TEXT(Data7[[#This Row],[Date:]],"mmddyyyy"),2)</f>
        <v>08</v>
      </c>
      <c r="Y1724" s="6">
        <f>DATE(Data7[[#This Row],[Year]],Data7[[#This Row],[Month]],Data7[[#This Row],[Day]])</f>
        <v>45530</v>
      </c>
    </row>
    <row r="1725" spans="1:25">
      <c r="A1725" s="5">
        <v>45530.546932754631</v>
      </c>
      <c r="B1725" s="7" t="s">
        <v>34</v>
      </c>
      <c r="C1725" s="6" t="s">
        <v>2134</v>
      </c>
      <c r="D1725" s="7" t="s">
        <v>2096</v>
      </c>
      <c r="E1725" s="8">
        <v>5</v>
      </c>
      <c r="F1725" s="7" t="s">
        <v>68</v>
      </c>
      <c r="G1725" s="7" t="s">
        <v>68</v>
      </c>
      <c r="H1725" s="7" t="s">
        <v>2097</v>
      </c>
      <c r="I1725" s="7" t="s">
        <v>44</v>
      </c>
      <c r="J1725" s="19" t="str">
        <f>IFERROR(INDEX('Employee Info'!$C$3:$E$200,MATCH(Data7[[#This Row],[Name:]],'Employee Info'!$B$3:$B$200,0),MATCH(Data7[[#This Row],[Hours Type:]],'Employee Info'!$C$2:$E$2,0)),"")</f>
        <v/>
      </c>
      <c r="K1725" s="19" t="str">
        <f>IFERROR(INDEX('Employee Info'!$C$3:$J$200,MATCH(Data7[[#This Row],[Name:]],'Employee Info'!$B$3:$B$200,0),MATCH(Data7[[#Headers],[Truck]],'Employee Info'!$C$2:$J$2,0)),"")</f>
        <v/>
      </c>
      <c r="L1725" s="19" t="str">
        <f>IFERROR(INDEX('Employee Info'!$C$3:$J$200,MATCH(Data7[[#This Row],[Name:]],'Employee Info'!$B$3:$B$200,0),MATCH(Data7[[#Headers],[Phone]],'Employee Info'!$C$2:$J$2,0)),"")</f>
        <v/>
      </c>
      <c r="M1725" s="19" t="str">
        <f>IFERROR(INDEX('Employee Info'!$C$3:$J$200,MATCH(Data7[[#This Row],[Name:]],'Employee Info'!$B$3:$B$200,0),MATCH(Data7[[#Headers],[Tech]],'Employee Info'!$C$2:$J$2,0)),"")</f>
        <v/>
      </c>
      <c r="N1725" s="19" t="str">
        <f>IFERROR(INDEX('Employee Info'!$C$3:$J$200,MATCH(Data7[[#This Row],[Name:]],'Employee Info'!$B$3:$B$200,0),MATCH(Data7[[#Headers],[Other]],'Employee Info'!$C$2:$J$2,0)),"")</f>
        <v/>
      </c>
      <c r="O1725" s="19">
        <f>IFERROR((Data7[[#This Row],[Hours:]]*SUM(Data7[[#This Row],[Rate]:[Other]])),"")</f>
        <v>0</v>
      </c>
      <c r="P1725" s="7" t="str">
        <f>IF(Data7[[#This Row],[WO'#:]]="","Riley #","WO#")</f>
        <v>Riley #</v>
      </c>
      <c r="Q1725" s="7">
        <f>IFERROR(WEEKNUM(Data7[[#This Row],[Date:]]),"")</f>
        <v>35</v>
      </c>
      <c r="R1725" s="6">
        <f t="shared" si="78"/>
        <v>45529</v>
      </c>
      <c r="S1725" s="6">
        <f>Data7[[#This Row],[Week Start]]+7</f>
        <v>45536</v>
      </c>
      <c r="T1725" s="7" t="str">
        <f t="shared" si="79"/>
        <v>8/25/2024 - 9/1/2024</v>
      </c>
      <c r="U1725" s="7" t="str">
        <f t="shared" si="80"/>
        <v>Time Card</v>
      </c>
      <c r="V1725" s="8" t="str">
        <f>RIGHT(TEXT(Data7[[#This Row],[Date:]],"mmddyyyy"),4)</f>
        <v>2024</v>
      </c>
      <c r="W1725" s="8" t="str">
        <f>MID(TEXT(Data7[[#This Row],[Date:]],"mmddyyyy"),3,2)</f>
        <v>26</v>
      </c>
      <c r="X1725" s="8" t="str">
        <f>LEFT(TEXT(Data7[[#This Row],[Date:]],"mmddyyyy"),2)</f>
        <v>08</v>
      </c>
      <c r="Y1725" s="6">
        <f>DATE(Data7[[#This Row],[Year]],Data7[[#This Row],[Month]],Data7[[#This Row],[Day]])</f>
        <v>45530</v>
      </c>
    </row>
    <row r="1726" spans="1:25">
      <c r="A1726" s="5">
        <v>45530.547181944443</v>
      </c>
      <c r="B1726" s="7" t="s">
        <v>31</v>
      </c>
      <c r="C1726" s="6" t="s">
        <v>2134</v>
      </c>
      <c r="D1726" s="7" t="s">
        <v>2096</v>
      </c>
      <c r="E1726" s="8">
        <v>4.5</v>
      </c>
      <c r="F1726" s="7" t="s">
        <v>68</v>
      </c>
      <c r="G1726" s="7" t="s">
        <v>68</v>
      </c>
      <c r="H1726" s="7" t="s">
        <v>2097</v>
      </c>
      <c r="I1726" s="7" t="s">
        <v>44</v>
      </c>
      <c r="J1726" s="19" t="str">
        <f>IFERROR(INDEX('Employee Info'!$C$3:$E$200,MATCH(Data7[[#This Row],[Name:]],'Employee Info'!$B$3:$B$200,0),MATCH(Data7[[#This Row],[Hours Type:]],'Employee Info'!$C$2:$E$2,0)),"")</f>
        <v/>
      </c>
      <c r="K1726" s="19" t="str">
        <f>IFERROR(INDEX('Employee Info'!$C$3:$J$200,MATCH(Data7[[#This Row],[Name:]],'Employee Info'!$B$3:$B$200,0),MATCH(Data7[[#Headers],[Truck]],'Employee Info'!$C$2:$J$2,0)),"")</f>
        <v/>
      </c>
      <c r="L1726" s="19" t="str">
        <f>IFERROR(INDEX('Employee Info'!$C$3:$J$200,MATCH(Data7[[#This Row],[Name:]],'Employee Info'!$B$3:$B$200,0),MATCH(Data7[[#Headers],[Phone]],'Employee Info'!$C$2:$J$2,0)),"")</f>
        <v/>
      </c>
      <c r="M1726" s="19" t="str">
        <f>IFERROR(INDEX('Employee Info'!$C$3:$J$200,MATCH(Data7[[#This Row],[Name:]],'Employee Info'!$B$3:$B$200,0),MATCH(Data7[[#Headers],[Tech]],'Employee Info'!$C$2:$J$2,0)),"")</f>
        <v/>
      </c>
      <c r="N1726" s="19" t="str">
        <f>IFERROR(INDEX('Employee Info'!$C$3:$J$200,MATCH(Data7[[#This Row],[Name:]],'Employee Info'!$B$3:$B$200,0),MATCH(Data7[[#Headers],[Other]],'Employee Info'!$C$2:$J$2,0)),"")</f>
        <v/>
      </c>
      <c r="O1726" s="19">
        <f>IFERROR((Data7[[#This Row],[Hours:]]*SUM(Data7[[#This Row],[Rate]:[Other]])),"")</f>
        <v>0</v>
      </c>
      <c r="P1726" s="7" t="str">
        <f>IF(Data7[[#This Row],[WO'#:]]="","Riley #","WO#")</f>
        <v>Riley #</v>
      </c>
      <c r="Q1726" s="7">
        <f>IFERROR(WEEKNUM(Data7[[#This Row],[Date:]]),"")</f>
        <v>35</v>
      </c>
      <c r="R1726" s="6">
        <f t="shared" si="78"/>
        <v>45529</v>
      </c>
      <c r="S1726" s="6">
        <f>Data7[[#This Row],[Week Start]]+7</f>
        <v>45536</v>
      </c>
      <c r="T1726" s="7" t="str">
        <f t="shared" si="79"/>
        <v>8/25/2024 - 9/1/2024</v>
      </c>
      <c r="U1726" s="7" t="str">
        <f t="shared" si="80"/>
        <v>Time Card</v>
      </c>
      <c r="V1726" s="8" t="str">
        <f>RIGHT(TEXT(Data7[[#This Row],[Date:]],"mmddyyyy"),4)</f>
        <v>2024</v>
      </c>
      <c r="W1726" s="8" t="str">
        <f>MID(TEXT(Data7[[#This Row],[Date:]],"mmddyyyy"),3,2)</f>
        <v>26</v>
      </c>
      <c r="X1726" s="8" t="str">
        <f>LEFT(TEXT(Data7[[#This Row],[Date:]],"mmddyyyy"),2)</f>
        <v>08</v>
      </c>
      <c r="Y1726" s="6">
        <f>DATE(Data7[[#This Row],[Year]],Data7[[#This Row],[Month]],Data7[[#This Row],[Day]])</f>
        <v>45530</v>
      </c>
    </row>
    <row r="1727" spans="1:25">
      <c r="A1727" s="5">
        <v>45530.572513425926</v>
      </c>
      <c r="B1727" s="7" t="s">
        <v>65</v>
      </c>
      <c r="C1727" s="6" t="s">
        <v>2134</v>
      </c>
      <c r="D1727" s="7" t="s">
        <v>2135</v>
      </c>
      <c r="E1727" s="8">
        <v>8</v>
      </c>
      <c r="F1727" s="7" t="s">
        <v>68</v>
      </c>
      <c r="G1727" s="7" t="s">
        <v>68</v>
      </c>
      <c r="H1727" s="7" t="s">
        <v>536</v>
      </c>
      <c r="I1727" s="7" t="s">
        <v>44</v>
      </c>
      <c r="J1727" s="19" t="str">
        <f>IFERROR(INDEX('Employee Info'!$C$3:$E$200,MATCH(Data7[[#This Row],[Name:]],'Employee Info'!$B$3:$B$200,0),MATCH(Data7[[#This Row],[Hours Type:]],'Employee Info'!$C$2:$E$2,0)),"")</f>
        <v/>
      </c>
      <c r="K1727" s="19" t="str">
        <f>IFERROR(INDEX('Employee Info'!$C$3:$J$200,MATCH(Data7[[#This Row],[Name:]],'Employee Info'!$B$3:$B$200,0),MATCH(Data7[[#Headers],[Truck]],'Employee Info'!$C$2:$J$2,0)),"")</f>
        <v/>
      </c>
      <c r="L1727" s="19" t="str">
        <f>IFERROR(INDEX('Employee Info'!$C$3:$J$200,MATCH(Data7[[#This Row],[Name:]],'Employee Info'!$B$3:$B$200,0),MATCH(Data7[[#Headers],[Phone]],'Employee Info'!$C$2:$J$2,0)),"")</f>
        <v/>
      </c>
      <c r="M1727" s="19" t="str">
        <f>IFERROR(INDEX('Employee Info'!$C$3:$J$200,MATCH(Data7[[#This Row],[Name:]],'Employee Info'!$B$3:$B$200,0),MATCH(Data7[[#Headers],[Tech]],'Employee Info'!$C$2:$J$2,0)),"")</f>
        <v/>
      </c>
      <c r="N1727" s="19" t="str">
        <f>IFERROR(INDEX('Employee Info'!$C$3:$J$200,MATCH(Data7[[#This Row],[Name:]],'Employee Info'!$B$3:$B$200,0),MATCH(Data7[[#Headers],[Other]],'Employee Info'!$C$2:$J$2,0)),"")</f>
        <v/>
      </c>
      <c r="O1727" s="19">
        <f>IFERROR((Data7[[#This Row],[Hours:]]*SUM(Data7[[#This Row],[Rate]:[Other]])),"")</f>
        <v>0</v>
      </c>
      <c r="P1727" s="7" t="str">
        <f>IF(Data7[[#This Row],[WO'#:]]="","Riley #","WO#")</f>
        <v>Riley #</v>
      </c>
      <c r="Q1727" s="7">
        <f>IFERROR(WEEKNUM(Data7[[#This Row],[Date:]]),"")</f>
        <v>35</v>
      </c>
      <c r="R1727" s="6">
        <f t="shared" si="78"/>
        <v>45529</v>
      </c>
      <c r="S1727" s="6">
        <f>Data7[[#This Row],[Week Start]]+7</f>
        <v>45536</v>
      </c>
      <c r="T1727" s="7" t="str">
        <f t="shared" si="79"/>
        <v>8/25/2024 - 9/1/2024</v>
      </c>
      <c r="U1727" s="7" t="str">
        <f t="shared" si="80"/>
        <v>Time Card</v>
      </c>
      <c r="V1727" s="8" t="str">
        <f>RIGHT(TEXT(Data7[[#This Row],[Date:]],"mmddyyyy"),4)</f>
        <v>2024</v>
      </c>
      <c r="W1727" s="8" t="str">
        <f>MID(TEXT(Data7[[#This Row],[Date:]],"mmddyyyy"),3,2)</f>
        <v>26</v>
      </c>
      <c r="X1727" s="8" t="str">
        <f>LEFT(TEXT(Data7[[#This Row],[Date:]],"mmddyyyy"),2)</f>
        <v>08</v>
      </c>
      <c r="Y1727" s="6">
        <f>DATE(Data7[[#This Row],[Year]],Data7[[#This Row],[Month]],Data7[[#This Row],[Day]])</f>
        <v>45530</v>
      </c>
    </row>
    <row r="1728" spans="1:25">
      <c r="A1728" s="5">
        <v>45530.578207754632</v>
      </c>
      <c r="B1728" s="7" t="s">
        <v>23</v>
      </c>
      <c r="C1728" s="6" t="s">
        <v>2134</v>
      </c>
      <c r="D1728" s="7" t="s">
        <v>2135</v>
      </c>
      <c r="E1728" s="8">
        <v>8</v>
      </c>
      <c r="F1728" s="7" t="s">
        <v>68</v>
      </c>
      <c r="G1728" s="7" t="s">
        <v>68</v>
      </c>
      <c r="H1728" s="7" t="s">
        <v>536</v>
      </c>
      <c r="I1728" s="7" t="s">
        <v>44</v>
      </c>
      <c r="J1728" s="19" t="str">
        <f>IFERROR(INDEX('Employee Info'!$C$3:$E$200,MATCH(Data7[[#This Row],[Name:]],'Employee Info'!$B$3:$B$200,0),MATCH(Data7[[#This Row],[Hours Type:]],'Employee Info'!$C$2:$E$2,0)),"")</f>
        <v/>
      </c>
      <c r="K1728" s="19" t="str">
        <f>IFERROR(INDEX('Employee Info'!$C$3:$J$200,MATCH(Data7[[#This Row],[Name:]],'Employee Info'!$B$3:$B$200,0),MATCH(Data7[[#Headers],[Truck]],'Employee Info'!$C$2:$J$2,0)),"")</f>
        <v/>
      </c>
      <c r="L1728" s="19" t="str">
        <f>IFERROR(INDEX('Employee Info'!$C$3:$J$200,MATCH(Data7[[#This Row],[Name:]],'Employee Info'!$B$3:$B$200,0),MATCH(Data7[[#Headers],[Phone]],'Employee Info'!$C$2:$J$2,0)),"")</f>
        <v/>
      </c>
      <c r="M1728" s="19" t="str">
        <f>IFERROR(INDEX('Employee Info'!$C$3:$J$200,MATCH(Data7[[#This Row],[Name:]],'Employee Info'!$B$3:$B$200,0),MATCH(Data7[[#Headers],[Tech]],'Employee Info'!$C$2:$J$2,0)),"")</f>
        <v/>
      </c>
      <c r="N1728" s="19" t="str">
        <f>IFERROR(INDEX('Employee Info'!$C$3:$J$200,MATCH(Data7[[#This Row],[Name:]],'Employee Info'!$B$3:$B$200,0),MATCH(Data7[[#Headers],[Other]],'Employee Info'!$C$2:$J$2,0)),"")</f>
        <v/>
      </c>
      <c r="O1728" s="19">
        <f>IFERROR((Data7[[#This Row],[Hours:]]*SUM(Data7[[#This Row],[Rate]:[Other]])),"")</f>
        <v>0</v>
      </c>
      <c r="P1728" s="7" t="str">
        <f>IF(Data7[[#This Row],[WO'#:]]="","Riley #","WO#")</f>
        <v>Riley #</v>
      </c>
      <c r="Q1728" s="7">
        <f>IFERROR(WEEKNUM(Data7[[#This Row],[Date:]]),"")</f>
        <v>35</v>
      </c>
      <c r="R1728" s="6">
        <f t="shared" si="78"/>
        <v>45529</v>
      </c>
      <c r="S1728" s="6">
        <f>Data7[[#This Row],[Week Start]]+7</f>
        <v>45536</v>
      </c>
      <c r="T1728" s="7" t="str">
        <f t="shared" si="79"/>
        <v>8/25/2024 - 9/1/2024</v>
      </c>
      <c r="U1728" s="7" t="str">
        <f t="shared" si="80"/>
        <v>Time Card</v>
      </c>
      <c r="V1728" s="8" t="str">
        <f>RIGHT(TEXT(Data7[[#This Row],[Date:]],"mmddyyyy"),4)</f>
        <v>2024</v>
      </c>
      <c r="W1728" s="8" t="str">
        <f>MID(TEXT(Data7[[#This Row],[Date:]],"mmddyyyy"),3,2)</f>
        <v>26</v>
      </c>
      <c r="X1728" s="8" t="str">
        <f>LEFT(TEXT(Data7[[#This Row],[Date:]],"mmddyyyy"),2)</f>
        <v>08</v>
      </c>
      <c r="Y1728" s="6">
        <f>DATE(Data7[[#This Row],[Year]],Data7[[#This Row],[Month]],Data7[[#This Row],[Day]])</f>
        <v>45530</v>
      </c>
    </row>
    <row r="1729" spans="1:25">
      <c r="A1729" s="5">
        <v>45531.583614467592</v>
      </c>
      <c r="B1729" s="7" t="s">
        <v>35</v>
      </c>
      <c r="C1729" s="6" t="s">
        <v>2134</v>
      </c>
      <c r="D1729" s="7" t="s">
        <v>2138</v>
      </c>
      <c r="E1729" s="8">
        <v>2</v>
      </c>
      <c r="F1729" s="7">
        <v>7134585</v>
      </c>
      <c r="G1729" s="7" t="s">
        <v>68</v>
      </c>
      <c r="H1729" s="7" t="s">
        <v>756</v>
      </c>
      <c r="I1729" s="7" t="s">
        <v>44</v>
      </c>
      <c r="J1729" s="19" t="str">
        <f>IFERROR(INDEX('Employee Info'!$C$3:$E$200,MATCH(Data7[[#This Row],[Name:]],'Employee Info'!$B$3:$B$200,0),MATCH(Data7[[#This Row],[Hours Type:]],'Employee Info'!$C$2:$E$2,0)),"")</f>
        <v/>
      </c>
      <c r="K1729" s="19" t="str">
        <f>IFERROR(INDEX('Employee Info'!$C$3:$J$200,MATCH(Data7[[#This Row],[Name:]],'Employee Info'!$B$3:$B$200,0),MATCH(Data7[[#Headers],[Truck]],'Employee Info'!$C$2:$J$2,0)),"")</f>
        <v/>
      </c>
      <c r="L1729" s="19" t="str">
        <f>IFERROR(INDEX('Employee Info'!$C$3:$J$200,MATCH(Data7[[#This Row],[Name:]],'Employee Info'!$B$3:$B$200,0),MATCH(Data7[[#Headers],[Phone]],'Employee Info'!$C$2:$J$2,0)),"")</f>
        <v/>
      </c>
      <c r="M1729" s="19" t="str">
        <f>IFERROR(INDEX('Employee Info'!$C$3:$J$200,MATCH(Data7[[#This Row],[Name:]],'Employee Info'!$B$3:$B$200,0),MATCH(Data7[[#Headers],[Tech]],'Employee Info'!$C$2:$J$2,0)),"")</f>
        <v/>
      </c>
      <c r="N1729" s="19" t="str">
        <f>IFERROR(INDEX('Employee Info'!$C$3:$J$200,MATCH(Data7[[#This Row],[Name:]],'Employee Info'!$B$3:$B$200,0),MATCH(Data7[[#Headers],[Other]],'Employee Info'!$C$2:$J$2,0)),"")</f>
        <v/>
      </c>
      <c r="O1729" s="19">
        <f>IFERROR((Data7[[#This Row],[Hours:]]*SUM(Data7[[#This Row],[Rate]:[Other]])),"")</f>
        <v>0</v>
      </c>
      <c r="P1729" s="7" t="str">
        <f>IF(Data7[[#This Row],[WO'#:]]="","Riley #","WO#")</f>
        <v>WO#</v>
      </c>
      <c r="Q1729" s="7">
        <f>IFERROR(WEEKNUM(Data7[[#This Row],[Date:]]),"")</f>
        <v>35</v>
      </c>
      <c r="R1729" s="6">
        <f t="shared" si="78"/>
        <v>45529</v>
      </c>
      <c r="S1729" s="6">
        <f>Data7[[#This Row],[Week Start]]+7</f>
        <v>45536</v>
      </c>
      <c r="T1729" s="7" t="str">
        <f t="shared" si="79"/>
        <v>8/25/2024 - 9/1/2024</v>
      </c>
      <c r="U1729" s="7" t="str">
        <f t="shared" si="80"/>
        <v>Time Card</v>
      </c>
      <c r="V1729" s="8" t="str">
        <f>RIGHT(TEXT(Data7[[#This Row],[Date:]],"mmddyyyy"),4)</f>
        <v>2024</v>
      </c>
      <c r="W1729" s="8" t="str">
        <f>MID(TEXT(Data7[[#This Row],[Date:]],"mmddyyyy"),3,2)</f>
        <v>26</v>
      </c>
      <c r="X1729" s="8" t="str">
        <f>LEFT(TEXT(Data7[[#This Row],[Date:]],"mmddyyyy"),2)</f>
        <v>08</v>
      </c>
      <c r="Y1729" s="6">
        <f>DATE(Data7[[#This Row],[Year]],Data7[[#This Row],[Month]],Data7[[#This Row],[Day]])</f>
        <v>45530</v>
      </c>
    </row>
    <row r="1730" spans="1:25">
      <c r="A1730" s="5">
        <v>45531.584161226849</v>
      </c>
      <c r="B1730" s="7" t="s">
        <v>35</v>
      </c>
      <c r="C1730" s="6" t="s">
        <v>2134</v>
      </c>
      <c r="D1730" s="7" t="s">
        <v>2139</v>
      </c>
      <c r="E1730" s="8">
        <v>4.5</v>
      </c>
      <c r="F1730" s="7">
        <v>7130810</v>
      </c>
      <c r="G1730" s="7" t="s">
        <v>68</v>
      </c>
      <c r="H1730" s="7" t="s">
        <v>756</v>
      </c>
      <c r="I1730" s="7" t="s">
        <v>44</v>
      </c>
      <c r="J1730" s="19" t="str">
        <f>IFERROR(INDEX('Employee Info'!$C$3:$E$200,MATCH(Data7[[#This Row],[Name:]],'Employee Info'!$B$3:$B$200,0),MATCH(Data7[[#This Row],[Hours Type:]],'Employee Info'!$C$2:$E$2,0)),"")</f>
        <v/>
      </c>
      <c r="K1730" s="19" t="str">
        <f>IFERROR(INDEX('Employee Info'!$C$3:$J$200,MATCH(Data7[[#This Row],[Name:]],'Employee Info'!$B$3:$B$200,0),MATCH(Data7[[#Headers],[Truck]],'Employee Info'!$C$2:$J$2,0)),"")</f>
        <v/>
      </c>
      <c r="L1730" s="19" t="str">
        <f>IFERROR(INDEX('Employee Info'!$C$3:$J$200,MATCH(Data7[[#This Row],[Name:]],'Employee Info'!$B$3:$B$200,0),MATCH(Data7[[#Headers],[Phone]],'Employee Info'!$C$2:$J$2,0)),"")</f>
        <v/>
      </c>
      <c r="M1730" s="19" t="str">
        <f>IFERROR(INDEX('Employee Info'!$C$3:$J$200,MATCH(Data7[[#This Row],[Name:]],'Employee Info'!$B$3:$B$200,0),MATCH(Data7[[#Headers],[Tech]],'Employee Info'!$C$2:$J$2,0)),"")</f>
        <v/>
      </c>
      <c r="N1730" s="19" t="str">
        <f>IFERROR(INDEX('Employee Info'!$C$3:$J$200,MATCH(Data7[[#This Row],[Name:]],'Employee Info'!$B$3:$B$200,0),MATCH(Data7[[#Headers],[Other]],'Employee Info'!$C$2:$J$2,0)),"")</f>
        <v/>
      </c>
      <c r="O1730" s="19">
        <f>IFERROR((Data7[[#This Row],[Hours:]]*SUM(Data7[[#This Row],[Rate]:[Other]])),"")</f>
        <v>0</v>
      </c>
      <c r="P1730" s="7" t="str">
        <f>IF(Data7[[#This Row],[WO'#:]]="","Riley #","WO#")</f>
        <v>WO#</v>
      </c>
      <c r="Q1730" s="7">
        <f>IFERROR(WEEKNUM(Data7[[#This Row],[Date:]]),"")</f>
        <v>35</v>
      </c>
      <c r="R1730" s="6">
        <f t="shared" ref="R1730:R1793" si="81">DATE(RIGHT(TEXT(C1730,"mm/dd/yyyy"),4),1,1)+(Q1730-1)*7-(WEEKDAY(DATE(RIGHT(TEXT(C1730,"mm/dd/yyyy"),4),1,1)))+1</f>
        <v>45529</v>
      </c>
      <c r="S1730" s="6">
        <f>Data7[[#This Row],[Week Start]]+7</f>
        <v>45536</v>
      </c>
      <c r="T1730" s="7" t="str">
        <f t="shared" ref="T1730:T1793" si="82">IFERROR(TEXT(R1730, "m/d/yyyy") &amp; " - " &amp; TEXT(S1730, "m/d/yyyy"),"")</f>
        <v>8/25/2024 - 9/1/2024</v>
      </c>
      <c r="U1730" s="7" t="str">
        <f t="shared" ref="U1730:U1793" si="83">"Time Card"</f>
        <v>Time Card</v>
      </c>
      <c r="V1730" s="8" t="str">
        <f>RIGHT(TEXT(Data7[[#This Row],[Date:]],"mmddyyyy"),4)</f>
        <v>2024</v>
      </c>
      <c r="W1730" s="8" t="str">
        <f>MID(TEXT(Data7[[#This Row],[Date:]],"mmddyyyy"),3,2)</f>
        <v>26</v>
      </c>
      <c r="X1730" s="8" t="str">
        <f>LEFT(TEXT(Data7[[#This Row],[Date:]],"mmddyyyy"),2)</f>
        <v>08</v>
      </c>
      <c r="Y1730" s="6">
        <f>DATE(Data7[[#This Row],[Year]],Data7[[#This Row],[Month]],Data7[[#This Row],[Day]])</f>
        <v>45530</v>
      </c>
    </row>
    <row r="1731" spans="1:25">
      <c r="A1731" s="5">
        <v>45534.577472916666</v>
      </c>
      <c r="B1731" s="7" t="s">
        <v>2143</v>
      </c>
      <c r="C1731" s="6" t="s">
        <v>2134</v>
      </c>
      <c r="D1731" s="7" t="s">
        <v>2139</v>
      </c>
      <c r="E1731" s="8">
        <v>2</v>
      </c>
      <c r="F1731" s="7">
        <v>7130810</v>
      </c>
      <c r="G1731" s="7" t="s">
        <v>68</v>
      </c>
      <c r="H1731" s="7" t="s">
        <v>756</v>
      </c>
      <c r="I1731" s="7" t="s">
        <v>44</v>
      </c>
      <c r="J1731" s="19" t="str">
        <f>IFERROR(INDEX('Employee Info'!$C$3:$E$200,MATCH(Data7[[#This Row],[Name:]],'Employee Info'!$B$3:$B$200,0),MATCH(Data7[[#This Row],[Hours Type:]],'Employee Info'!$C$2:$E$2,0)),"")</f>
        <v/>
      </c>
      <c r="K1731" s="19" t="str">
        <f>IFERROR(INDEX('Employee Info'!$C$3:$J$200,MATCH(Data7[[#This Row],[Name:]],'Employee Info'!$B$3:$B$200,0),MATCH(Data7[[#Headers],[Truck]],'Employee Info'!$C$2:$J$2,0)),"")</f>
        <v/>
      </c>
      <c r="L1731" s="19" t="str">
        <f>IFERROR(INDEX('Employee Info'!$C$3:$J$200,MATCH(Data7[[#This Row],[Name:]],'Employee Info'!$B$3:$B$200,0),MATCH(Data7[[#Headers],[Phone]],'Employee Info'!$C$2:$J$2,0)),"")</f>
        <v/>
      </c>
      <c r="M1731" s="19" t="str">
        <f>IFERROR(INDEX('Employee Info'!$C$3:$J$200,MATCH(Data7[[#This Row],[Name:]],'Employee Info'!$B$3:$B$200,0),MATCH(Data7[[#Headers],[Tech]],'Employee Info'!$C$2:$J$2,0)),"")</f>
        <v/>
      </c>
      <c r="N1731" s="19" t="str">
        <f>IFERROR(INDEX('Employee Info'!$C$3:$J$200,MATCH(Data7[[#This Row],[Name:]],'Employee Info'!$B$3:$B$200,0),MATCH(Data7[[#Headers],[Other]],'Employee Info'!$C$2:$J$2,0)),"")</f>
        <v/>
      </c>
      <c r="O1731" s="19">
        <f>IFERROR((Data7[[#This Row],[Hours:]]*SUM(Data7[[#This Row],[Rate]:[Other]])),"")</f>
        <v>0</v>
      </c>
      <c r="P1731" s="7" t="str">
        <f>IF(Data7[[#This Row],[WO'#:]]="","Riley #","WO#")</f>
        <v>WO#</v>
      </c>
      <c r="Q1731" s="7">
        <f>IFERROR(WEEKNUM(Data7[[#This Row],[Date:]]),"")</f>
        <v>35</v>
      </c>
      <c r="R1731" s="6">
        <f t="shared" si="81"/>
        <v>45529</v>
      </c>
      <c r="S1731" s="6">
        <f>Data7[[#This Row],[Week Start]]+7</f>
        <v>45536</v>
      </c>
      <c r="T1731" s="7" t="str">
        <f t="shared" si="82"/>
        <v>8/25/2024 - 9/1/2024</v>
      </c>
      <c r="U1731" s="7" t="str">
        <f t="shared" si="83"/>
        <v>Time Card</v>
      </c>
      <c r="V1731" s="8" t="str">
        <f>RIGHT(TEXT(Data7[[#This Row],[Date:]],"mmddyyyy"),4)</f>
        <v>2024</v>
      </c>
      <c r="W1731" s="8" t="str">
        <f>MID(TEXT(Data7[[#This Row],[Date:]],"mmddyyyy"),3,2)</f>
        <v>26</v>
      </c>
      <c r="X1731" s="8" t="str">
        <f>LEFT(TEXT(Data7[[#This Row],[Date:]],"mmddyyyy"),2)</f>
        <v>08</v>
      </c>
      <c r="Y1731" s="6">
        <f>DATE(Data7[[#This Row],[Year]],Data7[[#This Row],[Month]],Data7[[#This Row],[Day]])</f>
        <v>45530</v>
      </c>
    </row>
    <row r="1732" spans="1:25">
      <c r="A1732" s="5">
        <v>45534.593532638886</v>
      </c>
      <c r="B1732" s="7" t="s">
        <v>2143</v>
      </c>
      <c r="C1732" s="6" t="s">
        <v>2134</v>
      </c>
      <c r="D1732" s="7" t="s">
        <v>2166</v>
      </c>
      <c r="E1732" s="8">
        <v>6</v>
      </c>
      <c r="F1732" s="7" t="s">
        <v>68</v>
      </c>
      <c r="G1732" s="7" t="s">
        <v>68</v>
      </c>
      <c r="H1732" s="7" t="s">
        <v>536</v>
      </c>
      <c r="I1732" s="7" t="s">
        <v>44</v>
      </c>
      <c r="J1732" s="19" t="str">
        <f>IFERROR(INDEX('Employee Info'!$C$3:$E$200,MATCH(Data7[[#This Row],[Name:]],'Employee Info'!$B$3:$B$200,0),MATCH(Data7[[#This Row],[Hours Type:]],'Employee Info'!$C$2:$E$2,0)),"")</f>
        <v/>
      </c>
      <c r="K1732" s="19" t="str">
        <f>IFERROR(INDEX('Employee Info'!$C$3:$J$200,MATCH(Data7[[#This Row],[Name:]],'Employee Info'!$B$3:$B$200,0),MATCH(Data7[[#Headers],[Truck]],'Employee Info'!$C$2:$J$2,0)),"")</f>
        <v/>
      </c>
      <c r="L1732" s="19" t="str">
        <f>IFERROR(INDEX('Employee Info'!$C$3:$J$200,MATCH(Data7[[#This Row],[Name:]],'Employee Info'!$B$3:$B$200,0),MATCH(Data7[[#Headers],[Phone]],'Employee Info'!$C$2:$J$2,0)),"")</f>
        <v/>
      </c>
      <c r="M1732" s="19" t="str">
        <f>IFERROR(INDEX('Employee Info'!$C$3:$J$200,MATCH(Data7[[#This Row],[Name:]],'Employee Info'!$B$3:$B$200,0),MATCH(Data7[[#Headers],[Tech]],'Employee Info'!$C$2:$J$2,0)),"")</f>
        <v/>
      </c>
      <c r="N1732" s="19" t="str">
        <f>IFERROR(INDEX('Employee Info'!$C$3:$J$200,MATCH(Data7[[#This Row],[Name:]],'Employee Info'!$B$3:$B$200,0),MATCH(Data7[[#Headers],[Other]],'Employee Info'!$C$2:$J$2,0)),"")</f>
        <v/>
      </c>
      <c r="O1732" s="19">
        <f>IFERROR((Data7[[#This Row],[Hours:]]*SUM(Data7[[#This Row],[Rate]:[Other]])),"")</f>
        <v>0</v>
      </c>
      <c r="P1732" s="7" t="str">
        <f>IF(Data7[[#This Row],[WO'#:]]="","Riley #","WO#")</f>
        <v>Riley #</v>
      </c>
      <c r="Q1732" s="7">
        <f>IFERROR(WEEKNUM(Data7[[#This Row],[Date:]]),"")</f>
        <v>35</v>
      </c>
      <c r="R1732" s="6">
        <f t="shared" si="81"/>
        <v>45529</v>
      </c>
      <c r="S1732" s="6">
        <f>Data7[[#This Row],[Week Start]]+7</f>
        <v>45536</v>
      </c>
      <c r="T1732" s="7" t="str">
        <f t="shared" si="82"/>
        <v>8/25/2024 - 9/1/2024</v>
      </c>
      <c r="U1732" s="7" t="str">
        <f t="shared" si="83"/>
        <v>Time Card</v>
      </c>
      <c r="V1732" s="8" t="str">
        <f>RIGHT(TEXT(Data7[[#This Row],[Date:]],"mmddyyyy"),4)</f>
        <v>2024</v>
      </c>
      <c r="W1732" s="8" t="str">
        <f>MID(TEXT(Data7[[#This Row],[Date:]],"mmddyyyy"),3,2)</f>
        <v>26</v>
      </c>
      <c r="X1732" s="8" t="str">
        <f>LEFT(TEXT(Data7[[#This Row],[Date:]],"mmddyyyy"),2)</f>
        <v>08</v>
      </c>
      <c r="Y1732" s="6">
        <f>DATE(Data7[[#This Row],[Year]],Data7[[#This Row],[Month]],Data7[[#This Row],[Day]])</f>
        <v>45530</v>
      </c>
    </row>
    <row r="1733" spans="1:25">
      <c r="A1733" s="5">
        <v>45534.597738888886</v>
      </c>
      <c r="B1733" s="7" t="s">
        <v>66</v>
      </c>
      <c r="C1733" s="6" t="s">
        <v>2134</v>
      </c>
      <c r="D1733" s="7" t="s">
        <v>2168</v>
      </c>
      <c r="E1733" s="8">
        <v>1</v>
      </c>
      <c r="F1733" s="7" t="s">
        <v>68</v>
      </c>
      <c r="G1733" s="7" t="s">
        <v>68</v>
      </c>
      <c r="H1733" s="7" t="s">
        <v>42</v>
      </c>
      <c r="I1733" s="7" t="s">
        <v>44</v>
      </c>
      <c r="J1733" s="19" t="str">
        <f>IFERROR(INDEX('Employee Info'!$C$3:$E$200,MATCH(Data7[[#This Row],[Name:]],'Employee Info'!$B$3:$B$200,0),MATCH(Data7[[#This Row],[Hours Type:]],'Employee Info'!$C$2:$E$2,0)),"")</f>
        <v/>
      </c>
      <c r="K1733" s="19" t="str">
        <f>IFERROR(INDEX('Employee Info'!$C$3:$J$200,MATCH(Data7[[#This Row],[Name:]],'Employee Info'!$B$3:$B$200,0),MATCH(Data7[[#Headers],[Truck]],'Employee Info'!$C$2:$J$2,0)),"")</f>
        <v/>
      </c>
      <c r="L1733" s="19" t="str">
        <f>IFERROR(INDEX('Employee Info'!$C$3:$J$200,MATCH(Data7[[#This Row],[Name:]],'Employee Info'!$B$3:$B$200,0),MATCH(Data7[[#Headers],[Phone]],'Employee Info'!$C$2:$J$2,0)),"")</f>
        <v/>
      </c>
      <c r="M1733" s="19" t="str">
        <f>IFERROR(INDEX('Employee Info'!$C$3:$J$200,MATCH(Data7[[#This Row],[Name:]],'Employee Info'!$B$3:$B$200,0),MATCH(Data7[[#Headers],[Tech]],'Employee Info'!$C$2:$J$2,0)),"")</f>
        <v/>
      </c>
      <c r="N1733" s="19" t="str">
        <f>IFERROR(INDEX('Employee Info'!$C$3:$J$200,MATCH(Data7[[#This Row],[Name:]],'Employee Info'!$B$3:$B$200,0),MATCH(Data7[[#Headers],[Other]],'Employee Info'!$C$2:$J$2,0)),"")</f>
        <v/>
      </c>
      <c r="O1733" s="19">
        <f>IFERROR((Data7[[#This Row],[Hours:]]*SUM(Data7[[#This Row],[Rate]:[Other]])),"")</f>
        <v>0</v>
      </c>
      <c r="P1733" s="7" t="str">
        <f>IF(Data7[[#This Row],[WO'#:]]="","Riley #","WO#")</f>
        <v>Riley #</v>
      </c>
      <c r="Q1733" s="7">
        <f>IFERROR(WEEKNUM(Data7[[#This Row],[Date:]]),"")</f>
        <v>35</v>
      </c>
      <c r="R1733" s="6">
        <f t="shared" si="81"/>
        <v>45529</v>
      </c>
      <c r="S1733" s="6">
        <f>Data7[[#This Row],[Week Start]]+7</f>
        <v>45536</v>
      </c>
      <c r="T1733" s="7" t="str">
        <f t="shared" si="82"/>
        <v>8/25/2024 - 9/1/2024</v>
      </c>
      <c r="U1733" s="7" t="str">
        <f t="shared" si="83"/>
        <v>Time Card</v>
      </c>
      <c r="V1733" s="8" t="str">
        <f>RIGHT(TEXT(Data7[[#This Row],[Date:]],"mmddyyyy"),4)</f>
        <v>2024</v>
      </c>
      <c r="W1733" s="8" t="str">
        <f>MID(TEXT(Data7[[#This Row],[Date:]],"mmddyyyy"),3,2)</f>
        <v>26</v>
      </c>
      <c r="X1733" s="8" t="str">
        <f>LEFT(TEXT(Data7[[#This Row],[Date:]],"mmddyyyy"),2)</f>
        <v>08</v>
      </c>
      <c r="Y1733" s="6">
        <f>DATE(Data7[[#This Row],[Year]],Data7[[#This Row],[Month]],Data7[[#This Row],[Day]])</f>
        <v>45530</v>
      </c>
    </row>
    <row r="1734" spans="1:25">
      <c r="A1734" s="5">
        <v>45534.601854976849</v>
      </c>
      <c r="B1734" s="7" t="s">
        <v>66</v>
      </c>
      <c r="C1734" s="6" t="s">
        <v>2134</v>
      </c>
      <c r="D1734" s="7" t="s">
        <v>2171</v>
      </c>
      <c r="E1734" s="8">
        <v>1</v>
      </c>
      <c r="F1734" s="7">
        <v>7148628</v>
      </c>
      <c r="G1734" s="7" t="s">
        <v>68</v>
      </c>
      <c r="H1734" s="7" t="s">
        <v>756</v>
      </c>
      <c r="I1734" s="7" t="s">
        <v>44</v>
      </c>
      <c r="J1734" s="19" t="str">
        <f>IFERROR(INDEX('Employee Info'!$C$3:$E$200,MATCH(Data7[[#This Row],[Name:]],'Employee Info'!$B$3:$B$200,0),MATCH(Data7[[#This Row],[Hours Type:]],'Employee Info'!$C$2:$E$2,0)),"")</f>
        <v/>
      </c>
      <c r="K1734" s="19" t="str">
        <f>IFERROR(INDEX('Employee Info'!$C$3:$J$200,MATCH(Data7[[#This Row],[Name:]],'Employee Info'!$B$3:$B$200,0),MATCH(Data7[[#Headers],[Truck]],'Employee Info'!$C$2:$J$2,0)),"")</f>
        <v/>
      </c>
      <c r="L1734" s="19" t="str">
        <f>IFERROR(INDEX('Employee Info'!$C$3:$J$200,MATCH(Data7[[#This Row],[Name:]],'Employee Info'!$B$3:$B$200,0),MATCH(Data7[[#Headers],[Phone]],'Employee Info'!$C$2:$J$2,0)),"")</f>
        <v/>
      </c>
      <c r="M1734" s="19" t="str">
        <f>IFERROR(INDEX('Employee Info'!$C$3:$J$200,MATCH(Data7[[#This Row],[Name:]],'Employee Info'!$B$3:$B$200,0),MATCH(Data7[[#Headers],[Tech]],'Employee Info'!$C$2:$J$2,0)),"")</f>
        <v/>
      </c>
      <c r="N1734" s="19" t="str">
        <f>IFERROR(INDEX('Employee Info'!$C$3:$J$200,MATCH(Data7[[#This Row],[Name:]],'Employee Info'!$B$3:$B$200,0),MATCH(Data7[[#Headers],[Other]],'Employee Info'!$C$2:$J$2,0)),"")</f>
        <v/>
      </c>
      <c r="O1734" s="19">
        <f>IFERROR((Data7[[#This Row],[Hours:]]*SUM(Data7[[#This Row],[Rate]:[Other]])),"")</f>
        <v>0</v>
      </c>
      <c r="P1734" s="7" t="str">
        <f>IF(Data7[[#This Row],[WO'#:]]="","Riley #","WO#")</f>
        <v>WO#</v>
      </c>
      <c r="Q1734" s="7">
        <f>IFERROR(WEEKNUM(Data7[[#This Row],[Date:]]),"")</f>
        <v>35</v>
      </c>
      <c r="R1734" s="6">
        <f t="shared" si="81"/>
        <v>45529</v>
      </c>
      <c r="S1734" s="6">
        <f>Data7[[#This Row],[Week Start]]+7</f>
        <v>45536</v>
      </c>
      <c r="T1734" s="7" t="str">
        <f t="shared" si="82"/>
        <v>8/25/2024 - 9/1/2024</v>
      </c>
      <c r="U1734" s="7" t="str">
        <f t="shared" si="83"/>
        <v>Time Card</v>
      </c>
      <c r="V1734" s="8" t="str">
        <f>RIGHT(TEXT(Data7[[#This Row],[Date:]],"mmddyyyy"),4)</f>
        <v>2024</v>
      </c>
      <c r="W1734" s="8" t="str">
        <f>MID(TEXT(Data7[[#This Row],[Date:]],"mmddyyyy"),3,2)</f>
        <v>26</v>
      </c>
      <c r="X1734" s="8" t="str">
        <f>LEFT(TEXT(Data7[[#This Row],[Date:]],"mmddyyyy"),2)</f>
        <v>08</v>
      </c>
      <c r="Y1734" s="6">
        <f>DATE(Data7[[#This Row],[Year]],Data7[[#This Row],[Month]],Data7[[#This Row],[Day]])</f>
        <v>45530</v>
      </c>
    </row>
    <row r="1735" spans="1:25">
      <c r="A1735" s="5">
        <v>45534.604098611111</v>
      </c>
      <c r="B1735" s="7" t="s">
        <v>66</v>
      </c>
      <c r="C1735" s="6" t="s">
        <v>2134</v>
      </c>
      <c r="D1735" s="7" t="s">
        <v>2173</v>
      </c>
      <c r="E1735" s="8">
        <v>1</v>
      </c>
      <c r="F1735" s="7">
        <v>7088147</v>
      </c>
      <c r="G1735" s="7" t="s">
        <v>68</v>
      </c>
      <c r="H1735" s="7" t="s">
        <v>756</v>
      </c>
      <c r="I1735" s="7" t="s">
        <v>44</v>
      </c>
      <c r="J1735" s="19" t="str">
        <f>IFERROR(INDEX('Employee Info'!$C$3:$E$200,MATCH(Data7[[#This Row],[Name:]],'Employee Info'!$B$3:$B$200,0),MATCH(Data7[[#This Row],[Hours Type:]],'Employee Info'!$C$2:$E$2,0)),"")</f>
        <v/>
      </c>
      <c r="K1735" s="19" t="str">
        <f>IFERROR(INDEX('Employee Info'!$C$3:$J$200,MATCH(Data7[[#This Row],[Name:]],'Employee Info'!$B$3:$B$200,0),MATCH(Data7[[#Headers],[Truck]],'Employee Info'!$C$2:$J$2,0)),"")</f>
        <v/>
      </c>
      <c r="L1735" s="19" t="str">
        <f>IFERROR(INDEX('Employee Info'!$C$3:$J$200,MATCH(Data7[[#This Row],[Name:]],'Employee Info'!$B$3:$B$200,0),MATCH(Data7[[#Headers],[Phone]],'Employee Info'!$C$2:$J$2,0)),"")</f>
        <v/>
      </c>
      <c r="M1735" s="19" t="str">
        <f>IFERROR(INDEX('Employee Info'!$C$3:$J$200,MATCH(Data7[[#This Row],[Name:]],'Employee Info'!$B$3:$B$200,0),MATCH(Data7[[#Headers],[Tech]],'Employee Info'!$C$2:$J$2,0)),"")</f>
        <v/>
      </c>
      <c r="N1735" s="19" t="str">
        <f>IFERROR(INDEX('Employee Info'!$C$3:$J$200,MATCH(Data7[[#This Row],[Name:]],'Employee Info'!$B$3:$B$200,0),MATCH(Data7[[#Headers],[Other]],'Employee Info'!$C$2:$J$2,0)),"")</f>
        <v/>
      </c>
      <c r="O1735" s="19">
        <f>IFERROR((Data7[[#This Row],[Hours:]]*SUM(Data7[[#This Row],[Rate]:[Other]])),"")</f>
        <v>0</v>
      </c>
      <c r="P1735" s="7" t="str">
        <f>IF(Data7[[#This Row],[WO'#:]]="","Riley #","WO#")</f>
        <v>WO#</v>
      </c>
      <c r="Q1735" s="7">
        <f>IFERROR(WEEKNUM(Data7[[#This Row],[Date:]]),"")</f>
        <v>35</v>
      </c>
      <c r="R1735" s="6">
        <f t="shared" si="81"/>
        <v>45529</v>
      </c>
      <c r="S1735" s="6">
        <f>Data7[[#This Row],[Week Start]]+7</f>
        <v>45536</v>
      </c>
      <c r="T1735" s="7" t="str">
        <f t="shared" si="82"/>
        <v>8/25/2024 - 9/1/2024</v>
      </c>
      <c r="U1735" s="7" t="str">
        <f t="shared" si="83"/>
        <v>Time Card</v>
      </c>
      <c r="V1735" s="8" t="str">
        <f>RIGHT(TEXT(Data7[[#This Row],[Date:]],"mmddyyyy"),4)</f>
        <v>2024</v>
      </c>
      <c r="W1735" s="8" t="str">
        <f>MID(TEXT(Data7[[#This Row],[Date:]],"mmddyyyy"),3,2)</f>
        <v>26</v>
      </c>
      <c r="X1735" s="8" t="str">
        <f>LEFT(TEXT(Data7[[#This Row],[Date:]],"mmddyyyy"),2)</f>
        <v>08</v>
      </c>
      <c r="Y1735" s="6">
        <f>DATE(Data7[[#This Row],[Year]],Data7[[#This Row],[Month]],Data7[[#This Row],[Day]])</f>
        <v>45530</v>
      </c>
    </row>
    <row r="1736" spans="1:25">
      <c r="A1736" s="5">
        <v>45534.605077199078</v>
      </c>
      <c r="B1736" s="7" t="s">
        <v>66</v>
      </c>
      <c r="C1736" s="6" t="s">
        <v>2134</v>
      </c>
      <c r="D1736" s="7" t="s">
        <v>2174</v>
      </c>
      <c r="E1736" s="8">
        <v>1</v>
      </c>
      <c r="F1736" s="7">
        <v>7148632</v>
      </c>
      <c r="G1736" s="7" t="s">
        <v>68</v>
      </c>
      <c r="H1736" s="7" t="s">
        <v>756</v>
      </c>
      <c r="I1736" s="7" t="s">
        <v>44</v>
      </c>
      <c r="J1736" s="19" t="str">
        <f>IFERROR(INDEX('Employee Info'!$C$3:$E$200,MATCH(Data7[[#This Row],[Name:]],'Employee Info'!$B$3:$B$200,0),MATCH(Data7[[#This Row],[Hours Type:]],'Employee Info'!$C$2:$E$2,0)),"")</f>
        <v/>
      </c>
      <c r="K1736" s="19" t="str">
        <f>IFERROR(INDEX('Employee Info'!$C$3:$J$200,MATCH(Data7[[#This Row],[Name:]],'Employee Info'!$B$3:$B$200,0),MATCH(Data7[[#Headers],[Truck]],'Employee Info'!$C$2:$J$2,0)),"")</f>
        <v/>
      </c>
      <c r="L1736" s="19" t="str">
        <f>IFERROR(INDEX('Employee Info'!$C$3:$J$200,MATCH(Data7[[#This Row],[Name:]],'Employee Info'!$B$3:$B$200,0),MATCH(Data7[[#Headers],[Phone]],'Employee Info'!$C$2:$J$2,0)),"")</f>
        <v/>
      </c>
      <c r="M1736" s="19" t="str">
        <f>IFERROR(INDEX('Employee Info'!$C$3:$J$200,MATCH(Data7[[#This Row],[Name:]],'Employee Info'!$B$3:$B$200,0),MATCH(Data7[[#Headers],[Tech]],'Employee Info'!$C$2:$J$2,0)),"")</f>
        <v/>
      </c>
      <c r="N1736" s="19" t="str">
        <f>IFERROR(INDEX('Employee Info'!$C$3:$J$200,MATCH(Data7[[#This Row],[Name:]],'Employee Info'!$B$3:$B$200,0),MATCH(Data7[[#Headers],[Other]],'Employee Info'!$C$2:$J$2,0)),"")</f>
        <v/>
      </c>
      <c r="O1736" s="19">
        <f>IFERROR((Data7[[#This Row],[Hours:]]*SUM(Data7[[#This Row],[Rate]:[Other]])),"")</f>
        <v>0</v>
      </c>
      <c r="P1736" s="7" t="str">
        <f>IF(Data7[[#This Row],[WO'#:]]="","Riley #","WO#")</f>
        <v>WO#</v>
      </c>
      <c r="Q1736" s="7">
        <f>IFERROR(WEEKNUM(Data7[[#This Row],[Date:]]),"")</f>
        <v>35</v>
      </c>
      <c r="R1736" s="6">
        <f t="shared" si="81"/>
        <v>45529</v>
      </c>
      <c r="S1736" s="6">
        <f>Data7[[#This Row],[Week Start]]+7</f>
        <v>45536</v>
      </c>
      <c r="T1736" s="7" t="str">
        <f t="shared" si="82"/>
        <v>8/25/2024 - 9/1/2024</v>
      </c>
      <c r="U1736" s="7" t="str">
        <f t="shared" si="83"/>
        <v>Time Card</v>
      </c>
      <c r="V1736" s="8" t="str">
        <f>RIGHT(TEXT(Data7[[#This Row],[Date:]],"mmddyyyy"),4)</f>
        <v>2024</v>
      </c>
      <c r="W1736" s="8" t="str">
        <f>MID(TEXT(Data7[[#This Row],[Date:]],"mmddyyyy"),3,2)</f>
        <v>26</v>
      </c>
      <c r="X1736" s="8" t="str">
        <f>LEFT(TEXT(Data7[[#This Row],[Date:]],"mmddyyyy"),2)</f>
        <v>08</v>
      </c>
      <c r="Y1736" s="6">
        <f>DATE(Data7[[#This Row],[Year]],Data7[[#This Row],[Month]],Data7[[#This Row],[Day]])</f>
        <v>45530</v>
      </c>
    </row>
    <row r="1737" spans="1:25">
      <c r="A1737" s="5">
        <v>45534.60702974537</v>
      </c>
      <c r="B1737" s="7" t="s">
        <v>66</v>
      </c>
      <c r="C1737" s="6" t="s">
        <v>2134</v>
      </c>
      <c r="D1737" s="7" t="s">
        <v>2175</v>
      </c>
      <c r="E1737" s="8">
        <v>1</v>
      </c>
      <c r="F1737" s="7" t="s">
        <v>68</v>
      </c>
      <c r="G1737" s="7" t="s">
        <v>68</v>
      </c>
      <c r="H1737" s="7" t="s">
        <v>1941</v>
      </c>
      <c r="I1737" s="7" t="s">
        <v>44</v>
      </c>
      <c r="J1737" s="19" t="str">
        <f>IFERROR(INDEX('Employee Info'!$C$3:$E$200,MATCH(Data7[[#This Row],[Name:]],'Employee Info'!$B$3:$B$200,0),MATCH(Data7[[#This Row],[Hours Type:]],'Employee Info'!$C$2:$E$2,0)),"")</f>
        <v/>
      </c>
      <c r="K1737" s="19" t="str">
        <f>IFERROR(INDEX('Employee Info'!$C$3:$J$200,MATCH(Data7[[#This Row],[Name:]],'Employee Info'!$B$3:$B$200,0),MATCH(Data7[[#Headers],[Truck]],'Employee Info'!$C$2:$J$2,0)),"")</f>
        <v/>
      </c>
      <c r="L1737" s="19" t="str">
        <f>IFERROR(INDEX('Employee Info'!$C$3:$J$200,MATCH(Data7[[#This Row],[Name:]],'Employee Info'!$B$3:$B$200,0),MATCH(Data7[[#Headers],[Phone]],'Employee Info'!$C$2:$J$2,0)),"")</f>
        <v/>
      </c>
      <c r="M1737" s="19" t="str">
        <f>IFERROR(INDEX('Employee Info'!$C$3:$J$200,MATCH(Data7[[#This Row],[Name:]],'Employee Info'!$B$3:$B$200,0),MATCH(Data7[[#Headers],[Tech]],'Employee Info'!$C$2:$J$2,0)),"")</f>
        <v/>
      </c>
      <c r="N1737" s="19" t="str">
        <f>IFERROR(INDEX('Employee Info'!$C$3:$J$200,MATCH(Data7[[#This Row],[Name:]],'Employee Info'!$B$3:$B$200,0),MATCH(Data7[[#Headers],[Other]],'Employee Info'!$C$2:$J$2,0)),"")</f>
        <v/>
      </c>
      <c r="O1737" s="19">
        <f>IFERROR((Data7[[#This Row],[Hours:]]*SUM(Data7[[#This Row],[Rate]:[Other]])),"")</f>
        <v>0</v>
      </c>
      <c r="P1737" s="7" t="str">
        <f>IF(Data7[[#This Row],[WO'#:]]="","Riley #","WO#")</f>
        <v>Riley #</v>
      </c>
      <c r="Q1737" s="7">
        <f>IFERROR(WEEKNUM(Data7[[#This Row],[Date:]]),"")</f>
        <v>35</v>
      </c>
      <c r="R1737" s="6">
        <f t="shared" si="81"/>
        <v>45529</v>
      </c>
      <c r="S1737" s="6">
        <f>Data7[[#This Row],[Week Start]]+7</f>
        <v>45536</v>
      </c>
      <c r="T1737" s="7" t="str">
        <f t="shared" si="82"/>
        <v>8/25/2024 - 9/1/2024</v>
      </c>
      <c r="U1737" s="7" t="str">
        <f t="shared" si="83"/>
        <v>Time Card</v>
      </c>
      <c r="V1737" s="8" t="str">
        <f>RIGHT(TEXT(Data7[[#This Row],[Date:]],"mmddyyyy"),4)</f>
        <v>2024</v>
      </c>
      <c r="W1737" s="8" t="str">
        <f>MID(TEXT(Data7[[#This Row],[Date:]],"mmddyyyy"),3,2)</f>
        <v>26</v>
      </c>
      <c r="X1737" s="8" t="str">
        <f>LEFT(TEXT(Data7[[#This Row],[Date:]],"mmddyyyy"),2)</f>
        <v>08</v>
      </c>
      <c r="Y1737" s="6">
        <f>DATE(Data7[[#This Row],[Year]],Data7[[#This Row],[Month]],Data7[[#This Row],[Day]])</f>
        <v>45530</v>
      </c>
    </row>
    <row r="1738" spans="1:25">
      <c r="A1738" s="5">
        <v>45534.615499421299</v>
      </c>
      <c r="B1738" s="7" t="s">
        <v>66</v>
      </c>
      <c r="C1738" s="6" t="s">
        <v>2134</v>
      </c>
      <c r="D1738" s="7" t="s">
        <v>2176</v>
      </c>
      <c r="E1738" s="8">
        <v>3</v>
      </c>
      <c r="F1738" s="7">
        <v>6984733</v>
      </c>
      <c r="G1738" s="7" t="s">
        <v>68</v>
      </c>
      <c r="H1738" s="7" t="s">
        <v>756</v>
      </c>
      <c r="I1738" s="7" t="s">
        <v>44</v>
      </c>
      <c r="J1738" s="19" t="str">
        <f>IFERROR(INDEX('Employee Info'!$C$3:$E$200,MATCH(Data7[[#This Row],[Name:]],'Employee Info'!$B$3:$B$200,0),MATCH(Data7[[#This Row],[Hours Type:]],'Employee Info'!$C$2:$E$2,0)),"")</f>
        <v/>
      </c>
      <c r="K1738" s="19" t="str">
        <f>IFERROR(INDEX('Employee Info'!$C$3:$J$200,MATCH(Data7[[#This Row],[Name:]],'Employee Info'!$B$3:$B$200,0),MATCH(Data7[[#Headers],[Truck]],'Employee Info'!$C$2:$J$2,0)),"")</f>
        <v/>
      </c>
      <c r="L1738" s="19" t="str">
        <f>IFERROR(INDEX('Employee Info'!$C$3:$J$200,MATCH(Data7[[#This Row],[Name:]],'Employee Info'!$B$3:$B$200,0),MATCH(Data7[[#Headers],[Phone]],'Employee Info'!$C$2:$J$2,0)),"")</f>
        <v/>
      </c>
      <c r="M1738" s="19" t="str">
        <f>IFERROR(INDEX('Employee Info'!$C$3:$J$200,MATCH(Data7[[#This Row],[Name:]],'Employee Info'!$B$3:$B$200,0),MATCH(Data7[[#Headers],[Tech]],'Employee Info'!$C$2:$J$2,0)),"")</f>
        <v/>
      </c>
      <c r="N1738" s="19" t="str">
        <f>IFERROR(INDEX('Employee Info'!$C$3:$J$200,MATCH(Data7[[#This Row],[Name:]],'Employee Info'!$B$3:$B$200,0),MATCH(Data7[[#Headers],[Other]],'Employee Info'!$C$2:$J$2,0)),"")</f>
        <v/>
      </c>
      <c r="O1738" s="19">
        <f>IFERROR((Data7[[#This Row],[Hours:]]*SUM(Data7[[#This Row],[Rate]:[Other]])),"")</f>
        <v>0</v>
      </c>
      <c r="P1738" s="7" t="str">
        <f>IF(Data7[[#This Row],[WO'#:]]="","Riley #","WO#")</f>
        <v>WO#</v>
      </c>
      <c r="Q1738" s="7">
        <f>IFERROR(WEEKNUM(Data7[[#This Row],[Date:]]),"")</f>
        <v>35</v>
      </c>
      <c r="R1738" s="6">
        <f t="shared" si="81"/>
        <v>45529</v>
      </c>
      <c r="S1738" s="6">
        <f>Data7[[#This Row],[Week Start]]+7</f>
        <v>45536</v>
      </c>
      <c r="T1738" s="7" t="str">
        <f t="shared" si="82"/>
        <v>8/25/2024 - 9/1/2024</v>
      </c>
      <c r="U1738" s="7" t="str">
        <f t="shared" si="83"/>
        <v>Time Card</v>
      </c>
      <c r="V1738" s="8" t="str">
        <f>RIGHT(TEXT(Data7[[#This Row],[Date:]],"mmddyyyy"),4)</f>
        <v>2024</v>
      </c>
      <c r="W1738" s="8" t="str">
        <f>MID(TEXT(Data7[[#This Row],[Date:]],"mmddyyyy"),3,2)</f>
        <v>26</v>
      </c>
      <c r="X1738" s="8" t="str">
        <f>LEFT(TEXT(Data7[[#This Row],[Date:]],"mmddyyyy"),2)</f>
        <v>08</v>
      </c>
      <c r="Y1738" s="6">
        <f>DATE(Data7[[#This Row],[Year]],Data7[[#This Row],[Month]],Data7[[#This Row],[Day]])</f>
        <v>45530</v>
      </c>
    </row>
    <row r="1739" spans="1:25">
      <c r="A1739" s="5">
        <v>45534.615650810185</v>
      </c>
      <c r="B1739" s="7" t="s">
        <v>66</v>
      </c>
      <c r="C1739" s="6" t="s">
        <v>2134</v>
      </c>
      <c r="D1739" s="7" t="s">
        <v>2176</v>
      </c>
      <c r="E1739" s="8">
        <v>1</v>
      </c>
      <c r="F1739" s="7">
        <v>6984733</v>
      </c>
      <c r="G1739" s="7" t="s">
        <v>68</v>
      </c>
      <c r="H1739" s="7" t="s">
        <v>756</v>
      </c>
      <c r="I1739" s="7" t="s">
        <v>45</v>
      </c>
      <c r="J1739" s="19" t="str">
        <f>IFERROR(INDEX('Employee Info'!$C$3:$E$200,MATCH(Data7[[#This Row],[Name:]],'Employee Info'!$B$3:$B$200,0),MATCH(Data7[[#This Row],[Hours Type:]],'Employee Info'!$C$2:$E$2,0)),"")</f>
        <v/>
      </c>
      <c r="K1739" s="19" t="str">
        <f>IFERROR(INDEX('Employee Info'!$C$3:$J$200,MATCH(Data7[[#This Row],[Name:]],'Employee Info'!$B$3:$B$200,0),MATCH(Data7[[#Headers],[Truck]],'Employee Info'!$C$2:$J$2,0)),"")</f>
        <v/>
      </c>
      <c r="L1739" s="19" t="str">
        <f>IFERROR(INDEX('Employee Info'!$C$3:$J$200,MATCH(Data7[[#This Row],[Name:]],'Employee Info'!$B$3:$B$200,0),MATCH(Data7[[#Headers],[Phone]],'Employee Info'!$C$2:$J$2,0)),"")</f>
        <v/>
      </c>
      <c r="M1739" s="19" t="str">
        <f>IFERROR(INDEX('Employee Info'!$C$3:$J$200,MATCH(Data7[[#This Row],[Name:]],'Employee Info'!$B$3:$B$200,0),MATCH(Data7[[#Headers],[Tech]],'Employee Info'!$C$2:$J$2,0)),"")</f>
        <v/>
      </c>
      <c r="N1739" s="19" t="str">
        <f>IFERROR(INDEX('Employee Info'!$C$3:$J$200,MATCH(Data7[[#This Row],[Name:]],'Employee Info'!$B$3:$B$200,0),MATCH(Data7[[#Headers],[Other]],'Employee Info'!$C$2:$J$2,0)),"")</f>
        <v/>
      </c>
      <c r="O1739" s="19">
        <f>IFERROR((Data7[[#This Row],[Hours:]]*SUM(Data7[[#This Row],[Rate]:[Other]])),"")</f>
        <v>0</v>
      </c>
      <c r="P1739" s="7" t="str">
        <f>IF(Data7[[#This Row],[WO'#:]]="","Riley #","WO#")</f>
        <v>WO#</v>
      </c>
      <c r="Q1739" s="7">
        <f>IFERROR(WEEKNUM(Data7[[#This Row],[Date:]]),"")</f>
        <v>35</v>
      </c>
      <c r="R1739" s="6">
        <f t="shared" si="81"/>
        <v>45529</v>
      </c>
      <c r="S1739" s="6">
        <f>Data7[[#This Row],[Week Start]]+7</f>
        <v>45536</v>
      </c>
      <c r="T1739" s="7" t="str">
        <f t="shared" si="82"/>
        <v>8/25/2024 - 9/1/2024</v>
      </c>
      <c r="U1739" s="7" t="str">
        <f t="shared" si="83"/>
        <v>Time Card</v>
      </c>
      <c r="V1739" s="8" t="str">
        <f>RIGHT(TEXT(Data7[[#This Row],[Date:]],"mmddyyyy"),4)</f>
        <v>2024</v>
      </c>
      <c r="W1739" s="8" t="str">
        <f>MID(TEXT(Data7[[#This Row],[Date:]],"mmddyyyy"),3,2)</f>
        <v>26</v>
      </c>
      <c r="X1739" s="8" t="str">
        <f>LEFT(TEXT(Data7[[#This Row],[Date:]],"mmddyyyy"),2)</f>
        <v>08</v>
      </c>
      <c r="Y1739" s="6">
        <f>DATE(Data7[[#This Row],[Year]],Data7[[#This Row],[Month]],Data7[[#This Row],[Day]])</f>
        <v>45530</v>
      </c>
    </row>
    <row r="1740" spans="1:25">
      <c r="A1740" s="5">
        <v>45531.518403009257</v>
      </c>
      <c r="B1740" s="7" t="s">
        <v>31</v>
      </c>
      <c r="C1740" s="6" t="s">
        <v>2136</v>
      </c>
      <c r="D1740" s="7" t="s">
        <v>2096</v>
      </c>
      <c r="E1740" s="8">
        <v>2.5</v>
      </c>
      <c r="F1740" s="7" t="s">
        <v>68</v>
      </c>
      <c r="G1740" s="7" t="s">
        <v>68</v>
      </c>
      <c r="H1740" s="7" t="s">
        <v>2097</v>
      </c>
      <c r="I1740" s="7" t="s">
        <v>44</v>
      </c>
      <c r="J1740" s="19" t="str">
        <f>IFERROR(INDEX('Employee Info'!$C$3:$E$200,MATCH(Data7[[#This Row],[Name:]],'Employee Info'!$B$3:$B$200,0),MATCH(Data7[[#This Row],[Hours Type:]],'Employee Info'!$C$2:$E$2,0)),"")</f>
        <v/>
      </c>
      <c r="K1740" s="19" t="str">
        <f>IFERROR(INDEX('Employee Info'!$C$3:$J$200,MATCH(Data7[[#This Row],[Name:]],'Employee Info'!$B$3:$B$200,0),MATCH(Data7[[#Headers],[Truck]],'Employee Info'!$C$2:$J$2,0)),"")</f>
        <v/>
      </c>
      <c r="L1740" s="19" t="str">
        <f>IFERROR(INDEX('Employee Info'!$C$3:$J$200,MATCH(Data7[[#This Row],[Name:]],'Employee Info'!$B$3:$B$200,0),MATCH(Data7[[#Headers],[Phone]],'Employee Info'!$C$2:$J$2,0)),"")</f>
        <v/>
      </c>
      <c r="M1740" s="19" t="str">
        <f>IFERROR(INDEX('Employee Info'!$C$3:$J$200,MATCH(Data7[[#This Row],[Name:]],'Employee Info'!$B$3:$B$200,0),MATCH(Data7[[#Headers],[Tech]],'Employee Info'!$C$2:$J$2,0)),"")</f>
        <v/>
      </c>
      <c r="N1740" s="19" t="str">
        <f>IFERROR(INDEX('Employee Info'!$C$3:$J$200,MATCH(Data7[[#This Row],[Name:]],'Employee Info'!$B$3:$B$200,0),MATCH(Data7[[#Headers],[Other]],'Employee Info'!$C$2:$J$2,0)),"")</f>
        <v/>
      </c>
      <c r="O1740" s="19">
        <f>IFERROR((Data7[[#This Row],[Hours:]]*SUM(Data7[[#This Row],[Rate]:[Other]])),"")</f>
        <v>0</v>
      </c>
      <c r="P1740" s="7" t="str">
        <f>IF(Data7[[#This Row],[WO'#:]]="","Riley #","WO#")</f>
        <v>Riley #</v>
      </c>
      <c r="Q1740" s="7">
        <f>IFERROR(WEEKNUM(Data7[[#This Row],[Date:]]),"")</f>
        <v>35</v>
      </c>
      <c r="R1740" s="6">
        <f t="shared" si="81"/>
        <v>45529</v>
      </c>
      <c r="S1740" s="6">
        <f>Data7[[#This Row],[Week Start]]+7</f>
        <v>45536</v>
      </c>
      <c r="T1740" s="7" t="str">
        <f t="shared" si="82"/>
        <v>8/25/2024 - 9/1/2024</v>
      </c>
      <c r="U1740" s="7" t="str">
        <f t="shared" si="83"/>
        <v>Time Card</v>
      </c>
      <c r="V1740" s="8" t="str">
        <f>RIGHT(TEXT(Data7[[#This Row],[Date:]],"mmddyyyy"),4)</f>
        <v>2024</v>
      </c>
      <c r="W1740" s="8" t="str">
        <f>MID(TEXT(Data7[[#This Row],[Date:]],"mmddyyyy"),3,2)</f>
        <v>27</v>
      </c>
      <c r="X1740" s="8" t="str">
        <f>LEFT(TEXT(Data7[[#This Row],[Date:]],"mmddyyyy"),2)</f>
        <v>08</v>
      </c>
      <c r="Y1740" s="6">
        <f>DATE(Data7[[#This Row],[Year]],Data7[[#This Row],[Month]],Data7[[#This Row],[Day]])</f>
        <v>45531</v>
      </c>
    </row>
    <row r="1741" spans="1:25">
      <c r="A1741" s="5">
        <v>45531.518675347223</v>
      </c>
      <c r="B1741" s="7" t="s">
        <v>34</v>
      </c>
      <c r="C1741" s="6" t="s">
        <v>2136</v>
      </c>
      <c r="D1741" s="7" t="s">
        <v>2096</v>
      </c>
      <c r="E1741" s="8">
        <v>2.5</v>
      </c>
      <c r="F1741" s="7" t="s">
        <v>68</v>
      </c>
      <c r="G1741" s="7" t="s">
        <v>68</v>
      </c>
      <c r="H1741" s="7" t="s">
        <v>2097</v>
      </c>
      <c r="I1741" s="7" t="s">
        <v>44</v>
      </c>
      <c r="J1741" s="19" t="str">
        <f>IFERROR(INDEX('Employee Info'!$C$3:$E$200,MATCH(Data7[[#This Row],[Name:]],'Employee Info'!$B$3:$B$200,0),MATCH(Data7[[#This Row],[Hours Type:]],'Employee Info'!$C$2:$E$2,0)),"")</f>
        <v/>
      </c>
      <c r="K1741" s="19" t="str">
        <f>IFERROR(INDEX('Employee Info'!$C$3:$J$200,MATCH(Data7[[#This Row],[Name:]],'Employee Info'!$B$3:$B$200,0),MATCH(Data7[[#Headers],[Truck]],'Employee Info'!$C$2:$J$2,0)),"")</f>
        <v/>
      </c>
      <c r="L1741" s="19" t="str">
        <f>IFERROR(INDEX('Employee Info'!$C$3:$J$200,MATCH(Data7[[#This Row],[Name:]],'Employee Info'!$B$3:$B$200,0),MATCH(Data7[[#Headers],[Phone]],'Employee Info'!$C$2:$J$2,0)),"")</f>
        <v/>
      </c>
      <c r="M1741" s="19" t="str">
        <f>IFERROR(INDEX('Employee Info'!$C$3:$J$200,MATCH(Data7[[#This Row],[Name:]],'Employee Info'!$B$3:$B$200,0),MATCH(Data7[[#Headers],[Tech]],'Employee Info'!$C$2:$J$2,0)),"")</f>
        <v/>
      </c>
      <c r="N1741" s="19" t="str">
        <f>IFERROR(INDEX('Employee Info'!$C$3:$J$200,MATCH(Data7[[#This Row],[Name:]],'Employee Info'!$B$3:$B$200,0),MATCH(Data7[[#Headers],[Other]],'Employee Info'!$C$2:$J$2,0)),"")</f>
        <v/>
      </c>
      <c r="O1741" s="19">
        <f>IFERROR((Data7[[#This Row],[Hours:]]*SUM(Data7[[#This Row],[Rate]:[Other]])),"")</f>
        <v>0</v>
      </c>
      <c r="P1741" s="7" t="str">
        <f>IF(Data7[[#This Row],[WO'#:]]="","Riley #","WO#")</f>
        <v>Riley #</v>
      </c>
      <c r="Q1741" s="7">
        <f>IFERROR(WEEKNUM(Data7[[#This Row],[Date:]]),"")</f>
        <v>35</v>
      </c>
      <c r="R1741" s="6">
        <f t="shared" si="81"/>
        <v>45529</v>
      </c>
      <c r="S1741" s="6">
        <f>Data7[[#This Row],[Week Start]]+7</f>
        <v>45536</v>
      </c>
      <c r="T1741" s="7" t="str">
        <f t="shared" si="82"/>
        <v>8/25/2024 - 9/1/2024</v>
      </c>
      <c r="U1741" s="7" t="str">
        <f t="shared" si="83"/>
        <v>Time Card</v>
      </c>
      <c r="V1741" s="8" t="str">
        <f>RIGHT(TEXT(Data7[[#This Row],[Date:]],"mmddyyyy"),4)</f>
        <v>2024</v>
      </c>
      <c r="W1741" s="8" t="str">
        <f>MID(TEXT(Data7[[#This Row],[Date:]],"mmddyyyy"),3,2)</f>
        <v>27</v>
      </c>
      <c r="X1741" s="8" t="str">
        <f>LEFT(TEXT(Data7[[#This Row],[Date:]],"mmddyyyy"),2)</f>
        <v>08</v>
      </c>
      <c r="Y1741" s="6">
        <f>DATE(Data7[[#This Row],[Year]],Data7[[#This Row],[Month]],Data7[[#This Row],[Day]])</f>
        <v>45531</v>
      </c>
    </row>
    <row r="1742" spans="1:25">
      <c r="A1742" s="5">
        <v>45531.519186805555</v>
      </c>
      <c r="B1742" s="7" t="s">
        <v>34</v>
      </c>
      <c r="C1742" s="6" t="s">
        <v>2136</v>
      </c>
      <c r="D1742" s="7" t="s">
        <v>2137</v>
      </c>
      <c r="E1742" s="8">
        <v>5.5</v>
      </c>
      <c r="F1742" s="7" t="s">
        <v>68</v>
      </c>
      <c r="G1742" s="7" t="s">
        <v>68</v>
      </c>
      <c r="H1742" s="7" t="s">
        <v>42</v>
      </c>
      <c r="I1742" s="7" t="s">
        <v>44</v>
      </c>
      <c r="J1742" s="19" t="str">
        <f>IFERROR(INDEX('Employee Info'!$C$3:$E$200,MATCH(Data7[[#This Row],[Name:]],'Employee Info'!$B$3:$B$200,0),MATCH(Data7[[#This Row],[Hours Type:]],'Employee Info'!$C$2:$E$2,0)),"")</f>
        <v/>
      </c>
      <c r="K1742" s="19" t="str">
        <f>IFERROR(INDEX('Employee Info'!$C$3:$J$200,MATCH(Data7[[#This Row],[Name:]],'Employee Info'!$B$3:$B$200,0),MATCH(Data7[[#Headers],[Truck]],'Employee Info'!$C$2:$J$2,0)),"")</f>
        <v/>
      </c>
      <c r="L1742" s="19" t="str">
        <f>IFERROR(INDEX('Employee Info'!$C$3:$J$200,MATCH(Data7[[#This Row],[Name:]],'Employee Info'!$B$3:$B$200,0),MATCH(Data7[[#Headers],[Phone]],'Employee Info'!$C$2:$J$2,0)),"")</f>
        <v/>
      </c>
      <c r="M1742" s="19" t="str">
        <f>IFERROR(INDEX('Employee Info'!$C$3:$J$200,MATCH(Data7[[#This Row],[Name:]],'Employee Info'!$B$3:$B$200,0),MATCH(Data7[[#Headers],[Tech]],'Employee Info'!$C$2:$J$2,0)),"")</f>
        <v/>
      </c>
      <c r="N1742" s="19" t="str">
        <f>IFERROR(INDEX('Employee Info'!$C$3:$J$200,MATCH(Data7[[#This Row],[Name:]],'Employee Info'!$B$3:$B$200,0),MATCH(Data7[[#Headers],[Other]],'Employee Info'!$C$2:$J$2,0)),"")</f>
        <v/>
      </c>
      <c r="O1742" s="19">
        <f>IFERROR((Data7[[#This Row],[Hours:]]*SUM(Data7[[#This Row],[Rate]:[Other]])),"")</f>
        <v>0</v>
      </c>
      <c r="P1742" s="7" t="str">
        <f>IF(Data7[[#This Row],[WO'#:]]="","Riley #","WO#")</f>
        <v>Riley #</v>
      </c>
      <c r="Q1742" s="7">
        <f>IFERROR(WEEKNUM(Data7[[#This Row],[Date:]]),"")</f>
        <v>35</v>
      </c>
      <c r="R1742" s="6">
        <f t="shared" si="81"/>
        <v>45529</v>
      </c>
      <c r="S1742" s="6">
        <f>Data7[[#This Row],[Week Start]]+7</f>
        <v>45536</v>
      </c>
      <c r="T1742" s="7" t="str">
        <f t="shared" si="82"/>
        <v>8/25/2024 - 9/1/2024</v>
      </c>
      <c r="U1742" s="7" t="str">
        <f t="shared" si="83"/>
        <v>Time Card</v>
      </c>
      <c r="V1742" s="8" t="str">
        <f>RIGHT(TEXT(Data7[[#This Row],[Date:]],"mmddyyyy"),4)</f>
        <v>2024</v>
      </c>
      <c r="W1742" s="8" t="str">
        <f>MID(TEXT(Data7[[#This Row],[Date:]],"mmddyyyy"),3,2)</f>
        <v>27</v>
      </c>
      <c r="X1742" s="8" t="str">
        <f>LEFT(TEXT(Data7[[#This Row],[Date:]],"mmddyyyy"),2)</f>
        <v>08</v>
      </c>
      <c r="Y1742" s="6">
        <f>DATE(Data7[[#This Row],[Year]],Data7[[#This Row],[Month]],Data7[[#This Row],[Day]])</f>
        <v>45531</v>
      </c>
    </row>
    <row r="1743" spans="1:25">
      <c r="A1743" s="5">
        <v>45531.519286111114</v>
      </c>
      <c r="B1743" s="7" t="s">
        <v>31</v>
      </c>
      <c r="C1743" s="6" t="s">
        <v>2136</v>
      </c>
      <c r="D1743" s="7" t="s">
        <v>2137</v>
      </c>
      <c r="E1743" s="8">
        <v>5.5</v>
      </c>
      <c r="F1743" s="7" t="s">
        <v>68</v>
      </c>
      <c r="G1743" s="7" t="s">
        <v>68</v>
      </c>
      <c r="H1743" s="7" t="s">
        <v>42</v>
      </c>
      <c r="I1743" s="7" t="s">
        <v>44</v>
      </c>
      <c r="J1743" s="19" t="str">
        <f>IFERROR(INDEX('Employee Info'!$C$3:$E$200,MATCH(Data7[[#This Row],[Name:]],'Employee Info'!$B$3:$B$200,0),MATCH(Data7[[#This Row],[Hours Type:]],'Employee Info'!$C$2:$E$2,0)),"")</f>
        <v/>
      </c>
      <c r="K1743" s="19" t="str">
        <f>IFERROR(INDEX('Employee Info'!$C$3:$J$200,MATCH(Data7[[#This Row],[Name:]],'Employee Info'!$B$3:$B$200,0),MATCH(Data7[[#Headers],[Truck]],'Employee Info'!$C$2:$J$2,0)),"")</f>
        <v/>
      </c>
      <c r="L1743" s="19" t="str">
        <f>IFERROR(INDEX('Employee Info'!$C$3:$J$200,MATCH(Data7[[#This Row],[Name:]],'Employee Info'!$B$3:$B$200,0),MATCH(Data7[[#Headers],[Phone]],'Employee Info'!$C$2:$J$2,0)),"")</f>
        <v/>
      </c>
      <c r="M1743" s="19" t="str">
        <f>IFERROR(INDEX('Employee Info'!$C$3:$J$200,MATCH(Data7[[#This Row],[Name:]],'Employee Info'!$B$3:$B$200,0),MATCH(Data7[[#Headers],[Tech]],'Employee Info'!$C$2:$J$2,0)),"")</f>
        <v/>
      </c>
      <c r="N1743" s="19" t="str">
        <f>IFERROR(INDEX('Employee Info'!$C$3:$J$200,MATCH(Data7[[#This Row],[Name:]],'Employee Info'!$B$3:$B$200,0),MATCH(Data7[[#Headers],[Other]],'Employee Info'!$C$2:$J$2,0)),"")</f>
        <v/>
      </c>
      <c r="O1743" s="19">
        <f>IFERROR((Data7[[#This Row],[Hours:]]*SUM(Data7[[#This Row],[Rate]:[Other]])),"")</f>
        <v>0</v>
      </c>
      <c r="P1743" s="7" t="str">
        <f>IF(Data7[[#This Row],[WO'#:]]="","Riley #","WO#")</f>
        <v>Riley #</v>
      </c>
      <c r="Q1743" s="7">
        <f>IFERROR(WEEKNUM(Data7[[#This Row],[Date:]]),"")</f>
        <v>35</v>
      </c>
      <c r="R1743" s="6">
        <f t="shared" si="81"/>
        <v>45529</v>
      </c>
      <c r="S1743" s="6">
        <f>Data7[[#This Row],[Week Start]]+7</f>
        <v>45536</v>
      </c>
      <c r="T1743" s="7" t="str">
        <f t="shared" si="82"/>
        <v>8/25/2024 - 9/1/2024</v>
      </c>
      <c r="U1743" s="7" t="str">
        <f t="shared" si="83"/>
        <v>Time Card</v>
      </c>
      <c r="V1743" s="8" t="str">
        <f>RIGHT(TEXT(Data7[[#This Row],[Date:]],"mmddyyyy"),4)</f>
        <v>2024</v>
      </c>
      <c r="W1743" s="8" t="str">
        <f>MID(TEXT(Data7[[#This Row],[Date:]],"mmddyyyy"),3,2)</f>
        <v>27</v>
      </c>
      <c r="X1743" s="8" t="str">
        <f>LEFT(TEXT(Data7[[#This Row],[Date:]],"mmddyyyy"),2)</f>
        <v>08</v>
      </c>
      <c r="Y1743" s="6">
        <f>DATE(Data7[[#This Row],[Year]],Data7[[#This Row],[Month]],Data7[[#This Row],[Day]])</f>
        <v>45531</v>
      </c>
    </row>
    <row r="1744" spans="1:25">
      <c r="A1744" s="5">
        <v>45531.584455555552</v>
      </c>
      <c r="B1744" s="7" t="s">
        <v>35</v>
      </c>
      <c r="C1744" s="6" t="s">
        <v>2136</v>
      </c>
      <c r="D1744" s="7" t="s">
        <v>2139</v>
      </c>
      <c r="E1744" s="8">
        <v>6</v>
      </c>
      <c r="F1744" s="7">
        <v>7130810</v>
      </c>
      <c r="G1744" s="7" t="s">
        <v>68</v>
      </c>
      <c r="H1744" s="7" t="s">
        <v>756</v>
      </c>
      <c r="I1744" s="7" t="s">
        <v>44</v>
      </c>
      <c r="J1744" s="19" t="str">
        <f>IFERROR(INDEX('Employee Info'!$C$3:$E$200,MATCH(Data7[[#This Row],[Name:]],'Employee Info'!$B$3:$B$200,0),MATCH(Data7[[#This Row],[Hours Type:]],'Employee Info'!$C$2:$E$2,0)),"")</f>
        <v/>
      </c>
      <c r="K1744" s="19" t="str">
        <f>IFERROR(INDEX('Employee Info'!$C$3:$J$200,MATCH(Data7[[#This Row],[Name:]],'Employee Info'!$B$3:$B$200,0),MATCH(Data7[[#Headers],[Truck]],'Employee Info'!$C$2:$J$2,0)),"")</f>
        <v/>
      </c>
      <c r="L1744" s="19" t="str">
        <f>IFERROR(INDEX('Employee Info'!$C$3:$J$200,MATCH(Data7[[#This Row],[Name:]],'Employee Info'!$B$3:$B$200,0),MATCH(Data7[[#Headers],[Phone]],'Employee Info'!$C$2:$J$2,0)),"")</f>
        <v/>
      </c>
      <c r="M1744" s="19" t="str">
        <f>IFERROR(INDEX('Employee Info'!$C$3:$J$200,MATCH(Data7[[#This Row],[Name:]],'Employee Info'!$B$3:$B$200,0),MATCH(Data7[[#Headers],[Tech]],'Employee Info'!$C$2:$J$2,0)),"")</f>
        <v/>
      </c>
      <c r="N1744" s="19" t="str">
        <f>IFERROR(INDEX('Employee Info'!$C$3:$J$200,MATCH(Data7[[#This Row],[Name:]],'Employee Info'!$B$3:$B$200,0),MATCH(Data7[[#Headers],[Other]],'Employee Info'!$C$2:$J$2,0)),"")</f>
        <v/>
      </c>
      <c r="O1744" s="19">
        <f>IFERROR((Data7[[#This Row],[Hours:]]*SUM(Data7[[#This Row],[Rate]:[Other]])),"")</f>
        <v>0</v>
      </c>
      <c r="P1744" s="7" t="str">
        <f>IF(Data7[[#This Row],[WO'#:]]="","Riley #","WO#")</f>
        <v>WO#</v>
      </c>
      <c r="Q1744" s="7">
        <f>IFERROR(WEEKNUM(Data7[[#This Row],[Date:]]),"")</f>
        <v>35</v>
      </c>
      <c r="R1744" s="6">
        <f t="shared" si="81"/>
        <v>45529</v>
      </c>
      <c r="S1744" s="6">
        <f>Data7[[#This Row],[Week Start]]+7</f>
        <v>45536</v>
      </c>
      <c r="T1744" s="7" t="str">
        <f t="shared" si="82"/>
        <v>8/25/2024 - 9/1/2024</v>
      </c>
      <c r="U1744" s="7" t="str">
        <f t="shared" si="83"/>
        <v>Time Card</v>
      </c>
      <c r="V1744" s="8" t="str">
        <f>RIGHT(TEXT(Data7[[#This Row],[Date:]],"mmddyyyy"),4)</f>
        <v>2024</v>
      </c>
      <c r="W1744" s="8" t="str">
        <f>MID(TEXT(Data7[[#This Row],[Date:]],"mmddyyyy"),3,2)</f>
        <v>27</v>
      </c>
      <c r="X1744" s="8" t="str">
        <f>LEFT(TEXT(Data7[[#This Row],[Date:]],"mmddyyyy"),2)</f>
        <v>08</v>
      </c>
      <c r="Y1744" s="6">
        <f>DATE(Data7[[#This Row],[Year]],Data7[[#This Row],[Month]],Data7[[#This Row],[Day]])</f>
        <v>45531</v>
      </c>
    </row>
    <row r="1745" spans="1:25">
      <c r="A1745" s="5">
        <v>45532.444117129628</v>
      </c>
      <c r="B1745" s="7" t="s">
        <v>23</v>
      </c>
      <c r="C1745" s="6" t="s">
        <v>2136</v>
      </c>
      <c r="D1745" s="7" t="s">
        <v>2140</v>
      </c>
      <c r="E1745" s="8">
        <v>6.5</v>
      </c>
      <c r="F1745" s="7">
        <v>7147631</v>
      </c>
      <c r="G1745" s="7" t="s">
        <v>68</v>
      </c>
      <c r="H1745" s="7" t="s">
        <v>756</v>
      </c>
      <c r="I1745" s="7" t="s">
        <v>44</v>
      </c>
      <c r="J1745" s="19" t="str">
        <f>IFERROR(INDEX('Employee Info'!$C$3:$E$200,MATCH(Data7[[#This Row],[Name:]],'Employee Info'!$B$3:$B$200,0),MATCH(Data7[[#This Row],[Hours Type:]],'Employee Info'!$C$2:$E$2,0)),"")</f>
        <v/>
      </c>
      <c r="K1745" s="19" t="str">
        <f>IFERROR(INDEX('Employee Info'!$C$3:$J$200,MATCH(Data7[[#This Row],[Name:]],'Employee Info'!$B$3:$B$200,0),MATCH(Data7[[#Headers],[Truck]],'Employee Info'!$C$2:$J$2,0)),"")</f>
        <v/>
      </c>
      <c r="L1745" s="19" t="str">
        <f>IFERROR(INDEX('Employee Info'!$C$3:$J$200,MATCH(Data7[[#This Row],[Name:]],'Employee Info'!$B$3:$B$200,0),MATCH(Data7[[#Headers],[Phone]],'Employee Info'!$C$2:$J$2,0)),"")</f>
        <v/>
      </c>
      <c r="M1745" s="19" t="str">
        <f>IFERROR(INDEX('Employee Info'!$C$3:$J$200,MATCH(Data7[[#This Row],[Name:]],'Employee Info'!$B$3:$B$200,0),MATCH(Data7[[#Headers],[Tech]],'Employee Info'!$C$2:$J$2,0)),"")</f>
        <v/>
      </c>
      <c r="N1745" s="19" t="str">
        <f>IFERROR(INDEX('Employee Info'!$C$3:$J$200,MATCH(Data7[[#This Row],[Name:]],'Employee Info'!$B$3:$B$200,0),MATCH(Data7[[#Headers],[Other]],'Employee Info'!$C$2:$J$2,0)),"")</f>
        <v/>
      </c>
      <c r="O1745" s="19">
        <f>IFERROR((Data7[[#This Row],[Hours:]]*SUM(Data7[[#This Row],[Rate]:[Other]])),"")</f>
        <v>0</v>
      </c>
      <c r="P1745" s="7" t="str">
        <f>IF(Data7[[#This Row],[WO'#:]]="","Riley #","WO#")</f>
        <v>WO#</v>
      </c>
      <c r="Q1745" s="7">
        <f>IFERROR(WEEKNUM(Data7[[#This Row],[Date:]]),"")</f>
        <v>35</v>
      </c>
      <c r="R1745" s="6">
        <f t="shared" si="81"/>
        <v>45529</v>
      </c>
      <c r="S1745" s="6">
        <f>Data7[[#This Row],[Week Start]]+7</f>
        <v>45536</v>
      </c>
      <c r="T1745" s="7" t="str">
        <f t="shared" si="82"/>
        <v>8/25/2024 - 9/1/2024</v>
      </c>
      <c r="U1745" s="7" t="str">
        <f t="shared" si="83"/>
        <v>Time Card</v>
      </c>
      <c r="V1745" s="8" t="str">
        <f>RIGHT(TEXT(Data7[[#This Row],[Date:]],"mmddyyyy"),4)</f>
        <v>2024</v>
      </c>
      <c r="W1745" s="8" t="str">
        <f>MID(TEXT(Data7[[#This Row],[Date:]],"mmddyyyy"),3,2)</f>
        <v>27</v>
      </c>
      <c r="X1745" s="8" t="str">
        <f>LEFT(TEXT(Data7[[#This Row],[Date:]],"mmddyyyy"),2)</f>
        <v>08</v>
      </c>
      <c r="Y1745" s="6">
        <f>DATE(Data7[[#This Row],[Year]],Data7[[#This Row],[Month]],Data7[[#This Row],[Day]])</f>
        <v>45531</v>
      </c>
    </row>
    <row r="1746" spans="1:25">
      <c r="A1746" s="5">
        <v>45534.535892824075</v>
      </c>
      <c r="B1746" s="7" t="s">
        <v>35</v>
      </c>
      <c r="C1746" s="6" t="s">
        <v>2136</v>
      </c>
      <c r="D1746" s="7" t="s">
        <v>2154</v>
      </c>
      <c r="E1746" s="8">
        <v>2</v>
      </c>
      <c r="F1746" s="7" t="s">
        <v>68</v>
      </c>
      <c r="G1746" s="7" t="s">
        <v>68</v>
      </c>
      <c r="H1746" s="7" t="s">
        <v>2155</v>
      </c>
      <c r="I1746" s="7" t="s">
        <v>44</v>
      </c>
      <c r="J1746" s="19" t="str">
        <f>IFERROR(INDEX('Employee Info'!$C$3:$E$200,MATCH(Data7[[#This Row],[Name:]],'Employee Info'!$B$3:$B$200,0),MATCH(Data7[[#This Row],[Hours Type:]],'Employee Info'!$C$2:$E$2,0)),"")</f>
        <v/>
      </c>
      <c r="K1746" s="19" t="str">
        <f>IFERROR(INDEX('Employee Info'!$C$3:$J$200,MATCH(Data7[[#This Row],[Name:]],'Employee Info'!$B$3:$B$200,0),MATCH(Data7[[#Headers],[Truck]],'Employee Info'!$C$2:$J$2,0)),"")</f>
        <v/>
      </c>
      <c r="L1746" s="19" t="str">
        <f>IFERROR(INDEX('Employee Info'!$C$3:$J$200,MATCH(Data7[[#This Row],[Name:]],'Employee Info'!$B$3:$B$200,0),MATCH(Data7[[#Headers],[Phone]],'Employee Info'!$C$2:$J$2,0)),"")</f>
        <v/>
      </c>
      <c r="M1746" s="19" t="str">
        <f>IFERROR(INDEX('Employee Info'!$C$3:$J$200,MATCH(Data7[[#This Row],[Name:]],'Employee Info'!$B$3:$B$200,0),MATCH(Data7[[#Headers],[Tech]],'Employee Info'!$C$2:$J$2,0)),"")</f>
        <v/>
      </c>
      <c r="N1746" s="19" t="str">
        <f>IFERROR(INDEX('Employee Info'!$C$3:$J$200,MATCH(Data7[[#This Row],[Name:]],'Employee Info'!$B$3:$B$200,0),MATCH(Data7[[#Headers],[Other]],'Employee Info'!$C$2:$J$2,0)),"")</f>
        <v/>
      </c>
      <c r="O1746" s="19">
        <f>IFERROR((Data7[[#This Row],[Hours:]]*SUM(Data7[[#This Row],[Rate]:[Other]])),"")</f>
        <v>0</v>
      </c>
      <c r="P1746" s="7" t="str">
        <f>IF(Data7[[#This Row],[WO'#:]]="","Riley #","WO#")</f>
        <v>Riley #</v>
      </c>
      <c r="Q1746" s="7">
        <f>IFERROR(WEEKNUM(Data7[[#This Row],[Date:]]),"")</f>
        <v>35</v>
      </c>
      <c r="R1746" s="6">
        <f t="shared" si="81"/>
        <v>45529</v>
      </c>
      <c r="S1746" s="6">
        <f>Data7[[#This Row],[Week Start]]+7</f>
        <v>45536</v>
      </c>
      <c r="T1746" s="7" t="str">
        <f t="shared" si="82"/>
        <v>8/25/2024 - 9/1/2024</v>
      </c>
      <c r="U1746" s="7" t="str">
        <f t="shared" si="83"/>
        <v>Time Card</v>
      </c>
      <c r="V1746" s="8" t="str">
        <f>RIGHT(TEXT(Data7[[#This Row],[Date:]],"mmddyyyy"),4)</f>
        <v>2024</v>
      </c>
      <c r="W1746" s="8" t="str">
        <f>MID(TEXT(Data7[[#This Row],[Date:]],"mmddyyyy"),3,2)</f>
        <v>27</v>
      </c>
      <c r="X1746" s="8" t="str">
        <f>LEFT(TEXT(Data7[[#This Row],[Date:]],"mmddyyyy"),2)</f>
        <v>08</v>
      </c>
      <c r="Y1746" s="6">
        <f>DATE(Data7[[#This Row],[Year]],Data7[[#This Row],[Month]],Data7[[#This Row],[Day]])</f>
        <v>45531</v>
      </c>
    </row>
    <row r="1747" spans="1:25">
      <c r="A1747" s="5">
        <v>45534.578029050928</v>
      </c>
      <c r="B1747" s="7" t="s">
        <v>2143</v>
      </c>
      <c r="C1747" s="6" t="s">
        <v>2136</v>
      </c>
      <c r="D1747" s="7" t="s">
        <v>2139</v>
      </c>
      <c r="E1747" s="8">
        <v>6</v>
      </c>
      <c r="F1747" s="7">
        <v>7130810</v>
      </c>
      <c r="G1747" s="7" t="s">
        <v>68</v>
      </c>
      <c r="H1747" s="7" t="s">
        <v>756</v>
      </c>
      <c r="I1747" s="7" t="s">
        <v>44</v>
      </c>
      <c r="J1747" s="19" t="str">
        <f>IFERROR(INDEX('Employee Info'!$C$3:$E$200,MATCH(Data7[[#This Row],[Name:]],'Employee Info'!$B$3:$B$200,0),MATCH(Data7[[#This Row],[Hours Type:]],'Employee Info'!$C$2:$E$2,0)),"")</f>
        <v/>
      </c>
      <c r="K1747" s="19" t="str">
        <f>IFERROR(INDEX('Employee Info'!$C$3:$J$200,MATCH(Data7[[#This Row],[Name:]],'Employee Info'!$B$3:$B$200,0),MATCH(Data7[[#Headers],[Truck]],'Employee Info'!$C$2:$J$2,0)),"")</f>
        <v/>
      </c>
      <c r="L1747" s="19" t="str">
        <f>IFERROR(INDEX('Employee Info'!$C$3:$J$200,MATCH(Data7[[#This Row],[Name:]],'Employee Info'!$B$3:$B$200,0),MATCH(Data7[[#Headers],[Phone]],'Employee Info'!$C$2:$J$2,0)),"")</f>
        <v/>
      </c>
      <c r="M1747" s="19" t="str">
        <f>IFERROR(INDEX('Employee Info'!$C$3:$J$200,MATCH(Data7[[#This Row],[Name:]],'Employee Info'!$B$3:$B$200,0),MATCH(Data7[[#Headers],[Tech]],'Employee Info'!$C$2:$J$2,0)),"")</f>
        <v/>
      </c>
      <c r="N1747" s="19" t="str">
        <f>IFERROR(INDEX('Employee Info'!$C$3:$J$200,MATCH(Data7[[#This Row],[Name:]],'Employee Info'!$B$3:$B$200,0),MATCH(Data7[[#Headers],[Other]],'Employee Info'!$C$2:$J$2,0)),"")</f>
        <v/>
      </c>
      <c r="O1747" s="19">
        <f>IFERROR((Data7[[#This Row],[Hours:]]*SUM(Data7[[#This Row],[Rate]:[Other]])),"")</f>
        <v>0</v>
      </c>
      <c r="P1747" s="7" t="str">
        <f>IF(Data7[[#This Row],[WO'#:]]="","Riley #","WO#")</f>
        <v>WO#</v>
      </c>
      <c r="Q1747" s="7">
        <f>IFERROR(WEEKNUM(Data7[[#This Row],[Date:]]),"")</f>
        <v>35</v>
      </c>
      <c r="R1747" s="6">
        <f t="shared" si="81"/>
        <v>45529</v>
      </c>
      <c r="S1747" s="6">
        <f>Data7[[#This Row],[Week Start]]+7</f>
        <v>45536</v>
      </c>
      <c r="T1747" s="7" t="str">
        <f t="shared" si="82"/>
        <v>8/25/2024 - 9/1/2024</v>
      </c>
      <c r="U1747" s="7" t="str">
        <f t="shared" si="83"/>
        <v>Time Card</v>
      </c>
      <c r="V1747" s="8" t="str">
        <f>RIGHT(TEXT(Data7[[#This Row],[Date:]],"mmddyyyy"),4)</f>
        <v>2024</v>
      </c>
      <c r="W1747" s="8" t="str">
        <f>MID(TEXT(Data7[[#This Row],[Date:]],"mmddyyyy"),3,2)</f>
        <v>27</v>
      </c>
      <c r="X1747" s="8" t="str">
        <f>LEFT(TEXT(Data7[[#This Row],[Date:]],"mmddyyyy"),2)</f>
        <v>08</v>
      </c>
      <c r="Y1747" s="6">
        <f>DATE(Data7[[#This Row],[Year]],Data7[[#This Row],[Month]],Data7[[#This Row],[Day]])</f>
        <v>45531</v>
      </c>
    </row>
    <row r="1748" spans="1:25">
      <c r="A1748" s="5">
        <v>45534.578598611108</v>
      </c>
      <c r="B1748" s="7" t="s">
        <v>2143</v>
      </c>
      <c r="C1748" s="6" t="s">
        <v>2136</v>
      </c>
      <c r="D1748" s="7" t="s">
        <v>2154</v>
      </c>
      <c r="E1748" s="8">
        <v>2</v>
      </c>
      <c r="F1748" s="7" t="s">
        <v>68</v>
      </c>
      <c r="G1748" s="7" t="s">
        <v>68</v>
      </c>
      <c r="H1748" s="7" t="s">
        <v>2155</v>
      </c>
      <c r="I1748" s="7" t="s">
        <v>44</v>
      </c>
      <c r="J1748" s="19" t="str">
        <f>IFERROR(INDEX('Employee Info'!$C$3:$E$200,MATCH(Data7[[#This Row],[Name:]],'Employee Info'!$B$3:$B$200,0),MATCH(Data7[[#This Row],[Hours Type:]],'Employee Info'!$C$2:$E$2,0)),"")</f>
        <v/>
      </c>
      <c r="K1748" s="19" t="str">
        <f>IFERROR(INDEX('Employee Info'!$C$3:$J$200,MATCH(Data7[[#This Row],[Name:]],'Employee Info'!$B$3:$B$200,0),MATCH(Data7[[#Headers],[Truck]],'Employee Info'!$C$2:$J$2,0)),"")</f>
        <v/>
      </c>
      <c r="L1748" s="19" t="str">
        <f>IFERROR(INDEX('Employee Info'!$C$3:$J$200,MATCH(Data7[[#This Row],[Name:]],'Employee Info'!$B$3:$B$200,0),MATCH(Data7[[#Headers],[Phone]],'Employee Info'!$C$2:$J$2,0)),"")</f>
        <v/>
      </c>
      <c r="M1748" s="19" t="str">
        <f>IFERROR(INDEX('Employee Info'!$C$3:$J$200,MATCH(Data7[[#This Row],[Name:]],'Employee Info'!$B$3:$B$200,0),MATCH(Data7[[#Headers],[Tech]],'Employee Info'!$C$2:$J$2,0)),"")</f>
        <v/>
      </c>
      <c r="N1748" s="19" t="str">
        <f>IFERROR(INDEX('Employee Info'!$C$3:$J$200,MATCH(Data7[[#This Row],[Name:]],'Employee Info'!$B$3:$B$200,0),MATCH(Data7[[#Headers],[Other]],'Employee Info'!$C$2:$J$2,0)),"")</f>
        <v/>
      </c>
      <c r="O1748" s="19">
        <f>IFERROR((Data7[[#This Row],[Hours:]]*SUM(Data7[[#This Row],[Rate]:[Other]])),"")</f>
        <v>0</v>
      </c>
      <c r="P1748" s="7" t="str">
        <f>IF(Data7[[#This Row],[WO'#:]]="","Riley #","WO#")</f>
        <v>Riley #</v>
      </c>
      <c r="Q1748" s="7">
        <f>IFERROR(WEEKNUM(Data7[[#This Row],[Date:]]),"")</f>
        <v>35</v>
      </c>
      <c r="R1748" s="6">
        <f t="shared" si="81"/>
        <v>45529</v>
      </c>
      <c r="S1748" s="6">
        <f>Data7[[#This Row],[Week Start]]+7</f>
        <v>45536</v>
      </c>
      <c r="T1748" s="7" t="str">
        <f t="shared" si="82"/>
        <v>8/25/2024 - 9/1/2024</v>
      </c>
      <c r="U1748" s="7" t="str">
        <f t="shared" si="83"/>
        <v>Time Card</v>
      </c>
      <c r="V1748" s="8" t="str">
        <f>RIGHT(TEXT(Data7[[#This Row],[Date:]],"mmddyyyy"),4)</f>
        <v>2024</v>
      </c>
      <c r="W1748" s="8" t="str">
        <f>MID(TEXT(Data7[[#This Row],[Date:]],"mmddyyyy"),3,2)</f>
        <v>27</v>
      </c>
      <c r="X1748" s="8" t="str">
        <f>LEFT(TEXT(Data7[[#This Row],[Date:]],"mmddyyyy"),2)</f>
        <v>08</v>
      </c>
      <c r="Y1748" s="6">
        <f>DATE(Data7[[#This Row],[Year]],Data7[[#This Row],[Month]],Data7[[#This Row],[Day]])</f>
        <v>45531</v>
      </c>
    </row>
    <row r="1749" spans="1:25">
      <c r="A1749" s="5">
        <v>45534.595306365743</v>
      </c>
      <c r="B1749" s="7" t="s">
        <v>66</v>
      </c>
      <c r="C1749" s="6" t="s">
        <v>2136</v>
      </c>
      <c r="D1749" s="7" t="s">
        <v>2167</v>
      </c>
      <c r="E1749" s="8">
        <v>1</v>
      </c>
      <c r="F1749" s="7" t="s">
        <v>68</v>
      </c>
      <c r="G1749" s="7" t="s">
        <v>68</v>
      </c>
      <c r="H1749" s="7" t="s">
        <v>2155</v>
      </c>
      <c r="I1749" s="7" t="s">
        <v>44</v>
      </c>
      <c r="J1749" s="19" t="str">
        <f>IFERROR(INDEX('Employee Info'!$C$3:$E$200,MATCH(Data7[[#This Row],[Name:]],'Employee Info'!$B$3:$B$200,0),MATCH(Data7[[#This Row],[Hours Type:]],'Employee Info'!$C$2:$E$2,0)),"")</f>
        <v/>
      </c>
      <c r="K1749" s="19" t="str">
        <f>IFERROR(INDEX('Employee Info'!$C$3:$J$200,MATCH(Data7[[#This Row],[Name:]],'Employee Info'!$B$3:$B$200,0),MATCH(Data7[[#Headers],[Truck]],'Employee Info'!$C$2:$J$2,0)),"")</f>
        <v/>
      </c>
      <c r="L1749" s="19" t="str">
        <f>IFERROR(INDEX('Employee Info'!$C$3:$J$200,MATCH(Data7[[#This Row],[Name:]],'Employee Info'!$B$3:$B$200,0),MATCH(Data7[[#Headers],[Phone]],'Employee Info'!$C$2:$J$2,0)),"")</f>
        <v/>
      </c>
      <c r="M1749" s="19" t="str">
        <f>IFERROR(INDEX('Employee Info'!$C$3:$J$200,MATCH(Data7[[#This Row],[Name:]],'Employee Info'!$B$3:$B$200,0),MATCH(Data7[[#Headers],[Tech]],'Employee Info'!$C$2:$J$2,0)),"")</f>
        <v/>
      </c>
      <c r="N1749" s="19" t="str">
        <f>IFERROR(INDEX('Employee Info'!$C$3:$J$200,MATCH(Data7[[#This Row],[Name:]],'Employee Info'!$B$3:$B$200,0),MATCH(Data7[[#Headers],[Other]],'Employee Info'!$C$2:$J$2,0)),"")</f>
        <v/>
      </c>
      <c r="O1749" s="19">
        <f>IFERROR((Data7[[#This Row],[Hours:]]*SUM(Data7[[#This Row],[Rate]:[Other]])),"")</f>
        <v>0</v>
      </c>
      <c r="P1749" s="7" t="str">
        <f>IF(Data7[[#This Row],[WO'#:]]="","Riley #","WO#")</f>
        <v>Riley #</v>
      </c>
      <c r="Q1749" s="7">
        <f>IFERROR(WEEKNUM(Data7[[#This Row],[Date:]]),"")</f>
        <v>35</v>
      </c>
      <c r="R1749" s="6">
        <f t="shared" si="81"/>
        <v>45529</v>
      </c>
      <c r="S1749" s="6">
        <f>Data7[[#This Row],[Week Start]]+7</f>
        <v>45536</v>
      </c>
      <c r="T1749" s="7" t="str">
        <f t="shared" si="82"/>
        <v>8/25/2024 - 9/1/2024</v>
      </c>
      <c r="U1749" s="7" t="str">
        <f t="shared" si="83"/>
        <v>Time Card</v>
      </c>
      <c r="V1749" s="8" t="str">
        <f>RIGHT(TEXT(Data7[[#This Row],[Date:]],"mmddyyyy"),4)</f>
        <v>2024</v>
      </c>
      <c r="W1749" s="8" t="str">
        <f>MID(TEXT(Data7[[#This Row],[Date:]],"mmddyyyy"),3,2)</f>
        <v>27</v>
      </c>
      <c r="X1749" s="8" t="str">
        <f>LEFT(TEXT(Data7[[#This Row],[Date:]],"mmddyyyy"),2)</f>
        <v>08</v>
      </c>
      <c r="Y1749" s="6">
        <f>DATE(Data7[[#This Row],[Year]],Data7[[#This Row],[Month]],Data7[[#This Row],[Day]])</f>
        <v>45531</v>
      </c>
    </row>
    <row r="1750" spans="1:25">
      <c r="A1750" s="5">
        <v>45534.597823958335</v>
      </c>
      <c r="B1750" s="7" t="s">
        <v>66</v>
      </c>
      <c r="C1750" s="6" t="s">
        <v>2136</v>
      </c>
      <c r="D1750" s="7" t="s">
        <v>2168</v>
      </c>
      <c r="E1750" s="8">
        <v>1</v>
      </c>
      <c r="F1750" s="7" t="s">
        <v>68</v>
      </c>
      <c r="G1750" s="7" t="s">
        <v>68</v>
      </c>
      <c r="H1750" s="7" t="s">
        <v>42</v>
      </c>
      <c r="I1750" s="7" t="s">
        <v>44</v>
      </c>
      <c r="J1750" s="19" t="str">
        <f>IFERROR(INDEX('Employee Info'!$C$3:$E$200,MATCH(Data7[[#This Row],[Name:]],'Employee Info'!$B$3:$B$200,0),MATCH(Data7[[#This Row],[Hours Type:]],'Employee Info'!$C$2:$E$2,0)),"")</f>
        <v/>
      </c>
      <c r="K1750" s="19" t="str">
        <f>IFERROR(INDEX('Employee Info'!$C$3:$J$200,MATCH(Data7[[#This Row],[Name:]],'Employee Info'!$B$3:$B$200,0),MATCH(Data7[[#Headers],[Truck]],'Employee Info'!$C$2:$J$2,0)),"")</f>
        <v/>
      </c>
      <c r="L1750" s="19" t="str">
        <f>IFERROR(INDEX('Employee Info'!$C$3:$J$200,MATCH(Data7[[#This Row],[Name:]],'Employee Info'!$B$3:$B$200,0),MATCH(Data7[[#Headers],[Phone]],'Employee Info'!$C$2:$J$2,0)),"")</f>
        <v/>
      </c>
      <c r="M1750" s="19" t="str">
        <f>IFERROR(INDEX('Employee Info'!$C$3:$J$200,MATCH(Data7[[#This Row],[Name:]],'Employee Info'!$B$3:$B$200,0),MATCH(Data7[[#Headers],[Tech]],'Employee Info'!$C$2:$J$2,0)),"")</f>
        <v/>
      </c>
      <c r="N1750" s="19" t="str">
        <f>IFERROR(INDEX('Employee Info'!$C$3:$J$200,MATCH(Data7[[#This Row],[Name:]],'Employee Info'!$B$3:$B$200,0),MATCH(Data7[[#Headers],[Other]],'Employee Info'!$C$2:$J$2,0)),"")</f>
        <v/>
      </c>
      <c r="O1750" s="19">
        <f>IFERROR((Data7[[#This Row],[Hours:]]*SUM(Data7[[#This Row],[Rate]:[Other]])),"")</f>
        <v>0</v>
      </c>
      <c r="P1750" s="7" t="str">
        <f>IF(Data7[[#This Row],[WO'#:]]="","Riley #","WO#")</f>
        <v>Riley #</v>
      </c>
      <c r="Q1750" s="7">
        <f>IFERROR(WEEKNUM(Data7[[#This Row],[Date:]]),"")</f>
        <v>35</v>
      </c>
      <c r="R1750" s="6">
        <f t="shared" si="81"/>
        <v>45529</v>
      </c>
      <c r="S1750" s="6">
        <f>Data7[[#This Row],[Week Start]]+7</f>
        <v>45536</v>
      </c>
      <c r="T1750" s="7" t="str">
        <f t="shared" si="82"/>
        <v>8/25/2024 - 9/1/2024</v>
      </c>
      <c r="U1750" s="7" t="str">
        <f t="shared" si="83"/>
        <v>Time Card</v>
      </c>
      <c r="V1750" s="8" t="str">
        <f>RIGHT(TEXT(Data7[[#This Row],[Date:]],"mmddyyyy"),4)</f>
        <v>2024</v>
      </c>
      <c r="W1750" s="8" t="str">
        <f>MID(TEXT(Data7[[#This Row],[Date:]],"mmddyyyy"),3,2)</f>
        <v>27</v>
      </c>
      <c r="X1750" s="8" t="str">
        <f>LEFT(TEXT(Data7[[#This Row],[Date:]],"mmddyyyy"),2)</f>
        <v>08</v>
      </c>
      <c r="Y1750" s="6">
        <f>DATE(Data7[[#This Row],[Year]],Data7[[#This Row],[Month]],Data7[[#This Row],[Day]])</f>
        <v>45531</v>
      </c>
    </row>
    <row r="1751" spans="1:25">
      <c r="A1751" s="5">
        <v>45534.597874999999</v>
      </c>
      <c r="B1751" s="7" t="s">
        <v>66</v>
      </c>
      <c r="C1751" s="6" t="s">
        <v>2136</v>
      </c>
      <c r="D1751" s="7" t="s">
        <v>2168</v>
      </c>
      <c r="E1751" s="8">
        <v>1</v>
      </c>
      <c r="F1751" s="7" t="s">
        <v>68</v>
      </c>
      <c r="G1751" s="7" t="s">
        <v>68</v>
      </c>
      <c r="H1751" s="7" t="s">
        <v>42</v>
      </c>
      <c r="I1751" s="7" t="s">
        <v>44</v>
      </c>
      <c r="J1751" s="19" t="str">
        <f>IFERROR(INDEX('Employee Info'!$C$3:$E$200,MATCH(Data7[[#This Row],[Name:]],'Employee Info'!$B$3:$B$200,0),MATCH(Data7[[#This Row],[Hours Type:]],'Employee Info'!$C$2:$E$2,0)),"")</f>
        <v/>
      </c>
      <c r="K1751" s="19" t="str">
        <f>IFERROR(INDEX('Employee Info'!$C$3:$J$200,MATCH(Data7[[#This Row],[Name:]],'Employee Info'!$B$3:$B$200,0),MATCH(Data7[[#Headers],[Truck]],'Employee Info'!$C$2:$J$2,0)),"")</f>
        <v/>
      </c>
      <c r="L1751" s="19" t="str">
        <f>IFERROR(INDEX('Employee Info'!$C$3:$J$200,MATCH(Data7[[#This Row],[Name:]],'Employee Info'!$B$3:$B$200,0),MATCH(Data7[[#Headers],[Phone]],'Employee Info'!$C$2:$J$2,0)),"")</f>
        <v/>
      </c>
      <c r="M1751" s="19" t="str">
        <f>IFERROR(INDEX('Employee Info'!$C$3:$J$200,MATCH(Data7[[#This Row],[Name:]],'Employee Info'!$B$3:$B$200,0),MATCH(Data7[[#Headers],[Tech]],'Employee Info'!$C$2:$J$2,0)),"")</f>
        <v/>
      </c>
      <c r="N1751" s="19" t="str">
        <f>IFERROR(INDEX('Employee Info'!$C$3:$J$200,MATCH(Data7[[#This Row],[Name:]],'Employee Info'!$B$3:$B$200,0),MATCH(Data7[[#Headers],[Other]],'Employee Info'!$C$2:$J$2,0)),"")</f>
        <v/>
      </c>
      <c r="O1751" s="19">
        <f>IFERROR((Data7[[#This Row],[Hours:]]*SUM(Data7[[#This Row],[Rate]:[Other]])),"")</f>
        <v>0</v>
      </c>
      <c r="P1751" s="7" t="str">
        <f>IF(Data7[[#This Row],[WO'#:]]="","Riley #","WO#")</f>
        <v>Riley #</v>
      </c>
      <c r="Q1751" s="7">
        <f>IFERROR(WEEKNUM(Data7[[#This Row],[Date:]]),"")</f>
        <v>35</v>
      </c>
      <c r="R1751" s="6">
        <f t="shared" si="81"/>
        <v>45529</v>
      </c>
      <c r="S1751" s="6">
        <f>Data7[[#This Row],[Week Start]]+7</f>
        <v>45536</v>
      </c>
      <c r="T1751" s="7" t="str">
        <f t="shared" si="82"/>
        <v>8/25/2024 - 9/1/2024</v>
      </c>
      <c r="U1751" s="7" t="str">
        <f t="shared" si="83"/>
        <v>Time Card</v>
      </c>
      <c r="V1751" s="8" t="str">
        <f>RIGHT(TEXT(Data7[[#This Row],[Date:]],"mmddyyyy"),4)</f>
        <v>2024</v>
      </c>
      <c r="W1751" s="8" t="str">
        <f>MID(TEXT(Data7[[#This Row],[Date:]],"mmddyyyy"),3,2)</f>
        <v>27</v>
      </c>
      <c r="X1751" s="8" t="str">
        <f>LEFT(TEXT(Data7[[#This Row],[Date:]],"mmddyyyy"),2)</f>
        <v>08</v>
      </c>
      <c r="Y1751" s="6">
        <f>DATE(Data7[[#This Row],[Year]],Data7[[#This Row],[Month]],Data7[[#This Row],[Day]])</f>
        <v>45531</v>
      </c>
    </row>
    <row r="1752" spans="1:25">
      <c r="A1752" s="5">
        <v>45534.604493634259</v>
      </c>
      <c r="B1752" s="7" t="s">
        <v>66</v>
      </c>
      <c r="C1752" s="6" t="s">
        <v>2136</v>
      </c>
      <c r="D1752" s="7" t="s">
        <v>2173</v>
      </c>
      <c r="E1752" s="8">
        <v>1</v>
      </c>
      <c r="F1752" s="7">
        <v>7088147</v>
      </c>
      <c r="G1752" s="7" t="s">
        <v>68</v>
      </c>
      <c r="H1752" s="7" t="s">
        <v>756</v>
      </c>
      <c r="I1752" s="7" t="s">
        <v>44</v>
      </c>
      <c r="J1752" s="19" t="str">
        <f>IFERROR(INDEX('Employee Info'!$C$3:$E$200,MATCH(Data7[[#This Row],[Name:]],'Employee Info'!$B$3:$B$200,0),MATCH(Data7[[#This Row],[Hours Type:]],'Employee Info'!$C$2:$E$2,0)),"")</f>
        <v/>
      </c>
      <c r="K1752" s="19" t="str">
        <f>IFERROR(INDEX('Employee Info'!$C$3:$J$200,MATCH(Data7[[#This Row],[Name:]],'Employee Info'!$B$3:$B$200,0),MATCH(Data7[[#Headers],[Truck]],'Employee Info'!$C$2:$J$2,0)),"")</f>
        <v/>
      </c>
      <c r="L1752" s="19" t="str">
        <f>IFERROR(INDEX('Employee Info'!$C$3:$J$200,MATCH(Data7[[#This Row],[Name:]],'Employee Info'!$B$3:$B$200,0),MATCH(Data7[[#Headers],[Phone]],'Employee Info'!$C$2:$J$2,0)),"")</f>
        <v/>
      </c>
      <c r="M1752" s="19" t="str">
        <f>IFERROR(INDEX('Employee Info'!$C$3:$J$200,MATCH(Data7[[#This Row],[Name:]],'Employee Info'!$B$3:$B$200,0),MATCH(Data7[[#Headers],[Tech]],'Employee Info'!$C$2:$J$2,0)),"")</f>
        <v/>
      </c>
      <c r="N1752" s="19" t="str">
        <f>IFERROR(INDEX('Employee Info'!$C$3:$J$200,MATCH(Data7[[#This Row],[Name:]],'Employee Info'!$B$3:$B$200,0),MATCH(Data7[[#Headers],[Other]],'Employee Info'!$C$2:$J$2,0)),"")</f>
        <v/>
      </c>
      <c r="O1752" s="19">
        <f>IFERROR((Data7[[#This Row],[Hours:]]*SUM(Data7[[#This Row],[Rate]:[Other]])),"")</f>
        <v>0</v>
      </c>
      <c r="P1752" s="7" t="str">
        <f>IF(Data7[[#This Row],[WO'#:]]="","Riley #","WO#")</f>
        <v>WO#</v>
      </c>
      <c r="Q1752" s="7">
        <f>IFERROR(WEEKNUM(Data7[[#This Row],[Date:]]),"")</f>
        <v>35</v>
      </c>
      <c r="R1752" s="6">
        <f t="shared" si="81"/>
        <v>45529</v>
      </c>
      <c r="S1752" s="6">
        <f>Data7[[#This Row],[Week Start]]+7</f>
        <v>45536</v>
      </c>
      <c r="T1752" s="7" t="str">
        <f t="shared" si="82"/>
        <v>8/25/2024 - 9/1/2024</v>
      </c>
      <c r="U1752" s="7" t="str">
        <f t="shared" si="83"/>
        <v>Time Card</v>
      </c>
      <c r="V1752" s="8" t="str">
        <f>RIGHT(TEXT(Data7[[#This Row],[Date:]],"mmddyyyy"),4)</f>
        <v>2024</v>
      </c>
      <c r="W1752" s="8" t="str">
        <f>MID(TEXT(Data7[[#This Row],[Date:]],"mmddyyyy"),3,2)</f>
        <v>27</v>
      </c>
      <c r="X1752" s="8" t="str">
        <f>LEFT(TEXT(Data7[[#This Row],[Date:]],"mmddyyyy"),2)</f>
        <v>08</v>
      </c>
      <c r="Y1752" s="6">
        <f>DATE(Data7[[#This Row],[Year]],Data7[[#This Row],[Month]],Data7[[#This Row],[Day]])</f>
        <v>45531</v>
      </c>
    </row>
    <row r="1753" spans="1:25">
      <c r="A1753" s="5">
        <v>45534.617429166668</v>
      </c>
      <c r="B1753" s="7" t="s">
        <v>66</v>
      </c>
      <c r="C1753" s="6" t="s">
        <v>2136</v>
      </c>
      <c r="D1753" s="7" t="s">
        <v>2177</v>
      </c>
      <c r="E1753" s="8">
        <v>1</v>
      </c>
      <c r="F1753" s="7">
        <v>6984733</v>
      </c>
      <c r="G1753" s="7" t="s">
        <v>68</v>
      </c>
      <c r="H1753" s="7" t="s">
        <v>756</v>
      </c>
      <c r="I1753" s="7" t="s">
        <v>45</v>
      </c>
      <c r="J1753" s="19" t="str">
        <f>IFERROR(INDEX('Employee Info'!$C$3:$E$200,MATCH(Data7[[#This Row],[Name:]],'Employee Info'!$B$3:$B$200,0),MATCH(Data7[[#This Row],[Hours Type:]],'Employee Info'!$C$2:$E$2,0)),"")</f>
        <v/>
      </c>
      <c r="K1753" s="19" t="str">
        <f>IFERROR(INDEX('Employee Info'!$C$3:$J$200,MATCH(Data7[[#This Row],[Name:]],'Employee Info'!$B$3:$B$200,0),MATCH(Data7[[#Headers],[Truck]],'Employee Info'!$C$2:$J$2,0)),"")</f>
        <v/>
      </c>
      <c r="L1753" s="19" t="str">
        <f>IFERROR(INDEX('Employee Info'!$C$3:$J$200,MATCH(Data7[[#This Row],[Name:]],'Employee Info'!$B$3:$B$200,0),MATCH(Data7[[#Headers],[Phone]],'Employee Info'!$C$2:$J$2,0)),"")</f>
        <v/>
      </c>
      <c r="M1753" s="19" t="str">
        <f>IFERROR(INDEX('Employee Info'!$C$3:$J$200,MATCH(Data7[[#This Row],[Name:]],'Employee Info'!$B$3:$B$200,0),MATCH(Data7[[#Headers],[Tech]],'Employee Info'!$C$2:$J$2,0)),"")</f>
        <v/>
      </c>
      <c r="N1753" s="19" t="str">
        <f>IFERROR(INDEX('Employee Info'!$C$3:$J$200,MATCH(Data7[[#This Row],[Name:]],'Employee Info'!$B$3:$B$200,0),MATCH(Data7[[#Headers],[Other]],'Employee Info'!$C$2:$J$2,0)),"")</f>
        <v/>
      </c>
      <c r="O1753" s="19">
        <f>IFERROR((Data7[[#This Row],[Hours:]]*SUM(Data7[[#This Row],[Rate]:[Other]])),"")</f>
        <v>0</v>
      </c>
      <c r="P1753" s="7" t="str">
        <f>IF(Data7[[#This Row],[WO'#:]]="","Riley #","WO#")</f>
        <v>WO#</v>
      </c>
      <c r="Q1753" s="7">
        <f>IFERROR(WEEKNUM(Data7[[#This Row],[Date:]]),"")</f>
        <v>35</v>
      </c>
      <c r="R1753" s="6">
        <f t="shared" si="81"/>
        <v>45529</v>
      </c>
      <c r="S1753" s="6">
        <f>Data7[[#This Row],[Week Start]]+7</f>
        <v>45536</v>
      </c>
      <c r="T1753" s="7" t="str">
        <f t="shared" si="82"/>
        <v>8/25/2024 - 9/1/2024</v>
      </c>
      <c r="U1753" s="7" t="str">
        <f t="shared" si="83"/>
        <v>Time Card</v>
      </c>
      <c r="V1753" s="8" t="str">
        <f>RIGHT(TEXT(Data7[[#This Row],[Date:]],"mmddyyyy"),4)</f>
        <v>2024</v>
      </c>
      <c r="W1753" s="8" t="str">
        <f>MID(TEXT(Data7[[#This Row],[Date:]],"mmddyyyy"),3,2)</f>
        <v>27</v>
      </c>
      <c r="X1753" s="8" t="str">
        <f>LEFT(TEXT(Data7[[#This Row],[Date:]],"mmddyyyy"),2)</f>
        <v>08</v>
      </c>
      <c r="Y1753" s="6">
        <f>DATE(Data7[[#This Row],[Year]],Data7[[#This Row],[Month]],Data7[[#This Row],[Day]])</f>
        <v>45531</v>
      </c>
    </row>
    <row r="1754" spans="1:25">
      <c r="A1754" s="5">
        <v>45534.617540740743</v>
      </c>
      <c r="B1754" s="7" t="s">
        <v>66</v>
      </c>
      <c r="C1754" s="6" t="s">
        <v>2136</v>
      </c>
      <c r="D1754" s="7" t="s">
        <v>2177</v>
      </c>
      <c r="E1754" s="8">
        <v>4</v>
      </c>
      <c r="F1754" s="7">
        <v>6984733</v>
      </c>
      <c r="G1754" s="7" t="s">
        <v>68</v>
      </c>
      <c r="H1754" s="7" t="s">
        <v>756</v>
      </c>
      <c r="I1754" s="7" t="s">
        <v>44</v>
      </c>
      <c r="J1754" s="19" t="str">
        <f>IFERROR(INDEX('Employee Info'!$C$3:$E$200,MATCH(Data7[[#This Row],[Name:]],'Employee Info'!$B$3:$B$200,0),MATCH(Data7[[#This Row],[Hours Type:]],'Employee Info'!$C$2:$E$2,0)),"")</f>
        <v/>
      </c>
      <c r="K1754" s="19" t="str">
        <f>IFERROR(INDEX('Employee Info'!$C$3:$J$200,MATCH(Data7[[#This Row],[Name:]],'Employee Info'!$B$3:$B$200,0),MATCH(Data7[[#Headers],[Truck]],'Employee Info'!$C$2:$J$2,0)),"")</f>
        <v/>
      </c>
      <c r="L1754" s="19" t="str">
        <f>IFERROR(INDEX('Employee Info'!$C$3:$J$200,MATCH(Data7[[#This Row],[Name:]],'Employee Info'!$B$3:$B$200,0),MATCH(Data7[[#Headers],[Phone]],'Employee Info'!$C$2:$J$2,0)),"")</f>
        <v/>
      </c>
      <c r="M1754" s="19" t="str">
        <f>IFERROR(INDEX('Employee Info'!$C$3:$J$200,MATCH(Data7[[#This Row],[Name:]],'Employee Info'!$B$3:$B$200,0),MATCH(Data7[[#Headers],[Tech]],'Employee Info'!$C$2:$J$2,0)),"")</f>
        <v/>
      </c>
      <c r="N1754" s="19" t="str">
        <f>IFERROR(INDEX('Employee Info'!$C$3:$J$200,MATCH(Data7[[#This Row],[Name:]],'Employee Info'!$B$3:$B$200,0),MATCH(Data7[[#Headers],[Other]],'Employee Info'!$C$2:$J$2,0)),"")</f>
        <v/>
      </c>
      <c r="O1754" s="19">
        <f>IFERROR((Data7[[#This Row],[Hours:]]*SUM(Data7[[#This Row],[Rate]:[Other]])),"")</f>
        <v>0</v>
      </c>
      <c r="P1754" s="7" t="str">
        <f>IF(Data7[[#This Row],[WO'#:]]="","Riley #","WO#")</f>
        <v>WO#</v>
      </c>
      <c r="Q1754" s="7">
        <f>IFERROR(WEEKNUM(Data7[[#This Row],[Date:]]),"")</f>
        <v>35</v>
      </c>
      <c r="R1754" s="6">
        <f t="shared" si="81"/>
        <v>45529</v>
      </c>
      <c r="S1754" s="6">
        <f>Data7[[#This Row],[Week Start]]+7</f>
        <v>45536</v>
      </c>
      <c r="T1754" s="7" t="str">
        <f t="shared" si="82"/>
        <v>8/25/2024 - 9/1/2024</v>
      </c>
      <c r="U1754" s="7" t="str">
        <f t="shared" si="83"/>
        <v>Time Card</v>
      </c>
      <c r="V1754" s="8" t="str">
        <f>RIGHT(TEXT(Data7[[#This Row],[Date:]],"mmddyyyy"),4)</f>
        <v>2024</v>
      </c>
      <c r="W1754" s="8" t="str">
        <f>MID(TEXT(Data7[[#This Row],[Date:]],"mmddyyyy"),3,2)</f>
        <v>27</v>
      </c>
      <c r="X1754" s="8" t="str">
        <f>LEFT(TEXT(Data7[[#This Row],[Date:]],"mmddyyyy"),2)</f>
        <v>08</v>
      </c>
      <c r="Y1754" s="6">
        <f>DATE(Data7[[#This Row],[Year]],Data7[[#This Row],[Month]],Data7[[#This Row],[Day]])</f>
        <v>45531</v>
      </c>
    </row>
    <row r="1755" spans="1:25">
      <c r="A1755" s="5">
        <v>45532.445358680554</v>
      </c>
      <c r="B1755" s="7" t="s">
        <v>23</v>
      </c>
      <c r="C1755" s="6" t="s">
        <v>2141</v>
      </c>
      <c r="D1755" s="7" t="s">
        <v>2140</v>
      </c>
      <c r="E1755" s="8">
        <v>2</v>
      </c>
      <c r="F1755" s="7">
        <v>7147631</v>
      </c>
      <c r="G1755" s="7" t="s">
        <v>68</v>
      </c>
      <c r="H1755" s="7" t="s">
        <v>756</v>
      </c>
      <c r="I1755" s="7" t="s">
        <v>44</v>
      </c>
      <c r="J1755" s="19" t="str">
        <f>IFERROR(INDEX('Employee Info'!$C$3:$E$200,MATCH(Data7[[#This Row],[Name:]],'Employee Info'!$B$3:$B$200,0),MATCH(Data7[[#This Row],[Hours Type:]],'Employee Info'!$C$2:$E$2,0)),"")</f>
        <v/>
      </c>
      <c r="K1755" s="19" t="str">
        <f>IFERROR(INDEX('Employee Info'!$C$3:$J$200,MATCH(Data7[[#This Row],[Name:]],'Employee Info'!$B$3:$B$200,0),MATCH(Data7[[#Headers],[Truck]],'Employee Info'!$C$2:$J$2,0)),"")</f>
        <v/>
      </c>
      <c r="L1755" s="19" t="str">
        <f>IFERROR(INDEX('Employee Info'!$C$3:$J$200,MATCH(Data7[[#This Row],[Name:]],'Employee Info'!$B$3:$B$200,0),MATCH(Data7[[#Headers],[Phone]],'Employee Info'!$C$2:$J$2,0)),"")</f>
        <v/>
      </c>
      <c r="M1755" s="19" t="str">
        <f>IFERROR(INDEX('Employee Info'!$C$3:$J$200,MATCH(Data7[[#This Row],[Name:]],'Employee Info'!$B$3:$B$200,0),MATCH(Data7[[#Headers],[Tech]],'Employee Info'!$C$2:$J$2,0)),"")</f>
        <v/>
      </c>
      <c r="N1755" s="19" t="str">
        <f>IFERROR(INDEX('Employee Info'!$C$3:$J$200,MATCH(Data7[[#This Row],[Name:]],'Employee Info'!$B$3:$B$200,0),MATCH(Data7[[#Headers],[Other]],'Employee Info'!$C$2:$J$2,0)),"")</f>
        <v/>
      </c>
      <c r="O1755" s="19">
        <f>IFERROR((Data7[[#This Row],[Hours:]]*SUM(Data7[[#This Row],[Rate]:[Other]])),"")</f>
        <v>0</v>
      </c>
      <c r="P1755" s="7" t="str">
        <f>IF(Data7[[#This Row],[WO'#:]]="","Riley #","WO#")</f>
        <v>WO#</v>
      </c>
      <c r="Q1755" s="7">
        <f>IFERROR(WEEKNUM(Data7[[#This Row],[Date:]]),"")</f>
        <v>35</v>
      </c>
      <c r="R1755" s="6">
        <f t="shared" si="81"/>
        <v>45529</v>
      </c>
      <c r="S1755" s="6">
        <f>Data7[[#This Row],[Week Start]]+7</f>
        <v>45536</v>
      </c>
      <c r="T1755" s="7" t="str">
        <f t="shared" si="82"/>
        <v>8/25/2024 - 9/1/2024</v>
      </c>
      <c r="U1755" s="7" t="str">
        <f t="shared" si="83"/>
        <v>Time Card</v>
      </c>
      <c r="V1755" s="8" t="str">
        <f>RIGHT(TEXT(Data7[[#This Row],[Date:]],"mmddyyyy"),4)</f>
        <v>2024</v>
      </c>
      <c r="W1755" s="8" t="str">
        <f>MID(TEXT(Data7[[#This Row],[Date:]],"mmddyyyy"),3,2)</f>
        <v>28</v>
      </c>
      <c r="X1755" s="8" t="str">
        <f>LEFT(TEXT(Data7[[#This Row],[Date:]],"mmddyyyy"),2)</f>
        <v>08</v>
      </c>
      <c r="Y1755" s="6">
        <f>DATE(Data7[[#This Row],[Year]],Data7[[#This Row],[Month]],Data7[[#This Row],[Day]])</f>
        <v>45532</v>
      </c>
    </row>
    <row r="1756" spans="1:25">
      <c r="A1756" s="5">
        <v>45532.44798611111</v>
      </c>
      <c r="B1756" s="7" t="s">
        <v>23</v>
      </c>
      <c r="C1756" s="6" t="s">
        <v>2141</v>
      </c>
      <c r="D1756" s="7" t="s">
        <v>1881</v>
      </c>
      <c r="E1756" s="8">
        <v>2</v>
      </c>
      <c r="F1756" s="7" t="s">
        <v>68</v>
      </c>
      <c r="G1756" s="7" t="s">
        <v>68</v>
      </c>
      <c r="H1756" s="7" t="s">
        <v>649</v>
      </c>
      <c r="I1756" s="7" t="s">
        <v>44</v>
      </c>
      <c r="J1756" s="19" t="str">
        <f>IFERROR(INDEX('Employee Info'!$C$3:$E$200,MATCH(Data7[[#This Row],[Name:]],'Employee Info'!$B$3:$B$200,0),MATCH(Data7[[#This Row],[Hours Type:]],'Employee Info'!$C$2:$E$2,0)),"")</f>
        <v/>
      </c>
      <c r="K1756" s="19" t="str">
        <f>IFERROR(INDEX('Employee Info'!$C$3:$J$200,MATCH(Data7[[#This Row],[Name:]],'Employee Info'!$B$3:$B$200,0),MATCH(Data7[[#Headers],[Truck]],'Employee Info'!$C$2:$J$2,0)),"")</f>
        <v/>
      </c>
      <c r="L1756" s="19" t="str">
        <f>IFERROR(INDEX('Employee Info'!$C$3:$J$200,MATCH(Data7[[#This Row],[Name:]],'Employee Info'!$B$3:$B$200,0),MATCH(Data7[[#Headers],[Phone]],'Employee Info'!$C$2:$J$2,0)),"")</f>
        <v/>
      </c>
      <c r="M1756" s="19" t="str">
        <f>IFERROR(INDEX('Employee Info'!$C$3:$J$200,MATCH(Data7[[#This Row],[Name:]],'Employee Info'!$B$3:$B$200,0),MATCH(Data7[[#Headers],[Tech]],'Employee Info'!$C$2:$J$2,0)),"")</f>
        <v/>
      </c>
      <c r="N1756" s="19" t="str">
        <f>IFERROR(INDEX('Employee Info'!$C$3:$J$200,MATCH(Data7[[#This Row],[Name:]],'Employee Info'!$B$3:$B$200,0),MATCH(Data7[[#Headers],[Other]],'Employee Info'!$C$2:$J$2,0)),"")</f>
        <v/>
      </c>
      <c r="O1756" s="19">
        <f>IFERROR((Data7[[#This Row],[Hours:]]*SUM(Data7[[#This Row],[Rate]:[Other]])),"")</f>
        <v>0</v>
      </c>
      <c r="P1756" s="7" t="str">
        <f>IF(Data7[[#This Row],[WO'#:]]="","Riley #","WO#")</f>
        <v>Riley #</v>
      </c>
      <c r="Q1756" s="7">
        <f>IFERROR(WEEKNUM(Data7[[#This Row],[Date:]]),"")</f>
        <v>35</v>
      </c>
      <c r="R1756" s="6">
        <f t="shared" si="81"/>
        <v>45529</v>
      </c>
      <c r="S1756" s="6">
        <f>Data7[[#This Row],[Week Start]]+7</f>
        <v>45536</v>
      </c>
      <c r="T1756" s="7" t="str">
        <f t="shared" si="82"/>
        <v>8/25/2024 - 9/1/2024</v>
      </c>
      <c r="U1756" s="7" t="str">
        <f t="shared" si="83"/>
        <v>Time Card</v>
      </c>
      <c r="V1756" s="8" t="str">
        <f>RIGHT(TEXT(Data7[[#This Row],[Date:]],"mmddyyyy"),4)</f>
        <v>2024</v>
      </c>
      <c r="W1756" s="8" t="str">
        <f>MID(TEXT(Data7[[#This Row],[Date:]],"mmddyyyy"),3,2)</f>
        <v>28</v>
      </c>
      <c r="X1756" s="8" t="str">
        <f>LEFT(TEXT(Data7[[#This Row],[Date:]],"mmddyyyy"),2)</f>
        <v>08</v>
      </c>
      <c r="Y1756" s="6">
        <f>DATE(Data7[[#This Row],[Year]],Data7[[#This Row],[Month]],Data7[[#This Row],[Day]])</f>
        <v>45532</v>
      </c>
    </row>
    <row r="1757" spans="1:25">
      <c r="A1757" s="5">
        <v>45532.582226620369</v>
      </c>
      <c r="B1757" s="7" t="s">
        <v>31</v>
      </c>
      <c r="C1757" s="6" t="s">
        <v>2141</v>
      </c>
      <c r="D1757" s="7" t="s">
        <v>2137</v>
      </c>
      <c r="E1757" s="8">
        <v>8</v>
      </c>
      <c r="F1757" s="7" t="s">
        <v>68</v>
      </c>
      <c r="G1757" s="7" t="s">
        <v>68</v>
      </c>
      <c r="H1757" s="7" t="s">
        <v>42</v>
      </c>
      <c r="I1757" s="7" t="s">
        <v>44</v>
      </c>
      <c r="J1757" s="19" t="str">
        <f>IFERROR(INDEX('Employee Info'!$C$3:$E$200,MATCH(Data7[[#This Row],[Name:]],'Employee Info'!$B$3:$B$200,0),MATCH(Data7[[#This Row],[Hours Type:]],'Employee Info'!$C$2:$E$2,0)),"")</f>
        <v/>
      </c>
      <c r="K1757" s="19" t="str">
        <f>IFERROR(INDEX('Employee Info'!$C$3:$J$200,MATCH(Data7[[#This Row],[Name:]],'Employee Info'!$B$3:$B$200,0),MATCH(Data7[[#Headers],[Truck]],'Employee Info'!$C$2:$J$2,0)),"")</f>
        <v/>
      </c>
      <c r="L1757" s="19" t="str">
        <f>IFERROR(INDEX('Employee Info'!$C$3:$J$200,MATCH(Data7[[#This Row],[Name:]],'Employee Info'!$B$3:$B$200,0),MATCH(Data7[[#Headers],[Phone]],'Employee Info'!$C$2:$J$2,0)),"")</f>
        <v/>
      </c>
      <c r="M1757" s="19" t="str">
        <f>IFERROR(INDEX('Employee Info'!$C$3:$J$200,MATCH(Data7[[#This Row],[Name:]],'Employee Info'!$B$3:$B$200,0),MATCH(Data7[[#Headers],[Tech]],'Employee Info'!$C$2:$J$2,0)),"")</f>
        <v/>
      </c>
      <c r="N1757" s="19" t="str">
        <f>IFERROR(INDEX('Employee Info'!$C$3:$J$200,MATCH(Data7[[#This Row],[Name:]],'Employee Info'!$B$3:$B$200,0),MATCH(Data7[[#Headers],[Other]],'Employee Info'!$C$2:$J$2,0)),"")</f>
        <v/>
      </c>
      <c r="O1757" s="19">
        <f>IFERROR((Data7[[#This Row],[Hours:]]*SUM(Data7[[#This Row],[Rate]:[Other]])),"")</f>
        <v>0</v>
      </c>
      <c r="P1757" s="7" t="str">
        <f>IF(Data7[[#This Row],[WO'#:]]="","Riley #","WO#")</f>
        <v>Riley #</v>
      </c>
      <c r="Q1757" s="7">
        <f>IFERROR(WEEKNUM(Data7[[#This Row],[Date:]]),"")</f>
        <v>35</v>
      </c>
      <c r="R1757" s="6">
        <f t="shared" si="81"/>
        <v>45529</v>
      </c>
      <c r="S1757" s="6">
        <f>Data7[[#This Row],[Week Start]]+7</f>
        <v>45536</v>
      </c>
      <c r="T1757" s="7" t="str">
        <f t="shared" si="82"/>
        <v>8/25/2024 - 9/1/2024</v>
      </c>
      <c r="U1757" s="7" t="str">
        <f t="shared" si="83"/>
        <v>Time Card</v>
      </c>
      <c r="V1757" s="8" t="str">
        <f>RIGHT(TEXT(Data7[[#This Row],[Date:]],"mmddyyyy"),4)</f>
        <v>2024</v>
      </c>
      <c r="W1757" s="8" t="str">
        <f>MID(TEXT(Data7[[#This Row],[Date:]],"mmddyyyy"),3,2)</f>
        <v>28</v>
      </c>
      <c r="X1757" s="8" t="str">
        <f>LEFT(TEXT(Data7[[#This Row],[Date:]],"mmddyyyy"),2)</f>
        <v>08</v>
      </c>
      <c r="Y1757" s="6">
        <f>DATE(Data7[[#This Row],[Year]],Data7[[#This Row],[Month]],Data7[[#This Row],[Day]])</f>
        <v>45532</v>
      </c>
    </row>
    <row r="1758" spans="1:25">
      <c r="A1758" s="5">
        <v>45532.582340972222</v>
      </c>
      <c r="B1758" s="7" t="s">
        <v>34</v>
      </c>
      <c r="C1758" s="6" t="s">
        <v>2141</v>
      </c>
      <c r="D1758" s="7" t="s">
        <v>2137</v>
      </c>
      <c r="E1758" s="8">
        <v>8</v>
      </c>
      <c r="F1758" s="7" t="s">
        <v>68</v>
      </c>
      <c r="G1758" s="7" t="s">
        <v>68</v>
      </c>
      <c r="H1758" s="7" t="s">
        <v>42</v>
      </c>
      <c r="I1758" s="7" t="s">
        <v>44</v>
      </c>
      <c r="J1758" s="19" t="str">
        <f>IFERROR(INDEX('Employee Info'!$C$3:$E$200,MATCH(Data7[[#This Row],[Name:]],'Employee Info'!$B$3:$B$200,0),MATCH(Data7[[#This Row],[Hours Type:]],'Employee Info'!$C$2:$E$2,0)),"")</f>
        <v/>
      </c>
      <c r="K1758" s="19" t="str">
        <f>IFERROR(INDEX('Employee Info'!$C$3:$J$200,MATCH(Data7[[#This Row],[Name:]],'Employee Info'!$B$3:$B$200,0),MATCH(Data7[[#Headers],[Truck]],'Employee Info'!$C$2:$J$2,0)),"")</f>
        <v/>
      </c>
      <c r="L1758" s="19" t="str">
        <f>IFERROR(INDEX('Employee Info'!$C$3:$J$200,MATCH(Data7[[#This Row],[Name:]],'Employee Info'!$B$3:$B$200,0),MATCH(Data7[[#Headers],[Phone]],'Employee Info'!$C$2:$J$2,0)),"")</f>
        <v/>
      </c>
      <c r="M1758" s="19" t="str">
        <f>IFERROR(INDEX('Employee Info'!$C$3:$J$200,MATCH(Data7[[#This Row],[Name:]],'Employee Info'!$B$3:$B$200,0),MATCH(Data7[[#Headers],[Tech]],'Employee Info'!$C$2:$J$2,0)),"")</f>
        <v/>
      </c>
      <c r="N1758" s="19" t="str">
        <f>IFERROR(INDEX('Employee Info'!$C$3:$J$200,MATCH(Data7[[#This Row],[Name:]],'Employee Info'!$B$3:$B$200,0),MATCH(Data7[[#Headers],[Other]],'Employee Info'!$C$2:$J$2,0)),"")</f>
        <v/>
      </c>
      <c r="O1758" s="19">
        <f>IFERROR((Data7[[#This Row],[Hours:]]*SUM(Data7[[#This Row],[Rate]:[Other]])),"")</f>
        <v>0</v>
      </c>
      <c r="P1758" s="7" t="str">
        <f>IF(Data7[[#This Row],[WO'#:]]="","Riley #","WO#")</f>
        <v>Riley #</v>
      </c>
      <c r="Q1758" s="7">
        <f>IFERROR(WEEKNUM(Data7[[#This Row],[Date:]]),"")</f>
        <v>35</v>
      </c>
      <c r="R1758" s="6">
        <f t="shared" si="81"/>
        <v>45529</v>
      </c>
      <c r="S1758" s="6">
        <f>Data7[[#This Row],[Week Start]]+7</f>
        <v>45536</v>
      </c>
      <c r="T1758" s="7" t="str">
        <f t="shared" si="82"/>
        <v>8/25/2024 - 9/1/2024</v>
      </c>
      <c r="U1758" s="7" t="str">
        <f t="shared" si="83"/>
        <v>Time Card</v>
      </c>
      <c r="V1758" s="8" t="str">
        <f>RIGHT(TEXT(Data7[[#This Row],[Date:]],"mmddyyyy"),4)</f>
        <v>2024</v>
      </c>
      <c r="W1758" s="8" t="str">
        <f>MID(TEXT(Data7[[#This Row],[Date:]],"mmddyyyy"),3,2)</f>
        <v>28</v>
      </c>
      <c r="X1758" s="8" t="str">
        <f>LEFT(TEXT(Data7[[#This Row],[Date:]],"mmddyyyy"),2)</f>
        <v>08</v>
      </c>
      <c r="Y1758" s="6">
        <f>DATE(Data7[[#This Row],[Year]],Data7[[#This Row],[Month]],Data7[[#This Row],[Day]])</f>
        <v>45532</v>
      </c>
    </row>
    <row r="1759" spans="1:25">
      <c r="A1759" s="5">
        <v>45532.583982638891</v>
      </c>
      <c r="B1759" s="7" t="s">
        <v>35</v>
      </c>
      <c r="C1759" s="6" t="s">
        <v>2141</v>
      </c>
      <c r="D1759" s="7" t="s">
        <v>2142</v>
      </c>
      <c r="E1759" s="8">
        <v>6</v>
      </c>
      <c r="F1759" s="7" t="s">
        <v>68</v>
      </c>
      <c r="G1759" s="7" t="s">
        <v>68</v>
      </c>
      <c r="H1759" s="7" t="s">
        <v>1972</v>
      </c>
      <c r="I1759" s="7" t="s">
        <v>44</v>
      </c>
      <c r="J1759" s="19" t="str">
        <f>IFERROR(INDEX('Employee Info'!$C$3:$E$200,MATCH(Data7[[#This Row],[Name:]],'Employee Info'!$B$3:$B$200,0),MATCH(Data7[[#This Row],[Hours Type:]],'Employee Info'!$C$2:$E$2,0)),"")</f>
        <v/>
      </c>
      <c r="K1759" s="19" t="str">
        <f>IFERROR(INDEX('Employee Info'!$C$3:$J$200,MATCH(Data7[[#This Row],[Name:]],'Employee Info'!$B$3:$B$200,0),MATCH(Data7[[#Headers],[Truck]],'Employee Info'!$C$2:$J$2,0)),"")</f>
        <v/>
      </c>
      <c r="L1759" s="19" t="str">
        <f>IFERROR(INDEX('Employee Info'!$C$3:$J$200,MATCH(Data7[[#This Row],[Name:]],'Employee Info'!$B$3:$B$200,0),MATCH(Data7[[#Headers],[Phone]],'Employee Info'!$C$2:$J$2,0)),"")</f>
        <v/>
      </c>
      <c r="M1759" s="19" t="str">
        <f>IFERROR(INDEX('Employee Info'!$C$3:$J$200,MATCH(Data7[[#This Row],[Name:]],'Employee Info'!$B$3:$B$200,0),MATCH(Data7[[#Headers],[Tech]],'Employee Info'!$C$2:$J$2,0)),"")</f>
        <v/>
      </c>
      <c r="N1759" s="19" t="str">
        <f>IFERROR(INDEX('Employee Info'!$C$3:$J$200,MATCH(Data7[[#This Row],[Name:]],'Employee Info'!$B$3:$B$200,0),MATCH(Data7[[#Headers],[Other]],'Employee Info'!$C$2:$J$2,0)),"")</f>
        <v/>
      </c>
      <c r="O1759" s="19">
        <f>IFERROR((Data7[[#This Row],[Hours:]]*SUM(Data7[[#This Row],[Rate]:[Other]])),"")</f>
        <v>0</v>
      </c>
      <c r="P1759" s="7" t="str">
        <f>IF(Data7[[#This Row],[WO'#:]]="","Riley #","WO#")</f>
        <v>Riley #</v>
      </c>
      <c r="Q1759" s="7">
        <f>IFERROR(WEEKNUM(Data7[[#This Row],[Date:]]),"")</f>
        <v>35</v>
      </c>
      <c r="R1759" s="6">
        <f t="shared" si="81"/>
        <v>45529</v>
      </c>
      <c r="S1759" s="6">
        <f>Data7[[#This Row],[Week Start]]+7</f>
        <v>45536</v>
      </c>
      <c r="T1759" s="7" t="str">
        <f t="shared" si="82"/>
        <v>8/25/2024 - 9/1/2024</v>
      </c>
      <c r="U1759" s="7" t="str">
        <f t="shared" si="83"/>
        <v>Time Card</v>
      </c>
      <c r="V1759" s="8" t="str">
        <f>RIGHT(TEXT(Data7[[#This Row],[Date:]],"mmddyyyy"),4)</f>
        <v>2024</v>
      </c>
      <c r="W1759" s="8" t="str">
        <f>MID(TEXT(Data7[[#This Row],[Date:]],"mmddyyyy"),3,2)</f>
        <v>28</v>
      </c>
      <c r="X1759" s="8" t="str">
        <f>LEFT(TEXT(Data7[[#This Row],[Date:]],"mmddyyyy"),2)</f>
        <v>08</v>
      </c>
      <c r="Y1759" s="6">
        <f>DATE(Data7[[#This Row],[Year]],Data7[[#This Row],[Month]],Data7[[#This Row],[Day]])</f>
        <v>45532</v>
      </c>
    </row>
    <row r="1760" spans="1:25">
      <c r="A1760" s="5">
        <v>45532.588706828705</v>
      </c>
      <c r="B1760" s="7" t="s">
        <v>23</v>
      </c>
      <c r="C1760" s="6" t="s">
        <v>2141</v>
      </c>
      <c r="D1760" s="7" t="s">
        <v>2140</v>
      </c>
      <c r="E1760" s="8">
        <v>4</v>
      </c>
      <c r="F1760" s="7">
        <v>7147631</v>
      </c>
      <c r="G1760" s="7" t="s">
        <v>68</v>
      </c>
      <c r="H1760" s="7" t="s">
        <v>756</v>
      </c>
      <c r="I1760" s="7" t="s">
        <v>44</v>
      </c>
      <c r="J1760" s="19" t="str">
        <f>IFERROR(INDEX('Employee Info'!$C$3:$E$200,MATCH(Data7[[#This Row],[Name:]],'Employee Info'!$B$3:$B$200,0),MATCH(Data7[[#This Row],[Hours Type:]],'Employee Info'!$C$2:$E$2,0)),"")</f>
        <v/>
      </c>
      <c r="K1760" s="19" t="str">
        <f>IFERROR(INDEX('Employee Info'!$C$3:$J$200,MATCH(Data7[[#This Row],[Name:]],'Employee Info'!$B$3:$B$200,0),MATCH(Data7[[#Headers],[Truck]],'Employee Info'!$C$2:$J$2,0)),"")</f>
        <v/>
      </c>
      <c r="L1760" s="19" t="str">
        <f>IFERROR(INDEX('Employee Info'!$C$3:$J$200,MATCH(Data7[[#This Row],[Name:]],'Employee Info'!$B$3:$B$200,0),MATCH(Data7[[#Headers],[Phone]],'Employee Info'!$C$2:$J$2,0)),"")</f>
        <v/>
      </c>
      <c r="M1760" s="19" t="str">
        <f>IFERROR(INDEX('Employee Info'!$C$3:$J$200,MATCH(Data7[[#This Row],[Name:]],'Employee Info'!$B$3:$B$200,0),MATCH(Data7[[#Headers],[Tech]],'Employee Info'!$C$2:$J$2,0)),"")</f>
        <v/>
      </c>
      <c r="N1760" s="19" t="str">
        <f>IFERROR(INDEX('Employee Info'!$C$3:$J$200,MATCH(Data7[[#This Row],[Name:]],'Employee Info'!$B$3:$B$200,0),MATCH(Data7[[#Headers],[Other]],'Employee Info'!$C$2:$J$2,0)),"")</f>
        <v/>
      </c>
      <c r="O1760" s="19">
        <f>IFERROR((Data7[[#This Row],[Hours:]]*SUM(Data7[[#This Row],[Rate]:[Other]])),"")</f>
        <v>0</v>
      </c>
      <c r="P1760" s="7" t="str">
        <f>IF(Data7[[#This Row],[WO'#:]]="","Riley #","WO#")</f>
        <v>WO#</v>
      </c>
      <c r="Q1760" s="7">
        <f>IFERROR(WEEKNUM(Data7[[#This Row],[Date:]]),"")</f>
        <v>35</v>
      </c>
      <c r="R1760" s="6">
        <f t="shared" si="81"/>
        <v>45529</v>
      </c>
      <c r="S1760" s="6">
        <f>Data7[[#This Row],[Week Start]]+7</f>
        <v>45536</v>
      </c>
      <c r="T1760" s="7" t="str">
        <f t="shared" si="82"/>
        <v>8/25/2024 - 9/1/2024</v>
      </c>
      <c r="U1760" s="7" t="str">
        <f t="shared" si="83"/>
        <v>Time Card</v>
      </c>
      <c r="V1760" s="8" t="str">
        <f>RIGHT(TEXT(Data7[[#This Row],[Date:]],"mmddyyyy"),4)</f>
        <v>2024</v>
      </c>
      <c r="W1760" s="8" t="str">
        <f>MID(TEXT(Data7[[#This Row],[Date:]],"mmddyyyy"),3,2)</f>
        <v>28</v>
      </c>
      <c r="X1760" s="8" t="str">
        <f>LEFT(TEXT(Data7[[#This Row],[Date:]],"mmddyyyy"),2)</f>
        <v>08</v>
      </c>
      <c r="Y1760" s="6">
        <f>DATE(Data7[[#This Row],[Year]],Data7[[#This Row],[Month]],Data7[[#This Row],[Day]])</f>
        <v>45532</v>
      </c>
    </row>
    <row r="1761" spans="1:25">
      <c r="A1761" s="5">
        <v>45534.536084143518</v>
      </c>
      <c r="B1761" s="7" t="s">
        <v>35</v>
      </c>
      <c r="C1761" s="6" t="s">
        <v>2141</v>
      </c>
      <c r="D1761" s="7" t="s">
        <v>2154</v>
      </c>
      <c r="E1761" s="8">
        <v>2</v>
      </c>
      <c r="F1761" s="7" t="s">
        <v>68</v>
      </c>
      <c r="G1761" s="7" t="s">
        <v>68</v>
      </c>
      <c r="H1761" s="7" t="s">
        <v>2155</v>
      </c>
      <c r="I1761" s="7" t="s">
        <v>44</v>
      </c>
      <c r="J1761" s="19" t="str">
        <f>IFERROR(INDEX('Employee Info'!$C$3:$E$200,MATCH(Data7[[#This Row],[Name:]],'Employee Info'!$B$3:$B$200,0),MATCH(Data7[[#This Row],[Hours Type:]],'Employee Info'!$C$2:$E$2,0)),"")</f>
        <v/>
      </c>
      <c r="K1761" s="19" t="str">
        <f>IFERROR(INDEX('Employee Info'!$C$3:$J$200,MATCH(Data7[[#This Row],[Name:]],'Employee Info'!$B$3:$B$200,0),MATCH(Data7[[#Headers],[Truck]],'Employee Info'!$C$2:$J$2,0)),"")</f>
        <v/>
      </c>
      <c r="L1761" s="19" t="str">
        <f>IFERROR(INDEX('Employee Info'!$C$3:$J$200,MATCH(Data7[[#This Row],[Name:]],'Employee Info'!$B$3:$B$200,0),MATCH(Data7[[#Headers],[Phone]],'Employee Info'!$C$2:$J$2,0)),"")</f>
        <v/>
      </c>
      <c r="M1761" s="19" t="str">
        <f>IFERROR(INDEX('Employee Info'!$C$3:$J$200,MATCH(Data7[[#This Row],[Name:]],'Employee Info'!$B$3:$B$200,0),MATCH(Data7[[#Headers],[Tech]],'Employee Info'!$C$2:$J$2,0)),"")</f>
        <v/>
      </c>
      <c r="N1761" s="19" t="str">
        <f>IFERROR(INDEX('Employee Info'!$C$3:$J$200,MATCH(Data7[[#This Row],[Name:]],'Employee Info'!$B$3:$B$200,0),MATCH(Data7[[#Headers],[Other]],'Employee Info'!$C$2:$J$2,0)),"")</f>
        <v/>
      </c>
      <c r="O1761" s="19">
        <f>IFERROR((Data7[[#This Row],[Hours:]]*SUM(Data7[[#This Row],[Rate]:[Other]])),"")</f>
        <v>0</v>
      </c>
      <c r="P1761" s="7" t="str">
        <f>IF(Data7[[#This Row],[WO'#:]]="","Riley #","WO#")</f>
        <v>Riley #</v>
      </c>
      <c r="Q1761" s="7">
        <f>IFERROR(WEEKNUM(Data7[[#This Row],[Date:]]),"")</f>
        <v>35</v>
      </c>
      <c r="R1761" s="6">
        <f t="shared" si="81"/>
        <v>45529</v>
      </c>
      <c r="S1761" s="6">
        <f>Data7[[#This Row],[Week Start]]+7</f>
        <v>45536</v>
      </c>
      <c r="T1761" s="7" t="str">
        <f t="shared" si="82"/>
        <v>8/25/2024 - 9/1/2024</v>
      </c>
      <c r="U1761" s="7" t="str">
        <f t="shared" si="83"/>
        <v>Time Card</v>
      </c>
      <c r="V1761" s="8" t="str">
        <f>RIGHT(TEXT(Data7[[#This Row],[Date:]],"mmddyyyy"),4)</f>
        <v>2024</v>
      </c>
      <c r="W1761" s="8" t="str">
        <f>MID(TEXT(Data7[[#This Row],[Date:]],"mmddyyyy"),3,2)</f>
        <v>28</v>
      </c>
      <c r="X1761" s="8" t="str">
        <f>LEFT(TEXT(Data7[[#This Row],[Date:]],"mmddyyyy"),2)</f>
        <v>08</v>
      </c>
      <c r="Y1761" s="6">
        <f>DATE(Data7[[#This Row],[Year]],Data7[[#This Row],[Month]],Data7[[#This Row],[Day]])</f>
        <v>45532</v>
      </c>
    </row>
    <row r="1762" spans="1:25">
      <c r="A1762" s="5">
        <v>45534.57954525463</v>
      </c>
      <c r="B1762" s="7" t="s">
        <v>2143</v>
      </c>
      <c r="C1762" s="6" t="s">
        <v>2141</v>
      </c>
      <c r="D1762" s="7" t="s">
        <v>2142</v>
      </c>
      <c r="E1762" s="8">
        <v>8</v>
      </c>
      <c r="F1762" s="7" t="s">
        <v>68</v>
      </c>
      <c r="G1762" s="7" t="s">
        <v>68</v>
      </c>
      <c r="H1762" s="7" t="s">
        <v>1972</v>
      </c>
      <c r="I1762" s="7" t="s">
        <v>44</v>
      </c>
      <c r="J1762" s="19" t="str">
        <f>IFERROR(INDEX('Employee Info'!$C$3:$E$200,MATCH(Data7[[#This Row],[Name:]],'Employee Info'!$B$3:$B$200,0),MATCH(Data7[[#This Row],[Hours Type:]],'Employee Info'!$C$2:$E$2,0)),"")</f>
        <v/>
      </c>
      <c r="K1762" s="19" t="str">
        <f>IFERROR(INDEX('Employee Info'!$C$3:$J$200,MATCH(Data7[[#This Row],[Name:]],'Employee Info'!$B$3:$B$200,0),MATCH(Data7[[#Headers],[Truck]],'Employee Info'!$C$2:$J$2,0)),"")</f>
        <v/>
      </c>
      <c r="L1762" s="19" t="str">
        <f>IFERROR(INDEX('Employee Info'!$C$3:$J$200,MATCH(Data7[[#This Row],[Name:]],'Employee Info'!$B$3:$B$200,0),MATCH(Data7[[#Headers],[Phone]],'Employee Info'!$C$2:$J$2,0)),"")</f>
        <v/>
      </c>
      <c r="M1762" s="19" t="str">
        <f>IFERROR(INDEX('Employee Info'!$C$3:$J$200,MATCH(Data7[[#This Row],[Name:]],'Employee Info'!$B$3:$B$200,0),MATCH(Data7[[#Headers],[Tech]],'Employee Info'!$C$2:$J$2,0)),"")</f>
        <v/>
      </c>
      <c r="N1762" s="19" t="str">
        <f>IFERROR(INDEX('Employee Info'!$C$3:$J$200,MATCH(Data7[[#This Row],[Name:]],'Employee Info'!$B$3:$B$200,0),MATCH(Data7[[#Headers],[Other]],'Employee Info'!$C$2:$J$2,0)),"")</f>
        <v/>
      </c>
      <c r="O1762" s="19">
        <f>IFERROR((Data7[[#This Row],[Hours:]]*SUM(Data7[[#This Row],[Rate]:[Other]])),"")</f>
        <v>0</v>
      </c>
      <c r="P1762" s="7" t="str">
        <f>IF(Data7[[#This Row],[WO'#:]]="","Riley #","WO#")</f>
        <v>Riley #</v>
      </c>
      <c r="Q1762" s="7">
        <f>IFERROR(WEEKNUM(Data7[[#This Row],[Date:]]),"")</f>
        <v>35</v>
      </c>
      <c r="R1762" s="6">
        <f t="shared" si="81"/>
        <v>45529</v>
      </c>
      <c r="S1762" s="6">
        <f>Data7[[#This Row],[Week Start]]+7</f>
        <v>45536</v>
      </c>
      <c r="T1762" s="7" t="str">
        <f t="shared" si="82"/>
        <v>8/25/2024 - 9/1/2024</v>
      </c>
      <c r="U1762" s="7" t="str">
        <f t="shared" si="83"/>
        <v>Time Card</v>
      </c>
      <c r="V1762" s="8" t="str">
        <f>RIGHT(TEXT(Data7[[#This Row],[Date:]],"mmddyyyy"),4)</f>
        <v>2024</v>
      </c>
      <c r="W1762" s="8" t="str">
        <f>MID(TEXT(Data7[[#This Row],[Date:]],"mmddyyyy"),3,2)</f>
        <v>28</v>
      </c>
      <c r="X1762" s="8" t="str">
        <f>LEFT(TEXT(Data7[[#This Row],[Date:]],"mmddyyyy"),2)</f>
        <v>08</v>
      </c>
      <c r="Y1762" s="6">
        <f>DATE(Data7[[#This Row],[Year]],Data7[[#This Row],[Month]],Data7[[#This Row],[Day]])</f>
        <v>45532</v>
      </c>
    </row>
    <row r="1763" spans="1:25">
      <c r="A1763" s="5">
        <v>45534.595382870371</v>
      </c>
      <c r="B1763" s="7" t="s">
        <v>66</v>
      </c>
      <c r="C1763" s="6" t="s">
        <v>2141</v>
      </c>
      <c r="D1763" s="7" t="s">
        <v>2167</v>
      </c>
      <c r="E1763" s="8">
        <v>1</v>
      </c>
      <c r="F1763" s="7" t="s">
        <v>68</v>
      </c>
      <c r="G1763" s="7" t="s">
        <v>68</v>
      </c>
      <c r="H1763" s="7" t="s">
        <v>2155</v>
      </c>
      <c r="I1763" s="7" t="s">
        <v>44</v>
      </c>
      <c r="J1763" s="19" t="str">
        <f>IFERROR(INDEX('Employee Info'!$C$3:$E$200,MATCH(Data7[[#This Row],[Name:]],'Employee Info'!$B$3:$B$200,0),MATCH(Data7[[#This Row],[Hours Type:]],'Employee Info'!$C$2:$E$2,0)),"")</f>
        <v/>
      </c>
      <c r="K1763" s="19" t="str">
        <f>IFERROR(INDEX('Employee Info'!$C$3:$J$200,MATCH(Data7[[#This Row],[Name:]],'Employee Info'!$B$3:$B$200,0),MATCH(Data7[[#Headers],[Truck]],'Employee Info'!$C$2:$J$2,0)),"")</f>
        <v/>
      </c>
      <c r="L1763" s="19" t="str">
        <f>IFERROR(INDEX('Employee Info'!$C$3:$J$200,MATCH(Data7[[#This Row],[Name:]],'Employee Info'!$B$3:$B$200,0),MATCH(Data7[[#Headers],[Phone]],'Employee Info'!$C$2:$J$2,0)),"")</f>
        <v/>
      </c>
      <c r="M1763" s="19" t="str">
        <f>IFERROR(INDEX('Employee Info'!$C$3:$J$200,MATCH(Data7[[#This Row],[Name:]],'Employee Info'!$B$3:$B$200,0),MATCH(Data7[[#Headers],[Tech]],'Employee Info'!$C$2:$J$2,0)),"")</f>
        <v/>
      </c>
      <c r="N1763" s="19" t="str">
        <f>IFERROR(INDEX('Employee Info'!$C$3:$J$200,MATCH(Data7[[#This Row],[Name:]],'Employee Info'!$B$3:$B$200,0),MATCH(Data7[[#Headers],[Other]],'Employee Info'!$C$2:$J$2,0)),"")</f>
        <v/>
      </c>
      <c r="O1763" s="19">
        <f>IFERROR((Data7[[#This Row],[Hours:]]*SUM(Data7[[#This Row],[Rate]:[Other]])),"")</f>
        <v>0</v>
      </c>
      <c r="P1763" s="7" t="str">
        <f>IF(Data7[[#This Row],[WO'#:]]="","Riley #","WO#")</f>
        <v>Riley #</v>
      </c>
      <c r="Q1763" s="7">
        <f>IFERROR(WEEKNUM(Data7[[#This Row],[Date:]]),"")</f>
        <v>35</v>
      </c>
      <c r="R1763" s="6">
        <f t="shared" si="81"/>
        <v>45529</v>
      </c>
      <c r="S1763" s="6">
        <f>Data7[[#This Row],[Week Start]]+7</f>
        <v>45536</v>
      </c>
      <c r="T1763" s="7" t="str">
        <f t="shared" si="82"/>
        <v>8/25/2024 - 9/1/2024</v>
      </c>
      <c r="U1763" s="7" t="str">
        <f t="shared" si="83"/>
        <v>Time Card</v>
      </c>
      <c r="V1763" s="8" t="str">
        <f>RIGHT(TEXT(Data7[[#This Row],[Date:]],"mmddyyyy"),4)</f>
        <v>2024</v>
      </c>
      <c r="W1763" s="8" t="str">
        <f>MID(TEXT(Data7[[#This Row],[Date:]],"mmddyyyy"),3,2)</f>
        <v>28</v>
      </c>
      <c r="X1763" s="8" t="str">
        <f>LEFT(TEXT(Data7[[#This Row],[Date:]],"mmddyyyy"),2)</f>
        <v>08</v>
      </c>
      <c r="Y1763" s="6">
        <f>DATE(Data7[[#This Row],[Year]],Data7[[#This Row],[Month]],Data7[[#This Row],[Day]])</f>
        <v>45532</v>
      </c>
    </row>
    <row r="1764" spans="1:25">
      <c r="A1764" s="5">
        <v>45534.59793113426</v>
      </c>
      <c r="B1764" s="7" t="s">
        <v>66</v>
      </c>
      <c r="C1764" s="6" t="s">
        <v>2141</v>
      </c>
      <c r="D1764" s="7" t="s">
        <v>2168</v>
      </c>
      <c r="E1764" s="8">
        <v>1</v>
      </c>
      <c r="F1764" s="7" t="s">
        <v>68</v>
      </c>
      <c r="G1764" s="7" t="s">
        <v>68</v>
      </c>
      <c r="H1764" s="7" t="s">
        <v>42</v>
      </c>
      <c r="I1764" s="7" t="s">
        <v>44</v>
      </c>
      <c r="J1764" s="19" t="str">
        <f>IFERROR(INDEX('Employee Info'!$C$3:$E$200,MATCH(Data7[[#This Row],[Name:]],'Employee Info'!$B$3:$B$200,0),MATCH(Data7[[#This Row],[Hours Type:]],'Employee Info'!$C$2:$E$2,0)),"")</f>
        <v/>
      </c>
      <c r="K1764" s="19" t="str">
        <f>IFERROR(INDEX('Employee Info'!$C$3:$J$200,MATCH(Data7[[#This Row],[Name:]],'Employee Info'!$B$3:$B$200,0),MATCH(Data7[[#Headers],[Truck]],'Employee Info'!$C$2:$J$2,0)),"")</f>
        <v/>
      </c>
      <c r="L1764" s="19" t="str">
        <f>IFERROR(INDEX('Employee Info'!$C$3:$J$200,MATCH(Data7[[#This Row],[Name:]],'Employee Info'!$B$3:$B$200,0),MATCH(Data7[[#Headers],[Phone]],'Employee Info'!$C$2:$J$2,0)),"")</f>
        <v/>
      </c>
      <c r="M1764" s="19" t="str">
        <f>IFERROR(INDEX('Employee Info'!$C$3:$J$200,MATCH(Data7[[#This Row],[Name:]],'Employee Info'!$B$3:$B$200,0),MATCH(Data7[[#Headers],[Tech]],'Employee Info'!$C$2:$J$2,0)),"")</f>
        <v/>
      </c>
      <c r="N1764" s="19" t="str">
        <f>IFERROR(INDEX('Employee Info'!$C$3:$J$200,MATCH(Data7[[#This Row],[Name:]],'Employee Info'!$B$3:$B$200,0),MATCH(Data7[[#Headers],[Other]],'Employee Info'!$C$2:$J$2,0)),"")</f>
        <v/>
      </c>
      <c r="O1764" s="19">
        <f>IFERROR((Data7[[#This Row],[Hours:]]*SUM(Data7[[#This Row],[Rate]:[Other]])),"")</f>
        <v>0</v>
      </c>
      <c r="P1764" s="7" t="str">
        <f>IF(Data7[[#This Row],[WO'#:]]="","Riley #","WO#")</f>
        <v>Riley #</v>
      </c>
      <c r="Q1764" s="7">
        <f>IFERROR(WEEKNUM(Data7[[#This Row],[Date:]]),"")</f>
        <v>35</v>
      </c>
      <c r="R1764" s="6">
        <f t="shared" si="81"/>
        <v>45529</v>
      </c>
      <c r="S1764" s="6">
        <f>Data7[[#This Row],[Week Start]]+7</f>
        <v>45536</v>
      </c>
      <c r="T1764" s="7" t="str">
        <f t="shared" si="82"/>
        <v>8/25/2024 - 9/1/2024</v>
      </c>
      <c r="U1764" s="7" t="str">
        <f t="shared" si="83"/>
        <v>Time Card</v>
      </c>
      <c r="V1764" s="8" t="str">
        <f>RIGHT(TEXT(Data7[[#This Row],[Date:]],"mmddyyyy"),4)</f>
        <v>2024</v>
      </c>
      <c r="W1764" s="8" t="str">
        <f>MID(TEXT(Data7[[#This Row],[Date:]],"mmddyyyy"),3,2)</f>
        <v>28</v>
      </c>
      <c r="X1764" s="8" t="str">
        <f>LEFT(TEXT(Data7[[#This Row],[Date:]],"mmddyyyy"),2)</f>
        <v>08</v>
      </c>
      <c r="Y1764" s="6">
        <f>DATE(Data7[[#This Row],[Year]],Data7[[#This Row],[Month]],Data7[[#This Row],[Day]])</f>
        <v>45532</v>
      </c>
    </row>
    <row r="1765" spans="1:25">
      <c r="A1765" s="5">
        <v>45534.601686805552</v>
      </c>
      <c r="B1765" s="7" t="s">
        <v>66</v>
      </c>
      <c r="C1765" s="6" t="s">
        <v>2141</v>
      </c>
      <c r="D1765" s="7" t="s">
        <v>2171</v>
      </c>
      <c r="E1765" s="8">
        <v>1</v>
      </c>
      <c r="F1765" s="7">
        <v>7148628</v>
      </c>
      <c r="G1765" s="7" t="s">
        <v>68</v>
      </c>
      <c r="H1765" s="7" t="s">
        <v>756</v>
      </c>
      <c r="I1765" s="7" t="s">
        <v>44</v>
      </c>
      <c r="J1765" s="19" t="str">
        <f>IFERROR(INDEX('Employee Info'!$C$3:$E$200,MATCH(Data7[[#This Row],[Name:]],'Employee Info'!$B$3:$B$200,0),MATCH(Data7[[#This Row],[Hours Type:]],'Employee Info'!$C$2:$E$2,0)),"")</f>
        <v/>
      </c>
      <c r="K1765" s="19" t="str">
        <f>IFERROR(INDEX('Employee Info'!$C$3:$J$200,MATCH(Data7[[#This Row],[Name:]],'Employee Info'!$B$3:$B$200,0),MATCH(Data7[[#Headers],[Truck]],'Employee Info'!$C$2:$J$2,0)),"")</f>
        <v/>
      </c>
      <c r="L1765" s="19" t="str">
        <f>IFERROR(INDEX('Employee Info'!$C$3:$J$200,MATCH(Data7[[#This Row],[Name:]],'Employee Info'!$B$3:$B$200,0),MATCH(Data7[[#Headers],[Phone]],'Employee Info'!$C$2:$J$2,0)),"")</f>
        <v/>
      </c>
      <c r="M1765" s="19" t="str">
        <f>IFERROR(INDEX('Employee Info'!$C$3:$J$200,MATCH(Data7[[#This Row],[Name:]],'Employee Info'!$B$3:$B$200,0),MATCH(Data7[[#Headers],[Tech]],'Employee Info'!$C$2:$J$2,0)),"")</f>
        <v/>
      </c>
      <c r="N1765" s="19" t="str">
        <f>IFERROR(INDEX('Employee Info'!$C$3:$J$200,MATCH(Data7[[#This Row],[Name:]],'Employee Info'!$B$3:$B$200,0),MATCH(Data7[[#Headers],[Other]],'Employee Info'!$C$2:$J$2,0)),"")</f>
        <v/>
      </c>
      <c r="O1765" s="19">
        <f>IFERROR((Data7[[#This Row],[Hours:]]*SUM(Data7[[#This Row],[Rate]:[Other]])),"")</f>
        <v>0</v>
      </c>
      <c r="P1765" s="7" t="str">
        <f>IF(Data7[[#This Row],[WO'#:]]="","Riley #","WO#")</f>
        <v>WO#</v>
      </c>
      <c r="Q1765" s="7">
        <f>IFERROR(WEEKNUM(Data7[[#This Row],[Date:]]),"")</f>
        <v>35</v>
      </c>
      <c r="R1765" s="6">
        <f t="shared" si="81"/>
        <v>45529</v>
      </c>
      <c r="S1765" s="6">
        <f>Data7[[#This Row],[Week Start]]+7</f>
        <v>45536</v>
      </c>
      <c r="T1765" s="7" t="str">
        <f t="shared" si="82"/>
        <v>8/25/2024 - 9/1/2024</v>
      </c>
      <c r="U1765" s="7" t="str">
        <f t="shared" si="83"/>
        <v>Time Card</v>
      </c>
      <c r="V1765" s="8" t="str">
        <f>RIGHT(TEXT(Data7[[#This Row],[Date:]],"mmddyyyy"),4)</f>
        <v>2024</v>
      </c>
      <c r="W1765" s="8" t="str">
        <f>MID(TEXT(Data7[[#This Row],[Date:]],"mmddyyyy"),3,2)</f>
        <v>28</v>
      </c>
      <c r="X1765" s="8" t="str">
        <f>LEFT(TEXT(Data7[[#This Row],[Date:]],"mmddyyyy"),2)</f>
        <v>08</v>
      </c>
      <c r="Y1765" s="6">
        <f>DATE(Data7[[#This Row],[Year]],Data7[[#This Row],[Month]],Data7[[#This Row],[Day]])</f>
        <v>45532</v>
      </c>
    </row>
    <row r="1766" spans="1:25">
      <c r="A1766" s="5">
        <v>45534.604670601853</v>
      </c>
      <c r="B1766" s="7" t="s">
        <v>66</v>
      </c>
      <c r="C1766" s="6" t="s">
        <v>2141</v>
      </c>
      <c r="D1766" s="7" t="s">
        <v>2173</v>
      </c>
      <c r="E1766" s="8">
        <v>1</v>
      </c>
      <c r="F1766" s="7">
        <v>7088147</v>
      </c>
      <c r="G1766" s="7" t="s">
        <v>68</v>
      </c>
      <c r="H1766" s="7" t="s">
        <v>756</v>
      </c>
      <c r="I1766" s="7" t="s">
        <v>44</v>
      </c>
      <c r="J1766" s="19" t="str">
        <f>IFERROR(INDEX('Employee Info'!$C$3:$E$200,MATCH(Data7[[#This Row],[Name:]],'Employee Info'!$B$3:$B$200,0),MATCH(Data7[[#This Row],[Hours Type:]],'Employee Info'!$C$2:$E$2,0)),"")</f>
        <v/>
      </c>
      <c r="K1766" s="19" t="str">
        <f>IFERROR(INDEX('Employee Info'!$C$3:$J$200,MATCH(Data7[[#This Row],[Name:]],'Employee Info'!$B$3:$B$200,0),MATCH(Data7[[#Headers],[Truck]],'Employee Info'!$C$2:$J$2,0)),"")</f>
        <v/>
      </c>
      <c r="L1766" s="19" t="str">
        <f>IFERROR(INDEX('Employee Info'!$C$3:$J$200,MATCH(Data7[[#This Row],[Name:]],'Employee Info'!$B$3:$B$200,0),MATCH(Data7[[#Headers],[Phone]],'Employee Info'!$C$2:$J$2,0)),"")</f>
        <v/>
      </c>
      <c r="M1766" s="19" t="str">
        <f>IFERROR(INDEX('Employee Info'!$C$3:$J$200,MATCH(Data7[[#This Row],[Name:]],'Employee Info'!$B$3:$B$200,0),MATCH(Data7[[#Headers],[Tech]],'Employee Info'!$C$2:$J$2,0)),"")</f>
        <v/>
      </c>
      <c r="N1766" s="19" t="str">
        <f>IFERROR(INDEX('Employee Info'!$C$3:$J$200,MATCH(Data7[[#This Row],[Name:]],'Employee Info'!$B$3:$B$200,0),MATCH(Data7[[#Headers],[Other]],'Employee Info'!$C$2:$J$2,0)),"")</f>
        <v/>
      </c>
      <c r="O1766" s="19">
        <f>IFERROR((Data7[[#This Row],[Hours:]]*SUM(Data7[[#This Row],[Rate]:[Other]])),"")</f>
        <v>0</v>
      </c>
      <c r="P1766" s="7" t="str">
        <f>IF(Data7[[#This Row],[WO'#:]]="","Riley #","WO#")</f>
        <v>WO#</v>
      </c>
      <c r="Q1766" s="7">
        <f>IFERROR(WEEKNUM(Data7[[#This Row],[Date:]]),"")</f>
        <v>35</v>
      </c>
      <c r="R1766" s="6">
        <f t="shared" si="81"/>
        <v>45529</v>
      </c>
      <c r="S1766" s="6">
        <f>Data7[[#This Row],[Week Start]]+7</f>
        <v>45536</v>
      </c>
      <c r="T1766" s="7" t="str">
        <f t="shared" si="82"/>
        <v>8/25/2024 - 9/1/2024</v>
      </c>
      <c r="U1766" s="7" t="str">
        <f t="shared" si="83"/>
        <v>Time Card</v>
      </c>
      <c r="V1766" s="8" t="str">
        <f>RIGHT(TEXT(Data7[[#This Row],[Date:]],"mmddyyyy"),4)</f>
        <v>2024</v>
      </c>
      <c r="W1766" s="8" t="str">
        <f>MID(TEXT(Data7[[#This Row],[Date:]],"mmddyyyy"),3,2)</f>
        <v>28</v>
      </c>
      <c r="X1766" s="8" t="str">
        <f>LEFT(TEXT(Data7[[#This Row],[Date:]],"mmddyyyy"),2)</f>
        <v>08</v>
      </c>
      <c r="Y1766" s="6">
        <f>DATE(Data7[[#This Row],[Year]],Data7[[#This Row],[Month]],Data7[[#This Row],[Day]])</f>
        <v>45532</v>
      </c>
    </row>
    <row r="1767" spans="1:25">
      <c r="A1767" s="5">
        <v>45534.619498726854</v>
      </c>
      <c r="B1767" s="7" t="s">
        <v>66</v>
      </c>
      <c r="C1767" s="6" t="s">
        <v>2141</v>
      </c>
      <c r="D1767" s="7" t="s">
        <v>2178</v>
      </c>
      <c r="E1767" s="8">
        <v>4</v>
      </c>
      <c r="F1767" s="7">
        <v>6984733</v>
      </c>
      <c r="G1767" s="7" t="s">
        <v>68</v>
      </c>
      <c r="H1767" s="7" t="s">
        <v>756</v>
      </c>
      <c r="I1767" s="7" t="s">
        <v>44</v>
      </c>
      <c r="J1767" s="19" t="str">
        <f>IFERROR(INDEX('Employee Info'!$C$3:$E$200,MATCH(Data7[[#This Row],[Name:]],'Employee Info'!$B$3:$B$200,0),MATCH(Data7[[#This Row],[Hours Type:]],'Employee Info'!$C$2:$E$2,0)),"")</f>
        <v/>
      </c>
      <c r="K1767" s="19" t="str">
        <f>IFERROR(INDEX('Employee Info'!$C$3:$J$200,MATCH(Data7[[#This Row],[Name:]],'Employee Info'!$B$3:$B$200,0),MATCH(Data7[[#Headers],[Truck]],'Employee Info'!$C$2:$J$2,0)),"")</f>
        <v/>
      </c>
      <c r="L1767" s="19" t="str">
        <f>IFERROR(INDEX('Employee Info'!$C$3:$J$200,MATCH(Data7[[#This Row],[Name:]],'Employee Info'!$B$3:$B$200,0),MATCH(Data7[[#Headers],[Phone]],'Employee Info'!$C$2:$J$2,0)),"")</f>
        <v/>
      </c>
      <c r="M1767" s="19" t="str">
        <f>IFERROR(INDEX('Employee Info'!$C$3:$J$200,MATCH(Data7[[#This Row],[Name:]],'Employee Info'!$B$3:$B$200,0),MATCH(Data7[[#Headers],[Tech]],'Employee Info'!$C$2:$J$2,0)),"")</f>
        <v/>
      </c>
      <c r="N1767" s="19" t="str">
        <f>IFERROR(INDEX('Employee Info'!$C$3:$J$200,MATCH(Data7[[#This Row],[Name:]],'Employee Info'!$B$3:$B$200,0),MATCH(Data7[[#Headers],[Other]],'Employee Info'!$C$2:$J$2,0)),"")</f>
        <v/>
      </c>
      <c r="O1767" s="19">
        <f>IFERROR((Data7[[#This Row],[Hours:]]*SUM(Data7[[#This Row],[Rate]:[Other]])),"")</f>
        <v>0</v>
      </c>
      <c r="P1767" s="7" t="str">
        <f>IF(Data7[[#This Row],[WO'#:]]="","Riley #","WO#")</f>
        <v>WO#</v>
      </c>
      <c r="Q1767" s="7">
        <f>IFERROR(WEEKNUM(Data7[[#This Row],[Date:]]),"")</f>
        <v>35</v>
      </c>
      <c r="R1767" s="6">
        <f t="shared" si="81"/>
        <v>45529</v>
      </c>
      <c r="S1767" s="6">
        <f>Data7[[#This Row],[Week Start]]+7</f>
        <v>45536</v>
      </c>
      <c r="T1767" s="7" t="str">
        <f t="shared" si="82"/>
        <v>8/25/2024 - 9/1/2024</v>
      </c>
      <c r="U1767" s="7" t="str">
        <f t="shared" si="83"/>
        <v>Time Card</v>
      </c>
      <c r="V1767" s="8" t="str">
        <f>RIGHT(TEXT(Data7[[#This Row],[Date:]],"mmddyyyy"),4)</f>
        <v>2024</v>
      </c>
      <c r="W1767" s="8" t="str">
        <f>MID(TEXT(Data7[[#This Row],[Date:]],"mmddyyyy"),3,2)</f>
        <v>28</v>
      </c>
      <c r="X1767" s="8" t="str">
        <f>LEFT(TEXT(Data7[[#This Row],[Date:]],"mmddyyyy"),2)</f>
        <v>08</v>
      </c>
      <c r="Y1767" s="6">
        <f>DATE(Data7[[#This Row],[Year]],Data7[[#This Row],[Month]],Data7[[#This Row],[Day]])</f>
        <v>45532</v>
      </c>
    </row>
    <row r="1768" spans="1:25">
      <c r="A1768" s="5">
        <v>45534.619537615741</v>
      </c>
      <c r="B1768" s="7" t="s">
        <v>66</v>
      </c>
      <c r="C1768" s="6" t="s">
        <v>2141</v>
      </c>
      <c r="D1768" s="7" t="s">
        <v>2178</v>
      </c>
      <c r="E1768" s="8">
        <v>1</v>
      </c>
      <c r="F1768" s="7">
        <v>6984733</v>
      </c>
      <c r="G1768" s="7" t="s">
        <v>68</v>
      </c>
      <c r="H1768" s="7" t="s">
        <v>756</v>
      </c>
      <c r="I1768" s="7" t="s">
        <v>45</v>
      </c>
      <c r="J1768" s="19" t="str">
        <f>IFERROR(INDEX('Employee Info'!$C$3:$E$200,MATCH(Data7[[#This Row],[Name:]],'Employee Info'!$B$3:$B$200,0),MATCH(Data7[[#This Row],[Hours Type:]],'Employee Info'!$C$2:$E$2,0)),"")</f>
        <v/>
      </c>
      <c r="K1768" s="19" t="str">
        <f>IFERROR(INDEX('Employee Info'!$C$3:$J$200,MATCH(Data7[[#This Row],[Name:]],'Employee Info'!$B$3:$B$200,0),MATCH(Data7[[#Headers],[Truck]],'Employee Info'!$C$2:$J$2,0)),"")</f>
        <v/>
      </c>
      <c r="L1768" s="19" t="str">
        <f>IFERROR(INDEX('Employee Info'!$C$3:$J$200,MATCH(Data7[[#This Row],[Name:]],'Employee Info'!$B$3:$B$200,0),MATCH(Data7[[#Headers],[Phone]],'Employee Info'!$C$2:$J$2,0)),"")</f>
        <v/>
      </c>
      <c r="M1768" s="19" t="str">
        <f>IFERROR(INDEX('Employee Info'!$C$3:$J$200,MATCH(Data7[[#This Row],[Name:]],'Employee Info'!$B$3:$B$200,0),MATCH(Data7[[#Headers],[Tech]],'Employee Info'!$C$2:$J$2,0)),"")</f>
        <v/>
      </c>
      <c r="N1768" s="19" t="str">
        <f>IFERROR(INDEX('Employee Info'!$C$3:$J$200,MATCH(Data7[[#This Row],[Name:]],'Employee Info'!$B$3:$B$200,0),MATCH(Data7[[#Headers],[Other]],'Employee Info'!$C$2:$J$2,0)),"")</f>
        <v/>
      </c>
      <c r="O1768" s="19">
        <f>IFERROR((Data7[[#This Row],[Hours:]]*SUM(Data7[[#This Row],[Rate]:[Other]])),"")</f>
        <v>0</v>
      </c>
      <c r="P1768" s="7" t="str">
        <f>IF(Data7[[#This Row],[WO'#:]]="","Riley #","WO#")</f>
        <v>WO#</v>
      </c>
      <c r="Q1768" s="7">
        <f>IFERROR(WEEKNUM(Data7[[#This Row],[Date:]]),"")</f>
        <v>35</v>
      </c>
      <c r="R1768" s="6">
        <f t="shared" si="81"/>
        <v>45529</v>
      </c>
      <c r="S1768" s="6">
        <f>Data7[[#This Row],[Week Start]]+7</f>
        <v>45536</v>
      </c>
      <c r="T1768" s="7" t="str">
        <f t="shared" si="82"/>
        <v>8/25/2024 - 9/1/2024</v>
      </c>
      <c r="U1768" s="7" t="str">
        <f t="shared" si="83"/>
        <v>Time Card</v>
      </c>
      <c r="V1768" s="8" t="str">
        <f>RIGHT(TEXT(Data7[[#This Row],[Date:]],"mmddyyyy"),4)</f>
        <v>2024</v>
      </c>
      <c r="W1768" s="8" t="str">
        <f>MID(TEXT(Data7[[#This Row],[Date:]],"mmddyyyy"),3,2)</f>
        <v>28</v>
      </c>
      <c r="X1768" s="8" t="str">
        <f>LEFT(TEXT(Data7[[#This Row],[Date:]],"mmddyyyy"),2)</f>
        <v>08</v>
      </c>
      <c r="Y1768" s="6">
        <f>DATE(Data7[[#This Row],[Year]],Data7[[#This Row],[Month]],Data7[[#This Row],[Day]])</f>
        <v>45532</v>
      </c>
    </row>
    <row r="1769" spans="1:25">
      <c r="A1769" s="5">
        <v>45533.551124652775</v>
      </c>
      <c r="B1769" s="7" t="s">
        <v>35</v>
      </c>
      <c r="C1769" s="6" t="s">
        <v>2145</v>
      </c>
      <c r="D1769" s="7" t="s">
        <v>2146</v>
      </c>
      <c r="E1769" s="8">
        <v>4</v>
      </c>
      <c r="F1769" s="7">
        <v>7129674</v>
      </c>
      <c r="G1769" s="7" t="s">
        <v>68</v>
      </c>
      <c r="H1769" s="7" t="s">
        <v>756</v>
      </c>
      <c r="I1769" s="7" t="s">
        <v>44</v>
      </c>
      <c r="J1769" s="19" t="str">
        <f>IFERROR(INDEX('Employee Info'!$C$3:$E$200,MATCH(Data7[[#This Row],[Name:]],'Employee Info'!$B$3:$B$200,0),MATCH(Data7[[#This Row],[Hours Type:]],'Employee Info'!$C$2:$E$2,0)),"")</f>
        <v/>
      </c>
      <c r="K1769" s="19" t="str">
        <f>IFERROR(INDEX('Employee Info'!$C$3:$J$200,MATCH(Data7[[#This Row],[Name:]],'Employee Info'!$B$3:$B$200,0),MATCH(Data7[[#Headers],[Truck]],'Employee Info'!$C$2:$J$2,0)),"")</f>
        <v/>
      </c>
      <c r="L1769" s="19" t="str">
        <f>IFERROR(INDEX('Employee Info'!$C$3:$J$200,MATCH(Data7[[#This Row],[Name:]],'Employee Info'!$B$3:$B$200,0),MATCH(Data7[[#Headers],[Phone]],'Employee Info'!$C$2:$J$2,0)),"")</f>
        <v/>
      </c>
      <c r="M1769" s="19" t="str">
        <f>IFERROR(INDEX('Employee Info'!$C$3:$J$200,MATCH(Data7[[#This Row],[Name:]],'Employee Info'!$B$3:$B$200,0),MATCH(Data7[[#Headers],[Tech]],'Employee Info'!$C$2:$J$2,0)),"")</f>
        <v/>
      </c>
      <c r="N1769" s="19" t="str">
        <f>IFERROR(INDEX('Employee Info'!$C$3:$J$200,MATCH(Data7[[#This Row],[Name:]],'Employee Info'!$B$3:$B$200,0),MATCH(Data7[[#Headers],[Other]],'Employee Info'!$C$2:$J$2,0)),"")</f>
        <v/>
      </c>
      <c r="O1769" s="19">
        <f>IFERROR((Data7[[#This Row],[Hours:]]*SUM(Data7[[#This Row],[Rate]:[Other]])),"")</f>
        <v>0</v>
      </c>
      <c r="P1769" s="7" t="str">
        <f>IF(Data7[[#This Row],[WO'#:]]="","Riley #","WO#")</f>
        <v>WO#</v>
      </c>
      <c r="Q1769" s="7">
        <f>IFERROR(WEEKNUM(Data7[[#This Row],[Date:]]),"")</f>
        <v>35</v>
      </c>
      <c r="R1769" s="6">
        <f t="shared" si="81"/>
        <v>45529</v>
      </c>
      <c r="S1769" s="6">
        <f>Data7[[#This Row],[Week Start]]+7</f>
        <v>45536</v>
      </c>
      <c r="T1769" s="7" t="str">
        <f t="shared" si="82"/>
        <v>8/25/2024 - 9/1/2024</v>
      </c>
      <c r="U1769" s="7" t="str">
        <f t="shared" si="83"/>
        <v>Time Card</v>
      </c>
      <c r="V1769" s="8" t="str">
        <f>RIGHT(TEXT(Data7[[#This Row],[Date:]],"mmddyyyy"),4)</f>
        <v>2024</v>
      </c>
      <c r="W1769" s="8" t="str">
        <f>MID(TEXT(Data7[[#This Row],[Date:]],"mmddyyyy"),3,2)</f>
        <v>29</v>
      </c>
      <c r="X1769" s="8" t="str">
        <f>LEFT(TEXT(Data7[[#This Row],[Date:]],"mmddyyyy"),2)</f>
        <v>08</v>
      </c>
      <c r="Y1769" s="6">
        <f>DATE(Data7[[#This Row],[Year]],Data7[[#This Row],[Month]],Data7[[#This Row],[Day]])</f>
        <v>45533</v>
      </c>
    </row>
    <row r="1770" spans="1:25">
      <c r="A1770" s="5">
        <v>45533.551532060184</v>
      </c>
      <c r="B1770" s="7" t="s">
        <v>35</v>
      </c>
      <c r="C1770" s="6" t="s">
        <v>2145</v>
      </c>
      <c r="D1770" s="7" t="s">
        <v>2144</v>
      </c>
      <c r="E1770" s="8">
        <v>3</v>
      </c>
      <c r="F1770" s="7">
        <v>7088147</v>
      </c>
      <c r="G1770" s="7" t="s">
        <v>68</v>
      </c>
      <c r="H1770" s="7" t="s">
        <v>756</v>
      </c>
      <c r="I1770" s="7" t="s">
        <v>44</v>
      </c>
      <c r="J1770" s="19" t="str">
        <f>IFERROR(INDEX('Employee Info'!$C$3:$E$200,MATCH(Data7[[#This Row],[Name:]],'Employee Info'!$B$3:$B$200,0),MATCH(Data7[[#This Row],[Hours Type:]],'Employee Info'!$C$2:$E$2,0)),"")</f>
        <v/>
      </c>
      <c r="K1770" s="19" t="str">
        <f>IFERROR(INDEX('Employee Info'!$C$3:$J$200,MATCH(Data7[[#This Row],[Name:]],'Employee Info'!$B$3:$B$200,0),MATCH(Data7[[#Headers],[Truck]],'Employee Info'!$C$2:$J$2,0)),"")</f>
        <v/>
      </c>
      <c r="L1770" s="19" t="str">
        <f>IFERROR(INDEX('Employee Info'!$C$3:$J$200,MATCH(Data7[[#This Row],[Name:]],'Employee Info'!$B$3:$B$200,0),MATCH(Data7[[#Headers],[Phone]],'Employee Info'!$C$2:$J$2,0)),"")</f>
        <v/>
      </c>
      <c r="M1770" s="19" t="str">
        <f>IFERROR(INDEX('Employee Info'!$C$3:$J$200,MATCH(Data7[[#This Row],[Name:]],'Employee Info'!$B$3:$B$200,0),MATCH(Data7[[#Headers],[Tech]],'Employee Info'!$C$2:$J$2,0)),"")</f>
        <v/>
      </c>
      <c r="N1770" s="19" t="str">
        <f>IFERROR(INDEX('Employee Info'!$C$3:$J$200,MATCH(Data7[[#This Row],[Name:]],'Employee Info'!$B$3:$B$200,0),MATCH(Data7[[#Headers],[Other]],'Employee Info'!$C$2:$J$2,0)),"")</f>
        <v/>
      </c>
      <c r="O1770" s="19">
        <f>IFERROR((Data7[[#This Row],[Hours:]]*SUM(Data7[[#This Row],[Rate]:[Other]])),"")</f>
        <v>0</v>
      </c>
      <c r="P1770" s="7" t="str">
        <f>IF(Data7[[#This Row],[WO'#:]]="","Riley #","WO#")</f>
        <v>WO#</v>
      </c>
      <c r="Q1770" s="7">
        <f>IFERROR(WEEKNUM(Data7[[#This Row],[Date:]]),"")</f>
        <v>35</v>
      </c>
      <c r="R1770" s="6">
        <f t="shared" si="81"/>
        <v>45529</v>
      </c>
      <c r="S1770" s="6">
        <f>Data7[[#This Row],[Week Start]]+7</f>
        <v>45536</v>
      </c>
      <c r="T1770" s="7" t="str">
        <f t="shared" si="82"/>
        <v>8/25/2024 - 9/1/2024</v>
      </c>
      <c r="U1770" s="7" t="str">
        <f t="shared" si="83"/>
        <v>Time Card</v>
      </c>
      <c r="V1770" s="8" t="str">
        <f>RIGHT(TEXT(Data7[[#This Row],[Date:]],"mmddyyyy"),4)</f>
        <v>2024</v>
      </c>
      <c r="W1770" s="8" t="str">
        <f>MID(TEXT(Data7[[#This Row],[Date:]],"mmddyyyy"),3,2)</f>
        <v>29</v>
      </c>
      <c r="X1770" s="8" t="str">
        <f>LEFT(TEXT(Data7[[#This Row],[Date:]],"mmddyyyy"),2)</f>
        <v>08</v>
      </c>
      <c r="Y1770" s="6">
        <f>DATE(Data7[[#This Row],[Year]],Data7[[#This Row],[Month]],Data7[[#This Row],[Day]])</f>
        <v>45533</v>
      </c>
    </row>
    <row r="1771" spans="1:25">
      <c r="A1771" s="5">
        <v>45533.552208796296</v>
      </c>
      <c r="B1771" s="7" t="s">
        <v>35</v>
      </c>
      <c r="C1771" s="6" t="s">
        <v>2145</v>
      </c>
      <c r="D1771" s="7" t="s">
        <v>2147</v>
      </c>
      <c r="E1771" s="8">
        <v>1</v>
      </c>
      <c r="F1771" s="7" t="s">
        <v>68</v>
      </c>
      <c r="G1771" s="7" t="s">
        <v>68</v>
      </c>
      <c r="H1771" s="7" t="s">
        <v>2148</v>
      </c>
      <c r="I1771" s="7" t="s">
        <v>44</v>
      </c>
      <c r="J1771" s="19" t="str">
        <f>IFERROR(INDEX('Employee Info'!$C$3:$E$200,MATCH(Data7[[#This Row],[Name:]],'Employee Info'!$B$3:$B$200,0),MATCH(Data7[[#This Row],[Hours Type:]],'Employee Info'!$C$2:$E$2,0)),"")</f>
        <v/>
      </c>
      <c r="K1771" s="19" t="str">
        <f>IFERROR(INDEX('Employee Info'!$C$3:$J$200,MATCH(Data7[[#This Row],[Name:]],'Employee Info'!$B$3:$B$200,0),MATCH(Data7[[#Headers],[Truck]],'Employee Info'!$C$2:$J$2,0)),"")</f>
        <v/>
      </c>
      <c r="L1771" s="19" t="str">
        <f>IFERROR(INDEX('Employee Info'!$C$3:$J$200,MATCH(Data7[[#This Row],[Name:]],'Employee Info'!$B$3:$B$200,0),MATCH(Data7[[#Headers],[Phone]],'Employee Info'!$C$2:$J$2,0)),"")</f>
        <v/>
      </c>
      <c r="M1771" s="19" t="str">
        <f>IFERROR(INDEX('Employee Info'!$C$3:$J$200,MATCH(Data7[[#This Row],[Name:]],'Employee Info'!$B$3:$B$200,0),MATCH(Data7[[#Headers],[Tech]],'Employee Info'!$C$2:$J$2,0)),"")</f>
        <v/>
      </c>
      <c r="N1771" s="19" t="str">
        <f>IFERROR(INDEX('Employee Info'!$C$3:$J$200,MATCH(Data7[[#This Row],[Name:]],'Employee Info'!$B$3:$B$200,0),MATCH(Data7[[#Headers],[Other]],'Employee Info'!$C$2:$J$2,0)),"")</f>
        <v/>
      </c>
      <c r="O1771" s="19">
        <f>IFERROR((Data7[[#This Row],[Hours:]]*SUM(Data7[[#This Row],[Rate]:[Other]])),"")</f>
        <v>0</v>
      </c>
      <c r="P1771" s="7" t="str">
        <f>IF(Data7[[#This Row],[WO'#:]]="","Riley #","WO#")</f>
        <v>Riley #</v>
      </c>
      <c r="Q1771" s="7">
        <f>IFERROR(WEEKNUM(Data7[[#This Row],[Date:]]),"")</f>
        <v>35</v>
      </c>
      <c r="R1771" s="6">
        <f t="shared" si="81"/>
        <v>45529</v>
      </c>
      <c r="S1771" s="6">
        <f>Data7[[#This Row],[Week Start]]+7</f>
        <v>45536</v>
      </c>
      <c r="T1771" s="7" t="str">
        <f t="shared" si="82"/>
        <v>8/25/2024 - 9/1/2024</v>
      </c>
      <c r="U1771" s="7" t="str">
        <f t="shared" si="83"/>
        <v>Time Card</v>
      </c>
      <c r="V1771" s="8" t="str">
        <f>RIGHT(TEXT(Data7[[#This Row],[Date:]],"mmddyyyy"),4)</f>
        <v>2024</v>
      </c>
      <c r="W1771" s="8" t="str">
        <f>MID(TEXT(Data7[[#This Row],[Date:]],"mmddyyyy"),3,2)</f>
        <v>29</v>
      </c>
      <c r="X1771" s="8" t="str">
        <f>LEFT(TEXT(Data7[[#This Row],[Date:]],"mmddyyyy"),2)</f>
        <v>08</v>
      </c>
      <c r="Y1771" s="6">
        <f>DATE(Data7[[#This Row],[Year]],Data7[[#This Row],[Month]],Data7[[#This Row],[Day]])</f>
        <v>45533</v>
      </c>
    </row>
    <row r="1772" spans="1:25">
      <c r="A1772" s="5">
        <v>45533.556640277777</v>
      </c>
      <c r="B1772" s="7" t="s">
        <v>31</v>
      </c>
      <c r="C1772" s="6" t="s">
        <v>2145</v>
      </c>
      <c r="D1772" s="7" t="s">
        <v>1959</v>
      </c>
      <c r="E1772" s="8">
        <v>7</v>
      </c>
      <c r="F1772" s="7">
        <v>7088147</v>
      </c>
      <c r="G1772" s="7" t="s">
        <v>68</v>
      </c>
      <c r="H1772" s="7" t="s">
        <v>756</v>
      </c>
      <c r="I1772" s="7" t="s">
        <v>44</v>
      </c>
      <c r="J1772" s="19" t="str">
        <f>IFERROR(INDEX('Employee Info'!$C$3:$E$200,MATCH(Data7[[#This Row],[Name:]],'Employee Info'!$B$3:$B$200,0),MATCH(Data7[[#This Row],[Hours Type:]],'Employee Info'!$C$2:$E$2,0)),"")</f>
        <v/>
      </c>
      <c r="K1772" s="19" t="str">
        <f>IFERROR(INDEX('Employee Info'!$C$3:$J$200,MATCH(Data7[[#This Row],[Name:]],'Employee Info'!$B$3:$B$200,0),MATCH(Data7[[#Headers],[Truck]],'Employee Info'!$C$2:$J$2,0)),"")</f>
        <v/>
      </c>
      <c r="L1772" s="19" t="str">
        <f>IFERROR(INDEX('Employee Info'!$C$3:$J$200,MATCH(Data7[[#This Row],[Name:]],'Employee Info'!$B$3:$B$200,0),MATCH(Data7[[#Headers],[Phone]],'Employee Info'!$C$2:$J$2,0)),"")</f>
        <v/>
      </c>
      <c r="M1772" s="19" t="str">
        <f>IFERROR(INDEX('Employee Info'!$C$3:$J$200,MATCH(Data7[[#This Row],[Name:]],'Employee Info'!$B$3:$B$200,0),MATCH(Data7[[#Headers],[Tech]],'Employee Info'!$C$2:$J$2,0)),"")</f>
        <v/>
      </c>
      <c r="N1772" s="19" t="str">
        <f>IFERROR(INDEX('Employee Info'!$C$3:$J$200,MATCH(Data7[[#This Row],[Name:]],'Employee Info'!$B$3:$B$200,0),MATCH(Data7[[#Headers],[Other]],'Employee Info'!$C$2:$J$2,0)),"")</f>
        <v/>
      </c>
      <c r="O1772" s="19">
        <f>IFERROR((Data7[[#This Row],[Hours:]]*SUM(Data7[[#This Row],[Rate]:[Other]])),"")</f>
        <v>0</v>
      </c>
      <c r="P1772" s="7" t="str">
        <f>IF(Data7[[#This Row],[WO'#:]]="","Riley #","WO#")</f>
        <v>WO#</v>
      </c>
      <c r="Q1772" s="7">
        <f>IFERROR(WEEKNUM(Data7[[#This Row],[Date:]]),"")</f>
        <v>35</v>
      </c>
      <c r="R1772" s="6">
        <f t="shared" si="81"/>
        <v>45529</v>
      </c>
      <c r="S1772" s="6">
        <f>Data7[[#This Row],[Week Start]]+7</f>
        <v>45536</v>
      </c>
      <c r="T1772" s="7" t="str">
        <f t="shared" si="82"/>
        <v>8/25/2024 - 9/1/2024</v>
      </c>
      <c r="U1772" s="7" t="str">
        <f t="shared" si="83"/>
        <v>Time Card</v>
      </c>
      <c r="V1772" s="8" t="str">
        <f>RIGHT(TEXT(Data7[[#This Row],[Date:]],"mmddyyyy"),4)</f>
        <v>2024</v>
      </c>
      <c r="W1772" s="8" t="str">
        <f>MID(TEXT(Data7[[#This Row],[Date:]],"mmddyyyy"),3,2)</f>
        <v>29</v>
      </c>
      <c r="X1772" s="8" t="str">
        <f>LEFT(TEXT(Data7[[#This Row],[Date:]],"mmddyyyy"),2)</f>
        <v>08</v>
      </c>
      <c r="Y1772" s="6">
        <f>DATE(Data7[[#This Row],[Year]],Data7[[#This Row],[Month]],Data7[[#This Row],[Day]])</f>
        <v>45533</v>
      </c>
    </row>
    <row r="1773" spans="1:25">
      <c r="A1773" s="5">
        <v>45533.58016597222</v>
      </c>
      <c r="B1773" s="7" t="s">
        <v>34</v>
      </c>
      <c r="C1773" s="6" t="s">
        <v>2145</v>
      </c>
      <c r="D1773" s="7" t="s">
        <v>2150</v>
      </c>
      <c r="E1773" s="8">
        <v>8</v>
      </c>
      <c r="F1773" s="7" t="s">
        <v>68</v>
      </c>
      <c r="G1773" s="7" t="s">
        <v>68</v>
      </c>
      <c r="H1773" s="7" t="s">
        <v>42</v>
      </c>
      <c r="I1773" s="7" t="s">
        <v>44</v>
      </c>
      <c r="J1773" s="19" t="str">
        <f>IFERROR(INDEX('Employee Info'!$C$3:$E$200,MATCH(Data7[[#This Row],[Name:]],'Employee Info'!$B$3:$B$200,0),MATCH(Data7[[#This Row],[Hours Type:]],'Employee Info'!$C$2:$E$2,0)),"")</f>
        <v/>
      </c>
      <c r="K1773" s="19" t="str">
        <f>IFERROR(INDEX('Employee Info'!$C$3:$J$200,MATCH(Data7[[#This Row],[Name:]],'Employee Info'!$B$3:$B$200,0),MATCH(Data7[[#Headers],[Truck]],'Employee Info'!$C$2:$J$2,0)),"")</f>
        <v/>
      </c>
      <c r="L1773" s="19" t="str">
        <f>IFERROR(INDEX('Employee Info'!$C$3:$J$200,MATCH(Data7[[#This Row],[Name:]],'Employee Info'!$B$3:$B$200,0),MATCH(Data7[[#Headers],[Phone]],'Employee Info'!$C$2:$J$2,0)),"")</f>
        <v/>
      </c>
      <c r="M1773" s="19" t="str">
        <f>IFERROR(INDEX('Employee Info'!$C$3:$J$200,MATCH(Data7[[#This Row],[Name:]],'Employee Info'!$B$3:$B$200,0),MATCH(Data7[[#Headers],[Tech]],'Employee Info'!$C$2:$J$2,0)),"")</f>
        <v/>
      </c>
      <c r="N1773" s="19" t="str">
        <f>IFERROR(INDEX('Employee Info'!$C$3:$J$200,MATCH(Data7[[#This Row],[Name:]],'Employee Info'!$B$3:$B$200,0),MATCH(Data7[[#Headers],[Other]],'Employee Info'!$C$2:$J$2,0)),"")</f>
        <v/>
      </c>
      <c r="O1773" s="19">
        <f>IFERROR((Data7[[#This Row],[Hours:]]*SUM(Data7[[#This Row],[Rate]:[Other]])),"")</f>
        <v>0</v>
      </c>
      <c r="P1773" s="7" t="str">
        <f>IF(Data7[[#This Row],[WO'#:]]="","Riley #","WO#")</f>
        <v>Riley #</v>
      </c>
      <c r="Q1773" s="7">
        <f>IFERROR(WEEKNUM(Data7[[#This Row],[Date:]]),"")</f>
        <v>35</v>
      </c>
      <c r="R1773" s="6">
        <f t="shared" si="81"/>
        <v>45529</v>
      </c>
      <c r="S1773" s="6">
        <f>Data7[[#This Row],[Week Start]]+7</f>
        <v>45536</v>
      </c>
      <c r="T1773" s="7" t="str">
        <f t="shared" si="82"/>
        <v>8/25/2024 - 9/1/2024</v>
      </c>
      <c r="U1773" s="7" t="str">
        <f t="shared" si="83"/>
        <v>Time Card</v>
      </c>
      <c r="V1773" s="8" t="str">
        <f>RIGHT(TEXT(Data7[[#This Row],[Date:]],"mmddyyyy"),4)</f>
        <v>2024</v>
      </c>
      <c r="W1773" s="8" t="str">
        <f>MID(TEXT(Data7[[#This Row],[Date:]],"mmddyyyy"),3,2)</f>
        <v>29</v>
      </c>
      <c r="X1773" s="8" t="str">
        <f>LEFT(TEXT(Data7[[#This Row],[Date:]],"mmddyyyy"),2)</f>
        <v>08</v>
      </c>
      <c r="Y1773" s="6">
        <f>DATE(Data7[[#This Row],[Year]],Data7[[#This Row],[Month]],Data7[[#This Row],[Day]])</f>
        <v>45533</v>
      </c>
    </row>
    <row r="1774" spans="1:25">
      <c r="A1774" s="5">
        <v>45533.58098726852</v>
      </c>
      <c r="B1774" s="7" t="s">
        <v>2143</v>
      </c>
      <c r="C1774" s="6" t="s">
        <v>2145</v>
      </c>
      <c r="D1774" s="7" t="s">
        <v>2150</v>
      </c>
      <c r="E1774" s="8">
        <v>8</v>
      </c>
      <c r="F1774" s="7" t="s">
        <v>68</v>
      </c>
      <c r="G1774" s="7" t="s">
        <v>68</v>
      </c>
      <c r="H1774" s="7" t="s">
        <v>42</v>
      </c>
      <c r="I1774" s="7" t="s">
        <v>44</v>
      </c>
      <c r="J1774" s="19" t="str">
        <f>IFERROR(INDEX('Employee Info'!$C$3:$E$200,MATCH(Data7[[#This Row],[Name:]],'Employee Info'!$B$3:$B$200,0),MATCH(Data7[[#This Row],[Hours Type:]],'Employee Info'!$C$2:$E$2,0)),"")</f>
        <v/>
      </c>
      <c r="K1774" s="19" t="str">
        <f>IFERROR(INDEX('Employee Info'!$C$3:$J$200,MATCH(Data7[[#This Row],[Name:]],'Employee Info'!$B$3:$B$200,0),MATCH(Data7[[#Headers],[Truck]],'Employee Info'!$C$2:$J$2,0)),"")</f>
        <v/>
      </c>
      <c r="L1774" s="19" t="str">
        <f>IFERROR(INDEX('Employee Info'!$C$3:$J$200,MATCH(Data7[[#This Row],[Name:]],'Employee Info'!$B$3:$B$200,0),MATCH(Data7[[#Headers],[Phone]],'Employee Info'!$C$2:$J$2,0)),"")</f>
        <v/>
      </c>
      <c r="M1774" s="19" t="str">
        <f>IFERROR(INDEX('Employee Info'!$C$3:$J$200,MATCH(Data7[[#This Row],[Name:]],'Employee Info'!$B$3:$B$200,0),MATCH(Data7[[#Headers],[Tech]],'Employee Info'!$C$2:$J$2,0)),"")</f>
        <v/>
      </c>
      <c r="N1774" s="19" t="str">
        <f>IFERROR(INDEX('Employee Info'!$C$3:$J$200,MATCH(Data7[[#This Row],[Name:]],'Employee Info'!$B$3:$B$200,0),MATCH(Data7[[#Headers],[Other]],'Employee Info'!$C$2:$J$2,0)),"")</f>
        <v/>
      </c>
      <c r="O1774" s="19">
        <f>IFERROR((Data7[[#This Row],[Hours:]]*SUM(Data7[[#This Row],[Rate]:[Other]])),"")</f>
        <v>0</v>
      </c>
      <c r="P1774" s="7" t="str">
        <f>IF(Data7[[#This Row],[WO'#:]]="","Riley #","WO#")</f>
        <v>Riley #</v>
      </c>
      <c r="Q1774" s="7">
        <f>IFERROR(WEEKNUM(Data7[[#This Row],[Date:]]),"")</f>
        <v>35</v>
      </c>
      <c r="R1774" s="6">
        <f t="shared" si="81"/>
        <v>45529</v>
      </c>
      <c r="S1774" s="6">
        <f>Data7[[#This Row],[Week Start]]+7</f>
        <v>45536</v>
      </c>
      <c r="T1774" s="7" t="str">
        <f t="shared" si="82"/>
        <v>8/25/2024 - 9/1/2024</v>
      </c>
      <c r="U1774" s="7" t="str">
        <f t="shared" si="83"/>
        <v>Time Card</v>
      </c>
      <c r="V1774" s="8" t="str">
        <f>RIGHT(TEXT(Data7[[#This Row],[Date:]],"mmddyyyy"),4)</f>
        <v>2024</v>
      </c>
      <c r="W1774" s="8" t="str">
        <f>MID(TEXT(Data7[[#This Row],[Date:]],"mmddyyyy"),3,2)</f>
        <v>29</v>
      </c>
      <c r="X1774" s="8" t="str">
        <f>LEFT(TEXT(Data7[[#This Row],[Date:]],"mmddyyyy"),2)</f>
        <v>08</v>
      </c>
      <c r="Y1774" s="6">
        <f>DATE(Data7[[#This Row],[Year]],Data7[[#This Row],[Month]],Data7[[#This Row],[Day]])</f>
        <v>45533</v>
      </c>
    </row>
    <row r="1775" spans="1:25">
      <c r="A1775" s="5">
        <v>45533.581817013888</v>
      </c>
      <c r="B1775" s="7" t="s">
        <v>31</v>
      </c>
      <c r="C1775" s="6" t="s">
        <v>2145</v>
      </c>
      <c r="D1775" s="7" t="s">
        <v>2149</v>
      </c>
      <c r="E1775" s="8">
        <v>1</v>
      </c>
      <c r="F1775" s="7" t="s">
        <v>68</v>
      </c>
      <c r="G1775" s="7" t="s">
        <v>68</v>
      </c>
      <c r="H1775" s="7" t="s">
        <v>2148</v>
      </c>
      <c r="I1775" s="7" t="s">
        <v>44</v>
      </c>
      <c r="J1775" s="19" t="str">
        <f>IFERROR(INDEX('Employee Info'!$C$3:$E$200,MATCH(Data7[[#This Row],[Name:]],'Employee Info'!$B$3:$B$200,0),MATCH(Data7[[#This Row],[Hours Type:]],'Employee Info'!$C$2:$E$2,0)),"")</f>
        <v/>
      </c>
      <c r="K1775" s="19" t="str">
        <f>IFERROR(INDEX('Employee Info'!$C$3:$J$200,MATCH(Data7[[#This Row],[Name:]],'Employee Info'!$B$3:$B$200,0),MATCH(Data7[[#Headers],[Truck]],'Employee Info'!$C$2:$J$2,0)),"")</f>
        <v/>
      </c>
      <c r="L1775" s="19" t="str">
        <f>IFERROR(INDEX('Employee Info'!$C$3:$J$200,MATCH(Data7[[#This Row],[Name:]],'Employee Info'!$B$3:$B$200,0),MATCH(Data7[[#Headers],[Phone]],'Employee Info'!$C$2:$J$2,0)),"")</f>
        <v/>
      </c>
      <c r="M1775" s="19" t="str">
        <f>IFERROR(INDEX('Employee Info'!$C$3:$J$200,MATCH(Data7[[#This Row],[Name:]],'Employee Info'!$B$3:$B$200,0),MATCH(Data7[[#Headers],[Tech]],'Employee Info'!$C$2:$J$2,0)),"")</f>
        <v/>
      </c>
      <c r="N1775" s="19" t="str">
        <f>IFERROR(INDEX('Employee Info'!$C$3:$J$200,MATCH(Data7[[#This Row],[Name:]],'Employee Info'!$B$3:$B$200,0),MATCH(Data7[[#Headers],[Other]],'Employee Info'!$C$2:$J$2,0)),"")</f>
        <v/>
      </c>
      <c r="O1775" s="19">
        <f>IFERROR((Data7[[#This Row],[Hours:]]*SUM(Data7[[#This Row],[Rate]:[Other]])),"")</f>
        <v>0</v>
      </c>
      <c r="P1775" s="7" t="str">
        <f>IF(Data7[[#This Row],[WO'#:]]="","Riley #","WO#")</f>
        <v>Riley #</v>
      </c>
      <c r="Q1775" s="7">
        <f>IFERROR(WEEKNUM(Data7[[#This Row],[Date:]]),"")</f>
        <v>35</v>
      </c>
      <c r="R1775" s="6">
        <f t="shared" si="81"/>
        <v>45529</v>
      </c>
      <c r="S1775" s="6">
        <f>Data7[[#This Row],[Week Start]]+7</f>
        <v>45536</v>
      </c>
      <c r="T1775" s="7" t="str">
        <f t="shared" si="82"/>
        <v>8/25/2024 - 9/1/2024</v>
      </c>
      <c r="U1775" s="7" t="str">
        <f t="shared" si="83"/>
        <v>Time Card</v>
      </c>
      <c r="V1775" s="8" t="str">
        <f>RIGHT(TEXT(Data7[[#This Row],[Date:]],"mmddyyyy"),4)</f>
        <v>2024</v>
      </c>
      <c r="W1775" s="8" t="str">
        <f>MID(TEXT(Data7[[#This Row],[Date:]],"mmddyyyy"),3,2)</f>
        <v>29</v>
      </c>
      <c r="X1775" s="8" t="str">
        <f>LEFT(TEXT(Data7[[#This Row],[Date:]],"mmddyyyy"),2)</f>
        <v>08</v>
      </c>
      <c r="Y1775" s="6">
        <f>DATE(Data7[[#This Row],[Year]],Data7[[#This Row],[Month]],Data7[[#This Row],[Day]])</f>
        <v>45533</v>
      </c>
    </row>
    <row r="1776" spans="1:25">
      <c r="A1776" s="5">
        <v>45533.588746064815</v>
      </c>
      <c r="B1776" s="7" t="s">
        <v>23</v>
      </c>
      <c r="C1776" s="6" t="s">
        <v>2145</v>
      </c>
      <c r="D1776" s="7" t="s">
        <v>1881</v>
      </c>
      <c r="E1776" s="8">
        <v>8</v>
      </c>
      <c r="F1776" s="7" t="s">
        <v>68</v>
      </c>
      <c r="G1776" s="7" t="s">
        <v>68</v>
      </c>
      <c r="H1776" s="7" t="s">
        <v>649</v>
      </c>
      <c r="I1776" s="7" t="s">
        <v>44</v>
      </c>
      <c r="J1776" s="19" t="str">
        <f>IFERROR(INDEX('Employee Info'!$C$3:$E$200,MATCH(Data7[[#This Row],[Name:]],'Employee Info'!$B$3:$B$200,0),MATCH(Data7[[#This Row],[Hours Type:]],'Employee Info'!$C$2:$E$2,0)),"")</f>
        <v/>
      </c>
      <c r="K1776" s="19" t="str">
        <f>IFERROR(INDEX('Employee Info'!$C$3:$J$200,MATCH(Data7[[#This Row],[Name:]],'Employee Info'!$B$3:$B$200,0),MATCH(Data7[[#Headers],[Truck]],'Employee Info'!$C$2:$J$2,0)),"")</f>
        <v/>
      </c>
      <c r="L1776" s="19" t="str">
        <f>IFERROR(INDEX('Employee Info'!$C$3:$J$200,MATCH(Data7[[#This Row],[Name:]],'Employee Info'!$B$3:$B$200,0),MATCH(Data7[[#Headers],[Phone]],'Employee Info'!$C$2:$J$2,0)),"")</f>
        <v/>
      </c>
      <c r="M1776" s="19" t="str">
        <f>IFERROR(INDEX('Employee Info'!$C$3:$J$200,MATCH(Data7[[#This Row],[Name:]],'Employee Info'!$B$3:$B$200,0),MATCH(Data7[[#Headers],[Tech]],'Employee Info'!$C$2:$J$2,0)),"")</f>
        <v/>
      </c>
      <c r="N1776" s="19" t="str">
        <f>IFERROR(INDEX('Employee Info'!$C$3:$J$200,MATCH(Data7[[#This Row],[Name:]],'Employee Info'!$B$3:$B$200,0),MATCH(Data7[[#Headers],[Other]],'Employee Info'!$C$2:$J$2,0)),"")</f>
        <v/>
      </c>
      <c r="O1776" s="19">
        <f>IFERROR((Data7[[#This Row],[Hours:]]*SUM(Data7[[#This Row],[Rate]:[Other]])),"")</f>
        <v>0</v>
      </c>
      <c r="P1776" s="7" t="str">
        <f>IF(Data7[[#This Row],[WO'#:]]="","Riley #","WO#")</f>
        <v>Riley #</v>
      </c>
      <c r="Q1776" s="7">
        <f>IFERROR(WEEKNUM(Data7[[#This Row],[Date:]]),"")</f>
        <v>35</v>
      </c>
      <c r="R1776" s="6">
        <f t="shared" si="81"/>
        <v>45529</v>
      </c>
      <c r="S1776" s="6">
        <f>Data7[[#This Row],[Week Start]]+7</f>
        <v>45536</v>
      </c>
      <c r="T1776" s="7" t="str">
        <f t="shared" si="82"/>
        <v>8/25/2024 - 9/1/2024</v>
      </c>
      <c r="U1776" s="7" t="str">
        <f t="shared" si="83"/>
        <v>Time Card</v>
      </c>
      <c r="V1776" s="8" t="str">
        <f>RIGHT(TEXT(Data7[[#This Row],[Date:]],"mmddyyyy"),4)</f>
        <v>2024</v>
      </c>
      <c r="W1776" s="8" t="str">
        <f>MID(TEXT(Data7[[#This Row],[Date:]],"mmddyyyy"),3,2)</f>
        <v>29</v>
      </c>
      <c r="X1776" s="8" t="str">
        <f>LEFT(TEXT(Data7[[#This Row],[Date:]],"mmddyyyy"),2)</f>
        <v>08</v>
      </c>
      <c r="Y1776" s="6">
        <f>DATE(Data7[[#This Row],[Year]],Data7[[#This Row],[Month]],Data7[[#This Row],[Day]])</f>
        <v>45533</v>
      </c>
    </row>
    <row r="1777" spans="1:25">
      <c r="A1777" s="5">
        <v>45534.595456365743</v>
      </c>
      <c r="B1777" s="7" t="s">
        <v>66</v>
      </c>
      <c r="C1777" s="6" t="s">
        <v>2145</v>
      </c>
      <c r="D1777" s="7" t="s">
        <v>2167</v>
      </c>
      <c r="E1777" s="8">
        <v>1</v>
      </c>
      <c r="F1777" s="7" t="s">
        <v>68</v>
      </c>
      <c r="G1777" s="7" t="s">
        <v>68</v>
      </c>
      <c r="H1777" s="7" t="s">
        <v>2155</v>
      </c>
      <c r="I1777" s="7" t="s">
        <v>44</v>
      </c>
      <c r="J1777" s="19" t="str">
        <f>IFERROR(INDEX('Employee Info'!$C$3:$E$200,MATCH(Data7[[#This Row],[Name:]],'Employee Info'!$B$3:$B$200,0),MATCH(Data7[[#This Row],[Hours Type:]],'Employee Info'!$C$2:$E$2,0)),"")</f>
        <v/>
      </c>
      <c r="K1777" s="19" t="str">
        <f>IFERROR(INDEX('Employee Info'!$C$3:$J$200,MATCH(Data7[[#This Row],[Name:]],'Employee Info'!$B$3:$B$200,0),MATCH(Data7[[#Headers],[Truck]],'Employee Info'!$C$2:$J$2,0)),"")</f>
        <v/>
      </c>
      <c r="L1777" s="19" t="str">
        <f>IFERROR(INDEX('Employee Info'!$C$3:$J$200,MATCH(Data7[[#This Row],[Name:]],'Employee Info'!$B$3:$B$200,0),MATCH(Data7[[#Headers],[Phone]],'Employee Info'!$C$2:$J$2,0)),"")</f>
        <v/>
      </c>
      <c r="M1777" s="19" t="str">
        <f>IFERROR(INDEX('Employee Info'!$C$3:$J$200,MATCH(Data7[[#This Row],[Name:]],'Employee Info'!$B$3:$B$200,0),MATCH(Data7[[#Headers],[Tech]],'Employee Info'!$C$2:$J$2,0)),"")</f>
        <v/>
      </c>
      <c r="N1777" s="19" t="str">
        <f>IFERROR(INDEX('Employee Info'!$C$3:$J$200,MATCH(Data7[[#This Row],[Name:]],'Employee Info'!$B$3:$B$200,0),MATCH(Data7[[#Headers],[Other]],'Employee Info'!$C$2:$J$2,0)),"")</f>
        <v/>
      </c>
      <c r="O1777" s="19">
        <f>IFERROR((Data7[[#This Row],[Hours:]]*SUM(Data7[[#This Row],[Rate]:[Other]])),"")</f>
        <v>0</v>
      </c>
      <c r="P1777" s="7" t="str">
        <f>IF(Data7[[#This Row],[WO'#:]]="","Riley #","WO#")</f>
        <v>Riley #</v>
      </c>
      <c r="Q1777" s="7">
        <f>IFERROR(WEEKNUM(Data7[[#This Row],[Date:]]),"")</f>
        <v>35</v>
      </c>
      <c r="R1777" s="6">
        <f t="shared" si="81"/>
        <v>45529</v>
      </c>
      <c r="S1777" s="6">
        <f>Data7[[#This Row],[Week Start]]+7</f>
        <v>45536</v>
      </c>
      <c r="T1777" s="7" t="str">
        <f t="shared" si="82"/>
        <v>8/25/2024 - 9/1/2024</v>
      </c>
      <c r="U1777" s="7" t="str">
        <f t="shared" si="83"/>
        <v>Time Card</v>
      </c>
      <c r="V1777" s="8" t="str">
        <f>RIGHT(TEXT(Data7[[#This Row],[Date:]],"mmddyyyy"),4)</f>
        <v>2024</v>
      </c>
      <c r="W1777" s="8" t="str">
        <f>MID(TEXT(Data7[[#This Row],[Date:]],"mmddyyyy"),3,2)</f>
        <v>29</v>
      </c>
      <c r="X1777" s="8" t="str">
        <f>LEFT(TEXT(Data7[[#This Row],[Date:]],"mmddyyyy"),2)</f>
        <v>08</v>
      </c>
      <c r="Y1777" s="6">
        <f>DATE(Data7[[#This Row],[Year]],Data7[[#This Row],[Month]],Data7[[#This Row],[Day]])</f>
        <v>45533</v>
      </c>
    </row>
    <row r="1778" spans="1:25">
      <c r="A1778" s="5">
        <v>45534.598001041668</v>
      </c>
      <c r="B1778" s="7" t="s">
        <v>66</v>
      </c>
      <c r="C1778" s="6" t="s">
        <v>2145</v>
      </c>
      <c r="D1778" s="7" t="s">
        <v>2168</v>
      </c>
      <c r="E1778" s="8">
        <v>1</v>
      </c>
      <c r="F1778" s="7" t="s">
        <v>68</v>
      </c>
      <c r="G1778" s="7" t="s">
        <v>68</v>
      </c>
      <c r="H1778" s="7" t="s">
        <v>42</v>
      </c>
      <c r="I1778" s="7" t="s">
        <v>44</v>
      </c>
      <c r="J1778" s="19" t="str">
        <f>IFERROR(INDEX('Employee Info'!$C$3:$E$200,MATCH(Data7[[#This Row],[Name:]],'Employee Info'!$B$3:$B$200,0),MATCH(Data7[[#This Row],[Hours Type:]],'Employee Info'!$C$2:$E$2,0)),"")</f>
        <v/>
      </c>
      <c r="K1778" s="19" t="str">
        <f>IFERROR(INDEX('Employee Info'!$C$3:$J$200,MATCH(Data7[[#This Row],[Name:]],'Employee Info'!$B$3:$B$200,0),MATCH(Data7[[#Headers],[Truck]],'Employee Info'!$C$2:$J$2,0)),"")</f>
        <v/>
      </c>
      <c r="L1778" s="19" t="str">
        <f>IFERROR(INDEX('Employee Info'!$C$3:$J$200,MATCH(Data7[[#This Row],[Name:]],'Employee Info'!$B$3:$B$200,0),MATCH(Data7[[#Headers],[Phone]],'Employee Info'!$C$2:$J$2,0)),"")</f>
        <v/>
      </c>
      <c r="M1778" s="19" t="str">
        <f>IFERROR(INDEX('Employee Info'!$C$3:$J$200,MATCH(Data7[[#This Row],[Name:]],'Employee Info'!$B$3:$B$200,0),MATCH(Data7[[#Headers],[Tech]],'Employee Info'!$C$2:$J$2,0)),"")</f>
        <v/>
      </c>
      <c r="N1778" s="19" t="str">
        <f>IFERROR(INDEX('Employee Info'!$C$3:$J$200,MATCH(Data7[[#This Row],[Name:]],'Employee Info'!$B$3:$B$200,0),MATCH(Data7[[#Headers],[Other]],'Employee Info'!$C$2:$J$2,0)),"")</f>
        <v/>
      </c>
      <c r="O1778" s="19">
        <f>IFERROR((Data7[[#This Row],[Hours:]]*SUM(Data7[[#This Row],[Rate]:[Other]])),"")</f>
        <v>0</v>
      </c>
      <c r="P1778" s="7" t="str">
        <f>IF(Data7[[#This Row],[WO'#:]]="","Riley #","WO#")</f>
        <v>Riley #</v>
      </c>
      <c r="Q1778" s="7">
        <f>IFERROR(WEEKNUM(Data7[[#This Row],[Date:]]),"")</f>
        <v>35</v>
      </c>
      <c r="R1778" s="6">
        <f t="shared" si="81"/>
        <v>45529</v>
      </c>
      <c r="S1778" s="6">
        <f>Data7[[#This Row],[Week Start]]+7</f>
        <v>45536</v>
      </c>
      <c r="T1778" s="7" t="str">
        <f t="shared" si="82"/>
        <v>8/25/2024 - 9/1/2024</v>
      </c>
      <c r="U1778" s="7" t="str">
        <f t="shared" si="83"/>
        <v>Time Card</v>
      </c>
      <c r="V1778" s="8" t="str">
        <f>RIGHT(TEXT(Data7[[#This Row],[Date:]],"mmddyyyy"),4)</f>
        <v>2024</v>
      </c>
      <c r="W1778" s="8" t="str">
        <f>MID(TEXT(Data7[[#This Row],[Date:]],"mmddyyyy"),3,2)</f>
        <v>29</v>
      </c>
      <c r="X1778" s="8" t="str">
        <f>LEFT(TEXT(Data7[[#This Row],[Date:]],"mmddyyyy"),2)</f>
        <v>08</v>
      </c>
      <c r="Y1778" s="6">
        <f>DATE(Data7[[#This Row],[Year]],Data7[[#This Row],[Month]],Data7[[#This Row],[Day]])</f>
        <v>45533</v>
      </c>
    </row>
    <row r="1779" spans="1:25">
      <c r="A1779" s="5">
        <v>45534.60109178241</v>
      </c>
      <c r="B1779" s="7" t="s">
        <v>66</v>
      </c>
      <c r="C1779" s="6" t="s">
        <v>2145</v>
      </c>
      <c r="D1779" s="7" t="s">
        <v>2170</v>
      </c>
      <c r="E1779" s="8">
        <v>1</v>
      </c>
      <c r="F1779" s="7">
        <v>7148629</v>
      </c>
      <c r="G1779" s="7" t="s">
        <v>68</v>
      </c>
      <c r="H1779" s="7" t="s">
        <v>756</v>
      </c>
      <c r="I1779" s="7" t="s">
        <v>44</v>
      </c>
      <c r="J1779" s="19" t="str">
        <f>IFERROR(INDEX('Employee Info'!$C$3:$E$200,MATCH(Data7[[#This Row],[Name:]],'Employee Info'!$B$3:$B$200,0),MATCH(Data7[[#This Row],[Hours Type:]],'Employee Info'!$C$2:$E$2,0)),"")</f>
        <v/>
      </c>
      <c r="K1779" s="19" t="str">
        <f>IFERROR(INDEX('Employee Info'!$C$3:$J$200,MATCH(Data7[[#This Row],[Name:]],'Employee Info'!$B$3:$B$200,0),MATCH(Data7[[#Headers],[Truck]],'Employee Info'!$C$2:$J$2,0)),"")</f>
        <v/>
      </c>
      <c r="L1779" s="19" t="str">
        <f>IFERROR(INDEX('Employee Info'!$C$3:$J$200,MATCH(Data7[[#This Row],[Name:]],'Employee Info'!$B$3:$B$200,0),MATCH(Data7[[#Headers],[Phone]],'Employee Info'!$C$2:$J$2,0)),"")</f>
        <v/>
      </c>
      <c r="M1779" s="19" t="str">
        <f>IFERROR(INDEX('Employee Info'!$C$3:$J$200,MATCH(Data7[[#This Row],[Name:]],'Employee Info'!$B$3:$B$200,0),MATCH(Data7[[#Headers],[Tech]],'Employee Info'!$C$2:$J$2,0)),"")</f>
        <v/>
      </c>
      <c r="N1779" s="19" t="str">
        <f>IFERROR(INDEX('Employee Info'!$C$3:$J$200,MATCH(Data7[[#This Row],[Name:]],'Employee Info'!$B$3:$B$200,0),MATCH(Data7[[#Headers],[Other]],'Employee Info'!$C$2:$J$2,0)),"")</f>
        <v/>
      </c>
      <c r="O1779" s="19">
        <f>IFERROR((Data7[[#This Row],[Hours:]]*SUM(Data7[[#This Row],[Rate]:[Other]])),"")</f>
        <v>0</v>
      </c>
      <c r="P1779" s="7" t="str">
        <f>IF(Data7[[#This Row],[WO'#:]]="","Riley #","WO#")</f>
        <v>WO#</v>
      </c>
      <c r="Q1779" s="7">
        <f>IFERROR(WEEKNUM(Data7[[#This Row],[Date:]]),"")</f>
        <v>35</v>
      </c>
      <c r="R1779" s="6">
        <f t="shared" si="81"/>
        <v>45529</v>
      </c>
      <c r="S1779" s="6">
        <f>Data7[[#This Row],[Week Start]]+7</f>
        <v>45536</v>
      </c>
      <c r="T1779" s="7" t="str">
        <f t="shared" si="82"/>
        <v>8/25/2024 - 9/1/2024</v>
      </c>
      <c r="U1779" s="7" t="str">
        <f t="shared" si="83"/>
        <v>Time Card</v>
      </c>
      <c r="V1779" s="8" t="str">
        <f>RIGHT(TEXT(Data7[[#This Row],[Date:]],"mmddyyyy"),4)</f>
        <v>2024</v>
      </c>
      <c r="W1779" s="8" t="str">
        <f>MID(TEXT(Data7[[#This Row],[Date:]],"mmddyyyy"),3,2)</f>
        <v>29</v>
      </c>
      <c r="X1779" s="8" t="str">
        <f>LEFT(TEXT(Data7[[#This Row],[Date:]],"mmddyyyy"),2)</f>
        <v>08</v>
      </c>
      <c r="Y1779" s="6">
        <f>DATE(Data7[[#This Row],[Year]],Data7[[#This Row],[Month]],Data7[[#This Row],[Day]])</f>
        <v>45533</v>
      </c>
    </row>
    <row r="1780" spans="1:25">
      <c r="A1780" s="5">
        <v>45534.601605787037</v>
      </c>
      <c r="B1780" s="7" t="s">
        <v>66</v>
      </c>
      <c r="C1780" s="6" t="s">
        <v>2145</v>
      </c>
      <c r="D1780" s="7" t="s">
        <v>2171</v>
      </c>
      <c r="E1780" s="8">
        <v>1</v>
      </c>
      <c r="F1780" s="7">
        <v>7148628</v>
      </c>
      <c r="G1780" s="7" t="s">
        <v>68</v>
      </c>
      <c r="H1780" s="7" t="s">
        <v>756</v>
      </c>
      <c r="I1780" s="7" t="s">
        <v>44</v>
      </c>
      <c r="J1780" s="19" t="str">
        <f>IFERROR(INDEX('Employee Info'!$C$3:$E$200,MATCH(Data7[[#This Row],[Name:]],'Employee Info'!$B$3:$B$200,0),MATCH(Data7[[#This Row],[Hours Type:]],'Employee Info'!$C$2:$E$2,0)),"")</f>
        <v/>
      </c>
      <c r="K1780" s="19" t="str">
        <f>IFERROR(INDEX('Employee Info'!$C$3:$J$200,MATCH(Data7[[#This Row],[Name:]],'Employee Info'!$B$3:$B$200,0),MATCH(Data7[[#Headers],[Truck]],'Employee Info'!$C$2:$J$2,0)),"")</f>
        <v/>
      </c>
      <c r="L1780" s="19" t="str">
        <f>IFERROR(INDEX('Employee Info'!$C$3:$J$200,MATCH(Data7[[#This Row],[Name:]],'Employee Info'!$B$3:$B$200,0),MATCH(Data7[[#Headers],[Phone]],'Employee Info'!$C$2:$J$2,0)),"")</f>
        <v/>
      </c>
      <c r="M1780" s="19" t="str">
        <f>IFERROR(INDEX('Employee Info'!$C$3:$J$200,MATCH(Data7[[#This Row],[Name:]],'Employee Info'!$B$3:$B$200,0),MATCH(Data7[[#Headers],[Tech]],'Employee Info'!$C$2:$J$2,0)),"")</f>
        <v/>
      </c>
      <c r="N1780" s="19" t="str">
        <f>IFERROR(INDEX('Employee Info'!$C$3:$J$200,MATCH(Data7[[#This Row],[Name:]],'Employee Info'!$B$3:$B$200,0),MATCH(Data7[[#Headers],[Other]],'Employee Info'!$C$2:$J$2,0)),"")</f>
        <v/>
      </c>
      <c r="O1780" s="19">
        <f>IFERROR((Data7[[#This Row],[Hours:]]*SUM(Data7[[#This Row],[Rate]:[Other]])),"")</f>
        <v>0</v>
      </c>
      <c r="P1780" s="7" t="str">
        <f>IF(Data7[[#This Row],[WO'#:]]="","Riley #","WO#")</f>
        <v>WO#</v>
      </c>
      <c r="Q1780" s="7">
        <f>IFERROR(WEEKNUM(Data7[[#This Row],[Date:]]),"")</f>
        <v>35</v>
      </c>
      <c r="R1780" s="6">
        <f t="shared" si="81"/>
        <v>45529</v>
      </c>
      <c r="S1780" s="6">
        <f>Data7[[#This Row],[Week Start]]+7</f>
        <v>45536</v>
      </c>
      <c r="T1780" s="7" t="str">
        <f t="shared" si="82"/>
        <v>8/25/2024 - 9/1/2024</v>
      </c>
      <c r="U1780" s="7" t="str">
        <f t="shared" si="83"/>
        <v>Time Card</v>
      </c>
      <c r="V1780" s="8" t="str">
        <f>RIGHT(TEXT(Data7[[#This Row],[Date:]],"mmddyyyy"),4)</f>
        <v>2024</v>
      </c>
      <c r="W1780" s="8" t="str">
        <f>MID(TEXT(Data7[[#This Row],[Date:]],"mmddyyyy"),3,2)</f>
        <v>29</v>
      </c>
      <c r="X1780" s="8" t="str">
        <f>LEFT(TEXT(Data7[[#This Row],[Date:]],"mmddyyyy"),2)</f>
        <v>08</v>
      </c>
      <c r="Y1780" s="6">
        <f>DATE(Data7[[#This Row],[Year]],Data7[[#This Row],[Month]],Data7[[#This Row],[Day]])</f>
        <v>45533</v>
      </c>
    </row>
    <row r="1781" spans="1:25">
      <c r="A1781" s="5">
        <v>45534.607176157406</v>
      </c>
      <c r="B1781" s="7" t="s">
        <v>66</v>
      </c>
      <c r="C1781" s="6" t="s">
        <v>2145</v>
      </c>
      <c r="D1781" s="7" t="s">
        <v>2175</v>
      </c>
      <c r="E1781" s="8">
        <v>1</v>
      </c>
      <c r="F1781" s="7" t="s">
        <v>68</v>
      </c>
      <c r="G1781" s="7" t="s">
        <v>68</v>
      </c>
      <c r="H1781" s="7" t="s">
        <v>1941</v>
      </c>
      <c r="I1781" s="7" t="s">
        <v>44</v>
      </c>
      <c r="J1781" s="19" t="str">
        <f>IFERROR(INDEX('Employee Info'!$C$3:$E$200,MATCH(Data7[[#This Row],[Name:]],'Employee Info'!$B$3:$B$200,0),MATCH(Data7[[#This Row],[Hours Type:]],'Employee Info'!$C$2:$E$2,0)),"")</f>
        <v/>
      </c>
      <c r="K1781" s="19" t="str">
        <f>IFERROR(INDEX('Employee Info'!$C$3:$J$200,MATCH(Data7[[#This Row],[Name:]],'Employee Info'!$B$3:$B$200,0),MATCH(Data7[[#Headers],[Truck]],'Employee Info'!$C$2:$J$2,0)),"")</f>
        <v/>
      </c>
      <c r="L1781" s="19" t="str">
        <f>IFERROR(INDEX('Employee Info'!$C$3:$J$200,MATCH(Data7[[#This Row],[Name:]],'Employee Info'!$B$3:$B$200,0),MATCH(Data7[[#Headers],[Phone]],'Employee Info'!$C$2:$J$2,0)),"")</f>
        <v/>
      </c>
      <c r="M1781" s="19" t="str">
        <f>IFERROR(INDEX('Employee Info'!$C$3:$J$200,MATCH(Data7[[#This Row],[Name:]],'Employee Info'!$B$3:$B$200,0),MATCH(Data7[[#Headers],[Tech]],'Employee Info'!$C$2:$J$2,0)),"")</f>
        <v/>
      </c>
      <c r="N1781" s="19" t="str">
        <f>IFERROR(INDEX('Employee Info'!$C$3:$J$200,MATCH(Data7[[#This Row],[Name:]],'Employee Info'!$B$3:$B$200,0),MATCH(Data7[[#Headers],[Other]],'Employee Info'!$C$2:$J$2,0)),"")</f>
        <v/>
      </c>
      <c r="O1781" s="19">
        <f>IFERROR((Data7[[#This Row],[Hours:]]*SUM(Data7[[#This Row],[Rate]:[Other]])),"")</f>
        <v>0</v>
      </c>
      <c r="P1781" s="7" t="str">
        <f>IF(Data7[[#This Row],[WO'#:]]="","Riley #","WO#")</f>
        <v>Riley #</v>
      </c>
      <c r="Q1781" s="7">
        <f>IFERROR(WEEKNUM(Data7[[#This Row],[Date:]]),"")</f>
        <v>35</v>
      </c>
      <c r="R1781" s="6">
        <f t="shared" si="81"/>
        <v>45529</v>
      </c>
      <c r="S1781" s="6">
        <f>Data7[[#This Row],[Week Start]]+7</f>
        <v>45536</v>
      </c>
      <c r="T1781" s="7" t="str">
        <f t="shared" si="82"/>
        <v>8/25/2024 - 9/1/2024</v>
      </c>
      <c r="U1781" s="7" t="str">
        <f t="shared" si="83"/>
        <v>Time Card</v>
      </c>
      <c r="V1781" s="8" t="str">
        <f>RIGHT(TEXT(Data7[[#This Row],[Date:]],"mmddyyyy"),4)</f>
        <v>2024</v>
      </c>
      <c r="W1781" s="8" t="str">
        <f>MID(TEXT(Data7[[#This Row],[Date:]],"mmddyyyy"),3,2)</f>
        <v>29</v>
      </c>
      <c r="X1781" s="8" t="str">
        <f>LEFT(TEXT(Data7[[#This Row],[Date:]],"mmddyyyy"),2)</f>
        <v>08</v>
      </c>
      <c r="Y1781" s="6">
        <f>DATE(Data7[[#This Row],[Year]],Data7[[#This Row],[Month]],Data7[[#This Row],[Day]])</f>
        <v>45533</v>
      </c>
    </row>
    <row r="1782" spans="1:25">
      <c r="A1782" s="5">
        <v>45534.620986689813</v>
      </c>
      <c r="B1782" s="7" t="s">
        <v>66</v>
      </c>
      <c r="C1782" s="6" t="s">
        <v>2145</v>
      </c>
      <c r="D1782" s="7" t="s">
        <v>2179</v>
      </c>
      <c r="E1782" s="8">
        <v>1</v>
      </c>
      <c r="F1782" s="7">
        <v>6984733</v>
      </c>
      <c r="G1782" s="7" t="s">
        <v>68</v>
      </c>
      <c r="H1782" s="7" t="s">
        <v>756</v>
      </c>
      <c r="I1782" s="7" t="s">
        <v>45</v>
      </c>
      <c r="J1782" s="19" t="str">
        <f>IFERROR(INDEX('Employee Info'!$C$3:$E$200,MATCH(Data7[[#This Row],[Name:]],'Employee Info'!$B$3:$B$200,0),MATCH(Data7[[#This Row],[Hours Type:]],'Employee Info'!$C$2:$E$2,0)),"")</f>
        <v/>
      </c>
      <c r="K1782" s="19" t="str">
        <f>IFERROR(INDEX('Employee Info'!$C$3:$J$200,MATCH(Data7[[#This Row],[Name:]],'Employee Info'!$B$3:$B$200,0),MATCH(Data7[[#Headers],[Truck]],'Employee Info'!$C$2:$J$2,0)),"")</f>
        <v/>
      </c>
      <c r="L1782" s="19" t="str">
        <f>IFERROR(INDEX('Employee Info'!$C$3:$J$200,MATCH(Data7[[#This Row],[Name:]],'Employee Info'!$B$3:$B$200,0),MATCH(Data7[[#Headers],[Phone]],'Employee Info'!$C$2:$J$2,0)),"")</f>
        <v/>
      </c>
      <c r="M1782" s="19" t="str">
        <f>IFERROR(INDEX('Employee Info'!$C$3:$J$200,MATCH(Data7[[#This Row],[Name:]],'Employee Info'!$B$3:$B$200,0),MATCH(Data7[[#Headers],[Tech]],'Employee Info'!$C$2:$J$2,0)),"")</f>
        <v/>
      </c>
      <c r="N1782" s="19" t="str">
        <f>IFERROR(INDEX('Employee Info'!$C$3:$J$200,MATCH(Data7[[#This Row],[Name:]],'Employee Info'!$B$3:$B$200,0),MATCH(Data7[[#Headers],[Other]],'Employee Info'!$C$2:$J$2,0)),"")</f>
        <v/>
      </c>
      <c r="O1782" s="19">
        <f>IFERROR((Data7[[#This Row],[Hours:]]*SUM(Data7[[#This Row],[Rate]:[Other]])),"")</f>
        <v>0</v>
      </c>
      <c r="P1782" s="7" t="str">
        <f>IF(Data7[[#This Row],[WO'#:]]="","Riley #","WO#")</f>
        <v>WO#</v>
      </c>
      <c r="Q1782" s="7">
        <f>IFERROR(WEEKNUM(Data7[[#This Row],[Date:]]),"")</f>
        <v>35</v>
      </c>
      <c r="R1782" s="6">
        <f t="shared" si="81"/>
        <v>45529</v>
      </c>
      <c r="S1782" s="6">
        <f>Data7[[#This Row],[Week Start]]+7</f>
        <v>45536</v>
      </c>
      <c r="T1782" s="7" t="str">
        <f t="shared" si="82"/>
        <v>8/25/2024 - 9/1/2024</v>
      </c>
      <c r="U1782" s="7" t="str">
        <f t="shared" si="83"/>
        <v>Time Card</v>
      </c>
      <c r="V1782" s="8" t="str">
        <f>RIGHT(TEXT(Data7[[#This Row],[Date:]],"mmddyyyy"),4)</f>
        <v>2024</v>
      </c>
      <c r="W1782" s="8" t="str">
        <f>MID(TEXT(Data7[[#This Row],[Date:]],"mmddyyyy"),3,2)</f>
        <v>29</v>
      </c>
      <c r="X1782" s="8" t="str">
        <f>LEFT(TEXT(Data7[[#This Row],[Date:]],"mmddyyyy"),2)</f>
        <v>08</v>
      </c>
      <c r="Y1782" s="6">
        <f>DATE(Data7[[#This Row],[Year]],Data7[[#This Row],[Month]],Data7[[#This Row],[Day]])</f>
        <v>45533</v>
      </c>
    </row>
    <row r="1783" spans="1:25">
      <c r="A1783" s="5">
        <v>45534.621101041666</v>
      </c>
      <c r="B1783" s="7" t="s">
        <v>66</v>
      </c>
      <c r="C1783" s="6" t="s">
        <v>2145</v>
      </c>
      <c r="D1783" s="7" t="s">
        <v>2179</v>
      </c>
      <c r="E1783" s="8">
        <v>3</v>
      </c>
      <c r="F1783" s="7">
        <v>6984733</v>
      </c>
      <c r="G1783" s="7" t="s">
        <v>68</v>
      </c>
      <c r="H1783" s="7" t="s">
        <v>756</v>
      </c>
      <c r="I1783" s="7" t="s">
        <v>44</v>
      </c>
      <c r="J1783" s="19" t="str">
        <f>IFERROR(INDEX('Employee Info'!$C$3:$E$200,MATCH(Data7[[#This Row],[Name:]],'Employee Info'!$B$3:$B$200,0),MATCH(Data7[[#This Row],[Hours Type:]],'Employee Info'!$C$2:$E$2,0)),"")</f>
        <v/>
      </c>
      <c r="K1783" s="19" t="str">
        <f>IFERROR(INDEX('Employee Info'!$C$3:$J$200,MATCH(Data7[[#This Row],[Name:]],'Employee Info'!$B$3:$B$200,0),MATCH(Data7[[#Headers],[Truck]],'Employee Info'!$C$2:$J$2,0)),"")</f>
        <v/>
      </c>
      <c r="L1783" s="19" t="str">
        <f>IFERROR(INDEX('Employee Info'!$C$3:$J$200,MATCH(Data7[[#This Row],[Name:]],'Employee Info'!$B$3:$B$200,0),MATCH(Data7[[#Headers],[Phone]],'Employee Info'!$C$2:$J$2,0)),"")</f>
        <v/>
      </c>
      <c r="M1783" s="19" t="str">
        <f>IFERROR(INDEX('Employee Info'!$C$3:$J$200,MATCH(Data7[[#This Row],[Name:]],'Employee Info'!$B$3:$B$200,0),MATCH(Data7[[#Headers],[Tech]],'Employee Info'!$C$2:$J$2,0)),"")</f>
        <v/>
      </c>
      <c r="N1783" s="19" t="str">
        <f>IFERROR(INDEX('Employee Info'!$C$3:$J$200,MATCH(Data7[[#This Row],[Name:]],'Employee Info'!$B$3:$B$200,0),MATCH(Data7[[#Headers],[Other]],'Employee Info'!$C$2:$J$2,0)),"")</f>
        <v/>
      </c>
      <c r="O1783" s="19">
        <f>IFERROR((Data7[[#This Row],[Hours:]]*SUM(Data7[[#This Row],[Rate]:[Other]])),"")</f>
        <v>0</v>
      </c>
      <c r="P1783" s="7" t="str">
        <f>IF(Data7[[#This Row],[WO'#:]]="","Riley #","WO#")</f>
        <v>WO#</v>
      </c>
      <c r="Q1783" s="7">
        <f>IFERROR(WEEKNUM(Data7[[#This Row],[Date:]]),"")</f>
        <v>35</v>
      </c>
      <c r="R1783" s="6">
        <f t="shared" si="81"/>
        <v>45529</v>
      </c>
      <c r="S1783" s="6">
        <f>Data7[[#This Row],[Week Start]]+7</f>
        <v>45536</v>
      </c>
      <c r="T1783" s="7" t="str">
        <f t="shared" si="82"/>
        <v>8/25/2024 - 9/1/2024</v>
      </c>
      <c r="U1783" s="7" t="str">
        <f t="shared" si="83"/>
        <v>Time Card</v>
      </c>
      <c r="V1783" s="8" t="str">
        <f>RIGHT(TEXT(Data7[[#This Row],[Date:]],"mmddyyyy"),4)</f>
        <v>2024</v>
      </c>
      <c r="W1783" s="8" t="str">
        <f>MID(TEXT(Data7[[#This Row],[Date:]],"mmddyyyy"),3,2)</f>
        <v>29</v>
      </c>
      <c r="X1783" s="8" t="str">
        <f>LEFT(TEXT(Data7[[#This Row],[Date:]],"mmddyyyy"),2)</f>
        <v>08</v>
      </c>
      <c r="Y1783" s="6">
        <f>DATE(Data7[[#This Row],[Year]],Data7[[#This Row],[Month]],Data7[[#This Row],[Day]])</f>
        <v>45533</v>
      </c>
    </row>
    <row r="1784" spans="1:25">
      <c r="A1784" s="5">
        <v>45534.530889930553</v>
      </c>
      <c r="B1784" s="7" t="s">
        <v>35</v>
      </c>
      <c r="C1784" s="6" t="s">
        <v>2152</v>
      </c>
      <c r="D1784" s="7" t="s">
        <v>2153</v>
      </c>
      <c r="E1784" s="8">
        <v>1</v>
      </c>
      <c r="F1784" s="7" t="s">
        <v>68</v>
      </c>
      <c r="G1784" s="7" t="s">
        <v>68</v>
      </c>
      <c r="H1784" s="7" t="s">
        <v>579</v>
      </c>
      <c r="I1784" s="7" t="s">
        <v>44</v>
      </c>
      <c r="J1784" s="19" t="str">
        <f>IFERROR(INDEX('Employee Info'!$C$3:$E$200,MATCH(Data7[[#This Row],[Name:]],'Employee Info'!$B$3:$B$200,0),MATCH(Data7[[#This Row],[Hours Type:]],'Employee Info'!$C$2:$E$2,0)),"")</f>
        <v/>
      </c>
      <c r="K1784" s="19" t="str">
        <f>IFERROR(INDEX('Employee Info'!$C$3:$J$200,MATCH(Data7[[#This Row],[Name:]],'Employee Info'!$B$3:$B$200,0),MATCH(Data7[[#Headers],[Truck]],'Employee Info'!$C$2:$J$2,0)),"")</f>
        <v/>
      </c>
      <c r="L1784" s="19" t="str">
        <f>IFERROR(INDEX('Employee Info'!$C$3:$J$200,MATCH(Data7[[#This Row],[Name:]],'Employee Info'!$B$3:$B$200,0),MATCH(Data7[[#Headers],[Phone]],'Employee Info'!$C$2:$J$2,0)),"")</f>
        <v/>
      </c>
      <c r="M1784" s="19" t="str">
        <f>IFERROR(INDEX('Employee Info'!$C$3:$J$200,MATCH(Data7[[#This Row],[Name:]],'Employee Info'!$B$3:$B$200,0),MATCH(Data7[[#Headers],[Tech]],'Employee Info'!$C$2:$J$2,0)),"")</f>
        <v/>
      </c>
      <c r="N1784" s="19" t="str">
        <f>IFERROR(INDEX('Employee Info'!$C$3:$J$200,MATCH(Data7[[#This Row],[Name:]],'Employee Info'!$B$3:$B$200,0),MATCH(Data7[[#Headers],[Other]],'Employee Info'!$C$2:$J$2,0)),"")</f>
        <v/>
      </c>
      <c r="O1784" s="19">
        <f>IFERROR((Data7[[#This Row],[Hours:]]*SUM(Data7[[#This Row],[Rate]:[Other]])),"")</f>
        <v>0</v>
      </c>
      <c r="P1784" s="7" t="str">
        <f>IF(Data7[[#This Row],[WO'#:]]="","Riley #","WO#")</f>
        <v>Riley #</v>
      </c>
      <c r="Q1784" s="7">
        <f>IFERROR(WEEKNUM(Data7[[#This Row],[Date:]]),"")</f>
        <v>35</v>
      </c>
      <c r="R1784" s="6">
        <f t="shared" si="81"/>
        <v>45529</v>
      </c>
      <c r="S1784" s="6">
        <f>Data7[[#This Row],[Week Start]]+7</f>
        <v>45536</v>
      </c>
      <c r="T1784" s="7" t="str">
        <f t="shared" si="82"/>
        <v>8/25/2024 - 9/1/2024</v>
      </c>
      <c r="U1784" s="7" t="str">
        <f t="shared" si="83"/>
        <v>Time Card</v>
      </c>
      <c r="V1784" s="8" t="str">
        <f>RIGHT(TEXT(Data7[[#This Row],[Date:]],"mmddyyyy"),4)</f>
        <v>2024</v>
      </c>
      <c r="W1784" s="8" t="str">
        <f>MID(TEXT(Data7[[#This Row],[Date:]],"mmddyyyy"),3,2)</f>
        <v>30</v>
      </c>
      <c r="X1784" s="8" t="str">
        <f>LEFT(TEXT(Data7[[#This Row],[Date:]],"mmddyyyy"),2)</f>
        <v>08</v>
      </c>
      <c r="Y1784" s="6">
        <f>DATE(Data7[[#This Row],[Year]],Data7[[#This Row],[Month]],Data7[[#This Row],[Day]])</f>
        <v>45534</v>
      </c>
    </row>
    <row r="1785" spans="1:25">
      <c r="A1785" s="5">
        <v>45534.534838425927</v>
      </c>
      <c r="B1785" s="7" t="s">
        <v>35</v>
      </c>
      <c r="C1785" s="6" t="s">
        <v>2152</v>
      </c>
      <c r="D1785" s="7" t="s">
        <v>2151</v>
      </c>
      <c r="E1785" s="8">
        <v>4</v>
      </c>
      <c r="F1785" s="7">
        <v>6984733</v>
      </c>
      <c r="G1785" s="7" t="s">
        <v>68</v>
      </c>
      <c r="H1785" s="7" t="s">
        <v>756</v>
      </c>
      <c r="I1785" s="7" t="s">
        <v>44</v>
      </c>
      <c r="J1785" s="19" t="str">
        <f>IFERROR(INDEX('Employee Info'!$C$3:$E$200,MATCH(Data7[[#This Row],[Name:]],'Employee Info'!$B$3:$B$200,0),MATCH(Data7[[#This Row],[Hours Type:]],'Employee Info'!$C$2:$E$2,0)),"")</f>
        <v/>
      </c>
      <c r="K1785" s="19" t="str">
        <f>IFERROR(INDEX('Employee Info'!$C$3:$J$200,MATCH(Data7[[#This Row],[Name:]],'Employee Info'!$B$3:$B$200,0),MATCH(Data7[[#Headers],[Truck]],'Employee Info'!$C$2:$J$2,0)),"")</f>
        <v/>
      </c>
      <c r="L1785" s="19" t="str">
        <f>IFERROR(INDEX('Employee Info'!$C$3:$J$200,MATCH(Data7[[#This Row],[Name:]],'Employee Info'!$B$3:$B$200,0),MATCH(Data7[[#Headers],[Phone]],'Employee Info'!$C$2:$J$2,0)),"")</f>
        <v/>
      </c>
      <c r="M1785" s="19" t="str">
        <f>IFERROR(INDEX('Employee Info'!$C$3:$J$200,MATCH(Data7[[#This Row],[Name:]],'Employee Info'!$B$3:$B$200,0),MATCH(Data7[[#Headers],[Tech]],'Employee Info'!$C$2:$J$2,0)),"")</f>
        <v/>
      </c>
      <c r="N1785" s="19" t="str">
        <f>IFERROR(INDEX('Employee Info'!$C$3:$J$200,MATCH(Data7[[#This Row],[Name:]],'Employee Info'!$B$3:$B$200,0),MATCH(Data7[[#Headers],[Other]],'Employee Info'!$C$2:$J$2,0)),"")</f>
        <v/>
      </c>
      <c r="O1785" s="19">
        <f>IFERROR((Data7[[#This Row],[Hours:]]*SUM(Data7[[#This Row],[Rate]:[Other]])),"")</f>
        <v>0</v>
      </c>
      <c r="P1785" s="7" t="str">
        <f>IF(Data7[[#This Row],[WO'#:]]="","Riley #","WO#")</f>
        <v>WO#</v>
      </c>
      <c r="Q1785" s="7">
        <f>IFERROR(WEEKNUM(Data7[[#This Row],[Date:]]),"")</f>
        <v>35</v>
      </c>
      <c r="R1785" s="6">
        <f t="shared" si="81"/>
        <v>45529</v>
      </c>
      <c r="S1785" s="6">
        <f>Data7[[#This Row],[Week Start]]+7</f>
        <v>45536</v>
      </c>
      <c r="T1785" s="7" t="str">
        <f t="shared" si="82"/>
        <v>8/25/2024 - 9/1/2024</v>
      </c>
      <c r="U1785" s="7" t="str">
        <f t="shared" si="83"/>
        <v>Time Card</v>
      </c>
      <c r="V1785" s="8" t="str">
        <f>RIGHT(TEXT(Data7[[#This Row],[Date:]],"mmddyyyy"),4)</f>
        <v>2024</v>
      </c>
      <c r="W1785" s="8" t="str">
        <f>MID(TEXT(Data7[[#This Row],[Date:]],"mmddyyyy"),3,2)</f>
        <v>30</v>
      </c>
      <c r="X1785" s="8" t="str">
        <f>LEFT(TEXT(Data7[[#This Row],[Date:]],"mmddyyyy"),2)</f>
        <v>08</v>
      </c>
      <c r="Y1785" s="6">
        <f>DATE(Data7[[#This Row],[Year]],Data7[[#This Row],[Month]],Data7[[#This Row],[Day]])</f>
        <v>45534</v>
      </c>
    </row>
    <row r="1786" spans="1:25">
      <c r="A1786" s="5">
        <v>45534.566970486114</v>
      </c>
      <c r="B1786" s="7" t="s">
        <v>31</v>
      </c>
      <c r="C1786" s="6" t="s">
        <v>2152</v>
      </c>
      <c r="D1786" s="7" t="s">
        <v>2156</v>
      </c>
      <c r="E1786" s="8">
        <v>3</v>
      </c>
      <c r="F1786" s="7">
        <v>7148629</v>
      </c>
      <c r="G1786" s="7" t="s">
        <v>68</v>
      </c>
      <c r="H1786" s="7" t="s">
        <v>756</v>
      </c>
      <c r="I1786" s="7" t="s">
        <v>44</v>
      </c>
      <c r="J1786" s="19" t="str">
        <f>IFERROR(INDEX('Employee Info'!$C$3:$E$200,MATCH(Data7[[#This Row],[Name:]],'Employee Info'!$B$3:$B$200,0),MATCH(Data7[[#This Row],[Hours Type:]],'Employee Info'!$C$2:$E$2,0)),"")</f>
        <v/>
      </c>
      <c r="K1786" s="19" t="str">
        <f>IFERROR(INDEX('Employee Info'!$C$3:$J$200,MATCH(Data7[[#This Row],[Name:]],'Employee Info'!$B$3:$B$200,0),MATCH(Data7[[#Headers],[Truck]],'Employee Info'!$C$2:$J$2,0)),"")</f>
        <v/>
      </c>
      <c r="L1786" s="19" t="str">
        <f>IFERROR(INDEX('Employee Info'!$C$3:$J$200,MATCH(Data7[[#This Row],[Name:]],'Employee Info'!$B$3:$B$200,0),MATCH(Data7[[#Headers],[Phone]],'Employee Info'!$C$2:$J$2,0)),"")</f>
        <v/>
      </c>
      <c r="M1786" s="19" t="str">
        <f>IFERROR(INDEX('Employee Info'!$C$3:$J$200,MATCH(Data7[[#This Row],[Name:]],'Employee Info'!$B$3:$B$200,0),MATCH(Data7[[#Headers],[Tech]],'Employee Info'!$C$2:$J$2,0)),"")</f>
        <v/>
      </c>
      <c r="N1786" s="19" t="str">
        <f>IFERROR(INDEX('Employee Info'!$C$3:$J$200,MATCH(Data7[[#This Row],[Name:]],'Employee Info'!$B$3:$B$200,0),MATCH(Data7[[#Headers],[Other]],'Employee Info'!$C$2:$J$2,0)),"")</f>
        <v/>
      </c>
      <c r="O1786" s="19">
        <f>IFERROR((Data7[[#This Row],[Hours:]]*SUM(Data7[[#This Row],[Rate]:[Other]])),"")</f>
        <v>0</v>
      </c>
      <c r="P1786" s="7" t="str">
        <f>IF(Data7[[#This Row],[WO'#:]]="","Riley #","WO#")</f>
        <v>WO#</v>
      </c>
      <c r="Q1786" s="7">
        <f>IFERROR(WEEKNUM(Data7[[#This Row],[Date:]]),"")</f>
        <v>35</v>
      </c>
      <c r="R1786" s="6">
        <f t="shared" si="81"/>
        <v>45529</v>
      </c>
      <c r="S1786" s="6">
        <f>Data7[[#This Row],[Week Start]]+7</f>
        <v>45536</v>
      </c>
      <c r="T1786" s="7" t="str">
        <f t="shared" si="82"/>
        <v>8/25/2024 - 9/1/2024</v>
      </c>
      <c r="U1786" s="7" t="str">
        <f t="shared" si="83"/>
        <v>Time Card</v>
      </c>
      <c r="V1786" s="8" t="str">
        <f>RIGHT(TEXT(Data7[[#This Row],[Date:]],"mmddyyyy"),4)</f>
        <v>2024</v>
      </c>
      <c r="W1786" s="8" t="str">
        <f>MID(TEXT(Data7[[#This Row],[Date:]],"mmddyyyy"),3,2)</f>
        <v>30</v>
      </c>
      <c r="X1786" s="8" t="str">
        <f>LEFT(TEXT(Data7[[#This Row],[Date:]],"mmddyyyy"),2)</f>
        <v>08</v>
      </c>
      <c r="Y1786" s="6">
        <f>DATE(Data7[[#This Row],[Year]],Data7[[#This Row],[Month]],Data7[[#This Row],[Day]])</f>
        <v>45534</v>
      </c>
    </row>
    <row r="1787" spans="1:25">
      <c r="A1787" s="5">
        <v>45534.567710648145</v>
      </c>
      <c r="B1787" s="7" t="s">
        <v>31</v>
      </c>
      <c r="C1787" s="6" t="s">
        <v>2152</v>
      </c>
      <c r="D1787" s="7" t="s">
        <v>2157</v>
      </c>
      <c r="E1787" s="8">
        <v>1</v>
      </c>
      <c r="F1787" s="7">
        <v>7148628</v>
      </c>
      <c r="G1787" s="7" t="s">
        <v>68</v>
      </c>
      <c r="H1787" s="7" t="s">
        <v>756</v>
      </c>
      <c r="I1787" s="7" t="s">
        <v>44</v>
      </c>
      <c r="J1787" s="19" t="str">
        <f>IFERROR(INDEX('Employee Info'!$C$3:$E$200,MATCH(Data7[[#This Row],[Name:]],'Employee Info'!$B$3:$B$200,0),MATCH(Data7[[#This Row],[Hours Type:]],'Employee Info'!$C$2:$E$2,0)),"")</f>
        <v/>
      </c>
      <c r="K1787" s="19" t="str">
        <f>IFERROR(INDEX('Employee Info'!$C$3:$J$200,MATCH(Data7[[#This Row],[Name:]],'Employee Info'!$B$3:$B$200,0),MATCH(Data7[[#Headers],[Truck]],'Employee Info'!$C$2:$J$2,0)),"")</f>
        <v/>
      </c>
      <c r="L1787" s="19" t="str">
        <f>IFERROR(INDEX('Employee Info'!$C$3:$J$200,MATCH(Data7[[#This Row],[Name:]],'Employee Info'!$B$3:$B$200,0),MATCH(Data7[[#Headers],[Phone]],'Employee Info'!$C$2:$J$2,0)),"")</f>
        <v/>
      </c>
      <c r="M1787" s="19" t="str">
        <f>IFERROR(INDEX('Employee Info'!$C$3:$J$200,MATCH(Data7[[#This Row],[Name:]],'Employee Info'!$B$3:$B$200,0),MATCH(Data7[[#Headers],[Tech]],'Employee Info'!$C$2:$J$2,0)),"")</f>
        <v/>
      </c>
      <c r="N1787" s="19" t="str">
        <f>IFERROR(INDEX('Employee Info'!$C$3:$J$200,MATCH(Data7[[#This Row],[Name:]],'Employee Info'!$B$3:$B$200,0),MATCH(Data7[[#Headers],[Other]],'Employee Info'!$C$2:$J$2,0)),"")</f>
        <v/>
      </c>
      <c r="O1787" s="19">
        <f>IFERROR((Data7[[#This Row],[Hours:]]*SUM(Data7[[#This Row],[Rate]:[Other]])),"")</f>
        <v>0</v>
      </c>
      <c r="P1787" s="7" t="str">
        <f>IF(Data7[[#This Row],[WO'#:]]="","Riley #","WO#")</f>
        <v>WO#</v>
      </c>
      <c r="Q1787" s="7">
        <f>IFERROR(WEEKNUM(Data7[[#This Row],[Date:]]),"")</f>
        <v>35</v>
      </c>
      <c r="R1787" s="6">
        <f t="shared" si="81"/>
        <v>45529</v>
      </c>
      <c r="S1787" s="6">
        <f>Data7[[#This Row],[Week Start]]+7</f>
        <v>45536</v>
      </c>
      <c r="T1787" s="7" t="str">
        <f t="shared" si="82"/>
        <v>8/25/2024 - 9/1/2024</v>
      </c>
      <c r="U1787" s="7" t="str">
        <f t="shared" si="83"/>
        <v>Time Card</v>
      </c>
      <c r="V1787" s="8" t="str">
        <f>RIGHT(TEXT(Data7[[#This Row],[Date:]],"mmddyyyy"),4)</f>
        <v>2024</v>
      </c>
      <c r="W1787" s="8" t="str">
        <f>MID(TEXT(Data7[[#This Row],[Date:]],"mmddyyyy"),3,2)</f>
        <v>30</v>
      </c>
      <c r="X1787" s="8" t="str">
        <f>LEFT(TEXT(Data7[[#This Row],[Date:]],"mmddyyyy"),2)</f>
        <v>08</v>
      </c>
      <c r="Y1787" s="6">
        <f>DATE(Data7[[#This Row],[Year]],Data7[[#This Row],[Month]],Data7[[#This Row],[Day]])</f>
        <v>45534</v>
      </c>
    </row>
    <row r="1788" spans="1:25">
      <c r="A1788" s="5">
        <v>45534.56862071759</v>
      </c>
      <c r="B1788" s="7" t="s">
        <v>31</v>
      </c>
      <c r="C1788" s="6" t="s">
        <v>2152</v>
      </c>
      <c r="D1788" s="7" t="s">
        <v>2158</v>
      </c>
      <c r="E1788" s="8">
        <v>4</v>
      </c>
      <c r="F1788" s="7" t="s">
        <v>68</v>
      </c>
      <c r="G1788" s="7" t="s">
        <v>68</v>
      </c>
      <c r="H1788" s="7" t="s">
        <v>2159</v>
      </c>
      <c r="I1788" s="7" t="s">
        <v>44</v>
      </c>
      <c r="J1788" s="19" t="str">
        <f>IFERROR(INDEX('Employee Info'!$C$3:$E$200,MATCH(Data7[[#This Row],[Name:]],'Employee Info'!$B$3:$B$200,0),MATCH(Data7[[#This Row],[Hours Type:]],'Employee Info'!$C$2:$E$2,0)),"")</f>
        <v/>
      </c>
      <c r="K1788" s="19" t="str">
        <f>IFERROR(INDEX('Employee Info'!$C$3:$J$200,MATCH(Data7[[#This Row],[Name:]],'Employee Info'!$B$3:$B$200,0),MATCH(Data7[[#Headers],[Truck]],'Employee Info'!$C$2:$J$2,0)),"")</f>
        <v/>
      </c>
      <c r="L1788" s="19" t="str">
        <f>IFERROR(INDEX('Employee Info'!$C$3:$J$200,MATCH(Data7[[#This Row],[Name:]],'Employee Info'!$B$3:$B$200,0),MATCH(Data7[[#Headers],[Phone]],'Employee Info'!$C$2:$J$2,0)),"")</f>
        <v/>
      </c>
      <c r="M1788" s="19" t="str">
        <f>IFERROR(INDEX('Employee Info'!$C$3:$J$200,MATCH(Data7[[#This Row],[Name:]],'Employee Info'!$B$3:$B$200,0),MATCH(Data7[[#Headers],[Tech]],'Employee Info'!$C$2:$J$2,0)),"")</f>
        <v/>
      </c>
      <c r="N1788" s="19" t="str">
        <f>IFERROR(INDEX('Employee Info'!$C$3:$J$200,MATCH(Data7[[#This Row],[Name:]],'Employee Info'!$B$3:$B$200,0),MATCH(Data7[[#Headers],[Other]],'Employee Info'!$C$2:$J$2,0)),"")</f>
        <v/>
      </c>
      <c r="O1788" s="19">
        <f>IFERROR((Data7[[#This Row],[Hours:]]*SUM(Data7[[#This Row],[Rate]:[Other]])),"")</f>
        <v>0</v>
      </c>
      <c r="P1788" s="7" t="str">
        <f>IF(Data7[[#This Row],[WO'#:]]="","Riley #","WO#")</f>
        <v>Riley #</v>
      </c>
      <c r="Q1788" s="7">
        <f>IFERROR(WEEKNUM(Data7[[#This Row],[Date:]]),"")</f>
        <v>35</v>
      </c>
      <c r="R1788" s="6">
        <f t="shared" si="81"/>
        <v>45529</v>
      </c>
      <c r="S1788" s="6">
        <f>Data7[[#This Row],[Week Start]]+7</f>
        <v>45536</v>
      </c>
      <c r="T1788" s="7" t="str">
        <f t="shared" si="82"/>
        <v>8/25/2024 - 9/1/2024</v>
      </c>
      <c r="U1788" s="7" t="str">
        <f t="shared" si="83"/>
        <v>Time Card</v>
      </c>
      <c r="V1788" s="8" t="str">
        <f>RIGHT(TEXT(Data7[[#This Row],[Date:]],"mmddyyyy"),4)</f>
        <v>2024</v>
      </c>
      <c r="W1788" s="8" t="str">
        <f>MID(TEXT(Data7[[#This Row],[Date:]],"mmddyyyy"),3,2)</f>
        <v>30</v>
      </c>
      <c r="X1788" s="8" t="str">
        <f>LEFT(TEXT(Data7[[#This Row],[Date:]],"mmddyyyy"),2)</f>
        <v>08</v>
      </c>
      <c r="Y1788" s="6">
        <f>DATE(Data7[[#This Row],[Year]],Data7[[#This Row],[Month]],Data7[[#This Row],[Day]])</f>
        <v>45534</v>
      </c>
    </row>
    <row r="1789" spans="1:25">
      <c r="A1789" s="5">
        <v>45534.571238310185</v>
      </c>
      <c r="B1789" s="7" t="s">
        <v>2143</v>
      </c>
      <c r="C1789" s="6" t="s">
        <v>2152</v>
      </c>
      <c r="D1789" s="7" t="s">
        <v>2158</v>
      </c>
      <c r="E1789" s="8">
        <v>4</v>
      </c>
      <c r="F1789" s="7" t="s">
        <v>68</v>
      </c>
      <c r="G1789" s="7" t="s">
        <v>68</v>
      </c>
      <c r="H1789" s="7" t="s">
        <v>42</v>
      </c>
      <c r="I1789" s="7" t="s">
        <v>44</v>
      </c>
      <c r="J1789" s="19" t="str">
        <f>IFERROR(INDEX('Employee Info'!$C$3:$E$200,MATCH(Data7[[#This Row],[Name:]],'Employee Info'!$B$3:$B$200,0),MATCH(Data7[[#This Row],[Hours Type:]],'Employee Info'!$C$2:$E$2,0)),"")</f>
        <v/>
      </c>
      <c r="K1789" s="19" t="str">
        <f>IFERROR(INDEX('Employee Info'!$C$3:$J$200,MATCH(Data7[[#This Row],[Name:]],'Employee Info'!$B$3:$B$200,0),MATCH(Data7[[#Headers],[Truck]],'Employee Info'!$C$2:$J$2,0)),"")</f>
        <v/>
      </c>
      <c r="L1789" s="19" t="str">
        <f>IFERROR(INDEX('Employee Info'!$C$3:$J$200,MATCH(Data7[[#This Row],[Name:]],'Employee Info'!$B$3:$B$200,0),MATCH(Data7[[#Headers],[Phone]],'Employee Info'!$C$2:$J$2,0)),"")</f>
        <v/>
      </c>
      <c r="M1789" s="19" t="str">
        <f>IFERROR(INDEX('Employee Info'!$C$3:$J$200,MATCH(Data7[[#This Row],[Name:]],'Employee Info'!$B$3:$B$200,0),MATCH(Data7[[#Headers],[Tech]],'Employee Info'!$C$2:$J$2,0)),"")</f>
        <v/>
      </c>
      <c r="N1789" s="19" t="str">
        <f>IFERROR(INDEX('Employee Info'!$C$3:$J$200,MATCH(Data7[[#This Row],[Name:]],'Employee Info'!$B$3:$B$200,0),MATCH(Data7[[#Headers],[Other]],'Employee Info'!$C$2:$J$2,0)),"")</f>
        <v/>
      </c>
      <c r="O1789" s="19">
        <f>IFERROR((Data7[[#This Row],[Hours:]]*SUM(Data7[[#This Row],[Rate]:[Other]])),"")</f>
        <v>0</v>
      </c>
      <c r="P1789" s="7" t="str">
        <f>IF(Data7[[#This Row],[WO'#:]]="","Riley #","WO#")</f>
        <v>Riley #</v>
      </c>
      <c r="Q1789" s="7">
        <f>IFERROR(WEEKNUM(Data7[[#This Row],[Date:]]),"")</f>
        <v>35</v>
      </c>
      <c r="R1789" s="6">
        <f t="shared" si="81"/>
        <v>45529</v>
      </c>
      <c r="S1789" s="6">
        <f>Data7[[#This Row],[Week Start]]+7</f>
        <v>45536</v>
      </c>
      <c r="T1789" s="7" t="str">
        <f t="shared" si="82"/>
        <v>8/25/2024 - 9/1/2024</v>
      </c>
      <c r="U1789" s="7" t="str">
        <f t="shared" si="83"/>
        <v>Time Card</v>
      </c>
      <c r="V1789" s="8" t="str">
        <f>RIGHT(TEXT(Data7[[#This Row],[Date:]],"mmddyyyy"),4)</f>
        <v>2024</v>
      </c>
      <c r="W1789" s="8" t="str">
        <f>MID(TEXT(Data7[[#This Row],[Date:]],"mmddyyyy"),3,2)</f>
        <v>30</v>
      </c>
      <c r="X1789" s="8" t="str">
        <f>LEFT(TEXT(Data7[[#This Row],[Date:]],"mmddyyyy"),2)</f>
        <v>08</v>
      </c>
      <c r="Y1789" s="6">
        <f>DATE(Data7[[#This Row],[Year]],Data7[[#This Row],[Month]],Data7[[#This Row],[Day]])</f>
        <v>45534</v>
      </c>
    </row>
    <row r="1790" spans="1:25">
      <c r="A1790" s="5">
        <v>45534.574315046295</v>
      </c>
      <c r="B1790" s="7" t="s">
        <v>2143</v>
      </c>
      <c r="C1790" s="6" t="s">
        <v>2152</v>
      </c>
      <c r="D1790" s="7" t="s">
        <v>2161</v>
      </c>
      <c r="E1790" s="8">
        <v>2</v>
      </c>
      <c r="F1790" s="7">
        <v>7148628</v>
      </c>
      <c r="G1790" s="7" t="s">
        <v>68</v>
      </c>
      <c r="H1790" s="7" t="s">
        <v>756</v>
      </c>
      <c r="I1790" s="7" t="s">
        <v>44</v>
      </c>
      <c r="J1790" s="19" t="str">
        <f>IFERROR(INDEX('Employee Info'!$C$3:$E$200,MATCH(Data7[[#This Row],[Name:]],'Employee Info'!$B$3:$B$200,0),MATCH(Data7[[#This Row],[Hours Type:]],'Employee Info'!$C$2:$E$2,0)),"")</f>
        <v/>
      </c>
      <c r="K1790" s="19" t="str">
        <f>IFERROR(INDEX('Employee Info'!$C$3:$J$200,MATCH(Data7[[#This Row],[Name:]],'Employee Info'!$B$3:$B$200,0),MATCH(Data7[[#Headers],[Truck]],'Employee Info'!$C$2:$J$2,0)),"")</f>
        <v/>
      </c>
      <c r="L1790" s="19" t="str">
        <f>IFERROR(INDEX('Employee Info'!$C$3:$J$200,MATCH(Data7[[#This Row],[Name:]],'Employee Info'!$B$3:$B$200,0),MATCH(Data7[[#Headers],[Phone]],'Employee Info'!$C$2:$J$2,0)),"")</f>
        <v/>
      </c>
      <c r="M1790" s="19" t="str">
        <f>IFERROR(INDEX('Employee Info'!$C$3:$J$200,MATCH(Data7[[#This Row],[Name:]],'Employee Info'!$B$3:$B$200,0),MATCH(Data7[[#Headers],[Tech]],'Employee Info'!$C$2:$J$2,0)),"")</f>
        <v/>
      </c>
      <c r="N1790" s="19" t="str">
        <f>IFERROR(INDEX('Employee Info'!$C$3:$J$200,MATCH(Data7[[#This Row],[Name:]],'Employee Info'!$B$3:$B$200,0),MATCH(Data7[[#Headers],[Other]],'Employee Info'!$C$2:$J$2,0)),"")</f>
        <v/>
      </c>
      <c r="O1790" s="19">
        <f>IFERROR((Data7[[#This Row],[Hours:]]*SUM(Data7[[#This Row],[Rate]:[Other]])),"")</f>
        <v>0</v>
      </c>
      <c r="P1790" s="7" t="str">
        <f>IF(Data7[[#This Row],[WO'#:]]="","Riley #","WO#")</f>
        <v>WO#</v>
      </c>
      <c r="Q1790" s="7">
        <f>IFERROR(WEEKNUM(Data7[[#This Row],[Date:]]),"")</f>
        <v>35</v>
      </c>
      <c r="R1790" s="6">
        <f t="shared" si="81"/>
        <v>45529</v>
      </c>
      <c r="S1790" s="6">
        <f>Data7[[#This Row],[Week Start]]+7</f>
        <v>45536</v>
      </c>
      <c r="T1790" s="7" t="str">
        <f t="shared" si="82"/>
        <v>8/25/2024 - 9/1/2024</v>
      </c>
      <c r="U1790" s="7" t="str">
        <f t="shared" si="83"/>
        <v>Time Card</v>
      </c>
      <c r="V1790" s="8" t="str">
        <f>RIGHT(TEXT(Data7[[#This Row],[Date:]],"mmddyyyy"),4)</f>
        <v>2024</v>
      </c>
      <c r="W1790" s="8" t="str">
        <f>MID(TEXT(Data7[[#This Row],[Date:]],"mmddyyyy"),3,2)</f>
        <v>30</v>
      </c>
      <c r="X1790" s="8" t="str">
        <f>LEFT(TEXT(Data7[[#This Row],[Date:]],"mmddyyyy"),2)</f>
        <v>08</v>
      </c>
      <c r="Y1790" s="6">
        <f>DATE(Data7[[#This Row],[Year]],Data7[[#This Row],[Month]],Data7[[#This Row],[Day]])</f>
        <v>45534</v>
      </c>
    </row>
    <row r="1791" spans="1:25">
      <c r="A1791" s="5">
        <v>45534.575853935188</v>
      </c>
      <c r="B1791" s="7" t="s">
        <v>2143</v>
      </c>
      <c r="C1791" s="6" t="s">
        <v>2152</v>
      </c>
      <c r="D1791" s="7" t="s">
        <v>2160</v>
      </c>
      <c r="E1791" s="8">
        <v>2</v>
      </c>
      <c r="F1791" s="7">
        <v>7053182</v>
      </c>
      <c r="G1791" s="7" t="s">
        <v>68</v>
      </c>
      <c r="H1791" s="7" t="s">
        <v>756</v>
      </c>
      <c r="I1791" s="7" t="s">
        <v>44</v>
      </c>
      <c r="J1791" s="19" t="str">
        <f>IFERROR(INDEX('Employee Info'!$C$3:$E$200,MATCH(Data7[[#This Row],[Name:]],'Employee Info'!$B$3:$B$200,0),MATCH(Data7[[#This Row],[Hours Type:]],'Employee Info'!$C$2:$E$2,0)),"")</f>
        <v/>
      </c>
      <c r="K1791" s="19" t="str">
        <f>IFERROR(INDEX('Employee Info'!$C$3:$J$200,MATCH(Data7[[#This Row],[Name:]],'Employee Info'!$B$3:$B$200,0),MATCH(Data7[[#Headers],[Truck]],'Employee Info'!$C$2:$J$2,0)),"")</f>
        <v/>
      </c>
      <c r="L1791" s="19" t="str">
        <f>IFERROR(INDEX('Employee Info'!$C$3:$J$200,MATCH(Data7[[#This Row],[Name:]],'Employee Info'!$B$3:$B$200,0),MATCH(Data7[[#Headers],[Phone]],'Employee Info'!$C$2:$J$2,0)),"")</f>
        <v/>
      </c>
      <c r="M1791" s="19" t="str">
        <f>IFERROR(INDEX('Employee Info'!$C$3:$J$200,MATCH(Data7[[#This Row],[Name:]],'Employee Info'!$B$3:$B$200,0),MATCH(Data7[[#Headers],[Tech]],'Employee Info'!$C$2:$J$2,0)),"")</f>
        <v/>
      </c>
      <c r="N1791" s="19" t="str">
        <f>IFERROR(INDEX('Employee Info'!$C$3:$J$200,MATCH(Data7[[#This Row],[Name:]],'Employee Info'!$B$3:$B$200,0),MATCH(Data7[[#Headers],[Other]],'Employee Info'!$C$2:$J$2,0)),"")</f>
        <v/>
      </c>
      <c r="O1791" s="19">
        <f>IFERROR((Data7[[#This Row],[Hours:]]*SUM(Data7[[#This Row],[Rate]:[Other]])),"")</f>
        <v>0</v>
      </c>
      <c r="P1791" s="7" t="str">
        <f>IF(Data7[[#This Row],[WO'#:]]="","Riley #","WO#")</f>
        <v>WO#</v>
      </c>
      <c r="Q1791" s="7">
        <f>IFERROR(WEEKNUM(Data7[[#This Row],[Date:]]),"")</f>
        <v>35</v>
      </c>
      <c r="R1791" s="6">
        <f t="shared" si="81"/>
        <v>45529</v>
      </c>
      <c r="S1791" s="6">
        <f>Data7[[#This Row],[Week Start]]+7</f>
        <v>45536</v>
      </c>
      <c r="T1791" s="7" t="str">
        <f t="shared" si="82"/>
        <v>8/25/2024 - 9/1/2024</v>
      </c>
      <c r="U1791" s="7" t="str">
        <f t="shared" si="83"/>
        <v>Time Card</v>
      </c>
      <c r="V1791" s="8" t="str">
        <f>RIGHT(TEXT(Data7[[#This Row],[Date:]],"mmddyyyy"),4)</f>
        <v>2024</v>
      </c>
      <c r="W1791" s="8" t="str">
        <f>MID(TEXT(Data7[[#This Row],[Date:]],"mmddyyyy"),3,2)</f>
        <v>30</v>
      </c>
      <c r="X1791" s="8" t="str">
        <f>LEFT(TEXT(Data7[[#This Row],[Date:]],"mmddyyyy"),2)</f>
        <v>08</v>
      </c>
      <c r="Y1791" s="6">
        <f>DATE(Data7[[#This Row],[Year]],Data7[[#This Row],[Month]],Data7[[#This Row],[Day]])</f>
        <v>45534</v>
      </c>
    </row>
    <row r="1792" spans="1:25">
      <c r="A1792" s="5">
        <v>45534.581918981479</v>
      </c>
      <c r="B1792" s="7" t="s">
        <v>23</v>
      </c>
      <c r="C1792" s="6" t="s">
        <v>2152</v>
      </c>
      <c r="D1792" s="7" t="s">
        <v>2162</v>
      </c>
      <c r="E1792" s="8">
        <v>6</v>
      </c>
      <c r="F1792" s="7">
        <v>7148628</v>
      </c>
      <c r="G1792" s="7" t="s">
        <v>68</v>
      </c>
      <c r="H1792" s="7" t="s">
        <v>756</v>
      </c>
      <c r="I1792" s="7" t="s">
        <v>44</v>
      </c>
      <c r="J1792" s="19" t="str">
        <f>IFERROR(INDEX('Employee Info'!$C$3:$E$200,MATCH(Data7[[#This Row],[Name:]],'Employee Info'!$B$3:$B$200,0),MATCH(Data7[[#This Row],[Hours Type:]],'Employee Info'!$C$2:$E$2,0)),"")</f>
        <v/>
      </c>
      <c r="K1792" s="19" t="str">
        <f>IFERROR(INDEX('Employee Info'!$C$3:$J$200,MATCH(Data7[[#This Row],[Name:]],'Employee Info'!$B$3:$B$200,0),MATCH(Data7[[#Headers],[Truck]],'Employee Info'!$C$2:$J$2,0)),"")</f>
        <v/>
      </c>
      <c r="L1792" s="19" t="str">
        <f>IFERROR(INDEX('Employee Info'!$C$3:$J$200,MATCH(Data7[[#This Row],[Name:]],'Employee Info'!$B$3:$B$200,0),MATCH(Data7[[#Headers],[Phone]],'Employee Info'!$C$2:$J$2,0)),"")</f>
        <v/>
      </c>
      <c r="M1792" s="19" t="str">
        <f>IFERROR(INDEX('Employee Info'!$C$3:$J$200,MATCH(Data7[[#This Row],[Name:]],'Employee Info'!$B$3:$B$200,0),MATCH(Data7[[#Headers],[Tech]],'Employee Info'!$C$2:$J$2,0)),"")</f>
        <v/>
      </c>
      <c r="N1792" s="19" t="str">
        <f>IFERROR(INDEX('Employee Info'!$C$3:$J$200,MATCH(Data7[[#This Row],[Name:]],'Employee Info'!$B$3:$B$200,0),MATCH(Data7[[#Headers],[Other]],'Employee Info'!$C$2:$J$2,0)),"")</f>
        <v/>
      </c>
      <c r="O1792" s="19">
        <f>IFERROR((Data7[[#This Row],[Hours:]]*SUM(Data7[[#This Row],[Rate]:[Other]])),"")</f>
        <v>0</v>
      </c>
      <c r="P1792" s="7" t="str">
        <f>IF(Data7[[#This Row],[WO'#:]]="","Riley #","WO#")</f>
        <v>WO#</v>
      </c>
      <c r="Q1792" s="7">
        <f>IFERROR(WEEKNUM(Data7[[#This Row],[Date:]]),"")</f>
        <v>35</v>
      </c>
      <c r="R1792" s="6">
        <f t="shared" si="81"/>
        <v>45529</v>
      </c>
      <c r="S1792" s="6">
        <f>Data7[[#This Row],[Week Start]]+7</f>
        <v>45536</v>
      </c>
      <c r="T1792" s="7" t="str">
        <f t="shared" si="82"/>
        <v>8/25/2024 - 9/1/2024</v>
      </c>
      <c r="U1792" s="7" t="str">
        <f t="shared" si="83"/>
        <v>Time Card</v>
      </c>
      <c r="V1792" s="8" t="str">
        <f>RIGHT(TEXT(Data7[[#This Row],[Date:]],"mmddyyyy"),4)</f>
        <v>2024</v>
      </c>
      <c r="W1792" s="8" t="str">
        <f>MID(TEXT(Data7[[#This Row],[Date:]],"mmddyyyy"),3,2)</f>
        <v>30</v>
      </c>
      <c r="X1792" s="8" t="str">
        <f>LEFT(TEXT(Data7[[#This Row],[Date:]],"mmddyyyy"),2)</f>
        <v>08</v>
      </c>
      <c r="Y1792" s="6">
        <f>DATE(Data7[[#This Row],[Year]],Data7[[#This Row],[Month]],Data7[[#This Row],[Day]])</f>
        <v>45534</v>
      </c>
    </row>
    <row r="1793" spans="1:25">
      <c r="A1793" s="5">
        <v>45534.583342129627</v>
      </c>
      <c r="B1793" s="7" t="s">
        <v>23</v>
      </c>
      <c r="C1793" s="6" t="s">
        <v>2152</v>
      </c>
      <c r="D1793" s="7" t="s">
        <v>2163</v>
      </c>
      <c r="E1793" s="8">
        <v>2</v>
      </c>
      <c r="F1793" s="7">
        <v>7053182</v>
      </c>
      <c r="G1793" s="7" t="s">
        <v>68</v>
      </c>
      <c r="H1793" s="7" t="s">
        <v>756</v>
      </c>
      <c r="I1793" s="7" t="s">
        <v>44</v>
      </c>
      <c r="J1793" s="19" t="str">
        <f>IFERROR(INDEX('Employee Info'!$C$3:$E$200,MATCH(Data7[[#This Row],[Name:]],'Employee Info'!$B$3:$B$200,0),MATCH(Data7[[#This Row],[Hours Type:]],'Employee Info'!$C$2:$E$2,0)),"")</f>
        <v/>
      </c>
      <c r="K1793" s="19" t="str">
        <f>IFERROR(INDEX('Employee Info'!$C$3:$J$200,MATCH(Data7[[#This Row],[Name:]],'Employee Info'!$B$3:$B$200,0),MATCH(Data7[[#Headers],[Truck]],'Employee Info'!$C$2:$J$2,0)),"")</f>
        <v/>
      </c>
      <c r="L1793" s="19" t="str">
        <f>IFERROR(INDEX('Employee Info'!$C$3:$J$200,MATCH(Data7[[#This Row],[Name:]],'Employee Info'!$B$3:$B$200,0),MATCH(Data7[[#Headers],[Phone]],'Employee Info'!$C$2:$J$2,0)),"")</f>
        <v/>
      </c>
      <c r="M1793" s="19" t="str">
        <f>IFERROR(INDEX('Employee Info'!$C$3:$J$200,MATCH(Data7[[#This Row],[Name:]],'Employee Info'!$B$3:$B$200,0),MATCH(Data7[[#Headers],[Tech]],'Employee Info'!$C$2:$J$2,0)),"")</f>
        <v/>
      </c>
      <c r="N1793" s="19" t="str">
        <f>IFERROR(INDEX('Employee Info'!$C$3:$J$200,MATCH(Data7[[#This Row],[Name:]],'Employee Info'!$B$3:$B$200,0),MATCH(Data7[[#Headers],[Other]],'Employee Info'!$C$2:$J$2,0)),"")</f>
        <v/>
      </c>
      <c r="O1793" s="19">
        <f>IFERROR((Data7[[#This Row],[Hours:]]*SUM(Data7[[#This Row],[Rate]:[Other]])),"")</f>
        <v>0</v>
      </c>
      <c r="P1793" s="7" t="str">
        <f>IF(Data7[[#This Row],[WO'#:]]="","Riley #","WO#")</f>
        <v>WO#</v>
      </c>
      <c r="Q1793" s="7">
        <f>IFERROR(WEEKNUM(Data7[[#This Row],[Date:]]),"")</f>
        <v>35</v>
      </c>
      <c r="R1793" s="6">
        <f t="shared" si="81"/>
        <v>45529</v>
      </c>
      <c r="S1793" s="6">
        <f>Data7[[#This Row],[Week Start]]+7</f>
        <v>45536</v>
      </c>
      <c r="T1793" s="7" t="str">
        <f t="shared" si="82"/>
        <v>8/25/2024 - 9/1/2024</v>
      </c>
      <c r="U1793" s="7" t="str">
        <f t="shared" si="83"/>
        <v>Time Card</v>
      </c>
      <c r="V1793" s="8" t="str">
        <f>RIGHT(TEXT(Data7[[#This Row],[Date:]],"mmddyyyy"),4)</f>
        <v>2024</v>
      </c>
      <c r="W1793" s="8" t="str">
        <f>MID(TEXT(Data7[[#This Row],[Date:]],"mmddyyyy"),3,2)</f>
        <v>30</v>
      </c>
      <c r="X1793" s="8" t="str">
        <f>LEFT(TEXT(Data7[[#This Row],[Date:]],"mmddyyyy"),2)</f>
        <v>08</v>
      </c>
      <c r="Y1793" s="6">
        <f>DATE(Data7[[#This Row],[Year]],Data7[[#This Row],[Month]],Data7[[#This Row],[Day]])</f>
        <v>45534</v>
      </c>
    </row>
    <row r="1794" spans="1:25">
      <c r="A1794" s="5">
        <v>45534.5847587963</v>
      </c>
      <c r="B1794" s="7" t="s">
        <v>35</v>
      </c>
      <c r="C1794" s="6" t="s">
        <v>2152</v>
      </c>
      <c r="D1794" s="7" t="s">
        <v>2164</v>
      </c>
      <c r="E1794" s="8">
        <v>1</v>
      </c>
      <c r="F1794" s="7">
        <v>7148632</v>
      </c>
      <c r="G1794" s="7" t="s">
        <v>68</v>
      </c>
      <c r="H1794" s="7" t="s">
        <v>756</v>
      </c>
      <c r="I1794" s="7" t="s">
        <v>44</v>
      </c>
      <c r="J1794" s="19" t="str">
        <f>IFERROR(INDEX('Employee Info'!$C$3:$E$200,MATCH(Data7[[#This Row],[Name:]],'Employee Info'!$B$3:$B$200,0),MATCH(Data7[[#This Row],[Hours Type:]],'Employee Info'!$C$2:$E$2,0)),"")</f>
        <v/>
      </c>
      <c r="K1794" s="19" t="str">
        <f>IFERROR(INDEX('Employee Info'!$C$3:$J$200,MATCH(Data7[[#This Row],[Name:]],'Employee Info'!$B$3:$B$200,0),MATCH(Data7[[#Headers],[Truck]],'Employee Info'!$C$2:$J$2,0)),"")</f>
        <v/>
      </c>
      <c r="L1794" s="19" t="str">
        <f>IFERROR(INDEX('Employee Info'!$C$3:$J$200,MATCH(Data7[[#This Row],[Name:]],'Employee Info'!$B$3:$B$200,0),MATCH(Data7[[#Headers],[Phone]],'Employee Info'!$C$2:$J$2,0)),"")</f>
        <v/>
      </c>
      <c r="M1794" s="19" t="str">
        <f>IFERROR(INDEX('Employee Info'!$C$3:$J$200,MATCH(Data7[[#This Row],[Name:]],'Employee Info'!$B$3:$B$200,0),MATCH(Data7[[#Headers],[Tech]],'Employee Info'!$C$2:$J$2,0)),"")</f>
        <v/>
      </c>
      <c r="N1794" s="19" t="str">
        <f>IFERROR(INDEX('Employee Info'!$C$3:$J$200,MATCH(Data7[[#This Row],[Name:]],'Employee Info'!$B$3:$B$200,0),MATCH(Data7[[#Headers],[Other]],'Employee Info'!$C$2:$J$2,0)),"")</f>
        <v/>
      </c>
      <c r="O1794" s="19">
        <f>IFERROR((Data7[[#This Row],[Hours:]]*SUM(Data7[[#This Row],[Rate]:[Other]])),"")</f>
        <v>0</v>
      </c>
      <c r="P1794" s="7" t="str">
        <f>IF(Data7[[#This Row],[WO'#:]]="","Riley #","WO#")</f>
        <v>WO#</v>
      </c>
      <c r="Q1794" s="7">
        <f>IFERROR(WEEKNUM(Data7[[#This Row],[Date:]]),"")</f>
        <v>35</v>
      </c>
      <c r="R1794" s="6">
        <f t="shared" ref="R1794:R1857" si="84">DATE(RIGHT(TEXT(C1794,"mm/dd/yyyy"),4),1,1)+(Q1794-1)*7-(WEEKDAY(DATE(RIGHT(TEXT(C1794,"mm/dd/yyyy"),4),1,1)))+1</f>
        <v>45529</v>
      </c>
      <c r="S1794" s="6">
        <f>Data7[[#This Row],[Week Start]]+7</f>
        <v>45536</v>
      </c>
      <c r="T1794" s="7" t="str">
        <f t="shared" ref="T1794:T1857" si="85">IFERROR(TEXT(R1794, "m/d/yyyy") &amp; " - " &amp; TEXT(S1794, "m/d/yyyy"),"")</f>
        <v>8/25/2024 - 9/1/2024</v>
      </c>
      <c r="U1794" s="7" t="str">
        <f t="shared" ref="U1794:U1857" si="86">"Time Card"</f>
        <v>Time Card</v>
      </c>
      <c r="V1794" s="8" t="str">
        <f>RIGHT(TEXT(Data7[[#This Row],[Date:]],"mmddyyyy"),4)</f>
        <v>2024</v>
      </c>
      <c r="W1794" s="8" t="str">
        <f>MID(TEXT(Data7[[#This Row],[Date:]],"mmddyyyy"),3,2)</f>
        <v>30</v>
      </c>
      <c r="X1794" s="8" t="str">
        <f>LEFT(TEXT(Data7[[#This Row],[Date:]],"mmddyyyy"),2)</f>
        <v>08</v>
      </c>
      <c r="Y1794" s="6">
        <f>DATE(Data7[[#This Row],[Year]],Data7[[#This Row],[Month]],Data7[[#This Row],[Day]])</f>
        <v>45534</v>
      </c>
    </row>
    <row r="1795" spans="1:25">
      <c r="A1795" s="5">
        <v>45534.585430324078</v>
      </c>
      <c r="B1795" s="7" t="s">
        <v>35</v>
      </c>
      <c r="C1795" s="6" t="s">
        <v>2152</v>
      </c>
      <c r="D1795" s="7" t="s">
        <v>2165</v>
      </c>
      <c r="E1795" s="8">
        <v>2</v>
      </c>
      <c r="F1795" s="7">
        <v>7148628</v>
      </c>
      <c r="G1795" s="7" t="s">
        <v>68</v>
      </c>
      <c r="H1795" s="7" t="s">
        <v>756</v>
      </c>
      <c r="I1795" s="7" t="s">
        <v>44</v>
      </c>
      <c r="J1795" s="19" t="str">
        <f>IFERROR(INDEX('Employee Info'!$C$3:$E$200,MATCH(Data7[[#This Row],[Name:]],'Employee Info'!$B$3:$B$200,0),MATCH(Data7[[#This Row],[Hours Type:]],'Employee Info'!$C$2:$E$2,0)),"")</f>
        <v/>
      </c>
      <c r="K1795" s="19" t="str">
        <f>IFERROR(INDEX('Employee Info'!$C$3:$J$200,MATCH(Data7[[#This Row],[Name:]],'Employee Info'!$B$3:$B$200,0),MATCH(Data7[[#Headers],[Truck]],'Employee Info'!$C$2:$J$2,0)),"")</f>
        <v/>
      </c>
      <c r="L1795" s="19" t="str">
        <f>IFERROR(INDEX('Employee Info'!$C$3:$J$200,MATCH(Data7[[#This Row],[Name:]],'Employee Info'!$B$3:$B$200,0),MATCH(Data7[[#Headers],[Phone]],'Employee Info'!$C$2:$J$2,0)),"")</f>
        <v/>
      </c>
      <c r="M1795" s="19" t="str">
        <f>IFERROR(INDEX('Employee Info'!$C$3:$J$200,MATCH(Data7[[#This Row],[Name:]],'Employee Info'!$B$3:$B$200,0),MATCH(Data7[[#Headers],[Tech]],'Employee Info'!$C$2:$J$2,0)),"")</f>
        <v/>
      </c>
      <c r="N1795" s="19" t="str">
        <f>IFERROR(INDEX('Employee Info'!$C$3:$J$200,MATCH(Data7[[#This Row],[Name:]],'Employee Info'!$B$3:$B$200,0),MATCH(Data7[[#Headers],[Other]],'Employee Info'!$C$2:$J$2,0)),"")</f>
        <v/>
      </c>
      <c r="O1795" s="19">
        <f>IFERROR((Data7[[#This Row],[Hours:]]*SUM(Data7[[#This Row],[Rate]:[Other]])),"")</f>
        <v>0</v>
      </c>
      <c r="P1795" s="7" t="str">
        <f>IF(Data7[[#This Row],[WO'#:]]="","Riley #","WO#")</f>
        <v>WO#</v>
      </c>
      <c r="Q1795" s="7">
        <f>IFERROR(WEEKNUM(Data7[[#This Row],[Date:]]),"")</f>
        <v>35</v>
      </c>
      <c r="R1795" s="6">
        <f t="shared" si="84"/>
        <v>45529</v>
      </c>
      <c r="S1795" s="6">
        <f>Data7[[#This Row],[Week Start]]+7</f>
        <v>45536</v>
      </c>
      <c r="T1795" s="7" t="str">
        <f t="shared" si="85"/>
        <v>8/25/2024 - 9/1/2024</v>
      </c>
      <c r="U1795" s="7" t="str">
        <f t="shared" si="86"/>
        <v>Time Card</v>
      </c>
      <c r="V1795" s="8" t="str">
        <f>RIGHT(TEXT(Data7[[#This Row],[Date:]],"mmddyyyy"),4)</f>
        <v>2024</v>
      </c>
      <c r="W1795" s="8" t="str">
        <f>MID(TEXT(Data7[[#This Row],[Date:]],"mmddyyyy"),3,2)</f>
        <v>30</v>
      </c>
      <c r="X1795" s="8" t="str">
        <f>LEFT(TEXT(Data7[[#This Row],[Date:]],"mmddyyyy"),2)</f>
        <v>08</v>
      </c>
      <c r="Y1795" s="6">
        <f>DATE(Data7[[#This Row],[Year]],Data7[[#This Row],[Month]],Data7[[#This Row],[Day]])</f>
        <v>45534</v>
      </c>
    </row>
    <row r="1796" spans="1:25">
      <c r="A1796" s="5">
        <v>45534.598127662037</v>
      </c>
      <c r="B1796" s="7" t="s">
        <v>66</v>
      </c>
      <c r="C1796" s="6" t="s">
        <v>2152</v>
      </c>
      <c r="D1796" s="7" t="s">
        <v>2168</v>
      </c>
      <c r="E1796" s="8">
        <v>1</v>
      </c>
      <c r="F1796" s="7" t="s">
        <v>68</v>
      </c>
      <c r="G1796" s="7" t="s">
        <v>68</v>
      </c>
      <c r="H1796" s="7" t="s">
        <v>42</v>
      </c>
      <c r="I1796" s="7" t="s">
        <v>44</v>
      </c>
      <c r="J1796" s="19" t="str">
        <f>IFERROR(INDEX('Employee Info'!$C$3:$E$200,MATCH(Data7[[#This Row],[Name:]],'Employee Info'!$B$3:$B$200,0),MATCH(Data7[[#This Row],[Hours Type:]],'Employee Info'!$C$2:$E$2,0)),"")</f>
        <v/>
      </c>
      <c r="K1796" s="19" t="str">
        <f>IFERROR(INDEX('Employee Info'!$C$3:$J$200,MATCH(Data7[[#This Row],[Name:]],'Employee Info'!$B$3:$B$200,0),MATCH(Data7[[#Headers],[Truck]],'Employee Info'!$C$2:$J$2,0)),"")</f>
        <v/>
      </c>
      <c r="L1796" s="19" t="str">
        <f>IFERROR(INDEX('Employee Info'!$C$3:$J$200,MATCH(Data7[[#This Row],[Name:]],'Employee Info'!$B$3:$B$200,0),MATCH(Data7[[#Headers],[Phone]],'Employee Info'!$C$2:$J$2,0)),"")</f>
        <v/>
      </c>
      <c r="M1796" s="19" t="str">
        <f>IFERROR(INDEX('Employee Info'!$C$3:$J$200,MATCH(Data7[[#This Row],[Name:]],'Employee Info'!$B$3:$B$200,0),MATCH(Data7[[#Headers],[Tech]],'Employee Info'!$C$2:$J$2,0)),"")</f>
        <v/>
      </c>
      <c r="N1796" s="19" t="str">
        <f>IFERROR(INDEX('Employee Info'!$C$3:$J$200,MATCH(Data7[[#This Row],[Name:]],'Employee Info'!$B$3:$B$200,0),MATCH(Data7[[#Headers],[Other]],'Employee Info'!$C$2:$J$2,0)),"")</f>
        <v/>
      </c>
      <c r="O1796" s="19">
        <f>IFERROR((Data7[[#This Row],[Hours:]]*SUM(Data7[[#This Row],[Rate]:[Other]])),"")</f>
        <v>0</v>
      </c>
      <c r="P1796" s="7" t="str">
        <f>IF(Data7[[#This Row],[WO'#:]]="","Riley #","WO#")</f>
        <v>Riley #</v>
      </c>
      <c r="Q1796" s="7">
        <f>IFERROR(WEEKNUM(Data7[[#This Row],[Date:]]),"")</f>
        <v>35</v>
      </c>
      <c r="R1796" s="6">
        <f t="shared" si="84"/>
        <v>45529</v>
      </c>
      <c r="S1796" s="6">
        <f>Data7[[#This Row],[Week Start]]+7</f>
        <v>45536</v>
      </c>
      <c r="T1796" s="7" t="str">
        <f t="shared" si="85"/>
        <v>8/25/2024 - 9/1/2024</v>
      </c>
      <c r="U1796" s="7" t="str">
        <f t="shared" si="86"/>
        <v>Time Card</v>
      </c>
      <c r="V1796" s="8" t="str">
        <f>RIGHT(TEXT(Data7[[#This Row],[Date:]],"mmddyyyy"),4)</f>
        <v>2024</v>
      </c>
      <c r="W1796" s="8" t="str">
        <f>MID(TEXT(Data7[[#This Row],[Date:]],"mmddyyyy"),3,2)</f>
        <v>30</v>
      </c>
      <c r="X1796" s="8" t="str">
        <f>LEFT(TEXT(Data7[[#This Row],[Date:]],"mmddyyyy"),2)</f>
        <v>08</v>
      </c>
      <c r="Y1796" s="6">
        <f>DATE(Data7[[#This Row],[Year]],Data7[[#This Row],[Month]],Data7[[#This Row],[Day]])</f>
        <v>45534</v>
      </c>
    </row>
    <row r="1797" spans="1:25">
      <c r="A1797" s="5">
        <v>45534.60053009259</v>
      </c>
      <c r="B1797" s="7" t="s">
        <v>66</v>
      </c>
      <c r="C1797" s="6" t="s">
        <v>2152</v>
      </c>
      <c r="D1797" s="7" t="s">
        <v>2169</v>
      </c>
      <c r="E1797" s="8">
        <v>1</v>
      </c>
      <c r="F1797" s="7">
        <v>7148629</v>
      </c>
      <c r="G1797" s="7" t="s">
        <v>68</v>
      </c>
      <c r="H1797" s="7" t="s">
        <v>756</v>
      </c>
      <c r="I1797" s="7" t="s">
        <v>44</v>
      </c>
      <c r="J1797" s="19" t="str">
        <f>IFERROR(INDEX('Employee Info'!$C$3:$E$200,MATCH(Data7[[#This Row],[Name:]],'Employee Info'!$B$3:$B$200,0),MATCH(Data7[[#This Row],[Hours Type:]],'Employee Info'!$C$2:$E$2,0)),"")</f>
        <v/>
      </c>
      <c r="K1797" s="19" t="str">
        <f>IFERROR(INDEX('Employee Info'!$C$3:$J$200,MATCH(Data7[[#This Row],[Name:]],'Employee Info'!$B$3:$B$200,0),MATCH(Data7[[#Headers],[Truck]],'Employee Info'!$C$2:$J$2,0)),"")</f>
        <v/>
      </c>
      <c r="L1797" s="19" t="str">
        <f>IFERROR(INDEX('Employee Info'!$C$3:$J$200,MATCH(Data7[[#This Row],[Name:]],'Employee Info'!$B$3:$B$200,0),MATCH(Data7[[#Headers],[Phone]],'Employee Info'!$C$2:$J$2,0)),"")</f>
        <v/>
      </c>
      <c r="M1797" s="19" t="str">
        <f>IFERROR(INDEX('Employee Info'!$C$3:$J$200,MATCH(Data7[[#This Row],[Name:]],'Employee Info'!$B$3:$B$200,0),MATCH(Data7[[#Headers],[Tech]],'Employee Info'!$C$2:$J$2,0)),"")</f>
        <v/>
      </c>
      <c r="N1797" s="19" t="str">
        <f>IFERROR(INDEX('Employee Info'!$C$3:$J$200,MATCH(Data7[[#This Row],[Name:]],'Employee Info'!$B$3:$B$200,0),MATCH(Data7[[#Headers],[Other]],'Employee Info'!$C$2:$J$2,0)),"")</f>
        <v/>
      </c>
      <c r="O1797" s="19">
        <f>IFERROR((Data7[[#This Row],[Hours:]]*SUM(Data7[[#This Row],[Rate]:[Other]])),"")</f>
        <v>0</v>
      </c>
      <c r="P1797" s="7" t="str">
        <f>IF(Data7[[#This Row],[WO'#:]]="","Riley #","WO#")</f>
        <v>WO#</v>
      </c>
      <c r="Q1797" s="7">
        <f>IFERROR(WEEKNUM(Data7[[#This Row],[Date:]]),"")</f>
        <v>35</v>
      </c>
      <c r="R1797" s="6">
        <f t="shared" si="84"/>
        <v>45529</v>
      </c>
      <c r="S1797" s="6">
        <f>Data7[[#This Row],[Week Start]]+7</f>
        <v>45536</v>
      </c>
      <c r="T1797" s="7" t="str">
        <f t="shared" si="85"/>
        <v>8/25/2024 - 9/1/2024</v>
      </c>
      <c r="U1797" s="7" t="str">
        <f t="shared" si="86"/>
        <v>Time Card</v>
      </c>
      <c r="V1797" s="8" t="str">
        <f>RIGHT(TEXT(Data7[[#This Row],[Date:]],"mmddyyyy"),4)</f>
        <v>2024</v>
      </c>
      <c r="W1797" s="8" t="str">
        <f>MID(TEXT(Data7[[#This Row],[Date:]],"mmddyyyy"),3,2)</f>
        <v>30</v>
      </c>
      <c r="X1797" s="8" t="str">
        <f>LEFT(TEXT(Data7[[#This Row],[Date:]],"mmddyyyy"),2)</f>
        <v>08</v>
      </c>
      <c r="Y1797" s="6">
        <f>DATE(Data7[[#This Row],[Year]],Data7[[#This Row],[Month]],Data7[[#This Row],[Day]])</f>
        <v>45534</v>
      </c>
    </row>
    <row r="1798" spans="1:25">
      <c r="A1798" s="5">
        <v>45534.60333391204</v>
      </c>
      <c r="B1798" s="7" t="s">
        <v>66</v>
      </c>
      <c r="C1798" s="6" t="s">
        <v>2152</v>
      </c>
      <c r="D1798" s="7" t="s">
        <v>2172</v>
      </c>
      <c r="E1798" s="8">
        <v>1</v>
      </c>
      <c r="F1798" s="7">
        <v>7129674</v>
      </c>
      <c r="G1798" s="7" t="s">
        <v>68</v>
      </c>
      <c r="H1798" s="7" t="s">
        <v>756</v>
      </c>
      <c r="I1798" s="7" t="s">
        <v>44</v>
      </c>
      <c r="J1798" s="19" t="str">
        <f>IFERROR(INDEX('Employee Info'!$C$3:$E$200,MATCH(Data7[[#This Row],[Name:]],'Employee Info'!$B$3:$B$200,0),MATCH(Data7[[#This Row],[Hours Type:]],'Employee Info'!$C$2:$E$2,0)),"")</f>
        <v/>
      </c>
      <c r="K1798" s="19" t="str">
        <f>IFERROR(INDEX('Employee Info'!$C$3:$J$200,MATCH(Data7[[#This Row],[Name:]],'Employee Info'!$B$3:$B$200,0),MATCH(Data7[[#Headers],[Truck]],'Employee Info'!$C$2:$J$2,0)),"")</f>
        <v/>
      </c>
      <c r="L1798" s="19" t="str">
        <f>IFERROR(INDEX('Employee Info'!$C$3:$J$200,MATCH(Data7[[#This Row],[Name:]],'Employee Info'!$B$3:$B$200,0),MATCH(Data7[[#Headers],[Phone]],'Employee Info'!$C$2:$J$2,0)),"")</f>
        <v/>
      </c>
      <c r="M1798" s="19" t="str">
        <f>IFERROR(INDEX('Employee Info'!$C$3:$J$200,MATCH(Data7[[#This Row],[Name:]],'Employee Info'!$B$3:$B$200,0),MATCH(Data7[[#Headers],[Tech]],'Employee Info'!$C$2:$J$2,0)),"")</f>
        <v/>
      </c>
      <c r="N1798" s="19" t="str">
        <f>IFERROR(INDEX('Employee Info'!$C$3:$J$200,MATCH(Data7[[#This Row],[Name:]],'Employee Info'!$B$3:$B$200,0),MATCH(Data7[[#Headers],[Other]],'Employee Info'!$C$2:$J$2,0)),"")</f>
        <v/>
      </c>
      <c r="O1798" s="19">
        <f>IFERROR((Data7[[#This Row],[Hours:]]*SUM(Data7[[#This Row],[Rate]:[Other]])),"")</f>
        <v>0</v>
      </c>
      <c r="P1798" s="7" t="str">
        <f>IF(Data7[[#This Row],[WO'#:]]="","Riley #","WO#")</f>
        <v>WO#</v>
      </c>
      <c r="Q1798" s="7">
        <f>IFERROR(WEEKNUM(Data7[[#This Row],[Date:]]),"")</f>
        <v>35</v>
      </c>
      <c r="R1798" s="6">
        <f t="shared" si="84"/>
        <v>45529</v>
      </c>
      <c r="S1798" s="6">
        <f>Data7[[#This Row],[Week Start]]+7</f>
        <v>45536</v>
      </c>
      <c r="T1798" s="7" t="str">
        <f t="shared" si="85"/>
        <v>8/25/2024 - 9/1/2024</v>
      </c>
      <c r="U1798" s="7" t="str">
        <f t="shared" si="86"/>
        <v>Time Card</v>
      </c>
      <c r="V1798" s="8" t="str">
        <f>RIGHT(TEXT(Data7[[#This Row],[Date:]],"mmddyyyy"),4)</f>
        <v>2024</v>
      </c>
      <c r="W1798" s="8" t="str">
        <f>MID(TEXT(Data7[[#This Row],[Date:]],"mmddyyyy"),3,2)</f>
        <v>30</v>
      </c>
      <c r="X1798" s="8" t="str">
        <f>LEFT(TEXT(Data7[[#This Row],[Date:]],"mmddyyyy"),2)</f>
        <v>08</v>
      </c>
      <c r="Y1798" s="6">
        <f>DATE(Data7[[#This Row],[Year]],Data7[[#This Row],[Month]],Data7[[#This Row],[Day]])</f>
        <v>45534</v>
      </c>
    </row>
    <row r="1799" spans="1:25">
      <c r="A1799" s="5">
        <v>45534.605338194444</v>
      </c>
      <c r="B1799" s="7" t="s">
        <v>66</v>
      </c>
      <c r="C1799" s="6" t="s">
        <v>2152</v>
      </c>
      <c r="D1799" s="7" t="s">
        <v>2174</v>
      </c>
      <c r="E1799" s="8">
        <v>1</v>
      </c>
      <c r="F1799" s="7">
        <v>7148632</v>
      </c>
      <c r="G1799" s="7" t="s">
        <v>68</v>
      </c>
      <c r="H1799" s="7" t="s">
        <v>756</v>
      </c>
      <c r="I1799" s="7" t="s">
        <v>44</v>
      </c>
      <c r="J1799" s="19" t="str">
        <f>IFERROR(INDEX('Employee Info'!$C$3:$E$200,MATCH(Data7[[#This Row],[Name:]],'Employee Info'!$B$3:$B$200,0),MATCH(Data7[[#This Row],[Hours Type:]],'Employee Info'!$C$2:$E$2,0)),"")</f>
        <v/>
      </c>
      <c r="K1799" s="19" t="str">
        <f>IFERROR(INDEX('Employee Info'!$C$3:$J$200,MATCH(Data7[[#This Row],[Name:]],'Employee Info'!$B$3:$B$200,0),MATCH(Data7[[#Headers],[Truck]],'Employee Info'!$C$2:$J$2,0)),"")</f>
        <v/>
      </c>
      <c r="L1799" s="19" t="str">
        <f>IFERROR(INDEX('Employee Info'!$C$3:$J$200,MATCH(Data7[[#This Row],[Name:]],'Employee Info'!$B$3:$B$200,0),MATCH(Data7[[#Headers],[Phone]],'Employee Info'!$C$2:$J$2,0)),"")</f>
        <v/>
      </c>
      <c r="M1799" s="19" t="str">
        <f>IFERROR(INDEX('Employee Info'!$C$3:$J$200,MATCH(Data7[[#This Row],[Name:]],'Employee Info'!$B$3:$B$200,0),MATCH(Data7[[#Headers],[Tech]],'Employee Info'!$C$2:$J$2,0)),"")</f>
        <v/>
      </c>
      <c r="N1799" s="19" t="str">
        <f>IFERROR(INDEX('Employee Info'!$C$3:$J$200,MATCH(Data7[[#This Row],[Name:]],'Employee Info'!$B$3:$B$200,0),MATCH(Data7[[#Headers],[Other]],'Employee Info'!$C$2:$J$2,0)),"")</f>
        <v/>
      </c>
      <c r="O1799" s="19">
        <f>IFERROR((Data7[[#This Row],[Hours:]]*SUM(Data7[[#This Row],[Rate]:[Other]])),"")</f>
        <v>0</v>
      </c>
      <c r="P1799" s="7" t="str">
        <f>IF(Data7[[#This Row],[WO'#:]]="","Riley #","WO#")</f>
        <v>WO#</v>
      </c>
      <c r="Q1799" s="7">
        <f>IFERROR(WEEKNUM(Data7[[#This Row],[Date:]]),"")</f>
        <v>35</v>
      </c>
      <c r="R1799" s="6">
        <f t="shared" si="84"/>
        <v>45529</v>
      </c>
      <c r="S1799" s="6">
        <f>Data7[[#This Row],[Week Start]]+7</f>
        <v>45536</v>
      </c>
      <c r="T1799" s="7" t="str">
        <f t="shared" si="85"/>
        <v>8/25/2024 - 9/1/2024</v>
      </c>
      <c r="U1799" s="7" t="str">
        <f t="shared" si="86"/>
        <v>Time Card</v>
      </c>
      <c r="V1799" s="8" t="str">
        <f>RIGHT(TEXT(Data7[[#This Row],[Date:]],"mmddyyyy"),4)</f>
        <v>2024</v>
      </c>
      <c r="W1799" s="8" t="str">
        <f>MID(TEXT(Data7[[#This Row],[Date:]],"mmddyyyy"),3,2)</f>
        <v>30</v>
      </c>
      <c r="X1799" s="8" t="str">
        <f>LEFT(TEXT(Data7[[#This Row],[Date:]],"mmddyyyy"),2)</f>
        <v>08</v>
      </c>
      <c r="Y1799" s="6">
        <f>DATE(Data7[[#This Row],[Year]],Data7[[#This Row],[Month]],Data7[[#This Row],[Day]])</f>
        <v>45534</v>
      </c>
    </row>
    <row r="1800" spans="1:25">
      <c r="A1800" s="5">
        <v>45534.622975810184</v>
      </c>
      <c r="B1800" s="7" t="s">
        <v>66</v>
      </c>
      <c r="C1800" s="6" t="s">
        <v>2152</v>
      </c>
      <c r="D1800" s="7" t="s">
        <v>2180</v>
      </c>
      <c r="E1800" s="8">
        <v>4</v>
      </c>
      <c r="F1800" s="7">
        <v>6984733</v>
      </c>
      <c r="G1800" s="7" t="s">
        <v>68</v>
      </c>
      <c r="H1800" s="7" t="s">
        <v>756</v>
      </c>
      <c r="I1800" s="7" t="s">
        <v>44</v>
      </c>
      <c r="J1800" s="19" t="str">
        <f>IFERROR(INDEX('Employee Info'!$C$3:$E$200,MATCH(Data7[[#This Row],[Name:]],'Employee Info'!$B$3:$B$200,0),MATCH(Data7[[#This Row],[Hours Type:]],'Employee Info'!$C$2:$E$2,0)),"")</f>
        <v/>
      </c>
      <c r="K1800" s="19" t="str">
        <f>IFERROR(INDEX('Employee Info'!$C$3:$J$200,MATCH(Data7[[#This Row],[Name:]],'Employee Info'!$B$3:$B$200,0),MATCH(Data7[[#Headers],[Truck]],'Employee Info'!$C$2:$J$2,0)),"")</f>
        <v/>
      </c>
      <c r="L1800" s="19" t="str">
        <f>IFERROR(INDEX('Employee Info'!$C$3:$J$200,MATCH(Data7[[#This Row],[Name:]],'Employee Info'!$B$3:$B$200,0),MATCH(Data7[[#Headers],[Phone]],'Employee Info'!$C$2:$J$2,0)),"")</f>
        <v/>
      </c>
      <c r="M1800" s="19" t="str">
        <f>IFERROR(INDEX('Employee Info'!$C$3:$J$200,MATCH(Data7[[#This Row],[Name:]],'Employee Info'!$B$3:$B$200,0),MATCH(Data7[[#Headers],[Tech]],'Employee Info'!$C$2:$J$2,0)),"")</f>
        <v/>
      </c>
      <c r="N1800" s="19" t="str">
        <f>IFERROR(INDEX('Employee Info'!$C$3:$J$200,MATCH(Data7[[#This Row],[Name:]],'Employee Info'!$B$3:$B$200,0),MATCH(Data7[[#Headers],[Other]],'Employee Info'!$C$2:$J$2,0)),"")</f>
        <v/>
      </c>
      <c r="O1800" s="19">
        <f>IFERROR((Data7[[#This Row],[Hours:]]*SUM(Data7[[#This Row],[Rate]:[Other]])),"")</f>
        <v>0</v>
      </c>
      <c r="P1800" s="7" t="str">
        <f>IF(Data7[[#This Row],[WO'#:]]="","Riley #","WO#")</f>
        <v>WO#</v>
      </c>
      <c r="Q1800" s="7">
        <f>IFERROR(WEEKNUM(Data7[[#This Row],[Date:]]),"")</f>
        <v>35</v>
      </c>
      <c r="R1800" s="6">
        <f t="shared" si="84"/>
        <v>45529</v>
      </c>
      <c r="S1800" s="6">
        <f>Data7[[#This Row],[Week Start]]+7</f>
        <v>45536</v>
      </c>
      <c r="T1800" s="7" t="str">
        <f t="shared" si="85"/>
        <v>8/25/2024 - 9/1/2024</v>
      </c>
      <c r="U1800" s="7" t="str">
        <f t="shared" si="86"/>
        <v>Time Card</v>
      </c>
      <c r="V1800" s="8" t="str">
        <f>RIGHT(TEXT(Data7[[#This Row],[Date:]],"mmddyyyy"),4)</f>
        <v>2024</v>
      </c>
      <c r="W1800" s="8" t="str">
        <f>MID(TEXT(Data7[[#This Row],[Date:]],"mmddyyyy"),3,2)</f>
        <v>30</v>
      </c>
      <c r="X1800" s="8" t="str">
        <f>LEFT(TEXT(Data7[[#This Row],[Date:]],"mmddyyyy"),2)</f>
        <v>08</v>
      </c>
      <c r="Y1800" s="6">
        <f>DATE(Data7[[#This Row],[Year]],Data7[[#This Row],[Month]],Data7[[#This Row],[Day]])</f>
        <v>45534</v>
      </c>
    </row>
    <row r="1801" spans="1:25">
      <c r="A1801" s="5">
        <v>45534.623511111109</v>
      </c>
      <c r="B1801" s="7" t="s">
        <v>66</v>
      </c>
      <c r="C1801" s="6" t="s">
        <v>2152</v>
      </c>
      <c r="D1801" s="7" t="s">
        <v>2180</v>
      </c>
      <c r="E1801" s="8">
        <v>2</v>
      </c>
      <c r="F1801" s="7">
        <v>6984733</v>
      </c>
      <c r="G1801" s="7" t="s">
        <v>68</v>
      </c>
      <c r="H1801" s="7" t="s">
        <v>756</v>
      </c>
      <c r="I1801" s="7" t="s">
        <v>45</v>
      </c>
      <c r="J1801" s="19" t="str">
        <f>IFERROR(INDEX('Employee Info'!$C$3:$E$200,MATCH(Data7[[#This Row],[Name:]],'Employee Info'!$B$3:$B$200,0),MATCH(Data7[[#This Row],[Hours Type:]],'Employee Info'!$C$2:$E$2,0)),"")</f>
        <v/>
      </c>
      <c r="K1801" s="19" t="str">
        <f>IFERROR(INDEX('Employee Info'!$C$3:$J$200,MATCH(Data7[[#This Row],[Name:]],'Employee Info'!$B$3:$B$200,0),MATCH(Data7[[#Headers],[Truck]],'Employee Info'!$C$2:$J$2,0)),"")</f>
        <v/>
      </c>
      <c r="L1801" s="19" t="str">
        <f>IFERROR(INDEX('Employee Info'!$C$3:$J$200,MATCH(Data7[[#This Row],[Name:]],'Employee Info'!$B$3:$B$200,0),MATCH(Data7[[#Headers],[Phone]],'Employee Info'!$C$2:$J$2,0)),"")</f>
        <v/>
      </c>
      <c r="M1801" s="19" t="str">
        <f>IFERROR(INDEX('Employee Info'!$C$3:$J$200,MATCH(Data7[[#This Row],[Name:]],'Employee Info'!$B$3:$B$200,0),MATCH(Data7[[#Headers],[Tech]],'Employee Info'!$C$2:$J$2,0)),"")</f>
        <v/>
      </c>
      <c r="N1801" s="19" t="str">
        <f>IFERROR(INDEX('Employee Info'!$C$3:$J$200,MATCH(Data7[[#This Row],[Name:]],'Employee Info'!$B$3:$B$200,0),MATCH(Data7[[#Headers],[Other]],'Employee Info'!$C$2:$J$2,0)),"")</f>
        <v/>
      </c>
      <c r="O1801" s="19">
        <f>IFERROR((Data7[[#This Row],[Hours:]]*SUM(Data7[[#This Row],[Rate]:[Other]])),"")</f>
        <v>0</v>
      </c>
      <c r="P1801" s="7" t="str">
        <f>IF(Data7[[#This Row],[WO'#:]]="","Riley #","WO#")</f>
        <v>WO#</v>
      </c>
      <c r="Q1801" s="7">
        <f>IFERROR(WEEKNUM(Data7[[#This Row],[Date:]]),"")</f>
        <v>35</v>
      </c>
      <c r="R1801" s="6">
        <f t="shared" si="84"/>
        <v>45529</v>
      </c>
      <c r="S1801" s="6">
        <f>Data7[[#This Row],[Week Start]]+7</f>
        <v>45536</v>
      </c>
      <c r="T1801" s="7" t="str">
        <f t="shared" si="85"/>
        <v>8/25/2024 - 9/1/2024</v>
      </c>
      <c r="U1801" s="7" t="str">
        <f t="shared" si="86"/>
        <v>Time Card</v>
      </c>
      <c r="V1801" s="8" t="str">
        <f>RIGHT(TEXT(Data7[[#This Row],[Date:]],"mmddyyyy"),4)</f>
        <v>2024</v>
      </c>
      <c r="W1801" s="8" t="str">
        <f>MID(TEXT(Data7[[#This Row],[Date:]],"mmddyyyy"),3,2)</f>
        <v>30</v>
      </c>
      <c r="X1801" s="8" t="str">
        <f>LEFT(TEXT(Data7[[#This Row],[Date:]],"mmddyyyy"),2)</f>
        <v>08</v>
      </c>
      <c r="Y1801" s="6">
        <f>DATE(Data7[[#This Row],[Year]],Data7[[#This Row],[Month]],Data7[[#This Row],[Day]])</f>
        <v>45534</v>
      </c>
    </row>
    <row r="1802" spans="1:25">
      <c r="A1802" s="5">
        <v>45535.36394722222</v>
      </c>
      <c r="B1802" s="7" t="s">
        <v>35</v>
      </c>
      <c r="C1802" s="6" t="s">
        <v>2182</v>
      </c>
      <c r="D1802" s="7" t="s">
        <v>2181</v>
      </c>
      <c r="E1802" s="8">
        <v>4</v>
      </c>
      <c r="F1802" s="7">
        <v>7148632</v>
      </c>
      <c r="G1802" s="7" t="s">
        <v>68</v>
      </c>
      <c r="H1802" s="7" t="s">
        <v>756</v>
      </c>
      <c r="I1802" s="7" t="s">
        <v>45</v>
      </c>
      <c r="J1802" s="19" t="str">
        <f>IFERROR(INDEX('Employee Info'!$C$3:$E$200,MATCH(Data7[[#This Row],[Name:]],'Employee Info'!$B$3:$B$200,0),MATCH(Data7[[#This Row],[Hours Type:]],'Employee Info'!$C$2:$E$2,0)),"")</f>
        <v/>
      </c>
      <c r="K1802" s="19" t="str">
        <f>IFERROR(INDEX('Employee Info'!$C$3:$J$200,MATCH(Data7[[#This Row],[Name:]],'Employee Info'!$B$3:$B$200,0),MATCH(Data7[[#Headers],[Truck]],'Employee Info'!$C$2:$J$2,0)),"")</f>
        <v/>
      </c>
      <c r="L1802" s="19" t="str">
        <f>IFERROR(INDEX('Employee Info'!$C$3:$J$200,MATCH(Data7[[#This Row],[Name:]],'Employee Info'!$B$3:$B$200,0),MATCH(Data7[[#Headers],[Phone]],'Employee Info'!$C$2:$J$2,0)),"")</f>
        <v/>
      </c>
      <c r="M1802" s="19" t="str">
        <f>IFERROR(INDEX('Employee Info'!$C$3:$J$200,MATCH(Data7[[#This Row],[Name:]],'Employee Info'!$B$3:$B$200,0),MATCH(Data7[[#Headers],[Tech]],'Employee Info'!$C$2:$J$2,0)),"")</f>
        <v/>
      </c>
      <c r="N1802" s="19" t="str">
        <f>IFERROR(INDEX('Employee Info'!$C$3:$J$200,MATCH(Data7[[#This Row],[Name:]],'Employee Info'!$B$3:$B$200,0),MATCH(Data7[[#Headers],[Other]],'Employee Info'!$C$2:$J$2,0)),"")</f>
        <v/>
      </c>
      <c r="O1802" s="19">
        <f>IFERROR((Data7[[#This Row],[Hours:]]*SUM(Data7[[#This Row],[Rate]:[Other]])),"")</f>
        <v>0</v>
      </c>
      <c r="P1802" s="7" t="str">
        <f>IF(Data7[[#This Row],[WO'#:]]="","Riley #","WO#")</f>
        <v>WO#</v>
      </c>
      <c r="Q1802" s="7">
        <f>IFERROR(WEEKNUM(Data7[[#This Row],[Date:]]),"")</f>
        <v>35</v>
      </c>
      <c r="R1802" s="6">
        <f t="shared" si="84"/>
        <v>45529</v>
      </c>
      <c r="S1802" s="6">
        <f>Data7[[#This Row],[Week Start]]+7</f>
        <v>45536</v>
      </c>
      <c r="T1802" s="7" t="str">
        <f t="shared" si="85"/>
        <v>8/25/2024 - 9/1/2024</v>
      </c>
      <c r="U1802" s="7" t="str">
        <f t="shared" si="86"/>
        <v>Time Card</v>
      </c>
      <c r="V1802" s="8" t="str">
        <f>RIGHT(TEXT(Data7[[#This Row],[Date:]],"mmddyyyy"),4)</f>
        <v>2024</v>
      </c>
      <c r="W1802" s="8" t="str">
        <f>MID(TEXT(Data7[[#This Row],[Date:]],"mmddyyyy"),3,2)</f>
        <v>31</v>
      </c>
      <c r="X1802" s="8" t="str">
        <f>LEFT(TEXT(Data7[[#This Row],[Date:]],"mmddyyyy"),2)</f>
        <v>08</v>
      </c>
      <c r="Y1802" s="6">
        <f>DATE(Data7[[#This Row],[Year]],Data7[[#This Row],[Month]],Data7[[#This Row],[Day]])</f>
        <v>45535</v>
      </c>
    </row>
    <row r="1803" spans="1:25">
      <c r="A1803" s="5">
        <v>45535.364075231482</v>
      </c>
      <c r="B1803" s="7" t="s">
        <v>66</v>
      </c>
      <c r="C1803" s="6" t="s">
        <v>2182</v>
      </c>
      <c r="D1803" s="7" t="s">
        <v>2181</v>
      </c>
      <c r="E1803" s="8">
        <v>4</v>
      </c>
      <c r="F1803" s="7">
        <v>7148632</v>
      </c>
      <c r="G1803" s="7" t="s">
        <v>68</v>
      </c>
      <c r="H1803" s="7" t="s">
        <v>756</v>
      </c>
      <c r="I1803" s="7" t="s">
        <v>45</v>
      </c>
      <c r="J1803" s="19" t="str">
        <f>IFERROR(INDEX('Employee Info'!$C$3:$E$200,MATCH(Data7[[#This Row],[Name:]],'Employee Info'!$B$3:$B$200,0),MATCH(Data7[[#This Row],[Hours Type:]],'Employee Info'!$C$2:$E$2,0)),"")</f>
        <v/>
      </c>
      <c r="K1803" s="19" t="str">
        <f>IFERROR(INDEX('Employee Info'!$C$3:$J$200,MATCH(Data7[[#This Row],[Name:]],'Employee Info'!$B$3:$B$200,0),MATCH(Data7[[#Headers],[Truck]],'Employee Info'!$C$2:$J$2,0)),"")</f>
        <v/>
      </c>
      <c r="L1803" s="19" t="str">
        <f>IFERROR(INDEX('Employee Info'!$C$3:$J$200,MATCH(Data7[[#This Row],[Name:]],'Employee Info'!$B$3:$B$200,0),MATCH(Data7[[#Headers],[Phone]],'Employee Info'!$C$2:$J$2,0)),"")</f>
        <v/>
      </c>
      <c r="M1803" s="19" t="str">
        <f>IFERROR(INDEX('Employee Info'!$C$3:$J$200,MATCH(Data7[[#This Row],[Name:]],'Employee Info'!$B$3:$B$200,0),MATCH(Data7[[#Headers],[Tech]],'Employee Info'!$C$2:$J$2,0)),"")</f>
        <v/>
      </c>
      <c r="N1803" s="19" t="str">
        <f>IFERROR(INDEX('Employee Info'!$C$3:$J$200,MATCH(Data7[[#This Row],[Name:]],'Employee Info'!$B$3:$B$200,0),MATCH(Data7[[#Headers],[Other]],'Employee Info'!$C$2:$J$2,0)),"")</f>
        <v/>
      </c>
      <c r="O1803" s="19">
        <f>IFERROR((Data7[[#This Row],[Hours:]]*SUM(Data7[[#This Row],[Rate]:[Other]])),"")</f>
        <v>0</v>
      </c>
      <c r="P1803" s="7" t="str">
        <f>IF(Data7[[#This Row],[WO'#:]]="","Riley #","WO#")</f>
        <v>WO#</v>
      </c>
      <c r="Q1803" s="7">
        <f>IFERROR(WEEKNUM(Data7[[#This Row],[Date:]]),"")</f>
        <v>35</v>
      </c>
      <c r="R1803" s="6">
        <f t="shared" si="84"/>
        <v>45529</v>
      </c>
      <c r="S1803" s="6">
        <f>Data7[[#This Row],[Week Start]]+7</f>
        <v>45536</v>
      </c>
      <c r="T1803" s="7" t="str">
        <f t="shared" si="85"/>
        <v>8/25/2024 - 9/1/2024</v>
      </c>
      <c r="U1803" s="7" t="str">
        <f t="shared" si="86"/>
        <v>Time Card</v>
      </c>
      <c r="V1803" s="8" t="str">
        <f>RIGHT(TEXT(Data7[[#This Row],[Date:]],"mmddyyyy"),4)</f>
        <v>2024</v>
      </c>
      <c r="W1803" s="8" t="str">
        <f>MID(TEXT(Data7[[#This Row],[Date:]],"mmddyyyy"),3,2)</f>
        <v>31</v>
      </c>
      <c r="X1803" s="8" t="str">
        <f>LEFT(TEXT(Data7[[#This Row],[Date:]],"mmddyyyy"),2)</f>
        <v>08</v>
      </c>
      <c r="Y1803" s="6">
        <f>DATE(Data7[[#This Row],[Year]],Data7[[#This Row],[Month]],Data7[[#This Row],[Day]])</f>
        <v>45535</v>
      </c>
    </row>
    <row r="1804" spans="1:25">
      <c r="A1804" s="5">
        <v>45538.57690428241</v>
      </c>
      <c r="B1804" s="7" t="s">
        <v>35</v>
      </c>
      <c r="C1804" s="6" t="s">
        <v>2184</v>
      </c>
      <c r="D1804" s="7" t="s">
        <v>2183</v>
      </c>
      <c r="E1804" s="8">
        <v>2</v>
      </c>
      <c r="F1804" s="7">
        <v>7148628</v>
      </c>
      <c r="G1804" s="7" t="s">
        <v>68</v>
      </c>
      <c r="H1804" s="7" t="s">
        <v>756</v>
      </c>
      <c r="I1804" s="7" t="s">
        <v>44</v>
      </c>
      <c r="J1804" s="19" t="str">
        <f>IFERROR(INDEX('Employee Info'!$C$3:$E$200,MATCH(Data7[[#This Row],[Name:]],'Employee Info'!$B$3:$B$200,0),MATCH(Data7[[#This Row],[Hours Type:]],'Employee Info'!$C$2:$E$2,0)),"")</f>
        <v/>
      </c>
      <c r="K1804" s="19" t="str">
        <f>IFERROR(INDEX('Employee Info'!$C$3:$J$200,MATCH(Data7[[#This Row],[Name:]],'Employee Info'!$B$3:$B$200,0),MATCH(Data7[[#Headers],[Truck]],'Employee Info'!$C$2:$J$2,0)),"")</f>
        <v/>
      </c>
      <c r="L1804" s="19" t="str">
        <f>IFERROR(INDEX('Employee Info'!$C$3:$J$200,MATCH(Data7[[#This Row],[Name:]],'Employee Info'!$B$3:$B$200,0),MATCH(Data7[[#Headers],[Phone]],'Employee Info'!$C$2:$J$2,0)),"")</f>
        <v/>
      </c>
      <c r="M1804" s="19" t="str">
        <f>IFERROR(INDEX('Employee Info'!$C$3:$J$200,MATCH(Data7[[#This Row],[Name:]],'Employee Info'!$B$3:$B$200,0),MATCH(Data7[[#Headers],[Tech]],'Employee Info'!$C$2:$J$2,0)),"")</f>
        <v/>
      </c>
      <c r="N1804" s="19" t="str">
        <f>IFERROR(INDEX('Employee Info'!$C$3:$J$200,MATCH(Data7[[#This Row],[Name:]],'Employee Info'!$B$3:$B$200,0),MATCH(Data7[[#Headers],[Other]],'Employee Info'!$C$2:$J$2,0)),"")</f>
        <v/>
      </c>
      <c r="O1804" s="19">
        <f>IFERROR((Data7[[#This Row],[Hours:]]*SUM(Data7[[#This Row],[Rate]:[Other]])),"")</f>
        <v>0</v>
      </c>
      <c r="P1804" s="7" t="str">
        <f>IF(Data7[[#This Row],[WO'#:]]="","Riley #","WO#")</f>
        <v>WO#</v>
      </c>
      <c r="Q1804" s="7">
        <f>IFERROR(WEEKNUM(Data7[[#This Row],[Date:]]),"")</f>
        <v>36</v>
      </c>
      <c r="R1804" s="6">
        <f t="shared" si="84"/>
        <v>45536</v>
      </c>
      <c r="S1804" s="6">
        <f>Data7[[#This Row],[Week Start]]+7</f>
        <v>45543</v>
      </c>
      <c r="T1804" s="7" t="str">
        <f t="shared" si="85"/>
        <v>9/1/2024 - 9/8/2024</v>
      </c>
      <c r="U1804" s="7" t="str">
        <f t="shared" si="86"/>
        <v>Time Card</v>
      </c>
      <c r="V1804" s="8" t="str">
        <f>RIGHT(TEXT(Data7[[#This Row],[Date:]],"mmddyyyy"),4)</f>
        <v>2024</v>
      </c>
      <c r="W1804" s="8" t="str">
        <f>MID(TEXT(Data7[[#This Row],[Date:]],"mmddyyyy"),3,2)</f>
        <v>03</v>
      </c>
      <c r="X1804" s="8" t="str">
        <f>LEFT(TEXT(Data7[[#This Row],[Date:]],"mmddyyyy"),2)</f>
        <v>09</v>
      </c>
      <c r="Y1804" s="6">
        <f>DATE(Data7[[#This Row],[Year]],Data7[[#This Row],[Month]],Data7[[#This Row],[Day]])</f>
        <v>45538</v>
      </c>
    </row>
    <row r="1805" spans="1:25">
      <c r="A1805" s="5">
        <v>45538.577629282408</v>
      </c>
      <c r="B1805" s="7" t="s">
        <v>35</v>
      </c>
      <c r="C1805" s="6" t="s">
        <v>2184</v>
      </c>
      <c r="D1805" s="7" t="s">
        <v>2185</v>
      </c>
      <c r="E1805" s="8">
        <v>6</v>
      </c>
      <c r="F1805" s="7" t="s">
        <v>68</v>
      </c>
      <c r="G1805" s="7" t="s">
        <v>68</v>
      </c>
      <c r="H1805" s="7" t="s">
        <v>536</v>
      </c>
      <c r="I1805" s="7" t="s">
        <v>44</v>
      </c>
      <c r="J1805" s="19" t="str">
        <f>IFERROR(INDEX('Employee Info'!$C$3:$E$200,MATCH(Data7[[#This Row],[Name:]],'Employee Info'!$B$3:$B$200,0),MATCH(Data7[[#This Row],[Hours Type:]],'Employee Info'!$C$2:$E$2,0)),"")</f>
        <v/>
      </c>
      <c r="K1805" s="19" t="str">
        <f>IFERROR(INDEX('Employee Info'!$C$3:$J$200,MATCH(Data7[[#This Row],[Name:]],'Employee Info'!$B$3:$B$200,0),MATCH(Data7[[#Headers],[Truck]],'Employee Info'!$C$2:$J$2,0)),"")</f>
        <v/>
      </c>
      <c r="L1805" s="19" t="str">
        <f>IFERROR(INDEX('Employee Info'!$C$3:$J$200,MATCH(Data7[[#This Row],[Name:]],'Employee Info'!$B$3:$B$200,0),MATCH(Data7[[#Headers],[Phone]],'Employee Info'!$C$2:$J$2,0)),"")</f>
        <v/>
      </c>
      <c r="M1805" s="19" t="str">
        <f>IFERROR(INDEX('Employee Info'!$C$3:$J$200,MATCH(Data7[[#This Row],[Name:]],'Employee Info'!$B$3:$B$200,0),MATCH(Data7[[#Headers],[Tech]],'Employee Info'!$C$2:$J$2,0)),"")</f>
        <v/>
      </c>
      <c r="N1805" s="19" t="str">
        <f>IFERROR(INDEX('Employee Info'!$C$3:$J$200,MATCH(Data7[[#This Row],[Name:]],'Employee Info'!$B$3:$B$200,0),MATCH(Data7[[#Headers],[Other]],'Employee Info'!$C$2:$J$2,0)),"")</f>
        <v/>
      </c>
      <c r="O1805" s="19">
        <f>IFERROR((Data7[[#This Row],[Hours:]]*SUM(Data7[[#This Row],[Rate]:[Other]])),"")</f>
        <v>0</v>
      </c>
      <c r="P1805" s="7" t="str">
        <f>IF(Data7[[#This Row],[WO'#:]]="","Riley #","WO#")</f>
        <v>Riley #</v>
      </c>
      <c r="Q1805" s="7">
        <f>IFERROR(WEEKNUM(Data7[[#This Row],[Date:]]),"")</f>
        <v>36</v>
      </c>
      <c r="R1805" s="6">
        <f t="shared" si="84"/>
        <v>45536</v>
      </c>
      <c r="S1805" s="6">
        <f>Data7[[#This Row],[Week Start]]+7</f>
        <v>45543</v>
      </c>
      <c r="T1805" s="7" t="str">
        <f t="shared" si="85"/>
        <v>9/1/2024 - 9/8/2024</v>
      </c>
      <c r="U1805" s="7" t="str">
        <f t="shared" si="86"/>
        <v>Time Card</v>
      </c>
      <c r="V1805" s="8" t="str">
        <f>RIGHT(TEXT(Data7[[#This Row],[Date:]],"mmddyyyy"),4)</f>
        <v>2024</v>
      </c>
      <c r="W1805" s="8" t="str">
        <f>MID(TEXT(Data7[[#This Row],[Date:]],"mmddyyyy"),3,2)</f>
        <v>03</v>
      </c>
      <c r="X1805" s="8" t="str">
        <f>LEFT(TEXT(Data7[[#This Row],[Date:]],"mmddyyyy"),2)</f>
        <v>09</v>
      </c>
      <c r="Y1805" s="6">
        <f>DATE(Data7[[#This Row],[Year]],Data7[[#This Row],[Month]],Data7[[#This Row],[Day]])</f>
        <v>45538</v>
      </c>
    </row>
    <row r="1806" spans="1:25">
      <c r="A1806" s="5">
        <v>45538.577939351853</v>
      </c>
      <c r="B1806" s="7" t="s">
        <v>2143</v>
      </c>
      <c r="C1806" s="6" t="s">
        <v>2184</v>
      </c>
      <c r="D1806" s="7" t="s">
        <v>2185</v>
      </c>
      <c r="E1806" s="8">
        <v>6</v>
      </c>
      <c r="F1806" s="7" t="s">
        <v>68</v>
      </c>
      <c r="G1806" s="7" t="s">
        <v>68</v>
      </c>
      <c r="H1806" s="7" t="s">
        <v>536</v>
      </c>
      <c r="I1806" s="7" t="s">
        <v>44</v>
      </c>
      <c r="J1806" s="19" t="str">
        <f>IFERROR(INDEX('Employee Info'!$C$3:$E$200,MATCH(Data7[[#This Row],[Name:]],'Employee Info'!$B$3:$B$200,0),MATCH(Data7[[#This Row],[Hours Type:]],'Employee Info'!$C$2:$E$2,0)),"")</f>
        <v/>
      </c>
      <c r="K1806" s="19" t="str">
        <f>IFERROR(INDEX('Employee Info'!$C$3:$J$200,MATCH(Data7[[#This Row],[Name:]],'Employee Info'!$B$3:$B$200,0),MATCH(Data7[[#Headers],[Truck]],'Employee Info'!$C$2:$J$2,0)),"")</f>
        <v/>
      </c>
      <c r="L1806" s="19" t="str">
        <f>IFERROR(INDEX('Employee Info'!$C$3:$J$200,MATCH(Data7[[#This Row],[Name:]],'Employee Info'!$B$3:$B$200,0),MATCH(Data7[[#Headers],[Phone]],'Employee Info'!$C$2:$J$2,0)),"")</f>
        <v/>
      </c>
      <c r="M1806" s="19" t="str">
        <f>IFERROR(INDEX('Employee Info'!$C$3:$J$200,MATCH(Data7[[#This Row],[Name:]],'Employee Info'!$B$3:$B$200,0),MATCH(Data7[[#Headers],[Tech]],'Employee Info'!$C$2:$J$2,0)),"")</f>
        <v/>
      </c>
      <c r="N1806" s="19" t="str">
        <f>IFERROR(INDEX('Employee Info'!$C$3:$J$200,MATCH(Data7[[#This Row],[Name:]],'Employee Info'!$B$3:$B$200,0),MATCH(Data7[[#Headers],[Other]],'Employee Info'!$C$2:$J$2,0)),"")</f>
        <v/>
      </c>
      <c r="O1806" s="19">
        <f>IFERROR((Data7[[#This Row],[Hours:]]*SUM(Data7[[#This Row],[Rate]:[Other]])),"")</f>
        <v>0</v>
      </c>
      <c r="P1806" s="7" t="str">
        <f>IF(Data7[[#This Row],[WO'#:]]="","Riley #","WO#")</f>
        <v>Riley #</v>
      </c>
      <c r="Q1806" s="7">
        <f>IFERROR(WEEKNUM(Data7[[#This Row],[Date:]]),"")</f>
        <v>36</v>
      </c>
      <c r="R1806" s="6">
        <f t="shared" si="84"/>
        <v>45536</v>
      </c>
      <c r="S1806" s="6">
        <f>Data7[[#This Row],[Week Start]]+7</f>
        <v>45543</v>
      </c>
      <c r="T1806" s="7" t="str">
        <f t="shared" si="85"/>
        <v>9/1/2024 - 9/8/2024</v>
      </c>
      <c r="U1806" s="7" t="str">
        <f t="shared" si="86"/>
        <v>Time Card</v>
      </c>
      <c r="V1806" s="8" t="str">
        <f>RIGHT(TEXT(Data7[[#This Row],[Date:]],"mmddyyyy"),4)</f>
        <v>2024</v>
      </c>
      <c r="W1806" s="8" t="str">
        <f>MID(TEXT(Data7[[#This Row],[Date:]],"mmddyyyy"),3,2)</f>
        <v>03</v>
      </c>
      <c r="X1806" s="8" t="str">
        <f>LEFT(TEXT(Data7[[#This Row],[Date:]],"mmddyyyy"),2)</f>
        <v>09</v>
      </c>
      <c r="Y1806" s="6">
        <f>DATE(Data7[[#This Row],[Year]],Data7[[#This Row],[Month]],Data7[[#This Row],[Day]])</f>
        <v>45538</v>
      </c>
    </row>
    <row r="1807" spans="1:25">
      <c r="A1807" s="5">
        <v>45538.57853240741</v>
      </c>
      <c r="B1807" s="7" t="s">
        <v>2143</v>
      </c>
      <c r="C1807" s="6" t="s">
        <v>2184</v>
      </c>
      <c r="D1807" s="7" t="s">
        <v>2186</v>
      </c>
      <c r="E1807" s="8">
        <v>2</v>
      </c>
      <c r="F1807" s="7">
        <v>7148628</v>
      </c>
      <c r="G1807" s="7" t="s">
        <v>68</v>
      </c>
      <c r="H1807" s="7" t="s">
        <v>756</v>
      </c>
      <c r="I1807" s="7" t="s">
        <v>44</v>
      </c>
      <c r="J1807" s="19" t="str">
        <f>IFERROR(INDEX('Employee Info'!$C$3:$E$200,MATCH(Data7[[#This Row],[Name:]],'Employee Info'!$B$3:$B$200,0),MATCH(Data7[[#This Row],[Hours Type:]],'Employee Info'!$C$2:$E$2,0)),"")</f>
        <v/>
      </c>
      <c r="K1807" s="19" t="str">
        <f>IFERROR(INDEX('Employee Info'!$C$3:$J$200,MATCH(Data7[[#This Row],[Name:]],'Employee Info'!$B$3:$B$200,0),MATCH(Data7[[#Headers],[Truck]],'Employee Info'!$C$2:$J$2,0)),"")</f>
        <v/>
      </c>
      <c r="L1807" s="19" t="str">
        <f>IFERROR(INDEX('Employee Info'!$C$3:$J$200,MATCH(Data7[[#This Row],[Name:]],'Employee Info'!$B$3:$B$200,0),MATCH(Data7[[#Headers],[Phone]],'Employee Info'!$C$2:$J$2,0)),"")</f>
        <v/>
      </c>
      <c r="M1807" s="19" t="str">
        <f>IFERROR(INDEX('Employee Info'!$C$3:$J$200,MATCH(Data7[[#This Row],[Name:]],'Employee Info'!$B$3:$B$200,0),MATCH(Data7[[#Headers],[Tech]],'Employee Info'!$C$2:$J$2,0)),"")</f>
        <v/>
      </c>
      <c r="N1807" s="19" t="str">
        <f>IFERROR(INDEX('Employee Info'!$C$3:$J$200,MATCH(Data7[[#This Row],[Name:]],'Employee Info'!$B$3:$B$200,0),MATCH(Data7[[#Headers],[Other]],'Employee Info'!$C$2:$J$2,0)),"")</f>
        <v/>
      </c>
      <c r="O1807" s="19">
        <f>IFERROR((Data7[[#This Row],[Hours:]]*SUM(Data7[[#This Row],[Rate]:[Other]])),"")</f>
        <v>0</v>
      </c>
      <c r="P1807" s="7" t="str">
        <f>IF(Data7[[#This Row],[WO'#:]]="","Riley #","WO#")</f>
        <v>WO#</v>
      </c>
      <c r="Q1807" s="7">
        <f>IFERROR(WEEKNUM(Data7[[#This Row],[Date:]]),"")</f>
        <v>36</v>
      </c>
      <c r="R1807" s="6">
        <f t="shared" si="84"/>
        <v>45536</v>
      </c>
      <c r="S1807" s="6">
        <f>Data7[[#This Row],[Week Start]]+7</f>
        <v>45543</v>
      </c>
      <c r="T1807" s="7" t="str">
        <f t="shared" si="85"/>
        <v>9/1/2024 - 9/8/2024</v>
      </c>
      <c r="U1807" s="7" t="str">
        <f t="shared" si="86"/>
        <v>Time Card</v>
      </c>
      <c r="V1807" s="8" t="str">
        <f>RIGHT(TEXT(Data7[[#This Row],[Date:]],"mmddyyyy"),4)</f>
        <v>2024</v>
      </c>
      <c r="W1807" s="8" t="str">
        <f>MID(TEXT(Data7[[#This Row],[Date:]],"mmddyyyy"),3,2)</f>
        <v>03</v>
      </c>
      <c r="X1807" s="8" t="str">
        <f>LEFT(TEXT(Data7[[#This Row],[Date:]],"mmddyyyy"),2)</f>
        <v>09</v>
      </c>
      <c r="Y1807" s="6">
        <f>DATE(Data7[[#This Row],[Year]],Data7[[#This Row],[Month]],Data7[[#This Row],[Day]])</f>
        <v>45538</v>
      </c>
    </row>
    <row r="1808" spans="1:25">
      <c r="A1808" s="5">
        <v>45538.582179282406</v>
      </c>
      <c r="B1808" s="7" t="s">
        <v>34</v>
      </c>
      <c r="C1808" s="6" t="s">
        <v>2184</v>
      </c>
      <c r="D1808" s="7" t="s">
        <v>2187</v>
      </c>
      <c r="E1808" s="8">
        <v>5.5</v>
      </c>
      <c r="F1808" s="7">
        <v>7142019</v>
      </c>
      <c r="G1808" s="7" t="s">
        <v>68</v>
      </c>
      <c r="H1808" s="7" t="s">
        <v>756</v>
      </c>
      <c r="I1808" s="7" t="s">
        <v>44</v>
      </c>
      <c r="J1808" s="19" t="str">
        <f>IFERROR(INDEX('Employee Info'!$C$3:$E$200,MATCH(Data7[[#This Row],[Name:]],'Employee Info'!$B$3:$B$200,0),MATCH(Data7[[#This Row],[Hours Type:]],'Employee Info'!$C$2:$E$2,0)),"")</f>
        <v/>
      </c>
      <c r="K1808" s="19" t="str">
        <f>IFERROR(INDEX('Employee Info'!$C$3:$J$200,MATCH(Data7[[#This Row],[Name:]],'Employee Info'!$B$3:$B$200,0),MATCH(Data7[[#Headers],[Truck]],'Employee Info'!$C$2:$J$2,0)),"")</f>
        <v/>
      </c>
      <c r="L1808" s="19" t="str">
        <f>IFERROR(INDEX('Employee Info'!$C$3:$J$200,MATCH(Data7[[#This Row],[Name:]],'Employee Info'!$B$3:$B$200,0),MATCH(Data7[[#Headers],[Phone]],'Employee Info'!$C$2:$J$2,0)),"")</f>
        <v/>
      </c>
      <c r="M1808" s="19" t="str">
        <f>IFERROR(INDEX('Employee Info'!$C$3:$J$200,MATCH(Data7[[#This Row],[Name:]],'Employee Info'!$B$3:$B$200,0),MATCH(Data7[[#Headers],[Tech]],'Employee Info'!$C$2:$J$2,0)),"")</f>
        <v/>
      </c>
      <c r="N1808" s="19" t="str">
        <f>IFERROR(INDEX('Employee Info'!$C$3:$J$200,MATCH(Data7[[#This Row],[Name:]],'Employee Info'!$B$3:$B$200,0),MATCH(Data7[[#Headers],[Other]],'Employee Info'!$C$2:$J$2,0)),"")</f>
        <v/>
      </c>
      <c r="O1808" s="19">
        <f>IFERROR((Data7[[#This Row],[Hours:]]*SUM(Data7[[#This Row],[Rate]:[Other]])),"")</f>
        <v>0</v>
      </c>
      <c r="P1808" s="7" t="str">
        <f>IF(Data7[[#This Row],[WO'#:]]="","Riley #","WO#")</f>
        <v>WO#</v>
      </c>
      <c r="Q1808" s="7">
        <f>IFERROR(WEEKNUM(Data7[[#This Row],[Date:]]),"")</f>
        <v>36</v>
      </c>
      <c r="R1808" s="6">
        <f t="shared" si="84"/>
        <v>45536</v>
      </c>
      <c r="S1808" s="6">
        <f>Data7[[#This Row],[Week Start]]+7</f>
        <v>45543</v>
      </c>
      <c r="T1808" s="7" t="str">
        <f t="shared" si="85"/>
        <v>9/1/2024 - 9/8/2024</v>
      </c>
      <c r="U1808" s="7" t="str">
        <f t="shared" si="86"/>
        <v>Time Card</v>
      </c>
      <c r="V1808" s="8" t="str">
        <f>RIGHT(TEXT(Data7[[#This Row],[Date:]],"mmddyyyy"),4)</f>
        <v>2024</v>
      </c>
      <c r="W1808" s="8" t="str">
        <f>MID(TEXT(Data7[[#This Row],[Date:]],"mmddyyyy"),3,2)</f>
        <v>03</v>
      </c>
      <c r="X1808" s="8" t="str">
        <f>LEFT(TEXT(Data7[[#This Row],[Date:]],"mmddyyyy"),2)</f>
        <v>09</v>
      </c>
      <c r="Y1808" s="6">
        <f>DATE(Data7[[#This Row],[Year]],Data7[[#This Row],[Month]],Data7[[#This Row],[Day]])</f>
        <v>45538</v>
      </c>
    </row>
    <row r="1809" spans="1:25">
      <c r="A1809" s="5">
        <v>45538.583385879632</v>
      </c>
      <c r="B1809" s="7" t="s">
        <v>34</v>
      </c>
      <c r="C1809" s="6" t="s">
        <v>2184</v>
      </c>
      <c r="D1809" s="7" t="s">
        <v>2188</v>
      </c>
      <c r="E1809" s="8">
        <v>2.5</v>
      </c>
      <c r="F1809" s="7" t="s">
        <v>68</v>
      </c>
      <c r="G1809" s="7" t="s">
        <v>68</v>
      </c>
      <c r="H1809" s="7" t="s">
        <v>42</v>
      </c>
      <c r="I1809" s="7" t="s">
        <v>44</v>
      </c>
      <c r="J1809" s="19" t="str">
        <f>IFERROR(INDEX('Employee Info'!$C$3:$E$200,MATCH(Data7[[#This Row],[Name:]],'Employee Info'!$B$3:$B$200,0),MATCH(Data7[[#This Row],[Hours Type:]],'Employee Info'!$C$2:$E$2,0)),"")</f>
        <v/>
      </c>
      <c r="K1809" s="19" t="str">
        <f>IFERROR(INDEX('Employee Info'!$C$3:$J$200,MATCH(Data7[[#This Row],[Name:]],'Employee Info'!$B$3:$B$200,0),MATCH(Data7[[#Headers],[Truck]],'Employee Info'!$C$2:$J$2,0)),"")</f>
        <v/>
      </c>
      <c r="L1809" s="19" t="str">
        <f>IFERROR(INDEX('Employee Info'!$C$3:$J$200,MATCH(Data7[[#This Row],[Name:]],'Employee Info'!$B$3:$B$200,0),MATCH(Data7[[#Headers],[Phone]],'Employee Info'!$C$2:$J$2,0)),"")</f>
        <v/>
      </c>
      <c r="M1809" s="19" t="str">
        <f>IFERROR(INDEX('Employee Info'!$C$3:$J$200,MATCH(Data7[[#This Row],[Name:]],'Employee Info'!$B$3:$B$200,0),MATCH(Data7[[#Headers],[Tech]],'Employee Info'!$C$2:$J$2,0)),"")</f>
        <v/>
      </c>
      <c r="N1809" s="19" t="str">
        <f>IFERROR(INDEX('Employee Info'!$C$3:$J$200,MATCH(Data7[[#This Row],[Name:]],'Employee Info'!$B$3:$B$200,0),MATCH(Data7[[#Headers],[Other]],'Employee Info'!$C$2:$J$2,0)),"")</f>
        <v/>
      </c>
      <c r="O1809" s="19">
        <f>IFERROR((Data7[[#This Row],[Hours:]]*SUM(Data7[[#This Row],[Rate]:[Other]])),"")</f>
        <v>0</v>
      </c>
      <c r="P1809" s="7" t="str">
        <f>IF(Data7[[#This Row],[WO'#:]]="","Riley #","WO#")</f>
        <v>Riley #</v>
      </c>
      <c r="Q1809" s="7">
        <f>IFERROR(WEEKNUM(Data7[[#This Row],[Date:]]),"")</f>
        <v>36</v>
      </c>
      <c r="R1809" s="6">
        <f t="shared" si="84"/>
        <v>45536</v>
      </c>
      <c r="S1809" s="6">
        <f>Data7[[#This Row],[Week Start]]+7</f>
        <v>45543</v>
      </c>
      <c r="T1809" s="7" t="str">
        <f t="shared" si="85"/>
        <v>9/1/2024 - 9/8/2024</v>
      </c>
      <c r="U1809" s="7" t="str">
        <f t="shared" si="86"/>
        <v>Time Card</v>
      </c>
      <c r="V1809" s="8" t="str">
        <f>RIGHT(TEXT(Data7[[#This Row],[Date:]],"mmddyyyy"),4)</f>
        <v>2024</v>
      </c>
      <c r="W1809" s="8" t="str">
        <f>MID(TEXT(Data7[[#This Row],[Date:]],"mmddyyyy"),3,2)</f>
        <v>03</v>
      </c>
      <c r="X1809" s="8" t="str">
        <f>LEFT(TEXT(Data7[[#This Row],[Date:]],"mmddyyyy"),2)</f>
        <v>09</v>
      </c>
      <c r="Y1809" s="6">
        <f>DATE(Data7[[#This Row],[Year]],Data7[[#This Row],[Month]],Data7[[#This Row],[Day]])</f>
        <v>45538</v>
      </c>
    </row>
    <row r="1810" spans="1:25">
      <c r="A1810" s="5">
        <v>45538.585267476854</v>
      </c>
      <c r="B1810" s="7" t="s">
        <v>23</v>
      </c>
      <c r="C1810" s="6" t="s">
        <v>2184</v>
      </c>
      <c r="D1810" s="7" t="s">
        <v>2189</v>
      </c>
      <c r="E1810" s="8">
        <v>5.5</v>
      </c>
      <c r="F1810" s="7">
        <v>7142019</v>
      </c>
      <c r="G1810" s="7" t="s">
        <v>68</v>
      </c>
      <c r="H1810" s="7" t="s">
        <v>756</v>
      </c>
      <c r="I1810" s="7" t="s">
        <v>44</v>
      </c>
      <c r="J1810" s="19" t="str">
        <f>IFERROR(INDEX('Employee Info'!$C$3:$E$200,MATCH(Data7[[#This Row],[Name:]],'Employee Info'!$B$3:$B$200,0),MATCH(Data7[[#This Row],[Hours Type:]],'Employee Info'!$C$2:$E$2,0)),"")</f>
        <v/>
      </c>
      <c r="K1810" s="19" t="str">
        <f>IFERROR(INDEX('Employee Info'!$C$3:$J$200,MATCH(Data7[[#This Row],[Name:]],'Employee Info'!$B$3:$B$200,0),MATCH(Data7[[#Headers],[Truck]],'Employee Info'!$C$2:$J$2,0)),"")</f>
        <v/>
      </c>
      <c r="L1810" s="19" t="str">
        <f>IFERROR(INDEX('Employee Info'!$C$3:$J$200,MATCH(Data7[[#This Row],[Name:]],'Employee Info'!$B$3:$B$200,0),MATCH(Data7[[#Headers],[Phone]],'Employee Info'!$C$2:$J$2,0)),"")</f>
        <v/>
      </c>
      <c r="M1810" s="19" t="str">
        <f>IFERROR(INDEX('Employee Info'!$C$3:$J$200,MATCH(Data7[[#This Row],[Name:]],'Employee Info'!$B$3:$B$200,0),MATCH(Data7[[#Headers],[Tech]],'Employee Info'!$C$2:$J$2,0)),"")</f>
        <v/>
      </c>
      <c r="N1810" s="19" t="str">
        <f>IFERROR(INDEX('Employee Info'!$C$3:$J$200,MATCH(Data7[[#This Row],[Name:]],'Employee Info'!$B$3:$B$200,0),MATCH(Data7[[#Headers],[Other]],'Employee Info'!$C$2:$J$2,0)),"")</f>
        <v/>
      </c>
      <c r="O1810" s="19">
        <f>IFERROR((Data7[[#This Row],[Hours:]]*SUM(Data7[[#This Row],[Rate]:[Other]])),"")</f>
        <v>0</v>
      </c>
      <c r="P1810" s="7" t="str">
        <f>IF(Data7[[#This Row],[WO'#:]]="","Riley #","WO#")</f>
        <v>WO#</v>
      </c>
      <c r="Q1810" s="7">
        <f>IFERROR(WEEKNUM(Data7[[#This Row],[Date:]]),"")</f>
        <v>36</v>
      </c>
      <c r="R1810" s="6">
        <f t="shared" si="84"/>
        <v>45536</v>
      </c>
      <c r="S1810" s="6">
        <f>Data7[[#This Row],[Week Start]]+7</f>
        <v>45543</v>
      </c>
      <c r="T1810" s="7" t="str">
        <f t="shared" si="85"/>
        <v>9/1/2024 - 9/8/2024</v>
      </c>
      <c r="U1810" s="7" t="str">
        <f t="shared" si="86"/>
        <v>Time Card</v>
      </c>
      <c r="V1810" s="8" t="str">
        <f>RIGHT(TEXT(Data7[[#This Row],[Date:]],"mmddyyyy"),4)</f>
        <v>2024</v>
      </c>
      <c r="W1810" s="8" t="str">
        <f>MID(TEXT(Data7[[#This Row],[Date:]],"mmddyyyy"),3,2)</f>
        <v>03</v>
      </c>
      <c r="X1810" s="8" t="str">
        <f>LEFT(TEXT(Data7[[#This Row],[Date:]],"mmddyyyy"),2)</f>
        <v>09</v>
      </c>
      <c r="Y1810" s="6">
        <f>DATE(Data7[[#This Row],[Year]],Data7[[#This Row],[Month]],Data7[[#This Row],[Day]])</f>
        <v>45538</v>
      </c>
    </row>
    <row r="1811" spans="1:25">
      <c r="A1811" s="5">
        <v>45538.58678391204</v>
      </c>
      <c r="B1811" s="7" t="s">
        <v>23</v>
      </c>
      <c r="C1811" s="6" t="s">
        <v>2184</v>
      </c>
      <c r="D1811" s="7" t="s">
        <v>2190</v>
      </c>
      <c r="E1811" s="8">
        <v>2.5</v>
      </c>
      <c r="F1811" s="7" t="s">
        <v>68</v>
      </c>
      <c r="G1811" s="7" t="s">
        <v>68</v>
      </c>
      <c r="H1811" s="7" t="s">
        <v>649</v>
      </c>
      <c r="I1811" s="7" t="s">
        <v>44</v>
      </c>
      <c r="J1811" s="19" t="str">
        <f>IFERROR(INDEX('Employee Info'!$C$3:$E$200,MATCH(Data7[[#This Row],[Name:]],'Employee Info'!$B$3:$B$200,0),MATCH(Data7[[#This Row],[Hours Type:]],'Employee Info'!$C$2:$E$2,0)),"")</f>
        <v/>
      </c>
      <c r="K1811" s="19" t="str">
        <f>IFERROR(INDEX('Employee Info'!$C$3:$J$200,MATCH(Data7[[#This Row],[Name:]],'Employee Info'!$B$3:$B$200,0),MATCH(Data7[[#Headers],[Truck]],'Employee Info'!$C$2:$J$2,0)),"")</f>
        <v/>
      </c>
      <c r="L1811" s="19" t="str">
        <f>IFERROR(INDEX('Employee Info'!$C$3:$J$200,MATCH(Data7[[#This Row],[Name:]],'Employee Info'!$B$3:$B$200,0),MATCH(Data7[[#Headers],[Phone]],'Employee Info'!$C$2:$J$2,0)),"")</f>
        <v/>
      </c>
      <c r="M1811" s="19" t="str">
        <f>IFERROR(INDEX('Employee Info'!$C$3:$J$200,MATCH(Data7[[#This Row],[Name:]],'Employee Info'!$B$3:$B$200,0),MATCH(Data7[[#Headers],[Tech]],'Employee Info'!$C$2:$J$2,0)),"")</f>
        <v/>
      </c>
      <c r="N1811" s="19" t="str">
        <f>IFERROR(INDEX('Employee Info'!$C$3:$J$200,MATCH(Data7[[#This Row],[Name:]],'Employee Info'!$B$3:$B$200,0),MATCH(Data7[[#Headers],[Other]],'Employee Info'!$C$2:$J$2,0)),"")</f>
        <v/>
      </c>
      <c r="O1811" s="19">
        <f>IFERROR((Data7[[#This Row],[Hours:]]*SUM(Data7[[#This Row],[Rate]:[Other]])),"")</f>
        <v>0</v>
      </c>
      <c r="P1811" s="7" t="str">
        <f>IF(Data7[[#This Row],[WO'#:]]="","Riley #","WO#")</f>
        <v>Riley #</v>
      </c>
      <c r="Q1811" s="7">
        <f>IFERROR(WEEKNUM(Data7[[#This Row],[Date:]]),"")</f>
        <v>36</v>
      </c>
      <c r="R1811" s="6">
        <f t="shared" si="84"/>
        <v>45536</v>
      </c>
      <c r="S1811" s="6">
        <f>Data7[[#This Row],[Week Start]]+7</f>
        <v>45543</v>
      </c>
      <c r="T1811" s="7" t="str">
        <f t="shared" si="85"/>
        <v>9/1/2024 - 9/8/2024</v>
      </c>
      <c r="U1811" s="7" t="str">
        <f t="shared" si="86"/>
        <v>Time Card</v>
      </c>
      <c r="V1811" s="8" t="str">
        <f>RIGHT(TEXT(Data7[[#This Row],[Date:]],"mmddyyyy"),4)</f>
        <v>2024</v>
      </c>
      <c r="W1811" s="8" t="str">
        <f>MID(TEXT(Data7[[#This Row],[Date:]],"mmddyyyy"),3,2)</f>
        <v>03</v>
      </c>
      <c r="X1811" s="8" t="str">
        <f>LEFT(TEXT(Data7[[#This Row],[Date:]],"mmddyyyy"),2)</f>
        <v>09</v>
      </c>
      <c r="Y1811" s="6">
        <f>DATE(Data7[[#This Row],[Year]],Data7[[#This Row],[Month]],Data7[[#This Row],[Day]])</f>
        <v>45538</v>
      </c>
    </row>
    <row r="1812" spans="1:25">
      <c r="A1812" s="5">
        <v>45539.583562268519</v>
      </c>
      <c r="B1812" s="7" t="s">
        <v>23</v>
      </c>
      <c r="C1812" s="6" t="s">
        <v>2191</v>
      </c>
      <c r="D1812" s="7" t="s">
        <v>2190</v>
      </c>
      <c r="E1812" s="8">
        <v>8</v>
      </c>
      <c r="F1812" s="7">
        <v>7142019</v>
      </c>
      <c r="G1812" s="7" t="s">
        <v>68</v>
      </c>
      <c r="H1812" s="7" t="s">
        <v>756</v>
      </c>
      <c r="I1812" s="7" t="s">
        <v>44</v>
      </c>
      <c r="J1812" s="19" t="str">
        <f>IFERROR(INDEX('Employee Info'!$C$3:$E$200,MATCH(Data7[[#This Row],[Name:]],'Employee Info'!$B$3:$B$200,0),MATCH(Data7[[#This Row],[Hours Type:]],'Employee Info'!$C$2:$E$2,0)),"")</f>
        <v/>
      </c>
      <c r="K1812" s="19" t="str">
        <f>IFERROR(INDEX('Employee Info'!$C$3:$J$200,MATCH(Data7[[#This Row],[Name:]],'Employee Info'!$B$3:$B$200,0),MATCH(Data7[[#Headers],[Truck]],'Employee Info'!$C$2:$J$2,0)),"")</f>
        <v/>
      </c>
      <c r="L1812" s="19" t="str">
        <f>IFERROR(INDEX('Employee Info'!$C$3:$J$200,MATCH(Data7[[#This Row],[Name:]],'Employee Info'!$B$3:$B$200,0),MATCH(Data7[[#Headers],[Phone]],'Employee Info'!$C$2:$J$2,0)),"")</f>
        <v/>
      </c>
      <c r="M1812" s="19" t="str">
        <f>IFERROR(INDEX('Employee Info'!$C$3:$J$200,MATCH(Data7[[#This Row],[Name:]],'Employee Info'!$B$3:$B$200,0),MATCH(Data7[[#Headers],[Tech]],'Employee Info'!$C$2:$J$2,0)),"")</f>
        <v/>
      </c>
      <c r="N1812" s="19" t="str">
        <f>IFERROR(INDEX('Employee Info'!$C$3:$J$200,MATCH(Data7[[#This Row],[Name:]],'Employee Info'!$B$3:$B$200,0),MATCH(Data7[[#Headers],[Other]],'Employee Info'!$C$2:$J$2,0)),"")</f>
        <v/>
      </c>
      <c r="O1812" s="19">
        <f>IFERROR((Data7[[#This Row],[Hours:]]*SUM(Data7[[#This Row],[Rate]:[Other]])),"")</f>
        <v>0</v>
      </c>
      <c r="P1812" s="7" t="str">
        <f>IF(Data7[[#This Row],[WO'#:]]="","Riley #","WO#")</f>
        <v>WO#</v>
      </c>
      <c r="Q1812" s="7">
        <f>IFERROR(WEEKNUM(Data7[[#This Row],[Date:]]),"")</f>
        <v>36</v>
      </c>
      <c r="R1812" s="6">
        <f t="shared" si="84"/>
        <v>45536</v>
      </c>
      <c r="S1812" s="6">
        <f>Data7[[#This Row],[Week Start]]+7</f>
        <v>45543</v>
      </c>
      <c r="T1812" s="7" t="str">
        <f t="shared" si="85"/>
        <v>9/1/2024 - 9/8/2024</v>
      </c>
      <c r="U1812" s="7" t="str">
        <f t="shared" si="86"/>
        <v>Time Card</v>
      </c>
      <c r="V1812" s="8" t="str">
        <f>RIGHT(TEXT(Data7[[#This Row],[Date:]],"mmddyyyy"),4)</f>
        <v>2024</v>
      </c>
      <c r="W1812" s="8" t="str">
        <f>MID(TEXT(Data7[[#This Row],[Date:]],"mmddyyyy"),3,2)</f>
        <v>04</v>
      </c>
      <c r="X1812" s="8" t="str">
        <f>LEFT(TEXT(Data7[[#This Row],[Date:]],"mmddyyyy"),2)</f>
        <v>09</v>
      </c>
      <c r="Y1812" s="6">
        <f>DATE(Data7[[#This Row],[Year]],Data7[[#This Row],[Month]],Data7[[#This Row],[Day]])</f>
        <v>45539</v>
      </c>
    </row>
    <row r="1813" spans="1:25">
      <c r="A1813" s="5">
        <v>45539.584020138886</v>
      </c>
      <c r="B1813" s="7" t="s">
        <v>34</v>
      </c>
      <c r="C1813" s="6" t="s">
        <v>2191</v>
      </c>
      <c r="D1813" s="7" t="s">
        <v>2192</v>
      </c>
      <c r="E1813" s="8">
        <v>8</v>
      </c>
      <c r="F1813" s="7">
        <v>7142019</v>
      </c>
      <c r="G1813" s="7" t="s">
        <v>68</v>
      </c>
      <c r="H1813" s="7" t="s">
        <v>756</v>
      </c>
      <c r="I1813" s="7" t="s">
        <v>44</v>
      </c>
      <c r="J1813" s="19" t="str">
        <f>IFERROR(INDEX('Employee Info'!$C$3:$E$200,MATCH(Data7[[#This Row],[Name:]],'Employee Info'!$B$3:$B$200,0),MATCH(Data7[[#This Row],[Hours Type:]],'Employee Info'!$C$2:$E$2,0)),"")</f>
        <v/>
      </c>
      <c r="K1813" s="19" t="str">
        <f>IFERROR(INDEX('Employee Info'!$C$3:$J$200,MATCH(Data7[[#This Row],[Name:]],'Employee Info'!$B$3:$B$200,0),MATCH(Data7[[#Headers],[Truck]],'Employee Info'!$C$2:$J$2,0)),"")</f>
        <v/>
      </c>
      <c r="L1813" s="19" t="str">
        <f>IFERROR(INDEX('Employee Info'!$C$3:$J$200,MATCH(Data7[[#This Row],[Name:]],'Employee Info'!$B$3:$B$200,0),MATCH(Data7[[#Headers],[Phone]],'Employee Info'!$C$2:$J$2,0)),"")</f>
        <v/>
      </c>
      <c r="M1813" s="19" t="str">
        <f>IFERROR(INDEX('Employee Info'!$C$3:$J$200,MATCH(Data7[[#This Row],[Name:]],'Employee Info'!$B$3:$B$200,0),MATCH(Data7[[#Headers],[Tech]],'Employee Info'!$C$2:$J$2,0)),"")</f>
        <v/>
      </c>
      <c r="N1813" s="19" t="str">
        <f>IFERROR(INDEX('Employee Info'!$C$3:$J$200,MATCH(Data7[[#This Row],[Name:]],'Employee Info'!$B$3:$B$200,0),MATCH(Data7[[#Headers],[Other]],'Employee Info'!$C$2:$J$2,0)),"")</f>
        <v/>
      </c>
      <c r="O1813" s="19">
        <f>IFERROR((Data7[[#This Row],[Hours:]]*SUM(Data7[[#This Row],[Rate]:[Other]])),"")</f>
        <v>0</v>
      </c>
      <c r="P1813" s="7" t="str">
        <f>IF(Data7[[#This Row],[WO'#:]]="","Riley #","WO#")</f>
        <v>WO#</v>
      </c>
      <c r="Q1813" s="7">
        <f>IFERROR(WEEKNUM(Data7[[#This Row],[Date:]]),"")</f>
        <v>36</v>
      </c>
      <c r="R1813" s="6">
        <f t="shared" si="84"/>
        <v>45536</v>
      </c>
      <c r="S1813" s="6">
        <f>Data7[[#This Row],[Week Start]]+7</f>
        <v>45543</v>
      </c>
      <c r="T1813" s="7" t="str">
        <f t="shared" si="85"/>
        <v>9/1/2024 - 9/8/2024</v>
      </c>
      <c r="U1813" s="7" t="str">
        <f t="shared" si="86"/>
        <v>Time Card</v>
      </c>
      <c r="V1813" s="8" t="str">
        <f>RIGHT(TEXT(Data7[[#This Row],[Date:]],"mmddyyyy"),4)</f>
        <v>2024</v>
      </c>
      <c r="W1813" s="8" t="str">
        <f>MID(TEXT(Data7[[#This Row],[Date:]],"mmddyyyy"),3,2)</f>
        <v>04</v>
      </c>
      <c r="X1813" s="8" t="str">
        <f>LEFT(TEXT(Data7[[#This Row],[Date:]],"mmddyyyy"),2)</f>
        <v>09</v>
      </c>
      <c r="Y1813" s="6">
        <f>DATE(Data7[[#This Row],[Year]],Data7[[#This Row],[Month]],Data7[[#This Row],[Day]])</f>
        <v>45539</v>
      </c>
    </row>
    <row r="1814" spans="1:25">
      <c r="A1814" s="5">
        <v>45539.584692245371</v>
      </c>
      <c r="B1814" s="7" t="s">
        <v>35</v>
      </c>
      <c r="C1814" s="6" t="s">
        <v>2191</v>
      </c>
      <c r="D1814" s="7" t="s">
        <v>2193</v>
      </c>
      <c r="E1814" s="8">
        <v>8</v>
      </c>
      <c r="F1814" s="7" t="s">
        <v>68</v>
      </c>
      <c r="G1814" s="7" t="s">
        <v>68</v>
      </c>
      <c r="H1814" s="7" t="s">
        <v>536</v>
      </c>
      <c r="I1814" s="7" t="s">
        <v>44</v>
      </c>
      <c r="J1814" s="19" t="str">
        <f>IFERROR(INDEX('Employee Info'!$C$3:$E$200,MATCH(Data7[[#This Row],[Name:]],'Employee Info'!$B$3:$B$200,0),MATCH(Data7[[#This Row],[Hours Type:]],'Employee Info'!$C$2:$E$2,0)),"")</f>
        <v/>
      </c>
      <c r="K1814" s="19" t="str">
        <f>IFERROR(INDEX('Employee Info'!$C$3:$J$200,MATCH(Data7[[#This Row],[Name:]],'Employee Info'!$B$3:$B$200,0),MATCH(Data7[[#Headers],[Truck]],'Employee Info'!$C$2:$J$2,0)),"")</f>
        <v/>
      </c>
      <c r="L1814" s="19" t="str">
        <f>IFERROR(INDEX('Employee Info'!$C$3:$J$200,MATCH(Data7[[#This Row],[Name:]],'Employee Info'!$B$3:$B$200,0),MATCH(Data7[[#Headers],[Phone]],'Employee Info'!$C$2:$J$2,0)),"")</f>
        <v/>
      </c>
      <c r="M1814" s="19" t="str">
        <f>IFERROR(INDEX('Employee Info'!$C$3:$J$200,MATCH(Data7[[#This Row],[Name:]],'Employee Info'!$B$3:$B$200,0),MATCH(Data7[[#Headers],[Tech]],'Employee Info'!$C$2:$J$2,0)),"")</f>
        <v/>
      </c>
      <c r="N1814" s="19" t="str">
        <f>IFERROR(INDEX('Employee Info'!$C$3:$J$200,MATCH(Data7[[#This Row],[Name:]],'Employee Info'!$B$3:$B$200,0),MATCH(Data7[[#Headers],[Other]],'Employee Info'!$C$2:$J$2,0)),"")</f>
        <v/>
      </c>
      <c r="O1814" s="19">
        <f>IFERROR((Data7[[#This Row],[Hours:]]*SUM(Data7[[#This Row],[Rate]:[Other]])),"")</f>
        <v>0</v>
      </c>
      <c r="P1814" s="7" t="str">
        <f>IF(Data7[[#This Row],[WO'#:]]="","Riley #","WO#")</f>
        <v>Riley #</v>
      </c>
      <c r="Q1814" s="7">
        <f>IFERROR(WEEKNUM(Data7[[#This Row],[Date:]]),"")</f>
        <v>36</v>
      </c>
      <c r="R1814" s="6">
        <f t="shared" si="84"/>
        <v>45536</v>
      </c>
      <c r="S1814" s="6">
        <f>Data7[[#This Row],[Week Start]]+7</f>
        <v>45543</v>
      </c>
      <c r="T1814" s="7" t="str">
        <f t="shared" si="85"/>
        <v>9/1/2024 - 9/8/2024</v>
      </c>
      <c r="U1814" s="7" t="str">
        <f t="shared" si="86"/>
        <v>Time Card</v>
      </c>
      <c r="V1814" s="8" t="str">
        <f>RIGHT(TEXT(Data7[[#This Row],[Date:]],"mmddyyyy"),4)</f>
        <v>2024</v>
      </c>
      <c r="W1814" s="8" t="str">
        <f>MID(TEXT(Data7[[#This Row],[Date:]],"mmddyyyy"),3,2)</f>
        <v>04</v>
      </c>
      <c r="X1814" s="8" t="str">
        <f>LEFT(TEXT(Data7[[#This Row],[Date:]],"mmddyyyy"),2)</f>
        <v>09</v>
      </c>
      <c r="Y1814" s="6">
        <f>DATE(Data7[[#This Row],[Year]],Data7[[#This Row],[Month]],Data7[[#This Row],[Day]])</f>
        <v>45539</v>
      </c>
    </row>
    <row r="1815" spans="1:25">
      <c r="A1815" s="5">
        <v>45539.584785185187</v>
      </c>
      <c r="B1815" s="7" t="s">
        <v>2143</v>
      </c>
      <c r="C1815" s="6" t="s">
        <v>2191</v>
      </c>
      <c r="D1815" s="7" t="s">
        <v>2193</v>
      </c>
      <c r="E1815" s="8">
        <v>8</v>
      </c>
      <c r="F1815" s="7" t="s">
        <v>68</v>
      </c>
      <c r="G1815" s="7" t="s">
        <v>68</v>
      </c>
      <c r="H1815" s="7" t="s">
        <v>536</v>
      </c>
      <c r="I1815" s="7" t="s">
        <v>44</v>
      </c>
      <c r="J1815" s="19" t="str">
        <f>IFERROR(INDEX('Employee Info'!$C$3:$E$200,MATCH(Data7[[#This Row],[Name:]],'Employee Info'!$B$3:$B$200,0),MATCH(Data7[[#This Row],[Hours Type:]],'Employee Info'!$C$2:$E$2,0)),"")</f>
        <v/>
      </c>
      <c r="K1815" s="19" t="str">
        <f>IFERROR(INDEX('Employee Info'!$C$3:$J$200,MATCH(Data7[[#This Row],[Name:]],'Employee Info'!$B$3:$B$200,0),MATCH(Data7[[#Headers],[Truck]],'Employee Info'!$C$2:$J$2,0)),"")</f>
        <v/>
      </c>
      <c r="L1815" s="19" t="str">
        <f>IFERROR(INDEX('Employee Info'!$C$3:$J$200,MATCH(Data7[[#This Row],[Name:]],'Employee Info'!$B$3:$B$200,0),MATCH(Data7[[#Headers],[Phone]],'Employee Info'!$C$2:$J$2,0)),"")</f>
        <v/>
      </c>
      <c r="M1815" s="19" t="str">
        <f>IFERROR(INDEX('Employee Info'!$C$3:$J$200,MATCH(Data7[[#This Row],[Name:]],'Employee Info'!$B$3:$B$200,0),MATCH(Data7[[#Headers],[Tech]],'Employee Info'!$C$2:$J$2,0)),"")</f>
        <v/>
      </c>
      <c r="N1815" s="19" t="str">
        <f>IFERROR(INDEX('Employee Info'!$C$3:$J$200,MATCH(Data7[[#This Row],[Name:]],'Employee Info'!$B$3:$B$200,0),MATCH(Data7[[#Headers],[Other]],'Employee Info'!$C$2:$J$2,0)),"")</f>
        <v/>
      </c>
      <c r="O1815" s="19">
        <f>IFERROR((Data7[[#This Row],[Hours:]]*SUM(Data7[[#This Row],[Rate]:[Other]])),"")</f>
        <v>0</v>
      </c>
      <c r="P1815" s="7" t="str">
        <f>IF(Data7[[#This Row],[WO'#:]]="","Riley #","WO#")</f>
        <v>Riley #</v>
      </c>
      <c r="Q1815" s="7">
        <f>IFERROR(WEEKNUM(Data7[[#This Row],[Date:]]),"")</f>
        <v>36</v>
      </c>
      <c r="R1815" s="6">
        <f t="shared" si="84"/>
        <v>45536</v>
      </c>
      <c r="S1815" s="6">
        <f>Data7[[#This Row],[Week Start]]+7</f>
        <v>45543</v>
      </c>
      <c r="T1815" s="7" t="str">
        <f t="shared" si="85"/>
        <v>9/1/2024 - 9/8/2024</v>
      </c>
      <c r="U1815" s="7" t="str">
        <f t="shared" si="86"/>
        <v>Time Card</v>
      </c>
      <c r="V1815" s="8" t="str">
        <f>RIGHT(TEXT(Data7[[#This Row],[Date:]],"mmddyyyy"),4)</f>
        <v>2024</v>
      </c>
      <c r="W1815" s="8" t="str">
        <f>MID(TEXT(Data7[[#This Row],[Date:]],"mmddyyyy"),3,2)</f>
        <v>04</v>
      </c>
      <c r="X1815" s="8" t="str">
        <f>LEFT(TEXT(Data7[[#This Row],[Date:]],"mmddyyyy"),2)</f>
        <v>09</v>
      </c>
      <c r="Y1815" s="6">
        <f>DATE(Data7[[#This Row],[Year]],Data7[[#This Row],[Month]],Data7[[#This Row],[Day]])</f>
        <v>45539</v>
      </c>
    </row>
    <row r="1816" spans="1:25">
      <c r="A1816" s="5">
        <v>45548.509095833331</v>
      </c>
      <c r="B1816" s="7" t="s">
        <v>31</v>
      </c>
      <c r="C1816" s="6" t="s">
        <v>2199</v>
      </c>
      <c r="D1816" s="7" t="s">
        <v>2198</v>
      </c>
      <c r="E1816" s="8">
        <v>6.5</v>
      </c>
      <c r="F1816" s="7">
        <v>79024</v>
      </c>
      <c r="G1816" s="7" t="s">
        <v>68</v>
      </c>
      <c r="H1816" s="7" t="s">
        <v>756</v>
      </c>
      <c r="I1816" s="7" t="s">
        <v>44</v>
      </c>
      <c r="J1816" s="19" t="str">
        <f>IFERROR(INDEX('Employee Info'!$C$3:$E$200,MATCH(Data7[[#This Row],[Name:]],'Employee Info'!$B$3:$B$200,0),MATCH(Data7[[#This Row],[Hours Type:]],'Employee Info'!$C$2:$E$2,0)),"")</f>
        <v/>
      </c>
      <c r="K1816" s="19" t="str">
        <f>IFERROR(INDEX('Employee Info'!$C$3:$J$200,MATCH(Data7[[#This Row],[Name:]],'Employee Info'!$B$3:$B$200,0),MATCH(Data7[[#Headers],[Truck]],'Employee Info'!$C$2:$J$2,0)),"")</f>
        <v/>
      </c>
      <c r="L1816" s="19" t="str">
        <f>IFERROR(INDEX('Employee Info'!$C$3:$J$200,MATCH(Data7[[#This Row],[Name:]],'Employee Info'!$B$3:$B$200,0),MATCH(Data7[[#Headers],[Phone]],'Employee Info'!$C$2:$J$2,0)),"")</f>
        <v/>
      </c>
      <c r="M1816" s="19" t="str">
        <f>IFERROR(INDEX('Employee Info'!$C$3:$J$200,MATCH(Data7[[#This Row],[Name:]],'Employee Info'!$B$3:$B$200,0),MATCH(Data7[[#Headers],[Tech]],'Employee Info'!$C$2:$J$2,0)),"")</f>
        <v/>
      </c>
      <c r="N1816" s="19" t="str">
        <f>IFERROR(INDEX('Employee Info'!$C$3:$J$200,MATCH(Data7[[#This Row],[Name:]],'Employee Info'!$B$3:$B$200,0),MATCH(Data7[[#Headers],[Other]],'Employee Info'!$C$2:$J$2,0)),"")</f>
        <v/>
      </c>
      <c r="O1816" s="19">
        <f>IFERROR((Data7[[#This Row],[Hours:]]*SUM(Data7[[#This Row],[Rate]:[Other]])),"")</f>
        <v>0</v>
      </c>
      <c r="P1816" s="7" t="str">
        <f>IF(Data7[[#This Row],[WO'#:]]="","Riley #","WO#")</f>
        <v>WO#</v>
      </c>
      <c r="Q1816" s="7">
        <f>IFERROR(WEEKNUM(Data7[[#This Row],[Date:]]),"")</f>
        <v>37</v>
      </c>
      <c r="R1816" s="6">
        <f t="shared" si="84"/>
        <v>45543</v>
      </c>
      <c r="S1816" s="6">
        <f>Data7[[#This Row],[Week Start]]+7</f>
        <v>45550</v>
      </c>
      <c r="T1816" s="7" t="str">
        <f t="shared" si="85"/>
        <v>9/8/2024 - 9/15/2024</v>
      </c>
      <c r="U1816" s="7" t="str">
        <f t="shared" si="86"/>
        <v>Time Card</v>
      </c>
      <c r="V1816" s="8" t="str">
        <f>RIGHT(TEXT(Data7[[#This Row],[Date:]],"mmddyyyy"),4)</f>
        <v>2024</v>
      </c>
      <c r="W1816" s="8" t="str">
        <f>MID(TEXT(Data7[[#This Row],[Date:]],"mmddyyyy"),3,2)</f>
        <v>09</v>
      </c>
      <c r="X1816" s="8" t="str">
        <f>LEFT(TEXT(Data7[[#This Row],[Date:]],"mmddyyyy"),2)</f>
        <v>09</v>
      </c>
      <c r="Y1816" s="6">
        <f>DATE(Data7[[#This Row],[Year]],Data7[[#This Row],[Month]],Data7[[#This Row],[Day]])</f>
        <v>45544</v>
      </c>
    </row>
    <row r="1817" spans="1:25">
      <c r="A1817" s="5">
        <v>45548.509483449074</v>
      </c>
      <c r="B1817" s="7" t="s">
        <v>31</v>
      </c>
      <c r="C1817" s="6" t="s">
        <v>2199</v>
      </c>
      <c r="D1817" s="7" t="s">
        <v>2198</v>
      </c>
      <c r="E1817" s="8">
        <v>1.5</v>
      </c>
      <c r="F1817" s="7">
        <v>79024</v>
      </c>
      <c r="G1817" s="7" t="s">
        <v>68</v>
      </c>
      <c r="H1817" s="7" t="s">
        <v>756</v>
      </c>
      <c r="I1817" s="7" t="s">
        <v>44</v>
      </c>
      <c r="J1817" s="19" t="str">
        <f>IFERROR(INDEX('Employee Info'!$C$3:$E$200,MATCH(Data7[[#This Row],[Name:]],'Employee Info'!$B$3:$B$200,0),MATCH(Data7[[#This Row],[Hours Type:]],'Employee Info'!$C$2:$E$2,0)),"")</f>
        <v/>
      </c>
      <c r="K1817" s="19" t="str">
        <f>IFERROR(INDEX('Employee Info'!$C$3:$J$200,MATCH(Data7[[#This Row],[Name:]],'Employee Info'!$B$3:$B$200,0),MATCH(Data7[[#Headers],[Truck]],'Employee Info'!$C$2:$J$2,0)),"")</f>
        <v/>
      </c>
      <c r="L1817" s="19" t="str">
        <f>IFERROR(INDEX('Employee Info'!$C$3:$J$200,MATCH(Data7[[#This Row],[Name:]],'Employee Info'!$B$3:$B$200,0),MATCH(Data7[[#Headers],[Phone]],'Employee Info'!$C$2:$J$2,0)),"")</f>
        <v/>
      </c>
      <c r="M1817" s="19" t="str">
        <f>IFERROR(INDEX('Employee Info'!$C$3:$J$200,MATCH(Data7[[#This Row],[Name:]],'Employee Info'!$B$3:$B$200,0),MATCH(Data7[[#Headers],[Tech]],'Employee Info'!$C$2:$J$2,0)),"")</f>
        <v/>
      </c>
      <c r="N1817" s="19" t="str">
        <f>IFERROR(INDEX('Employee Info'!$C$3:$J$200,MATCH(Data7[[#This Row],[Name:]],'Employee Info'!$B$3:$B$200,0),MATCH(Data7[[#Headers],[Other]],'Employee Info'!$C$2:$J$2,0)),"")</f>
        <v/>
      </c>
      <c r="O1817" s="19">
        <f>IFERROR((Data7[[#This Row],[Hours:]]*SUM(Data7[[#This Row],[Rate]:[Other]])),"")</f>
        <v>0</v>
      </c>
      <c r="P1817" s="7" t="str">
        <f>IF(Data7[[#This Row],[WO'#:]]="","Riley #","WO#")</f>
        <v>WO#</v>
      </c>
      <c r="Q1817" s="7">
        <f>IFERROR(WEEKNUM(Data7[[#This Row],[Date:]]),"")</f>
        <v>37</v>
      </c>
      <c r="R1817" s="6">
        <f t="shared" si="84"/>
        <v>45543</v>
      </c>
      <c r="S1817" s="6">
        <f>Data7[[#This Row],[Week Start]]+7</f>
        <v>45550</v>
      </c>
      <c r="T1817" s="7" t="str">
        <f t="shared" si="85"/>
        <v>9/8/2024 - 9/15/2024</v>
      </c>
      <c r="U1817" s="7" t="str">
        <f t="shared" si="86"/>
        <v>Time Card</v>
      </c>
      <c r="V1817" s="8" t="str">
        <f>RIGHT(TEXT(Data7[[#This Row],[Date:]],"mmddyyyy"),4)</f>
        <v>2024</v>
      </c>
      <c r="W1817" s="8" t="str">
        <f>MID(TEXT(Data7[[#This Row],[Date:]],"mmddyyyy"),3,2)</f>
        <v>09</v>
      </c>
      <c r="X1817" s="8" t="str">
        <f>LEFT(TEXT(Data7[[#This Row],[Date:]],"mmddyyyy"),2)</f>
        <v>09</v>
      </c>
      <c r="Y1817" s="6">
        <f>DATE(Data7[[#This Row],[Year]],Data7[[#This Row],[Month]],Data7[[#This Row],[Day]])</f>
        <v>45544</v>
      </c>
    </row>
    <row r="1818" spans="1:25">
      <c r="A1818" s="5">
        <v>45548.510139004633</v>
      </c>
      <c r="B1818" s="7" t="s">
        <v>31</v>
      </c>
      <c r="C1818" s="6" t="s">
        <v>2202</v>
      </c>
      <c r="D1818" s="7" t="s">
        <v>2200</v>
      </c>
      <c r="E1818" s="8">
        <v>8</v>
      </c>
      <c r="F1818" s="7" t="s">
        <v>68</v>
      </c>
      <c r="G1818" s="7" t="s">
        <v>68</v>
      </c>
      <c r="H1818" s="7" t="s">
        <v>2201</v>
      </c>
      <c r="I1818" s="7" t="s">
        <v>44</v>
      </c>
      <c r="J1818" s="19" t="str">
        <f>IFERROR(INDEX('Employee Info'!$C$3:$E$200,MATCH(Data7[[#This Row],[Name:]],'Employee Info'!$B$3:$B$200,0),MATCH(Data7[[#This Row],[Hours Type:]],'Employee Info'!$C$2:$E$2,0)),"")</f>
        <v/>
      </c>
      <c r="K1818" s="19" t="str">
        <f>IFERROR(INDEX('Employee Info'!$C$3:$J$200,MATCH(Data7[[#This Row],[Name:]],'Employee Info'!$B$3:$B$200,0),MATCH(Data7[[#Headers],[Truck]],'Employee Info'!$C$2:$J$2,0)),"")</f>
        <v/>
      </c>
      <c r="L1818" s="19" t="str">
        <f>IFERROR(INDEX('Employee Info'!$C$3:$J$200,MATCH(Data7[[#This Row],[Name:]],'Employee Info'!$B$3:$B$200,0),MATCH(Data7[[#Headers],[Phone]],'Employee Info'!$C$2:$J$2,0)),"")</f>
        <v/>
      </c>
      <c r="M1818" s="19" t="str">
        <f>IFERROR(INDEX('Employee Info'!$C$3:$J$200,MATCH(Data7[[#This Row],[Name:]],'Employee Info'!$B$3:$B$200,0),MATCH(Data7[[#Headers],[Tech]],'Employee Info'!$C$2:$J$2,0)),"")</f>
        <v/>
      </c>
      <c r="N1818" s="19" t="str">
        <f>IFERROR(INDEX('Employee Info'!$C$3:$J$200,MATCH(Data7[[#This Row],[Name:]],'Employee Info'!$B$3:$B$200,0),MATCH(Data7[[#Headers],[Other]],'Employee Info'!$C$2:$J$2,0)),"")</f>
        <v/>
      </c>
      <c r="O1818" s="19">
        <f>IFERROR((Data7[[#This Row],[Hours:]]*SUM(Data7[[#This Row],[Rate]:[Other]])),"")</f>
        <v>0</v>
      </c>
      <c r="P1818" s="7" t="str">
        <f>IF(Data7[[#This Row],[WO'#:]]="","Riley #","WO#")</f>
        <v>Riley #</v>
      </c>
      <c r="Q1818" s="7">
        <f>IFERROR(WEEKNUM(Data7[[#This Row],[Date:]]),"")</f>
        <v>37</v>
      </c>
      <c r="R1818" s="6">
        <f t="shared" si="84"/>
        <v>45543</v>
      </c>
      <c r="S1818" s="6">
        <f>Data7[[#This Row],[Week Start]]+7</f>
        <v>45550</v>
      </c>
      <c r="T1818" s="7" t="str">
        <f t="shared" si="85"/>
        <v>9/8/2024 - 9/15/2024</v>
      </c>
      <c r="U1818" s="7" t="str">
        <f t="shared" si="86"/>
        <v>Time Card</v>
      </c>
      <c r="V1818" s="8" t="str">
        <f>RIGHT(TEXT(Data7[[#This Row],[Date:]],"mmddyyyy"),4)</f>
        <v>2024</v>
      </c>
      <c r="W1818" s="8" t="str">
        <f>MID(TEXT(Data7[[#This Row],[Date:]],"mmddyyyy"),3,2)</f>
        <v>10</v>
      </c>
      <c r="X1818" s="8" t="str">
        <f>LEFT(TEXT(Data7[[#This Row],[Date:]],"mmddyyyy"),2)</f>
        <v>09</v>
      </c>
      <c r="Y1818" s="6">
        <f>DATE(Data7[[#This Row],[Year]],Data7[[#This Row],[Month]],Data7[[#This Row],[Day]])</f>
        <v>45545</v>
      </c>
    </row>
    <row r="1819" spans="1:25">
      <c r="A1819" s="5">
        <v>45548.511271990741</v>
      </c>
      <c r="B1819" s="7" t="s">
        <v>31</v>
      </c>
      <c r="C1819" s="6" t="s">
        <v>2203</v>
      </c>
      <c r="D1819" s="7" t="s">
        <v>2200</v>
      </c>
      <c r="E1819" s="8">
        <v>6</v>
      </c>
      <c r="F1819" s="7">
        <v>79024</v>
      </c>
      <c r="G1819" s="7" t="s">
        <v>68</v>
      </c>
      <c r="H1819" s="7" t="s">
        <v>756</v>
      </c>
      <c r="I1819" s="7" t="s">
        <v>44</v>
      </c>
      <c r="J1819" s="19" t="str">
        <f>IFERROR(INDEX('Employee Info'!$C$3:$E$200,MATCH(Data7[[#This Row],[Name:]],'Employee Info'!$B$3:$B$200,0),MATCH(Data7[[#This Row],[Hours Type:]],'Employee Info'!$C$2:$E$2,0)),"")</f>
        <v/>
      </c>
      <c r="K1819" s="19" t="str">
        <f>IFERROR(INDEX('Employee Info'!$C$3:$J$200,MATCH(Data7[[#This Row],[Name:]],'Employee Info'!$B$3:$B$200,0),MATCH(Data7[[#Headers],[Truck]],'Employee Info'!$C$2:$J$2,0)),"")</f>
        <v/>
      </c>
      <c r="L1819" s="19" t="str">
        <f>IFERROR(INDEX('Employee Info'!$C$3:$J$200,MATCH(Data7[[#This Row],[Name:]],'Employee Info'!$B$3:$B$200,0),MATCH(Data7[[#Headers],[Phone]],'Employee Info'!$C$2:$J$2,0)),"")</f>
        <v/>
      </c>
      <c r="M1819" s="19" t="str">
        <f>IFERROR(INDEX('Employee Info'!$C$3:$J$200,MATCH(Data7[[#This Row],[Name:]],'Employee Info'!$B$3:$B$200,0),MATCH(Data7[[#Headers],[Tech]],'Employee Info'!$C$2:$J$2,0)),"")</f>
        <v/>
      </c>
      <c r="N1819" s="19" t="str">
        <f>IFERROR(INDEX('Employee Info'!$C$3:$J$200,MATCH(Data7[[#This Row],[Name:]],'Employee Info'!$B$3:$B$200,0),MATCH(Data7[[#Headers],[Other]],'Employee Info'!$C$2:$J$2,0)),"")</f>
        <v/>
      </c>
      <c r="O1819" s="19">
        <f>IFERROR((Data7[[#This Row],[Hours:]]*SUM(Data7[[#This Row],[Rate]:[Other]])),"")</f>
        <v>0</v>
      </c>
      <c r="P1819" s="7" t="str">
        <f>IF(Data7[[#This Row],[WO'#:]]="","Riley #","WO#")</f>
        <v>WO#</v>
      </c>
      <c r="Q1819" s="7">
        <f>IFERROR(WEEKNUM(Data7[[#This Row],[Date:]]),"")</f>
        <v>37</v>
      </c>
      <c r="R1819" s="6">
        <f t="shared" si="84"/>
        <v>45543</v>
      </c>
      <c r="S1819" s="6">
        <f>Data7[[#This Row],[Week Start]]+7</f>
        <v>45550</v>
      </c>
      <c r="T1819" s="7" t="str">
        <f t="shared" si="85"/>
        <v>9/8/2024 - 9/15/2024</v>
      </c>
      <c r="U1819" s="7" t="str">
        <f t="shared" si="86"/>
        <v>Time Card</v>
      </c>
      <c r="V1819" s="8" t="str">
        <f>RIGHT(TEXT(Data7[[#This Row],[Date:]],"mmddyyyy"),4)</f>
        <v>2024</v>
      </c>
      <c r="W1819" s="8" t="str">
        <f>MID(TEXT(Data7[[#This Row],[Date:]],"mmddyyyy"),3,2)</f>
        <v>11</v>
      </c>
      <c r="X1819" s="8" t="str">
        <f>LEFT(TEXT(Data7[[#This Row],[Date:]],"mmddyyyy"),2)</f>
        <v>09</v>
      </c>
      <c r="Y1819" s="6">
        <f>DATE(Data7[[#This Row],[Year]],Data7[[#This Row],[Month]],Data7[[#This Row],[Day]])</f>
        <v>45546</v>
      </c>
    </row>
    <row r="1820" spans="1:25">
      <c r="A1820" s="5">
        <v>45548.512997800928</v>
      </c>
      <c r="B1820" s="7" t="s">
        <v>31</v>
      </c>
      <c r="C1820" s="6" t="s">
        <v>2204</v>
      </c>
      <c r="D1820" s="7" t="s">
        <v>2200</v>
      </c>
      <c r="E1820" s="8">
        <v>6</v>
      </c>
      <c r="F1820" s="7">
        <v>79024</v>
      </c>
      <c r="G1820" s="7" t="s">
        <v>68</v>
      </c>
      <c r="H1820" s="7" t="s">
        <v>756</v>
      </c>
      <c r="I1820" s="7" t="s">
        <v>44</v>
      </c>
      <c r="J1820" s="19" t="str">
        <f>IFERROR(INDEX('Employee Info'!$C$3:$E$200,MATCH(Data7[[#This Row],[Name:]],'Employee Info'!$B$3:$B$200,0),MATCH(Data7[[#This Row],[Hours Type:]],'Employee Info'!$C$2:$E$2,0)),"")</f>
        <v/>
      </c>
      <c r="K1820" s="19" t="str">
        <f>IFERROR(INDEX('Employee Info'!$C$3:$J$200,MATCH(Data7[[#This Row],[Name:]],'Employee Info'!$B$3:$B$200,0),MATCH(Data7[[#Headers],[Truck]],'Employee Info'!$C$2:$J$2,0)),"")</f>
        <v/>
      </c>
      <c r="L1820" s="19" t="str">
        <f>IFERROR(INDEX('Employee Info'!$C$3:$J$200,MATCH(Data7[[#This Row],[Name:]],'Employee Info'!$B$3:$B$200,0),MATCH(Data7[[#Headers],[Phone]],'Employee Info'!$C$2:$J$2,0)),"")</f>
        <v/>
      </c>
      <c r="M1820" s="19" t="str">
        <f>IFERROR(INDEX('Employee Info'!$C$3:$J$200,MATCH(Data7[[#This Row],[Name:]],'Employee Info'!$B$3:$B$200,0),MATCH(Data7[[#Headers],[Tech]],'Employee Info'!$C$2:$J$2,0)),"")</f>
        <v/>
      </c>
      <c r="N1820" s="19" t="str">
        <f>IFERROR(INDEX('Employee Info'!$C$3:$J$200,MATCH(Data7[[#This Row],[Name:]],'Employee Info'!$B$3:$B$200,0),MATCH(Data7[[#Headers],[Other]],'Employee Info'!$C$2:$J$2,0)),"")</f>
        <v/>
      </c>
      <c r="O1820" s="19">
        <f>IFERROR((Data7[[#This Row],[Hours:]]*SUM(Data7[[#This Row],[Rate]:[Other]])),"")</f>
        <v>0</v>
      </c>
      <c r="P1820" s="7" t="str">
        <f>IF(Data7[[#This Row],[WO'#:]]="","Riley #","WO#")</f>
        <v>WO#</v>
      </c>
      <c r="Q1820" s="7">
        <f>IFERROR(WEEKNUM(Data7[[#This Row],[Date:]]),"")</f>
        <v>37</v>
      </c>
      <c r="R1820" s="6">
        <f t="shared" si="84"/>
        <v>45543</v>
      </c>
      <c r="S1820" s="6">
        <f>Data7[[#This Row],[Week Start]]+7</f>
        <v>45550</v>
      </c>
      <c r="T1820" s="7" t="str">
        <f t="shared" si="85"/>
        <v>9/8/2024 - 9/15/2024</v>
      </c>
      <c r="U1820" s="7" t="str">
        <f t="shared" si="86"/>
        <v>Time Card</v>
      </c>
      <c r="V1820" s="8" t="str">
        <f>RIGHT(TEXT(Data7[[#This Row],[Date:]],"mmddyyyy"),4)</f>
        <v>2024</v>
      </c>
      <c r="W1820" s="8" t="str">
        <f>MID(TEXT(Data7[[#This Row],[Date:]],"mmddyyyy"),3,2)</f>
        <v>12</v>
      </c>
      <c r="X1820" s="8" t="str">
        <f>LEFT(TEXT(Data7[[#This Row],[Date:]],"mmddyyyy"),2)</f>
        <v>09</v>
      </c>
      <c r="Y1820" s="6">
        <f>DATE(Data7[[#This Row],[Year]],Data7[[#This Row],[Month]],Data7[[#This Row],[Day]])</f>
        <v>45547</v>
      </c>
    </row>
    <row r="1821" spans="1:25">
      <c r="A1821" s="5">
        <v>45548.513399305557</v>
      </c>
      <c r="B1821" s="7" t="s">
        <v>31</v>
      </c>
      <c r="C1821" s="6" t="s">
        <v>2204</v>
      </c>
      <c r="D1821" s="7" t="s">
        <v>2200</v>
      </c>
      <c r="E1821" s="8">
        <v>2</v>
      </c>
      <c r="F1821" s="7" t="s">
        <v>68</v>
      </c>
      <c r="G1821" s="7" t="s">
        <v>68</v>
      </c>
      <c r="H1821" s="7" t="s">
        <v>2201</v>
      </c>
      <c r="I1821" s="7" t="s">
        <v>44</v>
      </c>
      <c r="J1821" s="19" t="str">
        <f>IFERROR(INDEX('Employee Info'!$C$3:$E$200,MATCH(Data7[[#This Row],[Name:]],'Employee Info'!$B$3:$B$200,0),MATCH(Data7[[#This Row],[Hours Type:]],'Employee Info'!$C$2:$E$2,0)),"")</f>
        <v/>
      </c>
      <c r="K1821" s="19" t="str">
        <f>IFERROR(INDEX('Employee Info'!$C$3:$J$200,MATCH(Data7[[#This Row],[Name:]],'Employee Info'!$B$3:$B$200,0),MATCH(Data7[[#Headers],[Truck]],'Employee Info'!$C$2:$J$2,0)),"")</f>
        <v/>
      </c>
      <c r="L1821" s="19" t="str">
        <f>IFERROR(INDEX('Employee Info'!$C$3:$J$200,MATCH(Data7[[#This Row],[Name:]],'Employee Info'!$B$3:$B$200,0),MATCH(Data7[[#Headers],[Phone]],'Employee Info'!$C$2:$J$2,0)),"")</f>
        <v/>
      </c>
      <c r="M1821" s="19" t="str">
        <f>IFERROR(INDEX('Employee Info'!$C$3:$J$200,MATCH(Data7[[#This Row],[Name:]],'Employee Info'!$B$3:$B$200,0),MATCH(Data7[[#Headers],[Tech]],'Employee Info'!$C$2:$J$2,0)),"")</f>
        <v/>
      </c>
      <c r="N1821" s="19" t="str">
        <f>IFERROR(INDEX('Employee Info'!$C$3:$J$200,MATCH(Data7[[#This Row],[Name:]],'Employee Info'!$B$3:$B$200,0),MATCH(Data7[[#Headers],[Other]],'Employee Info'!$C$2:$J$2,0)),"")</f>
        <v/>
      </c>
      <c r="O1821" s="19">
        <f>IFERROR((Data7[[#This Row],[Hours:]]*SUM(Data7[[#This Row],[Rate]:[Other]])),"")</f>
        <v>0</v>
      </c>
      <c r="P1821" s="7" t="str">
        <f>IF(Data7[[#This Row],[WO'#:]]="","Riley #","WO#")</f>
        <v>Riley #</v>
      </c>
      <c r="Q1821" s="7">
        <f>IFERROR(WEEKNUM(Data7[[#This Row],[Date:]]),"")</f>
        <v>37</v>
      </c>
      <c r="R1821" s="6">
        <f t="shared" si="84"/>
        <v>45543</v>
      </c>
      <c r="S1821" s="6">
        <f>Data7[[#This Row],[Week Start]]+7</f>
        <v>45550</v>
      </c>
      <c r="T1821" s="7" t="str">
        <f t="shared" si="85"/>
        <v>9/8/2024 - 9/15/2024</v>
      </c>
      <c r="U1821" s="7" t="str">
        <f t="shared" si="86"/>
        <v>Time Card</v>
      </c>
      <c r="V1821" s="8" t="str">
        <f>RIGHT(TEXT(Data7[[#This Row],[Date:]],"mmddyyyy"),4)</f>
        <v>2024</v>
      </c>
      <c r="W1821" s="8" t="str">
        <f>MID(TEXT(Data7[[#This Row],[Date:]],"mmddyyyy"),3,2)</f>
        <v>12</v>
      </c>
      <c r="X1821" s="8" t="str">
        <f>LEFT(TEXT(Data7[[#This Row],[Date:]],"mmddyyyy"),2)</f>
        <v>09</v>
      </c>
      <c r="Y1821" s="6">
        <f>DATE(Data7[[#This Row],[Year]],Data7[[#This Row],[Month]],Data7[[#This Row],[Day]])</f>
        <v>45547</v>
      </c>
    </row>
    <row r="1822" spans="1:25">
      <c r="A1822" s="5">
        <v>45548.514062615737</v>
      </c>
      <c r="B1822" s="7" t="s">
        <v>31</v>
      </c>
      <c r="C1822" s="6" t="s">
        <v>2206</v>
      </c>
      <c r="D1822" s="7" t="s">
        <v>2205</v>
      </c>
      <c r="E1822" s="8">
        <v>4</v>
      </c>
      <c r="F1822" s="7" t="s">
        <v>68</v>
      </c>
      <c r="G1822" s="7" t="s">
        <v>68</v>
      </c>
      <c r="H1822" s="7" t="s">
        <v>2148</v>
      </c>
      <c r="I1822" s="7" t="s">
        <v>44</v>
      </c>
      <c r="J1822" s="19" t="str">
        <f>IFERROR(INDEX('Employee Info'!$C$3:$E$200,MATCH(Data7[[#This Row],[Name:]],'Employee Info'!$B$3:$B$200,0),MATCH(Data7[[#This Row],[Hours Type:]],'Employee Info'!$C$2:$E$2,0)),"")</f>
        <v/>
      </c>
      <c r="K1822" s="19" t="str">
        <f>IFERROR(INDEX('Employee Info'!$C$3:$J$200,MATCH(Data7[[#This Row],[Name:]],'Employee Info'!$B$3:$B$200,0),MATCH(Data7[[#Headers],[Truck]],'Employee Info'!$C$2:$J$2,0)),"")</f>
        <v/>
      </c>
      <c r="L1822" s="19" t="str">
        <f>IFERROR(INDEX('Employee Info'!$C$3:$J$200,MATCH(Data7[[#This Row],[Name:]],'Employee Info'!$B$3:$B$200,0),MATCH(Data7[[#Headers],[Phone]],'Employee Info'!$C$2:$J$2,0)),"")</f>
        <v/>
      </c>
      <c r="M1822" s="19" t="str">
        <f>IFERROR(INDEX('Employee Info'!$C$3:$J$200,MATCH(Data7[[#This Row],[Name:]],'Employee Info'!$B$3:$B$200,0),MATCH(Data7[[#Headers],[Tech]],'Employee Info'!$C$2:$J$2,0)),"")</f>
        <v/>
      </c>
      <c r="N1822" s="19" t="str">
        <f>IFERROR(INDEX('Employee Info'!$C$3:$J$200,MATCH(Data7[[#This Row],[Name:]],'Employee Info'!$B$3:$B$200,0),MATCH(Data7[[#Headers],[Other]],'Employee Info'!$C$2:$J$2,0)),"")</f>
        <v/>
      </c>
      <c r="O1822" s="19">
        <f>IFERROR((Data7[[#This Row],[Hours:]]*SUM(Data7[[#This Row],[Rate]:[Other]])),"")</f>
        <v>0</v>
      </c>
      <c r="P1822" s="7" t="str">
        <f>IF(Data7[[#This Row],[WO'#:]]="","Riley #","WO#")</f>
        <v>Riley #</v>
      </c>
      <c r="Q1822" s="7">
        <f>IFERROR(WEEKNUM(Data7[[#This Row],[Date:]]),"")</f>
        <v>37</v>
      </c>
      <c r="R1822" s="6">
        <f t="shared" si="84"/>
        <v>45543</v>
      </c>
      <c r="S1822" s="6">
        <f>Data7[[#This Row],[Week Start]]+7</f>
        <v>45550</v>
      </c>
      <c r="T1822" s="7" t="str">
        <f t="shared" si="85"/>
        <v>9/8/2024 - 9/15/2024</v>
      </c>
      <c r="U1822" s="7" t="str">
        <f t="shared" si="86"/>
        <v>Time Card</v>
      </c>
      <c r="V1822" s="8" t="str">
        <f>RIGHT(TEXT(Data7[[#This Row],[Date:]],"mmddyyyy"),4)</f>
        <v>2024</v>
      </c>
      <c r="W1822" s="8" t="str">
        <f>MID(TEXT(Data7[[#This Row],[Date:]],"mmddyyyy"),3,2)</f>
        <v>13</v>
      </c>
      <c r="X1822" s="8" t="str">
        <f>LEFT(TEXT(Data7[[#This Row],[Date:]],"mmddyyyy"),2)</f>
        <v>09</v>
      </c>
      <c r="Y1822" s="6">
        <f>DATE(Data7[[#This Row],[Year]],Data7[[#This Row],[Month]],Data7[[#This Row],[Day]])</f>
        <v>45548</v>
      </c>
    </row>
    <row r="1823" spans="1:25">
      <c r="A1823" s="5">
        <v>45548.514324305557</v>
      </c>
      <c r="B1823" s="7" t="s">
        <v>31</v>
      </c>
      <c r="C1823" s="6" t="s">
        <v>2206</v>
      </c>
      <c r="D1823" s="7" t="s">
        <v>2207</v>
      </c>
      <c r="E1823" s="8">
        <v>2</v>
      </c>
      <c r="F1823" s="7" t="s">
        <v>68</v>
      </c>
      <c r="G1823" s="7" t="s">
        <v>68</v>
      </c>
      <c r="H1823" s="7" t="s">
        <v>536</v>
      </c>
      <c r="I1823" s="7" t="s">
        <v>44</v>
      </c>
      <c r="J1823" s="19" t="str">
        <f>IFERROR(INDEX('Employee Info'!$C$3:$E$200,MATCH(Data7[[#This Row],[Name:]],'Employee Info'!$B$3:$B$200,0),MATCH(Data7[[#This Row],[Hours Type:]],'Employee Info'!$C$2:$E$2,0)),"")</f>
        <v/>
      </c>
      <c r="K1823" s="19" t="str">
        <f>IFERROR(INDEX('Employee Info'!$C$3:$J$200,MATCH(Data7[[#This Row],[Name:]],'Employee Info'!$B$3:$B$200,0),MATCH(Data7[[#Headers],[Truck]],'Employee Info'!$C$2:$J$2,0)),"")</f>
        <v/>
      </c>
      <c r="L1823" s="19" t="str">
        <f>IFERROR(INDEX('Employee Info'!$C$3:$J$200,MATCH(Data7[[#This Row],[Name:]],'Employee Info'!$B$3:$B$200,0),MATCH(Data7[[#Headers],[Phone]],'Employee Info'!$C$2:$J$2,0)),"")</f>
        <v/>
      </c>
      <c r="M1823" s="19" t="str">
        <f>IFERROR(INDEX('Employee Info'!$C$3:$J$200,MATCH(Data7[[#This Row],[Name:]],'Employee Info'!$B$3:$B$200,0),MATCH(Data7[[#Headers],[Tech]],'Employee Info'!$C$2:$J$2,0)),"")</f>
        <v/>
      </c>
      <c r="N1823" s="19" t="str">
        <f>IFERROR(INDEX('Employee Info'!$C$3:$J$200,MATCH(Data7[[#This Row],[Name:]],'Employee Info'!$B$3:$B$200,0),MATCH(Data7[[#Headers],[Other]],'Employee Info'!$C$2:$J$2,0)),"")</f>
        <v/>
      </c>
      <c r="O1823" s="19">
        <f>IFERROR((Data7[[#This Row],[Hours:]]*SUM(Data7[[#This Row],[Rate]:[Other]])),"")</f>
        <v>0</v>
      </c>
      <c r="P1823" s="7" t="str">
        <f>IF(Data7[[#This Row],[WO'#:]]="","Riley #","WO#")</f>
        <v>Riley #</v>
      </c>
      <c r="Q1823" s="7">
        <f>IFERROR(WEEKNUM(Data7[[#This Row],[Date:]]),"")</f>
        <v>37</v>
      </c>
      <c r="R1823" s="6">
        <f t="shared" si="84"/>
        <v>45543</v>
      </c>
      <c r="S1823" s="6">
        <f>Data7[[#This Row],[Week Start]]+7</f>
        <v>45550</v>
      </c>
      <c r="T1823" s="7" t="str">
        <f t="shared" si="85"/>
        <v>9/8/2024 - 9/15/2024</v>
      </c>
      <c r="U1823" s="7" t="str">
        <f t="shared" si="86"/>
        <v>Time Card</v>
      </c>
      <c r="V1823" s="8" t="str">
        <f>RIGHT(TEXT(Data7[[#This Row],[Date:]],"mmddyyyy"),4)</f>
        <v>2024</v>
      </c>
      <c r="W1823" s="8" t="str">
        <f>MID(TEXT(Data7[[#This Row],[Date:]],"mmddyyyy"),3,2)</f>
        <v>13</v>
      </c>
      <c r="X1823" s="8" t="str">
        <f>LEFT(TEXT(Data7[[#This Row],[Date:]],"mmddyyyy"),2)</f>
        <v>09</v>
      </c>
      <c r="Y1823" s="6">
        <f>DATE(Data7[[#This Row],[Year]],Data7[[#This Row],[Month]],Data7[[#This Row],[Day]])</f>
        <v>45548</v>
      </c>
    </row>
    <row r="1824" spans="1:25">
      <c r="A1824" s="5">
        <v>45548.51548923611</v>
      </c>
      <c r="B1824" s="7" t="s">
        <v>31</v>
      </c>
      <c r="C1824" s="6" t="s">
        <v>2206</v>
      </c>
      <c r="D1824" s="7" t="s">
        <v>2208</v>
      </c>
      <c r="E1824" s="8">
        <v>2</v>
      </c>
      <c r="F1824" s="7" t="s">
        <v>68</v>
      </c>
      <c r="G1824" s="7" t="s">
        <v>68</v>
      </c>
      <c r="H1824" s="7" t="s">
        <v>1941</v>
      </c>
      <c r="I1824" s="7" t="s">
        <v>44</v>
      </c>
      <c r="J1824" s="19" t="str">
        <f>IFERROR(INDEX('Employee Info'!$C$3:$E$200,MATCH(Data7[[#This Row],[Name:]],'Employee Info'!$B$3:$B$200,0),MATCH(Data7[[#This Row],[Hours Type:]],'Employee Info'!$C$2:$E$2,0)),"")</f>
        <v/>
      </c>
      <c r="K1824" s="19" t="str">
        <f>IFERROR(INDEX('Employee Info'!$C$3:$J$200,MATCH(Data7[[#This Row],[Name:]],'Employee Info'!$B$3:$B$200,0),MATCH(Data7[[#Headers],[Truck]],'Employee Info'!$C$2:$J$2,0)),"")</f>
        <v/>
      </c>
      <c r="L1824" s="19" t="str">
        <f>IFERROR(INDEX('Employee Info'!$C$3:$J$200,MATCH(Data7[[#This Row],[Name:]],'Employee Info'!$B$3:$B$200,0),MATCH(Data7[[#Headers],[Phone]],'Employee Info'!$C$2:$J$2,0)),"")</f>
        <v/>
      </c>
      <c r="M1824" s="19" t="str">
        <f>IFERROR(INDEX('Employee Info'!$C$3:$J$200,MATCH(Data7[[#This Row],[Name:]],'Employee Info'!$B$3:$B$200,0),MATCH(Data7[[#Headers],[Tech]],'Employee Info'!$C$2:$J$2,0)),"")</f>
        <v/>
      </c>
      <c r="N1824" s="19" t="str">
        <f>IFERROR(INDEX('Employee Info'!$C$3:$J$200,MATCH(Data7[[#This Row],[Name:]],'Employee Info'!$B$3:$B$200,0),MATCH(Data7[[#Headers],[Other]],'Employee Info'!$C$2:$J$2,0)),"")</f>
        <v/>
      </c>
      <c r="O1824" s="19">
        <f>IFERROR((Data7[[#This Row],[Hours:]]*SUM(Data7[[#This Row],[Rate]:[Other]])),"")</f>
        <v>0</v>
      </c>
      <c r="P1824" s="7" t="str">
        <f>IF(Data7[[#This Row],[WO'#:]]="","Riley #","WO#")</f>
        <v>Riley #</v>
      </c>
      <c r="Q1824" s="7">
        <f>IFERROR(WEEKNUM(Data7[[#This Row],[Date:]]),"")</f>
        <v>37</v>
      </c>
      <c r="R1824" s="6">
        <f t="shared" si="84"/>
        <v>45543</v>
      </c>
      <c r="S1824" s="6">
        <f>Data7[[#This Row],[Week Start]]+7</f>
        <v>45550</v>
      </c>
      <c r="T1824" s="7" t="str">
        <f t="shared" si="85"/>
        <v>9/8/2024 - 9/15/2024</v>
      </c>
      <c r="U1824" s="7" t="str">
        <f t="shared" si="86"/>
        <v>Time Card</v>
      </c>
      <c r="V1824" s="8" t="str">
        <f>RIGHT(TEXT(Data7[[#This Row],[Date:]],"mmddyyyy"),4)</f>
        <v>2024</v>
      </c>
      <c r="W1824" s="8" t="str">
        <f>MID(TEXT(Data7[[#This Row],[Date:]],"mmddyyyy"),3,2)</f>
        <v>13</v>
      </c>
      <c r="X1824" s="8" t="str">
        <f>LEFT(TEXT(Data7[[#This Row],[Date:]],"mmddyyyy"),2)</f>
        <v>09</v>
      </c>
      <c r="Y1824" s="6">
        <f>DATE(Data7[[#This Row],[Year]],Data7[[#This Row],[Month]],Data7[[#This Row],[Day]])</f>
        <v>45548</v>
      </c>
    </row>
    <row r="1825" spans="1:25">
      <c r="A1825" s="5">
        <v>45548.521179745374</v>
      </c>
      <c r="B1825" s="7" t="s">
        <v>23</v>
      </c>
      <c r="C1825" s="6" t="s">
        <v>2199</v>
      </c>
      <c r="D1825" s="7" t="s">
        <v>2209</v>
      </c>
      <c r="E1825" s="8">
        <v>2</v>
      </c>
      <c r="F1825" s="7" t="s">
        <v>68</v>
      </c>
      <c r="G1825" s="7" t="s">
        <v>68</v>
      </c>
      <c r="H1825" s="7" t="s">
        <v>2210</v>
      </c>
      <c r="I1825" s="7" t="s">
        <v>44</v>
      </c>
      <c r="J1825" s="19" t="str">
        <f>IFERROR(INDEX('Employee Info'!$C$3:$E$200,MATCH(Data7[[#This Row],[Name:]],'Employee Info'!$B$3:$B$200,0),MATCH(Data7[[#This Row],[Hours Type:]],'Employee Info'!$C$2:$E$2,0)),"")</f>
        <v/>
      </c>
      <c r="K1825" s="19" t="str">
        <f>IFERROR(INDEX('Employee Info'!$C$3:$J$200,MATCH(Data7[[#This Row],[Name:]],'Employee Info'!$B$3:$B$200,0),MATCH(Data7[[#Headers],[Truck]],'Employee Info'!$C$2:$J$2,0)),"")</f>
        <v/>
      </c>
      <c r="L1825" s="19" t="str">
        <f>IFERROR(INDEX('Employee Info'!$C$3:$J$200,MATCH(Data7[[#This Row],[Name:]],'Employee Info'!$B$3:$B$200,0),MATCH(Data7[[#Headers],[Phone]],'Employee Info'!$C$2:$J$2,0)),"")</f>
        <v/>
      </c>
      <c r="M1825" s="19" t="str">
        <f>IFERROR(INDEX('Employee Info'!$C$3:$J$200,MATCH(Data7[[#This Row],[Name:]],'Employee Info'!$B$3:$B$200,0),MATCH(Data7[[#Headers],[Tech]],'Employee Info'!$C$2:$J$2,0)),"")</f>
        <v/>
      </c>
      <c r="N1825" s="19" t="str">
        <f>IFERROR(INDEX('Employee Info'!$C$3:$J$200,MATCH(Data7[[#This Row],[Name:]],'Employee Info'!$B$3:$B$200,0),MATCH(Data7[[#Headers],[Other]],'Employee Info'!$C$2:$J$2,0)),"")</f>
        <v/>
      </c>
      <c r="O1825" s="19">
        <f>IFERROR((Data7[[#This Row],[Hours:]]*SUM(Data7[[#This Row],[Rate]:[Other]])),"")</f>
        <v>0</v>
      </c>
      <c r="P1825" s="7" t="str">
        <f>IF(Data7[[#This Row],[WO'#:]]="","Riley #","WO#")</f>
        <v>Riley #</v>
      </c>
      <c r="Q1825" s="7">
        <f>IFERROR(WEEKNUM(Data7[[#This Row],[Date:]]),"")</f>
        <v>37</v>
      </c>
      <c r="R1825" s="6">
        <f t="shared" si="84"/>
        <v>45543</v>
      </c>
      <c r="S1825" s="6">
        <f>Data7[[#This Row],[Week Start]]+7</f>
        <v>45550</v>
      </c>
      <c r="T1825" s="7" t="str">
        <f t="shared" si="85"/>
        <v>9/8/2024 - 9/15/2024</v>
      </c>
      <c r="U1825" s="7" t="str">
        <f t="shared" si="86"/>
        <v>Time Card</v>
      </c>
      <c r="V1825" s="8" t="str">
        <f>RIGHT(TEXT(Data7[[#This Row],[Date:]],"mmddyyyy"),4)</f>
        <v>2024</v>
      </c>
      <c r="W1825" s="8" t="str">
        <f>MID(TEXT(Data7[[#This Row],[Date:]],"mmddyyyy"),3,2)</f>
        <v>09</v>
      </c>
      <c r="X1825" s="8" t="str">
        <f>LEFT(TEXT(Data7[[#This Row],[Date:]],"mmddyyyy"),2)</f>
        <v>09</v>
      </c>
      <c r="Y1825" s="6">
        <f>DATE(Data7[[#This Row],[Year]],Data7[[#This Row],[Month]],Data7[[#This Row],[Day]])</f>
        <v>45544</v>
      </c>
    </row>
    <row r="1826" spans="1:25">
      <c r="A1826" s="5">
        <v>45548.521584490743</v>
      </c>
      <c r="B1826" s="7" t="s">
        <v>23</v>
      </c>
      <c r="C1826" s="6" t="s">
        <v>2199</v>
      </c>
      <c r="D1826" s="7" t="s">
        <v>2211</v>
      </c>
      <c r="E1826" s="8">
        <v>2</v>
      </c>
      <c r="F1826" s="7" t="s">
        <v>68</v>
      </c>
      <c r="G1826" s="7" t="s">
        <v>68</v>
      </c>
      <c r="H1826" s="7" t="s">
        <v>2212</v>
      </c>
      <c r="I1826" s="7" t="s">
        <v>44</v>
      </c>
      <c r="J1826" s="19" t="str">
        <f>IFERROR(INDEX('Employee Info'!$C$3:$E$200,MATCH(Data7[[#This Row],[Name:]],'Employee Info'!$B$3:$B$200,0),MATCH(Data7[[#This Row],[Hours Type:]],'Employee Info'!$C$2:$E$2,0)),"")</f>
        <v/>
      </c>
      <c r="K1826" s="19" t="str">
        <f>IFERROR(INDEX('Employee Info'!$C$3:$J$200,MATCH(Data7[[#This Row],[Name:]],'Employee Info'!$B$3:$B$200,0),MATCH(Data7[[#Headers],[Truck]],'Employee Info'!$C$2:$J$2,0)),"")</f>
        <v/>
      </c>
      <c r="L1826" s="19" t="str">
        <f>IFERROR(INDEX('Employee Info'!$C$3:$J$200,MATCH(Data7[[#This Row],[Name:]],'Employee Info'!$B$3:$B$200,0),MATCH(Data7[[#Headers],[Phone]],'Employee Info'!$C$2:$J$2,0)),"")</f>
        <v/>
      </c>
      <c r="M1826" s="19" t="str">
        <f>IFERROR(INDEX('Employee Info'!$C$3:$J$200,MATCH(Data7[[#This Row],[Name:]],'Employee Info'!$B$3:$B$200,0),MATCH(Data7[[#Headers],[Tech]],'Employee Info'!$C$2:$J$2,0)),"")</f>
        <v/>
      </c>
      <c r="N1826" s="19" t="str">
        <f>IFERROR(INDEX('Employee Info'!$C$3:$J$200,MATCH(Data7[[#This Row],[Name:]],'Employee Info'!$B$3:$B$200,0),MATCH(Data7[[#Headers],[Other]],'Employee Info'!$C$2:$J$2,0)),"")</f>
        <v/>
      </c>
      <c r="O1826" s="19">
        <f>IFERROR((Data7[[#This Row],[Hours:]]*SUM(Data7[[#This Row],[Rate]:[Other]])),"")</f>
        <v>0</v>
      </c>
      <c r="P1826" s="7" t="str">
        <f>IF(Data7[[#This Row],[WO'#:]]="","Riley #","WO#")</f>
        <v>Riley #</v>
      </c>
      <c r="Q1826" s="7">
        <f>IFERROR(WEEKNUM(Data7[[#This Row],[Date:]]),"")</f>
        <v>37</v>
      </c>
      <c r="R1826" s="6">
        <f t="shared" si="84"/>
        <v>45543</v>
      </c>
      <c r="S1826" s="6">
        <f>Data7[[#This Row],[Week Start]]+7</f>
        <v>45550</v>
      </c>
      <c r="T1826" s="7" t="str">
        <f t="shared" si="85"/>
        <v>9/8/2024 - 9/15/2024</v>
      </c>
      <c r="U1826" s="7" t="str">
        <f t="shared" si="86"/>
        <v>Time Card</v>
      </c>
      <c r="V1826" s="8" t="str">
        <f>RIGHT(TEXT(Data7[[#This Row],[Date:]],"mmddyyyy"),4)</f>
        <v>2024</v>
      </c>
      <c r="W1826" s="8" t="str">
        <f>MID(TEXT(Data7[[#This Row],[Date:]],"mmddyyyy"),3,2)</f>
        <v>09</v>
      </c>
      <c r="X1826" s="8" t="str">
        <f>LEFT(TEXT(Data7[[#This Row],[Date:]],"mmddyyyy"),2)</f>
        <v>09</v>
      </c>
      <c r="Y1826" s="6">
        <f>DATE(Data7[[#This Row],[Year]],Data7[[#This Row],[Month]],Data7[[#This Row],[Day]])</f>
        <v>45544</v>
      </c>
    </row>
    <row r="1827" spans="1:25">
      <c r="A1827" s="5">
        <v>45548.522496759259</v>
      </c>
      <c r="B1827" s="7" t="s">
        <v>23</v>
      </c>
      <c r="C1827" s="6" t="s">
        <v>2199</v>
      </c>
      <c r="D1827" s="7" t="s">
        <v>2213</v>
      </c>
      <c r="E1827" s="8">
        <v>4</v>
      </c>
      <c r="F1827" s="7">
        <v>7148628</v>
      </c>
      <c r="G1827" s="7" t="s">
        <v>68</v>
      </c>
      <c r="H1827" s="7" t="s">
        <v>756</v>
      </c>
      <c r="I1827" s="7" t="s">
        <v>44</v>
      </c>
      <c r="J1827" s="19" t="str">
        <f>IFERROR(INDEX('Employee Info'!$C$3:$E$200,MATCH(Data7[[#This Row],[Name:]],'Employee Info'!$B$3:$B$200,0),MATCH(Data7[[#This Row],[Hours Type:]],'Employee Info'!$C$2:$E$2,0)),"")</f>
        <v/>
      </c>
      <c r="K1827" s="19" t="str">
        <f>IFERROR(INDEX('Employee Info'!$C$3:$J$200,MATCH(Data7[[#This Row],[Name:]],'Employee Info'!$B$3:$B$200,0),MATCH(Data7[[#Headers],[Truck]],'Employee Info'!$C$2:$J$2,0)),"")</f>
        <v/>
      </c>
      <c r="L1827" s="19" t="str">
        <f>IFERROR(INDEX('Employee Info'!$C$3:$J$200,MATCH(Data7[[#This Row],[Name:]],'Employee Info'!$B$3:$B$200,0),MATCH(Data7[[#Headers],[Phone]],'Employee Info'!$C$2:$J$2,0)),"")</f>
        <v/>
      </c>
      <c r="M1827" s="19" t="str">
        <f>IFERROR(INDEX('Employee Info'!$C$3:$J$200,MATCH(Data7[[#This Row],[Name:]],'Employee Info'!$B$3:$B$200,0),MATCH(Data7[[#Headers],[Tech]],'Employee Info'!$C$2:$J$2,0)),"")</f>
        <v/>
      </c>
      <c r="N1827" s="19" t="str">
        <f>IFERROR(INDEX('Employee Info'!$C$3:$J$200,MATCH(Data7[[#This Row],[Name:]],'Employee Info'!$B$3:$B$200,0),MATCH(Data7[[#Headers],[Other]],'Employee Info'!$C$2:$J$2,0)),"")</f>
        <v/>
      </c>
      <c r="O1827" s="19">
        <f>IFERROR((Data7[[#This Row],[Hours:]]*SUM(Data7[[#This Row],[Rate]:[Other]])),"")</f>
        <v>0</v>
      </c>
      <c r="P1827" s="7" t="str">
        <f>IF(Data7[[#This Row],[WO'#:]]="","Riley #","WO#")</f>
        <v>WO#</v>
      </c>
      <c r="Q1827" s="7">
        <f>IFERROR(WEEKNUM(Data7[[#This Row],[Date:]]),"")</f>
        <v>37</v>
      </c>
      <c r="R1827" s="6">
        <f t="shared" si="84"/>
        <v>45543</v>
      </c>
      <c r="S1827" s="6">
        <f>Data7[[#This Row],[Week Start]]+7</f>
        <v>45550</v>
      </c>
      <c r="T1827" s="7" t="str">
        <f t="shared" si="85"/>
        <v>9/8/2024 - 9/15/2024</v>
      </c>
      <c r="U1827" s="7" t="str">
        <f t="shared" si="86"/>
        <v>Time Card</v>
      </c>
      <c r="V1827" s="8" t="str">
        <f>RIGHT(TEXT(Data7[[#This Row],[Date:]],"mmddyyyy"),4)</f>
        <v>2024</v>
      </c>
      <c r="W1827" s="8" t="str">
        <f>MID(TEXT(Data7[[#This Row],[Date:]],"mmddyyyy"),3,2)</f>
        <v>09</v>
      </c>
      <c r="X1827" s="8" t="str">
        <f>LEFT(TEXT(Data7[[#This Row],[Date:]],"mmddyyyy"),2)</f>
        <v>09</v>
      </c>
      <c r="Y1827" s="6">
        <f>DATE(Data7[[#This Row],[Year]],Data7[[#This Row],[Month]],Data7[[#This Row],[Day]])</f>
        <v>45544</v>
      </c>
    </row>
    <row r="1828" spans="1:25">
      <c r="A1828" s="5">
        <v>45548.523098379628</v>
      </c>
      <c r="B1828" s="7" t="s">
        <v>23</v>
      </c>
      <c r="C1828" s="6" t="s">
        <v>2203</v>
      </c>
      <c r="D1828" s="7" t="s">
        <v>2214</v>
      </c>
      <c r="E1828" s="8">
        <v>1</v>
      </c>
      <c r="F1828" s="7" t="s">
        <v>68</v>
      </c>
      <c r="G1828" s="7" t="s">
        <v>68</v>
      </c>
      <c r="H1828" s="7" t="s">
        <v>2148</v>
      </c>
      <c r="I1828" s="7" t="s">
        <v>44</v>
      </c>
      <c r="J1828" s="19" t="str">
        <f>IFERROR(INDEX('Employee Info'!$C$3:$E$200,MATCH(Data7[[#This Row],[Name:]],'Employee Info'!$B$3:$B$200,0),MATCH(Data7[[#This Row],[Hours Type:]],'Employee Info'!$C$2:$E$2,0)),"")</f>
        <v/>
      </c>
      <c r="K1828" s="19" t="str">
        <f>IFERROR(INDEX('Employee Info'!$C$3:$J$200,MATCH(Data7[[#This Row],[Name:]],'Employee Info'!$B$3:$B$200,0),MATCH(Data7[[#Headers],[Truck]],'Employee Info'!$C$2:$J$2,0)),"")</f>
        <v/>
      </c>
      <c r="L1828" s="19" t="str">
        <f>IFERROR(INDEX('Employee Info'!$C$3:$J$200,MATCH(Data7[[#This Row],[Name:]],'Employee Info'!$B$3:$B$200,0),MATCH(Data7[[#Headers],[Phone]],'Employee Info'!$C$2:$J$2,0)),"")</f>
        <v/>
      </c>
      <c r="M1828" s="19" t="str">
        <f>IFERROR(INDEX('Employee Info'!$C$3:$J$200,MATCH(Data7[[#This Row],[Name:]],'Employee Info'!$B$3:$B$200,0),MATCH(Data7[[#Headers],[Tech]],'Employee Info'!$C$2:$J$2,0)),"")</f>
        <v/>
      </c>
      <c r="N1828" s="19" t="str">
        <f>IFERROR(INDEX('Employee Info'!$C$3:$J$200,MATCH(Data7[[#This Row],[Name:]],'Employee Info'!$B$3:$B$200,0),MATCH(Data7[[#Headers],[Other]],'Employee Info'!$C$2:$J$2,0)),"")</f>
        <v/>
      </c>
      <c r="O1828" s="19">
        <f>IFERROR((Data7[[#This Row],[Hours:]]*SUM(Data7[[#This Row],[Rate]:[Other]])),"")</f>
        <v>0</v>
      </c>
      <c r="P1828" s="7" t="str">
        <f>IF(Data7[[#This Row],[WO'#:]]="","Riley #","WO#")</f>
        <v>Riley #</v>
      </c>
      <c r="Q1828" s="7">
        <f>IFERROR(WEEKNUM(Data7[[#This Row],[Date:]]),"")</f>
        <v>37</v>
      </c>
      <c r="R1828" s="6">
        <f t="shared" si="84"/>
        <v>45543</v>
      </c>
      <c r="S1828" s="6">
        <f>Data7[[#This Row],[Week Start]]+7</f>
        <v>45550</v>
      </c>
      <c r="T1828" s="7" t="str">
        <f t="shared" si="85"/>
        <v>9/8/2024 - 9/15/2024</v>
      </c>
      <c r="U1828" s="7" t="str">
        <f t="shared" si="86"/>
        <v>Time Card</v>
      </c>
      <c r="V1828" s="8" t="str">
        <f>RIGHT(TEXT(Data7[[#This Row],[Date:]],"mmddyyyy"),4)</f>
        <v>2024</v>
      </c>
      <c r="W1828" s="8" t="str">
        <f>MID(TEXT(Data7[[#This Row],[Date:]],"mmddyyyy"),3,2)</f>
        <v>11</v>
      </c>
      <c r="X1828" s="8" t="str">
        <f>LEFT(TEXT(Data7[[#This Row],[Date:]],"mmddyyyy"),2)</f>
        <v>09</v>
      </c>
      <c r="Y1828" s="6">
        <f>DATE(Data7[[#This Row],[Year]],Data7[[#This Row],[Month]],Data7[[#This Row],[Day]])</f>
        <v>45546</v>
      </c>
    </row>
    <row r="1829" spans="1:25">
      <c r="A1829" s="5">
        <v>45548.523499189818</v>
      </c>
      <c r="B1829" s="7" t="s">
        <v>23</v>
      </c>
      <c r="C1829" s="6" t="s">
        <v>2203</v>
      </c>
      <c r="D1829" s="7" t="s">
        <v>2215</v>
      </c>
      <c r="E1829" s="8">
        <v>7</v>
      </c>
      <c r="F1829" s="7" t="s">
        <v>68</v>
      </c>
      <c r="G1829" s="7" t="s">
        <v>68</v>
      </c>
      <c r="H1829" s="7" t="s">
        <v>2201</v>
      </c>
      <c r="I1829" s="7" t="s">
        <v>44</v>
      </c>
      <c r="J1829" s="19" t="str">
        <f>IFERROR(INDEX('Employee Info'!$C$3:$E$200,MATCH(Data7[[#This Row],[Name:]],'Employee Info'!$B$3:$B$200,0),MATCH(Data7[[#This Row],[Hours Type:]],'Employee Info'!$C$2:$E$2,0)),"")</f>
        <v/>
      </c>
      <c r="K1829" s="19" t="str">
        <f>IFERROR(INDEX('Employee Info'!$C$3:$J$200,MATCH(Data7[[#This Row],[Name:]],'Employee Info'!$B$3:$B$200,0),MATCH(Data7[[#Headers],[Truck]],'Employee Info'!$C$2:$J$2,0)),"")</f>
        <v/>
      </c>
      <c r="L1829" s="19" t="str">
        <f>IFERROR(INDEX('Employee Info'!$C$3:$J$200,MATCH(Data7[[#This Row],[Name:]],'Employee Info'!$B$3:$B$200,0),MATCH(Data7[[#Headers],[Phone]],'Employee Info'!$C$2:$J$2,0)),"")</f>
        <v/>
      </c>
      <c r="M1829" s="19" t="str">
        <f>IFERROR(INDEX('Employee Info'!$C$3:$J$200,MATCH(Data7[[#This Row],[Name:]],'Employee Info'!$B$3:$B$200,0),MATCH(Data7[[#Headers],[Tech]],'Employee Info'!$C$2:$J$2,0)),"")</f>
        <v/>
      </c>
      <c r="N1829" s="19" t="str">
        <f>IFERROR(INDEX('Employee Info'!$C$3:$J$200,MATCH(Data7[[#This Row],[Name:]],'Employee Info'!$B$3:$B$200,0),MATCH(Data7[[#Headers],[Other]],'Employee Info'!$C$2:$J$2,0)),"")</f>
        <v/>
      </c>
      <c r="O1829" s="19">
        <f>IFERROR((Data7[[#This Row],[Hours:]]*SUM(Data7[[#This Row],[Rate]:[Other]])),"")</f>
        <v>0</v>
      </c>
      <c r="P1829" s="7" t="str">
        <f>IF(Data7[[#This Row],[WO'#:]]="","Riley #","WO#")</f>
        <v>Riley #</v>
      </c>
      <c r="Q1829" s="7">
        <f>IFERROR(WEEKNUM(Data7[[#This Row],[Date:]]),"")</f>
        <v>37</v>
      </c>
      <c r="R1829" s="6">
        <f t="shared" si="84"/>
        <v>45543</v>
      </c>
      <c r="S1829" s="6">
        <f>Data7[[#This Row],[Week Start]]+7</f>
        <v>45550</v>
      </c>
      <c r="T1829" s="7" t="str">
        <f t="shared" si="85"/>
        <v>9/8/2024 - 9/15/2024</v>
      </c>
      <c r="U1829" s="7" t="str">
        <f t="shared" si="86"/>
        <v>Time Card</v>
      </c>
      <c r="V1829" s="8" t="str">
        <f>RIGHT(TEXT(Data7[[#This Row],[Date:]],"mmddyyyy"),4)</f>
        <v>2024</v>
      </c>
      <c r="W1829" s="8" t="str">
        <f>MID(TEXT(Data7[[#This Row],[Date:]],"mmddyyyy"),3,2)</f>
        <v>11</v>
      </c>
      <c r="X1829" s="8" t="str">
        <f>LEFT(TEXT(Data7[[#This Row],[Date:]],"mmddyyyy"),2)</f>
        <v>09</v>
      </c>
      <c r="Y1829" s="6">
        <f>DATE(Data7[[#This Row],[Year]],Data7[[#This Row],[Month]],Data7[[#This Row],[Day]])</f>
        <v>45546</v>
      </c>
    </row>
    <row r="1830" spans="1:25">
      <c r="A1830" s="5">
        <v>45548.523666898145</v>
      </c>
      <c r="B1830" s="7" t="s">
        <v>23</v>
      </c>
      <c r="C1830" s="6" t="s">
        <v>2204</v>
      </c>
      <c r="D1830" s="7" t="s">
        <v>2215</v>
      </c>
      <c r="E1830" s="8">
        <v>8</v>
      </c>
      <c r="F1830" s="7" t="s">
        <v>68</v>
      </c>
      <c r="G1830" s="7" t="s">
        <v>68</v>
      </c>
      <c r="H1830" s="7" t="s">
        <v>2201</v>
      </c>
      <c r="I1830" s="7" t="s">
        <v>44</v>
      </c>
      <c r="J1830" s="19" t="str">
        <f>IFERROR(INDEX('Employee Info'!$C$3:$E$200,MATCH(Data7[[#This Row],[Name:]],'Employee Info'!$B$3:$B$200,0),MATCH(Data7[[#This Row],[Hours Type:]],'Employee Info'!$C$2:$E$2,0)),"")</f>
        <v/>
      </c>
      <c r="K1830" s="19" t="str">
        <f>IFERROR(INDEX('Employee Info'!$C$3:$J$200,MATCH(Data7[[#This Row],[Name:]],'Employee Info'!$B$3:$B$200,0),MATCH(Data7[[#Headers],[Truck]],'Employee Info'!$C$2:$J$2,0)),"")</f>
        <v/>
      </c>
      <c r="L1830" s="19" t="str">
        <f>IFERROR(INDEX('Employee Info'!$C$3:$J$200,MATCH(Data7[[#This Row],[Name:]],'Employee Info'!$B$3:$B$200,0),MATCH(Data7[[#Headers],[Phone]],'Employee Info'!$C$2:$J$2,0)),"")</f>
        <v/>
      </c>
      <c r="M1830" s="19" t="str">
        <f>IFERROR(INDEX('Employee Info'!$C$3:$J$200,MATCH(Data7[[#This Row],[Name:]],'Employee Info'!$B$3:$B$200,0),MATCH(Data7[[#Headers],[Tech]],'Employee Info'!$C$2:$J$2,0)),"")</f>
        <v/>
      </c>
      <c r="N1830" s="19" t="str">
        <f>IFERROR(INDEX('Employee Info'!$C$3:$J$200,MATCH(Data7[[#This Row],[Name:]],'Employee Info'!$B$3:$B$200,0),MATCH(Data7[[#Headers],[Other]],'Employee Info'!$C$2:$J$2,0)),"")</f>
        <v/>
      </c>
      <c r="O1830" s="19">
        <f>IFERROR((Data7[[#This Row],[Hours:]]*SUM(Data7[[#This Row],[Rate]:[Other]])),"")</f>
        <v>0</v>
      </c>
      <c r="P1830" s="7" t="str">
        <f>IF(Data7[[#This Row],[WO'#:]]="","Riley #","WO#")</f>
        <v>Riley #</v>
      </c>
      <c r="Q1830" s="7">
        <f>IFERROR(WEEKNUM(Data7[[#This Row],[Date:]]),"")</f>
        <v>37</v>
      </c>
      <c r="R1830" s="6">
        <f t="shared" si="84"/>
        <v>45543</v>
      </c>
      <c r="S1830" s="6">
        <f>Data7[[#This Row],[Week Start]]+7</f>
        <v>45550</v>
      </c>
      <c r="T1830" s="7" t="str">
        <f t="shared" si="85"/>
        <v>9/8/2024 - 9/15/2024</v>
      </c>
      <c r="U1830" s="7" t="str">
        <f t="shared" si="86"/>
        <v>Time Card</v>
      </c>
      <c r="V1830" s="8" t="str">
        <f>RIGHT(TEXT(Data7[[#This Row],[Date:]],"mmddyyyy"),4)</f>
        <v>2024</v>
      </c>
      <c r="W1830" s="8" t="str">
        <f>MID(TEXT(Data7[[#This Row],[Date:]],"mmddyyyy"),3,2)</f>
        <v>12</v>
      </c>
      <c r="X1830" s="8" t="str">
        <f>LEFT(TEXT(Data7[[#This Row],[Date:]],"mmddyyyy"),2)</f>
        <v>09</v>
      </c>
      <c r="Y1830" s="6">
        <f>DATE(Data7[[#This Row],[Year]],Data7[[#This Row],[Month]],Data7[[#This Row],[Day]])</f>
        <v>45547</v>
      </c>
    </row>
    <row r="1831" spans="1:25">
      <c r="A1831" s="5">
        <v>45548.523773958332</v>
      </c>
      <c r="B1831" s="7" t="s">
        <v>23</v>
      </c>
      <c r="C1831" s="6" t="s">
        <v>2206</v>
      </c>
      <c r="D1831" s="7" t="s">
        <v>2215</v>
      </c>
      <c r="E1831" s="8">
        <v>8</v>
      </c>
      <c r="F1831" s="7" t="s">
        <v>68</v>
      </c>
      <c r="G1831" s="7" t="s">
        <v>68</v>
      </c>
      <c r="H1831" s="7" t="s">
        <v>2201</v>
      </c>
      <c r="I1831" s="7" t="s">
        <v>44</v>
      </c>
      <c r="J1831" s="19" t="str">
        <f>IFERROR(INDEX('Employee Info'!$C$3:$E$200,MATCH(Data7[[#This Row],[Name:]],'Employee Info'!$B$3:$B$200,0),MATCH(Data7[[#This Row],[Hours Type:]],'Employee Info'!$C$2:$E$2,0)),"")</f>
        <v/>
      </c>
      <c r="K1831" s="19" t="str">
        <f>IFERROR(INDEX('Employee Info'!$C$3:$J$200,MATCH(Data7[[#This Row],[Name:]],'Employee Info'!$B$3:$B$200,0),MATCH(Data7[[#Headers],[Truck]],'Employee Info'!$C$2:$J$2,0)),"")</f>
        <v/>
      </c>
      <c r="L1831" s="19" t="str">
        <f>IFERROR(INDEX('Employee Info'!$C$3:$J$200,MATCH(Data7[[#This Row],[Name:]],'Employee Info'!$B$3:$B$200,0),MATCH(Data7[[#Headers],[Phone]],'Employee Info'!$C$2:$J$2,0)),"")</f>
        <v/>
      </c>
      <c r="M1831" s="19" t="str">
        <f>IFERROR(INDEX('Employee Info'!$C$3:$J$200,MATCH(Data7[[#This Row],[Name:]],'Employee Info'!$B$3:$B$200,0),MATCH(Data7[[#Headers],[Tech]],'Employee Info'!$C$2:$J$2,0)),"")</f>
        <v/>
      </c>
      <c r="N1831" s="19" t="str">
        <f>IFERROR(INDEX('Employee Info'!$C$3:$J$200,MATCH(Data7[[#This Row],[Name:]],'Employee Info'!$B$3:$B$200,0),MATCH(Data7[[#Headers],[Other]],'Employee Info'!$C$2:$J$2,0)),"")</f>
        <v/>
      </c>
      <c r="O1831" s="19">
        <f>IFERROR((Data7[[#This Row],[Hours:]]*SUM(Data7[[#This Row],[Rate]:[Other]])),"")</f>
        <v>0</v>
      </c>
      <c r="P1831" s="7" t="str">
        <f>IF(Data7[[#This Row],[WO'#:]]="","Riley #","WO#")</f>
        <v>Riley #</v>
      </c>
      <c r="Q1831" s="7">
        <f>IFERROR(WEEKNUM(Data7[[#This Row],[Date:]]),"")</f>
        <v>37</v>
      </c>
      <c r="R1831" s="6">
        <f t="shared" si="84"/>
        <v>45543</v>
      </c>
      <c r="S1831" s="6">
        <f>Data7[[#This Row],[Week Start]]+7</f>
        <v>45550</v>
      </c>
      <c r="T1831" s="7" t="str">
        <f t="shared" si="85"/>
        <v>9/8/2024 - 9/15/2024</v>
      </c>
      <c r="U1831" s="7" t="str">
        <f t="shared" si="86"/>
        <v>Time Card</v>
      </c>
      <c r="V1831" s="8" t="str">
        <f>RIGHT(TEXT(Data7[[#This Row],[Date:]],"mmddyyyy"),4)</f>
        <v>2024</v>
      </c>
      <c r="W1831" s="8" t="str">
        <f>MID(TEXT(Data7[[#This Row],[Date:]],"mmddyyyy"),3,2)</f>
        <v>13</v>
      </c>
      <c r="X1831" s="8" t="str">
        <f>LEFT(TEXT(Data7[[#This Row],[Date:]],"mmddyyyy"),2)</f>
        <v>09</v>
      </c>
      <c r="Y1831" s="6">
        <f>DATE(Data7[[#This Row],[Year]],Data7[[#This Row],[Month]],Data7[[#This Row],[Day]])</f>
        <v>45548</v>
      </c>
    </row>
    <row r="1832" spans="1:25">
      <c r="A1832" s="5">
        <v>45548.524803703702</v>
      </c>
      <c r="B1832" s="7" t="s">
        <v>2216</v>
      </c>
      <c r="C1832" s="6" t="s">
        <v>2206</v>
      </c>
      <c r="D1832" s="7" t="s">
        <v>2215</v>
      </c>
      <c r="E1832" s="8">
        <v>8</v>
      </c>
      <c r="F1832" s="7" t="s">
        <v>68</v>
      </c>
      <c r="G1832" s="7" t="s">
        <v>68</v>
      </c>
      <c r="H1832" s="7" t="s">
        <v>2201</v>
      </c>
      <c r="I1832" s="7" t="s">
        <v>44</v>
      </c>
      <c r="J1832" s="19" t="str">
        <f>IFERROR(INDEX('Employee Info'!$C$3:$E$200,MATCH(Data7[[#This Row],[Name:]],'Employee Info'!$B$3:$B$200,0),MATCH(Data7[[#This Row],[Hours Type:]],'Employee Info'!$C$2:$E$2,0)),"")</f>
        <v/>
      </c>
      <c r="K1832" s="19" t="str">
        <f>IFERROR(INDEX('Employee Info'!$C$3:$J$200,MATCH(Data7[[#This Row],[Name:]],'Employee Info'!$B$3:$B$200,0),MATCH(Data7[[#Headers],[Truck]],'Employee Info'!$C$2:$J$2,0)),"")</f>
        <v/>
      </c>
      <c r="L1832" s="19" t="str">
        <f>IFERROR(INDEX('Employee Info'!$C$3:$J$200,MATCH(Data7[[#This Row],[Name:]],'Employee Info'!$B$3:$B$200,0),MATCH(Data7[[#Headers],[Phone]],'Employee Info'!$C$2:$J$2,0)),"")</f>
        <v/>
      </c>
      <c r="M1832" s="19" t="str">
        <f>IFERROR(INDEX('Employee Info'!$C$3:$J$200,MATCH(Data7[[#This Row],[Name:]],'Employee Info'!$B$3:$B$200,0),MATCH(Data7[[#Headers],[Tech]],'Employee Info'!$C$2:$J$2,0)),"")</f>
        <v/>
      </c>
      <c r="N1832" s="19" t="str">
        <f>IFERROR(INDEX('Employee Info'!$C$3:$J$200,MATCH(Data7[[#This Row],[Name:]],'Employee Info'!$B$3:$B$200,0),MATCH(Data7[[#Headers],[Other]],'Employee Info'!$C$2:$J$2,0)),"")</f>
        <v/>
      </c>
      <c r="O1832" s="19">
        <f>IFERROR((Data7[[#This Row],[Hours:]]*SUM(Data7[[#This Row],[Rate]:[Other]])),"")</f>
        <v>0</v>
      </c>
      <c r="P1832" s="7" t="str">
        <f>IF(Data7[[#This Row],[WO'#:]]="","Riley #","WO#")</f>
        <v>Riley #</v>
      </c>
      <c r="Q1832" s="7">
        <f>IFERROR(WEEKNUM(Data7[[#This Row],[Date:]]),"")</f>
        <v>37</v>
      </c>
      <c r="R1832" s="6">
        <f t="shared" si="84"/>
        <v>45543</v>
      </c>
      <c r="S1832" s="6">
        <f>Data7[[#This Row],[Week Start]]+7</f>
        <v>45550</v>
      </c>
      <c r="T1832" s="7" t="str">
        <f t="shared" si="85"/>
        <v>9/8/2024 - 9/15/2024</v>
      </c>
      <c r="U1832" s="7" t="str">
        <f t="shared" si="86"/>
        <v>Time Card</v>
      </c>
      <c r="V1832" s="8" t="str">
        <f>RIGHT(TEXT(Data7[[#This Row],[Date:]],"mmddyyyy"),4)</f>
        <v>2024</v>
      </c>
      <c r="W1832" s="8" t="str">
        <f>MID(TEXT(Data7[[#This Row],[Date:]],"mmddyyyy"),3,2)</f>
        <v>13</v>
      </c>
      <c r="X1832" s="8" t="str">
        <f>LEFT(TEXT(Data7[[#This Row],[Date:]],"mmddyyyy"),2)</f>
        <v>09</v>
      </c>
      <c r="Y1832" s="6">
        <f>DATE(Data7[[#This Row],[Year]],Data7[[#This Row],[Month]],Data7[[#This Row],[Day]])</f>
        <v>45548</v>
      </c>
    </row>
    <row r="1833" spans="1:25">
      <c r="A1833" s="5">
        <v>45548.524899537035</v>
      </c>
      <c r="B1833" s="7" t="s">
        <v>2216</v>
      </c>
      <c r="C1833" s="6" t="s">
        <v>2204</v>
      </c>
      <c r="D1833" s="7" t="s">
        <v>2215</v>
      </c>
      <c r="E1833" s="8">
        <v>8</v>
      </c>
      <c r="F1833" s="7" t="s">
        <v>68</v>
      </c>
      <c r="G1833" s="7" t="s">
        <v>68</v>
      </c>
      <c r="H1833" s="7" t="s">
        <v>2201</v>
      </c>
      <c r="I1833" s="7" t="s">
        <v>44</v>
      </c>
      <c r="J1833" s="19" t="str">
        <f>IFERROR(INDEX('Employee Info'!$C$3:$E$200,MATCH(Data7[[#This Row],[Name:]],'Employee Info'!$B$3:$B$200,0),MATCH(Data7[[#This Row],[Hours Type:]],'Employee Info'!$C$2:$E$2,0)),"")</f>
        <v/>
      </c>
      <c r="K1833" s="19" t="str">
        <f>IFERROR(INDEX('Employee Info'!$C$3:$J$200,MATCH(Data7[[#This Row],[Name:]],'Employee Info'!$B$3:$B$200,0),MATCH(Data7[[#Headers],[Truck]],'Employee Info'!$C$2:$J$2,0)),"")</f>
        <v/>
      </c>
      <c r="L1833" s="19" t="str">
        <f>IFERROR(INDEX('Employee Info'!$C$3:$J$200,MATCH(Data7[[#This Row],[Name:]],'Employee Info'!$B$3:$B$200,0),MATCH(Data7[[#Headers],[Phone]],'Employee Info'!$C$2:$J$2,0)),"")</f>
        <v/>
      </c>
      <c r="M1833" s="19" t="str">
        <f>IFERROR(INDEX('Employee Info'!$C$3:$J$200,MATCH(Data7[[#This Row],[Name:]],'Employee Info'!$B$3:$B$200,0),MATCH(Data7[[#Headers],[Tech]],'Employee Info'!$C$2:$J$2,0)),"")</f>
        <v/>
      </c>
      <c r="N1833" s="19" t="str">
        <f>IFERROR(INDEX('Employee Info'!$C$3:$J$200,MATCH(Data7[[#This Row],[Name:]],'Employee Info'!$B$3:$B$200,0),MATCH(Data7[[#Headers],[Other]],'Employee Info'!$C$2:$J$2,0)),"")</f>
        <v/>
      </c>
      <c r="O1833" s="19">
        <f>IFERROR((Data7[[#This Row],[Hours:]]*SUM(Data7[[#This Row],[Rate]:[Other]])),"")</f>
        <v>0</v>
      </c>
      <c r="P1833" s="7" t="str">
        <f>IF(Data7[[#This Row],[WO'#:]]="","Riley #","WO#")</f>
        <v>Riley #</v>
      </c>
      <c r="Q1833" s="7">
        <f>IFERROR(WEEKNUM(Data7[[#This Row],[Date:]]),"")</f>
        <v>37</v>
      </c>
      <c r="R1833" s="6">
        <f t="shared" si="84"/>
        <v>45543</v>
      </c>
      <c r="S1833" s="6">
        <f>Data7[[#This Row],[Week Start]]+7</f>
        <v>45550</v>
      </c>
      <c r="T1833" s="7" t="str">
        <f t="shared" si="85"/>
        <v>9/8/2024 - 9/15/2024</v>
      </c>
      <c r="U1833" s="7" t="str">
        <f t="shared" si="86"/>
        <v>Time Card</v>
      </c>
      <c r="V1833" s="8" t="str">
        <f>RIGHT(TEXT(Data7[[#This Row],[Date:]],"mmddyyyy"),4)</f>
        <v>2024</v>
      </c>
      <c r="W1833" s="8" t="str">
        <f>MID(TEXT(Data7[[#This Row],[Date:]],"mmddyyyy"),3,2)</f>
        <v>12</v>
      </c>
      <c r="X1833" s="8" t="str">
        <f>LEFT(TEXT(Data7[[#This Row],[Date:]],"mmddyyyy"),2)</f>
        <v>09</v>
      </c>
      <c r="Y1833" s="6">
        <f>DATE(Data7[[#This Row],[Year]],Data7[[#This Row],[Month]],Data7[[#This Row],[Day]])</f>
        <v>45547</v>
      </c>
    </row>
    <row r="1834" spans="1:25">
      <c r="A1834" s="5">
        <v>45548.524957986112</v>
      </c>
      <c r="B1834" s="7" t="s">
        <v>2216</v>
      </c>
      <c r="C1834" s="6" t="s">
        <v>2203</v>
      </c>
      <c r="D1834" s="7" t="s">
        <v>2215</v>
      </c>
      <c r="E1834" s="8">
        <v>8</v>
      </c>
      <c r="F1834" s="7" t="s">
        <v>68</v>
      </c>
      <c r="G1834" s="7" t="s">
        <v>68</v>
      </c>
      <c r="H1834" s="7" t="s">
        <v>2201</v>
      </c>
      <c r="I1834" s="7" t="s">
        <v>44</v>
      </c>
      <c r="J1834" s="19" t="str">
        <f>IFERROR(INDEX('Employee Info'!$C$3:$E$200,MATCH(Data7[[#This Row],[Name:]],'Employee Info'!$B$3:$B$200,0),MATCH(Data7[[#This Row],[Hours Type:]],'Employee Info'!$C$2:$E$2,0)),"")</f>
        <v/>
      </c>
      <c r="K1834" s="19" t="str">
        <f>IFERROR(INDEX('Employee Info'!$C$3:$J$200,MATCH(Data7[[#This Row],[Name:]],'Employee Info'!$B$3:$B$200,0),MATCH(Data7[[#Headers],[Truck]],'Employee Info'!$C$2:$J$2,0)),"")</f>
        <v/>
      </c>
      <c r="L1834" s="19" t="str">
        <f>IFERROR(INDEX('Employee Info'!$C$3:$J$200,MATCH(Data7[[#This Row],[Name:]],'Employee Info'!$B$3:$B$200,0),MATCH(Data7[[#Headers],[Phone]],'Employee Info'!$C$2:$J$2,0)),"")</f>
        <v/>
      </c>
      <c r="M1834" s="19" t="str">
        <f>IFERROR(INDEX('Employee Info'!$C$3:$J$200,MATCH(Data7[[#This Row],[Name:]],'Employee Info'!$B$3:$B$200,0),MATCH(Data7[[#Headers],[Tech]],'Employee Info'!$C$2:$J$2,0)),"")</f>
        <v/>
      </c>
      <c r="N1834" s="19" t="str">
        <f>IFERROR(INDEX('Employee Info'!$C$3:$J$200,MATCH(Data7[[#This Row],[Name:]],'Employee Info'!$B$3:$B$200,0),MATCH(Data7[[#Headers],[Other]],'Employee Info'!$C$2:$J$2,0)),"")</f>
        <v/>
      </c>
      <c r="O1834" s="19">
        <f>IFERROR((Data7[[#This Row],[Hours:]]*SUM(Data7[[#This Row],[Rate]:[Other]])),"")</f>
        <v>0</v>
      </c>
      <c r="P1834" s="7" t="str">
        <f>IF(Data7[[#This Row],[WO'#:]]="","Riley #","WO#")</f>
        <v>Riley #</v>
      </c>
      <c r="Q1834" s="7">
        <f>IFERROR(WEEKNUM(Data7[[#This Row],[Date:]]),"")</f>
        <v>37</v>
      </c>
      <c r="R1834" s="6">
        <f t="shared" si="84"/>
        <v>45543</v>
      </c>
      <c r="S1834" s="6">
        <f>Data7[[#This Row],[Week Start]]+7</f>
        <v>45550</v>
      </c>
      <c r="T1834" s="7" t="str">
        <f t="shared" si="85"/>
        <v>9/8/2024 - 9/15/2024</v>
      </c>
      <c r="U1834" s="7" t="str">
        <f t="shared" si="86"/>
        <v>Time Card</v>
      </c>
      <c r="V1834" s="8" t="str">
        <f>RIGHT(TEXT(Data7[[#This Row],[Date:]],"mmddyyyy"),4)</f>
        <v>2024</v>
      </c>
      <c r="W1834" s="8" t="str">
        <f>MID(TEXT(Data7[[#This Row],[Date:]],"mmddyyyy"),3,2)</f>
        <v>11</v>
      </c>
      <c r="X1834" s="8" t="str">
        <f>LEFT(TEXT(Data7[[#This Row],[Date:]],"mmddyyyy"),2)</f>
        <v>09</v>
      </c>
      <c r="Y1834" s="6">
        <f>DATE(Data7[[#This Row],[Year]],Data7[[#This Row],[Month]],Data7[[#This Row],[Day]])</f>
        <v>45546</v>
      </c>
    </row>
    <row r="1835" spans="1:25">
      <c r="A1835" s="5">
        <v>45548.524998611108</v>
      </c>
      <c r="B1835" s="7" t="s">
        <v>2216</v>
      </c>
      <c r="C1835" s="6" t="s">
        <v>2202</v>
      </c>
      <c r="D1835" s="7" t="s">
        <v>2215</v>
      </c>
      <c r="E1835" s="8">
        <v>8</v>
      </c>
      <c r="F1835" s="7" t="s">
        <v>68</v>
      </c>
      <c r="G1835" s="7" t="s">
        <v>68</v>
      </c>
      <c r="H1835" s="7" t="s">
        <v>2201</v>
      </c>
      <c r="I1835" s="7" t="s">
        <v>44</v>
      </c>
      <c r="J1835" s="19" t="str">
        <f>IFERROR(INDEX('Employee Info'!$C$3:$E$200,MATCH(Data7[[#This Row],[Name:]],'Employee Info'!$B$3:$B$200,0),MATCH(Data7[[#This Row],[Hours Type:]],'Employee Info'!$C$2:$E$2,0)),"")</f>
        <v/>
      </c>
      <c r="K1835" s="19" t="str">
        <f>IFERROR(INDEX('Employee Info'!$C$3:$J$200,MATCH(Data7[[#This Row],[Name:]],'Employee Info'!$B$3:$B$200,0),MATCH(Data7[[#Headers],[Truck]],'Employee Info'!$C$2:$J$2,0)),"")</f>
        <v/>
      </c>
      <c r="L1835" s="19" t="str">
        <f>IFERROR(INDEX('Employee Info'!$C$3:$J$200,MATCH(Data7[[#This Row],[Name:]],'Employee Info'!$B$3:$B$200,0),MATCH(Data7[[#Headers],[Phone]],'Employee Info'!$C$2:$J$2,0)),"")</f>
        <v/>
      </c>
      <c r="M1835" s="19" t="str">
        <f>IFERROR(INDEX('Employee Info'!$C$3:$J$200,MATCH(Data7[[#This Row],[Name:]],'Employee Info'!$B$3:$B$200,0),MATCH(Data7[[#Headers],[Tech]],'Employee Info'!$C$2:$J$2,0)),"")</f>
        <v/>
      </c>
      <c r="N1835" s="19" t="str">
        <f>IFERROR(INDEX('Employee Info'!$C$3:$J$200,MATCH(Data7[[#This Row],[Name:]],'Employee Info'!$B$3:$B$200,0),MATCH(Data7[[#Headers],[Other]],'Employee Info'!$C$2:$J$2,0)),"")</f>
        <v/>
      </c>
      <c r="O1835" s="19">
        <f>IFERROR((Data7[[#This Row],[Hours:]]*SUM(Data7[[#This Row],[Rate]:[Other]])),"")</f>
        <v>0</v>
      </c>
      <c r="P1835" s="7" t="str">
        <f>IF(Data7[[#This Row],[WO'#:]]="","Riley #","WO#")</f>
        <v>Riley #</v>
      </c>
      <c r="Q1835" s="7">
        <f>IFERROR(WEEKNUM(Data7[[#This Row],[Date:]]),"")</f>
        <v>37</v>
      </c>
      <c r="R1835" s="6">
        <f t="shared" si="84"/>
        <v>45543</v>
      </c>
      <c r="S1835" s="6">
        <f>Data7[[#This Row],[Week Start]]+7</f>
        <v>45550</v>
      </c>
      <c r="T1835" s="7" t="str">
        <f t="shared" si="85"/>
        <v>9/8/2024 - 9/15/2024</v>
      </c>
      <c r="U1835" s="7" t="str">
        <f t="shared" si="86"/>
        <v>Time Card</v>
      </c>
      <c r="V1835" s="8" t="str">
        <f>RIGHT(TEXT(Data7[[#This Row],[Date:]],"mmddyyyy"),4)</f>
        <v>2024</v>
      </c>
      <c r="W1835" s="8" t="str">
        <f>MID(TEXT(Data7[[#This Row],[Date:]],"mmddyyyy"),3,2)</f>
        <v>10</v>
      </c>
      <c r="X1835" s="8" t="str">
        <f>LEFT(TEXT(Data7[[#This Row],[Date:]],"mmddyyyy"),2)</f>
        <v>09</v>
      </c>
      <c r="Y1835" s="6">
        <f>DATE(Data7[[#This Row],[Year]],Data7[[#This Row],[Month]],Data7[[#This Row],[Day]])</f>
        <v>45545</v>
      </c>
    </row>
    <row r="1836" spans="1:25">
      <c r="A1836" s="5">
        <v>45548.525080555555</v>
      </c>
      <c r="B1836" s="7" t="s">
        <v>2216</v>
      </c>
      <c r="C1836" s="6" t="s">
        <v>2199</v>
      </c>
      <c r="D1836" s="7" t="s">
        <v>2215</v>
      </c>
      <c r="E1836" s="8">
        <v>8</v>
      </c>
      <c r="F1836" s="7" t="s">
        <v>68</v>
      </c>
      <c r="G1836" s="7" t="s">
        <v>68</v>
      </c>
      <c r="H1836" s="7" t="s">
        <v>2201</v>
      </c>
      <c r="I1836" s="7" t="s">
        <v>44</v>
      </c>
      <c r="J1836" s="19" t="str">
        <f>IFERROR(INDEX('Employee Info'!$C$3:$E$200,MATCH(Data7[[#This Row],[Name:]],'Employee Info'!$B$3:$B$200,0),MATCH(Data7[[#This Row],[Hours Type:]],'Employee Info'!$C$2:$E$2,0)),"")</f>
        <v/>
      </c>
      <c r="K1836" s="19" t="str">
        <f>IFERROR(INDEX('Employee Info'!$C$3:$J$200,MATCH(Data7[[#This Row],[Name:]],'Employee Info'!$B$3:$B$200,0),MATCH(Data7[[#Headers],[Truck]],'Employee Info'!$C$2:$J$2,0)),"")</f>
        <v/>
      </c>
      <c r="L1836" s="19" t="str">
        <f>IFERROR(INDEX('Employee Info'!$C$3:$J$200,MATCH(Data7[[#This Row],[Name:]],'Employee Info'!$B$3:$B$200,0),MATCH(Data7[[#Headers],[Phone]],'Employee Info'!$C$2:$J$2,0)),"")</f>
        <v/>
      </c>
      <c r="M1836" s="19" t="str">
        <f>IFERROR(INDEX('Employee Info'!$C$3:$J$200,MATCH(Data7[[#This Row],[Name:]],'Employee Info'!$B$3:$B$200,0),MATCH(Data7[[#Headers],[Tech]],'Employee Info'!$C$2:$J$2,0)),"")</f>
        <v/>
      </c>
      <c r="N1836" s="19" t="str">
        <f>IFERROR(INDEX('Employee Info'!$C$3:$J$200,MATCH(Data7[[#This Row],[Name:]],'Employee Info'!$B$3:$B$200,0),MATCH(Data7[[#Headers],[Other]],'Employee Info'!$C$2:$J$2,0)),"")</f>
        <v/>
      </c>
      <c r="O1836" s="19">
        <f>IFERROR((Data7[[#This Row],[Hours:]]*SUM(Data7[[#This Row],[Rate]:[Other]])),"")</f>
        <v>0</v>
      </c>
      <c r="P1836" s="7" t="str">
        <f>IF(Data7[[#This Row],[WO'#:]]="","Riley #","WO#")</f>
        <v>Riley #</v>
      </c>
      <c r="Q1836" s="7">
        <f>IFERROR(WEEKNUM(Data7[[#This Row],[Date:]]),"")</f>
        <v>37</v>
      </c>
      <c r="R1836" s="6">
        <f t="shared" si="84"/>
        <v>45543</v>
      </c>
      <c r="S1836" s="6">
        <f>Data7[[#This Row],[Week Start]]+7</f>
        <v>45550</v>
      </c>
      <c r="T1836" s="7" t="str">
        <f t="shared" si="85"/>
        <v>9/8/2024 - 9/15/2024</v>
      </c>
      <c r="U1836" s="7" t="str">
        <f t="shared" si="86"/>
        <v>Time Card</v>
      </c>
      <c r="V1836" s="8" t="str">
        <f>RIGHT(TEXT(Data7[[#This Row],[Date:]],"mmddyyyy"),4)</f>
        <v>2024</v>
      </c>
      <c r="W1836" s="8" t="str">
        <f>MID(TEXT(Data7[[#This Row],[Date:]],"mmddyyyy"),3,2)</f>
        <v>09</v>
      </c>
      <c r="X1836" s="8" t="str">
        <f>LEFT(TEXT(Data7[[#This Row],[Date:]],"mmddyyyy"),2)</f>
        <v>09</v>
      </c>
      <c r="Y1836" s="6">
        <f>DATE(Data7[[#This Row],[Year]],Data7[[#This Row],[Month]],Data7[[#This Row],[Day]])</f>
        <v>45544</v>
      </c>
    </row>
    <row r="1837" spans="1:25">
      <c r="A1837" s="5">
        <v>45548.526842245374</v>
      </c>
      <c r="B1837" s="7" t="s">
        <v>2143</v>
      </c>
      <c r="C1837" s="6" t="s">
        <v>2199</v>
      </c>
      <c r="D1837" s="7" t="s">
        <v>2217</v>
      </c>
      <c r="E1837" s="8">
        <v>2</v>
      </c>
      <c r="F1837" s="7" t="s">
        <v>68</v>
      </c>
      <c r="G1837" s="7" t="s">
        <v>68</v>
      </c>
      <c r="H1837" s="7" t="s">
        <v>2218</v>
      </c>
      <c r="I1837" s="7" t="s">
        <v>44</v>
      </c>
      <c r="J1837" s="19" t="str">
        <f>IFERROR(INDEX('Employee Info'!$C$3:$E$200,MATCH(Data7[[#This Row],[Name:]],'Employee Info'!$B$3:$B$200,0),MATCH(Data7[[#This Row],[Hours Type:]],'Employee Info'!$C$2:$E$2,0)),"")</f>
        <v/>
      </c>
      <c r="K1837" s="19" t="str">
        <f>IFERROR(INDEX('Employee Info'!$C$3:$J$200,MATCH(Data7[[#This Row],[Name:]],'Employee Info'!$B$3:$B$200,0),MATCH(Data7[[#Headers],[Truck]],'Employee Info'!$C$2:$J$2,0)),"")</f>
        <v/>
      </c>
      <c r="L1837" s="19" t="str">
        <f>IFERROR(INDEX('Employee Info'!$C$3:$J$200,MATCH(Data7[[#This Row],[Name:]],'Employee Info'!$B$3:$B$200,0),MATCH(Data7[[#Headers],[Phone]],'Employee Info'!$C$2:$J$2,0)),"")</f>
        <v/>
      </c>
      <c r="M1837" s="19" t="str">
        <f>IFERROR(INDEX('Employee Info'!$C$3:$J$200,MATCH(Data7[[#This Row],[Name:]],'Employee Info'!$B$3:$B$200,0),MATCH(Data7[[#Headers],[Tech]],'Employee Info'!$C$2:$J$2,0)),"")</f>
        <v/>
      </c>
      <c r="N1837" s="19" t="str">
        <f>IFERROR(INDEX('Employee Info'!$C$3:$J$200,MATCH(Data7[[#This Row],[Name:]],'Employee Info'!$B$3:$B$200,0),MATCH(Data7[[#Headers],[Other]],'Employee Info'!$C$2:$J$2,0)),"")</f>
        <v/>
      </c>
      <c r="O1837" s="19">
        <f>IFERROR((Data7[[#This Row],[Hours:]]*SUM(Data7[[#This Row],[Rate]:[Other]])),"")</f>
        <v>0</v>
      </c>
      <c r="P1837" s="7" t="str">
        <f>IF(Data7[[#This Row],[WO'#:]]="","Riley #","WO#")</f>
        <v>Riley #</v>
      </c>
      <c r="Q1837" s="7">
        <f>IFERROR(WEEKNUM(Data7[[#This Row],[Date:]]),"")</f>
        <v>37</v>
      </c>
      <c r="R1837" s="6">
        <f t="shared" si="84"/>
        <v>45543</v>
      </c>
      <c r="S1837" s="6">
        <f>Data7[[#This Row],[Week Start]]+7</f>
        <v>45550</v>
      </c>
      <c r="T1837" s="7" t="str">
        <f t="shared" si="85"/>
        <v>9/8/2024 - 9/15/2024</v>
      </c>
      <c r="U1837" s="7" t="str">
        <f t="shared" si="86"/>
        <v>Time Card</v>
      </c>
      <c r="V1837" s="8" t="str">
        <f>RIGHT(TEXT(Data7[[#This Row],[Date:]],"mmddyyyy"),4)</f>
        <v>2024</v>
      </c>
      <c r="W1837" s="8" t="str">
        <f>MID(TEXT(Data7[[#This Row],[Date:]],"mmddyyyy"),3,2)</f>
        <v>09</v>
      </c>
      <c r="X1837" s="8" t="str">
        <f>LEFT(TEXT(Data7[[#This Row],[Date:]],"mmddyyyy"),2)</f>
        <v>09</v>
      </c>
      <c r="Y1837" s="6">
        <f>DATE(Data7[[#This Row],[Year]],Data7[[#This Row],[Month]],Data7[[#This Row],[Day]])</f>
        <v>45544</v>
      </c>
    </row>
    <row r="1838" spans="1:25">
      <c r="A1838" s="5">
        <v>45548.527280555558</v>
      </c>
      <c r="B1838" s="7" t="s">
        <v>2143</v>
      </c>
      <c r="C1838" s="6" t="s">
        <v>2199</v>
      </c>
      <c r="D1838" s="7" t="s">
        <v>2219</v>
      </c>
      <c r="E1838" s="8">
        <v>2</v>
      </c>
      <c r="F1838" s="7" t="s">
        <v>68</v>
      </c>
      <c r="G1838" s="7" t="s">
        <v>68</v>
      </c>
      <c r="H1838" s="7" t="s">
        <v>2210</v>
      </c>
      <c r="I1838" s="7" t="s">
        <v>44</v>
      </c>
      <c r="J1838" s="19" t="str">
        <f>IFERROR(INDEX('Employee Info'!$C$3:$E$200,MATCH(Data7[[#This Row],[Name:]],'Employee Info'!$B$3:$B$200,0),MATCH(Data7[[#This Row],[Hours Type:]],'Employee Info'!$C$2:$E$2,0)),"")</f>
        <v/>
      </c>
      <c r="K1838" s="19" t="str">
        <f>IFERROR(INDEX('Employee Info'!$C$3:$J$200,MATCH(Data7[[#This Row],[Name:]],'Employee Info'!$B$3:$B$200,0),MATCH(Data7[[#Headers],[Truck]],'Employee Info'!$C$2:$J$2,0)),"")</f>
        <v/>
      </c>
      <c r="L1838" s="19" t="str">
        <f>IFERROR(INDEX('Employee Info'!$C$3:$J$200,MATCH(Data7[[#This Row],[Name:]],'Employee Info'!$B$3:$B$200,0),MATCH(Data7[[#Headers],[Phone]],'Employee Info'!$C$2:$J$2,0)),"")</f>
        <v/>
      </c>
      <c r="M1838" s="19" t="str">
        <f>IFERROR(INDEX('Employee Info'!$C$3:$J$200,MATCH(Data7[[#This Row],[Name:]],'Employee Info'!$B$3:$B$200,0),MATCH(Data7[[#Headers],[Tech]],'Employee Info'!$C$2:$J$2,0)),"")</f>
        <v/>
      </c>
      <c r="N1838" s="19" t="str">
        <f>IFERROR(INDEX('Employee Info'!$C$3:$J$200,MATCH(Data7[[#This Row],[Name:]],'Employee Info'!$B$3:$B$200,0),MATCH(Data7[[#Headers],[Other]],'Employee Info'!$C$2:$J$2,0)),"")</f>
        <v/>
      </c>
      <c r="O1838" s="19">
        <f>IFERROR((Data7[[#This Row],[Hours:]]*SUM(Data7[[#This Row],[Rate]:[Other]])),"")</f>
        <v>0</v>
      </c>
      <c r="P1838" s="7" t="str">
        <f>IF(Data7[[#This Row],[WO'#:]]="","Riley #","WO#")</f>
        <v>Riley #</v>
      </c>
      <c r="Q1838" s="7">
        <f>IFERROR(WEEKNUM(Data7[[#This Row],[Date:]]),"")</f>
        <v>37</v>
      </c>
      <c r="R1838" s="6">
        <f t="shared" si="84"/>
        <v>45543</v>
      </c>
      <c r="S1838" s="6">
        <f>Data7[[#This Row],[Week Start]]+7</f>
        <v>45550</v>
      </c>
      <c r="T1838" s="7" t="str">
        <f t="shared" si="85"/>
        <v>9/8/2024 - 9/15/2024</v>
      </c>
      <c r="U1838" s="7" t="str">
        <f t="shared" si="86"/>
        <v>Time Card</v>
      </c>
      <c r="V1838" s="8" t="str">
        <f>RIGHT(TEXT(Data7[[#This Row],[Date:]],"mmddyyyy"),4)</f>
        <v>2024</v>
      </c>
      <c r="W1838" s="8" t="str">
        <f>MID(TEXT(Data7[[#This Row],[Date:]],"mmddyyyy"),3,2)</f>
        <v>09</v>
      </c>
      <c r="X1838" s="8" t="str">
        <f>LEFT(TEXT(Data7[[#This Row],[Date:]],"mmddyyyy"),2)</f>
        <v>09</v>
      </c>
      <c r="Y1838" s="6">
        <f>DATE(Data7[[#This Row],[Year]],Data7[[#This Row],[Month]],Data7[[#This Row],[Day]])</f>
        <v>45544</v>
      </c>
    </row>
    <row r="1839" spans="1:25">
      <c r="A1839" s="5">
        <v>45548.527723495368</v>
      </c>
      <c r="B1839" s="7" t="s">
        <v>2143</v>
      </c>
      <c r="C1839" s="6" t="s">
        <v>2199</v>
      </c>
      <c r="D1839" s="7" t="s">
        <v>2213</v>
      </c>
      <c r="E1839" s="8">
        <v>4</v>
      </c>
      <c r="F1839" s="7">
        <v>7148628</v>
      </c>
      <c r="G1839" s="7" t="s">
        <v>68</v>
      </c>
      <c r="H1839" s="7" t="s">
        <v>756</v>
      </c>
      <c r="I1839" s="7" t="s">
        <v>44</v>
      </c>
      <c r="J1839" s="19" t="str">
        <f>IFERROR(INDEX('Employee Info'!$C$3:$E$200,MATCH(Data7[[#This Row],[Name:]],'Employee Info'!$B$3:$B$200,0),MATCH(Data7[[#This Row],[Hours Type:]],'Employee Info'!$C$2:$E$2,0)),"")</f>
        <v/>
      </c>
      <c r="K1839" s="19" t="str">
        <f>IFERROR(INDEX('Employee Info'!$C$3:$J$200,MATCH(Data7[[#This Row],[Name:]],'Employee Info'!$B$3:$B$200,0),MATCH(Data7[[#Headers],[Truck]],'Employee Info'!$C$2:$J$2,0)),"")</f>
        <v/>
      </c>
      <c r="L1839" s="19" t="str">
        <f>IFERROR(INDEX('Employee Info'!$C$3:$J$200,MATCH(Data7[[#This Row],[Name:]],'Employee Info'!$B$3:$B$200,0),MATCH(Data7[[#Headers],[Phone]],'Employee Info'!$C$2:$J$2,0)),"")</f>
        <v/>
      </c>
      <c r="M1839" s="19" t="str">
        <f>IFERROR(INDEX('Employee Info'!$C$3:$J$200,MATCH(Data7[[#This Row],[Name:]],'Employee Info'!$B$3:$B$200,0),MATCH(Data7[[#Headers],[Tech]],'Employee Info'!$C$2:$J$2,0)),"")</f>
        <v/>
      </c>
      <c r="N1839" s="19" t="str">
        <f>IFERROR(INDEX('Employee Info'!$C$3:$J$200,MATCH(Data7[[#This Row],[Name:]],'Employee Info'!$B$3:$B$200,0),MATCH(Data7[[#Headers],[Other]],'Employee Info'!$C$2:$J$2,0)),"")</f>
        <v/>
      </c>
      <c r="O1839" s="19">
        <f>IFERROR((Data7[[#This Row],[Hours:]]*SUM(Data7[[#This Row],[Rate]:[Other]])),"")</f>
        <v>0</v>
      </c>
      <c r="P1839" s="7" t="str">
        <f>IF(Data7[[#This Row],[WO'#:]]="","Riley #","WO#")</f>
        <v>WO#</v>
      </c>
      <c r="Q1839" s="7">
        <f>IFERROR(WEEKNUM(Data7[[#This Row],[Date:]]),"")</f>
        <v>37</v>
      </c>
      <c r="R1839" s="6">
        <f t="shared" si="84"/>
        <v>45543</v>
      </c>
      <c r="S1839" s="6">
        <f>Data7[[#This Row],[Week Start]]+7</f>
        <v>45550</v>
      </c>
      <c r="T1839" s="7" t="str">
        <f t="shared" si="85"/>
        <v>9/8/2024 - 9/15/2024</v>
      </c>
      <c r="U1839" s="7" t="str">
        <f t="shared" si="86"/>
        <v>Time Card</v>
      </c>
      <c r="V1839" s="8" t="str">
        <f>RIGHT(TEXT(Data7[[#This Row],[Date:]],"mmddyyyy"),4)</f>
        <v>2024</v>
      </c>
      <c r="W1839" s="8" t="str">
        <f>MID(TEXT(Data7[[#This Row],[Date:]],"mmddyyyy"),3,2)</f>
        <v>09</v>
      </c>
      <c r="X1839" s="8" t="str">
        <f>LEFT(TEXT(Data7[[#This Row],[Date:]],"mmddyyyy"),2)</f>
        <v>09</v>
      </c>
      <c r="Y1839" s="6">
        <f>DATE(Data7[[#This Row],[Year]],Data7[[#This Row],[Month]],Data7[[#This Row],[Day]])</f>
        <v>45544</v>
      </c>
    </row>
    <row r="1840" spans="1:25">
      <c r="A1840" s="5">
        <v>45548.535771990741</v>
      </c>
      <c r="B1840" s="7" t="s">
        <v>2143</v>
      </c>
      <c r="C1840" s="6" t="s">
        <v>2202</v>
      </c>
      <c r="D1840" s="7" t="s">
        <v>2220</v>
      </c>
      <c r="E1840" s="8">
        <v>8</v>
      </c>
      <c r="F1840" s="7" t="s">
        <v>68</v>
      </c>
      <c r="G1840" s="7" t="s">
        <v>68</v>
      </c>
      <c r="H1840" s="7" t="s">
        <v>1941</v>
      </c>
      <c r="I1840" s="7" t="s">
        <v>44</v>
      </c>
      <c r="J1840" s="19" t="str">
        <f>IFERROR(INDEX('Employee Info'!$C$3:$E$200,MATCH(Data7[[#This Row],[Name:]],'Employee Info'!$B$3:$B$200,0),MATCH(Data7[[#This Row],[Hours Type:]],'Employee Info'!$C$2:$E$2,0)),"")</f>
        <v/>
      </c>
      <c r="K1840" s="19" t="str">
        <f>IFERROR(INDEX('Employee Info'!$C$3:$J$200,MATCH(Data7[[#This Row],[Name:]],'Employee Info'!$B$3:$B$200,0),MATCH(Data7[[#Headers],[Truck]],'Employee Info'!$C$2:$J$2,0)),"")</f>
        <v/>
      </c>
      <c r="L1840" s="19" t="str">
        <f>IFERROR(INDEX('Employee Info'!$C$3:$J$200,MATCH(Data7[[#This Row],[Name:]],'Employee Info'!$B$3:$B$200,0),MATCH(Data7[[#Headers],[Phone]],'Employee Info'!$C$2:$J$2,0)),"")</f>
        <v/>
      </c>
      <c r="M1840" s="19" t="str">
        <f>IFERROR(INDEX('Employee Info'!$C$3:$J$200,MATCH(Data7[[#This Row],[Name:]],'Employee Info'!$B$3:$B$200,0),MATCH(Data7[[#Headers],[Tech]],'Employee Info'!$C$2:$J$2,0)),"")</f>
        <v/>
      </c>
      <c r="N1840" s="19" t="str">
        <f>IFERROR(INDEX('Employee Info'!$C$3:$J$200,MATCH(Data7[[#This Row],[Name:]],'Employee Info'!$B$3:$B$200,0),MATCH(Data7[[#Headers],[Other]],'Employee Info'!$C$2:$J$2,0)),"")</f>
        <v/>
      </c>
      <c r="O1840" s="19">
        <f>IFERROR((Data7[[#This Row],[Hours:]]*SUM(Data7[[#This Row],[Rate]:[Other]])),"")</f>
        <v>0</v>
      </c>
      <c r="P1840" s="7" t="str">
        <f>IF(Data7[[#This Row],[WO'#:]]="","Riley #","WO#")</f>
        <v>Riley #</v>
      </c>
      <c r="Q1840" s="7">
        <f>IFERROR(WEEKNUM(Data7[[#This Row],[Date:]]),"")</f>
        <v>37</v>
      </c>
      <c r="R1840" s="6">
        <f t="shared" si="84"/>
        <v>45543</v>
      </c>
      <c r="S1840" s="6">
        <f>Data7[[#This Row],[Week Start]]+7</f>
        <v>45550</v>
      </c>
      <c r="T1840" s="7" t="str">
        <f t="shared" si="85"/>
        <v>9/8/2024 - 9/15/2024</v>
      </c>
      <c r="U1840" s="7" t="str">
        <f t="shared" si="86"/>
        <v>Time Card</v>
      </c>
      <c r="V1840" s="8" t="str">
        <f>RIGHT(TEXT(Data7[[#This Row],[Date:]],"mmddyyyy"),4)</f>
        <v>2024</v>
      </c>
      <c r="W1840" s="8" t="str">
        <f>MID(TEXT(Data7[[#This Row],[Date:]],"mmddyyyy"),3,2)</f>
        <v>10</v>
      </c>
      <c r="X1840" s="8" t="str">
        <f>LEFT(TEXT(Data7[[#This Row],[Date:]],"mmddyyyy"),2)</f>
        <v>09</v>
      </c>
      <c r="Y1840" s="6">
        <f>DATE(Data7[[#This Row],[Year]],Data7[[#This Row],[Month]],Data7[[#This Row],[Day]])</f>
        <v>45545</v>
      </c>
    </row>
    <row r="1841" spans="1:25">
      <c r="A1841" s="5">
        <v>45548.536509606478</v>
      </c>
      <c r="B1841" s="7" t="s">
        <v>2143</v>
      </c>
      <c r="C1841" s="6" t="s">
        <v>2203</v>
      </c>
      <c r="D1841" s="7" t="s">
        <v>2221</v>
      </c>
      <c r="E1841" s="8">
        <v>3</v>
      </c>
      <c r="F1841" s="7" t="s">
        <v>68</v>
      </c>
      <c r="G1841" s="7" t="s">
        <v>68</v>
      </c>
      <c r="H1841" s="7" t="s">
        <v>1972</v>
      </c>
      <c r="I1841" s="7" t="s">
        <v>44</v>
      </c>
      <c r="J1841" s="19" t="str">
        <f>IFERROR(INDEX('Employee Info'!$C$3:$E$200,MATCH(Data7[[#This Row],[Name:]],'Employee Info'!$B$3:$B$200,0),MATCH(Data7[[#This Row],[Hours Type:]],'Employee Info'!$C$2:$E$2,0)),"")</f>
        <v/>
      </c>
      <c r="K1841" s="19" t="str">
        <f>IFERROR(INDEX('Employee Info'!$C$3:$J$200,MATCH(Data7[[#This Row],[Name:]],'Employee Info'!$B$3:$B$200,0),MATCH(Data7[[#Headers],[Truck]],'Employee Info'!$C$2:$J$2,0)),"")</f>
        <v/>
      </c>
      <c r="L1841" s="19" t="str">
        <f>IFERROR(INDEX('Employee Info'!$C$3:$J$200,MATCH(Data7[[#This Row],[Name:]],'Employee Info'!$B$3:$B$200,0),MATCH(Data7[[#Headers],[Phone]],'Employee Info'!$C$2:$J$2,0)),"")</f>
        <v/>
      </c>
      <c r="M1841" s="19" t="str">
        <f>IFERROR(INDEX('Employee Info'!$C$3:$J$200,MATCH(Data7[[#This Row],[Name:]],'Employee Info'!$B$3:$B$200,0),MATCH(Data7[[#Headers],[Tech]],'Employee Info'!$C$2:$J$2,0)),"")</f>
        <v/>
      </c>
      <c r="N1841" s="19" t="str">
        <f>IFERROR(INDEX('Employee Info'!$C$3:$J$200,MATCH(Data7[[#This Row],[Name:]],'Employee Info'!$B$3:$B$200,0),MATCH(Data7[[#Headers],[Other]],'Employee Info'!$C$2:$J$2,0)),"")</f>
        <v/>
      </c>
      <c r="O1841" s="19">
        <f>IFERROR((Data7[[#This Row],[Hours:]]*SUM(Data7[[#This Row],[Rate]:[Other]])),"")</f>
        <v>0</v>
      </c>
      <c r="P1841" s="7" t="str">
        <f>IF(Data7[[#This Row],[WO'#:]]="","Riley #","WO#")</f>
        <v>Riley #</v>
      </c>
      <c r="Q1841" s="7">
        <f>IFERROR(WEEKNUM(Data7[[#This Row],[Date:]]),"")</f>
        <v>37</v>
      </c>
      <c r="R1841" s="6">
        <f t="shared" si="84"/>
        <v>45543</v>
      </c>
      <c r="S1841" s="6">
        <f>Data7[[#This Row],[Week Start]]+7</f>
        <v>45550</v>
      </c>
      <c r="T1841" s="7" t="str">
        <f t="shared" si="85"/>
        <v>9/8/2024 - 9/15/2024</v>
      </c>
      <c r="U1841" s="7" t="str">
        <f t="shared" si="86"/>
        <v>Time Card</v>
      </c>
      <c r="V1841" s="8" t="str">
        <f>RIGHT(TEXT(Data7[[#This Row],[Date:]],"mmddyyyy"),4)</f>
        <v>2024</v>
      </c>
      <c r="W1841" s="8" t="str">
        <f>MID(TEXT(Data7[[#This Row],[Date:]],"mmddyyyy"),3,2)</f>
        <v>11</v>
      </c>
      <c r="X1841" s="8" t="str">
        <f>LEFT(TEXT(Data7[[#This Row],[Date:]],"mmddyyyy"),2)</f>
        <v>09</v>
      </c>
      <c r="Y1841" s="6">
        <f>DATE(Data7[[#This Row],[Year]],Data7[[#This Row],[Month]],Data7[[#This Row],[Day]])</f>
        <v>45546</v>
      </c>
    </row>
    <row r="1842" spans="1:25">
      <c r="A1842" s="5">
        <v>45548.537038541668</v>
      </c>
      <c r="B1842" s="7" t="s">
        <v>2143</v>
      </c>
      <c r="C1842" s="6" t="s">
        <v>2203</v>
      </c>
      <c r="D1842" s="7" t="s">
        <v>2222</v>
      </c>
      <c r="E1842" s="8">
        <v>5</v>
      </c>
      <c r="F1842" s="7">
        <v>7148628</v>
      </c>
      <c r="G1842" s="7" t="s">
        <v>68</v>
      </c>
      <c r="H1842" s="7" t="s">
        <v>756</v>
      </c>
      <c r="I1842" s="7" t="s">
        <v>44</v>
      </c>
      <c r="J1842" s="19" t="str">
        <f>IFERROR(INDEX('Employee Info'!$C$3:$E$200,MATCH(Data7[[#This Row],[Name:]],'Employee Info'!$B$3:$B$200,0),MATCH(Data7[[#This Row],[Hours Type:]],'Employee Info'!$C$2:$E$2,0)),"")</f>
        <v/>
      </c>
      <c r="K1842" s="19" t="str">
        <f>IFERROR(INDEX('Employee Info'!$C$3:$J$200,MATCH(Data7[[#This Row],[Name:]],'Employee Info'!$B$3:$B$200,0),MATCH(Data7[[#Headers],[Truck]],'Employee Info'!$C$2:$J$2,0)),"")</f>
        <v/>
      </c>
      <c r="L1842" s="19" t="str">
        <f>IFERROR(INDEX('Employee Info'!$C$3:$J$200,MATCH(Data7[[#This Row],[Name:]],'Employee Info'!$B$3:$B$200,0),MATCH(Data7[[#Headers],[Phone]],'Employee Info'!$C$2:$J$2,0)),"")</f>
        <v/>
      </c>
      <c r="M1842" s="19" t="str">
        <f>IFERROR(INDEX('Employee Info'!$C$3:$J$200,MATCH(Data7[[#This Row],[Name:]],'Employee Info'!$B$3:$B$200,0),MATCH(Data7[[#Headers],[Tech]],'Employee Info'!$C$2:$J$2,0)),"")</f>
        <v/>
      </c>
      <c r="N1842" s="19" t="str">
        <f>IFERROR(INDEX('Employee Info'!$C$3:$J$200,MATCH(Data7[[#This Row],[Name:]],'Employee Info'!$B$3:$B$200,0),MATCH(Data7[[#Headers],[Other]],'Employee Info'!$C$2:$J$2,0)),"")</f>
        <v/>
      </c>
      <c r="O1842" s="19">
        <f>IFERROR((Data7[[#This Row],[Hours:]]*SUM(Data7[[#This Row],[Rate]:[Other]])),"")</f>
        <v>0</v>
      </c>
      <c r="P1842" s="7" t="str">
        <f>IF(Data7[[#This Row],[WO'#:]]="","Riley #","WO#")</f>
        <v>WO#</v>
      </c>
      <c r="Q1842" s="7">
        <f>IFERROR(WEEKNUM(Data7[[#This Row],[Date:]]),"")</f>
        <v>37</v>
      </c>
      <c r="R1842" s="6">
        <f t="shared" si="84"/>
        <v>45543</v>
      </c>
      <c r="S1842" s="6">
        <f>Data7[[#This Row],[Week Start]]+7</f>
        <v>45550</v>
      </c>
      <c r="T1842" s="7" t="str">
        <f t="shared" si="85"/>
        <v>9/8/2024 - 9/15/2024</v>
      </c>
      <c r="U1842" s="7" t="str">
        <f t="shared" si="86"/>
        <v>Time Card</v>
      </c>
      <c r="V1842" s="8" t="str">
        <f>RIGHT(TEXT(Data7[[#This Row],[Date:]],"mmddyyyy"),4)</f>
        <v>2024</v>
      </c>
      <c r="W1842" s="8" t="str">
        <f>MID(TEXT(Data7[[#This Row],[Date:]],"mmddyyyy"),3,2)</f>
        <v>11</v>
      </c>
      <c r="X1842" s="8" t="str">
        <f>LEFT(TEXT(Data7[[#This Row],[Date:]],"mmddyyyy"),2)</f>
        <v>09</v>
      </c>
      <c r="Y1842" s="6">
        <f>DATE(Data7[[#This Row],[Year]],Data7[[#This Row],[Month]],Data7[[#This Row],[Day]])</f>
        <v>45546</v>
      </c>
    </row>
    <row r="1843" spans="1:25">
      <c r="A1843" s="5">
        <v>45548.537878935182</v>
      </c>
      <c r="B1843" s="7" t="s">
        <v>2143</v>
      </c>
      <c r="C1843" s="6" t="s">
        <v>2204</v>
      </c>
      <c r="D1843" s="7" t="s">
        <v>2223</v>
      </c>
      <c r="E1843" s="8">
        <v>8</v>
      </c>
      <c r="F1843" s="7" t="s">
        <v>68</v>
      </c>
      <c r="G1843" s="7" t="s">
        <v>68</v>
      </c>
      <c r="H1843" s="7" t="s">
        <v>2224</v>
      </c>
      <c r="I1843" s="7" t="s">
        <v>44</v>
      </c>
      <c r="J1843" s="19" t="str">
        <f>IFERROR(INDEX('Employee Info'!$C$3:$E$200,MATCH(Data7[[#This Row],[Name:]],'Employee Info'!$B$3:$B$200,0),MATCH(Data7[[#This Row],[Hours Type:]],'Employee Info'!$C$2:$E$2,0)),"")</f>
        <v/>
      </c>
      <c r="K1843" s="19" t="str">
        <f>IFERROR(INDEX('Employee Info'!$C$3:$J$200,MATCH(Data7[[#This Row],[Name:]],'Employee Info'!$B$3:$B$200,0),MATCH(Data7[[#Headers],[Truck]],'Employee Info'!$C$2:$J$2,0)),"")</f>
        <v/>
      </c>
      <c r="L1843" s="19" t="str">
        <f>IFERROR(INDEX('Employee Info'!$C$3:$J$200,MATCH(Data7[[#This Row],[Name:]],'Employee Info'!$B$3:$B$200,0),MATCH(Data7[[#Headers],[Phone]],'Employee Info'!$C$2:$J$2,0)),"")</f>
        <v/>
      </c>
      <c r="M1843" s="19" t="str">
        <f>IFERROR(INDEX('Employee Info'!$C$3:$J$200,MATCH(Data7[[#This Row],[Name:]],'Employee Info'!$B$3:$B$200,0),MATCH(Data7[[#Headers],[Tech]],'Employee Info'!$C$2:$J$2,0)),"")</f>
        <v/>
      </c>
      <c r="N1843" s="19" t="str">
        <f>IFERROR(INDEX('Employee Info'!$C$3:$J$200,MATCH(Data7[[#This Row],[Name:]],'Employee Info'!$B$3:$B$200,0),MATCH(Data7[[#Headers],[Other]],'Employee Info'!$C$2:$J$2,0)),"")</f>
        <v/>
      </c>
      <c r="O1843" s="19">
        <f>IFERROR((Data7[[#This Row],[Hours:]]*SUM(Data7[[#This Row],[Rate]:[Other]])),"")</f>
        <v>0</v>
      </c>
      <c r="P1843" s="7" t="str">
        <f>IF(Data7[[#This Row],[WO'#:]]="","Riley #","WO#")</f>
        <v>Riley #</v>
      </c>
      <c r="Q1843" s="7">
        <f>IFERROR(WEEKNUM(Data7[[#This Row],[Date:]]),"")</f>
        <v>37</v>
      </c>
      <c r="R1843" s="6">
        <f t="shared" si="84"/>
        <v>45543</v>
      </c>
      <c r="S1843" s="6">
        <f>Data7[[#This Row],[Week Start]]+7</f>
        <v>45550</v>
      </c>
      <c r="T1843" s="7" t="str">
        <f t="shared" si="85"/>
        <v>9/8/2024 - 9/15/2024</v>
      </c>
      <c r="U1843" s="7" t="str">
        <f t="shared" si="86"/>
        <v>Time Card</v>
      </c>
      <c r="V1843" s="8" t="str">
        <f>RIGHT(TEXT(Data7[[#This Row],[Date:]],"mmddyyyy"),4)</f>
        <v>2024</v>
      </c>
      <c r="W1843" s="8" t="str">
        <f>MID(TEXT(Data7[[#This Row],[Date:]],"mmddyyyy"),3,2)</f>
        <v>12</v>
      </c>
      <c r="X1843" s="8" t="str">
        <f>LEFT(TEXT(Data7[[#This Row],[Date:]],"mmddyyyy"),2)</f>
        <v>09</v>
      </c>
      <c r="Y1843" s="6">
        <f>DATE(Data7[[#This Row],[Year]],Data7[[#This Row],[Month]],Data7[[#This Row],[Day]])</f>
        <v>45547</v>
      </c>
    </row>
    <row r="1844" spans="1:25">
      <c r="A1844" s="5">
        <v>45548.538057175923</v>
      </c>
      <c r="B1844" s="7" t="s">
        <v>34</v>
      </c>
      <c r="C1844" s="6" t="s">
        <v>2204</v>
      </c>
      <c r="D1844" s="7" t="s">
        <v>2223</v>
      </c>
      <c r="E1844" s="8">
        <v>8</v>
      </c>
      <c r="F1844" s="7" t="s">
        <v>68</v>
      </c>
      <c r="G1844" s="7" t="s">
        <v>68</v>
      </c>
      <c r="H1844" s="7" t="s">
        <v>2224</v>
      </c>
      <c r="I1844" s="7" t="s">
        <v>44</v>
      </c>
      <c r="J1844" s="19" t="str">
        <f>IFERROR(INDEX('Employee Info'!$C$3:$E$200,MATCH(Data7[[#This Row],[Name:]],'Employee Info'!$B$3:$B$200,0),MATCH(Data7[[#This Row],[Hours Type:]],'Employee Info'!$C$2:$E$2,0)),"")</f>
        <v/>
      </c>
      <c r="K1844" s="19" t="str">
        <f>IFERROR(INDEX('Employee Info'!$C$3:$J$200,MATCH(Data7[[#This Row],[Name:]],'Employee Info'!$B$3:$B$200,0),MATCH(Data7[[#Headers],[Truck]],'Employee Info'!$C$2:$J$2,0)),"")</f>
        <v/>
      </c>
      <c r="L1844" s="19" t="str">
        <f>IFERROR(INDEX('Employee Info'!$C$3:$J$200,MATCH(Data7[[#This Row],[Name:]],'Employee Info'!$B$3:$B$200,0),MATCH(Data7[[#Headers],[Phone]],'Employee Info'!$C$2:$J$2,0)),"")</f>
        <v/>
      </c>
      <c r="M1844" s="19" t="str">
        <f>IFERROR(INDEX('Employee Info'!$C$3:$J$200,MATCH(Data7[[#This Row],[Name:]],'Employee Info'!$B$3:$B$200,0),MATCH(Data7[[#Headers],[Tech]],'Employee Info'!$C$2:$J$2,0)),"")</f>
        <v/>
      </c>
      <c r="N1844" s="19" t="str">
        <f>IFERROR(INDEX('Employee Info'!$C$3:$J$200,MATCH(Data7[[#This Row],[Name:]],'Employee Info'!$B$3:$B$200,0),MATCH(Data7[[#Headers],[Other]],'Employee Info'!$C$2:$J$2,0)),"")</f>
        <v/>
      </c>
      <c r="O1844" s="19">
        <f>IFERROR((Data7[[#This Row],[Hours:]]*SUM(Data7[[#This Row],[Rate]:[Other]])),"")</f>
        <v>0</v>
      </c>
      <c r="P1844" s="7" t="str">
        <f>IF(Data7[[#This Row],[WO'#:]]="","Riley #","WO#")</f>
        <v>Riley #</v>
      </c>
      <c r="Q1844" s="7">
        <f>IFERROR(WEEKNUM(Data7[[#This Row],[Date:]]),"")</f>
        <v>37</v>
      </c>
      <c r="R1844" s="6">
        <f t="shared" si="84"/>
        <v>45543</v>
      </c>
      <c r="S1844" s="6">
        <f>Data7[[#This Row],[Week Start]]+7</f>
        <v>45550</v>
      </c>
      <c r="T1844" s="7" t="str">
        <f t="shared" si="85"/>
        <v>9/8/2024 - 9/15/2024</v>
      </c>
      <c r="U1844" s="7" t="str">
        <f t="shared" si="86"/>
        <v>Time Card</v>
      </c>
      <c r="V1844" s="8" t="str">
        <f>RIGHT(TEXT(Data7[[#This Row],[Date:]],"mmddyyyy"),4)</f>
        <v>2024</v>
      </c>
      <c r="W1844" s="8" t="str">
        <f>MID(TEXT(Data7[[#This Row],[Date:]],"mmddyyyy"),3,2)</f>
        <v>12</v>
      </c>
      <c r="X1844" s="8" t="str">
        <f>LEFT(TEXT(Data7[[#This Row],[Date:]],"mmddyyyy"),2)</f>
        <v>09</v>
      </c>
      <c r="Y1844" s="6">
        <f>DATE(Data7[[#This Row],[Year]],Data7[[#This Row],[Month]],Data7[[#This Row],[Day]])</f>
        <v>45547</v>
      </c>
    </row>
    <row r="1845" spans="1:25">
      <c r="A1845" s="5">
        <v>45548.538709490742</v>
      </c>
      <c r="B1845" s="7" t="s">
        <v>34</v>
      </c>
      <c r="C1845" s="6" t="s">
        <v>2206</v>
      </c>
      <c r="D1845" s="7" t="s">
        <v>2223</v>
      </c>
      <c r="E1845" s="8">
        <v>3</v>
      </c>
      <c r="F1845" s="7" t="s">
        <v>68</v>
      </c>
      <c r="G1845" s="7" t="s">
        <v>68</v>
      </c>
      <c r="H1845" s="7" t="s">
        <v>2224</v>
      </c>
      <c r="I1845" s="7" t="s">
        <v>44</v>
      </c>
      <c r="J1845" s="19" t="str">
        <f>IFERROR(INDEX('Employee Info'!$C$3:$E$200,MATCH(Data7[[#This Row],[Name:]],'Employee Info'!$B$3:$B$200,0),MATCH(Data7[[#This Row],[Hours Type:]],'Employee Info'!$C$2:$E$2,0)),"")</f>
        <v/>
      </c>
      <c r="K1845" s="19" t="str">
        <f>IFERROR(INDEX('Employee Info'!$C$3:$J$200,MATCH(Data7[[#This Row],[Name:]],'Employee Info'!$B$3:$B$200,0),MATCH(Data7[[#Headers],[Truck]],'Employee Info'!$C$2:$J$2,0)),"")</f>
        <v/>
      </c>
      <c r="L1845" s="19" t="str">
        <f>IFERROR(INDEX('Employee Info'!$C$3:$J$200,MATCH(Data7[[#This Row],[Name:]],'Employee Info'!$B$3:$B$200,0),MATCH(Data7[[#Headers],[Phone]],'Employee Info'!$C$2:$J$2,0)),"")</f>
        <v/>
      </c>
      <c r="M1845" s="19" t="str">
        <f>IFERROR(INDEX('Employee Info'!$C$3:$J$200,MATCH(Data7[[#This Row],[Name:]],'Employee Info'!$B$3:$B$200,0),MATCH(Data7[[#Headers],[Tech]],'Employee Info'!$C$2:$J$2,0)),"")</f>
        <v/>
      </c>
      <c r="N1845" s="19" t="str">
        <f>IFERROR(INDEX('Employee Info'!$C$3:$J$200,MATCH(Data7[[#This Row],[Name:]],'Employee Info'!$B$3:$B$200,0),MATCH(Data7[[#Headers],[Other]],'Employee Info'!$C$2:$J$2,0)),"")</f>
        <v/>
      </c>
      <c r="O1845" s="19">
        <f>IFERROR((Data7[[#This Row],[Hours:]]*SUM(Data7[[#This Row],[Rate]:[Other]])),"")</f>
        <v>0</v>
      </c>
      <c r="P1845" s="7" t="str">
        <f>IF(Data7[[#This Row],[WO'#:]]="","Riley #","WO#")</f>
        <v>Riley #</v>
      </c>
      <c r="Q1845" s="7">
        <f>IFERROR(WEEKNUM(Data7[[#This Row],[Date:]]),"")</f>
        <v>37</v>
      </c>
      <c r="R1845" s="6">
        <f t="shared" si="84"/>
        <v>45543</v>
      </c>
      <c r="S1845" s="6">
        <f>Data7[[#This Row],[Week Start]]+7</f>
        <v>45550</v>
      </c>
      <c r="T1845" s="7" t="str">
        <f t="shared" si="85"/>
        <v>9/8/2024 - 9/15/2024</v>
      </c>
      <c r="U1845" s="7" t="str">
        <f t="shared" si="86"/>
        <v>Time Card</v>
      </c>
      <c r="V1845" s="8" t="str">
        <f>RIGHT(TEXT(Data7[[#This Row],[Date:]],"mmddyyyy"),4)</f>
        <v>2024</v>
      </c>
      <c r="W1845" s="8" t="str">
        <f>MID(TEXT(Data7[[#This Row],[Date:]],"mmddyyyy"),3,2)</f>
        <v>13</v>
      </c>
      <c r="X1845" s="8" t="str">
        <f>LEFT(TEXT(Data7[[#This Row],[Date:]],"mmddyyyy"),2)</f>
        <v>09</v>
      </c>
      <c r="Y1845" s="6">
        <f>DATE(Data7[[#This Row],[Year]],Data7[[#This Row],[Month]],Data7[[#This Row],[Day]])</f>
        <v>45548</v>
      </c>
    </row>
    <row r="1846" spans="1:25">
      <c r="A1846" s="5">
        <v>45548.538794560183</v>
      </c>
      <c r="B1846" s="7" t="s">
        <v>2143</v>
      </c>
      <c r="C1846" s="6" t="s">
        <v>2206</v>
      </c>
      <c r="D1846" s="7" t="s">
        <v>2223</v>
      </c>
      <c r="E1846" s="8">
        <v>3</v>
      </c>
      <c r="F1846" s="7" t="s">
        <v>68</v>
      </c>
      <c r="G1846" s="7" t="s">
        <v>68</v>
      </c>
      <c r="H1846" s="7" t="s">
        <v>2224</v>
      </c>
      <c r="I1846" s="7" t="s">
        <v>44</v>
      </c>
      <c r="J1846" s="19" t="str">
        <f>IFERROR(INDEX('Employee Info'!$C$3:$E$200,MATCH(Data7[[#This Row],[Name:]],'Employee Info'!$B$3:$B$200,0),MATCH(Data7[[#This Row],[Hours Type:]],'Employee Info'!$C$2:$E$2,0)),"")</f>
        <v/>
      </c>
      <c r="K1846" s="19" t="str">
        <f>IFERROR(INDEX('Employee Info'!$C$3:$J$200,MATCH(Data7[[#This Row],[Name:]],'Employee Info'!$B$3:$B$200,0),MATCH(Data7[[#Headers],[Truck]],'Employee Info'!$C$2:$J$2,0)),"")</f>
        <v/>
      </c>
      <c r="L1846" s="19" t="str">
        <f>IFERROR(INDEX('Employee Info'!$C$3:$J$200,MATCH(Data7[[#This Row],[Name:]],'Employee Info'!$B$3:$B$200,0),MATCH(Data7[[#Headers],[Phone]],'Employee Info'!$C$2:$J$2,0)),"")</f>
        <v/>
      </c>
      <c r="M1846" s="19" t="str">
        <f>IFERROR(INDEX('Employee Info'!$C$3:$J$200,MATCH(Data7[[#This Row],[Name:]],'Employee Info'!$B$3:$B$200,0),MATCH(Data7[[#Headers],[Tech]],'Employee Info'!$C$2:$J$2,0)),"")</f>
        <v/>
      </c>
      <c r="N1846" s="19" t="str">
        <f>IFERROR(INDEX('Employee Info'!$C$3:$J$200,MATCH(Data7[[#This Row],[Name:]],'Employee Info'!$B$3:$B$200,0),MATCH(Data7[[#Headers],[Other]],'Employee Info'!$C$2:$J$2,0)),"")</f>
        <v/>
      </c>
      <c r="O1846" s="19">
        <f>IFERROR((Data7[[#This Row],[Hours:]]*SUM(Data7[[#This Row],[Rate]:[Other]])),"")</f>
        <v>0</v>
      </c>
      <c r="P1846" s="7" t="str">
        <f>IF(Data7[[#This Row],[WO'#:]]="","Riley #","WO#")</f>
        <v>Riley #</v>
      </c>
      <c r="Q1846" s="7">
        <f>IFERROR(WEEKNUM(Data7[[#This Row],[Date:]]),"")</f>
        <v>37</v>
      </c>
      <c r="R1846" s="6">
        <f t="shared" si="84"/>
        <v>45543</v>
      </c>
      <c r="S1846" s="6">
        <f>Data7[[#This Row],[Week Start]]+7</f>
        <v>45550</v>
      </c>
      <c r="T1846" s="7" t="str">
        <f t="shared" si="85"/>
        <v>9/8/2024 - 9/15/2024</v>
      </c>
      <c r="U1846" s="7" t="str">
        <f t="shared" si="86"/>
        <v>Time Card</v>
      </c>
      <c r="V1846" s="8" t="str">
        <f>RIGHT(TEXT(Data7[[#This Row],[Date:]],"mmddyyyy"),4)</f>
        <v>2024</v>
      </c>
      <c r="W1846" s="8" t="str">
        <f>MID(TEXT(Data7[[#This Row],[Date:]],"mmddyyyy"),3,2)</f>
        <v>13</v>
      </c>
      <c r="X1846" s="8" t="str">
        <f>LEFT(TEXT(Data7[[#This Row],[Date:]],"mmddyyyy"),2)</f>
        <v>09</v>
      </c>
      <c r="Y1846" s="6">
        <f>DATE(Data7[[#This Row],[Year]],Data7[[#This Row],[Month]],Data7[[#This Row],[Day]])</f>
        <v>45548</v>
      </c>
    </row>
    <row r="1847" spans="1:25">
      <c r="A1847" s="5">
        <v>45548.539370254628</v>
      </c>
      <c r="B1847" s="7" t="s">
        <v>2143</v>
      </c>
      <c r="C1847" s="6" t="s">
        <v>2206</v>
      </c>
      <c r="D1847" s="7" t="s">
        <v>2213</v>
      </c>
      <c r="E1847" s="8">
        <v>5</v>
      </c>
      <c r="F1847" s="7">
        <v>7148628</v>
      </c>
      <c r="G1847" s="7" t="s">
        <v>68</v>
      </c>
      <c r="H1847" s="7" t="s">
        <v>756</v>
      </c>
      <c r="I1847" s="7" t="s">
        <v>44</v>
      </c>
      <c r="J1847" s="19" t="str">
        <f>IFERROR(INDEX('Employee Info'!$C$3:$E$200,MATCH(Data7[[#This Row],[Name:]],'Employee Info'!$B$3:$B$200,0),MATCH(Data7[[#This Row],[Hours Type:]],'Employee Info'!$C$2:$E$2,0)),"")</f>
        <v/>
      </c>
      <c r="K1847" s="19" t="str">
        <f>IFERROR(INDEX('Employee Info'!$C$3:$J$200,MATCH(Data7[[#This Row],[Name:]],'Employee Info'!$B$3:$B$200,0),MATCH(Data7[[#Headers],[Truck]],'Employee Info'!$C$2:$J$2,0)),"")</f>
        <v/>
      </c>
      <c r="L1847" s="19" t="str">
        <f>IFERROR(INDEX('Employee Info'!$C$3:$J$200,MATCH(Data7[[#This Row],[Name:]],'Employee Info'!$B$3:$B$200,0),MATCH(Data7[[#Headers],[Phone]],'Employee Info'!$C$2:$J$2,0)),"")</f>
        <v/>
      </c>
      <c r="M1847" s="19" t="str">
        <f>IFERROR(INDEX('Employee Info'!$C$3:$J$200,MATCH(Data7[[#This Row],[Name:]],'Employee Info'!$B$3:$B$200,0),MATCH(Data7[[#Headers],[Tech]],'Employee Info'!$C$2:$J$2,0)),"")</f>
        <v/>
      </c>
      <c r="N1847" s="19" t="str">
        <f>IFERROR(INDEX('Employee Info'!$C$3:$J$200,MATCH(Data7[[#This Row],[Name:]],'Employee Info'!$B$3:$B$200,0),MATCH(Data7[[#Headers],[Other]],'Employee Info'!$C$2:$J$2,0)),"")</f>
        <v/>
      </c>
      <c r="O1847" s="19">
        <f>IFERROR((Data7[[#This Row],[Hours:]]*SUM(Data7[[#This Row],[Rate]:[Other]])),"")</f>
        <v>0</v>
      </c>
      <c r="P1847" s="7" t="str">
        <f>IF(Data7[[#This Row],[WO'#:]]="","Riley #","WO#")</f>
        <v>WO#</v>
      </c>
      <c r="Q1847" s="7">
        <f>IFERROR(WEEKNUM(Data7[[#This Row],[Date:]]),"")</f>
        <v>37</v>
      </c>
      <c r="R1847" s="6">
        <f t="shared" si="84"/>
        <v>45543</v>
      </c>
      <c r="S1847" s="6">
        <f>Data7[[#This Row],[Week Start]]+7</f>
        <v>45550</v>
      </c>
      <c r="T1847" s="7" t="str">
        <f t="shared" si="85"/>
        <v>9/8/2024 - 9/15/2024</v>
      </c>
      <c r="U1847" s="7" t="str">
        <f t="shared" si="86"/>
        <v>Time Card</v>
      </c>
      <c r="V1847" s="8" t="str">
        <f>RIGHT(TEXT(Data7[[#This Row],[Date:]],"mmddyyyy"),4)</f>
        <v>2024</v>
      </c>
      <c r="W1847" s="8" t="str">
        <f>MID(TEXT(Data7[[#This Row],[Date:]],"mmddyyyy"),3,2)</f>
        <v>13</v>
      </c>
      <c r="X1847" s="8" t="str">
        <f>LEFT(TEXT(Data7[[#This Row],[Date:]],"mmddyyyy"),2)</f>
        <v>09</v>
      </c>
      <c r="Y1847" s="6">
        <f>DATE(Data7[[#This Row],[Year]],Data7[[#This Row],[Month]],Data7[[#This Row],[Day]])</f>
        <v>45548</v>
      </c>
    </row>
    <row r="1848" spans="1:25">
      <c r="A1848" s="5">
        <v>45548.53943877315</v>
      </c>
      <c r="B1848" s="7" t="s">
        <v>34</v>
      </c>
      <c r="C1848" s="6" t="s">
        <v>2206</v>
      </c>
      <c r="D1848" s="7" t="s">
        <v>2213</v>
      </c>
      <c r="E1848" s="8">
        <v>5</v>
      </c>
      <c r="F1848" s="7">
        <v>7148628</v>
      </c>
      <c r="G1848" s="7" t="s">
        <v>68</v>
      </c>
      <c r="H1848" s="7" t="s">
        <v>756</v>
      </c>
      <c r="I1848" s="7" t="s">
        <v>44</v>
      </c>
      <c r="J1848" s="19" t="str">
        <f>IFERROR(INDEX('Employee Info'!$C$3:$E$200,MATCH(Data7[[#This Row],[Name:]],'Employee Info'!$B$3:$B$200,0),MATCH(Data7[[#This Row],[Hours Type:]],'Employee Info'!$C$2:$E$2,0)),"")</f>
        <v/>
      </c>
      <c r="K1848" s="19" t="str">
        <f>IFERROR(INDEX('Employee Info'!$C$3:$J$200,MATCH(Data7[[#This Row],[Name:]],'Employee Info'!$B$3:$B$200,0),MATCH(Data7[[#Headers],[Truck]],'Employee Info'!$C$2:$J$2,0)),"")</f>
        <v/>
      </c>
      <c r="L1848" s="19" t="str">
        <f>IFERROR(INDEX('Employee Info'!$C$3:$J$200,MATCH(Data7[[#This Row],[Name:]],'Employee Info'!$B$3:$B$200,0),MATCH(Data7[[#Headers],[Phone]],'Employee Info'!$C$2:$J$2,0)),"")</f>
        <v/>
      </c>
      <c r="M1848" s="19" t="str">
        <f>IFERROR(INDEX('Employee Info'!$C$3:$J$200,MATCH(Data7[[#This Row],[Name:]],'Employee Info'!$B$3:$B$200,0),MATCH(Data7[[#Headers],[Tech]],'Employee Info'!$C$2:$J$2,0)),"")</f>
        <v/>
      </c>
      <c r="N1848" s="19" t="str">
        <f>IFERROR(INDEX('Employee Info'!$C$3:$J$200,MATCH(Data7[[#This Row],[Name:]],'Employee Info'!$B$3:$B$200,0),MATCH(Data7[[#Headers],[Other]],'Employee Info'!$C$2:$J$2,0)),"")</f>
        <v/>
      </c>
      <c r="O1848" s="19">
        <f>IFERROR((Data7[[#This Row],[Hours:]]*SUM(Data7[[#This Row],[Rate]:[Other]])),"")</f>
        <v>0</v>
      </c>
      <c r="P1848" s="7" t="str">
        <f>IF(Data7[[#This Row],[WO'#:]]="","Riley #","WO#")</f>
        <v>WO#</v>
      </c>
      <c r="Q1848" s="7">
        <f>IFERROR(WEEKNUM(Data7[[#This Row],[Date:]]),"")</f>
        <v>37</v>
      </c>
      <c r="R1848" s="6">
        <f t="shared" si="84"/>
        <v>45543</v>
      </c>
      <c r="S1848" s="6">
        <f>Data7[[#This Row],[Week Start]]+7</f>
        <v>45550</v>
      </c>
      <c r="T1848" s="7" t="str">
        <f t="shared" si="85"/>
        <v>9/8/2024 - 9/15/2024</v>
      </c>
      <c r="U1848" s="7" t="str">
        <f t="shared" si="86"/>
        <v>Time Card</v>
      </c>
      <c r="V1848" s="8" t="str">
        <f>RIGHT(TEXT(Data7[[#This Row],[Date:]],"mmddyyyy"),4)</f>
        <v>2024</v>
      </c>
      <c r="W1848" s="8" t="str">
        <f>MID(TEXT(Data7[[#This Row],[Date:]],"mmddyyyy"),3,2)</f>
        <v>13</v>
      </c>
      <c r="X1848" s="8" t="str">
        <f>LEFT(TEXT(Data7[[#This Row],[Date:]],"mmddyyyy"),2)</f>
        <v>09</v>
      </c>
      <c r="Y1848" s="6">
        <f>DATE(Data7[[#This Row],[Year]],Data7[[#This Row],[Month]],Data7[[#This Row],[Day]])</f>
        <v>45548</v>
      </c>
    </row>
    <row r="1849" spans="1:25">
      <c r="A1849" s="5">
        <v>45548.5399869213</v>
      </c>
      <c r="B1849" s="7" t="s">
        <v>34</v>
      </c>
      <c r="C1849" s="6" t="s">
        <v>2199</v>
      </c>
      <c r="D1849" s="7" t="s">
        <v>2213</v>
      </c>
      <c r="E1849" s="8">
        <v>8</v>
      </c>
      <c r="F1849" s="7">
        <v>7148628</v>
      </c>
      <c r="G1849" s="7" t="s">
        <v>68</v>
      </c>
      <c r="H1849" s="7" t="s">
        <v>756</v>
      </c>
      <c r="I1849" s="7" t="s">
        <v>44</v>
      </c>
      <c r="J1849" s="19" t="str">
        <f>IFERROR(INDEX('Employee Info'!$C$3:$E$200,MATCH(Data7[[#This Row],[Name:]],'Employee Info'!$B$3:$B$200,0),MATCH(Data7[[#This Row],[Hours Type:]],'Employee Info'!$C$2:$E$2,0)),"")</f>
        <v/>
      </c>
      <c r="K1849" s="19" t="str">
        <f>IFERROR(INDEX('Employee Info'!$C$3:$J$200,MATCH(Data7[[#This Row],[Name:]],'Employee Info'!$B$3:$B$200,0),MATCH(Data7[[#Headers],[Truck]],'Employee Info'!$C$2:$J$2,0)),"")</f>
        <v/>
      </c>
      <c r="L1849" s="19" t="str">
        <f>IFERROR(INDEX('Employee Info'!$C$3:$J$200,MATCH(Data7[[#This Row],[Name:]],'Employee Info'!$B$3:$B$200,0),MATCH(Data7[[#Headers],[Phone]],'Employee Info'!$C$2:$J$2,0)),"")</f>
        <v/>
      </c>
      <c r="M1849" s="19" t="str">
        <f>IFERROR(INDEX('Employee Info'!$C$3:$J$200,MATCH(Data7[[#This Row],[Name:]],'Employee Info'!$B$3:$B$200,0),MATCH(Data7[[#Headers],[Tech]],'Employee Info'!$C$2:$J$2,0)),"")</f>
        <v/>
      </c>
      <c r="N1849" s="19" t="str">
        <f>IFERROR(INDEX('Employee Info'!$C$3:$J$200,MATCH(Data7[[#This Row],[Name:]],'Employee Info'!$B$3:$B$200,0),MATCH(Data7[[#Headers],[Other]],'Employee Info'!$C$2:$J$2,0)),"")</f>
        <v/>
      </c>
      <c r="O1849" s="19">
        <f>IFERROR((Data7[[#This Row],[Hours:]]*SUM(Data7[[#This Row],[Rate]:[Other]])),"")</f>
        <v>0</v>
      </c>
      <c r="P1849" s="7" t="str">
        <f>IF(Data7[[#This Row],[WO'#:]]="","Riley #","WO#")</f>
        <v>WO#</v>
      </c>
      <c r="Q1849" s="7">
        <f>IFERROR(WEEKNUM(Data7[[#This Row],[Date:]]),"")</f>
        <v>37</v>
      </c>
      <c r="R1849" s="6">
        <f t="shared" si="84"/>
        <v>45543</v>
      </c>
      <c r="S1849" s="6">
        <f>Data7[[#This Row],[Week Start]]+7</f>
        <v>45550</v>
      </c>
      <c r="T1849" s="7" t="str">
        <f t="shared" si="85"/>
        <v>9/8/2024 - 9/15/2024</v>
      </c>
      <c r="U1849" s="7" t="str">
        <f t="shared" si="86"/>
        <v>Time Card</v>
      </c>
      <c r="V1849" s="8" t="str">
        <f>RIGHT(TEXT(Data7[[#This Row],[Date:]],"mmddyyyy"),4)</f>
        <v>2024</v>
      </c>
      <c r="W1849" s="8" t="str">
        <f>MID(TEXT(Data7[[#This Row],[Date:]],"mmddyyyy"),3,2)</f>
        <v>09</v>
      </c>
      <c r="X1849" s="8" t="str">
        <f>LEFT(TEXT(Data7[[#This Row],[Date:]],"mmddyyyy"),2)</f>
        <v>09</v>
      </c>
      <c r="Y1849" s="6">
        <f>DATE(Data7[[#This Row],[Year]],Data7[[#This Row],[Month]],Data7[[#This Row],[Day]])</f>
        <v>45544</v>
      </c>
    </row>
    <row r="1850" spans="1:25">
      <c r="A1850" s="5">
        <v>45548.54065949074</v>
      </c>
      <c r="B1850" s="7" t="s">
        <v>34</v>
      </c>
      <c r="C1850" s="6" t="s">
        <v>2202</v>
      </c>
      <c r="D1850" s="7" t="s">
        <v>2225</v>
      </c>
      <c r="E1850" s="8">
        <v>8</v>
      </c>
      <c r="F1850" s="7" t="s">
        <v>68</v>
      </c>
      <c r="G1850" s="7" t="s">
        <v>68</v>
      </c>
      <c r="H1850" s="7" t="s">
        <v>1941</v>
      </c>
      <c r="I1850" s="7" t="s">
        <v>44</v>
      </c>
      <c r="J1850" s="19" t="str">
        <f>IFERROR(INDEX('Employee Info'!$C$3:$E$200,MATCH(Data7[[#This Row],[Name:]],'Employee Info'!$B$3:$B$200,0),MATCH(Data7[[#This Row],[Hours Type:]],'Employee Info'!$C$2:$E$2,0)),"")</f>
        <v/>
      </c>
      <c r="K1850" s="19" t="str">
        <f>IFERROR(INDEX('Employee Info'!$C$3:$J$200,MATCH(Data7[[#This Row],[Name:]],'Employee Info'!$B$3:$B$200,0),MATCH(Data7[[#Headers],[Truck]],'Employee Info'!$C$2:$J$2,0)),"")</f>
        <v/>
      </c>
      <c r="L1850" s="19" t="str">
        <f>IFERROR(INDEX('Employee Info'!$C$3:$J$200,MATCH(Data7[[#This Row],[Name:]],'Employee Info'!$B$3:$B$200,0),MATCH(Data7[[#Headers],[Phone]],'Employee Info'!$C$2:$J$2,0)),"")</f>
        <v/>
      </c>
      <c r="M1850" s="19" t="str">
        <f>IFERROR(INDEX('Employee Info'!$C$3:$J$200,MATCH(Data7[[#This Row],[Name:]],'Employee Info'!$B$3:$B$200,0),MATCH(Data7[[#Headers],[Tech]],'Employee Info'!$C$2:$J$2,0)),"")</f>
        <v/>
      </c>
      <c r="N1850" s="19" t="str">
        <f>IFERROR(INDEX('Employee Info'!$C$3:$J$200,MATCH(Data7[[#This Row],[Name:]],'Employee Info'!$B$3:$B$200,0),MATCH(Data7[[#Headers],[Other]],'Employee Info'!$C$2:$J$2,0)),"")</f>
        <v/>
      </c>
      <c r="O1850" s="19">
        <f>IFERROR((Data7[[#This Row],[Hours:]]*SUM(Data7[[#This Row],[Rate]:[Other]])),"")</f>
        <v>0</v>
      </c>
      <c r="P1850" s="7" t="str">
        <f>IF(Data7[[#This Row],[WO'#:]]="","Riley #","WO#")</f>
        <v>Riley #</v>
      </c>
      <c r="Q1850" s="7">
        <f>IFERROR(WEEKNUM(Data7[[#This Row],[Date:]]),"")</f>
        <v>37</v>
      </c>
      <c r="R1850" s="6">
        <f t="shared" si="84"/>
        <v>45543</v>
      </c>
      <c r="S1850" s="6">
        <f>Data7[[#This Row],[Week Start]]+7</f>
        <v>45550</v>
      </c>
      <c r="T1850" s="7" t="str">
        <f t="shared" si="85"/>
        <v>9/8/2024 - 9/15/2024</v>
      </c>
      <c r="U1850" s="7" t="str">
        <f t="shared" si="86"/>
        <v>Time Card</v>
      </c>
      <c r="V1850" s="8" t="str">
        <f>RIGHT(TEXT(Data7[[#This Row],[Date:]],"mmddyyyy"),4)</f>
        <v>2024</v>
      </c>
      <c r="W1850" s="8" t="str">
        <f>MID(TEXT(Data7[[#This Row],[Date:]],"mmddyyyy"),3,2)</f>
        <v>10</v>
      </c>
      <c r="X1850" s="8" t="str">
        <f>LEFT(TEXT(Data7[[#This Row],[Date:]],"mmddyyyy"),2)</f>
        <v>09</v>
      </c>
      <c r="Y1850" s="6">
        <f>DATE(Data7[[#This Row],[Year]],Data7[[#This Row],[Month]],Data7[[#This Row],[Day]])</f>
        <v>45545</v>
      </c>
    </row>
    <row r="1851" spans="1:25">
      <c r="A1851" s="5">
        <v>45548.554129398151</v>
      </c>
      <c r="B1851" s="7" t="s">
        <v>34</v>
      </c>
      <c r="C1851" s="6" t="s">
        <v>2203</v>
      </c>
      <c r="D1851" s="7" t="s">
        <v>2221</v>
      </c>
      <c r="E1851" s="8">
        <v>3</v>
      </c>
      <c r="F1851" s="7" t="s">
        <v>68</v>
      </c>
      <c r="G1851" s="7" t="s">
        <v>68</v>
      </c>
      <c r="H1851" s="7" t="s">
        <v>1972</v>
      </c>
      <c r="I1851" s="7" t="s">
        <v>44</v>
      </c>
      <c r="J1851" s="19" t="str">
        <f>IFERROR(INDEX('Employee Info'!$C$3:$E$200,MATCH(Data7[[#This Row],[Name:]],'Employee Info'!$B$3:$B$200,0),MATCH(Data7[[#This Row],[Hours Type:]],'Employee Info'!$C$2:$E$2,0)),"")</f>
        <v/>
      </c>
      <c r="K1851" s="19" t="str">
        <f>IFERROR(INDEX('Employee Info'!$C$3:$J$200,MATCH(Data7[[#This Row],[Name:]],'Employee Info'!$B$3:$B$200,0),MATCH(Data7[[#Headers],[Truck]],'Employee Info'!$C$2:$J$2,0)),"")</f>
        <v/>
      </c>
      <c r="L1851" s="19" t="str">
        <f>IFERROR(INDEX('Employee Info'!$C$3:$J$200,MATCH(Data7[[#This Row],[Name:]],'Employee Info'!$B$3:$B$200,0),MATCH(Data7[[#Headers],[Phone]],'Employee Info'!$C$2:$J$2,0)),"")</f>
        <v/>
      </c>
      <c r="M1851" s="19" t="str">
        <f>IFERROR(INDEX('Employee Info'!$C$3:$J$200,MATCH(Data7[[#This Row],[Name:]],'Employee Info'!$B$3:$B$200,0),MATCH(Data7[[#Headers],[Tech]],'Employee Info'!$C$2:$J$2,0)),"")</f>
        <v/>
      </c>
      <c r="N1851" s="19" t="str">
        <f>IFERROR(INDEX('Employee Info'!$C$3:$J$200,MATCH(Data7[[#This Row],[Name:]],'Employee Info'!$B$3:$B$200,0),MATCH(Data7[[#Headers],[Other]],'Employee Info'!$C$2:$J$2,0)),"")</f>
        <v/>
      </c>
      <c r="O1851" s="19">
        <f>IFERROR((Data7[[#This Row],[Hours:]]*SUM(Data7[[#This Row],[Rate]:[Other]])),"")</f>
        <v>0</v>
      </c>
      <c r="P1851" s="7" t="str">
        <f>IF(Data7[[#This Row],[WO'#:]]="","Riley #","WO#")</f>
        <v>Riley #</v>
      </c>
      <c r="Q1851" s="7">
        <f>IFERROR(WEEKNUM(Data7[[#This Row],[Date:]]),"")</f>
        <v>37</v>
      </c>
      <c r="R1851" s="6">
        <f t="shared" si="84"/>
        <v>45543</v>
      </c>
      <c r="S1851" s="6">
        <f>Data7[[#This Row],[Week Start]]+7</f>
        <v>45550</v>
      </c>
      <c r="T1851" s="7" t="str">
        <f t="shared" si="85"/>
        <v>9/8/2024 - 9/15/2024</v>
      </c>
      <c r="U1851" s="7" t="str">
        <f t="shared" si="86"/>
        <v>Time Card</v>
      </c>
      <c r="V1851" s="8" t="str">
        <f>RIGHT(TEXT(Data7[[#This Row],[Date:]],"mmddyyyy"),4)</f>
        <v>2024</v>
      </c>
      <c r="W1851" s="8" t="str">
        <f>MID(TEXT(Data7[[#This Row],[Date:]],"mmddyyyy"),3,2)</f>
        <v>11</v>
      </c>
      <c r="X1851" s="8" t="str">
        <f>LEFT(TEXT(Data7[[#This Row],[Date:]],"mmddyyyy"),2)</f>
        <v>09</v>
      </c>
      <c r="Y1851" s="6">
        <f>DATE(Data7[[#This Row],[Year]],Data7[[#This Row],[Month]],Data7[[#This Row],[Day]])</f>
        <v>45546</v>
      </c>
    </row>
    <row r="1852" spans="1:25">
      <c r="A1852" s="5">
        <v>45548.554650694445</v>
      </c>
      <c r="B1852" s="7" t="s">
        <v>34</v>
      </c>
      <c r="C1852" s="6" t="s">
        <v>2203</v>
      </c>
      <c r="D1852" s="7" t="s">
        <v>2213</v>
      </c>
      <c r="E1852" s="8">
        <v>5</v>
      </c>
      <c r="F1852" s="7">
        <v>7148628</v>
      </c>
      <c r="G1852" s="7" t="s">
        <v>68</v>
      </c>
      <c r="H1852" s="7" t="s">
        <v>756</v>
      </c>
      <c r="I1852" s="7" t="s">
        <v>44</v>
      </c>
      <c r="J1852" s="19" t="str">
        <f>IFERROR(INDEX('Employee Info'!$C$3:$E$200,MATCH(Data7[[#This Row],[Name:]],'Employee Info'!$B$3:$B$200,0),MATCH(Data7[[#This Row],[Hours Type:]],'Employee Info'!$C$2:$E$2,0)),"")</f>
        <v/>
      </c>
      <c r="K1852" s="19" t="str">
        <f>IFERROR(INDEX('Employee Info'!$C$3:$J$200,MATCH(Data7[[#This Row],[Name:]],'Employee Info'!$B$3:$B$200,0),MATCH(Data7[[#Headers],[Truck]],'Employee Info'!$C$2:$J$2,0)),"")</f>
        <v/>
      </c>
      <c r="L1852" s="19" t="str">
        <f>IFERROR(INDEX('Employee Info'!$C$3:$J$200,MATCH(Data7[[#This Row],[Name:]],'Employee Info'!$B$3:$B$200,0),MATCH(Data7[[#Headers],[Phone]],'Employee Info'!$C$2:$J$2,0)),"")</f>
        <v/>
      </c>
      <c r="M1852" s="19" t="str">
        <f>IFERROR(INDEX('Employee Info'!$C$3:$J$200,MATCH(Data7[[#This Row],[Name:]],'Employee Info'!$B$3:$B$200,0),MATCH(Data7[[#Headers],[Tech]],'Employee Info'!$C$2:$J$2,0)),"")</f>
        <v/>
      </c>
      <c r="N1852" s="19" t="str">
        <f>IFERROR(INDEX('Employee Info'!$C$3:$J$200,MATCH(Data7[[#This Row],[Name:]],'Employee Info'!$B$3:$B$200,0),MATCH(Data7[[#Headers],[Other]],'Employee Info'!$C$2:$J$2,0)),"")</f>
        <v/>
      </c>
      <c r="O1852" s="19">
        <f>IFERROR((Data7[[#This Row],[Hours:]]*SUM(Data7[[#This Row],[Rate]:[Other]])),"")</f>
        <v>0</v>
      </c>
      <c r="P1852" s="7" t="str">
        <f>IF(Data7[[#This Row],[WO'#:]]="","Riley #","WO#")</f>
        <v>WO#</v>
      </c>
      <c r="Q1852" s="7">
        <f>IFERROR(WEEKNUM(Data7[[#This Row],[Date:]]),"")</f>
        <v>37</v>
      </c>
      <c r="R1852" s="6">
        <f t="shared" si="84"/>
        <v>45543</v>
      </c>
      <c r="S1852" s="6">
        <f>Data7[[#This Row],[Week Start]]+7</f>
        <v>45550</v>
      </c>
      <c r="T1852" s="7" t="str">
        <f t="shared" si="85"/>
        <v>9/8/2024 - 9/15/2024</v>
      </c>
      <c r="U1852" s="7" t="str">
        <f t="shared" si="86"/>
        <v>Time Card</v>
      </c>
      <c r="V1852" s="8" t="str">
        <f>RIGHT(TEXT(Data7[[#This Row],[Date:]],"mmddyyyy"),4)</f>
        <v>2024</v>
      </c>
      <c r="W1852" s="8" t="str">
        <f>MID(TEXT(Data7[[#This Row],[Date:]],"mmddyyyy"),3,2)</f>
        <v>11</v>
      </c>
      <c r="X1852" s="8" t="str">
        <f>LEFT(TEXT(Data7[[#This Row],[Date:]],"mmddyyyy"),2)</f>
        <v>09</v>
      </c>
      <c r="Y1852" s="6">
        <f>DATE(Data7[[#This Row],[Year]],Data7[[#This Row],[Month]],Data7[[#This Row],[Day]])</f>
        <v>45546</v>
      </c>
    </row>
    <row r="1853" spans="1:25">
      <c r="A1853" s="5">
        <v>45548.555402430553</v>
      </c>
      <c r="B1853" s="7" t="s">
        <v>35</v>
      </c>
      <c r="C1853" s="6" t="s">
        <v>2199</v>
      </c>
      <c r="D1853" s="7" t="s">
        <v>2226</v>
      </c>
      <c r="E1853" s="8">
        <v>8</v>
      </c>
      <c r="F1853" s="7" t="s">
        <v>68</v>
      </c>
      <c r="G1853" s="7" t="s">
        <v>68</v>
      </c>
      <c r="H1853" s="7" t="s">
        <v>2210</v>
      </c>
      <c r="I1853" s="7" t="s">
        <v>44</v>
      </c>
      <c r="J1853" s="19" t="str">
        <f>IFERROR(INDEX('Employee Info'!$C$3:$E$200,MATCH(Data7[[#This Row],[Name:]],'Employee Info'!$B$3:$B$200,0),MATCH(Data7[[#This Row],[Hours Type:]],'Employee Info'!$C$2:$E$2,0)),"")</f>
        <v/>
      </c>
      <c r="K1853" s="19" t="str">
        <f>IFERROR(INDEX('Employee Info'!$C$3:$J$200,MATCH(Data7[[#This Row],[Name:]],'Employee Info'!$B$3:$B$200,0),MATCH(Data7[[#Headers],[Truck]],'Employee Info'!$C$2:$J$2,0)),"")</f>
        <v/>
      </c>
      <c r="L1853" s="19" t="str">
        <f>IFERROR(INDEX('Employee Info'!$C$3:$J$200,MATCH(Data7[[#This Row],[Name:]],'Employee Info'!$B$3:$B$200,0),MATCH(Data7[[#Headers],[Phone]],'Employee Info'!$C$2:$J$2,0)),"")</f>
        <v/>
      </c>
      <c r="M1853" s="19" t="str">
        <f>IFERROR(INDEX('Employee Info'!$C$3:$J$200,MATCH(Data7[[#This Row],[Name:]],'Employee Info'!$B$3:$B$200,0),MATCH(Data7[[#Headers],[Tech]],'Employee Info'!$C$2:$J$2,0)),"")</f>
        <v/>
      </c>
      <c r="N1853" s="19" t="str">
        <f>IFERROR(INDEX('Employee Info'!$C$3:$J$200,MATCH(Data7[[#This Row],[Name:]],'Employee Info'!$B$3:$B$200,0),MATCH(Data7[[#Headers],[Other]],'Employee Info'!$C$2:$J$2,0)),"")</f>
        <v/>
      </c>
      <c r="O1853" s="19">
        <f>IFERROR((Data7[[#This Row],[Hours:]]*SUM(Data7[[#This Row],[Rate]:[Other]])),"")</f>
        <v>0</v>
      </c>
      <c r="P1853" s="7" t="str">
        <f>IF(Data7[[#This Row],[WO'#:]]="","Riley #","WO#")</f>
        <v>Riley #</v>
      </c>
      <c r="Q1853" s="7">
        <f>IFERROR(WEEKNUM(Data7[[#This Row],[Date:]]),"")</f>
        <v>37</v>
      </c>
      <c r="R1853" s="6">
        <f t="shared" si="84"/>
        <v>45543</v>
      </c>
      <c r="S1853" s="6">
        <f>Data7[[#This Row],[Week Start]]+7</f>
        <v>45550</v>
      </c>
      <c r="T1853" s="7" t="str">
        <f t="shared" si="85"/>
        <v>9/8/2024 - 9/15/2024</v>
      </c>
      <c r="U1853" s="7" t="str">
        <f t="shared" si="86"/>
        <v>Time Card</v>
      </c>
      <c r="V1853" s="8" t="str">
        <f>RIGHT(TEXT(Data7[[#This Row],[Date:]],"mmddyyyy"),4)</f>
        <v>2024</v>
      </c>
      <c r="W1853" s="8" t="str">
        <f>MID(TEXT(Data7[[#This Row],[Date:]],"mmddyyyy"),3,2)</f>
        <v>09</v>
      </c>
      <c r="X1853" s="8" t="str">
        <f>LEFT(TEXT(Data7[[#This Row],[Date:]],"mmddyyyy"),2)</f>
        <v>09</v>
      </c>
      <c r="Y1853" s="6">
        <f>DATE(Data7[[#This Row],[Year]],Data7[[#This Row],[Month]],Data7[[#This Row],[Day]])</f>
        <v>45544</v>
      </c>
    </row>
    <row r="1854" spans="1:25">
      <c r="A1854" s="5">
        <v>45548.555473726854</v>
      </c>
      <c r="B1854" s="7" t="s">
        <v>35</v>
      </c>
      <c r="C1854" s="6" t="s">
        <v>2199</v>
      </c>
      <c r="D1854" s="7" t="s">
        <v>2226</v>
      </c>
      <c r="E1854" s="8">
        <v>2</v>
      </c>
      <c r="F1854" s="7" t="s">
        <v>68</v>
      </c>
      <c r="G1854" s="7" t="s">
        <v>68</v>
      </c>
      <c r="H1854" s="7" t="s">
        <v>2210</v>
      </c>
      <c r="I1854" s="7" t="s">
        <v>45</v>
      </c>
      <c r="J1854" s="19" t="str">
        <f>IFERROR(INDEX('Employee Info'!$C$3:$E$200,MATCH(Data7[[#This Row],[Name:]],'Employee Info'!$B$3:$B$200,0),MATCH(Data7[[#This Row],[Hours Type:]],'Employee Info'!$C$2:$E$2,0)),"")</f>
        <v/>
      </c>
      <c r="K1854" s="19" t="str">
        <f>IFERROR(INDEX('Employee Info'!$C$3:$J$200,MATCH(Data7[[#This Row],[Name:]],'Employee Info'!$B$3:$B$200,0),MATCH(Data7[[#Headers],[Truck]],'Employee Info'!$C$2:$J$2,0)),"")</f>
        <v/>
      </c>
      <c r="L1854" s="19" t="str">
        <f>IFERROR(INDEX('Employee Info'!$C$3:$J$200,MATCH(Data7[[#This Row],[Name:]],'Employee Info'!$B$3:$B$200,0),MATCH(Data7[[#Headers],[Phone]],'Employee Info'!$C$2:$J$2,0)),"")</f>
        <v/>
      </c>
      <c r="M1854" s="19" t="str">
        <f>IFERROR(INDEX('Employee Info'!$C$3:$J$200,MATCH(Data7[[#This Row],[Name:]],'Employee Info'!$B$3:$B$200,0),MATCH(Data7[[#Headers],[Tech]],'Employee Info'!$C$2:$J$2,0)),"")</f>
        <v/>
      </c>
      <c r="N1854" s="19" t="str">
        <f>IFERROR(INDEX('Employee Info'!$C$3:$J$200,MATCH(Data7[[#This Row],[Name:]],'Employee Info'!$B$3:$B$200,0),MATCH(Data7[[#Headers],[Other]],'Employee Info'!$C$2:$J$2,0)),"")</f>
        <v/>
      </c>
      <c r="O1854" s="19">
        <f>IFERROR((Data7[[#This Row],[Hours:]]*SUM(Data7[[#This Row],[Rate]:[Other]])),"")</f>
        <v>0</v>
      </c>
      <c r="P1854" s="7" t="str">
        <f>IF(Data7[[#This Row],[WO'#:]]="","Riley #","WO#")</f>
        <v>Riley #</v>
      </c>
      <c r="Q1854" s="7">
        <f>IFERROR(WEEKNUM(Data7[[#This Row],[Date:]]),"")</f>
        <v>37</v>
      </c>
      <c r="R1854" s="6">
        <f t="shared" si="84"/>
        <v>45543</v>
      </c>
      <c r="S1854" s="6">
        <f>Data7[[#This Row],[Week Start]]+7</f>
        <v>45550</v>
      </c>
      <c r="T1854" s="7" t="str">
        <f t="shared" si="85"/>
        <v>9/8/2024 - 9/15/2024</v>
      </c>
      <c r="U1854" s="7" t="str">
        <f t="shared" si="86"/>
        <v>Time Card</v>
      </c>
      <c r="V1854" s="8" t="str">
        <f>RIGHT(TEXT(Data7[[#This Row],[Date:]],"mmddyyyy"),4)</f>
        <v>2024</v>
      </c>
      <c r="W1854" s="8" t="str">
        <f>MID(TEXT(Data7[[#This Row],[Date:]],"mmddyyyy"),3,2)</f>
        <v>09</v>
      </c>
      <c r="X1854" s="8" t="str">
        <f>LEFT(TEXT(Data7[[#This Row],[Date:]],"mmddyyyy"),2)</f>
        <v>09</v>
      </c>
      <c r="Y1854" s="6">
        <f>DATE(Data7[[#This Row],[Year]],Data7[[#This Row],[Month]],Data7[[#This Row],[Day]])</f>
        <v>45544</v>
      </c>
    </row>
    <row r="1855" spans="1:25">
      <c r="A1855" s="5">
        <v>45548.555964120373</v>
      </c>
      <c r="B1855" s="7" t="s">
        <v>35</v>
      </c>
      <c r="C1855" s="6" t="s">
        <v>2202</v>
      </c>
      <c r="D1855" s="7" t="s">
        <v>2227</v>
      </c>
      <c r="E1855" s="8">
        <v>2</v>
      </c>
      <c r="F1855" s="7" t="s">
        <v>68</v>
      </c>
      <c r="G1855" s="7" t="s">
        <v>68</v>
      </c>
      <c r="H1855" s="7" t="s">
        <v>2210</v>
      </c>
      <c r="I1855" s="7" t="s">
        <v>44</v>
      </c>
      <c r="J1855" s="19" t="str">
        <f>IFERROR(INDEX('Employee Info'!$C$3:$E$200,MATCH(Data7[[#This Row],[Name:]],'Employee Info'!$B$3:$B$200,0),MATCH(Data7[[#This Row],[Hours Type:]],'Employee Info'!$C$2:$E$2,0)),"")</f>
        <v/>
      </c>
      <c r="K1855" s="19" t="str">
        <f>IFERROR(INDEX('Employee Info'!$C$3:$J$200,MATCH(Data7[[#This Row],[Name:]],'Employee Info'!$B$3:$B$200,0),MATCH(Data7[[#Headers],[Truck]],'Employee Info'!$C$2:$J$2,0)),"")</f>
        <v/>
      </c>
      <c r="L1855" s="19" t="str">
        <f>IFERROR(INDEX('Employee Info'!$C$3:$J$200,MATCH(Data7[[#This Row],[Name:]],'Employee Info'!$B$3:$B$200,0),MATCH(Data7[[#Headers],[Phone]],'Employee Info'!$C$2:$J$2,0)),"")</f>
        <v/>
      </c>
      <c r="M1855" s="19" t="str">
        <f>IFERROR(INDEX('Employee Info'!$C$3:$J$200,MATCH(Data7[[#This Row],[Name:]],'Employee Info'!$B$3:$B$200,0),MATCH(Data7[[#Headers],[Tech]],'Employee Info'!$C$2:$J$2,0)),"")</f>
        <v/>
      </c>
      <c r="N1855" s="19" t="str">
        <f>IFERROR(INDEX('Employee Info'!$C$3:$J$200,MATCH(Data7[[#This Row],[Name:]],'Employee Info'!$B$3:$B$200,0),MATCH(Data7[[#Headers],[Other]],'Employee Info'!$C$2:$J$2,0)),"")</f>
        <v/>
      </c>
      <c r="O1855" s="19">
        <f>IFERROR((Data7[[#This Row],[Hours:]]*SUM(Data7[[#This Row],[Rate]:[Other]])),"")</f>
        <v>0</v>
      </c>
      <c r="P1855" s="7" t="str">
        <f>IF(Data7[[#This Row],[WO'#:]]="","Riley #","WO#")</f>
        <v>Riley #</v>
      </c>
      <c r="Q1855" s="7">
        <f>IFERROR(WEEKNUM(Data7[[#This Row],[Date:]]),"")</f>
        <v>37</v>
      </c>
      <c r="R1855" s="6">
        <f t="shared" si="84"/>
        <v>45543</v>
      </c>
      <c r="S1855" s="6">
        <f>Data7[[#This Row],[Week Start]]+7</f>
        <v>45550</v>
      </c>
      <c r="T1855" s="7" t="str">
        <f t="shared" si="85"/>
        <v>9/8/2024 - 9/15/2024</v>
      </c>
      <c r="U1855" s="7" t="str">
        <f t="shared" si="86"/>
        <v>Time Card</v>
      </c>
      <c r="V1855" s="8" t="str">
        <f>RIGHT(TEXT(Data7[[#This Row],[Date:]],"mmddyyyy"),4)</f>
        <v>2024</v>
      </c>
      <c r="W1855" s="8" t="str">
        <f>MID(TEXT(Data7[[#This Row],[Date:]],"mmddyyyy"),3,2)</f>
        <v>10</v>
      </c>
      <c r="X1855" s="8" t="str">
        <f>LEFT(TEXT(Data7[[#This Row],[Date:]],"mmddyyyy"),2)</f>
        <v>09</v>
      </c>
      <c r="Y1855" s="6">
        <f>DATE(Data7[[#This Row],[Year]],Data7[[#This Row],[Month]],Data7[[#This Row],[Day]])</f>
        <v>45545</v>
      </c>
    </row>
    <row r="1856" spans="1:25">
      <c r="A1856" s="5">
        <v>45548.557153587964</v>
      </c>
      <c r="B1856" s="7" t="s">
        <v>35</v>
      </c>
      <c r="C1856" s="6" t="s">
        <v>2202</v>
      </c>
      <c r="D1856" s="7" t="s">
        <v>2228</v>
      </c>
      <c r="E1856" s="8">
        <v>2</v>
      </c>
      <c r="F1856" s="7" t="s">
        <v>68</v>
      </c>
      <c r="G1856" s="7" t="s">
        <v>68</v>
      </c>
      <c r="H1856" s="7" t="s">
        <v>2229</v>
      </c>
      <c r="I1856" s="7" t="s">
        <v>44</v>
      </c>
      <c r="J1856" s="19" t="str">
        <f>IFERROR(INDEX('Employee Info'!$C$3:$E$200,MATCH(Data7[[#This Row],[Name:]],'Employee Info'!$B$3:$B$200,0),MATCH(Data7[[#This Row],[Hours Type:]],'Employee Info'!$C$2:$E$2,0)),"")</f>
        <v/>
      </c>
      <c r="K1856" s="19" t="str">
        <f>IFERROR(INDEX('Employee Info'!$C$3:$J$200,MATCH(Data7[[#This Row],[Name:]],'Employee Info'!$B$3:$B$200,0),MATCH(Data7[[#Headers],[Truck]],'Employee Info'!$C$2:$J$2,0)),"")</f>
        <v/>
      </c>
      <c r="L1856" s="19" t="str">
        <f>IFERROR(INDEX('Employee Info'!$C$3:$J$200,MATCH(Data7[[#This Row],[Name:]],'Employee Info'!$B$3:$B$200,0),MATCH(Data7[[#Headers],[Phone]],'Employee Info'!$C$2:$J$2,0)),"")</f>
        <v/>
      </c>
      <c r="M1856" s="19" t="str">
        <f>IFERROR(INDEX('Employee Info'!$C$3:$J$200,MATCH(Data7[[#This Row],[Name:]],'Employee Info'!$B$3:$B$200,0),MATCH(Data7[[#Headers],[Tech]],'Employee Info'!$C$2:$J$2,0)),"")</f>
        <v/>
      </c>
      <c r="N1856" s="19" t="str">
        <f>IFERROR(INDEX('Employee Info'!$C$3:$J$200,MATCH(Data7[[#This Row],[Name:]],'Employee Info'!$B$3:$B$200,0),MATCH(Data7[[#Headers],[Other]],'Employee Info'!$C$2:$J$2,0)),"")</f>
        <v/>
      </c>
      <c r="O1856" s="19">
        <f>IFERROR((Data7[[#This Row],[Hours:]]*SUM(Data7[[#This Row],[Rate]:[Other]])),"")</f>
        <v>0</v>
      </c>
      <c r="P1856" s="7" t="str">
        <f>IF(Data7[[#This Row],[WO'#:]]="","Riley #","WO#")</f>
        <v>Riley #</v>
      </c>
      <c r="Q1856" s="7">
        <f>IFERROR(WEEKNUM(Data7[[#This Row],[Date:]]),"")</f>
        <v>37</v>
      </c>
      <c r="R1856" s="6">
        <f t="shared" si="84"/>
        <v>45543</v>
      </c>
      <c r="S1856" s="6">
        <f>Data7[[#This Row],[Week Start]]+7</f>
        <v>45550</v>
      </c>
      <c r="T1856" s="7" t="str">
        <f t="shared" si="85"/>
        <v>9/8/2024 - 9/15/2024</v>
      </c>
      <c r="U1856" s="7" t="str">
        <f t="shared" si="86"/>
        <v>Time Card</v>
      </c>
      <c r="V1856" s="8" t="str">
        <f>RIGHT(TEXT(Data7[[#This Row],[Date:]],"mmddyyyy"),4)</f>
        <v>2024</v>
      </c>
      <c r="W1856" s="8" t="str">
        <f>MID(TEXT(Data7[[#This Row],[Date:]],"mmddyyyy"),3,2)</f>
        <v>10</v>
      </c>
      <c r="X1856" s="8" t="str">
        <f>LEFT(TEXT(Data7[[#This Row],[Date:]],"mmddyyyy"),2)</f>
        <v>09</v>
      </c>
      <c r="Y1856" s="6">
        <f>DATE(Data7[[#This Row],[Year]],Data7[[#This Row],[Month]],Data7[[#This Row],[Day]])</f>
        <v>45545</v>
      </c>
    </row>
    <row r="1857" spans="1:25">
      <c r="A1857" s="5">
        <v>45548.55962349537</v>
      </c>
      <c r="B1857" s="7" t="s">
        <v>35</v>
      </c>
      <c r="C1857" s="6" t="s">
        <v>2202</v>
      </c>
      <c r="D1857" s="7" t="s">
        <v>2230</v>
      </c>
      <c r="E1857" s="8">
        <v>1</v>
      </c>
      <c r="F1857" s="7" t="s">
        <v>68</v>
      </c>
      <c r="G1857" s="7" t="s">
        <v>68</v>
      </c>
      <c r="H1857" s="7" t="s">
        <v>491</v>
      </c>
      <c r="I1857" s="7" t="s">
        <v>44</v>
      </c>
      <c r="J1857" s="19" t="str">
        <f>IFERROR(INDEX('Employee Info'!$C$3:$E$200,MATCH(Data7[[#This Row],[Name:]],'Employee Info'!$B$3:$B$200,0),MATCH(Data7[[#This Row],[Hours Type:]],'Employee Info'!$C$2:$E$2,0)),"")</f>
        <v/>
      </c>
      <c r="K1857" s="19" t="str">
        <f>IFERROR(INDEX('Employee Info'!$C$3:$J$200,MATCH(Data7[[#This Row],[Name:]],'Employee Info'!$B$3:$B$200,0),MATCH(Data7[[#Headers],[Truck]],'Employee Info'!$C$2:$J$2,0)),"")</f>
        <v/>
      </c>
      <c r="L1857" s="19" t="str">
        <f>IFERROR(INDEX('Employee Info'!$C$3:$J$200,MATCH(Data7[[#This Row],[Name:]],'Employee Info'!$B$3:$B$200,0),MATCH(Data7[[#Headers],[Phone]],'Employee Info'!$C$2:$J$2,0)),"")</f>
        <v/>
      </c>
      <c r="M1857" s="19" t="str">
        <f>IFERROR(INDEX('Employee Info'!$C$3:$J$200,MATCH(Data7[[#This Row],[Name:]],'Employee Info'!$B$3:$B$200,0),MATCH(Data7[[#Headers],[Tech]],'Employee Info'!$C$2:$J$2,0)),"")</f>
        <v/>
      </c>
      <c r="N1857" s="19" t="str">
        <f>IFERROR(INDEX('Employee Info'!$C$3:$J$200,MATCH(Data7[[#This Row],[Name:]],'Employee Info'!$B$3:$B$200,0),MATCH(Data7[[#Headers],[Other]],'Employee Info'!$C$2:$J$2,0)),"")</f>
        <v/>
      </c>
      <c r="O1857" s="19">
        <f>IFERROR((Data7[[#This Row],[Hours:]]*SUM(Data7[[#This Row],[Rate]:[Other]])),"")</f>
        <v>0</v>
      </c>
      <c r="P1857" s="7" t="str">
        <f>IF(Data7[[#This Row],[WO'#:]]="","Riley #","WO#")</f>
        <v>Riley #</v>
      </c>
      <c r="Q1857" s="7">
        <f>IFERROR(WEEKNUM(Data7[[#This Row],[Date:]]),"")</f>
        <v>37</v>
      </c>
      <c r="R1857" s="6">
        <f t="shared" si="84"/>
        <v>45543</v>
      </c>
      <c r="S1857" s="6">
        <f>Data7[[#This Row],[Week Start]]+7</f>
        <v>45550</v>
      </c>
      <c r="T1857" s="7" t="str">
        <f t="shared" si="85"/>
        <v>9/8/2024 - 9/15/2024</v>
      </c>
      <c r="U1857" s="7" t="str">
        <f t="shared" si="86"/>
        <v>Time Card</v>
      </c>
      <c r="V1857" s="8" t="str">
        <f>RIGHT(TEXT(Data7[[#This Row],[Date:]],"mmddyyyy"),4)</f>
        <v>2024</v>
      </c>
      <c r="W1857" s="8" t="str">
        <f>MID(TEXT(Data7[[#This Row],[Date:]],"mmddyyyy"),3,2)</f>
        <v>10</v>
      </c>
      <c r="X1857" s="8" t="str">
        <f>LEFT(TEXT(Data7[[#This Row],[Date:]],"mmddyyyy"),2)</f>
        <v>09</v>
      </c>
      <c r="Y1857" s="6">
        <f>DATE(Data7[[#This Row],[Year]],Data7[[#This Row],[Month]],Data7[[#This Row],[Day]])</f>
        <v>45545</v>
      </c>
    </row>
    <row r="1858" spans="1:25">
      <c r="A1858" s="5">
        <v>45548.559856944441</v>
      </c>
      <c r="B1858" s="7" t="s">
        <v>35</v>
      </c>
      <c r="C1858" s="6" t="s">
        <v>2202</v>
      </c>
      <c r="D1858" s="7" t="s">
        <v>2230</v>
      </c>
      <c r="E1858" s="8">
        <v>2</v>
      </c>
      <c r="F1858" s="7" t="s">
        <v>68</v>
      </c>
      <c r="G1858" s="7" t="s">
        <v>68</v>
      </c>
      <c r="H1858" s="7" t="s">
        <v>826</v>
      </c>
      <c r="I1858" s="7" t="s">
        <v>44</v>
      </c>
      <c r="J1858" s="19" t="str">
        <f>IFERROR(INDEX('Employee Info'!$C$3:$E$200,MATCH(Data7[[#This Row],[Name:]],'Employee Info'!$B$3:$B$200,0),MATCH(Data7[[#This Row],[Hours Type:]],'Employee Info'!$C$2:$E$2,0)),"")</f>
        <v/>
      </c>
      <c r="K1858" s="19" t="str">
        <f>IFERROR(INDEX('Employee Info'!$C$3:$J$200,MATCH(Data7[[#This Row],[Name:]],'Employee Info'!$B$3:$B$200,0),MATCH(Data7[[#Headers],[Truck]],'Employee Info'!$C$2:$J$2,0)),"")</f>
        <v/>
      </c>
      <c r="L1858" s="19" t="str">
        <f>IFERROR(INDEX('Employee Info'!$C$3:$J$200,MATCH(Data7[[#This Row],[Name:]],'Employee Info'!$B$3:$B$200,0),MATCH(Data7[[#Headers],[Phone]],'Employee Info'!$C$2:$J$2,0)),"")</f>
        <v/>
      </c>
      <c r="M1858" s="19" t="str">
        <f>IFERROR(INDEX('Employee Info'!$C$3:$J$200,MATCH(Data7[[#This Row],[Name:]],'Employee Info'!$B$3:$B$200,0),MATCH(Data7[[#Headers],[Tech]],'Employee Info'!$C$2:$J$2,0)),"")</f>
        <v/>
      </c>
      <c r="N1858" s="19" t="str">
        <f>IFERROR(INDEX('Employee Info'!$C$3:$J$200,MATCH(Data7[[#This Row],[Name:]],'Employee Info'!$B$3:$B$200,0),MATCH(Data7[[#Headers],[Other]],'Employee Info'!$C$2:$J$2,0)),"")</f>
        <v/>
      </c>
      <c r="O1858" s="19">
        <f>IFERROR((Data7[[#This Row],[Hours:]]*SUM(Data7[[#This Row],[Rate]:[Other]])),"")</f>
        <v>0</v>
      </c>
      <c r="P1858" s="7" t="str">
        <f>IF(Data7[[#This Row],[WO'#:]]="","Riley #","WO#")</f>
        <v>Riley #</v>
      </c>
      <c r="Q1858" s="7">
        <f>IFERROR(WEEKNUM(Data7[[#This Row],[Date:]]),"")</f>
        <v>37</v>
      </c>
      <c r="R1858" s="6">
        <f t="shared" ref="R1858:R1894" si="87">DATE(RIGHT(TEXT(C1858,"mm/dd/yyyy"),4),1,1)+(Q1858-1)*7-(WEEKDAY(DATE(RIGHT(TEXT(C1858,"mm/dd/yyyy"),4),1,1)))+1</f>
        <v>45543</v>
      </c>
      <c r="S1858" s="6">
        <f>Data7[[#This Row],[Week Start]]+7</f>
        <v>45550</v>
      </c>
      <c r="T1858" s="7" t="str">
        <f t="shared" ref="T1858:T1894" si="88">IFERROR(TEXT(R1858, "m/d/yyyy") &amp; " - " &amp; TEXT(S1858, "m/d/yyyy"),"")</f>
        <v>9/8/2024 - 9/15/2024</v>
      </c>
      <c r="U1858" s="7" t="str">
        <f t="shared" ref="U1858:U1894" si="89">"Time Card"</f>
        <v>Time Card</v>
      </c>
      <c r="V1858" s="8" t="str">
        <f>RIGHT(TEXT(Data7[[#This Row],[Date:]],"mmddyyyy"),4)</f>
        <v>2024</v>
      </c>
      <c r="W1858" s="8" t="str">
        <f>MID(TEXT(Data7[[#This Row],[Date:]],"mmddyyyy"),3,2)</f>
        <v>10</v>
      </c>
      <c r="X1858" s="8" t="str">
        <f>LEFT(TEXT(Data7[[#This Row],[Date:]],"mmddyyyy"),2)</f>
        <v>09</v>
      </c>
      <c r="Y1858" s="6">
        <f>DATE(Data7[[#This Row],[Year]],Data7[[#This Row],[Month]],Data7[[#This Row],[Day]])</f>
        <v>45545</v>
      </c>
    </row>
    <row r="1859" spans="1:25">
      <c r="A1859" s="5">
        <v>45548.560015625</v>
      </c>
      <c r="B1859" s="7" t="s">
        <v>35</v>
      </c>
      <c r="C1859" s="6" t="s">
        <v>2202</v>
      </c>
      <c r="D1859" s="7" t="s">
        <v>2230</v>
      </c>
      <c r="E1859" s="8">
        <v>1</v>
      </c>
      <c r="F1859" s="7" t="s">
        <v>68</v>
      </c>
      <c r="G1859" s="7" t="s">
        <v>68</v>
      </c>
      <c r="H1859" s="7" t="s">
        <v>380</v>
      </c>
      <c r="I1859" s="7" t="s">
        <v>44</v>
      </c>
      <c r="J1859" s="19" t="str">
        <f>IFERROR(INDEX('Employee Info'!$C$3:$E$200,MATCH(Data7[[#This Row],[Name:]],'Employee Info'!$B$3:$B$200,0),MATCH(Data7[[#This Row],[Hours Type:]],'Employee Info'!$C$2:$E$2,0)),"")</f>
        <v/>
      </c>
      <c r="K1859" s="19" t="str">
        <f>IFERROR(INDEX('Employee Info'!$C$3:$J$200,MATCH(Data7[[#This Row],[Name:]],'Employee Info'!$B$3:$B$200,0),MATCH(Data7[[#Headers],[Truck]],'Employee Info'!$C$2:$J$2,0)),"")</f>
        <v/>
      </c>
      <c r="L1859" s="19" t="str">
        <f>IFERROR(INDEX('Employee Info'!$C$3:$J$200,MATCH(Data7[[#This Row],[Name:]],'Employee Info'!$B$3:$B$200,0),MATCH(Data7[[#Headers],[Phone]],'Employee Info'!$C$2:$J$2,0)),"")</f>
        <v/>
      </c>
      <c r="M1859" s="19" t="str">
        <f>IFERROR(INDEX('Employee Info'!$C$3:$J$200,MATCH(Data7[[#This Row],[Name:]],'Employee Info'!$B$3:$B$200,0),MATCH(Data7[[#Headers],[Tech]],'Employee Info'!$C$2:$J$2,0)),"")</f>
        <v/>
      </c>
      <c r="N1859" s="19" t="str">
        <f>IFERROR(INDEX('Employee Info'!$C$3:$J$200,MATCH(Data7[[#This Row],[Name:]],'Employee Info'!$B$3:$B$200,0),MATCH(Data7[[#Headers],[Other]],'Employee Info'!$C$2:$J$2,0)),"")</f>
        <v/>
      </c>
      <c r="O1859" s="19">
        <f>IFERROR((Data7[[#This Row],[Hours:]]*SUM(Data7[[#This Row],[Rate]:[Other]])),"")</f>
        <v>0</v>
      </c>
      <c r="P1859" s="7" t="str">
        <f>IF(Data7[[#This Row],[WO'#:]]="","Riley #","WO#")</f>
        <v>Riley #</v>
      </c>
      <c r="Q1859" s="7">
        <f>IFERROR(WEEKNUM(Data7[[#This Row],[Date:]]),"")</f>
        <v>37</v>
      </c>
      <c r="R1859" s="6">
        <f t="shared" si="87"/>
        <v>45543</v>
      </c>
      <c r="S1859" s="6">
        <f>Data7[[#This Row],[Week Start]]+7</f>
        <v>45550</v>
      </c>
      <c r="T1859" s="7" t="str">
        <f t="shared" si="88"/>
        <v>9/8/2024 - 9/15/2024</v>
      </c>
      <c r="U1859" s="7" t="str">
        <f t="shared" si="89"/>
        <v>Time Card</v>
      </c>
      <c r="V1859" s="8" t="str">
        <f>RIGHT(TEXT(Data7[[#This Row],[Date:]],"mmddyyyy"),4)</f>
        <v>2024</v>
      </c>
      <c r="W1859" s="8" t="str">
        <f>MID(TEXT(Data7[[#This Row],[Date:]],"mmddyyyy"),3,2)</f>
        <v>10</v>
      </c>
      <c r="X1859" s="8" t="str">
        <f>LEFT(TEXT(Data7[[#This Row],[Date:]],"mmddyyyy"),2)</f>
        <v>09</v>
      </c>
      <c r="Y1859" s="6">
        <f>DATE(Data7[[#This Row],[Year]],Data7[[#This Row],[Month]],Data7[[#This Row],[Day]])</f>
        <v>45545</v>
      </c>
    </row>
    <row r="1860" spans="1:25">
      <c r="A1860" s="5">
        <v>45548.560627430554</v>
      </c>
      <c r="B1860" s="7" t="s">
        <v>35</v>
      </c>
      <c r="C1860" s="6" t="s">
        <v>2203</v>
      </c>
      <c r="D1860" s="7" t="s">
        <v>2231</v>
      </c>
      <c r="E1860" s="8">
        <v>8</v>
      </c>
      <c r="F1860" s="7" t="s">
        <v>68</v>
      </c>
      <c r="G1860" s="7" t="s">
        <v>68</v>
      </c>
      <c r="H1860" s="7" t="s">
        <v>2232</v>
      </c>
      <c r="I1860" s="7" t="s">
        <v>44</v>
      </c>
      <c r="J1860" s="19" t="str">
        <f>IFERROR(INDEX('Employee Info'!$C$3:$E$200,MATCH(Data7[[#This Row],[Name:]],'Employee Info'!$B$3:$B$200,0),MATCH(Data7[[#This Row],[Hours Type:]],'Employee Info'!$C$2:$E$2,0)),"")</f>
        <v/>
      </c>
      <c r="K1860" s="19" t="str">
        <f>IFERROR(INDEX('Employee Info'!$C$3:$J$200,MATCH(Data7[[#This Row],[Name:]],'Employee Info'!$B$3:$B$200,0),MATCH(Data7[[#Headers],[Truck]],'Employee Info'!$C$2:$J$2,0)),"")</f>
        <v/>
      </c>
      <c r="L1860" s="19" t="str">
        <f>IFERROR(INDEX('Employee Info'!$C$3:$J$200,MATCH(Data7[[#This Row],[Name:]],'Employee Info'!$B$3:$B$200,0),MATCH(Data7[[#Headers],[Phone]],'Employee Info'!$C$2:$J$2,0)),"")</f>
        <v/>
      </c>
      <c r="M1860" s="19" t="str">
        <f>IFERROR(INDEX('Employee Info'!$C$3:$J$200,MATCH(Data7[[#This Row],[Name:]],'Employee Info'!$B$3:$B$200,0),MATCH(Data7[[#Headers],[Tech]],'Employee Info'!$C$2:$J$2,0)),"")</f>
        <v/>
      </c>
      <c r="N1860" s="19" t="str">
        <f>IFERROR(INDEX('Employee Info'!$C$3:$J$200,MATCH(Data7[[#This Row],[Name:]],'Employee Info'!$B$3:$B$200,0),MATCH(Data7[[#Headers],[Other]],'Employee Info'!$C$2:$J$2,0)),"")</f>
        <v/>
      </c>
      <c r="O1860" s="19">
        <f>IFERROR((Data7[[#This Row],[Hours:]]*SUM(Data7[[#This Row],[Rate]:[Other]])),"")</f>
        <v>0</v>
      </c>
      <c r="P1860" s="7" t="str">
        <f>IF(Data7[[#This Row],[WO'#:]]="","Riley #","WO#")</f>
        <v>Riley #</v>
      </c>
      <c r="Q1860" s="7">
        <f>IFERROR(WEEKNUM(Data7[[#This Row],[Date:]]),"")</f>
        <v>37</v>
      </c>
      <c r="R1860" s="6">
        <f t="shared" si="87"/>
        <v>45543</v>
      </c>
      <c r="S1860" s="6">
        <f>Data7[[#This Row],[Week Start]]+7</f>
        <v>45550</v>
      </c>
      <c r="T1860" s="7" t="str">
        <f t="shared" si="88"/>
        <v>9/8/2024 - 9/15/2024</v>
      </c>
      <c r="U1860" s="7" t="str">
        <f t="shared" si="89"/>
        <v>Time Card</v>
      </c>
      <c r="V1860" s="8" t="str">
        <f>RIGHT(TEXT(Data7[[#This Row],[Date:]],"mmddyyyy"),4)</f>
        <v>2024</v>
      </c>
      <c r="W1860" s="8" t="str">
        <f>MID(TEXT(Data7[[#This Row],[Date:]],"mmddyyyy"),3,2)</f>
        <v>11</v>
      </c>
      <c r="X1860" s="8" t="str">
        <f>LEFT(TEXT(Data7[[#This Row],[Date:]],"mmddyyyy"),2)</f>
        <v>09</v>
      </c>
      <c r="Y1860" s="6">
        <f>DATE(Data7[[#This Row],[Year]],Data7[[#This Row],[Month]],Data7[[#This Row],[Day]])</f>
        <v>45546</v>
      </c>
    </row>
    <row r="1861" spans="1:25">
      <c r="A1861" s="5">
        <v>45548.560995138891</v>
      </c>
      <c r="B1861" s="7" t="s">
        <v>35</v>
      </c>
      <c r="C1861" s="6" t="s">
        <v>2204</v>
      </c>
      <c r="D1861" s="7" t="s">
        <v>2233</v>
      </c>
      <c r="E1861" s="8">
        <v>8</v>
      </c>
      <c r="F1861" s="7" t="s">
        <v>68</v>
      </c>
      <c r="G1861" s="7" t="s">
        <v>68</v>
      </c>
      <c r="H1861" s="7" t="s">
        <v>2234</v>
      </c>
      <c r="I1861" s="7" t="s">
        <v>44</v>
      </c>
      <c r="J1861" s="19" t="str">
        <f>IFERROR(INDEX('Employee Info'!$C$3:$E$200,MATCH(Data7[[#This Row],[Name:]],'Employee Info'!$B$3:$B$200,0),MATCH(Data7[[#This Row],[Hours Type:]],'Employee Info'!$C$2:$E$2,0)),"")</f>
        <v/>
      </c>
      <c r="K1861" s="19" t="str">
        <f>IFERROR(INDEX('Employee Info'!$C$3:$J$200,MATCH(Data7[[#This Row],[Name:]],'Employee Info'!$B$3:$B$200,0),MATCH(Data7[[#Headers],[Truck]],'Employee Info'!$C$2:$J$2,0)),"")</f>
        <v/>
      </c>
      <c r="L1861" s="19" t="str">
        <f>IFERROR(INDEX('Employee Info'!$C$3:$J$200,MATCH(Data7[[#This Row],[Name:]],'Employee Info'!$B$3:$B$200,0),MATCH(Data7[[#Headers],[Phone]],'Employee Info'!$C$2:$J$2,0)),"")</f>
        <v/>
      </c>
      <c r="M1861" s="19" t="str">
        <f>IFERROR(INDEX('Employee Info'!$C$3:$J$200,MATCH(Data7[[#This Row],[Name:]],'Employee Info'!$B$3:$B$200,0),MATCH(Data7[[#Headers],[Tech]],'Employee Info'!$C$2:$J$2,0)),"")</f>
        <v/>
      </c>
      <c r="N1861" s="19" t="str">
        <f>IFERROR(INDEX('Employee Info'!$C$3:$J$200,MATCH(Data7[[#This Row],[Name:]],'Employee Info'!$B$3:$B$200,0),MATCH(Data7[[#Headers],[Other]],'Employee Info'!$C$2:$J$2,0)),"")</f>
        <v/>
      </c>
      <c r="O1861" s="19">
        <f>IFERROR((Data7[[#This Row],[Hours:]]*SUM(Data7[[#This Row],[Rate]:[Other]])),"")</f>
        <v>0</v>
      </c>
      <c r="P1861" s="7" t="str">
        <f>IF(Data7[[#This Row],[WO'#:]]="","Riley #","WO#")</f>
        <v>Riley #</v>
      </c>
      <c r="Q1861" s="7">
        <f>IFERROR(WEEKNUM(Data7[[#This Row],[Date:]]),"")</f>
        <v>37</v>
      </c>
      <c r="R1861" s="6">
        <f t="shared" si="87"/>
        <v>45543</v>
      </c>
      <c r="S1861" s="6">
        <f>Data7[[#This Row],[Week Start]]+7</f>
        <v>45550</v>
      </c>
      <c r="T1861" s="7" t="str">
        <f t="shared" si="88"/>
        <v>9/8/2024 - 9/15/2024</v>
      </c>
      <c r="U1861" s="7" t="str">
        <f t="shared" si="89"/>
        <v>Time Card</v>
      </c>
      <c r="V1861" s="8" t="str">
        <f>RIGHT(TEXT(Data7[[#This Row],[Date:]],"mmddyyyy"),4)</f>
        <v>2024</v>
      </c>
      <c r="W1861" s="8" t="str">
        <f>MID(TEXT(Data7[[#This Row],[Date:]],"mmddyyyy"),3,2)</f>
        <v>12</v>
      </c>
      <c r="X1861" s="8" t="str">
        <f>LEFT(TEXT(Data7[[#This Row],[Date:]],"mmddyyyy"),2)</f>
        <v>09</v>
      </c>
      <c r="Y1861" s="6">
        <f>DATE(Data7[[#This Row],[Year]],Data7[[#This Row],[Month]],Data7[[#This Row],[Day]])</f>
        <v>45547</v>
      </c>
    </row>
    <row r="1862" spans="1:25">
      <c r="A1862" s="5">
        <v>45548.561208796295</v>
      </c>
      <c r="B1862" s="7" t="s">
        <v>35</v>
      </c>
      <c r="C1862" s="6" t="s">
        <v>2206</v>
      </c>
      <c r="D1862" s="7" t="s">
        <v>2233</v>
      </c>
      <c r="E1862" s="8">
        <v>2</v>
      </c>
      <c r="F1862" s="7" t="s">
        <v>68</v>
      </c>
      <c r="G1862" s="7" t="s">
        <v>68</v>
      </c>
      <c r="H1862" s="7" t="s">
        <v>2234</v>
      </c>
      <c r="I1862" s="7" t="s">
        <v>44</v>
      </c>
      <c r="J1862" s="19" t="str">
        <f>IFERROR(INDEX('Employee Info'!$C$3:$E$200,MATCH(Data7[[#This Row],[Name:]],'Employee Info'!$B$3:$B$200,0),MATCH(Data7[[#This Row],[Hours Type:]],'Employee Info'!$C$2:$E$2,0)),"")</f>
        <v/>
      </c>
      <c r="K1862" s="19" t="str">
        <f>IFERROR(INDEX('Employee Info'!$C$3:$J$200,MATCH(Data7[[#This Row],[Name:]],'Employee Info'!$B$3:$B$200,0),MATCH(Data7[[#Headers],[Truck]],'Employee Info'!$C$2:$J$2,0)),"")</f>
        <v/>
      </c>
      <c r="L1862" s="19" t="str">
        <f>IFERROR(INDEX('Employee Info'!$C$3:$J$200,MATCH(Data7[[#This Row],[Name:]],'Employee Info'!$B$3:$B$200,0),MATCH(Data7[[#Headers],[Phone]],'Employee Info'!$C$2:$J$2,0)),"")</f>
        <v/>
      </c>
      <c r="M1862" s="19" t="str">
        <f>IFERROR(INDEX('Employee Info'!$C$3:$J$200,MATCH(Data7[[#This Row],[Name:]],'Employee Info'!$B$3:$B$200,0),MATCH(Data7[[#Headers],[Tech]],'Employee Info'!$C$2:$J$2,0)),"")</f>
        <v/>
      </c>
      <c r="N1862" s="19" t="str">
        <f>IFERROR(INDEX('Employee Info'!$C$3:$J$200,MATCH(Data7[[#This Row],[Name:]],'Employee Info'!$B$3:$B$200,0),MATCH(Data7[[#Headers],[Other]],'Employee Info'!$C$2:$J$2,0)),"")</f>
        <v/>
      </c>
      <c r="O1862" s="19">
        <f>IFERROR((Data7[[#This Row],[Hours:]]*SUM(Data7[[#This Row],[Rate]:[Other]])),"")</f>
        <v>0</v>
      </c>
      <c r="P1862" s="7" t="str">
        <f>IF(Data7[[#This Row],[WO'#:]]="","Riley #","WO#")</f>
        <v>Riley #</v>
      </c>
      <c r="Q1862" s="7">
        <f>IFERROR(WEEKNUM(Data7[[#This Row],[Date:]]),"")</f>
        <v>37</v>
      </c>
      <c r="R1862" s="6">
        <f t="shared" si="87"/>
        <v>45543</v>
      </c>
      <c r="S1862" s="6">
        <f>Data7[[#This Row],[Week Start]]+7</f>
        <v>45550</v>
      </c>
      <c r="T1862" s="7" t="str">
        <f t="shared" si="88"/>
        <v>9/8/2024 - 9/15/2024</v>
      </c>
      <c r="U1862" s="7" t="str">
        <f t="shared" si="89"/>
        <v>Time Card</v>
      </c>
      <c r="V1862" s="8" t="str">
        <f>RIGHT(TEXT(Data7[[#This Row],[Date:]],"mmddyyyy"),4)</f>
        <v>2024</v>
      </c>
      <c r="W1862" s="8" t="str">
        <f>MID(TEXT(Data7[[#This Row],[Date:]],"mmddyyyy"),3,2)</f>
        <v>13</v>
      </c>
      <c r="X1862" s="8" t="str">
        <f>LEFT(TEXT(Data7[[#This Row],[Date:]],"mmddyyyy"),2)</f>
        <v>09</v>
      </c>
      <c r="Y1862" s="6">
        <f>DATE(Data7[[#This Row],[Year]],Data7[[#This Row],[Month]],Data7[[#This Row],[Day]])</f>
        <v>45548</v>
      </c>
    </row>
    <row r="1863" spans="1:25">
      <c r="A1863" s="5">
        <v>45548.563069328702</v>
      </c>
      <c r="B1863" s="7" t="s">
        <v>35</v>
      </c>
      <c r="C1863" s="6" t="s">
        <v>2206</v>
      </c>
      <c r="D1863" s="7" t="s">
        <v>2235</v>
      </c>
      <c r="E1863" s="8">
        <v>6</v>
      </c>
      <c r="F1863" s="7">
        <v>7144296</v>
      </c>
      <c r="G1863" s="7" t="s">
        <v>68</v>
      </c>
      <c r="H1863" s="7" t="s">
        <v>756</v>
      </c>
      <c r="I1863" s="7" t="s">
        <v>44</v>
      </c>
      <c r="J1863" s="19" t="str">
        <f>IFERROR(INDEX('Employee Info'!$C$3:$E$200,MATCH(Data7[[#This Row],[Name:]],'Employee Info'!$B$3:$B$200,0),MATCH(Data7[[#This Row],[Hours Type:]],'Employee Info'!$C$2:$E$2,0)),"")</f>
        <v/>
      </c>
      <c r="K1863" s="19" t="str">
        <f>IFERROR(INDEX('Employee Info'!$C$3:$J$200,MATCH(Data7[[#This Row],[Name:]],'Employee Info'!$B$3:$B$200,0),MATCH(Data7[[#Headers],[Truck]],'Employee Info'!$C$2:$J$2,0)),"")</f>
        <v/>
      </c>
      <c r="L1863" s="19" t="str">
        <f>IFERROR(INDEX('Employee Info'!$C$3:$J$200,MATCH(Data7[[#This Row],[Name:]],'Employee Info'!$B$3:$B$200,0),MATCH(Data7[[#Headers],[Phone]],'Employee Info'!$C$2:$J$2,0)),"")</f>
        <v/>
      </c>
      <c r="M1863" s="19" t="str">
        <f>IFERROR(INDEX('Employee Info'!$C$3:$J$200,MATCH(Data7[[#This Row],[Name:]],'Employee Info'!$B$3:$B$200,0),MATCH(Data7[[#Headers],[Tech]],'Employee Info'!$C$2:$J$2,0)),"")</f>
        <v/>
      </c>
      <c r="N1863" s="19" t="str">
        <f>IFERROR(INDEX('Employee Info'!$C$3:$J$200,MATCH(Data7[[#This Row],[Name:]],'Employee Info'!$B$3:$B$200,0),MATCH(Data7[[#Headers],[Other]],'Employee Info'!$C$2:$J$2,0)),"")</f>
        <v/>
      </c>
      <c r="O1863" s="19">
        <f>IFERROR((Data7[[#This Row],[Hours:]]*SUM(Data7[[#This Row],[Rate]:[Other]])),"")</f>
        <v>0</v>
      </c>
      <c r="P1863" s="7" t="str">
        <f>IF(Data7[[#This Row],[WO'#:]]="","Riley #","WO#")</f>
        <v>WO#</v>
      </c>
      <c r="Q1863" s="7">
        <f>IFERROR(WEEKNUM(Data7[[#This Row],[Date:]]),"")</f>
        <v>37</v>
      </c>
      <c r="R1863" s="6">
        <f t="shared" si="87"/>
        <v>45543</v>
      </c>
      <c r="S1863" s="6">
        <f>Data7[[#This Row],[Week Start]]+7</f>
        <v>45550</v>
      </c>
      <c r="T1863" s="7" t="str">
        <f t="shared" si="88"/>
        <v>9/8/2024 - 9/15/2024</v>
      </c>
      <c r="U1863" s="7" t="str">
        <f t="shared" si="89"/>
        <v>Time Card</v>
      </c>
      <c r="V1863" s="8" t="str">
        <f>RIGHT(TEXT(Data7[[#This Row],[Date:]],"mmddyyyy"),4)</f>
        <v>2024</v>
      </c>
      <c r="W1863" s="8" t="str">
        <f>MID(TEXT(Data7[[#This Row],[Date:]],"mmddyyyy"),3,2)</f>
        <v>13</v>
      </c>
      <c r="X1863" s="8" t="str">
        <f>LEFT(TEXT(Data7[[#This Row],[Date:]],"mmddyyyy"),2)</f>
        <v>09</v>
      </c>
      <c r="Y1863" s="6">
        <f>DATE(Data7[[#This Row],[Year]],Data7[[#This Row],[Month]],Data7[[#This Row],[Day]])</f>
        <v>45548</v>
      </c>
    </row>
    <row r="1864" spans="1:25">
      <c r="A1864" s="5">
        <v>45548.592740624998</v>
      </c>
      <c r="B1864" s="7" t="s">
        <v>66</v>
      </c>
      <c r="C1864" s="6" t="s">
        <v>2199</v>
      </c>
      <c r="D1864" s="7" t="s">
        <v>2236</v>
      </c>
      <c r="E1864" s="8">
        <v>4</v>
      </c>
      <c r="F1864" s="7" t="s">
        <v>68</v>
      </c>
      <c r="G1864" s="7" t="s">
        <v>68</v>
      </c>
      <c r="H1864" s="7" t="s">
        <v>2201</v>
      </c>
      <c r="I1864" s="7" t="s">
        <v>44</v>
      </c>
      <c r="J1864" s="19" t="str">
        <f>IFERROR(INDEX('Employee Info'!$C$3:$E$200,MATCH(Data7[[#This Row],[Name:]],'Employee Info'!$B$3:$B$200,0),MATCH(Data7[[#This Row],[Hours Type:]],'Employee Info'!$C$2:$E$2,0)),"")</f>
        <v/>
      </c>
      <c r="K1864" s="19" t="str">
        <f>IFERROR(INDEX('Employee Info'!$C$3:$J$200,MATCH(Data7[[#This Row],[Name:]],'Employee Info'!$B$3:$B$200,0),MATCH(Data7[[#Headers],[Truck]],'Employee Info'!$C$2:$J$2,0)),"")</f>
        <v/>
      </c>
      <c r="L1864" s="19" t="str">
        <f>IFERROR(INDEX('Employee Info'!$C$3:$J$200,MATCH(Data7[[#This Row],[Name:]],'Employee Info'!$B$3:$B$200,0),MATCH(Data7[[#Headers],[Phone]],'Employee Info'!$C$2:$J$2,0)),"")</f>
        <v/>
      </c>
      <c r="M1864" s="19" t="str">
        <f>IFERROR(INDEX('Employee Info'!$C$3:$J$200,MATCH(Data7[[#This Row],[Name:]],'Employee Info'!$B$3:$B$200,0),MATCH(Data7[[#Headers],[Tech]],'Employee Info'!$C$2:$J$2,0)),"")</f>
        <v/>
      </c>
      <c r="N1864" s="19" t="str">
        <f>IFERROR(INDEX('Employee Info'!$C$3:$J$200,MATCH(Data7[[#This Row],[Name:]],'Employee Info'!$B$3:$B$200,0),MATCH(Data7[[#Headers],[Other]],'Employee Info'!$C$2:$J$2,0)),"")</f>
        <v/>
      </c>
      <c r="O1864" s="19">
        <f>IFERROR((Data7[[#This Row],[Hours:]]*SUM(Data7[[#This Row],[Rate]:[Other]])),"")</f>
        <v>0</v>
      </c>
      <c r="P1864" s="7" t="str">
        <f>IF(Data7[[#This Row],[WO'#:]]="","Riley #","WO#")</f>
        <v>Riley #</v>
      </c>
      <c r="Q1864" s="7">
        <f>IFERROR(WEEKNUM(Data7[[#This Row],[Date:]]),"")</f>
        <v>37</v>
      </c>
      <c r="R1864" s="6">
        <f t="shared" si="87"/>
        <v>45543</v>
      </c>
      <c r="S1864" s="6">
        <f>Data7[[#This Row],[Week Start]]+7</f>
        <v>45550</v>
      </c>
      <c r="T1864" s="7" t="str">
        <f t="shared" si="88"/>
        <v>9/8/2024 - 9/15/2024</v>
      </c>
      <c r="U1864" s="7" t="str">
        <f t="shared" si="89"/>
        <v>Time Card</v>
      </c>
      <c r="V1864" s="8" t="str">
        <f>RIGHT(TEXT(Data7[[#This Row],[Date:]],"mmddyyyy"),4)</f>
        <v>2024</v>
      </c>
      <c r="W1864" s="8" t="str">
        <f>MID(TEXT(Data7[[#This Row],[Date:]],"mmddyyyy"),3,2)</f>
        <v>09</v>
      </c>
      <c r="X1864" s="8" t="str">
        <f>LEFT(TEXT(Data7[[#This Row],[Date:]],"mmddyyyy"),2)</f>
        <v>09</v>
      </c>
      <c r="Y1864" s="6">
        <f>DATE(Data7[[#This Row],[Year]],Data7[[#This Row],[Month]],Data7[[#This Row],[Day]])</f>
        <v>45544</v>
      </c>
    </row>
    <row r="1865" spans="1:25">
      <c r="A1865" s="5">
        <v>45548.593135185183</v>
      </c>
      <c r="B1865" s="7" t="s">
        <v>66</v>
      </c>
      <c r="C1865" s="6" t="s">
        <v>2202</v>
      </c>
      <c r="D1865" s="7" t="s">
        <v>2237</v>
      </c>
      <c r="E1865" s="8">
        <v>1</v>
      </c>
      <c r="F1865" s="7" t="s">
        <v>68</v>
      </c>
      <c r="G1865" s="7" t="s">
        <v>68</v>
      </c>
      <c r="H1865" s="7" t="s">
        <v>2201</v>
      </c>
      <c r="I1865" s="7" t="s">
        <v>44</v>
      </c>
      <c r="J1865" s="19" t="str">
        <f>IFERROR(INDEX('Employee Info'!$C$3:$E$200,MATCH(Data7[[#This Row],[Name:]],'Employee Info'!$B$3:$B$200,0),MATCH(Data7[[#This Row],[Hours Type:]],'Employee Info'!$C$2:$E$2,0)),"")</f>
        <v/>
      </c>
      <c r="K1865" s="19" t="str">
        <f>IFERROR(INDEX('Employee Info'!$C$3:$J$200,MATCH(Data7[[#This Row],[Name:]],'Employee Info'!$B$3:$B$200,0),MATCH(Data7[[#Headers],[Truck]],'Employee Info'!$C$2:$J$2,0)),"")</f>
        <v/>
      </c>
      <c r="L1865" s="19" t="str">
        <f>IFERROR(INDEX('Employee Info'!$C$3:$J$200,MATCH(Data7[[#This Row],[Name:]],'Employee Info'!$B$3:$B$200,0),MATCH(Data7[[#Headers],[Phone]],'Employee Info'!$C$2:$J$2,0)),"")</f>
        <v/>
      </c>
      <c r="M1865" s="19" t="str">
        <f>IFERROR(INDEX('Employee Info'!$C$3:$J$200,MATCH(Data7[[#This Row],[Name:]],'Employee Info'!$B$3:$B$200,0),MATCH(Data7[[#Headers],[Tech]],'Employee Info'!$C$2:$J$2,0)),"")</f>
        <v/>
      </c>
      <c r="N1865" s="19" t="str">
        <f>IFERROR(INDEX('Employee Info'!$C$3:$J$200,MATCH(Data7[[#This Row],[Name:]],'Employee Info'!$B$3:$B$200,0),MATCH(Data7[[#Headers],[Other]],'Employee Info'!$C$2:$J$2,0)),"")</f>
        <v/>
      </c>
      <c r="O1865" s="19">
        <f>IFERROR((Data7[[#This Row],[Hours:]]*SUM(Data7[[#This Row],[Rate]:[Other]])),"")</f>
        <v>0</v>
      </c>
      <c r="P1865" s="7" t="str">
        <f>IF(Data7[[#This Row],[WO'#:]]="","Riley #","WO#")</f>
        <v>Riley #</v>
      </c>
      <c r="Q1865" s="7">
        <f>IFERROR(WEEKNUM(Data7[[#This Row],[Date:]]),"")</f>
        <v>37</v>
      </c>
      <c r="R1865" s="6">
        <f t="shared" si="87"/>
        <v>45543</v>
      </c>
      <c r="S1865" s="6">
        <f>Data7[[#This Row],[Week Start]]+7</f>
        <v>45550</v>
      </c>
      <c r="T1865" s="7" t="str">
        <f t="shared" si="88"/>
        <v>9/8/2024 - 9/15/2024</v>
      </c>
      <c r="U1865" s="7" t="str">
        <f t="shared" si="89"/>
        <v>Time Card</v>
      </c>
      <c r="V1865" s="8" t="str">
        <f>RIGHT(TEXT(Data7[[#This Row],[Date:]],"mmddyyyy"),4)</f>
        <v>2024</v>
      </c>
      <c r="W1865" s="8" t="str">
        <f>MID(TEXT(Data7[[#This Row],[Date:]],"mmddyyyy"),3,2)</f>
        <v>10</v>
      </c>
      <c r="X1865" s="8" t="str">
        <f>LEFT(TEXT(Data7[[#This Row],[Date:]],"mmddyyyy"),2)</f>
        <v>09</v>
      </c>
      <c r="Y1865" s="6">
        <f>DATE(Data7[[#This Row],[Year]],Data7[[#This Row],[Month]],Data7[[#This Row],[Day]])</f>
        <v>45545</v>
      </c>
    </row>
    <row r="1866" spans="1:25">
      <c r="A1866" s="5">
        <v>45548.593153819442</v>
      </c>
      <c r="B1866" s="7" t="s">
        <v>66</v>
      </c>
      <c r="C1866" s="6" t="s">
        <v>2202</v>
      </c>
      <c r="D1866" s="7" t="s">
        <v>2237</v>
      </c>
      <c r="E1866" s="8">
        <v>1</v>
      </c>
      <c r="F1866" s="7" t="s">
        <v>68</v>
      </c>
      <c r="G1866" s="7" t="s">
        <v>68</v>
      </c>
      <c r="H1866" s="7" t="s">
        <v>2201</v>
      </c>
      <c r="I1866" s="7" t="s">
        <v>44</v>
      </c>
      <c r="J1866" s="19" t="str">
        <f>IFERROR(INDEX('Employee Info'!$C$3:$E$200,MATCH(Data7[[#This Row],[Name:]],'Employee Info'!$B$3:$B$200,0),MATCH(Data7[[#This Row],[Hours Type:]],'Employee Info'!$C$2:$E$2,0)),"")</f>
        <v/>
      </c>
      <c r="K1866" s="19" t="str">
        <f>IFERROR(INDEX('Employee Info'!$C$3:$J$200,MATCH(Data7[[#This Row],[Name:]],'Employee Info'!$B$3:$B$200,0),MATCH(Data7[[#Headers],[Truck]],'Employee Info'!$C$2:$J$2,0)),"")</f>
        <v/>
      </c>
      <c r="L1866" s="19" t="str">
        <f>IFERROR(INDEX('Employee Info'!$C$3:$J$200,MATCH(Data7[[#This Row],[Name:]],'Employee Info'!$B$3:$B$200,0),MATCH(Data7[[#Headers],[Phone]],'Employee Info'!$C$2:$J$2,0)),"")</f>
        <v/>
      </c>
      <c r="M1866" s="19" t="str">
        <f>IFERROR(INDEX('Employee Info'!$C$3:$J$200,MATCH(Data7[[#This Row],[Name:]],'Employee Info'!$B$3:$B$200,0),MATCH(Data7[[#Headers],[Tech]],'Employee Info'!$C$2:$J$2,0)),"")</f>
        <v/>
      </c>
      <c r="N1866" s="19" t="str">
        <f>IFERROR(INDEX('Employee Info'!$C$3:$J$200,MATCH(Data7[[#This Row],[Name:]],'Employee Info'!$B$3:$B$200,0),MATCH(Data7[[#Headers],[Other]],'Employee Info'!$C$2:$J$2,0)),"")</f>
        <v/>
      </c>
      <c r="O1866" s="19">
        <f>IFERROR((Data7[[#This Row],[Hours:]]*SUM(Data7[[#This Row],[Rate]:[Other]])),"")</f>
        <v>0</v>
      </c>
      <c r="P1866" s="7" t="str">
        <f>IF(Data7[[#This Row],[WO'#:]]="","Riley #","WO#")</f>
        <v>Riley #</v>
      </c>
      <c r="Q1866" s="7">
        <f>IFERROR(WEEKNUM(Data7[[#This Row],[Date:]]),"")</f>
        <v>37</v>
      </c>
      <c r="R1866" s="6">
        <f t="shared" si="87"/>
        <v>45543</v>
      </c>
      <c r="S1866" s="6">
        <f>Data7[[#This Row],[Week Start]]+7</f>
        <v>45550</v>
      </c>
      <c r="T1866" s="7" t="str">
        <f t="shared" si="88"/>
        <v>9/8/2024 - 9/15/2024</v>
      </c>
      <c r="U1866" s="7" t="str">
        <f t="shared" si="89"/>
        <v>Time Card</v>
      </c>
      <c r="V1866" s="8" t="str">
        <f>RIGHT(TEXT(Data7[[#This Row],[Date:]],"mmddyyyy"),4)</f>
        <v>2024</v>
      </c>
      <c r="W1866" s="8" t="str">
        <f>MID(TEXT(Data7[[#This Row],[Date:]],"mmddyyyy"),3,2)</f>
        <v>10</v>
      </c>
      <c r="X1866" s="8" t="str">
        <f>LEFT(TEXT(Data7[[#This Row],[Date:]],"mmddyyyy"),2)</f>
        <v>09</v>
      </c>
      <c r="Y1866" s="6">
        <f>DATE(Data7[[#This Row],[Year]],Data7[[#This Row],[Month]],Data7[[#This Row],[Day]])</f>
        <v>45545</v>
      </c>
    </row>
    <row r="1867" spans="1:25">
      <c r="A1867" s="5">
        <v>45548.593233680556</v>
      </c>
      <c r="B1867" s="7" t="s">
        <v>66</v>
      </c>
      <c r="C1867" s="6" t="s">
        <v>2203</v>
      </c>
      <c r="D1867" s="7" t="s">
        <v>2237</v>
      </c>
      <c r="E1867" s="8">
        <v>1</v>
      </c>
      <c r="F1867" s="7" t="s">
        <v>68</v>
      </c>
      <c r="G1867" s="7" t="s">
        <v>68</v>
      </c>
      <c r="H1867" s="7" t="s">
        <v>2201</v>
      </c>
      <c r="I1867" s="7" t="s">
        <v>44</v>
      </c>
      <c r="J1867" s="19" t="str">
        <f>IFERROR(INDEX('Employee Info'!$C$3:$E$200,MATCH(Data7[[#This Row],[Name:]],'Employee Info'!$B$3:$B$200,0),MATCH(Data7[[#This Row],[Hours Type:]],'Employee Info'!$C$2:$E$2,0)),"")</f>
        <v/>
      </c>
      <c r="K1867" s="19" t="str">
        <f>IFERROR(INDEX('Employee Info'!$C$3:$J$200,MATCH(Data7[[#This Row],[Name:]],'Employee Info'!$B$3:$B$200,0),MATCH(Data7[[#Headers],[Truck]],'Employee Info'!$C$2:$J$2,0)),"")</f>
        <v/>
      </c>
      <c r="L1867" s="19" t="str">
        <f>IFERROR(INDEX('Employee Info'!$C$3:$J$200,MATCH(Data7[[#This Row],[Name:]],'Employee Info'!$B$3:$B$200,0),MATCH(Data7[[#Headers],[Phone]],'Employee Info'!$C$2:$J$2,0)),"")</f>
        <v/>
      </c>
      <c r="M1867" s="19" t="str">
        <f>IFERROR(INDEX('Employee Info'!$C$3:$J$200,MATCH(Data7[[#This Row],[Name:]],'Employee Info'!$B$3:$B$200,0),MATCH(Data7[[#Headers],[Tech]],'Employee Info'!$C$2:$J$2,0)),"")</f>
        <v/>
      </c>
      <c r="N1867" s="19" t="str">
        <f>IFERROR(INDEX('Employee Info'!$C$3:$J$200,MATCH(Data7[[#This Row],[Name:]],'Employee Info'!$B$3:$B$200,0),MATCH(Data7[[#Headers],[Other]],'Employee Info'!$C$2:$J$2,0)),"")</f>
        <v/>
      </c>
      <c r="O1867" s="19">
        <f>IFERROR((Data7[[#This Row],[Hours:]]*SUM(Data7[[#This Row],[Rate]:[Other]])),"")</f>
        <v>0</v>
      </c>
      <c r="P1867" s="7" t="str">
        <f>IF(Data7[[#This Row],[WO'#:]]="","Riley #","WO#")</f>
        <v>Riley #</v>
      </c>
      <c r="Q1867" s="7">
        <f>IFERROR(WEEKNUM(Data7[[#This Row],[Date:]]),"")</f>
        <v>37</v>
      </c>
      <c r="R1867" s="6">
        <f t="shared" si="87"/>
        <v>45543</v>
      </c>
      <c r="S1867" s="6">
        <f>Data7[[#This Row],[Week Start]]+7</f>
        <v>45550</v>
      </c>
      <c r="T1867" s="7" t="str">
        <f t="shared" si="88"/>
        <v>9/8/2024 - 9/15/2024</v>
      </c>
      <c r="U1867" s="7" t="str">
        <f t="shared" si="89"/>
        <v>Time Card</v>
      </c>
      <c r="V1867" s="8" t="str">
        <f>RIGHT(TEXT(Data7[[#This Row],[Date:]],"mmddyyyy"),4)</f>
        <v>2024</v>
      </c>
      <c r="W1867" s="8" t="str">
        <f>MID(TEXT(Data7[[#This Row],[Date:]],"mmddyyyy"),3,2)</f>
        <v>11</v>
      </c>
      <c r="X1867" s="8" t="str">
        <f>LEFT(TEXT(Data7[[#This Row],[Date:]],"mmddyyyy"),2)</f>
        <v>09</v>
      </c>
      <c r="Y1867" s="6">
        <f>DATE(Data7[[#This Row],[Year]],Data7[[#This Row],[Month]],Data7[[#This Row],[Day]])</f>
        <v>45546</v>
      </c>
    </row>
    <row r="1868" spans="1:25">
      <c r="A1868" s="5">
        <v>45548.593280324072</v>
      </c>
      <c r="B1868" s="7" t="s">
        <v>66</v>
      </c>
      <c r="C1868" s="6" t="s">
        <v>2204</v>
      </c>
      <c r="D1868" s="7" t="s">
        <v>2237</v>
      </c>
      <c r="E1868" s="8">
        <v>1</v>
      </c>
      <c r="F1868" s="7" t="s">
        <v>68</v>
      </c>
      <c r="G1868" s="7" t="s">
        <v>68</v>
      </c>
      <c r="H1868" s="7" t="s">
        <v>2201</v>
      </c>
      <c r="I1868" s="7" t="s">
        <v>44</v>
      </c>
      <c r="J1868" s="19" t="str">
        <f>IFERROR(INDEX('Employee Info'!$C$3:$E$200,MATCH(Data7[[#This Row],[Name:]],'Employee Info'!$B$3:$B$200,0),MATCH(Data7[[#This Row],[Hours Type:]],'Employee Info'!$C$2:$E$2,0)),"")</f>
        <v/>
      </c>
      <c r="K1868" s="19" t="str">
        <f>IFERROR(INDEX('Employee Info'!$C$3:$J$200,MATCH(Data7[[#This Row],[Name:]],'Employee Info'!$B$3:$B$200,0),MATCH(Data7[[#Headers],[Truck]],'Employee Info'!$C$2:$J$2,0)),"")</f>
        <v/>
      </c>
      <c r="L1868" s="19" t="str">
        <f>IFERROR(INDEX('Employee Info'!$C$3:$J$200,MATCH(Data7[[#This Row],[Name:]],'Employee Info'!$B$3:$B$200,0),MATCH(Data7[[#Headers],[Phone]],'Employee Info'!$C$2:$J$2,0)),"")</f>
        <v/>
      </c>
      <c r="M1868" s="19" t="str">
        <f>IFERROR(INDEX('Employee Info'!$C$3:$J$200,MATCH(Data7[[#This Row],[Name:]],'Employee Info'!$B$3:$B$200,0),MATCH(Data7[[#Headers],[Tech]],'Employee Info'!$C$2:$J$2,0)),"")</f>
        <v/>
      </c>
      <c r="N1868" s="19" t="str">
        <f>IFERROR(INDEX('Employee Info'!$C$3:$J$200,MATCH(Data7[[#This Row],[Name:]],'Employee Info'!$B$3:$B$200,0),MATCH(Data7[[#Headers],[Other]],'Employee Info'!$C$2:$J$2,0)),"")</f>
        <v/>
      </c>
      <c r="O1868" s="19">
        <f>IFERROR((Data7[[#This Row],[Hours:]]*SUM(Data7[[#This Row],[Rate]:[Other]])),"")</f>
        <v>0</v>
      </c>
      <c r="P1868" s="7" t="str">
        <f>IF(Data7[[#This Row],[WO'#:]]="","Riley #","WO#")</f>
        <v>Riley #</v>
      </c>
      <c r="Q1868" s="7">
        <f>IFERROR(WEEKNUM(Data7[[#This Row],[Date:]]),"")</f>
        <v>37</v>
      </c>
      <c r="R1868" s="6">
        <f t="shared" si="87"/>
        <v>45543</v>
      </c>
      <c r="S1868" s="6">
        <f>Data7[[#This Row],[Week Start]]+7</f>
        <v>45550</v>
      </c>
      <c r="T1868" s="7" t="str">
        <f t="shared" si="88"/>
        <v>9/8/2024 - 9/15/2024</v>
      </c>
      <c r="U1868" s="7" t="str">
        <f t="shared" si="89"/>
        <v>Time Card</v>
      </c>
      <c r="V1868" s="8" t="str">
        <f>RIGHT(TEXT(Data7[[#This Row],[Date:]],"mmddyyyy"),4)</f>
        <v>2024</v>
      </c>
      <c r="W1868" s="8" t="str">
        <f>MID(TEXT(Data7[[#This Row],[Date:]],"mmddyyyy"),3,2)</f>
        <v>12</v>
      </c>
      <c r="X1868" s="8" t="str">
        <f>LEFT(TEXT(Data7[[#This Row],[Date:]],"mmddyyyy"),2)</f>
        <v>09</v>
      </c>
      <c r="Y1868" s="6">
        <f>DATE(Data7[[#This Row],[Year]],Data7[[#This Row],[Month]],Data7[[#This Row],[Day]])</f>
        <v>45547</v>
      </c>
    </row>
    <row r="1869" spans="1:25">
      <c r="A1869" s="5">
        <v>45548.593335185185</v>
      </c>
      <c r="B1869" s="7" t="s">
        <v>66</v>
      </c>
      <c r="C1869" s="6" t="s">
        <v>2206</v>
      </c>
      <c r="D1869" s="7" t="s">
        <v>2237</v>
      </c>
      <c r="E1869" s="8">
        <v>1</v>
      </c>
      <c r="F1869" s="7" t="s">
        <v>68</v>
      </c>
      <c r="G1869" s="7" t="s">
        <v>68</v>
      </c>
      <c r="H1869" s="7" t="s">
        <v>2201</v>
      </c>
      <c r="I1869" s="7" t="s">
        <v>44</v>
      </c>
      <c r="J1869" s="19" t="str">
        <f>IFERROR(INDEX('Employee Info'!$C$3:$E$200,MATCH(Data7[[#This Row],[Name:]],'Employee Info'!$B$3:$B$200,0),MATCH(Data7[[#This Row],[Hours Type:]],'Employee Info'!$C$2:$E$2,0)),"")</f>
        <v/>
      </c>
      <c r="K1869" s="19" t="str">
        <f>IFERROR(INDEX('Employee Info'!$C$3:$J$200,MATCH(Data7[[#This Row],[Name:]],'Employee Info'!$B$3:$B$200,0),MATCH(Data7[[#Headers],[Truck]],'Employee Info'!$C$2:$J$2,0)),"")</f>
        <v/>
      </c>
      <c r="L1869" s="19" t="str">
        <f>IFERROR(INDEX('Employee Info'!$C$3:$J$200,MATCH(Data7[[#This Row],[Name:]],'Employee Info'!$B$3:$B$200,0),MATCH(Data7[[#Headers],[Phone]],'Employee Info'!$C$2:$J$2,0)),"")</f>
        <v/>
      </c>
      <c r="M1869" s="19" t="str">
        <f>IFERROR(INDEX('Employee Info'!$C$3:$J$200,MATCH(Data7[[#This Row],[Name:]],'Employee Info'!$B$3:$B$200,0),MATCH(Data7[[#Headers],[Tech]],'Employee Info'!$C$2:$J$2,0)),"")</f>
        <v/>
      </c>
      <c r="N1869" s="19" t="str">
        <f>IFERROR(INDEX('Employee Info'!$C$3:$J$200,MATCH(Data7[[#This Row],[Name:]],'Employee Info'!$B$3:$B$200,0),MATCH(Data7[[#Headers],[Other]],'Employee Info'!$C$2:$J$2,0)),"")</f>
        <v/>
      </c>
      <c r="O1869" s="19">
        <f>IFERROR((Data7[[#This Row],[Hours:]]*SUM(Data7[[#This Row],[Rate]:[Other]])),"")</f>
        <v>0</v>
      </c>
      <c r="P1869" s="7" t="str">
        <f>IF(Data7[[#This Row],[WO'#:]]="","Riley #","WO#")</f>
        <v>Riley #</v>
      </c>
      <c r="Q1869" s="7">
        <f>IFERROR(WEEKNUM(Data7[[#This Row],[Date:]]),"")</f>
        <v>37</v>
      </c>
      <c r="R1869" s="6">
        <f t="shared" si="87"/>
        <v>45543</v>
      </c>
      <c r="S1869" s="6">
        <f>Data7[[#This Row],[Week Start]]+7</f>
        <v>45550</v>
      </c>
      <c r="T1869" s="7" t="str">
        <f t="shared" si="88"/>
        <v>9/8/2024 - 9/15/2024</v>
      </c>
      <c r="U1869" s="7" t="str">
        <f t="shared" si="89"/>
        <v>Time Card</v>
      </c>
      <c r="V1869" s="8" t="str">
        <f>RIGHT(TEXT(Data7[[#This Row],[Date:]],"mmddyyyy"),4)</f>
        <v>2024</v>
      </c>
      <c r="W1869" s="8" t="str">
        <f>MID(TEXT(Data7[[#This Row],[Date:]],"mmddyyyy"),3,2)</f>
        <v>13</v>
      </c>
      <c r="X1869" s="8" t="str">
        <f>LEFT(TEXT(Data7[[#This Row],[Date:]],"mmddyyyy"),2)</f>
        <v>09</v>
      </c>
      <c r="Y1869" s="6">
        <f>DATE(Data7[[#This Row],[Year]],Data7[[#This Row],[Month]],Data7[[#This Row],[Day]])</f>
        <v>45548</v>
      </c>
    </row>
    <row r="1870" spans="1:25">
      <c r="A1870" s="5">
        <v>45548.595071759257</v>
      </c>
      <c r="B1870" s="7" t="s">
        <v>66</v>
      </c>
      <c r="C1870" s="6" t="s">
        <v>2206</v>
      </c>
      <c r="D1870" s="7" t="s">
        <v>2222</v>
      </c>
      <c r="E1870" s="8">
        <v>1</v>
      </c>
      <c r="F1870" s="7">
        <v>7148628</v>
      </c>
      <c r="G1870" s="7" t="s">
        <v>68</v>
      </c>
      <c r="H1870" s="7" t="s">
        <v>756</v>
      </c>
      <c r="I1870" s="7" t="s">
        <v>44</v>
      </c>
      <c r="J1870" s="19" t="str">
        <f>IFERROR(INDEX('Employee Info'!$C$3:$E$200,MATCH(Data7[[#This Row],[Name:]],'Employee Info'!$B$3:$B$200,0),MATCH(Data7[[#This Row],[Hours Type:]],'Employee Info'!$C$2:$E$2,0)),"")</f>
        <v/>
      </c>
      <c r="K1870" s="19" t="str">
        <f>IFERROR(INDEX('Employee Info'!$C$3:$J$200,MATCH(Data7[[#This Row],[Name:]],'Employee Info'!$B$3:$B$200,0),MATCH(Data7[[#Headers],[Truck]],'Employee Info'!$C$2:$J$2,0)),"")</f>
        <v/>
      </c>
      <c r="L1870" s="19" t="str">
        <f>IFERROR(INDEX('Employee Info'!$C$3:$J$200,MATCH(Data7[[#This Row],[Name:]],'Employee Info'!$B$3:$B$200,0),MATCH(Data7[[#Headers],[Phone]],'Employee Info'!$C$2:$J$2,0)),"")</f>
        <v/>
      </c>
      <c r="M1870" s="19" t="str">
        <f>IFERROR(INDEX('Employee Info'!$C$3:$J$200,MATCH(Data7[[#This Row],[Name:]],'Employee Info'!$B$3:$B$200,0),MATCH(Data7[[#Headers],[Tech]],'Employee Info'!$C$2:$J$2,0)),"")</f>
        <v/>
      </c>
      <c r="N1870" s="19" t="str">
        <f>IFERROR(INDEX('Employee Info'!$C$3:$J$200,MATCH(Data7[[#This Row],[Name:]],'Employee Info'!$B$3:$B$200,0),MATCH(Data7[[#Headers],[Other]],'Employee Info'!$C$2:$J$2,0)),"")</f>
        <v/>
      </c>
      <c r="O1870" s="19">
        <f>IFERROR((Data7[[#This Row],[Hours:]]*SUM(Data7[[#This Row],[Rate]:[Other]])),"")</f>
        <v>0</v>
      </c>
      <c r="P1870" s="7" t="str">
        <f>IF(Data7[[#This Row],[WO'#:]]="","Riley #","WO#")</f>
        <v>WO#</v>
      </c>
      <c r="Q1870" s="7">
        <f>IFERROR(WEEKNUM(Data7[[#This Row],[Date:]]),"")</f>
        <v>37</v>
      </c>
      <c r="R1870" s="6">
        <f t="shared" si="87"/>
        <v>45543</v>
      </c>
      <c r="S1870" s="6">
        <f>Data7[[#This Row],[Week Start]]+7</f>
        <v>45550</v>
      </c>
      <c r="T1870" s="7" t="str">
        <f t="shared" si="88"/>
        <v>9/8/2024 - 9/15/2024</v>
      </c>
      <c r="U1870" s="7" t="str">
        <f t="shared" si="89"/>
        <v>Time Card</v>
      </c>
      <c r="V1870" s="8" t="str">
        <f>RIGHT(TEXT(Data7[[#This Row],[Date:]],"mmddyyyy"),4)</f>
        <v>2024</v>
      </c>
      <c r="W1870" s="8" t="str">
        <f>MID(TEXT(Data7[[#This Row],[Date:]],"mmddyyyy"),3,2)</f>
        <v>13</v>
      </c>
      <c r="X1870" s="8" t="str">
        <f>LEFT(TEXT(Data7[[#This Row],[Date:]],"mmddyyyy"),2)</f>
        <v>09</v>
      </c>
      <c r="Y1870" s="6">
        <f>DATE(Data7[[#This Row],[Year]],Data7[[#This Row],[Month]],Data7[[#This Row],[Day]])</f>
        <v>45548</v>
      </c>
    </row>
    <row r="1871" spans="1:25">
      <c r="A1871" s="5">
        <v>45548.595104629632</v>
      </c>
      <c r="B1871" s="7" t="s">
        <v>66</v>
      </c>
      <c r="C1871" s="6" t="s">
        <v>2204</v>
      </c>
      <c r="D1871" s="7" t="s">
        <v>2222</v>
      </c>
      <c r="E1871" s="8">
        <v>1</v>
      </c>
      <c r="F1871" s="7">
        <v>7148628</v>
      </c>
      <c r="G1871" s="7" t="s">
        <v>68</v>
      </c>
      <c r="H1871" s="7" t="s">
        <v>756</v>
      </c>
      <c r="I1871" s="7" t="s">
        <v>44</v>
      </c>
      <c r="J1871" s="19" t="str">
        <f>IFERROR(INDEX('Employee Info'!$C$3:$E$200,MATCH(Data7[[#This Row],[Name:]],'Employee Info'!$B$3:$B$200,0),MATCH(Data7[[#This Row],[Hours Type:]],'Employee Info'!$C$2:$E$2,0)),"")</f>
        <v/>
      </c>
      <c r="K1871" s="19" t="str">
        <f>IFERROR(INDEX('Employee Info'!$C$3:$J$200,MATCH(Data7[[#This Row],[Name:]],'Employee Info'!$B$3:$B$200,0),MATCH(Data7[[#Headers],[Truck]],'Employee Info'!$C$2:$J$2,0)),"")</f>
        <v/>
      </c>
      <c r="L1871" s="19" t="str">
        <f>IFERROR(INDEX('Employee Info'!$C$3:$J$200,MATCH(Data7[[#This Row],[Name:]],'Employee Info'!$B$3:$B$200,0),MATCH(Data7[[#Headers],[Phone]],'Employee Info'!$C$2:$J$2,0)),"")</f>
        <v/>
      </c>
      <c r="M1871" s="19" t="str">
        <f>IFERROR(INDEX('Employee Info'!$C$3:$J$200,MATCH(Data7[[#This Row],[Name:]],'Employee Info'!$B$3:$B$200,0),MATCH(Data7[[#Headers],[Tech]],'Employee Info'!$C$2:$J$2,0)),"")</f>
        <v/>
      </c>
      <c r="N1871" s="19" t="str">
        <f>IFERROR(INDEX('Employee Info'!$C$3:$J$200,MATCH(Data7[[#This Row],[Name:]],'Employee Info'!$B$3:$B$200,0),MATCH(Data7[[#Headers],[Other]],'Employee Info'!$C$2:$J$2,0)),"")</f>
        <v/>
      </c>
      <c r="O1871" s="19">
        <f>IFERROR((Data7[[#This Row],[Hours:]]*SUM(Data7[[#This Row],[Rate]:[Other]])),"")</f>
        <v>0</v>
      </c>
      <c r="P1871" s="7" t="str">
        <f>IF(Data7[[#This Row],[WO'#:]]="","Riley #","WO#")</f>
        <v>WO#</v>
      </c>
      <c r="Q1871" s="7">
        <f>IFERROR(WEEKNUM(Data7[[#This Row],[Date:]]),"")</f>
        <v>37</v>
      </c>
      <c r="R1871" s="6">
        <f t="shared" si="87"/>
        <v>45543</v>
      </c>
      <c r="S1871" s="6">
        <f>Data7[[#This Row],[Week Start]]+7</f>
        <v>45550</v>
      </c>
      <c r="T1871" s="7" t="str">
        <f t="shared" si="88"/>
        <v>9/8/2024 - 9/15/2024</v>
      </c>
      <c r="U1871" s="7" t="str">
        <f t="shared" si="89"/>
        <v>Time Card</v>
      </c>
      <c r="V1871" s="8" t="str">
        <f>RIGHT(TEXT(Data7[[#This Row],[Date:]],"mmddyyyy"),4)</f>
        <v>2024</v>
      </c>
      <c r="W1871" s="8" t="str">
        <f>MID(TEXT(Data7[[#This Row],[Date:]],"mmddyyyy"),3,2)</f>
        <v>12</v>
      </c>
      <c r="X1871" s="8" t="str">
        <f>LEFT(TEXT(Data7[[#This Row],[Date:]],"mmddyyyy"),2)</f>
        <v>09</v>
      </c>
      <c r="Y1871" s="6">
        <f>DATE(Data7[[#This Row],[Year]],Data7[[#This Row],[Month]],Data7[[#This Row],[Day]])</f>
        <v>45547</v>
      </c>
    </row>
    <row r="1872" spans="1:25">
      <c r="A1872" s="5">
        <v>45548.595148842593</v>
      </c>
      <c r="B1872" s="7" t="s">
        <v>66</v>
      </c>
      <c r="C1872" s="6" t="s">
        <v>2203</v>
      </c>
      <c r="D1872" s="7" t="s">
        <v>2222</v>
      </c>
      <c r="E1872" s="8">
        <v>1</v>
      </c>
      <c r="F1872" s="7">
        <v>7148628</v>
      </c>
      <c r="G1872" s="7" t="s">
        <v>68</v>
      </c>
      <c r="H1872" s="7" t="s">
        <v>756</v>
      </c>
      <c r="I1872" s="7" t="s">
        <v>44</v>
      </c>
      <c r="J1872" s="19" t="str">
        <f>IFERROR(INDEX('Employee Info'!$C$3:$E$200,MATCH(Data7[[#This Row],[Name:]],'Employee Info'!$B$3:$B$200,0),MATCH(Data7[[#This Row],[Hours Type:]],'Employee Info'!$C$2:$E$2,0)),"")</f>
        <v/>
      </c>
      <c r="K1872" s="19" t="str">
        <f>IFERROR(INDEX('Employee Info'!$C$3:$J$200,MATCH(Data7[[#This Row],[Name:]],'Employee Info'!$B$3:$B$200,0),MATCH(Data7[[#Headers],[Truck]],'Employee Info'!$C$2:$J$2,0)),"")</f>
        <v/>
      </c>
      <c r="L1872" s="19" t="str">
        <f>IFERROR(INDEX('Employee Info'!$C$3:$J$200,MATCH(Data7[[#This Row],[Name:]],'Employee Info'!$B$3:$B$200,0),MATCH(Data7[[#Headers],[Phone]],'Employee Info'!$C$2:$J$2,0)),"")</f>
        <v/>
      </c>
      <c r="M1872" s="19" t="str">
        <f>IFERROR(INDEX('Employee Info'!$C$3:$J$200,MATCH(Data7[[#This Row],[Name:]],'Employee Info'!$B$3:$B$200,0),MATCH(Data7[[#Headers],[Tech]],'Employee Info'!$C$2:$J$2,0)),"")</f>
        <v/>
      </c>
      <c r="N1872" s="19" t="str">
        <f>IFERROR(INDEX('Employee Info'!$C$3:$J$200,MATCH(Data7[[#This Row],[Name:]],'Employee Info'!$B$3:$B$200,0),MATCH(Data7[[#Headers],[Other]],'Employee Info'!$C$2:$J$2,0)),"")</f>
        <v/>
      </c>
      <c r="O1872" s="19">
        <f>IFERROR((Data7[[#This Row],[Hours:]]*SUM(Data7[[#This Row],[Rate]:[Other]])),"")</f>
        <v>0</v>
      </c>
      <c r="P1872" s="7" t="str">
        <f>IF(Data7[[#This Row],[WO'#:]]="","Riley #","WO#")</f>
        <v>WO#</v>
      </c>
      <c r="Q1872" s="7">
        <f>IFERROR(WEEKNUM(Data7[[#This Row],[Date:]]),"")</f>
        <v>37</v>
      </c>
      <c r="R1872" s="6">
        <f t="shared" si="87"/>
        <v>45543</v>
      </c>
      <c r="S1872" s="6">
        <f>Data7[[#This Row],[Week Start]]+7</f>
        <v>45550</v>
      </c>
      <c r="T1872" s="7" t="str">
        <f t="shared" si="88"/>
        <v>9/8/2024 - 9/15/2024</v>
      </c>
      <c r="U1872" s="7" t="str">
        <f t="shared" si="89"/>
        <v>Time Card</v>
      </c>
      <c r="V1872" s="8" t="str">
        <f>RIGHT(TEXT(Data7[[#This Row],[Date:]],"mmddyyyy"),4)</f>
        <v>2024</v>
      </c>
      <c r="W1872" s="8" t="str">
        <f>MID(TEXT(Data7[[#This Row],[Date:]],"mmddyyyy"),3,2)</f>
        <v>11</v>
      </c>
      <c r="X1872" s="8" t="str">
        <f>LEFT(TEXT(Data7[[#This Row],[Date:]],"mmddyyyy"),2)</f>
        <v>09</v>
      </c>
      <c r="Y1872" s="6">
        <f>DATE(Data7[[#This Row],[Year]],Data7[[#This Row],[Month]],Data7[[#This Row],[Day]])</f>
        <v>45546</v>
      </c>
    </row>
    <row r="1873" spans="1:25">
      <c r="A1873" s="5">
        <v>45548.595205324076</v>
      </c>
      <c r="B1873" s="7" t="s">
        <v>66</v>
      </c>
      <c r="C1873" s="6" t="s">
        <v>2202</v>
      </c>
      <c r="D1873" s="7" t="s">
        <v>2222</v>
      </c>
      <c r="E1873" s="8">
        <v>1</v>
      </c>
      <c r="F1873" s="7">
        <v>7148628</v>
      </c>
      <c r="G1873" s="7" t="s">
        <v>68</v>
      </c>
      <c r="H1873" s="7" t="s">
        <v>756</v>
      </c>
      <c r="I1873" s="7" t="s">
        <v>44</v>
      </c>
      <c r="J1873" s="19" t="str">
        <f>IFERROR(INDEX('Employee Info'!$C$3:$E$200,MATCH(Data7[[#This Row],[Name:]],'Employee Info'!$B$3:$B$200,0),MATCH(Data7[[#This Row],[Hours Type:]],'Employee Info'!$C$2:$E$2,0)),"")</f>
        <v/>
      </c>
      <c r="K1873" s="19" t="str">
        <f>IFERROR(INDEX('Employee Info'!$C$3:$J$200,MATCH(Data7[[#This Row],[Name:]],'Employee Info'!$B$3:$B$200,0),MATCH(Data7[[#Headers],[Truck]],'Employee Info'!$C$2:$J$2,0)),"")</f>
        <v/>
      </c>
      <c r="L1873" s="19" t="str">
        <f>IFERROR(INDEX('Employee Info'!$C$3:$J$200,MATCH(Data7[[#This Row],[Name:]],'Employee Info'!$B$3:$B$200,0),MATCH(Data7[[#Headers],[Phone]],'Employee Info'!$C$2:$J$2,0)),"")</f>
        <v/>
      </c>
      <c r="M1873" s="19" t="str">
        <f>IFERROR(INDEX('Employee Info'!$C$3:$J$200,MATCH(Data7[[#This Row],[Name:]],'Employee Info'!$B$3:$B$200,0),MATCH(Data7[[#Headers],[Tech]],'Employee Info'!$C$2:$J$2,0)),"")</f>
        <v/>
      </c>
      <c r="N1873" s="19" t="str">
        <f>IFERROR(INDEX('Employee Info'!$C$3:$J$200,MATCH(Data7[[#This Row],[Name:]],'Employee Info'!$B$3:$B$200,0),MATCH(Data7[[#Headers],[Other]],'Employee Info'!$C$2:$J$2,0)),"")</f>
        <v/>
      </c>
      <c r="O1873" s="19">
        <f>IFERROR((Data7[[#This Row],[Hours:]]*SUM(Data7[[#This Row],[Rate]:[Other]])),"")</f>
        <v>0</v>
      </c>
      <c r="P1873" s="7" t="str">
        <f>IF(Data7[[#This Row],[WO'#:]]="","Riley #","WO#")</f>
        <v>WO#</v>
      </c>
      <c r="Q1873" s="7">
        <f>IFERROR(WEEKNUM(Data7[[#This Row],[Date:]]),"")</f>
        <v>37</v>
      </c>
      <c r="R1873" s="6">
        <f t="shared" si="87"/>
        <v>45543</v>
      </c>
      <c r="S1873" s="6">
        <f>Data7[[#This Row],[Week Start]]+7</f>
        <v>45550</v>
      </c>
      <c r="T1873" s="7" t="str">
        <f t="shared" si="88"/>
        <v>9/8/2024 - 9/15/2024</v>
      </c>
      <c r="U1873" s="7" t="str">
        <f t="shared" si="89"/>
        <v>Time Card</v>
      </c>
      <c r="V1873" s="8" t="str">
        <f>RIGHT(TEXT(Data7[[#This Row],[Date:]],"mmddyyyy"),4)</f>
        <v>2024</v>
      </c>
      <c r="W1873" s="8" t="str">
        <f>MID(TEXT(Data7[[#This Row],[Date:]],"mmddyyyy"),3,2)</f>
        <v>10</v>
      </c>
      <c r="X1873" s="8" t="str">
        <f>LEFT(TEXT(Data7[[#This Row],[Date:]],"mmddyyyy"),2)</f>
        <v>09</v>
      </c>
      <c r="Y1873" s="6">
        <f>DATE(Data7[[#This Row],[Year]],Data7[[#This Row],[Month]],Data7[[#This Row],[Day]])</f>
        <v>45545</v>
      </c>
    </row>
    <row r="1874" spans="1:25">
      <c r="A1874" s="5">
        <v>45548.595259259258</v>
      </c>
      <c r="B1874" s="7" t="s">
        <v>66</v>
      </c>
      <c r="C1874" s="6" t="s">
        <v>2199</v>
      </c>
      <c r="D1874" s="7" t="s">
        <v>2222</v>
      </c>
      <c r="E1874" s="8">
        <v>1</v>
      </c>
      <c r="F1874" s="7">
        <v>7148628</v>
      </c>
      <c r="G1874" s="7" t="s">
        <v>68</v>
      </c>
      <c r="H1874" s="7" t="s">
        <v>756</v>
      </c>
      <c r="I1874" s="7" t="s">
        <v>44</v>
      </c>
      <c r="J1874" s="19" t="str">
        <f>IFERROR(INDEX('Employee Info'!$C$3:$E$200,MATCH(Data7[[#This Row],[Name:]],'Employee Info'!$B$3:$B$200,0),MATCH(Data7[[#This Row],[Hours Type:]],'Employee Info'!$C$2:$E$2,0)),"")</f>
        <v/>
      </c>
      <c r="K1874" s="19" t="str">
        <f>IFERROR(INDEX('Employee Info'!$C$3:$J$200,MATCH(Data7[[#This Row],[Name:]],'Employee Info'!$B$3:$B$200,0),MATCH(Data7[[#Headers],[Truck]],'Employee Info'!$C$2:$J$2,0)),"")</f>
        <v/>
      </c>
      <c r="L1874" s="19" t="str">
        <f>IFERROR(INDEX('Employee Info'!$C$3:$J$200,MATCH(Data7[[#This Row],[Name:]],'Employee Info'!$B$3:$B$200,0),MATCH(Data7[[#Headers],[Phone]],'Employee Info'!$C$2:$J$2,0)),"")</f>
        <v/>
      </c>
      <c r="M1874" s="19" t="str">
        <f>IFERROR(INDEX('Employee Info'!$C$3:$J$200,MATCH(Data7[[#This Row],[Name:]],'Employee Info'!$B$3:$B$200,0),MATCH(Data7[[#Headers],[Tech]],'Employee Info'!$C$2:$J$2,0)),"")</f>
        <v/>
      </c>
      <c r="N1874" s="19" t="str">
        <f>IFERROR(INDEX('Employee Info'!$C$3:$J$200,MATCH(Data7[[#This Row],[Name:]],'Employee Info'!$B$3:$B$200,0),MATCH(Data7[[#Headers],[Other]],'Employee Info'!$C$2:$J$2,0)),"")</f>
        <v/>
      </c>
      <c r="O1874" s="19">
        <f>IFERROR((Data7[[#This Row],[Hours:]]*SUM(Data7[[#This Row],[Rate]:[Other]])),"")</f>
        <v>0</v>
      </c>
      <c r="P1874" s="7" t="str">
        <f>IF(Data7[[#This Row],[WO'#:]]="","Riley #","WO#")</f>
        <v>WO#</v>
      </c>
      <c r="Q1874" s="7">
        <f>IFERROR(WEEKNUM(Data7[[#This Row],[Date:]]),"")</f>
        <v>37</v>
      </c>
      <c r="R1874" s="6">
        <f t="shared" si="87"/>
        <v>45543</v>
      </c>
      <c r="S1874" s="6">
        <f>Data7[[#This Row],[Week Start]]+7</f>
        <v>45550</v>
      </c>
      <c r="T1874" s="7" t="str">
        <f t="shared" si="88"/>
        <v>9/8/2024 - 9/15/2024</v>
      </c>
      <c r="U1874" s="7" t="str">
        <f t="shared" si="89"/>
        <v>Time Card</v>
      </c>
      <c r="V1874" s="8" t="str">
        <f>RIGHT(TEXT(Data7[[#This Row],[Date:]],"mmddyyyy"),4)</f>
        <v>2024</v>
      </c>
      <c r="W1874" s="8" t="str">
        <f>MID(TEXT(Data7[[#This Row],[Date:]],"mmddyyyy"),3,2)</f>
        <v>09</v>
      </c>
      <c r="X1874" s="8" t="str">
        <f>LEFT(TEXT(Data7[[#This Row],[Date:]],"mmddyyyy"),2)</f>
        <v>09</v>
      </c>
      <c r="Y1874" s="6">
        <f>DATE(Data7[[#This Row],[Year]],Data7[[#This Row],[Month]],Data7[[#This Row],[Day]])</f>
        <v>45544</v>
      </c>
    </row>
    <row r="1875" spans="1:25">
      <c r="A1875" s="5">
        <v>45548.59635428241</v>
      </c>
      <c r="B1875" s="7" t="s">
        <v>66</v>
      </c>
      <c r="C1875" s="6" t="s">
        <v>2202</v>
      </c>
      <c r="D1875" s="7" t="s">
        <v>2238</v>
      </c>
      <c r="E1875" s="8">
        <v>1</v>
      </c>
      <c r="F1875" s="7">
        <v>79024</v>
      </c>
      <c r="G1875" s="7" t="s">
        <v>68</v>
      </c>
      <c r="H1875" s="7" t="s">
        <v>756</v>
      </c>
      <c r="I1875" s="7" t="s">
        <v>44</v>
      </c>
      <c r="J1875" s="19" t="str">
        <f>IFERROR(INDEX('Employee Info'!$C$3:$E$200,MATCH(Data7[[#This Row],[Name:]],'Employee Info'!$B$3:$B$200,0),MATCH(Data7[[#This Row],[Hours Type:]],'Employee Info'!$C$2:$E$2,0)),"")</f>
        <v/>
      </c>
      <c r="K1875" s="19" t="str">
        <f>IFERROR(INDEX('Employee Info'!$C$3:$J$200,MATCH(Data7[[#This Row],[Name:]],'Employee Info'!$B$3:$B$200,0),MATCH(Data7[[#Headers],[Truck]],'Employee Info'!$C$2:$J$2,0)),"")</f>
        <v/>
      </c>
      <c r="L1875" s="19" t="str">
        <f>IFERROR(INDEX('Employee Info'!$C$3:$J$200,MATCH(Data7[[#This Row],[Name:]],'Employee Info'!$B$3:$B$200,0),MATCH(Data7[[#Headers],[Phone]],'Employee Info'!$C$2:$J$2,0)),"")</f>
        <v/>
      </c>
      <c r="M1875" s="19" t="str">
        <f>IFERROR(INDEX('Employee Info'!$C$3:$J$200,MATCH(Data7[[#This Row],[Name:]],'Employee Info'!$B$3:$B$200,0),MATCH(Data7[[#Headers],[Tech]],'Employee Info'!$C$2:$J$2,0)),"")</f>
        <v/>
      </c>
      <c r="N1875" s="19" t="str">
        <f>IFERROR(INDEX('Employee Info'!$C$3:$J$200,MATCH(Data7[[#This Row],[Name:]],'Employee Info'!$B$3:$B$200,0),MATCH(Data7[[#Headers],[Other]],'Employee Info'!$C$2:$J$2,0)),"")</f>
        <v/>
      </c>
      <c r="O1875" s="19">
        <f>IFERROR((Data7[[#This Row],[Hours:]]*SUM(Data7[[#This Row],[Rate]:[Other]])),"")</f>
        <v>0</v>
      </c>
      <c r="P1875" s="7" t="str">
        <f>IF(Data7[[#This Row],[WO'#:]]="","Riley #","WO#")</f>
        <v>WO#</v>
      </c>
      <c r="Q1875" s="7">
        <f>IFERROR(WEEKNUM(Data7[[#This Row],[Date:]]),"")</f>
        <v>37</v>
      </c>
      <c r="R1875" s="6">
        <f t="shared" si="87"/>
        <v>45543</v>
      </c>
      <c r="S1875" s="6">
        <f>Data7[[#This Row],[Week Start]]+7</f>
        <v>45550</v>
      </c>
      <c r="T1875" s="7" t="str">
        <f t="shared" si="88"/>
        <v>9/8/2024 - 9/15/2024</v>
      </c>
      <c r="U1875" s="7" t="str">
        <f t="shared" si="89"/>
        <v>Time Card</v>
      </c>
      <c r="V1875" s="8" t="str">
        <f>RIGHT(TEXT(Data7[[#This Row],[Date:]],"mmddyyyy"),4)</f>
        <v>2024</v>
      </c>
      <c r="W1875" s="8" t="str">
        <f>MID(TEXT(Data7[[#This Row],[Date:]],"mmddyyyy"),3,2)</f>
        <v>10</v>
      </c>
      <c r="X1875" s="8" t="str">
        <f>LEFT(TEXT(Data7[[#This Row],[Date:]],"mmddyyyy"),2)</f>
        <v>09</v>
      </c>
      <c r="Y1875" s="6">
        <f>DATE(Data7[[#This Row],[Year]],Data7[[#This Row],[Month]],Data7[[#This Row],[Day]])</f>
        <v>45545</v>
      </c>
    </row>
    <row r="1876" spans="1:25">
      <c r="A1876" s="5">
        <v>45548.596416435183</v>
      </c>
      <c r="B1876" s="7" t="s">
        <v>66</v>
      </c>
      <c r="C1876" s="6" t="s">
        <v>2203</v>
      </c>
      <c r="D1876" s="7" t="s">
        <v>2238</v>
      </c>
      <c r="E1876" s="8">
        <v>1</v>
      </c>
      <c r="F1876" s="7">
        <v>79024</v>
      </c>
      <c r="G1876" s="7" t="s">
        <v>68</v>
      </c>
      <c r="H1876" s="7" t="s">
        <v>756</v>
      </c>
      <c r="I1876" s="7" t="s">
        <v>44</v>
      </c>
      <c r="J1876" s="19" t="str">
        <f>IFERROR(INDEX('Employee Info'!$C$3:$E$200,MATCH(Data7[[#This Row],[Name:]],'Employee Info'!$B$3:$B$200,0),MATCH(Data7[[#This Row],[Hours Type:]],'Employee Info'!$C$2:$E$2,0)),"")</f>
        <v/>
      </c>
      <c r="K1876" s="19" t="str">
        <f>IFERROR(INDEX('Employee Info'!$C$3:$J$200,MATCH(Data7[[#This Row],[Name:]],'Employee Info'!$B$3:$B$200,0),MATCH(Data7[[#Headers],[Truck]],'Employee Info'!$C$2:$J$2,0)),"")</f>
        <v/>
      </c>
      <c r="L1876" s="19" t="str">
        <f>IFERROR(INDEX('Employee Info'!$C$3:$J$200,MATCH(Data7[[#This Row],[Name:]],'Employee Info'!$B$3:$B$200,0),MATCH(Data7[[#Headers],[Phone]],'Employee Info'!$C$2:$J$2,0)),"")</f>
        <v/>
      </c>
      <c r="M1876" s="19" t="str">
        <f>IFERROR(INDEX('Employee Info'!$C$3:$J$200,MATCH(Data7[[#This Row],[Name:]],'Employee Info'!$B$3:$B$200,0),MATCH(Data7[[#Headers],[Tech]],'Employee Info'!$C$2:$J$2,0)),"")</f>
        <v/>
      </c>
      <c r="N1876" s="19" t="str">
        <f>IFERROR(INDEX('Employee Info'!$C$3:$J$200,MATCH(Data7[[#This Row],[Name:]],'Employee Info'!$B$3:$B$200,0),MATCH(Data7[[#Headers],[Other]],'Employee Info'!$C$2:$J$2,0)),"")</f>
        <v/>
      </c>
      <c r="O1876" s="19">
        <f>IFERROR((Data7[[#This Row],[Hours:]]*SUM(Data7[[#This Row],[Rate]:[Other]])),"")</f>
        <v>0</v>
      </c>
      <c r="P1876" s="7" t="str">
        <f>IF(Data7[[#This Row],[WO'#:]]="","Riley #","WO#")</f>
        <v>WO#</v>
      </c>
      <c r="Q1876" s="7">
        <f>IFERROR(WEEKNUM(Data7[[#This Row],[Date:]]),"")</f>
        <v>37</v>
      </c>
      <c r="R1876" s="6">
        <f t="shared" si="87"/>
        <v>45543</v>
      </c>
      <c r="S1876" s="6">
        <f>Data7[[#This Row],[Week Start]]+7</f>
        <v>45550</v>
      </c>
      <c r="T1876" s="7" t="str">
        <f t="shared" si="88"/>
        <v>9/8/2024 - 9/15/2024</v>
      </c>
      <c r="U1876" s="7" t="str">
        <f t="shared" si="89"/>
        <v>Time Card</v>
      </c>
      <c r="V1876" s="8" t="str">
        <f>RIGHT(TEXT(Data7[[#This Row],[Date:]],"mmddyyyy"),4)</f>
        <v>2024</v>
      </c>
      <c r="W1876" s="8" t="str">
        <f>MID(TEXT(Data7[[#This Row],[Date:]],"mmddyyyy"),3,2)</f>
        <v>11</v>
      </c>
      <c r="X1876" s="8" t="str">
        <f>LEFT(TEXT(Data7[[#This Row],[Date:]],"mmddyyyy"),2)</f>
        <v>09</v>
      </c>
      <c r="Y1876" s="6">
        <f>DATE(Data7[[#This Row],[Year]],Data7[[#This Row],[Month]],Data7[[#This Row],[Day]])</f>
        <v>45546</v>
      </c>
    </row>
    <row r="1877" spans="1:25">
      <c r="A1877" s="5">
        <v>45548.596456250001</v>
      </c>
      <c r="B1877" s="7" t="s">
        <v>66</v>
      </c>
      <c r="C1877" s="6" t="s">
        <v>2204</v>
      </c>
      <c r="D1877" s="7" t="s">
        <v>2238</v>
      </c>
      <c r="E1877" s="8">
        <v>1</v>
      </c>
      <c r="F1877" s="7">
        <v>79024</v>
      </c>
      <c r="G1877" s="7" t="s">
        <v>68</v>
      </c>
      <c r="H1877" s="7" t="s">
        <v>756</v>
      </c>
      <c r="I1877" s="7" t="s">
        <v>44</v>
      </c>
      <c r="J1877" s="19" t="str">
        <f>IFERROR(INDEX('Employee Info'!$C$3:$E$200,MATCH(Data7[[#This Row],[Name:]],'Employee Info'!$B$3:$B$200,0),MATCH(Data7[[#This Row],[Hours Type:]],'Employee Info'!$C$2:$E$2,0)),"")</f>
        <v/>
      </c>
      <c r="K1877" s="19" t="str">
        <f>IFERROR(INDEX('Employee Info'!$C$3:$J$200,MATCH(Data7[[#This Row],[Name:]],'Employee Info'!$B$3:$B$200,0),MATCH(Data7[[#Headers],[Truck]],'Employee Info'!$C$2:$J$2,0)),"")</f>
        <v/>
      </c>
      <c r="L1877" s="19" t="str">
        <f>IFERROR(INDEX('Employee Info'!$C$3:$J$200,MATCH(Data7[[#This Row],[Name:]],'Employee Info'!$B$3:$B$200,0),MATCH(Data7[[#Headers],[Phone]],'Employee Info'!$C$2:$J$2,0)),"")</f>
        <v/>
      </c>
      <c r="M1877" s="19" t="str">
        <f>IFERROR(INDEX('Employee Info'!$C$3:$J$200,MATCH(Data7[[#This Row],[Name:]],'Employee Info'!$B$3:$B$200,0),MATCH(Data7[[#Headers],[Tech]],'Employee Info'!$C$2:$J$2,0)),"")</f>
        <v/>
      </c>
      <c r="N1877" s="19" t="str">
        <f>IFERROR(INDEX('Employee Info'!$C$3:$J$200,MATCH(Data7[[#This Row],[Name:]],'Employee Info'!$B$3:$B$200,0),MATCH(Data7[[#Headers],[Other]],'Employee Info'!$C$2:$J$2,0)),"")</f>
        <v/>
      </c>
      <c r="O1877" s="19">
        <f>IFERROR((Data7[[#This Row],[Hours:]]*SUM(Data7[[#This Row],[Rate]:[Other]])),"")</f>
        <v>0</v>
      </c>
      <c r="P1877" s="7" t="str">
        <f>IF(Data7[[#This Row],[WO'#:]]="","Riley #","WO#")</f>
        <v>WO#</v>
      </c>
      <c r="Q1877" s="7">
        <f>IFERROR(WEEKNUM(Data7[[#This Row],[Date:]]),"")</f>
        <v>37</v>
      </c>
      <c r="R1877" s="6">
        <f t="shared" si="87"/>
        <v>45543</v>
      </c>
      <c r="S1877" s="6">
        <f>Data7[[#This Row],[Week Start]]+7</f>
        <v>45550</v>
      </c>
      <c r="T1877" s="7" t="str">
        <f t="shared" si="88"/>
        <v>9/8/2024 - 9/15/2024</v>
      </c>
      <c r="U1877" s="7" t="str">
        <f t="shared" si="89"/>
        <v>Time Card</v>
      </c>
      <c r="V1877" s="8" t="str">
        <f>RIGHT(TEXT(Data7[[#This Row],[Date:]],"mmddyyyy"),4)</f>
        <v>2024</v>
      </c>
      <c r="W1877" s="8" t="str">
        <f>MID(TEXT(Data7[[#This Row],[Date:]],"mmddyyyy"),3,2)</f>
        <v>12</v>
      </c>
      <c r="X1877" s="8" t="str">
        <f>LEFT(TEXT(Data7[[#This Row],[Date:]],"mmddyyyy"),2)</f>
        <v>09</v>
      </c>
      <c r="Y1877" s="6">
        <f>DATE(Data7[[#This Row],[Year]],Data7[[#This Row],[Month]],Data7[[#This Row],[Day]])</f>
        <v>45547</v>
      </c>
    </row>
    <row r="1878" spans="1:25">
      <c r="A1878" s="5">
        <v>45548.597883101851</v>
      </c>
      <c r="B1878" s="7" t="s">
        <v>66</v>
      </c>
      <c r="C1878" s="6" t="s">
        <v>2206</v>
      </c>
      <c r="D1878" s="7" t="s">
        <v>1711</v>
      </c>
      <c r="E1878" s="8">
        <v>1</v>
      </c>
      <c r="F1878" s="7" t="s">
        <v>68</v>
      </c>
      <c r="G1878" s="7" t="s">
        <v>68</v>
      </c>
      <c r="H1878" s="7" t="s">
        <v>2224</v>
      </c>
      <c r="I1878" s="7" t="s">
        <v>44</v>
      </c>
      <c r="J1878" s="19" t="str">
        <f>IFERROR(INDEX('Employee Info'!$C$3:$E$200,MATCH(Data7[[#This Row],[Name:]],'Employee Info'!$B$3:$B$200,0),MATCH(Data7[[#This Row],[Hours Type:]],'Employee Info'!$C$2:$E$2,0)),"")</f>
        <v/>
      </c>
      <c r="K1878" s="19" t="str">
        <f>IFERROR(INDEX('Employee Info'!$C$3:$J$200,MATCH(Data7[[#This Row],[Name:]],'Employee Info'!$B$3:$B$200,0),MATCH(Data7[[#Headers],[Truck]],'Employee Info'!$C$2:$J$2,0)),"")</f>
        <v/>
      </c>
      <c r="L1878" s="19" t="str">
        <f>IFERROR(INDEX('Employee Info'!$C$3:$J$200,MATCH(Data7[[#This Row],[Name:]],'Employee Info'!$B$3:$B$200,0),MATCH(Data7[[#Headers],[Phone]],'Employee Info'!$C$2:$J$2,0)),"")</f>
        <v/>
      </c>
      <c r="M1878" s="19" t="str">
        <f>IFERROR(INDEX('Employee Info'!$C$3:$J$200,MATCH(Data7[[#This Row],[Name:]],'Employee Info'!$B$3:$B$200,0),MATCH(Data7[[#Headers],[Tech]],'Employee Info'!$C$2:$J$2,0)),"")</f>
        <v/>
      </c>
      <c r="N1878" s="19" t="str">
        <f>IFERROR(INDEX('Employee Info'!$C$3:$J$200,MATCH(Data7[[#This Row],[Name:]],'Employee Info'!$B$3:$B$200,0),MATCH(Data7[[#Headers],[Other]],'Employee Info'!$C$2:$J$2,0)),"")</f>
        <v/>
      </c>
      <c r="O1878" s="19">
        <f>IFERROR((Data7[[#This Row],[Hours:]]*SUM(Data7[[#This Row],[Rate]:[Other]])),"")</f>
        <v>0</v>
      </c>
      <c r="P1878" s="7" t="str">
        <f>IF(Data7[[#This Row],[WO'#:]]="","Riley #","WO#")</f>
        <v>Riley #</v>
      </c>
      <c r="Q1878" s="7">
        <f>IFERROR(WEEKNUM(Data7[[#This Row],[Date:]]),"")</f>
        <v>37</v>
      </c>
      <c r="R1878" s="6">
        <f t="shared" si="87"/>
        <v>45543</v>
      </c>
      <c r="S1878" s="6">
        <f>Data7[[#This Row],[Week Start]]+7</f>
        <v>45550</v>
      </c>
      <c r="T1878" s="7" t="str">
        <f t="shared" si="88"/>
        <v>9/8/2024 - 9/15/2024</v>
      </c>
      <c r="U1878" s="7" t="str">
        <f t="shared" si="89"/>
        <v>Time Card</v>
      </c>
      <c r="V1878" s="8" t="str">
        <f>RIGHT(TEXT(Data7[[#This Row],[Date:]],"mmddyyyy"),4)</f>
        <v>2024</v>
      </c>
      <c r="W1878" s="8" t="str">
        <f>MID(TEXT(Data7[[#This Row],[Date:]],"mmddyyyy"),3,2)</f>
        <v>13</v>
      </c>
      <c r="X1878" s="8" t="str">
        <f>LEFT(TEXT(Data7[[#This Row],[Date:]],"mmddyyyy"),2)</f>
        <v>09</v>
      </c>
      <c r="Y1878" s="6">
        <f>DATE(Data7[[#This Row],[Year]],Data7[[#This Row],[Month]],Data7[[#This Row],[Day]])</f>
        <v>45548</v>
      </c>
    </row>
    <row r="1879" spans="1:25">
      <c r="A1879" s="5">
        <v>45548.597951851851</v>
      </c>
      <c r="B1879" s="7" t="s">
        <v>66</v>
      </c>
      <c r="C1879" s="6" t="s">
        <v>2204</v>
      </c>
      <c r="D1879" s="7" t="s">
        <v>1711</v>
      </c>
      <c r="E1879" s="8">
        <v>1</v>
      </c>
      <c r="F1879" s="7" t="s">
        <v>68</v>
      </c>
      <c r="G1879" s="7" t="s">
        <v>68</v>
      </c>
      <c r="H1879" s="7" t="s">
        <v>2224</v>
      </c>
      <c r="I1879" s="7" t="s">
        <v>44</v>
      </c>
      <c r="J1879" s="19" t="str">
        <f>IFERROR(INDEX('Employee Info'!$C$3:$E$200,MATCH(Data7[[#This Row],[Name:]],'Employee Info'!$B$3:$B$200,0),MATCH(Data7[[#This Row],[Hours Type:]],'Employee Info'!$C$2:$E$2,0)),"")</f>
        <v/>
      </c>
      <c r="K1879" s="19" t="str">
        <f>IFERROR(INDEX('Employee Info'!$C$3:$J$200,MATCH(Data7[[#This Row],[Name:]],'Employee Info'!$B$3:$B$200,0),MATCH(Data7[[#Headers],[Truck]],'Employee Info'!$C$2:$J$2,0)),"")</f>
        <v/>
      </c>
      <c r="L1879" s="19" t="str">
        <f>IFERROR(INDEX('Employee Info'!$C$3:$J$200,MATCH(Data7[[#This Row],[Name:]],'Employee Info'!$B$3:$B$200,0),MATCH(Data7[[#Headers],[Phone]],'Employee Info'!$C$2:$J$2,0)),"")</f>
        <v/>
      </c>
      <c r="M1879" s="19" t="str">
        <f>IFERROR(INDEX('Employee Info'!$C$3:$J$200,MATCH(Data7[[#This Row],[Name:]],'Employee Info'!$B$3:$B$200,0),MATCH(Data7[[#Headers],[Tech]],'Employee Info'!$C$2:$J$2,0)),"")</f>
        <v/>
      </c>
      <c r="N1879" s="19" t="str">
        <f>IFERROR(INDEX('Employee Info'!$C$3:$J$200,MATCH(Data7[[#This Row],[Name:]],'Employee Info'!$B$3:$B$200,0),MATCH(Data7[[#Headers],[Other]],'Employee Info'!$C$2:$J$2,0)),"")</f>
        <v/>
      </c>
      <c r="O1879" s="19">
        <f>IFERROR((Data7[[#This Row],[Hours:]]*SUM(Data7[[#This Row],[Rate]:[Other]])),"")</f>
        <v>0</v>
      </c>
      <c r="P1879" s="7" t="str">
        <f>IF(Data7[[#This Row],[WO'#:]]="","Riley #","WO#")</f>
        <v>Riley #</v>
      </c>
      <c r="Q1879" s="7">
        <f>IFERROR(WEEKNUM(Data7[[#This Row],[Date:]]),"")</f>
        <v>37</v>
      </c>
      <c r="R1879" s="6">
        <f t="shared" si="87"/>
        <v>45543</v>
      </c>
      <c r="S1879" s="6">
        <f>Data7[[#This Row],[Week Start]]+7</f>
        <v>45550</v>
      </c>
      <c r="T1879" s="7" t="str">
        <f t="shared" si="88"/>
        <v>9/8/2024 - 9/15/2024</v>
      </c>
      <c r="U1879" s="7" t="str">
        <f t="shared" si="89"/>
        <v>Time Card</v>
      </c>
      <c r="V1879" s="8" t="str">
        <f>RIGHT(TEXT(Data7[[#This Row],[Date:]],"mmddyyyy"),4)</f>
        <v>2024</v>
      </c>
      <c r="W1879" s="8" t="str">
        <f>MID(TEXT(Data7[[#This Row],[Date:]],"mmddyyyy"),3,2)</f>
        <v>12</v>
      </c>
      <c r="X1879" s="8" t="str">
        <f>LEFT(TEXT(Data7[[#This Row],[Date:]],"mmddyyyy"),2)</f>
        <v>09</v>
      </c>
      <c r="Y1879" s="6">
        <f>DATE(Data7[[#This Row],[Year]],Data7[[#This Row],[Month]],Data7[[#This Row],[Day]])</f>
        <v>45547</v>
      </c>
    </row>
    <row r="1880" spans="1:25">
      <c r="A1880" s="5">
        <v>45548.604402662037</v>
      </c>
      <c r="B1880" s="7" t="s">
        <v>66</v>
      </c>
      <c r="C1880" s="6" t="s">
        <v>2199</v>
      </c>
      <c r="D1880" s="7" t="s">
        <v>2239</v>
      </c>
      <c r="E1880" s="8">
        <v>1</v>
      </c>
      <c r="F1880" s="7" t="s">
        <v>68</v>
      </c>
      <c r="G1880" s="7" t="s">
        <v>68</v>
      </c>
      <c r="H1880" s="7" t="s">
        <v>1941</v>
      </c>
      <c r="I1880" s="7" t="s">
        <v>44</v>
      </c>
      <c r="J1880" s="19" t="str">
        <f>IFERROR(INDEX('Employee Info'!$C$3:$E$200,MATCH(Data7[[#This Row],[Name:]],'Employee Info'!$B$3:$B$200,0),MATCH(Data7[[#This Row],[Hours Type:]],'Employee Info'!$C$2:$E$2,0)),"")</f>
        <v/>
      </c>
      <c r="K1880" s="19" t="str">
        <f>IFERROR(INDEX('Employee Info'!$C$3:$J$200,MATCH(Data7[[#This Row],[Name:]],'Employee Info'!$B$3:$B$200,0),MATCH(Data7[[#Headers],[Truck]],'Employee Info'!$C$2:$J$2,0)),"")</f>
        <v/>
      </c>
      <c r="L1880" s="19" t="str">
        <f>IFERROR(INDEX('Employee Info'!$C$3:$J$200,MATCH(Data7[[#This Row],[Name:]],'Employee Info'!$B$3:$B$200,0),MATCH(Data7[[#Headers],[Phone]],'Employee Info'!$C$2:$J$2,0)),"")</f>
        <v/>
      </c>
      <c r="M1880" s="19" t="str">
        <f>IFERROR(INDEX('Employee Info'!$C$3:$J$200,MATCH(Data7[[#This Row],[Name:]],'Employee Info'!$B$3:$B$200,0),MATCH(Data7[[#Headers],[Tech]],'Employee Info'!$C$2:$J$2,0)),"")</f>
        <v/>
      </c>
      <c r="N1880" s="19" t="str">
        <f>IFERROR(INDEX('Employee Info'!$C$3:$J$200,MATCH(Data7[[#This Row],[Name:]],'Employee Info'!$B$3:$B$200,0),MATCH(Data7[[#Headers],[Other]],'Employee Info'!$C$2:$J$2,0)),"")</f>
        <v/>
      </c>
      <c r="O1880" s="19">
        <f>IFERROR((Data7[[#This Row],[Hours:]]*SUM(Data7[[#This Row],[Rate]:[Other]])),"")</f>
        <v>0</v>
      </c>
      <c r="P1880" s="7" t="str">
        <f>IF(Data7[[#This Row],[WO'#:]]="","Riley #","WO#")</f>
        <v>Riley #</v>
      </c>
      <c r="Q1880" s="7">
        <f>IFERROR(WEEKNUM(Data7[[#This Row],[Date:]]),"")</f>
        <v>37</v>
      </c>
      <c r="R1880" s="6">
        <f t="shared" si="87"/>
        <v>45543</v>
      </c>
      <c r="S1880" s="6">
        <f>Data7[[#This Row],[Week Start]]+7</f>
        <v>45550</v>
      </c>
      <c r="T1880" s="7" t="str">
        <f t="shared" si="88"/>
        <v>9/8/2024 - 9/15/2024</v>
      </c>
      <c r="U1880" s="7" t="str">
        <f t="shared" si="89"/>
        <v>Time Card</v>
      </c>
      <c r="V1880" s="8" t="str">
        <f>RIGHT(TEXT(Data7[[#This Row],[Date:]],"mmddyyyy"),4)</f>
        <v>2024</v>
      </c>
      <c r="W1880" s="8" t="str">
        <f>MID(TEXT(Data7[[#This Row],[Date:]],"mmddyyyy"),3,2)</f>
        <v>09</v>
      </c>
      <c r="X1880" s="8" t="str">
        <f>LEFT(TEXT(Data7[[#This Row],[Date:]],"mmddyyyy"),2)</f>
        <v>09</v>
      </c>
      <c r="Y1880" s="6">
        <f>DATE(Data7[[#This Row],[Year]],Data7[[#This Row],[Month]],Data7[[#This Row],[Day]])</f>
        <v>45544</v>
      </c>
    </row>
    <row r="1881" spans="1:25">
      <c r="A1881" s="5">
        <v>45548.604462152776</v>
      </c>
      <c r="B1881" s="7" t="s">
        <v>66</v>
      </c>
      <c r="C1881" s="6" t="s">
        <v>2202</v>
      </c>
      <c r="D1881" s="7" t="s">
        <v>2239</v>
      </c>
      <c r="E1881" s="8">
        <v>1</v>
      </c>
      <c r="F1881" s="7" t="s">
        <v>68</v>
      </c>
      <c r="G1881" s="7" t="s">
        <v>68</v>
      </c>
      <c r="H1881" s="7" t="s">
        <v>1941</v>
      </c>
      <c r="I1881" s="7" t="s">
        <v>44</v>
      </c>
      <c r="J1881" s="19" t="str">
        <f>IFERROR(INDEX('Employee Info'!$C$3:$E$200,MATCH(Data7[[#This Row],[Name:]],'Employee Info'!$B$3:$B$200,0),MATCH(Data7[[#This Row],[Hours Type:]],'Employee Info'!$C$2:$E$2,0)),"")</f>
        <v/>
      </c>
      <c r="K1881" s="19" t="str">
        <f>IFERROR(INDEX('Employee Info'!$C$3:$J$200,MATCH(Data7[[#This Row],[Name:]],'Employee Info'!$B$3:$B$200,0),MATCH(Data7[[#Headers],[Truck]],'Employee Info'!$C$2:$J$2,0)),"")</f>
        <v/>
      </c>
      <c r="L1881" s="19" t="str">
        <f>IFERROR(INDEX('Employee Info'!$C$3:$J$200,MATCH(Data7[[#This Row],[Name:]],'Employee Info'!$B$3:$B$200,0),MATCH(Data7[[#Headers],[Phone]],'Employee Info'!$C$2:$J$2,0)),"")</f>
        <v/>
      </c>
      <c r="M1881" s="19" t="str">
        <f>IFERROR(INDEX('Employee Info'!$C$3:$J$200,MATCH(Data7[[#This Row],[Name:]],'Employee Info'!$B$3:$B$200,0),MATCH(Data7[[#Headers],[Tech]],'Employee Info'!$C$2:$J$2,0)),"")</f>
        <v/>
      </c>
      <c r="N1881" s="19" t="str">
        <f>IFERROR(INDEX('Employee Info'!$C$3:$J$200,MATCH(Data7[[#This Row],[Name:]],'Employee Info'!$B$3:$B$200,0),MATCH(Data7[[#Headers],[Other]],'Employee Info'!$C$2:$J$2,0)),"")</f>
        <v/>
      </c>
      <c r="O1881" s="19">
        <f>IFERROR((Data7[[#This Row],[Hours:]]*SUM(Data7[[#This Row],[Rate]:[Other]])),"")</f>
        <v>0</v>
      </c>
      <c r="P1881" s="7" t="str">
        <f>IF(Data7[[#This Row],[WO'#:]]="","Riley #","WO#")</f>
        <v>Riley #</v>
      </c>
      <c r="Q1881" s="7">
        <f>IFERROR(WEEKNUM(Data7[[#This Row],[Date:]]),"")</f>
        <v>37</v>
      </c>
      <c r="R1881" s="6">
        <f t="shared" si="87"/>
        <v>45543</v>
      </c>
      <c r="S1881" s="6">
        <f>Data7[[#This Row],[Week Start]]+7</f>
        <v>45550</v>
      </c>
      <c r="T1881" s="7" t="str">
        <f t="shared" si="88"/>
        <v>9/8/2024 - 9/15/2024</v>
      </c>
      <c r="U1881" s="7" t="str">
        <f t="shared" si="89"/>
        <v>Time Card</v>
      </c>
      <c r="V1881" s="8" t="str">
        <f>RIGHT(TEXT(Data7[[#This Row],[Date:]],"mmddyyyy"),4)</f>
        <v>2024</v>
      </c>
      <c r="W1881" s="8" t="str">
        <f>MID(TEXT(Data7[[#This Row],[Date:]],"mmddyyyy"),3,2)</f>
        <v>10</v>
      </c>
      <c r="X1881" s="8" t="str">
        <f>LEFT(TEXT(Data7[[#This Row],[Date:]],"mmddyyyy"),2)</f>
        <v>09</v>
      </c>
      <c r="Y1881" s="6">
        <f>DATE(Data7[[#This Row],[Year]],Data7[[#This Row],[Month]],Data7[[#This Row],[Day]])</f>
        <v>45545</v>
      </c>
    </row>
    <row r="1882" spans="1:25">
      <c r="A1882" s="5">
        <v>45548.604528356482</v>
      </c>
      <c r="B1882" s="7" t="s">
        <v>66</v>
      </c>
      <c r="C1882" s="6" t="s">
        <v>2203</v>
      </c>
      <c r="D1882" s="7" t="s">
        <v>2239</v>
      </c>
      <c r="E1882" s="8">
        <v>1</v>
      </c>
      <c r="F1882" s="7" t="s">
        <v>68</v>
      </c>
      <c r="G1882" s="7" t="s">
        <v>68</v>
      </c>
      <c r="H1882" s="7" t="s">
        <v>1941</v>
      </c>
      <c r="I1882" s="7" t="s">
        <v>44</v>
      </c>
      <c r="J1882" s="19" t="str">
        <f>IFERROR(INDEX('Employee Info'!$C$3:$E$200,MATCH(Data7[[#This Row],[Name:]],'Employee Info'!$B$3:$B$200,0),MATCH(Data7[[#This Row],[Hours Type:]],'Employee Info'!$C$2:$E$2,0)),"")</f>
        <v/>
      </c>
      <c r="K1882" s="19" t="str">
        <f>IFERROR(INDEX('Employee Info'!$C$3:$J$200,MATCH(Data7[[#This Row],[Name:]],'Employee Info'!$B$3:$B$200,0),MATCH(Data7[[#Headers],[Truck]],'Employee Info'!$C$2:$J$2,0)),"")</f>
        <v/>
      </c>
      <c r="L1882" s="19" t="str">
        <f>IFERROR(INDEX('Employee Info'!$C$3:$J$200,MATCH(Data7[[#This Row],[Name:]],'Employee Info'!$B$3:$B$200,0),MATCH(Data7[[#Headers],[Phone]],'Employee Info'!$C$2:$J$2,0)),"")</f>
        <v/>
      </c>
      <c r="M1882" s="19" t="str">
        <f>IFERROR(INDEX('Employee Info'!$C$3:$J$200,MATCH(Data7[[#This Row],[Name:]],'Employee Info'!$B$3:$B$200,0),MATCH(Data7[[#Headers],[Tech]],'Employee Info'!$C$2:$J$2,0)),"")</f>
        <v/>
      </c>
      <c r="N1882" s="19" t="str">
        <f>IFERROR(INDEX('Employee Info'!$C$3:$J$200,MATCH(Data7[[#This Row],[Name:]],'Employee Info'!$B$3:$B$200,0),MATCH(Data7[[#Headers],[Other]],'Employee Info'!$C$2:$J$2,0)),"")</f>
        <v/>
      </c>
      <c r="O1882" s="19">
        <f>IFERROR((Data7[[#This Row],[Hours:]]*SUM(Data7[[#This Row],[Rate]:[Other]])),"")</f>
        <v>0</v>
      </c>
      <c r="P1882" s="7" t="str">
        <f>IF(Data7[[#This Row],[WO'#:]]="","Riley #","WO#")</f>
        <v>Riley #</v>
      </c>
      <c r="Q1882" s="7">
        <f>IFERROR(WEEKNUM(Data7[[#This Row],[Date:]]),"")</f>
        <v>37</v>
      </c>
      <c r="R1882" s="6">
        <f t="shared" si="87"/>
        <v>45543</v>
      </c>
      <c r="S1882" s="6">
        <f>Data7[[#This Row],[Week Start]]+7</f>
        <v>45550</v>
      </c>
      <c r="T1882" s="7" t="str">
        <f t="shared" si="88"/>
        <v>9/8/2024 - 9/15/2024</v>
      </c>
      <c r="U1882" s="7" t="str">
        <f t="shared" si="89"/>
        <v>Time Card</v>
      </c>
      <c r="V1882" s="8" t="str">
        <f>RIGHT(TEXT(Data7[[#This Row],[Date:]],"mmddyyyy"),4)</f>
        <v>2024</v>
      </c>
      <c r="W1882" s="8" t="str">
        <f>MID(TEXT(Data7[[#This Row],[Date:]],"mmddyyyy"),3,2)</f>
        <v>11</v>
      </c>
      <c r="X1882" s="8" t="str">
        <f>LEFT(TEXT(Data7[[#This Row],[Date:]],"mmddyyyy"),2)</f>
        <v>09</v>
      </c>
      <c r="Y1882" s="6">
        <f>DATE(Data7[[#This Row],[Year]],Data7[[#This Row],[Month]],Data7[[#This Row],[Day]])</f>
        <v>45546</v>
      </c>
    </row>
    <row r="1883" spans="1:25">
      <c r="A1883" s="5">
        <v>45548.604593402779</v>
      </c>
      <c r="B1883" s="7" t="s">
        <v>66</v>
      </c>
      <c r="C1883" s="6" t="s">
        <v>2204</v>
      </c>
      <c r="D1883" s="7" t="s">
        <v>2239</v>
      </c>
      <c r="E1883" s="8">
        <v>1</v>
      </c>
      <c r="F1883" s="7" t="s">
        <v>68</v>
      </c>
      <c r="G1883" s="7" t="s">
        <v>68</v>
      </c>
      <c r="H1883" s="7" t="s">
        <v>1941</v>
      </c>
      <c r="I1883" s="7" t="s">
        <v>44</v>
      </c>
      <c r="J1883" s="19" t="str">
        <f>IFERROR(INDEX('Employee Info'!$C$3:$E$200,MATCH(Data7[[#This Row],[Name:]],'Employee Info'!$B$3:$B$200,0),MATCH(Data7[[#This Row],[Hours Type:]],'Employee Info'!$C$2:$E$2,0)),"")</f>
        <v/>
      </c>
      <c r="K1883" s="19" t="str">
        <f>IFERROR(INDEX('Employee Info'!$C$3:$J$200,MATCH(Data7[[#This Row],[Name:]],'Employee Info'!$B$3:$B$200,0),MATCH(Data7[[#Headers],[Truck]],'Employee Info'!$C$2:$J$2,0)),"")</f>
        <v/>
      </c>
      <c r="L1883" s="19" t="str">
        <f>IFERROR(INDEX('Employee Info'!$C$3:$J$200,MATCH(Data7[[#This Row],[Name:]],'Employee Info'!$B$3:$B$200,0),MATCH(Data7[[#Headers],[Phone]],'Employee Info'!$C$2:$J$2,0)),"")</f>
        <v/>
      </c>
      <c r="M1883" s="19" t="str">
        <f>IFERROR(INDEX('Employee Info'!$C$3:$J$200,MATCH(Data7[[#This Row],[Name:]],'Employee Info'!$B$3:$B$200,0),MATCH(Data7[[#Headers],[Tech]],'Employee Info'!$C$2:$J$2,0)),"")</f>
        <v/>
      </c>
      <c r="N1883" s="19" t="str">
        <f>IFERROR(INDEX('Employee Info'!$C$3:$J$200,MATCH(Data7[[#This Row],[Name:]],'Employee Info'!$B$3:$B$200,0),MATCH(Data7[[#Headers],[Other]],'Employee Info'!$C$2:$J$2,0)),"")</f>
        <v/>
      </c>
      <c r="O1883" s="19">
        <f>IFERROR((Data7[[#This Row],[Hours:]]*SUM(Data7[[#This Row],[Rate]:[Other]])),"")</f>
        <v>0</v>
      </c>
      <c r="P1883" s="7" t="str">
        <f>IF(Data7[[#This Row],[WO'#:]]="","Riley #","WO#")</f>
        <v>Riley #</v>
      </c>
      <c r="Q1883" s="7">
        <f>IFERROR(WEEKNUM(Data7[[#This Row],[Date:]]),"")</f>
        <v>37</v>
      </c>
      <c r="R1883" s="6">
        <f t="shared" si="87"/>
        <v>45543</v>
      </c>
      <c r="S1883" s="6">
        <f>Data7[[#This Row],[Week Start]]+7</f>
        <v>45550</v>
      </c>
      <c r="T1883" s="7" t="str">
        <f t="shared" si="88"/>
        <v>9/8/2024 - 9/15/2024</v>
      </c>
      <c r="U1883" s="7" t="str">
        <f t="shared" si="89"/>
        <v>Time Card</v>
      </c>
      <c r="V1883" s="8" t="str">
        <f>RIGHT(TEXT(Data7[[#This Row],[Date:]],"mmddyyyy"),4)</f>
        <v>2024</v>
      </c>
      <c r="W1883" s="8" t="str">
        <f>MID(TEXT(Data7[[#This Row],[Date:]],"mmddyyyy"),3,2)</f>
        <v>12</v>
      </c>
      <c r="X1883" s="8" t="str">
        <f>LEFT(TEXT(Data7[[#This Row],[Date:]],"mmddyyyy"),2)</f>
        <v>09</v>
      </c>
      <c r="Y1883" s="6">
        <f>DATE(Data7[[#This Row],[Year]],Data7[[#This Row],[Month]],Data7[[#This Row],[Day]])</f>
        <v>45547</v>
      </c>
    </row>
    <row r="1884" spans="1:25">
      <c r="A1884" s="5">
        <v>45548.605603472221</v>
      </c>
      <c r="B1884" s="7" t="s">
        <v>66</v>
      </c>
      <c r="C1884" s="6" t="s">
        <v>2206</v>
      </c>
      <c r="D1884" s="7" t="s">
        <v>2240</v>
      </c>
      <c r="E1884" s="8">
        <v>1</v>
      </c>
      <c r="F1884" s="7" t="s">
        <v>68</v>
      </c>
      <c r="G1884" s="7" t="s">
        <v>68</v>
      </c>
      <c r="H1884" s="7" t="s">
        <v>2232</v>
      </c>
      <c r="I1884" s="7" t="s">
        <v>44</v>
      </c>
      <c r="J1884" s="19" t="str">
        <f>IFERROR(INDEX('Employee Info'!$C$3:$E$200,MATCH(Data7[[#This Row],[Name:]],'Employee Info'!$B$3:$B$200,0),MATCH(Data7[[#This Row],[Hours Type:]],'Employee Info'!$C$2:$E$2,0)),"")</f>
        <v/>
      </c>
      <c r="K1884" s="19" t="str">
        <f>IFERROR(INDEX('Employee Info'!$C$3:$J$200,MATCH(Data7[[#This Row],[Name:]],'Employee Info'!$B$3:$B$200,0),MATCH(Data7[[#Headers],[Truck]],'Employee Info'!$C$2:$J$2,0)),"")</f>
        <v/>
      </c>
      <c r="L1884" s="19" t="str">
        <f>IFERROR(INDEX('Employee Info'!$C$3:$J$200,MATCH(Data7[[#This Row],[Name:]],'Employee Info'!$B$3:$B$200,0),MATCH(Data7[[#Headers],[Phone]],'Employee Info'!$C$2:$J$2,0)),"")</f>
        <v/>
      </c>
      <c r="M1884" s="19" t="str">
        <f>IFERROR(INDEX('Employee Info'!$C$3:$J$200,MATCH(Data7[[#This Row],[Name:]],'Employee Info'!$B$3:$B$200,0),MATCH(Data7[[#Headers],[Tech]],'Employee Info'!$C$2:$J$2,0)),"")</f>
        <v/>
      </c>
      <c r="N1884" s="19" t="str">
        <f>IFERROR(INDEX('Employee Info'!$C$3:$J$200,MATCH(Data7[[#This Row],[Name:]],'Employee Info'!$B$3:$B$200,0),MATCH(Data7[[#Headers],[Other]],'Employee Info'!$C$2:$J$2,0)),"")</f>
        <v/>
      </c>
      <c r="O1884" s="19">
        <f>IFERROR((Data7[[#This Row],[Hours:]]*SUM(Data7[[#This Row],[Rate]:[Other]])),"")</f>
        <v>0</v>
      </c>
      <c r="P1884" s="7" t="str">
        <f>IF(Data7[[#This Row],[WO'#:]]="","Riley #","WO#")</f>
        <v>Riley #</v>
      </c>
      <c r="Q1884" s="7">
        <f>IFERROR(WEEKNUM(Data7[[#This Row],[Date:]]),"")</f>
        <v>37</v>
      </c>
      <c r="R1884" s="6">
        <f t="shared" si="87"/>
        <v>45543</v>
      </c>
      <c r="S1884" s="6">
        <f>Data7[[#This Row],[Week Start]]+7</f>
        <v>45550</v>
      </c>
      <c r="T1884" s="7" t="str">
        <f t="shared" si="88"/>
        <v>9/8/2024 - 9/15/2024</v>
      </c>
      <c r="U1884" s="7" t="str">
        <f t="shared" si="89"/>
        <v>Time Card</v>
      </c>
      <c r="V1884" s="8" t="str">
        <f>RIGHT(TEXT(Data7[[#This Row],[Date:]],"mmddyyyy"),4)</f>
        <v>2024</v>
      </c>
      <c r="W1884" s="8" t="str">
        <f>MID(TEXT(Data7[[#This Row],[Date:]],"mmddyyyy"),3,2)</f>
        <v>13</v>
      </c>
      <c r="X1884" s="8" t="str">
        <f>LEFT(TEXT(Data7[[#This Row],[Date:]],"mmddyyyy"),2)</f>
        <v>09</v>
      </c>
      <c r="Y1884" s="6">
        <f>DATE(Data7[[#This Row],[Year]],Data7[[#This Row],[Month]],Data7[[#This Row],[Day]])</f>
        <v>45548</v>
      </c>
    </row>
    <row r="1885" spans="1:25">
      <c r="A1885" s="5">
        <v>45548.60750648148</v>
      </c>
      <c r="B1885" s="7" t="s">
        <v>66</v>
      </c>
      <c r="C1885" s="6" t="s">
        <v>2199</v>
      </c>
      <c r="D1885" s="7" t="s">
        <v>2241</v>
      </c>
      <c r="E1885" s="8">
        <v>2</v>
      </c>
      <c r="F1885" s="7">
        <v>6984733</v>
      </c>
      <c r="G1885" s="7" t="s">
        <v>68</v>
      </c>
      <c r="H1885" s="7" t="s">
        <v>756</v>
      </c>
      <c r="I1885" s="7" t="s">
        <v>44</v>
      </c>
      <c r="J1885" s="19" t="str">
        <f>IFERROR(INDEX('Employee Info'!$C$3:$E$200,MATCH(Data7[[#This Row],[Name:]],'Employee Info'!$B$3:$B$200,0),MATCH(Data7[[#This Row],[Hours Type:]],'Employee Info'!$C$2:$E$2,0)),"")</f>
        <v/>
      </c>
      <c r="K1885" s="19" t="str">
        <f>IFERROR(INDEX('Employee Info'!$C$3:$J$200,MATCH(Data7[[#This Row],[Name:]],'Employee Info'!$B$3:$B$200,0),MATCH(Data7[[#Headers],[Truck]],'Employee Info'!$C$2:$J$2,0)),"")</f>
        <v/>
      </c>
      <c r="L1885" s="19" t="str">
        <f>IFERROR(INDEX('Employee Info'!$C$3:$J$200,MATCH(Data7[[#This Row],[Name:]],'Employee Info'!$B$3:$B$200,0),MATCH(Data7[[#Headers],[Phone]],'Employee Info'!$C$2:$J$2,0)),"")</f>
        <v/>
      </c>
      <c r="M1885" s="19" t="str">
        <f>IFERROR(INDEX('Employee Info'!$C$3:$J$200,MATCH(Data7[[#This Row],[Name:]],'Employee Info'!$B$3:$B$200,0),MATCH(Data7[[#Headers],[Tech]],'Employee Info'!$C$2:$J$2,0)),"")</f>
        <v/>
      </c>
      <c r="N1885" s="19" t="str">
        <f>IFERROR(INDEX('Employee Info'!$C$3:$J$200,MATCH(Data7[[#This Row],[Name:]],'Employee Info'!$B$3:$B$200,0),MATCH(Data7[[#Headers],[Other]],'Employee Info'!$C$2:$J$2,0)),"")</f>
        <v/>
      </c>
      <c r="O1885" s="19">
        <f>IFERROR((Data7[[#This Row],[Hours:]]*SUM(Data7[[#This Row],[Rate]:[Other]])),"")</f>
        <v>0</v>
      </c>
      <c r="P1885" s="7" t="str">
        <f>IF(Data7[[#This Row],[WO'#:]]="","Riley #","WO#")</f>
        <v>WO#</v>
      </c>
      <c r="Q1885" s="7">
        <f>IFERROR(WEEKNUM(Data7[[#This Row],[Date:]]),"")</f>
        <v>37</v>
      </c>
      <c r="R1885" s="6">
        <f t="shared" si="87"/>
        <v>45543</v>
      </c>
      <c r="S1885" s="6">
        <f>Data7[[#This Row],[Week Start]]+7</f>
        <v>45550</v>
      </c>
      <c r="T1885" s="7" t="str">
        <f t="shared" si="88"/>
        <v>9/8/2024 - 9/15/2024</v>
      </c>
      <c r="U1885" s="7" t="str">
        <f t="shared" si="89"/>
        <v>Time Card</v>
      </c>
      <c r="V1885" s="8" t="str">
        <f>RIGHT(TEXT(Data7[[#This Row],[Date:]],"mmddyyyy"),4)</f>
        <v>2024</v>
      </c>
      <c r="W1885" s="8" t="str">
        <f>MID(TEXT(Data7[[#This Row],[Date:]],"mmddyyyy"),3,2)</f>
        <v>09</v>
      </c>
      <c r="X1885" s="8" t="str">
        <f>LEFT(TEXT(Data7[[#This Row],[Date:]],"mmddyyyy"),2)</f>
        <v>09</v>
      </c>
      <c r="Y1885" s="6">
        <f>DATE(Data7[[#This Row],[Year]],Data7[[#This Row],[Month]],Data7[[#This Row],[Day]])</f>
        <v>45544</v>
      </c>
    </row>
    <row r="1886" spans="1:25">
      <c r="A1886" s="5">
        <v>45548.607586226855</v>
      </c>
      <c r="B1886" s="7" t="s">
        <v>66</v>
      </c>
      <c r="C1886" s="6" t="s">
        <v>2199</v>
      </c>
      <c r="D1886" s="7" t="s">
        <v>2241</v>
      </c>
      <c r="E1886" s="8">
        <v>1</v>
      </c>
      <c r="F1886" s="7">
        <v>6984733</v>
      </c>
      <c r="G1886" s="7" t="s">
        <v>68</v>
      </c>
      <c r="H1886" s="7" t="s">
        <v>756</v>
      </c>
      <c r="I1886" s="7" t="s">
        <v>45</v>
      </c>
      <c r="J1886" s="19" t="str">
        <f>IFERROR(INDEX('Employee Info'!$C$3:$E$200,MATCH(Data7[[#This Row],[Name:]],'Employee Info'!$B$3:$B$200,0),MATCH(Data7[[#This Row],[Hours Type:]],'Employee Info'!$C$2:$E$2,0)),"")</f>
        <v/>
      </c>
      <c r="K1886" s="19" t="str">
        <f>IFERROR(INDEX('Employee Info'!$C$3:$J$200,MATCH(Data7[[#This Row],[Name:]],'Employee Info'!$B$3:$B$200,0),MATCH(Data7[[#Headers],[Truck]],'Employee Info'!$C$2:$J$2,0)),"")</f>
        <v/>
      </c>
      <c r="L1886" s="19" t="str">
        <f>IFERROR(INDEX('Employee Info'!$C$3:$J$200,MATCH(Data7[[#This Row],[Name:]],'Employee Info'!$B$3:$B$200,0),MATCH(Data7[[#Headers],[Phone]],'Employee Info'!$C$2:$J$2,0)),"")</f>
        <v/>
      </c>
      <c r="M1886" s="19" t="str">
        <f>IFERROR(INDEX('Employee Info'!$C$3:$J$200,MATCH(Data7[[#This Row],[Name:]],'Employee Info'!$B$3:$B$200,0),MATCH(Data7[[#Headers],[Tech]],'Employee Info'!$C$2:$J$2,0)),"")</f>
        <v/>
      </c>
      <c r="N1886" s="19" t="str">
        <f>IFERROR(INDEX('Employee Info'!$C$3:$J$200,MATCH(Data7[[#This Row],[Name:]],'Employee Info'!$B$3:$B$200,0),MATCH(Data7[[#Headers],[Other]],'Employee Info'!$C$2:$J$2,0)),"")</f>
        <v/>
      </c>
      <c r="O1886" s="19">
        <f>IFERROR((Data7[[#This Row],[Hours:]]*SUM(Data7[[#This Row],[Rate]:[Other]])),"")</f>
        <v>0</v>
      </c>
      <c r="P1886" s="7" t="str">
        <f>IF(Data7[[#This Row],[WO'#:]]="","Riley #","WO#")</f>
        <v>WO#</v>
      </c>
      <c r="Q1886" s="7">
        <f>IFERROR(WEEKNUM(Data7[[#This Row],[Date:]]),"")</f>
        <v>37</v>
      </c>
      <c r="R1886" s="6">
        <f t="shared" si="87"/>
        <v>45543</v>
      </c>
      <c r="S1886" s="6">
        <f>Data7[[#This Row],[Week Start]]+7</f>
        <v>45550</v>
      </c>
      <c r="T1886" s="7" t="str">
        <f t="shared" si="88"/>
        <v>9/8/2024 - 9/15/2024</v>
      </c>
      <c r="U1886" s="7" t="str">
        <f t="shared" si="89"/>
        <v>Time Card</v>
      </c>
      <c r="V1886" s="8" t="str">
        <f>RIGHT(TEXT(Data7[[#This Row],[Date:]],"mmddyyyy"),4)</f>
        <v>2024</v>
      </c>
      <c r="W1886" s="8" t="str">
        <f>MID(TEXT(Data7[[#This Row],[Date:]],"mmddyyyy"),3,2)</f>
        <v>09</v>
      </c>
      <c r="X1886" s="8" t="str">
        <f>LEFT(TEXT(Data7[[#This Row],[Date:]],"mmddyyyy"),2)</f>
        <v>09</v>
      </c>
      <c r="Y1886" s="6">
        <f>DATE(Data7[[#This Row],[Year]],Data7[[#This Row],[Month]],Data7[[#This Row],[Day]])</f>
        <v>45544</v>
      </c>
    </row>
    <row r="1887" spans="1:25">
      <c r="A1887" s="5">
        <v>45548.609079166665</v>
      </c>
      <c r="B1887" s="7" t="s">
        <v>66</v>
      </c>
      <c r="C1887" s="6" t="s">
        <v>2202</v>
      </c>
      <c r="D1887" s="7" t="s">
        <v>2242</v>
      </c>
      <c r="E1887" s="8">
        <v>1</v>
      </c>
      <c r="F1887" s="7">
        <v>6984733</v>
      </c>
      <c r="G1887" s="7" t="s">
        <v>68</v>
      </c>
      <c r="H1887" s="7" t="s">
        <v>756</v>
      </c>
      <c r="I1887" s="7" t="s">
        <v>45</v>
      </c>
      <c r="J1887" s="19" t="str">
        <f>IFERROR(INDEX('Employee Info'!$C$3:$E$200,MATCH(Data7[[#This Row],[Name:]],'Employee Info'!$B$3:$B$200,0),MATCH(Data7[[#This Row],[Hours Type:]],'Employee Info'!$C$2:$E$2,0)),"")</f>
        <v/>
      </c>
      <c r="K1887" s="19" t="str">
        <f>IFERROR(INDEX('Employee Info'!$C$3:$J$200,MATCH(Data7[[#This Row],[Name:]],'Employee Info'!$B$3:$B$200,0),MATCH(Data7[[#Headers],[Truck]],'Employee Info'!$C$2:$J$2,0)),"")</f>
        <v/>
      </c>
      <c r="L1887" s="19" t="str">
        <f>IFERROR(INDEX('Employee Info'!$C$3:$J$200,MATCH(Data7[[#This Row],[Name:]],'Employee Info'!$B$3:$B$200,0),MATCH(Data7[[#Headers],[Phone]],'Employee Info'!$C$2:$J$2,0)),"")</f>
        <v/>
      </c>
      <c r="M1887" s="19" t="str">
        <f>IFERROR(INDEX('Employee Info'!$C$3:$J$200,MATCH(Data7[[#This Row],[Name:]],'Employee Info'!$B$3:$B$200,0),MATCH(Data7[[#Headers],[Tech]],'Employee Info'!$C$2:$J$2,0)),"")</f>
        <v/>
      </c>
      <c r="N1887" s="19" t="str">
        <f>IFERROR(INDEX('Employee Info'!$C$3:$J$200,MATCH(Data7[[#This Row],[Name:]],'Employee Info'!$B$3:$B$200,0),MATCH(Data7[[#Headers],[Other]],'Employee Info'!$C$2:$J$2,0)),"")</f>
        <v/>
      </c>
      <c r="O1887" s="19">
        <f>IFERROR((Data7[[#This Row],[Hours:]]*SUM(Data7[[#This Row],[Rate]:[Other]])),"")</f>
        <v>0</v>
      </c>
      <c r="P1887" s="7" t="str">
        <f>IF(Data7[[#This Row],[WO'#:]]="","Riley #","WO#")</f>
        <v>WO#</v>
      </c>
      <c r="Q1887" s="7">
        <f>IFERROR(WEEKNUM(Data7[[#This Row],[Date:]]),"")</f>
        <v>37</v>
      </c>
      <c r="R1887" s="6">
        <f t="shared" si="87"/>
        <v>45543</v>
      </c>
      <c r="S1887" s="6">
        <f>Data7[[#This Row],[Week Start]]+7</f>
        <v>45550</v>
      </c>
      <c r="T1887" s="7" t="str">
        <f t="shared" si="88"/>
        <v>9/8/2024 - 9/15/2024</v>
      </c>
      <c r="U1887" s="7" t="str">
        <f t="shared" si="89"/>
        <v>Time Card</v>
      </c>
      <c r="V1887" s="8" t="str">
        <f>RIGHT(TEXT(Data7[[#This Row],[Date:]],"mmddyyyy"),4)</f>
        <v>2024</v>
      </c>
      <c r="W1887" s="8" t="str">
        <f>MID(TEXT(Data7[[#This Row],[Date:]],"mmddyyyy"),3,2)</f>
        <v>10</v>
      </c>
      <c r="X1887" s="8" t="str">
        <f>LEFT(TEXT(Data7[[#This Row],[Date:]],"mmddyyyy"),2)</f>
        <v>09</v>
      </c>
      <c r="Y1887" s="6">
        <f>DATE(Data7[[#This Row],[Year]],Data7[[#This Row],[Month]],Data7[[#This Row],[Day]])</f>
        <v>45545</v>
      </c>
    </row>
    <row r="1888" spans="1:25">
      <c r="A1888" s="5">
        <v>45548.609247685185</v>
      </c>
      <c r="B1888" s="7" t="s">
        <v>66</v>
      </c>
      <c r="C1888" s="6" t="s">
        <v>2202</v>
      </c>
      <c r="D1888" s="7" t="s">
        <v>2242</v>
      </c>
      <c r="E1888" s="8">
        <v>3</v>
      </c>
      <c r="F1888" s="7">
        <v>6984733</v>
      </c>
      <c r="G1888" s="7" t="s">
        <v>68</v>
      </c>
      <c r="H1888" s="7" t="s">
        <v>756</v>
      </c>
      <c r="I1888" s="7" t="s">
        <v>44</v>
      </c>
      <c r="J1888" s="19" t="str">
        <f>IFERROR(INDEX('Employee Info'!$C$3:$E$200,MATCH(Data7[[#This Row],[Name:]],'Employee Info'!$B$3:$B$200,0),MATCH(Data7[[#This Row],[Hours Type:]],'Employee Info'!$C$2:$E$2,0)),"")</f>
        <v/>
      </c>
      <c r="K1888" s="19" t="str">
        <f>IFERROR(INDEX('Employee Info'!$C$3:$J$200,MATCH(Data7[[#This Row],[Name:]],'Employee Info'!$B$3:$B$200,0),MATCH(Data7[[#Headers],[Truck]],'Employee Info'!$C$2:$J$2,0)),"")</f>
        <v/>
      </c>
      <c r="L1888" s="19" t="str">
        <f>IFERROR(INDEX('Employee Info'!$C$3:$J$200,MATCH(Data7[[#This Row],[Name:]],'Employee Info'!$B$3:$B$200,0),MATCH(Data7[[#Headers],[Phone]],'Employee Info'!$C$2:$J$2,0)),"")</f>
        <v/>
      </c>
      <c r="M1888" s="19" t="str">
        <f>IFERROR(INDEX('Employee Info'!$C$3:$J$200,MATCH(Data7[[#This Row],[Name:]],'Employee Info'!$B$3:$B$200,0),MATCH(Data7[[#Headers],[Tech]],'Employee Info'!$C$2:$J$2,0)),"")</f>
        <v/>
      </c>
      <c r="N1888" s="19" t="str">
        <f>IFERROR(INDEX('Employee Info'!$C$3:$J$200,MATCH(Data7[[#This Row],[Name:]],'Employee Info'!$B$3:$B$200,0),MATCH(Data7[[#Headers],[Other]],'Employee Info'!$C$2:$J$2,0)),"")</f>
        <v/>
      </c>
      <c r="O1888" s="19">
        <f>IFERROR((Data7[[#This Row],[Hours:]]*SUM(Data7[[#This Row],[Rate]:[Other]])),"")</f>
        <v>0</v>
      </c>
      <c r="P1888" s="7" t="str">
        <f>IF(Data7[[#This Row],[WO'#:]]="","Riley #","WO#")</f>
        <v>WO#</v>
      </c>
      <c r="Q1888" s="7">
        <f>IFERROR(WEEKNUM(Data7[[#This Row],[Date:]]),"")</f>
        <v>37</v>
      </c>
      <c r="R1888" s="6">
        <f t="shared" si="87"/>
        <v>45543</v>
      </c>
      <c r="S1888" s="6">
        <f>Data7[[#This Row],[Week Start]]+7</f>
        <v>45550</v>
      </c>
      <c r="T1888" s="7" t="str">
        <f t="shared" si="88"/>
        <v>9/8/2024 - 9/15/2024</v>
      </c>
      <c r="U1888" s="7" t="str">
        <f t="shared" si="89"/>
        <v>Time Card</v>
      </c>
      <c r="V1888" s="8" t="str">
        <f>RIGHT(TEXT(Data7[[#This Row],[Date:]],"mmddyyyy"),4)</f>
        <v>2024</v>
      </c>
      <c r="W1888" s="8" t="str">
        <f>MID(TEXT(Data7[[#This Row],[Date:]],"mmddyyyy"),3,2)</f>
        <v>10</v>
      </c>
      <c r="X1888" s="8" t="str">
        <f>LEFT(TEXT(Data7[[#This Row],[Date:]],"mmddyyyy"),2)</f>
        <v>09</v>
      </c>
      <c r="Y1888" s="6">
        <f>DATE(Data7[[#This Row],[Year]],Data7[[#This Row],[Month]],Data7[[#This Row],[Day]])</f>
        <v>45545</v>
      </c>
    </row>
    <row r="1889" spans="1:25">
      <c r="A1889" s="5">
        <v>45548.61020451389</v>
      </c>
      <c r="B1889" s="7" t="s">
        <v>66</v>
      </c>
      <c r="C1889" s="6" t="s">
        <v>2203</v>
      </c>
      <c r="D1889" s="7" t="s">
        <v>2243</v>
      </c>
      <c r="E1889" s="8">
        <v>4</v>
      </c>
      <c r="F1889" s="7">
        <v>6984733</v>
      </c>
      <c r="G1889" s="7" t="s">
        <v>68</v>
      </c>
      <c r="H1889" s="7" t="s">
        <v>756</v>
      </c>
      <c r="I1889" s="7" t="s">
        <v>44</v>
      </c>
      <c r="J1889" s="19" t="str">
        <f>IFERROR(INDEX('Employee Info'!$C$3:$E$200,MATCH(Data7[[#This Row],[Name:]],'Employee Info'!$B$3:$B$200,0),MATCH(Data7[[#This Row],[Hours Type:]],'Employee Info'!$C$2:$E$2,0)),"")</f>
        <v/>
      </c>
      <c r="K1889" s="19" t="str">
        <f>IFERROR(INDEX('Employee Info'!$C$3:$J$200,MATCH(Data7[[#This Row],[Name:]],'Employee Info'!$B$3:$B$200,0),MATCH(Data7[[#Headers],[Truck]],'Employee Info'!$C$2:$J$2,0)),"")</f>
        <v/>
      </c>
      <c r="L1889" s="19" t="str">
        <f>IFERROR(INDEX('Employee Info'!$C$3:$J$200,MATCH(Data7[[#This Row],[Name:]],'Employee Info'!$B$3:$B$200,0),MATCH(Data7[[#Headers],[Phone]],'Employee Info'!$C$2:$J$2,0)),"")</f>
        <v/>
      </c>
      <c r="M1889" s="19" t="str">
        <f>IFERROR(INDEX('Employee Info'!$C$3:$J$200,MATCH(Data7[[#This Row],[Name:]],'Employee Info'!$B$3:$B$200,0),MATCH(Data7[[#Headers],[Tech]],'Employee Info'!$C$2:$J$2,0)),"")</f>
        <v/>
      </c>
      <c r="N1889" s="19" t="str">
        <f>IFERROR(INDEX('Employee Info'!$C$3:$J$200,MATCH(Data7[[#This Row],[Name:]],'Employee Info'!$B$3:$B$200,0),MATCH(Data7[[#Headers],[Other]],'Employee Info'!$C$2:$J$2,0)),"")</f>
        <v/>
      </c>
      <c r="O1889" s="19">
        <f>IFERROR((Data7[[#This Row],[Hours:]]*SUM(Data7[[#This Row],[Rate]:[Other]])),"")</f>
        <v>0</v>
      </c>
      <c r="P1889" s="7" t="str">
        <f>IF(Data7[[#This Row],[WO'#:]]="","Riley #","WO#")</f>
        <v>WO#</v>
      </c>
      <c r="Q1889" s="7">
        <f>IFERROR(WEEKNUM(Data7[[#This Row],[Date:]]),"")</f>
        <v>37</v>
      </c>
      <c r="R1889" s="6">
        <f t="shared" si="87"/>
        <v>45543</v>
      </c>
      <c r="S1889" s="6">
        <f>Data7[[#This Row],[Week Start]]+7</f>
        <v>45550</v>
      </c>
      <c r="T1889" s="7" t="str">
        <f t="shared" si="88"/>
        <v>9/8/2024 - 9/15/2024</v>
      </c>
      <c r="U1889" s="7" t="str">
        <f t="shared" si="89"/>
        <v>Time Card</v>
      </c>
      <c r="V1889" s="8" t="str">
        <f>RIGHT(TEXT(Data7[[#This Row],[Date:]],"mmddyyyy"),4)</f>
        <v>2024</v>
      </c>
      <c r="W1889" s="8" t="str">
        <f>MID(TEXT(Data7[[#This Row],[Date:]],"mmddyyyy"),3,2)</f>
        <v>11</v>
      </c>
      <c r="X1889" s="8" t="str">
        <f>LEFT(TEXT(Data7[[#This Row],[Date:]],"mmddyyyy"),2)</f>
        <v>09</v>
      </c>
      <c r="Y1889" s="6">
        <f>DATE(Data7[[#This Row],[Year]],Data7[[#This Row],[Month]],Data7[[#This Row],[Day]])</f>
        <v>45546</v>
      </c>
    </row>
    <row r="1890" spans="1:25">
      <c r="A1890" s="5">
        <v>45548.61024652778</v>
      </c>
      <c r="B1890" s="7" t="s">
        <v>66</v>
      </c>
      <c r="C1890" s="6" t="s">
        <v>2203</v>
      </c>
      <c r="D1890" s="7" t="s">
        <v>2243</v>
      </c>
      <c r="E1890" s="8">
        <v>1</v>
      </c>
      <c r="F1890" s="7">
        <v>6984733</v>
      </c>
      <c r="G1890" s="7" t="s">
        <v>68</v>
      </c>
      <c r="H1890" s="7" t="s">
        <v>756</v>
      </c>
      <c r="I1890" s="7" t="s">
        <v>45</v>
      </c>
      <c r="J1890" s="19" t="str">
        <f>IFERROR(INDEX('Employee Info'!$C$3:$E$200,MATCH(Data7[[#This Row],[Name:]],'Employee Info'!$B$3:$B$200,0),MATCH(Data7[[#This Row],[Hours Type:]],'Employee Info'!$C$2:$E$2,0)),"")</f>
        <v/>
      </c>
      <c r="K1890" s="19" t="str">
        <f>IFERROR(INDEX('Employee Info'!$C$3:$J$200,MATCH(Data7[[#This Row],[Name:]],'Employee Info'!$B$3:$B$200,0),MATCH(Data7[[#Headers],[Truck]],'Employee Info'!$C$2:$J$2,0)),"")</f>
        <v/>
      </c>
      <c r="L1890" s="19" t="str">
        <f>IFERROR(INDEX('Employee Info'!$C$3:$J$200,MATCH(Data7[[#This Row],[Name:]],'Employee Info'!$B$3:$B$200,0),MATCH(Data7[[#Headers],[Phone]],'Employee Info'!$C$2:$J$2,0)),"")</f>
        <v/>
      </c>
      <c r="M1890" s="19" t="str">
        <f>IFERROR(INDEX('Employee Info'!$C$3:$J$200,MATCH(Data7[[#This Row],[Name:]],'Employee Info'!$B$3:$B$200,0),MATCH(Data7[[#Headers],[Tech]],'Employee Info'!$C$2:$J$2,0)),"")</f>
        <v/>
      </c>
      <c r="N1890" s="19" t="str">
        <f>IFERROR(INDEX('Employee Info'!$C$3:$J$200,MATCH(Data7[[#This Row],[Name:]],'Employee Info'!$B$3:$B$200,0),MATCH(Data7[[#Headers],[Other]],'Employee Info'!$C$2:$J$2,0)),"")</f>
        <v/>
      </c>
      <c r="O1890" s="19">
        <f>IFERROR((Data7[[#This Row],[Hours:]]*SUM(Data7[[#This Row],[Rate]:[Other]])),"")</f>
        <v>0</v>
      </c>
      <c r="P1890" s="7" t="str">
        <f>IF(Data7[[#This Row],[WO'#:]]="","Riley #","WO#")</f>
        <v>WO#</v>
      </c>
      <c r="Q1890" s="7">
        <f>IFERROR(WEEKNUM(Data7[[#This Row],[Date:]]),"")</f>
        <v>37</v>
      </c>
      <c r="R1890" s="6">
        <f t="shared" si="87"/>
        <v>45543</v>
      </c>
      <c r="S1890" s="6">
        <f>Data7[[#This Row],[Week Start]]+7</f>
        <v>45550</v>
      </c>
      <c r="T1890" s="7" t="str">
        <f t="shared" si="88"/>
        <v>9/8/2024 - 9/15/2024</v>
      </c>
      <c r="U1890" s="7" t="str">
        <f t="shared" si="89"/>
        <v>Time Card</v>
      </c>
      <c r="V1890" s="8" t="str">
        <f>RIGHT(TEXT(Data7[[#This Row],[Date:]],"mmddyyyy"),4)</f>
        <v>2024</v>
      </c>
      <c r="W1890" s="8" t="str">
        <f>MID(TEXT(Data7[[#This Row],[Date:]],"mmddyyyy"),3,2)</f>
        <v>11</v>
      </c>
      <c r="X1890" s="8" t="str">
        <f>LEFT(TEXT(Data7[[#This Row],[Date:]],"mmddyyyy"),2)</f>
        <v>09</v>
      </c>
      <c r="Y1890" s="6">
        <f>DATE(Data7[[#This Row],[Year]],Data7[[#This Row],[Month]],Data7[[#This Row],[Day]])</f>
        <v>45546</v>
      </c>
    </row>
    <row r="1891" spans="1:25">
      <c r="A1891" s="5">
        <v>45548.611834490737</v>
      </c>
      <c r="B1891" s="7" t="s">
        <v>66</v>
      </c>
      <c r="C1891" s="6" t="s">
        <v>2204</v>
      </c>
      <c r="D1891" s="7" t="s">
        <v>2244</v>
      </c>
      <c r="E1891" s="8">
        <v>3</v>
      </c>
      <c r="F1891" s="7">
        <v>6984733</v>
      </c>
      <c r="G1891" s="7" t="s">
        <v>68</v>
      </c>
      <c r="H1891" s="7" t="s">
        <v>756</v>
      </c>
      <c r="I1891" s="7" t="s">
        <v>44</v>
      </c>
      <c r="J1891" s="19" t="str">
        <f>IFERROR(INDEX('Employee Info'!$C$3:$E$200,MATCH(Data7[[#This Row],[Name:]],'Employee Info'!$B$3:$B$200,0),MATCH(Data7[[#This Row],[Hours Type:]],'Employee Info'!$C$2:$E$2,0)),"")</f>
        <v/>
      </c>
      <c r="K1891" s="19" t="str">
        <f>IFERROR(INDEX('Employee Info'!$C$3:$J$200,MATCH(Data7[[#This Row],[Name:]],'Employee Info'!$B$3:$B$200,0),MATCH(Data7[[#Headers],[Truck]],'Employee Info'!$C$2:$J$2,0)),"")</f>
        <v/>
      </c>
      <c r="L1891" s="19" t="str">
        <f>IFERROR(INDEX('Employee Info'!$C$3:$J$200,MATCH(Data7[[#This Row],[Name:]],'Employee Info'!$B$3:$B$200,0),MATCH(Data7[[#Headers],[Phone]],'Employee Info'!$C$2:$J$2,0)),"")</f>
        <v/>
      </c>
      <c r="M1891" s="19" t="str">
        <f>IFERROR(INDEX('Employee Info'!$C$3:$J$200,MATCH(Data7[[#This Row],[Name:]],'Employee Info'!$B$3:$B$200,0),MATCH(Data7[[#Headers],[Tech]],'Employee Info'!$C$2:$J$2,0)),"")</f>
        <v/>
      </c>
      <c r="N1891" s="19" t="str">
        <f>IFERROR(INDEX('Employee Info'!$C$3:$J$200,MATCH(Data7[[#This Row],[Name:]],'Employee Info'!$B$3:$B$200,0),MATCH(Data7[[#Headers],[Other]],'Employee Info'!$C$2:$J$2,0)),"")</f>
        <v/>
      </c>
      <c r="O1891" s="19">
        <f>IFERROR((Data7[[#This Row],[Hours:]]*SUM(Data7[[#This Row],[Rate]:[Other]])),"")</f>
        <v>0</v>
      </c>
      <c r="P1891" s="7" t="str">
        <f>IF(Data7[[#This Row],[WO'#:]]="","Riley #","WO#")</f>
        <v>WO#</v>
      </c>
      <c r="Q1891" s="7">
        <f>IFERROR(WEEKNUM(Data7[[#This Row],[Date:]]),"")</f>
        <v>37</v>
      </c>
      <c r="R1891" s="6">
        <f t="shared" si="87"/>
        <v>45543</v>
      </c>
      <c r="S1891" s="6">
        <f>Data7[[#This Row],[Week Start]]+7</f>
        <v>45550</v>
      </c>
      <c r="T1891" s="7" t="str">
        <f t="shared" si="88"/>
        <v>9/8/2024 - 9/15/2024</v>
      </c>
      <c r="U1891" s="7" t="str">
        <f t="shared" si="89"/>
        <v>Time Card</v>
      </c>
      <c r="V1891" s="8" t="str">
        <f>RIGHT(TEXT(Data7[[#This Row],[Date:]],"mmddyyyy"),4)</f>
        <v>2024</v>
      </c>
      <c r="W1891" s="8" t="str">
        <f>MID(TEXT(Data7[[#This Row],[Date:]],"mmddyyyy"),3,2)</f>
        <v>12</v>
      </c>
      <c r="X1891" s="8" t="str">
        <f>LEFT(TEXT(Data7[[#This Row],[Date:]],"mmddyyyy"),2)</f>
        <v>09</v>
      </c>
      <c r="Y1891" s="6">
        <f>DATE(Data7[[#This Row],[Year]],Data7[[#This Row],[Month]],Data7[[#This Row],[Day]])</f>
        <v>45547</v>
      </c>
    </row>
    <row r="1892" spans="1:25">
      <c r="A1892" s="5">
        <v>45548.612656481484</v>
      </c>
      <c r="B1892" s="7" t="s">
        <v>66</v>
      </c>
      <c r="C1892" s="6" t="s">
        <v>2204</v>
      </c>
      <c r="D1892" s="7" t="s">
        <v>2244</v>
      </c>
      <c r="E1892" s="8">
        <v>1</v>
      </c>
      <c r="F1892" s="7">
        <v>6984733</v>
      </c>
      <c r="G1892" s="7" t="s">
        <v>68</v>
      </c>
      <c r="H1892" s="7" t="s">
        <v>756</v>
      </c>
      <c r="I1892" s="7" t="s">
        <v>45</v>
      </c>
      <c r="J1892" s="19" t="str">
        <f>IFERROR(INDEX('Employee Info'!$C$3:$E$200,MATCH(Data7[[#This Row],[Name:]],'Employee Info'!$B$3:$B$200,0),MATCH(Data7[[#This Row],[Hours Type:]],'Employee Info'!$C$2:$E$2,0)),"")</f>
        <v/>
      </c>
      <c r="K1892" s="19" t="str">
        <f>IFERROR(INDEX('Employee Info'!$C$3:$J$200,MATCH(Data7[[#This Row],[Name:]],'Employee Info'!$B$3:$B$200,0),MATCH(Data7[[#Headers],[Truck]],'Employee Info'!$C$2:$J$2,0)),"")</f>
        <v/>
      </c>
      <c r="L1892" s="19" t="str">
        <f>IFERROR(INDEX('Employee Info'!$C$3:$J$200,MATCH(Data7[[#This Row],[Name:]],'Employee Info'!$B$3:$B$200,0),MATCH(Data7[[#Headers],[Phone]],'Employee Info'!$C$2:$J$2,0)),"")</f>
        <v/>
      </c>
      <c r="M1892" s="19" t="str">
        <f>IFERROR(INDEX('Employee Info'!$C$3:$J$200,MATCH(Data7[[#This Row],[Name:]],'Employee Info'!$B$3:$B$200,0),MATCH(Data7[[#Headers],[Tech]],'Employee Info'!$C$2:$J$2,0)),"")</f>
        <v/>
      </c>
      <c r="N1892" s="19" t="str">
        <f>IFERROR(INDEX('Employee Info'!$C$3:$J$200,MATCH(Data7[[#This Row],[Name:]],'Employee Info'!$B$3:$B$200,0),MATCH(Data7[[#Headers],[Other]],'Employee Info'!$C$2:$J$2,0)),"")</f>
        <v/>
      </c>
      <c r="O1892" s="19">
        <f>IFERROR((Data7[[#This Row],[Hours:]]*SUM(Data7[[#This Row],[Rate]:[Other]])),"")</f>
        <v>0</v>
      </c>
      <c r="P1892" s="7" t="str">
        <f>IF(Data7[[#This Row],[WO'#:]]="","Riley #","WO#")</f>
        <v>WO#</v>
      </c>
      <c r="Q1892" s="7">
        <f>IFERROR(WEEKNUM(Data7[[#This Row],[Date:]]),"")</f>
        <v>37</v>
      </c>
      <c r="R1892" s="6">
        <f t="shared" si="87"/>
        <v>45543</v>
      </c>
      <c r="S1892" s="6">
        <f>Data7[[#This Row],[Week Start]]+7</f>
        <v>45550</v>
      </c>
      <c r="T1892" s="7" t="str">
        <f t="shared" si="88"/>
        <v>9/8/2024 - 9/15/2024</v>
      </c>
      <c r="U1892" s="7" t="str">
        <f t="shared" si="89"/>
        <v>Time Card</v>
      </c>
      <c r="V1892" s="8" t="str">
        <f>RIGHT(TEXT(Data7[[#This Row],[Date:]],"mmddyyyy"),4)</f>
        <v>2024</v>
      </c>
      <c r="W1892" s="8" t="str">
        <f>MID(TEXT(Data7[[#This Row],[Date:]],"mmddyyyy"),3,2)</f>
        <v>12</v>
      </c>
      <c r="X1892" s="8" t="str">
        <f>LEFT(TEXT(Data7[[#This Row],[Date:]],"mmddyyyy"),2)</f>
        <v>09</v>
      </c>
      <c r="Y1892" s="6">
        <f>DATE(Data7[[#This Row],[Year]],Data7[[#This Row],[Month]],Data7[[#This Row],[Day]])</f>
        <v>45547</v>
      </c>
    </row>
    <row r="1893" spans="1:25">
      <c r="A1893" s="5">
        <v>45548.613831828705</v>
      </c>
      <c r="B1893" s="7" t="s">
        <v>66</v>
      </c>
      <c r="C1893" s="6" t="s">
        <v>2206</v>
      </c>
      <c r="D1893" s="7" t="s">
        <v>2245</v>
      </c>
      <c r="E1893" s="8">
        <v>4</v>
      </c>
      <c r="F1893" s="7">
        <v>6984733</v>
      </c>
      <c r="G1893" s="7" t="s">
        <v>68</v>
      </c>
      <c r="H1893" s="7" t="s">
        <v>756</v>
      </c>
      <c r="I1893" s="7" t="s">
        <v>44</v>
      </c>
      <c r="J1893" s="19" t="str">
        <f>IFERROR(INDEX('Employee Info'!$C$3:$E$200,MATCH(Data7[[#This Row],[Name:]],'Employee Info'!$B$3:$B$200,0),MATCH(Data7[[#This Row],[Hours Type:]],'Employee Info'!$C$2:$E$2,0)),"")</f>
        <v/>
      </c>
      <c r="K1893" s="19" t="str">
        <f>IFERROR(INDEX('Employee Info'!$C$3:$J$200,MATCH(Data7[[#This Row],[Name:]],'Employee Info'!$B$3:$B$200,0),MATCH(Data7[[#Headers],[Truck]],'Employee Info'!$C$2:$J$2,0)),"")</f>
        <v/>
      </c>
      <c r="L1893" s="19" t="str">
        <f>IFERROR(INDEX('Employee Info'!$C$3:$J$200,MATCH(Data7[[#This Row],[Name:]],'Employee Info'!$B$3:$B$200,0),MATCH(Data7[[#Headers],[Phone]],'Employee Info'!$C$2:$J$2,0)),"")</f>
        <v/>
      </c>
      <c r="M1893" s="19" t="str">
        <f>IFERROR(INDEX('Employee Info'!$C$3:$J$200,MATCH(Data7[[#This Row],[Name:]],'Employee Info'!$B$3:$B$200,0),MATCH(Data7[[#Headers],[Tech]],'Employee Info'!$C$2:$J$2,0)),"")</f>
        <v/>
      </c>
      <c r="N1893" s="19" t="str">
        <f>IFERROR(INDEX('Employee Info'!$C$3:$J$200,MATCH(Data7[[#This Row],[Name:]],'Employee Info'!$B$3:$B$200,0),MATCH(Data7[[#Headers],[Other]],'Employee Info'!$C$2:$J$2,0)),"")</f>
        <v/>
      </c>
      <c r="O1893" s="19">
        <f>IFERROR((Data7[[#This Row],[Hours:]]*SUM(Data7[[#This Row],[Rate]:[Other]])),"")</f>
        <v>0</v>
      </c>
      <c r="P1893" s="7" t="str">
        <f>IF(Data7[[#This Row],[WO'#:]]="","Riley #","WO#")</f>
        <v>WO#</v>
      </c>
      <c r="Q1893" s="7">
        <f>IFERROR(WEEKNUM(Data7[[#This Row],[Date:]]),"")</f>
        <v>37</v>
      </c>
      <c r="R1893" s="6">
        <f t="shared" si="87"/>
        <v>45543</v>
      </c>
      <c r="S1893" s="6">
        <f>Data7[[#This Row],[Week Start]]+7</f>
        <v>45550</v>
      </c>
      <c r="T1893" s="7" t="str">
        <f t="shared" si="88"/>
        <v>9/8/2024 - 9/15/2024</v>
      </c>
      <c r="U1893" s="7" t="str">
        <f t="shared" si="89"/>
        <v>Time Card</v>
      </c>
      <c r="V1893" s="8" t="str">
        <f>RIGHT(TEXT(Data7[[#This Row],[Date:]],"mmddyyyy"),4)</f>
        <v>2024</v>
      </c>
      <c r="W1893" s="8" t="str">
        <f>MID(TEXT(Data7[[#This Row],[Date:]],"mmddyyyy"),3,2)</f>
        <v>13</v>
      </c>
      <c r="X1893" s="8" t="str">
        <f>LEFT(TEXT(Data7[[#This Row],[Date:]],"mmddyyyy"),2)</f>
        <v>09</v>
      </c>
      <c r="Y1893" s="6">
        <f>DATE(Data7[[#This Row],[Year]],Data7[[#This Row],[Month]],Data7[[#This Row],[Day]])</f>
        <v>45548</v>
      </c>
    </row>
    <row r="1894" spans="1:25">
      <c r="A1894" s="5">
        <v>45548.613923842589</v>
      </c>
      <c r="B1894" s="7" t="s">
        <v>66</v>
      </c>
      <c r="C1894" s="6" t="s">
        <v>2206</v>
      </c>
      <c r="D1894" s="7" t="s">
        <v>2245</v>
      </c>
      <c r="E1894" s="8">
        <v>1</v>
      </c>
      <c r="F1894" s="7">
        <v>6984733</v>
      </c>
      <c r="G1894" s="7" t="s">
        <v>68</v>
      </c>
      <c r="H1894" s="7" t="s">
        <v>756</v>
      </c>
      <c r="I1894" s="7" t="s">
        <v>45</v>
      </c>
      <c r="J1894" s="19" t="str">
        <f>IFERROR(INDEX('Employee Info'!$C$3:$E$200,MATCH(Data7[[#This Row],[Name:]],'Employee Info'!$B$3:$B$200,0),MATCH(Data7[[#This Row],[Hours Type:]],'Employee Info'!$C$2:$E$2,0)),"")</f>
        <v/>
      </c>
      <c r="K1894" s="19" t="str">
        <f>IFERROR(INDEX('Employee Info'!$C$3:$J$200,MATCH(Data7[[#This Row],[Name:]],'Employee Info'!$B$3:$B$200,0),MATCH(Data7[[#Headers],[Truck]],'Employee Info'!$C$2:$J$2,0)),"")</f>
        <v/>
      </c>
      <c r="L1894" s="19" t="str">
        <f>IFERROR(INDEX('Employee Info'!$C$3:$J$200,MATCH(Data7[[#This Row],[Name:]],'Employee Info'!$B$3:$B$200,0),MATCH(Data7[[#Headers],[Phone]],'Employee Info'!$C$2:$J$2,0)),"")</f>
        <v/>
      </c>
      <c r="M1894" s="19" t="str">
        <f>IFERROR(INDEX('Employee Info'!$C$3:$J$200,MATCH(Data7[[#This Row],[Name:]],'Employee Info'!$B$3:$B$200,0),MATCH(Data7[[#Headers],[Tech]],'Employee Info'!$C$2:$J$2,0)),"")</f>
        <v/>
      </c>
      <c r="N1894" s="19" t="str">
        <f>IFERROR(INDEX('Employee Info'!$C$3:$J$200,MATCH(Data7[[#This Row],[Name:]],'Employee Info'!$B$3:$B$200,0),MATCH(Data7[[#Headers],[Other]],'Employee Info'!$C$2:$J$2,0)),"")</f>
        <v/>
      </c>
      <c r="O1894" s="19">
        <f>IFERROR((Data7[[#This Row],[Hours:]]*SUM(Data7[[#This Row],[Rate]:[Other]])),"")</f>
        <v>0</v>
      </c>
      <c r="P1894" s="7" t="str">
        <f>IF(Data7[[#This Row],[WO'#:]]="","Riley #","WO#")</f>
        <v>WO#</v>
      </c>
      <c r="Q1894" s="7">
        <f>IFERROR(WEEKNUM(Data7[[#This Row],[Date:]]),"")</f>
        <v>37</v>
      </c>
      <c r="R1894" s="6">
        <f t="shared" si="87"/>
        <v>45543</v>
      </c>
      <c r="S1894" s="6">
        <f>Data7[[#This Row],[Week Start]]+7</f>
        <v>45550</v>
      </c>
      <c r="T1894" s="7" t="str">
        <f t="shared" si="88"/>
        <v>9/8/2024 - 9/15/2024</v>
      </c>
      <c r="U1894" s="7" t="str">
        <f t="shared" si="89"/>
        <v>Time Card</v>
      </c>
      <c r="V1894" s="8" t="str">
        <f>RIGHT(TEXT(Data7[[#This Row],[Date:]],"mmddyyyy"),4)</f>
        <v>2024</v>
      </c>
      <c r="W1894" s="8" t="str">
        <f>MID(TEXT(Data7[[#This Row],[Date:]],"mmddyyyy"),3,2)</f>
        <v>13</v>
      </c>
      <c r="X1894" s="8" t="str">
        <f>LEFT(TEXT(Data7[[#This Row],[Date:]],"mmddyyyy"),2)</f>
        <v>09</v>
      </c>
      <c r="Y1894" s="6">
        <f>DATE(Data7[[#This Row],[Year]],Data7[[#This Row],[Month]],Data7[[#This Row],[Day]])</f>
        <v>45548</v>
      </c>
    </row>
  </sheetData>
  <sheetProtection formatCells="0" formatColumns="0" formatRows="0" sort="0" pivotTables="0"/>
  <pageMargins left="0.7" right="0.7" top="0.75" bottom="0.75" header="0.3" footer="0.3"/>
  <pageSetup orientation="landscape" r:id="rId1"/>
  <legacyDrawing r:id="rId2"/>
  <tableParts count="1">
    <tablePart r:id="rId3"/>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F5554-FDFB-4B09-9FBF-19AB06280B43}">
  <sheetPr codeName="Sheet18">
    <tabColor theme="5"/>
  </sheetPr>
  <dimension ref="A1:Y1894"/>
  <sheetViews>
    <sheetView showGridLines="0" zoomScale="70" zoomScaleNormal="70" workbookViewId="0">
      <pane ySplit="1" topLeftCell="A1869" activePane="bottomLeft" state="frozen"/>
      <selection activeCell="B1" sqref="B1"/>
      <selection pane="bottomLeft" activeCell="B1897" sqref="B1897"/>
    </sheetView>
  </sheetViews>
  <sheetFormatPr defaultRowHeight="14.4"/>
  <cols>
    <col min="1" max="1" width="17.44140625" bestFit="1" customWidth="1"/>
    <col min="2" max="2" width="16.44140625" style="7" bestFit="1" customWidth="1"/>
    <col min="3" max="3" width="15.21875" style="6" customWidth="1"/>
    <col min="4" max="4" width="24.44140625" style="7" customWidth="1"/>
    <col min="5" max="9" width="15.21875" style="7" customWidth="1"/>
    <col min="10" max="10" width="12.5546875" style="19" bestFit="1" customWidth="1"/>
    <col min="11" max="14" width="12.5546875" style="19" customWidth="1"/>
    <col min="15" max="15" width="13" style="19" customWidth="1"/>
    <col min="16" max="16" width="22.5546875" style="7" bestFit="1" customWidth="1"/>
    <col min="17" max="17" width="8.88671875" style="7"/>
    <col min="18" max="18" width="14.5546875" style="7" bestFit="1" customWidth="1"/>
    <col min="19" max="19" width="16.21875" style="7" bestFit="1" customWidth="1"/>
    <col min="20" max="20" width="24.21875" style="7" bestFit="1" customWidth="1"/>
    <col min="21" max="21" width="11.5546875" bestFit="1" customWidth="1"/>
    <col min="22" max="22" width="13.5546875" style="78" bestFit="1" customWidth="1"/>
    <col min="23" max="24" width="8.88671875" style="78"/>
    <col min="25" max="25" width="12.5546875" bestFit="1" customWidth="1"/>
  </cols>
  <sheetData>
    <row r="1" spans="1:25" s="7" customFormat="1" ht="15" thickBot="1">
      <c r="A1" s="9" t="s">
        <v>24</v>
      </c>
      <c r="B1" s="10" t="s">
        <v>22</v>
      </c>
      <c r="C1" s="72" t="s">
        <v>20</v>
      </c>
      <c r="D1" s="10" t="s">
        <v>32</v>
      </c>
      <c r="E1" s="10" t="s">
        <v>36</v>
      </c>
      <c r="F1" s="10" t="s">
        <v>38</v>
      </c>
      <c r="G1" s="10" t="s">
        <v>40</v>
      </c>
      <c r="H1" s="11" t="s">
        <v>41</v>
      </c>
      <c r="I1" s="10" t="s">
        <v>39</v>
      </c>
      <c r="J1" s="18" t="s">
        <v>47</v>
      </c>
      <c r="K1" s="65" t="s">
        <v>2194</v>
      </c>
      <c r="L1" s="65" t="s">
        <v>2195</v>
      </c>
      <c r="M1" s="65" t="s">
        <v>2196</v>
      </c>
      <c r="N1" s="65" t="s">
        <v>2197</v>
      </c>
      <c r="O1" s="18" t="s">
        <v>48</v>
      </c>
      <c r="P1" s="10" t="s">
        <v>49</v>
      </c>
      <c r="Q1" s="10" t="s">
        <v>50</v>
      </c>
      <c r="R1" s="10" t="s">
        <v>51</v>
      </c>
      <c r="S1" s="10" t="s">
        <v>52</v>
      </c>
      <c r="T1" s="10" t="s">
        <v>53</v>
      </c>
      <c r="U1" s="10" t="s">
        <v>54</v>
      </c>
      <c r="V1" s="77" t="s">
        <v>27</v>
      </c>
      <c r="W1" s="77" t="s">
        <v>30</v>
      </c>
      <c r="X1" s="77" t="s">
        <v>28</v>
      </c>
      <c r="Y1" s="10" t="s">
        <v>55</v>
      </c>
    </row>
    <row r="2" spans="1:25">
      <c r="A2" s="5">
        <v>45296.493884027775</v>
      </c>
      <c r="B2" s="7" t="s">
        <v>66</v>
      </c>
      <c r="C2" s="6" t="s">
        <v>110</v>
      </c>
      <c r="D2" s="7" t="s">
        <v>113</v>
      </c>
      <c r="E2" s="8">
        <v>2</v>
      </c>
      <c r="F2" s="7" t="s">
        <v>68</v>
      </c>
      <c r="G2" s="7" t="s">
        <v>68</v>
      </c>
      <c r="H2" s="7" t="s">
        <v>80</v>
      </c>
      <c r="I2" s="7" t="s">
        <v>45</v>
      </c>
      <c r="J2" s="19" t="str">
        <f>IFERROR(INDEX('Employee Info'!$C$3:$E$200,MATCH(Data6[[#This Row],[Name:]],'Employee Info'!$B$3:$B$200,0),MATCH(Data6[[#This Row],[Hours Type:]],'Employee Info'!$C$2:$E$2,0)),"")</f>
        <v/>
      </c>
      <c r="K2" s="19" t="str">
        <f>IFERROR(INDEX('Employee Info'!$C$3:$J$200,MATCH(Data6[[#This Row],[Name:]],'Employee Info'!$B$3:$B$200,0),MATCH(Data6[[#Headers],[Truck]],'Employee Info'!$C$2:$J$2,0)),"")</f>
        <v/>
      </c>
      <c r="L2" s="19" t="str">
        <f>IFERROR(INDEX('Employee Info'!$C$3:$J$200,MATCH(Data6[[#This Row],[Name:]],'Employee Info'!$B$3:$B$200,0),MATCH(Data6[[#Headers],[Phone]],'Employee Info'!$C$2:$J$2,0)),"")</f>
        <v/>
      </c>
      <c r="M2" s="19" t="str">
        <f>IFERROR(INDEX('Employee Info'!$C$3:$J$200,MATCH(Data6[[#This Row],[Name:]],'Employee Info'!$B$3:$B$200,0),MATCH(Data6[[#Headers],[Tech]],'Employee Info'!$C$2:$J$2,0)),"")</f>
        <v/>
      </c>
      <c r="N2" s="19" t="str">
        <f>IFERROR(INDEX('Employee Info'!$C$3:$J$200,MATCH(Data6[[#This Row],[Name:]],'Employee Info'!$B$3:$B$200,0),MATCH(Data6[[#Headers],[Other]],'Employee Info'!$C$2:$J$2,0)),"")</f>
        <v/>
      </c>
      <c r="O2" s="19">
        <f>IFERROR((Data6[[#This Row],[Hours:]]*SUM(Data6[[#This Row],[Rate]:[Other]])),"")</f>
        <v>0</v>
      </c>
      <c r="P2" s="7" t="str">
        <f>IF(Data6[[#This Row],[WO'#:]]="","Riley #","WO#")</f>
        <v>Riley #</v>
      </c>
      <c r="Q2" s="7">
        <f>IFERROR(WEEKNUM(Data6[[#This Row],[Date:]]),"")</f>
        <v>1</v>
      </c>
      <c r="R2" s="6">
        <f t="shared" ref="R2:R65" si="0">DATE(RIGHT(TEXT(C2,"mm/dd/yyyy"),4),1,1)+(Q2-1)*7-(WEEKDAY(DATE(RIGHT(TEXT(C2,"mm/dd/yyyy"),4),1,1)))+1</f>
        <v>45291</v>
      </c>
      <c r="S2" s="6">
        <f>Data6[[#This Row],[Week Start]]+7</f>
        <v>45298</v>
      </c>
      <c r="T2" s="7" t="str">
        <f t="shared" ref="T2:T65" si="1">IFERROR(TEXT(R2, "m/d/yyyy") &amp; " - " &amp; TEXT(S2, "m/d/yyyy"),"")</f>
        <v>12/31/2023 - 1/7/2024</v>
      </c>
      <c r="U2" s="7" t="str">
        <f t="shared" ref="U2:U65" si="2">"Time Card"</f>
        <v>Time Card</v>
      </c>
      <c r="V2" s="8" t="str">
        <f>RIGHT(TEXT(Data6[[#This Row],[Date:]],"mmddyyyy"),4)</f>
        <v>2024</v>
      </c>
      <c r="W2" s="8" t="str">
        <f>MID(TEXT(Data6[[#This Row],[Date:]],"mmddyyyy"),3,2)</f>
        <v>02</v>
      </c>
      <c r="X2" s="8" t="str">
        <f>LEFT(TEXT(Data6[[#This Row],[Date:]],"mmddyyyy"),2)</f>
        <v>01</v>
      </c>
      <c r="Y2" s="6">
        <f>DATE(Data6[[#This Row],[Year]],Data6[[#This Row],[Month]],Data6[[#This Row],[Day]])</f>
        <v>45293</v>
      </c>
    </row>
    <row r="3" spans="1:25">
      <c r="A3" s="5">
        <v>45293.582517013892</v>
      </c>
      <c r="B3" s="7" t="s">
        <v>31</v>
      </c>
      <c r="C3" s="6" t="s">
        <v>110</v>
      </c>
      <c r="D3" s="7" t="s">
        <v>111</v>
      </c>
      <c r="E3" s="8">
        <v>8</v>
      </c>
      <c r="F3" s="7" t="s">
        <v>68</v>
      </c>
      <c r="G3" s="7" t="s">
        <v>68</v>
      </c>
      <c r="H3" s="7" t="s">
        <v>112</v>
      </c>
      <c r="I3" s="7" t="s">
        <v>44</v>
      </c>
      <c r="J3" s="19" t="str">
        <f>IFERROR(INDEX('Employee Info'!$C$3:$E$200,MATCH(Data6[[#This Row],[Name:]],'Employee Info'!$B$3:$B$200,0),MATCH(Data6[[#This Row],[Hours Type:]],'Employee Info'!$C$2:$E$2,0)),"")</f>
        <v/>
      </c>
      <c r="K3" s="19" t="str">
        <f>IFERROR(INDEX('Employee Info'!$C$3:$J$200,MATCH(Data6[[#This Row],[Name:]],'Employee Info'!$B$3:$B$200,0),MATCH(Data6[[#Headers],[Truck]],'Employee Info'!$C$2:$J$2,0)),"")</f>
        <v/>
      </c>
      <c r="L3" s="19" t="str">
        <f>IFERROR(INDEX('Employee Info'!$C$3:$J$200,MATCH(Data6[[#This Row],[Name:]],'Employee Info'!$B$3:$B$200,0),MATCH(Data6[[#Headers],[Phone]],'Employee Info'!$C$2:$J$2,0)),"")</f>
        <v/>
      </c>
      <c r="M3" s="19" t="str">
        <f>IFERROR(INDEX('Employee Info'!$C$3:$J$200,MATCH(Data6[[#This Row],[Name:]],'Employee Info'!$B$3:$B$200,0),MATCH(Data6[[#Headers],[Tech]],'Employee Info'!$C$2:$J$2,0)),"")</f>
        <v/>
      </c>
      <c r="N3" s="19" t="str">
        <f>IFERROR(INDEX('Employee Info'!$C$3:$J$200,MATCH(Data6[[#This Row],[Name:]],'Employee Info'!$B$3:$B$200,0),MATCH(Data6[[#Headers],[Other]],'Employee Info'!$C$2:$J$2,0)),"")</f>
        <v/>
      </c>
      <c r="O3" s="19">
        <f>IFERROR((Data6[[#This Row],[Hours:]]*SUM(Data6[[#This Row],[Rate]:[Other]])),"")</f>
        <v>0</v>
      </c>
      <c r="P3" s="7" t="str">
        <f>IF(Data6[[#This Row],[WO'#:]]="","Riley #","WO#")</f>
        <v>Riley #</v>
      </c>
      <c r="Q3" s="7">
        <f>IFERROR(WEEKNUM(Data6[[#This Row],[Date:]]),"")</f>
        <v>1</v>
      </c>
      <c r="R3" s="6">
        <f t="shared" si="0"/>
        <v>45291</v>
      </c>
      <c r="S3" s="6">
        <f>Data6[[#This Row],[Week Start]]+7</f>
        <v>45298</v>
      </c>
      <c r="T3" s="7" t="str">
        <f t="shared" si="1"/>
        <v>12/31/2023 - 1/7/2024</v>
      </c>
      <c r="U3" s="7" t="str">
        <f t="shared" si="2"/>
        <v>Time Card</v>
      </c>
      <c r="V3" s="8" t="str">
        <f>RIGHT(TEXT(Data6[[#This Row],[Date:]],"mmddyyyy"),4)</f>
        <v>2024</v>
      </c>
      <c r="W3" s="8" t="str">
        <f>MID(TEXT(Data6[[#This Row],[Date:]],"mmddyyyy"),3,2)</f>
        <v>02</v>
      </c>
      <c r="X3" s="8" t="str">
        <f>LEFT(TEXT(Data6[[#This Row],[Date:]],"mmddyyyy"),2)</f>
        <v>01</v>
      </c>
      <c r="Y3" s="6">
        <f>DATE(Data6[[#This Row],[Year]],Data6[[#This Row],[Month]],Data6[[#This Row],[Day]])</f>
        <v>45293</v>
      </c>
    </row>
    <row r="4" spans="1:25">
      <c r="A4" s="5">
        <v>45293.582835763889</v>
      </c>
      <c r="B4" s="7" t="s">
        <v>66</v>
      </c>
      <c r="C4" s="6" t="s">
        <v>110</v>
      </c>
      <c r="D4" s="7" t="s">
        <v>111</v>
      </c>
      <c r="E4" s="8">
        <v>8</v>
      </c>
      <c r="F4" s="7" t="s">
        <v>68</v>
      </c>
      <c r="G4" s="7" t="s">
        <v>68</v>
      </c>
      <c r="H4" s="7" t="s">
        <v>112</v>
      </c>
      <c r="I4" s="7" t="s">
        <v>44</v>
      </c>
      <c r="J4" s="19" t="str">
        <f>IFERROR(INDEX('Employee Info'!$C$3:$E$200,MATCH(Data6[[#This Row],[Name:]],'Employee Info'!$B$3:$B$200,0),MATCH(Data6[[#This Row],[Hours Type:]],'Employee Info'!$C$2:$E$2,0)),"")</f>
        <v/>
      </c>
      <c r="K4" s="19" t="str">
        <f>IFERROR(INDEX('Employee Info'!$C$3:$J$200,MATCH(Data6[[#This Row],[Name:]],'Employee Info'!$B$3:$B$200,0),MATCH(Data6[[#Headers],[Truck]],'Employee Info'!$C$2:$J$2,0)),"")</f>
        <v/>
      </c>
      <c r="L4" s="19" t="str">
        <f>IFERROR(INDEX('Employee Info'!$C$3:$J$200,MATCH(Data6[[#This Row],[Name:]],'Employee Info'!$B$3:$B$200,0),MATCH(Data6[[#Headers],[Phone]],'Employee Info'!$C$2:$J$2,0)),"")</f>
        <v/>
      </c>
      <c r="M4" s="19" t="str">
        <f>IFERROR(INDEX('Employee Info'!$C$3:$J$200,MATCH(Data6[[#This Row],[Name:]],'Employee Info'!$B$3:$B$200,0),MATCH(Data6[[#Headers],[Tech]],'Employee Info'!$C$2:$J$2,0)),"")</f>
        <v/>
      </c>
      <c r="N4" s="19" t="str">
        <f>IFERROR(INDEX('Employee Info'!$C$3:$J$200,MATCH(Data6[[#This Row],[Name:]],'Employee Info'!$B$3:$B$200,0),MATCH(Data6[[#Headers],[Other]],'Employee Info'!$C$2:$J$2,0)),"")</f>
        <v/>
      </c>
      <c r="O4" s="19">
        <f>IFERROR((Data6[[#This Row],[Hours:]]*SUM(Data6[[#This Row],[Rate]:[Other]])),"")</f>
        <v>0</v>
      </c>
      <c r="P4" s="7" t="str">
        <f>IF(Data6[[#This Row],[WO'#:]]="","Riley #","WO#")</f>
        <v>Riley #</v>
      </c>
      <c r="Q4" s="7">
        <f>IFERROR(WEEKNUM(Data6[[#This Row],[Date:]]),"")</f>
        <v>1</v>
      </c>
      <c r="R4" s="6">
        <f t="shared" si="0"/>
        <v>45291</v>
      </c>
      <c r="S4" s="6">
        <f>Data6[[#This Row],[Week Start]]+7</f>
        <v>45298</v>
      </c>
      <c r="T4" s="7" t="str">
        <f t="shared" si="1"/>
        <v>12/31/2023 - 1/7/2024</v>
      </c>
      <c r="U4" s="7" t="str">
        <f t="shared" si="2"/>
        <v>Time Card</v>
      </c>
      <c r="V4" s="8" t="str">
        <f>RIGHT(TEXT(Data6[[#This Row],[Date:]],"mmddyyyy"),4)</f>
        <v>2024</v>
      </c>
      <c r="W4" s="8" t="str">
        <f>MID(TEXT(Data6[[#This Row],[Date:]],"mmddyyyy"),3,2)</f>
        <v>02</v>
      </c>
      <c r="X4" s="8" t="str">
        <f>LEFT(TEXT(Data6[[#This Row],[Date:]],"mmddyyyy"),2)</f>
        <v>01</v>
      </c>
      <c r="Y4" s="6">
        <f>DATE(Data6[[#This Row],[Year]],Data6[[#This Row],[Month]],Data6[[#This Row],[Day]])</f>
        <v>45293</v>
      </c>
    </row>
    <row r="5" spans="1:25">
      <c r="A5" s="5">
        <v>45294.583260648149</v>
      </c>
      <c r="B5" s="7" t="s">
        <v>66</v>
      </c>
      <c r="C5" s="6" t="s">
        <v>152</v>
      </c>
      <c r="D5" s="7" t="s">
        <v>153</v>
      </c>
      <c r="E5" s="8">
        <v>6</v>
      </c>
      <c r="F5" s="7" t="s">
        <v>68</v>
      </c>
      <c r="G5" s="7" t="s">
        <v>68</v>
      </c>
      <c r="H5" s="7" t="s">
        <v>92</v>
      </c>
      <c r="I5" s="7" t="s">
        <v>44</v>
      </c>
      <c r="J5" s="19" t="str">
        <f>IFERROR(INDEX('Employee Info'!$C$3:$E$200,MATCH(Data6[[#This Row],[Name:]],'Employee Info'!$B$3:$B$200,0),MATCH(Data6[[#This Row],[Hours Type:]],'Employee Info'!$C$2:$E$2,0)),"")</f>
        <v/>
      </c>
      <c r="K5" s="19" t="str">
        <f>IFERROR(INDEX('Employee Info'!$C$3:$J$200,MATCH(Data6[[#This Row],[Name:]],'Employee Info'!$B$3:$B$200,0),MATCH(Data6[[#Headers],[Truck]],'Employee Info'!$C$2:$J$2,0)),"")</f>
        <v/>
      </c>
      <c r="L5" s="19" t="str">
        <f>IFERROR(INDEX('Employee Info'!$C$3:$J$200,MATCH(Data6[[#This Row],[Name:]],'Employee Info'!$B$3:$B$200,0),MATCH(Data6[[#Headers],[Phone]],'Employee Info'!$C$2:$J$2,0)),"")</f>
        <v/>
      </c>
      <c r="M5" s="19" t="str">
        <f>IFERROR(INDEX('Employee Info'!$C$3:$J$200,MATCH(Data6[[#This Row],[Name:]],'Employee Info'!$B$3:$B$200,0),MATCH(Data6[[#Headers],[Tech]],'Employee Info'!$C$2:$J$2,0)),"")</f>
        <v/>
      </c>
      <c r="N5" s="19" t="str">
        <f>IFERROR(INDEX('Employee Info'!$C$3:$J$200,MATCH(Data6[[#This Row],[Name:]],'Employee Info'!$B$3:$B$200,0),MATCH(Data6[[#Headers],[Other]],'Employee Info'!$C$2:$J$2,0)),"")</f>
        <v/>
      </c>
      <c r="O5" s="19">
        <f>IFERROR((Data6[[#This Row],[Hours:]]*SUM(Data6[[#This Row],[Rate]:[Other]])),"")</f>
        <v>0</v>
      </c>
      <c r="P5" s="7" t="str">
        <f>IF(Data6[[#This Row],[WO'#:]]="","Riley #","WO#")</f>
        <v>Riley #</v>
      </c>
      <c r="Q5" s="7">
        <f>IFERROR(WEEKNUM(Data6[[#This Row],[Date:]]),"")</f>
        <v>1</v>
      </c>
      <c r="R5" s="6">
        <f t="shared" si="0"/>
        <v>45291</v>
      </c>
      <c r="S5" s="6">
        <f>Data6[[#This Row],[Week Start]]+7</f>
        <v>45298</v>
      </c>
      <c r="T5" s="7" t="str">
        <f t="shared" si="1"/>
        <v>12/31/2023 - 1/7/2024</v>
      </c>
      <c r="U5" s="7" t="str">
        <f t="shared" si="2"/>
        <v>Time Card</v>
      </c>
      <c r="V5" s="8" t="str">
        <f>RIGHT(TEXT(Data6[[#This Row],[Date:]],"mmddyyyy"),4)</f>
        <v>2024</v>
      </c>
      <c r="W5" s="8" t="str">
        <f>MID(TEXT(Data6[[#This Row],[Date:]],"mmddyyyy"),3,2)</f>
        <v>03</v>
      </c>
      <c r="X5" s="8" t="str">
        <f>LEFT(TEXT(Data6[[#This Row],[Date:]],"mmddyyyy"),2)</f>
        <v>01</v>
      </c>
      <c r="Y5" s="6">
        <f>DATE(Data6[[#This Row],[Year]],Data6[[#This Row],[Month]],Data6[[#This Row],[Day]])</f>
        <v>45294</v>
      </c>
    </row>
    <row r="6" spans="1:25">
      <c r="A6" s="5">
        <v>45294.583400462965</v>
      </c>
      <c r="B6" s="7" t="s">
        <v>31</v>
      </c>
      <c r="C6" s="6" t="s">
        <v>152</v>
      </c>
      <c r="D6" s="7" t="s">
        <v>153</v>
      </c>
      <c r="E6" s="8">
        <v>6</v>
      </c>
      <c r="F6" s="7" t="s">
        <v>68</v>
      </c>
      <c r="G6" s="7" t="s">
        <v>68</v>
      </c>
      <c r="H6" s="7" t="s">
        <v>92</v>
      </c>
      <c r="I6" s="7" t="s">
        <v>44</v>
      </c>
      <c r="J6" s="19" t="str">
        <f>IFERROR(INDEX('Employee Info'!$C$3:$E$200,MATCH(Data6[[#This Row],[Name:]],'Employee Info'!$B$3:$B$200,0),MATCH(Data6[[#This Row],[Hours Type:]],'Employee Info'!$C$2:$E$2,0)),"")</f>
        <v/>
      </c>
      <c r="K6" s="19" t="str">
        <f>IFERROR(INDEX('Employee Info'!$C$3:$J$200,MATCH(Data6[[#This Row],[Name:]],'Employee Info'!$B$3:$B$200,0),MATCH(Data6[[#Headers],[Truck]],'Employee Info'!$C$2:$J$2,0)),"")</f>
        <v/>
      </c>
      <c r="L6" s="19" t="str">
        <f>IFERROR(INDEX('Employee Info'!$C$3:$J$200,MATCH(Data6[[#This Row],[Name:]],'Employee Info'!$B$3:$B$200,0),MATCH(Data6[[#Headers],[Phone]],'Employee Info'!$C$2:$J$2,0)),"")</f>
        <v/>
      </c>
      <c r="M6" s="19" t="str">
        <f>IFERROR(INDEX('Employee Info'!$C$3:$J$200,MATCH(Data6[[#This Row],[Name:]],'Employee Info'!$B$3:$B$200,0),MATCH(Data6[[#Headers],[Tech]],'Employee Info'!$C$2:$J$2,0)),"")</f>
        <v/>
      </c>
      <c r="N6" s="19" t="str">
        <f>IFERROR(INDEX('Employee Info'!$C$3:$J$200,MATCH(Data6[[#This Row],[Name:]],'Employee Info'!$B$3:$B$200,0),MATCH(Data6[[#Headers],[Other]],'Employee Info'!$C$2:$J$2,0)),"")</f>
        <v/>
      </c>
      <c r="O6" s="19">
        <f>IFERROR((Data6[[#This Row],[Hours:]]*SUM(Data6[[#This Row],[Rate]:[Other]])),"")</f>
        <v>0</v>
      </c>
      <c r="P6" s="7" t="str">
        <f>IF(Data6[[#This Row],[WO'#:]]="","Riley #","WO#")</f>
        <v>Riley #</v>
      </c>
      <c r="Q6" s="7">
        <f>IFERROR(WEEKNUM(Data6[[#This Row],[Date:]]),"")</f>
        <v>1</v>
      </c>
      <c r="R6" s="6">
        <f t="shared" si="0"/>
        <v>45291</v>
      </c>
      <c r="S6" s="6">
        <f>Data6[[#This Row],[Week Start]]+7</f>
        <v>45298</v>
      </c>
      <c r="T6" s="7" t="str">
        <f t="shared" si="1"/>
        <v>12/31/2023 - 1/7/2024</v>
      </c>
      <c r="U6" s="7" t="str">
        <f t="shared" si="2"/>
        <v>Time Card</v>
      </c>
      <c r="V6" s="8" t="str">
        <f>RIGHT(TEXT(Data6[[#This Row],[Date:]],"mmddyyyy"),4)</f>
        <v>2024</v>
      </c>
      <c r="W6" s="8" t="str">
        <f>MID(TEXT(Data6[[#This Row],[Date:]],"mmddyyyy"),3,2)</f>
        <v>03</v>
      </c>
      <c r="X6" s="8" t="str">
        <f>LEFT(TEXT(Data6[[#This Row],[Date:]],"mmddyyyy"),2)</f>
        <v>01</v>
      </c>
      <c r="Y6" s="6">
        <f>DATE(Data6[[#This Row],[Year]],Data6[[#This Row],[Month]],Data6[[#This Row],[Day]])</f>
        <v>45294</v>
      </c>
    </row>
    <row r="7" spans="1:25">
      <c r="A7" s="5">
        <v>45296.494023263891</v>
      </c>
      <c r="B7" s="7" t="s">
        <v>66</v>
      </c>
      <c r="C7" s="6" t="s">
        <v>152</v>
      </c>
      <c r="D7" s="7" t="s">
        <v>113</v>
      </c>
      <c r="E7" s="8">
        <v>1</v>
      </c>
      <c r="F7" s="7" t="s">
        <v>68</v>
      </c>
      <c r="G7" s="7" t="s">
        <v>68</v>
      </c>
      <c r="H7" s="7" t="s">
        <v>80</v>
      </c>
      <c r="I7" s="7" t="s">
        <v>45</v>
      </c>
      <c r="J7" s="19" t="str">
        <f>IFERROR(INDEX('Employee Info'!$C$3:$E$200,MATCH(Data6[[#This Row],[Name:]],'Employee Info'!$B$3:$B$200,0),MATCH(Data6[[#This Row],[Hours Type:]],'Employee Info'!$C$2:$E$2,0)),"")</f>
        <v/>
      </c>
      <c r="K7" s="19" t="str">
        <f>IFERROR(INDEX('Employee Info'!$C$3:$J$200,MATCH(Data6[[#This Row],[Name:]],'Employee Info'!$B$3:$B$200,0),MATCH(Data6[[#Headers],[Truck]],'Employee Info'!$C$2:$J$2,0)),"")</f>
        <v/>
      </c>
      <c r="L7" s="19" t="str">
        <f>IFERROR(INDEX('Employee Info'!$C$3:$J$200,MATCH(Data6[[#This Row],[Name:]],'Employee Info'!$B$3:$B$200,0),MATCH(Data6[[#Headers],[Phone]],'Employee Info'!$C$2:$J$2,0)),"")</f>
        <v/>
      </c>
      <c r="M7" s="19" t="str">
        <f>IFERROR(INDEX('Employee Info'!$C$3:$J$200,MATCH(Data6[[#This Row],[Name:]],'Employee Info'!$B$3:$B$200,0),MATCH(Data6[[#Headers],[Tech]],'Employee Info'!$C$2:$J$2,0)),"")</f>
        <v/>
      </c>
      <c r="N7" s="19" t="str">
        <f>IFERROR(INDEX('Employee Info'!$C$3:$J$200,MATCH(Data6[[#This Row],[Name:]],'Employee Info'!$B$3:$B$200,0),MATCH(Data6[[#Headers],[Other]],'Employee Info'!$C$2:$J$2,0)),"")</f>
        <v/>
      </c>
      <c r="O7" s="19">
        <f>IFERROR((Data6[[#This Row],[Hours:]]*SUM(Data6[[#This Row],[Rate]:[Other]])),"")</f>
        <v>0</v>
      </c>
      <c r="P7" s="7" t="str">
        <f>IF(Data6[[#This Row],[WO'#:]]="","Riley #","WO#")</f>
        <v>Riley #</v>
      </c>
      <c r="Q7" s="7">
        <f>IFERROR(WEEKNUM(Data6[[#This Row],[Date:]]),"")</f>
        <v>1</v>
      </c>
      <c r="R7" s="6">
        <f t="shared" si="0"/>
        <v>45291</v>
      </c>
      <c r="S7" s="6">
        <f>Data6[[#This Row],[Week Start]]+7</f>
        <v>45298</v>
      </c>
      <c r="T7" s="7" t="str">
        <f t="shared" si="1"/>
        <v>12/31/2023 - 1/7/2024</v>
      </c>
      <c r="U7" s="7" t="str">
        <f t="shared" si="2"/>
        <v>Time Card</v>
      </c>
      <c r="V7" s="8" t="str">
        <f>RIGHT(TEXT(Data6[[#This Row],[Date:]],"mmddyyyy"),4)</f>
        <v>2024</v>
      </c>
      <c r="W7" s="8" t="str">
        <f>MID(TEXT(Data6[[#This Row],[Date:]],"mmddyyyy"),3,2)</f>
        <v>03</v>
      </c>
      <c r="X7" s="8" t="str">
        <f>LEFT(TEXT(Data6[[#This Row],[Date:]],"mmddyyyy"),2)</f>
        <v>01</v>
      </c>
      <c r="Y7" s="6">
        <f>DATE(Data6[[#This Row],[Year]],Data6[[#This Row],[Month]],Data6[[#This Row],[Day]])</f>
        <v>45294</v>
      </c>
    </row>
    <row r="8" spans="1:25">
      <c r="A8" s="5">
        <v>45294.58219212963</v>
      </c>
      <c r="B8" s="7" t="s">
        <v>31</v>
      </c>
      <c r="C8" s="6" t="s">
        <v>152</v>
      </c>
      <c r="D8" s="7" t="s">
        <v>111</v>
      </c>
      <c r="E8" s="8">
        <v>2</v>
      </c>
      <c r="F8" s="7" t="s">
        <v>68</v>
      </c>
      <c r="G8" s="7" t="s">
        <v>68</v>
      </c>
      <c r="H8" s="7" t="s">
        <v>112</v>
      </c>
      <c r="I8" s="7" t="s">
        <v>44</v>
      </c>
      <c r="J8" s="19" t="str">
        <f>IFERROR(INDEX('Employee Info'!$C$3:$E$200,MATCH(Data6[[#This Row],[Name:]],'Employee Info'!$B$3:$B$200,0),MATCH(Data6[[#This Row],[Hours Type:]],'Employee Info'!$C$2:$E$2,0)),"")</f>
        <v/>
      </c>
      <c r="K8" s="19" t="str">
        <f>IFERROR(INDEX('Employee Info'!$C$3:$J$200,MATCH(Data6[[#This Row],[Name:]],'Employee Info'!$B$3:$B$200,0),MATCH(Data6[[#Headers],[Truck]],'Employee Info'!$C$2:$J$2,0)),"")</f>
        <v/>
      </c>
      <c r="L8" s="19" t="str">
        <f>IFERROR(INDEX('Employee Info'!$C$3:$J$200,MATCH(Data6[[#This Row],[Name:]],'Employee Info'!$B$3:$B$200,0),MATCH(Data6[[#Headers],[Phone]],'Employee Info'!$C$2:$J$2,0)),"")</f>
        <v/>
      </c>
      <c r="M8" s="19" t="str">
        <f>IFERROR(INDEX('Employee Info'!$C$3:$J$200,MATCH(Data6[[#This Row],[Name:]],'Employee Info'!$B$3:$B$200,0),MATCH(Data6[[#Headers],[Tech]],'Employee Info'!$C$2:$J$2,0)),"")</f>
        <v/>
      </c>
      <c r="N8" s="19" t="str">
        <f>IFERROR(INDEX('Employee Info'!$C$3:$J$200,MATCH(Data6[[#This Row],[Name:]],'Employee Info'!$B$3:$B$200,0),MATCH(Data6[[#Headers],[Other]],'Employee Info'!$C$2:$J$2,0)),"")</f>
        <v/>
      </c>
      <c r="O8" s="19">
        <f>IFERROR((Data6[[#This Row],[Hours:]]*SUM(Data6[[#This Row],[Rate]:[Other]])),"")</f>
        <v>0</v>
      </c>
      <c r="P8" s="7" t="str">
        <f>IF(Data6[[#This Row],[WO'#:]]="","Riley #","WO#")</f>
        <v>Riley #</v>
      </c>
      <c r="Q8" s="7">
        <f>IFERROR(WEEKNUM(Data6[[#This Row],[Date:]]),"")</f>
        <v>1</v>
      </c>
      <c r="R8" s="6">
        <f t="shared" si="0"/>
        <v>45291</v>
      </c>
      <c r="S8" s="6">
        <f>Data6[[#This Row],[Week Start]]+7</f>
        <v>45298</v>
      </c>
      <c r="T8" s="7" t="str">
        <f t="shared" si="1"/>
        <v>12/31/2023 - 1/7/2024</v>
      </c>
      <c r="U8" s="7" t="str">
        <f t="shared" si="2"/>
        <v>Time Card</v>
      </c>
      <c r="V8" s="8" t="str">
        <f>RIGHT(TEXT(Data6[[#This Row],[Date:]],"mmddyyyy"),4)</f>
        <v>2024</v>
      </c>
      <c r="W8" s="8" t="str">
        <f>MID(TEXT(Data6[[#This Row],[Date:]],"mmddyyyy"),3,2)</f>
        <v>03</v>
      </c>
      <c r="X8" s="8" t="str">
        <f>LEFT(TEXT(Data6[[#This Row],[Date:]],"mmddyyyy"),2)</f>
        <v>01</v>
      </c>
      <c r="Y8" s="6">
        <f>DATE(Data6[[#This Row],[Year]],Data6[[#This Row],[Month]],Data6[[#This Row],[Day]])</f>
        <v>45294</v>
      </c>
    </row>
    <row r="9" spans="1:25">
      <c r="A9" s="5">
        <v>45294.582573032407</v>
      </c>
      <c r="B9" s="7" t="s">
        <v>66</v>
      </c>
      <c r="C9" s="6" t="s">
        <v>152</v>
      </c>
      <c r="D9" s="7" t="s">
        <v>111</v>
      </c>
      <c r="E9" s="8">
        <v>2</v>
      </c>
      <c r="F9" s="7" t="s">
        <v>68</v>
      </c>
      <c r="G9" s="7" t="s">
        <v>68</v>
      </c>
      <c r="H9" s="7" t="s">
        <v>112</v>
      </c>
      <c r="I9" s="7" t="s">
        <v>44</v>
      </c>
      <c r="J9" s="19" t="str">
        <f>IFERROR(INDEX('Employee Info'!$C$3:$E$200,MATCH(Data6[[#This Row],[Name:]],'Employee Info'!$B$3:$B$200,0),MATCH(Data6[[#This Row],[Hours Type:]],'Employee Info'!$C$2:$E$2,0)),"")</f>
        <v/>
      </c>
      <c r="K9" s="19" t="str">
        <f>IFERROR(INDEX('Employee Info'!$C$3:$J$200,MATCH(Data6[[#This Row],[Name:]],'Employee Info'!$B$3:$B$200,0),MATCH(Data6[[#Headers],[Truck]],'Employee Info'!$C$2:$J$2,0)),"")</f>
        <v/>
      </c>
      <c r="L9" s="19" t="str">
        <f>IFERROR(INDEX('Employee Info'!$C$3:$J$200,MATCH(Data6[[#This Row],[Name:]],'Employee Info'!$B$3:$B$200,0),MATCH(Data6[[#Headers],[Phone]],'Employee Info'!$C$2:$J$2,0)),"")</f>
        <v/>
      </c>
      <c r="M9" s="19" t="str">
        <f>IFERROR(INDEX('Employee Info'!$C$3:$J$200,MATCH(Data6[[#This Row],[Name:]],'Employee Info'!$B$3:$B$200,0),MATCH(Data6[[#Headers],[Tech]],'Employee Info'!$C$2:$J$2,0)),"")</f>
        <v/>
      </c>
      <c r="N9" s="19" t="str">
        <f>IFERROR(INDEX('Employee Info'!$C$3:$J$200,MATCH(Data6[[#This Row],[Name:]],'Employee Info'!$B$3:$B$200,0),MATCH(Data6[[#Headers],[Other]],'Employee Info'!$C$2:$J$2,0)),"")</f>
        <v/>
      </c>
      <c r="O9" s="19">
        <f>IFERROR((Data6[[#This Row],[Hours:]]*SUM(Data6[[#This Row],[Rate]:[Other]])),"")</f>
        <v>0</v>
      </c>
      <c r="P9" s="7" t="str">
        <f>IF(Data6[[#This Row],[WO'#:]]="","Riley #","WO#")</f>
        <v>Riley #</v>
      </c>
      <c r="Q9" s="7">
        <f>IFERROR(WEEKNUM(Data6[[#This Row],[Date:]]),"")</f>
        <v>1</v>
      </c>
      <c r="R9" s="6">
        <f t="shared" si="0"/>
        <v>45291</v>
      </c>
      <c r="S9" s="6">
        <f>Data6[[#This Row],[Week Start]]+7</f>
        <v>45298</v>
      </c>
      <c r="T9" s="7" t="str">
        <f t="shared" si="1"/>
        <v>12/31/2023 - 1/7/2024</v>
      </c>
      <c r="U9" s="7" t="str">
        <f t="shared" si="2"/>
        <v>Time Card</v>
      </c>
      <c r="V9" s="8" t="str">
        <f>RIGHT(TEXT(Data6[[#This Row],[Date:]],"mmddyyyy"),4)</f>
        <v>2024</v>
      </c>
      <c r="W9" s="8" t="str">
        <f>MID(TEXT(Data6[[#This Row],[Date:]],"mmddyyyy"),3,2)</f>
        <v>03</v>
      </c>
      <c r="X9" s="8" t="str">
        <f>LEFT(TEXT(Data6[[#This Row],[Date:]],"mmddyyyy"),2)</f>
        <v>01</v>
      </c>
      <c r="Y9" s="6">
        <f>DATE(Data6[[#This Row],[Year]],Data6[[#This Row],[Month]],Data6[[#This Row],[Day]])</f>
        <v>45294</v>
      </c>
    </row>
    <row r="10" spans="1:25">
      <c r="A10" s="5">
        <v>45295.579734259256</v>
      </c>
      <c r="B10" s="7" t="s">
        <v>31</v>
      </c>
      <c r="C10" s="6" t="s">
        <v>162</v>
      </c>
      <c r="D10" s="7" t="s">
        <v>163</v>
      </c>
      <c r="E10" s="8">
        <v>6</v>
      </c>
      <c r="F10" s="7" t="s">
        <v>68</v>
      </c>
      <c r="G10" s="7" t="s">
        <v>68</v>
      </c>
      <c r="H10" s="7" t="s">
        <v>92</v>
      </c>
      <c r="I10" s="7" t="s">
        <v>44</v>
      </c>
      <c r="J10" s="19" t="str">
        <f>IFERROR(INDEX('Employee Info'!$C$3:$E$200,MATCH(Data6[[#This Row],[Name:]],'Employee Info'!$B$3:$B$200,0),MATCH(Data6[[#This Row],[Hours Type:]],'Employee Info'!$C$2:$E$2,0)),"")</f>
        <v/>
      </c>
      <c r="K10" s="19" t="str">
        <f>IFERROR(INDEX('Employee Info'!$C$3:$J$200,MATCH(Data6[[#This Row],[Name:]],'Employee Info'!$B$3:$B$200,0),MATCH(Data6[[#Headers],[Truck]],'Employee Info'!$C$2:$J$2,0)),"")</f>
        <v/>
      </c>
      <c r="L10" s="19" t="str">
        <f>IFERROR(INDEX('Employee Info'!$C$3:$J$200,MATCH(Data6[[#This Row],[Name:]],'Employee Info'!$B$3:$B$200,0),MATCH(Data6[[#Headers],[Phone]],'Employee Info'!$C$2:$J$2,0)),"")</f>
        <v/>
      </c>
      <c r="M10" s="19" t="str">
        <f>IFERROR(INDEX('Employee Info'!$C$3:$J$200,MATCH(Data6[[#This Row],[Name:]],'Employee Info'!$B$3:$B$200,0),MATCH(Data6[[#Headers],[Tech]],'Employee Info'!$C$2:$J$2,0)),"")</f>
        <v/>
      </c>
      <c r="N10" s="19" t="str">
        <f>IFERROR(INDEX('Employee Info'!$C$3:$J$200,MATCH(Data6[[#This Row],[Name:]],'Employee Info'!$B$3:$B$200,0),MATCH(Data6[[#Headers],[Other]],'Employee Info'!$C$2:$J$2,0)),"")</f>
        <v/>
      </c>
      <c r="O10" s="19">
        <f>IFERROR((Data6[[#This Row],[Hours:]]*SUM(Data6[[#This Row],[Rate]:[Other]])),"")</f>
        <v>0</v>
      </c>
      <c r="P10" s="7" t="str">
        <f>IF(Data6[[#This Row],[WO'#:]]="","Riley #","WO#")</f>
        <v>Riley #</v>
      </c>
      <c r="Q10" s="7">
        <f>IFERROR(WEEKNUM(Data6[[#This Row],[Date:]]),"")</f>
        <v>1</v>
      </c>
      <c r="R10" s="6">
        <f t="shared" si="0"/>
        <v>45291</v>
      </c>
      <c r="S10" s="6">
        <f>Data6[[#This Row],[Week Start]]+7</f>
        <v>45298</v>
      </c>
      <c r="T10" s="7" t="str">
        <f t="shared" si="1"/>
        <v>12/31/2023 - 1/7/2024</v>
      </c>
      <c r="U10" s="7" t="str">
        <f t="shared" si="2"/>
        <v>Time Card</v>
      </c>
      <c r="V10" s="8" t="str">
        <f>RIGHT(TEXT(Data6[[#This Row],[Date:]],"mmddyyyy"),4)</f>
        <v>2024</v>
      </c>
      <c r="W10" s="8" t="str">
        <f>MID(TEXT(Data6[[#This Row],[Date:]],"mmddyyyy"),3,2)</f>
        <v>04</v>
      </c>
      <c r="X10" s="8" t="str">
        <f>LEFT(TEXT(Data6[[#This Row],[Date:]],"mmddyyyy"),2)</f>
        <v>01</v>
      </c>
      <c r="Y10" s="6">
        <f>DATE(Data6[[#This Row],[Year]],Data6[[#This Row],[Month]],Data6[[#This Row],[Day]])</f>
        <v>45295</v>
      </c>
    </row>
    <row r="11" spans="1:25">
      <c r="A11" s="5">
        <v>45295.580324768518</v>
      </c>
      <c r="B11" s="7" t="s">
        <v>31</v>
      </c>
      <c r="C11" s="6" t="s">
        <v>162</v>
      </c>
      <c r="D11" s="7" t="s">
        <v>164</v>
      </c>
      <c r="E11" s="8">
        <v>2</v>
      </c>
      <c r="F11" s="7" t="s">
        <v>68</v>
      </c>
      <c r="G11" s="7" t="s">
        <v>68</v>
      </c>
      <c r="H11" s="7" t="s">
        <v>165</v>
      </c>
      <c r="I11" s="7" t="s">
        <v>44</v>
      </c>
      <c r="J11" s="19" t="str">
        <f>IFERROR(INDEX('Employee Info'!$C$3:$E$200,MATCH(Data6[[#This Row],[Name:]],'Employee Info'!$B$3:$B$200,0),MATCH(Data6[[#This Row],[Hours Type:]],'Employee Info'!$C$2:$E$2,0)),"")</f>
        <v/>
      </c>
      <c r="K11" s="19" t="str">
        <f>IFERROR(INDEX('Employee Info'!$C$3:$J$200,MATCH(Data6[[#This Row],[Name:]],'Employee Info'!$B$3:$B$200,0),MATCH(Data6[[#Headers],[Truck]],'Employee Info'!$C$2:$J$2,0)),"")</f>
        <v/>
      </c>
      <c r="L11" s="19" t="str">
        <f>IFERROR(INDEX('Employee Info'!$C$3:$J$200,MATCH(Data6[[#This Row],[Name:]],'Employee Info'!$B$3:$B$200,0),MATCH(Data6[[#Headers],[Phone]],'Employee Info'!$C$2:$J$2,0)),"")</f>
        <v/>
      </c>
      <c r="M11" s="19" t="str">
        <f>IFERROR(INDEX('Employee Info'!$C$3:$J$200,MATCH(Data6[[#This Row],[Name:]],'Employee Info'!$B$3:$B$200,0),MATCH(Data6[[#Headers],[Tech]],'Employee Info'!$C$2:$J$2,0)),"")</f>
        <v/>
      </c>
      <c r="N11" s="19" t="str">
        <f>IFERROR(INDEX('Employee Info'!$C$3:$J$200,MATCH(Data6[[#This Row],[Name:]],'Employee Info'!$B$3:$B$200,0),MATCH(Data6[[#Headers],[Other]],'Employee Info'!$C$2:$J$2,0)),"")</f>
        <v/>
      </c>
      <c r="O11" s="19">
        <f>IFERROR((Data6[[#This Row],[Hours:]]*SUM(Data6[[#This Row],[Rate]:[Other]])),"")</f>
        <v>0</v>
      </c>
      <c r="P11" s="7" t="str">
        <f>IF(Data6[[#This Row],[WO'#:]]="","Riley #","WO#")</f>
        <v>Riley #</v>
      </c>
      <c r="Q11" s="7">
        <f>IFERROR(WEEKNUM(Data6[[#This Row],[Date:]]),"")</f>
        <v>1</v>
      </c>
      <c r="R11" s="6">
        <f t="shared" si="0"/>
        <v>45291</v>
      </c>
      <c r="S11" s="6">
        <f>Data6[[#This Row],[Week Start]]+7</f>
        <v>45298</v>
      </c>
      <c r="T11" s="7" t="str">
        <f t="shared" si="1"/>
        <v>12/31/2023 - 1/7/2024</v>
      </c>
      <c r="U11" s="7" t="str">
        <f t="shared" si="2"/>
        <v>Time Card</v>
      </c>
      <c r="V11" s="8" t="str">
        <f>RIGHT(TEXT(Data6[[#This Row],[Date:]],"mmddyyyy"),4)</f>
        <v>2024</v>
      </c>
      <c r="W11" s="8" t="str">
        <f>MID(TEXT(Data6[[#This Row],[Date:]],"mmddyyyy"),3,2)</f>
        <v>04</v>
      </c>
      <c r="X11" s="8" t="str">
        <f>LEFT(TEXT(Data6[[#This Row],[Date:]],"mmddyyyy"),2)</f>
        <v>01</v>
      </c>
      <c r="Y11" s="6">
        <f>DATE(Data6[[#This Row],[Year]],Data6[[#This Row],[Month]],Data6[[#This Row],[Day]])</f>
        <v>45295</v>
      </c>
    </row>
    <row r="12" spans="1:25">
      <c r="A12" s="5">
        <v>45296.493615624997</v>
      </c>
      <c r="B12" s="7" t="s">
        <v>66</v>
      </c>
      <c r="C12" s="6" t="s">
        <v>162</v>
      </c>
      <c r="D12" s="7" t="s">
        <v>113</v>
      </c>
      <c r="E12" s="8">
        <v>8</v>
      </c>
      <c r="F12" s="7" t="s">
        <v>68</v>
      </c>
      <c r="G12" s="7" t="s">
        <v>68</v>
      </c>
      <c r="H12" s="7" t="s">
        <v>80</v>
      </c>
      <c r="I12" s="7" t="s">
        <v>44</v>
      </c>
      <c r="J12" s="19" t="str">
        <f>IFERROR(INDEX('Employee Info'!$C$3:$E$200,MATCH(Data6[[#This Row],[Name:]],'Employee Info'!$B$3:$B$200,0),MATCH(Data6[[#This Row],[Hours Type:]],'Employee Info'!$C$2:$E$2,0)),"")</f>
        <v/>
      </c>
      <c r="K12" s="19" t="str">
        <f>IFERROR(INDEX('Employee Info'!$C$3:$J$200,MATCH(Data6[[#This Row],[Name:]],'Employee Info'!$B$3:$B$200,0),MATCH(Data6[[#Headers],[Truck]],'Employee Info'!$C$2:$J$2,0)),"")</f>
        <v/>
      </c>
      <c r="L12" s="19" t="str">
        <f>IFERROR(INDEX('Employee Info'!$C$3:$J$200,MATCH(Data6[[#This Row],[Name:]],'Employee Info'!$B$3:$B$200,0),MATCH(Data6[[#Headers],[Phone]],'Employee Info'!$C$2:$J$2,0)),"")</f>
        <v/>
      </c>
      <c r="M12" s="19" t="str">
        <f>IFERROR(INDEX('Employee Info'!$C$3:$J$200,MATCH(Data6[[#This Row],[Name:]],'Employee Info'!$B$3:$B$200,0),MATCH(Data6[[#Headers],[Tech]],'Employee Info'!$C$2:$J$2,0)),"")</f>
        <v/>
      </c>
      <c r="N12" s="19" t="str">
        <f>IFERROR(INDEX('Employee Info'!$C$3:$J$200,MATCH(Data6[[#This Row],[Name:]],'Employee Info'!$B$3:$B$200,0),MATCH(Data6[[#Headers],[Other]],'Employee Info'!$C$2:$J$2,0)),"")</f>
        <v/>
      </c>
      <c r="O12" s="19">
        <f>IFERROR((Data6[[#This Row],[Hours:]]*SUM(Data6[[#This Row],[Rate]:[Other]])),"")</f>
        <v>0</v>
      </c>
      <c r="P12" s="7" t="str">
        <f>IF(Data6[[#This Row],[WO'#:]]="","Riley #","WO#")</f>
        <v>Riley #</v>
      </c>
      <c r="Q12" s="7">
        <f>IFERROR(WEEKNUM(Data6[[#This Row],[Date:]]),"")</f>
        <v>1</v>
      </c>
      <c r="R12" s="6">
        <f t="shared" si="0"/>
        <v>45291</v>
      </c>
      <c r="S12" s="6">
        <f>Data6[[#This Row],[Week Start]]+7</f>
        <v>45298</v>
      </c>
      <c r="T12" s="7" t="str">
        <f t="shared" si="1"/>
        <v>12/31/2023 - 1/7/2024</v>
      </c>
      <c r="U12" s="7" t="str">
        <f t="shared" si="2"/>
        <v>Time Card</v>
      </c>
      <c r="V12" s="8" t="str">
        <f>RIGHT(TEXT(Data6[[#This Row],[Date:]],"mmddyyyy"),4)</f>
        <v>2024</v>
      </c>
      <c r="W12" s="8" t="str">
        <f>MID(TEXT(Data6[[#This Row],[Date:]],"mmddyyyy"),3,2)</f>
        <v>04</v>
      </c>
      <c r="X12" s="8" t="str">
        <f>LEFT(TEXT(Data6[[#This Row],[Date:]],"mmddyyyy"),2)</f>
        <v>01</v>
      </c>
      <c r="Y12" s="6">
        <f>DATE(Data6[[#This Row],[Year]],Data6[[#This Row],[Month]],Data6[[#This Row],[Day]])</f>
        <v>45295</v>
      </c>
    </row>
    <row r="13" spans="1:25">
      <c r="A13" s="5">
        <v>45296.494827430557</v>
      </c>
      <c r="B13" s="7" t="s">
        <v>66</v>
      </c>
      <c r="C13" s="6" t="s">
        <v>162</v>
      </c>
      <c r="D13" s="7" t="s">
        <v>113</v>
      </c>
      <c r="E13" s="8">
        <v>2</v>
      </c>
      <c r="F13" s="7" t="s">
        <v>68</v>
      </c>
      <c r="G13" s="7" t="s">
        <v>68</v>
      </c>
      <c r="H13" s="7" t="s">
        <v>80</v>
      </c>
      <c r="I13" s="7" t="s">
        <v>45</v>
      </c>
      <c r="J13" s="19" t="str">
        <f>IFERROR(INDEX('Employee Info'!$C$3:$E$200,MATCH(Data6[[#This Row],[Name:]],'Employee Info'!$B$3:$B$200,0),MATCH(Data6[[#This Row],[Hours Type:]],'Employee Info'!$C$2:$E$2,0)),"")</f>
        <v/>
      </c>
      <c r="K13" s="19" t="str">
        <f>IFERROR(INDEX('Employee Info'!$C$3:$J$200,MATCH(Data6[[#This Row],[Name:]],'Employee Info'!$B$3:$B$200,0),MATCH(Data6[[#Headers],[Truck]],'Employee Info'!$C$2:$J$2,0)),"")</f>
        <v/>
      </c>
      <c r="L13" s="19" t="str">
        <f>IFERROR(INDEX('Employee Info'!$C$3:$J$200,MATCH(Data6[[#This Row],[Name:]],'Employee Info'!$B$3:$B$200,0),MATCH(Data6[[#Headers],[Phone]],'Employee Info'!$C$2:$J$2,0)),"")</f>
        <v/>
      </c>
      <c r="M13" s="19" t="str">
        <f>IFERROR(INDEX('Employee Info'!$C$3:$J$200,MATCH(Data6[[#This Row],[Name:]],'Employee Info'!$B$3:$B$200,0),MATCH(Data6[[#Headers],[Tech]],'Employee Info'!$C$2:$J$2,0)),"")</f>
        <v/>
      </c>
      <c r="N13" s="19" t="str">
        <f>IFERROR(INDEX('Employee Info'!$C$3:$J$200,MATCH(Data6[[#This Row],[Name:]],'Employee Info'!$B$3:$B$200,0),MATCH(Data6[[#Headers],[Other]],'Employee Info'!$C$2:$J$2,0)),"")</f>
        <v/>
      </c>
      <c r="O13" s="19">
        <f>IFERROR((Data6[[#This Row],[Hours:]]*SUM(Data6[[#This Row],[Rate]:[Other]])),"")</f>
        <v>0</v>
      </c>
      <c r="P13" s="7" t="str">
        <f>IF(Data6[[#This Row],[WO'#:]]="","Riley #","WO#")</f>
        <v>Riley #</v>
      </c>
      <c r="Q13" s="7">
        <f>IFERROR(WEEKNUM(Data6[[#This Row],[Date:]]),"")</f>
        <v>1</v>
      </c>
      <c r="R13" s="6">
        <f t="shared" si="0"/>
        <v>45291</v>
      </c>
      <c r="S13" s="6">
        <f>Data6[[#This Row],[Week Start]]+7</f>
        <v>45298</v>
      </c>
      <c r="T13" s="7" t="str">
        <f t="shared" si="1"/>
        <v>12/31/2023 - 1/7/2024</v>
      </c>
      <c r="U13" s="7" t="str">
        <f t="shared" si="2"/>
        <v>Time Card</v>
      </c>
      <c r="V13" s="8" t="str">
        <f>RIGHT(TEXT(Data6[[#This Row],[Date:]],"mmddyyyy"),4)</f>
        <v>2024</v>
      </c>
      <c r="W13" s="8" t="str">
        <f>MID(TEXT(Data6[[#This Row],[Date:]],"mmddyyyy"),3,2)</f>
        <v>04</v>
      </c>
      <c r="X13" s="8" t="str">
        <f>LEFT(TEXT(Data6[[#This Row],[Date:]],"mmddyyyy"),2)</f>
        <v>01</v>
      </c>
      <c r="Y13" s="6">
        <f>DATE(Data6[[#This Row],[Year]],Data6[[#This Row],[Month]],Data6[[#This Row],[Day]])</f>
        <v>45295</v>
      </c>
    </row>
    <row r="14" spans="1:25">
      <c r="A14" s="5">
        <v>45296.473244097222</v>
      </c>
      <c r="B14" s="7" t="s">
        <v>31</v>
      </c>
      <c r="C14" s="6" t="s">
        <v>166</v>
      </c>
      <c r="D14" s="7" t="s">
        <v>167</v>
      </c>
      <c r="E14" s="8">
        <v>2</v>
      </c>
      <c r="F14" s="7" t="s">
        <v>68</v>
      </c>
      <c r="G14" s="7" t="s">
        <v>68</v>
      </c>
      <c r="H14" s="7" t="s">
        <v>92</v>
      </c>
      <c r="I14" s="7" t="s">
        <v>44</v>
      </c>
      <c r="J14" s="19" t="str">
        <f>IFERROR(INDEX('Employee Info'!$C$3:$E$200,MATCH(Data6[[#This Row],[Name:]],'Employee Info'!$B$3:$B$200,0),MATCH(Data6[[#This Row],[Hours Type:]],'Employee Info'!$C$2:$E$2,0)),"")</f>
        <v/>
      </c>
      <c r="K14" s="19" t="str">
        <f>IFERROR(INDEX('Employee Info'!$C$3:$J$200,MATCH(Data6[[#This Row],[Name:]],'Employee Info'!$B$3:$B$200,0),MATCH(Data6[[#Headers],[Truck]],'Employee Info'!$C$2:$J$2,0)),"")</f>
        <v/>
      </c>
      <c r="L14" s="19" t="str">
        <f>IFERROR(INDEX('Employee Info'!$C$3:$J$200,MATCH(Data6[[#This Row],[Name:]],'Employee Info'!$B$3:$B$200,0),MATCH(Data6[[#Headers],[Phone]],'Employee Info'!$C$2:$J$2,0)),"")</f>
        <v/>
      </c>
      <c r="M14" s="19" t="str">
        <f>IFERROR(INDEX('Employee Info'!$C$3:$J$200,MATCH(Data6[[#This Row],[Name:]],'Employee Info'!$B$3:$B$200,0),MATCH(Data6[[#Headers],[Tech]],'Employee Info'!$C$2:$J$2,0)),"")</f>
        <v/>
      </c>
      <c r="N14" s="19" t="str">
        <f>IFERROR(INDEX('Employee Info'!$C$3:$J$200,MATCH(Data6[[#This Row],[Name:]],'Employee Info'!$B$3:$B$200,0),MATCH(Data6[[#Headers],[Other]],'Employee Info'!$C$2:$J$2,0)),"")</f>
        <v/>
      </c>
      <c r="O14" s="19">
        <f>IFERROR((Data6[[#This Row],[Hours:]]*SUM(Data6[[#This Row],[Rate]:[Other]])),"")</f>
        <v>0</v>
      </c>
      <c r="P14" s="7" t="str">
        <f>IF(Data6[[#This Row],[WO'#:]]="","Riley #","WO#")</f>
        <v>Riley #</v>
      </c>
      <c r="Q14" s="7">
        <f>IFERROR(WEEKNUM(Data6[[#This Row],[Date:]]),"")</f>
        <v>1</v>
      </c>
      <c r="R14" s="6">
        <f t="shared" si="0"/>
        <v>45291</v>
      </c>
      <c r="S14" s="6">
        <f>Data6[[#This Row],[Week Start]]+7</f>
        <v>45298</v>
      </c>
      <c r="T14" s="7" t="str">
        <f t="shared" si="1"/>
        <v>12/31/2023 - 1/7/2024</v>
      </c>
      <c r="U14" s="7" t="str">
        <f t="shared" si="2"/>
        <v>Time Card</v>
      </c>
      <c r="V14" s="8" t="str">
        <f>RIGHT(TEXT(Data6[[#This Row],[Date:]],"mmddyyyy"),4)</f>
        <v>2024</v>
      </c>
      <c r="W14" s="8" t="str">
        <f>MID(TEXT(Data6[[#This Row],[Date:]],"mmddyyyy"),3,2)</f>
        <v>05</v>
      </c>
      <c r="X14" s="8" t="str">
        <f>LEFT(TEXT(Data6[[#This Row],[Date:]],"mmddyyyy"),2)</f>
        <v>01</v>
      </c>
      <c r="Y14" s="6">
        <f>DATE(Data6[[#This Row],[Year]],Data6[[#This Row],[Month]],Data6[[#This Row],[Day]])</f>
        <v>45296</v>
      </c>
    </row>
    <row r="15" spans="1:25">
      <c r="A15" s="5">
        <v>45296.472663425928</v>
      </c>
      <c r="B15" s="7" t="s">
        <v>31</v>
      </c>
      <c r="C15" s="6" t="s">
        <v>166</v>
      </c>
      <c r="D15" s="7" t="s">
        <v>164</v>
      </c>
      <c r="E15" s="8">
        <v>3</v>
      </c>
      <c r="F15" s="7" t="s">
        <v>68</v>
      </c>
      <c r="G15" s="7" t="s">
        <v>68</v>
      </c>
      <c r="H15" s="7" t="s">
        <v>165</v>
      </c>
      <c r="I15" s="7" t="s">
        <v>44</v>
      </c>
      <c r="J15" s="19" t="str">
        <f>IFERROR(INDEX('Employee Info'!$C$3:$E$200,MATCH(Data6[[#This Row],[Name:]],'Employee Info'!$B$3:$B$200,0),MATCH(Data6[[#This Row],[Hours Type:]],'Employee Info'!$C$2:$E$2,0)),"")</f>
        <v/>
      </c>
      <c r="K15" s="19" t="str">
        <f>IFERROR(INDEX('Employee Info'!$C$3:$J$200,MATCH(Data6[[#This Row],[Name:]],'Employee Info'!$B$3:$B$200,0),MATCH(Data6[[#Headers],[Truck]],'Employee Info'!$C$2:$J$2,0)),"")</f>
        <v/>
      </c>
      <c r="L15" s="19" t="str">
        <f>IFERROR(INDEX('Employee Info'!$C$3:$J$200,MATCH(Data6[[#This Row],[Name:]],'Employee Info'!$B$3:$B$200,0),MATCH(Data6[[#Headers],[Phone]],'Employee Info'!$C$2:$J$2,0)),"")</f>
        <v/>
      </c>
      <c r="M15" s="19" t="str">
        <f>IFERROR(INDEX('Employee Info'!$C$3:$J$200,MATCH(Data6[[#This Row],[Name:]],'Employee Info'!$B$3:$B$200,0),MATCH(Data6[[#Headers],[Tech]],'Employee Info'!$C$2:$J$2,0)),"")</f>
        <v/>
      </c>
      <c r="N15" s="19" t="str">
        <f>IFERROR(INDEX('Employee Info'!$C$3:$J$200,MATCH(Data6[[#This Row],[Name:]],'Employee Info'!$B$3:$B$200,0),MATCH(Data6[[#Headers],[Other]],'Employee Info'!$C$2:$J$2,0)),"")</f>
        <v/>
      </c>
      <c r="O15" s="19">
        <f>IFERROR((Data6[[#This Row],[Hours:]]*SUM(Data6[[#This Row],[Rate]:[Other]])),"")</f>
        <v>0</v>
      </c>
      <c r="P15" s="7" t="str">
        <f>IF(Data6[[#This Row],[WO'#:]]="","Riley #","WO#")</f>
        <v>Riley #</v>
      </c>
      <c r="Q15" s="7">
        <f>IFERROR(WEEKNUM(Data6[[#This Row],[Date:]]),"")</f>
        <v>1</v>
      </c>
      <c r="R15" s="6">
        <f t="shared" si="0"/>
        <v>45291</v>
      </c>
      <c r="S15" s="6">
        <f>Data6[[#This Row],[Week Start]]+7</f>
        <v>45298</v>
      </c>
      <c r="T15" s="7" t="str">
        <f t="shared" si="1"/>
        <v>12/31/2023 - 1/7/2024</v>
      </c>
      <c r="U15" s="7" t="str">
        <f t="shared" si="2"/>
        <v>Time Card</v>
      </c>
      <c r="V15" s="8" t="str">
        <f>RIGHT(TEXT(Data6[[#This Row],[Date:]],"mmddyyyy"),4)</f>
        <v>2024</v>
      </c>
      <c r="W15" s="8" t="str">
        <f>MID(TEXT(Data6[[#This Row],[Date:]],"mmddyyyy"),3,2)</f>
        <v>05</v>
      </c>
      <c r="X15" s="8" t="str">
        <f>LEFT(TEXT(Data6[[#This Row],[Date:]],"mmddyyyy"),2)</f>
        <v>01</v>
      </c>
      <c r="Y15" s="6">
        <f>DATE(Data6[[#This Row],[Year]],Data6[[#This Row],[Month]],Data6[[#This Row],[Day]])</f>
        <v>45296</v>
      </c>
    </row>
    <row r="16" spans="1:25">
      <c r="A16" s="5">
        <v>45296.473654513888</v>
      </c>
      <c r="B16" s="7" t="s">
        <v>31</v>
      </c>
      <c r="C16" s="6" t="s">
        <v>166</v>
      </c>
      <c r="D16" s="7" t="s">
        <v>168</v>
      </c>
      <c r="E16" s="8">
        <v>3</v>
      </c>
      <c r="F16" s="7" t="s">
        <v>68</v>
      </c>
      <c r="G16" s="7" t="s">
        <v>68</v>
      </c>
      <c r="H16" s="7" t="s">
        <v>80</v>
      </c>
      <c r="I16" s="7" t="s">
        <v>44</v>
      </c>
      <c r="J16" s="19" t="str">
        <f>IFERROR(INDEX('Employee Info'!$C$3:$E$200,MATCH(Data6[[#This Row],[Name:]],'Employee Info'!$B$3:$B$200,0),MATCH(Data6[[#This Row],[Hours Type:]],'Employee Info'!$C$2:$E$2,0)),"")</f>
        <v/>
      </c>
      <c r="K16" s="19" t="str">
        <f>IFERROR(INDEX('Employee Info'!$C$3:$J$200,MATCH(Data6[[#This Row],[Name:]],'Employee Info'!$B$3:$B$200,0),MATCH(Data6[[#Headers],[Truck]],'Employee Info'!$C$2:$J$2,0)),"")</f>
        <v/>
      </c>
      <c r="L16" s="19" t="str">
        <f>IFERROR(INDEX('Employee Info'!$C$3:$J$200,MATCH(Data6[[#This Row],[Name:]],'Employee Info'!$B$3:$B$200,0),MATCH(Data6[[#Headers],[Phone]],'Employee Info'!$C$2:$J$2,0)),"")</f>
        <v/>
      </c>
      <c r="M16" s="19" t="str">
        <f>IFERROR(INDEX('Employee Info'!$C$3:$J$200,MATCH(Data6[[#This Row],[Name:]],'Employee Info'!$B$3:$B$200,0),MATCH(Data6[[#Headers],[Tech]],'Employee Info'!$C$2:$J$2,0)),"")</f>
        <v/>
      </c>
      <c r="N16" s="19" t="str">
        <f>IFERROR(INDEX('Employee Info'!$C$3:$J$200,MATCH(Data6[[#This Row],[Name:]],'Employee Info'!$B$3:$B$200,0),MATCH(Data6[[#Headers],[Other]],'Employee Info'!$C$2:$J$2,0)),"")</f>
        <v/>
      </c>
      <c r="O16" s="19">
        <f>IFERROR((Data6[[#This Row],[Hours:]]*SUM(Data6[[#This Row],[Rate]:[Other]])),"")</f>
        <v>0</v>
      </c>
      <c r="P16" s="7" t="str">
        <f>IF(Data6[[#This Row],[WO'#:]]="","Riley #","WO#")</f>
        <v>Riley #</v>
      </c>
      <c r="Q16" s="7">
        <f>IFERROR(WEEKNUM(Data6[[#This Row],[Date:]]),"")</f>
        <v>1</v>
      </c>
      <c r="R16" s="6">
        <f t="shared" si="0"/>
        <v>45291</v>
      </c>
      <c r="S16" s="6">
        <f>Data6[[#This Row],[Week Start]]+7</f>
        <v>45298</v>
      </c>
      <c r="T16" s="7" t="str">
        <f t="shared" si="1"/>
        <v>12/31/2023 - 1/7/2024</v>
      </c>
      <c r="U16" s="7" t="str">
        <f t="shared" si="2"/>
        <v>Time Card</v>
      </c>
      <c r="V16" s="8" t="str">
        <f>RIGHT(TEXT(Data6[[#This Row],[Date:]],"mmddyyyy"),4)</f>
        <v>2024</v>
      </c>
      <c r="W16" s="8" t="str">
        <f>MID(TEXT(Data6[[#This Row],[Date:]],"mmddyyyy"),3,2)</f>
        <v>05</v>
      </c>
      <c r="X16" s="8" t="str">
        <f>LEFT(TEXT(Data6[[#This Row],[Date:]],"mmddyyyy"),2)</f>
        <v>01</v>
      </c>
      <c r="Y16" s="6">
        <f>DATE(Data6[[#This Row],[Year]],Data6[[#This Row],[Month]],Data6[[#This Row],[Day]])</f>
        <v>45296</v>
      </c>
    </row>
    <row r="17" spans="1:25">
      <c r="A17" s="5">
        <v>45296.493193287039</v>
      </c>
      <c r="B17" s="7" t="s">
        <v>66</v>
      </c>
      <c r="C17" s="6" t="s">
        <v>166</v>
      </c>
      <c r="D17" s="7" t="s">
        <v>113</v>
      </c>
      <c r="E17" s="8">
        <v>8</v>
      </c>
      <c r="F17" s="7" t="s">
        <v>68</v>
      </c>
      <c r="G17" s="7" t="s">
        <v>68</v>
      </c>
      <c r="H17" s="7" t="s">
        <v>80</v>
      </c>
      <c r="I17" s="7" t="s">
        <v>44</v>
      </c>
      <c r="J17" s="19" t="str">
        <f>IFERROR(INDEX('Employee Info'!$C$3:$E$200,MATCH(Data6[[#This Row],[Name:]],'Employee Info'!$B$3:$B$200,0),MATCH(Data6[[#This Row],[Hours Type:]],'Employee Info'!$C$2:$E$2,0)),"")</f>
        <v/>
      </c>
      <c r="K17" s="19" t="str">
        <f>IFERROR(INDEX('Employee Info'!$C$3:$J$200,MATCH(Data6[[#This Row],[Name:]],'Employee Info'!$B$3:$B$200,0),MATCH(Data6[[#Headers],[Truck]],'Employee Info'!$C$2:$J$2,0)),"")</f>
        <v/>
      </c>
      <c r="L17" s="19" t="str">
        <f>IFERROR(INDEX('Employee Info'!$C$3:$J$200,MATCH(Data6[[#This Row],[Name:]],'Employee Info'!$B$3:$B$200,0),MATCH(Data6[[#Headers],[Phone]],'Employee Info'!$C$2:$J$2,0)),"")</f>
        <v/>
      </c>
      <c r="M17" s="19" t="str">
        <f>IFERROR(INDEX('Employee Info'!$C$3:$J$200,MATCH(Data6[[#This Row],[Name:]],'Employee Info'!$B$3:$B$200,0),MATCH(Data6[[#Headers],[Tech]],'Employee Info'!$C$2:$J$2,0)),"")</f>
        <v/>
      </c>
      <c r="N17" s="19" t="str">
        <f>IFERROR(INDEX('Employee Info'!$C$3:$J$200,MATCH(Data6[[#This Row],[Name:]],'Employee Info'!$B$3:$B$200,0),MATCH(Data6[[#Headers],[Other]],'Employee Info'!$C$2:$J$2,0)),"")</f>
        <v/>
      </c>
      <c r="O17" s="19">
        <f>IFERROR((Data6[[#This Row],[Hours:]]*SUM(Data6[[#This Row],[Rate]:[Other]])),"")</f>
        <v>0</v>
      </c>
      <c r="P17" s="7" t="str">
        <f>IF(Data6[[#This Row],[WO'#:]]="","Riley #","WO#")</f>
        <v>Riley #</v>
      </c>
      <c r="Q17" s="7">
        <f>IFERROR(WEEKNUM(Data6[[#This Row],[Date:]]),"")</f>
        <v>1</v>
      </c>
      <c r="R17" s="6">
        <f t="shared" si="0"/>
        <v>45291</v>
      </c>
      <c r="S17" s="6">
        <f>Data6[[#This Row],[Week Start]]+7</f>
        <v>45298</v>
      </c>
      <c r="T17" s="7" t="str">
        <f t="shared" si="1"/>
        <v>12/31/2023 - 1/7/2024</v>
      </c>
      <c r="U17" s="7" t="str">
        <f t="shared" si="2"/>
        <v>Time Card</v>
      </c>
      <c r="V17" s="8" t="str">
        <f>RIGHT(TEXT(Data6[[#This Row],[Date:]],"mmddyyyy"),4)</f>
        <v>2024</v>
      </c>
      <c r="W17" s="8" t="str">
        <f>MID(TEXT(Data6[[#This Row],[Date:]],"mmddyyyy"),3,2)</f>
        <v>05</v>
      </c>
      <c r="X17" s="8" t="str">
        <f>LEFT(TEXT(Data6[[#This Row],[Date:]],"mmddyyyy"),2)</f>
        <v>01</v>
      </c>
      <c r="Y17" s="6">
        <f>DATE(Data6[[#This Row],[Year]],Data6[[#This Row],[Month]],Data6[[#This Row],[Day]])</f>
        <v>45296</v>
      </c>
    </row>
    <row r="18" spans="1:25">
      <c r="A18" s="5">
        <v>45299.580671180556</v>
      </c>
      <c r="B18" s="7" t="s">
        <v>31</v>
      </c>
      <c r="C18" s="6" t="s">
        <v>169</v>
      </c>
      <c r="D18" s="7" t="s">
        <v>170</v>
      </c>
      <c r="E18" s="8">
        <v>1</v>
      </c>
      <c r="F18" s="7">
        <v>29928</v>
      </c>
      <c r="G18" s="7" t="s">
        <v>68</v>
      </c>
      <c r="H18" s="7" t="s">
        <v>69</v>
      </c>
      <c r="I18" s="7" t="s">
        <v>44</v>
      </c>
      <c r="J18" s="19" t="str">
        <f>IFERROR(INDEX('Employee Info'!$C$3:$E$200,MATCH(Data6[[#This Row],[Name:]],'Employee Info'!$B$3:$B$200,0),MATCH(Data6[[#This Row],[Hours Type:]],'Employee Info'!$C$2:$E$2,0)),"")</f>
        <v/>
      </c>
      <c r="K18" s="19" t="str">
        <f>IFERROR(INDEX('Employee Info'!$C$3:$J$200,MATCH(Data6[[#This Row],[Name:]],'Employee Info'!$B$3:$B$200,0),MATCH(Data6[[#Headers],[Truck]],'Employee Info'!$C$2:$J$2,0)),"")</f>
        <v/>
      </c>
      <c r="L18" s="19" t="str">
        <f>IFERROR(INDEX('Employee Info'!$C$3:$J$200,MATCH(Data6[[#This Row],[Name:]],'Employee Info'!$B$3:$B$200,0),MATCH(Data6[[#Headers],[Phone]],'Employee Info'!$C$2:$J$2,0)),"")</f>
        <v/>
      </c>
      <c r="M18" s="19" t="str">
        <f>IFERROR(INDEX('Employee Info'!$C$3:$J$200,MATCH(Data6[[#This Row],[Name:]],'Employee Info'!$B$3:$B$200,0),MATCH(Data6[[#Headers],[Tech]],'Employee Info'!$C$2:$J$2,0)),"")</f>
        <v/>
      </c>
      <c r="N18" s="19" t="str">
        <f>IFERROR(INDEX('Employee Info'!$C$3:$J$200,MATCH(Data6[[#This Row],[Name:]],'Employee Info'!$B$3:$B$200,0),MATCH(Data6[[#Headers],[Other]],'Employee Info'!$C$2:$J$2,0)),"")</f>
        <v/>
      </c>
      <c r="O18" s="19">
        <f>IFERROR((Data6[[#This Row],[Hours:]]*SUM(Data6[[#This Row],[Rate]:[Other]])),"")</f>
        <v>0</v>
      </c>
      <c r="P18" s="7" t="str">
        <f>IF(Data6[[#This Row],[WO'#:]]="","Riley #","WO#")</f>
        <v>WO#</v>
      </c>
      <c r="Q18" s="7">
        <f>IFERROR(WEEKNUM(Data6[[#This Row],[Date:]]),"")</f>
        <v>2</v>
      </c>
      <c r="R18" s="6">
        <f t="shared" si="0"/>
        <v>45298</v>
      </c>
      <c r="S18" s="6">
        <f>Data6[[#This Row],[Week Start]]+7</f>
        <v>45305</v>
      </c>
      <c r="T18" s="7" t="str">
        <f t="shared" si="1"/>
        <v>1/7/2024 - 1/14/2024</v>
      </c>
      <c r="U18" s="7" t="str">
        <f t="shared" si="2"/>
        <v>Time Card</v>
      </c>
      <c r="V18" s="8" t="str">
        <f>RIGHT(TEXT(Data6[[#This Row],[Date:]],"mmddyyyy"),4)</f>
        <v>2024</v>
      </c>
      <c r="W18" s="8" t="str">
        <f>MID(TEXT(Data6[[#This Row],[Date:]],"mmddyyyy"),3,2)</f>
        <v>08</v>
      </c>
      <c r="X18" s="8" t="str">
        <f>LEFT(TEXT(Data6[[#This Row],[Date:]],"mmddyyyy"),2)</f>
        <v>01</v>
      </c>
      <c r="Y18" s="6">
        <f>DATE(Data6[[#This Row],[Year]],Data6[[#This Row],[Month]],Data6[[#This Row],[Day]])</f>
        <v>45299</v>
      </c>
    </row>
    <row r="19" spans="1:25">
      <c r="A19" s="5">
        <v>45299.58144814815</v>
      </c>
      <c r="B19" s="7" t="s">
        <v>31</v>
      </c>
      <c r="C19" s="6" t="s">
        <v>169</v>
      </c>
      <c r="D19" s="7" t="s">
        <v>100</v>
      </c>
      <c r="E19" s="8">
        <v>6</v>
      </c>
      <c r="F19" s="7">
        <v>6984733</v>
      </c>
      <c r="G19" s="7" t="s">
        <v>89</v>
      </c>
      <c r="H19" s="7" t="s">
        <v>69</v>
      </c>
      <c r="I19" s="7" t="s">
        <v>44</v>
      </c>
      <c r="J19" s="19" t="str">
        <f>IFERROR(INDEX('Employee Info'!$C$3:$E$200,MATCH(Data6[[#This Row],[Name:]],'Employee Info'!$B$3:$B$200,0),MATCH(Data6[[#This Row],[Hours Type:]],'Employee Info'!$C$2:$E$2,0)),"")</f>
        <v/>
      </c>
      <c r="K19" s="19" t="str">
        <f>IFERROR(INDEX('Employee Info'!$C$3:$J$200,MATCH(Data6[[#This Row],[Name:]],'Employee Info'!$B$3:$B$200,0),MATCH(Data6[[#Headers],[Truck]],'Employee Info'!$C$2:$J$2,0)),"")</f>
        <v/>
      </c>
      <c r="L19" s="19" t="str">
        <f>IFERROR(INDEX('Employee Info'!$C$3:$J$200,MATCH(Data6[[#This Row],[Name:]],'Employee Info'!$B$3:$B$200,0),MATCH(Data6[[#Headers],[Phone]],'Employee Info'!$C$2:$J$2,0)),"")</f>
        <v/>
      </c>
      <c r="M19" s="19" t="str">
        <f>IFERROR(INDEX('Employee Info'!$C$3:$J$200,MATCH(Data6[[#This Row],[Name:]],'Employee Info'!$B$3:$B$200,0),MATCH(Data6[[#Headers],[Tech]],'Employee Info'!$C$2:$J$2,0)),"")</f>
        <v/>
      </c>
      <c r="N19" s="19" t="str">
        <f>IFERROR(INDEX('Employee Info'!$C$3:$J$200,MATCH(Data6[[#This Row],[Name:]],'Employee Info'!$B$3:$B$200,0),MATCH(Data6[[#Headers],[Other]],'Employee Info'!$C$2:$J$2,0)),"")</f>
        <v/>
      </c>
      <c r="O19" s="19">
        <f>IFERROR((Data6[[#This Row],[Hours:]]*SUM(Data6[[#This Row],[Rate]:[Other]])),"")</f>
        <v>0</v>
      </c>
      <c r="P19" s="7" t="str">
        <f>IF(Data6[[#This Row],[WO'#:]]="","Riley #","WO#")</f>
        <v>WO#</v>
      </c>
      <c r="Q19" s="7">
        <f>IFERROR(WEEKNUM(Data6[[#This Row],[Date:]]),"")</f>
        <v>2</v>
      </c>
      <c r="R19" s="6">
        <f t="shared" si="0"/>
        <v>45298</v>
      </c>
      <c r="S19" s="6">
        <f>Data6[[#This Row],[Week Start]]+7</f>
        <v>45305</v>
      </c>
      <c r="T19" s="7" t="str">
        <f t="shared" si="1"/>
        <v>1/7/2024 - 1/14/2024</v>
      </c>
      <c r="U19" s="7" t="str">
        <f t="shared" si="2"/>
        <v>Time Card</v>
      </c>
      <c r="V19" s="8" t="str">
        <f>RIGHT(TEXT(Data6[[#This Row],[Date:]],"mmddyyyy"),4)</f>
        <v>2024</v>
      </c>
      <c r="W19" s="8" t="str">
        <f>MID(TEXT(Data6[[#This Row],[Date:]],"mmddyyyy"),3,2)</f>
        <v>08</v>
      </c>
      <c r="X19" s="8" t="str">
        <f>LEFT(TEXT(Data6[[#This Row],[Date:]],"mmddyyyy"),2)</f>
        <v>01</v>
      </c>
      <c r="Y19" s="6">
        <f>DATE(Data6[[#This Row],[Year]],Data6[[#This Row],[Month]],Data6[[#This Row],[Day]])</f>
        <v>45299</v>
      </c>
    </row>
    <row r="20" spans="1:25">
      <c r="A20" s="5">
        <v>45358.288935532408</v>
      </c>
      <c r="B20" s="7" t="s">
        <v>76</v>
      </c>
      <c r="C20" s="6" t="s">
        <v>169</v>
      </c>
      <c r="D20" s="7" t="s">
        <v>77</v>
      </c>
      <c r="E20" s="8">
        <v>1</v>
      </c>
      <c r="F20" s="7">
        <v>6984733</v>
      </c>
      <c r="G20" s="7" t="s">
        <v>68</v>
      </c>
      <c r="H20" s="7" t="s">
        <v>69</v>
      </c>
      <c r="I20" s="7" t="s">
        <v>44</v>
      </c>
      <c r="J20" s="19" t="str">
        <f>IFERROR(INDEX('Employee Info'!$C$3:$E$200,MATCH(Data6[[#This Row],[Name:]],'Employee Info'!$B$3:$B$200,0),MATCH(Data6[[#This Row],[Hours Type:]],'Employee Info'!$C$2:$E$2,0)),"")</f>
        <v/>
      </c>
      <c r="K20" s="19" t="str">
        <f>IFERROR(INDEX('Employee Info'!$C$3:$J$200,MATCH(Data6[[#This Row],[Name:]],'Employee Info'!$B$3:$B$200,0),MATCH(Data6[[#Headers],[Truck]],'Employee Info'!$C$2:$J$2,0)),"")</f>
        <v/>
      </c>
      <c r="L20" s="19" t="str">
        <f>IFERROR(INDEX('Employee Info'!$C$3:$J$200,MATCH(Data6[[#This Row],[Name:]],'Employee Info'!$B$3:$B$200,0),MATCH(Data6[[#Headers],[Phone]],'Employee Info'!$C$2:$J$2,0)),"")</f>
        <v/>
      </c>
      <c r="M20" s="19" t="str">
        <f>IFERROR(INDEX('Employee Info'!$C$3:$J$200,MATCH(Data6[[#This Row],[Name:]],'Employee Info'!$B$3:$B$200,0),MATCH(Data6[[#Headers],[Tech]],'Employee Info'!$C$2:$J$2,0)),"")</f>
        <v/>
      </c>
      <c r="N20" s="19" t="str">
        <f>IFERROR(INDEX('Employee Info'!$C$3:$J$200,MATCH(Data6[[#This Row],[Name:]],'Employee Info'!$B$3:$B$200,0),MATCH(Data6[[#Headers],[Other]],'Employee Info'!$C$2:$J$2,0)),"")</f>
        <v/>
      </c>
      <c r="O20" s="19">
        <f>IFERROR((Data6[[#This Row],[Hours:]]*SUM(Data6[[#This Row],[Rate]:[Other]])),"")</f>
        <v>0</v>
      </c>
      <c r="P20" s="7" t="str">
        <f>IF(Data6[[#This Row],[WO'#:]]="","Riley #","WO#")</f>
        <v>WO#</v>
      </c>
      <c r="Q20" s="7">
        <f>IFERROR(WEEKNUM(Data6[[#This Row],[Date:]]),"")</f>
        <v>2</v>
      </c>
      <c r="R20" s="6">
        <f t="shared" si="0"/>
        <v>45298</v>
      </c>
      <c r="S20" s="6">
        <f>Data6[[#This Row],[Week Start]]+7</f>
        <v>45305</v>
      </c>
      <c r="T20" s="7" t="str">
        <f t="shared" si="1"/>
        <v>1/7/2024 - 1/14/2024</v>
      </c>
      <c r="U20" s="7" t="str">
        <f t="shared" si="2"/>
        <v>Time Card</v>
      </c>
      <c r="V20" s="8" t="str">
        <f>RIGHT(TEXT(Data6[[#This Row],[Date:]],"mmddyyyy"),4)</f>
        <v>2024</v>
      </c>
      <c r="W20" s="8" t="str">
        <f>MID(TEXT(Data6[[#This Row],[Date:]],"mmddyyyy"),3,2)</f>
        <v>08</v>
      </c>
      <c r="X20" s="8" t="str">
        <f>LEFT(TEXT(Data6[[#This Row],[Date:]],"mmddyyyy"),2)</f>
        <v>01</v>
      </c>
      <c r="Y20" s="6">
        <f>DATE(Data6[[#This Row],[Year]],Data6[[#This Row],[Month]],Data6[[#This Row],[Day]])</f>
        <v>45299</v>
      </c>
    </row>
    <row r="21" spans="1:25">
      <c r="A21" s="5">
        <v>45358.291975578701</v>
      </c>
      <c r="B21" s="7" t="s">
        <v>74</v>
      </c>
      <c r="C21" s="6" t="s">
        <v>169</v>
      </c>
      <c r="D21" s="7" t="s">
        <v>171</v>
      </c>
      <c r="E21" s="8">
        <v>4</v>
      </c>
      <c r="F21" s="7">
        <v>6984733</v>
      </c>
      <c r="G21" s="7" t="s">
        <v>68</v>
      </c>
      <c r="H21" s="7" t="s">
        <v>69</v>
      </c>
      <c r="I21" s="7" t="s">
        <v>44</v>
      </c>
      <c r="J21" s="19" t="str">
        <f>IFERROR(INDEX('Employee Info'!$C$3:$E$200,MATCH(Data6[[#This Row],[Name:]],'Employee Info'!$B$3:$B$200,0),MATCH(Data6[[#This Row],[Hours Type:]],'Employee Info'!$C$2:$E$2,0)),"")</f>
        <v/>
      </c>
      <c r="K21" s="19" t="str">
        <f>IFERROR(INDEX('Employee Info'!$C$3:$J$200,MATCH(Data6[[#This Row],[Name:]],'Employee Info'!$B$3:$B$200,0),MATCH(Data6[[#Headers],[Truck]],'Employee Info'!$C$2:$J$2,0)),"")</f>
        <v/>
      </c>
      <c r="L21" s="19" t="str">
        <f>IFERROR(INDEX('Employee Info'!$C$3:$J$200,MATCH(Data6[[#This Row],[Name:]],'Employee Info'!$B$3:$B$200,0),MATCH(Data6[[#Headers],[Phone]],'Employee Info'!$C$2:$J$2,0)),"")</f>
        <v/>
      </c>
      <c r="M21" s="19" t="str">
        <f>IFERROR(INDEX('Employee Info'!$C$3:$J$200,MATCH(Data6[[#This Row],[Name:]],'Employee Info'!$B$3:$B$200,0),MATCH(Data6[[#Headers],[Tech]],'Employee Info'!$C$2:$J$2,0)),"")</f>
        <v/>
      </c>
      <c r="N21" s="19" t="str">
        <f>IFERROR(INDEX('Employee Info'!$C$3:$J$200,MATCH(Data6[[#This Row],[Name:]],'Employee Info'!$B$3:$B$200,0),MATCH(Data6[[#Headers],[Other]],'Employee Info'!$C$2:$J$2,0)),"")</f>
        <v/>
      </c>
      <c r="O21" s="19">
        <f>IFERROR((Data6[[#This Row],[Hours:]]*SUM(Data6[[#This Row],[Rate]:[Other]])),"")</f>
        <v>0</v>
      </c>
      <c r="P21" s="7" t="str">
        <f>IF(Data6[[#This Row],[WO'#:]]="","Riley #","WO#")</f>
        <v>WO#</v>
      </c>
      <c r="Q21" s="7">
        <f>IFERROR(WEEKNUM(Data6[[#This Row],[Date:]]),"")</f>
        <v>2</v>
      </c>
      <c r="R21" s="6">
        <f t="shared" si="0"/>
        <v>45298</v>
      </c>
      <c r="S21" s="6">
        <f>Data6[[#This Row],[Week Start]]+7</f>
        <v>45305</v>
      </c>
      <c r="T21" s="7" t="str">
        <f t="shared" si="1"/>
        <v>1/7/2024 - 1/14/2024</v>
      </c>
      <c r="U21" s="7" t="str">
        <f t="shared" si="2"/>
        <v>Time Card</v>
      </c>
      <c r="V21" s="8" t="str">
        <f>RIGHT(TEXT(Data6[[#This Row],[Date:]],"mmddyyyy"),4)</f>
        <v>2024</v>
      </c>
      <c r="W21" s="8" t="str">
        <f>MID(TEXT(Data6[[#This Row],[Date:]],"mmddyyyy"),3,2)</f>
        <v>08</v>
      </c>
      <c r="X21" s="8" t="str">
        <f>LEFT(TEXT(Data6[[#This Row],[Date:]],"mmddyyyy"),2)</f>
        <v>01</v>
      </c>
      <c r="Y21" s="6">
        <f>DATE(Data6[[#This Row],[Year]],Data6[[#This Row],[Month]],Data6[[#This Row],[Day]])</f>
        <v>45299</v>
      </c>
    </row>
    <row r="22" spans="1:25">
      <c r="A22" s="5">
        <v>45299.579707638892</v>
      </c>
      <c r="B22" s="7" t="s">
        <v>31</v>
      </c>
      <c r="C22" s="6" t="s">
        <v>169</v>
      </c>
      <c r="D22" s="7" t="s">
        <v>113</v>
      </c>
      <c r="E22" s="8">
        <v>1</v>
      </c>
      <c r="F22" s="7" t="s">
        <v>68</v>
      </c>
      <c r="G22" s="7" t="s">
        <v>68</v>
      </c>
      <c r="H22" s="7" t="s">
        <v>80</v>
      </c>
      <c r="I22" s="7" t="s">
        <v>44</v>
      </c>
      <c r="J22" s="19" t="str">
        <f>IFERROR(INDEX('Employee Info'!$C$3:$E$200,MATCH(Data6[[#This Row],[Name:]],'Employee Info'!$B$3:$B$200,0),MATCH(Data6[[#This Row],[Hours Type:]],'Employee Info'!$C$2:$E$2,0)),"")</f>
        <v/>
      </c>
      <c r="K22" s="19" t="str">
        <f>IFERROR(INDEX('Employee Info'!$C$3:$J$200,MATCH(Data6[[#This Row],[Name:]],'Employee Info'!$B$3:$B$200,0),MATCH(Data6[[#Headers],[Truck]],'Employee Info'!$C$2:$J$2,0)),"")</f>
        <v/>
      </c>
      <c r="L22" s="19" t="str">
        <f>IFERROR(INDEX('Employee Info'!$C$3:$J$200,MATCH(Data6[[#This Row],[Name:]],'Employee Info'!$B$3:$B$200,0),MATCH(Data6[[#Headers],[Phone]],'Employee Info'!$C$2:$J$2,0)),"")</f>
        <v/>
      </c>
      <c r="M22" s="19" t="str">
        <f>IFERROR(INDEX('Employee Info'!$C$3:$J$200,MATCH(Data6[[#This Row],[Name:]],'Employee Info'!$B$3:$B$200,0),MATCH(Data6[[#Headers],[Tech]],'Employee Info'!$C$2:$J$2,0)),"")</f>
        <v/>
      </c>
      <c r="N22" s="19" t="str">
        <f>IFERROR(INDEX('Employee Info'!$C$3:$J$200,MATCH(Data6[[#This Row],[Name:]],'Employee Info'!$B$3:$B$200,0),MATCH(Data6[[#Headers],[Other]],'Employee Info'!$C$2:$J$2,0)),"")</f>
        <v/>
      </c>
      <c r="O22" s="19">
        <f>IFERROR((Data6[[#This Row],[Hours:]]*SUM(Data6[[#This Row],[Rate]:[Other]])),"")</f>
        <v>0</v>
      </c>
      <c r="P22" s="7" t="str">
        <f>IF(Data6[[#This Row],[WO'#:]]="","Riley #","WO#")</f>
        <v>Riley #</v>
      </c>
      <c r="Q22" s="7">
        <f>IFERROR(WEEKNUM(Data6[[#This Row],[Date:]]),"")</f>
        <v>2</v>
      </c>
      <c r="R22" s="6">
        <f t="shared" si="0"/>
        <v>45298</v>
      </c>
      <c r="S22" s="6">
        <f>Data6[[#This Row],[Week Start]]+7</f>
        <v>45305</v>
      </c>
      <c r="T22" s="7" t="str">
        <f t="shared" si="1"/>
        <v>1/7/2024 - 1/14/2024</v>
      </c>
      <c r="U22" s="7" t="str">
        <f t="shared" si="2"/>
        <v>Time Card</v>
      </c>
      <c r="V22" s="8" t="str">
        <f>RIGHT(TEXT(Data6[[#This Row],[Date:]],"mmddyyyy"),4)</f>
        <v>2024</v>
      </c>
      <c r="W22" s="8" t="str">
        <f>MID(TEXT(Data6[[#This Row],[Date:]],"mmddyyyy"),3,2)</f>
        <v>08</v>
      </c>
      <c r="X22" s="8" t="str">
        <f>LEFT(TEXT(Data6[[#This Row],[Date:]],"mmddyyyy"),2)</f>
        <v>01</v>
      </c>
      <c r="Y22" s="6">
        <f>DATE(Data6[[#This Row],[Year]],Data6[[#This Row],[Month]],Data6[[#This Row],[Day]])</f>
        <v>45299</v>
      </c>
    </row>
    <row r="23" spans="1:25">
      <c r="A23" s="5">
        <v>45303.471491319448</v>
      </c>
      <c r="B23" s="7" t="s">
        <v>66</v>
      </c>
      <c r="C23" s="6" t="s">
        <v>169</v>
      </c>
      <c r="D23" s="7" t="s">
        <v>79</v>
      </c>
      <c r="E23" s="8">
        <v>8</v>
      </c>
      <c r="F23" s="7" t="s">
        <v>68</v>
      </c>
      <c r="G23" s="7" t="s">
        <v>68</v>
      </c>
      <c r="H23" s="7" t="s">
        <v>80</v>
      </c>
      <c r="I23" s="7" t="s">
        <v>44</v>
      </c>
      <c r="J23" s="19" t="str">
        <f>IFERROR(INDEX('Employee Info'!$C$3:$E$200,MATCH(Data6[[#This Row],[Name:]],'Employee Info'!$B$3:$B$200,0),MATCH(Data6[[#This Row],[Hours Type:]],'Employee Info'!$C$2:$E$2,0)),"")</f>
        <v/>
      </c>
      <c r="K23" s="19" t="str">
        <f>IFERROR(INDEX('Employee Info'!$C$3:$J$200,MATCH(Data6[[#This Row],[Name:]],'Employee Info'!$B$3:$B$200,0),MATCH(Data6[[#Headers],[Truck]],'Employee Info'!$C$2:$J$2,0)),"")</f>
        <v/>
      </c>
      <c r="L23" s="19" t="str">
        <f>IFERROR(INDEX('Employee Info'!$C$3:$J$200,MATCH(Data6[[#This Row],[Name:]],'Employee Info'!$B$3:$B$200,0),MATCH(Data6[[#Headers],[Phone]],'Employee Info'!$C$2:$J$2,0)),"")</f>
        <v/>
      </c>
      <c r="M23" s="19" t="str">
        <f>IFERROR(INDEX('Employee Info'!$C$3:$J$200,MATCH(Data6[[#This Row],[Name:]],'Employee Info'!$B$3:$B$200,0),MATCH(Data6[[#Headers],[Tech]],'Employee Info'!$C$2:$J$2,0)),"")</f>
        <v/>
      </c>
      <c r="N23" s="19" t="str">
        <f>IFERROR(INDEX('Employee Info'!$C$3:$J$200,MATCH(Data6[[#This Row],[Name:]],'Employee Info'!$B$3:$B$200,0),MATCH(Data6[[#Headers],[Other]],'Employee Info'!$C$2:$J$2,0)),"")</f>
        <v/>
      </c>
      <c r="O23" s="19">
        <f>IFERROR((Data6[[#This Row],[Hours:]]*SUM(Data6[[#This Row],[Rate]:[Other]])),"")</f>
        <v>0</v>
      </c>
      <c r="P23" s="7" t="str">
        <f>IF(Data6[[#This Row],[WO'#:]]="","Riley #","WO#")</f>
        <v>Riley #</v>
      </c>
      <c r="Q23" s="7">
        <f>IFERROR(WEEKNUM(Data6[[#This Row],[Date:]]),"")</f>
        <v>2</v>
      </c>
      <c r="R23" s="6">
        <f t="shared" si="0"/>
        <v>45298</v>
      </c>
      <c r="S23" s="6">
        <f>Data6[[#This Row],[Week Start]]+7</f>
        <v>45305</v>
      </c>
      <c r="T23" s="7" t="str">
        <f t="shared" si="1"/>
        <v>1/7/2024 - 1/14/2024</v>
      </c>
      <c r="U23" s="7" t="str">
        <f t="shared" si="2"/>
        <v>Time Card</v>
      </c>
      <c r="V23" s="8" t="str">
        <f>RIGHT(TEXT(Data6[[#This Row],[Date:]],"mmddyyyy"),4)</f>
        <v>2024</v>
      </c>
      <c r="W23" s="8" t="str">
        <f>MID(TEXT(Data6[[#This Row],[Date:]],"mmddyyyy"),3,2)</f>
        <v>08</v>
      </c>
      <c r="X23" s="8" t="str">
        <f>LEFT(TEXT(Data6[[#This Row],[Date:]],"mmddyyyy"),2)</f>
        <v>01</v>
      </c>
      <c r="Y23" s="6">
        <f>DATE(Data6[[#This Row],[Year]],Data6[[#This Row],[Month]],Data6[[#This Row],[Day]])</f>
        <v>45299</v>
      </c>
    </row>
    <row r="24" spans="1:25">
      <c r="A24" s="5">
        <v>45300.577211689815</v>
      </c>
      <c r="B24" s="7" t="s">
        <v>31</v>
      </c>
      <c r="C24" s="6" t="s">
        <v>172</v>
      </c>
      <c r="D24" s="7" t="s">
        <v>173</v>
      </c>
      <c r="E24" s="8">
        <v>6</v>
      </c>
      <c r="F24" s="7">
        <v>79024</v>
      </c>
      <c r="G24" s="7" t="s">
        <v>68</v>
      </c>
      <c r="H24" s="7" t="s">
        <v>69</v>
      </c>
      <c r="I24" s="7" t="s">
        <v>44</v>
      </c>
      <c r="J24" s="19" t="str">
        <f>IFERROR(INDEX('Employee Info'!$C$3:$E$200,MATCH(Data6[[#This Row],[Name:]],'Employee Info'!$B$3:$B$200,0),MATCH(Data6[[#This Row],[Hours Type:]],'Employee Info'!$C$2:$E$2,0)),"")</f>
        <v/>
      </c>
      <c r="K24" s="19" t="str">
        <f>IFERROR(INDEX('Employee Info'!$C$3:$J$200,MATCH(Data6[[#This Row],[Name:]],'Employee Info'!$B$3:$B$200,0),MATCH(Data6[[#Headers],[Truck]],'Employee Info'!$C$2:$J$2,0)),"")</f>
        <v/>
      </c>
      <c r="L24" s="19" t="str">
        <f>IFERROR(INDEX('Employee Info'!$C$3:$J$200,MATCH(Data6[[#This Row],[Name:]],'Employee Info'!$B$3:$B$200,0),MATCH(Data6[[#Headers],[Phone]],'Employee Info'!$C$2:$J$2,0)),"")</f>
        <v/>
      </c>
      <c r="M24" s="19" t="str">
        <f>IFERROR(INDEX('Employee Info'!$C$3:$J$200,MATCH(Data6[[#This Row],[Name:]],'Employee Info'!$B$3:$B$200,0),MATCH(Data6[[#Headers],[Tech]],'Employee Info'!$C$2:$J$2,0)),"")</f>
        <v/>
      </c>
      <c r="N24" s="19" t="str">
        <f>IFERROR(INDEX('Employee Info'!$C$3:$J$200,MATCH(Data6[[#This Row],[Name:]],'Employee Info'!$B$3:$B$200,0),MATCH(Data6[[#Headers],[Other]],'Employee Info'!$C$2:$J$2,0)),"")</f>
        <v/>
      </c>
      <c r="O24" s="19">
        <f>IFERROR((Data6[[#This Row],[Hours:]]*SUM(Data6[[#This Row],[Rate]:[Other]])),"")</f>
        <v>0</v>
      </c>
      <c r="P24" s="7" t="str">
        <f>IF(Data6[[#This Row],[WO'#:]]="","Riley #","WO#")</f>
        <v>WO#</v>
      </c>
      <c r="Q24" s="7">
        <f>IFERROR(WEEKNUM(Data6[[#This Row],[Date:]]),"")</f>
        <v>2</v>
      </c>
      <c r="R24" s="6">
        <f t="shared" si="0"/>
        <v>45298</v>
      </c>
      <c r="S24" s="6">
        <f>Data6[[#This Row],[Week Start]]+7</f>
        <v>45305</v>
      </c>
      <c r="T24" s="7" t="str">
        <f t="shared" si="1"/>
        <v>1/7/2024 - 1/14/2024</v>
      </c>
      <c r="U24" s="7" t="str">
        <f t="shared" si="2"/>
        <v>Time Card</v>
      </c>
      <c r="V24" s="8" t="str">
        <f>RIGHT(TEXT(Data6[[#This Row],[Date:]],"mmddyyyy"),4)</f>
        <v>2024</v>
      </c>
      <c r="W24" s="8" t="str">
        <f>MID(TEXT(Data6[[#This Row],[Date:]],"mmddyyyy"),3,2)</f>
        <v>09</v>
      </c>
      <c r="X24" s="8" t="str">
        <f>LEFT(TEXT(Data6[[#This Row],[Date:]],"mmddyyyy"),2)</f>
        <v>01</v>
      </c>
      <c r="Y24" s="6">
        <f>DATE(Data6[[#This Row],[Year]],Data6[[#This Row],[Month]],Data6[[#This Row],[Day]])</f>
        <v>45300</v>
      </c>
    </row>
    <row r="25" spans="1:25">
      <c r="A25" s="5">
        <v>45358.294563541669</v>
      </c>
      <c r="B25" s="7" t="s">
        <v>74</v>
      </c>
      <c r="C25" s="6" t="s">
        <v>172</v>
      </c>
      <c r="D25" s="7" t="s">
        <v>75</v>
      </c>
      <c r="E25" s="8">
        <v>6</v>
      </c>
      <c r="F25" s="7">
        <v>79024</v>
      </c>
      <c r="G25" s="7" t="s">
        <v>68</v>
      </c>
      <c r="H25" s="7" t="s">
        <v>69</v>
      </c>
      <c r="I25" s="7" t="s">
        <v>44</v>
      </c>
      <c r="J25" s="19" t="str">
        <f>IFERROR(INDEX('Employee Info'!$C$3:$E$200,MATCH(Data6[[#This Row],[Name:]],'Employee Info'!$B$3:$B$200,0),MATCH(Data6[[#This Row],[Hours Type:]],'Employee Info'!$C$2:$E$2,0)),"")</f>
        <v/>
      </c>
      <c r="K25" s="19" t="str">
        <f>IFERROR(INDEX('Employee Info'!$C$3:$J$200,MATCH(Data6[[#This Row],[Name:]],'Employee Info'!$B$3:$B$200,0),MATCH(Data6[[#Headers],[Truck]],'Employee Info'!$C$2:$J$2,0)),"")</f>
        <v/>
      </c>
      <c r="L25" s="19" t="str">
        <f>IFERROR(INDEX('Employee Info'!$C$3:$J$200,MATCH(Data6[[#This Row],[Name:]],'Employee Info'!$B$3:$B$200,0),MATCH(Data6[[#Headers],[Phone]],'Employee Info'!$C$2:$J$2,0)),"")</f>
        <v/>
      </c>
      <c r="M25" s="19" t="str">
        <f>IFERROR(INDEX('Employee Info'!$C$3:$J$200,MATCH(Data6[[#This Row],[Name:]],'Employee Info'!$B$3:$B$200,0),MATCH(Data6[[#Headers],[Tech]],'Employee Info'!$C$2:$J$2,0)),"")</f>
        <v/>
      </c>
      <c r="N25" s="19" t="str">
        <f>IFERROR(INDEX('Employee Info'!$C$3:$J$200,MATCH(Data6[[#This Row],[Name:]],'Employee Info'!$B$3:$B$200,0),MATCH(Data6[[#Headers],[Other]],'Employee Info'!$C$2:$J$2,0)),"")</f>
        <v/>
      </c>
      <c r="O25" s="19">
        <f>IFERROR((Data6[[#This Row],[Hours:]]*SUM(Data6[[#This Row],[Rate]:[Other]])),"")</f>
        <v>0</v>
      </c>
      <c r="P25" s="7" t="str">
        <f>IF(Data6[[#This Row],[WO'#:]]="","Riley #","WO#")</f>
        <v>WO#</v>
      </c>
      <c r="Q25" s="7">
        <f>IFERROR(WEEKNUM(Data6[[#This Row],[Date:]]),"")</f>
        <v>2</v>
      </c>
      <c r="R25" s="6">
        <f t="shared" si="0"/>
        <v>45298</v>
      </c>
      <c r="S25" s="6">
        <f>Data6[[#This Row],[Week Start]]+7</f>
        <v>45305</v>
      </c>
      <c r="T25" s="7" t="str">
        <f t="shared" si="1"/>
        <v>1/7/2024 - 1/14/2024</v>
      </c>
      <c r="U25" s="7" t="str">
        <f t="shared" si="2"/>
        <v>Time Card</v>
      </c>
      <c r="V25" s="8" t="str">
        <f>RIGHT(TEXT(Data6[[#This Row],[Date:]],"mmddyyyy"),4)</f>
        <v>2024</v>
      </c>
      <c r="W25" s="8" t="str">
        <f>MID(TEXT(Data6[[#This Row],[Date:]],"mmddyyyy"),3,2)</f>
        <v>09</v>
      </c>
      <c r="X25" s="8" t="str">
        <f>LEFT(TEXT(Data6[[#This Row],[Date:]],"mmddyyyy"),2)</f>
        <v>01</v>
      </c>
      <c r="Y25" s="6">
        <f>DATE(Data6[[#This Row],[Year]],Data6[[#This Row],[Month]],Data6[[#This Row],[Day]])</f>
        <v>45300</v>
      </c>
    </row>
    <row r="26" spans="1:25">
      <c r="A26" s="5">
        <v>45300.578509837964</v>
      </c>
      <c r="B26" s="7" t="s">
        <v>31</v>
      </c>
      <c r="C26" s="6" t="s">
        <v>172</v>
      </c>
      <c r="D26" s="7" t="s">
        <v>90</v>
      </c>
      <c r="E26" s="8">
        <v>1</v>
      </c>
      <c r="F26" s="7">
        <v>6984733</v>
      </c>
      <c r="G26" s="7" t="s">
        <v>89</v>
      </c>
      <c r="H26" s="7" t="s">
        <v>69</v>
      </c>
      <c r="I26" s="7" t="s">
        <v>44</v>
      </c>
      <c r="J26" s="19" t="str">
        <f>IFERROR(INDEX('Employee Info'!$C$3:$E$200,MATCH(Data6[[#This Row],[Name:]],'Employee Info'!$B$3:$B$200,0),MATCH(Data6[[#This Row],[Hours Type:]],'Employee Info'!$C$2:$E$2,0)),"")</f>
        <v/>
      </c>
      <c r="K26" s="19" t="str">
        <f>IFERROR(INDEX('Employee Info'!$C$3:$J$200,MATCH(Data6[[#This Row],[Name:]],'Employee Info'!$B$3:$B$200,0),MATCH(Data6[[#Headers],[Truck]],'Employee Info'!$C$2:$J$2,0)),"")</f>
        <v/>
      </c>
      <c r="L26" s="19" t="str">
        <f>IFERROR(INDEX('Employee Info'!$C$3:$J$200,MATCH(Data6[[#This Row],[Name:]],'Employee Info'!$B$3:$B$200,0),MATCH(Data6[[#Headers],[Phone]],'Employee Info'!$C$2:$J$2,0)),"")</f>
        <v/>
      </c>
      <c r="M26" s="19" t="str">
        <f>IFERROR(INDEX('Employee Info'!$C$3:$J$200,MATCH(Data6[[#This Row],[Name:]],'Employee Info'!$B$3:$B$200,0),MATCH(Data6[[#Headers],[Tech]],'Employee Info'!$C$2:$J$2,0)),"")</f>
        <v/>
      </c>
      <c r="N26" s="19" t="str">
        <f>IFERROR(INDEX('Employee Info'!$C$3:$J$200,MATCH(Data6[[#This Row],[Name:]],'Employee Info'!$B$3:$B$200,0),MATCH(Data6[[#Headers],[Other]],'Employee Info'!$C$2:$J$2,0)),"")</f>
        <v/>
      </c>
      <c r="O26" s="19">
        <f>IFERROR((Data6[[#This Row],[Hours:]]*SUM(Data6[[#This Row],[Rate]:[Other]])),"")</f>
        <v>0</v>
      </c>
      <c r="P26" s="7" t="str">
        <f>IF(Data6[[#This Row],[WO'#:]]="","Riley #","WO#")</f>
        <v>WO#</v>
      </c>
      <c r="Q26" s="7">
        <f>IFERROR(WEEKNUM(Data6[[#This Row],[Date:]]),"")</f>
        <v>2</v>
      </c>
      <c r="R26" s="6">
        <f t="shared" si="0"/>
        <v>45298</v>
      </c>
      <c r="S26" s="6">
        <f>Data6[[#This Row],[Week Start]]+7</f>
        <v>45305</v>
      </c>
      <c r="T26" s="7" t="str">
        <f t="shared" si="1"/>
        <v>1/7/2024 - 1/14/2024</v>
      </c>
      <c r="U26" s="7" t="str">
        <f t="shared" si="2"/>
        <v>Time Card</v>
      </c>
      <c r="V26" s="8" t="str">
        <f>RIGHT(TEXT(Data6[[#This Row],[Date:]],"mmddyyyy"),4)</f>
        <v>2024</v>
      </c>
      <c r="W26" s="8" t="str">
        <f>MID(TEXT(Data6[[#This Row],[Date:]],"mmddyyyy"),3,2)</f>
        <v>09</v>
      </c>
      <c r="X26" s="8" t="str">
        <f>LEFT(TEXT(Data6[[#This Row],[Date:]],"mmddyyyy"),2)</f>
        <v>01</v>
      </c>
      <c r="Y26" s="6">
        <f>DATE(Data6[[#This Row],[Year]],Data6[[#This Row],[Month]],Data6[[#This Row],[Day]])</f>
        <v>45300</v>
      </c>
    </row>
    <row r="27" spans="1:25">
      <c r="A27" s="5">
        <v>45358.289421296293</v>
      </c>
      <c r="B27" s="7" t="s">
        <v>76</v>
      </c>
      <c r="C27" s="6" t="s">
        <v>172</v>
      </c>
      <c r="D27" s="7" t="s">
        <v>77</v>
      </c>
      <c r="E27" s="8">
        <v>1</v>
      </c>
      <c r="F27" s="7">
        <v>6984733</v>
      </c>
      <c r="G27" s="7" t="s">
        <v>68</v>
      </c>
      <c r="H27" s="7" t="s">
        <v>69</v>
      </c>
      <c r="I27" s="7" t="s">
        <v>44</v>
      </c>
      <c r="J27" s="19" t="str">
        <f>IFERROR(INDEX('Employee Info'!$C$3:$E$200,MATCH(Data6[[#This Row],[Name:]],'Employee Info'!$B$3:$B$200,0),MATCH(Data6[[#This Row],[Hours Type:]],'Employee Info'!$C$2:$E$2,0)),"")</f>
        <v/>
      </c>
      <c r="K27" s="19" t="str">
        <f>IFERROR(INDEX('Employee Info'!$C$3:$J$200,MATCH(Data6[[#This Row],[Name:]],'Employee Info'!$B$3:$B$200,0),MATCH(Data6[[#Headers],[Truck]],'Employee Info'!$C$2:$J$2,0)),"")</f>
        <v/>
      </c>
      <c r="L27" s="19" t="str">
        <f>IFERROR(INDEX('Employee Info'!$C$3:$J$200,MATCH(Data6[[#This Row],[Name:]],'Employee Info'!$B$3:$B$200,0),MATCH(Data6[[#Headers],[Phone]],'Employee Info'!$C$2:$J$2,0)),"")</f>
        <v/>
      </c>
      <c r="M27" s="19" t="str">
        <f>IFERROR(INDEX('Employee Info'!$C$3:$J$200,MATCH(Data6[[#This Row],[Name:]],'Employee Info'!$B$3:$B$200,0),MATCH(Data6[[#Headers],[Tech]],'Employee Info'!$C$2:$J$2,0)),"")</f>
        <v/>
      </c>
      <c r="N27" s="19" t="str">
        <f>IFERROR(INDEX('Employee Info'!$C$3:$J$200,MATCH(Data6[[#This Row],[Name:]],'Employee Info'!$B$3:$B$200,0),MATCH(Data6[[#Headers],[Other]],'Employee Info'!$C$2:$J$2,0)),"")</f>
        <v/>
      </c>
      <c r="O27" s="19">
        <f>IFERROR((Data6[[#This Row],[Hours:]]*SUM(Data6[[#This Row],[Rate]:[Other]])),"")</f>
        <v>0</v>
      </c>
      <c r="P27" s="7" t="str">
        <f>IF(Data6[[#This Row],[WO'#:]]="","Riley #","WO#")</f>
        <v>WO#</v>
      </c>
      <c r="Q27" s="7">
        <f>IFERROR(WEEKNUM(Data6[[#This Row],[Date:]]),"")</f>
        <v>2</v>
      </c>
      <c r="R27" s="6">
        <f t="shared" si="0"/>
        <v>45298</v>
      </c>
      <c r="S27" s="6">
        <f>Data6[[#This Row],[Week Start]]+7</f>
        <v>45305</v>
      </c>
      <c r="T27" s="7" t="str">
        <f t="shared" si="1"/>
        <v>1/7/2024 - 1/14/2024</v>
      </c>
      <c r="U27" s="7" t="str">
        <f t="shared" si="2"/>
        <v>Time Card</v>
      </c>
      <c r="V27" s="8" t="str">
        <f>RIGHT(TEXT(Data6[[#This Row],[Date:]],"mmddyyyy"),4)</f>
        <v>2024</v>
      </c>
      <c r="W27" s="8" t="str">
        <f>MID(TEXT(Data6[[#This Row],[Date:]],"mmddyyyy"),3,2)</f>
        <v>09</v>
      </c>
      <c r="X27" s="8" t="str">
        <f>LEFT(TEXT(Data6[[#This Row],[Date:]],"mmddyyyy"),2)</f>
        <v>01</v>
      </c>
      <c r="Y27" s="6">
        <f>DATE(Data6[[#This Row],[Year]],Data6[[#This Row],[Month]],Data6[[#This Row],[Day]])</f>
        <v>45300</v>
      </c>
    </row>
    <row r="28" spans="1:25">
      <c r="A28" s="5">
        <v>45358.292503009259</v>
      </c>
      <c r="B28" s="7" t="s">
        <v>74</v>
      </c>
      <c r="C28" s="6" t="s">
        <v>172</v>
      </c>
      <c r="D28" s="7" t="s">
        <v>174</v>
      </c>
      <c r="E28" s="8">
        <v>2</v>
      </c>
      <c r="F28" s="7">
        <v>6984733</v>
      </c>
      <c r="G28" s="7" t="s">
        <v>68</v>
      </c>
      <c r="H28" s="7" t="s">
        <v>69</v>
      </c>
      <c r="I28" s="7" t="s">
        <v>44</v>
      </c>
      <c r="J28" s="19" t="str">
        <f>IFERROR(INDEX('Employee Info'!$C$3:$E$200,MATCH(Data6[[#This Row],[Name:]],'Employee Info'!$B$3:$B$200,0),MATCH(Data6[[#This Row],[Hours Type:]],'Employee Info'!$C$2:$E$2,0)),"")</f>
        <v/>
      </c>
      <c r="K28" s="19" t="str">
        <f>IFERROR(INDEX('Employee Info'!$C$3:$J$200,MATCH(Data6[[#This Row],[Name:]],'Employee Info'!$B$3:$B$200,0),MATCH(Data6[[#Headers],[Truck]],'Employee Info'!$C$2:$J$2,0)),"")</f>
        <v/>
      </c>
      <c r="L28" s="19" t="str">
        <f>IFERROR(INDEX('Employee Info'!$C$3:$J$200,MATCH(Data6[[#This Row],[Name:]],'Employee Info'!$B$3:$B$200,0),MATCH(Data6[[#Headers],[Phone]],'Employee Info'!$C$2:$J$2,0)),"")</f>
        <v/>
      </c>
      <c r="M28" s="19" t="str">
        <f>IFERROR(INDEX('Employee Info'!$C$3:$J$200,MATCH(Data6[[#This Row],[Name:]],'Employee Info'!$B$3:$B$200,0),MATCH(Data6[[#Headers],[Tech]],'Employee Info'!$C$2:$J$2,0)),"")</f>
        <v/>
      </c>
      <c r="N28" s="19" t="str">
        <f>IFERROR(INDEX('Employee Info'!$C$3:$J$200,MATCH(Data6[[#This Row],[Name:]],'Employee Info'!$B$3:$B$200,0),MATCH(Data6[[#Headers],[Other]],'Employee Info'!$C$2:$J$2,0)),"")</f>
        <v/>
      </c>
      <c r="O28" s="19">
        <f>IFERROR((Data6[[#This Row],[Hours:]]*SUM(Data6[[#This Row],[Rate]:[Other]])),"")</f>
        <v>0</v>
      </c>
      <c r="P28" s="7" t="str">
        <f>IF(Data6[[#This Row],[WO'#:]]="","Riley #","WO#")</f>
        <v>WO#</v>
      </c>
      <c r="Q28" s="7">
        <f>IFERROR(WEEKNUM(Data6[[#This Row],[Date:]]),"")</f>
        <v>2</v>
      </c>
      <c r="R28" s="6">
        <f t="shared" si="0"/>
        <v>45298</v>
      </c>
      <c r="S28" s="6">
        <f>Data6[[#This Row],[Week Start]]+7</f>
        <v>45305</v>
      </c>
      <c r="T28" s="7" t="str">
        <f t="shared" si="1"/>
        <v>1/7/2024 - 1/14/2024</v>
      </c>
      <c r="U28" s="7" t="str">
        <f t="shared" si="2"/>
        <v>Time Card</v>
      </c>
      <c r="V28" s="8" t="str">
        <f>RIGHT(TEXT(Data6[[#This Row],[Date:]],"mmddyyyy"),4)</f>
        <v>2024</v>
      </c>
      <c r="W28" s="8" t="str">
        <f>MID(TEXT(Data6[[#This Row],[Date:]],"mmddyyyy"),3,2)</f>
        <v>09</v>
      </c>
      <c r="X28" s="8" t="str">
        <f>LEFT(TEXT(Data6[[#This Row],[Date:]],"mmddyyyy"),2)</f>
        <v>01</v>
      </c>
      <c r="Y28" s="6">
        <f>DATE(Data6[[#This Row],[Year]],Data6[[#This Row],[Month]],Data6[[#This Row],[Day]])</f>
        <v>45300</v>
      </c>
    </row>
    <row r="29" spans="1:25">
      <c r="A29" s="5">
        <v>45300.579247453701</v>
      </c>
      <c r="B29" s="7" t="s">
        <v>31</v>
      </c>
      <c r="C29" s="6" t="s">
        <v>172</v>
      </c>
      <c r="D29" s="7" t="s">
        <v>175</v>
      </c>
      <c r="E29" s="8">
        <v>1</v>
      </c>
      <c r="F29" s="7" t="s">
        <v>68</v>
      </c>
      <c r="G29" s="7" t="s">
        <v>68</v>
      </c>
      <c r="H29" s="7" t="s">
        <v>92</v>
      </c>
      <c r="I29" s="7" t="s">
        <v>44</v>
      </c>
      <c r="J29" s="19" t="str">
        <f>IFERROR(INDEX('Employee Info'!$C$3:$E$200,MATCH(Data6[[#This Row],[Name:]],'Employee Info'!$B$3:$B$200,0),MATCH(Data6[[#This Row],[Hours Type:]],'Employee Info'!$C$2:$E$2,0)),"")</f>
        <v/>
      </c>
      <c r="K29" s="19" t="str">
        <f>IFERROR(INDEX('Employee Info'!$C$3:$J$200,MATCH(Data6[[#This Row],[Name:]],'Employee Info'!$B$3:$B$200,0),MATCH(Data6[[#Headers],[Truck]],'Employee Info'!$C$2:$J$2,0)),"")</f>
        <v/>
      </c>
      <c r="L29" s="19" t="str">
        <f>IFERROR(INDEX('Employee Info'!$C$3:$J$200,MATCH(Data6[[#This Row],[Name:]],'Employee Info'!$B$3:$B$200,0),MATCH(Data6[[#Headers],[Phone]],'Employee Info'!$C$2:$J$2,0)),"")</f>
        <v/>
      </c>
      <c r="M29" s="19" t="str">
        <f>IFERROR(INDEX('Employee Info'!$C$3:$J$200,MATCH(Data6[[#This Row],[Name:]],'Employee Info'!$B$3:$B$200,0),MATCH(Data6[[#Headers],[Tech]],'Employee Info'!$C$2:$J$2,0)),"")</f>
        <v/>
      </c>
      <c r="N29" s="19" t="str">
        <f>IFERROR(INDEX('Employee Info'!$C$3:$J$200,MATCH(Data6[[#This Row],[Name:]],'Employee Info'!$B$3:$B$200,0),MATCH(Data6[[#Headers],[Other]],'Employee Info'!$C$2:$J$2,0)),"")</f>
        <v/>
      </c>
      <c r="O29" s="19">
        <f>IFERROR((Data6[[#This Row],[Hours:]]*SUM(Data6[[#This Row],[Rate]:[Other]])),"")</f>
        <v>0</v>
      </c>
      <c r="P29" s="7" t="str">
        <f>IF(Data6[[#This Row],[WO'#:]]="","Riley #","WO#")</f>
        <v>Riley #</v>
      </c>
      <c r="Q29" s="7">
        <f>IFERROR(WEEKNUM(Data6[[#This Row],[Date:]]),"")</f>
        <v>2</v>
      </c>
      <c r="R29" s="6">
        <f t="shared" si="0"/>
        <v>45298</v>
      </c>
      <c r="S29" s="6">
        <f>Data6[[#This Row],[Week Start]]+7</f>
        <v>45305</v>
      </c>
      <c r="T29" s="7" t="str">
        <f t="shared" si="1"/>
        <v>1/7/2024 - 1/14/2024</v>
      </c>
      <c r="U29" s="7" t="str">
        <f t="shared" si="2"/>
        <v>Time Card</v>
      </c>
      <c r="V29" s="8" t="str">
        <f>RIGHT(TEXT(Data6[[#This Row],[Date:]],"mmddyyyy"),4)</f>
        <v>2024</v>
      </c>
      <c r="W29" s="8" t="str">
        <f>MID(TEXT(Data6[[#This Row],[Date:]],"mmddyyyy"),3,2)</f>
        <v>09</v>
      </c>
      <c r="X29" s="8" t="str">
        <f>LEFT(TEXT(Data6[[#This Row],[Date:]],"mmddyyyy"),2)</f>
        <v>01</v>
      </c>
      <c r="Y29" s="6">
        <f>DATE(Data6[[#This Row],[Year]],Data6[[#This Row],[Month]],Data6[[#This Row],[Day]])</f>
        <v>45300</v>
      </c>
    </row>
    <row r="30" spans="1:25">
      <c r="A30" s="5">
        <v>45303.471635648151</v>
      </c>
      <c r="B30" s="7" t="s">
        <v>66</v>
      </c>
      <c r="C30" s="6" t="s">
        <v>172</v>
      </c>
      <c r="D30" s="7" t="s">
        <v>79</v>
      </c>
      <c r="E30" s="8">
        <v>8</v>
      </c>
      <c r="F30" s="7" t="s">
        <v>68</v>
      </c>
      <c r="G30" s="7" t="s">
        <v>68</v>
      </c>
      <c r="H30" s="7" t="s">
        <v>80</v>
      </c>
      <c r="I30" s="7" t="s">
        <v>44</v>
      </c>
      <c r="J30" s="19" t="str">
        <f>IFERROR(INDEX('Employee Info'!$C$3:$E$200,MATCH(Data6[[#This Row],[Name:]],'Employee Info'!$B$3:$B$200,0),MATCH(Data6[[#This Row],[Hours Type:]],'Employee Info'!$C$2:$E$2,0)),"")</f>
        <v/>
      </c>
      <c r="K30" s="19" t="str">
        <f>IFERROR(INDEX('Employee Info'!$C$3:$J$200,MATCH(Data6[[#This Row],[Name:]],'Employee Info'!$B$3:$B$200,0),MATCH(Data6[[#Headers],[Truck]],'Employee Info'!$C$2:$J$2,0)),"")</f>
        <v/>
      </c>
      <c r="L30" s="19" t="str">
        <f>IFERROR(INDEX('Employee Info'!$C$3:$J$200,MATCH(Data6[[#This Row],[Name:]],'Employee Info'!$B$3:$B$200,0),MATCH(Data6[[#Headers],[Phone]],'Employee Info'!$C$2:$J$2,0)),"")</f>
        <v/>
      </c>
      <c r="M30" s="19" t="str">
        <f>IFERROR(INDEX('Employee Info'!$C$3:$J$200,MATCH(Data6[[#This Row],[Name:]],'Employee Info'!$B$3:$B$200,0),MATCH(Data6[[#Headers],[Tech]],'Employee Info'!$C$2:$J$2,0)),"")</f>
        <v/>
      </c>
      <c r="N30" s="19" t="str">
        <f>IFERROR(INDEX('Employee Info'!$C$3:$J$200,MATCH(Data6[[#This Row],[Name:]],'Employee Info'!$B$3:$B$200,0),MATCH(Data6[[#Headers],[Other]],'Employee Info'!$C$2:$J$2,0)),"")</f>
        <v/>
      </c>
      <c r="O30" s="19">
        <f>IFERROR((Data6[[#This Row],[Hours:]]*SUM(Data6[[#This Row],[Rate]:[Other]])),"")</f>
        <v>0</v>
      </c>
      <c r="P30" s="7" t="str">
        <f>IF(Data6[[#This Row],[WO'#:]]="","Riley #","WO#")</f>
        <v>Riley #</v>
      </c>
      <c r="Q30" s="7">
        <f>IFERROR(WEEKNUM(Data6[[#This Row],[Date:]]),"")</f>
        <v>2</v>
      </c>
      <c r="R30" s="6">
        <f t="shared" si="0"/>
        <v>45298</v>
      </c>
      <c r="S30" s="6">
        <f>Data6[[#This Row],[Week Start]]+7</f>
        <v>45305</v>
      </c>
      <c r="T30" s="7" t="str">
        <f t="shared" si="1"/>
        <v>1/7/2024 - 1/14/2024</v>
      </c>
      <c r="U30" s="7" t="str">
        <f t="shared" si="2"/>
        <v>Time Card</v>
      </c>
      <c r="V30" s="8" t="str">
        <f>RIGHT(TEXT(Data6[[#This Row],[Date:]],"mmddyyyy"),4)</f>
        <v>2024</v>
      </c>
      <c r="W30" s="8" t="str">
        <f>MID(TEXT(Data6[[#This Row],[Date:]],"mmddyyyy"),3,2)</f>
        <v>09</v>
      </c>
      <c r="X30" s="8" t="str">
        <f>LEFT(TEXT(Data6[[#This Row],[Date:]],"mmddyyyy"),2)</f>
        <v>01</v>
      </c>
      <c r="Y30" s="6">
        <f>DATE(Data6[[#This Row],[Year]],Data6[[#This Row],[Month]],Data6[[#This Row],[Day]])</f>
        <v>45300</v>
      </c>
    </row>
    <row r="31" spans="1:25">
      <c r="A31" s="5">
        <v>45301.409133333334</v>
      </c>
      <c r="B31" s="7" t="s">
        <v>31</v>
      </c>
      <c r="C31" s="6" t="s">
        <v>72</v>
      </c>
      <c r="D31" s="7" t="s">
        <v>73</v>
      </c>
      <c r="E31" s="8">
        <v>4</v>
      </c>
      <c r="F31" s="7">
        <v>79024</v>
      </c>
      <c r="G31" s="7" t="s">
        <v>68</v>
      </c>
      <c r="H31" s="7" t="s">
        <v>69</v>
      </c>
      <c r="I31" s="7" t="s">
        <v>44</v>
      </c>
      <c r="J31" s="19" t="str">
        <f>IFERROR(INDEX('Employee Info'!$C$3:$E$200,MATCH(Data6[[#This Row],[Name:]],'Employee Info'!$B$3:$B$200,0),MATCH(Data6[[#This Row],[Hours Type:]],'Employee Info'!$C$2:$E$2,0)),"")</f>
        <v/>
      </c>
      <c r="K31" s="19" t="str">
        <f>IFERROR(INDEX('Employee Info'!$C$3:$J$200,MATCH(Data6[[#This Row],[Name:]],'Employee Info'!$B$3:$B$200,0),MATCH(Data6[[#Headers],[Truck]],'Employee Info'!$C$2:$J$2,0)),"")</f>
        <v/>
      </c>
      <c r="L31" s="19" t="str">
        <f>IFERROR(INDEX('Employee Info'!$C$3:$J$200,MATCH(Data6[[#This Row],[Name:]],'Employee Info'!$B$3:$B$200,0),MATCH(Data6[[#Headers],[Phone]],'Employee Info'!$C$2:$J$2,0)),"")</f>
        <v/>
      </c>
      <c r="M31" s="19" t="str">
        <f>IFERROR(INDEX('Employee Info'!$C$3:$J$200,MATCH(Data6[[#This Row],[Name:]],'Employee Info'!$B$3:$B$200,0),MATCH(Data6[[#Headers],[Tech]],'Employee Info'!$C$2:$J$2,0)),"")</f>
        <v/>
      </c>
      <c r="N31" s="19" t="str">
        <f>IFERROR(INDEX('Employee Info'!$C$3:$J$200,MATCH(Data6[[#This Row],[Name:]],'Employee Info'!$B$3:$B$200,0),MATCH(Data6[[#Headers],[Other]],'Employee Info'!$C$2:$J$2,0)),"")</f>
        <v/>
      </c>
      <c r="O31" s="19">
        <f>IFERROR((Data6[[#This Row],[Hours:]]*SUM(Data6[[#This Row],[Rate]:[Other]])),"")</f>
        <v>0</v>
      </c>
      <c r="P31" s="7" t="str">
        <f>IF(Data6[[#This Row],[WO'#:]]="","Riley #","WO#")</f>
        <v>WO#</v>
      </c>
      <c r="Q31" s="7">
        <f>IFERROR(WEEKNUM(Data6[[#This Row],[Date:]]),"")</f>
        <v>2</v>
      </c>
      <c r="R31" s="6">
        <f t="shared" si="0"/>
        <v>45298</v>
      </c>
      <c r="S31" s="6">
        <f>Data6[[#This Row],[Week Start]]+7</f>
        <v>45305</v>
      </c>
      <c r="T31" s="7" t="str">
        <f t="shared" si="1"/>
        <v>1/7/2024 - 1/14/2024</v>
      </c>
      <c r="U31" s="7" t="str">
        <f t="shared" si="2"/>
        <v>Time Card</v>
      </c>
      <c r="V31" s="8" t="str">
        <f>RIGHT(TEXT(Data6[[#This Row],[Date:]],"mmddyyyy"),4)</f>
        <v>2024</v>
      </c>
      <c r="W31" s="8" t="str">
        <f>MID(TEXT(Data6[[#This Row],[Date:]],"mmddyyyy"),3,2)</f>
        <v>10</v>
      </c>
      <c r="X31" s="8" t="str">
        <f>LEFT(TEXT(Data6[[#This Row],[Date:]],"mmddyyyy"),2)</f>
        <v>01</v>
      </c>
      <c r="Y31" s="6">
        <f>DATE(Data6[[#This Row],[Year]],Data6[[#This Row],[Month]],Data6[[#This Row],[Day]])</f>
        <v>45301</v>
      </c>
    </row>
    <row r="32" spans="1:25">
      <c r="A32" s="5">
        <v>45358.294675115743</v>
      </c>
      <c r="B32" s="7" t="s">
        <v>74</v>
      </c>
      <c r="C32" s="6" t="s">
        <v>72</v>
      </c>
      <c r="D32" s="7" t="s">
        <v>75</v>
      </c>
      <c r="E32" s="8">
        <v>4</v>
      </c>
      <c r="F32" s="7">
        <v>79024</v>
      </c>
      <c r="G32" s="7" t="s">
        <v>68</v>
      </c>
      <c r="H32" s="7" t="s">
        <v>69</v>
      </c>
      <c r="I32" s="7" t="s">
        <v>44</v>
      </c>
      <c r="J32" s="19" t="str">
        <f>IFERROR(INDEX('Employee Info'!$C$3:$E$200,MATCH(Data6[[#This Row],[Name:]],'Employee Info'!$B$3:$B$200,0),MATCH(Data6[[#This Row],[Hours Type:]],'Employee Info'!$C$2:$E$2,0)),"")</f>
        <v/>
      </c>
      <c r="K32" s="19" t="str">
        <f>IFERROR(INDEX('Employee Info'!$C$3:$J$200,MATCH(Data6[[#This Row],[Name:]],'Employee Info'!$B$3:$B$200,0),MATCH(Data6[[#Headers],[Truck]],'Employee Info'!$C$2:$J$2,0)),"")</f>
        <v/>
      </c>
      <c r="L32" s="19" t="str">
        <f>IFERROR(INDEX('Employee Info'!$C$3:$J$200,MATCH(Data6[[#This Row],[Name:]],'Employee Info'!$B$3:$B$200,0),MATCH(Data6[[#Headers],[Phone]],'Employee Info'!$C$2:$J$2,0)),"")</f>
        <v/>
      </c>
      <c r="M32" s="19" t="str">
        <f>IFERROR(INDEX('Employee Info'!$C$3:$J$200,MATCH(Data6[[#This Row],[Name:]],'Employee Info'!$B$3:$B$200,0),MATCH(Data6[[#Headers],[Tech]],'Employee Info'!$C$2:$J$2,0)),"")</f>
        <v/>
      </c>
      <c r="N32" s="19" t="str">
        <f>IFERROR(INDEX('Employee Info'!$C$3:$J$200,MATCH(Data6[[#This Row],[Name:]],'Employee Info'!$B$3:$B$200,0),MATCH(Data6[[#Headers],[Other]],'Employee Info'!$C$2:$J$2,0)),"")</f>
        <v/>
      </c>
      <c r="O32" s="19">
        <f>IFERROR((Data6[[#This Row],[Hours:]]*SUM(Data6[[#This Row],[Rate]:[Other]])),"")</f>
        <v>0</v>
      </c>
      <c r="P32" s="7" t="str">
        <f>IF(Data6[[#This Row],[WO'#:]]="","Riley #","WO#")</f>
        <v>WO#</v>
      </c>
      <c r="Q32" s="7">
        <f>IFERROR(WEEKNUM(Data6[[#This Row],[Date:]]),"")</f>
        <v>2</v>
      </c>
      <c r="R32" s="6">
        <f t="shared" si="0"/>
        <v>45298</v>
      </c>
      <c r="S32" s="6">
        <f>Data6[[#This Row],[Week Start]]+7</f>
        <v>45305</v>
      </c>
      <c r="T32" s="7" t="str">
        <f t="shared" si="1"/>
        <v>1/7/2024 - 1/14/2024</v>
      </c>
      <c r="U32" s="7" t="str">
        <f t="shared" si="2"/>
        <v>Time Card</v>
      </c>
      <c r="V32" s="8" t="str">
        <f>RIGHT(TEXT(Data6[[#This Row],[Date:]],"mmddyyyy"),4)</f>
        <v>2024</v>
      </c>
      <c r="W32" s="8" t="str">
        <f>MID(TEXT(Data6[[#This Row],[Date:]],"mmddyyyy"),3,2)</f>
        <v>10</v>
      </c>
      <c r="X32" s="8" t="str">
        <f>LEFT(TEXT(Data6[[#This Row],[Date:]],"mmddyyyy"),2)</f>
        <v>01</v>
      </c>
      <c r="Y32" s="6">
        <f>DATE(Data6[[#This Row],[Year]],Data6[[#This Row],[Month]],Data6[[#This Row],[Day]])</f>
        <v>45301</v>
      </c>
    </row>
    <row r="33" spans="1:25">
      <c r="A33" s="5">
        <v>45358.289637037036</v>
      </c>
      <c r="B33" s="7" t="s">
        <v>76</v>
      </c>
      <c r="C33" s="6" t="s">
        <v>72</v>
      </c>
      <c r="D33" s="7" t="s">
        <v>77</v>
      </c>
      <c r="E33" s="8">
        <v>2</v>
      </c>
      <c r="F33" s="7">
        <v>6984733</v>
      </c>
      <c r="G33" s="7" t="s">
        <v>68</v>
      </c>
      <c r="H33" s="7" t="s">
        <v>69</v>
      </c>
      <c r="I33" s="7" t="s">
        <v>44</v>
      </c>
      <c r="J33" s="19" t="str">
        <f>IFERROR(INDEX('Employee Info'!$C$3:$E$200,MATCH(Data6[[#This Row],[Name:]],'Employee Info'!$B$3:$B$200,0),MATCH(Data6[[#This Row],[Hours Type:]],'Employee Info'!$C$2:$E$2,0)),"")</f>
        <v/>
      </c>
      <c r="K33" s="19" t="str">
        <f>IFERROR(INDEX('Employee Info'!$C$3:$J$200,MATCH(Data6[[#This Row],[Name:]],'Employee Info'!$B$3:$B$200,0),MATCH(Data6[[#Headers],[Truck]],'Employee Info'!$C$2:$J$2,0)),"")</f>
        <v/>
      </c>
      <c r="L33" s="19" t="str">
        <f>IFERROR(INDEX('Employee Info'!$C$3:$J$200,MATCH(Data6[[#This Row],[Name:]],'Employee Info'!$B$3:$B$200,0),MATCH(Data6[[#Headers],[Phone]],'Employee Info'!$C$2:$J$2,0)),"")</f>
        <v/>
      </c>
      <c r="M33" s="19" t="str">
        <f>IFERROR(INDEX('Employee Info'!$C$3:$J$200,MATCH(Data6[[#This Row],[Name:]],'Employee Info'!$B$3:$B$200,0),MATCH(Data6[[#Headers],[Tech]],'Employee Info'!$C$2:$J$2,0)),"")</f>
        <v/>
      </c>
      <c r="N33" s="19" t="str">
        <f>IFERROR(INDEX('Employee Info'!$C$3:$J$200,MATCH(Data6[[#This Row],[Name:]],'Employee Info'!$B$3:$B$200,0),MATCH(Data6[[#Headers],[Other]],'Employee Info'!$C$2:$J$2,0)),"")</f>
        <v/>
      </c>
      <c r="O33" s="19">
        <f>IFERROR((Data6[[#This Row],[Hours:]]*SUM(Data6[[#This Row],[Rate]:[Other]])),"")</f>
        <v>0</v>
      </c>
      <c r="P33" s="7" t="str">
        <f>IF(Data6[[#This Row],[WO'#:]]="","Riley #","WO#")</f>
        <v>WO#</v>
      </c>
      <c r="Q33" s="7">
        <f>IFERROR(WEEKNUM(Data6[[#This Row],[Date:]]),"")</f>
        <v>2</v>
      </c>
      <c r="R33" s="6">
        <f t="shared" si="0"/>
        <v>45298</v>
      </c>
      <c r="S33" s="6">
        <f>Data6[[#This Row],[Week Start]]+7</f>
        <v>45305</v>
      </c>
      <c r="T33" s="7" t="str">
        <f t="shared" si="1"/>
        <v>1/7/2024 - 1/14/2024</v>
      </c>
      <c r="U33" s="7" t="str">
        <f t="shared" si="2"/>
        <v>Time Card</v>
      </c>
      <c r="V33" s="8" t="str">
        <f>RIGHT(TEXT(Data6[[#This Row],[Date:]],"mmddyyyy"),4)</f>
        <v>2024</v>
      </c>
      <c r="W33" s="8" t="str">
        <f>MID(TEXT(Data6[[#This Row],[Date:]],"mmddyyyy"),3,2)</f>
        <v>10</v>
      </c>
      <c r="X33" s="8" t="str">
        <f>LEFT(TEXT(Data6[[#This Row],[Date:]],"mmddyyyy"),2)</f>
        <v>01</v>
      </c>
      <c r="Y33" s="6">
        <f>DATE(Data6[[#This Row],[Year]],Data6[[#This Row],[Month]],Data6[[#This Row],[Day]])</f>
        <v>45301</v>
      </c>
    </row>
    <row r="34" spans="1:25">
      <c r="A34" s="5">
        <v>45358.292902430556</v>
      </c>
      <c r="B34" s="7" t="s">
        <v>74</v>
      </c>
      <c r="C34" s="6" t="s">
        <v>72</v>
      </c>
      <c r="D34" s="7" t="s">
        <v>78</v>
      </c>
      <c r="E34" s="8">
        <v>4</v>
      </c>
      <c r="F34" s="7">
        <v>6984733</v>
      </c>
      <c r="G34" s="7" t="s">
        <v>68</v>
      </c>
      <c r="H34" s="7" t="s">
        <v>69</v>
      </c>
      <c r="I34" s="7" t="s">
        <v>44</v>
      </c>
      <c r="J34" s="19" t="str">
        <f>IFERROR(INDEX('Employee Info'!$C$3:$E$200,MATCH(Data6[[#This Row],[Name:]],'Employee Info'!$B$3:$B$200,0),MATCH(Data6[[#This Row],[Hours Type:]],'Employee Info'!$C$2:$E$2,0)),"")</f>
        <v/>
      </c>
      <c r="K34" s="19" t="str">
        <f>IFERROR(INDEX('Employee Info'!$C$3:$J$200,MATCH(Data6[[#This Row],[Name:]],'Employee Info'!$B$3:$B$200,0),MATCH(Data6[[#Headers],[Truck]],'Employee Info'!$C$2:$J$2,0)),"")</f>
        <v/>
      </c>
      <c r="L34" s="19" t="str">
        <f>IFERROR(INDEX('Employee Info'!$C$3:$J$200,MATCH(Data6[[#This Row],[Name:]],'Employee Info'!$B$3:$B$200,0),MATCH(Data6[[#Headers],[Phone]],'Employee Info'!$C$2:$J$2,0)),"")</f>
        <v/>
      </c>
      <c r="M34" s="19" t="str">
        <f>IFERROR(INDEX('Employee Info'!$C$3:$J$200,MATCH(Data6[[#This Row],[Name:]],'Employee Info'!$B$3:$B$200,0),MATCH(Data6[[#Headers],[Tech]],'Employee Info'!$C$2:$J$2,0)),"")</f>
        <v/>
      </c>
      <c r="N34" s="19" t="str">
        <f>IFERROR(INDEX('Employee Info'!$C$3:$J$200,MATCH(Data6[[#This Row],[Name:]],'Employee Info'!$B$3:$B$200,0),MATCH(Data6[[#Headers],[Other]],'Employee Info'!$C$2:$J$2,0)),"")</f>
        <v/>
      </c>
      <c r="O34" s="19">
        <f>IFERROR((Data6[[#This Row],[Hours:]]*SUM(Data6[[#This Row],[Rate]:[Other]])),"")</f>
        <v>0</v>
      </c>
      <c r="P34" s="7" t="str">
        <f>IF(Data6[[#This Row],[WO'#:]]="","Riley #","WO#")</f>
        <v>WO#</v>
      </c>
      <c r="Q34" s="7">
        <f>IFERROR(WEEKNUM(Data6[[#This Row],[Date:]]),"")</f>
        <v>2</v>
      </c>
      <c r="R34" s="6">
        <f t="shared" si="0"/>
        <v>45298</v>
      </c>
      <c r="S34" s="6">
        <f>Data6[[#This Row],[Week Start]]+7</f>
        <v>45305</v>
      </c>
      <c r="T34" s="7" t="str">
        <f t="shared" si="1"/>
        <v>1/7/2024 - 1/14/2024</v>
      </c>
      <c r="U34" s="7" t="str">
        <f t="shared" si="2"/>
        <v>Time Card</v>
      </c>
      <c r="V34" s="8" t="str">
        <f>RIGHT(TEXT(Data6[[#This Row],[Date:]],"mmddyyyy"),4)</f>
        <v>2024</v>
      </c>
      <c r="W34" s="8" t="str">
        <f>MID(TEXT(Data6[[#This Row],[Date:]],"mmddyyyy"),3,2)</f>
        <v>10</v>
      </c>
      <c r="X34" s="8" t="str">
        <f>LEFT(TEXT(Data6[[#This Row],[Date:]],"mmddyyyy"),2)</f>
        <v>01</v>
      </c>
      <c r="Y34" s="6">
        <f>DATE(Data6[[#This Row],[Year]],Data6[[#This Row],[Month]],Data6[[#This Row],[Day]])</f>
        <v>45301</v>
      </c>
    </row>
    <row r="35" spans="1:25">
      <c r="A35" s="5">
        <v>45303.471749189812</v>
      </c>
      <c r="B35" s="7" t="s">
        <v>66</v>
      </c>
      <c r="C35" s="6" t="s">
        <v>72</v>
      </c>
      <c r="D35" s="7" t="s">
        <v>79</v>
      </c>
      <c r="E35" s="8">
        <v>8</v>
      </c>
      <c r="F35" s="7" t="s">
        <v>68</v>
      </c>
      <c r="G35" s="7" t="s">
        <v>68</v>
      </c>
      <c r="H35" s="7" t="s">
        <v>80</v>
      </c>
      <c r="I35" s="7" t="s">
        <v>44</v>
      </c>
      <c r="J35" s="19" t="str">
        <f>IFERROR(INDEX('Employee Info'!$C$3:$E$200,MATCH(Data6[[#This Row],[Name:]],'Employee Info'!$B$3:$B$200,0),MATCH(Data6[[#This Row],[Hours Type:]],'Employee Info'!$C$2:$E$2,0)),"")</f>
        <v/>
      </c>
      <c r="K35" s="19" t="str">
        <f>IFERROR(INDEX('Employee Info'!$C$3:$J$200,MATCH(Data6[[#This Row],[Name:]],'Employee Info'!$B$3:$B$200,0),MATCH(Data6[[#Headers],[Truck]],'Employee Info'!$C$2:$J$2,0)),"")</f>
        <v/>
      </c>
      <c r="L35" s="19" t="str">
        <f>IFERROR(INDEX('Employee Info'!$C$3:$J$200,MATCH(Data6[[#This Row],[Name:]],'Employee Info'!$B$3:$B$200,0),MATCH(Data6[[#Headers],[Phone]],'Employee Info'!$C$2:$J$2,0)),"")</f>
        <v/>
      </c>
      <c r="M35" s="19" t="str">
        <f>IFERROR(INDEX('Employee Info'!$C$3:$J$200,MATCH(Data6[[#This Row],[Name:]],'Employee Info'!$B$3:$B$200,0),MATCH(Data6[[#Headers],[Tech]],'Employee Info'!$C$2:$J$2,0)),"")</f>
        <v/>
      </c>
      <c r="N35" s="19" t="str">
        <f>IFERROR(INDEX('Employee Info'!$C$3:$J$200,MATCH(Data6[[#This Row],[Name:]],'Employee Info'!$B$3:$B$200,0),MATCH(Data6[[#Headers],[Other]],'Employee Info'!$C$2:$J$2,0)),"")</f>
        <v/>
      </c>
      <c r="O35" s="19">
        <f>IFERROR((Data6[[#This Row],[Hours:]]*SUM(Data6[[#This Row],[Rate]:[Other]])),"")</f>
        <v>0</v>
      </c>
      <c r="P35" s="7" t="str">
        <f>IF(Data6[[#This Row],[WO'#:]]="","Riley #","WO#")</f>
        <v>Riley #</v>
      </c>
      <c r="Q35" s="7">
        <f>IFERROR(WEEKNUM(Data6[[#This Row],[Date:]]),"")</f>
        <v>2</v>
      </c>
      <c r="R35" s="6">
        <f t="shared" si="0"/>
        <v>45298</v>
      </c>
      <c r="S35" s="6">
        <f>Data6[[#This Row],[Week Start]]+7</f>
        <v>45305</v>
      </c>
      <c r="T35" s="7" t="str">
        <f t="shared" si="1"/>
        <v>1/7/2024 - 1/14/2024</v>
      </c>
      <c r="U35" s="7" t="str">
        <f t="shared" si="2"/>
        <v>Time Card</v>
      </c>
      <c r="V35" s="8" t="str">
        <f>RIGHT(TEXT(Data6[[#This Row],[Date:]],"mmddyyyy"),4)</f>
        <v>2024</v>
      </c>
      <c r="W35" s="8" t="str">
        <f>MID(TEXT(Data6[[#This Row],[Date:]],"mmddyyyy"),3,2)</f>
        <v>10</v>
      </c>
      <c r="X35" s="8" t="str">
        <f>LEFT(TEXT(Data6[[#This Row],[Date:]],"mmddyyyy"),2)</f>
        <v>01</v>
      </c>
      <c r="Y35" s="6">
        <f>DATE(Data6[[#This Row],[Year]],Data6[[#This Row],[Month]],Data6[[#This Row],[Day]])</f>
        <v>45301</v>
      </c>
    </row>
    <row r="36" spans="1:25">
      <c r="A36" s="5">
        <v>45358.289768055554</v>
      </c>
      <c r="B36" s="7" t="s">
        <v>76</v>
      </c>
      <c r="C36" s="6" t="s">
        <v>81</v>
      </c>
      <c r="D36" s="7" t="s">
        <v>77</v>
      </c>
      <c r="E36" s="8">
        <v>1</v>
      </c>
      <c r="F36" s="7">
        <v>6984733</v>
      </c>
      <c r="G36" s="7" t="s">
        <v>68</v>
      </c>
      <c r="H36" s="7" t="s">
        <v>69</v>
      </c>
      <c r="I36" s="7" t="s">
        <v>44</v>
      </c>
      <c r="J36" s="19" t="str">
        <f>IFERROR(INDEX('Employee Info'!$C$3:$E$200,MATCH(Data6[[#This Row],[Name:]],'Employee Info'!$B$3:$B$200,0),MATCH(Data6[[#This Row],[Hours Type:]],'Employee Info'!$C$2:$E$2,0)),"")</f>
        <v/>
      </c>
      <c r="K36" s="19" t="str">
        <f>IFERROR(INDEX('Employee Info'!$C$3:$J$200,MATCH(Data6[[#This Row],[Name:]],'Employee Info'!$B$3:$B$200,0),MATCH(Data6[[#Headers],[Truck]],'Employee Info'!$C$2:$J$2,0)),"")</f>
        <v/>
      </c>
      <c r="L36" s="19" t="str">
        <f>IFERROR(INDEX('Employee Info'!$C$3:$J$200,MATCH(Data6[[#This Row],[Name:]],'Employee Info'!$B$3:$B$200,0),MATCH(Data6[[#Headers],[Phone]],'Employee Info'!$C$2:$J$2,0)),"")</f>
        <v/>
      </c>
      <c r="M36" s="19" t="str">
        <f>IFERROR(INDEX('Employee Info'!$C$3:$J$200,MATCH(Data6[[#This Row],[Name:]],'Employee Info'!$B$3:$B$200,0),MATCH(Data6[[#Headers],[Tech]],'Employee Info'!$C$2:$J$2,0)),"")</f>
        <v/>
      </c>
      <c r="N36" s="19" t="str">
        <f>IFERROR(INDEX('Employee Info'!$C$3:$J$200,MATCH(Data6[[#This Row],[Name:]],'Employee Info'!$B$3:$B$200,0),MATCH(Data6[[#Headers],[Other]],'Employee Info'!$C$2:$J$2,0)),"")</f>
        <v/>
      </c>
      <c r="O36" s="19">
        <f>IFERROR((Data6[[#This Row],[Hours:]]*SUM(Data6[[#This Row],[Rate]:[Other]])),"")</f>
        <v>0</v>
      </c>
      <c r="P36" s="7" t="str">
        <f>IF(Data6[[#This Row],[WO'#:]]="","Riley #","WO#")</f>
        <v>WO#</v>
      </c>
      <c r="Q36" s="7">
        <f>IFERROR(WEEKNUM(Data6[[#This Row],[Date:]]),"")</f>
        <v>2</v>
      </c>
      <c r="R36" s="6">
        <f t="shared" si="0"/>
        <v>45298</v>
      </c>
      <c r="S36" s="6">
        <f>Data6[[#This Row],[Week Start]]+7</f>
        <v>45305</v>
      </c>
      <c r="T36" s="7" t="str">
        <f t="shared" si="1"/>
        <v>1/7/2024 - 1/14/2024</v>
      </c>
      <c r="U36" s="7" t="str">
        <f t="shared" si="2"/>
        <v>Time Card</v>
      </c>
      <c r="V36" s="8" t="str">
        <f>RIGHT(TEXT(Data6[[#This Row],[Date:]],"mmddyyyy"),4)</f>
        <v>2024</v>
      </c>
      <c r="W36" s="8" t="str">
        <f>MID(TEXT(Data6[[#This Row],[Date:]],"mmddyyyy"),3,2)</f>
        <v>11</v>
      </c>
      <c r="X36" s="8" t="str">
        <f>LEFT(TEXT(Data6[[#This Row],[Date:]],"mmddyyyy"),2)</f>
        <v>01</v>
      </c>
      <c r="Y36" s="6">
        <f>DATE(Data6[[#This Row],[Year]],Data6[[#This Row],[Month]],Data6[[#This Row],[Day]])</f>
        <v>45302</v>
      </c>
    </row>
    <row r="37" spans="1:25">
      <c r="A37" s="5">
        <v>45303.471831944444</v>
      </c>
      <c r="B37" s="7" t="s">
        <v>66</v>
      </c>
      <c r="C37" s="6" t="s">
        <v>81</v>
      </c>
      <c r="D37" s="7" t="s">
        <v>79</v>
      </c>
      <c r="E37" s="8">
        <v>8</v>
      </c>
      <c r="F37" s="7" t="s">
        <v>68</v>
      </c>
      <c r="G37" s="7" t="s">
        <v>68</v>
      </c>
      <c r="H37" s="7" t="s">
        <v>80</v>
      </c>
      <c r="I37" s="7" t="s">
        <v>44</v>
      </c>
      <c r="J37" s="19" t="str">
        <f>IFERROR(INDEX('Employee Info'!$C$3:$E$200,MATCH(Data6[[#This Row],[Name:]],'Employee Info'!$B$3:$B$200,0),MATCH(Data6[[#This Row],[Hours Type:]],'Employee Info'!$C$2:$E$2,0)),"")</f>
        <v/>
      </c>
      <c r="K37" s="19" t="str">
        <f>IFERROR(INDEX('Employee Info'!$C$3:$J$200,MATCH(Data6[[#This Row],[Name:]],'Employee Info'!$B$3:$B$200,0),MATCH(Data6[[#Headers],[Truck]],'Employee Info'!$C$2:$J$2,0)),"")</f>
        <v/>
      </c>
      <c r="L37" s="19" t="str">
        <f>IFERROR(INDEX('Employee Info'!$C$3:$J$200,MATCH(Data6[[#This Row],[Name:]],'Employee Info'!$B$3:$B$200,0),MATCH(Data6[[#Headers],[Phone]],'Employee Info'!$C$2:$J$2,0)),"")</f>
        <v/>
      </c>
      <c r="M37" s="19" t="str">
        <f>IFERROR(INDEX('Employee Info'!$C$3:$J$200,MATCH(Data6[[#This Row],[Name:]],'Employee Info'!$B$3:$B$200,0),MATCH(Data6[[#Headers],[Tech]],'Employee Info'!$C$2:$J$2,0)),"")</f>
        <v/>
      </c>
      <c r="N37" s="19" t="str">
        <f>IFERROR(INDEX('Employee Info'!$C$3:$J$200,MATCH(Data6[[#This Row],[Name:]],'Employee Info'!$B$3:$B$200,0),MATCH(Data6[[#Headers],[Other]],'Employee Info'!$C$2:$J$2,0)),"")</f>
        <v/>
      </c>
      <c r="O37" s="19">
        <f>IFERROR((Data6[[#This Row],[Hours:]]*SUM(Data6[[#This Row],[Rate]:[Other]])),"")</f>
        <v>0</v>
      </c>
      <c r="P37" s="7" t="str">
        <f>IF(Data6[[#This Row],[WO'#:]]="","Riley #","WO#")</f>
        <v>Riley #</v>
      </c>
      <c r="Q37" s="7">
        <f>IFERROR(WEEKNUM(Data6[[#This Row],[Date:]]),"")</f>
        <v>2</v>
      </c>
      <c r="R37" s="6">
        <f t="shared" si="0"/>
        <v>45298</v>
      </c>
      <c r="S37" s="6">
        <f>Data6[[#This Row],[Week Start]]+7</f>
        <v>45305</v>
      </c>
      <c r="T37" s="7" t="str">
        <f t="shared" si="1"/>
        <v>1/7/2024 - 1/14/2024</v>
      </c>
      <c r="U37" s="7" t="str">
        <f t="shared" si="2"/>
        <v>Time Card</v>
      </c>
      <c r="V37" s="8" t="str">
        <f>RIGHT(TEXT(Data6[[#This Row],[Date:]],"mmddyyyy"),4)</f>
        <v>2024</v>
      </c>
      <c r="W37" s="8" t="str">
        <f>MID(TEXT(Data6[[#This Row],[Date:]],"mmddyyyy"),3,2)</f>
        <v>11</v>
      </c>
      <c r="X37" s="8" t="str">
        <f>LEFT(TEXT(Data6[[#This Row],[Date:]],"mmddyyyy"),2)</f>
        <v>01</v>
      </c>
      <c r="Y37" s="6">
        <f>DATE(Data6[[#This Row],[Year]],Data6[[#This Row],[Month]],Data6[[#This Row],[Day]])</f>
        <v>45302</v>
      </c>
    </row>
    <row r="38" spans="1:25">
      <c r="A38" s="5">
        <v>45358.289891782406</v>
      </c>
      <c r="B38" s="7" t="s">
        <v>76</v>
      </c>
      <c r="C38" s="6" t="s">
        <v>82</v>
      </c>
      <c r="D38" s="7" t="s">
        <v>77</v>
      </c>
      <c r="E38" s="8">
        <v>2</v>
      </c>
      <c r="F38" s="7">
        <v>6984733</v>
      </c>
      <c r="G38" s="7" t="s">
        <v>68</v>
      </c>
      <c r="H38" s="7" t="s">
        <v>69</v>
      </c>
      <c r="I38" s="7" t="s">
        <v>44</v>
      </c>
      <c r="J38" s="19" t="str">
        <f>IFERROR(INDEX('Employee Info'!$C$3:$E$200,MATCH(Data6[[#This Row],[Name:]],'Employee Info'!$B$3:$B$200,0),MATCH(Data6[[#This Row],[Hours Type:]],'Employee Info'!$C$2:$E$2,0)),"")</f>
        <v/>
      </c>
      <c r="K38" s="19" t="str">
        <f>IFERROR(INDEX('Employee Info'!$C$3:$J$200,MATCH(Data6[[#This Row],[Name:]],'Employee Info'!$B$3:$B$200,0),MATCH(Data6[[#Headers],[Truck]],'Employee Info'!$C$2:$J$2,0)),"")</f>
        <v/>
      </c>
      <c r="L38" s="19" t="str">
        <f>IFERROR(INDEX('Employee Info'!$C$3:$J$200,MATCH(Data6[[#This Row],[Name:]],'Employee Info'!$B$3:$B$200,0),MATCH(Data6[[#Headers],[Phone]],'Employee Info'!$C$2:$J$2,0)),"")</f>
        <v/>
      </c>
      <c r="M38" s="19" t="str">
        <f>IFERROR(INDEX('Employee Info'!$C$3:$J$200,MATCH(Data6[[#This Row],[Name:]],'Employee Info'!$B$3:$B$200,0),MATCH(Data6[[#Headers],[Tech]],'Employee Info'!$C$2:$J$2,0)),"")</f>
        <v/>
      </c>
      <c r="N38" s="19" t="str">
        <f>IFERROR(INDEX('Employee Info'!$C$3:$J$200,MATCH(Data6[[#This Row],[Name:]],'Employee Info'!$B$3:$B$200,0),MATCH(Data6[[#Headers],[Other]],'Employee Info'!$C$2:$J$2,0)),"")</f>
        <v/>
      </c>
      <c r="O38" s="19">
        <f>IFERROR((Data6[[#This Row],[Hours:]]*SUM(Data6[[#This Row],[Rate]:[Other]])),"")</f>
        <v>0</v>
      </c>
      <c r="P38" s="7" t="str">
        <f>IF(Data6[[#This Row],[WO'#:]]="","Riley #","WO#")</f>
        <v>WO#</v>
      </c>
      <c r="Q38" s="7">
        <f>IFERROR(WEEKNUM(Data6[[#This Row],[Date:]]),"")</f>
        <v>2</v>
      </c>
      <c r="R38" s="6">
        <f t="shared" si="0"/>
        <v>45298</v>
      </c>
      <c r="S38" s="6">
        <f>Data6[[#This Row],[Week Start]]+7</f>
        <v>45305</v>
      </c>
      <c r="T38" s="7" t="str">
        <f t="shared" si="1"/>
        <v>1/7/2024 - 1/14/2024</v>
      </c>
      <c r="U38" s="7" t="str">
        <f t="shared" si="2"/>
        <v>Time Card</v>
      </c>
      <c r="V38" s="8" t="str">
        <f>RIGHT(TEXT(Data6[[#This Row],[Date:]],"mmddyyyy"),4)</f>
        <v>2024</v>
      </c>
      <c r="W38" s="8" t="str">
        <f>MID(TEXT(Data6[[#This Row],[Date:]],"mmddyyyy"),3,2)</f>
        <v>12</v>
      </c>
      <c r="X38" s="8" t="str">
        <f>LEFT(TEXT(Data6[[#This Row],[Date:]],"mmddyyyy"),2)</f>
        <v>01</v>
      </c>
      <c r="Y38" s="6">
        <f>DATE(Data6[[#This Row],[Year]],Data6[[#This Row],[Month]],Data6[[#This Row],[Day]])</f>
        <v>45303</v>
      </c>
    </row>
    <row r="39" spans="1:25">
      <c r="A39" s="5">
        <v>45358.293086574071</v>
      </c>
      <c r="B39" s="7" t="s">
        <v>74</v>
      </c>
      <c r="C39" s="6" t="s">
        <v>82</v>
      </c>
      <c r="D39" s="7" t="s">
        <v>78</v>
      </c>
      <c r="E39" s="8">
        <v>1</v>
      </c>
      <c r="F39" s="7">
        <v>6984733</v>
      </c>
      <c r="G39" s="7" t="s">
        <v>68</v>
      </c>
      <c r="H39" s="7" t="s">
        <v>69</v>
      </c>
      <c r="I39" s="7" t="s">
        <v>44</v>
      </c>
      <c r="J39" s="19" t="str">
        <f>IFERROR(INDEX('Employee Info'!$C$3:$E$200,MATCH(Data6[[#This Row],[Name:]],'Employee Info'!$B$3:$B$200,0),MATCH(Data6[[#This Row],[Hours Type:]],'Employee Info'!$C$2:$E$2,0)),"")</f>
        <v/>
      </c>
      <c r="K39" s="19" t="str">
        <f>IFERROR(INDEX('Employee Info'!$C$3:$J$200,MATCH(Data6[[#This Row],[Name:]],'Employee Info'!$B$3:$B$200,0),MATCH(Data6[[#Headers],[Truck]],'Employee Info'!$C$2:$J$2,0)),"")</f>
        <v/>
      </c>
      <c r="L39" s="19" t="str">
        <f>IFERROR(INDEX('Employee Info'!$C$3:$J$200,MATCH(Data6[[#This Row],[Name:]],'Employee Info'!$B$3:$B$200,0),MATCH(Data6[[#Headers],[Phone]],'Employee Info'!$C$2:$J$2,0)),"")</f>
        <v/>
      </c>
      <c r="M39" s="19" t="str">
        <f>IFERROR(INDEX('Employee Info'!$C$3:$J$200,MATCH(Data6[[#This Row],[Name:]],'Employee Info'!$B$3:$B$200,0),MATCH(Data6[[#Headers],[Tech]],'Employee Info'!$C$2:$J$2,0)),"")</f>
        <v/>
      </c>
      <c r="N39" s="19" t="str">
        <f>IFERROR(INDEX('Employee Info'!$C$3:$J$200,MATCH(Data6[[#This Row],[Name:]],'Employee Info'!$B$3:$B$200,0),MATCH(Data6[[#Headers],[Other]],'Employee Info'!$C$2:$J$2,0)),"")</f>
        <v/>
      </c>
      <c r="O39" s="19">
        <f>IFERROR((Data6[[#This Row],[Hours:]]*SUM(Data6[[#This Row],[Rate]:[Other]])),"")</f>
        <v>0</v>
      </c>
      <c r="P39" s="7" t="str">
        <f>IF(Data6[[#This Row],[WO'#:]]="","Riley #","WO#")</f>
        <v>WO#</v>
      </c>
      <c r="Q39" s="7">
        <f>IFERROR(WEEKNUM(Data6[[#This Row],[Date:]]),"")</f>
        <v>2</v>
      </c>
      <c r="R39" s="6">
        <f t="shared" si="0"/>
        <v>45298</v>
      </c>
      <c r="S39" s="6">
        <f>Data6[[#This Row],[Week Start]]+7</f>
        <v>45305</v>
      </c>
      <c r="T39" s="7" t="str">
        <f t="shared" si="1"/>
        <v>1/7/2024 - 1/14/2024</v>
      </c>
      <c r="U39" s="7" t="str">
        <f t="shared" si="2"/>
        <v>Time Card</v>
      </c>
      <c r="V39" s="8" t="str">
        <f>RIGHT(TEXT(Data6[[#This Row],[Date:]],"mmddyyyy"),4)</f>
        <v>2024</v>
      </c>
      <c r="W39" s="8" t="str">
        <f>MID(TEXT(Data6[[#This Row],[Date:]],"mmddyyyy"),3,2)</f>
        <v>12</v>
      </c>
      <c r="X39" s="8" t="str">
        <f>LEFT(TEXT(Data6[[#This Row],[Date:]],"mmddyyyy"),2)</f>
        <v>01</v>
      </c>
      <c r="Y39" s="6">
        <f>DATE(Data6[[#This Row],[Year]],Data6[[#This Row],[Month]],Data6[[#This Row],[Day]])</f>
        <v>45303</v>
      </c>
    </row>
    <row r="40" spans="1:25">
      <c r="A40" s="5">
        <v>45303.471902083336</v>
      </c>
      <c r="B40" s="7" t="s">
        <v>66</v>
      </c>
      <c r="C40" s="6" t="s">
        <v>82</v>
      </c>
      <c r="D40" s="7" t="s">
        <v>79</v>
      </c>
      <c r="E40" s="8">
        <v>8</v>
      </c>
      <c r="F40" s="7" t="s">
        <v>68</v>
      </c>
      <c r="G40" s="7" t="s">
        <v>68</v>
      </c>
      <c r="H40" s="7" t="s">
        <v>80</v>
      </c>
      <c r="I40" s="7" t="s">
        <v>44</v>
      </c>
      <c r="J40" s="19" t="str">
        <f>IFERROR(INDEX('Employee Info'!$C$3:$E$200,MATCH(Data6[[#This Row],[Name:]],'Employee Info'!$B$3:$B$200,0),MATCH(Data6[[#This Row],[Hours Type:]],'Employee Info'!$C$2:$E$2,0)),"")</f>
        <v/>
      </c>
      <c r="K40" s="19" t="str">
        <f>IFERROR(INDEX('Employee Info'!$C$3:$J$200,MATCH(Data6[[#This Row],[Name:]],'Employee Info'!$B$3:$B$200,0),MATCH(Data6[[#Headers],[Truck]],'Employee Info'!$C$2:$J$2,0)),"")</f>
        <v/>
      </c>
      <c r="L40" s="19" t="str">
        <f>IFERROR(INDEX('Employee Info'!$C$3:$J$200,MATCH(Data6[[#This Row],[Name:]],'Employee Info'!$B$3:$B$200,0),MATCH(Data6[[#Headers],[Phone]],'Employee Info'!$C$2:$J$2,0)),"")</f>
        <v/>
      </c>
      <c r="M40" s="19" t="str">
        <f>IFERROR(INDEX('Employee Info'!$C$3:$J$200,MATCH(Data6[[#This Row],[Name:]],'Employee Info'!$B$3:$B$200,0),MATCH(Data6[[#Headers],[Tech]],'Employee Info'!$C$2:$J$2,0)),"")</f>
        <v/>
      </c>
      <c r="N40" s="19" t="str">
        <f>IFERROR(INDEX('Employee Info'!$C$3:$J$200,MATCH(Data6[[#This Row],[Name:]],'Employee Info'!$B$3:$B$200,0),MATCH(Data6[[#Headers],[Other]],'Employee Info'!$C$2:$J$2,0)),"")</f>
        <v/>
      </c>
      <c r="O40" s="19">
        <f>IFERROR((Data6[[#This Row],[Hours:]]*SUM(Data6[[#This Row],[Rate]:[Other]])),"")</f>
        <v>0</v>
      </c>
      <c r="P40" s="7" t="str">
        <f>IF(Data6[[#This Row],[WO'#:]]="","Riley #","WO#")</f>
        <v>Riley #</v>
      </c>
      <c r="Q40" s="7">
        <f>IFERROR(WEEKNUM(Data6[[#This Row],[Date:]]),"")</f>
        <v>2</v>
      </c>
      <c r="R40" s="6">
        <f t="shared" si="0"/>
        <v>45298</v>
      </c>
      <c r="S40" s="6">
        <f>Data6[[#This Row],[Week Start]]+7</f>
        <v>45305</v>
      </c>
      <c r="T40" s="7" t="str">
        <f t="shared" si="1"/>
        <v>1/7/2024 - 1/14/2024</v>
      </c>
      <c r="U40" s="7" t="str">
        <f t="shared" si="2"/>
        <v>Time Card</v>
      </c>
      <c r="V40" s="8" t="str">
        <f>RIGHT(TEXT(Data6[[#This Row],[Date:]],"mmddyyyy"),4)</f>
        <v>2024</v>
      </c>
      <c r="W40" s="8" t="str">
        <f>MID(TEXT(Data6[[#This Row],[Date:]],"mmddyyyy"),3,2)</f>
        <v>12</v>
      </c>
      <c r="X40" s="8" t="str">
        <f>LEFT(TEXT(Data6[[#This Row],[Date:]],"mmddyyyy"),2)</f>
        <v>01</v>
      </c>
      <c r="Y40" s="6">
        <f>DATE(Data6[[#This Row],[Year]],Data6[[#This Row],[Month]],Data6[[#This Row],[Day]])</f>
        <v>45303</v>
      </c>
    </row>
    <row r="41" spans="1:25">
      <c r="A41" s="5">
        <v>45303.472631018521</v>
      </c>
      <c r="B41" s="7" t="s">
        <v>66</v>
      </c>
      <c r="C41" s="6" t="s">
        <v>83</v>
      </c>
      <c r="D41" s="7" t="s">
        <v>84</v>
      </c>
      <c r="E41" s="8">
        <v>4</v>
      </c>
      <c r="F41" s="7" t="s">
        <v>68</v>
      </c>
      <c r="G41" s="7" t="s">
        <v>68</v>
      </c>
      <c r="H41" s="7" t="s">
        <v>80</v>
      </c>
      <c r="I41" s="7" t="s">
        <v>45</v>
      </c>
      <c r="J41" s="19" t="str">
        <f>IFERROR(INDEX('Employee Info'!$C$3:$E$200,MATCH(Data6[[#This Row],[Name:]],'Employee Info'!$B$3:$B$200,0),MATCH(Data6[[#This Row],[Hours Type:]],'Employee Info'!$C$2:$E$2,0)),"")</f>
        <v/>
      </c>
      <c r="K41" s="19" t="str">
        <f>IFERROR(INDEX('Employee Info'!$C$3:$J$200,MATCH(Data6[[#This Row],[Name:]],'Employee Info'!$B$3:$B$200,0),MATCH(Data6[[#Headers],[Truck]],'Employee Info'!$C$2:$J$2,0)),"")</f>
        <v/>
      </c>
      <c r="L41" s="19" t="str">
        <f>IFERROR(INDEX('Employee Info'!$C$3:$J$200,MATCH(Data6[[#This Row],[Name:]],'Employee Info'!$B$3:$B$200,0),MATCH(Data6[[#Headers],[Phone]],'Employee Info'!$C$2:$J$2,0)),"")</f>
        <v/>
      </c>
      <c r="M41" s="19" t="str">
        <f>IFERROR(INDEX('Employee Info'!$C$3:$J$200,MATCH(Data6[[#This Row],[Name:]],'Employee Info'!$B$3:$B$200,0),MATCH(Data6[[#Headers],[Tech]],'Employee Info'!$C$2:$J$2,0)),"")</f>
        <v/>
      </c>
      <c r="N41" s="19" t="str">
        <f>IFERROR(INDEX('Employee Info'!$C$3:$J$200,MATCH(Data6[[#This Row],[Name:]],'Employee Info'!$B$3:$B$200,0),MATCH(Data6[[#Headers],[Other]],'Employee Info'!$C$2:$J$2,0)),"")</f>
        <v/>
      </c>
      <c r="O41" s="19">
        <f>IFERROR((Data6[[#This Row],[Hours:]]*SUM(Data6[[#This Row],[Rate]:[Other]])),"")</f>
        <v>0</v>
      </c>
      <c r="P41" s="7" t="str">
        <f>IF(Data6[[#This Row],[WO'#:]]="","Riley #","WO#")</f>
        <v>Riley #</v>
      </c>
      <c r="Q41" s="7">
        <f>IFERROR(WEEKNUM(Data6[[#This Row],[Date:]]),"")</f>
        <v>2</v>
      </c>
      <c r="R41" s="6">
        <f t="shared" si="0"/>
        <v>45298</v>
      </c>
      <c r="S41" s="6">
        <f>Data6[[#This Row],[Week Start]]+7</f>
        <v>45305</v>
      </c>
      <c r="T41" s="7" t="str">
        <f t="shared" si="1"/>
        <v>1/7/2024 - 1/14/2024</v>
      </c>
      <c r="U41" s="7" t="str">
        <f t="shared" si="2"/>
        <v>Time Card</v>
      </c>
      <c r="V41" s="8" t="str">
        <f>RIGHT(TEXT(Data6[[#This Row],[Date:]],"mmddyyyy"),4)</f>
        <v>2024</v>
      </c>
      <c r="W41" s="8" t="str">
        <f>MID(TEXT(Data6[[#This Row],[Date:]],"mmddyyyy"),3,2)</f>
        <v>13</v>
      </c>
      <c r="X41" s="8" t="str">
        <f>LEFT(TEXT(Data6[[#This Row],[Date:]],"mmddyyyy"),2)</f>
        <v>01</v>
      </c>
      <c r="Y41" s="6">
        <f>DATE(Data6[[#This Row],[Year]],Data6[[#This Row],[Month]],Data6[[#This Row],[Day]])</f>
        <v>45304</v>
      </c>
    </row>
    <row r="42" spans="1:25">
      <c r="A42" s="5">
        <v>45310.48907152778</v>
      </c>
      <c r="B42" s="7" t="s">
        <v>66</v>
      </c>
      <c r="C42" s="6" t="s">
        <v>85</v>
      </c>
      <c r="D42" s="7" t="s">
        <v>86</v>
      </c>
      <c r="E42" s="8">
        <v>8</v>
      </c>
      <c r="F42" s="7">
        <v>20028</v>
      </c>
      <c r="G42" s="7" t="s">
        <v>68</v>
      </c>
      <c r="H42" s="7" t="s">
        <v>69</v>
      </c>
      <c r="I42" s="7" t="s">
        <v>44</v>
      </c>
      <c r="J42" s="19" t="str">
        <f>IFERROR(INDEX('Employee Info'!$C$3:$E$200,MATCH(Data6[[#This Row],[Name:]],'Employee Info'!$B$3:$B$200,0),MATCH(Data6[[#This Row],[Hours Type:]],'Employee Info'!$C$2:$E$2,0)),"")</f>
        <v/>
      </c>
      <c r="K42" s="19" t="str">
        <f>IFERROR(INDEX('Employee Info'!$C$3:$J$200,MATCH(Data6[[#This Row],[Name:]],'Employee Info'!$B$3:$B$200,0),MATCH(Data6[[#Headers],[Truck]],'Employee Info'!$C$2:$J$2,0)),"")</f>
        <v/>
      </c>
      <c r="L42" s="19" t="str">
        <f>IFERROR(INDEX('Employee Info'!$C$3:$J$200,MATCH(Data6[[#This Row],[Name:]],'Employee Info'!$B$3:$B$200,0),MATCH(Data6[[#Headers],[Phone]],'Employee Info'!$C$2:$J$2,0)),"")</f>
        <v/>
      </c>
      <c r="M42" s="19" t="str">
        <f>IFERROR(INDEX('Employee Info'!$C$3:$J$200,MATCH(Data6[[#This Row],[Name:]],'Employee Info'!$B$3:$B$200,0),MATCH(Data6[[#Headers],[Tech]],'Employee Info'!$C$2:$J$2,0)),"")</f>
        <v/>
      </c>
      <c r="N42" s="19" t="str">
        <f>IFERROR(INDEX('Employee Info'!$C$3:$J$200,MATCH(Data6[[#This Row],[Name:]],'Employee Info'!$B$3:$B$200,0),MATCH(Data6[[#Headers],[Other]],'Employee Info'!$C$2:$J$2,0)),"")</f>
        <v/>
      </c>
      <c r="O42" s="19">
        <f>IFERROR((Data6[[#This Row],[Hours:]]*SUM(Data6[[#This Row],[Rate]:[Other]])),"")</f>
        <v>0</v>
      </c>
      <c r="P42" s="7" t="str">
        <f>IF(Data6[[#This Row],[WO'#:]]="","Riley #","WO#")</f>
        <v>WO#</v>
      </c>
      <c r="Q42" s="7">
        <f>IFERROR(WEEKNUM(Data6[[#This Row],[Date:]]),"")</f>
        <v>3</v>
      </c>
      <c r="R42" s="6">
        <f t="shared" si="0"/>
        <v>45305</v>
      </c>
      <c r="S42" s="6">
        <f>Data6[[#This Row],[Week Start]]+7</f>
        <v>45312</v>
      </c>
      <c r="T42" s="7" t="str">
        <f t="shared" si="1"/>
        <v>1/14/2024 - 1/21/2024</v>
      </c>
      <c r="U42" s="7" t="str">
        <f t="shared" si="2"/>
        <v>Time Card</v>
      </c>
      <c r="V42" s="8" t="str">
        <f>RIGHT(TEXT(Data6[[#This Row],[Date:]],"mmddyyyy"),4)</f>
        <v>2024</v>
      </c>
      <c r="W42" s="8" t="str">
        <f>MID(TEXT(Data6[[#This Row],[Date:]],"mmddyyyy"),3,2)</f>
        <v>15</v>
      </c>
      <c r="X42" s="8" t="str">
        <f>LEFT(TEXT(Data6[[#This Row],[Date:]],"mmddyyyy"),2)</f>
        <v>01</v>
      </c>
      <c r="Y42" s="6">
        <f>DATE(Data6[[#This Row],[Year]],Data6[[#This Row],[Month]],Data6[[#This Row],[Day]])</f>
        <v>45306</v>
      </c>
    </row>
    <row r="43" spans="1:25">
      <c r="A43" s="5">
        <v>45306.579577199074</v>
      </c>
      <c r="B43" s="7" t="s">
        <v>31</v>
      </c>
      <c r="C43" s="6" t="s">
        <v>85</v>
      </c>
      <c r="D43" s="7" t="s">
        <v>87</v>
      </c>
      <c r="E43" s="8">
        <v>1</v>
      </c>
      <c r="F43" s="7">
        <v>79024</v>
      </c>
      <c r="G43" s="7" t="s">
        <v>68</v>
      </c>
      <c r="H43" s="7" t="s">
        <v>69</v>
      </c>
      <c r="I43" s="7" t="s">
        <v>44</v>
      </c>
      <c r="J43" s="19" t="str">
        <f>IFERROR(INDEX('Employee Info'!$C$3:$E$200,MATCH(Data6[[#This Row],[Name:]],'Employee Info'!$B$3:$B$200,0),MATCH(Data6[[#This Row],[Hours Type:]],'Employee Info'!$C$2:$E$2,0)),"")</f>
        <v/>
      </c>
      <c r="K43" s="19" t="str">
        <f>IFERROR(INDEX('Employee Info'!$C$3:$J$200,MATCH(Data6[[#This Row],[Name:]],'Employee Info'!$B$3:$B$200,0),MATCH(Data6[[#Headers],[Truck]],'Employee Info'!$C$2:$J$2,0)),"")</f>
        <v/>
      </c>
      <c r="L43" s="19" t="str">
        <f>IFERROR(INDEX('Employee Info'!$C$3:$J$200,MATCH(Data6[[#This Row],[Name:]],'Employee Info'!$B$3:$B$200,0),MATCH(Data6[[#Headers],[Phone]],'Employee Info'!$C$2:$J$2,0)),"")</f>
        <v/>
      </c>
      <c r="M43" s="19" t="str">
        <f>IFERROR(INDEX('Employee Info'!$C$3:$J$200,MATCH(Data6[[#This Row],[Name:]],'Employee Info'!$B$3:$B$200,0),MATCH(Data6[[#Headers],[Tech]],'Employee Info'!$C$2:$J$2,0)),"")</f>
        <v/>
      </c>
      <c r="N43" s="19" t="str">
        <f>IFERROR(INDEX('Employee Info'!$C$3:$J$200,MATCH(Data6[[#This Row],[Name:]],'Employee Info'!$B$3:$B$200,0),MATCH(Data6[[#Headers],[Other]],'Employee Info'!$C$2:$J$2,0)),"")</f>
        <v/>
      </c>
      <c r="O43" s="19">
        <f>IFERROR((Data6[[#This Row],[Hours:]]*SUM(Data6[[#This Row],[Rate]:[Other]])),"")</f>
        <v>0</v>
      </c>
      <c r="P43" s="7" t="str">
        <f>IF(Data6[[#This Row],[WO'#:]]="","Riley #","WO#")</f>
        <v>WO#</v>
      </c>
      <c r="Q43" s="7">
        <f>IFERROR(WEEKNUM(Data6[[#This Row],[Date:]]),"")</f>
        <v>3</v>
      </c>
      <c r="R43" s="6">
        <f t="shared" si="0"/>
        <v>45305</v>
      </c>
      <c r="S43" s="6">
        <f>Data6[[#This Row],[Week Start]]+7</f>
        <v>45312</v>
      </c>
      <c r="T43" s="7" t="str">
        <f t="shared" si="1"/>
        <v>1/14/2024 - 1/21/2024</v>
      </c>
      <c r="U43" s="7" t="str">
        <f t="shared" si="2"/>
        <v>Time Card</v>
      </c>
      <c r="V43" s="8" t="str">
        <f>RIGHT(TEXT(Data6[[#This Row],[Date:]],"mmddyyyy"),4)</f>
        <v>2024</v>
      </c>
      <c r="W43" s="8" t="str">
        <f>MID(TEXT(Data6[[#This Row],[Date:]],"mmddyyyy"),3,2)</f>
        <v>15</v>
      </c>
      <c r="X43" s="8" t="str">
        <f>LEFT(TEXT(Data6[[#This Row],[Date:]],"mmddyyyy"),2)</f>
        <v>01</v>
      </c>
      <c r="Y43" s="6">
        <f>DATE(Data6[[#This Row],[Year]],Data6[[#This Row],[Month]],Data6[[#This Row],[Day]])</f>
        <v>45306</v>
      </c>
    </row>
    <row r="44" spans="1:25">
      <c r="A44" s="5">
        <v>45306.580322453701</v>
      </c>
      <c r="B44" s="7" t="s">
        <v>31</v>
      </c>
      <c r="C44" s="6" t="s">
        <v>85</v>
      </c>
      <c r="D44" s="7" t="s">
        <v>88</v>
      </c>
      <c r="E44" s="8">
        <v>7</v>
      </c>
      <c r="F44" s="7">
        <v>6984733</v>
      </c>
      <c r="G44" s="7" t="s">
        <v>89</v>
      </c>
      <c r="H44" s="7" t="s">
        <v>69</v>
      </c>
      <c r="I44" s="7" t="s">
        <v>44</v>
      </c>
      <c r="J44" s="19" t="str">
        <f>IFERROR(INDEX('Employee Info'!$C$3:$E$200,MATCH(Data6[[#This Row],[Name:]],'Employee Info'!$B$3:$B$200,0),MATCH(Data6[[#This Row],[Hours Type:]],'Employee Info'!$C$2:$E$2,0)),"")</f>
        <v/>
      </c>
      <c r="K44" s="19" t="str">
        <f>IFERROR(INDEX('Employee Info'!$C$3:$J$200,MATCH(Data6[[#This Row],[Name:]],'Employee Info'!$B$3:$B$200,0),MATCH(Data6[[#Headers],[Truck]],'Employee Info'!$C$2:$J$2,0)),"")</f>
        <v/>
      </c>
      <c r="L44" s="19" t="str">
        <f>IFERROR(INDEX('Employee Info'!$C$3:$J$200,MATCH(Data6[[#This Row],[Name:]],'Employee Info'!$B$3:$B$200,0),MATCH(Data6[[#Headers],[Phone]],'Employee Info'!$C$2:$J$2,0)),"")</f>
        <v/>
      </c>
      <c r="M44" s="19" t="str">
        <f>IFERROR(INDEX('Employee Info'!$C$3:$J$200,MATCH(Data6[[#This Row],[Name:]],'Employee Info'!$B$3:$B$200,0),MATCH(Data6[[#Headers],[Tech]],'Employee Info'!$C$2:$J$2,0)),"")</f>
        <v/>
      </c>
      <c r="N44" s="19" t="str">
        <f>IFERROR(INDEX('Employee Info'!$C$3:$J$200,MATCH(Data6[[#This Row],[Name:]],'Employee Info'!$B$3:$B$200,0),MATCH(Data6[[#Headers],[Other]],'Employee Info'!$C$2:$J$2,0)),"")</f>
        <v/>
      </c>
      <c r="O44" s="19">
        <f>IFERROR((Data6[[#This Row],[Hours:]]*SUM(Data6[[#This Row],[Rate]:[Other]])),"")</f>
        <v>0</v>
      </c>
      <c r="P44" s="7" t="str">
        <f>IF(Data6[[#This Row],[WO'#:]]="","Riley #","WO#")</f>
        <v>WO#</v>
      </c>
      <c r="Q44" s="7">
        <f>IFERROR(WEEKNUM(Data6[[#This Row],[Date:]]),"")</f>
        <v>3</v>
      </c>
      <c r="R44" s="6">
        <f t="shared" si="0"/>
        <v>45305</v>
      </c>
      <c r="S44" s="6">
        <f>Data6[[#This Row],[Week Start]]+7</f>
        <v>45312</v>
      </c>
      <c r="T44" s="7" t="str">
        <f t="shared" si="1"/>
        <v>1/14/2024 - 1/21/2024</v>
      </c>
      <c r="U44" s="7" t="str">
        <f t="shared" si="2"/>
        <v>Time Card</v>
      </c>
      <c r="V44" s="8" t="str">
        <f>RIGHT(TEXT(Data6[[#This Row],[Date:]],"mmddyyyy"),4)</f>
        <v>2024</v>
      </c>
      <c r="W44" s="8" t="str">
        <f>MID(TEXT(Data6[[#This Row],[Date:]],"mmddyyyy"),3,2)</f>
        <v>15</v>
      </c>
      <c r="X44" s="8" t="str">
        <f>LEFT(TEXT(Data6[[#This Row],[Date:]],"mmddyyyy"),2)</f>
        <v>01</v>
      </c>
      <c r="Y44" s="6">
        <f>DATE(Data6[[#This Row],[Year]],Data6[[#This Row],[Month]],Data6[[#This Row],[Day]])</f>
        <v>45306</v>
      </c>
    </row>
    <row r="45" spans="1:25">
      <c r="A45" s="5">
        <v>45306.581336111114</v>
      </c>
      <c r="B45" s="7" t="s">
        <v>35</v>
      </c>
      <c r="C45" s="6" t="s">
        <v>85</v>
      </c>
      <c r="D45" s="7" t="s">
        <v>90</v>
      </c>
      <c r="E45" s="8">
        <v>7</v>
      </c>
      <c r="F45" s="7">
        <v>6984733</v>
      </c>
      <c r="G45" s="7" t="s">
        <v>89</v>
      </c>
      <c r="H45" s="7" t="s">
        <v>69</v>
      </c>
      <c r="I45" s="7" t="s">
        <v>44</v>
      </c>
      <c r="J45" s="19" t="str">
        <f>IFERROR(INDEX('Employee Info'!$C$3:$E$200,MATCH(Data6[[#This Row],[Name:]],'Employee Info'!$B$3:$B$200,0),MATCH(Data6[[#This Row],[Hours Type:]],'Employee Info'!$C$2:$E$2,0)),"")</f>
        <v/>
      </c>
      <c r="K45" s="19" t="str">
        <f>IFERROR(INDEX('Employee Info'!$C$3:$J$200,MATCH(Data6[[#This Row],[Name:]],'Employee Info'!$B$3:$B$200,0),MATCH(Data6[[#Headers],[Truck]],'Employee Info'!$C$2:$J$2,0)),"")</f>
        <v/>
      </c>
      <c r="L45" s="19" t="str">
        <f>IFERROR(INDEX('Employee Info'!$C$3:$J$200,MATCH(Data6[[#This Row],[Name:]],'Employee Info'!$B$3:$B$200,0),MATCH(Data6[[#Headers],[Phone]],'Employee Info'!$C$2:$J$2,0)),"")</f>
        <v/>
      </c>
      <c r="M45" s="19" t="str">
        <f>IFERROR(INDEX('Employee Info'!$C$3:$J$200,MATCH(Data6[[#This Row],[Name:]],'Employee Info'!$B$3:$B$200,0),MATCH(Data6[[#Headers],[Tech]],'Employee Info'!$C$2:$J$2,0)),"")</f>
        <v/>
      </c>
      <c r="N45" s="19" t="str">
        <f>IFERROR(INDEX('Employee Info'!$C$3:$J$200,MATCH(Data6[[#This Row],[Name:]],'Employee Info'!$B$3:$B$200,0),MATCH(Data6[[#Headers],[Other]],'Employee Info'!$C$2:$J$2,0)),"")</f>
        <v/>
      </c>
      <c r="O45" s="19">
        <f>IFERROR((Data6[[#This Row],[Hours:]]*SUM(Data6[[#This Row],[Rate]:[Other]])),"")</f>
        <v>0</v>
      </c>
      <c r="P45" s="7" t="str">
        <f>IF(Data6[[#This Row],[WO'#:]]="","Riley #","WO#")</f>
        <v>WO#</v>
      </c>
      <c r="Q45" s="7">
        <f>IFERROR(WEEKNUM(Data6[[#This Row],[Date:]]),"")</f>
        <v>3</v>
      </c>
      <c r="R45" s="6">
        <f t="shared" si="0"/>
        <v>45305</v>
      </c>
      <c r="S45" s="6">
        <f>Data6[[#This Row],[Week Start]]+7</f>
        <v>45312</v>
      </c>
      <c r="T45" s="7" t="str">
        <f t="shared" si="1"/>
        <v>1/14/2024 - 1/21/2024</v>
      </c>
      <c r="U45" s="7" t="str">
        <f t="shared" si="2"/>
        <v>Time Card</v>
      </c>
      <c r="V45" s="8" t="str">
        <f>RIGHT(TEXT(Data6[[#This Row],[Date:]],"mmddyyyy"),4)</f>
        <v>2024</v>
      </c>
      <c r="W45" s="8" t="str">
        <f>MID(TEXT(Data6[[#This Row],[Date:]],"mmddyyyy"),3,2)</f>
        <v>15</v>
      </c>
      <c r="X45" s="8" t="str">
        <f>LEFT(TEXT(Data6[[#This Row],[Date:]],"mmddyyyy"),2)</f>
        <v>01</v>
      </c>
      <c r="Y45" s="6">
        <f>DATE(Data6[[#This Row],[Year]],Data6[[#This Row],[Month]],Data6[[#This Row],[Day]])</f>
        <v>45306</v>
      </c>
    </row>
    <row r="46" spans="1:25">
      <c r="A46" s="5">
        <v>45358.312533101853</v>
      </c>
      <c r="B46" s="7" t="s">
        <v>76</v>
      </c>
      <c r="C46" s="6" t="s">
        <v>85</v>
      </c>
      <c r="D46" s="7" t="s">
        <v>77</v>
      </c>
      <c r="E46" s="8">
        <v>3</v>
      </c>
      <c r="F46" s="7">
        <v>6984733</v>
      </c>
      <c r="G46" s="7" t="s">
        <v>68</v>
      </c>
      <c r="H46" s="7" t="s">
        <v>69</v>
      </c>
      <c r="I46" s="7" t="s">
        <v>44</v>
      </c>
      <c r="J46" s="19" t="str">
        <f>IFERROR(INDEX('Employee Info'!$C$3:$E$200,MATCH(Data6[[#This Row],[Name:]],'Employee Info'!$B$3:$B$200,0),MATCH(Data6[[#This Row],[Hours Type:]],'Employee Info'!$C$2:$E$2,0)),"")</f>
        <v/>
      </c>
      <c r="K46" s="19" t="str">
        <f>IFERROR(INDEX('Employee Info'!$C$3:$J$200,MATCH(Data6[[#This Row],[Name:]],'Employee Info'!$B$3:$B$200,0),MATCH(Data6[[#Headers],[Truck]],'Employee Info'!$C$2:$J$2,0)),"")</f>
        <v/>
      </c>
      <c r="L46" s="19" t="str">
        <f>IFERROR(INDEX('Employee Info'!$C$3:$J$200,MATCH(Data6[[#This Row],[Name:]],'Employee Info'!$B$3:$B$200,0),MATCH(Data6[[#Headers],[Phone]],'Employee Info'!$C$2:$J$2,0)),"")</f>
        <v/>
      </c>
      <c r="M46" s="19" t="str">
        <f>IFERROR(INDEX('Employee Info'!$C$3:$J$200,MATCH(Data6[[#This Row],[Name:]],'Employee Info'!$B$3:$B$200,0),MATCH(Data6[[#Headers],[Tech]],'Employee Info'!$C$2:$J$2,0)),"")</f>
        <v/>
      </c>
      <c r="N46" s="19" t="str">
        <f>IFERROR(INDEX('Employee Info'!$C$3:$J$200,MATCH(Data6[[#This Row],[Name:]],'Employee Info'!$B$3:$B$200,0),MATCH(Data6[[#Headers],[Other]],'Employee Info'!$C$2:$J$2,0)),"")</f>
        <v/>
      </c>
      <c r="O46" s="19">
        <f>IFERROR((Data6[[#This Row],[Hours:]]*SUM(Data6[[#This Row],[Rate]:[Other]])),"")</f>
        <v>0</v>
      </c>
      <c r="P46" s="7" t="str">
        <f>IF(Data6[[#This Row],[WO'#:]]="","Riley #","WO#")</f>
        <v>WO#</v>
      </c>
      <c r="Q46" s="7">
        <f>IFERROR(WEEKNUM(Data6[[#This Row],[Date:]]),"")</f>
        <v>3</v>
      </c>
      <c r="R46" s="6">
        <f t="shared" si="0"/>
        <v>45305</v>
      </c>
      <c r="S46" s="6">
        <f>Data6[[#This Row],[Week Start]]+7</f>
        <v>45312</v>
      </c>
      <c r="T46" s="7" t="str">
        <f t="shared" si="1"/>
        <v>1/14/2024 - 1/21/2024</v>
      </c>
      <c r="U46" s="7" t="str">
        <f t="shared" si="2"/>
        <v>Time Card</v>
      </c>
      <c r="V46" s="8" t="str">
        <f>RIGHT(TEXT(Data6[[#This Row],[Date:]],"mmddyyyy"),4)</f>
        <v>2024</v>
      </c>
      <c r="W46" s="8" t="str">
        <f>MID(TEXT(Data6[[#This Row],[Date:]],"mmddyyyy"),3,2)</f>
        <v>15</v>
      </c>
      <c r="X46" s="8" t="str">
        <f>LEFT(TEXT(Data6[[#This Row],[Date:]],"mmddyyyy"),2)</f>
        <v>01</v>
      </c>
      <c r="Y46" s="6">
        <f>DATE(Data6[[#This Row],[Year]],Data6[[#This Row],[Month]],Data6[[#This Row],[Day]])</f>
        <v>45306</v>
      </c>
    </row>
    <row r="47" spans="1:25">
      <c r="A47" s="5">
        <v>45306.581838888887</v>
      </c>
      <c r="B47" s="7" t="s">
        <v>35</v>
      </c>
      <c r="C47" s="6" t="s">
        <v>85</v>
      </c>
      <c r="D47" s="7" t="s">
        <v>91</v>
      </c>
      <c r="E47" s="8">
        <v>1</v>
      </c>
      <c r="F47" s="7" t="s">
        <v>68</v>
      </c>
      <c r="G47" s="7" t="s">
        <v>68</v>
      </c>
      <c r="H47" s="7" t="s">
        <v>92</v>
      </c>
      <c r="I47" s="7" t="s">
        <v>44</v>
      </c>
      <c r="J47" s="19" t="str">
        <f>IFERROR(INDEX('Employee Info'!$C$3:$E$200,MATCH(Data6[[#This Row],[Name:]],'Employee Info'!$B$3:$B$200,0),MATCH(Data6[[#This Row],[Hours Type:]],'Employee Info'!$C$2:$E$2,0)),"")</f>
        <v/>
      </c>
      <c r="K47" s="19" t="str">
        <f>IFERROR(INDEX('Employee Info'!$C$3:$J$200,MATCH(Data6[[#This Row],[Name:]],'Employee Info'!$B$3:$B$200,0),MATCH(Data6[[#Headers],[Truck]],'Employee Info'!$C$2:$J$2,0)),"")</f>
        <v/>
      </c>
      <c r="L47" s="19" t="str">
        <f>IFERROR(INDEX('Employee Info'!$C$3:$J$200,MATCH(Data6[[#This Row],[Name:]],'Employee Info'!$B$3:$B$200,0),MATCH(Data6[[#Headers],[Phone]],'Employee Info'!$C$2:$J$2,0)),"")</f>
        <v/>
      </c>
      <c r="M47" s="19" t="str">
        <f>IFERROR(INDEX('Employee Info'!$C$3:$J$200,MATCH(Data6[[#This Row],[Name:]],'Employee Info'!$B$3:$B$200,0),MATCH(Data6[[#Headers],[Tech]],'Employee Info'!$C$2:$J$2,0)),"")</f>
        <v/>
      </c>
      <c r="N47" s="19" t="str">
        <f>IFERROR(INDEX('Employee Info'!$C$3:$J$200,MATCH(Data6[[#This Row],[Name:]],'Employee Info'!$B$3:$B$200,0),MATCH(Data6[[#Headers],[Other]],'Employee Info'!$C$2:$J$2,0)),"")</f>
        <v/>
      </c>
      <c r="O47" s="19">
        <f>IFERROR((Data6[[#This Row],[Hours:]]*SUM(Data6[[#This Row],[Rate]:[Other]])),"")</f>
        <v>0</v>
      </c>
      <c r="P47" s="7" t="str">
        <f>IF(Data6[[#This Row],[WO'#:]]="","Riley #","WO#")</f>
        <v>Riley #</v>
      </c>
      <c r="Q47" s="7">
        <f>IFERROR(WEEKNUM(Data6[[#This Row],[Date:]]),"")</f>
        <v>3</v>
      </c>
      <c r="R47" s="6">
        <f t="shared" si="0"/>
        <v>45305</v>
      </c>
      <c r="S47" s="6">
        <f>Data6[[#This Row],[Week Start]]+7</f>
        <v>45312</v>
      </c>
      <c r="T47" s="7" t="str">
        <f t="shared" si="1"/>
        <v>1/14/2024 - 1/21/2024</v>
      </c>
      <c r="U47" s="7" t="str">
        <f t="shared" si="2"/>
        <v>Time Card</v>
      </c>
      <c r="V47" s="8" t="str">
        <f>RIGHT(TEXT(Data6[[#This Row],[Date:]],"mmddyyyy"),4)</f>
        <v>2024</v>
      </c>
      <c r="W47" s="8" t="str">
        <f>MID(TEXT(Data6[[#This Row],[Date:]],"mmddyyyy"),3,2)</f>
        <v>15</v>
      </c>
      <c r="X47" s="8" t="str">
        <f>LEFT(TEXT(Data6[[#This Row],[Date:]],"mmddyyyy"),2)</f>
        <v>01</v>
      </c>
      <c r="Y47" s="6">
        <f>DATE(Data6[[#This Row],[Year]],Data6[[#This Row],[Month]],Data6[[#This Row],[Day]])</f>
        <v>45306</v>
      </c>
    </row>
    <row r="48" spans="1:25">
      <c r="A48" s="5">
        <v>45310.492046296298</v>
      </c>
      <c r="B48" s="7" t="s">
        <v>66</v>
      </c>
      <c r="C48" s="6" t="s">
        <v>93</v>
      </c>
      <c r="D48" s="7" t="s">
        <v>86</v>
      </c>
      <c r="E48" s="8">
        <v>3</v>
      </c>
      <c r="F48" s="7">
        <v>20028</v>
      </c>
      <c r="G48" s="7" t="s">
        <v>68</v>
      </c>
      <c r="H48" s="7" t="s">
        <v>69</v>
      </c>
      <c r="I48" s="7" t="s">
        <v>44</v>
      </c>
      <c r="J48" s="19" t="str">
        <f>IFERROR(INDEX('Employee Info'!$C$3:$E$200,MATCH(Data6[[#This Row],[Name:]],'Employee Info'!$B$3:$B$200,0),MATCH(Data6[[#This Row],[Hours Type:]],'Employee Info'!$C$2:$E$2,0)),"")</f>
        <v/>
      </c>
      <c r="K48" s="19" t="str">
        <f>IFERROR(INDEX('Employee Info'!$C$3:$J$200,MATCH(Data6[[#This Row],[Name:]],'Employee Info'!$B$3:$B$200,0),MATCH(Data6[[#Headers],[Truck]],'Employee Info'!$C$2:$J$2,0)),"")</f>
        <v/>
      </c>
      <c r="L48" s="19" t="str">
        <f>IFERROR(INDEX('Employee Info'!$C$3:$J$200,MATCH(Data6[[#This Row],[Name:]],'Employee Info'!$B$3:$B$200,0),MATCH(Data6[[#Headers],[Phone]],'Employee Info'!$C$2:$J$2,0)),"")</f>
        <v/>
      </c>
      <c r="M48" s="19" t="str">
        <f>IFERROR(INDEX('Employee Info'!$C$3:$J$200,MATCH(Data6[[#This Row],[Name:]],'Employee Info'!$B$3:$B$200,0),MATCH(Data6[[#Headers],[Tech]],'Employee Info'!$C$2:$J$2,0)),"")</f>
        <v/>
      </c>
      <c r="N48" s="19" t="str">
        <f>IFERROR(INDEX('Employee Info'!$C$3:$J$200,MATCH(Data6[[#This Row],[Name:]],'Employee Info'!$B$3:$B$200,0),MATCH(Data6[[#Headers],[Other]],'Employee Info'!$C$2:$J$2,0)),"")</f>
        <v/>
      </c>
      <c r="O48" s="19">
        <f>IFERROR((Data6[[#This Row],[Hours:]]*SUM(Data6[[#This Row],[Rate]:[Other]])),"")</f>
        <v>0</v>
      </c>
      <c r="P48" s="7" t="str">
        <f>IF(Data6[[#This Row],[WO'#:]]="","Riley #","WO#")</f>
        <v>WO#</v>
      </c>
      <c r="Q48" s="7">
        <f>IFERROR(WEEKNUM(Data6[[#This Row],[Date:]]),"")</f>
        <v>3</v>
      </c>
      <c r="R48" s="6">
        <f t="shared" si="0"/>
        <v>45305</v>
      </c>
      <c r="S48" s="6">
        <f>Data6[[#This Row],[Week Start]]+7</f>
        <v>45312</v>
      </c>
      <c r="T48" s="7" t="str">
        <f t="shared" si="1"/>
        <v>1/14/2024 - 1/21/2024</v>
      </c>
      <c r="U48" s="7" t="str">
        <f t="shared" si="2"/>
        <v>Time Card</v>
      </c>
      <c r="V48" s="8" t="str">
        <f>RIGHT(TEXT(Data6[[#This Row],[Date:]],"mmddyyyy"),4)</f>
        <v>2024</v>
      </c>
      <c r="W48" s="8" t="str">
        <f>MID(TEXT(Data6[[#This Row],[Date:]],"mmddyyyy"),3,2)</f>
        <v>16</v>
      </c>
      <c r="X48" s="8" t="str">
        <f>LEFT(TEXT(Data6[[#This Row],[Date:]],"mmddyyyy"),2)</f>
        <v>01</v>
      </c>
      <c r="Y48" s="6">
        <f>DATE(Data6[[#This Row],[Year]],Data6[[#This Row],[Month]],Data6[[#This Row],[Day]])</f>
        <v>45307</v>
      </c>
    </row>
    <row r="49" spans="1:25">
      <c r="A49" s="5">
        <v>45307.57893541667</v>
      </c>
      <c r="B49" s="7" t="s">
        <v>31</v>
      </c>
      <c r="C49" s="6" t="s">
        <v>93</v>
      </c>
      <c r="D49" s="7" t="s">
        <v>94</v>
      </c>
      <c r="E49" s="8">
        <v>3</v>
      </c>
      <c r="F49" s="7">
        <v>79024</v>
      </c>
      <c r="G49" s="7" t="s">
        <v>68</v>
      </c>
      <c r="H49" s="7" t="s">
        <v>69</v>
      </c>
      <c r="I49" s="7" t="s">
        <v>44</v>
      </c>
      <c r="J49" s="19" t="str">
        <f>IFERROR(INDEX('Employee Info'!$C$3:$E$200,MATCH(Data6[[#This Row],[Name:]],'Employee Info'!$B$3:$B$200,0),MATCH(Data6[[#This Row],[Hours Type:]],'Employee Info'!$C$2:$E$2,0)),"")</f>
        <v/>
      </c>
      <c r="K49" s="19" t="str">
        <f>IFERROR(INDEX('Employee Info'!$C$3:$J$200,MATCH(Data6[[#This Row],[Name:]],'Employee Info'!$B$3:$B$200,0),MATCH(Data6[[#Headers],[Truck]],'Employee Info'!$C$2:$J$2,0)),"")</f>
        <v/>
      </c>
      <c r="L49" s="19" t="str">
        <f>IFERROR(INDEX('Employee Info'!$C$3:$J$200,MATCH(Data6[[#This Row],[Name:]],'Employee Info'!$B$3:$B$200,0),MATCH(Data6[[#Headers],[Phone]],'Employee Info'!$C$2:$J$2,0)),"")</f>
        <v/>
      </c>
      <c r="M49" s="19" t="str">
        <f>IFERROR(INDEX('Employee Info'!$C$3:$J$200,MATCH(Data6[[#This Row],[Name:]],'Employee Info'!$B$3:$B$200,0),MATCH(Data6[[#Headers],[Tech]],'Employee Info'!$C$2:$J$2,0)),"")</f>
        <v/>
      </c>
      <c r="N49" s="19" t="str">
        <f>IFERROR(INDEX('Employee Info'!$C$3:$J$200,MATCH(Data6[[#This Row],[Name:]],'Employee Info'!$B$3:$B$200,0),MATCH(Data6[[#Headers],[Other]],'Employee Info'!$C$2:$J$2,0)),"")</f>
        <v/>
      </c>
      <c r="O49" s="19">
        <f>IFERROR((Data6[[#This Row],[Hours:]]*SUM(Data6[[#This Row],[Rate]:[Other]])),"")</f>
        <v>0</v>
      </c>
      <c r="P49" s="7" t="str">
        <f>IF(Data6[[#This Row],[WO'#:]]="","Riley #","WO#")</f>
        <v>WO#</v>
      </c>
      <c r="Q49" s="7">
        <f>IFERROR(WEEKNUM(Data6[[#This Row],[Date:]]),"")</f>
        <v>3</v>
      </c>
      <c r="R49" s="6">
        <f t="shared" si="0"/>
        <v>45305</v>
      </c>
      <c r="S49" s="6">
        <f>Data6[[#This Row],[Week Start]]+7</f>
        <v>45312</v>
      </c>
      <c r="T49" s="7" t="str">
        <f t="shared" si="1"/>
        <v>1/14/2024 - 1/21/2024</v>
      </c>
      <c r="U49" s="7" t="str">
        <f t="shared" si="2"/>
        <v>Time Card</v>
      </c>
      <c r="V49" s="8" t="str">
        <f>RIGHT(TEXT(Data6[[#This Row],[Date:]],"mmddyyyy"),4)</f>
        <v>2024</v>
      </c>
      <c r="W49" s="8" t="str">
        <f>MID(TEXT(Data6[[#This Row],[Date:]],"mmddyyyy"),3,2)</f>
        <v>16</v>
      </c>
      <c r="X49" s="8" t="str">
        <f>LEFT(TEXT(Data6[[#This Row],[Date:]],"mmddyyyy"),2)</f>
        <v>01</v>
      </c>
      <c r="Y49" s="6">
        <f>DATE(Data6[[#This Row],[Year]],Data6[[#This Row],[Month]],Data6[[#This Row],[Day]])</f>
        <v>45307</v>
      </c>
    </row>
    <row r="50" spans="1:25">
      <c r="A50" s="5">
        <v>45310.488573379633</v>
      </c>
      <c r="B50" s="7" t="s">
        <v>66</v>
      </c>
      <c r="C50" s="6" t="s">
        <v>93</v>
      </c>
      <c r="D50" s="7" t="s">
        <v>95</v>
      </c>
      <c r="E50" s="8">
        <v>1</v>
      </c>
      <c r="F50" s="7">
        <v>79024</v>
      </c>
      <c r="G50" s="7" t="s">
        <v>68</v>
      </c>
      <c r="H50" s="7" t="s">
        <v>69</v>
      </c>
      <c r="I50" s="7" t="s">
        <v>44</v>
      </c>
      <c r="J50" s="19" t="str">
        <f>IFERROR(INDEX('Employee Info'!$C$3:$E$200,MATCH(Data6[[#This Row],[Name:]],'Employee Info'!$B$3:$B$200,0),MATCH(Data6[[#This Row],[Hours Type:]],'Employee Info'!$C$2:$E$2,0)),"")</f>
        <v/>
      </c>
      <c r="K50" s="19" t="str">
        <f>IFERROR(INDEX('Employee Info'!$C$3:$J$200,MATCH(Data6[[#This Row],[Name:]],'Employee Info'!$B$3:$B$200,0),MATCH(Data6[[#Headers],[Truck]],'Employee Info'!$C$2:$J$2,0)),"")</f>
        <v/>
      </c>
      <c r="L50" s="19" t="str">
        <f>IFERROR(INDEX('Employee Info'!$C$3:$J$200,MATCH(Data6[[#This Row],[Name:]],'Employee Info'!$B$3:$B$200,0),MATCH(Data6[[#Headers],[Phone]],'Employee Info'!$C$2:$J$2,0)),"")</f>
        <v/>
      </c>
      <c r="M50" s="19" t="str">
        <f>IFERROR(INDEX('Employee Info'!$C$3:$J$200,MATCH(Data6[[#This Row],[Name:]],'Employee Info'!$B$3:$B$200,0),MATCH(Data6[[#Headers],[Tech]],'Employee Info'!$C$2:$J$2,0)),"")</f>
        <v/>
      </c>
      <c r="N50" s="19" t="str">
        <f>IFERROR(INDEX('Employee Info'!$C$3:$J$200,MATCH(Data6[[#This Row],[Name:]],'Employee Info'!$B$3:$B$200,0),MATCH(Data6[[#Headers],[Other]],'Employee Info'!$C$2:$J$2,0)),"")</f>
        <v/>
      </c>
      <c r="O50" s="19">
        <f>IFERROR((Data6[[#This Row],[Hours:]]*SUM(Data6[[#This Row],[Rate]:[Other]])),"")</f>
        <v>0</v>
      </c>
      <c r="P50" s="7" t="str">
        <f>IF(Data6[[#This Row],[WO'#:]]="","Riley #","WO#")</f>
        <v>WO#</v>
      </c>
      <c r="Q50" s="7">
        <f>IFERROR(WEEKNUM(Data6[[#This Row],[Date:]]),"")</f>
        <v>3</v>
      </c>
      <c r="R50" s="6">
        <f t="shared" si="0"/>
        <v>45305</v>
      </c>
      <c r="S50" s="6">
        <f>Data6[[#This Row],[Week Start]]+7</f>
        <v>45312</v>
      </c>
      <c r="T50" s="7" t="str">
        <f t="shared" si="1"/>
        <v>1/14/2024 - 1/21/2024</v>
      </c>
      <c r="U50" s="7" t="str">
        <f t="shared" si="2"/>
        <v>Time Card</v>
      </c>
      <c r="V50" s="8" t="str">
        <f>RIGHT(TEXT(Data6[[#This Row],[Date:]],"mmddyyyy"),4)</f>
        <v>2024</v>
      </c>
      <c r="W50" s="8" t="str">
        <f>MID(TEXT(Data6[[#This Row],[Date:]],"mmddyyyy"),3,2)</f>
        <v>16</v>
      </c>
      <c r="X50" s="8" t="str">
        <f>LEFT(TEXT(Data6[[#This Row],[Date:]],"mmddyyyy"),2)</f>
        <v>01</v>
      </c>
      <c r="Y50" s="6">
        <f>DATE(Data6[[#This Row],[Year]],Data6[[#This Row],[Month]],Data6[[#This Row],[Day]])</f>
        <v>45307</v>
      </c>
    </row>
    <row r="51" spans="1:25">
      <c r="A51" s="5">
        <v>45307.578191319444</v>
      </c>
      <c r="B51" s="7" t="s">
        <v>35</v>
      </c>
      <c r="C51" s="6" t="s">
        <v>93</v>
      </c>
      <c r="D51" s="7" t="s">
        <v>96</v>
      </c>
      <c r="E51" s="8">
        <v>8</v>
      </c>
      <c r="F51" s="7">
        <v>6984733</v>
      </c>
      <c r="G51" s="7" t="s">
        <v>89</v>
      </c>
      <c r="H51" s="7" t="s">
        <v>69</v>
      </c>
      <c r="I51" s="7" t="s">
        <v>44</v>
      </c>
      <c r="J51" s="19" t="str">
        <f>IFERROR(INDEX('Employee Info'!$C$3:$E$200,MATCH(Data6[[#This Row],[Name:]],'Employee Info'!$B$3:$B$200,0),MATCH(Data6[[#This Row],[Hours Type:]],'Employee Info'!$C$2:$E$2,0)),"")</f>
        <v/>
      </c>
      <c r="K51" s="19" t="str">
        <f>IFERROR(INDEX('Employee Info'!$C$3:$J$200,MATCH(Data6[[#This Row],[Name:]],'Employee Info'!$B$3:$B$200,0),MATCH(Data6[[#Headers],[Truck]],'Employee Info'!$C$2:$J$2,0)),"")</f>
        <v/>
      </c>
      <c r="L51" s="19" t="str">
        <f>IFERROR(INDEX('Employee Info'!$C$3:$J$200,MATCH(Data6[[#This Row],[Name:]],'Employee Info'!$B$3:$B$200,0),MATCH(Data6[[#Headers],[Phone]],'Employee Info'!$C$2:$J$2,0)),"")</f>
        <v/>
      </c>
      <c r="M51" s="19" t="str">
        <f>IFERROR(INDEX('Employee Info'!$C$3:$J$200,MATCH(Data6[[#This Row],[Name:]],'Employee Info'!$B$3:$B$200,0),MATCH(Data6[[#Headers],[Tech]],'Employee Info'!$C$2:$J$2,0)),"")</f>
        <v/>
      </c>
      <c r="N51" s="19" t="str">
        <f>IFERROR(INDEX('Employee Info'!$C$3:$J$200,MATCH(Data6[[#This Row],[Name:]],'Employee Info'!$B$3:$B$200,0),MATCH(Data6[[#Headers],[Other]],'Employee Info'!$C$2:$J$2,0)),"")</f>
        <v/>
      </c>
      <c r="O51" s="19">
        <f>IFERROR((Data6[[#This Row],[Hours:]]*SUM(Data6[[#This Row],[Rate]:[Other]])),"")</f>
        <v>0</v>
      </c>
      <c r="P51" s="7" t="str">
        <f>IF(Data6[[#This Row],[WO'#:]]="","Riley #","WO#")</f>
        <v>WO#</v>
      </c>
      <c r="Q51" s="7">
        <f>IFERROR(WEEKNUM(Data6[[#This Row],[Date:]]),"")</f>
        <v>3</v>
      </c>
      <c r="R51" s="6">
        <f t="shared" si="0"/>
        <v>45305</v>
      </c>
      <c r="S51" s="6">
        <f>Data6[[#This Row],[Week Start]]+7</f>
        <v>45312</v>
      </c>
      <c r="T51" s="7" t="str">
        <f t="shared" si="1"/>
        <v>1/14/2024 - 1/21/2024</v>
      </c>
      <c r="U51" s="7" t="str">
        <f t="shared" si="2"/>
        <v>Time Card</v>
      </c>
      <c r="V51" s="8" t="str">
        <f>RIGHT(TEXT(Data6[[#This Row],[Date:]],"mmddyyyy"),4)</f>
        <v>2024</v>
      </c>
      <c r="W51" s="8" t="str">
        <f>MID(TEXT(Data6[[#This Row],[Date:]],"mmddyyyy"),3,2)</f>
        <v>16</v>
      </c>
      <c r="X51" s="8" t="str">
        <f>LEFT(TEXT(Data6[[#This Row],[Date:]],"mmddyyyy"),2)</f>
        <v>01</v>
      </c>
      <c r="Y51" s="6">
        <f>DATE(Data6[[#This Row],[Year]],Data6[[#This Row],[Month]],Data6[[#This Row],[Day]])</f>
        <v>45307</v>
      </c>
    </row>
    <row r="52" spans="1:25">
      <c r="A52" s="5">
        <v>45307.578450462963</v>
      </c>
      <c r="B52" s="7" t="s">
        <v>31</v>
      </c>
      <c r="C52" s="6" t="s">
        <v>93</v>
      </c>
      <c r="D52" s="7" t="s">
        <v>96</v>
      </c>
      <c r="E52" s="8">
        <v>5</v>
      </c>
      <c r="F52" s="7">
        <v>6984733</v>
      </c>
      <c r="G52" s="7" t="s">
        <v>89</v>
      </c>
      <c r="H52" s="7" t="s">
        <v>69</v>
      </c>
      <c r="I52" s="7" t="s">
        <v>44</v>
      </c>
      <c r="J52" s="19" t="str">
        <f>IFERROR(INDEX('Employee Info'!$C$3:$E$200,MATCH(Data6[[#This Row],[Name:]],'Employee Info'!$B$3:$B$200,0),MATCH(Data6[[#This Row],[Hours Type:]],'Employee Info'!$C$2:$E$2,0)),"")</f>
        <v/>
      </c>
      <c r="K52" s="19" t="str">
        <f>IFERROR(INDEX('Employee Info'!$C$3:$J$200,MATCH(Data6[[#This Row],[Name:]],'Employee Info'!$B$3:$B$200,0),MATCH(Data6[[#Headers],[Truck]],'Employee Info'!$C$2:$J$2,0)),"")</f>
        <v/>
      </c>
      <c r="L52" s="19" t="str">
        <f>IFERROR(INDEX('Employee Info'!$C$3:$J$200,MATCH(Data6[[#This Row],[Name:]],'Employee Info'!$B$3:$B$200,0),MATCH(Data6[[#Headers],[Phone]],'Employee Info'!$C$2:$J$2,0)),"")</f>
        <v/>
      </c>
      <c r="M52" s="19" t="str">
        <f>IFERROR(INDEX('Employee Info'!$C$3:$J$200,MATCH(Data6[[#This Row],[Name:]],'Employee Info'!$B$3:$B$200,0),MATCH(Data6[[#Headers],[Tech]],'Employee Info'!$C$2:$J$2,0)),"")</f>
        <v/>
      </c>
      <c r="N52" s="19" t="str">
        <f>IFERROR(INDEX('Employee Info'!$C$3:$J$200,MATCH(Data6[[#This Row],[Name:]],'Employee Info'!$B$3:$B$200,0),MATCH(Data6[[#Headers],[Other]],'Employee Info'!$C$2:$J$2,0)),"")</f>
        <v/>
      </c>
      <c r="O52" s="19">
        <f>IFERROR((Data6[[#This Row],[Hours:]]*SUM(Data6[[#This Row],[Rate]:[Other]])),"")</f>
        <v>0</v>
      </c>
      <c r="P52" s="7" t="str">
        <f>IF(Data6[[#This Row],[WO'#:]]="","Riley #","WO#")</f>
        <v>WO#</v>
      </c>
      <c r="Q52" s="7">
        <f>IFERROR(WEEKNUM(Data6[[#This Row],[Date:]]),"")</f>
        <v>3</v>
      </c>
      <c r="R52" s="6">
        <f t="shared" si="0"/>
        <v>45305</v>
      </c>
      <c r="S52" s="6">
        <f>Data6[[#This Row],[Week Start]]+7</f>
        <v>45312</v>
      </c>
      <c r="T52" s="7" t="str">
        <f t="shared" si="1"/>
        <v>1/14/2024 - 1/21/2024</v>
      </c>
      <c r="U52" s="7" t="str">
        <f t="shared" si="2"/>
        <v>Time Card</v>
      </c>
      <c r="V52" s="8" t="str">
        <f>RIGHT(TEXT(Data6[[#This Row],[Date:]],"mmddyyyy"),4)</f>
        <v>2024</v>
      </c>
      <c r="W52" s="8" t="str">
        <f>MID(TEXT(Data6[[#This Row],[Date:]],"mmddyyyy"),3,2)</f>
        <v>16</v>
      </c>
      <c r="X52" s="8" t="str">
        <f>LEFT(TEXT(Data6[[#This Row],[Date:]],"mmddyyyy"),2)</f>
        <v>01</v>
      </c>
      <c r="Y52" s="6">
        <f>DATE(Data6[[#This Row],[Year]],Data6[[#This Row],[Month]],Data6[[#This Row],[Day]])</f>
        <v>45307</v>
      </c>
    </row>
    <row r="53" spans="1:25">
      <c r="A53" s="5">
        <v>45358.312834375</v>
      </c>
      <c r="B53" s="7" t="s">
        <v>76</v>
      </c>
      <c r="C53" s="6" t="s">
        <v>93</v>
      </c>
      <c r="D53" s="7" t="s">
        <v>77</v>
      </c>
      <c r="E53" s="8">
        <v>1</v>
      </c>
      <c r="F53" s="7">
        <v>6984733</v>
      </c>
      <c r="G53" s="7" t="s">
        <v>68</v>
      </c>
      <c r="H53" s="7" t="s">
        <v>69</v>
      </c>
      <c r="I53" s="7" t="s">
        <v>44</v>
      </c>
      <c r="J53" s="19" t="str">
        <f>IFERROR(INDEX('Employee Info'!$C$3:$E$200,MATCH(Data6[[#This Row],[Name:]],'Employee Info'!$B$3:$B$200,0),MATCH(Data6[[#This Row],[Hours Type:]],'Employee Info'!$C$2:$E$2,0)),"")</f>
        <v/>
      </c>
      <c r="K53" s="19" t="str">
        <f>IFERROR(INDEX('Employee Info'!$C$3:$J$200,MATCH(Data6[[#This Row],[Name:]],'Employee Info'!$B$3:$B$200,0),MATCH(Data6[[#Headers],[Truck]],'Employee Info'!$C$2:$J$2,0)),"")</f>
        <v/>
      </c>
      <c r="L53" s="19" t="str">
        <f>IFERROR(INDEX('Employee Info'!$C$3:$J$200,MATCH(Data6[[#This Row],[Name:]],'Employee Info'!$B$3:$B$200,0),MATCH(Data6[[#Headers],[Phone]],'Employee Info'!$C$2:$J$2,0)),"")</f>
        <v/>
      </c>
      <c r="M53" s="19" t="str">
        <f>IFERROR(INDEX('Employee Info'!$C$3:$J$200,MATCH(Data6[[#This Row],[Name:]],'Employee Info'!$B$3:$B$200,0),MATCH(Data6[[#Headers],[Tech]],'Employee Info'!$C$2:$J$2,0)),"")</f>
        <v/>
      </c>
      <c r="N53" s="19" t="str">
        <f>IFERROR(INDEX('Employee Info'!$C$3:$J$200,MATCH(Data6[[#This Row],[Name:]],'Employee Info'!$B$3:$B$200,0),MATCH(Data6[[#Headers],[Other]],'Employee Info'!$C$2:$J$2,0)),"")</f>
        <v/>
      </c>
      <c r="O53" s="19">
        <f>IFERROR((Data6[[#This Row],[Hours:]]*SUM(Data6[[#This Row],[Rate]:[Other]])),"")</f>
        <v>0</v>
      </c>
      <c r="P53" s="7" t="str">
        <f>IF(Data6[[#This Row],[WO'#:]]="","Riley #","WO#")</f>
        <v>WO#</v>
      </c>
      <c r="Q53" s="7">
        <f>IFERROR(WEEKNUM(Data6[[#This Row],[Date:]]),"")</f>
        <v>3</v>
      </c>
      <c r="R53" s="6">
        <f t="shared" si="0"/>
        <v>45305</v>
      </c>
      <c r="S53" s="6">
        <f>Data6[[#This Row],[Week Start]]+7</f>
        <v>45312</v>
      </c>
      <c r="T53" s="7" t="str">
        <f t="shared" si="1"/>
        <v>1/14/2024 - 1/21/2024</v>
      </c>
      <c r="U53" s="7" t="str">
        <f t="shared" si="2"/>
        <v>Time Card</v>
      </c>
      <c r="V53" s="8" t="str">
        <f>RIGHT(TEXT(Data6[[#This Row],[Date:]],"mmddyyyy"),4)</f>
        <v>2024</v>
      </c>
      <c r="W53" s="8" t="str">
        <f>MID(TEXT(Data6[[#This Row],[Date:]],"mmddyyyy"),3,2)</f>
        <v>16</v>
      </c>
      <c r="X53" s="8" t="str">
        <f>LEFT(TEXT(Data6[[#This Row],[Date:]],"mmddyyyy"),2)</f>
        <v>01</v>
      </c>
      <c r="Y53" s="6">
        <f>DATE(Data6[[#This Row],[Year]],Data6[[#This Row],[Month]],Data6[[#This Row],[Day]])</f>
        <v>45307</v>
      </c>
    </row>
    <row r="54" spans="1:25">
      <c r="A54" s="5">
        <v>45310.492435185188</v>
      </c>
      <c r="B54" s="7" t="s">
        <v>66</v>
      </c>
      <c r="C54" s="6" t="s">
        <v>93</v>
      </c>
      <c r="D54" s="7" t="s">
        <v>86</v>
      </c>
      <c r="E54" s="8">
        <v>4</v>
      </c>
      <c r="F54" s="7" t="s">
        <v>68</v>
      </c>
      <c r="G54" s="7" t="s">
        <v>68</v>
      </c>
      <c r="H54" s="7" t="s">
        <v>97</v>
      </c>
      <c r="I54" s="7" t="s">
        <v>44</v>
      </c>
      <c r="J54" s="19" t="str">
        <f>IFERROR(INDEX('Employee Info'!$C$3:$E$200,MATCH(Data6[[#This Row],[Name:]],'Employee Info'!$B$3:$B$200,0),MATCH(Data6[[#This Row],[Hours Type:]],'Employee Info'!$C$2:$E$2,0)),"")</f>
        <v/>
      </c>
      <c r="K54" s="19" t="str">
        <f>IFERROR(INDEX('Employee Info'!$C$3:$J$200,MATCH(Data6[[#This Row],[Name:]],'Employee Info'!$B$3:$B$200,0),MATCH(Data6[[#Headers],[Truck]],'Employee Info'!$C$2:$J$2,0)),"")</f>
        <v/>
      </c>
      <c r="L54" s="19" t="str">
        <f>IFERROR(INDEX('Employee Info'!$C$3:$J$200,MATCH(Data6[[#This Row],[Name:]],'Employee Info'!$B$3:$B$200,0),MATCH(Data6[[#Headers],[Phone]],'Employee Info'!$C$2:$J$2,0)),"")</f>
        <v/>
      </c>
      <c r="M54" s="19" t="str">
        <f>IFERROR(INDEX('Employee Info'!$C$3:$J$200,MATCH(Data6[[#This Row],[Name:]],'Employee Info'!$B$3:$B$200,0),MATCH(Data6[[#Headers],[Tech]],'Employee Info'!$C$2:$J$2,0)),"")</f>
        <v/>
      </c>
      <c r="N54" s="19" t="str">
        <f>IFERROR(INDEX('Employee Info'!$C$3:$J$200,MATCH(Data6[[#This Row],[Name:]],'Employee Info'!$B$3:$B$200,0),MATCH(Data6[[#Headers],[Other]],'Employee Info'!$C$2:$J$2,0)),"")</f>
        <v/>
      </c>
      <c r="O54" s="19">
        <f>IFERROR((Data6[[#This Row],[Hours:]]*SUM(Data6[[#This Row],[Rate]:[Other]])),"")</f>
        <v>0</v>
      </c>
      <c r="P54" s="7" t="str">
        <f>IF(Data6[[#This Row],[WO'#:]]="","Riley #","WO#")</f>
        <v>Riley #</v>
      </c>
      <c r="Q54" s="7">
        <f>IFERROR(WEEKNUM(Data6[[#This Row],[Date:]]),"")</f>
        <v>3</v>
      </c>
      <c r="R54" s="6">
        <f t="shared" si="0"/>
        <v>45305</v>
      </c>
      <c r="S54" s="6">
        <f>Data6[[#This Row],[Week Start]]+7</f>
        <v>45312</v>
      </c>
      <c r="T54" s="7" t="str">
        <f t="shared" si="1"/>
        <v>1/14/2024 - 1/21/2024</v>
      </c>
      <c r="U54" s="7" t="str">
        <f t="shared" si="2"/>
        <v>Time Card</v>
      </c>
      <c r="V54" s="8" t="str">
        <f>RIGHT(TEXT(Data6[[#This Row],[Date:]],"mmddyyyy"),4)</f>
        <v>2024</v>
      </c>
      <c r="W54" s="8" t="str">
        <f>MID(TEXT(Data6[[#This Row],[Date:]],"mmddyyyy"),3,2)</f>
        <v>16</v>
      </c>
      <c r="X54" s="8" t="str">
        <f>LEFT(TEXT(Data6[[#This Row],[Date:]],"mmddyyyy"),2)</f>
        <v>01</v>
      </c>
      <c r="Y54" s="6">
        <f>DATE(Data6[[#This Row],[Year]],Data6[[#This Row],[Month]],Data6[[#This Row],[Day]])</f>
        <v>45307</v>
      </c>
    </row>
    <row r="55" spans="1:25">
      <c r="A55" s="5">
        <v>45310.498970717592</v>
      </c>
      <c r="B55" s="7" t="s">
        <v>66</v>
      </c>
      <c r="C55" s="6" t="s">
        <v>98</v>
      </c>
      <c r="D55" s="7" t="s">
        <v>99</v>
      </c>
      <c r="E55" s="8">
        <v>8</v>
      </c>
      <c r="F55" s="7">
        <v>20028</v>
      </c>
      <c r="G55" s="7" t="s">
        <v>68</v>
      </c>
      <c r="H55" s="7" t="s">
        <v>69</v>
      </c>
      <c r="I55" s="7" t="s">
        <v>44</v>
      </c>
      <c r="J55" s="19" t="str">
        <f>IFERROR(INDEX('Employee Info'!$C$3:$E$200,MATCH(Data6[[#This Row],[Name:]],'Employee Info'!$B$3:$B$200,0),MATCH(Data6[[#This Row],[Hours Type:]],'Employee Info'!$C$2:$E$2,0)),"")</f>
        <v/>
      </c>
      <c r="K55" s="19" t="str">
        <f>IFERROR(INDEX('Employee Info'!$C$3:$J$200,MATCH(Data6[[#This Row],[Name:]],'Employee Info'!$B$3:$B$200,0),MATCH(Data6[[#Headers],[Truck]],'Employee Info'!$C$2:$J$2,0)),"")</f>
        <v/>
      </c>
      <c r="L55" s="19" t="str">
        <f>IFERROR(INDEX('Employee Info'!$C$3:$J$200,MATCH(Data6[[#This Row],[Name:]],'Employee Info'!$B$3:$B$200,0),MATCH(Data6[[#Headers],[Phone]],'Employee Info'!$C$2:$J$2,0)),"")</f>
        <v/>
      </c>
      <c r="M55" s="19" t="str">
        <f>IFERROR(INDEX('Employee Info'!$C$3:$J$200,MATCH(Data6[[#This Row],[Name:]],'Employee Info'!$B$3:$B$200,0),MATCH(Data6[[#Headers],[Tech]],'Employee Info'!$C$2:$J$2,0)),"")</f>
        <v/>
      </c>
      <c r="N55" s="19" t="str">
        <f>IFERROR(INDEX('Employee Info'!$C$3:$J$200,MATCH(Data6[[#This Row],[Name:]],'Employee Info'!$B$3:$B$200,0),MATCH(Data6[[#Headers],[Other]],'Employee Info'!$C$2:$J$2,0)),"")</f>
        <v/>
      </c>
      <c r="O55" s="19">
        <f>IFERROR((Data6[[#This Row],[Hours:]]*SUM(Data6[[#This Row],[Rate]:[Other]])),"")</f>
        <v>0</v>
      </c>
      <c r="P55" s="7" t="str">
        <f>IF(Data6[[#This Row],[WO'#:]]="","Riley #","WO#")</f>
        <v>WO#</v>
      </c>
      <c r="Q55" s="7">
        <f>IFERROR(WEEKNUM(Data6[[#This Row],[Date:]]),"")</f>
        <v>3</v>
      </c>
      <c r="R55" s="6">
        <f t="shared" si="0"/>
        <v>45305</v>
      </c>
      <c r="S55" s="6">
        <f>Data6[[#This Row],[Week Start]]+7</f>
        <v>45312</v>
      </c>
      <c r="T55" s="7" t="str">
        <f t="shared" si="1"/>
        <v>1/14/2024 - 1/21/2024</v>
      </c>
      <c r="U55" s="7" t="str">
        <f t="shared" si="2"/>
        <v>Time Card</v>
      </c>
      <c r="V55" s="8" t="str">
        <f>RIGHT(TEXT(Data6[[#This Row],[Date:]],"mmddyyyy"),4)</f>
        <v>2024</v>
      </c>
      <c r="W55" s="8" t="str">
        <f>MID(TEXT(Data6[[#This Row],[Date:]],"mmddyyyy"),3,2)</f>
        <v>17</v>
      </c>
      <c r="X55" s="8" t="str">
        <f>LEFT(TEXT(Data6[[#This Row],[Date:]],"mmddyyyy"),2)</f>
        <v>01</v>
      </c>
      <c r="Y55" s="6">
        <f>DATE(Data6[[#This Row],[Year]],Data6[[#This Row],[Month]],Data6[[#This Row],[Day]])</f>
        <v>45308</v>
      </c>
    </row>
    <row r="56" spans="1:25">
      <c r="A56" s="5">
        <v>45308.58134733796</v>
      </c>
      <c r="B56" s="7" t="s">
        <v>31</v>
      </c>
      <c r="C56" s="6" t="s">
        <v>98</v>
      </c>
      <c r="D56" s="7" t="s">
        <v>100</v>
      </c>
      <c r="E56" s="8">
        <v>8</v>
      </c>
      <c r="F56" s="7">
        <v>6984733</v>
      </c>
      <c r="G56" s="7" t="s">
        <v>89</v>
      </c>
      <c r="H56" s="7" t="s">
        <v>69</v>
      </c>
      <c r="I56" s="7" t="s">
        <v>44</v>
      </c>
      <c r="J56" s="19" t="str">
        <f>IFERROR(INDEX('Employee Info'!$C$3:$E$200,MATCH(Data6[[#This Row],[Name:]],'Employee Info'!$B$3:$B$200,0),MATCH(Data6[[#This Row],[Hours Type:]],'Employee Info'!$C$2:$E$2,0)),"")</f>
        <v/>
      </c>
      <c r="K56" s="19" t="str">
        <f>IFERROR(INDEX('Employee Info'!$C$3:$J$200,MATCH(Data6[[#This Row],[Name:]],'Employee Info'!$B$3:$B$200,0),MATCH(Data6[[#Headers],[Truck]],'Employee Info'!$C$2:$J$2,0)),"")</f>
        <v/>
      </c>
      <c r="L56" s="19" t="str">
        <f>IFERROR(INDEX('Employee Info'!$C$3:$J$200,MATCH(Data6[[#This Row],[Name:]],'Employee Info'!$B$3:$B$200,0),MATCH(Data6[[#Headers],[Phone]],'Employee Info'!$C$2:$J$2,0)),"")</f>
        <v/>
      </c>
      <c r="M56" s="19" t="str">
        <f>IFERROR(INDEX('Employee Info'!$C$3:$J$200,MATCH(Data6[[#This Row],[Name:]],'Employee Info'!$B$3:$B$200,0),MATCH(Data6[[#Headers],[Tech]],'Employee Info'!$C$2:$J$2,0)),"")</f>
        <v/>
      </c>
      <c r="N56" s="19" t="str">
        <f>IFERROR(INDEX('Employee Info'!$C$3:$J$200,MATCH(Data6[[#This Row],[Name:]],'Employee Info'!$B$3:$B$200,0),MATCH(Data6[[#Headers],[Other]],'Employee Info'!$C$2:$J$2,0)),"")</f>
        <v/>
      </c>
      <c r="O56" s="19">
        <f>IFERROR((Data6[[#This Row],[Hours:]]*SUM(Data6[[#This Row],[Rate]:[Other]])),"")</f>
        <v>0</v>
      </c>
      <c r="P56" s="7" t="str">
        <f>IF(Data6[[#This Row],[WO'#:]]="","Riley #","WO#")</f>
        <v>WO#</v>
      </c>
      <c r="Q56" s="7">
        <f>IFERROR(WEEKNUM(Data6[[#This Row],[Date:]]),"")</f>
        <v>3</v>
      </c>
      <c r="R56" s="6">
        <f t="shared" si="0"/>
        <v>45305</v>
      </c>
      <c r="S56" s="6">
        <f>Data6[[#This Row],[Week Start]]+7</f>
        <v>45312</v>
      </c>
      <c r="T56" s="7" t="str">
        <f t="shared" si="1"/>
        <v>1/14/2024 - 1/21/2024</v>
      </c>
      <c r="U56" s="7" t="str">
        <f t="shared" si="2"/>
        <v>Time Card</v>
      </c>
      <c r="V56" s="8" t="str">
        <f>RIGHT(TEXT(Data6[[#This Row],[Date:]],"mmddyyyy"),4)</f>
        <v>2024</v>
      </c>
      <c r="W56" s="8" t="str">
        <f>MID(TEXT(Data6[[#This Row],[Date:]],"mmddyyyy"),3,2)</f>
        <v>17</v>
      </c>
      <c r="X56" s="8" t="str">
        <f>LEFT(TEXT(Data6[[#This Row],[Date:]],"mmddyyyy"),2)</f>
        <v>01</v>
      </c>
      <c r="Y56" s="6">
        <f>DATE(Data6[[#This Row],[Year]],Data6[[#This Row],[Month]],Data6[[#This Row],[Day]])</f>
        <v>45308</v>
      </c>
    </row>
    <row r="57" spans="1:25">
      <c r="A57" s="5">
        <v>45309.251657407411</v>
      </c>
      <c r="B57" s="7" t="s">
        <v>35</v>
      </c>
      <c r="C57" s="6" t="s">
        <v>98</v>
      </c>
      <c r="D57" s="7" t="s">
        <v>100</v>
      </c>
      <c r="E57" s="8">
        <v>8</v>
      </c>
      <c r="F57" s="7">
        <v>6984733</v>
      </c>
      <c r="G57" s="7" t="s">
        <v>89</v>
      </c>
      <c r="H57" s="7" t="s">
        <v>69</v>
      </c>
      <c r="I57" s="7" t="s">
        <v>44</v>
      </c>
      <c r="J57" s="19" t="str">
        <f>IFERROR(INDEX('Employee Info'!$C$3:$E$200,MATCH(Data6[[#This Row],[Name:]],'Employee Info'!$B$3:$B$200,0),MATCH(Data6[[#This Row],[Hours Type:]],'Employee Info'!$C$2:$E$2,0)),"")</f>
        <v/>
      </c>
      <c r="K57" s="19" t="str">
        <f>IFERROR(INDEX('Employee Info'!$C$3:$J$200,MATCH(Data6[[#This Row],[Name:]],'Employee Info'!$B$3:$B$200,0),MATCH(Data6[[#Headers],[Truck]],'Employee Info'!$C$2:$J$2,0)),"")</f>
        <v/>
      </c>
      <c r="L57" s="19" t="str">
        <f>IFERROR(INDEX('Employee Info'!$C$3:$J$200,MATCH(Data6[[#This Row],[Name:]],'Employee Info'!$B$3:$B$200,0),MATCH(Data6[[#Headers],[Phone]],'Employee Info'!$C$2:$J$2,0)),"")</f>
        <v/>
      </c>
      <c r="M57" s="19" t="str">
        <f>IFERROR(INDEX('Employee Info'!$C$3:$J$200,MATCH(Data6[[#This Row],[Name:]],'Employee Info'!$B$3:$B$200,0),MATCH(Data6[[#Headers],[Tech]],'Employee Info'!$C$2:$J$2,0)),"")</f>
        <v/>
      </c>
      <c r="N57" s="19" t="str">
        <f>IFERROR(INDEX('Employee Info'!$C$3:$J$200,MATCH(Data6[[#This Row],[Name:]],'Employee Info'!$B$3:$B$200,0),MATCH(Data6[[#Headers],[Other]],'Employee Info'!$C$2:$J$2,0)),"")</f>
        <v/>
      </c>
      <c r="O57" s="19">
        <f>IFERROR((Data6[[#This Row],[Hours:]]*SUM(Data6[[#This Row],[Rate]:[Other]])),"")</f>
        <v>0</v>
      </c>
      <c r="P57" s="7" t="str">
        <f>IF(Data6[[#This Row],[WO'#:]]="","Riley #","WO#")</f>
        <v>WO#</v>
      </c>
      <c r="Q57" s="7">
        <f>IFERROR(WEEKNUM(Data6[[#This Row],[Date:]]),"")</f>
        <v>3</v>
      </c>
      <c r="R57" s="6">
        <f t="shared" si="0"/>
        <v>45305</v>
      </c>
      <c r="S57" s="6">
        <f>Data6[[#This Row],[Week Start]]+7</f>
        <v>45312</v>
      </c>
      <c r="T57" s="7" t="str">
        <f t="shared" si="1"/>
        <v>1/14/2024 - 1/21/2024</v>
      </c>
      <c r="U57" s="7" t="str">
        <f t="shared" si="2"/>
        <v>Time Card</v>
      </c>
      <c r="V57" s="8" t="str">
        <f>RIGHT(TEXT(Data6[[#This Row],[Date:]],"mmddyyyy"),4)</f>
        <v>2024</v>
      </c>
      <c r="W57" s="8" t="str">
        <f>MID(TEXT(Data6[[#This Row],[Date:]],"mmddyyyy"),3,2)</f>
        <v>17</v>
      </c>
      <c r="X57" s="8" t="str">
        <f>LEFT(TEXT(Data6[[#This Row],[Date:]],"mmddyyyy"),2)</f>
        <v>01</v>
      </c>
      <c r="Y57" s="6">
        <f>DATE(Data6[[#This Row],[Year]],Data6[[#This Row],[Month]],Data6[[#This Row],[Day]])</f>
        <v>45308</v>
      </c>
    </row>
    <row r="58" spans="1:25">
      <c r="A58" s="5">
        <v>45358.313013078703</v>
      </c>
      <c r="B58" s="7" t="s">
        <v>76</v>
      </c>
      <c r="C58" s="6" t="s">
        <v>98</v>
      </c>
      <c r="D58" s="7" t="s">
        <v>77</v>
      </c>
      <c r="E58" s="8">
        <v>2</v>
      </c>
      <c r="F58" s="7">
        <v>6984733</v>
      </c>
      <c r="G58" s="7" t="s">
        <v>68</v>
      </c>
      <c r="H58" s="7" t="s">
        <v>69</v>
      </c>
      <c r="I58" s="7" t="s">
        <v>44</v>
      </c>
      <c r="J58" s="19" t="str">
        <f>IFERROR(INDEX('Employee Info'!$C$3:$E$200,MATCH(Data6[[#This Row],[Name:]],'Employee Info'!$B$3:$B$200,0),MATCH(Data6[[#This Row],[Hours Type:]],'Employee Info'!$C$2:$E$2,0)),"")</f>
        <v/>
      </c>
      <c r="K58" s="19" t="str">
        <f>IFERROR(INDEX('Employee Info'!$C$3:$J$200,MATCH(Data6[[#This Row],[Name:]],'Employee Info'!$B$3:$B$200,0),MATCH(Data6[[#Headers],[Truck]],'Employee Info'!$C$2:$J$2,0)),"")</f>
        <v/>
      </c>
      <c r="L58" s="19" t="str">
        <f>IFERROR(INDEX('Employee Info'!$C$3:$J$200,MATCH(Data6[[#This Row],[Name:]],'Employee Info'!$B$3:$B$200,0),MATCH(Data6[[#Headers],[Phone]],'Employee Info'!$C$2:$J$2,0)),"")</f>
        <v/>
      </c>
      <c r="M58" s="19" t="str">
        <f>IFERROR(INDEX('Employee Info'!$C$3:$J$200,MATCH(Data6[[#This Row],[Name:]],'Employee Info'!$B$3:$B$200,0),MATCH(Data6[[#Headers],[Tech]],'Employee Info'!$C$2:$J$2,0)),"")</f>
        <v/>
      </c>
      <c r="N58" s="19" t="str">
        <f>IFERROR(INDEX('Employee Info'!$C$3:$J$200,MATCH(Data6[[#This Row],[Name:]],'Employee Info'!$B$3:$B$200,0),MATCH(Data6[[#Headers],[Other]],'Employee Info'!$C$2:$J$2,0)),"")</f>
        <v/>
      </c>
      <c r="O58" s="19">
        <f>IFERROR((Data6[[#This Row],[Hours:]]*SUM(Data6[[#This Row],[Rate]:[Other]])),"")</f>
        <v>0</v>
      </c>
      <c r="P58" s="7" t="str">
        <f>IF(Data6[[#This Row],[WO'#:]]="","Riley #","WO#")</f>
        <v>WO#</v>
      </c>
      <c r="Q58" s="7">
        <f>IFERROR(WEEKNUM(Data6[[#This Row],[Date:]]),"")</f>
        <v>3</v>
      </c>
      <c r="R58" s="6">
        <f t="shared" si="0"/>
        <v>45305</v>
      </c>
      <c r="S58" s="6">
        <f>Data6[[#This Row],[Week Start]]+7</f>
        <v>45312</v>
      </c>
      <c r="T58" s="7" t="str">
        <f t="shared" si="1"/>
        <v>1/14/2024 - 1/21/2024</v>
      </c>
      <c r="U58" s="7" t="str">
        <f t="shared" si="2"/>
        <v>Time Card</v>
      </c>
      <c r="V58" s="8" t="str">
        <f>RIGHT(TEXT(Data6[[#This Row],[Date:]],"mmddyyyy"),4)</f>
        <v>2024</v>
      </c>
      <c r="W58" s="8" t="str">
        <f>MID(TEXT(Data6[[#This Row],[Date:]],"mmddyyyy"),3,2)</f>
        <v>17</v>
      </c>
      <c r="X58" s="8" t="str">
        <f>LEFT(TEXT(Data6[[#This Row],[Date:]],"mmddyyyy"),2)</f>
        <v>01</v>
      </c>
      <c r="Y58" s="6">
        <f>DATE(Data6[[#This Row],[Year]],Data6[[#This Row],[Month]],Data6[[#This Row],[Day]])</f>
        <v>45308</v>
      </c>
    </row>
    <row r="59" spans="1:25">
      <c r="A59" s="5">
        <v>45309.578213425928</v>
      </c>
      <c r="B59" s="7" t="s">
        <v>31</v>
      </c>
      <c r="C59" s="6" t="s">
        <v>101</v>
      </c>
      <c r="D59" s="7" t="s">
        <v>100</v>
      </c>
      <c r="E59" s="8">
        <v>7</v>
      </c>
      <c r="F59" s="7">
        <v>6984733</v>
      </c>
      <c r="G59" s="7" t="s">
        <v>89</v>
      </c>
      <c r="H59" s="7" t="s">
        <v>69</v>
      </c>
      <c r="I59" s="7" t="s">
        <v>44</v>
      </c>
      <c r="J59" s="19" t="str">
        <f>IFERROR(INDEX('Employee Info'!$C$3:$E$200,MATCH(Data6[[#This Row],[Name:]],'Employee Info'!$B$3:$B$200,0),MATCH(Data6[[#This Row],[Hours Type:]],'Employee Info'!$C$2:$E$2,0)),"")</f>
        <v/>
      </c>
      <c r="K59" s="19" t="str">
        <f>IFERROR(INDEX('Employee Info'!$C$3:$J$200,MATCH(Data6[[#This Row],[Name:]],'Employee Info'!$B$3:$B$200,0),MATCH(Data6[[#Headers],[Truck]],'Employee Info'!$C$2:$J$2,0)),"")</f>
        <v/>
      </c>
      <c r="L59" s="19" t="str">
        <f>IFERROR(INDEX('Employee Info'!$C$3:$J$200,MATCH(Data6[[#This Row],[Name:]],'Employee Info'!$B$3:$B$200,0),MATCH(Data6[[#Headers],[Phone]],'Employee Info'!$C$2:$J$2,0)),"")</f>
        <v/>
      </c>
      <c r="M59" s="19" t="str">
        <f>IFERROR(INDEX('Employee Info'!$C$3:$J$200,MATCH(Data6[[#This Row],[Name:]],'Employee Info'!$B$3:$B$200,0),MATCH(Data6[[#Headers],[Tech]],'Employee Info'!$C$2:$J$2,0)),"")</f>
        <v/>
      </c>
      <c r="N59" s="19" t="str">
        <f>IFERROR(INDEX('Employee Info'!$C$3:$J$200,MATCH(Data6[[#This Row],[Name:]],'Employee Info'!$B$3:$B$200,0),MATCH(Data6[[#Headers],[Other]],'Employee Info'!$C$2:$J$2,0)),"")</f>
        <v/>
      </c>
      <c r="O59" s="19">
        <f>IFERROR((Data6[[#This Row],[Hours:]]*SUM(Data6[[#This Row],[Rate]:[Other]])),"")</f>
        <v>0</v>
      </c>
      <c r="P59" s="7" t="str">
        <f>IF(Data6[[#This Row],[WO'#:]]="","Riley #","WO#")</f>
        <v>WO#</v>
      </c>
      <c r="Q59" s="7">
        <f>IFERROR(WEEKNUM(Data6[[#This Row],[Date:]]),"")</f>
        <v>3</v>
      </c>
      <c r="R59" s="6">
        <f t="shared" si="0"/>
        <v>45305</v>
      </c>
      <c r="S59" s="6">
        <f>Data6[[#This Row],[Week Start]]+7</f>
        <v>45312</v>
      </c>
      <c r="T59" s="7" t="str">
        <f t="shared" si="1"/>
        <v>1/14/2024 - 1/21/2024</v>
      </c>
      <c r="U59" s="7" t="str">
        <f t="shared" si="2"/>
        <v>Time Card</v>
      </c>
      <c r="V59" s="8" t="str">
        <f>RIGHT(TEXT(Data6[[#This Row],[Date:]],"mmddyyyy"),4)</f>
        <v>2024</v>
      </c>
      <c r="W59" s="8" t="str">
        <f>MID(TEXT(Data6[[#This Row],[Date:]],"mmddyyyy"),3,2)</f>
        <v>18</v>
      </c>
      <c r="X59" s="8" t="str">
        <f>LEFT(TEXT(Data6[[#This Row],[Date:]],"mmddyyyy"),2)</f>
        <v>01</v>
      </c>
      <c r="Y59" s="6">
        <f>DATE(Data6[[#This Row],[Year]],Data6[[#This Row],[Month]],Data6[[#This Row],[Day]])</f>
        <v>45309</v>
      </c>
    </row>
    <row r="60" spans="1:25">
      <c r="A60" s="5">
        <v>45309.581110648149</v>
      </c>
      <c r="B60" s="7" t="s">
        <v>35</v>
      </c>
      <c r="C60" s="6" t="s">
        <v>101</v>
      </c>
      <c r="D60" s="7" t="s">
        <v>102</v>
      </c>
      <c r="E60" s="8">
        <v>8</v>
      </c>
      <c r="F60" s="7">
        <v>6984733</v>
      </c>
      <c r="G60" s="7" t="s">
        <v>89</v>
      </c>
      <c r="H60" s="7" t="s">
        <v>69</v>
      </c>
      <c r="I60" s="7" t="s">
        <v>44</v>
      </c>
      <c r="J60" s="19" t="str">
        <f>IFERROR(INDEX('Employee Info'!$C$3:$E$200,MATCH(Data6[[#This Row],[Name:]],'Employee Info'!$B$3:$B$200,0),MATCH(Data6[[#This Row],[Hours Type:]],'Employee Info'!$C$2:$E$2,0)),"")</f>
        <v/>
      </c>
      <c r="K60" s="19" t="str">
        <f>IFERROR(INDEX('Employee Info'!$C$3:$J$200,MATCH(Data6[[#This Row],[Name:]],'Employee Info'!$B$3:$B$200,0),MATCH(Data6[[#Headers],[Truck]],'Employee Info'!$C$2:$J$2,0)),"")</f>
        <v/>
      </c>
      <c r="L60" s="19" t="str">
        <f>IFERROR(INDEX('Employee Info'!$C$3:$J$200,MATCH(Data6[[#This Row],[Name:]],'Employee Info'!$B$3:$B$200,0),MATCH(Data6[[#Headers],[Phone]],'Employee Info'!$C$2:$J$2,0)),"")</f>
        <v/>
      </c>
      <c r="M60" s="19" t="str">
        <f>IFERROR(INDEX('Employee Info'!$C$3:$J$200,MATCH(Data6[[#This Row],[Name:]],'Employee Info'!$B$3:$B$200,0),MATCH(Data6[[#Headers],[Tech]],'Employee Info'!$C$2:$J$2,0)),"")</f>
        <v/>
      </c>
      <c r="N60" s="19" t="str">
        <f>IFERROR(INDEX('Employee Info'!$C$3:$J$200,MATCH(Data6[[#This Row],[Name:]],'Employee Info'!$B$3:$B$200,0),MATCH(Data6[[#Headers],[Other]],'Employee Info'!$C$2:$J$2,0)),"")</f>
        <v/>
      </c>
      <c r="O60" s="19">
        <f>IFERROR((Data6[[#This Row],[Hours:]]*SUM(Data6[[#This Row],[Rate]:[Other]])),"")</f>
        <v>0</v>
      </c>
      <c r="P60" s="7" t="str">
        <f>IF(Data6[[#This Row],[WO'#:]]="","Riley #","WO#")</f>
        <v>WO#</v>
      </c>
      <c r="Q60" s="7">
        <f>IFERROR(WEEKNUM(Data6[[#This Row],[Date:]]),"")</f>
        <v>3</v>
      </c>
      <c r="R60" s="6">
        <f t="shared" si="0"/>
        <v>45305</v>
      </c>
      <c r="S60" s="6">
        <f>Data6[[#This Row],[Week Start]]+7</f>
        <v>45312</v>
      </c>
      <c r="T60" s="7" t="str">
        <f t="shared" si="1"/>
        <v>1/14/2024 - 1/21/2024</v>
      </c>
      <c r="U60" s="7" t="str">
        <f t="shared" si="2"/>
        <v>Time Card</v>
      </c>
      <c r="V60" s="8" t="str">
        <f>RIGHT(TEXT(Data6[[#This Row],[Date:]],"mmddyyyy"),4)</f>
        <v>2024</v>
      </c>
      <c r="W60" s="8" t="str">
        <f>MID(TEXT(Data6[[#This Row],[Date:]],"mmddyyyy"),3,2)</f>
        <v>18</v>
      </c>
      <c r="X60" s="8" t="str">
        <f>LEFT(TEXT(Data6[[#This Row],[Date:]],"mmddyyyy"),2)</f>
        <v>01</v>
      </c>
      <c r="Y60" s="6">
        <f>DATE(Data6[[#This Row],[Year]],Data6[[#This Row],[Month]],Data6[[#This Row],[Day]])</f>
        <v>45309</v>
      </c>
    </row>
    <row r="61" spans="1:25">
      <c r="A61" s="5">
        <v>45310.495078587963</v>
      </c>
      <c r="B61" s="7" t="s">
        <v>66</v>
      </c>
      <c r="C61" s="6" t="s">
        <v>101</v>
      </c>
      <c r="D61" s="7" t="s">
        <v>103</v>
      </c>
      <c r="E61" s="8">
        <v>4</v>
      </c>
      <c r="F61" s="7">
        <v>6984733</v>
      </c>
      <c r="G61" s="7" t="s">
        <v>89</v>
      </c>
      <c r="H61" s="7" t="s">
        <v>69</v>
      </c>
      <c r="I61" s="7" t="s">
        <v>44</v>
      </c>
      <c r="J61" s="19" t="str">
        <f>IFERROR(INDEX('Employee Info'!$C$3:$E$200,MATCH(Data6[[#This Row],[Name:]],'Employee Info'!$B$3:$B$200,0),MATCH(Data6[[#This Row],[Hours Type:]],'Employee Info'!$C$2:$E$2,0)),"")</f>
        <v/>
      </c>
      <c r="K61" s="19" t="str">
        <f>IFERROR(INDEX('Employee Info'!$C$3:$J$200,MATCH(Data6[[#This Row],[Name:]],'Employee Info'!$B$3:$B$200,0),MATCH(Data6[[#Headers],[Truck]],'Employee Info'!$C$2:$J$2,0)),"")</f>
        <v/>
      </c>
      <c r="L61" s="19" t="str">
        <f>IFERROR(INDEX('Employee Info'!$C$3:$J$200,MATCH(Data6[[#This Row],[Name:]],'Employee Info'!$B$3:$B$200,0),MATCH(Data6[[#Headers],[Phone]],'Employee Info'!$C$2:$J$2,0)),"")</f>
        <v/>
      </c>
      <c r="M61" s="19" t="str">
        <f>IFERROR(INDEX('Employee Info'!$C$3:$J$200,MATCH(Data6[[#This Row],[Name:]],'Employee Info'!$B$3:$B$200,0),MATCH(Data6[[#Headers],[Tech]],'Employee Info'!$C$2:$J$2,0)),"")</f>
        <v/>
      </c>
      <c r="N61" s="19" t="str">
        <f>IFERROR(INDEX('Employee Info'!$C$3:$J$200,MATCH(Data6[[#This Row],[Name:]],'Employee Info'!$B$3:$B$200,0),MATCH(Data6[[#Headers],[Other]],'Employee Info'!$C$2:$J$2,0)),"")</f>
        <v/>
      </c>
      <c r="O61" s="19">
        <f>IFERROR((Data6[[#This Row],[Hours:]]*SUM(Data6[[#This Row],[Rate]:[Other]])),"")</f>
        <v>0</v>
      </c>
      <c r="P61" s="7" t="str">
        <f>IF(Data6[[#This Row],[WO'#:]]="","Riley #","WO#")</f>
        <v>WO#</v>
      </c>
      <c r="Q61" s="7">
        <f>IFERROR(WEEKNUM(Data6[[#This Row],[Date:]]),"")</f>
        <v>3</v>
      </c>
      <c r="R61" s="6">
        <f t="shared" si="0"/>
        <v>45305</v>
      </c>
      <c r="S61" s="6">
        <f>Data6[[#This Row],[Week Start]]+7</f>
        <v>45312</v>
      </c>
      <c r="T61" s="7" t="str">
        <f t="shared" si="1"/>
        <v>1/14/2024 - 1/21/2024</v>
      </c>
      <c r="U61" s="7" t="str">
        <f t="shared" si="2"/>
        <v>Time Card</v>
      </c>
      <c r="V61" s="8" t="str">
        <f>RIGHT(TEXT(Data6[[#This Row],[Date:]],"mmddyyyy"),4)</f>
        <v>2024</v>
      </c>
      <c r="W61" s="8" t="str">
        <f>MID(TEXT(Data6[[#This Row],[Date:]],"mmddyyyy"),3,2)</f>
        <v>18</v>
      </c>
      <c r="X61" s="8" t="str">
        <f>LEFT(TEXT(Data6[[#This Row],[Date:]],"mmddyyyy"),2)</f>
        <v>01</v>
      </c>
      <c r="Y61" s="6">
        <f>DATE(Data6[[#This Row],[Year]],Data6[[#This Row],[Month]],Data6[[#This Row],[Day]])</f>
        <v>45309</v>
      </c>
    </row>
    <row r="62" spans="1:25">
      <c r="A62" s="5">
        <v>45310.495281828706</v>
      </c>
      <c r="B62" s="7" t="s">
        <v>66</v>
      </c>
      <c r="C62" s="6" t="s">
        <v>101</v>
      </c>
      <c r="D62" s="7" t="s">
        <v>104</v>
      </c>
      <c r="E62" s="8">
        <v>3</v>
      </c>
      <c r="F62" s="7">
        <v>6984733</v>
      </c>
      <c r="G62" s="7" t="s">
        <v>89</v>
      </c>
      <c r="H62" s="7" t="s">
        <v>69</v>
      </c>
      <c r="I62" s="7" t="s">
        <v>44</v>
      </c>
      <c r="J62" s="19" t="str">
        <f>IFERROR(INDEX('Employee Info'!$C$3:$E$200,MATCH(Data6[[#This Row],[Name:]],'Employee Info'!$B$3:$B$200,0),MATCH(Data6[[#This Row],[Hours Type:]],'Employee Info'!$C$2:$E$2,0)),"")</f>
        <v/>
      </c>
      <c r="K62" s="19" t="str">
        <f>IFERROR(INDEX('Employee Info'!$C$3:$J$200,MATCH(Data6[[#This Row],[Name:]],'Employee Info'!$B$3:$B$200,0),MATCH(Data6[[#Headers],[Truck]],'Employee Info'!$C$2:$J$2,0)),"")</f>
        <v/>
      </c>
      <c r="L62" s="19" t="str">
        <f>IFERROR(INDEX('Employee Info'!$C$3:$J$200,MATCH(Data6[[#This Row],[Name:]],'Employee Info'!$B$3:$B$200,0),MATCH(Data6[[#Headers],[Phone]],'Employee Info'!$C$2:$J$2,0)),"")</f>
        <v/>
      </c>
      <c r="M62" s="19" t="str">
        <f>IFERROR(INDEX('Employee Info'!$C$3:$J$200,MATCH(Data6[[#This Row],[Name:]],'Employee Info'!$B$3:$B$200,0),MATCH(Data6[[#Headers],[Tech]],'Employee Info'!$C$2:$J$2,0)),"")</f>
        <v/>
      </c>
      <c r="N62" s="19" t="str">
        <f>IFERROR(INDEX('Employee Info'!$C$3:$J$200,MATCH(Data6[[#This Row],[Name:]],'Employee Info'!$B$3:$B$200,0),MATCH(Data6[[#Headers],[Other]],'Employee Info'!$C$2:$J$2,0)),"")</f>
        <v/>
      </c>
      <c r="O62" s="19">
        <f>IFERROR((Data6[[#This Row],[Hours:]]*SUM(Data6[[#This Row],[Rate]:[Other]])),"")</f>
        <v>0</v>
      </c>
      <c r="P62" s="7" t="str">
        <f>IF(Data6[[#This Row],[WO'#:]]="","Riley #","WO#")</f>
        <v>WO#</v>
      </c>
      <c r="Q62" s="7">
        <f>IFERROR(WEEKNUM(Data6[[#This Row],[Date:]]),"")</f>
        <v>3</v>
      </c>
      <c r="R62" s="6">
        <f t="shared" si="0"/>
        <v>45305</v>
      </c>
      <c r="S62" s="6">
        <f>Data6[[#This Row],[Week Start]]+7</f>
        <v>45312</v>
      </c>
      <c r="T62" s="7" t="str">
        <f t="shared" si="1"/>
        <v>1/14/2024 - 1/21/2024</v>
      </c>
      <c r="U62" s="7" t="str">
        <f t="shared" si="2"/>
        <v>Time Card</v>
      </c>
      <c r="V62" s="8" t="str">
        <f>RIGHT(TEXT(Data6[[#This Row],[Date:]],"mmddyyyy"),4)</f>
        <v>2024</v>
      </c>
      <c r="W62" s="8" t="str">
        <f>MID(TEXT(Data6[[#This Row],[Date:]],"mmddyyyy"),3,2)</f>
        <v>18</v>
      </c>
      <c r="X62" s="8" t="str">
        <f>LEFT(TEXT(Data6[[#This Row],[Date:]],"mmddyyyy"),2)</f>
        <v>01</v>
      </c>
      <c r="Y62" s="6">
        <f>DATE(Data6[[#This Row],[Year]],Data6[[#This Row],[Month]],Data6[[#This Row],[Day]])</f>
        <v>45309</v>
      </c>
    </row>
    <row r="63" spans="1:25">
      <c r="A63" s="5">
        <v>45358.313151967595</v>
      </c>
      <c r="B63" s="7" t="s">
        <v>76</v>
      </c>
      <c r="C63" s="6" t="s">
        <v>101</v>
      </c>
      <c r="D63" s="7" t="s">
        <v>77</v>
      </c>
      <c r="E63" s="8">
        <v>1</v>
      </c>
      <c r="F63" s="7">
        <v>6984733</v>
      </c>
      <c r="G63" s="7" t="s">
        <v>68</v>
      </c>
      <c r="H63" s="7" t="s">
        <v>69</v>
      </c>
      <c r="I63" s="7" t="s">
        <v>44</v>
      </c>
      <c r="J63" s="19" t="str">
        <f>IFERROR(INDEX('Employee Info'!$C$3:$E$200,MATCH(Data6[[#This Row],[Name:]],'Employee Info'!$B$3:$B$200,0),MATCH(Data6[[#This Row],[Hours Type:]],'Employee Info'!$C$2:$E$2,0)),"")</f>
        <v/>
      </c>
      <c r="K63" s="19" t="str">
        <f>IFERROR(INDEX('Employee Info'!$C$3:$J$200,MATCH(Data6[[#This Row],[Name:]],'Employee Info'!$B$3:$B$200,0),MATCH(Data6[[#Headers],[Truck]],'Employee Info'!$C$2:$J$2,0)),"")</f>
        <v/>
      </c>
      <c r="L63" s="19" t="str">
        <f>IFERROR(INDEX('Employee Info'!$C$3:$J$200,MATCH(Data6[[#This Row],[Name:]],'Employee Info'!$B$3:$B$200,0),MATCH(Data6[[#Headers],[Phone]],'Employee Info'!$C$2:$J$2,0)),"")</f>
        <v/>
      </c>
      <c r="M63" s="19" t="str">
        <f>IFERROR(INDEX('Employee Info'!$C$3:$J$200,MATCH(Data6[[#This Row],[Name:]],'Employee Info'!$B$3:$B$200,0),MATCH(Data6[[#Headers],[Tech]],'Employee Info'!$C$2:$J$2,0)),"")</f>
        <v/>
      </c>
      <c r="N63" s="19" t="str">
        <f>IFERROR(INDEX('Employee Info'!$C$3:$J$200,MATCH(Data6[[#This Row],[Name:]],'Employee Info'!$B$3:$B$200,0),MATCH(Data6[[#Headers],[Other]],'Employee Info'!$C$2:$J$2,0)),"")</f>
        <v/>
      </c>
      <c r="O63" s="19">
        <f>IFERROR((Data6[[#This Row],[Hours:]]*SUM(Data6[[#This Row],[Rate]:[Other]])),"")</f>
        <v>0</v>
      </c>
      <c r="P63" s="7" t="str">
        <f>IF(Data6[[#This Row],[WO'#:]]="","Riley #","WO#")</f>
        <v>WO#</v>
      </c>
      <c r="Q63" s="7">
        <f>IFERROR(WEEKNUM(Data6[[#This Row],[Date:]]),"")</f>
        <v>3</v>
      </c>
      <c r="R63" s="6">
        <f t="shared" si="0"/>
        <v>45305</v>
      </c>
      <c r="S63" s="6">
        <f>Data6[[#This Row],[Week Start]]+7</f>
        <v>45312</v>
      </c>
      <c r="T63" s="7" t="str">
        <f t="shared" si="1"/>
        <v>1/14/2024 - 1/21/2024</v>
      </c>
      <c r="U63" s="7" t="str">
        <f t="shared" si="2"/>
        <v>Time Card</v>
      </c>
      <c r="V63" s="8" t="str">
        <f>RIGHT(TEXT(Data6[[#This Row],[Date:]],"mmddyyyy"),4)</f>
        <v>2024</v>
      </c>
      <c r="W63" s="8" t="str">
        <f>MID(TEXT(Data6[[#This Row],[Date:]],"mmddyyyy"),3,2)</f>
        <v>18</v>
      </c>
      <c r="X63" s="8" t="str">
        <f>LEFT(TEXT(Data6[[#This Row],[Date:]],"mmddyyyy"),2)</f>
        <v>01</v>
      </c>
      <c r="Y63" s="6">
        <f>DATE(Data6[[#This Row],[Year]],Data6[[#This Row],[Month]],Data6[[#This Row],[Day]])</f>
        <v>45309</v>
      </c>
    </row>
    <row r="64" spans="1:25">
      <c r="A64" s="5">
        <v>45309.579318518518</v>
      </c>
      <c r="B64" s="7" t="s">
        <v>31</v>
      </c>
      <c r="C64" s="6" t="s">
        <v>101</v>
      </c>
      <c r="D64" s="7" t="s">
        <v>105</v>
      </c>
      <c r="E64" s="8">
        <v>1</v>
      </c>
      <c r="F64" s="7" t="s">
        <v>68</v>
      </c>
      <c r="G64" s="7" t="s">
        <v>68</v>
      </c>
      <c r="H64" s="7" t="s">
        <v>80</v>
      </c>
      <c r="I64" s="7" t="s">
        <v>44</v>
      </c>
      <c r="J64" s="19" t="str">
        <f>IFERROR(INDEX('Employee Info'!$C$3:$E$200,MATCH(Data6[[#This Row],[Name:]],'Employee Info'!$B$3:$B$200,0),MATCH(Data6[[#This Row],[Hours Type:]],'Employee Info'!$C$2:$E$2,0)),"")</f>
        <v/>
      </c>
      <c r="K64" s="19" t="str">
        <f>IFERROR(INDEX('Employee Info'!$C$3:$J$200,MATCH(Data6[[#This Row],[Name:]],'Employee Info'!$B$3:$B$200,0),MATCH(Data6[[#Headers],[Truck]],'Employee Info'!$C$2:$J$2,0)),"")</f>
        <v/>
      </c>
      <c r="L64" s="19" t="str">
        <f>IFERROR(INDEX('Employee Info'!$C$3:$J$200,MATCH(Data6[[#This Row],[Name:]],'Employee Info'!$B$3:$B$200,0),MATCH(Data6[[#Headers],[Phone]],'Employee Info'!$C$2:$J$2,0)),"")</f>
        <v/>
      </c>
      <c r="M64" s="19" t="str">
        <f>IFERROR(INDEX('Employee Info'!$C$3:$J$200,MATCH(Data6[[#This Row],[Name:]],'Employee Info'!$B$3:$B$200,0),MATCH(Data6[[#Headers],[Tech]],'Employee Info'!$C$2:$J$2,0)),"")</f>
        <v/>
      </c>
      <c r="N64" s="19" t="str">
        <f>IFERROR(INDEX('Employee Info'!$C$3:$J$200,MATCH(Data6[[#This Row],[Name:]],'Employee Info'!$B$3:$B$200,0),MATCH(Data6[[#Headers],[Other]],'Employee Info'!$C$2:$J$2,0)),"")</f>
        <v/>
      </c>
      <c r="O64" s="19">
        <f>IFERROR((Data6[[#This Row],[Hours:]]*SUM(Data6[[#This Row],[Rate]:[Other]])),"")</f>
        <v>0</v>
      </c>
      <c r="P64" s="7" t="str">
        <f>IF(Data6[[#This Row],[WO'#:]]="","Riley #","WO#")</f>
        <v>Riley #</v>
      </c>
      <c r="Q64" s="7">
        <f>IFERROR(WEEKNUM(Data6[[#This Row],[Date:]]),"")</f>
        <v>3</v>
      </c>
      <c r="R64" s="6">
        <f t="shared" si="0"/>
        <v>45305</v>
      </c>
      <c r="S64" s="6">
        <f>Data6[[#This Row],[Week Start]]+7</f>
        <v>45312</v>
      </c>
      <c r="T64" s="7" t="str">
        <f t="shared" si="1"/>
        <v>1/14/2024 - 1/21/2024</v>
      </c>
      <c r="U64" s="7" t="str">
        <f t="shared" si="2"/>
        <v>Time Card</v>
      </c>
      <c r="V64" s="8" t="str">
        <f>RIGHT(TEXT(Data6[[#This Row],[Date:]],"mmddyyyy"),4)</f>
        <v>2024</v>
      </c>
      <c r="W64" s="8" t="str">
        <f>MID(TEXT(Data6[[#This Row],[Date:]],"mmddyyyy"),3,2)</f>
        <v>18</v>
      </c>
      <c r="X64" s="8" t="str">
        <f>LEFT(TEXT(Data6[[#This Row],[Date:]],"mmddyyyy"),2)</f>
        <v>01</v>
      </c>
      <c r="Y64" s="6">
        <f>DATE(Data6[[#This Row],[Year]],Data6[[#This Row],[Month]],Data6[[#This Row],[Day]])</f>
        <v>45309</v>
      </c>
    </row>
    <row r="65" spans="1:25">
      <c r="A65" s="5">
        <v>45310.483909953706</v>
      </c>
      <c r="B65" s="7" t="s">
        <v>66</v>
      </c>
      <c r="C65" s="6" t="s">
        <v>101</v>
      </c>
      <c r="D65" s="7" t="s">
        <v>106</v>
      </c>
      <c r="E65" s="8">
        <v>1</v>
      </c>
      <c r="F65" s="7" t="s">
        <v>68</v>
      </c>
      <c r="G65" s="7" t="s">
        <v>68</v>
      </c>
      <c r="H65" s="7" t="s">
        <v>80</v>
      </c>
      <c r="I65" s="7" t="s">
        <v>44</v>
      </c>
      <c r="J65" s="19" t="str">
        <f>IFERROR(INDEX('Employee Info'!$C$3:$E$200,MATCH(Data6[[#This Row],[Name:]],'Employee Info'!$B$3:$B$200,0),MATCH(Data6[[#This Row],[Hours Type:]],'Employee Info'!$C$2:$E$2,0)),"")</f>
        <v/>
      </c>
      <c r="K65" s="19" t="str">
        <f>IFERROR(INDEX('Employee Info'!$C$3:$J$200,MATCH(Data6[[#This Row],[Name:]],'Employee Info'!$B$3:$B$200,0),MATCH(Data6[[#Headers],[Truck]],'Employee Info'!$C$2:$J$2,0)),"")</f>
        <v/>
      </c>
      <c r="L65" s="19" t="str">
        <f>IFERROR(INDEX('Employee Info'!$C$3:$J$200,MATCH(Data6[[#This Row],[Name:]],'Employee Info'!$B$3:$B$200,0),MATCH(Data6[[#Headers],[Phone]],'Employee Info'!$C$2:$J$2,0)),"")</f>
        <v/>
      </c>
      <c r="M65" s="19" t="str">
        <f>IFERROR(INDEX('Employee Info'!$C$3:$J$200,MATCH(Data6[[#This Row],[Name:]],'Employee Info'!$B$3:$B$200,0),MATCH(Data6[[#Headers],[Tech]],'Employee Info'!$C$2:$J$2,0)),"")</f>
        <v/>
      </c>
      <c r="N65" s="19" t="str">
        <f>IFERROR(INDEX('Employee Info'!$C$3:$J$200,MATCH(Data6[[#This Row],[Name:]],'Employee Info'!$B$3:$B$200,0),MATCH(Data6[[#Headers],[Other]],'Employee Info'!$C$2:$J$2,0)),"")</f>
        <v/>
      </c>
      <c r="O65" s="19">
        <f>IFERROR((Data6[[#This Row],[Hours:]]*SUM(Data6[[#This Row],[Rate]:[Other]])),"")</f>
        <v>0</v>
      </c>
      <c r="P65" s="7" t="str">
        <f>IF(Data6[[#This Row],[WO'#:]]="","Riley #","WO#")</f>
        <v>Riley #</v>
      </c>
      <c r="Q65" s="7">
        <f>IFERROR(WEEKNUM(Data6[[#This Row],[Date:]]),"")</f>
        <v>3</v>
      </c>
      <c r="R65" s="6">
        <f t="shared" si="0"/>
        <v>45305</v>
      </c>
      <c r="S65" s="6">
        <f>Data6[[#This Row],[Week Start]]+7</f>
        <v>45312</v>
      </c>
      <c r="T65" s="7" t="str">
        <f t="shared" si="1"/>
        <v>1/14/2024 - 1/21/2024</v>
      </c>
      <c r="U65" s="7" t="str">
        <f t="shared" si="2"/>
        <v>Time Card</v>
      </c>
      <c r="V65" s="8" t="str">
        <f>RIGHT(TEXT(Data6[[#This Row],[Date:]],"mmddyyyy"),4)</f>
        <v>2024</v>
      </c>
      <c r="W65" s="8" t="str">
        <f>MID(TEXT(Data6[[#This Row],[Date:]],"mmddyyyy"),3,2)</f>
        <v>18</v>
      </c>
      <c r="X65" s="8" t="str">
        <f>LEFT(TEXT(Data6[[#This Row],[Date:]],"mmddyyyy"),2)</f>
        <v>01</v>
      </c>
      <c r="Y65" s="6">
        <f>DATE(Data6[[#This Row],[Year]],Data6[[#This Row],[Month]],Data6[[#This Row],[Day]])</f>
        <v>45309</v>
      </c>
    </row>
    <row r="66" spans="1:25">
      <c r="A66" s="5">
        <v>45310.497046412034</v>
      </c>
      <c r="B66" s="7" t="s">
        <v>66</v>
      </c>
      <c r="C66" s="6" t="s">
        <v>107</v>
      </c>
      <c r="D66" s="7" t="s">
        <v>108</v>
      </c>
      <c r="E66" s="8">
        <v>8</v>
      </c>
      <c r="F66" s="7">
        <v>6984733</v>
      </c>
      <c r="G66" s="7" t="s">
        <v>89</v>
      </c>
      <c r="H66" s="7" t="s">
        <v>69</v>
      </c>
      <c r="I66" s="7" t="s">
        <v>44</v>
      </c>
      <c r="J66" s="19" t="str">
        <f>IFERROR(INDEX('Employee Info'!$C$3:$E$200,MATCH(Data6[[#This Row],[Name:]],'Employee Info'!$B$3:$B$200,0),MATCH(Data6[[#This Row],[Hours Type:]],'Employee Info'!$C$2:$E$2,0)),"")</f>
        <v/>
      </c>
      <c r="K66" s="19" t="str">
        <f>IFERROR(INDEX('Employee Info'!$C$3:$J$200,MATCH(Data6[[#This Row],[Name:]],'Employee Info'!$B$3:$B$200,0),MATCH(Data6[[#Headers],[Truck]],'Employee Info'!$C$2:$J$2,0)),"")</f>
        <v/>
      </c>
      <c r="L66" s="19" t="str">
        <f>IFERROR(INDEX('Employee Info'!$C$3:$J$200,MATCH(Data6[[#This Row],[Name:]],'Employee Info'!$B$3:$B$200,0),MATCH(Data6[[#Headers],[Phone]],'Employee Info'!$C$2:$J$2,0)),"")</f>
        <v/>
      </c>
      <c r="M66" s="19" t="str">
        <f>IFERROR(INDEX('Employee Info'!$C$3:$J$200,MATCH(Data6[[#This Row],[Name:]],'Employee Info'!$B$3:$B$200,0),MATCH(Data6[[#Headers],[Tech]],'Employee Info'!$C$2:$J$2,0)),"")</f>
        <v/>
      </c>
      <c r="N66" s="19" t="str">
        <f>IFERROR(INDEX('Employee Info'!$C$3:$J$200,MATCH(Data6[[#This Row],[Name:]],'Employee Info'!$B$3:$B$200,0),MATCH(Data6[[#Headers],[Other]],'Employee Info'!$C$2:$J$2,0)),"")</f>
        <v/>
      </c>
      <c r="O66" s="19">
        <f>IFERROR((Data6[[#This Row],[Hours:]]*SUM(Data6[[#This Row],[Rate]:[Other]])),"")</f>
        <v>0</v>
      </c>
      <c r="P66" s="7" t="str">
        <f>IF(Data6[[#This Row],[WO'#:]]="","Riley #","WO#")</f>
        <v>WO#</v>
      </c>
      <c r="Q66" s="7">
        <f>IFERROR(WEEKNUM(Data6[[#This Row],[Date:]]),"")</f>
        <v>3</v>
      </c>
      <c r="R66" s="6">
        <f t="shared" ref="R66:R129" si="3">DATE(RIGHT(TEXT(C66,"mm/dd/yyyy"),4),1,1)+(Q66-1)*7-(WEEKDAY(DATE(RIGHT(TEXT(C66,"mm/dd/yyyy"),4),1,1)))+1</f>
        <v>45305</v>
      </c>
      <c r="S66" s="6">
        <f>Data6[[#This Row],[Week Start]]+7</f>
        <v>45312</v>
      </c>
      <c r="T66" s="7" t="str">
        <f t="shared" ref="T66:T129" si="4">IFERROR(TEXT(R66, "m/d/yyyy") &amp; " - " &amp; TEXT(S66, "m/d/yyyy"),"")</f>
        <v>1/14/2024 - 1/21/2024</v>
      </c>
      <c r="U66" s="7" t="str">
        <f t="shared" ref="U66:U129" si="5">"Time Card"</f>
        <v>Time Card</v>
      </c>
      <c r="V66" s="8" t="str">
        <f>RIGHT(TEXT(Data6[[#This Row],[Date:]],"mmddyyyy"),4)</f>
        <v>2024</v>
      </c>
      <c r="W66" s="8" t="str">
        <f>MID(TEXT(Data6[[#This Row],[Date:]],"mmddyyyy"),3,2)</f>
        <v>19</v>
      </c>
      <c r="X66" s="8" t="str">
        <f>LEFT(TEXT(Data6[[#This Row],[Date:]],"mmddyyyy"),2)</f>
        <v>01</v>
      </c>
      <c r="Y66" s="6">
        <f>DATE(Data6[[#This Row],[Year]],Data6[[#This Row],[Month]],Data6[[#This Row],[Day]])</f>
        <v>45310</v>
      </c>
    </row>
    <row r="67" spans="1:25">
      <c r="A67" s="5">
        <v>45310.580514814814</v>
      </c>
      <c r="B67" s="7" t="s">
        <v>31</v>
      </c>
      <c r="C67" s="6" t="s">
        <v>107</v>
      </c>
      <c r="D67" s="7" t="s">
        <v>109</v>
      </c>
      <c r="E67" s="8">
        <v>8</v>
      </c>
      <c r="F67" s="7">
        <v>6984733</v>
      </c>
      <c r="G67" s="7" t="s">
        <v>89</v>
      </c>
      <c r="H67" s="7" t="s">
        <v>69</v>
      </c>
      <c r="I67" s="7" t="s">
        <v>44</v>
      </c>
      <c r="J67" s="19" t="str">
        <f>IFERROR(INDEX('Employee Info'!$C$3:$E$200,MATCH(Data6[[#This Row],[Name:]],'Employee Info'!$B$3:$B$200,0),MATCH(Data6[[#This Row],[Hours Type:]],'Employee Info'!$C$2:$E$2,0)),"")</f>
        <v/>
      </c>
      <c r="K67" s="19" t="str">
        <f>IFERROR(INDEX('Employee Info'!$C$3:$J$200,MATCH(Data6[[#This Row],[Name:]],'Employee Info'!$B$3:$B$200,0),MATCH(Data6[[#Headers],[Truck]],'Employee Info'!$C$2:$J$2,0)),"")</f>
        <v/>
      </c>
      <c r="L67" s="19" t="str">
        <f>IFERROR(INDEX('Employee Info'!$C$3:$J$200,MATCH(Data6[[#This Row],[Name:]],'Employee Info'!$B$3:$B$200,0),MATCH(Data6[[#Headers],[Phone]],'Employee Info'!$C$2:$J$2,0)),"")</f>
        <v/>
      </c>
      <c r="M67" s="19" t="str">
        <f>IFERROR(INDEX('Employee Info'!$C$3:$J$200,MATCH(Data6[[#This Row],[Name:]],'Employee Info'!$B$3:$B$200,0),MATCH(Data6[[#Headers],[Tech]],'Employee Info'!$C$2:$J$2,0)),"")</f>
        <v/>
      </c>
      <c r="N67" s="19" t="str">
        <f>IFERROR(INDEX('Employee Info'!$C$3:$J$200,MATCH(Data6[[#This Row],[Name:]],'Employee Info'!$B$3:$B$200,0),MATCH(Data6[[#Headers],[Other]],'Employee Info'!$C$2:$J$2,0)),"")</f>
        <v/>
      </c>
      <c r="O67" s="19">
        <f>IFERROR((Data6[[#This Row],[Hours:]]*SUM(Data6[[#This Row],[Rate]:[Other]])),"")</f>
        <v>0</v>
      </c>
      <c r="P67" s="7" t="str">
        <f>IF(Data6[[#This Row],[WO'#:]]="","Riley #","WO#")</f>
        <v>WO#</v>
      </c>
      <c r="Q67" s="7">
        <f>IFERROR(WEEKNUM(Data6[[#This Row],[Date:]]),"")</f>
        <v>3</v>
      </c>
      <c r="R67" s="6">
        <f t="shared" si="3"/>
        <v>45305</v>
      </c>
      <c r="S67" s="6">
        <f>Data6[[#This Row],[Week Start]]+7</f>
        <v>45312</v>
      </c>
      <c r="T67" s="7" t="str">
        <f t="shared" si="4"/>
        <v>1/14/2024 - 1/21/2024</v>
      </c>
      <c r="U67" s="7" t="str">
        <f t="shared" si="5"/>
        <v>Time Card</v>
      </c>
      <c r="V67" s="8" t="str">
        <f>RIGHT(TEXT(Data6[[#This Row],[Date:]],"mmddyyyy"),4)</f>
        <v>2024</v>
      </c>
      <c r="W67" s="8" t="str">
        <f>MID(TEXT(Data6[[#This Row],[Date:]],"mmddyyyy"),3,2)</f>
        <v>19</v>
      </c>
      <c r="X67" s="8" t="str">
        <f>LEFT(TEXT(Data6[[#This Row],[Date:]],"mmddyyyy"),2)</f>
        <v>01</v>
      </c>
      <c r="Y67" s="6">
        <f>DATE(Data6[[#This Row],[Year]],Data6[[#This Row],[Month]],Data6[[#This Row],[Day]])</f>
        <v>45310</v>
      </c>
    </row>
    <row r="68" spans="1:25">
      <c r="A68" s="5">
        <v>45310.580618171298</v>
      </c>
      <c r="B68" s="7" t="s">
        <v>35</v>
      </c>
      <c r="C68" s="6" t="s">
        <v>107</v>
      </c>
      <c r="D68" s="7" t="s">
        <v>109</v>
      </c>
      <c r="E68" s="8">
        <v>8</v>
      </c>
      <c r="F68" s="7">
        <v>6984733</v>
      </c>
      <c r="G68" s="7" t="s">
        <v>89</v>
      </c>
      <c r="H68" s="7" t="s">
        <v>69</v>
      </c>
      <c r="I68" s="7" t="s">
        <v>44</v>
      </c>
      <c r="J68" s="19" t="str">
        <f>IFERROR(INDEX('Employee Info'!$C$3:$E$200,MATCH(Data6[[#This Row],[Name:]],'Employee Info'!$B$3:$B$200,0),MATCH(Data6[[#This Row],[Hours Type:]],'Employee Info'!$C$2:$E$2,0)),"")</f>
        <v/>
      </c>
      <c r="K68" s="19" t="str">
        <f>IFERROR(INDEX('Employee Info'!$C$3:$J$200,MATCH(Data6[[#This Row],[Name:]],'Employee Info'!$B$3:$B$200,0),MATCH(Data6[[#Headers],[Truck]],'Employee Info'!$C$2:$J$2,0)),"")</f>
        <v/>
      </c>
      <c r="L68" s="19" t="str">
        <f>IFERROR(INDEX('Employee Info'!$C$3:$J$200,MATCH(Data6[[#This Row],[Name:]],'Employee Info'!$B$3:$B$200,0),MATCH(Data6[[#Headers],[Phone]],'Employee Info'!$C$2:$J$2,0)),"")</f>
        <v/>
      </c>
      <c r="M68" s="19" t="str">
        <f>IFERROR(INDEX('Employee Info'!$C$3:$J$200,MATCH(Data6[[#This Row],[Name:]],'Employee Info'!$B$3:$B$200,0),MATCH(Data6[[#Headers],[Tech]],'Employee Info'!$C$2:$J$2,0)),"")</f>
        <v/>
      </c>
      <c r="N68" s="19" t="str">
        <f>IFERROR(INDEX('Employee Info'!$C$3:$J$200,MATCH(Data6[[#This Row],[Name:]],'Employee Info'!$B$3:$B$200,0),MATCH(Data6[[#Headers],[Other]],'Employee Info'!$C$2:$J$2,0)),"")</f>
        <v/>
      </c>
      <c r="O68" s="19">
        <f>IFERROR((Data6[[#This Row],[Hours:]]*SUM(Data6[[#This Row],[Rate]:[Other]])),"")</f>
        <v>0</v>
      </c>
      <c r="P68" s="7" t="str">
        <f>IF(Data6[[#This Row],[WO'#:]]="","Riley #","WO#")</f>
        <v>WO#</v>
      </c>
      <c r="Q68" s="7">
        <f>IFERROR(WEEKNUM(Data6[[#This Row],[Date:]]),"")</f>
        <v>3</v>
      </c>
      <c r="R68" s="6">
        <f t="shared" si="3"/>
        <v>45305</v>
      </c>
      <c r="S68" s="6">
        <f>Data6[[#This Row],[Week Start]]+7</f>
        <v>45312</v>
      </c>
      <c r="T68" s="7" t="str">
        <f t="shared" si="4"/>
        <v>1/14/2024 - 1/21/2024</v>
      </c>
      <c r="U68" s="7" t="str">
        <f t="shared" si="5"/>
        <v>Time Card</v>
      </c>
      <c r="V68" s="8" t="str">
        <f>RIGHT(TEXT(Data6[[#This Row],[Date:]],"mmddyyyy"),4)</f>
        <v>2024</v>
      </c>
      <c r="W68" s="8" t="str">
        <f>MID(TEXT(Data6[[#This Row],[Date:]],"mmddyyyy"),3,2)</f>
        <v>19</v>
      </c>
      <c r="X68" s="8" t="str">
        <f>LEFT(TEXT(Data6[[#This Row],[Date:]],"mmddyyyy"),2)</f>
        <v>01</v>
      </c>
      <c r="Y68" s="6">
        <f>DATE(Data6[[#This Row],[Year]],Data6[[#This Row],[Month]],Data6[[#This Row],[Day]])</f>
        <v>45310</v>
      </c>
    </row>
    <row r="69" spans="1:25">
      <c r="A69" s="5">
        <v>45358.313276620371</v>
      </c>
      <c r="B69" s="7" t="s">
        <v>76</v>
      </c>
      <c r="C69" s="6" t="s">
        <v>107</v>
      </c>
      <c r="D69" s="7" t="s">
        <v>77</v>
      </c>
      <c r="E69" s="8">
        <v>2</v>
      </c>
      <c r="F69" s="7">
        <v>6984733</v>
      </c>
      <c r="G69" s="7" t="s">
        <v>68</v>
      </c>
      <c r="H69" s="7" t="s">
        <v>69</v>
      </c>
      <c r="I69" s="7" t="s">
        <v>44</v>
      </c>
      <c r="J69" s="19" t="str">
        <f>IFERROR(INDEX('Employee Info'!$C$3:$E$200,MATCH(Data6[[#This Row],[Name:]],'Employee Info'!$B$3:$B$200,0),MATCH(Data6[[#This Row],[Hours Type:]],'Employee Info'!$C$2:$E$2,0)),"")</f>
        <v/>
      </c>
      <c r="K69" s="19" t="str">
        <f>IFERROR(INDEX('Employee Info'!$C$3:$J$200,MATCH(Data6[[#This Row],[Name:]],'Employee Info'!$B$3:$B$200,0),MATCH(Data6[[#Headers],[Truck]],'Employee Info'!$C$2:$J$2,0)),"")</f>
        <v/>
      </c>
      <c r="L69" s="19" t="str">
        <f>IFERROR(INDEX('Employee Info'!$C$3:$J$200,MATCH(Data6[[#This Row],[Name:]],'Employee Info'!$B$3:$B$200,0),MATCH(Data6[[#Headers],[Phone]],'Employee Info'!$C$2:$J$2,0)),"")</f>
        <v/>
      </c>
      <c r="M69" s="19" t="str">
        <f>IFERROR(INDEX('Employee Info'!$C$3:$J$200,MATCH(Data6[[#This Row],[Name:]],'Employee Info'!$B$3:$B$200,0),MATCH(Data6[[#Headers],[Tech]],'Employee Info'!$C$2:$J$2,0)),"")</f>
        <v/>
      </c>
      <c r="N69" s="19" t="str">
        <f>IFERROR(INDEX('Employee Info'!$C$3:$J$200,MATCH(Data6[[#This Row],[Name:]],'Employee Info'!$B$3:$B$200,0),MATCH(Data6[[#Headers],[Other]],'Employee Info'!$C$2:$J$2,0)),"")</f>
        <v/>
      </c>
      <c r="O69" s="19">
        <f>IFERROR((Data6[[#This Row],[Hours:]]*SUM(Data6[[#This Row],[Rate]:[Other]])),"")</f>
        <v>0</v>
      </c>
      <c r="P69" s="7" t="str">
        <f>IF(Data6[[#This Row],[WO'#:]]="","Riley #","WO#")</f>
        <v>WO#</v>
      </c>
      <c r="Q69" s="7">
        <f>IFERROR(WEEKNUM(Data6[[#This Row],[Date:]]),"")</f>
        <v>3</v>
      </c>
      <c r="R69" s="6">
        <f t="shared" si="3"/>
        <v>45305</v>
      </c>
      <c r="S69" s="6">
        <f>Data6[[#This Row],[Week Start]]+7</f>
        <v>45312</v>
      </c>
      <c r="T69" s="7" t="str">
        <f t="shared" si="4"/>
        <v>1/14/2024 - 1/21/2024</v>
      </c>
      <c r="U69" s="7" t="str">
        <f t="shared" si="5"/>
        <v>Time Card</v>
      </c>
      <c r="V69" s="8" t="str">
        <f>RIGHT(TEXT(Data6[[#This Row],[Date:]],"mmddyyyy"),4)</f>
        <v>2024</v>
      </c>
      <c r="W69" s="8" t="str">
        <f>MID(TEXT(Data6[[#This Row],[Date:]],"mmddyyyy"),3,2)</f>
        <v>19</v>
      </c>
      <c r="X69" s="8" t="str">
        <f>LEFT(TEXT(Data6[[#This Row],[Date:]],"mmddyyyy"),2)</f>
        <v>01</v>
      </c>
      <c r="Y69" s="6">
        <f>DATE(Data6[[#This Row],[Year]],Data6[[#This Row],[Month]],Data6[[#This Row],[Day]])</f>
        <v>45310</v>
      </c>
    </row>
    <row r="70" spans="1:25">
      <c r="A70" s="5">
        <v>45317.519596759259</v>
      </c>
      <c r="B70" s="7" t="s">
        <v>66</v>
      </c>
      <c r="C70" s="6" t="s">
        <v>114</v>
      </c>
      <c r="D70" s="7" t="s">
        <v>99</v>
      </c>
      <c r="E70" s="8">
        <v>3</v>
      </c>
      <c r="F70" s="7">
        <v>20028</v>
      </c>
      <c r="G70" s="7" t="s">
        <v>68</v>
      </c>
      <c r="H70" s="7" t="s">
        <v>69</v>
      </c>
      <c r="I70" s="7" t="s">
        <v>44</v>
      </c>
      <c r="J70" s="19" t="str">
        <f>IFERROR(INDEX('Employee Info'!$C$3:$E$200,MATCH(Data6[[#This Row],[Name:]],'Employee Info'!$B$3:$B$200,0),MATCH(Data6[[#This Row],[Hours Type:]],'Employee Info'!$C$2:$E$2,0)),"")</f>
        <v/>
      </c>
      <c r="K70" s="19" t="str">
        <f>IFERROR(INDEX('Employee Info'!$C$3:$J$200,MATCH(Data6[[#This Row],[Name:]],'Employee Info'!$B$3:$B$200,0),MATCH(Data6[[#Headers],[Truck]],'Employee Info'!$C$2:$J$2,0)),"")</f>
        <v/>
      </c>
      <c r="L70" s="19" t="str">
        <f>IFERROR(INDEX('Employee Info'!$C$3:$J$200,MATCH(Data6[[#This Row],[Name:]],'Employee Info'!$B$3:$B$200,0),MATCH(Data6[[#Headers],[Phone]],'Employee Info'!$C$2:$J$2,0)),"")</f>
        <v/>
      </c>
      <c r="M70" s="19" t="str">
        <f>IFERROR(INDEX('Employee Info'!$C$3:$J$200,MATCH(Data6[[#This Row],[Name:]],'Employee Info'!$B$3:$B$200,0),MATCH(Data6[[#Headers],[Tech]],'Employee Info'!$C$2:$J$2,0)),"")</f>
        <v/>
      </c>
      <c r="N70" s="19" t="str">
        <f>IFERROR(INDEX('Employee Info'!$C$3:$J$200,MATCH(Data6[[#This Row],[Name:]],'Employee Info'!$B$3:$B$200,0),MATCH(Data6[[#Headers],[Other]],'Employee Info'!$C$2:$J$2,0)),"")</f>
        <v/>
      </c>
      <c r="O70" s="19">
        <f>IFERROR((Data6[[#This Row],[Hours:]]*SUM(Data6[[#This Row],[Rate]:[Other]])),"")</f>
        <v>0</v>
      </c>
      <c r="P70" s="7" t="str">
        <f>IF(Data6[[#This Row],[WO'#:]]="","Riley #","WO#")</f>
        <v>WO#</v>
      </c>
      <c r="Q70" s="7">
        <f>IFERROR(WEEKNUM(Data6[[#This Row],[Date:]]),"")</f>
        <v>4</v>
      </c>
      <c r="R70" s="6">
        <f t="shared" si="3"/>
        <v>45312</v>
      </c>
      <c r="S70" s="6">
        <f>Data6[[#This Row],[Week Start]]+7</f>
        <v>45319</v>
      </c>
      <c r="T70" s="7" t="str">
        <f t="shared" si="4"/>
        <v>1/21/2024 - 1/28/2024</v>
      </c>
      <c r="U70" s="7" t="str">
        <f t="shared" si="5"/>
        <v>Time Card</v>
      </c>
      <c r="V70" s="8" t="str">
        <f>RIGHT(TEXT(Data6[[#This Row],[Date:]],"mmddyyyy"),4)</f>
        <v>2024</v>
      </c>
      <c r="W70" s="8" t="str">
        <f>MID(TEXT(Data6[[#This Row],[Date:]],"mmddyyyy"),3,2)</f>
        <v>22</v>
      </c>
      <c r="X70" s="8" t="str">
        <f>LEFT(TEXT(Data6[[#This Row],[Date:]],"mmddyyyy"),2)</f>
        <v>01</v>
      </c>
      <c r="Y70" s="6">
        <f>DATE(Data6[[#This Row],[Year]],Data6[[#This Row],[Month]],Data6[[#This Row],[Day]])</f>
        <v>45313</v>
      </c>
    </row>
    <row r="71" spans="1:25">
      <c r="A71" s="5">
        <v>45313.575696759261</v>
      </c>
      <c r="B71" s="7" t="s">
        <v>35</v>
      </c>
      <c r="C71" s="6" t="s">
        <v>114</v>
      </c>
      <c r="D71" s="7" t="s">
        <v>109</v>
      </c>
      <c r="E71" s="8">
        <v>4</v>
      </c>
      <c r="F71" s="7">
        <v>6984733</v>
      </c>
      <c r="G71" s="7" t="s">
        <v>89</v>
      </c>
      <c r="H71" s="7" t="s">
        <v>69</v>
      </c>
      <c r="I71" s="7" t="s">
        <v>44</v>
      </c>
      <c r="J71" s="19" t="str">
        <f>IFERROR(INDEX('Employee Info'!$C$3:$E$200,MATCH(Data6[[#This Row],[Name:]],'Employee Info'!$B$3:$B$200,0),MATCH(Data6[[#This Row],[Hours Type:]],'Employee Info'!$C$2:$E$2,0)),"")</f>
        <v/>
      </c>
      <c r="K71" s="19" t="str">
        <f>IFERROR(INDEX('Employee Info'!$C$3:$J$200,MATCH(Data6[[#This Row],[Name:]],'Employee Info'!$B$3:$B$200,0),MATCH(Data6[[#Headers],[Truck]],'Employee Info'!$C$2:$J$2,0)),"")</f>
        <v/>
      </c>
      <c r="L71" s="19" t="str">
        <f>IFERROR(INDEX('Employee Info'!$C$3:$J$200,MATCH(Data6[[#This Row],[Name:]],'Employee Info'!$B$3:$B$200,0),MATCH(Data6[[#Headers],[Phone]],'Employee Info'!$C$2:$J$2,0)),"")</f>
        <v/>
      </c>
      <c r="M71" s="19" t="str">
        <f>IFERROR(INDEX('Employee Info'!$C$3:$J$200,MATCH(Data6[[#This Row],[Name:]],'Employee Info'!$B$3:$B$200,0),MATCH(Data6[[#Headers],[Tech]],'Employee Info'!$C$2:$J$2,0)),"")</f>
        <v/>
      </c>
      <c r="N71" s="19" t="str">
        <f>IFERROR(INDEX('Employee Info'!$C$3:$J$200,MATCH(Data6[[#This Row],[Name:]],'Employee Info'!$B$3:$B$200,0),MATCH(Data6[[#Headers],[Other]],'Employee Info'!$C$2:$J$2,0)),"")</f>
        <v/>
      </c>
      <c r="O71" s="19">
        <f>IFERROR((Data6[[#This Row],[Hours:]]*SUM(Data6[[#This Row],[Rate]:[Other]])),"")</f>
        <v>0</v>
      </c>
      <c r="P71" s="7" t="str">
        <f>IF(Data6[[#This Row],[WO'#:]]="","Riley #","WO#")</f>
        <v>WO#</v>
      </c>
      <c r="Q71" s="7">
        <f>IFERROR(WEEKNUM(Data6[[#This Row],[Date:]]),"")</f>
        <v>4</v>
      </c>
      <c r="R71" s="6">
        <f t="shared" si="3"/>
        <v>45312</v>
      </c>
      <c r="S71" s="6">
        <f>Data6[[#This Row],[Week Start]]+7</f>
        <v>45319</v>
      </c>
      <c r="T71" s="7" t="str">
        <f t="shared" si="4"/>
        <v>1/21/2024 - 1/28/2024</v>
      </c>
      <c r="U71" s="7" t="str">
        <f t="shared" si="5"/>
        <v>Time Card</v>
      </c>
      <c r="V71" s="8" t="str">
        <f>RIGHT(TEXT(Data6[[#This Row],[Date:]],"mmddyyyy"),4)</f>
        <v>2024</v>
      </c>
      <c r="W71" s="8" t="str">
        <f>MID(TEXT(Data6[[#This Row],[Date:]],"mmddyyyy"),3,2)</f>
        <v>22</v>
      </c>
      <c r="X71" s="8" t="str">
        <f>LEFT(TEXT(Data6[[#This Row],[Date:]],"mmddyyyy"),2)</f>
        <v>01</v>
      </c>
      <c r="Y71" s="6">
        <f>DATE(Data6[[#This Row],[Year]],Data6[[#This Row],[Month]],Data6[[#This Row],[Day]])</f>
        <v>45313</v>
      </c>
    </row>
    <row r="72" spans="1:25">
      <c r="A72" s="5">
        <v>45313.579349189815</v>
      </c>
      <c r="B72" s="7" t="s">
        <v>31</v>
      </c>
      <c r="C72" s="6" t="s">
        <v>114</v>
      </c>
      <c r="D72" s="7" t="s">
        <v>100</v>
      </c>
      <c r="E72" s="8">
        <v>8</v>
      </c>
      <c r="F72" s="7">
        <v>6984733</v>
      </c>
      <c r="G72" s="7" t="s">
        <v>89</v>
      </c>
      <c r="H72" s="7" t="s">
        <v>69</v>
      </c>
      <c r="I72" s="7" t="s">
        <v>44</v>
      </c>
      <c r="J72" s="19" t="str">
        <f>IFERROR(INDEX('Employee Info'!$C$3:$E$200,MATCH(Data6[[#This Row],[Name:]],'Employee Info'!$B$3:$B$200,0),MATCH(Data6[[#This Row],[Hours Type:]],'Employee Info'!$C$2:$E$2,0)),"")</f>
        <v/>
      </c>
      <c r="K72" s="19" t="str">
        <f>IFERROR(INDEX('Employee Info'!$C$3:$J$200,MATCH(Data6[[#This Row],[Name:]],'Employee Info'!$B$3:$B$200,0),MATCH(Data6[[#Headers],[Truck]],'Employee Info'!$C$2:$J$2,0)),"")</f>
        <v/>
      </c>
      <c r="L72" s="19" t="str">
        <f>IFERROR(INDEX('Employee Info'!$C$3:$J$200,MATCH(Data6[[#This Row],[Name:]],'Employee Info'!$B$3:$B$200,0),MATCH(Data6[[#Headers],[Phone]],'Employee Info'!$C$2:$J$2,0)),"")</f>
        <v/>
      </c>
      <c r="M72" s="19" t="str">
        <f>IFERROR(INDEX('Employee Info'!$C$3:$J$200,MATCH(Data6[[#This Row],[Name:]],'Employee Info'!$B$3:$B$200,0),MATCH(Data6[[#Headers],[Tech]],'Employee Info'!$C$2:$J$2,0)),"")</f>
        <v/>
      </c>
      <c r="N72" s="19" t="str">
        <f>IFERROR(INDEX('Employee Info'!$C$3:$J$200,MATCH(Data6[[#This Row],[Name:]],'Employee Info'!$B$3:$B$200,0),MATCH(Data6[[#Headers],[Other]],'Employee Info'!$C$2:$J$2,0)),"")</f>
        <v/>
      </c>
      <c r="O72" s="19">
        <f>IFERROR((Data6[[#This Row],[Hours:]]*SUM(Data6[[#This Row],[Rate]:[Other]])),"")</f>
        <v>0</v>
      </c>
      <c r="P72" s="7" t="str">
        <f>IF(Data6[[#This Row],[WO'#:]]="","Riley #","WO#")</f>
        <v>WO#</v>
      </c>
      <c r="Q72" s="7">
        <f>IFERROR(WEEKNUM(Data6[[#This Row],[Date:]]),"")</f>
        <v>4</v>
      </c>
      <c r="R72" s="6">
        <f t="shared" si="3"/>
        <v>45312</v>
      </c>
      <c r="S72" s="6">
        <f>Data6[[#This Row],[Week Start]]+7</f>
        <v>45319</v>
      </c>
      <c r="T72" s="7" t="str">
        <f t="shared" si="4"/>
        <v>1/21/2024 - 1/28/2024</v>
      </c>
      <c r="U72" s="7" t="str">
        <f t="shared" si="5"/>
        <v>Time Card</v>
      </c>
      <c r="V72" s="8" t="str">
        <f>RIGHT(TEXT(Data6[[#This Row],[Date:]],"mmddyyyy"),4)</f>
        <v>2024</v>
      </c>
      <c r="W72" s="8" t="str">
        <f>MID(TEXT(Data6[[#This Row],[Date:]],"mmddyyyy"),3,2)</f>
        <v>22</v>
      </c>
      <c r="X72" s="8" t="str">
        <f>LEFT(TEXT(Data6[[#This Row],[Date:]],"mmddyyyy"),2)</f>
        <v>01</v>
      </c>
      <c r="Y72" s="6">
        <f>DATE(Data6[[#This Row],[Year]],Data6[[#This Row],[Month]],Data6[[#This Row],[Day]])</f>
        <v>45313</v>
      </c>
    </row>
    <row r="73" spans="1:25">
      <c r="A73" s="5">
        <v>45317.497586111109</v>
      </c>
      <c r="B73" s="7" t="s">
        <v>66</v>
      </c>
      <c r="C73" s="6" t="s">
        <v>114</v>
      </c>
      <c r="D73" s="7" t="s">
        <v>115</v>
      </c>
      <c r="E73" s="8">
        <v>1</v>
      </c>
      <c r="F73" s="7">
        <v>6984733</v>
      </c>
      <c r="G73" s="7" t="s">
        <v>89</v>
      </c>
      <c r="H73" s="7" t="s">
        <v>69</v>
      </c>
      <c r="I73" s="7" t="s">
        <v>44</v>
      </c>
      <c r="J73" s="19" t="str">
        <f>IFERROR(INDEX('Employee Info'!$C$3:$E$200,MATCH(Data6[[#This Row],[Name:]],'Employee Info'!$B$3:$B$200,0),MATCH(Data6[[#This Row],[Hours Type:]],'Employee Info'!$C$2:$E$2,0)),"")</f>
        <v/>
      </c>
      <c r="K73" s="19" t="str">
        <f>IFERROR(INDEX('Employee Info'!$C$3:$J$200,MATCH(Data6[[#This Row],[Name:]],'Employee Info'!$B$3:$B$200,0),MATCH(Data6[[#Headers],[Truck]],'Employee Info'!$C$2:$J$2,0)),"")</f>
        <v/>
      </c>
      <c r="L73" s="19" t="str">
        <f>IFERROR(INDEX('Employee Info'!$C$3:$J$200,MATCH(Data6[[#This Row],[Name:]],'Employee Info'!$B$3:$B$200,0),MATCH(Data6[[#Headers],[Phone]],'Employee Info'!$C$2:$J$2,0)),"")</f>
        <v/>
      </c>
      <c r="M73" s="19" t="str">
        <f>IFERROR(INDEX('Employee Info'!$C$3:$J$200,MATCH(Data6[[#This Row],[Name:]],'Employee Info'!$B$3:$B$200,0),MATCH(Data6[[#Headers],[Tech]],'Employee Info'!$C$2:$J$2,0)),"")</f>
        <v/>
      </c>
      <c r="N73" s="19" t="str">
        <f>IFERROR(INDEX('Employee Info'!$C$3:$J$200,MATCH(Data6[[#This Row],[Name:]],'Employee Info'!$B$3:$B$200,0),MATCH(Data6[[#Headers],[Other]],'Employee Info'!$C$2:$J$2,0)),"")</f>
        <v/>
      </c>
      <c r="O73" s="19">
        <f>IFERROR((Data6[[#This Row],[Hours:]]*SUM(Data6[[#This Row],[Rate]:[Other]])),"")</f>
        <v>0</v>
      </c>
      <c r="P73" s="7" t="str">
        <f>IF(Data6[[#This Row],[WO'#:]]="","Riley #","WO#")</f>
        <v>WO#</v>
      </c>
      <c r="Q73" s="7">
        <f>IFERROR(WEEKNUM(Data6[[#This Row],[Date:]]),"")</f>
        <v>4</v>
      </c>
      <c r="R73" s="6">
        <f t="shared" si="3"/>
        <v>45312</v>
      </c>
      <c r="S73" s="6">
        <f>Data6[[#This Row],[Week Start]]+7</f>
        <v>45319</v>
      </c>
      <c r="T73" s="7" t="str">
        <f t="shared" si="4"/>
        <v>1/21/2024 - 1/28/2024</v>
      </c>
      <c r="U73" s="7" t="str">
        <f t="shared" si="5"/>
        <v>Time Card</v>
      </c>
      <c r="V73" s="8" t="str">
        <f>RIGHT(TEXT(Data6[[#This Row],[Date:]],"mmddyyyy"),4)</f>
        <v>2024</v>
      </c>
      <c r="W73" s="8" t="str">
        <f>MID(TEXT(Data6[[#This Row],[Date:]],"mmddyyyy"),3,2)</f>
        <v>22</v>
      </c>
      <c r="X73" s="8" t="str">
        <f>LEFT(TEXT(Data6[[#This Row],[Date:]],"mmddyyyy"),2)</f>
        <v>01</v>
      </c>
      <c r="Y73" s="6">
        <f>DATE(Data6[[#This Row],[Year]],Data6[[#This Row],[Month]],Data6[[#This Row],[Day]])</f>
        <v>45313</v>
      </c>
    </row>
    <row r="74" spans="1:25">
      <c r="A74" s="5">
        <v>45317.514531018518</v>
      </c>
      <c r="B74" s="7" t="s">
        <v>66</v>
      </c>
      <c r="C74" s="6" t="s">
        <v>114</v>
      </c>
      <c r="D74" s="7" t="s">
        <v>116</v>
      </c>
      <c r="E74" s="8">
        <v>3</v>
      </c>
      <c r="F74" s="7">
        <v>6984733</v>
      </c>
      <c r="G74" s="7" t="s">
        <v>117</v>
      </c>
      <c r="H74" s="7" t="s">
        <v>69</v>
      </c>
      <c r="I74" s="7" t="s">
        <v>44</v>
      </c>
      <c r="J74" s="19" t="str">
        <f>IFERROR(INDEX('Employee Info'!$C$3:$E$200,MATCH(Data6[[#This Row],[Name:]],'Employee Info'!$B$3:$B$200,0),MATCH(Data6[[#This Row],[Hours Type:]],'Employee Info'!$C$2:$E$2,0)),"")</f>
        <v/>
      </c>
      <c r="K74" s="19" t="str">
        <f>IFERROR(INDEX('Employee Info'!$C$3:$J$200,MATCH(Data6[[#This Row],[Name:]],'Employee Info'!$B$3:$B$200,0),MATCH(Data6[[#Headers],[Truck]],'Employee Info'!$C$2:$J$2,0)),"")</f>
        <v/>
      </c>
      <c r="L74" s="19" t="str">
        <f>IFERROR(INDEX('Employee Info'!$C$3:$J$200,MATCH(Data6[[#This Row],[Name:]],'Employee Info'!$B$3:$B$200,0),MATCH(Data6[[#Headers],[Phone]],'Employee Info'!$C$2:$J$2,0)),"")</f>
        <v/>
      </c>
      <c r="M74" s="19" t="str">
        <f>IFERROR(INDEX('Employee Info'!$C$3:$J$200,MATCH(Data6[[#This Row],[Name:]],'Employee Info'!$B$3:$B$200,0),MATCH(Data6[[#Headers],[Tech]],'Employee Info'!$C$2:$J$2,0)),"")</f>
        <v/>
      </c>
      <c r="N74" s="19" t="str">
        <f>IFERROR(INDEX('Employee Info'!$C$3:$J$200,MATCH(Data6[[#This Row],[Name:]],'Employee Info'!$B$3:$B$200,0),MATCH(Data6[[#Headers],[Other]],'Employee Info'!$C$2:$J$2,0)),"")</f>
        <v/>
      </c>
      <c r="O74" s="19">
        <f>IFERROR((Data6[[#This Row],[Hours:]]*SUM(Data6[[#This Row],[Rate]:[Other]])),"")</f>
        <v>0</v>
      </c>
      <c r="P74" s="7" t="str">
        <f>IF(Data6[[#This Row],[WO'#:]]="","Riley #","WO#")</f>
        <v>WO#</v>
      </c>
      <c r="Q74" s="7">
        <f>IFERROR(WEEKNUM(Data6[[#This Row],[Date:]]),"")</f>
        <v>4</v>
      </c>
      <c r="R74" s="6">
        <f t="shared" si="3"/>
        <v>45312</v>
      </c>
      <c r="S74" s="6">
        <f>Data6[[#This Row],[Week Start]]+7</f>
        <v>45319</v>
      </c>
      <c r="T74" s="7" t="str">
        <f t="shared" si="4"/>
        <v>1/21/2024 - 1/28/2024</v>
      </c>
      <c r="U74" s="7" t="str">
        <f t="shared" si="5"/>
        <v>Time Card</v>
      </c>
      <c r="V74" s="8" t="str">
        <f>RIGHT(TEXT(Data6[[#This Row],[Date:]],"mmddyyyy"),4)</f>
        <v>2024</v>
      </c>
      <c r="W74" s="8" t="str">
        <f>MID(TEXT(Data6[[#This Row],[Date:]],"mmddyyyy"),3,2)</f>
        <v>22</v>
      </c>
      <c r="X74" s="8" t="str">
        <f>LEFT(TEXT(Data6[[#This Row],[Date:]],"mmddyyyy"),2)</f>
        <v>01</v>
      </c>
      <c r="Y74" s="6">
        <f>DATE(Data6[[#This Row],[Year]],Data6[[#This Row],[Month]],Data6[[#This Row],[Day]])</f>
        <v>45313</v>
      </c>
    </row>
    <row r="75" spans="1:25">
      <c r="A75" s="5">
        <v>45358.318233796293</v>
      </c>
      <c r="B75" s="7" t="s">
        <v>76</v>
      </c>
      <c r="C75" s="6" t="s">
        <v>114</v>
      </c>
      <c r="D75" s="7" t="s">
        <v>77</v>
      </c>
      <c r="E75" s="8">
        <v>3</v>
      </c>
      <c r="F75" s="7">
        <v>6984733</v>
      </c>
      <c r="G75" s="7" t="s">
        <v>68</v>
      </c>
      <c r="H75" s="7" t="s">
        <v>69</v>
      </c>
      <c r="I75" s="7" t="s">
        <v>44</v>
      </c>
      <c r="J75" s="19" t="str">
        <f>IFERROR(INDEX('Employee Info'!$C$3:$E$200,MATCH(Data6[[#This Row],[Name:]],'Employee Info'!$B$3:$B$200,0),MATCH(Data6[[#This Row],[Hours Type:]],'Employee Info'!$C$2:$E$2,0)),"")</f>
        <v/>
      </c>
      <c r="K75" s="19" t="str">
        <f>IFERROR(INDEX('Employee Info'!$C$3:$J$200,MATCH(Data6[[#This Row],[Name:]],'Employee Info'!$B$3:$B$200,0),MATCH(Data6[[#Headers],[Truck]],'Employee Info'!$C$2:$J$2,0)),"")</f>
        <v/>
      </c>
      <c r="L75" s="19" t="str">
        <f>IFERROR(INDEX('Employee Info'!$C$3:$J$200,MATCH(Data6[[#This Row],[Name:]],'Employee Info'!$B$3:$B$200,0),MATCH(Data6[[#Headers],[Phone]],'Employee Info'!$C$2:$J$2,0)),"")</f>
        <v/>
      </c>
      <c r="M75" s="19" t="str">
        <f>IFERROR(INDEX('Employee Info'!$C$3:$J$200,MATCH(Data6[[#This Row],[Name:]],'Employee Info'!$B$3:$B$200,0),MATCH(Data6[[#Headers],[Tech]],'Employee Info'!$C$2:$J$2,0)),"")</f>
        <v/>
      </c>
      <c r="N75" s="19" t="str">
        <f>IFERROR(INDEX('Employee Info'!$C$3:$J$200,MATCH(Data6[[#This Row],[Name:]],'Employee Info'!$B$3:$B$200,0),MATCH(Data6[[#Headers],[Other]],'Employee Info'!$C$2:$J$2,0)),"")</f>
        <v/>
      </c>
      <c r="O75" s="19">
        <f>IFERROR((Data6[[#This Row],[Hours:]]*SUM(Data6[[#This Row],[Rate]:[Other]])),"")</f>
        <v>0</v>
      </c>
      <c r="P75" s="7" t="str">
        <f>IF(Data6[[#This Row],[WO'#:]]="","Riley #","WO#")</f>
        <v>WO#</v>
      </c>
      <c r="Q75" s="7">
        <f>IFERROR(WEEKNUM(Data6[[#This Row],[Date:]]),"")</f>
        <v>4</v>
      </c>
      <c r="R75" s="6">
        <f t="shared" si="3"/>
        <v>45312</v>
      </c>
      <c r="S75" s="6">
        <f>Data6[[#This Row],[Week Start]]+7</f>
        <v>45319</v>
      </c>
      <c r="T75" s="7" t="str">
        <f t="shared" si="4"/>
        <v>1/21/2024 - 1/28/2024</v>
      </c>
      <c r="U75" s="7" t="str">
        <f t="shared" si="5"/>
        <v>Time Card</v>
      </c>
      <c r="V75" s="8" t="str">
        <f>RIGHT(TEXT(Data6[[#This Row],[Date:]],"mmddyyyy"),4)</f>
        <v>2024</v>
      </c>
      <c r="W75" s="8" t="str">
        <f>MID(TEXT(Data6[[#This Row],[Date:]],"mmddyyyy"),3,2)</f>
        <v>22</v>
      </c>
      <c r="X75" s="8" t="str">
        <f>LEFT(TEXT(Data6[[#This Row],[Date:]],"mmddyyyy"),2)</f>
        <v>01</v>
      </c>
      <c r="Y75" s="6">
        <f>DATE(Data6[[#This Row],[Year]],Data6[[#This Row],[Month]],Data6[[#This Row],[Day]])</f>
        <v>45313</v>
      </c>
    </row>
    <row r="76" spans="1:25">
      <c r="A76" s="5">
        <v>45313.577445138886</v>
      </c>
      <c r="B76" s="7" t="s">
        <v>35</v>
      </c>
      <c r="C76" s="6" t="s">
        <v>114</v>
      </c>
      <c r="D76" s="7" t="s">
        <v>118</v>
      </c>
      <c r="E76" s="8">
        <v>2</v>
      </c>
      <c r="F76" s="7">
        <v>6999794</v>
      </c>
      <c r="G76" s="7" t="s">
        <v>68</v>
      </c>
      <c r="H76" s="7" t="s">
        <v>69</v>
      </c>
      <c r="I76" s="7" t="s">
        <v>44</v>
      </c>
      <c r="J76" s="19" t="str">
        <f>IFERROR(INDEX('Employee Info'!$C$3:$E$200,MATCH(Data6[[#This Row],[Name:]],'Employee Info'!$B$3:$B$200,0),MATCH(Data6[[#This Row],[Hours Type:]],'Employee Info'!$C$2:$E$2,0)),"")</f>
        <v/>
      </c>
      <c r="K76" s="19" t="str">
        <f>IFERROR(INDEX('Employee Info'!$C$3:$J$200,MATCH(Data6[[#This Row],[Name:]],'Employee Info'!$B$3:$B$200,0),MATCH(Data6[[#Headers],[Truck]],'Employee Info'!$C$2:$J$2,0)),"")</f>
        <v/>
      </c>
      <c r="L76" s="19" t="str">
        <f>IFERROR(INDEX('Employee Info'!$C$3:$J$200,MATCH(Data6[[#This Row],[Name:]],'Employee Info'!$B$3:$B$200,0),MATCH(Data6[[#Headers],[Phone]],'Employee Info'!$C$2:$J$2,0)),"")</f>
        <v/>
      </c>
      <c r="M76" s="19" t="str">
        <f>IFERROR(INDEX('Employee Info'!$C$3:$J$200,MATCH(Data6[[#This Row],[Name:]],'Employee Info'!$B$3:$B$200,0),MATCH(Data6[[#Headers],[Tech]],'Employee Info'!$C$2:$J$2,0)),"")</f>
        <v/>
      </c>
      <c r="N76" s="19" t="str">
        <f>IFERROR(INDEX('Employee Info'!$C$3:$J$200,MATCH(Data6[[#This Row],[Name:]],'Employee Info'!$B$3:$B$200,0),MATCH(Data6[[#Headers],[Other]],'Employee Info'!$C$2:$J$2,0)),"")</f>
        <v/>
      </c>
      <c r="O76" s="19">
        <f>IFERROR((Data6[[#This Row],[Hours:]]*SUM(Data6[[#This Row],[Rate]:[Other]])),"")</f>
        <v>0</v>
      </c>
      <c r="P76" s="7" t="str">
        <f>IF(Data6[[#This Row],[WO'#:]]="","Riley #","WO#")</f>
        <v>WO#</v>
      </c>
      <c r="Q76" s="7">
        <f>IFERROR(WEEKNUM(Data6[[#This Row],[Date:]]),"")</f>
        <v>4</v>
      </c>
      <c r="R76" s="6">
        <f t="shared" si="3"/>
        <v>45312</v>
      </c>
      <c r="S76" s="6">
        <f>Data6[[#This Row],[Week Start]]+7</f>
        <v>45319</v>
      </c>
      <c r="T76" s="7" t="str">
        <f t="shared" si="4"/>
        <v>1/21/2024 - 1/28/2024</v>
      </c>
      <c r="U76" s="7" t="str">
        <f t="shared" si="5"/>
        <v>Time Card</v>
      </c>
      <c r="V76" s="8" t="str">
        <f>RIGHT(TEXT(Data6[[#This Row],[Date:]],"mmddyyyy"),4)</f>
        <v>2024</v>
      </c>
      <c r="W76" s="8" t="str">
        <f>MID(TEXT(Data6[[#This Row],[Date:]],"mmddyyyy"),3,2)</f>
        <v>22</v>
      </c>
      <c r="X76" s="8" t="str">
        <f>LEFT(TEXT(Data6[[#This Row],[Date:]],"mmddyyyy"),2)</f>
        <v>01</v>
      </c>
      <c r="Y76" s="6">
        <f>DATE(Data6[[#This Row],[Year]],Data6[[#This Row],[Month]],Data6[[#This Row],[Day]])</f>
        <v>45313</v>
      </c>
    </row>
    <row r="77" spans="1:25">
      <c r="A77" s="5">
        <v>45317.498531597223</v>
      </c>
      <c r="B77" s="7" t="s">
        <v>66</v>
      </c>
      <c r="C77" s="6" t="s">
        <v>114</v>
      </c>
      <c r="D77" s="7" t="s">
        <v>119</v>
      </c>
      <c r="E77" s="8">
        <v>1</v>
      </c>
      <c r="F77" s="7">
        <v>6999794</v>
      </c>
      <c r="G77" s="7" t="s">
        <v>68</v>
      </c>
      <c r="H77" s="7" t="s">
        <v>69</v>
      </c>
      <c r="I77" s="7" t="s">
        <v>44</v>
      </c>
      <c r="J77" s="19" t="str">
        <f>IFERROR(INDEX('Employee Info'!$C$3:$E$200,MATCH(Data6[[#This Row],[Name:]],'Employee Info'!$B$3:$B$200,0),MATCH(Data6[[#This Row],[Hours Type:]],'Employee Info'!$C$2:$E$2,0)),"")</f>
        <v/>
      </c>
      <c r="K77" s="19" t="str">
        <f>IFERROR(INDEX('Employee Info'!$C$3:$J$200,MATCH(Data6[[#This Row],[Name:]],'Employee Info'!$B$3:$B$200,0),MATCH(Data6[[#Headers],[Truck]],'Employee Info'!$C$2:$J$2,0)),"")</f>
        <v/>
      </c>
      <c r="L77" s="19" t="str">
        <f>IFERROR(INDEX('Employee Info'!$C$3:$J$200,MATCH(Data6[[#This Row],[Name:]],'Employee Info'!$B$3:$B$200,0),MATCH(Data6[[#Headers],[Phone]],'Employee Info'!$C$2:$J$2,0)),"")</f>
        <v/>
      </c>
      <c r="M77" s="19" t="str">
        <f>IFERROR(INDEX('Employee Info'!$C$3:$J$200,MATCH(Data6[[#This Row],[Name:]],'Employee Info'!$B$3:$B$200,0),MATCH(Data6[[#Headers],[Tech]],'Employee Info'!$C$2:$J$2,0)),"")</f>
        <v/>
      </c>
      <c r="N77" s="19" t="str">
        <f>IFERROR(INDEX('Employee Info'!$C$3:$J$200,MATCH(Data6[[#This Row],[Name:]],'Employee Info'!$B$3:$B$200,0),MATCH(Data6[[#Headers],[Other]],'Employee Info'!$C$2:$J$2,0)),"")</f>
        <v/>
      </c>
      <c r="O77" s="19">
        <f>IFERROR((Data6[[#This Row],[Hours:]]*SUM(Data6[[#This Row],[Rate]:[Other]])),"")</f>
        <v>0</v>
      </c>
      <c r="P77" s="7" t="str">
        <f>IF(Data6[[#This Row],[WO'#:]]="","Riley #","WO#")</f>
        <v>WO#</v>
      </c>
      <c r="Q77" s="7">
        <f>IFERROR(WEEKNUM(Data6[[#This Row],[Date:]]),"")</f>
        <v>4</v>
      </c>
      <c r="R77" s="6">
        <f t="shared" si="3"/>
        <v>45312</v>
      </c>
      <c r="S77" s="6">
        <f>Data6[[#This Row],[Week Start]]+7</f>
        <v>45319</v>
      </c>
      <c r="T77" s="7" t="str">
        <f t="shared" si="4"/>
        <v>1/21/2024 - 1/28/2024</v>
      </c>
      <c r="U77" s="7" t="str">
        <f t="shared" si="5"/>
        <v>Time Card</v>
      </c>
      <c r="V77" s="8" t="str">
        <f>RIGHT(TEXT(Data6[[#This Row],[Date:]],"mmddyyyy"),4)</f>
        <v>2024</v>
      </c>
      <c r="W77" s="8" t="str">
        <f>MID(TEXT(Data6[[#This Row],[Date:]],"mmddyyyy"),3,2)</f>
        <v>22</v>
      </c>
      <c r="X77" s="8" t="str">
        <f>LEFT(TEXT(Data6[[#This Row],[Date:]],"mmddyyyy"),2)</f>
        <v>01</v>
      </c>
      <c r="Y77" s="6">
        <f>DATE(Data6[[#This Row],[Year]],Data6[[#This Row],[Month]],Data6[[#This Row],[Day]])</f>
        <v>45313</v>
      </c>
    </row>
    <row r="78" spans="1:25">
      <c r="A78" s="5">
        <v>45313.576847685188</v>
      </c>
      <c r="B78" s="7" t="s">
        <v>35</v>
      </c>
      <c r="C78" s="6" t="s">
        <v>114</v>
      </c>
      <c r="D78" s="7" t="s">
        <v>120</v>
      </c>
      <c r="E78" s="8">
        <v>2</v>
      </c>
      <c r="F78" s="7" t="s">
        <v>68</v>
      </c>
      <c r="G78" s="7" t="s">
        <v>68</v>
      </c>
      <c r="H78" s="7" t="s">
        <v>69</v>
      </c>
      <c r="I78" s="7" t="s">
        <v>44</v>
      </c>
      <c r="J78" s="19" t="str">
        <f>IFERROR(INDEX('Employee Info'!$C$3:$E$200,MATCH(Data6[[#This Row],[Name:]],'Employee Info'!$B$3:$B$200,0),MATCH(Data6[[#This Row],[Hours Type:]],'Employee Info'!$C$2:$E$2,0)),"")</f>
        <v/>
      </c>
      <c r="K78" s="19" t="str">
        <f>IFERROR(INDEX('Employee Info'!$C$3:$J$200,MATCH(Data6[[#This Row],[Name:]],'Employee Info'!$B$3:$B$200,0),MATCH(Data6[[#Headers],[Truck]],'Employee Info'!$C$2:$J$2,0)),"")</f>
        <v/>
      </c>
      <c r="L78" s="19" t="str">
        <f>IFERROR(INDEX('Employee Info'!$C$3:$J$200,MATCH(Data6[[#This Row],[Name:]],'Employee Info'!$B$3:$B$200,0),MATCH(Data6[[#Headers],[Phone]],'Employee Info'!$C$2:$J$2,0)),"")</f>
        <v/>
      </c>
      <c r="M78" s="19" t="str">
        <f>IFERROR(INDEX('Employee Info'!$C$3:$J$200,MATCH(Data6[[#This Row],[Name:]],'Employee Info'!$B$3:$B$200,0),MATCH(Data6[[#Headers],[Tech]],'Employee Info'!$C$2:$J$2,0)),"")</f>
        <v/>
      </c>
      <c r="N78" s="19" t="str">
        <f>IFERROR(INDEX('Employee Info'!$C$3:$J$200,MATCH(Data6[[#This Row],[Name:]],'Employee Info'!$B$3:$B$200,0),MATCH(Data6[[#Headers],[Other]],'Employee Info'!$C$2:$J$2,0)),"")</f>
        <v/>
      </c>
      <c r="O78" s="19">
        <f>IFERROR((Data6[[#This Row],[Hours:]]*SUM(Data6[[#This Row],[Rate]:[Other]])),"")</f>
        <v>0</v>
      </c>
      <c r="P78" s="7" t="str">
        <f>IF(Data6[[#This Row],[WO'#:]]="","Riley #","WO#")</f>
        <v>Riley #</v>
      </c>
      <c r="Q78" s="7">
        <f>IFERROR(WEEKNUM(Data6[[#This Row],[Date:]]),"")</f>
        <v>4</v>
      </c>
      <c r="R78" s="6">
        <f t="shared" si="3"/>
        <v>45312</v>
      </c>
      <c r="S78" s="6">
        <f>Data6[[#This Row],[Week Start]]+7</f>
        <v>45319</v>
      </c>
      <c r="T78" s="7" t="str">
        <f t="shared" si="4"/>
        <v>1/21/2024 - 1/28/2024</v>
      </c>
      <c r="U78" s="7" t="str">
        <f t="shared" si="5"/>
        <v>Time Card</v>
      </c>
      <c r="V78" s="8" t="str">
        <f>RIGHT(TEXT(Data6[[#This Row],[Date:]],"mmddyyyy"),4)</f>
        <v>2024</v>
      </c>
      <c r="W78" s="8" t="str">
        <f>MID(TEXT(Data6[[#This Row],[Date:]],"mmddyyyy"),3,2)</f>
        <v>22</v>
      </c>
      <c r="X78" s="8" t="str">
        <f>LEFT(TEXT(Data6[[#This Row],[Date:]],"mmddyyyy"),2)</f>
        <v>01</v>
      </c>
      <c r="Y78" s="6">
        <f>DATE(Data6[[#This Row],[Year]],Data6[[#This Row],[Month]],Data6[[#This Row],[Day]])</f>
        <v>45313</v>
      </c>
    </row>
    <row r="79" spans="1:25">
      <c r="A79" s="5">
        <v>45317.519449421299</v>
      </c>
      <c r="B79" s="7" t="s">
        <v>66</v>
      </c>
      <c r="C79" s="6" t="s">
        <v>121</v>
      </c>
      <c r="D79" s="7" t="s">
        <v>99</v>
      </c>
      <c r="E79" s="8">
        <v>2</v>
      </c>
      <c r="F79" s="7">
        <v>20028</v>
      </c>
      <c r="G79" s="7" t="s">
        <v>68</v>
      </c>
      <c r="H79" s="7" t="s">
        <v>69</v>
      </c>
      <c r="I79" s="7" t="s">
        <v>44</v>
      </c>
      <c r="J79" s="19" t="str">
        <f>IFERROR(INDEX('Employee Info'!$C$3:$E$200,MATCH(Data6[[#This Row],[Name:]],'Employee Info'!$B$3:$B$200,0),MATCH(Data6[[#This Row],[Hours Type:]],'Employee Info'!$C$2:$E$2,0)),"")</f>
        <v/>
      </c>
      <c r="K79" s="19" t="str">
        <f>IFERROR(INDEX('Employee Info'!$C$3:$J$200,MATCH(Data6[[#This Row],[Name:]],'Employee Info'!$B$3:$B$200,0),MATCH(Data6[[#Headers],[Truck]],'Employee Info'!$C$2:$J$2,0)),"")</f>
        <v/>
      </c>
      <c r="L79" s="19" t="str">
        <f>IFERROR(INDEX('Employee Info'!$C$3:$J$200,MATCH(Data6[[#This Row],[Name:]],'Employee Info'!$B$3:$B$200,0),MATCH(Data6[[#Headers],[Phone]],'Employee Info'!$C$2:$J$2,0)),"")</f>
        <v/>
      </c>
      <c r="M79" s="19" t="str">
        <f>IFERROR(INDEX('Employee Info'!$C$3:$J$200,MATCH(Data6[[#This Row],[Name:]],'Employee Info'!$B$3:$B$200,0),MATCH(Data6[[#Headers],[Tech]],'Employee Info'!$C$2:$J$2,0)),"")</f>
        <v/>
      </c>
      <c r="N79" s="19" t="str">
        <f>IFERROR(INDEX('Employee Info'!$C$3:$J$200,MATCH(Data6[[#This Row],[Name:]],'Employee Info'!$B$3:$B$200,0),MATCH(Data6[[#Headers],[Other]],'Employee Info'!$C$2:$J$2,0)),"")</f>
        <v/>
      </c>
      <c r="O79" s="19">
        <f>IFERROR((Data6[[#This Row],[Hours:]]*SUM(Data6[[#This Row],[Rate]:[Other]])),"")</f>
        <v>0</v>
      </c>
      <c r="P79" s="7" t="str">
        <f>IF(Data6[[#This Row],[WO'#:]]="","Riley #","WO#")</f>
        <v>WO#</v>
      </c>
      <c r="Q79" s="7">
        <f>IFERROR(WEEKNUM(Data6[[#This Row],[Date:]]),"")</f>
        <v>4</v>
      </c>
      <c r="R79" s="6">
        <f t="shared" si="3"/>
        <v>45312</v>
      </c>
      <c r="S79" s="6">
        <f>Data6[[#This Row],[Week Start]]+7</f>
        <v>45319</v>
      </c>
      <c r="T79" s="7" t="str">
        <f t="shared" si="4"/>
        <v>1/21/2024 - 1/28/2024</v>
      </c>
      <c r="U79" s="7" t="str">
        <f t="shared" si="5"/>
        <v>Time Card</v>
      </c>
      <c r="V79" s="8" t="str">
        <f>RIGHT(TEXT(Data6[[#This Row],[Date:]],"mmddyyyy"),4)</f>
        <v>2024</v>
      </c>
      <c r="W79" s="8" t="str">
        <f>MID(TEXT(Data6[[#This Row],[Date:]],"mmddyyyy"),3,2)</f>
        <v>23</v>
      </c>
      <c r="X79" s="8" t="str">
        <f>LEFT(TEXT(Data6[[#This Row],[Date:]],"mmddyyyy"),2)</f>
        <v>01</v>
      </c>
      <c r="Y79" s="6">
        <f>DATE(Data6[[#This Row],[Year]],Data6[[#This Row],[Month]],Data6[[#This Row],[Day]])</f>
        <v>45314</v>
      </c>
    </row>
    <row r="80" spans="1:25">
      <c r="A80" s="5">
        <v>45314.401765509261</v>
      </c>
      <c r="B80" s="7" t="s">
        <v>31</v>
      </c>
      <c r="C80" s="6" t="s">
        <v>121</v>
      </c>
      <c r="D80" s="7" t="s">
        <v>100</v>
      </c>
      <c r="E80" s="8">
        <v>8</v>
      </c>
      <c r="F80" s="7">
        <v>6984733</v>
      </c>
      <c r="G80" s="7" t="s">
        <v>89</v>
      </c>
      <c r="H80" s="7" t="s">
        <v>69</v>
      </c>
      <c r="I80" s="7" t="s">
        <v>44</v>
      </c>
      <c r="J80" s="19" t="str">
        <f>IFERROR(INDEX('Employee Info'!$C$3:$E$200,MATCH(Data6[[#This Row],[Name:]],'Employee Info'!$B$3:$B$200,0),MATCH(Data6[[#This Row],[Hours Type:]],'Employee Info'!$C$2:$E$2,0)),"")</f>
        <v/>
      </c>
      <c r="K80" s="19" t="str">
        <f>IFERROR(INDEX('Employee Info'!$C$3:$J$200,MATCH(Data6[[#This Row],[Name:]],'Employee Info'!$B$3:$B$200,0),MATCH(Data6[[#Headers],[Truck]],'Employee Info'!$C$2:$J$2,0)),"")</f>
        <v/>
      </c>
      <c r="L80" s="19" t="str">
        <f>IFERROR(INDEX('Employee Info'!$C$3:$J$200,MATCH(Data6[[#This Row],[Name:]],'Employee Info'!$B$3:$B$200,0),MATCH(Data6[[#Headers],[Phone]],'Employee Info'!$C$2:$J$2,0)),"")</f>
        <v/>
      </c>
      <c r="M80" s="19" t="str">
        <f>IFERROR(INDEX('Employee Info'!$C$3:$J$200,MATCH(Data6[[#This Row],[Name:]],'Employee Info'!$B$3:$B$200,0),MATCH(Data6[[#Headers],[Tech]],'Employee Info'!$C$2:$J$2,0)),"")</f>
        <v/>
      </c>
      <c r="N80" s="19" t="str">
        <f>IFERROR(INDEX('Employee Info'!$C$3:$J$200,MATCH(Data6[[#This Row],[Name:]],'Employee Info'!$B$3:$B$200,0),MATCH(Data6[[#Headers],[Other]],'Employee Info'!$C$2:$J$2,0)),"")</f>
        <v/>
      </c>
      <c r="O80" s="19">
        <f>IFERROR((Data6[[#This Row],[Hours:]]*SUM(Data6[[#This Row],[Rate]:[Other]])),"")</f>
        <v>0</v>
      </c>
      <c r="P80" s="7" t="str">
        <f>IF(Data6[[#This Row],[WO'#:]]="","Riley #","WO#")</f>
        <v>WO#</v>
      </c>
      <c r="Q80" s="7">
        <f>IFERROR(WEEKNUM(Data6[[#This Row],[Date:]]),"")</f>
        <v>4</v>
      </c>
      <c r="R80" s="6">
        <f t="shared" si="3"/>
        <v>45312</v>
      </c>
      <c r="S80" s="6">
        <f>Data6[[#This Row],[Week Start]]+7</f>
        <v>45319</v>
      </c>
      <c r="T80" s="7" t="str">
        <f t="shared" si="4"/>
        <v>1/21/2024 - 1/28/2024</v>
      </c>
      <c r="U80" s="7" t="str">
        <f t="shared" si="5"/>
        <v>Time Card</v>
      </c>
      <c r="V80" s="8" t="str">
        <f>RIGHT(TEXT(Data6[[#This Row],[Date:]],"mmddyyyy"),4)</f>
        <v>2024</v>
      </c>
      <c r="W80" s="8" t="str">
        <f>MID(TEXT(Data6[[#This Row],[Date:]],"mmddyyyy"),3,2)</f>
        <v>23</v>
      </c>
      <c r="X80" s="8" t="str">
        <f>LEFT(TEXT(Data6[[#This Row],[Date:]],"mmddyyyy"),2)</f>
        <v>01</v>
      </c>
      <c r="Y80" s="6">
        <f>DATE(Data6[[#This Row],[Year]],Data6[[#This Row],[Month]],Data6[[#This Row],[Day]])</f>
        <v>45314</v>
      </c>
    </row>
    <row r="81" spans="1:25">
      <c r="A81" s="5">
        <v>45317.497771759263</v>
      </c>
      <c r="B81" s="7" t="s">
        <v>66</v>
      </c>
      <c r="C81" s="6" t="s">
        <v>121</v>
      </c>
      <c r="D81" s="7" t="s">
        <v>115</v>
      </c>
      <c r="E81" s="8">
        <v>1</v>
      </c>
      <c r="F81" s="7">
        <v>6984733</v>
      </c>
      <c r="G81" s="7" t="s">
        <v>89</v>
      </c>
      <c r="H81" s="7" t="s">
        <v>69</v>
      </c>
      <c r="I81" s="7" t="s">
        <v>44</v>
      </c>
      <c r="J81" s="19" t="str">
        <f>IFERROR(INDEX('Employee Info'!$C$3:$E$200,MATCH(Data6[[#This Row],[Name:]],'Employee Info'!$B$3:$B$200,0),MATCH(Data6[[#This Row],[Hours Type:]],'Employee Info'!$C$2:$E$2,0)),"")</f>
        <v/>
      </c>
      <c r="K81" s="19" t="str">
        <f>IFERROR(INDEX('Employee Info'!$C$3:$J$200,MATCH(Data6[[#This Row],[Name:]],'Employee Info'!$B$3:$B$200,0),MATCH(Data6[[#Headers],[Truck]],'Employee Info'!$C$2:$J$2,0)),"")</f>
        <v/>
      </c>
      <c r="L81" s="19" t="str">
        <f>IFERROR(INDEX('Employee Info'!$C$3:$J$200,MATCH(Data6[[#This Row],[Name:]],'Employee Info'!$B$3:$B$200,0),MATCH(Data6[[#Headers],[Phone]],'Employee Info'!$C$2:$J$2,0)),"")</f>
        <v/>
      </c>
      <c r="M81" s="19" t="str">
        <f>IFERROR(INDEX('Employee Info'!$C$3:$J$200,MATCH(Data6[[#This Row],[Name:]],'Employee Info'!$B$3:$B$200,0),MATCH(Data6[[#Headers],[Tech]],'Employee Info'!$C$2:$J$2,0)),"")</f>
        <v/>
      </c>
      <c r="N81" s="19" t="str">
        <f>IFERROR(INDEX('Employee Info'!$C$3:$J$200,MATCH(Data6[[#This Row],[Name:]],'Employee Info'!$B$3:$B$200,0),MATCH(Data6[[#Headers],[Other]],'Employee Info'!$C$2:$J$2,0)),"")</f>
        <v/>
      </c>
      <c r="O81" s="19">
        <f>IFERROR((Data6[[#This Row],[Hours:]]*SUM(Data6[[#This Row],[Rate]:[Other]])),"")</f>
        <v>0</v>
      </c>
      <c r="P81" s="7" t="str">
        <f>IF(Data6[[#This Row],[WO'#:]]="","Riley #","WO#")</f>
        <v>WO#</v>
      </c>
      <c r="Q81" s="7">
        <f>IFERROR(WEEKNUM(Data6[[#This Row],[Date:]]),"")</f>
        <v>4</v>
      </c>
      <c r="R81" s="6">
        <f t="shared" si="3"/>
        <v>45312</v>
      </c>
      <c r="S81" s="6">
        <f>Data6[[#This Row],[Week Start]]+7</f>
        <v>45319</v>
      </c>
      <c r="T81" s="7" t="str">
        <f t="shared" si="4"/>
        <v>1/21/2024 - 1/28/2024</v>
      </c>
      <c r="U81" s="7" t="str">
        <f t="shared" si="5"/>
        <v>Time Card</v>
      </c>
      <c r="V81" s="8" t="str">
        <f>RIGHT(TEXT(Data6[[#This Row],[Date:]],"mmddyyyy"),4)</f>
        <v>2024</v>
      </c>
      <c r="W81" s="8" t="str">
        <f>MID(TEXT(Data6[[#This Row],[Date:]],"mmddyyyy"),3,2)</f>
        <v>23</v>
      </c>
      <c r="X81" s="8" t="str">
        <f>LEFT(TEXT(Data6[[#This Row],[Date:]],"mmddyyyy"),2)</f>
        <v>01</v>
      </c>
      <c r="Y81" s="6">
        <f>DATE(Data6[[#This Row],[Year]],Data6[[#This Row],[Month]],Data6[[#This Row],[Day]])</f>
        <v>45314</v>
      </c>
    </row>
    <row r="82" spans="1:25">
      <c r="A82" s="5">
        <v>45317.514879282404</v>
      </c>
      <c r="B82" s="7" t="s">
        <v>66</v>
      </c>
      <c r="C82" s="6" t="s">
        <v>121</v>
      </c>
      <c r="D82" s="7" t="s">
        <v>122</v>
      </c>
      <c r="E82" s="8">
        <v>3</v>
      </c>
      <c r="F82" s="7">
        <v>6984733</v>
      </c>
      <c r="G82" s="7" t="s">
        <v>117</v>
      </c>
      <c r="H82" s="7" t="s">
        <v>69</v>
      </c>
      <c r="I82" s="7" t="s">
        <v>44</v>
      </c>
      <c r="J82" s="19" t="str">
        <f>IFERROR(INDEX('Employee Info'!$C$3:$E$200,MATCH(Data6[[#This Row],[Name:]],'Employee Info'!$B$3:$B$200,0),MATCH(Data6[[#This Row],[Hours Type:]],'Employee Info'!$C$2:$E$2,0)),"")</f>
        <v/>
      </c>
      <c r="K82" s="19" t="str">
        <f>IFERROR(INDEX('Employee Info'!$C$3:$J$200,MATCH(Data6[[#This Row],[Name:]],'Employee Info'!$B$3:$B$200,0),MATCH(Data6[[#Headers],[Truck]],'Employee Info'!$C$2:$J$2,0)),"")</f>
        <v/>
      </c>
      <c r="L82" s="19" t="str">
        <f>IFERROR(INDEX('Employee Info'!$C$3:$J$200,MATCH(Data6[[#This Row],[Name:]],'Employee Info'!$B$3:$B$200,0),MATCH(Data6[[#Headers],[Phone]],'Employee Info'!$C$2:$J$2,0)),"")</f>
        <v/>
      </c>
      <c r="M82" s="19" t="str">
        <f>IFERROR(INDEX('Employee Info'!$C$3:$J$200,MATCH(Data6[[#This Row],[Name:]],'Employee Info'!$B$3:$B$200,0),MATCH(Data6[[#Headers],[Tech]],'Employee Info'!$C$2:$J$2,0)),"")</f>
        <v/>
      </c>
      <c r="N82" s="19" t="str">
        <f>IFERROR(INDEX('Employee Info'!$C$3:$J$200,MATCH(Data6[[#This Row],[Name:]],'Employee Info'!$B$3:$B$200,0),MATCH(Data6[[#Headers],[Other]],'Employee Info'!$C$2:$J$2,0)),"")</f>
        <v/>
      </c>
      <c r="O82" s="19">
        <f>IFERROR((Data6[[#This Row],[Hours:]]*SUM(Data6[[#This Row],[Rate]:[Other]])),"")</f>
        <v>0</v>
      </c>
      <c r="P82" s="7" t="str">
        <f>IF(Data6[[#This Row],[WO'#:]]="","Riley #","WO#")</f>
        <v>WO#</v>
      </c>
      <c r="Q82" s="7">
        <f>IFERROR(WEEKNUM(Data6[[#This Row],[Date:]]),"")</f>
        <v>4</v>
      </c>
      <c r="R82" s="6">
        <f t="shared" si="3"/>
        <v>45312</v>
      </c>
      <c r="S82" s="6">
        <f>Data6[[#This Row],[Week Start]]+7</f>
        <v>45319</v>
      </c>
      <c r="T82" s="7" t="str">
        <f t="shared" si="4"/>
        <v>1/21/2024 - 1/28/2024</v>
      </c>
      <c r="U82" s="7" t="str">
        <f t="shared" si="5"/>
        <v>Time Card</v>
      </c>
      <c r="V82" s="8" t="str">
        <f>RIGHT(TEXT(Data6[[#This Row],[Date:]],"mmddyyyy"),4)</f>
        <v>2024</v>
      </c>
      <c r="W82" s="8" t="str">
        <f>MID(TEXT(Data6[[#This Row],[Date:]],"mmddyyyy"),3,2)</f>
        <v>23</v>
      </c>
      <c r="X82" s="8" t="str">
        <f>LEFT(TEXT(Data6[[#This Row],[Date:]],"mmddyyyy"),2)</f>
        <v>01</v>
      </c>
      <c r="Y82" s="6">
        <f>DATE(Data6[[#This Row],[Year]],Data6[[#This Row],[Month]],Data6[[#This Row],[Day]])</f>
        <v>45314</v>
      </c>
    </row>
    <row r="83" spans="1:25">
      <c r="A83" s="5">
        <v>45358.318494791667</v>
      </c>
      <c r="B83" s="7" t="s">
        <v>76</v>
      </c>
      <c r="C83" s="6" t="s">
        <v>121</v>
      </c>
      <c r="D83" s="7" t="s">
        <v>77</v>
      </c>
      <c r="E83" s="8">
        <v>1</v>
      </c>
      <c r="F83" s="7">
        <v>6984733</v>
      </c>
      <c r="G83" s="7" t="s">
        <v>68</v>
      </c>
      <c r="H83" s="7" t="s">
        <v>69</v>
      </c>
      <c r="I83" s="7" t="s">
        <v>44</v>
      </c>
      <c r="J83" s="19" t="str">
        <f>IFERROR(INDEX('Employee Info'!$C$3:$E$200,MATCH(Data6[[#This Row],[Name:]],'Employee Info'!$B$3:$B$200,0),MATCH(Data6[[#This Row],[Hours Type:]],'Employee Info'!$C$2:$E$2,0)),"")</f>
        <v/>
      </c>
      <c r="K83" s="19" t="str">
        <f>IFERROR(INDEX('Employee Info'!$C$3:$J$200,MATCH(Data6[[#This Row],[Name:]],'Employee Info'!$B$3:$B$200,0),MATCH(Data6[[#Headers],[Truck]],'Employee Info'!$C$2:$J$2,0)),"")</f>
        <v/>
      </c>
      <c r="L83" s="19" t="str">
        <f>IFERROR(INDEX('Employee Info'!$C$3:$J$200,MATCH(Data6[[#This Row],[Name:]],'Employee Info'!$B$3:$B$200,0),MATCH(Data6[[#Headers],[Phone]],'Employee Info'!$C$2:$J$2,0)),"")</f>
        <v/>
      </c>
      <c r="M83" s="19" t="str">
        <f>IFERROR(INDEX('Employee Info'!$C$3:$J$200,MATCH(Data6[[#This Row],[Name:]],'Employee Info'!$B$3:$B$200,0),MATCH(Data6[[#Headers],[Tech]],'Employee Info'!$C$2:$J$2,0)),"")</f>
        <v/>
      </c>
      <c r="N83" s="19" t="str">
        <f>IFERROR(INDEX('Employee Info'!$C$3:$J$200,MATCH(Data6[[#This Row],[Name:]],'Employee Info'!$B$3:$B$200,0),MATCH(Data6[[#Headers],[Other]],'Employee Info'!$C$2:$J$2,0)),"")</f>
        <v/>
      </c>
      <c r="O83" s="19">
        <f>IFERROR((Data6[[#This Row],[Hours:]]*SUM(Data6[[#This Row],[Rate]:[Other]])),"")</f>
        <v>0</v>
      </c>
      <c r="P83" s="7" t="str">
        <f>IF(Data6[[#This Row],[WO'#:]]="","Riley #","WO#")</f>
        <v>WO#</v>
      </c>
      <c r="Q83" s="7">
        <f>IFERROR(WEEKNUM(Data6[[#This Row],[Date:]]),"")</f>
        <v>4</v>
      </c>
      <c r="R83" s="6">
        <f t="shared" si="3"/>
        <v>45312</v>
      </c>
      <c r="S83" s="6">
        <f>Data6[[#This Row],[Week Start]]+7</f>
        <v>45319</v>
      </c>
      <c r="T83" s="7" t="str">
        <f t="shared" si="4"/>
        <v>1/21/2024 - 1/28/2024</v>
      </c>
      <c r="U83" s="7" t="str">
        <f t="shared" si="5"/>
        <v>Time Card</v>
      </c>
      <c r="V83" s="8" t="str">
        <f>RIGHT(TEXT(Data6[[#This Row],[Date:]],"mmddyyyy"),4)</f>
        <v>2024</v>
      </c>
      <c r="W83" s="8" t="str">
        <f>MID(TEXT(Data6[[#This Row],[Date:]],"mmddyyyy"),3,2)</f>
        <v>23</v>
      </c>
      <c r="X83" s="8" t="str">
        <f>LEFT(TEXT(Data6[[#This Row],[Date:]],"mmddyyyy"),2)</f>
        <v>01</v>
      </c>
      <c r="Y83" s="6">
        <f>DATE(Data6[[#This Row],[Year]],Data6[[#This Row],[Month]],Data6[[#This Row],[Day]])</f>
        <v>45314</v>
      </c>
    </row>
    <row r="84" spans="1:25">
      <c r="A84" s="5">
        <v>45314.576722916667</v>
      </c>
      <c r="B84" s="7" t="s">
        <v>35</v>
      </c>
      <c r="C84" s="6" t="s">
        <v>121</v>
      </c>
      <c r="D84" s="7" t="s">
        <v>123</v>
      </c>
      <c r="E84" s="8">
        <v>8</v>
      </c>
      <c r="F84" s="7">
        <v>6999794</v>
      </c>
      <c r="G84" s="7" t="s">
        <v>68</v>
      </c>
      <c r="H84" s="7" t="s">
        <v>69</v>
      </c>
      <c r="I84" s="7" t="s">
        <v>44</v>
      </c>
      <c r="J84" s="19" t="str">
        <f>IFERROR(INDEX('Employee Info'!$C$3:$E$200,MATCH(Data6[[#This Row],[Name:]],'Employee Info'!$B$3:$B$200,0),MATCH(Data6[[#This Row],[Hours Type:]],'Employee Info'!$C$2:$E$2,0)),"")</f>
        <v/>
      </c>
      <c r="K84" s="19" t="str">
        <f>IFERROR(INDEX('Employee Info'!$C$3:$J$200,MATCH(Data6[[#This Row],[Name:]],'Employee Info'!$B$3:$B$200,0),MATCH(Data6[[#Headers],[Truck]],'Employee Info'!$C$2:$J$2,0)),"")</f>
        <v/>
      </c>
      <c r="L84" s="19" t="str">
        <f>IFERROR(INDEX('Employee Info'!$C$3:$J$200,MATCH(Data6[[#This Row],[Name:]],'Employee Info'!$B$3:$B$200,0),MATCH(Data6[[#Headers],[Phone]],'Employee Info'!$C$2:$J$2,0)),"")</f>
        <v/>
      </c>
      <c r="M84" s="19" t="str">
        <f>IFERROR(INDEX('Employee Info'!$C$3:$J$200,MATCH(Data6[[#This Row],[Name:]],'Employee Info'!$B$3:$B$200,0),MATCH(Data6[[#Headers],[Tech]],'Employee Info'!$C$2:$J$2,0)),"")</f>
        <v/>
      </c>
      <c r="N84" s="19" t="str">
        <f>IFERROR(INDEX('Employee Info'!$C$3:$J$200,MATCH(Data6[[#This Row],[Name:]],'Employee Info'!$B$3:$B$200,0),MATCH(Data6[[#Headers],[Other]],'Employee Info'!$C$2:$J$2,0)),"")</f>
        <v/>
      </c>
      <c r="O84" s="19">
        <f>IFERROR((Data6[[#This Row],[Hours:]]*SUM(Data6[[#This Row],[Rate]:[Other]])),"")</f>
        <v>0</v>
      </c>
      <c r="P84" s="7" t="str">
        <f>IF(Data6[[#This Row],[WO'#:]]="","Riley #","WO#")</f>
        <v>WO#</v>
      </c>
      <c r="Q84" s="7">
        <f>IFERROR(WEEKNUM(Data6[[#This Row],[Date:]]),"")</f>
        <v>4</v>
      </c>
      <c r="R84" s="6">
        <f t="shared" si="3"/>
        <v>45312</v>
      </c>
      <c r="S84" s="6">
        <f>Data6[[#This Row],[Week Start]]+7</f>
        <v>45319</v>
      </c>
      <c r="T84" s="7" t="str">
        <f t="shared" si="4"/>
        <v>1/21/2024 - 1/28/2024</v>
      </c>
      <c r="U84" s="7" t="str">
        <f t="shared" si="5"/>
        <v>Time Card</v>
      </c>
      <c r="V84" s="8" t="str">
        <f>RIGHT(TEXT(Data6[[#This Row],[Date:]],"mmddyyyy"),4)</f>
        <v>2024</v>
      </c>
      <c r="W84" s="8" t="str">
        <f>MID(TEXT(Data6[[#This Row],[Date:]],"mmddyyyy"),3,2)</f>
        <v>23</v>
      </c>
      <c r="X84" s="8" t="str">
        <f>LEFT(TEXT(Data6[[#This Row],[Date:]],"mmddyyyy"),2)</f>
        <v>01</v>
      </c>
      <c r="Y84" s="6">
        <f>DATE(Data6[[#This Row],[Year]],Data6[[#This Row],[Month]],Data6[[#This Row],[Day]])</f>
        <v>45314</v>
      </c>
    </row>
    <row r="85" spans="1:25">
      <c r="A85" s="5">
        <v>45317.499078587964</v>
      </c>
      <c r="B85" s="7" t="s">
        <v>66</v>
      </c>
      <c r="C85" s="6" t="s">
        <v>121</v>
      </c>
      <c r="D85" s="7" t="s">
        <v>119</v>
      </c>
      <c r="E85" s="8">
        <v>1</v>
      </c>
      <c r="F85" s="7">
        <v>6999794</v>
      </c>
      <c r="G85" s="7" t="s">
        <v>68</v>
      </c>
      <c r="H85" s="7" t="s">
        <v>69</v>
      </c>
      <c r="I85" s="7" t="s">
        <v>44</v>
      </c>
      <c r="J85" s="19" t="str">
        <f>IFERROR(INDEX('Employee Info'!$C$3:$E$200,MATCH(Data6[[#This Row],[Name:]],'Employee Info'!$B$3:$B$200,0),MATCH(Data6[[#This Row],[Hours Type:]],'Employee Info'!$C$2:$E$2,0)),"")</f>
        <v/>
      </c>
      <c r="K85" s="19" t="str">
        <f>IFERROR(INDEX('Employee Info'!$C$3:$J$200,MATCH(Data6[[#This Row],[Name:]],'Employee Info'!$B$3:$B$200,0),MATCH(Data6[[#Headers],[Truck]],'Employee Info'!$C$2:$J$2,0)),"")</f>
        <v/>
      </c>
      <c r="L85" s="19" t="str">
        <f>IFERROR(INDEX('Employee Info'!$C$3:$J$200,MATCH(Data6[[#This Row],[Name:]],'Employee Info'!$B$3:$B$200,0),MATCH(Data6[[#Headers],[Phone]],'Employee Info'!$C$2:$J$2,0)),"")</f>
        <v/>
      </c>
      <c r="M85" s="19" t="str">
        <f>IFERROR(INDEX('Employee Info'!$C$3:$J$200,MATCH(Data6[[#This Row],[Name:]],'Employee Info'!$B$3:$B$200,0),MATCH(Data6[[#Headers],[Tech]],'Employee Info'!$C$2:$J$2,0)),"")</f>
        <v/>
      </c>
      <c r="N85" s="19" t="str">
        <f>IFERROR(INDEX('Employee Info'!$C$3:$J$200,MATCH(Data6[[#This Row],[Name:]],'Employee Info'!$B$3:$B$200,0),MATCH(Data6[[#Headers],[Other]],'Employee Info'!$C$2:$J$2,0)),"")</f>
        <v/>
      </c>
      <c r="O85" s="19">
        <f>IFERROR((Data6[[#This Row],[Hours:]]*SUM(Data6[[#This Row],[Rate]:[Other]])),"")</f>
        <v>0</v>
      </c>
      <c r="P85" s="7" t="str">
        <f>IF(Data6[[#This Row],[WO'#:]]="","Riley #","WO#")</f>
        <v>WO#</v>
      </c>
      <c r="Q85" s="7">
        <f>IFERROR(WEEKNUM(Data6[[#This Row],[Date:]]),"")</f>
        <v>4</v>
      </c>
      <c r="R85" s="6">
        <f t="shared" si="3"/>
        <v>45312</v>
      </c>
      <c r="S85" s="6">
        <f>Data6[[#This Row],[Week Start]]+7</f>
        <v>45319</v>
      </c>
      <c r="T85" s="7" t="str">
        <f t="shared" si="4"/>
        <v>1/21/2024 - 1/28/2024</v>
      </c>
      <c r="U85" s="7" t="str">
        <f t="shared" si="5"/>
        <v>Time Card</v>
      </c>
      <c r="V85" s="8" t="str">
        <f>RIGHT(TEXT(Data6[[#This Row],[Date:]],"mmddyyyy"),4)</f>
        <v>2024</v>
      </c>
      <c r="W85" s="8" t="str">
        <f>MID(TEXT(Data6[[#This Row],[Date:]],"mmddyyyy"),3,2)</f>
        <v>23</v>
      </c>
      <c r="X85" s="8" t="str">
        <f>LEFT(TEXT(Data6[[#This Row],[Date:]],"mmddyyyy"),2)</f>
        <v>01</v>
      </c>
      <c r="Y85" s="6">
        <f>DATE(Data6[[#This Row],[Year]],Data6[[#This Row],[Month]],Data6[[#This Row],[Day]])</f>
        <v>45314</v>
      </c>
    </row>
    <row r="86" spans="1:25">
      <c r="A86" s="5">
        <v>45317.500754976849</v>
      </c>
      <c r="B86" s="7" t="s">
        <v>66</v>
      </c>
      <c r="C86" s="6" t="s">
        <v>121</v>
      </c>
      <c r="D86" s="7" t="s">
        <v>124</v>
      </c>
      <c r="E86" s="8">
        <v>1</v>
      </c>
      <c r="F86" s="7">
        <v>7050595</v>
      </c>
      <c r="G86" s="7" t="s">
        <v>68</v>
      </c>
      <c r="H86" s="7" t="s">
        <v>69</v>
      </c>
      <c r="I86" s="7" t="s">
        <v>44</v>
      </c>
      <c r="J86" s="19" t="str">
        <f>IFERROR(INDEX('Employee Info'!$C$3:$E$200,MATCH(Data6[[#This Row],[Name:]],'Employee Info'!$B$3:$B$200,0),MATCH(Data6[[#This Row],[Hours Type:]],'Employee Info'!$C$2:$E$2,0)),"")</f>
        <v/>
      </c>
      <c r="K86" s="19" t="str">
        <f>IFERROR(INDEX('Employee Info'!$C$3:$J$200,MATCH(Data6[[#This Row],[Name:]],'Employee Info'!$B$3:$B$200,0),MATCH(Data6[[#Headers],[Truck]],'Employee Info'!$C$2:$J$2,0)),"")</f>
        <v/>
      </c>
      <c r="L86" s="19" t="str">
        <f>IFERROR(INDEX('Employee Info'!$C$3:$J$200,MATCH(Data6[[#This Row],[Name:]],'Employee Info'!$B$3:$B$200,0),MATCH(Data6[[#Headers],[Phone]],'Employee Info'!$C$2:$J$2,0)),"")</f>
        <v/>
      </c>
      <c r="M86" s="19" t="str">
        <f>IFERROR(INDEX('Employee Info'!$C$3:$J$200,MATCH(Data6[[#This Row],[Name:]],'Employee Info'!$B$3:$B$200,0),MATCH(Data6[[#Headers],[Tech]],'Employee Info'!$C$2:$J$2,0)),"")</f>
        <v/>
      </c>
      <c r="N86" s="19" t="str">
        <f>IFERROR(INDEX('Employee Info'!$C$3:$J$200,MATCH(Data6[[#This Row],[Name:]],'Employee Info'!$B$3:$B$200,0),MATCH(Data6[[#Headers],[Other]],'Employee Info'!$C$2:$J$2,0)),"")</f>
        <v/>
      </c>
      <c r="O86" s="19">
        <f>IFERROR((Data6[[#This Row],[Hours:]]*SUM(Data6[[#This Row],[Rate]:[Other]])),"")</f>
        <v>0</v>
      </c>
      <c r="P86" s="7" t="str">
        <f>IF(Data6[[#This Row],[WO'#:]]="","Riley #","WO#")</f>
        <v>WO#</v>
      </c>
      <c r="Q86" s="7">
        <f>IFERROR(WEEKNUM(Data6[[#This Row],[Date:]]),"")</f>
        <v>4</v>
      </c>
      <c r="R86" s="6">
        <f t="shared" si="3"/>
        <v>45312</v>
      </c>
      <c r="S86" s="6">
        <f>Data6[[#This Row],[Week Start]]+7</f>
        <v>45319</v>
      </c>
      <c r="T86" s="7" t="str">
        <f t="shared" si="4"/>
        <v>1/21/2024 - 1/28/2024</v>
      </c>
      <c r="U86" s="7" t="str">
        <f t="shared" si="5"/>
        <v>Time Card</v>
      </c>
      <c r="V86" s="8" t="str">
        <f>RIGHT(TEXT(Data6[[#This Row],[Date:]],"mmddyyyy"),4)</f>
        <v>2024</v>
      </c>
      <c r="W86" s="8" t="str">
        <f>MID(TEXT(Data6[[#This Row],[Date:]],"mmddyyyy"),3,2)</f>
        <v>23</v>
      </c>
      <c r="X86" s="8" t="str">
        <f>LEFT(TEXT(Data6[[#This Row],[Date:]],"mmddyyyy"),2)</f>
        <v>01</v>
      </c>
      <c r="Y86" s="6">
        <f>DATE(Data6[[#This Row],[Year]],Data6[[#This Row],[Month]],Data6[[#This Row],[Day]])</f>
        <v>45314</v>
      </c>
    </row>
    <row r="87" spans="1:25">
      <c r="A87" s="5">
        <v>45317.519337384256</v>
      </c>
      <c r="B87" s="7" t="s">
        <v>66</v>
      </c>
      <c r="C87" s="6" t="s">
        <v>125</v>
      </c>
      <c r="D87" s="7" t="s">
        <v>99</v>
      </c>
      <c r="E87" s="8">
        <v>2</v>
      </c>
      <c r="F87" s="7">
        <v>20028</v>
      </c>
      <c r="G87" s="7" t="s">
        <v>68</v>
      </c>
      <c r="H87" s="7" t="s">
        <v>69</v>
      </c>
      <c r="I87" s="7" t="s">
        <v>44</v>
      </c>
      <c r="J87" s="19" t="str">
        <f>IFERROR(INDEX('Employee Info'!$C$3:$E$200,MATCH(Data6[[#This Row],[Name:]],'Employee Info'!$B$3:$B$200,0),MATCH(Data6[[#This Row],[Hours Type:]],'Employee Info'!$C$2:$E$2,0)),"")</f>
        <v/>
      </c>
      <c r="K87" s="19" t="str">
        <f>IFERROR(INDEX('Employee Info'!$C$3:$J$200,MATCH(Data6[[#This Row],[Name:]],'Employee Info'!$B$3:$B$200,0),MATCH(Data6[[#Headers],[Truck]],'Employee Info'!$C$2:$J$2,0)),"")</f>
        <v/>
      </c>
      <c r="L87" s="19" t="str">
        <f>IFERROR(INDEX('Employee Info'!$C$3:$J$200,MATCH(Data6[[#This Row],[Name:]],'Employee Info'!$B$3:$B$200,0),MATCH(Data6[[#Headers],[Phone]],'Employee Info'!$C$2:$J$2,0)),"")</f>
        <v/>
      </c>
      <c r="M87" s="19" t="str">
        <f>IFERROR(INDEX('Employee Info'!$C$3:$J$200,MATCH(Data6[[#This Row],[Name:]],'Employee Info'!$B$3:$B$200,0),MATCH(Data6[[#Headers],[Tech]],'Employee Info'!$C$2:$J$2,0)),"")</f>
        <v/>
      </c>
      <c r="N87" s="19" t="str">
        <f>IFERROR(INDEX('Employee Info'!$C$3:$J$200,MATCH(Data6[[#This Row],[Name:]],'Employee Info'!$B$3:$B$200,0),MATCH(Data6[[#Headers],[Other]],'Employee Info'!$C$2:$J$2,0)),"")</f>
        <v/>
      </c>
      <c r="O87" s="19">
        <f>IFERROR((Data6[[#This Row],[Hours:]]*SUM(Data6[[#This Row],[Rate]:[Other]])),"")</f>
        <v>0</v>
      </c>
      <c r="P87" s="7" t="str">
        <f>IF(Data6[[#This Row],[WO'#:]]="","Riley #","WO#")</f>
        <v>WO#</v>
      </c>
      <c r="Q87" s="7">
        <f>IFERROR(WEEKNUM(Data6[[#This Row],[Date:]]),"")</f>
        <v>4</v>
      </c>
      <c r="R87" s="6">
        <f t="shared" si="3"/>
        <v>45312</v>
      </c>
      <c r="S87" s="6">
        <f>Data6[[#This Row],[Week Start]]+7</f>
        <v>45319</v>
      </c>
      <c r="T87" s="7" t="str">
        <f t="shared" si="4"/>
        <v>1/21/2024 - 1/28/2024</v>
      </c>
      <c r="U87" s="7" t="str">
        <f t="shared" si="5"/>
        <v>Time Card</v>
      </c>
      <c r="V87" s="8" t="str">
        <f>RIGHT(TEXT(Data6[[#This Row],[Date:]],"mmddyyyy"),4)</f>
        <v>2024</v>
      </c>
      <c r="W87" s="8" t="str">
        <f>MID(TEXT(Data6[[#This Row],[Date:]],"mmddyyyy"),3,2)</f>
        <v>24</v>
      </c>
      <c r="X87" s="8" t="str">
        <f>LEFT(TEXT(Data6[[#This Row],[Date:]],"mmddyyyy"),2)</f>
        <v>01</v>
      </c>
      <c r="Y87" s="6">
        <f>DATE(Data6[[#This Row],[Year]],Data6[[#This Row],[Month]],Data6[[#This Row],[Day]])</f>
        <v>45315</v>
      </c>
    </row>
    <row r="88" spans="1:25">
      <c r="A88" s="5">
        <v>45315.540296643521</v>
      </c>
      <c r="B88" s="7" t="s">
        <v>31</v>
      </c>
      <c r="C88" s="6" t="s">
        <v>125</v>
      </c>
      <c r="D88" s="7" t="s">
        <v>100</v>
      </c>
      <c r="E88" s="8">
        <v>1</v>
      </c>
      <c r="F88" s="7">
        <v>6984733</v>
      </c>
      <c r="G88" s="7" t="s">
        <v>89</v>
      </c>
      <c r="H88" s="7" t="s">
        <v>69</v>
      </c>
      <c r="I88" s="7" t="s">
        <v>44</v>
      </c>
      <c r="J88" s="19" t="str">
        <f>IFERROR(INDEX('Employee Info'!$C$3:$E$200,MATCH(Data6[[#This Row],[Name:]],'Employee Info'!$B$3:$B$200,0),MATCH(Data6[[#This Row],[Hours Type:]],'Employee Info'!$C$2:$E$2,0)),"")</f>
        <v/>
      </c>
      <c r="K88" s="19" t="str">
        <f>IFERROR(INDEX('Employee Info'!$C$3:$J$200,MATCH(Data6[[#This Row],[Name:]],'Employee Info'!$B$3:$B$200,0),MATCH(Data6[[#Headers],[Truck]],'Employee Info'!$C$2:$J$2,0)),"")</f>
        <v/>
      </c>
      <c r="L88" s="19" t="str">
        <f>IFERROR(INDEX('Employee Info'!$C$3:$J$200,MATCH(Data6[[#This Row],[Name:]],'Employee Info'!$B$3:$B$200,0),MATCH(Data6[[#Headers],[Phone]],'Employee Info'!$C$2:$J$2,0)),"")</f>
        <v/>
      </c>
      <c r="M88" s="19" t="str">
        <f>IFERROR(INDEX('Employee Info'!$C$3:$J$200,MATCH(Data6[[#This Row],[Name:]],'Employee Info'!$B$3:$B$200,0),MATCH(Data6[[#Headers],[Tech]],'Employee Info'!$C$2:$J$2,0)),"")</f>
        <v/>
      </c>
      <c r="N88" s="19" t="str">
        <f>IFERROR(INDEX('Employee Info'!$C$3:$J$200,MATCH(Data6[[#This Row],[Name:]],'Employee Info'!$B$3:$B$200,0),MATCH(Data6[[#Headers],[Other]],'Employee Info'!$C$2:$J$2,0)),"")</f>
        <v/>
      </c>
      <c r="O88" s="19">
        <f>IFERROR((Data6[[#This Row],[Hours:]]*SUM(Data6[[#This Row],[Rate]:[Other]])),"")</f>
        <v>0</v>
      </c>
      <c r="P88" s="7" t="str">
        <f>IF(Data6[[#This Row],[WO'#:]]="","Riley #","WO#")</f>
        <v>WO#</v>
      </c>
      <c r="Q88" s="7">
        <f>IFERROR(WEEKNUM(Data6[[#This Row],[Date:]]),"")</f>
        <v>4</v>
      </c>
      <c r="R88" s="6">
        <f t="shared" si="3"/>
        <v>45312</v>
      </c>
      <c r="S88" s="6">
        <f>Data6[[#This Row],[Week Start]]+7</f>
        <v>45319</v>
      </c>
      <c r="T88" s="7" t="str">
        <f t="shared" si="4"/>
        <v>1/21/2024 - 1/28/2024</v>
      </c>
      <c r="U88" s="7" t="str">
        <f t="shared" si="5"/>
        <v>Time Card</v>
      </c>
      <c r="V88" s="8" t="str">
        <f>RIGHT(TEXT(Data6[[#This Row],[Date:]],"mmddyyyy"),4)</f>
        <v>2024</v>
      </c>
      <c r="W88" s="8" t="str">
        <f>MID(TEXT(Data6[[#This Row],[Date:]],"mmddyyyy"),3,2)</f>
        <v>24</v>
      </c>
      <c r="X88" s="8" t="str">
        <f>LEFT(TEXT(Data6[[#This Row],[Date:]],"mmddyyyy"),2)</f>
        <v>01</v>
      </c>
      <c r="Y88" s="6">
        <f>DATE(Data6[[#This Row],[Year]],Data6[[#This Row],[Month]],Data6[[#This Row],[Day]])</f>
        <v>45315</v>
      </c>
    </row>
    <row r="89" spans="1:25">
      <c r="A89" s="5">
        <v>45315.578534837965</v>
      </c>
      <c r="B89" s="7" t="s">
        <v>35</v>
      </c>
      <c r="C89" s="6" t="s">
        <v>125</v>
      </c>
      <c r="D89" s="7" t="s">
        <v>126</v>
      </c>
      <c r="E89" s="8">
        <v>1</v>
      </c>
      <c r="F89" s="7">
        <v>6984733</v>
      </c>
      <c r="G89" s="7" t="s">
        <v>89</v>
      </c>
      <c r="H89" s="7" t="s">
        <v>69</v>
      </c>
      <c r="I89" s="7" t="s">
        <v>44</v>
      </c>
      <c r="J89" s="19" t="str">
        <f>IFERROR(INDEX('Employee Info'!$C$3:$E$200,MATCH(Data6[[#This Row],[Name:]],'Employee Info'!$B$3:$B$200,0),MATCH(Data6[[#This Row],[Hours Type:]],'Employee Info'!$C$2:$E$2,0)),"")</f>
        <v/>
      </c>
      <c r="K89" s="19" t="str">
        <f>IFERROR(INDEX('Employee Info'!$C$3:$J$200,MATCH(Data6[[#This Row],[Name:]],'Employee Info'!$B$3:$B$200,0),MATCH(Data6[[#Headers],[Truck]],'Employee Info'!$C$2:$J$2,0)),"")</f>
        <v/>
      </c>
      <c r="L89" s="19" t="str">
        <f>IFERROR(INDEX('Employee Info'!$C$3:$J$200,MATCH(Data6[[#This Row],[Name:]],'Employee Info'!$B$3:$B$200,0),MATCH(Data6[[#Headers],[Phone]],'Employee Info'!$C$2:$J$2,0)),"")</f>
        <v/>
      </c>
      <c r="M89" s="19" t="str">
        <f>IFERROR(INDEX('Employee Info'!$C$3:$J$200,MATCH(Data6[[#This Row],[Name:]],'Employee Info'!$B$3:$B$200,0),MATCH(Data6[[#Headers],[Tech]],'Employee Info'!$C$2:$J$2,0)),"")</f>
        <v/>
      </c>
      <c r="N89" s="19" t="str">
        <f>IFERROR(INDEX('Employee Info'!$C$3:$J$200,MATCH(Data6[[#This Row],[Name:]],'Employee Info'!$B$3:$B$200,0),MATCH(Data6[[#Headers],[Other]],'Employee Info'!$C$2:$J$2,0)),"")</f>
        <v/>
      </c>
      <c r="O89" s="19">
        <f>IFERROR((Data6[[#This Row],[Hours:]]*SUM(Data6[[#This Row],[Rate]:[Other]])),"")</f>
        <v>0</v>
      </c>
      <c r="P89" s="7" t="str">
        <f>IF(Data6[[#This Row],[WO'#:]]="","Riley #","WO#")</f>
        <v>WO#</v>
      </c>
      <c r="Q89" s="7">
        <f>IFERROR(WEEKNUM(Data6[[#This Row],[Date:]]),"")</f>
        <v>4</v>
      </c>
      <c r="R89" s="6">
        <f t="shared" si="3"/>
        <v>45312</v>
      </c>
      <c r="S89" s="6">
        <f>Data6[[#This Row],[Week Start]]+7</f>
        <v>45319</v>
      </c>
      <c r="T89" s="7" t="str">
        <f t="shared" si="4"/>
        <v>1/21/2024 - 1/28/2024</v>
      </c>
      <c r="U89" s="7" t="str">
        <f t="shared" si="5"/>
        <v>Time Card</v>
      </c>
      <c r="V89" s="8" t="str">
        <f>RIGHT(TEXT(Data6[[#This Row],[Date:]],"mmddyyyy"),4)</f>
        <v>2024</v>
      </c>
      <c r="W89" s="8" t="str">
        <f>MID(TEXT(Data6[[#This Row],[Date:]],"mmddyyyy"),3,2)</f>
        <v>24</v>
      </c>
      <c r="X89" s="8" t="str">
        <f>LEFT(TEXT(Data6[[#This Row],[Date:]],"mmddyyyy"),2)</f>
        <v>01</v>
      </c>
      <c r="Y89" s="6">
        <f>DATE(Data6[[#This Row],[Year]],Data6[[#This Row],[Month]],Data6[[#This Row],[Day]])</f>
        <v>45315</v>
      </c>
    </row>
    <row r="90" spans="1:25">
      <c r="A90" s="5">
        <v>45317.51514236111</v>
      </c>
      <c r="B90" s="7" t="s">
        <v>66</v>
      </c>
      <c r="C90" s="6" t="s">
        <v>125</v>
      </c>
      <c r="D90" s="7" t="s">
        <v>122</v>
      </c>
      <c r="E90" s="8">
        <v>3</v>
      </c>
      <c r="F90" s="7">
        <v>6984733</v>
      </c>
      <c r="G90" s="7" t="s">
        <v>117</v>
      </c>
      <c r="H90" s="7" t="s">
        <v>69</v>
      </c>
      <c r="I90" s="7" t="s">
        <v>44</v>
      </c>
      <c r="J90" s="19" t="str">
        <f>IFERROR(INDEX('Employee Info'!$C$3:$E$200,MATCH(Data6[[#This Row],[Name:]],'Employee Info'!$B$3:$B$200,0),MATCH(Data6[[#This Row],[Hours Type:]],'Employee Info'!$C$2:$E$2,0)),"")</f>
        <v/>
      </c>
      <c r="K90" s="19" t="str">
        <f>IFERROR(INDEX('Employee Info'!$C$3:$J$200,MATCH(Data6[[#This Row],[Name:]],'Employee Info'!$B$3:$B$200,0),MATCH(Data6[[#Headers],[Truck]],'Employee Info'!$C$2:$J$2,0)),"")</f>
        <v/>
      </c>
      <c r="L90" s="19" t="str">
        <f>IFERROR(INDEX('Employee Info'!$C$3:$J$200,MATCH(Data6[[#This Row],[Name:]],'Employee Info'!$B$3:$B$200,0),MATCH(Data6[[#Headers],[Phone]],'Employee Info'!$C$2:$J$2,0)),"")</f>
        <v/>
      </c>
      <c r="M90" s="19" t="str">
        <f>IFERROR(INDEX('Employee Info'!$C$3:$J$200,MATCH(Data6[[#This Row],[Name:]],'Employee Info'!$B$3:$B$200,0),MATCH(Data6[[#Headers],[Tech]],'Employee Info'!$C$2:$J$2,0)),"")</f>
        <v/>
      </c>
      <c r="N90" s="19" t="str">
        <f>IFERROR(INDEX('Employee Info'!$C$3:$J$200,MATCH(Data6[[#This Row],[Name:]],'Employee Info'!$B$3:$B$200,0),MATCH(Data6[[#Headers],[Other]],'Employee Info'!$C$2:$J$2,0)),"")</f>
        <v/>
      </c>
      <c r="O90" s="19">
        <f>IFERROR((Data6[[#This Row],[Hours:]]*SUM(Data6[[#This Row],[Rate]:[Other]])),"")</f>
        <v>0</v>
      </c>
      <c r="P90" s="7" t="str">
        <f>IF(Data6[[#This Row],[WO'#:]]="","Riley #","WO#")</f>
        <v>WO#</v>
      </c>
      <c r="Q90" s="7">
        <f>IFERROR(WEEKNUM(Data6[[#This Row],[Date:]]),"")</f>
        <v>4</v>
      </c>
      <c r="R90" s="6">
        <f t="shared" si="3"/>
        <v>45312</v>
      </c>
      <c r="S90" s="6">
        <f>Data6[[#This Row],[Week Start]]+7</f>
        <v>45319</v>
      </c>
      <c r="T90" s="7" t="str">
        <f t="shared" si="4"/>
        <v>1/21/2024 - 1/28/2024</v>
      </c>
      <c r="U90" s="7" t="str">
        <f t="shared" si="5"/>
        <v>Time Card</v>
      </c>
      <c r="V90" s="8" t="str">
        <f>RIGHT(TEXT(Data6[[#This Row],[Date:]],"mmddyyyy"),4)</f>
        <v>2024</v>
      </c>
      <c r="W90" s="8" t="str">
        <f>MID(TEXT(Data6[[#This Row],[Date:]],"mmddyyyy"),3,2)</f>
        <v>24</v>
      </c>
      <c r="X90" s="8" t="str">
        <f>LEFT(TEXT(Data6[[#This Row],[Date:]],"mmddyyyy"),2)</f>
        <v>01</v>
      </c>
      <c r="Y90" s="6">
        <f>DATE(Data6[[#This Row],[Year]],Data6[[#This Row],[Month]],Data6[[#This Row],[Day]])</f>
        <v>45315</v>
      </c>
    </row>
    <row r="91" spans="1:25">
      <c r="A91" s="5">
        <v>45358.318648495369</v>
      </c>
      <c r="B91" s="7" t="s">
        <v>76</v>
      </c>
      <c r="C91" s="6" t="s">
        <v>125</v>
      </c>
      <c r="D91" s="7" t="s">
        <v>77</v>
      </c>
      <c r="E91" s="8">
        <v>2</v>
      </c>
      <c r="F91" s="7">
        <v>6984733</v>
      </c>
      <c r="G91" s="7" t="s">
        <v>68</v>
      </c>
      <c r="H91" s="7" t="s">
        <v>69</v>
      </c>
      <c r="I91" s="7" t="s">
        <v>44</v>
      </c>
      <c r="J91" s="19" t="str">
        <f>IFERROR(INDEX('Employee Info'!$C$3:$E$200,MATCH(Data6[[#This Row],[Name:]],'Employee Info'!$B$3:$B$200,0),MATCH(Data6[[#This Row],[Hours Type:]],'Employee Info'!$C$2:$E$2,0)),"")</f>
        <v/>
      </c>
      <c r="K91" s="19" t="str">
        <f>IFERROR(INDEX('Employee Info'!$C$3:$J$200,MATCH(Data6[[#This Row],[Name:]],'Employee Info'!$B$3:$B$200,0),MATCH(Data6[[#Headers],[Truck]],'Employee Info'!$C$2:$J$2,0)),"")</f>
        <v/>
      </c>
      <c r="L91" s="19" t="str">
        <f>IFERROR(INDEX('Employee Info'!$C$3:$J$200,MATCH(Data6[[#This Row],[Name:]],'Employee Info'!$B$3:$B$200,0),MATCH(Data6[[#Headers],[Phone]],'Employee Info'!$C$2:$J$2,0)),"")</f>
        <v/>
      </c>
      <c r="M91" s="19" t="str">
        <f>IFERROR(INDEX('Employee Info'!$C$3:$J$200,MATCH(Data6[[#This Row],[Name:]],'Employee Info'!$B$3:$B$200,0),MATCH(Data6[[#Headers],[Tech]],'Employee Info'!$C$2:$J$2,0)),"")</f>
        <v/>
      </c>
      <c r="N91" s="19" t="str">
        <f>IFERROR(INDEX('Employee Info'!$C$3:$J$200,MATCH(Data6[[#This Row],[Name:]],'Employee Info'!$B$3:$B$200,0),MATCH(Data6[[#Headers],[Other]],'Employee Info'!$C$2:$J$2,0)),"")</f>
        <v/>
      </c>
      <c r="O91" s="19">
        <f>IFERROR((Data6[[#This Row],[Hours:]]*SUM(Data6[[#This Row],[Rate]:[Other]])),"")</f>
        <v>0</v>
      </c>
      <c r="P91" s="7" t="str">
        <f>IF(Data6[[#This Row],[WO'#:]]="","Riley #","WO#")</f>
        <v>WO#</v>
      </c>
      <c r="Q91" s="7">
        <f>IFERROR(WEEKNUM(Data6[[#This Row],[Date:]]),"")</f>
        <v>4</v>
      </c>
      <c r="R91" s="6">
        <f t="shared" si="3"/>
        <v>45312</v>
      </c>
      <c r="S91" s="6">
        <f>Data6[[#This Row],[Week Start]]+7</f>
        <v>45319</v>
      </c>
      <c r="T91" s="7" t="str">
        <f t="shared" si="4"/>
        <v>1/21/2024 - 1/28/2024</v>
      </c>
      <c r="U91" s="7" t="str">
        <f t="shared" si="5"/>
        <v>Time Card</v>
      </c>
      <c r="V91" s="8" t="str">
        <f>RIGHT(TEXT(Data6[[#This Row],[Date:]],"mmddyyyy"),4)</f>
        <v>2024</v>
      </c>
      <c r="W91" s="8" t="str">
        <f>MID(TEXT(Data6[[#This Row],[Date:]],"mmddyyyy"),3,2)</f>
        <v>24</v>
      </c>
      <c r="X91" s="8" t="str">
        <f>LEFT(TEXT(Data6[[#This Row],[Date:]],"mmddyyyy"),2)</f>
        <v>01</v>
      </c>
      <c r="Y91" s="6">
        <f>DATE(Data6[[#This Row],[Year]],Data6[[#This Row],[Month]],Data6[[#This Row],[Day]])</f>
        <v>45315</v>
      </c>
    </row>
    <row r="92" spans="1:25">
      <c r="A92" s="5">
        <v>45315.578175925926</v>
      </c>
      <c r="B92" s="7" t="s">
        <v>35</v>
      </c>
      <c r="C92" s="6" t="s">
        <v>125</v>
      </c>
      <c r="D92" s="7" t="s">
        <v>127</v>
      </c>
      <c r="E92" s="8">
        <v>7</v>
      </c>
      <c r="F92" s="7">
        <v>6999794</v>
      </c>
      <c r="G92" s="7" t="s">
        <v>89</v>
      </c>
      <c r="H92" s="7" t="s">
        <v>69</v>
      </c>
      <c r="I92" s="7" t="s">
        <v>44</v>
      </c>
      <c r="J92" s="19" t="str">
        <f>IFERROR(INDEX('Employee Info'!$C$3:$E$200,MATCH(Data6[[#This Row],[Name:]],'Employee Info'!$B$3:$B$200,0),MATCH(Data6[[#This Row],[Hours Type:]],'Employee Info'!$C$2:$E$2,0)),"")</f>
        <v/>
      </c>
      <c r="K92" s="19" t="str">
        <f>IFERROR(INDEX('Employee Info'!$C$3:$J$200,MATCH(Data6[[#This Row],[Name:]],'Employee Info'!$B$3:$B$200,0),MATCH(Data6[[#Headers],[Truck]],'Employee Info'!$C$2:$J$2,0)),"")</f>
        <v/>
      </c>
      <c r="L92" s="19" t="str">
        <f>IFERROR(INDEX('Employee Info'!$C$3:$J$200,MATCH(Data6[[#This Row],[Name:]],'Employee Info'!$B$3:$B$200,0),MATCH(Data6[[#Headers],[Phone]],'Employee Info'!$C$2:$J$2,0)),"")</f>
        <v/>
      </c>
      <c r="M92" s="19" t="str">
        <f>IFERROR(INDEX('Employee Info'!$C$3:$J$200,MATCH(Data6[[#This Row],[Name:]],'Employee Info'!$B$3:$B$200,0),MATCH(Data6[[#Headers],[Tech]],'Employee Info'!$C$2:$J$2,0)),"")</f>
        <v/>
      </c>
      <c r="N92" s="19" t="str">
        <f>IFERROR(INDEX('Employee Info'!$C$3:$J$200,MATCH(Data6[[#This Row],[Name:]],'Employee Info'!$B$3:$B$200,0),MATCH(Data6[[#Headers],[Other]],'Employee Info'!$C$2:$J$2,0)),"")</f>
        <v/>
      </c>
      <c r="O92" s="19">
        <f>IFERROR((Data6[[#This Row],[Hours:]]*SUM(Data6[[#This Row],[Rate]:[Other]])),"")</f>
        <v>0</v>
      </c>
      <c r="P92" s="7" t="str">
        <f>IF(Data6[[#This Row],[WO'#:]]="","Riley #","WO#")</f>
        <v>WO#</v>
      </c>
      <c r="Q92" s="7">
        <f>IFERROR(WEEKNUM(Data6[[#This Row],[Date:]]),"")</f>
        <v>4</v>
      </c>
      <c r="R92" s="6">
        <f t="shared" si="3"/>
        <v>45312</v>
      </c>
      <c r="S92" s="6">
        <f>Data6[[#This Row],[Week Start]]+7</f>
        <v>45319</v>
      </c>
      <c r="T92" s="7" t="str">
        <f t="shared" si="4"/>
        <v>1/21/2024 - 1/28/2024</v>
      </c>
      <c r="U92" s="7" t="str">
        <f t="shared" si="5"/>
        <v>Time Card</v>
      </c>
      <c r="V92" s="8" t="str">
        <f>RIGHT(TEXT(Data6[[#This Row],[Date:]],"mmddyyyy"),4)</f>
        <v>2024</v>
      </c>
      <c r="W92" s="8" t="str">
        <f>MID(TEXT(Data6[[#This Row],[Date:]],"mmddyyyy"),3,2)</f>
        <v>24</v>
      </c>
      <c r="X92" s="8" t="str">
        <f>LEFT(TEXT(Data6[[#This Row],[Date:]],"mmddyyyy"),2)</f>
        <v>01</v>
      </c>
      <c r="Y92" s="6">
        <f>DATE(Data6[[#This Row],[Year]],Data6[[#This Row],[Month]],Data6[[#This Row],[Day]])</f>
        <v>45315</v>
      </c>
    </row>
    <row r="93" spans="1:25">
      <c r="A93" s="5">
        <v>45317.499288888888</v>
      </c>
      <c r="B93" s="7" t="s">
        <v>66</v>
      </c>
      <c r="C93" s="6" t="s">
        <v>125</v>
      </c>
      <c r="D93" s="7" t="s">
        <v>119</v>
      </c>
      <c r="E93" s="8">
        <v>1</v>
      </c>
      <c r="F93" s="7">
        <v>6999794</v>
      </c>
      <c r="G93" s="7" t="s">
        <v>68</v>
      </c>
      <c r="H93" s="7" t="s">
        <v>69</v>
      </c>
      <c r="I93" s="7" t="s">
        <v>44</v>
      </c>
      <c r="J93" s="19" t="str">
        <f>IFERROR(INDEX('Employee Info'!$C$3:$E$200,MATCH(Data6[[#This Row],[Name:]],'Employee Info'!$B$3:$B$200,0),MATCH(Data6[[#This Row],[Hours Type:]],'Employee Info'!$C$2:$E$2,0)),"")</f>
        <v/>
      </c>
      <c r="K93" s="19" t="str">
        <f>IFERROR(INDEX('Employee Info'!$C$3:$J$200,MATCH(Data6[[#This Row],[Name:]],'Employee Info'!$B$3:$B$200,0),MATCH(Data6[[#Headers],[Truck]],'Employee Info'!$C$2:$J$2,0)),"")</f>
        <v/>
      </c>
      <c r="L93" s="19" t="str">
        <f>IFERROR(INDEX('Employee Info'!$C$3:$J$200,MATCH(Data6[[#This Row],[Name:]],'Employee Info'!$B$3:$B$200,0),MATCH(Data6[[#Headers],[Phone]],'Employee Info'!$C$2:$J$2,0)),"")</f>
        <v/>
      </c>
      <c r="M93" s="19" t="str">
        <f>IFERROR(INDEX('Employee Info'!$C$3:$J$200,MATCH(Data6[[#This Row],[Name:]],'Employee Info'!$B$3:$B$200,0),MATCH(Data6[[#Headers],[Tech]],'Employee Info'!$C$2:$J$2,0)),"")</f>
        <v/>
      </c>
      <c r="N93" s="19" t="str">
        <f>IFERROR(INDEX('Employee Info'!$C$3:$J$200,MATCH(Data6[[#This Row],[Name:]],'Employee Info'!$B$3:$B$200,0),MATCH(Data6[[#Headers],[Other]],'Employee Info'!$C$2:$J$2,0)),"")</f>
        <v/>
      </c>
      <c r="O93" s="19">
        <f>IFERROR((Data6[[#This Row],[Hours:]]*SUM(Data6[[#This Row],[Rate]:[Other]])),"")</f>
        <v>0</v>
      </c>
      <c r="P93" s="7" t="str">
        <f>IF(Data6[[#This Row],[WO'#:]]="","Riley #","WO#")</f>
        <v>WO#</v>
      </c>
      <c r="Q93" s="7">
        <f>IFERROR(WEEKNUM(Data6[[#This Row],[Date:]]),"")</f>
        <v>4</v>
      </c>
      <c r="R93" s="6">
        <f t="shared" si="3"/>
        <v>45312</v>
      </c>
      <c r="S93" s="6">
        <f>Data6[[#This Row],[Week Start]]+7</f>
        <v>45319</v>
      </c>
      <c r="T93" s="7" t="str">
        <f t="shared" si="4"/>
        <v>1/21/2024 - 1/28/2024</v>
      </c>
      <c r="U93" s="7" t="str">
        <f t="shared" si="5"/>
        <v>Time Card</v>
      </c>
      <c r="V93" s="8" t="str">
        <f>RIGHT(TEXT(Data6[[#This Row],[Date:]],"mmddyyyy"),4)</f>
        <v>2024</v>
      </c>
      <c r="W93" s="8" t="str">
        <f>MID(TEXT(Data6[[#This Row],[Date:]],"mmddyyyy"),3,2)</f>
        <v>24</v>
      </c>
      <c r="X93" s="8" t="str">
        <f>LEFT(TEXT(Data6[[#This Row],[Date:]],"mmddyyyy"),2)</f>
        <v>01</v>
      </c>
      <c r="Y93" s="6">
        <f>DATE(Data6[[#This Row],[Year]],Data6[[#This Row],[Month]],Data6[[#This Row],[Day]])</f>
        <v>45315</v>
      </c>
    </row>
    <row r="94" spans="1:25">
      <c r="A94" s="5">
        <v>45315.412550694447</v>
      </c>
      <c r="B94" s="7" t="s">
        <v>31</v>
      </c>
      <c r="C94" s="6" t="s">
        <v>125</v>
      </c>
      <c r="D94" s="7" t="s">
        <v>128</v>
      </c>
      <c r="E94" s="8">
        <v>1</v>
      </c>
      <c r="F94" s="7">
        <v>7050595</v>
      </c>
      <c r="G94" s="7" t="s">
        <v>68</v>
      </c>
      <c r="H94" s="7" t="s">
        <v>69</v>
      </c>
      <c r="I94" s="7" t="s">
        <v>44</v>
      </c>
      <c r="J94" s="19" t="str">
        <f>IFERROR(INDEX('Employee Info'!$C$3:$E$200,MATCH(Data6[[#This Row],[Name:]],'Employee Info'!$B$3:$B$200,0),MATCH(Data6[[#This Row],[Hours Type:]],'Employee Info'!$C$2:$E$2,0)),"")</f>
        <v/>
      </c>
      <c r="K94" s="19" t="str">
        <f>IFERROR(INDEX('Employee Info'!$C$3:$J$200,MATCH(Data6[[#This Row],[Name:]],'Employee Info'!$B$3:$B$200,0),MATCH(Data6[[#Headers],[Truck]],'Employee Info'!$C$2:$J$2,0)),"")</f>
        <v/>
      </c>
      <c r="L94" s="19" t="str">
        <f>IFERROR(INDEX('Employee Info'!$C$3:$J$200,MATCH(Data6[[#This Row],[Name:]],'Employee Info'!$B$3:$B$200,0),MATCH(Data6[[#Headers],[Phone]],'Employee Info'!$C$2:$J$2,0)),"")</f>
        <v/>
      </c>
      <c r="M94" s="19" t="str">
        <f>IFERROR(INDEX('Employee Info'!$C$3:$J$200,MATCH(Data6[[#This Row],[Name:]],'Employee Info'!$B$3:$B$200,0),MATCH(Data6[[#Headers],[Tech]],'Employee Info'!$C$2:$J$2,0)),"")</f>
        <v/>
      </c>
      <c r="N94" s="19" t="str">
        <f>IFERROR(INDEX('Employee Info'!$C$3:$J$200,MATCH(Data6[[#This Row],[Name:]],'Employee Info'!$B$3:$B$200,0),MATCH(Data6[[#Headers],[Other]],'Employee Info'!$C$2:$J$2,0)),"")</f>
        <v/>
      </c>
      <c r="O94" s="19">
        <f>IFERROR((Data6[[#This Row],[Hours:]]*SUM(Data6[[#This Row],[Rate]:[Other]])),"")</f>
        <v>0</v>
      </c>
      <c r="P94" s="7" t="str">
        <f>IF(Data6[[#This Row],[WO'#:]]="","Riley #","WO#")</f>
        <v>WO#</v>
      </c>
      <c r="Q94" s="7">
        <f>IFERROR(WEEKNUM(Data6[[#This Row],[Date:]]),"")</f>
        <v>4</v>
      </c>
      <c r="R94" s="6">
        <f t="shared" si="3"/>
        <v>45312</v>
      </c>
      <c r="S94" s="6">
        <f>Data6[[#This Row],[Week Start]]+7</f>
        <v>45319</v>
      </c>
      <c r="T94" s="7" t="str">
        <f t="shared" si="4"/>
        <v>1/21/2024 - 1/28/2024</v>
      </c>
      <c r="U94" s="7" t="str">
        <f t="shared" si="5"/>
        <v>Time Card</v>
      </c>
      <c r="V94" s="8" t="str">
        <f>RIGHT(TEXT(Data6[[#This Row],[Date:]],"mmddyyyy"),4)</f>
        <v>2024</v>
      </c>
      <c r="W94" s="8" t="str">
        <f>MID(TEXT(Data6[[#This Row],[Date:]],"mmddyyyy"),3,2)</f>
        <v>24</v>
      </c>
      <c r="X94" s="8" t="str">
        <f>LEFT(TEXT(Data6[[#This Row],[Date:]],"mmddyyyy"),2)</f>
        <v>01</v>
      </c>
      <c r="Y94" s="6">
        <f>DATE(Data6[[#This Row],[Year]],Data6[[#This Row],[Month]],Data6[[#This Row],[Day]])</f>
        <v>45315</v>
      </c>
    </row>
    <row r="95" spans="1:25">
      <c r="A95" s="5">
        <v>45317.500954629628</v>
      </c>
      <c r="B95" s="7" t="s">
        <v>66</v>
      </c>
      <c r="C95" s="6" t="s">
        <v>125</v>
      </c>
      <c r="D95" s="7" t="s">
        <v>124</v>
      </c>
      <c r="E95" s="8">
        <v>1</v>
      </c>
      <c r="F95" s="7">
        <v>7050595</v>
      </c>
      <c r="G95" s="7" t="s">
        <v>68</v>
      </c>
      <c r="H95" s="7" t="s">
        <v>69</v>
      </c>
      <c r="I95" s="7" t="s">
        <v>44</v>
      </c>
      <c r="J95" s="19" t="str">
        <f>IFERROR(INDEX('Employee Info'!$C$3:$E$200,MATCH(Data6[[#This Row],[Name:]],'Employee Info'!$B$3:$B$200,0),MATCH(Data6[[#This Row],[Hours Type:]],'Employee Info'!$C$2:$E$2,0)),"")</f>
        <v/>
      </c>
      <c r="K95" s="19" t="str">
        <f>IFERROR(INDEX('Employee Info'!$C$3:$J$200,MATCH(Data6[[#This Row],[Name:]],'Employee Info'!$B$3:$B$200,0),MATCH(Data6[[#Headers],[Truck]],'Employee Info'!$C$2:$J$2,0)),"")</f>
        <v/>
      </c>
      <c r="L95" s="19" t="str">
        <f>IFERROR(INDEX('Employee Info'!$C$3:$J$200,MATCH(Data6[[#This Row],[Name:]],'Employee Info'!$B$3:$B$200,0),MATCH(Data6[[#Headers],[Phone]],'Employee Info'!$C$2:$J$2,0)),"")</f>
        <v/>
      </c>
      <c r="M95" s="19" t="str">
        <f>IFERROR(INDEX('Employee Info'!$C$3:$J$200,MATCH(Data6[[#This Row],[Name:]],'Employee Info'!$B$3:$B$200,0),MATCH(Data6[[#Headers],[Tech]],'Employee Info'!$C$2:$J$2,0)),"")</f>
        <v/>
      </c>
      <c r="N95" s="19" t="str">
        <f>IFERROR(INDEX('Employee Info'!$C$3:$J$200,MATCH(Data6[[#This Row],[Name:]],'Employee Info'!$B$3:$B$200,0),MATCH(Data6[[#Headers],[Other]],'Employee Info'!$C$2:$J$2,0)),"")</f>
        <v/>
      </c>
      <c r="O95" s="19">
        <f>IFERROR((Data6[[#This Row],[Hours:]]*SUM(Data6[[#This Row],[Rate]:[Other]])),"")</f>
        <v>0</v>
      </c>
      <c r="P95" s="7" t="str">
        <f>IF(Data6[[#This Row],[WO'#:]]="","Riley #","WO#")</f>
        <v>WO#</v>
      </c>
      <c r="Q95" s="7">
        <f>IFERROR(WEEKNUM(Data6[[#This Row],[Date:]]),"")</f>
        <v>4</v>
      </c>
      <c r="R95" s="6">
        <f t="shared" si="3"/>
        <v>45312</v>
      </c>
      <c r="S95" s="6">
        <f>Data6[[#This Row],[Week Start]]+7</f>
        <v>45319</v>
      </c>
      <c r="T95" s="7" t="str">
        <f t="shared" si="4"/>
        <v>1/21/2024 - 1/28/2024</v>
      </c>
      <c r="U95" s="7" t="str">
        <f t="shared" si="5"/>
        <v>Time Card</v>
      </c>
      <c r="V95" s="8" t="str">
        <f>RIGHT(TEXT(Data6[[#This Row],[Date:]],"mmddyyyy"),4)</f>
        <v>2024</v>
      </c>
      <c r="W95" s="8" t="str">
        <f>MID(TEXT(Data6[[#This Row],[Date:]],"mmddyyyy"),3,2)</f>
        <v>24</v>
      </c>
      <c r="X95" s="8" t="str">
        <f>LEFT(TEXT(Data6[[#This Row],[Date:]],"mmddyyyy"),2)</f>
        <v>01</v>
      </c>
      <c r="Y95" s="6">
        <f>DATE(Data6[[#This Row],[Year]],Data6[[#This Row],[Month]],Data6[[#This Row],[Day]])</f>
        <v>45315</v>
      </c>
    </row>
    <row r="96" spans="1:25">
      <c r="A96" s="5">
        <v>45315.539762615743</v>
      </c>
      <c r="B96" s="7" t="s">
        <v>31</v>
      </c>
      <c r="C96" s="6" t="s">
        <v>125</v>
      </c>
      <c r="D96" s="7" t="s">
        <v>129</v>
      </c>
      <c r="E96" s="8">
        <v>4</v>
      </c>
      <c r="F96" s="7">
        <v>7052401</v>
      </c>
      <c r="G96" s="7" t="s">
        <v>68</v>
      </c>
      <c r="H96" s="7" t="s">
        <v>69</v>
      </c>
      <c r="I96" s="7" t="s">
        <v>44</v>
      </c>
      <c r="J96" s="19" t="str">
        <f>IFERROR(INDEX('Employee Info'!$C$3:$E$200,MATCH(Data6[[#This Row],[Name:]],'Employee Info'!$B$3:$B$200,0),MATCH(Data6[[#This Row],[Hours Type:]],'Employee Info'!$C$2:$E$2,0)),"")</f>
        <v/>
      </c>
      <c r="K96" s="19" t="str">
        <f>IFERROR(INDEX('Employee Info'!$C$3:$J$200,MATCH(Data6[[#This Row],[Name:]],'Employee Info'!$B$3:$B$200,0),MATCH(Data6[[#Headers],[Truck]],'Employee Info'!$C$2:$J$2,0)),"")</f>
        <v/>
      </c>
      <c r="L96" s="19" t="str">
        <f>IFERROR(INDEX('Employee Info'!$C$3:$J$200,MATCH(Data6[[#This Row],[Name:]],'Employee Info'!$B$3:$B$200,0),MATCH(Data6[[#Headers],[Phone]],'Employee Info'!$C$2:$J$2,0)),"")</f>
        <v/>
      </c>
      <c r="M96" s="19" t="str">
        <f>IFERROR(INDEX('Employee Info'!$C$3:$J$200,MATCH(Data6[[#This Row],[Name:]],'Employee Info'!$B$3:$B$200,0),MATCH(Data6[[#Headers],[Tech]],'Employee Info'!$C$2:$J$2,0)),"")</f>
        <v/>
      </c>
      <c r="N96" s="19" t="str">
        <f>IFERROR(INDEX('Employee Info'!$C$3:$J$200,MATCH(Data6[[#This Row],[Name:]],'Employee Info'!$B$3:$B$200,0),MATCH(Data6[[#Headers],[Other]],'Employee Info'!$C$2:$J$2,0)),"")</f>
        <v/>
      </c>
      <c r="O96" s="19">
        <f>IFERROR((Data6[[#This Row],[Hours:]]*SUM(Data6[[#This Row],[Rate]:[Other]])),"")</f>
        <v>0</v>
      </c>
      <c r="P96" s="7" t="str">
        <f>IF(Data6[[#This Row],[WO'#:]]="","Riley #","WO#")</f>
        <v>WO#</v>
      </c>
      <c r="Q96" s="7">
        <f>IFERROR(WEEKNUM(Data6[[#This Row],[Date:]]),"")</f>
        <v>4</v>
      </c>
      <c r="R96" s="6">
        <f t="shared" si="3"/>
        <v>45312</v>
      </c>
      <c r="S96" s="6">
        <f>Data6[[#This Row],[Week Start]]+7</f>
        <v>45319</v>
      </c>
      <c r="T96" s="7" t="str">
        <f t="shared" si="4"/>
        <v>1/21/2024 - 1/28/2024</v>
      </c>
      <c r="U96" s="7" t="str">
        <f t="shared" si="5"/>
        <v>Time Card</v>
      </c>
      <c r="V96" s="8" t="str">
        <f>RIGHT(TEXT(Data6[[#This Row],[Date:]],"mmddyyyy"),4)</f>
        <v>2024</v>
      </c>
      <c r="W96" s="8" t="str">
        <f>MID(TEXT(Data6[[#This Row],[Date:]],"mmddyyyy"),3,2)</f>
        <v>24</v>
      </c>
      <c r="X96" s="8" t="str">
        <f>LEFT(TEXT(Data6[[#This Row],[Date:]],"mmddyyyy"),2)</f>
        <v>01</v>
      </c>
      <c r="Y96" s="6">
        <f>DATE(Data6[[#This Row],[Year]],Data6[[#This Row],[Month]],Data6[[#This Row],[Day]])</f>
        <v>45315</v>
      </c>
    </row>
    <row r="97" spans="1:25">
      <c r="A97" s="5">
        <v>45317.508599421293</v>
      </c>
      <c r="B97" s="7" t="s">
        <v>66</v>
      </c>
      <c r="C97" s="6" t="s">
        <v>125</v>
      </c>
      <c r="D97" s="7" t="s">
        <v>130</v>
      </c>
      <c r="E97" s="8">
        <v>1</v>
      </c>
      <c r="F97" s="7">
        <v>7052401</v>
      </c>
      <c r="G97" s="7" t="s">
        <v>68</v>
      </c>
      <c r="H97" s="7" t="s">
        <v>69</v>
      </c>
      <c r="I97" s="7" t="s">
        <v>44</v>
      </c>
      <c r="J97" s="19" t="str">
        <f>IFERROR(INDEX('Employee Info'!$C$3:$E$200,MATCH(Data6[[#This Row],[Name:]],'Employee Info'!$B$3:$B$200,0),MATCH(Data6[[#This Row],[Hours Type:]],'Employee Info'!$C$2:$E$2,0)),"")</f>
        <v/>
      </c>
      <c r="K97" s="19" t="str">
        <f>IFERROR(INDEX('Employee Info'!$C$3:$J$200,MATCH(Data6[[#This Row],[Name:]],'Employee Info'!$B$3:$B$200,0),MATCH(Data6[[#Headers],[Truck]],'Employee Info'!$C$2:$J$2,0)),"")</f>
        <v/>
      </c>
      <c r="L97" s="19" t="str">
        <f>IFERROR(INDEX('Employee Info'!$C$3:$J$200,MATCH(Data6[[#This Row],[Name:]],'Employee Info'!$B$3:$B$200,0),MATCH(Data6[[#Headers],[Phone]],'Employee Info'!$C$2:$J$2,0)),"")</f>
        <v/>
      </c>
      <c r="M97" s="19" t="str">
        <f>IFERROR(INDEX('Employee Info'!$C$3:$J$200,MATCH(Data6[[#This Row],[Name:]],'Employee Info'!$B$3:$B$200,0),MATCH(Data6[[#Headers],[Tech]],'Employee Info'!$C$2:$J$2,0)),"")</f>
        <v/>
      </c>
      <c r="N97" s="19" t="str">
        <f>IFERROR(INDEX('Employee Info'!$C$3:$J$200,MATCH(Data6[[#This Row],[Name:]],'Employee Info'!$B$3:$B$200,0),MATCH(Data6[[#Headers],[Other]],'Employee Info'!$C$2:$J$2,0)),"")</f>
        <v/>
      </c>
      <c r="O97" s="19">
        <f>IFERROR((Data6[[#This Row],[Hours:]]*SUM(Data6[[#This Row],[Rate]:[Other]])),"")</f>
        <v>0</v>
      </c>
      <c r="P97" s="7" t="str">
        <f>IF(Data6[[#This Row],[WO'#:]]="","Riley #","WO#")</f>
        <v>WO#</v>
      </c>
      <c r="Q97" s="7">
        <f>IFERROR(WEEKNUM(Data6[[#This Row],[Date:]]),"")</f>
        <v>4</v>
      </c>
      <c r="R97" s="6">
        <f t="shared" si="3"/>
        <v>45312</v>
      </c>
      <c r="S97" s="6">
        <f>Data6[[#This Row],[Week Start]]+7</f>
        <v>45319</v>
      </c>
      <c r="T97" s="7" t="str">
        <f t="shared" si="4"/>
        <v>1/21/2024 - 1/28/2024</v>
      </c>
      <c r="U97" s="7" t="str">
        <f t="shared" si="5"/>
        <v>Time Card</v>
      </c>
      <c r="V97" s="8" t="str">
        <f>RIGHT(TEXT(Data6[[#This Row],[Date:]],"mmddyyyy"),4)</f>
        <v>2024</v>
      </c>
      <c r="W97" s="8" t="str">
        <f>MID(TEXT(Data6[[#This Row],[Date:]],"mmddyyyy"),3,2)</f>
        <v>24</v>
      </c>
      <c r="X97" s="8" t="str">
        <f>LEFT(TEXT(Data6[[#This Row],[Date:]],"mmddyyyy"),2)</f>
        <v>01</v>
      </c>
      <c r="Y97" s="6">
        <f>DATE(Data6[[#This Row],[Year]],Data6[[#This Row],[Month]],Data6[[#This Row],[Day]])</f>
        <v>45315</v>
      </c>
    </row>
    <row r="98" spans="1:25">
      <c r="A98" s="5">
        <v>45315.411399305558</v>
      </c>
      <c r="B98" s="7" t="s">
        <v>31</v>
      </c>
      <c r="C98" s="6" t="s">
        <v>125</v>
      </c>
      <c r="D98" s="7" t="s">
        <v>131</v>
      </c>
      <c r="E98" s="8">
        <v>1</v>
      </c>
      <c r="F98" s="7" t="s">
        <v>68</v>
      </c>
      <c r="G98" s="7" t="s">
        <v>68</v>
      </c>
      <c r="H98" s="7" t="s">
        <v>92</v>
      </c>
      <c r="I98" s="7" t="s">
        <v>44</v>
      </c>
      <c r="J98" s="19" t="str">
        <f>IFERROR(INDEX('Employee Info'!$C$3:$E$200,MATCH(Data6[[#This Row],[Name:]],'Employee Info'!$B$3:$B$200,0),MATCH(Data6[[#This Row],[Hours Type:]],'Employee Info'!$C$2:$E$2,0)),"")</f>
        <v/>
      </c>
      <c r="K98" s="19" t="str">
        <f>IFERROR(INDEX('Employee Info'!$C$3:$J$200,MATCH(Data6[[#This Row],[Name:]],'Employee Info'!$B$3:$B$200,0),MATCH(Data6[[#Headers],[Truck]],'Employee Info'!$C$2:$J$2,0)),"")</f>
        <v/>
      </c>
      <c r="L98" s="19" t="str">
        <f>IFERROR(INDEX('Employee Info'!$C$3:$J$200,MATCH(Data6[[#This Row],[Name:]],'Employee Info'!$B$3:$B$200,0),MATCH(Data6[[#Headers],[Phone]],'Employee Info'!$C$2:$J$2,0)),"")</f>
        <v/>
      </c>
      <c r="M98" s="19" t="str">
        <f>IFERROR(INDEX('Employee Info'!$C$3:$J$200,MATCH(Data6[[#This Row],[Name:]],'Employee Info'!$B$3:$B$200,0),MATCH(Data6[[#Headers],[Tech]],'Employee Info'!$C$2:$J$2,0)),"")</f>
        <v/>
      </c>
      <c r="N98" s="19" t="str">
        <f>IFERROR(INDEX('Employee Info'!$C$3:$J$200,MATCH(Data6[[#This Row],[Name:]],'Employee Info'!$B$3:$B$200,0),MATCH(Data6[[#Headers],[Other]],'Employee Info'!$C$2:$J$2,0)),"")</f>
        <v/>
      </c>
      <c r="O98" s="19">
        <f>IFERROR((Data6[[#This Row],[Hours:]]*SUM(Data6[[#This Row],[Rate]:[Other]])),"")</f>
        <v>0</v>
      </c>
      <c r="P98" s="7" t="str">
        <f>IF(Data6[[#This Row],[WO'#:]]="","Riley #","WO#")</f>
        <v>Riley #</v>
      </c>
      <c r="Q98" s="7">
        <f>IFERROR(WEEKNUM(Data6[[#This Row],[Date:]]),"")</f>
        <v>4</v>
      </c>
      <c r="R98" s="6">
        <f t="shared" si="3"/>
        <v>45312</v>
      </c>
      <c r="S98" s="6">
        <f>Data6[[#This Row],[Week Start]]+7</f>
        <v>45319</v>
      </c>
      <c r="T98" s="7" t="str">
        <f t="shared" si="4"/>
        <v>1/21/2024 - 1/28/2024</v>
      </c>
      <c r="U98" s="7" t="str">
        <f t="shared" si="5"/>
        <v>Time Card</v>
      </c>
      <c r="V98" s="8" t="str">
        <f>RIGHT(TEXT(Data6[[#This Row],[Date:]],"mmddyyyy"),4)</f>
        <v>2024</v>
      </c>
      <c r="W98" s="8" t="str">
        <f>MID(TEXT(Data6[[#This Row],[Date:]],"mmddyyyy"),3,2)</f>
        <v>24</v>
      </c>
      <c r="X98" s="8" t="str">
        <f>LEFT(TEXT(Data6[[#This Row],[Date:]],"mmddyyyy"),2)</f>
        <v>01</v>
      </c>
      <c r="Y98" s="6">
        <f>DATE(Data6[[#This Row],[Year]],Data6[[#This Row],[Month]],Data6[[#This Row],[Day]])</f>
        <v>45315</v>
      </c>
    </row>
    <row r="99" spans="1:25">
      <c r="A99" s="5">
        <v>45317.519238194443</v>
      </c>
      <c r="B99" s="7" t="s">
        <v>66</v>
      </c>
      <c r="C99" s="6" t="s">
        <v>132</v>
      </c>
      <c r="D99" s="7" t="s">
        <v>99</v>
      </c>
      <c r="E99" s="8">
        <v>2</v>
      </c>
      <c r="F99" s="7">
        <v>20028</v>
      </c>
      <c r="G99" s="7" t="s">
        <v>68</v>
      </c>
      <c r="H99" s="7" t="s">
        <v>69</v>
      </c>
      <c r="I99" s="7" t="s">
        <v>44</v>
      </c>
      <c r="J99" s="19" t="str">
        <f>IFERROR(INDEX('Employee Info'!$C$3:$E$200,MATCH(Data6[[#This Row],[Name:]],'Employee Info'!$B$3:$B$200,0),MATCH(Data6[[#This Row],[Hours Type:]],'Employee Info'!$C$2:$E$2,0)),"")</f>
        <v/>
      </c>
      <c r="K99" s="19" t="str">
        <f>IFERROR(INDEX('Employee Info'!$C$3:$J$200,MATCH(Data6[[#This Row],[Name:]],'Employee Info'!$B$3:$B$200,0),MATCH(Data6[[#Headers],[Truck]],'Employee Info'!$C$2:$J$2,0)),"")</f>
        <v/>
      </c>
      <c r="L99" s="19" t="str">
        <f>IFERROR(INDEX('Employee Info'!$C$3:$J$200,MATCH(Data6[[#This Row],[Name:]],'Employee Info'!$B$3:$B$200,0),MATCH(Data6[[#Headers],[Phone]],'Employee Info'!$C$2:$J$2,0)),"")</f>
        <v/>
      </c>
      <c r="M99" s="19" t="str">
        <f>IFERROR(INDEX('Employee Info'!$C$3:$J$200,MATCH(Data6[[#This Row],[Name:]],'Employee Info'!$B$3:$B$200,0),MATCH(Data6[[#Headers],[Tech]],'Employee Info'!$C$2:$J$2,0)),"")</f>
        <v/>
      </c>
      <c r="N99" s="19" t="str">
        <f>IFERROR(INDEX('Employee Info'!$C$3:$J$200,MATCH(Data6[[#This Row],[Name:]],'Employee Info'!$B$3:$B$200,0),MATCH(Data6[[#Headers],[Other]],'Employee Info'!$C$2:$J$2,0)),"")</f>
        <v/>
      </c>
      <c r="O99" s="19">
        <f>IFERROR((Data6[[#This Row],[Hours:]]*SUM(Data6[[#This Row],[Rate]:[Other]])),"")</f>
        <v>0</v>
      </c>
      <c r="P99" s="7" t="str">
        <f>IF(Data6[[#This Row],[WO'#:]]="","Riley #","WO#")</f>
        <v>WO#</v>
      </c>
      <c r="Q99" s="7">
        <f>IFERROR(WEEKNUM(Data6[[#This Row],[Date:]]),"")</f>
        <v>4</v>
      </c>
      <c r="R99" s="6">
        <f t="shared" si="3"/>
        <v>45312</v>
      </c>
      <c r="S99" s="6">
        <f>Data6[[#This Row],[Week Start]]+7</f>
        <v>45319</v>
      </c>
      <c r="T99" s="7" t="str">
        <f t="shared" si="4"/>
        <v>1/21/2024 - 1/28/2024</v>
      </c>
      <c r="U99" s="7" t="str">
        <f t="shared" si="5"/>
        <v>Time Card</v>
      </c>
      <c r="V99" s="8" t="str">
        <f>RIGHT(TEXT(Data6[[#This Row],[Date:]],"mmddyyyy"),4)</f>
        <v>2024</v>
      </c>
      <c r="W99" s="8" t="str">
        <f>MID(TEXT(Data6[[#This Row],[Date:]],"mmddyyyy"),3,2)</f>
        <v>25</v>
      </c>
      <c r="X99" s="8" t="str">
        <f>LEFT(TEXT(Data6[[#This Row],[Date:]],"mmddyyyy"),2)</f>
        <v>01</v>
      </c>
      <c r="Y99" s="6">
        <f>DATE(Data6[[#This Row],[Year]],Data6[[#This Row],[Month]],Data6[[#This Row],[Day]])</f>
        <v>45316</v>
      </c>
    </row>
    <row r="100" spans="1:25">
      <c r="A100" s="5">
        <v>45316.577951273146</v>
      </c>
      <c r="B100" s="7" t="s">
        <v>35</v>
      </c>
      <c r="C100" s="6" t="s">
        <v>132</v>
      </c>
      <c r="D100" s="7" t="s">
        <v>133</v>
      </c>
      <c r="E100" s="8">
        <v>2</v>
      </c>
      <c r="F100" s="7">
        <v>6984733</v>
      </c>
      <c r="G100" s="7" t="s">
        <v>89</v>
      </c>
      <c r="H100" s="7" t="s">
        <v>69</v>
      </c>
      <c r="I100" s="7" t="s">
        <v>44</v>
      </c>
      <c r="J100" s="19" t="str">
        <f>IFERROR(INDEX('Employee Info'!$C$3:$E$200,MATCH(Data6[[#This Row],[Name:]],'Employee Info'!$B$3:$B$200,0),MATCH(Data6[[#This Row],[Hours Type:]],'Employee Info'!$C$2:$E$2,0)),"")</f>
        <v/>
      </c>
      <c r="K100" s="19" t="str">
        <f>IFERROR(INDEX('Employee Info'!$C$3:$J$200,MATCH(Data6[[#This Row],[Name:]],'Employee Info'!$B$3:$B$200,0),MATCH(Data6[[#Headers],[Truck]],'Employee Info'!$C$2:$J$2,0)),"")</f>
        <v/>
      </c>
      <c r="L100" s="19" t="str">
        <f>IFERROR(INDEX('Employee Info'!$C$3:$J$200,MATCH(Data6[[#This Row],[Name:]],'Employee Info'!$B$3:$B$200,0),MATCH(Data6[[#Headers],[Phone]],'Employee Info'!$C$2:$J$2,0)),"")</f>
        <v/>
      </c>
      <c r="M100" s="19" t="str">
        <f>IFERROR(INDEX('Employee Info'!$C$3:$J$200,MATCH(Data6[[#This Row],[Name:]],'Employee Info'!$B$3:$B$200,0),MATCH(Data6[[#Headers],[Tech]],'Employee Info'!$C$2:$J$2,0)),"")</f>
        <v/>
      </c>
      <c r="N100" s="19" t="str">
        <f>IFERROR(INDEX('Employee Info'!$C$3:$J$200,MATCH(Data6[[#This Row],[Name:]],'Employee Info'!$B$3:$B$200,0),MATCH(Data6[[#Headers],[Other]],'Employee Info'!$C$2:$J$2,0)),"")</f>
        <v/>
      </c>
      <c r="O100" s="19">
        <f>IFERROR((Data6[[#This Row],[Hours:]]*SUM(Data6[[#This Row],[Rate]:[Other]])),"")</f>
        <v>0</v>
      </c>
      <c r="P100" s="7" t="str">
        <f>IF(Data6[[#This Row],[WO'#:]]="","Riley #","WO#")</f>
        <v>WO#</v>
      </c>
      <c r="Q100" s="7">
        <f>IFERROR(WEEKNUM(Data6[[#This Row],[Date:]]),"")</f>
        <v>4</v>
      </c>
      <c r="R100" s="6">
        <f t="shared" si="3"/>
        <v>45312</v>
      </c>
      <c r="S100" s="6">
        <f>Data6[[#This Row],[Week Start]]+7</f>
        <v>45319</v>
      </c>
      <c r="T100" s="7" t="str">
        <f t="shared" si="4"/>
        <v>1/21/2024 - 1/28/2024</v>
      </c>
      <c r="U100" s="7" t="str">
        <f t="shared" si="5"/>
        <v>Time Card</v>
      </c>
      <c r="V100" s="8" t="str">
        <f>RIGHT(TEXT(Data6[[#This Row],[Date:]],"mmddyyyy"),4)</f>
        <v>2024</v>
      </c>
      <c r="W100" s="8" t="str">
        <f>MID(TEXT(Data6[[#This Row],[Date:]],"mmddyyyy"),3,2)</f>
        <v>25</v>
      </c>
      <c r="X100" s="8" t="str">
        <f>LEFT(TEXT(Data6[[#This Row],[Date:]],"mmddyyyy"),2)</f>
        <v>01</v>
      </c>
      <c r="Y100" s="6">
        <f>DATE(Data6[[#This Row],[Year]],Data6[[#This Row],[Month]],Data6[[#This Row],[Day]])</f>
        <v>45316</v>
      </c>
    </row>
    <row r="101" spans="1:25">
      <c r="A101" s="5">
        <v>45316.581526967595</v>
      </c>
      <c r="B101" s="7" t="s">
        <v>31</v>
      </c>
      <c r="C101" s="6" t="s">
        <v>132</v>
      </c>
      <c r="D101" s="7" t="s">
        <v>134</v>
      </c>
      <c r="E101" s="8">
        <v>1.5</v>
      </c>
      <c r="F101" s="7">
        <v>6984733</v>
      </c>
      <c r="G101" s="7" t="s">
        <v>89</v>
      </c>
      <c r="H101" s="7" t="s">
        <v>69</v>
      </c>
      <c r="I101" s="7" t="s">
        <v>44</v>
      </c>
      <c r="J101" s="19" t="str">
        <f>IFERROR(INDEX('Employee Info'!$C$3:$E$200,MATCH(Data6[[#This Row],[Name:]],'Employee Info'!$B$3:$B$200,0),MATCH(Data6[[#This Row],[Hours Type:]],'Employee Info'!$C$2:$E$2,0)),"")</f>
        <v/>
      </c>
      <c r="K101" s="19" t="str">
        <f>IFERROR(INDEX('Employee Info'!$C$3:$J$200,MATCH(Data6[[#This Row],[Name:]],'Employee Info'!$B$3:$B$200,0),MATCH(Data6[[#Headers],[Truck]],'Employee Info'!$C$2:$J$2,0)),"")</f>
        <v/>
      </c>
      <c r="L101" s="19" t="str">
        <f>IFERROR(INDEX('Employee Info'!$C$3:$J$200,MATCH(Data6[[#This Row],[Name:]],'Employee Info'!$B$3:$B$200,0),MATCH(Data6[[#Headers],[Phone]],'Employee Info'!$C$2:$J$2,0)),"")</f>
        <v/>
      </c>
      <c r="M101" s="19" t="str">
        <f>IFERROR(INDEX('Employee Info'!$C$3:$J$200,MATCH(Data6[[#This Row],[Name:]],'Employee Info'!$B$3:$B$200,0),MATCH(Data6[[#Headers],[Tech]],'Employee Info'!$C$2:$J$2,0)),"")</f>
        <v/>
      </c>
      <c r="N101" s="19" t="str">
        <f>IFERROR(INDEX('Employee Info'!$C$3:$J$200,MATCH(Data6[[#This Row],[Name:]],'Employee Info'!$B$3:$B$200,0),MATCH(Data6[[#Headers],[Other]],'Employee Info'!$C$2:$J$2,0)),"")</f>
        <v/>
      </c>
      <c r="O101" s="19">
        <f>IFERROR((Data6[[#This Row],[Hours:]]*SUM(Data6[[#This Row],[Rate]:[Other]])),"")</f>
        <v>0</v>
      </c>
      <c r="P101" s="7" t="str">
        <f>IF(Data6[[#This Row],[WO'#:]]="","Riley #","WO#")</f>
        <v>WO#</v>
      </c>
      <c r="Q101" s="7">
        <f>IFERROR(WEEKNUM(Data6[[#This Row],[Date:]]),"")</f>
        <v>4</v>
      </c>
      <c r="R101" s="6">
        <f t="shared" si="3"/>
        <v>45312</v>
      </c>
      <c r="S101" s="6">
        <f>Data6[[#This Row],[Week Start]]+7</f>
        <v>45319</v>
      </c>
      <c r="T101" s="7" t="str">
        <f t="shared" si="4"/>
        <v>1/21/2024 - 1/28/2024</v>
      </c>
      <c r="U101" s="7" t="str">
        <f t="shared" si="5"/>
        <v>Time Card</v>
      </c>
      <c r="V101" s="8" t="str">
        <f>RIGHT(TEXT(Data6[[#This Row],[Date:]],"mmddyyyy"),4)</f>
        <v>2024</v>
      </c>
      <c r="W101" s="8" t="str">
        <f>MID(TEXT(Data6[[#This Row],[Date:]],"mmddyyyy"),3,2)</f>
        <v>25</v>
      </c>
      <c r="X101" s="8" t="str">
        <f>LEFT(TEXT(Data6[[#This Row],[Date:]],"mmddyyyy"),2)</f>
        <v>01</v>
      </c>
      <c r="Y101" s="6">
        <f>DATE(Data6[[#This Row],[Year]],Data6[[#This Row],[Month]],Data6[[#This Row],[Day]])</f>
        <v>45316</v>
      </c>
    </row>
    <row r="102" spans="1:25">
      <c r="A102" s="5">
        <v>45316.581861342594</v>
      </c>
      <c r="B102" s="7" t="s">
        <v>31</v>
      </c>
      <c r="C102" s="6" t="s">
        <v>132</v>
      </c>
      <c r="D102" s="7" t="s">
        <v>100</v>
      </c>
      <c r="E102" s="8">
        <v>5</v>
      </c>
      <c r="F102" s="7">
        <v>6984733</v>
      </c>
      <c r="G102" s="7" t="s">
        <v>89</v>
      </c>
      <c r="H102" s="7" t="s">
        <v>69</v>
      </c>
      <c r="I102" s="7" t="s">
        <v>44</v>
      </c>
      <c r="J102" s="19" t="str">
        <f>IFERROR(INDEX('Employee Info'!$C$3:$E$200,MATCH(Data6[[#This Row],[Name:]],'Employee Info'!$B$3:$B$200,0),MATCH(Data6[[#This Row],[Hours Type:]],'Employee Info'!$C$2:$E$2,0)),"")</f>
        <v/>
      </c>
      <c r="K102" s="19" t="str">
        <f>IFERROR(INDEX('Employee Info'!$C$3:$J$200,MATCH(Data6[[#This Row],[Name:]],'Employee Info'!$B$3:$B$200,0),MATCH(Data6[[#Headers],[Truck]],'Employee Info'!$C$2:$J$2,0)),"")</f>
        <v/>
      </c>
      <c r="L102" s="19" t="str">
        <f>IFERROR(INDEX('Employee Info'!$C$3:$J$200,MATCH(Data6[[#This Row],[Name:]],'Employee Info'!$B$3:$B$200,0),MATCH(Data6[[#Headers],[Phone]],'Employee Info'!$C$2:$J$2,0)),"")</f>
        <v/>
      </c>
      <c r="M102" s="19" t="str">
        <f>IFERROR(INDEX('Employee Info'!$C$3:$J$200,MATCH(Data6[[#This Row],[Name:]],'Employee Info'!$B$3:$B$200,0),MATCH(Data6[[#Headers],[Tech]],'Employee Info'!$C$2:$J$2,0)),"")</f>
        <v/>
      </c>
      <c r="N102" s="19" t="str">
        <f>IFERROR(INDEX('Employee Info'!$C$3:$J$200,MATCH(Data6[[#This Row],[Name:]],'Employee Info'!$B$3:$B$200,0),MATCH(Data6[[#Headers],[Other]],'Employee Info'!$C$2:$J$2,0)),"")</f>
        <v/>
      </c>
      <c r="O102" s="19">
        <f>IFERROR((Data6[[#This Row],[Hours:]]*SUM(Data6[[#This Row],[Rate]:[Other]])),"")</f>
        <v>0</v>
      </c>
      <c r="P102" s="7" t="str">
        <f>IF(Data6[[#This Row],[WO'#:]]="","Riley #","WO#")</f>
        <v>WO#</v>
      </c>
      <c r="Q102" s="7">
        <f>IFERROR(WEEKNUM(Data6[[#This Row],[Date:]]),"")</f>
        <v>4</v>
      </c>
      <c r="R102" s="6">
        <f t="shared" si="3"/>
        <v>45312</v>
      </c>
      <c r="S102" s="6">
        <f>Data6[[#This Row],[Week Start]]+7</f>
        <v>45319</v>
      </c>
      <c r="T102" s="7" t="str">
        <f t="shared" si="4"/>
        <v>1/21/2024 - 1/28/2024</v>
      </c>
      <c r="U102" s="7" t="str">
        <f t="shared" si="5"/>
        <v>Time Card</v>
      </c>
      <c r="V102" s="8" t="str">
        <f>RIGHT(TEXT(Data6[[#This Row],[Date:]],"mmddyyyy"),4)</f>
        <v>2024</v>
      </c>
      <c r="W102" s="8" t="str">
        <f>MID(TEXT(Data6[[#This Row],[Date:]],"mmddyyyy"),3,2)</f>
        <v>25</v>
      </c>
      <c r="X102" s="8" t="str">
        <f>LEFT(TEXT(Data6[[#This Row],[Date:]],"mmddyyyy"),2)</f>
        <v>01</v>
      </c>
      <c r="Y102" s="6">
        <f>DATE(Data6[[#This Row],[Year]],Data6[[#This Row],[Month]],Data6[[#This Row],[Day]])</f>
        <v>45316</v>
      </c>
    </row>
    <row r="103" spans="1:25">
      <c r="A103" s="5">
        <v>45317.515500000001</v>
      </c>
      <c r="B103" s="7" t="s">
        <v>66</v>
      </c>
      <c r="C103" s="6" t="s">
        <v>132</v>
      </c>
      <c r="D103" s="7" t="s">
        <v>135</v>
      </c>
      <c r="E103" s="8">
        <v>3</v>
      </c>
      <c r="F103" s="7">
        <v>6984733</v>
      </c>
      <c r="G103" s="7" t="s">
        <v>117</v>
      </c>
      <c r="H103" s="7" t="s">
        <v>69</v>
      </c>
      <c r="I103" s="7" t="s">
        <v>44</v>
      </c>
      <c r="J103" s="19" t="str">
        <f>IFERROR(INDEX('Employee Info'!$C$3:$E$200,MATCH(Data6[[#This Row],[Name:]],'Employee Info'!$B$3:$B$200,0),MATCH(Data6[[#This Row],[Hours Type:]],'Employee Info'!$C$2:$E$2,0)),"")</f>
        <v/>
      </c>
      <c r="K103" s="19" t="str">
        <f>IFERROR(INDEX('Employee Info'!$C$3:$J$200,MATCH(Data6[[#This Row],[Name:]],'Employee Info'!$B$3:$B$200,0),MATCH(Data6[[#Headers],[Truck]],'Employee Info'!$C$2:$J$2,0)),"")</f>
        <v/>
      </c>
      <c r="L103" s="19" t="str">
        <f>IFERROR(INDEX('Employee Info'!$C$3:$J$200,MATCH(Data6[[#This Row],[Name:]],'Employee Info'!$B$3:$B$200,0),MATCH(Data6[[#Headers],[Phone]],'Employee Info'!$C$2:$J$2,0)),"")</f>
        <v/>
      </c>
      <c r="M103" s="19" t="str">
        <f>IFERROR(INDEX('Employee Info'!$C$3:$J$200,MATCH(Data6[[#This Row],[Name:]],'Employee Info'!$B$3:$B$200,0),MATCH(Data6[[#Headers],[Tech]],'Employee Info'!$C$2:$J$2,0)),"")</f>
        <v/>
      </c>
      <c r="N103" s="19" t="str">
        <f>IFERROR(INDEX('Employee Info'!$C$3:$J$200,MATCH(Data6[[#This Row],[Name:]],'Employee Info'!$B$3:$B$200,0),MATCH(Data6[[#Headers],[Other]],'Employee Info'!$C$2:$J$2,0)),"")</f>
        <v/>
      </c>
      <c r="O103" s="19">
        <f>IFERROR((Data6[[#This Row],[Hours:]]*SUM(Data6[[#This Row],[Rate]:[Other]])),"")</f>
        <v>0</v>
      </c>
      <c r="P103" s="7" t="str">
        <f>IF(Data6[[#This Row],[WO'#:]]="","Riley #","WO#")</f>
        <v>WO#</v>
      </c>
      <c r="Q103" s="7">
        <f>IFERROR(WEEKNUM(Data6[[#This Row],[Date:]]),"")</f>
        <v>4</v>
      </c>
      <c r="R103" s="6">
        <f t="shared" si="3"/>
        <v>45312</v>
      </c>
      <c r="S103" s="6">
        <f>Data6[[#This Row],[Week Start]]+7</f>
        <v>45319</v>
      </c>
      <c r="T103" s="7" t="str">
        <f t="shared" si="4"/>
        <v>1/21/2024 - 1/28/2024</v>
      </c>
      <c r="U103" s="7" t="str">
        <f t="shared" si="5"/>
        <v>Time Card</v>
      </c>
      <c r="V103" s="8" t="str">
        <f>RIGHT(TEXT(Data6[[#This Row],[Date:]],"mmddyyyy"),4)</f>
        <v>2024</v>
      </c>
      <c r="W103" s="8" t="str">
        <f>MID(TEXT(Data6[[#This Row],[Date:]],"mmddyyyy"),3,2)</f>
        <v>25</v>
      </c>
      <c r="X103" s="8" t="str">
        <f>LEFT(TEXT(Data6[[#This Row],[Date:]],"mmddyyyy"),2)</f>
        <v>01</v>
      </c>
      <c r="Y103" s="6">
        <f>DATE(Data6[[#This Row],[Year]],Data6[[#This Row],[Month]],Data6[[#This Row],[Day]])</f>
        <v>45316</v>
      </c>
    </row>
    <row r="104" spans="1:25">
      <c r="A104" s="5">
        <v>45358.318762037037</v>
      </c>
      <c r="B104" s="7" t="s">
        <v>76</v>
      </c>
      <c r="C104" s="6" t="s">
        <v>132</v>
      </c>
      <c r="D104" s="7" t="s">
        <v>77</v>
      </c>
      <c r="E104" s="8">
        <v>1</v>
      </c>
      <c r="F104" s="7">
        <v>6984733</v>
      </c>
      <c r="G104" s="7" t="s">
        <v>68</v>
      </c>
      <c r="H104" s="7" t="s">
        <v>69</v>
      </c>
      <c r="I104" s="7" t="s">
        <v>44</v>
      </c>
      <c r="J104" s="19" t="str">
        <f>IFERROR(INDEX('Employee Info'!$C$3:$E$200,MATCH(Data6[[#This Row],[Name:]],'Employee Info'!$B$3:$B$200,0),MATCH(Data6[[#This Row],[Hours Type:]],'Employee Info'!$C$2:$E$2,0)),"")</f>
        <v/>
      </c>
      <c r="K104" s="19" t="str">
        <f>IFERROR(INDEX('Employee Info'!$C$3:$J$200,MATCH(Data6[[#This Row],[Name:]],'Employee Info'!$B$3:$B$200,0),MATCH(Data6[[#Headers],[Truck]],'Employee Info'!$C$2:$J$2,0)),"")</f>
        <v/>
      </c>
      <c r="L104" s="19" t="str">
        <f>IFERROR(INDEX('Employee Info'!$C$3:$J$200,MATCH(Data6[[#This Row],[Name:]],'Employee Info'!$B$3:$B$200,0),MATCH(Data6[[#Headers],[Phone]],'Employee Info'!$C$2:$J$2,0)),"")</f>
        <v/>
      </c>
      <c r="M104" s="19" t="str">
        <f>IFERROR(INDEX('Employee Info'!$C$3:$J$200,MATCH(Data6[[#This Row],[Name:]],'Employee Info'!$B$3:$B$200,0),MATCH(Data6[[#Headers],[Tech]],'Employee Info'!$C$2:$J$2,0)),"")</f>
        <v/>
      </c>
      <c r="N104" s="19" t="str">
        <f>IFERROR(INDEX('Employee Info'!$C$3:$J$200,MATCH(Data6[[#This Row],[Name:]],'Employee Info'!$B$3:$B$200,0),MATCH(Data6[[#Headers],[Other]],'Employee Info'!$C$2:$J$2,0)),"")</f>
        <v/>
      </c>
      <c r="O104" s="19">
        <f>IFERROR((Data6[[#This Row],[Hours:]]*SUM(Data6[[#This Row],[Rate]:[Other]])),"")</f>
        <v>0</v>
      </c>
      <c r="P104" s="7" t="str">
        <f>IF(Data6[[#This Row],[WO'#:]]="","Riley #","WO#")</f>
        <v>WO#</v>
      </c>
      <c r="Q104" s="7">
        <f>IFERROR(WEEKNUM(Data6[[#This Row],[Date:]]),"")</f>
        <v>4</v>
      </c>
      <c r="R104" s="6">
        <f t="shared" si="3"/>
        <v>45312</v>
      </c>
      <c r="S104" s="6">
        <f>Data6[[#This Row],[Week Start]]+7</f>
        <v>45319</v>
      </c>
      <c r="T104" s="7" t="str">
        <f t="shared" si="4"/>
        <v>1/21/2024 - 1/28/2024</v>
      </c>
      <c r="U104" s="7" t="str">
        <f t="shared" si="5"/>
        <v>Time Card</v>
      </c>
      <c r="V104" s="8" t="str">
        <f>RIGHT(TEXT(Data6[[#This Row],[Date:]],"mmddyyyy"),4)</f>
        <v>2024</v>
      </c>
      <c r="W104" s="8" t="str">
        <f>MID(TEXT(Data6[[#This Row],[Date:]],"mmddyyyy"),3,2)</f>
        <v>25</v>
      </c>
      <c r="X104" s="8" t="str">
        <f>LEFT(TEXT(Data6[[#This Row],[Date:]],"mmddyyyy"),2)</f>
        <v>01</v>
      </c>
      <c r="Y104" s="6">
        <f>DATE(Data6[[#This Row],[Year]],Data6[[#This Row],[Month]],Data6[[#This Row],[Day]])</f>
        <v>45316</v>
      </c>
    </row>
    <row r="105" spans="1:25">
      <c r="A105" s="5">
        <v>45316.580797453702</v>
      </c>
      <c r="B105" s="7" t="s">
        <v>31</v>
      </c>
      <c r="C105" s="6" t="s">
        <v>132</v>
      </c>
      <c r="D105" s="7" t="s">
        <v>136</v>
      </c>
      <c r="E105" s="8">
        <v>1.5</v>
      </c>
      <c r="F105" s="7">
        <v>7052401</v>
      </c>
      <c r="G105" s="7" t="s">
        <v>68</v>
      </c>
      <c r="H105" s="7" t="s">
        <v>69</v>
      </c>
      <c r="I105" s="7" t="s">
        <v>44</v>
      </c>
      <c r="J105" s="19" t="str">
        <f>IFERROR(INDEX('Employee Info'!$C$3:$E$200,MATCH(Data6[[#This Row],[Name:]],'Employee Info'!$B$3:$B$200,0),MATCH(Data6[[#This Row],[Hours Type:]],'Employee Info'!$C$2:$E$2,0)),"")</f>
        <v/>
      </c>
      <c r="K105" s="19" t="str">
        <f>IFERROR(INDEX('Employee Info'!$C$3:$J$200,MATCH(Data6[[#This Row],[Name:]],'Employee Info'!$B$3:$B$200,0),MATCH(Data6[[#Headers],[Truck]],'Employee Info'!$C$2:$J$2,0)),"")</f>
        <v/>
      </c>
      <c r="L105" s="19" t="str">
        <f>IFERROR(INDEX('Employee Info'!$C$3:$J$200,MATCH(Data6[[#This Row],[Name:]],'Employee Info'!$B$3:$B$200,0),MATCH(Data6[[#Headers],[Phone]],'Employee Info'!$C$2:$J$2,0)),"")</f>
        <v/>
      </c>
      <c r="M105" s="19" t="str">
        <f>IFERROR(INDEX('Employee Info'!$C$3:$J$200,MATCH(Data6[[#This Row],[Name:]],'Employee Info'!$B$3:$B$200,0),MATCH(Data6[[#Headers],[Tech]],'Employee Info'!$C$2:$J$2,0)),"")</f>
        <v/>
      </c>
      <c r="N105" s="19" t="str">
        <f>IFERROR(INDEX('Employee Info'!$C$3:$J$200,MATCH(Data6[[#This Row],[Name:]],'Employee Info'!$B$3:$B$200,0),MATCH(Data6[[#Headers],[Other]],'Employee Info'!$C$2:$J$2,0)),"")</f>
        <v/>
      </c>
      <c r="O105" s="19">
        <f>IFERROR((Data6[[#This Row],[Hours:]]*SUM(Data6[[#This Row],[Rate]:[Other]])),"")</f>
        <v>0</v>
      </c>
      <c r="P105" s="7" t="str">
        <f>IF(Data6[[#This Row],[WO'#:]]="","Riley #","WO#")</f>
        <v>WO#</v>
      </c>
      <c r="Q105" s="7">
        <f>IFERROR(WEEKNUM(Data6[[#This Row],[Date:]]),"")</f>
        <v>4</v>
      </c>
      <c r="R105" s="6">
        <f t="shared" si="3"/>
        <v>45312</v>
      </c>
      <c r="S105" s="6">
        <f>Data6[[#This Row],[Week Start]]+7</f>
        <v>45319</v>
      </c>
      <c r="T105" s="7" t="str">
        <f t="shared" si="4"/>
        <v>1/21/2024 - 1/28/2024</v>
      </c>
      <c r="U105" s="7" t="str">
        <f t="shared" si="5"/>
        <v>Time Card</v>
      </c>
      <c r="V105" s="8" t="str">
        <f>RIGHT(TEXT(Data6[[#This Row],[Date:]],"mmddyyyy"),4)</f>
        <v>2024</v>
      </c>
      <c r="W105" s="8" t="str">
        <f>MID(TEXT(Data6[[#This Row],[Date:]],"mmddyyyy"),3,2)</f>
        <v>25</v>
      </c>
      <c r="X105" s="8" t="str">
        <f>LEFT(TEXT(Data6[[#This Row],[Date:]],"mmddyyyy"),2)</f>
        <v>01</v>
      </c>
      <c r="Y105" s="6">
        <f>DATE(Data6[[#This Row],[Year]],Data6[[#This Row],[Month]],Data6[[#This Row],[Day]])</f>
        <v>45316</v>
      </c>
    </row>
    <row r="106" spans="1:25">
      <c r="A106" s="5">
        <v>45317.508824074073</v>
      </c>
      <c r="B106" s="7" t="s">
        <v>66</v>
      </c>
      <c r="C106" s="6" t="s">
        <v>132</v>
      </c>
      <c r="D106" s="7" t="s">
        <v>130</v>
      </c>
      <c r="E106" s="8">
        <v>1</v>
      </c>
      <c r="F106" s="7">
        <v>7052401</v>
      </c>
      <c r="G106" s="7" t="s">
        <v>68</v>
      </c>
      <c r="H106" s="7" t="s">
        <v>69</v>
      </c>
      <c r="I106" s="7" t="s">
        <v>44</v>
      </c>
      <c r="J106" s="19" t="str">
        <f>IFERROR(INDEX('Employee Info'!$C$3:$E$200,MATCH(Data6[[#This Row],[Name:]],'Employee Info'!$B$3:$B$200,0),MATCH(Data6[[#This Row],[Hours Type:]],'Employee Info'!$C$2:$E$2,0)),"")</f>
        <v/>
      </c>
      <c r="K106" s="19" t="str">
        <f>IFERROR(INDEX('Employee Info'!$C$3:$J$200,MATCH(Data6[[#This Row],[Name:]],'Employee Info'!$B$3:$B$200,0),MATCH(Data6[[#Headers],[Truck]],'Employee Info'!$C$2:$J$2,0)),"")</f>
        <v/>
      </c>
      <c r="L106" s="19" t="str">
        <f>IFERROR(INDEX('Employee Info'!$C$3:$J$200,MATCH(Data6[[#This Row],[Name:]],'Employee Info'!$B$3:$B$200,0),MATCH(Data6[[#Headers],[Phone]],'Employee Info'!$C$2:$J$2,0)),"")</f>
        <v/>
      </c>
      <c r="M106" s="19" t="str">
        <f>IFERROR(INDEX('Employee Info'!$C$3:$J$200,MATCH(Data6[[#This Row],[Name:]],'Employee Info'!$B$3:$B$200,0),MATCH(Data6[[#Headers],[Tech]],'Employee Info'!$C$2:$J$2,0)),"")</f>
        <v/>
      </c>
      <c r="N106" s="19" t="str">
        <f>IFERROR(INDEX('Employee Info'!$C$3:$J$200,MATCH(Data6[[#This Row],[Name:]],'Employee Info'!$B$3:$B$200,0),MATCH(Data6[[#Headers],[Other]],'Employee Info'!$C$2:$J$2,0)),"")</f>
        <v/>
      </c>
      <c r="O106" s="19">
        <f>IFERROR((Data6[[#This Row],[Hours:]]*SUM(Data6[[#This Row],[Rate]:[Other]])),"")</f>
        <v>0</v>
      </c>
      <c r="P106" s="7" t="str">
        <f>IF(Data6[[#This Row],[WO'#:]]="","Riley #","WO#")</f>
        <v>WO#</v>
      </c>
      <c r="Q106" s="7">
        <f>IFERROR(WEEKNUM(Data6[[#This Row],[Date:]]),"")</f>
        <v>4</v>
      </c>
      <c r="R106" s="6">
        <f t="shared" si="3"/>
        <v>45312</v>
      </c>
      <c r="S106" s="6">
        <f>Data6[[#This Row],[Week Start]]+7</f>
        <v>45319</v>
      </c>
      <c r="T106" s="7" t="str">
        <f t="shared" si="4"/>
        <v>1/21/2024 - 1/28/2024</v>
      </c>
      <c r="U106" s="7" t="str">
        <f t="shared" si="5"/>
        <v>Time Card</v>
      </c>
      <c r="V106" s="8" t="str">
        <f>RIGHT(TEXT(Data6[[#This Row],[Date:]],"mmddyyyy"),4)</f>
        <v>2024</v>
      </c>
      <c r="W106" s="8" t="str">
        <f>MID(TEXT(Data6[[#This Row],[Date:]],"mmddyyyy"),3,2)</f>
        <v>25</v>
      </c>
      <c r="X106" s="8" t="str">
        <f>LEFT(TEXT(Data6[[#This Row],[Date:]],"mmddyyyy"),2)</f>
        <v>01</v>
      </c>
      <c r="Y106" s="6">
        <f>DATE(Data6[[#This Row],[Year]],Data6[[#This Row],[Month]],Data6[[#This Row],[Day]])</f>
        <v>45316</v>
      </c>
    </row>
    <row r="107" spans="1:25">
      <c r="A107" s="5">
        <v>45316.579083101853</v>
      </c>
      <c r="B107" s="7" t="s">
        <v>35</v>
      </c>
      <c r="C107" s="6" t="s">
        <v>132</v>
      </c>
      <c r="D107" s="7" t="s">
        <v>137</v>
      </c>
      <c r="E107" s="8">
        <v>2</v>
      </c>
      <c r="F107" s="7">
        <v>7053182</v>
      </c>
      <c r="G107" s="7" t="s">
        <v>68</v>
      </c>
      <c r="H107" s="7" t="s">
        <v>69</v>
      </c>
      <c r="I107" s="7" t="s">
        <v>44</v>
      </c>
      <c r="J107" s="19" t="str">
        <f>IFERROR(INDEX('Employee Info'!$C$3:$E$200,MATCH(Data6[[#This Row],[Name:]],'Employee Info'!$B$3:$B$200,0),MATCH(Data6[[#This Row],[Hours Type:]],'Employee Info'!$C$2:$E$2,0)),"")</f>
        <v/>
      </c>
      <c r="K107" s="19" t="str">
        <f>IFERROR(INDEX('Employee Info'!$C$3:$J$200,MATCH(Data6[[#This Row],[Name:]],'Employee Info'!$B$3:$B$200,0),MATCH(Data6[[#Headers],[Truck]],'Employee Info'!$C$2:$J$2,0)),"")</f>
        <v/>
      </c>
      <c r="L107" s="19" t="str">
        <f>IFERROR(INDEX('Employee Info'!$C$3:$J$200,MATCH(Data6[[#This Row],[Name:]],'Employee Info'!$B$3:$B$200,0),MATCH(Data6[[#Headers],[Phone]],'Employee Info'!$C$2:$J$2,0)),"")</f>
        <v/>
      </c>
      <c r="M107" s="19" t="str">
        <f>IFERROR(INDEX('Employee Info'!$C$3:$J$200,MATCH(Data6[[#This Row],[Name:]],'Employee Info'!$B$3:$B$200,0),MATCH(Data6[[#Headers],[Tech]],'Employee Info'!$C$2:$J$2,0)),"")</f>
        <v/>
      </c>
      <c r="N107" s="19" t="str">
        <f>IFERROR(INDEX('Employee Info'!$C$3:$J$200,MATCH(Data6[[#This Row],[Name:]],'Employee Info'!$B$3:$B$200,0),MATCH(Data6[[#Headers],[Other]],'Employee Info'!$C$2:$J$2,0)),"")</f>
        <v/>
      </c>
      <c r="O107" s="19">
        <f>IFERROR((Data6[[#This Row],[Hours:]]*SUM(Data6[[#This Row],[Rate]:[Other]])),"")</f>
        <v>0</v>
      </c>
      <c r="P107" s="7" t="str">
        <f>IF(Data6[[#This Row],[WO'#:]]="","Riley #","WO#")</f>
        <v>WO#</v>
      </c>
      <c r="Q107" s="7">
        <f>IFERROR(WEEKNUM(Data6[[#This Row],[Date:]]),"")</f>
        <v>4</v>
      </c>
      <c r="R107" s="6">
        <f t="shared" si="3"/>
        <v>45312</v>
      </c>
      <c r="S107" s="6">
        <f>Data6[[#This Row],[Week Start]]+7</f>
        <v>45319</v>
      </c>
      <c r="T107" s="7" t="str">
        <f t="shared" si="4"/>
        <v>1/21/2024 - 1/28/2024</v>
      </c>
      <c r="U107" s="7" t="str">
        <f t="shared" si="5"/>
        <v>Time Card</v>
      </c>
      <c r="V107" s="8" t="str">
        <f>RIGHT(TEXT(Data6[[#This Row],[Date:]],"mmddyyyy"),4)</f>
        <v>2024</v>
      </c>
      <c r="W107" s="8" t="str">
        <f>MID(TEXT(Data6[[#This Row],[Date:]],"mmddyyyy"),3,2)</f>
        <v>25</v>
      </c>
      <c r="X107" s="8" t="str">
        <f>LEFT(TEXT(Data6[[#This Row],[Date:]],"mmddyyyy"),2)</f>
        <v>01</v>
      </c>
      <c r="Y107" s="6">
        <f>DATE(Data6[[#This Row],[Year]],Data6[[#This Row],[Month]],Data6[[#This Row],[Day]])</f>
        <v>45316</v>
      </c>
    </row>
    <row r="108" spans="1:25">
      <c r="A108" s="5">
        <v>45316.579083912038</v>
      </c>
      <c r="B108" s="7" t="s">
        <v>35</v>
      </c>
      <c r="C108" s="6" t="s">
        <v>132</v>
      </c>
      <c r="D108" s="7" t="s">
        <v>137</v>
      </c>
      <c r="E108" s="8">
        <v>2</v>
      </c>
      <c r="F108" s="7">
        <v>7053182</v>
      </c>
      <c r="G108" s="7" t="s">
        <v>68</v>
      </c>
      <c r="H108" s="7" t="s">
        <v>69</v>
      </c>
      <c r="I108" s="7" t="s">
        <v>44</v>
      </c>
      <c r="J108" s="19" t="str">
        <f>IFERROR(INDEX('Employee Info'!$C$3:$E$200,MATCH(Data6[[#This Row],[Name:]],'Employee Info'!$B$3:$B$200,0),MATCH(Data6[[#This Row],[Hours Type:]],'Employee Info'!$C$2:$E$2,0)),"")</f>
        <v/>
      </c>
      <c r="K108" s="19" t="str">
        <f>IFERROR(INDEX('Employee Info'!$C$3:$J$200,MATCH(Data6[[#This Row],[Name:]],'Employee Info'!$B$3:$B$200,0),MATCH(Data6[[#Headers],[Truck]],'Employee Info'!$C$2:$J$2,0)),"")</f>
        <v/>
      </c>
      <c r="L108" s="19" t="str">
        <f>IFERROR(INDEX('Employee Info'!$C$3:$J$200,MATCH(Data6[[#This Row],[Name:]],'Employee Info'!$B$3:$B$200,0),MATCH(Data6[[#Headers],[Phone]],'Employee Info'!$C$2:$J$2,0)),"")</f>
        <v/>
      </c>
      <c r="M108" s="19" t="str">
        <f>IFERROR(INDEX('Employee Info'!$C$3:$J$200,MATCH(Data6[[#This Row],[Name:]],'Employee Info'!$B$3:$B$200,0),MATCH(Data6[[#Headers],[Tech]],'Employee Info'!$C$2:$J$2,0)),"")</f>
        <v/>
      </c>
      <c r="N108" s="19" t="str">
        <f>IFERROR(INDEX('Employee Info'!$C$3:$J$200,MATCH(Data6[[#This Row],[Name:]],'Employee Info'!$B$3:$B$200,0),MATCH(Data6[[#Headers],[Other]],'Employee Info'!$C$2:$J$2,0)),"")</f>
        <v/>
      </c>
      <c r="O108" s="19">
        <f>IFERROR((Data6[[#This Row],[Hours:]]*SUM(Data6[[#This Row],[Rate]:[Other]])),"")</f>
        <v>0</v>
      </c>
      <c r="P108" s="7" t="str">
        <f>IF(Data6[[#This Row],[WO'#:]]="","Riley #","WO#")</f>
        <v>WO#</v>
      </c>
      <c r="Q108" s="7">
        <f>IFERROR(WEEKNUM(Data6[[#This Row],[Date:]]),"")</f>
        <v>4</v>
      </c>
      <c r="R108" s="6">
        <f t="shared" si="3"/>
        <v>45312</v>
      </c>
      <c r="S108" s="6">
        <f>Data6[[#This Row],[Week Start]]+7</f>
        <v>45319</v>
      </c>
      <c r="T108" s="7" t="str">
        <f t="shared" si="4"/>
        <v>1/21/2024 - 1/28/2024</v>
      </c>
      <c r="U108" s="7" t="str">
        <f t="shared" si="5"/>
        <v>Time Card</v>
      </c>
      <c r="V108" s="8" t="str">
        <f>RIGHT(TEXT(Data6[[#This Row],[Date:]],"mmddyyyy"),4)</f>
        <v>2024</v>
      </c>
      <c r="W108" s="8" t="str">
        <f>MID(TEXT(Data6[[#This Row],[Date:]],"mmddyyyy"),3,2)</f>
        <v>25</v>
      </c>
      <c r="X108" s="8" t="str">
        <f>LEFT(TEXT(Data6[[#This Row],[Date:]],"mmddyyyy"),2)</f>
        <v>01</v>
      </c>
      <c r="Y108" s="6">
        <f>DATE(Data6[[#This Row],[Year]],Data6[[#This Row],[Month]],Data6[[#This Row],[Day]])</f>
        <v>45316</v>
      </c>
    </row>
    <row r="109" spans="1:25">
      <c r="A109" s="5">
        <v>45317.50578900463</v>
      </c>
      <c r="B109" s="7" t="s">
        <v>66</v>
      </c>
      <c r="C109" s="6" t="s">
        <v>132</v>
      </c>
      <c r="D109" s="7" t="s">
        <v>138</v>
      </c>
      <c r="E109" s="8">
        <v>1</v>
      </c>
      <c r="F109" s="7">
        <v>7053182</v>
      </c>
      <c r="G109" s="7" t="s">
        <v>68</v>
      </c>
      <c r="H109" s="7" t="s">
        <v>69</v>
      </c>
      <c r="I109" s="7" t="s">
        <v>44</v>
      </c>
      <c r="J109" s="19" t="str">
        <f>IFERROR(INDEX('Employee Info'!$C$3:$E$200,MATCH(Data6[[#This Row],[Name:]],'Employee Info'!$B$3:$B$200,0),MATCH(Data6[[#This Row],[Hours Type:]],'Employee Info'!$C$2:$E$2,0)),"")</f>
        <v/>
      </c>
      <c r="K109" s="19" t="str">
        <f>IFERROR(INDEX('Employee Info'!$C$3:$J$200,MATCH(Data6[[#This Row],[Name:]],'Employee Info'!$B$3:$B$200,0),MATCH(Data6[[#Headers],[Truck]],'Employee Info'!$C$2:$J$2,0)),"")</f>
        <v/>
      </c>
      <c r="L109" s="19" t="str">
        <f>IFERROR(INDEX('Employee Info'!$C$3:$J$200,MATCH(Data6[[#This Row],[Name:]],'Employee Info'!$B$3:$B$200,0),MATCH(Data6[[#Headers],[Phone]],'Employee Info'!$C$2:$J$2,0)),"")</f>
        <v/>
      </c>
      <c r="M109" s="19" t="str">
        <f>IFERROR(INDEX('Employee Info'!$C$3:$J$200,MATCH(Data6[[#This Row],[Name:]],'Employee Info'!$B$3:$B$200,0),MATCH(Data6[[#Headers],[Tech]],'Employee Info'!$C$2:$J$2,0)),"")</f>
        <v/>
      </c>
      <c r="N109" s="19" t="str">
        <f>IFERROR(INDEX('Employee Info'!$C$3:$J$200,MATCH(Data6[[#This Row],[Name:]],'Employee Info'!$B$3:$B$200,0),MATCH(Data6[[#Headers],[Other]],'Employee Info'!$C$2:$J$2,0)),"")</f>
        <v/>
      </c>
      <c r="O109" s="19">
        <f>IFERROR((Data6[[#This Row],[Hours:]]*SUM(Data6[[#This Row],[Rate]:[Other]])),"")</f>
        <v>0</v>
      </c>
      <c r="P109" s="7" t="str">
        <f>IF(Data6[[#This Row],[WO'#:]]="","Riley #","WO#")</f>
        <v>WO#</v>
      </c>
      <c r="Q109" s="7">
        <f>IFERROR(WEEKNUM(Data6[[#This Row],[Date:]]),"")</f>
        <v>4</v>
      </c>
      <c r="R109" s="6">
        <f t="shared" si="3"/>
        <v>45312</v>
      </c>
      <c r="S109" s="6">
        <f>Data6[[#This Row],[Week Start]]+7</f>
        <v>45319</v>
      </c>
      <c r="T109" s="7" t="str">
        <f t="shared" si="4"/>
        <v>1/21/2024 - 1/28/2024</v>
      </c>
      <c r="U109" s="7" t="str">
        <f t="shared" si="5"/>
        <v>Time Card</v>
      </c>
      <c r="V109" s="8" t="str">
        <f>RIGHT(TEXT(Data6[[#This Row],[Date:]],"mmddyyyy"),4)</f>
        <v>2024</v>
      </c>
      <c r="W109" s="8" t="str">
        <f>MID(TEXT(Data6[[#This Row],[Date:]],"mmddyyyy"),3,2)</f>
        <v>25</v>
      </c>
      <c r="X109" s="8" t="str">
        <f>LEFT(TEXT(Data6[[#This Row],[Date:]],"mmddyyyy"),2)</f>
        <v>01</v>
      </c>
      <c r="Y109" s="6">
        <f>DATE(Data6[[#This Row],[Year]],Data6[[#This Row],[Month]],Data6[[#This Row],[Day]])</f>
        <v>45316</v>
      </c>
    </row>
    <row r="110" spans="1:25">
      <c r="A110" s="5">
        <v>45316.578587962962</v>
      </c>
      <c r="B110" s="7" t="s">
        <v>35</v>
      </c>
      <c r="C110" s="6" t="s">
        <v>132</v>
      </c>
      <c r="D110" s="7" t="s">
        <v>139</v>
      </c>
      <c r="E110" s="8">
        <v>2</v>
      </c>
      <c r="F110" s="7">
        <v>7053183</v>
      </c>
      <c r="G110" s="7" t="s">
        <v>68</v>
      </c>
      <c r="H110" s="7" t="s">
        <v>69</v>
      </c>
      <c r="I110" s="7" t="s">
        <v>44</v>
      </c>
      <c r="J110" s="19" t="str">
        <f>IFERROR(INDEX('Employee Info'!$C$3:$E$200,MATCH(Data6[[#This Row],[Name:]],'Employee Info'!$B$3:$B$200,0),MATCH(Data6[[#This Row],[Hours Type:]],'Employee Info'!$C$2:$E$2,0)),"")</f>
        <v/>
      </c>
      <c r="K110" s="19" t="str">
        <f>IFERROR(INDEX('Employee Info'!$C$3:$J$200,MATCH(Data6[[#This Row],[Name:]],'Employee Info'!$B$3:$B$200,0),MATCH(Data6[[#Headers],[Truck]],'Employee Info'!$C$2:$J$2,0)),"")</f>
        <v/>
      </c>
      <c r="L110" s="19" t="str">
        <f>IFERROR(INDEX('Employee Info'!$C$3:$J$200,MATCH(Data6[[#This Row],[Name:]],'Employee Info'!$B$3:$B$200,0),MATCH(Data6[[#Headers],[Phone]],'Employee Info'!$C$2:$J$2,0)),"")</f>
        <v/>
      </c>
      <c r="M110" s="19" t="str">
        <f>IFERROR(INDEX('Employee Info'!$C$3:$J$200,MATCH(Data6[[#This Row],[Name:]],'Employee Info'!$B$3:$B$200,0),MATCH(Data6[[#Headers],[Tech]],'Employee Info'!$C$2:$J$2,0)),"")</f>
        <v/>
      </c>
      <c r="N110" s="19" t="str">
        <f>IFERROR(INDEX('Employee Info'!$C$3:$J$200,MATCH(Data6[[#This Row],[Name:]],'Employee Info'!$B$3:$B$200,0),MATCH(Data6[[#Headers],[Other]],'Employee Info'!$C$2:$J$2,0)),"")</f>
        <v/>
      </c>
      <c r="O110" s="19">
        <f>IFERROR((Data6[[#This Row],[Hours:]]*SUM(Data6[[#This Row],[Rate]:[Other]])),"")</f>
        <v>0</v>
      </c>
      <c r="P110" s="7" t="str">
        <f>IF(Data6[[#This Row],[WO'#:]]="","Riley #","WO#")</f>
        <v>WO#</v>
      </c>
      <c r="Q110" s="7">
        <f>IFERROR(WEEKNUM(Data6[[#This Row],[Date:]]),"")</f>
        <v>4</v>
      </c>
      <c r="R110" s="6">
        <f t="shared" si="3"/>
        <v>45312</v>
      </c>
      <c r="S110" s="6">
        <f>Data6[[#This Row],[Week Start]]+7</f>
        <v>45319</v>
      </c>
      <c r="T110" s="7" t="str">
        <f t="shared" si="4"/>
        <v>1/21/2024 - 1/28/2024</v>
      </c>
      <c r="U110" s="7" t="str">
        <f t="shared" si="5"/>
        <v>Time Card</v>
      </c>
      <c r="V110" s="8" t="str">
        <f>RIGHT(TEXT(Data6[[#This Row],[Date:]],"mmddyyyy"),4)</f>
        <v>2024</v>
      </c>
      <c r="W110" s="8" t="str">
        <f>MID(TEXT(Data6[[#This Row],[Date:]],"mmddyyyy"),3,2)</f>
        <v>25</v>
      </c>
      <c r="X110" s="8" t="str">
        <f>LEFT(TEXT(Data6[[#This Row],[Date:]],"mmddyyyy"),2)</f>
        <v>01</v>
      </c>
      <c r="Y110" s="6">
        <f>DATE(Data6[[#This Row],[Year]],Data6[[#This Row],[Month]],Data6[[#This Row],[Day]])</f>
        <v>45316</v>
      </c>
    </row>
    <row r="111" spans="1:25">
      <c r="A111" s="5">
        <v>45317.511127662037</v>
      </c>
      <c r="B111" s="7" t="s">
        <v>66</v>
      </c>
      <c r="C111" s="6" t="s">
        <v>132</v>
      </c>
      <c r="D111" s="7" t="s">
        <v>140</v>
      </c>
      <c r="E111" s="8">
        <v>1</v>
      </c>
      <c r="F111" s="7">
        <v>7053183</v>
      </c>
      <c r="G111" s="7" t="s">
        <v>68</v>
      </c>
      <c r="H111" s="7" t="s">
        <v>69</v>
      </c>
      <c r="I111" s="7" t="s">
        <v>44</v>
      </c>
      <c r="J111" s="19" t="str">
        <f>IFERROR(INDEX('Employee Info'!$C$3:$E$200,MATCH(Data6[[#This Row],[Name:]],'Employee Info'!$B$3:$B$200,0),MATCH(Data6[[#This Row],[Hours Type:]],'Employee Info'!$C$2:$E$2,0)),"")</f>
        <v/>
      </c>
      <c r="K111" s="19" t="str">
        <f>IFERROR(INDEX('Employee Info'!$C$3:$J$200,MATCH(Data6[[#This Row],[Name:]],'Employee Info'!$B$3:$B$200,0),MATCH(Data6[[#Headers],[Truck]],'Employee Info'!$C$2:$J$2,0)),"")</f>
        <v/>
      </c>
      <c r="L111" s="19" t="str">
        <f>IFERROR(INDEX('Employee Info'!$C$3:$J$200,MATCH(Data6[[#This Row],[Name:]],'Employee Info'!$B$3:$B$200,0),MATCH(Data6[[#Headers],[Phone]],'Employee Info'!$C$2:$J$2,0)),"")</f>
        <v/>
      </c>
      <c r="M111" s="19" t="str">
        <f>IFERROR(INDEX('Employee Info'!$C$3:$J$200,MATCH(Data6[[#This Row],[Name:]],'Employee Info'!$B$3:$B$200,0),MATCH(Data6[[#Headers],[Tech]],'Employee Info'!$C$2:$J$2,0)),"")</f>
        <v/>
      </c>
      <c r="N111" s="19" t="str">
        <f>IFERROR(INDEX('Employee Info'!$C$3:$J$200,MATCH(Data6[[#This Row],[Name:]],'Employee Info'!$B$3:$B$200,0),MATCH(Data6[[#Headers],[Other]],'Employee Info'!$C$2:$J$2,0)),"")</f>
        <v/>
      </c>
      <c r="O111" s="19">
        <f>IFERROR((Data6[[#This Row],[Hours:]]*SUM(Data6[[#This Row],[Rate]:[Other]])),"")</f>
        <v>0</v>
      </c>
      <c r="P111" s="7" t="str">
        <f>IF(Data6[[#This Row],[WO'#:]]="","Riley #","WO#")</f>
        <v>WO#</v>
      </c>
      <c r="Q111" s="7">
        <f>IFERROR(WEEKNUM(Data6[[#This Row],[Date:]]),"")</f>
        <v>4</v>
      </c>
      <c r="R111" s="6">
        <f t="shared" si="3"/>
        <v>45312</v>
      </c>
      <c r="S111" s="6">
        <f>Data6[[#This Row],[Week Start]]+7</f>
        <v>45319</v>
      </c>
      <c r="T111" s="7" t="str">
        <f t="shared" si="4"/>
        <v>1/21/2024 - 1/28/2024</v>
      </c>
      <c r="U111" s="7" t="str">
        <f t="shared" si="5"/>
        <v>Time Card</v>
      </c>
      <c r="V111" s="8" t="str">
        <f>RIGHT(TEXT(Data6[[#This Row],[Date:]],"mmddyyyy"),4)</f>
        <v>2024</v>
      </c>
      <c r="W111" s="8" t="str">
        <f>MID(TEXT(Data6[[#This Row],[Date:]],"mmddyyyy"),3,2)</f>
        <v>25</v>
      </c>
      <c r="X111" s="8" t="str">
        <f>LEFT(TEXT(Data6[[#This Row],[Date:]],"mmddyyyy"),2)</f>
        <v>01</v>
      </c>
      <c r="Y111" s="6">
        <f>DATE(Data6[[#This Row],[Year]],Data6[[#This Row],[Month]],Data6[[#This Row],[Day]])</f>
        <v>45316</v>
      </c>
    </row>
    <row r="112" spans="1:25">
      <c r="A112" s="5">
        <v>45317.519127546293</v>
      </c>
      <c r="B112" s="7" t="s">
        <v>66</v>
      </c>
      <c r="C112" s="6" t="s">
        <v>141</v>
      </c>
      <c r="D112" s="7" t="s">
        <v>99</v>
      </c>
      <c r="E112" s="8">
        <v>2</v>
      </c>
      <c r="F112" s="7">
        <v>20028</v>
      </c>
      <c r="G112" s="7" t="s">
        <v>68</v>
      </c>
      <c r="H112" s="7" t="s">
        <v>69</v>
      </c>
      <c r="I112" s="7" t="s">
        <v>44</v>
      </c>
      <c r="J112" s="19" t="str">
        <f>IFERROR(INDEX('Employee Info'!$C$3:$E$200,MATCH(Data6[[#This Row],[Name:]],'Employee Info'!$B$3:$B$200,0),MATCH(Data6[[#This Row],[Hours Type:]],'Employee Info'!$C$2:$E$2,0)),"")</f>
        <v/>
      </c>
      <c r="K112" s="19" t="str">
        <f>IFERROR(INDEX('Employee Info'!$C$3:$J$200,MATCH(Data6[[#This Row],[Name:]],'Employee Info'!$B$3:$B$200,0),MATCH(Data6[[#Headers],[Truck]],'Employee Info'!$C$2:$J$2,0)),"")</f>
        <v/>
      </c>
      <c r="L112" s="19" t="str">
        <f>IFERROR(INDEX('Employee Info'!$C$3:$J$200,MATCH(Data6[[#This Row],[Name:]],'Employee Info'!$B$3:$B$200,0),MATCH(Data6[[#Headers],[Phone]],'Employee Info'!$C$2:$J$2,0)),"")</f>
        <v/>
      </c>
      <c r="M112" s="19" t="str">
        <f>IFERROR(INDEX('Employee Info'!$C$3:$J$200,MATCH(Data6[[#This Row],[Name:]],'Employee Info'!$B$3:$B$200,0),MATCH(Data6[[#Headers],[Tech]],'Employee Info'!$C$2:$J$2,0)),"")</f>
        <v/>
      </c>
      <c r="N112" s="19" t="str">
        <f>IFERROR(INDEX('Employee Info'!$C$3:$J$200,MATCH(Data6[[#This Row],[Name:]],'Employee Info'!$B$3:$B$200,0),MATCH(Data6[[#Headers],[Other]],'Employee Info'!$C$2:$J$2,0)),"")</f>
        <v/>
      </c>
      <c r="O112" s="19">
        <f>IFERROR((Data6[[#This Row],[Hours:]]*SUM(Data6[[#This Row],[Rate]:[Other]])),"")</f>
        <v>0</v>
      </c>
      <c r="P112" s="7" t="str">
        <f>IF(Data6[[#This Row],[WO'#:]]="","Riley #","WO#")</f>
        <v>WO#</v>
      </c>
      <c r="Q112" s="7">
        <f>IFERROR(WEEKNUM(Data6[[#This Row],[Date:]]),"")</f>
        <v>4</v>
      </c>
      <c r="R112" s="6">
        <f t="shared" si="3"/>
        <v>45312</v>
      </c>
      <c r="S112" s="6">
        <f>Data6[[#This Row],[Week Start]]+7</f>
        <v>45319</v>
      </c>
      <c r="T112" s="7" t="str">
        <f t="shared" si="4"/>
        <v>1/21/2024 - 1/28/2024</v>
      </c>
      <c r="U112" s="7" t="str">
        <f t="shared" si="5"/>
        <v>Time Card</v>
      </c>
      <c r="V112" s="8" t="str">
        <f>RIGHT(TEXT(Data6[[#This Row],[Date:]],"mmddyyyy"),4)</f>
        <v>2024</v>
      </c>
      <c r="W112" s="8" t="str">
        <f>MID(TEXT(Data6[[#This Row],[Date:]],"mmddyyyy"),3,2)</f>
        <v>26</v>
      </c>
      <c r="X112" s="8" t="str">
        <f>LEFT(TEXT(Data6[[#This Row],[Date:]],"mmddyyyy"),2)</f>
        <v>01</v>
      </c>
      <c r="Y112" s="6">
        <f>DATE(Data6[[#This Row],[Year]],Data6[[#This Row],[Month]],Data6[[#This Row],[Day]])</f>
        <v>45317</v>
      </c>
    </row>
    <row r="113" spans="1:25">
      <c r="A113" s="5">
        <v>45317.516080671296</v>
      </c>
      <c r="B113" s="7" t="s">
        <v>66</v>
      </c>
      <c r="C113" s="6" t="s">
        <v>141</v>
      </c>
      <c r="D113" s="7" t="s">
        <v>142</v>
      </c>
      <c r="E113" s="8">
        <v>3</v>
      </c>
      <c r="F113" s="7">
        <v>6984733</v>
      </c>
      <c r="G113" s="7" t="s">
        <v>117</v>
      </c>
      <c r="H113" s="7" t="s">
        <v>69</v>
      </c>
      <c r="I113" s="7" t="s">
        <v>44</v>
      </c>
      <c r="J113" s="19" t="str">
        <f>IFERROR(INDEX('Employee Info'!$C$3:$E$200,MATCH(Data6[[#This Row],[Name:]],'Employee Info'!$B$3:$B$200,0),MATCH(Data6[[#This Row],[Hours Type:]],'Employee Info'!$C$2:$E$2,0)),"")</f>
        <v/>
      </c>
      <c r="K113" s="19" t="str">
        <f>IFERROR(INDEX('Employee Info'!$C$3:$J$200,MATCH(Data6[[#This Row],[Name:]],'Employee Info'!$B$3:$B$200,0),MATCH(Data6[[#Headers],[Truck]],'Employee Info'!$C$2:$J$2,0)),"")</f>
        <v/>
      </c>
      <c r="L113" s="19" t="str">
        <f>IFERROR(INDEX('Employee Info'!$C$3:$J$200,MATCH(Data6[[#This Row],[Name:]],'Employee Info'!$B$3:$B$200,0),MATCH(Data6[[#Headers],[Phone]],'Employee Info'!$C$2:$J$2,0)),"")</f>
        <v/>
      </c>
      <c r="M113" s="19" t="str">
        <f>IFERROR(INDEX('Employee Info'!$C$3:$J$200,MATCH(Data6[[#This Row],[Name:]],'Employee Info'!$B$3:$B$200,0),MATCH(Data6[[#Headers],[Tech]],'Employee Info'!$C$2:$J$2,0)),"")</f>
        <v/>
      </c>
      <c r="N113" s="19" t="str">
        <f>IFERROR(INDEX('Employee Info'!$C$3:$J$200,MATCH(Data6[[#This Row],[Name:]],'Employee Info'!$B$3:$B$200,0),MATCH(Data6[[#Headers],[Other]],'Employee Info'!$C$2:$J$2,0)),"")</f>
        <v/>
      </c>
      <c r="O113" s="19">
        <f>IFERROR((Data6[[#This Row],[Hours:]]*SUM(Data6[[#This Row],[Rate]:[Other]])),"")</f>
        <v>0</v>
      </c>
      <c r="P113" s="7" t="str">
        <f>IF(Data6[[#This Row],[WO'#:]]="","Riley #","WO#")</f>
        <v>WO#</v>
      </c>
      <c r="Q113" s="7">
        <f>IFERROR(WEEKNUM(Data6[[#This Row],[Date:]]),"")</f>
        <v>4</v>
      </c>
      <c r="R113" s="6">
        <f t="shared" si="3"/>
        <v>45312</v>
      </c>
      <c r="S113" s="6">
        <f>Data6[[#This Row],[Week Start]]+7</f>
        <v>45319</v>
      </c>
      <c r="T113" s="7" t="str">
        <f t="shared" si="4"/>
        <v>1/21/2024 - 1/28/2024</v>
      </c>
      <c r="U113" s="7" t="str">
        <f t="shared" si="5"/>
        <v>Time Card</v>
      </c>
      <c r="V113" s="8" t="str">
        <f>RIGHT(TEXT(Data6[[#This Row],[Date:]],"mmddyyyy"),4)</f>
        <v>2024</v>
      </c>
      <c r="W113" s="8" t="str">
        <f>MID(TEXT(Data6[[#This Row],[Date:]],"mmddyyyy"),3,2)</f>
        <v>26</v>
      </c>
      <c r="X113" s="8" t="str">
        <f>LEFT(TEXT(Data6[[#This Row],[Date:]],"mmddyyyy"),2)</f>
        <v>01</v>
      </c>
      <c r="Y113" s="6">
        <f>DATE(Data6[[#This Row],[Year]],Data6[[#This Row],[Month]],Data6[[#This Row],[Day]])</f>
        <v>45317</v>
      </c>
    </row>
    <row r="114" spans="1:25">
      <c r="A114" s="5">
        <v>45317.499535532406</v>
      </c>
      <c r="B114" s="7" t="s">
        <v>66</v>
      </c>
      <c r="C114" s="6" t="s">
        <v>141</v>
      </c>
      <c r="D114" s="7" t="s">
        <v>119</v>
      </c>
      <c r="E114" s="8">
        <v>1</v>
      </c>
      <c r="F114" s="7">
        <v>6999794</v>
      </c>
      <c r="G114" s="7" t="s">
        <v>68</v>
      </c>
      <c r="H114" s="7" t="s">
        <v>69</v>
      </c>
      <c r="I114" s="7" t="s">
        <v>44</v>
      </c>
      <c r="J114" s="19" t="str">
        <f>IFERROR(INDEX('Employee Info'!$C$3:$E$200,MATCH(Data6[[#This Row],[Name:]],'Employee Info'!$B$3:$B$200,0),MATCH(Data6[[#This Row],[Hours Type:]],'Employee Info'!$C$2:$E$2,0)),"")</f>
        <v/>
      </c>
      <c r="K114" s="19" t="str">
        <f>IFERROR(INDEX('Employee Info'!$C$3:$J$200,MATCH(Data6[[#This Row],[Name:]],'Employee Info'!$B$3:$B$200,0),MATCH(Data6[[#Headers],[Truck]],'Employee Info'!$C$2:$J$2,0)),"")</f>
        <v/>
      </c>
      <c r="L114" s="19" t="str">
        <f>IFERROR(INDEX('Employee Info'!$C$3:$J$200,MATCH(Data6[[#This Row],[Name:]],'Employee Info'!$B$3:$B$200,0),MATCH(Data6[[#Headers],[Phone]],'Employee Info'!$C$2:$J$2,0)),"")</f>
        <v/>
      </c>
      <c r="M114" s="19" t="str">
        <f>IFERROR(INDEX('Employee Info'!$C$3:$J$200,MATCH(Data6[[#This Row],[Name:]],'Employee Info'!$B$3:$B$200,0),MATCH(Data6[[#Headers],[Tech]],'Employee Info'!$C$2:$J$2,0)),"")</f>
        <v/>
      </c>
      <c r="N114" s="19" t="str">
        <f>IFERROR(INDEX('Employee Info'!$C$3:$J$200,MATCH(Data6[[#This Row],[Name:]],'Employee Info'!$B$3:$B$200,0),MATCH(Data6[[#Headers],[Other]],'Employee Info'!$C$2:$J$2,0)),"")</f>
        <v/>
      </c>
      <c r="O114" s="19">
        <f>IFERROR((Data6[[#This Row],[Hours:]]*SUM(Data6[[#This Row],[Rate]:[Other]])),"")</f>
        <v>0</v>
      </c>
      <c r="P114" s="7" t="str">
        <f>IF(Data6[[#This Row],[WO'#:]]="","Riley #","WO#")</f>
        <v>WO#</v>
      </c>
      <c r="Q114" s="7">
        <f>IFERROR(WEEKNUM(Data6[[#This Row],[Date:]]),"")</f>
        <v>4</v>
      </c>
      <c r="R114" s="6">
        <f t="shared" si="3"/>
        <v>45312</v>
      </c>
      <c r="S114" s="6">
        <f>Data6[[#This Row],[Week Start]]+7</f>
        <v>45319</v>
      </c>
      <c r="T114" s="7" t="str">
        <f t="shared" si="4"/>
        <v>1/21/2024 - 1/28/2024</v>
      </c>
      <c r="U114" s="7" t="str">
        <f t="shared" si="5"/>
        <v>Time Card</v>
      </c>
      <c r="V114" s="8" t="str">
        <f>RIGHT(TEXT(Data6[[#This Row],[Date:]],"mmddyyyy"),4)</f>
        <v>2024</v>
      </c>
      <c r="W114" s="8" t="str">
        <f>MID(TEXT(Data6[[#This Row],[Date:]],"mmddyyyy"),3,2)</f>
        <v>26</v>
      </c>
      <c r="X114" s="8" t="str">
        <f>LEFT(TEXT(Data6[[#This Row],[Date:]],"mmddyyyy"),2)</f>
        <v>01</v>
      </c>
      <c r="Y114" s="6">
        <f>DATE(Data6[[#This Row],[Year]],Data6[[#This Row],[Month]],Data6[[#This Row],[Day]])</f>
        <v>45317</v>
      </c>
    </row>
    <row r="115" spans="1:25">
      <c r="A115" s="5">
        <v>45317.55973148148</v>
      </c>
      <c r="B115" s="7" t="s">
        <v>35</v>
      </c>
      <c r="C115" s="6" t="s">
        <v>141</v>
      </c>
      <c r="D115" s="7" t="s">
        <v>143</v>
      </c>
      <c r="E115" s="8">
        <v>3</v>
      </c>
      <c r="F115" s="7">
        <v>6999794</v>
      </c>
      <c r="G115" s="7" t="s">
        <v>68</v>
      </c>
      <c r="H115" s="7" t="s">
        <v>69</v>
      </c>
      <c r="I115" s="7" t="s">
        <v>44</v>
      </c>
      <c r="J115" s="19" t="str">
        <f>IFERROR(INDEX('Employee Info'!$C$3:$E$200,MATCH(Data6[[#This Row],[Name:]],'Employee Info'!$B$3:$B$200,0),MATCH(Data6[[#This Row],[Hours Type:]],'Employee Info'!$C$2:$E$2,0)),"")</f>
        <v/>
      </c>
      <c r="K115" s="19" t="str">
        <f>IFERROR(INDEX('Employee Info'!$C$3:$J$200,MATCH(Data6[[#This Row],[Name:]],'Employee Info'!$B$3:$B$200,0),MATCH(Data6[[#Headers],[Truck]],'Employee Info'!$C$2:$J$2,0)),"")</f>
        <v/>
      </c>
      <c r="L115" s="19" t="str">
        <f>IFERROR(INDEX('Employee Info'!$C$3:$J$200,MATCH(Data6[[#This Row],[Name:]],'Employee Info'!$B$3:$B$200,0),MATCH(Data6[[#Headers],[Phone]],'Employee Info'!$C$2:$J$2,0)),"")</f>
        <v/>
      </c>
      <c r="M115" s="19" t="str">
        <f>IFERROR(INDEX('Employee Info'!$C$3:$J$200,MATCH(Data6[[#This Row],[Name:]],'Employee Info'!$B$3:$B$200,0),MATCH(Data6[[#Headers],[Tech]],'Employee Info'!$C$2:$J$2,0)),"")</f>
        <v/>
      </c>
      <c r="N115" s="19" t="str">
        <f>IFERROR(INDEX('Employee Info'!$C$3:$J$200,MATCH(Data6[[#This Row],[Name:]],'Employee Info'!$B$3:$B$200,0),MATCH(Data6[[#Headers],[Other]],'Employee Info'!$C$2:$J$2,0)),"")</f>
        <v/>
      </c>
      <c r="O115" s="19">
        <f>IFERROR((Data6[[#This Row],[Hours:]]*SUM(Data6[[#This Row],[Rate]:[Other]])),"")</f>
        <v>0</v>
      </c>
      <c r="P115" s="7" t="str">
        <f>IF(Data6[[#This Row],[WO'#:]]="","Riley #","WO#")</f>
        <v>WO#</v>
      </c>
      <c r="Q115" s="7">
        <f>IFERROR(WEEKNUM(Data6[[#This Row],[Date:]]),"")</f>
        <v>4</v>
      </c>
      <c r="R115" s="6">
        <f t="shared" si="3"/>
        <v>45312</v>
      </c>
      <c r="S115" s="6">
        <f>Data6[[#This Row],[Week Start]]+7</f>
        <v>45319</v>
      </c>
      <c r="T115" s="7" t="str">
        <f t="shared" si="4"/>
        <v>1/21/2024 - 1/28/2024</v>
      </c>
      <c r="U115" s="7" t="str">
        <f t="shared" si="5"/>
        <v>Time Card</v>
      </c>
      <c r="V115" s="8" t="str">
        <f>RIGHT(TEXT(Data6[[#This Row],[Date:]],"mmddyyyy"),4)</f>
        <v>2024</v>
      </c>
      <c r="W115" s="8" t="str">
        <f>MID(TEXT(Data6[[#This Row],[Date:]],"mmddyyyy"),3,2)</f>
        <v>26</v>
      </c>
      <c r="X115" s="8" t="str">
        <f>LEFT(TEXT(Data6[[#This Row],[Date:]],"mmddyyyy"),2)</f>
        <v>01</v>
      </c>
      <c r="Y115" s="6">
        <f>DATE(Data6[[#This Row],[Year]],Data6[[#This Row],[Month]],Data6[[#This Row],[Day]])</f>
        <v>45317</v>
      </c>
    </row>
    <row r="116" spans="1:25">
      <c r="A116" s="5">
        <v>45317.50145625</v>
      </c>
      <c r="B116" s="7" t="s">
        <v>66</v>
      </c>
      <c r="C116" s="6" t="s">
        <v>141</v>
      </c>
      <c r="D116" s="7" t="s">
        <v>124</v>
      </c>
      <c r="E116" s="8">
        <v>1</v>
      </c>
      <c r="F116" s="7">
        <v>7050595</v>
      </c>
      <c r="G116" s="7" t="s">
        <v>68</v>
      </c>
      <c r="H116" s="7" t="s">
        <v>69</v>
      </c>
      <c r="I116" s="7" t="s">
        <v>44</v>
      </c>
      <c r="J116" s="19" t="str">
        <f>IFERROR(INDEX('Employee Info'!$C$3:$E$200,MATCH(Data6[[#This Row],[Name:]],'Employee Info'!$B$3:$B$200,0),MATCH(Data6[[#This Row],[Hours Type:]],'Employee Info'!$C$2:$E$2,0)),"")</f>
        <v/>
      </c>
      <c r="K116" s="19" t="str">
        <f>IFERROR(INDEX('Employee Info'!$C$3:$J$200,MATCH(Data6[[#This Row],[Name:]],'Employee Info'!$B$3:$B$200,0),MATCH(Data6[[#Headers],[Truck]],'Employee Info'!$C$2:$J$2,0)),"")</f>
        <v/>
      </c>
      <c r="L116" s="19" t="str">
        <f>IFERROR(INDEX('Employee Info'!$C$3:$J$200,MATCH(Data6[[#This Row],[Name:]],'Employee Info'!$B$3:$B$200,0),MATCH(Data6[[#Headers],[Phone]],'Employee Info'!$C$2:$J$2,0)),"")</f>
        <v/>
      </c>
      <c r="M116" s="19" t="str">
        <f>IFERROR(INDEX('Employee Info'!$C$3:$J$200,MATCH(Data6[[#This Row],[Name:]],'Employee Info'!$B$3:$B$200,0),MATCH(Data6[[#Headers],[Tech]],'Employee Info'!$C$2:$J$2,0)),"")</f>
        <v/>
      </c>
      <c r="N116" s="19" t="str">
        <f>IFERROR(INDEX('Employee Info'!$C$3:$J$200,MATCH(Data6[[#This Row],[Name:]],'Employee Info'!$B$3:$B$200,0),MATCH(Data6[[#Headers],[Other]],'Employee Info'!$C$2:$J$2,0)),"")</f>
        <v/>
      </c>
      <c r="O116" s="19">
        <f>IFERROR((Data6[[#This Row],[Hours:]]*SUM(Data6[[#This Row],[Rate]:[Other]])),"")</f>
        <v>0</v>
      </c>
      <c r="P116" s="7" t="str">
        <f>IF(Data6[[#This Row],[WO'#:]]="","Riley #","WO#")</f>
        <v>WO#</v>
      </c>
      <c r="Q116" s="7">
        <f>IFERROR(WEEKNUM(Data6[[#This Row],[Date:]]),"")</f>
        <v>4</v>
      </c>
      <c r="R116" s="6">
        <f t="shared" si="3"/>
        <v>45312</v>
      </c>
      <c r="S116" s="6">
        <f>Data6[[#This Row],[Week Start]]+7</f>
        <v>45319</v>
      </c>
      <c r="T116" s="7" t="str">
        <f t="shared" si="4"/>
        <v>1/21/2024 - 1/28/2024</v>
      </c>
      <c r="U116" s="7" t="str">
        <f t="shared" si="5"/>
        <v>Time Card</v>
      </c>
      <c r="V116" s="8" t="str">
        <f>RIGHT(TEXT(Data6[[#This Row],[Date:]],"mmddyyyy"),4)</f>
        <v>2024</v>
      </c>
      <c r="W116" s="8" t="str">
        <f>MID(TEXT(Data6[[#This Row],[Date:]],"mmddyyyy"),3,2)</f>
        <v>26</v>
      </c>
      <c r="X116" s="8" t="str">
        <f>LEFT(TEXT(Data6[[#This Row],[Date:]],"mmddyyyy"),2)</f>
        <v>01</v>
      </c>
      <c r="Y116" s="6">
        <f>DATE(Data6[[#This Row],[Year]],Data6[[#This Row],[Month]],Data6[[#This Row],[Day]])</f>
        <v>45317</v>
      </c>
    </row>
    <row r="117" spans="1:25">
      <c r="A117" s="5">
        <v>45317.505694328705</v>
      </c>
      <c r="B117" s="7" t="s">
        <v>66</v>
      </c>
      <c r="C117" s="6" t="s">
        <v>141</v>
      </c>
      <c r="D117" s="7" t="s">
        <v>138</v>
      </c>
      <c r="E117" s="8">
        <v>1</v>
      </c>
      <c r="F117" s="7">
        <v>7053182</v>
      </c>
      <c r="G117" s="7" t="s">
        <v>68</v>
      </c>
      <c r="H117" s="7" t="s">
        <v>69</v>
      </c>
      <c r="I117" s="7" t="s">
        <v>44</v>
      </c>
      <c r="J117" s="19" t="str">
        <f>IFERROR(INDEX('Employee Info'!$C$3:$E$200,MATCH(Data6[[#This Row],[Name:]],'Employee Info'!$B$3:$B$200,0),MATCH(Data6[[#This Row],[Hours Type:]],'Employee Info'!$C$2:$E$2,0)),"")</f>
        <v/>
      </c>
      <c r="K117" s="19" t="str">
        <f>IFERROR(INDEX('Employee Info'!$C$3:$J$200,MATCH(Data6[[#This Row],[Name:]],'Employee Info'!$B$3:$B$200,0),MATCH(Data6[[#Headers],[Truck]],'Employee Info'!$C$2:$J$2,0)),"")</f>
        <v/>
      </c>
      <c r="L117" s="19" t="str">
        <f>IFERROR(INDEX('Employee Info'!$C$3:$J$200,MATCH(Data6[[#This Row],[Name:]],'Employee Info'!$B$3:$B$200,0),MATCH(Data6[[#Headers],[Phone]],'Employee Info'!$C$2:$J$2,0)),"")</f>
        <v/>
      </c>
      <c r="M117" s="19" t="str">
        <f>IFERROR(INDEX('Employee Info'!$C$3:$J$200,MATCH(Data6[[#This Row],[Name:]],'Employee Info'!$B$3:$B$200,0),MATCH(Data6[[#Headers],[Tech]],'Employee Info'!$C$2:$J$2,0)),"")</f>
        <v/>
      </c>
      <c r="N117" s="19" t="str">
        <f>IFERROR(INDEX('Employee Info'!$C$3:$J$200,MATCH(Data6[[#This Row],[Name:]],'Employee Info'!$B$3:$B$200,0),MATCH(Data6[[#Headers],[Other]],'Employee Info'!$C$2:$J$2,0)),"")</f>
        <v/>
      </c>
      <c r="O117" s="19">
        <f>IFERROR((Data6[[#This Row],[Hours:]]*SUM(Data6[[#This Row],[Rate]:[Other]])),"")</f>
        <v>0</v>
      </c>
      <c r="P117" s="7" t="str">
        <f>IF(Data6[[#This Row],[WO'#:]]="","Riley #","WO#")</f>
        <v>WO#</v>
      </c>
      <c r="Q117" s="7">
        <f>IFERROR(WEEKNUM(Data6[[#This Row],[Date:]]),"")</f>
        <v>4</v>
      </c>
      <c r="R117" s="6">
        <f t="shared" si="3"/>
        <v>45312</v>
      </c>
      <c r="S117" s="6">
        <f>Data6[[#This Row],[Week Start]]+7</f>
        <v>45319</v>
      </c>
      <c r="T117" s="7" t="str">
        <f t="shared" si="4"/>
        <v>1/21/2024 - 1/28/2024</v>
      </c>
      <c r="U117" s="7" t="str">
        <f t="shared" si="5"/>
        <v>Time Card</v>
      </c>
      <c r="V117" s="8" t="str">
        <f>RIGHT(TEXT(Data6[[#This Row],[Date:]],"mmddyyyy"),4)</f>
        <v>2024</v>
      </c>
      <c r="W117" s="8" t="str">
        <f>MID(TEXT(Data6[[#This Row],[Date:]],"mmddyyyy"),3,2)</f>
        <v>26</v>
      </c>
      <c r="X117" s="8" t="str">
        <f>LEFT(TEXT(Data6[[#This Row],[Date:]],"mmddyyyy"),2)</f>
        <v>01</v>
      </c>
      <c r="Y117" s="6">
        <f>DATE(Data6[[#This Row],[Year]],Data6[[#This Row],[Month]],Data6[[#This Row],[Day]])</f>
        <v>45317</v>
      </c>
    </row>
    <row r="118" spans="1:25">
      <c r="A118" s="5">
        <v>45317.560282986109</v>
      </c>
      <c r="B118" s="7" t="s">
        <v>35</v>
      </c>
      <c r="C118" s="6" t="s">
        <v>141</v>
      </c>
      <c r="D118" s="7" t="s">
        <v>144</v>
      </c>
      <c r="E118" s="8">
        <v>5</v>
      </c>
      <c r="F118" s="7">
        <v>7053182</v>
      </c>
      <c r="G118" s="7" t="s">
        <v>68</v>
      </c>
      <c r="H118" s="7" t="s">
        <v>69</v>
      </c>
      <c r="I118" s="7" t="s">
        <v>44</v>
      </c>
      <c r="J118" s="19" t="str">
        <f>IFERROR(INDEX('Employee Info'!$C$3:$E$200,MATCH(Data6[[#This Row],[Name:]],'Employee Info'!$B$3:$B$200,0),MATCH(Data6[[#This Row],[Hours Type:]],'Employee Info'!$C$2:$E$2,0)),"")</f>
        <v/>
      </c>
      <c r="K118" s="19" t="str">
        <f>IFERROR(INDEX('Employee Info'!$C$3:$J$200,MATCH(Data6[[#This Row],[Name:]],'Employee Info'!$B$3:$B$200,0),MATCH(Data6[[#Headers],[Truck]],'Employee Info'!$C$2:$J$2,0)),"")</f>
        <v/>
      </c>
      <c r="L118" s="19" t="str">
        <f>IFERROR(INDEX('Employee Info'!$C$3:$J$200,MATCH(Data6[[#This Row],[Name:]],'Employee Info'!$B$3:$B$200,0),MATCH(Data6[[#Headers],[Phone]],'Employee Info'!$C$2:$J$2,0)),"")</f>
        <v/>
      </c>
      <c r="M118" s="19" t="str">
        <f>IFERROR(INDEX('Employee Info'!$C$3:$J$200,MATCH(Data6[[#This Row],[Name:]],'Employee Info'!$B$3:$B$200,0),MATCH(Data6[[#Headers],[Tech]],'Employee Info'!$C$2:$J$2,0)),"")</f>
        <v/>
      </c>
      <c r="N118" s="19" t="str">
        <f>IFERROR(INDEX('Employee Info'!$C$3:$J$200,MATCH(Data6[[#This Row],[Name:]],'Employee Info'!$B$3:$B$200,0),MATCH(Data6[[#Headers],[Other]],'Employee Info'!$C$2:$J$2,0)),"")</f>
        <v/>
      </c>
      <c r="O118" s="19">
        <f>IFERROR((Data6[[#This Row],[Hours:]]*SUM(Data6[[#This Row],[Rate]:[Other]])),"")</f>
        <v>0</v>
      </c>
      <c r="P118" s="7" t="str">
        <f>IF(Data6[[#This Row],[WO'#:]]="","Riley #","WO#")</f>
        <v>WO#</v>
      </c>
      <c r="Q118" s="7">
        <f>IFERROR(WEEKNUM(Data6[[#This Row],[Date:]]),"")</f>
        <v>4</v>
      </c>
      <c r="R118" s="6">
        <f t="shared" si="3"/>
        <v>45312</v>
      </c>
      <c r="S118" s="6">
        <f>Data6[[#This Row],[Week Start]]+7</f>
        <v>45319</v>
      </c>
      <c r="T118" s="7" t="str">
        <f t="shared" si="4"/>
        <v>1/21/2024 - 1/28/2024</v>
      </c>
      <c r="U118" s="7" t="str">
        <f t="shared" si="5"/>
        <v>Time Card</v>
      </c>
      <c r="V118" s="8" t="str">
        <f>RIGHT(TEXT(Data6[[#This Row],[Date:]],"mmddyyyy"),4)</f>
        <v>2024</v>
      </c>
      <c r="W118" s="8" t="str">
        <f>MID(TEXT(Data6[[#This Row],[Date:]],"mmddyyyy"),3,2)</f>
        <v>26</v>
      </c>
      <c r="X118" s="8" t="str">
        <f>LEFT(TEXT(Data6[[#This Row],[Date:]],"mmddyyyy"),2)</f>
        <v>01</v>
      </c>
      <c r="Y118" s="6">
        <f>DATE(Data6[[#This Row],[Year]],Data6[[#This Row],[Month]],Data6[[#This Row],[Day]])</f>
        <v>45317</v>
      </c>
    </row>
    <row r="119" spans="1:25">
      <c r="A119" s="5">
        <v>45358.323802199076</v>
      </c>
      <c r="B119" s="7" t="s">
        <v>66</v>
      </c>
      <c r="C119" s="6" t="s">
        <v>145</v>
      </c>
      <c r="D119" s="7" t="s">
        <v>146</v>
      </c>
      <c r="E119" s="8">
        <v>6</v>
      </c>
      <c r="F119" s="7">
        <v>6958384</v>
      </c>
      <c r="G119" s="7" t="s">
        <v>68</v>
      </c>
      <c r="H119" s="7" t="s">
        <v>69</v>
      </c>
      <c r="I119" s="7" t="s">
        <v>45</v>
      </c>
      <c r="J119" s="19" t="str">
        <f>IFERROR(INDEX('Employee Info'!$C$3:$E$200,MATCH(Data6[[#This Row],[Name:]],'Employee Info'!$B$3:$B$200,0),MATCH(Data6[[#This Row],[Hours Type:]],'Employee Info'!$C$2:$E$2,0)),"")</f>
        <v/>
      </c>
      <c r="K119" s="19" t="str">
        <f>IFERROR(INDEX('Employee Info'!$C$3:$J$200,MATCH(Data6[[#This Row],[Name:]],'Employee Info'!$B$3:$B$200,0),MATCH(Data6[[#Headers],[Truck]],'Employee Info'!$C$2:$J$2,0)),"")</f>
        <v/>
      </c>
      <c r="L119" s="19" t="str">
        <f>IFERROR(INDEX('Employee Info'!$C$3:$J$200,MATCH(Data6[[#This Row],[Name:]],'Employee Info'!$B$3:$B$200,0),MATCH(Data6[[#Headers],[Phone]],'Employee Info'!$C$2:$J$2,0)),"")</f>
        <v/>
      </c>
      <c r="M119" s="19" t="str">
        <f>IFERROR(INDEX('Employee Info'!$C$3:$J$200,MATCH(Data6[[#This Row],[Name:]],'Employee Info'!$B$3:$B$200,0),MATCH(Data6[[#Headers],[Tech]],'Employee Info'!$C$2:$J$2,0)),"")</f>
        <v/>
      </c>
      <c r="N119" s="19" t="str">
        <f>IFERROR(INDEX('Employee Info'!$C$3:$J$200,MATCH(Data6[[#This Row],[Name:]],'Employee Info'!$B$3:$B$200,0),MATCH(Data6[[#Headers],[Other]],'Employee Info'!$C$2:$J$2,0)),"")</f>
        <v/>
      </c>
      <c r="O119" s="19">
        <f>IFERROR((Data6[[#This Row],[Hours:]]*SUM(Data6[[#This Row],[Rate]:[Other]])),"")</f>
        <v>0</v>
      </c>
      <c r="P119" s="7" t="str">
        <f>IF(Data6[[#This Row],[WO'#:]]="","Riley #","WO#")</f>
        <v>WO#</v>
      </c>
      <c r="Q119" s="7">
        <f>IFERROR(WEEKNUM(Data6[[#This Row],[Date:]]),"")</f>
        <v>4</v>
      </c>
      <c r="R119" s="6">
        <f t="shared" si="3"/>
        <v>45312</v>
      </c>
      <c r="S119" s="6">
        <f>Data6[[#This Row],[Week Start]]+7</f>
        <v>45319</v>
      </c>
      <c r="T119" s="7" t="str">
        <f t="shared" si="4"/>
        <v>1/21/2024 - 1/28/2024</v>
      </c>
      <c r="U119" s="7" t="str">
        <f t="shared" si="5"/>
        <v>Time Card</v>
      </c>
      <c r="V119" s="8" t="str">
        <f>RIGHT(TEXT(Data6[[#This Row],[Date:]],"mmddyyyy"),4)</f>
        <v>2024</v>
      </c>
      <c r="W119" s="8" t="str">
        <f>MID(TEXT(Data6[[#This Row],[Date:]],"mmddyyyy"),3,2)</f>
        <v>27</v>
      </c>
      <c r="X119" s="8" t="str">
        <f>LEFT(TEXT(Data6[[#This Row],[Date:]],"mmddyyyy"),2)</f>
        <v>01</v>
      </c>
      <c r="Y119" s="6">
        <f>DATE(Data6[[#This Row],[Year]],Data6[[#This Row],[Month]],Data6[[#This Row],[Day]])</f>
        <v>45318</v>
      </c>
    </row>
    <row r="120" spans="1:25">
      <c r="A120" s="5">
        <v>45320.578756365743</v>
      </c>
      <c r="B120" s="7" t="s">
        <v>35</v>
      </c>
      <c r="C120" s="6" t="s">
        <v>147</v>
      </c>
      <c r="D120" s="7" t="s">
        <v>148</v>
      </c>
      <c r="E120" s="8">
        <v>4</v>
      </c>
      <c r="F120" s="7">
        <v>79024</v>
      </c>
      <c r="G120" s="7" t="s">
        <v>68</v>
      </c>
      <c r="H120" s="7" t="s">
        <v>69</v>
      </c>
      <c r="I120" s="7" t="s">
        <v>44</v>
      </c>
      <c r="J120" s="19" t="str">
        <f>IFERROR(INDEX('Employee Info'!$C$3:$E$200,MATCH(Data6[[#This Row],[Name:]],'Employee Info'!$B$3:$B$200,0),MATCH(Data6[[#This Row],[Hours Type:]],'Employee Info'!$C$2:$E$2,0)),"")</f>
        <v/>
      </c>
      <c r="K120" s="19" t="str">
        <f>IFERROR(INDEX('Employee Info'!$C$3:$J$200,MATCH(Data6[[#This Row],[Name:]],'Employee Info'!$B$3:$B$200,0),MATCH(Data6[[#Headers],[Truck]],'Employee Info'!$C$2:$J$2,0)),"")</f>
        <v/>
      </c>
      <c r="L120" s="19" t="str">
        <f>IFERROR(INDEX('Employee Info'!$C$3:$J$200,MATCH(Data6[[#This Row],[Name:]],'Employee Info'!$B$3:$B$200,0),MATCH(Data6[[#Headers],[Phone]],'Employee Info'!$C$2:$J$2,0)),"")</f>
        <v/>
      </c>
      <c r="M120" s="19" t="str">
        <f>IFERROR(INDEX('Employee Info'!$C$3:$J$200,MATCH(Data6[[#This Row],[Name:]],'Employee Info'!$B$3:$B$200,0),MATCH(Data6[[#Headers],[Tech]],'Employee Info'!$C$2:$J$2,0)),"")</f>
        <v/>
      </c>
      <c r="N120" s="19" t="str">
        <f>IFERROR(INDEX('Employee Info'!$C$3:$J$200,MATCH(Data6[[#This Row],[Name:]],'Employee Info'!$B$3:$B$200,0),MATCH(Data6[[#Headers],[Other]],'Employee Info'!$C$2:$J$2,0)),"")</f>
        <v/>
      </c>
      <c r="O120" s="19">
        <f>IFERROR((Data6[[#This Row],[Hours:]]*SUM(Data6[[#This Row],[Rate]:[Other]])),"")</f>
        <v>0</v>
      </c>
      <c r="P120" s="7" t="str">
        <f>IF(Data6[[#This Row],[WO'#:]]="","Riley #","WO#")</f>
        <v>WO#</v>
      </c>
      <c r="Q120" s="7">
        <f>IFERROR(WEEKNUM(Data6[[#This Row],[Date:]]),"")</f>
        <v>5</v>
      </c>
      <c r="R120" s="6">
        <f t="shared" si="3"/>
        <v>45319</v>
      </c>
      <c r="S120" s="6">
        <f>Data6[[#This Row],[Week Start]]+7</f>
        <v>45326</v>
      </c>
      <c r="T120" s="7" t="str">
        <f t="shared" si="4"/>
        <v>1/28/2024 - 2/4/2024</v>
      </c>
      <c r="U120" s="7" t="str">
        <f t="shared" si="5"/>
        <v>Time Card</v>
      </c>
      <c r="V120" s="8" t="str">
        <f>RIGHT(TEXT(Data6[[#This Row],[Date:]],"mmddyyyy"),4)</f>
        <v>2024</v>
      </c>
      <c r="W120" s="8" t="str">
        <f>MID(TEXT(Data6[[#This Row],[Date:]],"mmddyyyy"),3,2)</f>
        <v>29</v>
      </c>
      <c r="X120" s="8" t="str">
        <f>LEFT(TEXT(Data6[[#This Row],[Date:]],"mmddyyyy"),2)</f>
        <v>01</v>
      </c>
      <c r="Y120" s="6">
        <f>DATE(Data6[[#This Row],[Year]],Data6[[#This Row],[Month]],Data6[[#This Row],[Day]])</f>
        <v>45320</v>
      </c>
    </row>
    <row r="121" spans="1:25">
      <c r="A121" s="5">
        <v>45324.552601736112</v>
      </c>
      <c r="B121" s="7" t="s">
        <v>66</v>
      </c>
      <c r="C121" s="6" t="s">
        <v>147</v>
      </c>
      <c r="D121" s="7" t="s">
        <v>149</v>
      </c>
      <c r="E121" s="8">
        <v>2</v>
      </c>
      <c r="F121" s="7">
        <v>79024</v>
      </c>
      <c r="G121" s="7" t="s">
        <v>68</v>
      </c>
      <c r="H121" s="7" t="s">
        <v>69</v>
      </c>
      <c r="I121" s="7" t="s">
        <v>44</v>
      </c>
      <c r="J121" s="19" t="str">
        <f>IFERROR(INDEX('Employee Info'!$C$3:$E$200,MATCH(Data6[[#This Row],[Name:]],'Employee Info'!$B$3:$B$200,0),MATCH(Data6[[#This Row],[Hours Type:]],'Employee Info'!$C$2:$E$2,0)),"")</f>
        <v/>
      </c>
      <c r="K121" s="19" t="str">
        <f>IFERROR(INDEX('Employee Info'!$C$3:$J$200,MATCH(Data6[[#This Row],[Name:]],'Employee Info'!$B$3:$B$200,0),MATCH(Data6[[#Headers],[Truck]],'Employee Info'!$C$2:$J$2,0)),"")</f>
        <v/>
      </c>
      <c r="L121" s="19" t="str">
        <f>IFERROR(INDEX('Employee Info'!$C$3:$J$200,MATCH(Data6[[#This Row],[Name:]],'Employee Info'!$B$3:$B$200,0),MATCH(Data6[[#Headers],[Phone]],'Employee Info'!$C$2:$J$2,0)),"")</f>
        <v/>
      </c>
      <c r="M121" s="19" t="str">
        <f>IFERROR(INDEX('Employee Info'!$C$3:$J$200,MATCH(Data6[[#This Row],[Name:]],'Employee Info'!$B$3:$B$200,0),MATCH(Data6[[#Headers],[Tech]],'Employee Info'!$C$2:$J$2,0)),"")</f>
        <v/>
      </c>
      <c r="N121" s="19" t="str">
        <f>IFERROR(INDEX('Employee Info'!$C$3:$J$200,MATCH(Data6[[#This Row],[Name:]],'Employee Info'!$B$3:$B$200,0),MATCH(Data6[[#Headers],[Other]],'Employee Info'!$C$2:$J$2,0)),"")</f>
        <v/>
      </c>
      <c r="O121" s="19">
        <f>IFERROR((Data6[[#This Row],[Hours:]]*SUM(Data6[[#This Row],[Rate]:[Other]])),"")</f>
        <v>0</v>
      </c>
      <c r="P121" s="7" t="str">
        <f>IF(Data6[[#This Row],[WO'#:]]="","Riley #","WO#")</f>
        <v>WO#</v>
      </c>
      <c r="Q121" s="7">
        <f>IFERROR(WEEKNUM(Data6[[#This Row],[Date:]]),"")</f>
        <v>5</v>
      </c>
      <c r="R121" s="6">
        <f t="shared" si="3"/>
        <v>45319</v>
      </c>
      <c r="S121" s="6">
        <f>Data6[[#This Row],[Week Start]]+7</f>
        <v>45326</v>
      </c>
      <c r="T121" s="7" t="str">
        <f t="shared" si="4"/>
        <v>1/28/2024 - 2/4/2024</v>
      </c>
      <c r="U121" s="7" t="str">
        <f t="shared" si="5"/>
        <v>Time Card</v>
      </c>
      <c r="V121" s="8" t="str">
        <f>RIGHT(TEXT(Data6[[#This Row],[Date:]],"mmddyyyy"),4)</f>
        <v>2024</v>
      </c>
      <c r="W121" s="8" t="str">
        <f>MID(TEXT(Data6[[#This Row],[Date:]],"mmddyyyy"),3,2)</f>
        <v>29</v>
      </c>
      <c r="X121" s="8" t="str">
        <f>LEFT(TEXT(Data6[[#This Row],[Date:]],"mmddyyyy"),2)</f>
        <v>01</v>
      </c>
      <c r="Y121" s="6">
        <f>DATE(Data6[[#This Row],[Year]],Data6[[#This Row],[Month]],Data6[[#This Row],[Day]])</f>
        <v>45320</v>
      </c>
    </row>
    <row r="122" spans="1:25">
      <c r="A122" s="5">
        <v>45320.579456134263</v>
      </c>
      <c r="B122" s="7" t="s">
        <v>35</v>
      </c>
      <c r="C122" s="6" t="s">
        <v>147</v>
      </c>
      <c r="D122" s="7" t="s">
        <v>150</v>
      </c>
      <c r="E122" s="8">
        <v>4</v>
      </c>
      <c r="F122" s="7">
        <v>6984733</v>
      </c>
      <c r="G122" s="7" t="s">
        <v>89</v>
      </c>
      <c r="H122" s="7" t="s">
        <v>69</v>
      </c>
      <c r="I122" s="7" t="s">
        <v>44</v>
      </c>
      <c r="J122" s="19" t="str">
        <f>IFERROR(INDEX('Employee Info'!$C$3:$E$200,MATCH(Data6[[#This Row],[Name:]],'Employee Info'!$B$3:$B$200,0),MATCH(Data6[[#This Row],[Hours Type:]],'Employee Info'!$C$2:$E$2,0)),"")</f>
        <v/>
      </c>
      <c r="K122" s="19" t="str">
        <f>IFERROR(INDEX('Employee Info'!$C$3:$J$200,MATCH(Data6[[#This Row],[Name:]],'Employee Info'!$B$3:$B$200,0),MATCH(Data6[[#Headers],[Truck]],'Employee Info'!$C$2:$J$2,0)),"")</f>
        <v/>
      </c>
      <c r="L122" s="19" t="str">
        <f>IFERROR(INDEX('Employee Info'!$C$3:$J$200,MATCH(Data6[[#This Row],[Name:]],'Employee Info'!$B$3:$B$200,0),MATCH(Data6[[#Headers],[Phone]],'Employee Info'!$C$2:$J$2,0)),"")</f>
        <v/>
      </c>
      <c r="M122" s="19" t="str">
        <f>IFERROR(INDEX('Employee Info'!$C$3:$J$200,MATCH(Data6[[#This Row],[Name:]],'Employee Info'!$B$3:$B$200,0),MATCH(Data6[[#Headers],[Tech]],'Employee Info'!$C$2:$J$2,0)),"")</f>
        <v/>
      </c>
      <c r="N122" s="19" t="str">
        <f>IFERROR(INDEX('Employee Info'!$C$3:$J$200,MATCH(Data6[[#This Row],[Name:]],'Employee Info'!$B$3:$B$200,0),MATCH(Data6[[#Headers],[Other]],'Employee Info'!$C$2:$J$2,0)),"")</f>
        <v/>
      </c>
      <c r="O122" s="19">
        <f>IFERROR((Data6[[#This Row],[Hours:]]*SUM(Data6[[#This Row],[Rate]:[Other]])),"")</f>
        <v>0</v>
      </c>
      <c r="P122" s="7" t="str">
        <f>IF(Data6[[#This Row],[WO'#:]]="","Riley #","WO#")</f>
        <v>WO#</v>
      </c>
      <c r="Q122" s="7">
        <f>IFERROR(WEEKNUM(Data6[[#This Row],[Date:]]),"")</f>
        <v>5</v>
      </c>
      <c r="R122" s="6">
        <f t="shared" si="3"/>
        <v>45319</v>
      </c>
      <c r="S122" s="6">
        <f>Data6[[#This Row],[Week Start]]+7</f>
        <v>45326</v>
      </c>
      <c r="T122" s="7" t="str">
        <f t="shared" si="4"/>
        <v>1/28/2024 - 2/4/2024</v>
      </c>
      <c r="U122" s="7" t="str">
        <f t="shared" si="5"/>
        <v>Time Card</v>
      </c>
      <c r="V122" s="8" t="str">
        <f>RIGHT(TEXT(Data6[[#This Row],[Date:]],"mmddyyyy"),4)</f>
        <v>2024</v>
      </c>
      <c r="W122" s="8" t="str">
        <f>MID(TEXT(Data6[[#This Row],[Date:]],"mmddyyyy"),3,2)</f>
        <v>29</v>
      </c>
      <c r="X122" s="8" t="str">
        <f>LEFT(TEXT(Data6[[#This Row],[Date:]],"mmddyyyy"),2)</f>
        <v>01</v>
      </c>
      <c r="Y122" s="6">
        <f>DATE(Data6[[#This Row],[Year]],Data6[[#This Row],[Month]],Data6[[#This Row],[Day]])</f>
        <v>45320</v>
      </c>
    </row>
    <row r="123" spans="1:25">
      <c r="A123" s="5">
        <v>45324.552320717594</v>
      </c>
      <c r="B123" s="7" t="s">
        <v>66</v>
      </c>
      <c r="C123" s="6" t="s">
        <v>147</v>
      </c>
      <c r="D123" s="7" t="s">
        <v>151</v>
      </c>
      <c r="E123" s="8">
        <v>6</v>
      </c>
      <c r="F123" s="7">
        <v>6984733</v>
      </c>
      <c r="G123" s="7" t="s">
        <v>89</v>
      </c>
      <c r="H123" s="7" t="s">
        <v>69</v>
      </c>
      <c r="I123" s="7" t="s">
        <v>44</v>
      </c>
      <c r="J123" s="19" t="str">
        <f>IFERROR(INDEX('Employee Info'!$C$3:$E$200,MATCH(Data6[[#This Row],[Name:]],'Employee Info'!$B$3:$B$200,0),MATCH(Data6[[#This Row],[Hours Type:]],'Employee Info'!$C$2:$E$2,0)),"")</f>
        <v/>
      </c>
      <c r="K123" s="19" t="str">
        <f>IFERROR(INDEX('Employee Info'!$C$3:$J$200,MATCH(Data6[[#This Row],[Name:]],'Employee Info'!$B$3:$B$200,0),MATCH(Data6[[#Headers],[Truck]],'Employee Info'!$C$2:$J$2,0)),"")</f>
        <v/>
      </c>
      <c r="L123" s="19" t="str">
        <f>IFERROR(INDEX('Employee Info'!$C$3:$J$200,MATCH(Data6[[#This Row],[Name:]],'Employee Info'!$B$3:$B$200,0),MATCH(Data6[[#Headers],[Phone]],'Employee Info'!$C$2:$J$2,0)),"")</f>
        <v/>
      </c>
      <c r="M123" s="19" t="str">
        <f>IFERROR(INDEX('Employee Info'!$C$3:$J$200,MATCH(Data6[[#This Row],[Name:]],'Employee Info'!$B$3:$B$200,0),MATCH(Data6[[#Headers],[Tech]],'Employee Info'!$C$2:$J$2,0)),"")</f>
        <v/>
      </c>
      <c r="N123" s="19" t="str">
        <f>IFERROR(INDEX('Employee Info'!$C$3:$J$200,MATCH(Data6[[#This Row],[Name:]],'Employee Info'!$B$3:$B$200,0),MATCH(Data6[[#Headers],[Other]],'Employee Info'!$C$2:$J$2,0)),"")</f>
        <v/>
      </c>
      <c r="O123" s="19">
        <f>IFERROR((Data6[[#This Row],[Hours:]]*SUM(Data6[[#This Row],[Rate]:[Other]])),"")</f>
        <v>0</v>
      </c>
      <c r="P123" s="7" t="str">
        <f>IF(Data6[[#This Row],[WO'#:]]="","Riley #","WO#")</f>
        <v>WO#</v>
      </c>
      <c r="Q123" s="7">
        <f>IFERROR(WEEKNUM(Data6[[#This Row],[Date:]]),"")</f>
        <v>5</v>
      </c>
      <c r="R123" s="6">
        <f t="shared" si="3"/>
        <v>45319</v>
      </c>
      <c r="S123" s="6">
        <f>Data6[[#This Row],[Week Start]]+7</f>
        <v>45326</v>
      </c>
      <c r="T123" s="7" t="str">
        <f t="shared" si="4"/>
        <v>1/28/2024 - 2/4/2024</v>
      </c>
      <c r="U123" s="7" t="str">
        <f t="shared" si="5"/>
        <v>Time Card</v>
      </c>
      <c r="V123" s="8" t="str">
        <f>RIGHT(TEXT(Data6[[#This Row],[Date:]],"mmddyyyy"),4)</f>
        <v>2024</v>
      </c>
      <c r="W123" s="8" t="str">
        <f>MID(TEXT(Data6[[#This Row],[Date:]],"mmddyyyy"),3,2)</f>
        <v>29</v>
      </c>
      <c r="X123" s="8" t="str">
        <f>LEFT(TEXT(Data6[[#This Row],[Date:]],"mmddyyyy"),2)</f>
        <v>01</v>
      </c>
      <c r="Y123" s="6">
        <f>DATE(Data6[[#This Row],[Year]],Data6[[#This Row],[Month]],Data6[[#This Row],[Day]])</f>
        <v>45320</v>
      </c>
    </row>
    <row r="124" spans="1:25">
      <c r="A124" s="5">
        <v>45324.551396759256</v>
      </c>
      <c r="B124" s="7" t="s">
        <v>66</v>
      </c>
      <c r="C124" s="6" t="s">
        <v>154</v>
      </c>
      <c r="D124" s="7" t="s">
        <v>155</v>
      </c>
      <c r="E124" s="8">
        <v>4</v>
      </c>
      <c r="F124" s="7">
        <v>6984733</v>
      </c>
      <c r="G124" s="7" t="s">
        <v>89</v>
      </c>
      <c r="H124" s="7" t="s">
        <v>69</v>
      </c>
      <c r="I124" s="7" t="s">
        <v>44</v>
      </c>
      <c r="J124" s="19" t="str">
        <f>IFERROR(INDEX('Employee Info'!$C$3:$E$200,MATCH(Data6[[#This Row],[Name:]],'Employee Info'!$B$3:$B$200,0),MATCH(Data6[[#This Row],[Hours Type:]],'Employee Info'!$C$2:$E$2,0)),"")</f>
        <v/>
      </c>
      <c r="K124" s="19" t="str">
        <f>IFERROR(INDEX('Employee Info'!$C$3:$J$200,MATCH(Data6[[#This Row],[Name:]],'Employee Info'!$B$3:$B$200,0),MATCH(Data6[[#Headers],[Truck]],'Employee Info'!$C$2:$J$2,0)),"")</f>
        <v/>
      </c>
      <c r="L124" s="19" t="str">
        <f>IFERROR(INDEX('Employee Info'!$C$3:$J$200,MATCH(Data6[[#This Row],[Name:]],'Employee Info'!$B$3:$B$200,0),MATCH(Data6[[#Headers],[Phone]],'Employee Info'!$C$2:$J$2,0)),"")</f>
        <v/>
      </c>
      <c r="M124" s="19" t="str">
        <f>IFERROR(INDEX('Employee Info'!$C$3:$J$200,MATCH(Data6[[#This Row],[Name:]],'Employee Info'!$B$3:$B$200,0),MATCH(Data6[[#Headers],[Tech]],'Employee Info'!$C$2:$J$2,0)),"")</f>
        <v/>
      </c>
      <c r="N124" s="19" t="str">
        <f>IFERROR(INDEX('Employee Info'!$C$3:$J$200,MATCH(Data6[[#This Row],[Name:]],'Employee Info'!$B$3:$B$200,0),MATCH(Data6[[#Headers],[Other]],'Employee Info'!$C$2:$J$2,0)),"")</f>
        <v/>
      </c>
      <c r="O124" s="19">
        <f>IFERROR((Data6[[#This Row],[Hours:]]*SUM(Data6[[#This Row],[Rate]:[Other]])),"")</f>
        <v>0</v>
      </c>
      <c r="P124" s="7" t="str">
        <f>IF(Data6[[#This Row],[WO'#:]]="","Riley #","WO#")</f>
        <v>WO#</v>
      </c>
      <c r="Q124" s="7">
        <f>IFERROR(WEEKNUM(Data6[[#This Row],[Date:]]),"")</f>
        <v>5</v>
      </c>
      <c r="R124" s="6">
        <f t="shared" si="3"/>
        <v>45319</v>
      </c>
      <c r="S124" s="6">
        <f>Data6[[#This Row],[Week Start]]+7</f>
        <v>45326</v>
      </c>
      <c r="T124" s="7" t="str">
        <f t="shared" si="4"/>
        <v>1/28/2024 - 2/4/2024</v>
      </c>
      <c r="U124" s="7" t="str">
        <f t="shared" si="5"/>
        <v>Time Card</v>
      </c>
      <c r="V124" s="8" t="str">
        <f>RIGHT(TEXT(Data6[[#This Row],[Date:]],"mmddyyyy"),4)</f>
        <v>2024</v>
      </c>
      <c r="W124" s="8" t="str">
        <f>MID(TEXT(Data6[[#This Row],[Date:]],"mmddyyyy"),3,2)</f>
        <v>30</v>
      </c>
      <c r="X124" s="8" t="str">
        <f>LEFT(TEXT(Data6[[#This Row],[Date:]],"mmddyyyy"),2)</f>
        <v>01</v>
      </c>
      <c r="Y124" s="6">
        <f>DATE(Data6[[#This Row],[Year]],Data6[[#This Row],[Month]],Data6[[#This Row],[Day]])</f>
        <v>45321</v>
      </c>
    </row>
    <row r="125" spans="1:25">
      <c r="A125" s="5">
        <v>45358.327983101852</v>
      </c>
      <c r="B125" s="7" t="s">
        <v>76</v>
      </c>
      <c r="C125" s="6" t="s">
        <v>154</v>
      </c>
      <c r="D125" s="7" t="s">
        <v>156</v>
      </c>
      <c r="E125" s="8">
        <v>3</v>
      </c>
      <c r="F125" s="7">
        <v>6984733</v>
      </c>
      <c r="G125" s="7" t="s">
        <v>68</v>
      </c>
      <c r="H125" s="7" t="s">
        <v>69</v>
      </c>
      <c r="I125" s="7" t="s">
        <v>44</v>
      </c>
      <c r="J125" s="19" t="str">
        <f>IFERROR(INDEX('Employee Info'!$C$3:$E$200,MATCH(Data6[[#This Row],[Name:]],'Employee Info'!$B$3:$B$200,0),MATCH(Data6[[#This Row],[Hours Type:]],'Employee Info'!$C$2:$E$2,0)),"")</f>
        <v/>
      </c>
      <c r="K125" s="19" t="str">
        <f>IFERROR(INDEX('Employee Info'!$C$3:$J$200,MATCH(Data6[[#This Row],[Name:]],'Employee Info'!$B$3:$B$200,0),MATCH(Data6[[#Headers],[Truck]],'Employee Info'!$C$2:$J$2,0)),"")</f>
        <v/>
      </c>
      <c r="L125" s="19" t="str">
        <f>IFERROR(INDEX('Employee Info'!$C$3:$J$200,MATCH(Data6[[#This Row],[Name:]],'Employee Info'!$B$3:$B$200,0),MATCH(Data6[[#Headers],[Phone]],'Employee Info'!$C$2:$J$2,0)),"")</f>
        <v/>
      </c>
      <c r="M125" s="19" t="str">
        <f>IFERROR(INDEX('Employee Info'!$C$3:$J$200,MATCH(Data6[[#This Row],[Name:]],'Employee Info'!$B$3:$B$200,0),MATCH(Data6[[#Headers],[Tech]],'Employee Info'!$C$2:$J$2,0)),"")</f>
        <v/>
      </c>
      <c r="N125" s="19" t="str">
        <f>IFERROR(INDEX('Employee Info'!$C$3:$J$200,MATCH(Data6[[#This Row],[Name:]],'Employee Info'!$B$3:$B$200,0),MATCH(Data6[[#Headers],[Other]],'Employee Info'!$C$2:$J$2,0)),"")</f>
        <v/>
      </c>
      <c r="O125" s="19">
        <f>IFERROR((Data6[[#This Row],[Hours:]]*SUM(Data6[[#This Row],[Rate]:[Other]])),"")</f>
        <v>0</v>
      </c>
      <c r="P125" s="7" t="str">
        <f>IF(Data6[[#This Row],[WO'#:]]="","Riley #","WO#")</f>
        <v>WO#</v>
      </c>
      <c r="Q125" s="7">
        <f>IFERROR(WEEKNUM(Data6[[#This Row],[Date:]]),"")</f>
        <v>5</v>
      </c>
      <c r="R125" s="6">
        <f t="shared" si="3"/>
        <v>45319</v>
      </c>
      <c r="S125" s="6">
        <f>Data6[[#This Row],[Week Start]]+7</f>
        <v>45326</v>
      </c>
      <c r="T125" s="7" t="str">
        <f t="shared" si="4"/>
        <v>1/28/2024 - 2/4/2024</v>
      </c>
      <c r="U125" s="7" t="str">
        <f t="shared" si="5"/>
        <v>Time Card</v>
      </c>
      <c r="V125" s="8" t="str">
        <f>RIGHT(TEXT(Data6[[#This Row],[Date:]],"mmddyyyy"),4)</f>
        <v>2024</v>
      </c>
      <c r="W125" s="8" t="str">
        <f>MID(TEXT(Data6[[#This Row],[Date:]],"mmddyyyy"),3,2)</f>
        <v>30</v>
      </c>
      <c r="X125" s="8" t="str">
        <f>LEFT(TEXT(Data6[[#This Row],[Date:]],"mmddyyyy"),2)</f>
        <v>01</v>
      </c>
      <c r="Y125" s="6">
        <f>DATE(Data6[[#This Row],[Year]],Data6[[#This Row],[Month]],Data6[[#This Row],[Day]])</f>
        <v>45321</v>
      </c>
    </row>
    <row r="126" spans="1:25">
      <c r="A126" s="5">
        <v>45321.579733101855</v>
      </c>
      <c r="B126" s="7" t="s">
        <v>35</v>
      </c>
      <c r="C126" s="6" t="s">
        <v>154</v>
      </c>
      <c r="D126" s="7" t="s">
        <v>157</v>
      </c>
      <c r="E126" s="8">
        <v>8</v>
      </c>
      <c r="F126" s="7">
        <v>7053183</v>
      </c>
      <c r="G126" s="7" t="s">
        <v>68</v>
      </c>
      <c r="H126" s="7" t="s">
        <v>69</v>
      </c>
      <c r="I126" s="7" t="s">
        <v>44</v>
      </c>
      <c r="J126" s="19" t="str">
        <f>IFERROR(INDEX('Employee Info'!$C$3:$E$200,MATCH(Data6[[#This Row],[Name:]],'Employee Info'!$B$3:$B$200,0),MATCH(Data6[[#This Row],[Hours Type:]],'Employee Info'!$C$2:$E$2,0)),"")</f>
        <v/>
      </c>
      <c r="K126" s="19" t="str">
        <f>IFERROR(INDEX('Employee Info'!$C$3:$J$200,MATCH(Data6[[#This Row],[Name:]],'Employee Info'!$B$3:$B$200,0),MATCH(Data6[[#Headers],[Truck]],'Employee Info'!$C$2:$J$2,0)),"")</f>
        <v/>
      </c>
      <c r="L126" s="19" t="str">
        <f>IFERROR(INDEX('Employee Info'!$C$3:$J$200,MATCH(Data6[[#This Row],[Name:]],'Employee Info'!$B$3:$B$200,0),MATCH(Data6[[#Headers],[Phone]],'Employee Info'!$C$2:$J$2,0)),"")</f>
        <v/>
      </c>
      <c r="M126" s="19" t="str">
        <f>IFERROR(INDEX('Employee Info'!$C$3:$J$200,MATCH(Data6[[#This Row],[Name:]],'Employee Info'!$B$3:$B$200,0),MATCH(Data6[[#Headers],[Tech]],'Employee Info'!$C$2:$J$2,0)),"")</f>
        <v/>
      </c>
      <c r="N126" s="19" t="str">
        <f>IFERROR(INDEX('Employee Info'!$C$3:$J$200,MATCH(Data6[[#This Row],[Name:]],'Employee Info'!$B$3:$B$200,0),MATCH(Data6[[#Headers],[Other]],'Employee Info'!$C$2:$J$2,0)),"")</f>
        <v/>
      </c>
      <c r="O126" s="19">
        <f>IFERROR((Data6[[#This Row],[Hours:]]*SUM(Data6[[#This Row],[Rate]:[Other]])),"")</f>
        <v>0</v>
      </c>
      <c r="P126" s="7" t="str">
        <f>IF(Data6[[#This Row],[WO'#:]]="","Riley #","WO#")</f>
        <v>WO#</v>
      </c>
      <c r="Q126" s="7">
        <f>IFERROR(WEEKNUM(Data6[[#This Row],[Date:]]),"")</f>
        <v>5</v>
      </c>
      <c r="R126" s="6">
        <f t="shared" si="3"/>
        <v>45319</v>
      </c>
      <c r="S126" s="6">
        <f>Data6[[#This Row],[Week Start]]+7</f>
        <v>45326</v>
      </c>
      <c r="T126" s="7" t="str">
        <f t="shared" si="4"/>
        <v>1/28/2024 - 2/4/2024</v>
      </c>
      <c r="U126" s="7" t="str">
        <f t="shared" si="5"/>
        <v>Time Card</v>
      </c>
      <c r="V126" s="8" t="str">
        <f>RIGHT(TEXT(Data6[[#This Row],[Date:]],"mmddyyyy"),4)</f>
        <v>2024</v>
      </c>
      <c r="W126" s="8" t="str">
        <f>MID(TEXT(Data6[[#This Row],[Date:]],"mmddyyyy"),3,2)</f>
        <v>30</v>
      </c>
      <c r="X126" s="8" t="str">
        <f>LEFT(TEXT(Data6[[#This Row],[Date:]],"mmddyyyy"),2)</f>
        <v>01</v>
      </c>
      <c r="Y126" s="6">
        <f>DATE(Data6[[#This Row],[Year]],Data6[[#This Row],[Month]],Data6[[#This Row],[Day]])</f>
        <v>45321</v>
      </c>
    </row>
    <row r="127" spans="1:25">
      <c r="A127" s="5">
        <v>45324.550547800929</v>
      </c>
      <c r="B127" s="7" t="s">
        <v>66</v>
      </c>
      <c r="C127" s="6" t="s">
        <v>154</v>
      </c>
      <c r="D127" s="7" t="s">
        <v>158</v>
      </c>
      <c r="E127" s="8">
        <v>4</v>
      </c>
      <c r="F127" s="7">
        <v>7056085</v>
      </c>
      <c r="G127" s="7" t="s">
        <v>68</v>
      </c>
      <c r="H127" s="7" t="s">
        <v>69</v>
      </c>
      <c r="I127" s="7" t="s">
        <v>44</v>
      </c>
      <c r="J127" s="19" t="str">
        <f>IFERROR(INDEX('Employee Info'!$C$3:$E$200,MATCH(Data6[[#This Row],[Name:]],'Employee Info'!$B$3:$B$200,0),MATCH(Data6[[#This Row],[Hours Type:]],'Employee Info'!$C$2:$E$2,0)),"")</f>
        <v/>
      </c>
      <c r="K127" s="19" t="str">
        <f>IFERROR(INDEX('Employee Info'!$C$3:$J$200,MATCH(Data6[[#This Row],[Name:]],'Employee Info'!$B$3:$B$200,0),MATCH(Data6[[#Headers],[Truck]],'Employee Info'!$C$2:$J$2,0)),"")</f>
        <v/>
      </c>
      <c r="L127" s="19" t="str">
        <f>IFERROR(INDEX('Employee Info'!$C$3:$J$200,MATCH(Data6[[#This Row],[Name:]],'Employee Info'!$B$3:$B$200,0),MATCH(Data6[[#Headers],[Phone]],'Employee Info'!$C$2:$J$2,0)),"")</f>
        <v/>
      </c>
      <c r="M127" s="19" t="str">
        <f>IFERROR(INDEX('Employee Info'!$C$3:$J$200,MATCH(Data6[[#This Row],[Name:]],'Employee Info'!$B$3:$B$200,0),MATCH(Data6[[#Headers],[Tech]],'Employee Info'!$C$2:$J$2,0)),"")</f>
        <v/>
      </c>
      <c r="N127" s="19" t="str">
        <f>IFERROR(INDEX('Employee Info'!$C$3:$J$200,MATCH(Data6[[#This Row],[Name:]],'Employee Info'!$B$3:$B$200,0),MATCH(Data6[[#Headers],[Other]],'Employee Info'!$C$2:$J$2,0)),"")</f>
        <v/>
      </c>
      <c r="O127" s="19">
        <f>IFERROR((Data6[[#This Row],[Hours:]]*SUM(Data6[[#This Row],[Rate]:[Other]])),"")</f>
        <v>0</v>
      </c>
      <c r="P127" s="7" t="str">
        <f>IF(Data6[[#This Row],[WO'#:]]="","Riley #","WO#")</f>
        <v>WO#</v>
      </c>
      <c r="Q127" s="7">
        <f>IFERROR(WEEKNUM(Data6[[#This Row],[Date:]]),"")</f>
        <v>5</v>
      </c>
      <c r="R127" s="6">
        <f t="shared" si="3"/>
        <v>45319</v>
      </c>
      <c r="S127" s="6">
        <f>Data6[[#This Row],[Week Start]]+7</f>
        <v>45326</v>
      </c>
      <c r="T127" s="7" t="str">
        <f t="shared" si="4"/>
        <v>1/28/2024 - 2/4/2024</v>
      </c>
      <c r="U127" s="7" t="str">
        <f t="shared" si="5"/>
        <v>Time Card</v>
      </c>
      <c r="V127" s="8" t="str">
        <f>RIGHT(TEXT(Data6[[#This Row],[Date:]],"mmddyyyy"),4)</f>
        <v>2024</v>
      </c>
      <c r="W127" s="8" t="str">
        <f>MID(TEXT(Data6[[#This Row],[Date:]],"mmddyyyy"),3,2)</f>
        <v>30</v>
      </c>
      <c r="X127" s="8" t="str">
        <f>LEFT(TEXT(Data6[[#This Row],[Date:]],"mmddyyyy"),2)</f>
        <v>01</v>
      </c>
      <c r="Y127" s="6">
        <f>DATE(Data6[[#This Row],[Year]],Data6[[#This Row],[Month]],Data6[[#This Row],[Day]])</f>
        <v>45321</v>
      </c>
    </row>
    <row r="128" spans="1:25">
      <c r="A128" s="5">
        <v>45324.545760069443</v>
      </c>
      <c r="B128" s="7" t="s">
        <v>66</v>
      </c>
      <c r="C128" s="6" t="s">
        <v>159</v>
      </c>
      <c r="D128" s="7" t="s">
        <v>160</v>
      </c>
      <c r="E128" s="8">
        <v>4</v>
      </c>
      <c r="F128" s="7">
        <v>20028</v>
      </c>
      <c r="G128" s="7" t="s">
        <v>68</v>
      </c>
      <c r="H128" s="7" t="s">
        <v>69</v>
      </c>
      <c r="I128" s="7" t="s">
        <v>44</v>
      </c>
      <c r="J128" s="19" t="str">
        <f>IFERROR(INDEX('Employee Info'!$C$3:$E$200,MATCH(Data6[[#This Row],[Name:]],'Employee Info'!$B$3:$B$200,0),MATCH(Data6[[#This Row],[Hours Type:]],'Employee Info'!$C$2:$E$2,0)),"")</f>
        <v/>
      </c>
      <c r="K128" s="19" t="str">
        <f>IFERROR(INDEX('Employee Info'!$C$3:$J$200,MATCH(Data6[[#This Row],[Name:]],'Employee Info'!$B$3:$B$200,0),MATCH(Data6[[#Headers],[Truck]],'Employee Info'!$C$2:$J$2,0)),"")</f>
        <v/>
      </c>
      <c r="L128" s="19" t="str">
        <f>IFERROR(INDEX('Employee Info'!$C$3:$J$200,MATCH(Data6[[#This Row],[Name:]],'Employee Info'!$B$3:$B$200,0),MATCH(Data6[[#Headers],[Phone]],'Employee Info'!$C$2:$J$2,0)),"")</f>
        <v/>
      </c>
      <c r="M128" s="19" t="str">
        <f>IFERROR(INDEX('Employee Info'!$C$3:$J$200,MATCH(Data6[[#This Row],[Name:]],'Employee Info'!$B$3:$B$200,0),MATCH(Data6[[#Headers],[Tech]],'Employee Info'!$C$2:$J$2,0)),"")</f>
        <v/>
      </c>
      <c r="N128" s="19" t="str">
        <f>IFERROR(INDEX('Employee Info'!$C$3:$J$200,MATCH(Data6[[#This Row],[Name:]],'Employee Info'!$B$3:$B$200,0),MATCH(Data6[[#Headers],[Other]],'Employee Info'!$C$2:$J$2,0)),"")</f>
        <v/>
      </c>
      <c r="O128" s="19">
        <f>IFERROR((Data6[[#This Row],[Hours:]]*SUM(Data6[[#This Row],[Rate]:[Other]])),"")</f>
        <v>0</v>
      </c>
      <c r="P128" s="7" t="str">
        <f>IF(Data6[[#This Row],[WO'#:]]="","Riley #","WO#")</f>
        <v>WO#</v>
      </c>
      <c r="Q128" s="7">
        <f>IFERROR(WEEKNUM(Data6[[#This Row],[Date:]]),"")</f>
        <v>5</v>
      </c>
      <c r="R128" s="6">
        <f t="shared" si="3"/>
        <v>45319</v>
      </c>
      <c r="S128" s="6">
        <f>Data6[[#This Row],[Week Start]]+7</f>
        <v>45326</v>
      </c>
      <c r="T128" s="7" t="str">
        <f t="shared" si="4"/>
        <v>1/28/2024 - 2/4/2024</v>
      </c>
      <c r="U128" s="7" t="str">
        <f t="shared" si="5"/>
        <v>Time Card</v>
      </c>
      <c r="V128" s="8" t="str">
        <f>RIGHT(TEXT(Data6[[#This Row],[Date:]],"mmddyyyy"),4)</f>
        <v>2024</v>
      </c>
      <c r="W128" s="8" t="str">
        <f>MID(TEXT(Data6[[#This Row],[Date:]],"mmddyyyy"),3,2)</f>
        <v>31</v>
      </c>
      <c r="X128" s="8" t="str">
        <f>LEFT(TEXT(Data6[[#This Row],[Date:]],"mmddyyyy"),2)</f>
        <v>01</v>
      </c>
      <c r="Y128" s="6">
        <f>DATE(Data6[[#This Row],[Year]],Data6[[#This Row],[Month]],Data6[[#This Row],[Day]])</f>
        <v>45322</v>
      </c>
    </row>
    <row r="129" spans="1:25">
      <c r="A129" s="5">
        <v>45324.544714930555</v>
      </c>
      <c r="B129" s="7" t="s">
        <v>66</v>
      </c>
      <c r="C129" s="6" t="s">
        <v>159</v>
      </c>
      <c r="D129" s="7" t="s">
        <v>161</v>
      </c>
      <c r="E129" s="8">
        <v>4</v>
      </c>
      <c r="F129" s="7">
        <v>6984733</v>
      </c>
      <c r="G129" s="7" t="s">
        <v>89</v>
      </c>
      <c r="H129" s="7" t="s">
        <v>69</v>
      </c>
      <c r="I129" s="7" t="s">
        <v>44</v>
      </c>
      <c r="J129" s="19" t="str">
        <f>IFERROR(INDEX('Employee Info'!$C$3:$E$200,MATCH(Data6[[#This Row],[Name:]],'Employee Info'!$B$3:$B$200,0),MATCH(Data6[[#This Row],[Hours Type:]],'Employee Info'!$C$2:$E$2,0)),"")</f>
        <v/>
      </c>
      <c r="K129" s="19" t="str">
        <f>IFERROR(INDEX('Employee Info'!$C$3:$J$200,MATCH(Data6[[#This Row],[Name:]],'Employee Info'!$B$3:$B$200,0),MATCH(Data6[[#Headers],[Truck]],'Employee Info'!$C$2:$J$2,0)),"")</f>
        <v/>
      </c>
      <c r="L129" s="19" t="str">
        <f>IFERROR(INDEX('Employee Info'!$C$3:$J$200,MATCH(Data6[[#This Row],[Name:]],'Employee Info'!$B$3:$B$200,0),MATCH(Data6[[#Headers],[Phone]],'Employee Info'!$C$2:$J$2,0)),"")</f>
        <v/>
      </c>
      <c r="M129" s="19" t="str">
        <f>IFERROR(INDEX('Employee Info'!$C$3:$J$200,MATCH(Data6[[#This Row],[Name:]],'Employee Info'!$B$3:$B$200,0),MATCH(Data6[[#Headers],[Tech]],'Employee Info'!$C$2:$J$2,0)),"")</f>
        <v/>
      </c>
      <c r="N129" s="19" t="str">
        <f>IFERROR(INDEX('Employee Info'!$C$3:$J$200,MATCH(Data6[[#This Row],[Name:]],'Employee Info'!$B$3:$B$200,0),MATCH(Data6[[#Headers],[Other]],'Employee Info'!$C$2:$J$2,0)),"")</f>
        <v/>
      </c>
      <c r="O129" s="19">
        <f>IFERROR((Data6[[#This Row],[Hours:]]*SUM(Data6[[#This Row],[Rate]:[Other]])),"")</f>
        <v>0</v>
      </c>
      <c r="P129" s="7" t="str">
        <f>IF(Data6[[#This Row],[WO'#:]]="","Riley #","WO#")</f>
        <v>WO#</v>
      </c>
      <c r="Q129" s="7">
        <f>IFERROR(WEEKNUM(Data6[[#This Row],[Date:]]),"")</f>
        <v>5</v>
      </c>
      <c r="R129" s="6">
        <f t="shared" si="3"/>
        <v>45319</v>
      </c>
      <c r="S129" s="6">
        <f>Data6[[#This Row],[Week Start]]+7</f>
        <v>45326</v>
      </c>
      <c r="T129" s="7" t="str">
        <f t="shared" si="4"/>
        <v>1/28/2024 - 2/4/2024</v>
      </c>
      <c r="U129" s="7" t="str">
        <f t="shared" si="5"/>
        <v>Time Card</v>
      </c>
      <c r="V129" s="8" t="str">
        <f>RIGHT(TEXT(Data6[[#This Row],[Date:]],"mmddyyyy"),4)</f>
        <v>2024</v>
      </c>
      <c r="W129" s="8" t="str">
        <f>MID(TEXT(Data6[[#This Row],[Date:]],"mmddyyyy"),3,2)</f>
        <v>31</v>
      </c>
      <c r="X129" s="8" t="str">
        <f>LEFT(TEXT(Data6[[#This Row],[Date:]],"mmddyyyy"),2)</f>
        <v>01</v>
      </c>
      <c r="Y129" s="6">
        <f>DATE(Data6[[#This Row],[Year]],Data6[[#This Row],[Month]],Data6[[#This Row],[Day]])</f>
        <v>45322</v>
      </c>
    </row>
    <row r="130" spans="1:25">
      <c r="A130" s="5">
        <v>45358.328302430557</v>
      </c>
      <c r="B130" s="7" t="s">
        <v>76</v>
      </c>
      <c r="C130" s="6" t="s">
        <v>159</v>
      </c>
      <c r="D130" s="7" t="s">
        <v>156</v>
      </c>
      <c r="E130" s="8">
        <v>1</v>
      </c>
      <c r="F130" s="7">
        <v>6984733</v>
      </c>
      <c r="G130" s="7" t="s">
        <v>68</v>
      </c>
      <c r="H130" s="7" t="s">
        <v>69</v>
      </c>
      <c r="I130" s="7" t="s">
        <v>44</v>
      </c>
      <c r="J130" s="19" t="str">
        <f>IFERROR(INDEX('Employee Info'!$C$3:$E$200,MATCH(Data6[[#This Row],[Name:]],'Employee Info'!$B$3:$B$200,0),MATCH(Data6[[#This Row],[Hours Type:]],'Employee Info'!$C$2:$E$2,0)),"")</f>
        <v/>
      </c>
      <c r="K130" s="19" t="str">
        <f>IFERROR(INDEX('Employee Info'!$C$3:$J$200,MATCH(Data6[[#This Row],[Name:]],'Employee Info'!$B$3:$B$200,0),MATCH(Data6[[#Headers],[Truck]],'Employee Info'!$C$2:$J$2,0)),"")</f>
        <v/>
      </c>
      <c r="L130" s="19" t="str">
        <f>IFERROR(INDEX('Employee Info'!$C$3:$J$200,MATCH(Data6[[#This Row],[Name:]],'Employee Info'!$B$3:$B$200,0),MATCH(Data6[[#Headers],[Phone]],'Employee Info'!$C$2:$J$2,0)),"")</f>
        <v/>
      </c>
      <c r="M130" s="19" t="str">
        <f>IFERROR(INDEX('Employee Info'!$C$3:$J$200,MATCH(Data6[[#This Row],[Name:]],'Employee Info'!$B$3:$B$200,0),MATCH(Data6[[#Headers],[Tech]],'Employee Info'!$C$2:$J$2,0)),"")</f>
        <v/>
      </c>
      <c r="N130" s="19" t="str">
        <f>IFERROR(INDEX('Employee Info'!$C$3:$J$200,MATCH(Data6[[#This Row],[Name:]],'Employee Info'!$B$3:$B$200,0),MATCH(Data6[[#Headers],[Other]],'Employee Info'!$C$2:$J$2,0)),"")</f>
        <v/>
      </c>
      <c r="O130" s="19">
        <f>IFERROR((Data6[[#This Row],[Hours:]]*SUM(Data6[[#This Row],[Rate]:[Other]])),"")</f>
        <v>0</v>
      </c>
      <c r="P130" s="7" t="str">
        <f>IF(Data6[[#This Row],[WO'#:]]="","Riley #","WO#")</f>
        <v>WO#</v>
      </c>
      <c r="Q130" s="7">
        <f>IFERROR(WEEKNUM(Data6[[#This Row],[Date:]]),"")</f>
        <v>5</v>
      </c>
      <c r="R130" s="6">
        <f t="shared" ref="R130:R193" si="6">DATE(RIGHT(TEXT(C130,"mm/dd/yyyy"),4),1,1)+(Q130-1)*7-(WEEKDAY(DATE(RIGHT(TEXT(C130,"mm/dd/yyyy"),4),1,1)))+1</f>
        <v>45319</v>
      </c>
      <c r="S130" s="6">
        <f>Data6[[#This Row],[Week Start]]+7</f>
        <v>45326</v>
      </c>
      <c r="T130" s="7" t="str">
        <f t="shared" ref="T130:T193" si="7">IFERROR(TEXT(R130, "m/d/yyyy") &amp; " - " &amp; TEXT(S130, "m/d/yyyy"),"")</f>
        <v>1/28/2024 - 2/4/2024</v>
      </c>
      <c r="U130" s="7" t="str">
        <f t="shared" ref="U130:U193" si="8">"Time Card"</f>
        <v>Time Card</v>
      </c>
      <c r="V130" s="8" t="str">
        <f>RIGHT(TEXT(Data6[[#This Row],[Date:]],"mmddyyyy"),4)</f>
        <v>2024</v>
      </c>
      <c r="W130" s="8" t="str">
        <f>MID(TEXT(Data6[[#This Row],[Date:]],"mmddyyyy"),3,2)</f>
        <v>31</v>
      </c>
      <c r="X130" s="8" t="str">
        <f>LEFT(TEXT(Data6[[#This Row],[Date:]],"mmddyyyy"),2)</f>
        <v>01</v>
      </c>
      <c r="Y130" s="6">
        <f>DATE(Data6[[#This Row],[Year]],Data6[[#This Row],[Month]],Data6[[#This Row],[Day]])</f>
        <v>45322</v>
      </c>
    </row>
    <row r="131" spans="1:25">
      <c r="A131" s="5">
        <v>45322.581172337967</v>
      </c>
      <c r="B131" s="7" t="s">
        <v>35</v>
      </c>
      <c r="C131" s="6" t="s">
        <v>159</v>
      </c>
      <c r="D131" s="7" t="s">
        <v>157</v>
      </c>
      <c r="E131" s="8">
        <v>8</v>
      </c>
      <c r="F131" s="7">
        <v>7056085</v>
      </c>
      <c r="G131" s="7" t="s">
        <v>68</v>
      </c>
      <c r="H131" s="7" t="s">
        <v>69</v>
      </c>
      <c r="I131" s="7" t="s">
        <v>44</v>
      </c>
      <c r="J131" s="19" t="str">
        <f>IFERROR(INDEX('Employee Info'!$C$3:$E$200,MATCH(Data6[[#This Row],[Name:]],'Employee Info'!$B$3:$B$200,0),MATCH(Data6[[#This Row],[Hours Type:]],'Employee Info'!$C$2:$E$2,0)),"")</f>
        <v/>
      </c>
      <c r="K131" s="19" t="str">
        <f>IFERROR(INDEX('Employee Info'!$C$3:$J$200,MATCH(Data6[[#This Row],[Name:]],'Employee Info'!$B$3:$B$200,0),MATCH(Data6[[#Headers],[Truck]],'Employee Info'!$C$2:$J$2,0)),"")</f>
        <v/>
      </c>
      <c r="L131" s="19" t="str">
        <f>IFERROR(INDEX('Employee Info'!$C$3:$J$200,MATCH(Data6[[#This Row],[Name:]],'Employee Info'!$B$3:$B$200,0),MATCH(Data6[[#Headers],[Phone]],'Employee Info'!$C$2:$J$2,0)),"")</f>
        <v/>
      </c>
      <c r="M131" s="19" t="str">
        <f>IFERROR(INDEX('Employee Info'!$C$3:$J$200,MATCH(Data6[[#This Row],[Name:]],'Employee Info'!$B$3:$B$200,0),MATCH(Data6[[#Headers],[Tech]],'Employee Info'!$C$2:$J$2,0)),"")</f>
        <v/>
      </c>
      <c r="N131" s="19" t="str">
        <f>IFERROR(INDEX('Employee Info'!$C$3:$J$200,MATCH(Data6[[#This Row],[Name:]],'Employee Info'!$B$3:$B$200,0),MATCH(Data6[[#Headers],[Other]],'Employee Info'!$C$2:$J$2,0)),"")</f>
        <v/>
      </c>
      <c r="O131" s="19">
        <f>IFERROR((Data6[[#This Row],[Hours:]]*SUM(Data6[[#This Row],[Rate]:[Other]])),"")</f>
        <v>0</v>
      </c>
      <c r="P131" s="7" t="str">
        <f>IF(Data6[[#This Row],[WO'#:]]="","Riley #","WO#")</f>
        <v>WO#</v>
      </c>
      <c r="Q131" s="7">
        <f>IFERROR(WEEKNUM(Data6[[#This Row],[Date:]]),"")</f>
        <v>5</v>
      </c>
      <c r="R131" s="6">
        <f t="shared" si="6"/>
        <v>45319</v>
      </c>
      <c r="S131" s="6">
        <f>Data6[[#This Row],[Week Start]]+7</f>
        <v>45326</v>
      </c>
      <c r="T131" s="7" t="str">
        <f t="shared" si="7"/>
        <v>1/28/2024 - 2/4/2024</v>
      </c>
      <c r="U131" s="7" t="str">
        <f t="shared" si="8"/>
        <v>Time Card</v>
      </c>
      <c r="V131" s="8" t="str">
        <f>RIGHT(TEXT(Data6[[#This Row],[Date:]],"mmddyyyy"),4)</f>
        <v>2024</v>
      </c>
      <c r="W131" s="8" t="str">
        <f>MID(TEXT(Data6[[#This Row],[Date:]],"mmddyyyy"),3,2)</f>
        <v>31</v>
      </c>
      <c r="X131" s="8" t="str">
        <f>LEFT(TEXT(Data6[[#This Row],[Date:]],"mmddyyyy"),2)</f>
        <v>01</v>
      </c>
      <c r="Y131" s="6">
        <f>DATE(Data6[[#This Row],[Year]],Data6[[#This Row],[Month]],Data6[[#This Row],[Day]])</f>
        <v>45322</v>
      </c>
    </row>
    <row r="132" spans="1:25">
      <c r="A132" s="5">
        <v>45324.540615972219</v>
      </c>
      <c r="B132" s="7" t="s">
        <v>66</v>
      </c>
      <c r="C132" s="6" t="s">
        <v>176</v>
      </c>
      <c r="D132" s="7" t="s">
        <v>177</v>
      </c>
      <c r="E132" s="8">
        <v>1</v>
      </c>
      <c r="F132" s="7">
        <v>6984733</v>
      </c>
      <c r="G132" s="7" t="s">
        <v>89</v>
      </c>
      <c r="H132" s="7" t="s">
        <v>69</v>
      </c>
      <c r="I132" s="7" t="s">
        <v>44</v>
      </c>
      <c r="J132" s="19" t="str">
        <f>IFERROR(INDEX('Employee Info'!$C$3:$E$200,MATCH(Data6[[#This Row],[Name:]],'Employee Info'!$B$3:$B$200,0),MATCH(Data6[[#This Row],[Hours Type:]],'Employee Info'!$C$2:$E$2,0)),"")</f>
        <v/>
      </c>
      <c r="K132" s="19" t="str">
        <f>IFERROR(INDEX('Employee Info'!$C$3:$J$200,MATCH(Data6[[#This Row],[Name:]],'Employee Info'!$B$3:$B$200,0),MATCH(Data6[[#Headers],[Truck]],'Employee Info'!$C$2:$J$2,0)),"")</f>
        <v/>
      </c>
      <c r="L132" s="19" t="str">
        <f>IFERROR(INDEX('Employee Info'!$C$3:$J$200,MATCH(Data6[[#This Row],[Name:]],'Employee Info'!$B$3:$B$200,0),MATCH(Data6[[#Headers],[Phone]],'Employee Info'!$C$2:$J$2,0)),"")</f>
        <v/>
      </c>
      <c r="M132" s="19" t="str">
        <f>IFERROR(INDEX('Employee Info'!$C$3:$J$200,MATCH(Data6[[#This Row],[Name:]],'Employee Info'!$B$3:$B$200,0),MATCH(Data6[[#Headers],[Tech]],'Employee Info'!$C$2:$J$2,0)),"")</f>
        <v/>
      </c>
      <c r="N132" s="19" t="str">
        <f>IFERROR(INDEX('Employee Info'!$C$3:$J$200,MATCH(Data6[[#This Row],[Name:]],'Employee Info'!$B$3:$B$200,0),MATCH(Data6[[#Headers],[Other]],'Employee Info'!$C$2:$J$2,0)),"")</f>
        <v/>
      </c>
      <c r="O132" s="19">
        <f>IFERROR((Data6[[#This Row],[Hours:]]*SUM(Data6[[#This Row],[Rate]:[Other]])),"")</f>
        <v>0</v>
      </c>
      <c r="P132" s="7" t="str">
        <f>IF(Data6[[#This Row],[WO'#:]]="","Riley #","WO#")</f>
        <v>WO#</v>
      </c>
      <c r="Q132" s="7">
        <f>IFERROR(WEEKNUM(Data6[[#This Row],[Date:]]),"")</f>
        <v>5</v>
      </c>
      <c r="R132" s="6">
        <f t="shared" si="6"/>
        <v>45319</v>
      </c>
      <c r="S132" s="6">
        <f>Data6[[#This Row],[Week Start]]+7</f>
        <v>45326</v>
      </c>
      <c r="T132" s="7" t="str">
        <f t="shared" si="7"/>
        <v>1/28/2024 - 2/4/2024</v>
      </c>
      <c r="U132" s="7" t="str">
        <f t="shared" si="8"/>
        <v>Time Card</v>
      </c>
      <c r="V132" s="8" t="str">
        <f>RIGHT(TEXT(Data6[[#This Row],[Date:]],"mmddyyyy"),4)</f>
        <v>2024</v>
      </c>
      <c r="W132" s="8" t="str">
        <f>MID(TEXT(Data6[[#This Row],[Date:]],"mmddyyyy"),3,2)</f>
        <v>01</v>
      </c>
      <c r="X132" s="8" t="str">
        <f>LEFT(TEXT(Data6[[#This Row],[Date:]],"mmddyyyy"),2)</f>
        <v>02</v>
      </c>
      <c r="Y132" s="6">
        <f>DATE(Data6[[#This Row],[Year]],Data6[[#This Row],[Month]],Data6[[#This Row],[Day]])</f>
        <v>45323</v>
      </c>
    </row>
    <row r="133" spans="1:25">
      <c r="A133" s="5">
        <v>45324.541897222225</v>
      </c>
      <c r="B133" s="7" t="s">
        <v>66</v>
      </c>
      <c r="C133" s="6" t="s">
        <v>176</v>
      </c>
      <c r="D133" s="7" t="s">
        <v>178</v>
      </c>
      <c r="E133" s="8">
        <v>7</v>
      </c>
      <c r="F133" s="7">
        <v>6984733</v>
      </c>
      <c r="G133" s="7" t="s">
        <v>89</v>
      </c>
      <c r="H133" s="7" t="s">
        <v>69</v>
      </c>
      <c r="I133" s="7" t="s">
        <v>44</v>
      </c>
      <c r="J133" s="19" t="str">
        <f>IFERROR(INDEX('Employee Info'!$C$3:$E$200,MATCH(Data6[[#This Row],[Name:]],'Employee Info'!$B$3:$B$200,0),MATCH(Data6[[#This Row],[Hours Type:]],'Employee Info'!$C$2:$E$2,0)),"")</f>
        <v/>
      </c>
      <c r="K133" s="19" t="str">
        <f>IFERROR(INDEX('Employee Info'!$C$3:$J$200,MATCH(Data6[[#This Row],[Name:]],'Employee Info'!$B$3:$B$200,0),MATCH(Data6[[#Headers],[Truck]],'Employee Info'!$C$2:$J$2,0)),"")</f>
        <v/>
      </c>
      <c r="L133" s="19" t="str">
        <f>IFERROR(INDEX('Employee Info'!$C$3:$J$200,MATCH(Data6[[#This Row],[Name:]],'Employee Info'!$B$3:$B$200,0),MATCH(Data6[[#Headers],[Phone]],'Employee Info'!$C$2:$J$2,0)),"")</f>
        <v/>
      </c>
      <c r="M133" s="19" t="str">
        <f>IFERROR(INDEX('Employee Info'!$C$3:$J$200,MATCH(Data6[[#This Row],[Name:]],'Employee Info'!$B$3:$B$200,0),MATCH(Data6[[#Headers],[Tech]],'Employee Info'!$C$2:$J$2,0)),"")</f>
        <v/>
      </c>
      <c r="N133" s="19" t="str">
        <f>IFERROR(INDEX('Employee Info'!$C$3:$J$200,MATCH(Data6[[#This Row],[Name:]],'Employee Info'!$B$3:$B$200,0),MATCH(Data6[[#Headers],[Other]],'Employee Info'!$C$2:$J$2,0)),"")</f>
        <v/>
      </c>
      <c r="O133" s="19">
        <f>IFERROR((Data6[[#This Row],[Hours:]]*SUM(Data6[[#This Row],[Rate]:[Other]])),"")</f>
        <v>0</v>
      </c>
      <c r="P133" s="7" t="str">
        <f>IF(Data6[[#This Row],[WO'#:]]="","Riley #","WO#")</f>
        <v>WO#</v>
      </c>
      <c r="Q133" s="7">
        <f>IFERROR(WEEKNUM(Data6[[#This Row],[Date:]]),"")</f>
        <v>5</v>
      </c>
      <c r="R133" s="6">
        <f t="shared" si="6"/>
        <v>45319</v>
      </c>
      <c r="S133" s="6">
        <f>Data6[[#This Row],[Week Start]]+7</f>
        <v>45326</v>
      </c>
      <c r="T133" s="7" t="str">
        <f t="shared" si="7"/>
        <v>1/28/2024 - 2/4/2024</v>
      </c>
      <c r="U133" s="7" t="str">
        <f t="shared" si="8"/>
        <v>Time Card</v>
      </c>
      <c r="V133" s="8" t="str">
        <f>RIGHT(TEXT(Data6[[#This Row],[Date:]],"mmddyyyy"),4)</f>
        <v>2024</v>
      </c>
      <c r="W133" s="8" t="str">
        <f>MID(TEXT(Data6[[#This Row],[Date:]],"mmddyyyy"),3,2)</f>
        <v>01</v>
      </c>
      <c r="X133" s="8" t="str">
        <f>LEFT(TEXT(Data6[[#This Row],[Date:]],"mmddyyyy"),2)</f>
        <v>02</v>
      </c>
      <c r="Y133" s="6">
        <f>DATE(Data6[[#This Row],[Year]],Data6[[#This Row],[Month]],Data6[[#This Row],[Day]])</f>
        <v>45323</v>
      </c>
    </row>
    <row r="134" spans="1:25">
      <c r="A134" s="5">
        <v>45358.328400347222</v>
      </c>
      <c r="B134" s="7" t="s">
        <v>76</v>
      </c>
      <c r="C134" s="6" t="s">
        <v>176</v>
      </c>
      <c r="D134" s="7" t="s">
        <v>156</v>
      </c>
      <c r="E134" s="8">
        <v>1</v>
      </c>
      <c r="F134" s="7">
        <v>6984733</v>
      </c>
      <c r="G134" s="7" t="s">
        <v>68</v>
      </c>
      <c r="H134" s="7" t="s">
        <v>69</v>
      </c>
      <c r="I134" s="7" t="s">
        <v>44</v>
      </c>
      <c r="J134" s="19" t="str">
        <f>IFERROR(INDEX('Employee Info'!$C$3:$E$200,MATCH(Data6[[#This Row],[Name:]],'Employee Info'!$B$3:$B$200,0),MATCH(Data6[[#This Row],[Hours Type:]],'Employee Info'!$C$2:$E$2,0)),"")</f>
        <v/>
      </c>
      <c r="K134" s="19" t="str">
        <f>IFERROR(INDEX('Employee Info'!$C$3:$J$200,MATCH(Data6[[#This Row],[Name:]],'Employee Info'!$B$3:$B$200,0),MATCH(Data6[[#Headers],[Truck]],'Employee Info'!$C$2:$J$2,0)),"")</f>
        <v/>
      </c>
      <c r="L134" s="19" t="str">
        <f>IFERROR(INDEX('Employee Info'!$C$3:$J$200,MATCH(Data6[[#This Row],[Name:]],'Employee Info'!$B$3:$B$200,0),MATCH(Data6[[#Headers],[Phone]],'Employee Info'!$C$2:$J$2,0)),"")</f>
        <v/>
      </c>
      <c r="M134" s="19" t="str">
        <f>IFERROR(INDEX('Employee Info'!$C$3:$J$200,MATCH(Data6[[#This Row],[Name:]],'Employee Info'!$B$3:$B$200,0),MATCH(Data6[[#Headers],[Tech]],'Employee Info'!$C$2:$J$2,0)),"")</f>
        <v/>
      </c>
      <c r="N134" s="19" t="str">
        <f>IFERROR(INDEX('Employee Info'!$C$3:$J$200,MATCH(Data6[[#This Row],[Name:]],'Employee Info'!$B$3:$B$200,0),MATCH(Data6[[#Headers],[Other]],'Employee Info'!$C$2:$J$2,0)),"")</f>
        <v/>
      </c>
      <c r="O134" s="19">
        <f>IFERROR((Data6[[#This Row],[Hours:]]*SUM(Data6[[#This Row],[Rate]:[Other]])),"")</f>
        <v>0</v>
      </c>
      <c r="P134" s="7" t="str">
        <f>IF(Data6[[#This Row],[WO'#:]]="","Riley #","WO#")</f>
        <v>WO#</v>
      </c>
      <c r="Q134" s="7">
        <f>IFERROR(WEEKNUM(Data6[[#This Row],[Date:]]),"")</f>
        <v>5</v>
      </c>
      <c r="R134" s="6">
        <f t="shared" si="6"/>
        <v>45319</v>
      </c>
      <c r="S134" s="6">
        <f>Data6[[#This Row],[Week Start]]+7</f>
        <v>45326</v>
      </c>
      <c r="T134" s="7" t="str">
        <f t="shared" si="7"/>
        <v>1/28/2024 - 2/4/2024</v>
      </c>
      <c r="U134" s="7" t="str">
        <f t="shared" si="8"/>
        <v>Time Card</v>
      </c>
      <c r="V134" s="8" t="str">
        <f>RIGHT(TEXT(Data6[[#This Row],[Date:]],"mmddyyyy"),4)</f>
        <v>2024</v>
      </c>
      <c r="W134" s="8" t="str">
        <f>MID(TEXT(Data6[[#This Row],[Date:]],"mmddyyyy"),3,2)</f>
        <v>01</v>
      </c>
      <c r="X134" s="8" t="str">
        <f>LEFT(TEXT(Data6[[#This Row],[Date:]],"mmddyyyy"),2)</f>
        <v>02</v>
      </c>
      <c r="Y134" s="6">
        <f>DATE(Data6[[#This Row],[Year]],Data6[[#This Row],[Month]],Data6[[#This Row],[Day]])</f>
        <v>45323</v>
      </c>
    </row>
    <row r="135" spans="1:25">
      <c r="A135" s="5">
        <v>45324.537818750003</v>
      </c>
      <c r="B135" s="7" t="s">
        <v>35</v>
      </c>
      <c r="C135" s="6" t="s">
        <v>176</v>
      </c>
      <c r="D135" s="7" t="s">
        <v>179</v>
      </c>
      <c r="E135" s="8">
        <v>8</v>
      </c>
      <c r="F135" s="7" t="s">
        <v>68</v>
      </c>
      <c r="G135" s="7" t="s">
        <v>68</v>
      </c>
      <c r="H135" s="7" t="s">
        <v>180</v>
      </c>
      <c r="I135" s="7" t="s">
        <v>44</v>
      </c>
      <c r="J135" s="19" t="str">
        <f>IFERROR(INDEX('Employee Info'!$C$3:$E$200,MATCH(Data6[[#This Row],[Name:]],'Employee Info'!$B$3:$B$200,0),MATCH(Data6[[#This Row],[Hours Type:]],'Employee Info'!$C$2:$E$2,0)),"")</f>
        <v/>
      </c>
      <c r="K135" s="19" t="str">
        <f>IFERROR(INDEX('Employee Info'!$C$3:$J$200,MATCH(Data6[[#This Row],[Name:]],'Employee Info'!$B$3:$B$200,0),MATCH(Data6[[#Headers],[Truck]],'Employee Info'!$C$2:$J$2,0)),"")</f>
        <v/>
      </c>
      <c r="L135" s="19" t="str">
        <f>IFERROR(INDEX('Employee Info'!$C$3:$J$200,MATCH(Data6[[#This Row],[Name:]],'Employee Info'!$B$3:$B$200,0),MATCH(Data6[[#Headers],[Phone]],'Employee Info'!$C$2:$J$2,0)),"")</f>
        <v/>
      </c>
      <c r="M135" s="19" t="str">
        <f>IFERROR(INDEX('Employee Info'!$C$3:$J$200,MATCH(Data6[[#This Row],[Name:]],'Employee Info'!$B$3:$B$200,0),MATCH(Data6[[#Headers],[Tech]],'Employee Info'!$C$2:$J$2,0)),"")</f>
        <v/>
      </c>
      <c r="N135" s="19" t="str">
        <f>IFERROR(INDEX('Employee Info'!$C$3:$J$200,MATCH(Data6[[#This Row],[Name:]],'Employee Info'!$B$3:$B$200,0),MATCH(Data6[[#Headers],[Other]],'Employee Info'!$C$2:$J$2,0)),"")</f>
        <v/>
      </c>
      <c r="O135" s="19">
        <f>IFERROR((Data6[[#This Row],[Hours:]]*SUM(Data6[[#This Row],[Rate]:[Other]])),"")</f>
        <v>0</v>
      </c>
      <c r="P135" s="7" t="str">
        <f>IF(Data6[[#This Row],[WO'#:]]="","Riley #","WO#")</f>
        <v>Riley #</v>
      </c>
      <c r="Q135" s="7">
        <f>IFERROR(WEEKNUM(Data6[[#This Row],[Date:]]),"")</f>
        <v>5</v>
      </c>
      <c r="R135" s="6">
        <f t="shared" si="6"/>
        <v>45319</v>
      </c>
      <c r="S135" s="6">
        <f>Data6[[#This Row],[Week Start]]+7</f>
        <v>45326</v>
      </c>
      <c r="T135" s="7" t="str">
        <f t="shared" si="7"/>
        <v>1/28/2024 - 2/4/2024</v>
      </c>
      <c r="U135" s="7" t="str">
        <f t="shared" si="8"/>
        <v>Time Card</v>
      </c>
      <c r="V135" s="8" t="str">
        <f>RIGHT(TEXT(Data6[[#This Row],[Date:]],"mmddyyyy"),4)</f>
        <v>2024</v>
      </c>
      <c r="W135" s="8" t="str">
        <f>MID(TEXT(Data6[[#This Row],[Date:]],"mmddyyyy"),3,2)</f>
        <v>01</v>
      </c>
      <c r="X135" s="8" t="str">
        <f>LEFT(TEXT(Data6[[#This Row],[Date:]],"mmddyyyy"),2)</f>
        <v>02</v>
      </c>
      <c r="Y135" s="6">
        <f>DATE(Data6[[#This Row],[Year]],Data6[[#This Row],[Month]],Data6[[#This Row],[Day]])</f>
        <v>45323</v>
      </c>
    </row>
    <row r="136" spans="1:25">
      <c r="A136" s="5">
        <v>45324.542727893517</v>
      </c>
      <c r="B136" s="7" t="s">
        <v>66</v>
      </c>
      <c r="C136" s="6" t="s">
        <v>195</v>
      </c>
      <c r="D136" s="7" t="s">
        <v>196</v>
      </c>
      <c r="E136" s="8">
        <v>8</v>
      </c>
      <c r="F136" s="7">
        <v>6984733</v>
      </c>
      <c r="G136" s="7" t="s">
        <v>89</v>
      </c>
      <c r="H136" s="7" t="s">
        <v>69</v>
      </c>
      <c r="I136" s="7" t="s">
        <v>44</v>
      </c>
      <c r="J136" s="19" t="str">
        <f>IFERROR(INDEX('Employee Info'!$C$3:$E$200,MATCH(Data6[[#This Row],[Name:]],'Employee Info'!$B$3:$B$200,0),MATCH(Data6[[#This Row],[Hours Type:]],'Employee Info'!$C$2:$E$2,0)),"")</f>
        <v/>
      </c>
      <c r="K136" s="19" t="str">
        <f>IFERROR(INDEX('Employee Info'!$C$3:$J$200,MATCH(Data6[[#This Row],[Name:]],'Employee Info'!$B$3:$B$200,0),MATCH(Data6[[#Headers],[Truck]],'Employee Info'!$C$2:$J$2,0)),"")</f>
        <v/>
      </c>
      <c r="L136" s="19" t="str">
        <f>IFERROR(INDEX('Employee Info'!$C$3:$J$200,MATCH(Data6[[#This Row],[Name:]],'Employee Info'!$B$3:$B$200,0),MATCH(Data6[[#Headers],[Phone]],'Employee Info'!$C$2:$J$2,0)),"")</f>
        <v/>
      </c>
      <c r="M136" s="19" t="str">
        <f>IFERROR(INDEX('Employee Info'!$C$3:$J$200,MATCH(Data6[[#This Row],[Name:]],'Employee Info'!$B$3:$B$200,0),MATCH(Data6[[#Headers],[Tech]],'Employee Info'!$C$2:$J$2,0)),"")</f>
        <v/>
      </c>
      <c r="N136" s="19" t="str">
        <f>IFERROR(INDEX('Employee Info'!$C$3:$J$200,MATCH(Data6[[#This Row],[Name:]],'Employee Info'!$B$3:$B$200,0),MATCH(Data6[[#Headers],[Other]],'Employee Info'!$C$2:$J$2,0)),"")</f>
        <v/>
      </c>
      <c r="O136" s="19">
        <f>IFERROR((Data6[[#This Row],[Hours:]]*SUM(Data6[[#This Row],[Rate]:[Other]])),"")</f>
        <v>0</v>
      </c>
      <c r="P136" s="7" t="str">
        <f>IF(Data6[[#This Row],[WO'#:]]="","Riley #","WO#")</f>
        <v>WO#</v>
      </c>
      <c r="Q136" s="7">
        <f>IFERROR(WEEKNUM(Data6[[#This Row],[Date:]]),"")</f>
        <v>5</v>
      </c>
      <c r="R136" s="6">
        <f t="shared" si="6"/>
        <v>45319</v>
      </c>
      <c r="S136" s="6">
        <f>Data6[[#This Row],[Week Start]]+7</f>
        <v>45326</v>
      </c>
      <c r="T136" s="7" t="str">
        <f t="shared" si="7"/>
        <v>1/28/2024 - 2/4/2024</v>
      </c>
      <c r="U136" s="7" t="str">
        <f t="shared" si="8"/>
        <v>Time Card</v>
      </c>
      <c r="V136" s="8" t="str">
        <f>RIGHT(TEXT(Data6[[#This Row],[Date:]],"mmddyyyy"),4)</f>
        <v>2024</v>
      </c>
      <c r="W136" s="8" t="str">
        <f>MID(TEXT(Data6[[#This Row],[Date:]],"mmddyyyy"),3,2)</f>
        <v>02</v>
      </c>
      <c r="X136" s="8" t="str">
        <f>LEFT(TEXT(Data6[[#This Row],[Date:]],"mmddyyyy"),2)</f>
        <v>02</v>
      </c>
      <c r="Y136" s="6">
        <f>DATE(Data6[[#This Row],[Year]],Data6[[#This Row],[Month]],Data6[[#This Row],[Day]])</f>
        <v>45324</v>
      </c>
    </row>
    <row r="137" spans="1:25">
      <c r="A137" s="5">
        <v>45358.328553587962</v>
      </c>
      <c r="B137" s="7" t="s">
        <v>76</v>
      </c>
      <c r="C137" s="6" t="s">
        <v>195</v>
      </c>
      <c r="D137" s="7" t="s">
        <v>156</v>
      </c>
      <c r="E137" s="8">
        <v>2</v>
      </c>
      <c r="F137" s="7">
        <v>6984733</v>
      </c>
      <c r="G137" s="7" t="s">
        <v>68</v>
      </c>
      <c r="H137" s="7" t="s">
        <v>69</v>
      </c>
      <c r="I137" s="7" t="s">
        <v>44</v>
      </c>
      <c r="J137" s="19" t="str">
        <f>IFERROR(INDEX('Employee Info'!$C$3:$E$200,MATCH(Data6[[#This Row],[Name:]],'Employee Info'!$B$3:$B$200,0),MATCH(Data6[[#This Row],[Hours Type:]],'Employee Info'!$C$2:$E$2,0)),"")</f>
        <v/>
      </c>
      <c r="K137" s="19" t="str">
        <f>IFERROR(INDEX('Employee Info'!$C$3:$J$200,MATCH(Data6[[#This Row],[Name:]],'Employee Info'!$B$3:$B$200,0),MATCH(Data6[[#Headers],[Truck]],'Employee Info'!$C$2:$J$2,0)),"")</f>
        <v/>
      </c>
      <c r="L137" s="19" t="str">
        <f>IFERROR(INDEX('Employee Info'!$C$3:$J$200,MATCH(Data6[[#This Row],[Name:]],'Employee Info'!$B$3:$B$200,0),MATCH(Data6[[#Headers],[Phone]],'Employee Info'!$C$2:$J$2,0)),"")</f>
        <v/>
      </c>
      <c r="M137" s="19" t="str">
        <f>IFERROR(INDEX('Employee Info'!$C$3:$J$200,MATCH(Data6[[#This Row],[Name:]],'Employee Info'!$B$3:$B$200,0),MATCH(Data6[[#Headers],[Tech]],'Employee Info'!$C$2:$J$2,0)),"")</f>
        <v/>
      </c>
      <c r="N137" s="19" t="str">
        <f>IFERROR(INDEX('Employee Info'!$C$3:$J$200,MATCH(Data6[[#This Row],[Name:]],'Employee Info'!$B$3:$B$200,0),MATCH(Data6[[#Headers],[Other]],'Employee Info'!$C$2:$J$2,0)),"")</f>
        <v/>
      </c>
      <c r="O137" s="19">
        <f>IFERROR((Data6[[#This Row],[Hours:]]*SUM(Data6[[#This Row],[Rate]:[Other]])),"")</f>
        <v>0</v>
      </c>
      <c r="P137" s="7" t="str">
        <f>IF(Data6[[#This Row],[WO'#:]]="","Riley #","WO#")</f>
        <v>WO#</v>
      </c>
      <c r="Q137" s="7">
        <f>IFERROR(WEEKNUM(Data6[[#This Row],[Date:]]),"")</f>
        <v>5</v>
      </c>
      <c r="R137" s="6">
        <f t="shared" si="6"/>
        <v>45319</v>
      </c>
      <c r="S137" s="6">
        <f>Data6[[#This Row],[Week Start]]+7</f>
        <v>45326</v>
      </c>
      <c r="T137" s="7" t="str">
        <f t="shared" si="7"/>
        <v>1/28/2024 - 2/4/2024</v>
      </c>
      <c r="U137" s="7" t="str">
        <f t="shared" si="8"/>
        <v>Time Card</v>
      </c>
      <c r="V137" s="8" t="str">
        <f>RIGHT(TEXT(Data6[[#This Row],[Date:]],"mmddyyyy"),4)</f>
        <v>2024</v>
      </c>
      <c r="W137" s="8" t="str">
        <f>MID(TEXT(Data6[[#This Row],[Date:]],"mmddyyyy"),3,2)</f>
        <v>02</v>
      </c>
      <c r="X137" s="8" t="str">
        <f>LEFT(TEXT(Data6[[#This Row],[Date:]],"mmddyyyy"),2)</f>
        <v>02</v>
      </c>
      <c r="Y137" s="6">
        <f>DATE(Data6[[#This Row],[Year]],Data6[[#This Row],[Month]],Data6[[#This Row],[Day]])</f>
        <v>45324</v>
      </c>
    </row>
    <row r="138" spans="1:25">
      <c r="A138" s="5">
        <v>45324.576204166668</v>
      </c>
      <c r="B138" s="7" t="s">
        <v>35</v>
      </c>
      <c r="C138" s="6" t="s">
        <v>195</v>
      </c>
      <c r="D138" s="7" t="s">
        <v>197</v>
      </c>
      <c r="E138" s="8">
        <v>8</v>
      </c>
      <c r="F138" s="7" t="s">
        <v>68</v>
      </c>
      <c r="G138" s="7" t="s">
        <v>68</v>
      </c>
      <c r="H138" s="7" t="s">
        <v>198</v>
      </c>
      <c r="I138" s="7" t="s">
        <v>44</v>
      </c>
      <c r="J138" s="19" t="str">
        <f>IFERROR(INDEX('Employee Info'!$C$3:$E$200,MATCH(Data6[[#This Row],[Name:]],'Employee Info'!$B$3:$B$200,0),MATCH(Data6[[#This Row],[Hours Type:]],'Employee Info'!$C$2:$E$2,0)),"")</f>
        <v/>
      </c>
      <c r="K138" s="19" t="str">
        <f>IFERROR(INDEX('Employee Info'!$C$3:$J$200,MATCH(Data6[[#This Row],[Name:]],'Employee Info'!$B$3:$B$200,0),MATCH(Data6[[#Headers],[Truck]],'Employee Info'!$C$2:$J$2,0)),"")</f>
        <v/>
      </c>
      <c r="L138" s="19" t="str">
        <f>IFERROR(INDEX('Employee Info'!$C$3:$J$200,MATCH(Data6[[#This Row],[Name:]],'Employee Info'!$B$3:$B$200,0),MATCH(Data6[[#Headers],[Phone]],'Employee Info'!$C$2:$J$2,0)),"")</f>
        <v/>
      </c>
      <c r="M138" s="19" t="str">
        <f>IFERROR(INDEX('Employee Info'!$C$3:$J$200,MATCH(Data6[[#This Row],[Name:]],'Employee Info'!$B$3:$B$200,0),MATCH(Data6[[#Headers],[Tech]],'Employee Info'!$C$2:$J$2,0)),"")</f>
        <v/>
      </c>
      <c r="N138" s="19" t="str">
        <f>IFERROR(INDEX('Employee Info'!$C$3:$J$200,MATCH(Data6[[#This Row],[Name:]],'Employee Info'!$B$3:$B$200,0),MATCH(Data6[[#Headers],[Other]],'Employee Info'!$C$2:$J$2,0)),"")</f>
        <v/>
      </c>
      <c r="O138" s="19">
        <f>IFERROR((Data6[[#This Row],[Hours:]]*SUM(Data6[[#This Row],[Rate]:[Other]])),"")</f>
        <v>0</v>
      </c>
      <c r="P138" s="7" t="str">
        <f>IF(Data6[[#This Row],[WO'#:]]="","Riley #","WO#")</f>
        <v>Riley #</v>
      </c>
      <c r="Q138" s="7">
        <f>IFERROR(WEEKNUM(Data6[[#This Row],[Date:]]),"")</f>
        <v>5</v>
      </c>
      <c r="R138" s="6">
        <f t="shared" si="6"/>
        <v>45319</v>
      </c>
      <c r="S138" s="6">
        <f>Data6[[#This Row],[Week Start]]+7</f>
        <v>45326</v>
      </c>
      <c r="T138" s="7" t="str">
        <f t="shared" si="7"/>
        <v>1/28/2024 - 2/4/2024</v>
      </c>
      <c r="U138" s="7" t="str">
        <f t="shared" si="8"/>
        <v>Time Card</v>
      </c>
      <c r="V138" s="8" t="str">
        <f>RIGHT(TEXT(Data6[[#This Row],[Date:]],"mmddyyyy"),4)</f>
        <v>2024</v>
      </c>
      <c r="W138" s="8" t="str">
        <f>MID(TEXT(Data6[[#This Row],[Date:]],"mmddyyyy"),3,2)</f>
        <v>02</v>
      </c>
      <c r="X138" s="8" t="str">
        <f>LEFT(TEXT(Data6[[#This Row],[Date:]],"mmddyyyy"),2)</f>
        <v>02</v>
      </c>
      <c r="Y138" s="6">
        <f>DATE(Data6[[#This Row],[Year]],Data6[[#This Row],[Month]],Data6[[#This Row],[Day]])</f>
        <v>45324</v>
      </c>
    </row>
    <row r="139" spans="1:25">
      <c r="A139" s="5">
        <v>45327.56296145833</v>
      </c>
      <c r="B139" s="7" t="s">
        <v>31</v>
      </c>
      <c r="C139" s="6" t="s">
        <v>245</v>
      </c>
      <c r="D139" s="7" t="s">
        <v>246</v>
      </c>
      <c r="E139" s="8">
        <v>3</v>
      </c>
      <c r="F139" s="7">
        <v>79024</v>
      </c>
      <c r="G139" s="7" t="s">
        <v>68</v>
      </c>
      <c r="H139" s="7" t="s">
        <v>69</v>
      </c>
      <c r="I139" s="7" t="s">
        <v>44</v>
      </c>
      <c r="J139" s="19" t="str">
        <f>IFERROR(INDEX('Employee Info'!$C$3:$E$200,MATCH(Data6[[#This Row],[Name:]],'Employee Info'!$B$3:$B$200,0),MATCH(Data6[[#This Row],[Hours Type:]],'Employee Info'!$C$2:$E$2,0)),"")</f>
        <v/>
      </c>
      <c r="K139" s="19" t="str">
        <f>IFERROR(INDEX('Employee Info'!$C$3:$J$200,MATCH(Data6[[#This Row],[Name:]],'Employee Info'!$B$3:$B$200,0),MATCH(Data6[[#Headers],[Truck]],'Employee Info'!$C$2:$J$2,0)),"")</f>
        <v/>
      </c>
      <c r="L139" s="19" t="str">
        <f>IFERROR(INDEX('Employee Info'!$C$3:$J$200,MATCH(Data6[[#This Row],[Name:]],'Employee Info'!$B$3:$B$200,0),MATCH(Data6[[#Headers],[Phone]],'Employee Info'!$C$2:$J$2,0)),"")</f>
        <v/>
      </c>
      <c r="M139" s="19" t="str">
        <f>IFERROR(INDEX('Employee Info'!$C$3:$J$200,MATCH(Data6[[#This Row],[Name:]],'Employee Info'!$B$3:$B$200,0),MATCH(Data6[[#Headers],[Tech]],'Employee Info'!$C$2:$J$2,0)),"")</f>
        <v/>
      </c>
      <c r="N139" s="19" t="str">
        <f>IFERROR(INDEX('Employee Info'!$C$3:$J$200,MATCH(Data6[[#This Row],[Name:]],'Employee Info'!$B$3:$B$200,0),MATCH(Data6[[#Headers],[Other]],'Employee Info'!$C$2:$J$2,0)),"")</f>
        <v/>
      </c>
      <c r="O139" s="19">
        <f>IFERROR((Data6[[#This Row],[Hours:]]*SUM(Data6[[#This Row],[Rate]:[Other]])),"")</f>
        <v>0</v>
      </c>
      <c r="P139" s="7" t="str">
        <f>IF(Data6[[#This Row],[WO'#:]]="","Riley #","WO#")</f>
        <v>WO#</v>
      </c>
      <c r="Q139" s="7">
        <f>IFERROR(WEEKNUM(Data6[[#This Row],[Date:]]),"")</f>
        <v>6</v>
      </c>
      <c r="R139" s="6">
        <f t="shared" si="6"/>
        <v>45326</v>
      </c>
      <c r="S139" s="6">
        <f>Data6[[#This Row],[Week Start]]+7</f>
        <v>45333</v>
      </c>
      <c r="T139" s="7" t="str">
        <f t="shared" si="7"/>
        <v>2/4/2024 - 2/11/2024</v>
      </c>
      <c r="U139" s="7" t="str">
        <f t="shared" si="8"/>
        <v>Time Card</v>
      </c>
      <c r="V139" s="8" t="str">
        <f>RIGHT(TEXT(Data6[[#This Row],[Date:]],"mmddyyyy"),4)</f>
        <v>2024</v>
      </c>
      <c r="W139" s="8" t="str">
        <f>MID(TEXT(Data6[[#This Row],[Date:]],"mmddyyyy"),3,2)</f>
        <v>05</v>
      </c>
      <c r="X139" s="8" t="str">
        <f>LEFT(TEXT(Data6[[#This Row],[Date:]],"mmddyyyy"),2)</f>
        <v>02</v>
      </c>
      <c r="Y139" s="6">
        <f>DATE(Data6[[#This Row],[Year]],Data6[[#This Row],[Month]],Data6[[#This Row],[Day]])</f>
        <v>45327</v>
      </c>
    </row>
    <row r="140" spans="1:25">
      <c r="A140" s="5">
        <v>45331.50473912037</v>
      </c>
      <c r="B140" s="7" t="s">
        <v>66</v>
      </c>
      <c r="C140" s="6" t="s">
        <v>245</v>
      </c>
      <c r="D140" s="7" t="s">
        <v>247</v>
      </c>
      <c r="E140" s="8">
        <v>2</v>
      </c>
      <c r="F140" s="7">
        <v>79024</v>
      </c>
      <c r="G140" s="7" t="s">
        <v>68</v>
      </c>
      <c r="H140" s="7" t="s">
        <v>69</v>
      </c>
      <c r="I140" s="7" t="s">
        <v>44</v>
      </c>
      <c r="J140" s="19" t="str">
        <f>IFERROR(INDEX('Employee Info'!$C$3:$E$200,MATCH(Data6[[#This Row],[Name:]],'Employee Info'!$B$3:$B$200,0),MATCH(Data6[[#This Row],[Hours Type:]],'Employee Info'!$C$2:$E$2,0)),"")</f>
        <v/>
      </c>
      <c r="K140" s="19" t="str">
        <f>IFERROR(INDEX('Employee Info'!$C$3:$J$200,MATCH(Data6[[#This Row],[Name:]],'Employee Info'!$B$3:$B$200,0),MATCH(Data6[[#Headers],[Truck]],'Employee Info'!$C$2:$J$2,0)),"")</f>
        <v/>
      </c>
      <c r="L140" s="19" t="str">
        <f>IFERROR(INDEX('Employee Info'!$C$3:$J$200,MATCH(Data6[[#This Row],[Name:]],'Employee Info'!$B$3:$B$200,0),MATCH(Data6[[#Headers],[Phone]],'Employee Info'!$C$2:$J$2,0)),"")</f>
        <v/>
      </c>
      <c r="M140" s="19" t="str">
        <f>IFERROR(INDEX('Employee Info'!$C$3:$J$200,MATCH(Data6[[#This Row],[Name:]],'Employee Info'!$B$3:$B$200,0),MATCH(Data6[[#Headers],[Tech]],'Employee Info'!$C$2:$J$2,0)),"")</f>
        <v/>
      </c>
      <c r="N140" s="19" t="str">
        <f>IFERROR(INDEX('Employee Info'!$C$3:$J$200,MATCH(Data6[[#This Row],[Name:]],'Employee Info'!$B$3:$B$200,0),MATCH(Data6[[#Headers],[Other]],'Employee Info'!$C$2:$J$2,0)),"")</f>
        <v/>
      </c>
      <c r="O140" s="19">
        <f>IFERROR((Data6[[#This Row],[Hours:]]*SUM(Data6[[#This Row],[Rate]:[Other]])),"")</f>
        <v>0</v>
      </c>
      <c r="P140" s="7" t="str">
        <f>IF(Data6[[#This Row],[WO'#:]]="","Riley #","WO#")</f>
        <v>WO#</v>
      </c>
      <c r="Q140" s="7">
        <f>IFERROR(WEEKNUM(Data6[[#This Row],[Date:]]),"")</f>
        <v>6</v>
      </c>
      <c r="R140" s="6">
        <f t="shared" si="6"/>
        <v>45326</v>
      </c>
      <c r="S140" s="6">
        <f>Data6[[#This Row],[Week Start]]+7</f>
        <v>45333</v>
      </c>
      <c r="T140" s="7" t="str">
        <f t="shared" si="7"/>
        <v>2/4/2024 - 2/11/2024</v>
      </c>
      <c r="U140" s="7" t="str">
        <f t="shared" si="8"/>
        <v>Time Card</v>
      </c>
      <c r="V140" s="8" t="str">
        <f>RIGHT(TEXT(Data6[[#This Row],[Date:]],"mmddyyyy"),4)</f>
        <v>2024</v>
      </c>
      <c r="W140" s="8" t="str">
        <f>MID(TEXT(Data6[[#This Row],[Date:]],"mmddyyyy"),3,2)</f>
        <v>05</v>
      </c>
      <c r="X140" s="8" t="str">
        <f>LEFT(TEXT(Data6[[#This Row],[Date:]],"mmddyyyy"),2)</f>
        <v>02</v>
      </c>
      <c r="Y140" s="6">
        <f>DATE(Data6[[#This Row],[Year]],Data6[[#This Row],[Month]],Data6[[#This Row],[Day]])</f>
        <v>45327</v>
      </c>
    </row>
    <row r="141" spans="1:25">
      <c r="A141" s="5">
        <v>45331.506742245372</v>
      </c>
      <c r="B141" s="7" t="s">
        <v>66</v>
      </c>
      <c r="C141" s="6" t="s">
        <v>245</v>
      </c>
      <c r="D141" s="7" t="s">
        <v>248</v>
      </c>
      <c r="E141" s="8">
        <v>5</v>
      </c>
      <c r="F141" s="7">
        <v>6984733</v>
      </c>
      <c r="G141" s="7" t="s">
        <v>117</v>
      </c>
      <c r="H141" s="7" t="s">
        <v>69</v>
      </c>
      <c r="I141" s="7" t="s">
        <v>44</v>
      </c>
      <c r="J141" s="19" t="str">
        <f>IFERROR(INDEX('Employee Info'!$C$3:$E$200,MATCH(Data6[[#This Row],[Name:]],'Employee Info'!$B$3:$B$200,0),MATCH(Data6[[#This Row],[Hours Type:]],'Employee Info'!$C$2:$E$2,0)),"")</f>
        <v/>
      </c>
      <c r="K141" s="19" t="str">
        <f>IFERROR(INDEX('Employee Info'!$C$3:$J$200,MATCH(Data6[[#This Row],[Name:]],'Employee Info'!$B$3:$B$200,0),MATCH(Data6[[#Headers],[Truck]],'Employee Info'!$C$2:$J$2,0)),"")</f>
        <v/>
      </c>
      <c r="L141" s="19" t="str">
        <f>IFERROR(INDEX('Employee Info'!$C$3:$J$200,MATCH(Data6[[#This Row],[Name:]],'Employee Info'!$B$3:$B$200,0),MATCH(Data6[[#Headers],[Phone]],'Employee Info'!$C$2:$J$2,0)),"")</f>
        <v/>
      </c>
      <c r="M141" s="19" t="str">
        <f>IFERROR(INDEX('Employee Info'!$C$3:$J$200,MATCH(Data6[[#This Row],[Name:]],'Employee Info'!$B$3:$B$200,0),MATCH(Data6[[#Headers],[Tech]],'Employee Info'!$C$2:$J$2,0)),"")</f>
        <v/>
      </c>
      <c r="N141" s="19" t="str">
        <f>IFERROR(INDEX('Employee Info'!$C$3:$J$200,MATCH(Data6[[#This Row],[Name:]],'Employee Info'!$B$3:$B$200,0),MATCH(Data6[[#Headers],[Other]],'Employee Info'!$C$2:$J$2,0)),"")</f>
        <v/>
      </c>
      <c r="O141" s="19">
        <f>IFERROR((Data6[[#This Row],[Hours:]]*SUM(Data6[[#This Row],[Rate]:[Other]])),"")</f>
        <v>0</v>
      </c>
      <c r="P141" s="7" t="str">
        <f>IF(Data6[[#This Row],[WO'#:]]="","Riley #","WO#")</f>
        <v>WO#</v>
      </c>
      <c r="Q141" s="7">
        <f>IFERROR(WEEKNUM(Data6[[#This Row],[Date:]]),"")</f>
        <v>6</v>
      </c>
      <c r="R141" s="6">
        <f t="shared" si="6"/>
        <v>45326</v>
      </c>
      <c r="S141" s="6">
        <f>Data6[[#This Row],[Week Start]]+7</f>
        <v>45333</v>
      </c>
      <c r="T141" s="7" t="str">
        <f t="shared" si="7"/>
        <v>2/4/2024 - 2/11/2024</v>
      </c>
      <c r="U141" s="7" t="str">
        <f t="shared" si="8"/>
        <v>Time Card</v>
      </c>
      <c r="V141" s="8" t="str">
        <f>RIGHT(TEXT(Data6[[#This Row],[Date:]],"mmddyyyy"),4)</f>
        <v>2024</v>
      </c>
      <c r="W141" s="8" t="str">
        <f>MID(TEXT(Data6[[#This Row],[Date:]],"mmddyyyy"),3,2)</f>
        <v>05</v>
      </c>
      <c r="X141" s="8" t="str">
        <f>LEFT(TEXT(Data6[[#This Row],[Date:]],"mmddyyyy"),2)</f>
        <v>02</v>
      </c>
      <c r="Y141" s="6">
        <f>DATE(Data6[[#This Row],[Year]],Data6[[#This Row],[Month]],Data6[[#This Row],[Day]])</f>
        <v>45327</v>
      </c>
    </row>
    <row r="142" spans="1:25">
      <c r="A142" s="5">
        <v>45364.452728356482</v>
      </c>
      <c r="B142" s="7" t="s">
        <v>76</v>
      </c>
      <c r="C142" s="6" t="s">
        <v>245</v>
      </c>
      <c r="D142" s="7" t="s">
        <v>156</v>
      </c>
      <c r="E142" s="8">
        <v>5</v>
      </c>
      <c r="F142" s="7">
        <v>7075854</v>
      </c>
      <c r="G142" s="7" t="s">
        <v>68</v>
      </c>
      <c r="H142" s="7" t="s">
        <v>69</v>
      </c>
      <c r="I142" s="7" t="s">
        <v>44</v>
      </c>
      <c r="J142" s="19" t="str">
        <f>IFERROR(INDEX('Employee Info'!$C$3:$E$200,MATCH(Data6[[#This Row],[Name:]],'Employee Info'!$B$3:$B$200,0),MATCH(Data6[[#This Row],[Hours Type:]],'Employee Info'!$C$2:$E$2,0)),"")</f>
        <v/>
      </c>
      <c r="K142" s="19" t="str">
        <f>IFERROR(INDEX('Employee Info'!$C$3:$J$200,MATCH(Data6[[#This Row],[Name:]],'Employee Info'!$B$3:$B$200,0),MATCH(Data6[[#Headers],[Truck]],'Employee Info'!$C$2:$J$2,0)),"")</f>
        <v/>
      </c>
      <c r="L142" s="19" t="str">
        <f>IFERROR(INDEX('Employee Info'!$C$3:$J$200,MATCH(Data6[[#This Row],[Name:]],'Employee Info'!$B$3:$B$200,0),MATCH(Data6[[#Headers],[Phone]],'Employee Info'!$C$2:$J$2,0)),"")</f>
        <v/>
      </c>
      <c r="M142" s="19" t="str">
        <f>IFERROR(INDEX('Employee Info'!$C$3:$J$200,MATCH(Data6[[#This Row],[Name:]],'Employee Info'!$B$3:$B$200,0),MATCH(Data6[[#Headers],[Tech]],'Employee Info'!$C$2:$J$2,0)),"")</f>
        <v/>
      </c>
      <c r="N142" s="19" t="str">
        <f>IFERROR(INDEX('Employee Info'!$C$3:$J$200,MATCH(Data6[[#This Row],[Name:]],'Employee Info'!$B$3:$B$200,0),MATCH(Data6[[#Headers],[Other]],'Employee Info'!$C$2:$J$2,0)),"")</f>
        <v/>
      </c>
      <c r="O142" s="19">
        <f>IFERROR((Data6[[#This Row],[Hours:]]*SUM(Data6[[#This Row],[Rate]:[Other]])),"")</f>
        <v>0</v>
      </c>
      <c r="P142" s="7" t="str">
        <f>IF(Data6[[#This Row],[WO'#:]]="","Riley #","WO#")</f>
        <v>WO#</v>
      </c>
      <c r="Q142" s="7">
        <f>IFERROR(WEEKNUM(Data6[[#This Row],[Date:]]),"")</f>
        <v>6</v>
      </c>
      <c r="R142" s="6">
        <f t="shared" si="6"/>
        <v>45326</v>
      </c>
      <c r="S142" s="6">
        <f>Data6[[#This Row],[Week Start]]+7</f>
        <v>45333</v>
      </c>
      <c r="T142" s="7" t="str">
        <f t="shared" si="7"/>
        <v>2/4/2024 - 2/11/2024</v>
      </c>
      <c r="U142" s="7" t="str">
        <f t="shared" si="8"/>
        <v>Time Card</v>
      </c>
      <c r="V142" s="8" t="str">
        <f>RIGHT(TEXT(Data6[[#This Row],[Date:]],"mmddyyyy"),4)</f>
        <v>2024</v>
      </c>
      <c r="W142" s="8" t="str">
        <f>MID(TEXT(Data6[[#This Row],[Date:]],"mmddyyyy"),3,2)</f>
        <v>05</v>
      </c>
      <c r="X142" s="8" t="str">
        <f>LEFT(TEXT(Data6[[#This Row],[Date:]],"mmddyyyy"),2)</f>
        <v>02</v>
      </c>
      <c r="Y142" s="6">
        <f>DATE(Data6[[#This Row],[Year]],Data6[[#This Row],[Month]],Data6[[#This Row],[Day]])</f>
        <v>45327</v>
      </c>
    </row>
    <row r="143" spans="1:25">
      <c r="A143" s="5">
        <v>45327.561428356479</v>
      </c>
      <c r="B143" s="7" t="s">
        <v>31</v>
      </c>
      <c r="C143" s="6" t="s">
        <v>245</v>
      </c>
      <c r="D143" s="7" t="s">
        <v>249</v>
      </c>
      <c r="E143" s="8">
        <v>4.5</v>
      </c>
      <c r="F143" s="7" t="s">
        <v>68</v>
      </c>
      <c r="G143" s="7" t="s">
        <v>68</v>
      </c>
      <c r="H143" s="7" t="s">
        <v>92</v>
      </c>
      <c r="I143" s="7" t="s">
        <v>44</v>
      </c>
      <c r="J143" s="19" t="str">
        <f>IFERROR(INDEX('Employee Info'!$C$3:$E$200,MATCH(Data6[[#This Row],[Name:]],'Employee Info'!$B$3:$B$200,0),MATCH(Data6[[#This Row],[Hours Type:]],'Employee Info'!$C$2:$E$2,0)),"")</f>
        <v/>
      </c>
      <c r="K143" s="19" t="str">
        <f>IFERROR(INDEX('Employee Info'!$C$3:$J$200,MATCH(Data6[[#This Row],[Name:]],'Employee Info'!$B$3:$B$200,0),MATCH(Data6[[#Headers],[Truck]],'Employee Info'!$C$2:$J$2,0)),"")</f>
        <v/>
      </c>
      <c r="L143" s="19" t="str">
        <f>IFERROR(INDEX('Employee Info'!$C$3:$J$200,MATCH(Data6[[#This Row],[Name:]],'Employee Info'!$B$3:$B$200,0),MATCH(Data6[[#Headers],[Phone]],'Employee Info'!$C$2:$J$2,0)),"")</f>
        <v/>
      </c>
      <c r="M143" s="19" t="str">
        <f>IFERROR(INDEX('Employee Info'!$C$3:$J$200,MATCH(Data6[[#This Row],[Name:]],'Employee Info'!$B$3:$B$200,0),MATCH(Data6[[#Headers],[Tech]],'Employee Info'!$C$2:$J$2,0)),"")</f>
        <v/>
      </c>
      <c r="N143" s="19" t="str">
        <f>IFERROR(INDEX('Employee Info'!$C$3:$J$200,MATCH(Data6[[#This Row],[Name:]],'Employee Info'!$B$3:$B$200,0),MATCH(Data6[[#Headers],[Other]],'Employee Info'!$C$2:$J$2,0)),"")</f>
        <v/>
      </c>
      <c r="O143" s="19">
        <f>IFERROR((Data6[[#This Row],[Hours:]]*SUM(Data6[[#This Row],[Rate]:[Other]])),"")</f>
        <v>0</v>
      </c>
      <c r="P143" s="7" t="str">
        <f>IF(Data6[[#This Row],[WO'#:]]="","Riley #","WO#")</f>
        <v>Riley #</v>
      </c>
      <c r="Q143" s="7">
        <f>IFERROR(WEEKNUM(Data6[[#This Row],[Date:]]),"")</f>
        <v>6</v>
      </c>
      <c r="R143" s="6">
        <f t="shared" si="6"/>
        <v>45326</v>
      </c>
      <c r="S143" s="6">
        <f>Data6[[#This Row],[Week Start]]+7</f>
        <v>45333</v>
      </c>
      <c r="T143" s="7" t="str">
        <f t="shared" si="7"/>
        <v>2/4/2024 - 2/11/2024</v>
      </c>
      <c r="U143" s="7" t="str">
        <f t="shared" si="8"/>
        <v>Time Card</v>
      </c>
      <c r="V143" s="8" t="str">
        <f>RIGHT(TEXT(Data6[[#This Row],[Date:]],"mmddyyyy"),4)</f>
        <v>2024</v>
      </c>
      <c r="W143" s="8" t="str">
        <f>MID(TEXT(Data6[[#This Row],[Date:]],"mmddyyyy"),3,2)</f>
        <v>05</v>
      </c>
      <c r="X143" s="8" t="str">
        <f>LEFT(TEXT(Data6[[#This Row],[Date:]],"mmddyyyy"),2)</f>
        <v>02</v>
      </c>
      <c r="Y143" s="6">
        <f>DATE(Data6[[#This Row],[Year]],Data6[[#This Row],[Month]],Data6[[#This Row],[Day]])</f>
        <v>45327</v>
      </c>
    </row>
    <row r="144" spans="1:25">
      <c r="A144" s="5">
        <v>45327.580848495367</v>
      </c>
      <c r="B144" s="7" t="s">
        <v>35</v>
      </c>
      <c r="C144" s="6" t="s">
        <v>245</v>
      </c>
      <c r="D144" s="7" t="s">
        <v>250</v>
      </c>
      <c r="E144" s="8">
        <v>8</v>
      </c>
      <c r="F144" s="7" t="s">
        <v>68</v>
      </c>
      <c r="G144" s="7" t="s">
        <v>68</v>
      </c>
      <c r="H144" s="7" t="s">
        <v>198</v>
      </c>
      <c r="I144" s="7" t="s">
        <v>44</v>
      </c>
      <c r="J144" s="19" t="str">
        <f>IFERROR(INDEX('Employee Info'!$C$3:$E$200,MATCH(Data6[[#This Row],[Name:]],'Employee Info'!$B$3:$B$200,0),MATCH(Data6[[#This Row],[Hours Type:]],'Employee Info'!$C$2:$E$2,0)),"")</f>
        <v/>
      </c>
      <c r="K144" s="19" t="str">
        <f>IFERROR(INDEX('Employee Info'!$C$3:$J$200,MATCH(Data6[[#This Row],[Name:]],'Employee Info'!$B$3:$B$200,0),MATCH(Data6[[#Headers],[Truck]],'Employee Info'!$C$2:$J$2,0)),"")</f>
        <v/>
      </c>
      <c r="L144" s="19" t="str">
        <f>IFERROR(INDEX('Employee Info'!$C$3:$J$200,MATCH(Data6[[#This Row],[Name:]],'Employee Info'!$B$3:$B$200,0),MATCH(Data6[[#Headers],[Phone]],'Employee Info'!$C$2:$J$2,0)),"")</f>
        <v/>
      </c>
      <c r="M144" s="19" t="str">
        <f>IFERROR(INDEX('Employee Info'!$C$3:$J$200,MATCH(Data6[[#This Row],[Name:]],'Employee Info'!$B$3:$B$200,0),MATCH(Data6[[#Headers],[Tech]],'Employee Info'!$C$2:$J$2,0)),"")</f>
        <v/>
      </c>
      <c r="N144" s="19" t="str">
        <f>IFERROR(INDEX('Employee Info'!$C$3:$J$200,MATCH(Data6[[#This Row],[Name:]],'Employee Info'!$B$3:$B$200,0),MATCH(Data6[[#Headers],[Other]],'Employee Info'!$C$2:$J$2,0)),"")</f>
        <v/>
      </c>
      <c r="O144" s="19">
        <f>IFERROR((Data6[[#This Row],[Hours:]]*SUM(Data6[[#This Row],[Rate]:[Other]])),"")</f>
        <v>0</v>
      </c>
      <c r="P144" s="7" t="str">
        <f>IF(Data6[[#This Row],[WO'#:]]="","Riley #","WO#")</f>
        <v>Riley #</v>
      </c>
      <c r="Q144" s="7">
        <f>IFERROR(WEEKNUM(Data6[[#This Row],[Date:]]),"")</f>
        <v>6</v>
      </c>
      <c r="R144" s="6">
        <f t="shared" si="6"/>
        <v>45326</v>
      </c>
      <c r="S144" s="6">
        <f>Data6[[#This Row],[Week Start]]+7</f>
        <v>45333</v>
      </c>
      <c r="T144" s="7" t="str">
        <f t="shared" si="7"/>
        <v>2/4/2024 - 2/11/2024</v>
      </c>
      <c r="U144" s="7" t="str">
        <f t="shared" si="8"/>
        <v>Time Card</v>
      </c>
      <c r="V144" s="8" t="str">
        <f>RIGHT(TEXT(Data6[[#This Row],[Date:]],"mmddyyyy"),4)</f>
        <v>2024</v>
      </c>
      <c r="W144" s="8" t="str">
        <f>MID(TEXT(Data6[[#This Row],[Date:]],"mmddyyyy"),3,2)</f>
        <v>05</v>
      </c>
      <c r="X144" s="8" t="str">
        <f>LEFT(TEXT(Data6[[#This Row],[Date:]],"mmddyyyy"),2)</f>
        <v>02</v>
      </c>
      <c r="Y144" s="6">
        <f>DATE(Data6[[#This Row],[Year]],Data6[[#This Row],[Month]],Data6[[#This Row],[Day]])</f>
        <v>45327</v>
      </c>
    </row>
    <row r="145" spans="1:25">
      <c r="A145" s="5">
        <v>45331.507438194443</v>
      </c>
      <c r="B145" s="7" t="s">
        <v>66</v>
      </c>
      <c r="C145" s="6" t="s">
        <v>245</v>
      </c>
      <c r="D145" s="7" t="s">
        <v>251</v>
      </c>
      <c r="E145" s="8">
        <v>1</v>
      </c>
      <c r="F145" s="7" t="s">
        <v>68</v>
      </c>
      <c r="G145" s="7" t="s">
        <v>68</v>
      </c>
      <c r="H145" s="7" t="s">
        <v>198</v>
      </c>
      <c r="I145" s="7" t="s">
        <v>44</v>
      </c>
      <c r="J145" s="19" t="str">
        <f>IFERROR(INDEX('Employee Info'!$C$3:$E$200,MATCH(Data6[[#This Row],[Name:]],'Employee Info'!$B$3:$B$200,0),MATCH(Data6[[#This Row],[Hours Type:]],'Employee Info'!$C$2:$E$2,0)),"")</f>
        <v/>
      </c>
      <c r="K145" s="19" t="str">
        <f>IFERROR(INDEX('Employee Info'!$C$3:$J$200,MATCH(Data6[[#This Row],[Name:]],'Employee Info'!$B$3:$B$200,0),MATCH(Data6[[#Headers],[Truck]],'Employee Info'!$C$2:$J$2,0)),"")</f>
        <v/>
      </c>
      <c r="L145" s="19" t="str">
        <f>IFERROR(INDEX('Employee Info'!$C$3:$J$200,MATCH(Data6[[#This Row],[Name:]],'Employee Info'!$B$3:$B$200,0),MATCH(Data6[[#Headers],[Phone]],'Employee Info'!$C$2:$J$2,0)),"")</f>
        <v/>
      </c>
      <c r="M145" s="19" t="str">
        <f>IFERROR(INDEX('Employee Info'!$C$3:$J$200,MATCH(Data6[[#This Row],[Name:]],'Employee Info'!$B$3:$B$200,0),MATCH(Data6[[#Headers],[Tech]],'Employee Info'!$C$2:$J$2,0)),"")</f>
        <v/>
      </c>
      <c r="N145" s="19" t="str">
        <f>IFERROR(INDEX('Employee Info'!$C$3:$J$200,MATCH(Data6[[#This Row],[Name:]],'Employee Info'!$B$3:$B$200,0),MATCH(Data6[[#Headers],[Other]],'Employee Info'!$C$2:$J$2,0)),"")</f>
        <v/>
      </c>
      <c r="O145" s="19">
        <f>IFERROR((Data6[[#This Row],[Hours:]]*SUM(Data6[[#This Row],[Rate]:[Other]])),"")</f>
        <v>0</v>
      </c>
      <c r="P145" s="7" t="str">
        <f>IF(Data6[[#This Row],[WO'#:]]="","Riley #","WO#")</f>
        <v>Riley #</v>
      </c>
      <c r="Q145" s="7">
        <f>IFERROR(WEEKNUM(Data6[[#This Row],[Date:]]),"")</f>
        <v>6</v>
      </c>
      <c r="R145" s="6">
        <f t="shared" si="6"/>
        <v>45326</v>
      </c>
      <c r="S145" s="6">
        <f>Data6[[#This Row],[Week Start]]+7</f>
        <v>45333</v>
      </c>
      <c r="T145" s="7" t="str">
        <f t="shared" si="7"/>
        <v>2/4/2024 - 2/11/2024</v>
      </c>
      <c r="U145" s="7" t="str">
        <f t="shared" si="8"/>
        <v>Time Card</v>
      </c>
      <c r="V145" s="8" t="str">
        <f>RIGHT(TEXT(Data6[[#This Row],[Date:]],"mmddyyyy"),4)</f>
        <v>2024</v>
      </c>
      <c r="W145" s="8" t="str">
        <f>MID(TEXT(Data6[[#This Row],[Date:]],"mmddyyyy"),3,2)</f>
        <v>05</v>
      </c>
      <c r="X145" s="8" t="str">
        <f>LEFT(TEXT(Data6[[#This Row],[Date:]],"mmddyyyy"),2)</f>
        <v>02</v>
      </c>
      <c r="Y145" s="6">
        <f>DATE(Data6[[#This Row],[Year]],Data6[[#This Row],[Month]],Data6[[#This Row],[Day]])</f>
        <v>45327</v>
      </c>
    </row>
    <row r="146" spans="1:25">
      <c r="A146" s="5">
        <v>45328.554482638887</v>
      </c>
      <c r="B146" s="7" t="s">
        <v>31</v>
      </c>
      <c r="C146" s="6" t="s">
        <v>252</v>
      </c>
      <c r="D146" s="7" t="s">
        <v>253</v>
      </c>
      <c r="E146" s="8">
        <v>8</v>
      </c>
      <c r="F146" s="7">
        <v>79024</v>
      </c>
      <c r="G146" s="7" t="s">
        <v>68</v>
      </c>
      <c r="H146" s="7" t="s">
        <v>69</v>
      </c>
      <c r="I146" s="7" t="s">
        <v>44</v>
      </c>
      <c r="J146" s="19" t="str">
        <f>IFERROR(INDEX('Employee Info'!$C$3:$E$200,MATCH(Data6[[#This Row],[Name:]],'Employee Info'!$B$3:$B$200,0),MATCH(Data6[[#This Row],[Hours Type:]],'Employee Info'!$C$2:$E$2,0)),"")</f>
        <v/>
      </c>
      <c r="K146" s="19" t="str">
        <f>IFERROR(INDEX('Employee Info'!$C$3:$J$200,MATCH(Data6[[#This Row],[Name:]],'Employee Info'!$B$3:$B$200,0),MATCH(Data6[[#Headers],[Truck]],'Employee Info'!$C$2:$J$2,0)),"")</f>
        <v/>
      </c>
      <c r="L146" s="19" t="str">
        <f>IFERROR(INDEX('Employee Info'!$C$3:$J$200,MATCH(Data6[[#This Row],[Name:]],'Employee Info'!$B$3:$B$200,0),MATCH(Data6[[#Headers],[Phone]],'Employee Info'!$C$2:$J$2,0)),"")</f>
        <v/>
      </c>
      <c r="M146" s="19" t="str">
        <f>IFERROR(INDEX('Employee Info'!$C$3:$J$200,MATCH(Data6[[#This Row],[Name:]],'Employee Info'!$B$3:$B$200,0),MATCH(Data6[[#Headers],[Tech]],'Employee Info'!$C$2:$J$2,0)),"")</f>
        <v/>
      </c>
      <c r="N146" s="19" t="str">
        <f>IFERROR(INDEX('Employee Info'!$C$3:$J$200,MATCH(Data6[[#This Row],[Name:]],'Employee Info'!$B$3:$B$200,0),MATCH(Data6[[#Headers],[Other]],'Employee Info'!$C$2:$J$2,0)),"")</f>
        <v/>
      </c>
      <c r="O146" s="19">
        <f>IFERROR((Data6[[#This Row],[Hours:]]*SUM(Data6[[#This Row],[Rate]:[Other]])),"")</f>
        <v>0</v>
      </c>
      <c r="P146" s="7" t="str">
        <f>IF(Data6[[#This Row],[WO'#:]]="","Riley #","WO#")</f>
        <v>WO#</v>
      </c>
      <c r="Q146" s="7">
        <f>IFERROR(WEEKNUM(Data6[[#This Row],[Date:]]),"")</f>
        <v>6</v>
      </c>
      <c r="R146" s="6">
        <f t="shared" si="6"/>
        <v>45326</v>
      </c>
      <c r="S146" s="6">
        <f>Data6[[#This Row],[Week Start]]+7</f>
        <v>45333</v>
      </c>
      <c r="T146" s="7" t="str">
        <f t="shared" si="7"/>
        <v>2/4/2024 - 2/11/2024</v>
      </c>
      <c r="U146" s="7" t="str">
        <f t="shared" si="8"/>
        <v>Time Card</v>
      </c>
      <c r="V146" s="8" t="str">
        <f>RIGHT(TEXT(Data6[[#This Row],[Date:]],"mmddyyyy"),4)</f>
        <v>2024</v>
      </c>
      <c r="W146" s="8" t="str">
        <f>MID(TEXT(Data6[[#This Row],[Date:]],"mmddyyyy"),3,2)</f>
        <v>06</v>
      </c>
      <c r="X146" s="8" t="str">
        <f>LEFT(TEXT(Data6[[#This Row],[Date:]],"mmddyyyy"),2)</f>
        <v>02</v>
      </c>
      <c r="Y146" s="6">
        <f>DATE(Data6[[#This Row],[Year]],Data6[[#This Row],[Month]],Data6[[#This Row],[Day]])</f>
        <v>45328</v>
      </c>
    </row>
    <row r="147" spans="1:25">
      <c r="A147" s="5">
        <v>45331.508252662039</v>
      </c>
      <c r="B147" s="7" t="s">
        <v>66</v>
      </c>
      <c r="C147" s="6" t="s">
        <v>252</v>
      </c>
      <c r="D147" s="7" t="s">
        <v>254</v>
      </c>
      <c r="E147" s="8">
        <v>2</v>
      </c>
      <c r="F147" s="7">
        <v>79024</v>
      </c>
      <c r="G147" s="7" t="s">
        <v>68</v>
      </c>
      <c r="H147" s="7" t="s">
        <v>69</v>
      </c>
      <c r="I147" s="7" t="s">
        <v>44</v>
      </c>
      <c r="J147" s="19" t="str">
        <f>IFERROR(INDEX('Employee Info'!$C$3:$E$200,MATCH(Data6[[#This Row],[Name:]],'Employee Info'!$B$3:$B$200,0),MATCH(Data6[[#This Row],[Hours Type:]],'Employee Info'!$C$2:$E$2,0)),"")</f>
        <v/>
      </c>
      <c r="K147" s="19" t="str">
        <f>IFERROR(INDEX('Employee Info'!$C$3:$J$200,MATCH(Data6[[#This Row],[Name:]],'Employee Info'!$B$3:$B$200,0),MATCH(Data6[[#Headers],[Truck]],'Employee Info'!$C$2:$J$2,0)),"")</f>
        <v/>
      </c>
      <c r="L147" s="19" t="str">
        <f>IFERROR(INDEX('Employee Info'!$C$3:$J$200,MATCH(Data6[[#This Row],[Name:]],'Employee Info'!$B$3:$B$200,0),MATCH(Data6[[#Headers],[Phone]],'Employee Info'!$C$2:$J$2,0)),"")</f>
        <v/>
      </c>
      <c r="M147" s="19" t="str">
        <f>IFERROR(INDEX('Employee Info'!$C$3:$J$200,MATCH(Data6[[#This Row],[Name:]],'Employee Info'!$B$3:$B$200,0),MATCH(Data6[[#Headers],[Tech]],'Employee Info'!$C$2:$J$2,0)),"")</f>
        <v/>
      </c>
      <c r="N147" s="19" t="str">
        <f>IFERROR(INDEX('Employee Info'!$C$3:$J$200,MATCH(Data6[[#This Row],[Name:]],'Employee Info'!$B$3:$B$200,0),MATCH(Data6[[#Headers],[Other]],'Employee Info'!$C$2:$J$2,0)),"")</f>
        <v/>
      </c>
      <c r="O147" s="19">
        <f>IFERROR((Data6[[#This Row],[Hours:]]*SUM(Data6[[#This Row],[Rate]:[Other]])),"")</f>
        <v>0</v>
      </c>
      <c r="P147" s="7" t="str">
        <f>IF(Data6[[#This Row],[WO'#:]]="","Riley #","WO#")</f>
        <v>WO#</v>
      </c>
      <c r="Q147" s="7">
        <f>IFERROR(WEEKNUM(Data6[[#This Row],[Date:]]),"")</f>
        <v>6</v>
      </c>
      <c r="R147" s="6">
        <f t="shared" si="6"/>
        <v>45326</v>
      </c>
      <c r="S147" s="6">
        <f>Data6[[#This Row],[Week Start]]+7</f>
        <v>45333</v>
      </c>
      <c r="T147" s="7" t="str">
        <f t="shared" si="7"/>
        <v>2/4/2024 - 2/11/2024</v>
      </c>
      <c r="U147" s="7" t="str">
        <f t="shared" si="8"/>
        <v>Time Card</v>
      </c>
      <c r="V147" s="8" t="str">
        <f>RIGHT(TEXT(Data6[[#This Row],[Date:]],"mmddyyyy"),4)</f>
        <v>2024</v>
      </c>
      <c r="W147" s="8" t="str">
        <f>MID(TEXT(Data6[[#This Row],[Date:]],"mmddyyyy"),3,2)</f>
        <v>06</v>
      </c>
      <c r="X147" s="8" t="str">
        <f>LEFT(TEXT(Data6[[#This Row],[Date:]],"mmddyyyy"),2)</f>
        <v>02</v>
      </c>
      <c r="Y147" s="6">
        <f>DATE(Data6[[#This Row],[Year]],Data6[[#This Row],[Month]],Data6[[#This Row],[Day]])</f>
        <v>45328</v>
      </c>
    </row>
    <row r="148" spans="1:25">
      <c r="A148" s="5">
        <v>45328.579644328704</v>
      </c>
      <c r="B148" s="7" t="s">
        <v>35</v>
      </c>
      <c r="C148" s="6" t="s">
        <v>252</v>
      </c>
      <c r="D148" s="7" t="s">
        <v>255</v>
      </c>
      <c r="E148" s="8">
        <v>5</v>
      </c>
      <c r="F148" s="7">
        <v>6984733</v>
      </c>
      <c r="G148" s="7" t="s">
        <v>68</v>
      </c>
      <c r="H148" s="7" t="s">
        <v>69</v>
      </c>
      <c r="I148" s="7" t="s">
        <v>44</v>
      </c>
      <c r="J148" s="19" t="str">
        <f>IFERROR(INDEX('Employee Info'!$C$3:$E$200,MATCH(Data6[[#This Row],[Name:]],'Employee Info'!$B$3:$B$200,0),MATCH(Data6[[#This Row],[Hours Type:]],'Employee Info'!$C$2:$E$2,0)),"")</f>
        <v/>
      </c>
      <c r="K148" s="19" t="str">
        <f>IFERROR(INDEX('Employee Info'!$C$3:$J$200,MATCH(Data6[[#This Row],[Name:]],'Employee Info'!$B$3:$B$200,0),MATCH(Data6[[#Headers],[Truck]],'Employee Info'!$C$2:$J$2,0)),"")</f>
        <v/>
      </c>
      <c r="L148" s="19" t="str">
        <f>IFERROR(INDEX('Employee Info'!$C$3:$J$200,MATCH(Data6[[#This Row],[Name:]],'Employee Info'!$B$3:$B$200,0),MATCH(Data6[[#Headers],[Phone]],'Employee Info'!$C$2:$J$2,0)),"")</f>
        <v/>
      </c>
      <c r="M148" s="19" t="str">
        <f>IFERROR(INDEX('Employee Info'!$C$3:$J$200,MATCH(Data6[[#This Row],[Name:]],'Employee Info'!$B$3:$B$200,0),MATCH(Data6[[#Headers],[Tech]],'Employee Info'!$C$2:$J$2,0)),"")</f>
        <v/>
      </c>
      <c r="N148" s="19" t="str">
        <f>IFERROR(INDEX('Employee Info'!$C$3:$J$200,MATCH(Data6[[#This Row],[Name:]],'Employee Info'!$B$3:$B$200,0),MATCH(Data6[[#Headers],[Other]],'Employee Info'!$C$2:$J$2,0)),"")</f>
        <v/>
      </c>
      <c r="O148" s="19">
        <f>IFERROR((Data6[[#This Row],[Hours:]]*SUM(Data6[[#This Row],[Rate]:[Other]])),"")</f>
        <v>0</v>
      </c>
      <c r="P148" s="7" t="str">
        <f>IF(Data6[[#This Row],[WO'#:]]="","Riley #","WO#")</f>
        <v>WO#</v>
      </c>
      <c r="Q148" s="7">
        <f>IFERROR(WEEKNUM(Data6[[#This Row],[Date:]]),"")</f>
        <v>6</v>
      </c>
      <c r="R148" s="6">
        <f t="shared" si="6"/>
        <v>45326</v>
      </c>
      <c r="S148" s="6">
        <f>Data6[[#This Row],[Week Start]]+7</f>
        <v>45333</v>
      </c>
      <c r="T148" s="7" t="str">
        <f t="shared" si="7"/>
        <v>2/4/2024 - 2/11/2024</v>
      </c>
      <c r="U148" s="7" t="str">
        <f t="shared" si="8"/>
        <v>Time Card</v>
      </c>
      <c r="V148" s="8" t="str">
        <f>RIGHT(TEXT(Data6[[#This Row],[Date:]],"mmddyyyy"),4)</f>
        <v>2024</v>
      </c>
      <c r="W148" s="8" t="str">
        <f>MID(TEXT(Data6[[#This Row],[Date:]],"mmddyyyy"),3,2)</f>
        <v>06</v>
      </c>
      <c r="X148" s="8" t="str">
        <f>LEFT(TEXT(Data6[[#This Row],[Date:]],"mmddyyyy"),2)</f>
        <v>02</v>
      </c>
      <c r="Y148" s="6">
        <f>DATE(Data6[[#This Row],[Year]],Data6[[#This Row],[Month]],Data6[[#This Row],[Day]])</f>
        <v>45328</v>
      </c>
    </row>
    <row r="149" spans="1:25">
      <c r="A149" s="5">
        <v>45331.508929629628</v>
      </c>
      <c r="B149" s="7" t="s">
        <v>66</v>
      </c>
      <c r="C149" s="6" t="s">
        <v>252</v>
      </c>
      <c r="D149" s="7" t="s">
        <v>256</v>
      </c>
      <c r="E149" s="8">
        <v>5</v>
      </c>
      <c r="F149" s="7">
        <v>6984733</v>
      </c>
      <c r="G149" s="7" t="s">
        <v>117</v>
      </c>
      <c r="H149" s="7" t="s">
        <v>69</v>
      </c>
      <c r="I149" s="7" t="s">
        <v>44</v>
      </c>
      <c r="J149" s="19" t="str">
        <f>IFERROR(INDEX('Employee Info'!$C$3:$E$200,MATCH(Data6[[#This Row],[Name:]],'Employee Info'!$B$3:$B$200,0),MATCH(Data6[[#This Row],[Hours Type:]],'Employee Info'!$C$2:$E$2,0)),"")</f>
        <v/>
      </c>
      <c r="K149" s="19" t="str">
        <f>IFERROR(INDEX('Employee Info'!$C$3:$J$200,MATCH(Data6[[#This Row],[Name:]],'Employee Info'!$B$3:$B$200,0),MATCH(Data6[[#Headers],[Truck]],'Employee Info'!$C$2:$J$2,0)),"")</f>
        <v/>
      </c>
      <c r="L149" s="19" t="str">
        <f>IFERROR(INDEX('Employee Info'!$C$3:$J$200,MATCH(Data6[[#This Row],[Name:]],'Employee Info'!$B$3:$B$200,0),MATCH(Data6[[#Headers],[Phone]],'Employee Info'!$C$2:$J$2,0)),"")</f>
        <v/>
      </c>
      <c r="M149" s="19" t="str">
        <f>IFERROR(INDEX('Employee Info'!$C$3:$J$200,MATCH(Data6[[#This Row],[Name:]],'Employee Info'!$B$3:$B$200,0),MATCH(Data6[[#Headers],[Tech]],'Employee Info'!$C$2:$J$2,0)),"")</f>
        <v/>
      </c>
      <c r="N149" s="19" t="str">
        <f>IFERROR(INDEX('Employee Info'!$C$3:$J$200,MATCH(Data6[[#This Row],[Name:]],'Employee Info'!$B$3:$B$200,0),MATCH(Data6[[#Headers],[Other]],'Employee Info'!$C$2:$J$2,0)),"")</f>
        <v/>
      </c>
      <c r="O149" s="19">
        <f>IFERROR((Data6[[#This Row],[Hours:]]*SUM(Data6[[#This Row],[Rate]:[Other]])),"")</f>
        <v>0</v>
      </c>
      <c r="P149" s="7" t="str">
        <f>IF(Data6[[#This Row],[WO'#:]]="","Riley #","WO#")</f>
        <v>WO#</v>
      </c>
      <c r="Q149" s="7">
        <f>IFERROR(WEEKNUM(Data6[[#This Row],[Date:]]),"")</f>
        <v>6</v>
      </c>
      <c r="R149" s="6">
        <f t="shared" si="6"/>
        <v>45326</v>
      </c>
      <c r="S149" s="6">
        <f>Data6[[#This Row],[Week Start]]+7</f>
        <v>45333</v>
      </c>
      <c r="T149" s="7" t="str">
        <f t="shared" si="7"/>
        <v>2/4/2024 - 2/11/2024</v>
      </c>
      <c r="U149" s="7" t="str">
        <f t="shared" si="8"/>
        <v>Time Card</v>
      </c>
      <c r="V149" s="8" t="str">
        <f>RIGHT(TEXT(Data6[[#This Row],[Date:]],"mmddyyyy"),4)</f>
        <v>2024</v>
      </c>
      <c r="W149" s="8" t="str">
        <f>MID(TEXT(Data6[[#This Row],[Date:]],"mmddyyyy"),3,2)</f>
        <v>06</v>
      </c>
      <c r="X149" s="8" t="str">
        <f>LEFT(TEXT(Data6[[#This Row],[Date:]],"mmddyyyy"),2)</f>
        <v>02</v>
      </c>
      <c r="Y149" s="6">
        <f>DATE(Data6[[#This Row],[Year]],Data6[[#This Row],[Month]],Data6[[#This Row],[Day]])</f>
        <v>45328</v>
      </c>
    </row>
    <row r="150" spans="1:25">
      <c r="A150" s="5">
        <v>45364.453007060183</v>
      </c>
      <c r="B150" s="7" t="s">
        <v>76</v>
      </c>
      <c r="C150" s="6" t="s">
        <v>252</v>
      </c>
      <c r="D150" s="7" t="s">
        <v>156</v>
      </c>
      <c r="E150" s="8">
        <v>5</v>
      </c>
      <c r="F150" s="7">
        <v>7075854</v>
      </c>
      <c r="G150" s="7" t="s">
        <v>68</v>
      </c>
      <c r="H150" s="7" t="s">
        <v>69</v>
      </c>
      <c r="I150" s="7" t="s">
        <v>44</v>
      </c>
      <c r="J150" s="19" t="str">
        <f>IFERROR(INDEX('Employee Info'!$C$3:$E$200,MATCH(Data6[[#This Row],[Name:]],'Employee Info'!$B$3:$B$200,0),MATCH(Data6[[#This Row],[Hours Type:]],'Employee Info'!$C$2:$E$2,0)),"")</f>
        <v/>
      </c>
      <c r="K150" s="19" t="str">
        <f>IFERROR(INDEX('Employee Info'!$C$3:$J$200,MATCH(Data6[[#This Row],[Name:]],'Employee Info'!$B$3:$B$200,0),MATCH(Data6[[#Headers],[Truck]],'Employee Info'!$C$2:$J$2,0)),"")</f>
        <v/>
      </c>
      <c r="L150" s="19" t="str">
        <f>IFERROR(INDEX('Employee Info'!$C$3:$J$200,MATCH(Data6[[#This Row],[Name:]],'Employee Info'!$B$3:$B$200,0),MATCH(Data6[[#Headers],[Phone]],'Employee Info'!$C$2:$J$2,0)),"")</f>
        <v/>
      </c>
      <c r="M150" s="19" t="str">
        <f>IFERROR(INDEX('Employee Info'!$C$3:$J$200,MATCH(Data6[[#This Row],[Name:]],'Employee Info'!$B$3:$B$200,0),MATCH(Data6[[#Headers],[Tech]],'Employee Info'!$C$2:$J$2,0)),"")</f>
        <v/>
      </c>
      <c r="N150" s="19" t="str">
        <f>IFERROR(INDEX('Employee Info'!$C$3:$J$200,MATCH(Data6[[#This Row],[Name:]],'Employee Info'!$B$3:$B$200,0),MATCH(Data6[[#Headers],[Other]],'Employee Info'!$C$2:$J$2,0)),"")</f>
        <v/>
      </c>
      <c r="O150" s="19">
        <f>IFERROR((Data6[[#This Row],[Hours:]]*SUM(Data6[[#This Row],[Rate]:[Other]])),"")</f>
        <v>0</v>
      </c>
      <c r="P150" s="7" t="str">
        <f>IF(Data6[[#This Row],[WO'#:]]="","Riley #","WO#")</f>
        <v>WO#</v>
      </c>
      <c r="Q150" s="7">
        <f>IFERROR(WEEKNUM(Data6[[#This Row],[Date:]]),"")</f>
        <v>6</v>
      </c>
      <c r="R150" s="6">
        <f t="shared" si="6"/>
        <v>45326</v>
      </c>
      <c r="S150" s="6">
        <f>Data6[[#This Row],[Week Start]]+7</f>
        <v>45333</v>
      </c>
      <c r="T150" s="7" t="str">
        <f t="shared" si="7"/>
        <v>2/4/2024 - 2/11/2024</v>
      </c>
      <c r="U150" s="7" t="str">
        <f t="shared" si="8"/>
        <v>Time Card</v>
      </c>
      <c r="V150" s="8" t="str">
        <f>RIGHT(TEXT(Data6[[#This Row],[Date:]],"mmddyyyy"),4)</f>
        <v>2024</v>
      </c>
      <c r="W150" s="8" t="str">
        <f>MID(TEXT(Data6[[#This Row],[Date:]],"mmddyyyy"),3,2)</f>
        <v>06</v>
      </c>
      <c r="X150" s="8" t="str">
        <f>LEFT(TEXT(Data6[[#This Row],[Date:]],"mmddyyyy"),2)</f>
        <v>02</v>
      </c>
      <c r="Y150" s="6">
        <f>DATE(Data6[[#This Row],[Year]],Data6[[#This Row],[Month]],Data6[[#This Row],[Day]])</f>
        <v>45328</v>
      </c>
    </row>
    <row r="151" spans="1:25">
      <c r="A151" s="5">
        <v>45328.580275</v>
      </c>
      <c r="B151" s="7" t="s">
        <v>35</v>
      </c>
      <c r="C151" s="6" t="s">
        <v>252</v>
      </c>
      <c r="D151" s="7" t="s">
        <v>257</v>
      </c>
      <c r="E151" s="8">
        <v>3</v>
      </c>
      <c r="F151" s="7" t="s">
        <v>68</v>
      </c>
      <c r="G151" s="7" t="s">
        <v>68</v>
      </c>
      <c r="H151" s="7" t="s">
        <v>198</v>
      </c>
      <c r="I151" s="7" t="s">
        <v>44</v>
      </c>
      <c r="J151" s="19" t="str">
        <f>IFERROR(INDEX('Employee Info'!$C$3:$E$200,MATCH(Data6[[#This Row],[Name:]],'Employee Info'!$B$3:$B$200,0),MATCH(Data6[[#This Row],[Hours Type:]],'Employee Info'!$C$2:$E$2,0)),"")</f>
        <v/>
      </c>
      <c r="K151" s="19" t="str">
        <f>IFERROR(INDEX('Employee Info'!$C$3:$J$200,MATCH(Data6[[#This Row],[Name:]],'Employee Info'!$B$3:$B$200,0),MATCH(Data6[[#Headers],[Truck]],'Employee Info'!$C$2:$J$2,0)),"")</f>
        <v/>
      </c>
      <c r="L151" s="19" t="str">
        <f>IFERROR(INDEX('Employee Info'!$C$3:$J$200,MATCH(Data6[[#This Row],[Name:]],'Employee Info'!$B$3:$B$200,0),MATCH(Data6[[#Headers],[Phone]],'Employee Info'!$C$2:$J$2,0)),"")</f>
        <v/>
      </c>
      <c r="M151" s="19" t="str">
        <f>IFERROR(INDEX('Employee Info'!$C$3:$J$200,MATCH(Data6[[#This Row],[Name:]],'Employee Info'!$B$3:$B$200,0),MATCH(Data6[[#Headers],[Tech]],'Employee Info'!$C$2:$J$2,0)),"")</f>
        <v/>
      </c>
      <c r="N151" s="19" t="str">
        <f>IFERROR(INDEX('Employee Info'!$C$3:$J$200,MATCH(Data6[[#This Row],[Name:]],'Employee Info'!$B$3:$B$200,0),MATCH(Data6[[#Headers],[Other]],'Employee Info'!$C$2:$J$2,0)),"")</f>
        <v/>
      </c>
      <c r="O151" s="19">
        <f>IFERROR((Data6[[#This Row],[Hours:]]*SUM(Data6[[#This Row],[Rate]:[Other]])),"")</f>
        <v>0</v>
      </c>
      <c r="P151" s="7" t="str">
        <f>IF(Data6[[#This Row],[WO'#:]]="","Riley #","WO#")</f>
        <v>Riley #</v>
      </c>
      <c r="Q151" s="7">
        <f>IFERROR(WEEKNUM(Data6[[#This Row],[Date:]]),"")</f>
        <v>6</v>
      </c>
      <c r="R151" s="6">
        <f t="shared" si="6"/>
        <v>45326</v>
      </c>
      <c r="S151" s="6">
        <f>Data6[[#This Row],[Week Start]]+7</f>
        <v>45333</v>
      </c>
      <c r="T151" s="7" t="str">
        <f t="shared" si="7"/>
        <v>2/4/2024 - 2/11/2024</v>
      </c>
      <c r="U151" s="7" t="str">
        <f t="shared" si="8"/>
        <v>Time Card</v>
      </c>
      <c r="V151" s="8" t="str">
        <f>RIGHT(TEXT(Data6[[#This Row],[Date:]],"mmddyyyy"),4)</f>
        <v>2024</v>
      </c>
      <c r="W151" s="8" t="str">
        <f>MID(TEXT(Data6[[#This Row],[Date:]],"mmddyyyy"),3,2)</f>
        <v>06</v>
      </c>
      <c r="X151" s="8" t="str">
        <f>LEFT(TEXT(Data6[[#This Row],[Date:]],"mmddyyyy"),2)</f>
        <v>02</v>
      </c>
      <c r="Y151" s="6">
        <f>DATE(Data6[[#This Row],[Year]],Data6[[#This Row],[Month]],Data6[[#This Row],[Day]])</f>
        <v>45328</v>
      </c>
    </row>
    <row r="152" spans="1:25">
      <c r="A152" s="5">
        <v>45331.507598611111</v>
      </c>
      <c r="B152" s="7" t="s">
        <v>66</v>
      </c>
      <c r="C152" s="6" t="s">
        <v>252</v>
      </c>
      <c r="D152" s="7" t="s">
        <v>251</v>
      </c>
      <c r="E152" s="8">
        <v>1</v>
      </c>
      <c r="F152" s="7" t="s">
        <v>68</v>
      </c>
      <c r="G152" s="7" t="s">
        <v>68</v>
      </c>
      <c r="H152" s="7" t="s">
        <v>198</v>
      </c>
      <c r="I152" s="7" t="s">
        <v>44</v>
      </c>
      <c r="J152" s="19" t="str">
        <f>IFERROR(INDEX('Employee Info'!$C$3:$E$200,MATCH(Data6[[#This Row],[Name:]],'Employee Info'!$B$3:$B$200,0),MATCH(Data6[[#This Row],[Hours Type:]],'Employee Info'!$C$2:$E$2,0)),"")</f>
        <v/>
      </c>
      <c r="K152" s="19" t="str">
        <f>IFERROR(INDEX('Employee Info'!$C$3:$J$200,MATCH(Data6[[#This Row],[Name:]],'Employee Info'!$B$3:$B$200,0),MATCH(Data6[[#Headers],[Truck]],'Employee Info'!$C$2:$J$2,0)),"")</f>
        <v/>
      </c>
      <c r="L152" s="19" t="str">
        <f>IFERROR(INDEX('Employee Info'!$C$3:$J$200,MATCH(Data6[[#This Row],[Name:]],'Employee Info'!$B$3:$B$200,0),MATCH(Data6[[#Headers],[Phone]],'Employee Info'!$C$2:$J$2,0)),"")</f>
        <v/>
      </c>
      <c r="M152" s="19" t="str">
        <f>IFERROR(INDEX('Employee Info'!$C$3:$J$200,MATCH(Data6[[#This Row],[Name:]],'Employee Info'!$B$3:$B$200,0),MATCH(Data6[[#Headers],[Tech]],'Employee Info'!$C$2:$J$2,0)),"")</f>
        <v/>
      </c>
      <c r="N152" s="19" t="str">
        <f>IFERROR(INDEX('Employee Info'!$C$3:$J$200,MATCH(Data6[[#This Row],[Name:]],'Employee Info'!$B$3:$B$200,0),MATCH(Data6[[#Headers],[Other]],'Employee Info'!$C$2:$J$2,0)),"")</f>
        <v/>
      </c>
      <c r="O152" s="19">
        <f>IFERROR((Data6[[#This Row],[Hours:]]*SUM(Data6[[#This Row],[Rate]:[Other]])),"")</f>
        <v>0</v>
      </c>
      <c r="P152" s="7" t="str">
        <f>IF(Data6[[#This Row],[WO'#:]]="","Riley #","WO#")</f>
        <v>Riley #</v>
      </c>
      <c r="Q152" s="7">
        <f>IFERROR(WEEKNUM(Data6[[#This Row],[Date:]]),"")</f>
        <v>6</v>
      </c>
      <c r="R152" s="6">
        <f t="shared" si="6"/>
        <v>45326</v>
      </c>
      <c r="S152" s="6">
        <f>Data6[[#This Row],[Week Start]]+7</f>
        <v>45333</v>
      </c>
      <c r="T152" s="7" t="str">
        <f t="shared" si="7"/>
        <v>2/4/2024 - 2/11/2024</v>
      </c>
      <c r="U152" s="7" t="str">
        <f t="shared" si="8"/>
        <v>Time Card</v>
      </c>
      <c r="V152" s="8" t="str">
        <f>RIGHT(TEXT(Data6[[#This Row],[Date:]],"mmddyyyy"),4)</f>
        <v>2024</v>
      </c>
      <c r="W152" s="8" t="str">
        <f>MID(TEXT(Data6[[#This Row],[Date:]],"mmddyyyy"),3,2)</f>
        <v>06</v>
      </c>
      <c r="X152" s="8" t="str">
        <f>LEFT(TEXT(Data6[[#This Row],[Date:]],"mmddyyyy"),2)</f>
        <v>02</v>
      </c>
      <c r="Y152" s="6">
        <f>DATE(Data6[[#This Row],[Year]],Data6[[#This Row],[Month]],Data6[[#This Row],[Day]])</f>
        <v>45328</v>
      </c>
    </row>
    <row r="153" spans="1:25">
      <c r="A153" s="5">
        <v>45329.580660069441</v>
      </c>
      <c r="B153" s="7" t="s">
        <v>31</v>
      </c>
      <c r="C153" s="6" t="s">
        <v>258</v>
      </c>
      <c r="D153" s="7" t="s">
        <v>100</v>
      </c>
      <c r="E153" s="8">
        <v>4</v>
      </c>
      <c r="F153" s="7">
        <v>6984733</v>
      </c>
      <c r="G153" s="7" t="s">
        <v>68</v>
      </c>
      <c r="H153" s="7" t="s">
        <v>69</v>
      </c>
      <c r="I153" s="7" t="s">
        <v>44</v>
      </c>
      <c r="J153" s="19" t="str">
        <f>IFERROR(INDEX('Employee Info'!$C$3:$E$200,MATCH(Data6[[#This Row],[Name:]],'Employee Info'!$B$3:$B$200,0),MATCH(Data6[[#This Row],[Hours Type:]],'Employee Info'!$C$2:$E$2,0)),"")</f>
        <v/>
      </c>
      <c r="K153" s="19" t="str">
        <f>IFERROR(INDEX('Employee Info'!$C$3:$J$200,MATCH(Data6[[#This Row],[Name:]],'Employee Info'!$B$3:$B$200,0),MATCH(Data6[[#Headers],[Truck]],'Employee Info'!$C$2:$J$2,0)),"")</f>
        <v/>
      </c>
      <c r="L153" s="19" t="str">
        <f>IFERROR(INDEX('Employee Info'!$C$3:$J$200,MATCH(Data6[[#This Row],[Name:]],'Employee Info'!$B$3:$B$200,0),MATCH(Data6[[#Headers],[Phone]],'Employee Info'!$C$2:$J$2,0)),"")</f>
        <v/>
      </c>
      <c r="M153" s="19" t="str">
        <f>IFERROR(INDEX('Employee Info'!$C$3:$J$200,MATCH(Data6[[#This Row],[Name:]],'Employee Info'!$B$3:$B$200,0),MATCH(Data6[[#Headers],[Tech]],'Employee Info'!$C$2:$J$2,0)),"")</f>
        <v/>
      </c>
      <c r="N153" s="19" t="str">
        <f>IFERROR(INDEX('Employee Info'!$C$3:$J$200,MATCH(Data6[[#This Row],[Name:]],'Employee Info'!$B$3:$B$200,0),MATCH(Data6[[#Headers],[Other]],'Employee Info'!$C$2:$J$2,0)),"")</f>
        <v/>
      </c>
      <c r="O153" s="19">
        <f>IFERROR((Data6[[#This Row],[Hours:]]*SUM(Data6[[#This Row],[Rate]:[Other]])),"")</f>
        <v>0</v>
      </c>
      <c r="P153" s="7" t="str">
        <f>IF(Data6[[#This Row],[WO'#:]]="","Riley #","WO#")</f>
        <v>WO#</v>
      </c>
      <c r="Q153" s="7">
        <f>IFERROR(WEEKNUM(Data6[[#This Row],[Date:]]),"")</f>
        <v>6</v>
      </c>
      <c r="R153" s="6">
        <f t="shared" si="6"/>
        <v>45326</v>
      </c>
      <c r="S153" s="6">
        <f>Data6[[#This Row],[Week Start]]+7</f>
        <v>45333</v>
      </c>
      <c r="T153" s="7" t="str">
        <f t="shared" si="7"/>
        <v>2/4/2024 - 2/11/2024</v>
      </c>
      <c r="U153" s="7" t="str">
        <f t="shared" si="8"/>
        <v>Time Card</v>
      </c>
      <c r="V153" s="8" t="str">
        <f>RIGHT(TEXT(Data6[[#This Row],[Date:]],"mmddyyyy"),4)</f>
        <v>2024</v>
      </c>
      <c r="W153" s="8" t="str">
        <f>MID(TEXT(Data6[[#This Row],[Date:]],"mmddyyyy"),3,2)</f>
        <v>07</v>
      </c>
      <c r="X153" s="8" t="str">
        <f>LEFT(TEXT(Data6[[#This Row],[Date:]],"mmddyyyy"),2)</f>
        <v>02</v>
      </c>
      <c r="Y153" s="6">
        <f>DATE(Data6[[#This Row],[Year]],Data6[[#This Row],[Month]],Data6[[#This Row],[Day]])</f>
        <v>45329</v>
      </c>
    </row>
    <row r="154" spans="1:25">
      <c r="A154" s="5">
        <v>45331.509985879631</v>
      </c>
      <c r="B154" s="7" t="s">
        <v>66</v>
      </c>
      <c r="C154" s="6" t="s">
        <v>258</v>
      </c>
      <c r="D154" s="7" t="s">
        <v>259</v>
      </c>
      <c r="E154" s="8">
        <v>8</v>
      </c>
      <c r="F154" s="7">
        <v>6984733</v>
      </c>
      <c r="G154" s="7" t="s">
        <v>117</v>
      </c>
      <c r="H154" s="7" t="s">
        <v>69</v>
      </c>
      <c r="I154" s="7" t="s">
        <v>44</v>
      </c>
      <c r="J154" s="19" t="str">
        <f>IFERROR(INDEX('Employee Info'!$C$3:$E$200,MATCH(Data6[[#This Row],[Name:]],'Employee Info'!$B$3:$B$200,0),MATCH(Data6[[#This Row],[Hours Type:]],'Employee Info'!$C$2:$E$2,0)),"")</f>
        <v/>
      </c>
      <c r="K154" s="19" t="str">
        <f>IFERROR(INDEX('Employee Info'!$C$3:$J$200,MATCH(Data6[[#This Row],[Name:]],'Employee Info'!$B$3:$B$200,0),MATCH(Data6[[#Headers],[Truck]],'Employee Info'!$C$2:$J$2,0)),"")</f>
        <v/>
      </c>
      <c r="L154" s="19" t="str">
        <f>IFERROR(INDEX('Employee Info'!$C$3:$J$200,MATCH(Data6[[#This Row],[Name:]],'Employee Info'!$B$3:$B$200,0),MATCH(Data6[[#Headers],[Phone]],'Employee Info'!$C$2:$J$2,0)),"")</f>
        <v/>
      </c>
      <c r="M154" s="19" t="str">
        <f>IFERROR(INDEX('Employee Info'!$C$3:$J$200,MATCH(Data6[[#This Row],[Name:]],'Employee Info'!$B$3:$B$200,0),MATCH(Data6[[#Headers],[Tech]],'Employee Info'!$C$2:$J$2,0)),"")</f>
        <v/>
      </c>
      <c r="N154" s="19" t="str">
        <f>IFERROR(INDEX('Employee Info'!$C$3:$J$200,MATCH(Data6[[#This Row],[Name:]],'Employee Info'!$B$3:$B$200,0),MATCH(Data6[[#Headers],[Other]],'Employee Info'!$C$2:$J$2,0)),"")</f>
        <v/>
      </c>
      <c r="O154" s="19">
        <f>IFERROR((Data6[[#This Row],[Hours:]]*SUM(Data6[[#This Row],[Rate]:[Other]])),"")</f>
        <v>0</v>
      </c>
      <c r="P154" s="7" t="str">
        <f>IF(Data6[[#This Row],[WO'#:]]="","Riley #","WO#")</f>
        <v>WO#</v>
      </c>
      <c r="Q154" s="7">
        <f>IFERROR(WEEKNUM(Data6[[#This Row],[Date:]]),"")</f>
        <v>6</v>
      </c>
      <c r="R154" s="6">
        <f t="shared" si="6"/>
        <v>45326</v>
      </c>
      <c r="S154" s="6">
        <f>Data6[[#This Row],[Week Start]]+7</f>
        <v>45333</v>
      </c>
      <c r="T154" s="7" t="str">
        <f t="shared" si="7"/>
        <v>2/4/2024 - 2/11/2024</v>
      </c>
      <c r="U154" s="7" t="str">
        <f t="shared" si="8"/>
        <v>Time Card</v>
      </c>
      <c r="V154" s="8" t="str">
        <f>RIGHT(TEXT(Data6[[#This Row],[Date:]],"mmddyyyy"),4)</f>
        <v>2024</v>
      </c>
      <c r="W154" s="8" t="str">
        <f>MID(TEXT(Data6[[#This Row],[Date:]],"mmddyyyy"),3,2)</f>
        <v>07</v>
      </c>
      <c r="X154" s="8" t="str">
        <f>LEFT(TEXT(Data6[[#This Row],[Date:]],"mmddyyyy"),2)</f>
        <v>02</v>
      </c>
      <c r="Y154" s="6">
        <f>DATE(Data6[[#This Row],[Year]],Data6[[#This Row],[Month]],Data6[[#This Row],[Day]])</f>
        <v>45329</v>
      </c>
    </row>
    <row r="155" spans="1:25">
      <c r="A155" s="5">
        <v>45331.580170833331</v>
      </c>
      <c r="B155" s="7" t="s">
        <v>35</v>
      </c>
      <c r="C155" s="6" t="s">
        <v>258</v>
      </c>
      <c r="D155" s="7" t="s">
        <v>260</v>
      </c>
      <c r="E155" s="8">
        <v>1</v>
      </c>
      <c r="F155" s="7">
        <v>6984733</v>
      </c>
      <c r="G155" s="7" t="s">
        <v>68</v>
      </c>
      <c r="H155" s="7" t="s">
        <v>69</v>
      </c>
      <c r="I155" s="7" t="s">
        <v>44</v>
      </c>
      <c r="J155" s="19" t="str">
        <f>IFERROR(INDEX('Employee Info'!$C$3:$E$200,MATCH(Data6[[#This Row],[Name:]],'Employee Info'!$B$3:$B$200,0),MATCH(Data6[[#This Row],[Hours Type:]],'Employee Info'!$C$2:$E$2,0)),"")</f>
        <v/>
      </c>
      <c r="K155" s="19" t="str">
        <f>IFERROR(INDEX('Employee Info'!$C$3:$J$200,MATCH(Data6[[#This Row],[Name:]],'Employee Info'!$B$3:$B$200,0),MATCH(Data6[[#Headers],[Truck]],'Employee Info'!$C$2:$J$2,0)),"")</f>
        <v/>
      </c>
      <c r="L155" s="19" t="str">
        <f>IFERROR(INDEX('Employee Info'!$C$3:$J$200,MATCH(Data6[[#This Row],[Name:]],'Employee Info'!$B$3:$B$200,0),MATCH(Data6[[#Headers],[Phone]],'Employee Info'!$C$2:$J$2,0)),"")</f>
        <v/>
      </c>
      <c r="M155" s="19" t="str">
        <f>IFERROR(INDEX('Employee Info'!$C$3:$J$200,MATCH(Data6[[#This Row],[Name:]],'Employee Info'!$B$3:$B$200,0),MATCH(Data6[[#Headers],[Tech]],'Employee Info'!$C$2:$J$2,0)),"")</f>
        <v/>
      </c>
      <c r="N155" s="19" t="str">
        <f>IFERROR(INDEX('Employee Info'!$C$3:$J$200,MATCH(Data6[[#This Row],[Name:]],'Employee Info'!$B$3:$B$200,0),MATCH(Data6[[#Headers],[Other]],'Employee Info'!$C$2:$J$2,0)),"")</f>
        <v/>
      </c>
      <c r="O155" s="19">
        <f>IFERROR((Data6[[#This Row],[Hours:]]*SUM(Data6[[#This Row],[Rate]:[Other]])),"")</f>
        <v>0</v>
      </c>
      <c r="P155" s="7" t="str">
        <f>IF(Data6[[#This Row],[WO'#:]]="","Riley #","WO#")</f>
        <v>WO#</v>
      </c>
      <c r="Q155" s="7">
        <f>IFERROR(WEEKNUM(Data6[[#This Row],[Date:]]),"")</f>
        <v>6</v>
      </c>
      <c r="R155" s="6">
        <f t="shared" si="6"/>
        <v>45326</v>
      </c>
      <c r="S155" s="6">
        <f>Data6[[#This Row],[Week Start]]+7</f>
        <v>45333</v>
      </c>
      <c r="T155" s="7" t="str">
        <f t="shared" si="7"/>
        <v>2/4/2024 - 2/11/2024</v>
      </c>
      <c r="U155" s="7" t="str">
        <f t="shared" si="8"/>
        <v>Time Card</v>
      </c>
      <c r="V155" s="8" t="str">
        <f>RIGHT(TEXT(Data6[[#This Row],[Date:]],"mmddyyyy"),4)</f>
        <v>2024</v>
      </c>
      <c r="W155" s="8" t="str">
        <f>MID(TEXT(Data6[[#This Row],[Date:]],"mmddyyyy"),3,2)</f>
        <v>07</v>
      </c>
      <c r="X155" s="8" t="str">
        <f>LEFT(TEXT(Data6[[#This Row],[Date:]],"mmddyyyy"),2)</f>
        <v>02</v>
      </c>
      <c r="Y155" s="6">
        <f>DATE(Data6[[#This Row],[Year]],Data6[[#This Row],[Month]],Data6[[#This Row],[Day]])</f>
        <v>45329</v>
      </c>
    </row>
    <row r="156" spans="1:25">
      <c r="A156" s="5">
        <v>45331.579579976853</v>
      </c>
      <c r="B156" s="7" t="s">
        <v>35</v>
      </c>
      <c r="C156" s="6" t="s">
        <v>258</v>
      </c>
      <c r="D156" s="7" t="s">
        <v>261</v>
      </c>
      <c r="E156" s="8">
        <v>7</v>
      </c>
      <c r="F156" s="7">
        <v>7049691</v>
      </c>
      <c r="G156" s="7" t="s">
        <v>68</v>
      </c>
      <c r="H156" s="7" t="s">
        <v>69</v>
      </c>
      <c r="I156" s="7" t="s">
        <v>44</v>
      </c>
      <c r="J156" s="19" t="str">
        <f>IFERROR(INDEX('Employee Info'!$C$3:$E$200,MATCH(Data6[[#This Row],[Name:]],'Employee Info'!$B$3:$B$200,0),MATCH(Data6[[#This Row],[Hours Type:]],'Employee Info'!$C$2:$E$2,0)),"")</f>
        <v/>
      </c>
      <c r="K156" s="19" t="str">
        <f>IFERROR(INDEX('Employee Info'!$C$3:$J$200,MATCH(Data6[[#This Row],[Name:]],'Employee Info'!$B$3:$B$200,0),MATCH(Data6[[#Headers],[Truck]],'Employee Info'!$C$2:$J$2,0)),"")</f>
        <v/>
      </c>
      <c r="L156" s="19" t="str">
        <f>IFERROR(INDEX('Employee Info'!$C$3:$J$200,MATCH(Data6[[#This Row],[Name:]],'Employee Info'!$B$3:$B$200,0),MATCH(Data6[[#Headers],[Phone]],'Employee Info'!$C$2:$J$2,0)),"")</f>
        <v/>
      </c>
      <c r="M156" s="19" t="str">
        <f>IFERROR(INDEX('Employee Info'!$C$3:$J$200,MATCH(Data6[[#This Row],[Name:]],'Employee Info'!$B$3:$B$200,0),MATCH(Data6[[#Headers],[Tech]],'Employee Info'!$C$2:$J$2,0)),"")</f>
        <v/>
      </c>
      <c r="N156" s="19" t="str">
        <f>IFERROR(INDEX('Employee Info'!$C$3:$J$200,MATCH(Data6[[#This Row],[Name:]],'Employee Info'!$B$3:$B$200,0),MATCH(Data6[[#Headers],[Other]],'Employee Info'!$C$2:$J$2,0)),"")</f>
        <v/>
      </c>
      <c r="O156" s="19">
        <f>IFERROR((Data6[[#This Row],[Hours:]]*SUM(Data6[[#This Row],[Rate]:[Other]])),"")</f>
        <v>0</v>
      </c>
      <c r="P156" s="7" t="str">
        <f>IF(Data6[[#This Row],[WO'#:]]="","Riley #","WO#")</f>
        <v>WO#</v>
      </c>
      <c r="Q156" s="7">
        <f>IFERROR(WEEKNUM(Data6[[#This Row],[Date:]]),"")</f>
        <v>6</v>
      </c>
      <c r="R156" s="6">
        <f t="shared" si="6"/>
        <v>45326</v>
      </c>
      <c r="S156" s="6">
        <f>Data6[[#This Row],[Week Start]]+7</f>
        <v>45333</v>
      </c>
      <c r="T156" s="7" t="str">
        <f t="shared" si="7"/>
        <v>2/4/2024 - 2/11/2024</v>
      </c>
      <c r="U156" s="7" t="str">
        <f t="shared" si="8"/>
        <v>Time Card</v>
      </c>
      <c r="V156" s="8" t="str">
        <f>RIGHT(TEXT(Data6[[#This Row],[Date:]],"mmddyyyy"),4)</f>
        <v>2024</v>
      </c>
      <c r="W156" s="8" t="str">
        <f>MID(TEXT(Data6[[#This Row],[Date:]],"mmddyyyy"),3,2)</f>
        <v>07</v>
      </c>
      <c r="X156" s="8" t="str">
        <f>LEFT(TEXT(Data6[[#This Row],[Date:]],"mmddyyyy"),2)</f>
        <v>02</v>
      </c>
      <c r="Y156" s="6">
        <f>DATE(Data6[[#This Row],[Year]],Data6[[#This Row],[Month]],Data6[[#This Row],[Day]])</f>
        <v>45329</v>
      </c>
    </row>
    <row r="157" spans="1:25">
      <c r="A157" s="5">
        <v>45364.453312731479</v>
      </c>
      <c r="B157" s="7" t="s">
        <v>76</v>
      </c>
      <c r="C157" s="6" t="s">
        <v>258</v>
      </c>
      <c r="D157" s="7" t="s">
        <v>156</v>
      </c>
      <c r="E157" s="8">
        <v>3</v>
      </c>
      <c r="F157" s="7">
        <v>7075854</v>
      </c>
      <c r="G157" s="7" t="s">
        <v>68</v>
      </c>
      <c r="H157" s="7" t="s">
        <v>69</v>
      </c>
      <c r="I157" s="7" t="s">
        <v>44</v>
      </c>
      <c r="J157" s="19" t="str">
        <f>IFERROR(INDEX('Employee Info'!$C$3:$E$200,MATCH(Data6[[#This Row],[Name:]],'Employee Info'!$B$3:$B$200,0),MATCH(Data6[[#This Row],[Hours Type:]],'Employee Info'!$C$2:$E$2,0)),"")</f>
        <v/>
      </c>
      <c r="K157" s="19" t="str">
        <f>IFERROR(INDEX('Employee Info'!$C$3:$J$200,MATCH(Data6[[#This Row],[Name:]],'Employee Info'!$B$3:$B$200,0),MATCH(Data6[[#Headers],[Truck]],'Employee Info'!$C$2:$J$2,0)),"")</f>
        <v/>
      </c>
      <c r="L157" s="19" t="str">
        <f>IFERROR(INDEX('Employee Info'!$C$3:$J$200,MATCH(Data6[[#This Row],[Name:]],'Employee Info'!$B$3:$B$200,0),MATCH(Data6[[#Headers],[Phone]],'Employee Info'!$C$2:$J$2,0)),"")</f>
        <v/>
      </c>
      <c r="M157" s="19" t="str">
        <f>IFERROR(INDEX('Employee Info'!$C$3:$J$200,MATCH(Data6[[#This Row],[Name:]],'Employee Info'!$B$3:$B$200,0),MATCH(Data6[[#Headers],[Tech]],'Employee Info'!$C$2:$J$2,0)),"")</f>
        <v/>
      </c>
      <c r="N157" s="19" t="str">
        <f>IFERROR(INDEX('Employee Info'!$C$3:$J$200,MATCH(Data6[[#This Row],[Name:]],'Employee Info'!$B$3:$B$200,0),MATCH(Data6[[#Headers],[Other]],'Employee Info'!$C$2:$J$2,0)),"")</f>
        <v/>
      </c>
      <c r="O157" s="19">
        <f>IFERROR((Data6[[#This Row],[Hours:]]*SUM(Data6[[#This Row],[Rate]:[Other]])),"")</f>
        <v>0</v>
      </c>
      <c r="P157" s="7" t="str">
        <f>IF(Data6[[#This Row],[WO'#:]]="","Riley #","WO#")</f>
        <v>WO#</v>
      </c>
      <c r="Q157" s="7">
        <f>IFERROR(WEEKNUM(Data6[[#This Row],[Date:]]),"")</f>
        <v>6</v>
      </c>
      <c r="R157" s="6">
        <f t="shared" si="6"/>
        <v>45326</v>
      </c>
      <c r="S157" s="6">
        <f>Data6[[#This Row],[Week Start]]+7</f>
        <v>45333</v>
      </c>
      <c r="T157" s="7" t="str">
        <f t="shared" si="7"/>
        <v>2/4/2024 - 2/11/2024</v>
      </c>
      <c r="U157" s="7" t="str">
        <f t="shared" si="8"/>
        <v>Time Card</v>
      </c>
      <c r="V157" s="8" t="str">
        <f>RIGHT(TEXT(Data6[[#This Row],[Date:]],"mmddyyyy"),4)</f>
        <v>2024</v>
      </c>
      <c r="W157" s="8" t="str">
        <f>MID(TEXT(Data6[[#This Row],[Date:]],"mmddyyyy"),3,2)</f>
        <v>07</v>
      </c>
      <c r="X157" s="8" t="str">
        <f>LEFT(TEXT(Data6[[#This Row],[Date:]],"mmddyyyy"),2)</f>
        <v>02</v>
      </c>
      <c r="Y157" s="6">
        <f>DATE(Data6[[#This Row],[Year]],Data6[[#This Row],[Month]],Data6[[#This Row],[Day]])</f>
        <v>45329</v>
      </c>
    </row>
    <row r="158" spans="1:25">
      <c r="A158" s="5">
        <v>45329.58171273148</v>
      </c>
      <c r="B158" s="7" t="s">
        <v>31</v>
      </c>
      <c r="C158" s="6" t="s">
        <v>258</v>
      </c>
      <c r="D158" s="7" t="s">
        <v>263</v>
      </c>
      <c r="E158" s="8">
        <v>1</v>
      </c>
      <c r="F158" s="7" t="s">
        <v>68</v>
      </c>
      <c r="G158" s="7" t="s">
        <v>68</v>
      </c>
      <c r="H158" s="7" t="s">
        <v>92</v>
      </c>
      <c r="I158" s="7" t="s">
        <v>44</v>
      </c>
      <c r="J158" s="19" t="str">
        <f>IFERROR(INDEX('Employee Info'!$C$3:$E$200,MATCH(Data6[[#This Row],[Name:]],'Employee Info'!$B$3:$B$200,0),MATCH(Data6[[#This Row],[Hours Type:]],'Employee Info'!$C$2:$E$2,0)),"")</f>
        <v/>
      </c>
      <c r="K158" s="19" t="str">
        <f>IFERROR(INDEX('Employee Info'!$C$3:$J$200,MATCH(Data6[[#This Row],[Name:]],'Employee Info'!$B$3:$B$200,0),MATCH(Data6[[#Headers],[Truck]],'Employee Info'!$C$2:$J$2,0)),"")</f>
        <v/>
      </c>
      <c r="L158" s="19" t="str">
        <f>IFERROR(INDEX('Employee Info'!$C$3:$J$200,MATCH(Data6[[#This Row],[Name:]],'Employee Info'!$B$3:$B$200,0),MATCH(Data6[[#Headers],[Phone]],'Employee Info'!$C$2:$J$2,0)),"")</f>
        <v/>
      </c>
      <c r="M158" s="19" t="str">
        <f>IFERROR(INDEX('Employee Info'!$C$3:$J$200,MATCH(Data6[[#This Row],[Name:]],'Employee Info'!$B$3:$B$200,0),MATCH(Data6[[#Headers],[Tech]],'Employee Info'!$C$2:$J$2,0)),"")</f>
        <v/>
      </c>
      <c r="N158" s="19" t="str">
        <f>IFERROR(INDEX('Employee Info'!$C$3:$J$200,MATCH(Data6[[#This Row],[Name:]],'Employee Info'!$B$3:$B$200,0),MATCH(Data6[[#Headers],[Other]],'Employee Info'!$C$2:$J$2,0)),"")</f>
        <v/>
      </c>
      <c r="O158" s="19">
        <f>IFERROR((Data6[[#This Row],[Hours:]]*SUM(Data6[[#This Row],[Rate]:[Other]])),"")</f>
        <v>0</v>
      </c>
      <c r="P158" s="7" t="str">
        <f>IF(Data6[[#This Row],[WO'#:]]="","Riley #","WO#")</f>
        <v>Riley #</v>
      </c>
      <c r="Q158" s="7">
        <f>IFERROR(WEEKNUM(Data6[[#This Row],[Date:]]),"")</f>
        <v>6</v>
      </c>
      <c r="R158" s="6">
        <f t="shared" si="6"/>
        <v>45326</v>
      </c>
      <c r="S158" s="6">
        <f>Data6[[#This Row],[Week Start]]+7</f>
        <v>45333</v>
      </c>
      <c r="T158" s="7" t="str">
        <f t="shared" si="7"/>
        <v>2/4/2024 - 2/11/2024</v>
      </c>
      <c r="U158" s="7" t="str">
        <f t="shared" si="8"/>
        <v>Time Card</v>
      </c>
      <c r="V158" s="8" t="str">
        <f>RIGHT(TEXT(Data6[[#This Row],[Date:]],"mmddyyyy"),4)</f>
        <v>2024</v>
      </c>
      <c r="W158" s="8" t="str">
        <f>MID(TEXT(Data6[[#This Row],[Date:]],"mmddyyyy"),3,2)</f>
        <v>07</v>
      </c>
      <c r="X158" s="8" t="str">
        <f>LEFT(TEXT(Data6[[#This Row],[Date:]],"mmddyyyy"),2)</f>
        <v>02</v>
      </c>
      <c r="Y158" s="6">
        <f>DATE(Data6[[#This Row],[Year]],Data6[[#This Row],[Month]],Data6[[#This Row],[Day]])</f>
        <v>45329</v>
      </c>
    </row>
    <row r="159" spans="1:25">
      <c r="A159" s="5">
        <v>45329.579890740744</v>
      </c>
      <c r="B159" s="7" t="s">
        <v>31</v>
      </c>
      <c r="C159" s="6" t="s">
        <v>258</v>
      </c>
      <c r="D159" s="7" t="s">
        <v>262</v>
      </c>
      <c r="E159" s="8">
        <v>3</v>
      </c>
      <c r="F159" s="7" t="s">
        <v>68</v>
      </c>
      <c r="G159" s="7" t="s">
        <v>68</v>
      </c>
      <c r="H159" s="7" t="s">
        <v>198</v>
      </c>
      <c r="I159" s="7" t="s">
        <v>44</v>
      </c>
      <c r="J159" s="19" t="str">
        <f>IFERROR(INDEX('Employee Info'!$C$3:$E$200,MATCH(Data6[[#This Row],[Name:]],'Employee Info'!$B$3:$B$200,0),MATCH(Data6[[#This Row],[Hours Type:]],'Employee Info'!$C$2:$E$2,0)),"")</f>
        <v/>
      </c>
      <c r="K159" s="19" t="str">
        <f>IFERROR(INDEX('Employee Info'!$C$3:$J$200,MATCH(Data6[[#This Row],[Name:]],'Employee Info'!$B$3:$B$200,0),MATCH(Data6[[#Headers],[Truck]],'Employee Info'!$C$2:$J$2,0)),"")</f>
        <v/>
      </c>
      <c r="L159" s="19" t="str">
        <f>IFERROR(INDEX('Employee Info'!$C$3:$J$200,MATCH(Data6[[#This Row],[Name:]],'Employee Info'!$B$3:$B$200,0),MATCH(Data6[[#Headers],[Phone]],'Employee Info'!$C$2:$J$2,0)),"")</f>
        <v/>
      </c>
      <c r="M159" s="19" t="str">
        <f>IFERROR(INDEX('Employee Info'!$C$3:$J$200,MATCH(Data6[[#This Row],[Name:]],'Employee Info'!$B$3:$B$200,0),MATCH(Data6[[#Headers],[Tech]],'Employee Info'!$C$2:$J$2,0)),"")</f>
        <v/>
      </c>
      <c r="N159" s="19" t="str">
        <f>IFERROR(INDEX('Employee Info'!$C$3:$J$200,MATCH(Data6[[#This Row],[Name:]],'Employee Info'!$B$3:$B$200,0),MATCH(Data6[[#Headers],[Other]],'Employee Info'!$C$2:$J$2,0)),"")</f>
        <v/>
      </c>
      <c r="O159" s="19">
        <f>IFERROR((Data6[[#This Row],[Hours:]]*SUM(Data6[[#This Row],[Rate]:[Other]])),"")</f>
        <v>0</v>
      </c>
      <c r="P159" s="7" t="str">
        <f>IF(Data6[[#This Row],[WO'#:]]="","Riley #","WO#")</f>
        <v>Riley #</v>
      </c>
      <c r="Q159" s="7">
        <f>IFERROR(WEEKNUM(Data6[[#This Row],[Date:]]),"")</f>
        <v>6</v>
      </c>
      <c r="R159" s="6">
        <f t="shared" si="6"/>
        <v>45326</v>
      </c>
      <c r="S159" s="6">
        <f>Data6[[#This Row],[Week Start]]+7</f>
        <v>45333</v>
      </c>
      <c r="T159" s="7" t="str">
        <f t="shared" si="7"/>
        <v>2/4/2024 - 2/11/2024</v>
      </c>
      <c r="U159" s="7" t="str">
        <f t="shared" si="8"/>
        <v>Time Card</v>
      </c>
      <c r="V159" s="8" t="str">
        <f>RIGHT(TEXT(Data6[[#This Row],[Date:]],"mmddyyyy"),4)</f>
        <v>2024</v>
      </c>
      <c r="W159" s="8" t="str">
        <f>MID(TEXT(Data6[[#This Row],[Date:]],"mmddyyyy"),3,2)</f>
        <v>07</v>
      </c>
      <c r="X159" s="8" t="str">
        <f>LEFT(TEXT(Data6[[#This Row],[Date:]],"mmddyyyy"),2)</f>
        <v>02</v>
      </c>
      <c r="Y159" s="6">
        <f>DATE(Data6[[#This Row],[Year]],Data6[[#This Row],[Month]],Data6[[#This Row],[Day]])</f>
        <v>45329</v>
      </c>
    </row>
    <row r="160" spans="1:25">
      <c r="A160" s="5">
        <v>45331.510852662039</v>
      </c>
      <c r="B160" s="7" t="s">
        <v>66</v>
      </c>
      <c r="C160" s="6" t="s">
        <v>264</v>
      </c>
      <c r="D160" s="7" t="s">
        <v>265</v>
      </c>
      <c r="E160" s="8">
        <v>2</v>
      </c>
      <c r="F160" s="7">
        <v>6984733</v>
      </c>
      <c r="G160" s="7" t="s">
        <v>117</v>
      </c>
      <c r="H160" s="7" t="s">
        <v>69</v>
      </c>
      <c r="I160" s="7" t="s">
        <v>44</v>
      </c>
      <c r="J160" s="19" t="str">
        <f>IFERROR(INDEX('Employee Info'!$C$3:$E$200,MATCH(Data6[[#This Row],[Name:]],'Employee Info'!$B$3:$B$200,0),MATCH(Data6[[#This Row],[Hours Type:]],'Employee Info'!$C$2:$E$2,0)),"")</f>
        <v/>
      </c>
      <c r="K160" s="19" t="str">
        <f>IFERROR(INDEX('Employee Info'!$C$3:$J$200,MATCH(Data6[[#This Row],[Name:]],'Employee Info'!$B$3:$B$200,0),MATCH(Data6[[#Headers],[Truck]],'Employee Info'!$C$2:$J$2,0)),"")</f>
        <v/>
      </c>
      <c r="L160" s="19" t="str">
        <f>IFERROR(INDEX('Employee Info'!$C$3:$J$200,MATCH(Data6[[#This Row],[Name:]],'Employee Info'!$B$3:$B$200,0),MATCH(Data6[[#Headers],[Phone]],'Employee Info'!$C$2:$J$2,0)),"")</f>
        <v/>
      </c>
      <c r="M160" s="19" t="str">
        <f>IFERROR(INDEX('Employee Info'!$C$3:$J$200,MATCH(Data6[[#This Row],[Name:]],'Employee Info'!$B$3:$B$200,0),MATCH(Data6[[#Headers],[Tech]],'Employee Info'!$C$2:$J$2,0)),"")</f>
        <v/>
      </c>
      <c r="N160" s="19" t="str">
        <f>IFERROR(INDEX('Employee Info'!$C$3:$J$200,MATCH(Data6[[#This Row],[Name:]],'Employee Info'!$B$3:$B$200,0),MATCH(Data6[[#Headers],[Other]],'Employee Info'!$C$2:$J$2,0)),"")</f>
        <v/>
      </c>
      <c r="O160" s="19">
        <f>IFERROR((Data6[[#This Row],[Hours:]]*SUM(Data6[[#This Row],[Rate]:[Other]])),"")</f>
        <v>0</v>
      </c>
      <c r="P160" s="7" t="str">
        <f>IF(Data6[[#This Row],[WO'#:]]="","Riley #","WO#")</f>
        <v>WO#</v>
      </c>
      <c r="Q160" s="7">
        <f>IFERROR(WEEKNUM(Data6[[#This Row],[Date:]]),"")</f>
        <v>6</v>
      </c>
      <c r="R160" s="6">
        <f t="shared" si="6"/>
        <v>45326</v>
      </c>
      <c r="S160" s="6">
        <f>Data6[[#This Row],[Week Start]]+7</f>
        <v>45333</v>
      </c>
      <c r="T160" s="7" t="str">
        <f t="shared" si="7"/>
        <v>2/4/2024 - 2/11/2024</v>
      </c>
      <c r="U160" s="7" t="str">
        <f t="shared" si="8"/>
        <v>Time Card</v>
      </c>
      <c r="V160" s="8" t="str">
        <f>RIGHT(TEXT(Data6[[#This Row],[Date:]],"mmddyyyy"),4)</f>
        <v>2024</v>
      </c>
      <c r="W160" s="8" t="str">
        <f>MID(TEXT(Data6[[#This Row],[Date:]],"mmddyyyy"),3,2)</f>
        <v>08</v>
      </c>
      <c r="X160" s="8" t="str">
        <f>LEFT(TEXT(Data6[[#This Row],[Date:]],"mmddyyyy"),2)</f>
        <v>02</v>
      </c>
      <c r="Y160" s="6">
        <f>DATE(Data6[[#This Row],[Year]],Data6[[#This Row],[Month]],Data6[[#This Row],[Day]])</f>
        <v>45330</v>
      </c>
    </row>
    <row r="161" spans="1:25">
      <c r="A161" s="5">
        <v>45364.453917245373</v>
      </c>
      <c r="B161" s="7" t="s">
        <v>76</v>
      </c>
      <c r="C161" s="6" t="s">
        <v>264</v>
      </c>
      <c r="D161" s="7" t="s">
        <v>156</v>
      </c>
      <c r="E161" s="8">
        <v>1</v>
      </c>
      <c r="F161" s="7">
        <v>6984733</v>
      </c>
      <c r="G161" s="7" t="s">
        <v>68</v>
      </c>
      <c r="H161" s="7" t="s">
        <v>69</v>
      </c>
      <c r="I161" s="7" t="s">
        <v>44</v>
      </c>
      <c r="J161" s="19" t="str">
        <f>IFERROR(INDEX('Employee Info'!$C$3:$E$200,MATCH(Data6[[#This Row],[Name:]],'Employee Info'!$B$3:$B$200,0),MATCH(Data6[[#This Row],[Hours Type:]],'Employee Info'!$C$2:$E$2,0)),"")</f>
        <v/>
      </c>
      <c r="K161" s="19" t="str">
        <f>IFERROR(INDEX('Employee Info'!$C$3:$J$200,MATCH(Data6[[#This Row],[Name:]],'Employee Info'!$B$3:$B$200,0),MATCH(Data6[[#Headers],[Truck]],'Employee Info'!$C$2:$J$2,0)),"")</f>
        <v/>
      </c>
      <c r="L161" s="19" t="str">
        <f>IFERROR(INDEX('Employee Info'!$C$3:$J$200,MATCH(Data6[[#This Row],[Name:]],'Employee Info'!$B$3:$B$200,0),MATCH(Data6[[#Headers],[Phone]],'Employee Info'!$C$2:$J$2,0)),"")</f>
        <v/>
      </c>
      <c r="M161" s="19" t="str">
        <f>IFERROR(INDEX('Employee Info'!$C$3:$J$200,MATCH(Data6[[#This Row],[Name:]],'Employee Info'!$B$3:$B$200,0),MATCH(Data6[[#Headers],[Tech]],'Employee Info'!$C$2:$J$2,0)),"")</f>
        <v/>
      </c>
      <c r="N161" s="19" t="str">
        <f>IFERROR(INDEX('Employee Info'!$C$3:$J$200,MATCH(Data6[[#This Row],[Name:]],'Employee Info'!$B$3:$B$200,0),MATCH(Data6[[#Headers],[Other]],'Employee Info'!$C$2:$J$2,0)),"")</f>
        <v/>
      </c>
      <c r="O161" s="19">
        <f>IFERROR((Data6[[#This Row],[Hours:]]*SUM(Data6[[#This Row],[Rate]:[Other]])),"")</f>
        <v>0</v>
      </c>
      <c r="P161" s="7" t="str">
        <f>IF(Data6[[#This Row],[WO'#:]]="","Riley #","WO#")</f>
        <v>WO#</v>
      </c>
      <c r="Q161" s="7">
        <f>IFERROR(WEEKNUM(Data6[[#This Row],[Date:]]),"")</f>
        <v>6</v>
      </c>
      <c r="R161" s="6">
        <f t="shared" si="6"/>
        <v>45326</v>
      </c>
      <c r="S161" s="6">
        <f>Data6[[#This Row],[Week Start]]+7</f>
        <v>45333</v>
      </c>
      <c r="T161" s="7" t="str">
        <f t="shared" si="7"/>
        <v>2/4/2024 - 2/11/2024</v>
      </c>
      <c r="U161" s="7" t="str">
        <f t="shared" si="8"/>
        <v>Time Card</v>
      </c>
      <c r="V161" s="8" t="str">
        <f>RIGHT(TEXT(Data6[[#This Row],[Date:]],"mmddyyyy"),4)</f>
        <v>2024</v>
      </c>
      <c r="W161" s="8" t="str">
        <f>MID(TEXT(Data6[[#This Row],[Date:]],"mmddyyyy"),3,2)</f>
        <v>08</v>
      </c>
      <c r="X161" s="8" t="str">
        <f>LEFT(TEXT(Data6[[#This Row],[Date:]],"mmddyyyy"),2)</f>
        <v>02</v>
      </c>
      <c r="Y161" s="6">
        <f>DATE(Data6[[#This Row],[Year]],Data6[[#This Row],[Month]],Data6[[#This Row],[Day]])</f>
        <v>45330</v>
      </c>
    </row>
    <row r="162" spans="1:25">
      <c r="A162" s="5">
        <v>45331.539748842595</v>
      </c>
      <c r="B162" s="7" t="s">
        <v>66</v>
      </c>
      <c r="C162" s="6" t="s">
        <v>264</v>
      </c>
      <c r="D162" s="7" t="s">
        <v>266</v>
      </c>
      <c r="E162" s="8">
        <v>6</v>
      </c>
      <c r="F162" s="7">
        <v>7050095</v>
      </c>
      <c r="H162" s="7" t="s">
        <v>69</v>
      </c>
      <c r="I162" s="7" t="s">
        <v>44</v>
      </c>
      <c r="J162" s="19" t="str">
        <f>IFERROR(INDEX('Employee Info'!$C$3:$E$200,MATCH(Data6[[#This Row],[Name:]],'Employee Info'!$B$3:$B$200,0),MATCH(Data6[[#This Row],[Hours Type:]],'Employee Info'!$C$2:$E$2,0)),"")</f>
        <v/>
      </c>
      <c r="K162" s="19" t="str">
        <f>IFERROR(INDEX('Employee Info'!$C$3:$J$200,MATCH(Data6[[#This Row],[Name:]],'Employee Info'!$B$3:$B$200,0),MATCH(Data6[[#Headers],[Truck]],'Employee Info'!$C$2:$J$2,0)),"")</f>
        <v/>
      </c>
      <c r="L162" s="19" t="str">
        <f>IFERROR(INDEX('Employee Info'!$C$3:$J$200,MATCH(Data6[[#This Row],[Name:]],'Employee Info'!$B$3:$B$200,0),MATCH(Data6[[#Headers],[Phone]],'Employee Info'!$C$2:$J$2,0)),"")</f>
        <v/>
      </c>
      <c r="M162" s="19" t="str">
        <f>IFERROR(INDEX('Employee Info'!$C$3:$J$200,MATCH(Data6[[#This Row],[Name:]],'Employee Info'!$B$3:$B$200,0),MATCH(Data6[[#Headers],[Tech]],'Employee Info'!$C$2:$J$2,0)),"")</f>
        <v/>
      </c>
      <c r="N162" s="19" t="str">
        <f>IFERROR(INDEX('Employee Info'!$C$3:$J$200,MATCH(Data6[[#This Row],[Name:]],'Employee Info'!$B$3:$B$200,0),MATCH(Data6[[#Headers],[Other]],'Employee Info'!$C$2:$J$2,0)),"")</f>
        <v/>
      </c>
      <c r="O162" s="19">
        <f>IFERROR((Data6[[#This Row],[Hours:]]*SUM(Data6[[#This Row],[Rate]:[Other]])),"")</f>
        <v>0</v>
      </c>
      <c r="P162" s="7" t="str">
        <f>IF(Data6[[#This Row],[WO'#:]]="","Riley #","WO#")</f>
        <v>WO#</v>
      </c>
      <c r="Q162" s="7">
        <f>IFERROR(WEEKNUM(Data6[[#This Row],[Date:]]),"")</f>
        <v>6</v>
      </c>
      <c r="R162" s="6">
        <f t="shared" si="6"/>
        <v>45326</v>
      </c>
      <c r="S162" s="6">
        <f>Data6[[#This Row],[Week Start]]+7</f>
        <v>45333</v>
      </c>
      <c r="T162" s="7" t="str">
        <f t="shared" si="7"/>
        <v>2/4/2024 - 2/11/2024</v>
      </c>
      <c r="U162" s="7" t="str">
        <f t="shared" si="8"/>
        <v>Time Card</v>
      </c>
      <c r="V162" s="8" t="str">
        <f>RIGHT(TEXT(Data6[[#This Row],[Date:]],"mmddyyyy"),4)</f>
        <v>2024</v>
      </c>
      <c r="W162" s="8" t="str">
        <f>MID(TEXT(Data6[[#This Row],[Date:]],"mmddyyyy"),3,2)</f>
        <v>08</v>
      </c>
      <c r="X162" s="8" t="str">
        <f>LEFT(TEXT(Data6[[#This Row],[Date:]],"mmddyyyy"),2)</f>
        <v>02</v>
      </c>
      <c r="Y162" s="6">
        <f>DATE(Data6[[#This Row],[Year]],Data6[[#This Row],[Month]],Data6[[#This Row],[Day]])</f>
        <v>45330</v>
      </c>
    </row>
    <row r="163" spans="1:25">
      <c r="A163" s="5">
        <v>45330.582815972222</v>
      </c>
      <c r="B163" s="7" t="s">
        <v>31</v>
      </c>
      <c r="C163" s="6" t="s">
        <v>264</v>
      </c>
      <c r="D163" s="7" t="s">
        <v>267</v>
      </c>
      <c r="E163" s="8">
        <v>7</v>
      </c>
      <c r="F163" s="7">
        <v>7050595</v>
      </c>
      <c r="G163" s="7" t="s">
        <v>68</v>
      </c>
      <c r="H163" s="7" t="s">
        <v>69</v>
      </c>
      <c r="I163" s="7" t="s">
        <v>44</v>
      </c>
      <c r="J163" s="19" t="str">
        <f>IFERROR(INDEX('Employee Info'!$C$3:$E$200,MATCH(Data6[[#This Row],[Name:]],'Employee Info'!$B$3:$B$200,0),MATCH(Data6[[#This Row],[Hours Type:]],'Employee Info'!$C$2:$E$2,0)),"")</f>
        <v/>
      </c>
      <c r="K163" s="19" t="str">
        <f>IFERROR(INDEX('Employee Info'!$C$3:$J$200,MATCH(Data6[[#This Row],[Name:]],'Employee Info'!$B$3:$B$200,0),MATCH(Data6[[#Headers],[Truck]],'Employee Info'!$C$2:$J$2,0)),"")</f>
        <v/>
      </c>
      <c r="L163" s="19" t="str">
        <f>IFERROR(INDEX('Employee Info'!$C$3:$J$200,MATCH(Data6[[#This Row],[Name:]],'Employee Info'!$B$3:$B$200,0),MATCH(Data6[[#Headers],[Phone]],'Employee Info'!$C$2:$J$2,0)),"")</f>
        <v/>
      </c>
      <c r="M163" s="19" t="str">
        <f>IFERROR(INDEX('Employee Info'!$C$3:$J$200,MATCH(Data6[[#This Row],[Name:]],'Employee Info'!$B$3:$B$200,0),MATCH(Data6[[#Headers],[Tech]],'Employee Info'!$C$2:$J$2,0)),"")</f>
        <v/>
      </c>
      <c r="N163" s="19" t="str">
        <f>IFERROR(INDEX('Employee Info'!$C$3:$J$200,MATCH(Data6[[#This Row],[Name:]],'Employee Info'!$B$3:$B$200,0),MATCH(Data6[[#Headers],[Other]],'Employee Info'!$C$2:$J$2,0)),"")</f>
        <v/>
      </c>
      <c r="O163" s="19">
        <f>IFERROR((Data6[[#This Row],[Hours:]]*SUM(Data6[[#This Row],[Rate]:[Other]])),"")</f>
        <v>0</v>
      </c>
      <c r="P163" s="7" t="str">
        <f>IF(Data6[[#This Row],[WO'#:]]="","Riley #","WO#")</f>
        <v>WO#</v>
      </c>
      <c r="Q163" s="7">
        <f>IFERROR(WEEKNUM(Data6[[#This Row],[Date:]]),"")</f>
        <v>6</v>
      </c>
      <c r="R163" s="6">
        <f t="shared" si="6"/>
        <v>45326</v>
      </c>
      <c r="S163" s="6">
        <f>Data6[[#This Row],[Week Start]]+7</f>
        <v>45333</v>
      </c>
      <c r="T163" s="7" t="str">
        <f t="shared" si="7"/>
        <v>2/4/2024 - 2/11/2024</v>
      </c>
      <c r="U163" s="7" t="str">
        <f t="shared" si="8"/>
        <v>Time Card</v>
      </c>
      <c r="V163" s="8" t="str">
        <f>RIGHT(TEXT(Data6[[#This Row],[Date:]],"mmddyyyy"),4)</f>
        <v>2024</v>
      </c>
      <c r="W163" s="8" t="str">
        <f>MID(TEXT(Data6[[#This Row],[Date:]],"mmddyyyy"),3,2)</f>
        <v>08</v>
      </c>
      <c r="X163" s="8" t="str">
        <f>LEFT(TEXT(Data6[[#This Row],[Date:]],"mmddyyyy"),2)</f>
        <v>02</v>
      </c>
      <c r="Y163" s="6">
        <f>DATE(Data6[[#This Row],[Year]],Data6[[#This Row],[Month]],Data6[[#This Row],[Day]])</f>
        <v>45330</v>
      </c>
    </row>
    <row r="164" spans="1:25">
      <c r="A164" s="5">
        <v>45331.251809837966</v>
      </c>
      <c r="B164" s="7" t="s">
        <v>35</v>
      </c>
      <c r="C164" s="6" t="s">
        <v>264</v>
      </c>
      <c r="D164" s="7" t="s">
        <v>267</v>
      </c>
      <c r="E164" s="8">
        <v>8</v>
      </c>
      <c r="F164" s="7">
        <v>7050595</v>
      </c>
      <c r="G164" s="7" t="s">
        <v>68</v>
      </c>
      <c r="H164" s="7" t="s">
        <v>69</v>
      </c>
      <c r="I164" s="7" t="s">
        <v>44</v>
      </c>
      <c r="J164" s="19" t="str">
        <f>IFERROR(INDEX('Employee Info'!$C$3:$E$200,MATCH(Data6[[#This Row],[Name:]],'Employee Info'!$B$3:$B$200,0),MATCH(Data6[[#This Row],[Hours Type:]],'Employee Info'!$C$2:$E$2,0)),"")</f>
        <v/>
      </c>
      <c r="K164" s="19" t="str">
        <f>IFERROR(INDEX('Employee Info'!$C$3:$J$200,MATCH(Data6[[#This Row],[Name:]],'Employee Info'!$B$3:$B$200,0),MATCH(Data6[[#Headers],[Truck]],'Employee Info'!$C$2:$J$2,0)),"")</f>
        <v/>
      </c>
      <c r="L164" s="19" t="str">
        <f>IFERROR(INDEX('Employee Info'!$C$3:$J$200,MATCH(Data6[[#This Row],[Name:]],'Employee Info'!$B$3:$B$200,0),MATCH(Data6[[#Headers],[Phone]],'Employee Info'!$C$2:$J$2,0)),"")</f>
        <v/>
      </c>
      <c r="M164" s="19" t="str">
        <f>IFERROR(INDEX('Employee Info'!$C$3:$J$200,MATCH(Data6[[#This Row],[Name:]],'Employee Info'!$B$3:$B$200,0),MATCH(Data6[[#Headers],[Tech]],'Employee Info'!$C$2:$J$2,0)),"")</f>
        <v/>
      </c>
      <c r="N164" s="19" t="str">
        <f>IFERROR(INDEX('Employee Info'!$C$3:$J$200,MATCH(Data6[[#This Row],[Name:]],'Employee Info'!$B$3:$B$200,0),MATCH(Data6[[#Headers],[Other]],'Employee Info'!$C$2:$J$2,0)),"")</f>
        <v/>
      </c>
      <c r="O164" s="19">
        <f>IFERROR((Data6[[#This Row],[Hours:]]*SUM(Data6[[#This Row],[Rate]:[Other]])),"")</f>
        <v>0</v>
      </c>
      <c r="P164" s="7" t="str">
        <f>IF(Data6[[#This Row],[WO'#:]]="","Riley #","WO#")</f>
        <v>WO#</v>
      </c>
      <c r="Q164" s="7">
        <f>IFERROR(WEEKNUM(Data6[[#This Row],[Date:]]),"")</f>
        <v>6</v>
      </c>
      <c r="R164" s="6">
        <f t="shared" si="6"/>
        <v>45326</v>
      </c>
      <c r="S164" s="6">
        <f>Data6[[#This Row],[Week Start]]+7</f>
        <v>45333</v>
      </c>
      <c r="T164" s="7" t="str">
        <f t="shared" si="7"/>
        <v>2/4/2024 - 2/11/2024</v>
      </c>
      <c r="U164" s="7" t="str">
        <f t="shared" si="8"/>
        <v>Time Card</v>
      </c>
      <c r="V164" s="8" t="str">
        <f>RIGHT(TEXT(Data6[[#This Row],[Date:]],"mmddyyyy"),4)</f>
        <v>2024</v>
      </c>
      <c r="W164" s="8" t="str">
        <f>MID(TEXT(Data6[[#This Row],[Date:]],"mmddyyyy"),3,2)</f>
        <v>08</v>
      </c>
      <c r="X164" s="8" t="str">
        <f>LEFT(TEXT(Data6[[#This Row],[Date:]],"mmddyyyy"),2)</f>
        <v>02</v>
      </c>
      <c r="Y164" s="6">
        <f>DATE(Data6[[#This Row],[Year]],Data6[[#This Row],[Month]],Data6[[#This Row],[Day]])</f>
        <v>45330</v>
      </c>
    </row>
    <row r="165" spans="1:25">
      <c r="A165" s="5">
        <v>45330.582043171293</v>
      </c>
      <c r="B165" s="7" t="s">
        <v>31</v>
      </c>
      <c r="C165" s="6" t="s">
        <v>264</v>
      </c>
      <c r="D165" s="7" t="s">
        <v>268</v>
      </c>
      <c r="E165" s="8">
        <v>1</v>
      </c>
      <c r="F165" s="7">
        <v>7052401</v>
      </c>
      <c r="G165" s="7" t="s">
        <v>68</v>
      </c>
      <c r="H165" s="7" t="s">
        <v>69</v>
      </c>
      <c r="I165" s="7" t="s">
        <v>44</v>
      </c>
      <c r="J165" s="19" t="str">
        <f>IFERROR(INDEX('Employee Info'!$C$3:$E$200,MATCH(Data6[[#This Row],[Name:]],'Employee Info'!$B$3:$B$200,0),MATCH(Data6[[#This Row],[Hours Type:]],'Employee Info'!$C$2:$E$2,0)),"")</f>
        <v/>
      </c>
      <c r="K165" s="19" t="str">
        <f>IFERROR(INDEX('Employee Info'!$C$3:$J$200,MATCH(Data6[[#This Row],[Name:]],'Employee Info'!$B$3:$B$200,0),MATCH(Data6[[#Headers],[Truck]],'Employee Info'!$C$2:$J$2,0)),"")</f>
        <v/>
      </c>
      <c r="L165" s="19" t="str">
        <f>IFERROR(INDEX('Employee Info'!$C$3:$J$200,MATCH(Data6[[#This Row],[Name:]],'Employee Info'!$B$3:$B$200,0),MATCH(Data6[[#Headers],[Phone]],'Employee Info'!$C$2:$J$2,0)),"")</f>
        <v/>
      </c>
      <c r="M165" s="19" t="str">
        <f>IFERROR(INDEX('Employee Info'!$C$3:$J$200,MATCH(Data6[[#This Row],[Name:]],'Employee Info'!$B$3:$B$200,0),MATCH(Data6[[#Headers],[Tech]],'Employee Info'!$C$2:$J$2,0)),"")</f>
        <v/>
      </c>
      <c r="N165" s="19" t="str">
        <f>IFERROR(INDEX('Employee Info'!$C$3:$J$200,MATCH(Data6[[#This Row],[Name:]],'Employee Info'!$B$3:$B$200,0),MATCH(Data6[[#Headers],[Other]],'Employee Info'!$C$2:$J$2,0)),"")</f>
        <v/>
      </c>
      <c r="O165" s="19">
        <f>IFERROR((Data6[[#This Row],[Hours:]]*SUM(Data6[[#This Row],[Rate]:[Other]])),"")</f>
        <v>0</v>
      </c>
      <c r="P165" s="7" t="str">
        <f>IF(Data6[[#This Row],[WO'#:]]="","Riley #","WO#")</f>
        <v>WO#</v>
      </c>
      <c r="Q165" s="7">
        <f>IFERROR(WEEKNUM(Data6[[#This Row],[Date:]]),"")</f>
        <v>6</v>
      </c>
      <c r="R165" s="6">
        <f t="shared" si="6"/>
        <v>45326</v>
      </c>
      <c r="S165" s="6">
        <f>Data6[[#This Row],[Week Start]]+7</f>
        <v>45333</v>
      </c>
      <c r="T165" s="7" t="str">
        <f t="shared" si="7"/>
        <v>2/4/2024 - 2/11/2024</v>
      </c>
      <c r="U165" s="7" t="str">
        <f t="shared" si="8"/>
        <v>Time Card</v>
      </c>
      <c r="V165" s="8" t="str">
        <f>RIGHT(TEXT(Data6[[#This Row],[Date:]],"mmddyyyy"),4)</f>
        <v>2024</v>
      </c>
      <c r="W165" s="8" t="str">
        <f>MID(TEXT(Data6[[#This Row],[Date:]],"mmddyyyy"),3,2)</f>
        <v>08</v>
      </c>
      <c r="X165" s="8" t="str">
        <f>LEFT(TEXT(Data6[[#This Row],[Date:]],"mmddyyyy"),2)</f>
        <v>02</v>
      </c>
      <c r="Y165" s="6">
        <f>DATE(Data6[[#This Row],[Year]],Data6[[#This Row],[Month]],Data6[[#This Row],[Day]])</f>
        <v>45330</v>
      </c>
    </row>
    <row r="166" spans="1:25">
      <c r="A166" s="5">
        <v>45331.543606481478</v>
      </c>
      <c r="B166" s="7" t="s">
        <v>66</v>
      </c>
      <c r="C166" s="6" t="s">
        <v>269</v>
      </c>
      <c r="D166" s="7" t="s">
        <v>270</v>
      </c>
      <c r="E166" s="8">
        <v>7</v>
      </c>
      <c r="F166" s="7">
        <v>6984733</v>
      </c>
      <c r="G166" s="7" t="s">
        <v>117</v>
      </c>
      <c r="H166" s="7" t="s">
        <v>69</v>
      </c>
      <c r="I166" s="7" t="s">
        <v>44</v>
      </c>
      <c r="J166" s="19" t="str">
        <f>IFERROR(INDEX('Employee Info'!$C$3:$E$200,MATCH(Data6[[#This Row],[Name:]],'Employee Info'!$B$3:$B$200,0),MATCH(Data6[[#This Row],[Hours Type:]],'Employee Info'!$C$2:$E$2,0)),"")</f>
        <v/>
      </c>
      <c r="K166" s="19" t="str">
        <f>IFERROR(INDEX('Employee Info'!$C$3:$J$200,MATCH(Data6[[#This Row],[Name:]],'Employee Info'!$B$3:$B$200,0),MATCH(Data6[[#Headers],[Truck]],'Employee Info'!$C$2:$J$2,0)),"")</f>
        <v/>
      </c>
      <c r="L166" s="19" t="str">
        <f>IFERROR(INDEX('Employee Info'!$C$3:$J$200,MATCH(Data6[[#This Row],[Name:]],'Employee Info'!$B$3:$B$200,0),MATCH(Data6[[#Headers],[Phone]],'Employee Info'!$C$2:$J$2,0)),"")</f>
        <v/>
      </c>
      <c r="M166" s="19" t="str">
        <f>IFERROR(INDEX('Employee Info'!$C$3:$J$200,MATCH(Data6[[#This Row],[Name:]],'Employee Info'!$B$3:$B$200,0),MATCH(Data6[[#Headers],[Tech]],'Employee Info'!$C$2:$J$2,0)),"")</f>
        <v/>
      </c>
      <c r="N166" s="19" t="str">
        <f>IFERROR(INDEX('Employee Info'!$C$3:$J$200,MATCH(Data6[[#This Row],[Name:]],'Employee Info'!$B$3:$B$200,0),MATCH(Data6[[#Headers],[Other]],'Employee Info'!$C$2:$J$2,0)),"")</f>
        <v/>
      </c>
      <c r="O166" s="19">
        <f>IFERROR((Data6[[#This Row],[Hours:]]*SUM(Data6[[#This Row],[Rate]:[Other]])),"")</f>
        <v>0</v>
      </c>
      <c r="P166" s="7" t="str">
        <f>IF(Data6[[#This Row],[WO'#:]]="","Riley #","WO#")</f>
        <v>WO#</v>
      </c>
      <c r="Q166" s="7">
        <f>IFERROR(WEEKNUM(Data6[[#This Row],[Date:]]),"")</f>
        <v>6</v>
      </c>
      <c r="R166" s="6">
        <f t="shared" si="6"/>
        <v>45326</v>
      </c>
      <c r="S166" s="6">
        <f>Data6[[#This Row],[Week Start]]+7</f>
        <v>45333</v>
      </c>
      <c r="T166" s="7" t="str">
        <f t="shared" si="7"/>
        <v>2/4/2024 - 2/11/2024</v>
      </c>
      <c r="U166" s="7" t="str">
        <f t="shared" si="8"/>
        <v>Time Card</v>
      </c>
      <c r="V166" s="8" t="str">
        <f>RIGHT(TEXT(Data6[[#This Row],[Date:]],"mmddyyyy"),4)</f>
        <v>2024</v>
      </c>
      <c r="W166" s="8" t="str">
        <f>MID(TEXT(Data6[[#This Row],[Date:]],"mmddyyyy"),3,2)</f>
        <v>09</v>
      </c>
      <c r="X166" s="8" t="str">
        <f>LEFT(TEXT(Data6[[#This Row],[Date:]],"mmddyyyy"),2)</f>
        <v>02</v>
      </c>
      <c r="Y166" s="6">
        <f>DATE(Data6[[#This Row],[Year]],Data6[[#This Row],[Month]],Data6[[#This Row],[Day]])</f>
        <v>45331</v>
      </c>
    </row>
    <row r="167" spans="1:25">
      <c r="A167" s="5">
        <v>45364.453972685187</v>
      </c>
      <c r="B167" s="7" t="s">
        <v>76</v>
      </c>
      <c r="C167" s="6" t="s">
        <v>269</v>
      </c>
      <c r="D167" s="7" t="s">
        <v>156</v>
      </c>
      <c r="E167" s="8">
        <v>1</v>
      </c>
      <c r="F167" s="7">
        <v>6984733</v>
      </c>
      <c r="G167" s="7" t="s">
        <v>68</v>
      </c>
      <c r="H167" s="7" t="s">
        <v>69</v>
      </c>
      <c r="I167" s="7" t="s">
        <v>44</v>
      </c>
      <c r="J167" s="19" t="str">
        <f>IFERROR(INDEX('Employee Info'!$C$3:$E$200,MATCH(Data6[[#This Row],[Name:]],'Employee Info'!$B$3:$B$200,0),MATCH(Data6[[#This Row],[Hours Type:]],'Employee Info'!$C$2:$E$2,0)),"")</f>
        <v/>
      </c>
      <c r="K167" s="19" t="str">
        <f>IFERROR(INDEX('Employee Info'!$C$3:$J$200,MATCH(Data6[[#This Row],[Name:]],'Employee Info'!$B$3:$B$200,0),MATCH(Data6[[#Headers],[Truck]],'Employee Info'!$C$2:$J$2,0)),"")</f>
        <v/>
      </c>
      <c r="L167" s="19" t="str">
        <f>IFERROR(INDEX('Employee Info'!$C$3:$J$200,MATCH(Data6[[#This Row],[Name:]],'Employee Info'!$B$3:$B$200,0),MATCH(Data6[[#Headers],[Phone]],'Employee Info'!$C$2:$J$2,0)),"")</f>
        <v/>
      </c>
      <c r="M167" s="19" t="str">
        <f>IFERROR(INDEX('Employee Info'!$C$3:$J$200,MATCH(Data6[[#This Row],[Name:]],'Employee Info'!$B$3:$B$200,0),MATCH(Data6[[#Headers],[Tech]],'Employee Info'!$C$2:$J$2,0)),"")</f>
        <v/>
      </c>
      <c r="N167" s="19" t="str">
        <f>IFERROR(INDEX('Employee Info'!$C$3:$J$200,MATCH(Data6[[#This Row],[Name:]],'Employee Info'!$B$3:$B$200,0),MATCH(Data6[[#Headers],[Other]],'Employee Info'!$C$2:$J$2,0)),"")</f>
        <v/>
      </c>
      <c r="O167" s="19">
        <f>IFERROR((Data6[[#This Row],[Hours:]]*SUM(Data6[[#This Row],[Rate]:[Other]])),"")</f>
        <v>0</v>
      </c>
      <c r="P167" s="7" t="str">
        <f>IF(Data6[[#This Row],[WO'#:]]="","Riley #","WO#")</f>
        <v>WO#</v>
      </c>
      <c r="Q167" s="7">
        <f>IFERROR(WEEKNUM(Data6[[#This Row],[Date:]]),"")</f>
        <v>6</v>
      </c>
      <c r="R167" s="6">
        <f t="shared" si="6"/>
        <v>45326</v>
      </c>
      <c r="S167" s="6">
        <f>Data6[[#This Row],[Week Start]]+7</f>
        <v>45333</v>
      </c>
      <c r="T167" s="7" t="str">
        <f t="shared" si="7"/>
        <v>2/4/2024 - 2/11/2024</v>
      </c>
      <c r="U167" s="7" t="str">
        <f t="shared" si="8"/>
        <v>Time Card</v>
      </c>
      <c r="V167" s="8" t="str">
        <f>RIGHT(TEXT(Data6[[#This Row],[Date:]],"mmddyyyy"),4)</f>
        <v>2024</v>
      </c>
      <c r="W167" s="8" t="str">
        <f>MID(TEXT(Data6[[#This Row],[Date:]],"mmddyyyy"),3,2)</f>
        <v>09</v>
      </c>
      <c r="X167" s="8" t="str">
        <f>LEFT(TEXT(Data6[[#This Row],[Date:]],"mmddyyyy"),2)</f>
        <v>02</v>
      </c>
      <c r="Y167" s="6">
        <f>DATE(Data6[[#This Row],[Year]],Data6[[#This Row],[Month]],Data6[[#This Row],[Day]])</f>
        <v>45331</v>
      </c>
    </row>
    <row r="168" spans="1:25">
      <c r="A168" s="5">
        <v>45331.540269791665</v>
      </c>
      <c r="B168" s="7" t="s">
        <v>66</v>
      </c>
      <c r="C168" s="6" t="s">
        <v>269</v>
      </c>
      <c r="D168" s="7" t="s">
        <v>266</v>
      </c>
      <c r="E168" s="8">
        <v>1</v>
      </c>
      <c r="F168" s="7">
        <v>7050595</v>
      </c>
      <c r="H168" s="7" t="s">
        <v>69</v>
      </c>
      <c r="I168" s="7" t="s">
        <v>44</v>
      </c>
      <c r="J168" s="19" t="str">
        <f>IFERROR(INDEX('Employee Info'!$C$3:$E$200,MATCH(Data6[[#This Row],[Name:]],'Employee Info'!$B$3:$B$200,0),MATCH(Data6[[#This Row],[Hours Type:]],'Employee Info'!$C$2:$E$2,0)),"")</f>
        <v/>
      </c>
      <c r="K168" s="19" t="str">
        <f>IFERROR(INDEX('Employee Info'!$C$3:$J$200,MATCH(Data6[[#This Row],[Name:]],'Employee Info'!$B$3:$B$200,0),MATCH(Data6[[#Headers],[Truck]],'Employee Info'!$C$2:$J$2,0)),"")</f>
        <v/>
      </c>
      <c r="L168" s="19" t="str">
        <f>IFERROR(INDEX('Employee Info'!$C$3:$J$200,MATCH(Data6[[#This Row],[Name:]],'Employee Info'!$B$3:$B$200,0),MATCH(Data6[[#Headers],[Phone]],'Employee Info'!$C$2:$J$2,0)),"")</f>
        <v/>
      </c>
      <c r="M168" s="19" t="str">
        <f>IFERROR(INDEX('Employee Info'!$C$3:$J$200,MATCH(Data6[[#This Row],[Name:]],'Employee Info'!$B$3:$B$200,0),MATCH(Data6[[#Headers],[Tech]],'Employee Info'!$C$2:$J$2,0)),"")</f>
        <v/>
      </c>
      <c r="N168" s="19" t="str">
        <f>IFERROR(INDEX('Employee Info'!$C$3:$J$200,MATCH(Data6[[#This Row],[Name:]],'Employee Info'!$B$3:$B$200,0),MATCH(Data6[[#Headers],[Other]],'Employee Info'!$C$2:$J$2,0)),"")</f>
        <v/>
      </c>
      <c r="O168" s="19">
        <f>IFERROR((Data6[[#This Row],[Hours:]]*SUM(Data6[[#This Row],[Rate]:[Other]])),"")</f>
        <v>0</v>
      </c>
      <c r="P168" s="7" t="str">
        <f>IF(Data6[[#This Row],[WO'#:]]="","Riley #","WO#")</f>
        <v>WO#</v>
      </c>
      <c r="Q168" s="7">
        <f>IFERROR(WEEKNUM(Data6[[#This Row],[Date:]]),"")</f>
        <v>6</v>
      </c>
      <c r="R168" s="6">
        <f t="shared" si="6"/>
        <v>45326</v>
      </c>
      <c r="S168" s="6">
        <f>Data6[[#This Row],[Week Start]]+7</f>
        <v>45333</v>
      </c>
      <c r="T168" s="7" t="str">
        <f t="shared" si="7"/>
        <v>2/4/2024 - 2/11/2024</v>
      </c>
      <c r="U168" s="7" t="str">
        <f t="shared" si="8"/>
        <v>Time Card</v>
      </c>
      <c r="V168" s="8" t="str">
        <f>RIGHT(TEXT(Data6[[#This Row],[Date:]],"mmddyyyy"),4)</f>
        <v>2024</v>
      </c>
      <c r="W168" s="8" t="str">
        <f>MID(TEXT(Data6[[#This Row],[Date:]],"mmddyyyy"),3,2)</f>
        <v>09</v>
      </c>
      <c r="X168" s="8" t="str">
        <f>LEFT(TEXT(Data6[[#This Row],[Date:]],"mmddyyyy"),2)</f>
        <v>02</v>
      </c>
      <c r="Y168" s="6">
        <f>DATE(Data6[[#This Row],[Year]],Data6[[#This Row],[Month]],Data6[[#This Row],[Day]])</f>
        <v>45331</v>
      </c>
    </row>
    <row r="169" spans="1:25">
      <c r="A169" s="5">
        <v>45331.580671064818</v>
      </c>
      <c r="B169" s="7" t="s">
        <v>35</v>
      </c>
      <c r="C169" s="6" t="s">
        <v>269</v>
      </c>
      <c r="D169" s="7" t="s">
        <v>182</v>
      </c>
      <c r="E169" s="8">
        <v>8</v>
      </c>
      <c r="F169" s="7" t="s">
        <v>68</v>
      </c>
      <c r="G169" s="7" t="s">
        <v>68</v>
      </c>
      <c r="H169" s="7" t="s">
        <v>92</v>
      </c>
      <c r="I169" s="7" t="s">
        <v>44</v>
      </c>
      <c r="J169" s="19" t="str">
        <f>IFERROR(INDEX('Employee Info'!$C$3:$E$200,MATCH(Data6[[#This Row],[Name:]],'Employee Info'!$B$3:$B$200,0),MATCH(Data6[[#This Row],[Hours Type:]],'Employee Info'!$C$2:$E$2,0)),"")</f>
        <v/>
      </c>
      <c r="K169" s="19" t="str">
        <f>IFERROR(INDEX('Employee Info'!$C$3:$J$200,MATCH(Data6[[#This Row],[Name:]],'Employee Info'!$B$3:$B$200,0),MATCH(Data6[[#Headers],[Truck]],'Employee Info'!$C$2:$J$2,0)),"")</f>
        <v/>
      </c>
      <c r="L169" s="19" t="str">
        <f>IFERROR(INDEX('Employee Info'!$C$3:$J$200,MATCH(Data6[[#This Row],[Name:]],'Employee Info'!$B$3:$B$200,0),MATCH(Data6[[#Headers],[Phone]],'Employee Info'!$C$2:$J$2,0)),"")</f>
        <v/>
      </c>
      <c r="M169" s="19" t="str">
        <f>IFERROR(INDEX('Employee Info'!$C$3:$J$200,MATCH(Data6[[#This Row],[Name:]],'Employee Info'!$B$3:$B$200,0),MATCH(Data6[[#Headers],[Tech]],'Employee Info'!$C$2:$J$2,0)),"")</f>
        <v/>
      </c>
      <c r="N169" s="19" t="str">
        <f>IFERROR(INDEX('Employee Info'!$C$3:$J$200,MATCH(Data6[[#This Row],[Name:]],'Employee Info'!$B$3:$B$200,0),MATCH(Data6[[#Headers],[Other]],'Employee Info'!$C$2:$J$2,0)),"")</f>
        <v/>
      </c>
      <c r="O169" s="19">
        <f>IFERROR((Data6[[#This Row],[Hours:]]*SUM(Data6[[#This Row],[Rate]:[Other]])),"")</f>
        <v>0</v>
      </c>
      <c r="P169" s="7" t="str">
        <f>IF(Data6[[#This Row],[WO'#:]]="","Riley #","WO#")</f>
        <v>Riley #</v>
      </c>
      <c r="Q169" s="7">
        <f>IFERROR(WEEKNUM(Data6[[#This Row],[Date:]]),"")</f>
        <v>6</v>
      </c>
      <c r="R169" s="6">
        <f t="shared" si="6"/>
        <v>45326</v>
      </c>
      <c r="S169" s="6">
        <f>Data6[[#This Row],[Week Start]]+7</f>
        <v>45333</v>
      </c>
      <c r="T169" s="7" t="str">
        <f t="shared" si="7"/>
        <v>2/4/2024 - 2/11/2024</v>
      </c>
      <c r="U169" s="7" t="str">
        <f t="shared" si="8"/>
        <v>Time Card</v>
      </c>
      <c r="V169" s="8" t="str">
        <f>RIGHT(TEXT(Data6[[#This Row],[Date:]],"mmddyyyy"),4)</f>
        <v>2024</v>
      </c>
      <c r="W169" s="8" t="str">
        <f>MID(TEXT(Data6[[#This Row],[Date:]],"mmddyyyy"),3,2)</f>
        <v>09</v>
      </c>
      <c r="X169" s="8" t="str">
        <f>LEFT(TEXT(Data6[[#This Row],[Date:]],"mmddyyyy"),2)</f>
        <v>02</v>
      </c>
      <c r="Y169" s="6">
        <f>DATE(Data6[[#This Row],[Year]],Data6[[#This Row],[Month]],Data6[[#This Row],[Day]])</f>
        <v>45331</v>
      </c>
    </row>
    <row r="170" spans="1:25">
      <c r="A170" s="5">
        <v>45331.58096979167</v>
      </c>
      <c r="B170" s="7" t="s">
        <v>31</v>
      </c>
      <c r="C170" s="6" t="s">
        <v>269</v>
      </c>
      <c r="D170" s="7" t="s">
        <v>182</v>
      </c>
      <c r="E170" s="8">
        <v>8</v>
      </c>
      <c r="F170" s="7" t="s">
        <v>68</v>
      </c>
      <c r="G170" s="7" t="s">
        <v>68</v>
      </c>
      <c r="H170" s="7" t="s">
        <v>92</v>
      </c>
      <c r="I170" s="7" t="s">
        <v>44</v>
      </c>
      <c r="J170" s="19" t="str">
        <f>IFERROR(INDEX('Employee Info'!$C$3:$E$200,MATCH(Data6[[#This Row],[Name:]],'Employee Info'!$B$3:$B$200,0),MATCH(Data6[[#This Row],[Hours Type:]],'Employee Info'!$C$2:$E$2,0)),"")</f>
        <v/>
      </c>
      <c r="K170" s="19" t="str">
        <f>IFERROR(INDEX('Employee Info'!$C$3:$J$200,MATCH(Data6[[#This Row],[Name:]],'Employee Info'!$B$3:$B$200,0),MATCH(Data6[[#Headers],[Truck]],'Employee Info'!$C$2:$J$2,0)),"")</f>
        <v/>
      </c>
      <c r="L170" s="19" t="str">
        <f>IFERROR(INDEX('Employee Info'!$C$3:$J$200,MATCH(Data6[[#This Row],[Name:]],'Employee Info'!$B$3:$B$200,0),MATCH(Data6[[#Headers],[Phone]],'Employee Info'!$C$2:$J$2,0)),"")</f>
        <v/>
      </c>
      <c r="M170" s="19" t="str">
        <f>IFERROR(INDEX('Employee Info'!$C$3:$J$200,MATCH(Data6[[#This Row],[Name:]],'Employee Info'!$B$3:$B$200,0),MATCH(Data6[[#Headers],[Tech]],'Employee Info'!$C$2:$J$2,0)),"")</f>
        <v/>
      </c>
      <c r="N170" s="19" t="str">
        <f>IFERROR(INDEX('Employee Info'!$C$3:$J$200,MATCH(Data6[[#This Row],[Name:]],'Employee Info'!$B$3:$B$200,0),MATCH(Data6[[#Headers],[Other]],'Employee Info'!$C$2:$J$2,0)),"")</f>
        <v/>
      </c>
      <c r="O170" s="19">
        <f>IFERROR((Data6[[#This Row],[Hours:]]*SUM(Data6[[#This Row],[Rate]:[Other]])),"")</f>
        <v>0</v>
      </c>
      <c r="P170" s="7" t="str">
        <f>IF(Data6[[#This Row],[WO'#:]]="","Riley #","WO#")</f>
        <v>Riley #</v>
      </c>
      <c r="Q170" s="7">
        <f>IFERROR(WEEKNUM(Data6[[#This Row],[Date:]]),"")</f>
        <v>6</v>
      </c>
      <c r="R170" s="6">
        <f t="shared" si="6"/>
        <v>45326</v>
      </c>
      <c r="S170" s="6">
        <f>Data6[[#This Row],[Week Start]]+7</f>
        <v>45333</v>
      </c>
      <c r="T170" s="7" t="str">
        <f t="shared" si="7"/>
        <v>2/4/2024 - 2/11/2024</v>
      </c>
      <c r="U170" s="7" t="str">
        <f t="shared" si="8"/>
        <v>Time Card</v>
      </c>
      <c r="V170" s="8" t="str">
        <f>RIGHT(TEXT(Data6[[#This Row],[Date:]],"mmddyyyy"),4)</f>
        <v>2024</v>
      </c>
      <c r="W170" s="8" t="str">
        <f>MID(TEXT(Data6[[#This Row],[Date:]],"mmddyyyy"),3,2)</f>
        <v>09</v>
      </c>
      <c r="X170" s="8" t="str">
        <f>LEFT(TEXT(Data6[[#This Row],[Date:]],"mmddyyyy"),2)</f>
        <v>02</v>
      </c>
      <c r="Y170" s="6">
        <f>DATE(Data6[[#This Row],[Year]],Data6[[#This Row],[Month]],Data6[[#This Row],[Day]])</f>
        <v>45331</v>
      </c>
    </row>
    <row r="171" spans="1:25">
      <c r="A171" s="5">
        <v>45338.533212847222</v>
      </c>
      <c r="B171" s="7" t="s">
        <v>66</v>
      </c>
      <c r="C171" s="6" t="s">
        <v>181</v>
      </c>
      <c r="D171" s="7" t="s">
        <v>68</v>
      </c>
      <c r="E171" s="8">
        <v>8</v>
      </c>
      <c r="F171" s="7">
        <v>6984733</v>
      </c>
      <c r="G171" s="7" t="s">
        <v>117</v>
      </c>
      <c r="H171" s="7" t="s">
        <v>69</v>
      </c>
      <c r="I171" s="7" t="s">
        <v>44</v>
      </c>
      <c r="J171" s="19" t="str">
        <f>IFERROR(INDEX('Employee Info'!$C$3:$E$200,MATCH(Data6[[#This Row],[Name:]],'Employee Info'!$B$3:$B$200,0),MATCH(Data6[[#This Row],[Hours Type:]],'Employee Info'!$C$2:$E$2,0)),"")</f>
        <v/>
      </c>
      <c r="K171" s="19" t="str">
        <f>IFERROR(INDEX('Employee Info'!$C$3:$J$200,MATCH(Data6[[#This Row],[Name:]],'Employee Info'!$B$3:$B$200,0),MATCH(Data6[[#Headers],[Truck]],'Employee Info'!$C$2:$J$2,0)),"")</f>
        <v/>
      </c>
      <c r="L171" s="19" t="str">
        <f>IFERROR(INDEX('Employee Info'!$C$3:$J$200,MATCH(Data6[[#This Row],[Name:]],'Employee Info'!$B$3:$B$200,0),MATCH(Data6[[#Headers],[Phone]],'Employee Info'!$C$2:$J$2,0)),"")</f>
        <v/>
      </c>
      <c r="M171" s="19" t="str">
        <f>IFERROR(INDEX('Employee Info'!$C$3:$J$200,MATCH(Data6[[#This Row],[Name:]],'Employee Info'!$B$3:$B$200,0),MATCH(Data6[[#Headers],[Tech]],'Employee Info'!$C$2:$J$2,0)),"")</f>
        <v/>
      </c>
      <c r="N171" s="19" t="str">
        <f>IFERROR(INDEX('Employee Info'!$C$3:$J$200,MATCH(Data6[[#This Row],[Name:]],'Employee Info'!$B$3:$B$200,0),MATCH(Data6[[#Headers],[Other]],'Employee Info'!$C$2:$J$2,0)),"")</f>
        <v/>
      </c>
      <c r="O171" s="19">
        <f>IFERROR((Data6[[#This Row],[Hours:]]*SUM(Data6[[#This Row],[Rate]:[Other]])),"")</f>
        <v>0</v>
      </c>
      <c r="P171" s="7" t="str">
        <f>IF(Data6[[#This Row],[WO'#:]]="","Riley #","WO#")</f>
        <v>WO#</v>
      </c>
      <c r="Q171" s="7">
        <f>IFERROR(WEEKNUM(Data6[[#This Row],[Date:]]),"")</f>
        <v>7</v>
      </c>
      <c r="R171" s="6">
        <f t="shared" si="6"/>
        <v>45333</v>
      </c>
      <c r="S171" s="6">
        <f>Data6[[#This Row],[Week Start]]+7</f>
        <v>45340</v>
      </c>
      <c r="T171" s="7" t="str">
        <f t="shared" si="7"/>
        <v>2/11/2024 - 2/18/2024</v>
      </c>
      <c r="U171" s="7" t="str">
        <f t="shared" si="8"/>
        <v>Time Card</v>
      </c>
      <c r="V171" s="8" t="str">
        <f>RIGHT(TEXT(Data6[[#This Row],[Date:]],"mmddyyyy"),4)</f>
        <v>2024</v>
      </c>
      <c r="W171" s="8" t="str">
        <f>MID(TEXT(Data6[[#This Row],[Date:]],"mmddyyyy"),3,2)</f>
        <v>12</v>
      </c>
      <c r="X171" s="8" t="str">
        <f>LEFT(TEXT(Data6[[#This Row],[Date:]],"mmddyyyy"),2)</f>
        <v>02</v>
      </c>
      <c r="Y171" s="6">
        <f>DATE(Data6[[#This Row],[Year]],Data6[[#This Row],[Month]],Data6[[#This Row],[Day]])</f>
        <v>45334</v>
      </c>
    </row>
    <row r="172" spans="1:25">
      <c r="A172" s="5">
        <v>45364.459986458336</v>
      </c>
      <c r="B172" s="7" t="s">
        <v>76</v>
      </c>
      <c r="C172" s="6" t="s">
        <v>181</v>
      </c>
      <c r="D172" s="7" t="s">
        <v>156</v>
      </c>
      <c r="E172" s="8">
        <v>2</v>
      </c>
      <c r="F172" s="7">
        <v>6984733</v>
      </c>
      <c r="G172" s="7" t="s">
        <v>68</v>
      </c>
      <c r="H172" s="7" t="s">
        <v>69</v>
      </c>
      <c r="I172" s="7" t="s">
        <v>44</v>
      </c>
      <c r="J172" s="19" t="str">
        <f>IFERROR(INDEX('Employee Info'!$C$3:$E$200,MATCH(Data6[[#This Row],[Name:]],'Employee Info'!$B$3:$B$200,0),MATCH(Data6[[#This Row],[Hours Type:]],'Employee Info'!$C$2:$E$2,0)),"")</f>
        <v/>
      </c>
      <c r="K172" s="19" t="str">
        <f>IFERROR(INDEX('Employee Info'!$C$3:$J$200,MATCH(Data6[[#This Row],[Name:]],'Employee Info'!$B$3:$B$200,0),MATCH(Data6[[#Headers],[Truck]],'Employee Info'!$C$2:$J$2,0)),"")</f>
        <v/>
      </c>
      <c r="L172" s="19" t="str">
        <f>IFERROR(INDEX('Employee Info'!$C$3:$J$200,MATCH(Data6[[#This Row],[Name:]],'Employee Info'!$B$3:$B$200,0),MATCH(Data6[[#Headers],[Phone]],'Employee Info'!$C$2:$J$2,0)),"")</f>
        <v/>
      </c>
      <c r="M172" s="19" t="str">
        <f>IFERROR(INDEX('Employee Info'!$C$3:$J$200,MATCH(Data6[[#This Row],[Name:]],'Employee Info'!$B$3:$B$200,0),MATCH(Data6[[#Headers],[Tech]],'Employee Info'!$C$2:$J$2,0)),"")</f>
        <v/>
      </c>
      <c r="N172" s="19" t="str">
        <f>IFERROR(INDEX('Employee Info'!$C$3:$J$200,MATCH(Data6[[#This Row],[Name:]],'Employee Info'!$B$3:$B$200,0),MATCH(Data6[[#Headers],[Other]],'Employee Info'!$C$2:$J$2,0)),"")</f>
        <v/>
      </c>
      <c r="O172" s="19">
        <f>IFERROR((Data6[[#This Row],[Hours:]]*SUM(Data6[[#This Row],[Rate]:[Other]])),"")</f>
        <v>0</v>
      </c>
      <c r="P172" s="7" t="str">
        <f>IF(Data6[[#This Row],[WO'#:]]="","Riley #","WO#")</f>
        <v>WO#</v>
      </c>
      <c r="Q172" s="7">
        <f>IFERROR(WEEKNUM(Data6[[#This Row],[Date:]]),"")</f>
        <v>7</v>
      </c>
      <c r="R172" s="6">
        <f t="shared" si="6"/>
        <v>45333</v>
      </c>
      <c r="S172" s="6">
        <f>Data6[[#This Row],[Week Start]]+7</f>
        <v>45340</v>
      </c>
      <c r="T172" s="7" t="str">
        <f t="shared" si="7"/>
        <v>2/11/2024 - 2/18/2024</v>
      </c>
      <c r="U172" s="7" t="str">
        <f t="shared" si="8"/>
        <v>Time Card</v>
      </c>
      <c r="V172" s="8" t="str">
        <f>RIGHT(TEXT(Data6[[#This Row],[Date:]],"mmddyyyy"),4)</f>
        <v>2024</v>
      </c>
      <c r="W172" s="8" t="str">
        <f>MID(TEXT(Data6[[#This Row],[Date:]],"mmddyyyy"),3,2)</f>
        <v>12</v>
      </c>
      <c r="X172" s="8" t="str">
        <f>LEFT(TEXT(Data6[[#This Row],[Date:]],"mmddyyyy"),2)</f>
        <v>02</v>
      </c>
      <c r="Y172" s="6">
        <f>DATE(Data6[[#This Row],[Year]],Data6[[#This Row],[Month]],Data6[[#This Row],[Day]])</f>
        <v>45334</v>
      </c>
    </row>
    <row r="173" spans="1:25">
      <c r="A173" s="5">
        <v>45334.538433564812</v>
      </c>
      <c r="B173" s="7" t="s">
        <v>35</v>
      </c>
      <c r="C173" s="6" t="s">
        <v>181</v>
      </c>
      <c r="D173" s="7" t="s">
        <v>182</v>
      </c>
      <c r="E173" s="8">
        <v>7</v>
      </c>
      <c r="F173" s="7" t="s">
        <v>68</v>
      </c>
      <c r="G173" s="7" t="s">
        <v>68</v>
      </c>
      <c r="H173" s="7" t="s">
        <v>92</v>
      </c>
      <c r="I173" s="7" t="s">
        <v>44</v>
      </c>
      <c r="J173" s="19" t="str">
        <f>IFERROR(INDEX('Employee Info'!$C$3:$E$200,MATCH(Data6[[#This Row],[Name:]],'Employee Info'!$B$3:$B$200,0),MATCH(Data6[[#This Row],[Hours Type:]],'Employee Info'!$C$2:$E$2,0)),"")</f>
        <v/>
      </c>
      <c r="K173" s="19" t="str">
        <f>IFERROR(INDEX('Employee Info'!$C$3:$J$200,MATCH(Data6[[#This Row],[Name:]],'Employee Info'!$B$3:$B$200,0),MATCH(Data6[[#Headers],[Truck]],'Employee Info'!$C$2:$J$2,0)),"")</f>
        <v/>
      </c>
      <c r="L173" s="19" t="str">
        <f>IFERROR(INDEX('Employee Info'!$C$3:$J$200,MATCH(Data6[[#This Row],[Name:]],'Employee Info'!$B$3:$B$200,0),MATCH(Data6[[#Headers],[Phone]],'Employee Info'!$C$2:$J$2,0)),"")</f>
        <v/>
      </c>
      <c r="M173" s="19" t="str">
        <f>IFERROR(INDEX('Employee Info'!$C$3:$J$200,MATCH(Data6[[#This Row],[Name:]],'Employee Info'!$B$3:$B$200,0),MATCH(Data6[[#Headers],[Tech]],'Employee Info'!$C$2:$J$2,0)),"")</f>
        <v/>
      </c>
      <c r="N173" s="19" t="str">
        <f>IFERROR(INDEX('Employee Info'!$C$3:$J$200,MATCH(Data6[[#This Row],[Name:]],'Employee Info'!$B$3:$B$200,0),MATCH(Data6[[#Headers],[Other]],'Employee Info'!$C$2:$J$2,0)),"")</f>
        <v/>
      </c>
      <c r="O173" s="19">
        <f>IFERROR((Data6[[#This Row],[Hours:]]*SUM(Data6[[#This Row],[Rate]:[Other]])),"")</f>
        <v>0</v>
      </c>
      <c r="P173" s="7" t="str">
        <f>IF(Data6[[#This Row],[WO'#:]]="","Riley #","WO#")</f>
        <v>Riley #</v>
      </c>
      <c r="Q173" s="7">
        <f>IFERROR(WEEKNUM(Data6[[#This Row],[Date:]]),"")</f>
        <v>7</v>
      </c>
      <c r="R173" s="6">
        <f t="shared" si="6"/>
        <v>45333</v>
      </c>
      <c r="S173" s="6">
        <f>Data6[[#This Row],[Week Start]]+7</f>
        <v>45340</v>
      </c>
      <c r="T173" s="7" t="str">
        <f t="shared" si="7"/>
        <v>2/11/2024 - 2/18/2024</v>
      </c>
      <c r="U173" s="7" t="str">
        <f t="shared" si="8"/>
        <v>Time Card</v>
      </c>
      <c r="V173" s="8" t="str">
        <f>RIGHT(TEXT(Data6[[#This Row],[Date:]],"mmddyyyy"),4)</f>
        <v>2024</v>
      </c>
      <c r="W173" s="8" t="str">
        <f>MID(TEXT(Data6[[#This Row],[Date:]],"mmddyyyy"),3,2)</f>
        <v>12</v>
      </c>
      <c r="X173" s="8" t="str">
        <f>LEFT(TEXT(Data6[[#This Row],[Date:]],"mmddyyyy"),2)</f>
        <v>02</v>
      </c>
      <c r="Y173" s="6">
        <f>DATE(Data6[[#This Row],[Year]],Data6[[#This Row],[Month]],Data6[[#This Row],[Day]])</f>
        <v>45334</v>
      </c>
    </row>
    <row r="174" spans="1:25">
      <c r="A174" s="5">
        <v>45334.578930439813</v>
      </c>
      <c r="B174" s="7" t="s">
        <v>31</v>
      </c>
      <c r="C174" s="6" t="s">
        <v>181</v>
      </c>
      <c r="D174" s="7" t="s">
        <v>182</v>
      </c>
      <c r="E174" s="8">
        <v>7</v>
      </c>
      <c r="F174" s="7" t="s">
        <v>68</v>
      </c>
      <c r="G174" s="7" t="s">
        <v>68</v>
      </c>
      <c r="H174" s="7" t="s">
        <v>92</v>
      </c>
      <c r="I174" s="7" t="s">
        <v>44</v>
      </c>
      <c r="J174" s="19" t="str">
        <f>IFERROR(INDEX('Employee Info'!$C$3:$E$200,MATCH(Data6[[#This Row],[Name:]],'Employee Info'!$B$3:$B$200,0),MATCH(Data6[[#This Row],[Hours Type:]],'Employee Info'!$C$2:$E$2,0)),"")</f>
        <v/>
      </c>
      <c r="K174" s="19" t="str">
        <f>IFERROR(INDEX('Employee Info'!$C$3:$J$200,MATCH(Data6[[#This Row],[Name:]],'Employee Info'!$B$3:$B$200,0),MATCH(Data6[[#Headers],[Truck]],'Employee Info'!$C$2:$J$2,0)),"")</f>
        <v/>
      </c>
      <c r="L174" s="19" t="str">
        <f>IFERROR(INDEX('Employee Info'!$C$3:$J$200,MATCH(Data6[[#This Row],[Name:]],'Employee Info'!$B$3:$B$200,0),MATCH(Data6[[#Headers],[Phone]],'Employee Info'!$C$2:$J$2,0)),"")</f>
        <v/>
      </c>
      <c r="M174" s="19" t="str">
        <f>IFERROR(INDEX('Employee Info'!$C$3:$J$200,MATCH(Data6[[#This Row],[Name:]],'Employee Info'!$B$3:$B$200,0),MATCH(Data6[[#Headers],[Tech]],'Employee Info'!$C$2:$J$2,0)),"")</f>
        <v/>
      </c>
      <c r="N174" s="19" t="str">
        <f>IFERROR(INDEX('Employee Info'!$C$3:$J$200,MATCH(Data6[[#This Row],[Name:]],'Employee Info'!$B$3:$B$200,0),MATCH(Data6[[#Headers],[Other]],'Employee Info'!$C$2:$J$2,0)),"")</f>
        <v/>
      </c>
      <c r="O174" s="19">
        <f>IFERROR((Data6[[#This Row],[Hours:]]*SUM(Data6[[#This Row],[Rate]:[Other]])),"")</f>
        <v>0</v>
      </c>
      <c r="P174" s="7" t="str">
        <f>IF(Data6[[#This Row],[WO'#:]]="","Riley #","WO#")</f>
        <v>Riley #</v>
      </c>
      <c r="Q174" s="7">
        <f>IFERROR(WEEKNUM(Data6[[#This Row],[Date:]]),"")</f>
        <v>7</v>
      </c>
      <c r="R174" s="6">
        <f t="shared" si="6"/>
        <v>45333</v>
      </c>
      <c r="S174" s="6">
        <f>Data6[[#This Row],[Week Start]]+7</f>
        <v>45340</v>
      </c>
      <c r="T174" s="7" t="str">
        <f t="shared" si="7"/>
        <v>2/11/2024 - 2/18/2024</v>
      </c>
      <c r="U174" s="7" t="str">
        <f t="shared" si="8"/>
        <v>Time Card</v>
      </c>
      <c r="V174" s="8" t="str">
        <f>RIGHT(TEXT(Data6[[#This Row],[Date:]],"mmddyyyy"),4)</f>
        <v>2024</v>
      </c>
      <c r="W174" s="8" t="str">
        <f>MID(TEXT(Data6[[#This Row],[Date:]],"mmddyyyy"),3,2)</f>
        <v>12</v>
      </c>
      <c r="X174" s="8" t="str">
        <f>LEFT(TEXT(Data6[[#This Row],[Date:]],"mmddyyyy"),2)</f>
        <v>02</v>
      </c>
      <c r="Y174" s="6">
        <f>DATE(Data6[[#This Row],[Year]],Data6[[#This Row],[Month]],Data6[[#This Row],[Day]])</f>
        <v>45334</v>
      </c>
    </row>
    <row r="175" spans="1:25">
      <c r="A175" s="5">
        <v>45334.579156018517</v>
      </c>
      <c r="B175" s="7" t="s">
        <v>31</v>
      </c>
      <c r="C175" s="6" t="s">
        <v>181</v>
      </c>
      <c r="D175" s="7" t="s">
        <v>182</v>
      </c>
      <c r="E175" s="8">
        <v>1</v>
      </c>
      <c r="F175" s="7" t="s">
        <v>68</v>
      </c>
      <c r="G175" s="7" t="s">
        <v>68</v>
      </c>
      <c r="H175" s="7" t="s">
        <v>92</v>
      </c>
      <c r="I175" s="7" t="s">
        <v>44</v>
      </c>
      <c r="J175" s="19" t="str">
        <f>IFERROR(INDEX('Employee Info'!$C$3:$E$200,MATCH(Data6[[#This Row],[Name:]],'Employee Info'!$B$3:$B$200,0),MATCH(Data6[[#This Row],[Hours Type:]],'Employee Info'!$C$2:$E$2,0)),"")</f>
        <v/>
      </c>
      <c r="K175" s="19" t="str">
        <f>IFERROR(INDEX('Employee Info'!$C$3:$J$200,MATCH(Data6[[#This Row],[Name:]],'Employee Info'!$B$3:$B$200,0),MATCH(Data6[[#Headers],[Truck]],'Employee Info'!$C$2:$J$2,0)),"")</f>
        <v/>
      </c>
      <c r="L175" s="19" t="str">
        <f>IFERROR(INDEX('Employee Info'!$C$3:$J$200,MATCH(Data6[[#This Row],[Name:]],'Employee Info'!$B$3:$B$200,0),MATCH(Data6[[#Headers],[Phone]],'Employee Info'!$C$2:$J$2,0)),"")</f>
        <v/>
      </c>
      <c r="M175" s="19" t="str">
        <f>IFERROR(INDEX('Employee Info'!$C$3:$J$200,MATCH(Data6[[#This Row],[Name:]],'Employee Info'!$B$3:$B$200,0),MATCH(Data6[[#Headers],[Tech]],'Employee Info'!$C$2:$J$2,0)),"")</f>
        <v/>
      </c>
      <c r="N175" s="19" t="str">
        <f>IFERROR(INDEX('Employee Info'!$C$3:$J$200,MATCH(Data6[[#This Row],[Name:]],'Employee Info'!$B$3:$B$200,0),MATCH(Data6[[#Headers],[Other]],'Employee Info'!$C$2:$J$2,0)),"")</f>
        <v/>
      </c>
      <c r="O175" s="19">
        <f>IFERROR((Data6[[#This Row],[Hours:]]*SUM(Data6[[#This Row],[Rate]:[Other]])),"")</f>
        <v>0</v>
      </c>
      <c r="P175" s="7" t="str">
        <f>IF(Data6[[#This Row],[WO'#:]]="","Riley #","WO#")</f>
        <v>Riley #</v>
      </c>
      <c r="Q175" s="7">
        <f>IFERROR(WEEKNUM(Data6[[#This Row],[Date:]]),"")</f>
        <v>7</v>
      </c>
      <c r="R175" s="6">
        <f t="shared" si="6"/>
        <v>45333</v>
      </c>
      <c r="S175" s="6">
        <f>Data6[[#This Row],[Week Start]]+7</f>
        <v>45340</v>
      </c>
      <c r="T175" s="7" t="str">
        <f t="shared" si="7"/>
        <v>2/11/2024 - 2/18/2024</v>
      </c>
      <c r="U175" s="7" t="str">
        <f t="shared" si="8"/>
        <v>Time Card</v>
      </c>
      <c r="V175" s="8" t="str">
        <f>RIGHT(TEXT(Data6[[#This Row],[Date:]],"mmddyyyy"),4)</f>
        <v>2024</v>
      </c>
      <c r="W175" s="8" t="str">
        <f>MID(TEXT(Data6[[#This Row],[Date:]],"mmddyyyy"),3,2)</f>
        <v>12</v>
      </c>
      <c r="X175" s="8" t="str">
        <f>LEFT(TEXT(Data6[[#This Row],[Date:]],"mmddyyyy"),2)</f>
        <v>02</v>
      </c>
      <c r="Y175" s="6">
        <f>DATE(Data6[[#This Row],[Year]],Data6[[#This Row],[Month]],Data6[[#This Row],[Day]])</f>
        <v>45334</v>
      </c>
    </row>
    <row r="176" spans="1:25">
      <c r="A176" s="5">
        <v>45338.533329976854</v>
      </c>
      <c r="B176" s="7" t="s">
        <v>66</v>
      </c>
      <c r="C176" s="6" t="s">
        <v>183</v>
      </c>
      <c r="D176" s="7" t="s">
        <v>68</v>
      </c>
      <c r="E176" s="8">
        <v>8</v>
      </c>
      <c r="F176" s="7">
        <v>6984733</v>
      </c>
      <c r="G176" s="7" t="s">
        <v>117</v>
      </c>
      <c r="H176" s="7" t="s">
        <v>69</v>
      </c>
      <c r="I176" s="7" t="s">
        <v>44</v>
      </c>
      <c r="J176" s="19" t="str">
        <f>IFERROR(INDEX('Employee Info'!$C$3:$E$200,MATCH(Data6[[#This Row],[Name:]],'Employee Info'!$B$3:$B$200,0),MATCH(Data6[[#This Row],[Hours Type:]],'Employee Info'!$C$2:$E$2,0)),"")</f>
        <v/>
      </c>
      <c r="K176" s="19" t="str">
        <f>IFERROR(INDEX('Employee Info'!$C$3:$J$200,MATCH(Data6[[#This Row],[Name:]],'Employee Info'!$B$3:$B$200,0),MATCH(Data6[[#Headers],[Truck]],'Employee Info'!$C$2:$J$2,0)),"")</f>
        <v/>
      </c>
      <c r="L176" s="19" t="str">
        <f>IFERROR(INDEX('Employee Info'!$C$3:$J$200,MATCH(Data6[[#This Row],[Name:]],'Employee Info'!$B$3:$B$200,0),MATCH(Data6[[#Headers],[Phone]],'Employee Info'!$C$2:$J$2,0)),"")</f>
        <v/>
      </c>
      <c r="M176" s="19" t="str">
        <f>IFERROR(INDEX('Employee Info'!$C$3:$J$200,MATCH(Data6[[#This Row],[Name:]],'Employee Info'!$B$3:$B$200,0),MATCH(Data6[[#Headers],[Tech]],'Employee Info'!$C$2:$J$2,0)),"")</f>
        <v/>
      </c>
      <c r="N176" s="19" t="str">
        <f>IFERROR(INDEX('Employee Info'!$C$3:$J$200,MATCH(Data6[[#This Row],[Name:]],'Employee Info'!$B$3:$B$200,0),MATCH(Data6[[#Headers],[Other]],'Employee Info'!$C$2:$J$2,0)),"")</f>
        <v/>
      </c>
      <c r="O176" s="19">
        <f>IFERROR((Data6[[#This Row],[Hours:]]*SUM(Data6[[#This Row],[Rate]:[Other]])),"")</f>
        <v>0</v>
      </c>
      <c r="P176" s="7" t="str">
        <f>IF(Data6[[#This Row],[WO'#:]]="","Riley #","WO#")</f>
        <v>WO#</v>
      </c>
      <c r="Q176" s="7">
        <f>IFERROR(WEEKNUM(Data6[[#This Row],[Date:]]),"")</f>
        <v>7</v>
      </c>
      <c r="R176" s="6">
        <f t="shared" si="6"/>
        <v>45333</v>
      </c>
      <c r="S176" s="6">
        <f>Data6[[#This Row],[Week Start]]+7</f>
        <v>45340</v>
      </c>
      <c r="T176" s="7" t="str">
        <f t="shared" si="7"/>
        <v>2/11/2024 - 2/18/2024</v>
      </c>
      <c r="U176" s="7" t="str">
        <f t="shared" si="8"/>
        <v>Time Card</v>
      </c>
      <c r="V176" s="8" t="str">
        <f>RIGHT(TEXT(Data6[[#This Row],[Date:]],"mmddyyyy"),4)</f>
        <v>2024</v>
      </c>
      <c r="W176" s="8" t="str">
        <f>MID(TEXT(Data6[[#This Row],[Date:]],"mmddyyyy"),3,2)</f>
        <v>13</v>
      </c>
      <c r="X176" s="8" t="str">
        <f>LEFT(TEXT(Data6[[#This Row],[Date:]],"mmddyyyy"),2)</f>
        <v>02</v>
      </c>
      <c r="Y176" s="6">
        <f>DATE(Data6[[#This Row],[Year]],Data6[[#This Row],[Month]],Data6[[#This Row],[Day]])</f>
        <v>45335</v>
      </c>
    </row>
    <row r="177" spans="1:25">
      <c r="A177" s="5">
        <v>45364.460202546295</v>
      </c>
      <c r="B177" s="7" t="s">
        <v>76</v>
      </c>
      <c r="C177" s="6" t="s">
        <v>183</v>
      </c>
      <c r="D177" s="7" t="s">
        <v>156</v>
      </c>
      <c r="E177" s="8">
        <v>2</v>
      </c>
      <c r="F177" s="7">
        <v>6984733</v>
      </c>
      <c r="G177" s="7" t="s">
        <v>68</v>
      </c>
      <c r="H177" s="7" t="s">
        <v>69</v>
      </c>
      <c r="I177" s="7" t="s">
        <v>44</v>
      </c>
      <c r="J177" s="19" t="str">
        <f>IFERROR(INDEX('Employee Info'!$C$3:$E$200,MATCH(Data6[[#This Row],[Name:]],'Employee Info'!$B$3:$B$200,0),MATCH(Data6[[#This Row],[Hours Type:]],'Employee Info'!$C$2:$E$2,0)),"")</f>
        <v/>
      </c>
      <c r="K177" s="19" t="str">
        <f>IFERROR(INDEX('Employee Info'!$C$3:$J$200,MATCH(Data6[[#This Row],[Name:]],'Employee Info'!$B$3:$B$200,0),MATCH(Data6[[#Headers],[Truck]],'Employee Info'!$C$2:$J$2,0)),"")</f>
        <v/>
      </c>
      <c r="L177" s="19" t="str">
        <f>IFERROR(INDEX('Employee Info'!$C$3:$J$200,MATCH(Data6[[#This Row],[Name:]],'Employee Info'!$B$3:$B$200,0),MATCH(Data6[[#Headers],[Phone]],'Employee Info'!$C$2:$J$2,0)),"")</f>
        <v/>
      </c>
      <c r="M177" s="19" t="str">
        <f>IFERROR(INDEX('Employee Info'!$C$3:$J$200,MATCH(Data6[[#This Row],[Name:]],'Employee Info'!$B$3:$B$200,0),MATCH(Data6[[#Headers],[Tech]],'Employee Info'!$C$2:$J$2,0)),"")</f>
        <v/>
      </c>
      <c r="N177" s="19" t="str">
        <f>IFERROR(INDEX('Employee Info'!$C$3:$J$200,MATCH(Data6[[#This Row],[Name:]],'Employee Info'!$B$3:$B$200,0),MATCH(Data6[[#Headers],[Other]],'Employee Info'!$C$2:$J$2,0)),"")</f>
        <v/>
      </c>
      <c r="O177" s="19">
        <f>IFERROR((Data6[[#This Row],[Hours:]]*SUM(Data6[[#This Row],[Rate]:[Other]])),"")</f>
        <v>0</v>
      </c>
      <c r="P177" s="7" t="str">
        <f>IF(Data6[[#This Row],[WO'#:]]="","Riley #","WO#")</f>
        <v>WO#</v>
      </c>
      <c r="Q177" s="7">
        <f>IFERROR(WEEKNUM(Data6[[#This Row],[Date:]]),"")</f>
        <v>7</v>
      </c>
      <c r="R177" s="6">
        <f t="shared" si="6"/>
        <v>45333</v>
      </c>
      <c r="S177" s="6">
        <f>Data6[[#This Row],[Week Start]]+7</f>
        <v>45340</v>
      </c>
      <c r="T177" s="7" t="str">
        <f t="shared" si="7"/>
        <v>2/11/2024 - 2/18/2024</v>
      </c>
      <c r="U177" s="7" t="str">
        <f t="shared" si="8"/>
        <v>Time Card</v>
      </c>
      <c r="V177" s="8" t="str">
        <f>RIGHT(TEXT(Data6[[#This Row],[Date:]],"mmddyyyy"),4)</f>
        <v>2024</v>
      </c>
      <c r="W177" s="8" t="str">
        <f>MID(TEXT(Data6[[#This Row],[Date:]],"mmddyyyy"),3,2)</f>
        <v>13</v>
      </c>
      <c r="X177" s="8" t="str">
        <f>LEFT(TEXT(Data6[[#This Row],[Date:]],"mmddyyyy"),2)</f>
        <v>02</v>
      </c>
      <c r="Y177" s="6">
        <f>DATE(Data6[[#This Row],[Year]],Data6[[#This Row],[Month]],Data6[[#This Row],[Day]])</f>
        <v>45335</v>
      </c>
    </row>
    <row r="178" spans="1:25">
      <c r="A178" s="5">
        <v>45335.581782870373</v>
      </c>
      <c r="B178" s="7" t="s">
        <v>31</v>
      </c>
      <c r="C178" s="6" t="s">
        <v>183</v>
      </c>
      <c r="D178" s="7" t="s">
        <v>182</v>
      </c>
      <c r="E178" s="8">
        <v>8</v>
      </c>
      <c r="F178" s="7" t="s">
        <v>68</v>
      </c>
      <c r="G178" s="7" t="s">
        <v>68</v>
      </c>
      <c r="H178" s="7" t="s">
        <v>92</v>
      </c>
      <c r="I178" s="7" t="s">
        <v>44</v>
      </c>
      <c r="J178" s="19" t="str">
        <f>IFERROR(INDEX('Employee Info'!$C$3:$E$200,MATCH(Data6[[#This Row],[Name:]],'Employee Info'!$B$3:$B$200,0),MATCH(Data6[[#This Row],[Hours Type:]],'Employee Info'!$C$2:$E$2,0)),"")</f>
        <v/>
      </c>
      <c r="K178" s="19" t="str">
        <f>IFERROR(INDEX('Employee Info'!$C$3:$J$200,MATCH(Data6[[#This Row],[Name:]],'Employee Info'!$B$3:$B$200,0),MATCH(Data6[[#Headers],[Truck]],'Employee Info'!$C$2:$J$2,0)),"")</f>
        <v/>
      </c>
      <c r="L178" s="19" t="str">
        <f>IFERROR(INDEX('Employee Info'!$C$3:$J$200,MATCH(Data6[[#This Row],[Name:]],'Employee Info'!$B$3:$B$200,0),MATCH(Data6[[#Headers],[Phone]],'Employee Info'!$C$2:$J$2,0)),"")</f>
        <v/>
      </c>
      <c r="M178" s="19" t="str">
        <f>IFERROR(INDEX('Employee Info'!$C$3:$J$200,MATCH(Data6[[#This Row],[Name:]],'Employee Info'!$B$3:$B$200,0),MATCH(Data6[[#Headers],[Tech]],'Employee Info'!$C$2:$J$2,0)),"")</f>
        <v/>
      </c>
      <c r="N178" s="19" t="str">
        <f>IFERROR(INDEX('Employee Info'!$C$3:$J$200,MATCH(Data6[[#This Row],[Name:]],'Employee Info'!$B$3:$B$200,0),MATCH(Data6[[#Headers],[Other]],'Employee Info'!$C$2:$J$2,0)),"")</f>
        <v/>
      </c>
      <c r="O178" s="19">
        <f>IFERROR((Data6[[#This Row],[Hours:]]*SUM(Data6[[#This Row],[Rate]:[Other]])),"")</f>
        <v>0</v>
      </c>
      <c r="P178" s="7" t="str">
        <f>IF(Data6[[#This Row],[WO'#:]]="","Riley #","WO#")</f>
        <v>Riley #</v>
      </c>
      <c r="Q178" s="7">
        <f>IFERROR(WEEKNUM(Data6[[#This Row],[Date:]]),"")</f>
        <v>7</v>
      </c>
      <c r="R178" s="6">
        <f t="shared" si="6"/>
        <v>45333</v>
      </c>
      <c r="S178" s="6">
        <f>Data6[[#This Row],[Week Start]]+7</f>
        <v>45340</v>
      </c>
      <c r="T178" s="7" t="str">
        <f t="shared" si="7"/>
        <v>2/11/2024 - 2/18/2024</v>
      </c>
      <c r="U178" s="7" t="str">
        <f t="shared" si="8"/>
        <v>Time Card</v>
      </c>
      <c r="V178" s="8" t="str">
        <f>RIGHT(TEXT(Data6[[#This Row],[Date:]],"mmddyyyy"),4)</f>
        <v>2024</v>
      </c>
      <c r="W178" s="8" t="str">
        <f>MID(TEXT(Data6[[#This Row],[Date:]],"mmddyyyy"),3,2)</f>
        <v>13</v>
      </c>
      <c r="X178" s="8" t="str">
        <f>LEFT(TEXT(Data6[[#This Row],[Date:]],"mmddyyyy"),2)</f>
        <v>02</v>
      </c>
      <c r="Y178" s="6">
        <f>DATE(Data6[[#This Row],[Year]],Data6[[#This Row],[Month]],Data6[[#This Row],[Day]])</f>
        <v>45335</v>
      </c>
    </row>
    <row r="179" spans="1:25">
      <c r="A179" s="5">
        <v>45335.5823087963</v>
      </c>
      <c r="B179" s="7" t="s">
        <v>35</v>
      </c>
      <c r="C179" s="6" t="s">
        <v>183</v>
      </c>
      <c r="D179" s="7" t="s">
        <v>182</v>
      </c>
      <c r="E179" s="8">
        <v>8</v>
      </c>
      <c r="F179" s="7" t="s">
        <v>68</v>
      </c>
      <c r="G179" s="7" t="s">
        <v>68</v>
      </c>
      <c r="H179" s="7" t="s">
        <v>92</v>
      </c>
      <c r="I179" s="7" t="s">
        <v>44</v>
      </c>
      <c r="J179" s="19" t="str">
        <f>IFERROR(INDEX('Employee Info'!$C$3:$E$200,MATCH(Data6[[#This Row],[Name:]],'Employee Info'!$B$3:$B$200,0),MATCH(Data6[[#This Row],[Hours Type:]],'Employee Info'!$C$2:$E$2,0)),"")</f>
        <v/>
      </c>
      <c r="K179" s="19" t="str">
        <f>IFERROR(INDEX('Employee Info'!$C$3:$J$200,MATCH(Data6[[#This Row],[Name:]],'Employee Info'!$B$3:$B$200,0),MATCH(Data6[[#Headers],[Truck]],'Employee Info'!$C$2:$J$2,0)),"")</f>
        <v/>
      </c>
      <c r="L179" s="19" t="str">
        <f>IFERROR(INDEX('Employee Info'!$C$3:$J$200,MATCH(Data6[[#This Row],[Name:]],'Employee Info'!$B$3:$B$200,0),MATCH(Data6[[#Headers],[Phone]],'Employee Info'!$C$2:$J$2,0)),"")</f>
        <v/>
      </c>
      <c r="M179" s="19" t="str">
        <f>IFERROR(INDEX('Employee Info'!$C$3:$J$200,MATCH(Data6[[#This Row],[Name:]],'Employee Info'!$B$3:$B$200,0),MATCH(Data6[[#Headers],[Tech]],'Employee Info'!$C$2:$J$2,0)),"")</f>
        <v/>
      </c>
      <c r="N179" s="19" t="str">
        <f>IFERROR(INDEX('Employee Info'!$C$3:$J$200,MATCH(Data6[[#This Row],[Name:]],'Employee Info'!$B$3:$B$200,0),MATCH(Data6[[#Headers],[Other]],'Employee Info'!$C$2:$J$2,0)),"")</f>
        <v/>
      </c>
      <c r="O179" s="19">
        <f>IFERROR((Data6[[#This Row],[Hours:]]*SUM(Data6[[#This Row],[Rate]:[Other]])),"")</f>
        <v>0</v>
      </c>
      <c r="P179" s="7" t="str">
        <f>IF(Data6[[#This Row],[WO'#:]]="","Riley #","WO#")</f>
        <v>Riley #</v>
      </c>
      <c r="Q179" s="7">
        <f>IFERROR(WEEKNUM(Data6[[#This Row],[Date:]]),"")</f>
        <v>7</v>
      </c>
      <c r="R179" s="6">
        <f t="shared" si="6"/>
        <v>45333</v>
      </c>
      <c r="S179" s="6">
        <f>Data6[[#This Row],[Week Start]]+7</f>
        <v>45340</v>
      </c>
      <c r="T179" s="7" t="str">
        <f t="shared" si="7"/>
        <v>2/11/2024 - 2/18/2024</v>
      </c>
      <c r="U179" s="7" t="str">
        <f t="shared" si="8"/>
        <v>Time Card</v>
      </c>
      <c r="V179" s="8" t="str">
        <f>RIGHT(TEXT(Data6[[#This Row],[Date:]],"mmddyyyy"),4)</f>
        <v>2024</v>
      </c>
      <c r="W179" s="8" t="str">
        <f>MID(TEXT(Data6[[#This Row],[Date:]],"mmddyyyy"),3,2)</f>
        <v>13</v>
      </c>
      <c r="X179" s="8" t="str">
        <f>LEFT(TEXT(Data6[[#This Row],[Date:]],"mmddyyyy"),2)</f>
        <v>02</v>
      </c>
      <c r="Y179" s="6">
        <f>DATE(Data6[[#This Row],[Year]],Data6[[#This Row],[Month]],Data6[[#This Row],[Day]])</f>
        <v>45335</v>
      </c>
    </row>
    <row r="180" spans="1:25">
      <c r="A180" s="5">
        <v>45338.533409722222</v>
      </c>
      <c r="B180" s="7" t="s">
        <v>66</v>
      </c>
      <c r="C180" s="6" t="s">
        <v>184</v>
      </c>
      <c r="D180" s="7" t="s">
        <v>68</v>
      </c>
      <c r="E180" s="8">
        <v>8</v>
      </c>
      <c r="F180" s="7">
        <v>6984733</v>
      </c>
      <c r="G180" s="7" t="s">
        <v>117</v>
      </c>
      <c r="H180" s="7" t="s">
        <v>69</v>
      </c>
      <c r="I180" s="7" t="s">
        <v>44</v>
      </c>
      <c r="J180" s="19" t="str">
        <f>IFERROR(INDEX('Employee Info'!$C$3:$E$200,MATCH(Data6[[#This Row],[Name:]],'Employee Info'!$B$3:$B$200,0),MATCH(Data6[[#This Row],[Hours Type:]],'Employee Info'!$C$2:$E$2,0)),"")</f>
        <v/>
      </c>
      <c r="K180" s="19" t="str">
        <f>IFERROR(INDEX('Employee Info'!$C$3:$J$200,MATCH(Data6[[#This Row],[Name:]],'Employee Info'!$B$3:$B$200,0),MATCH(Data6[[#Headers],[Truck]],'Employee Info'!$C$2:$J$2,0)),"")</f>
        <v/>
      </c>
      <c r="L180" s="19" t="str">
        <f>IFERROR(INDEX('Employee Info'!$C$3:$J$200,MATCH(Data6[[#This Row],[Name:]],'Employee Info'!$B$3:$B$200,0),MATCH(Data6[[#Headers],[Phone]],'Employee Info'!$C$2:$J$2,0)),"")</f>
        <v/>
      </c>
      <c r="M180" s="19" t="str">
        <f>IFERROR(INDEX('Employee Info'!$C$3:$J$200,MATCH(Data6[[#This Row],[Name:]],'Employee Info'!$B$3:$B$200,0),MATCH(Data6[[#Headers],[Tech]],'Employee Info'!$C$2:$J$2,0)),"")</f>
        <v/>
      </c>
      <c r="N180" s="19" t="str">
        <f>IFERROR(INDEX('Employee Info'!$C$3:$J$200,MATCH(Data6[[#This Row],[Name:]],'Employee Info'!$B$3:$B$200,0),MATCH(Data6[[#Headers],[Other]],'Employee Info'!$C$2:$J$2,0)),"")</f>
        <v/>
      </c>
      <c r="O180" s="19">
        <f>IFERROR((Data6[[#This Row],[Hours:]]*SUM(Data6[[#This Row],[Rate]:[Other]])),"")</f>
        <v>0</v>
      </c>
      <c r="P180" s="7" t="str">
        <f>IF(Data6[[#This Row],[WO'#:]]="","Riley #","WO#")</f>
        <v>WO#</v>
      </c>
      <c r="Q180" s="7">
        <f>IFERROR(WEEKNUM(Data6[[#This Row],[Date:]]),"")</f>
        <v>7</v>
      </c>
      <c r="R180" s="6">
        <f t="shared" si="6"/>
        <v>45333</v>
      </c>
      <c r="S180" s="6">
        <f>Data6[[#This Row],[Week Start]]+7</f>
        <v>45340</v>
      </c>
      <c r="T180" s="7" t="str">
        <f t="shared" si="7"/>
        <v>2/11/2024 - 2/18/2024</v>
      </c>
      <c r="U180" s="7" t="str">
        <f t="shared" si="8"/>
        <v>Time Card</v>
      </c>
      <c r="V180" s="8" t="str">
        <f>RIGHT(TEXT(Data6[[#This Row],[Date:]],"mmddyyyy"),4)</f>
        <v>2024</v>
      </c>
      <c r="W180" s="8" t="str">
        <f>MID(TEXT(Data6[[#This Row],[Date:]],"mmddyyyy"),3,2)</f>
        <v>14</v>
      </c>
      <c r="X180" s="8" t="str">
        <f>LEFT(TEXT(Data6[[#This Row],[Date:]],"mmddyyyy"),2)</f>
        <v>02</v>
      </c>
      <c r="Y180" s="6">
        <f>DATE(Data6[[#This Row],[Year]],Data6[[#This Row],[Month]],Data6[[#This Row],[Day]])</f>
        <v>45336</v>
      </c>
    </row>
    <row r="181" spans="1:25">
      <c r="A181" s="5">
        <v>45364.460310532406</v>
      </c>
      <c r="B181" s="7" t="s">
        <v>76</v>
      </c>
      <c r="C181" s="6" t="s">
        <v>184</v>
      </c>
      <c r="D181" s="7" t="s">
        <v>156</v>
      </c>
      <c r="E181" s="8">
        <v>2</v>
      </c>
      <c r="F181" s="7">
        <v>6984733</v>
      </c>
      <c r="G181" s="7" t="s">
        <v>68</v>
      </c>
      <c r="H181" s="7" t="s">
        <v>69</v>
      </c>
      <c r="I181" s="7" t="s">
        <v>44</v>
      </c>
      <c r="J181" s="19" t="str">
        <f>IFERROR(INDEX('Employee Info'!$C$3:$E$200,MATCH(Data6[[#This Row],[Name:]],'Employee Info'!$B$3:$B$200,0),MATCH(Data6[[#This Row],[Hours Type:]],'Employee Info'!$C$2:$E$2,0)),"")</f>
        <v/>
      </c>
      <c r="K181" s="19" t="str">
        <f>IFERROR(INDEX('Employee Info'!$C$3:$J$200,MATCH(Data6[[#This Row],[Name:]],'Employee Info'!$B$3:$B$200,0),MATCH(Data6[[#Headers],[Truck]],'Employee Info'!$C$2:$J$2,0)),"")</f>
        <v/>
      </c>
      <c r="L181" s="19" t="str">
        <f>IFERROR(INDEX('Employee Info'!$C$3:$J$200,MATCH(Data6[[#This Row],[Name:]],'Employee Info'!$B$3:$B$200,0),MATCH(Data6[[#Headers],[Phone]],'Employee Info'!$C$2:$J$2,0)),"")</f>
        <v/>
      </c>
      <c r="M181" s="19" t="str">
        <f>IFERROR(INDEX('Employee Info'!$C$3:$J$200,MATCH(Data6[[#This Row],[Name:]],'Employee Info'!$B$3:$B$200,0),MATCH(Data6[[#Headers],[Tech]],'Employee Info'!$C$2:$J$2,0)),"")</f>
        <v/>
      </c>
      <c r="N181" s="19" t="str">
        <f>IFERROR(INDEX('Employee Info'!$C$3:$J$200,MATCH(Data6[[#This Row],[Name:]],'Employee Info'!$B$3:$B$200,0),MATCH(Data6[[#Headers],[Other]],'Employee Info'!$C$2:$J$2,0)),"")</f>
        <v/>
      </c>
      <c r="O181" s="19">
        <f>IFERROR((Data6[[#This Row],[Hours:]]*SUM(Data6[[#This Row],[Rate]:[Other]])),"")</f>
        <v>0</v>
      </c>
      <c r="P181" s="7" t="str">
        <f>IF(Data6[[#This Row],[WO'#:]]="","Riley #","WO#")</f>
        <v>WO#</v>
      </c>
      <c r="Q181" s="7">
        <f>IFERROR(WEEKNUM(Data6[[#This Row],[Date:]]),"")</f>
        <v>7</v>
      </c>
      <c r="R181" s="6">
        <f t="shared" si="6"/>
        <v>45333</v>
      </c>
      <c r="S181" s="6">
        <f>Data6[[#This Row],[Week Start]]+7</f>
        <v>45340</v>
      </c>
      <c r="T181" s="7" t="str">
        <f t="shared" si="7"/>
        <v>2/11/2024 - 2/18/2024</v>
      </c>
      <c r="U181" s="7" t="str">
        <f t="shared" si="8"/>
        <v>Time Card</v>
      </c>
      <c r="V181" s="8" t="str">
        <f>RIGHT(TEXT(Data6[[#This Row],[Date:]],"mmddyyyy"),4)</f>
        <v>2024</v>
      </c>
      <c r="W181" s="8" t="str">
        <f>MID(TEXT(Data6[[#This Row],[Date:]],"mmddyyyy"),3,2)</f>
        <v>14</v>
      </c>
      <c r="X181" s="8" t="str">
        <f>LEFT(TEXT(Data6[[#This Row],[Date:]],"mmddyyyy"),2)</f>
        <v>02</v>
      </c>
      <c r="Y181" s="6">
        <f>DATE(Data6[[#This Row],[Year]],Data6[[#This Row],[Month]],Data6[[#This Row],[Day]])</f>
        <v>45336</v>
      </c>
    </row>
    <row r="182" spans="1:25">
      <c r="A182" s="5">
        <v>45336.580350810182</v>
      </c>
      <c r="B182" s="7" t="s">
        <v>35</v>
      </c>
      <c r="C182" s="6" t="s">
        <v>184</v>
      </c>
      <c r="D182" s="7" t="s">
        <v>182</v>
      </c>
      <c r="E182" s="8">
        <v>8</v>
      </c>
      <c r="F182" s="7" t="s">
        <v>68</v>
      </c>
      <c r="G182" s="7" t="s">
        <v>68</v>
      </c>
      <c r="H182" s="7" t="s">
        <v>92</v>
      </c>
      <c r="I182" s="7" t="s">
        <v>44</v>
      </c>
      <c r="J182" s="19" t="str">
        <f>IFERROR(INDEX('Employee Info'!$C$3:$E$200,MATCH(Data6[[#This Row],[Name:]],'Employee Info'!$B$3:$B$200,0),MATCH(Data6[[#This Row],[Hours Type:]],'Employee Info'!$C$2:$E$2,0)),"")</f>
        <v/>
      </c>
      <c r="K182" s="19" t="str">
        <f>IFERROR(INDEX('Employee Info'!$C$3:$J$200,MATCH(Data6[[#This Row],[Name:]],'Employee Info'!$B$3:$B$200,0),MATCH(Data6[[#Headers],[Truck]],'Employee Info'!$C$2:$J$2,0)),"")</f>
        <v/>
      </c>
      <c r="L182" s="19" t="str">
        <f>IFERROR(INDEX('Employee Info'!$C$3:$J$200,MATCH(Data6[[#This Row],[Name:]],'Employee Info'!$B$3:$B$200,0),MATCH(Data6[[#Headers],[Phone]],'Employee Info'!$C$2:$J$2,0)),"")</f>
        <v/>
      </c>
      <c r="M182" s="19" t="str">
        <f>IFERROR(INDEX('Employee Info'!$C$3:$J$200,MATCH(Data6[[#This Row],[Name:]],'Employee Info'!$B$3:$B$200,0),MATCH(Data6[[#Headers],[Tech]],'Employee Info'!$C$2:$J$2,0)),"")</f>
        <v/>
      </c>
      <c r="N182" s="19" t="str">
        <f>IFERROR(INDEX('Employee Info'!$C$3:$J$200,MATCH(Data6[[#This Row],[Name:]],'Employee Info'!$B$3:$B$200,0),MATCH(Data6[[#Headers],[Other]],'Employee Info'!$C$2:$J$2,0)),"")</f>
        <v/>
      </c>
      <c r="O182" s="19">
        <f>IFERROR((Data6[[#This Row],[Hours:]]*SUM(Data6[[#This Row],[Rate]:[Other]])),"")</f>
        <v>0</v>
      </c>
      <c r="P182" s="7" t="str">
        <f>IF(Data6[[#This Row],[WO'#:]]="","Riley #","WO#")</f>
        <v>Riley #</v>
      </c>
      <c r="Q182" s="7">
        <f>IFERROR(WEEKNUM(Data6[[#This Row],[Date:]]),"")</f>
        <v>7</v>
      </c>
      <c r="R182" s="6">
        <f t="shared" si="6"/>
        <v>45333</v>
      </c>
      <c r="S182" s="6">
        <f>Data6[[#This Row],[Week Start]]+7</f>
        <v>45340</v>
      </c>
      <c r="T182" s="7" t="str">
        <f t="shared" si="7"/>
        <v>2/11/2024 - 2/18/2024</v>
      </c>
      <c r="U182" s="7" t="str">
        <f t="shared" si="8"/>
        <v>Time Card</v>
      </c>
      <c r="V182" s="8" t="str">
        <f>RIGHT(TEXT(Data6[[#This Row],[Date:]],"mmddyyyy"),4)</f>
        <v>2024</v>
      </c>
      <c r="W182" s="8" t="str">
        <f>MID(TEXT(Data6[[#This Row],[Date:]],"mmddyyyy"),3,2)</f>
        <v>14</v>
      </c>
      <c r="X182" s="8" t="str">
        <f>LEFT(TEXT(Data6[[#This Row],[Date:]],"mmddyyyy"),2)</f>
        <v>02</v>
      </c>
      <c r="Y182" s="6">
        <f>DATE(Data6[[#This Row],[Year]],Data6[[#This Row],[Month]],Data6[[#This Row],[Day]])</f>
        <v>45336</v>
      </c>
    </row>
    <row r="183" spans="1:25">
      <c r="A183" s="5">
        <v>45336.580551273146</v>
      </c>
      <c r="B183" s="7" t="s">
        <v>31</v>
      </c>
      <c r="C183" s="6" t="s">
        <v>184</v>
      </c>
      <c r="D183" s="7" t="s">
        <v>182</v>
      </c>
      <c r="E183" s="8">
        <v>8</v>
      </c>
      <c r="F183" s="7" t="s">
        <v>68</v>
      </c>
      <c r="G183" s="7" t="s">
        <v>68</v>
      </c>
      <c r="H183" s="7" t="s">
        <v>92</v>
      </c>
      <c r="I183" s="7" t="s">
        <v>44</v>
      </c>
      <c r="J183" s="19" t="str">
        <f>IFERROR(INDEX('Employee Info'!$C$3:$E$200,MATCH(Data6[[#This Row],[Name:]],'Employee Info'!$B$3:$B$200,0),MATCH(Data6[[#This Row],[Hours Type:]],'Employee Info'!$C$2:$E$2,0)),"")</f>
        <v/>
      </c>
      <c r="K183" s="19" t="str">
        <f>IFERROR(INDEX('Employee Info'!$C$3:$J$200,MATCH(Data6[[#This Row],[Name:]],'Employee Info'!$B$3:$B$200,0),MATCH(Data6[[#Headers],[Truck]],'Employee Info'!$C$2:$J$2,0)),"")</f>
        <v/>
      </c>
      <c r="L183" s="19" t="str">
        <f>IFERROR(INDEX('Employee Info'!$C$3:$J$200,MATCH(Data6[[#This Row],[Name:]],'Employee Info'!$B$3:$B$200,0),MATCH(Data6[[#Headers],[Phone]],'Employee Info'!$C$2:$J$2,0)),"")</f>
        <v/>
      </c>
      <c r="M183" s="19" t="str">
        <f>IFERROR(INDEX('Employee Info'!$C$3:$J$200,MATCH(Data6[[#This Row],[Name:]],'Employee Info'!$B$3:$B$200,0),MATCH(Data6[[#Headers],[Tech]],'Employee Info'!$C$2:$J$2,0)),"")</f>
        <v/>
      </c>
      <c r="N183" s="19" t="str">
        <f>IFERROR(INDEX('Employee Info'!$C$3:$J$200,MATCH(Data6[[#This Row],[Name:]],'Employee Info'!$B$3:$B$200,0),MATCH(Data6[[#Headers],[Other]],'Employee Info'!$C$2:$J$2,0)),"")</f>
        <v/>
      </c>
      <c r="O183" s="19">
        <f>IFERROR((Data6[[#This Row],[Hours:]]*SUM(Data6[[#This Row],[Rate]:[Other]])),"")</f>
        <v>0</v>
      </c>
      <c r="P183" s="7" t="str">
        <f>IF(Data6[[#This Row],[WO'#:]]="","Riley #","WO#")</f>
        <v>Riley #</v>
      </c>
      <c r="Q183" s="7">
        <f>IFERROR(WEEKNUM(Data6[[#This Row],[Date:]]),"")</f>
        <v>7</v>
      </c>
      <c r="R183" s="6">
        <f t="shared" si="6"/>
        <v>45333</v>
      </c>
      <c r="S183" s="6">
        <f>Data6[[#This Row],[Week Start]]+7</f>
        <v>45340</v>
      </c>
      <c r="T183" s="7" t="str">
        <f t="shared" si="7"/>
        <v>2/11/2024 - 2/18/2024</v>
      </c>
      <c r="U183" s="7" t="str">
        <f t="shared" si="8"/>
        <v>Time Card</v>
      </c>
      <c r="V183" s="8" t="str">
        <f>RIGHT(TEXT(Data6[[#This Row],[Date:]],"mmddyyyy"),4)</f>
        <v>2024</v>
      </c>
      <c r="W183" s="8" t="str">
        <f>MID(TEXT(Data6[[#This Row],[Date:]],"mmddyyyy"),3,2)</f>
        <v>14</v>
      </c>
      <c r="X183" s="8" t="str">
        <f>LEFT(TEXT(Data6[[#This Row],[Date:]],"mmddyyyy"),2)</f>
        <v>02</v>
      </c>
      <c r="Y183" s="6">
        <f>DATE(Data6[[#This Row],[Year]],Data6[[#This Row],[Month]],Data6[[#This Row],[Day]])</f>
        <v>45336</v>
      </c>
    </row>
    <row r="184" spans="1:25">
      <c r="A184" s="5">
        <v>45337.581032407405</v>
      </c>
      <c r="B184" s="7" t="s">
        <v>35</v>
      </c>
      <c r="C184" s="6" t="s">
        <v>185</v>
      </c>
      <c r="D184" s="7" t="s">
        <v>186</v>
      </c>
      <c r="E184" s="8">
        <v>2</v>
      </c>
      <c r="F184" s="7">
        <v>6984733</v>
      </c>
      <c r="G184" s="7" t="s">
        <v>68</v>
      </c>
      <c r="H184" s="7" t="s">
        <v>69</v>
      </c>
      <c r="I184" s="7" t="s">
        <v>44</v>
      </c>
      <c r="J184" s="19" t="str">
        <f>IFERROR(INDEX('Employee Info'!$C$3:$E$200,MATCH(Data6[[#This Row],[Name:]],'Employee Info'!$B$3:$B$200,0),MATCH(Data6[[#This Row],[Hours Type:]],'Employee Info'!$C$2:$E$2,0)),"")</f>
        <v/>
      </c>
      <c r="K184" s="19" t="str">
        <f>IFERROR(INDEX('Employee Info'!$C$3:$J$200,MATCH(Data6[[#This Row],[Name:]],'Employee Info'!$B$3:$B$200,0),MATCH(Data6[[#Headers],[Truck]],'Employee Info'!$C$2:$J$2,0)),"")</f>
        <v/>
      </c>
      <c r="L184" s="19" t="str">
        <f>IFERROR(INDEX('Employee Info'!$C$3:$J$200,MATCH(Data6[[#This Row],[Name:]],'Employee Info'!$B$3:$B$200,0),MATCH(Data6[[#Headers],[Phone]],'Employee Info'!$C$2:$J$2,0)),"")</f>
        <v/>
      </c>
      <c r="M184" s="19" t="str">
        <f>IFERROR(INDEX('Employee Info'!$C$3:$J$200,MATCH(Data6[[#This Row],[Name:]],'Employee Info'!$B$3:$B$200,0),MATCH(Data6[[#Headers],[Tech]],'Employee Info'!$C$2:$J$2,0)),"")</f>
        <v/>
      </c>
      <c r="N184" s="19" t="str">
        <f>IFERROR(INDEX('Employee Info'!$C$3:$J$200,MATCH(Data6[[#This Row],[Name:]],'Employee Info'!$B$3:$B$200,0),MATCH(Data6[[#Headers],[Other]],'Employee Info'!$C$2:$J$2,0)),"")</f>
        <v/>
      </c>
      <c r="O184" s="19">
        <f>IFERROR((Data6[[#This Row],[Hours:]]*SUM(Data6[[#This Row],[Rate]:[Other]])),"")</f>
        <v>0</v>
      </c>
      <c r="P184" s="7" t="str">
        <f>IF(Data6[[#This Row],[WO'#:]]="","Riley #","WO#")</f>
        <v>WO#</v>
      </c>
      <c r="Q184" s="7">
        <f>IFERROR(WEEKNUM(Data6[[#This Row],[Date:]]),"")</f>
        <v>7</v>
      </c>
      <c r="R184" s="6">
        <f t="shared" si="6"/>
        <v>45333</v>
      </c>
      <c r="S184" s="6">
        <f>Data6[[#This Row],[Week Start]]+7</f>
        <v>45340</v>
      </c>
      <c r="T184" s="7" t="str">
        <f t="shared" si="7"/>
        <v>2/11/2024 - 2/18/2024</v>
      </c>
      <c r="U184" s="7" t="str">
        <f t="shared" si="8"/>
        <v>Time Card</v>
      </c>
      <c r="V184" s="8" t="str">
        <f>RIGHT(TEXT(Data6[[#This Row],[Date:]],"mmddyyyy"),4)</f>
        <v>2024</v>
      </c>
      <c r="W184" s="8" t="str">
        <f>MID(TEXT(Data6[[#This Row],[Date:]],"mmddyyyy"),3,2)</f>
        <v>15</v>
      </c>
      <c r="X184" s="8" t="str">
        <f>LEFT(TEXT(Data6[[#This Row],[Date:]],"mmddyyyy"),2)</f>
        <v>02</v>
      </c>
      <c r="Y184" s="6">
        <f>DATE(Data6[[#This Row],[Year]],Data6[[#This Row],[Month]],Data6[[#This Row],[Day]])</f>
        <v>45337</v>
      </c>
    </row>
    <row r="185" spans="1:25">
      <c r="A185" s="5">
        <v>45337.581614814815</v>
      </c>
      <c r="B185" s="7" t="s">
        <v>31</v>
      </c>
      <c r="C185" s="6" t="s">
        <v>185</v>
      </c>
      <c r="D185" s="7" t="s">
        <v>187</v>
      </c>
      <c r="E185" s="8">
        <v>6.5</v>
      </c>
      <c r="F185" s="7">
        <v>6984733</v>
      </c>
      <c r="G185" s="7" t="s">
        <v>68</v>
      </c>
      <c r="H185" s="7" t="s">
        <v>69</v>
      </c>
      <c r="I185" s="7" t="s">
        <v>44</v>
      </c>
      <c r="J185" s="19" t="str">
        <f>IFERROR(INDEX('Employee Info'!$C$3:$E$200,MATCH(Data6[[#This Row],[Name:]],'Employee Info'!$B$3:$B$200,0),MATCH(Data6[[#This Row],[Hours Type:]],'Employee Info'!$C$2:$E$2,0)),"")</f>
        <v/>
      </c>
      <c r="K185" s="19" t="str">
        <f>IFERROR(INDEX('Employee Info'!$C$3:$J$200,MATCH(Data6[[#This Row],[Name:]],'Employee Info'!$B$3:$B$200,0),MATCH(Data6[[#Headers],[Truck]],'Employee Info'!$C$2:$J$2,0)),"")</f>
        <v/>
      </c>
      <c r="L185" s="19" t="str">
        <f>IFERROR(INDEX('Employee Info'!$C$3:$J$200,MATCH(Data6[[#This Row],[Name:]],'Employee Info'!$B$3:$B$200,0),MATCH(Data6[[#Headers],[Phone]],'Employee Info'!$C$2:$J$2,0)),"")</f>
        <v/>
      </c>
      <c r="M185" s="19" t="str">
        <f>IFERROR(INDEX('Employee Info'!$C$3:$J$200,MATCH(Data6[[#This Row],[Name:]],'Employee Info'!$B$3:$B$200,0),MATCH(Data6[[#Headers],[Tech]],'Employee Info'!$C$2:$J$2,0)),"")</f>
        <v/>
      </c>
      <c r="N185" s="19" t="str">
        <f>IFERROR(INDEX('Employee Info'!$C$3:$J$200,MATCH(Data6[[#This Row],[Name:]],'Employee Info'!$B$3:$B$200,0),MATCH(Data6[[#Headers],[Other]],'Employee Info'!$C$2:$J$2,0)),"")</f>
        <v/>
      </c>
      <c r="O185" s="19">
        <f>IFERROR((Data6[[#This Row],[Hours:]]*SUM(Data6[[#This Row],[Rate]:[Other]])),"")</f>
        <v>0</v>
      </c>
      <c r="P185" s="7" t="str">
        <f>IF(Data6[[#This Row],[WO'#:]]="","Riley #","WO#")</f>
        <v>WO#</v>
      </c>
      <c r="Q185" s="7">
        <f>IFERROR(WEEKNUM(Data6[[#This Row],[Date:]]),"")</f>
        <v>7</v>
      </c>
      <c r="R185" s="6">
        <f t="shared" si="6"/>
        <v>45333</v>
      </c>
      <c r="S185" s="6">
        <f>Data6[[#This Row],[Week Start]]+7</f>
        <v>45340</v>
      </c>
      <c r="T185" s="7" t="str">
        <f t="shared" si="7"/>
        <v>2/11/2024 - 2/18/2024</v>
      </c>
      <c r="U185" s="7" t="str">
        <f t="shared" si="8"/>
        <v>Time Card</v>
      </c>
      <c r="V185" s="8" t="str">
        <f>RIGHT(TEXT(Data6[[#This Row],[Date:]],"mmddyyyy"),4)</f>
        <v>2024</v>
      </c>
      <c r="W185" s="8" t="str">
        <f>MID(TEXT(Data6[[#This Row],[Date:]],"mmddyyyy"),3,2)</f>
        <v>15</v>
      </c>
      <c r="X185" s="8" t="str">
        <f>LEFT(TEXT(Data6[[#This Row],[Date:]],"mmddyyyy"),2)</f>
        <v>02</v>
      </c>
      <c r="Y185" s="6">
        <f>DATE(Data6[[#This Row],[Year]],Data6[[#This Row],[Month]],Data6[[#This Row],[Day]])</f>
        <v>45337</v>
      </c>
    </row>
    <row r="186" spans="1:25">
      <c r="A186" s="5">
        <v>45338.53347800926</v>
      </c>
      <c r="B186" s="7" t="s">
        <v>66</v>
      </c>
      <c r="C186" s="6" t="s">
        <v>185</v>
      </c>
      <c r="D186" s="7" t="s">
        <v>68</v>
      </c>
      <c r="E186" s="8">
        <v>8</v>
      </c>
      <c r="F186" s="7">
        <v>6984733</v>
      </c>
      <c r="G186" s="7" t="s">
        <v>117</v>
      </c>
      <c r="H186" s="7" t="s">
        <v>69</v>
      </c>
      <c r="I186" s="7" t="s">
        <v>44</v>
      </c>
      <c r="J186" s="19" t="str">
        <f>IFERROR(INDEX('Employee Info'!$C$3:$E$200,MATCH(Data6[[#This Row],[Name:]],'Employee Info'!$B$3:$B$200,0),MATCH(Data6[[#This Row],[Hours Type:]],'Employee Info'!$C$2:$E$2,0)),"")</f>
        <v/>
      </c>
      <c r="K186" s="19" t="str">
        <f>IFERROR(INDEX('Employee Info'!$C$3:$J$200,MATCH(Data6[[#This Row],[Name:]],'Employee Info'!$B$3:$B$200,0),MATCH(Data6[[#Headers],[Truck]],'Employee Info'!$C$2:$J$2,0)),"")</f>
        <v/>
      </c>
      <c r="L186" s="19" t="str">
        <f>IFERROR(INDEX('Employee Info'!$C$3:$J$200,MATCH(Data6[[#This Row],[Name:]],'Employee Info'!$B$3:$B$200,0),MATCH(Data6[[#Headers],[Phone]],'Employee Info'!$C$2:$J$2,0)),"")</f>
        <v/>
      </c>
      <c r="M186" s="19" t="str">
        <f>IFERROR(INDEX('Employee Info'!$C$3:$J$200,MATCH(Data6[[#This Row],[Name:]],'Employee Info'!$B$3:$B$200,0),MATCH(Data6[[#Headers],[Tech]],'Employee Info'!$C$2:$J$2,0)),"")</f>
        <v/>
      </c>
      <c r="N186" s="19" t="str">
        <f>IFERROR(INDEX('Employee Info'!$C$3:$J$200,MATCH(Data6[[#This Row],[Name:]],'Employee Info'!$B$3:$B$200,0),MATCH(Data6[[#Headers],[Other]],'Employee Info'!$C$2:$J$2,0)),"")</f>
        <v/>
      </c>
      <c r="O186" s="19">
        <f>IFERROR((Data6[[#This Row],[Hours:]]*SUM(Data6[[#This Row],[Rate]:[Other]])),"")</f>
        <v>0</v>
      </c>
      <c r="P186" s="7" t="str">
        <f>IF(Data6[[#This Row],[WO'#:]]="","Riley #","WO#")</f>
        <v>WO#</v>
      </c>
      <c r="Q186" s="7">
        <f>IFERROR(WEEKNUM(Data6[[#This Row],[Date:]]),"")</f>
        <v>7</v>
      </c>
      <c r="R186" s="6">
        <f t="shared" si="6"/>
        <v>45333</v>
      </c>
      <c r="S186" s="6">
        <f>Data6[[#This Row],[Week Start]]+7</f>
        <v>45340</v>
      </c>
      <c r="T186" s="7" t="str">
        <f t="shared" si="7"/>
        <v>2/11/2024 - 2/18/2024</v>
      </c>
      <c r="U186" s="7" t="str">
        <f t="shared" si="8"/>
        <v>Time Card</v>
      </c>
      <c r="V186" s="8" t="str">
        <f>RIGHT(TEXT(Data6[[#This Row],[Date:]],"mmddyyyy"),4)</f>
        <v>2024</v>
      </c>
      <c r="W186" s="8" t="str">
        <f>MID(TEXT(Data6[[#This Row],[Date:]],"mmddyyyy"),3,2)</f>
        <v>15</v>
      </c>
      <c r="X186" s="8" t="str">
        <f>LEFT(TEXT(Data6[[#This Row],[Date:]],"mmddyyyy"),2)</f>
        <v>02</v>
      </c>
      <c r="Y186" s="6">
        <f>DATE(Data6[[#This Row],[Year]],Data6[[#This Row],[Month]],Data6[[#This Row],[Day]])</f>
        <v>45337</v>
      </c>
    </row>
    <row r="187" spans="1:25">
      <c r="A187" s="5">
        <v>45364.460449537037</v>
      </c>
      <c r="B187" s="7" t="s">
        <v>76</v>
      </c>
      <c r="C187" s="6" t="s">
        <v>185</v>
      </c>
      <c r="D187" s="7" t="s">
        <v>156</v>
      </c>
      <c r="E187" s="8">
        <v>2</v>
      </c>
      <c r="F187" s="7">
        <v>6984733</v>
      </c>
      <c r="G187" s="7" t="s">
        <v>68</v>
      </c>
      <c r="H187" s="7" t="s">
        <v>69</v>
      </c>
      <c r="I187" s="7" t="s">
        <v>44</v>
      </c>
      <c r="J187" s="19" t="str">
        <f>IFERROR(INDEX('Employee Info'!$C$3:$E$200,MATCH(Data6[[#This Row],[Name:]],'Employee Info'!$B$3:$B$200,0),MATCH(Data6[[#This Row],[Hours Type:]],'Employee Info'!$C$2:$E$2,0)),"")</f>
        <v/>
      </c>
      <c r="K187" s="19" t="str">
        <f>IFERROR(INDEX('Employee Info'!$C$3:$J$200,MATCH(Data6[[#This Row],[Name:]],'Employee Info'!$B$3:$B$200,0),MATCH(Data6[[#Headers],[Truck]],'Employee Info'!$C$2:$J$2,0)),"")</f>
        <v/>
      </c>
      <c r="L187" s="19" t="str">
        <f>IFERROR(INDEX('Employee Info'!$C$3:$J$200,MATCH(Data6[[#This Row],[Name:]],'Employee Info'!$B$3:$B$200,0),MATCH(Data6[[#Headers],[Phone]],'Employee Info'!$C$2:$J$2,0)),"")</f>
        <v/>
      </c>
      <c r="M187" s="19" t="str">
        <f>IFERROR(INDEX('Employee Info'!$C$3:$J$200,MATCH(Data6[[#This Row],[Name:]],'Employee Info'!$B$3:$B$200,0),MATCH(Data6[[#Headers],[Tech]],'Employee Info'!$C$2:$J$2,0)),"")</f>
        <v/>
      </c>
      <c r="N187" s="19" t="str">
        <f>IFERROR(INDEX('Employee Info'!$C$3:$J$200,MATCH(Data6[[#This Row],[Name:]],'Employee Info'!$B$3:$B$200,0),MATCH(Data6[[#Headers],[Other]],'Employee Info'!$C$2:$J$2,0)),"")</f>
        <v/>
      </c>
      <c r="O187" s="19">
        <f>IFERROR((Data6[[#This Row],[Hours:]]*SUM(Data6[[#This Row],[Rate]:[Other]])),"")</f>
        <v>0</v>
      </c>
      <c r="P187" s="7" t="str">
        <f>IF(Data6[[#This Row],[WO'#:]]="","Riley #","WO#")</f>
        <v>WO#</v>
      </c>
      <c r="Q187" s="7">
        <f>IFERROR(WEEKNUM(Data6[[#This Row],[Date:]]),"")</f>
        <v>7</v>
      </c>
      <c r="R187" s="6">
        <f t="shared" si="6"/>
        <v>45333</v>
      </c>
      <c r="S187" s="6">
        <f>Data6[[#This Row],[Week Start]]+7</f>
        <v>45340</v>
      </c>
      <c r="T187" s="7" t="str">
        <f t="shared" si="7"/>
        <v>2/11/2024 - 2/18/2024</v>
      </c>
      <c r="U187" s="7" t="str">
        <f t="shared" si="8"/>
        <v>Time Card</v>
      </c>
      <c r="V187" s="8" t="str">
        <f>RIGHT(TEXT(Data6[[#This Row],[Date:]],"mmddyyyy"),4)</f>
        <v>2024</v>
      </c>
      <c r="W187" s="8" t="str">
        <f>MID(TEXT(Data6[[#This Row],[Date:]],"mmddyyyy"),3,2)</f>
        <v>15</v>
      </c>
      <c r="X187" s="8" t="str">
        <f>LEFT(TEXT(Data6[[#This Row],[Date:]],"mmddyyyy"),2)</f>
        <v>02</v>
      </c>
      <c r="Y187" s="6">
        <f>DATE(Data6[[#This Row],[Year]],Data6[[#This Row],[Month]],Data6[[#This Row],[Day]])</f>
        <v>45337</v>
      </c>
    </row>
    <row r="188" spans="1:25">
      <c r="A188" s="5">
        <v>45337.580310069447</v>
      </c>
      <c r="B188" s="7" t="s">
        <v>35</v>
      </c>
      <c r="C188" s="6" t="s">
        <v>185</v>
      </c>
      <c r="D188" s="7" t="s">
        <v>188</v>
      </c>
      <c r="E188" s="8">
        <v>6</v>
      </c>
      <c r="F188" s="7">
        <v>7049691</v>
      </c>
      <c r="G188" s="7" t="s">
        <v>68</v>
      </c>
      <c r="H188" s="7" t="s">
        <v>69</v>
      </c>
      <c r="I188" s="7" t="s">
        <v>44</v>
      </c>
      <c r="J188" s="19" t="str">
        <f>IFERROR(INDEX('Employee Info'!$C$3:$E$200,MATCH(Data6[[#This Row],[Name:]],'Employee Info'!$B$3:$B$200,0),MATCH(Data6[[#This Row],[Hours Type:]],'Employee Info'!$C$2:$E$2,0)),"")</f>
        <v/>
      </c>
      <c r="K188" s="19" t="str">
        <f>IFERROR(INDEX('Employee Info'!$C$3:$J$200,MATCH(Data6[[#This Row],[Name:]],'Employee Info'!$B$3:$B$200,0),MATCH(Data6[[#Headers],[Truck]],'Employee Info'!$C$2:$J$2,0)),"")</f>
        <v/>
      </c>
      <c r="L188" s="19" t="str">
        <f>IFERROR(INDEX('Employee Info'!$C$3:$J$200,MATCH(Data6[[#This Row],[Name:]],'Employee Info'!$B$3:$B$200,0),MATCH(Data6[[#Headers],[Phone]],'Employee Info'!$C$2:$J$2,0)),"")</f>
        <v/>
      </c>
      <c r="M188" s="19" t="str">
        <f>IFERROR(INDEX('Employee Info'!$C$3:$J$200,MATCH(Data6[[#This Row],[Name:]],'Employee Info'!$B$3:$B$200,0),MATCH(Data6[[#Headers],[Tech]],'Employee Info'!$C$2:$J$2,0)),"")</f>
        <v/>
      </c>
      <c r="N188" s="19" t="str">
        <f>IFERROR(INDEX('Employee Info'!$C$3:$J$200,MATCH(Data6[[#This Row],[Name:]],'Employee Info'!$B$3:$B$200,0),MATCH(Data6[[#Headers],[Other]],'Employee Info'!$C$2:$J$2,0)),"")</f>
        <v/>
      </c>
      <c r="O188" s="19">
        <f>IFERROR((Data6[[#This Row],[Hours:]]*SUM(Data6[[#This Row],[Rate]:[Other]])),"")</f>
        <v>0</v>
      </c>
      <c r="P188" s="7" t="str">
        <f>IF(Data6[[#This Row],[WO'#:]]="","Riley #","WO#")</f>
        <v>WO#</v>
      </c>
      <c r="Q188" s="7">
        <f>IFERROR(WEEKNUM(Data6[[#This Row],[Date:]]),"")</f>
        <v>7</v>
      </c>
      <c r="R188" s="6">
        <f t="shared" si="6"/>
        <v>45333</v>
      </c>
      <c r="S188" s="6">
        <f>Data6[[#This Row],[Week Start]]+7</f>
        <v>45340</v>
      </c>
      <c r="T188" s="7" t="str">
        <f t="shared" si="7"/>
        <v>2/11/2024 - 2/18/2024</v>
      </c>
      <c r="U188" s="7" t="str">
        <f t="shared" si="8"/>
        <v>Time Card</v>
      </c>
      <c r="V188" s="8" t="str">
        <f>RIGHT(TEXT(Data6[[#This Row],[Date:]],"mmddyyyy"),4)</f>
        <v>2024</v>
      </c>
      <c r="W188" s="8" t="str">
        <f>MID(TEXT(Data6[[#This Row],[Date:]],"mmddyyyy"),3,2)</f>
        <v>15</v>
      </c>
      <c r="X188" s="8" t="str">
        <f>LEFT(TEXT(Data6[[#This Row],[Date:]],"mmddyyyy"),2)</f>
        <v>02</v>
      </c>
      <c r="Y188" s="6">
        <f>DATE(Data6[[#This Row],[Year]],Data6[[#This Row],[Month]],Data6[[#This Row],[Day]])</f>
        <v>45337</v>
      </c>
    </row>
    <row r="189" spans="1:25">
      <c r="A189" s="5">
        <v>45337.582203935184</v>
      </c>
      <c r="B189" s="7" t="s">
        <v>31</v>
      </c>
      <c r="C189" s="6" t="s">
        <v>185</v>
      </c>
      <c r="D189" s="7" t="s">
        <v>189</v>
      </c>
      <c r="E189" s="8">
        <v>1.5</v>
      </c>
      <c r="F189" s="7">
        <v>7052401</v>
      </c>
      <c r="G189" s="7" t="s">
        <v>68</v>
      </c>
      <c r="H189" s="7" t="s">
        <v>69</v>
      </c>
      <c r="I189" s="7" t="s">
        <v>44</v>
      </c>
      <c r="J189" s="19" t="str">
        <f>IFERROR(INDEX('Employee Info'!$C$3:$E$200,MATCH(Data6[[#This Row],[Name:]],'Employee Info'!$B$3:$B$200,0),MATCH(Data6[[#This Row],[Hours Type:]],'Employee Info'!$C$2:$E$2,0)),"")</f>
        <v/>
      </c>
      <c r="K189" s="19" t="str">
        <f>IFERROR(INDEX('Employee Info'!$C$3:$J$200,MATCH(Data6[[#This Row],[Name:]],'Employee Info'!$B$3:$B$200,0),MATCH(Data6[[#Headers],[Truck]],'Employee Info'!$C$2:$J$2,0)),"")</f>
        <v/>
      </c>
      <c r="L189" s="19" t="str">
        <f>IFERROR(INDEX('Employee Info'!$C$3:$J$200,MATCH(Data6[[#This Row],[Name:]],'Employee Info'!$B$3:$B$200,0),MATCH(Data6[[#Headers],[Phone]],'Employee Info'!$C$2:$J$2,0)),"")</f>
        <v/>
      </c>
      <c r="M189" s="19" t="str">
        <f>IFERROR(INDEX('Employee Info'!$C$3:$J$200,MATCH(Data6[[#This Row],[Name:]],'Employee Info'!$B$3:$B$200,0),MATCH(Data6[[#Headers],[Tech]],'Employee Info'!$C$2:$J$2,0)),"")</f>
        <v/>
      </c>
      <c r="N189" s="19" t="str">
        <f>IFERROR(INDEX('Employee Info'!$C$3:$J$200,MATCH(Data6[[#This Row],[Name:]],'Employee Info'!$B$3:$B$200,0),MATCH(Data6[[#Headers],[Other]],'Employee Info'!$C$2:$J$2,0)),"")</f>
        <v/>
      </c>
      <c r="O189" s="19">
        <f>IFERROR((Data6[[#This Row],[Hours:]]*SUM(Data6[[#This Row],[Rate]:[Other]])),"")</f>
        <v>0</v>
      </c>
      <c r="P189" s="7" t="str">
        <f>IF(Data6[[#This Row],[WO'#:]]="","Riley #","WO#")</f>
        <v>WO#</v>
      </c>
      <c r="Q189" s="7">
        <f>IFERROR(WEEKNUM(Data6[[#This Row],[Date:]]),"")</f>
        <v>7</v>
      </c>
      <c r="R189" s="6">
        <f t="shared" si="6"/>
        <v>45333</v>
      </c>
      <c r="S189" s="6">
        <f>Data6[[#This Row],[Week Start]]+7</f>
        <v>45340</v>
      </c>
      <c r="T189" s="7" t="str">
        <f t="shared" si="7"/>
        <v>2/11/2024 - 2/18/2024</v>
      </c>
      <c r="U189" s="7" t="str">
        <f t="shared" si="8"/>
        <v>Time Card</v>
      </c>
      <c r="V189" s="8" t="str">
        <f>RIGHT(TEXT(Data6[[#This Row],[Date:]],"mmddyyyy"),4)</f>
        <v>2024</v>
      </c>
      <c r="W189" s="8" t="str">
        <f>MID(TEXT(Data6[[#This Row],[Date:]],"mmddyyyy"),3,2)</f>
        <v>15</v>
      </c>
      <c r="X189" s="8" t="str">
        <f>LEFT(TEXT(Data6[[#This Row],[Date:]],"mmddyyyy"),2)</f>
        <v>02</v>
      </c>
      <c r="Y189" s="6">
        <f>DATE(Data6[[#This Row],[Year]],Data6[[#This Row],[Month]],Data6[[#This Row],[Day]])</f>
        <v>45337</v>
      </c>
    </row>
    <row r="190" spans="1:25">
      <c r="A190" s="5">
        <v>45338.533549768516</v>
      </c>
      <c r="B190" s="7" t="s">
        <v>66</v>
      </c>
      <c r="C190" s="6" t="s">
        <v>190</v>
      </c>
      <c r="D190" s="7" t="s">
        <v>68</v>
      </c>
      <c r="E190" s="8">
        <v>8</v>
      </c>
      <c r="F190" s="7">
        <v>6984733</v>
      </c>
      <c r="G190" s="7" t="s">
        <v>117</v>
      </c>
      <c r="H190" s="7" t="s">
        <v>69</v>
      </c>
      <c r="I190" s="7" t="s">
        <v>44</v>
      </c>
      <c r="J190" s="19" t="str">
        <f>IFERROR(INDEX('Employee Info'!$C$3:$E$200,MATCH(Data6[[#This Row],[Name:]],'Employee Info'!$B$3:$B$200,0),MATCH(Data6[[#This Row],[Hours Type:]],'Employee Info'!$C$2:$E$2,0)),"")</f>
        <v/>
      </c>
      <c r="K190" s="19" t="str">
        <f>IFERROR(INDEX('Employee Info'!$C$3:$J$200,MATCH(Data6[[#This Row],[Name:]],'Employee Info'!$B$3:$B$200,0),MATCH(Data6[[#Headers],[Truck]],'Employee Info'!$C$2:$J$2,0)),"")</f>
        <v/>
      </c>
      <c r="L190" s="19" t="str">
        <f>IFERROR(INDEX('Employee Info'!$C$3:$J$200,MATCH(Data6[[#This Row],[Name:]],'Employee Info'!$B$3:$B$200,0),MATCH(Data6[[#Headers],[Phone]],'Employee Info'!$C$2:$J$2,0)),"")</f>
        <v/>
      </c>
      <c r="M190" s="19" t="str">
        <f>IFERROR(INDEX('Employee Info'!$C$3:$J$200,MATCH(Data6[[#This Row],[Name:]],'Employee Info'!$B$3:$B$200,0),MATCH(Data6[[#Headers],[Tech]],'Employee Info'!$C$2:$J$2,0)),"")</f>
        <v/>
      </c>
      <c r="N190" s="19" t="str">
        <f>IFERROR(INDEX('Employee Info'!$C$3:$J$200,MATCH(Data6[[#This Row],[Name:]],'Employee Info'!$B$3:$B$200,0),MATCH(Data6[[#Headers],[Other]],'Employee Info'!$C$2:$J$2,0)),"")</f>
        <v/>
      </c>
      <c r="O190" s="19">
        <f>IFERROR((Data6[[#This Row],[Hours:]]*SUM(Data6[[#This Row],[Rate]:[Other]])),"")</f>
        <v>0</v>
      </c>
      <c r="P190" s="7" t="str">
        <f>IF(Data6[[#This Row],[WO'#:]]="","Riley #","WO#")</f>
        <v>WO#</v>
      </c>
      <c r="Q190" s="7">
        <f>IFERROR(WEEKNUM(Data6[[#This Row],[Date:]]),"")</f>
        <v>7</v>
      </c>
      <c r="R190" s="6">
        <f t="shared" si="6"/>
        <v>45333</v>
      </c>
      <c r="S190" s="6">
        <f>Data6[[#This Row],[Week Start]]+7</f>
        <v>45340</v>
      </c>
      <c r="T190" s="7" t="str">
        <f t="shared" si="7"/>
        <v>2/11/2024 - 2/18/2024</v>
      </c>
      <c r="U190" s="7" t="str">
        <f t="shared" si="8"/>
        <v>Time Card</v>
      </c>
      <c r="V190" s="8" t="str">
        <f>RIGHT(TEXT(Data6[[#This Row],[Date:]],"mmddyyyy"),4)</f>
        <v>2024</v>
      </c>
      <c r="W190" s="8" t="str">
        <f>MID(TEXT(Data6[[#This Row],[Date:]],"mmddyyyy"),3,2)</f>
        <v>16</v>
      </c>
      <c r="X190" s="8" t="str">
        <f>LEFT(TEXT(Data6[[#This Row],[Date:]],"mmddyyyy"),2)</f>
        <v>02</v>
      </c>
      <c r="Y190" s="6">
        <f>DATE(Data6[[#This Row],[Year]],Data6[[#This Row],[Month]],Data6[[#This Row],[Day]])</f>
        <v>45338</v>
      </c>
    </row>
    <row r="191" spans="1:25">
      <c r="A191" s="5">
        <v>45338.559210416664</v>
      </c>
      <c r="B191" s="7" t="s">
        <v>31</v>
      </c>
      <c r="C191" s="6" t="s">
        <v>190</v>
      </c>
      <c r="D191" s="7" t="s">
        <v>100</v>
      </c>
      <c r="E191" s="8">
        <v>1.5</v>
      </c>
      <c r="F191" s="7">
        <v>6984733</v>
      </c>
      <c r="G191" s="7" t="s">
        <v>117</v>
      </c>
      <c r="H191" s="7" t="s">
        <v>69</v>
      </c>
      <c r="I191" s="7" t="s">
        <v>44</v>
      </c>
      <c r="J191" s="19" t="str">
        <f>IFERROR(INDEX('Employee Info'!$C$3:$E$200,MATCH(Data6[[#This Row],[Name:]],'Employee Info'!$B$3:$B$200,0),MATCH(Data6[[#This Row],[Hours Type:]],'Employee Info'!$C$2:$E$2,0)),"")</f>
        <v/>
      </c>
      <c r="K191" s="19" t="str">
        <f>IFERROR(INDEX('Employee Info'!$C$3:$J$200,MATCH(Data6[[#This Row],[Name:]],'Employee Info'!$B$3:$B$200,0),MATCH(Data6[[#Headers],[Truck]],'Employee Info'!$C$2:$J$2,0)),"")</f>
        <v/>
      </c>
      <c r="L191" s="19" t="str">
        <f>IFERROR(INDEX('Employee Info'!$C$3:$J$200,MATCH(Data6[[#This Row],[Name:]],'Employee Info'!$B$3:$B$200,0),MATCH(Data6[[#Headers],[Phone]],'Employee Info'!$C$2:$J$2,0)),"")</f>
        <v/>
      </c>
      <c r="M191" s="19" t="str">
        <f>IFERROR(INDEX('Employee Info'!$C$3:$J$200,MATCH(Data6[[#This Row],[Name:]],'Employee Info'!$B$3:$B$200,0),MATCH(Data6[[#Headers],[Tech]],'Employee Info'!$C$2:$J$2,0)),"")</f>
        <v/>
      </c>
      <c r="N191" s="19" t="str">
        <f>IFERROR(INDEX('Employee Info'!$C$3:$J$200,MATCH(Data6[[#This Row],[Name:]],'Employee Info'!$B$3:$B$200,0),MATCH(Data6[[#Headers],[Other]],'Employee Info'!$C$2:$J$2,0)),"")</f>
        <v/>
      </c>
      <c r="O191" s="19">
        <f>IFERROR((Data6[[#This Row],[Hours:]]*SUM(Data6[[#This Row],[Rate]:[Other]])),"")</f>
        <v>0</v>
      </c>
      <c r="P191" s="7" t="str">
        <f>IF(Data6[[#This Row],[WO'#:]]="","Riley #","WO#")</f>
        <v>WO#</v>
      </c>
      <c r="Q191" s="7">
        <f>IFERROR(WEEKNUM(Data6[[#This Row],[Date:]]),"")</f>
        <v>7</v>
      </c>
      <c r="R191" s="6">
        <f t="shared" si="6"/>
        <v>45333</v>
      </c>
      <c r="S191" s="6">
        <f>Data6[[#This Row],[Week Start]]+7</f>
        <v>45340</v>
      </c>
      <c r="T191" s="7" t="str">
        <f t="shared" si="7"/>
        <v>2/11/2024 - 2/18/2024</v>
      </c>
      <c r="U191" s="7" t="str">
        <f t="shared" si="8"/>
        <v>Time Card</v>
      </c>
      <c r="V191" s="8" t="str">
        <f>RIGHT(TEXT(Data6[[#This Row],[Date:]],"mmddyyyy"),4)</f>
        <v>2024</v>
      </c>
      <c r="W191" s="8" t="str">
        <f>MID(TEXT(Data6[[#This Row],[Date:]],"mmddyyyy"),3,2)</f>
        <v>16</v>
      </c>
      <c r="X191" s="8" t="str">
        <f>LEFT(TEXT(Data6[[#This Row],[Date:]],"mmddyyyy"),2)</f>
        <v>02</v>
      </c>
      <c r="Y191" s="6">
        <f>DATE(Data6[[#This Row],[Year]],Data6[[#This Row],[Month]],Data6[[#This Row],[Day]])</f>
        <v>45338</v>
      </c>
    </row>
    <row r="192" spans="1:25">
      <c r="A192" s="5">
        <v>45364.460570717594</v>
      </c>
      <c r="B192" s="7" t="s">
        <v>76</v>
      </c>
      <c r="C192" s="6" t="s">
        <v>190</v>
      </c>
      <c r="D192" s="7" t="s">
        <v>156</v>
      </c>
      <c r="E192" s="8">
        <v>2</v>
      </c>
      <c r="F192" s="7">
        <v>6984733</v>
      </c>
      <c r="G192" s="7" t="s">
        <v>68</v>
      </c>
      <c r="H192" s="7" t="s">
        <v>69</v>
      </c>
      <c r="I192" s="7" t="s">
        <v>44</v>
      </c>
      <c r="J192" s="19" t="str">
        <f>IFERROR(INDEX('Employee Info'!$C$3:$E$200,MATCH(Data6[[#This Row],[Name:]],'Employee Info'!$B$3:$B$200,0),MATCH(Data6[[#This Row],[Hours Type:]],'Employee Info'!$C$2:$E$2,0)),"")</f>
        <v/>
      </c>
      <c r="K192" s="19" t="str">
        <f>IFERROR(INDEX('Employee Info'!$C$3:$J$200,MATCH(Data6[[#This Row],[Name:]],'Employee Info'!$B$3:$B$200,0),MATCH(Data6[[#Headers],[Truck]],'Employee Info'!$C$2:$J$2,0)),"")</f>
        <v/>
      </c>
      <c r="L192" s="19" t="str">
        <f>IFERROR(INDEX('Employee Info'!$C$3:$J$200,MATCH(Data6[[#This Row],[Name:]],'Employee Info'!$B$3:$B$200,0),MATCH(Data6[[#Headers],[Phone]],'Employee Info'!$C$2:$J$2,0)),"")</f>
        <v/>
      </c>
      <c r="M192" s="19" t="str">
        <f>IFERROR(INDEX('Employee Info'!$C$3:$J$200,MATCH(Data6[[#This Row],[Name:]],'Employee Info'!$B$3:$B$200,0),MATCH(Data6[[#Headers],[Tech]],'Employee Info'!$C$2:$J$2,0)),"")</f>
        <v/>
      </c>
      <c r="N192" s="19" t="str">
        <f>IFERROR(INDEX('Employee Info'!$C$3:$J$200,MATCH(Data6[[#This Row],[Name:]],'Employee Info'!$B$3:$B$200,0),MATCH(Data6[[#Headers],[Other]],'Employee Info'!$C$2:$J$2,0)),"")</f>
        <v/>
      </c>
      <c r="O192" s="19">
        <f>IFERROR((Data6[[#This Row],[Hours:]]*SUM(Data6[[#This Row],[Rate]:[Other]])),"")</f>
        <v>0</v>
      </c>
      <c r="P192" s="7" t="str">
        <f>IF(Data6[[#This Row],[WO'#:]]="","Riley #","WO#")</f>
        <v>WO#</v>
      </c>
      <c r="Q192" s="7">
        <f>IFERROR(WEEKNUM(Data6[[#This Row],[Date:]]),"")</f>
        <v>7</v>
      </c>
      <c r="R192" s="6">
        <f t="shared" si="6"/>
        <v>45333</v>
      </c>
      <c r="S192" s="6">
        <f>Data6[[#This Row],[Week Start]]+7</f>
        <v>45340</v>
      </c>
      <c r="T192" s="7" t="str">
        <f t="shared" si="7"/>
        <v>2/11/2024 - 2/18/2024</v>
      </c>
      <c r="U192" s="7" t="str">
        <f t="shared" si="8"/>
        <v>Time Card</v>
      </c>
      <c r="V192" s="8" t="str">
        <f>RIGHT(TEXT(Data6[[#This Row],[Date:]],"mmddyyyy"),4)</f>
        <v>2024</v>
      </c>
      <c r="W192" s="8" t="str">
        <f>MID(TEXT(Data6[[#This Row],[Date:]],"mmddyyyy"),3,2)</f>
        <v>16</v>
      </c>
      <c r="X192" s="8" t="str">
        <f>LEFT(TEXT(Data6[[#This Row],[Date:]],"mmddyyyy"),2)</f>
        <v>02</v>
      </c>
      <c r="Y192" s="6">
        <f>DATE(Data6[[#This Row],[Year]],Data6[[#This Row],[Month]],Data6[[#This Row],[Day]])</f>
        <v>45338</v>
      </c>
    </row>
    <row r="193" spans="1:25">
      <c r="A193" s="5">
        <v>45338.406620138892</v>
      </c>
      <c r="B193" s="7" t="s">
        <v>31</v>
      </c>
      <c r="C193" s="6" t="s">
        <v>190</v>
      </c>
      <c r="D193" s="7" t="s">
        <v>191</v>
      </c>
      <c r="E193" s="8">
        <v>2.5</v>
      </c>
      <c r="F193" s="7" t="s">
        <v>68</v>
      </c>
      <c r="G193" s="7" t="s">
        <v>68</v>
      </c>
      <c r="H193" s="7" t="s">
        <v>92</v>
      </c>
      <c r="I193" s="7" t="s">
        <v>44</v>
      </c>
      <c r="J193" s="19" t="str">
        <f>IFERROR(INDEX('Employee Info'!$C$3:$E$200,MATCH(Data6[[#This Row],[Name:]],'Employee Info'!$B$3:$B$200,0),MATCH(Data6[[#This Row],[Hours Type:]],'Employee Info'!$C$2:$E$2,0)),"")</f>
        <v/>
      </c>
      <c r="K193" s="19" t="str">
        <f>IFERROR(INDEX('Employee Info'!$C$3:$J$200,MATCH(Data6[[#This Row],[Name:]],'Employee Info'!$B$3:$B$200,0),MATCH(Data6[[#Headers],[Truck]],'Employee Info'!$C$2:$J$2,0)),"")</f>
        <v/>
      </c>
      <c r="L193" s="19" t="str">
        <f>IFERROR(INDEX('Employee Info'!$C$3:$J$200,MATCH(Data6[[#This Row],[Name:]],'Employee Info'!$B$3:$B$200,0),MATCH(Data6[[#Headers],[Phone]],'Employee Info'!$C$2:$J$2,0)),"")</f>
        <v/>
      </c>
      <c r="M193" s="19" t="str">
        <f>IFERROR(INDEX('Employee Info'!$C$3:$J$200,MATCH(Data6[[#This Row],[Name:]],'Employee Info'!$B$3:$B$200,0),MATCH(Data6[[#Headers],[Tech]],'Employee Info'!$C$2:$J$2,0)),"")</f>
        <v/>
      </c>
      <c r="N193" s="19" t="str">
        <f>IFERROR(INDEX('Employee Info'!$C$3:$J$200,MATCH(Data6[[#This Row],[Name:]],'Employee Info'!$B$3:$B$200,0),MATCH(Data6[[#Headers],[Other]],'Employee Info'!$C$2:$J$2,0)),"")</f>
        <v/>
      </c>
      <c r="O193" s="19">
        <f>IFERROR((Data6[[#This Row],[Hours:]]*SUM(Data6[[#This Row],[Rate]:[Other]])),"")</f>
        <v>0</v>
      </c>
      <c r="P193" s="7" t="str">
        <f>IF(Data6[[#This Row],[WO'#:]]="","Riley #","WO#")</f>
        <v>Riley #</v>
      </c>
      <c r="Q193" s="7">
        <f>IFERROR(WEEKNUM(Data6[[#This Row],[Date:]]),"")</f>
        <v>7</v>
      </c>
      <c r="R193" s="6">
        <f t="shared" si="6"/>
        <v>45333</v>
      </c>
      <c r="S193" s="6">
        <f>Data6[[#This Row],[Week Start]]+7</f>
        <v>45340</v>
      </c>
      <c r="T193" s="7" t="str">
        <f t="shared" si="7"/>
        <v>2/11/2024 - 2/18/2024</v>
      </c>
      <c r="U193" s="7" t="str">
        <f t="shared" si="8"/>
        <v>Time Card</v>
      </c>
      <c r="V193" s="8" t="str">
        <f>RIGHT(TEXT(Data6[[#This Row],[Date:]],"mmddyyyy"),4)</f>
        <v>2024</v>
      </c>
      <c r="W193" s="8" t="str">
        <f>MID(TEXT(Data6[[#This Row],[Date:]],"mmddyyyy"),3,2)</f>
        <v>16</v>
      </c>
      <c r="X193" s="8" t="str">
        <f>LEFT(TEXT(Data6[[#This Row],[Date:]],"mmddyyyy"),2)</f>
        <v>02</v>
      </c>
      <c r="Y193" s="6">
        <f>DATE(Data6[[#This Row],[Year]],Data6[[#This Row],[Month]],Data6[[#This Row],[Day]])</f>
        <v>45338</v>
      </c>
    </row>
    <row r="194" spans="1:25">
      <c r="A194" s="5">
        <v>45338.558165162038</v>
      </c>
      <c r="B194" s="7" t="s">
        <v>31</v>
      </c>
      <c r="C194" s="6" t="s">
        <v>190</v>
      </c>
      <c r="D194" s="7" t="s">
        <v>192</v>
      </c>
      <c r="E194" s="8">
        <v>4</v>
      </c>
      <c r="F194" s="7" t="s">
        <v>68</v>
      </c>
      <c r="G194" s="7" t="s">
        <v>117</v>
      </c>
      <c r="H194" s="7" t="s">
        <v>92</v>
      </c>
      <c r="I194" s="7" t="s">
        <v>44</v>
      </c>
      <c r="J194" s="19" t="str">
        <f>IFERROR(INDEX('Employee Info'!$C$3:$E$200,MATCH(Data6[[#This Row],[Name:]],'Employee Info'!$B$3:$B$200,0),MATCH(Data6[[#This Row],[Hours Type:]],'Employee Info'!$C$2:$E$2,0)),"")</f>
        <v/>
      </c>
      <c r="K194" s="19" t="str">
        <f>IFERROR(INDEX('Employee Info'!$C$3:$J$200,MATCH(Data6[[#This Row],[Name:]],'Employee Info'!$B$3:$B$200,0),MATCH(Data6[[#Headers],[Truck]],'Employee Info'!$C$2:$J$2,0)),"")</f>
        <v/>
      </c>
      <c r="L194" s="19" t="str">
        <f>IFERROR(INDEX('Employee Info'!$C$3:$J$200,MATCH(Data6[[#This Row],[Name:]],'Employee Info'!$B$3:$B$200,0),MATCH(Data6[[#Headers],[Phone]],'Employee Info'!$C$2:$J$2,0)),"")</f>
        <v/>
      </c>
      <c r="M194" s="19" t="str">
        <f>IFERROR(INDEX('Employee Info'!$C$3:$J$200,MATCH(Data6[[#This Row],[Name:]],'Employee Info'!$B$3:$B$200,0),MATCH(Data6[[#Headers],[Tech]],'Employee Info'!$C$2:$J$2,0)),"")</f>
        <v/>
      </c>
      <c r="N194" s="19" t="str">
        <f>IFERROR(INDEX('Employee Info'!$C$3:$J$200,MATCH(Data6[[#This Row],[Name:]],'Employee Info'!$B$3:$B$200,0),MATCH(Data6[[#Headers],[Other]],'Employee Info'!$C$2:$J$2,0)),"")</f>
        <v/>
      </c>
      <c r="O194" s="19">
        <f>IFERROR((Data6[[#This Row],[Hours:]]*SUM(Data6[[#This Row],[Rate]:[Other]])),"")</f>
        <v>0</v>
      </c>
      <c r="P194" s="7" t="str">
        <f>IF(Data6[[#This Row],[WO'#:]]="","Riley #","WO#")</f>
        <v>Riley #</v>
      </c>
      <c r="Q194" s="7">
        <f>IFERROR(WEEKNUM(Data6[[#This Row],[Date:]]),"")</f>
        <v>7</v>
      </c>
      <c r="R194" s="6">
        <f t="shared" ref="R194:R257" si="9">DATE(RIGHT(TEXT(C194,"mm/dd/yyyy"),4),1,1)+(Q194-1)*7-(WEEKDAY(DATE(RIGHT(TEXT(C194,"mm/dd/yyyy"),4),1,1)))+1</f>
        <v>45333</v>
      </c>
      <c r="S194" s="6">
        <f>Data6[[#This Row],[Week Start]]+7</f>
        <v>45340</v>
      </c>
      <c r="T194" s="7" t="str">
        <f t="shared" ref="T194:T257" si="10">IFERROR(TEXT(R194, "m/d/yyyy") &amp; " - " &amp; TEXT(S194, "m/d/yyyy"),"")</f>
        <v>2/11/2024 - 2/18/2024</v>
      </c>
      <c r="U194" s="7" t="str">
        <f t="shared" ref="U194:U257" si="11">"Time Card"</f>
        <v>Time Card</v>
      </c>
      <c r="V194" s="8" t="str">
        <f>RIGHT(TEXT(Data6[[#This Row],[Date:]],"mmddyyyy"),4)</f>
        <v>2024</v>
      </c>
      <c r="W194" s="8" t="str">
        <f>MID(TEXT(Data6[[#This Row],[Date:]],"mmddyyyy"),3,2)</f>
        <v>16</v>
      </c>
      <c r="X194" s="8" t="str">
        <f>LEFT(TEXT(Data6[[#This Row],[Date:]],"mmddyyyy"),2)</f>
        <v>02</v>
      </c>
      <c r="Y194" s="6">
        <f>DATE(Data6[[#This Row],[Year]],Data6[[#This Row],[Month]],Data6[[#This Row],[Day]])</f>
        <v>45338</v>
      </c>
    </row>
    <row r="195" spans="1:25">
      <c r="A195" s="5">
        <v>45338.557471874999</v>
      </c>
      <c r="B195" s="7" t="s">
        <v>35</v>
      </c>
      <c r="C195" s="6" t="s">
        <v>190</v>
      </c>
      <c r="D195" s="7" t="s">
        <v>192</v>
      </c>
      <c r="E195" s="8">
        <v>8</v>
      </c>
      <c r="G195" s="7" t="s">
        <v>117</v>
      </c>
      <c r="H195" s="7" t="s">
        <v>92</v>
      </c>
      <c r="I195" s="7" t="s">
        <v>44</v>
      </c>
      <c r="J195" s="19" t="str">
        <f>IFERROR(INDEX('Employee Info'!$C$3:$E$200,MATCH(Data6[[#This Row],[Name:]],'Employee Info'!$B$3:$B$200,0),MATCH(Data6[[#This Row],[Hours Type:]],'Employee Info'!$C$2:$E$2,0)),"")</f>
        <v/>
      </c>
      <c r="K195" s="19" t="str">
        <f>IFERROR(INDEX('Employee Info'!$C$3:$J$200,MATCH(Data6[[#This Row],[Name:]],'Employee Info'!$B$3:$B$200,0),MATCH(Data6[[#Headers],[Truck]],'Employee Info'!$C$2:$J$2,0)),"")</f>
        <v/>
      </c>
      <c r="L195" s="19" t="str">
        <f>IFERROR(INDEX('Employee Info'!$C$3:$J$200,MATCH(Data6[[#This Row],[Name:]],'Employee Info'!$B$3:$B$200,0),MATCH(Data6[[#Headers],[Phone]],'Employee Info'!$C$2:$J$2,0)),"")</f>
        <v/>
      </c>
      <c r="M195" s="19" t="str">
        <f>IFERROR(INDEX('Employee Info'!$C$3:$J$200,MATCH(Data6[[#This Row],[Name:]],'Employee Info'!$B$3:$B$200,0),MATCH(Data6[[#Headers],[Tech]],'Employee Info'!$C$2:$J$2,0)),"")</f>
        <v/>
      </c>
      <c r="N195" s="19" t="str">
        <f>IFERROR(INDEX('Employee Info'!$C$3:$J$200,MATCH(Data6[[#This Row],[Name:]],'Employee Info'!$B$3:$B$200,0),MATCH(Data6[[#Headers],[Other]],'Employee Info'!$C$2:$J$2,0)),"")</f>
        <v/>
      </c>
      <c r="O195" s="19">
        <f>IFERROR((Data6[[#This Row],[Hours:]]*SUM(Data6[[#This Row],[Rate]:[Other]])),"")</f>
        <v>0</v>
      </c>
      <c r="P195" s="7" t="str">
        <f>IF(Data6[[#This Row],[WO'#:]]="","Riley #","WO#")</f>
        <v>Riley #</v>
      </c>
      <c r="Q195" s="7">
        <f>IFERROR(WEEKNUM(Data6[[#This Row],[Date:]]),"")</f>
        <v>7</v>
      </c>
      <c r="R195" s="6">
        <f t="shared" si="9"/>
        <v>45333</v>
      </c>
      <c r="S195" s="6">
        <f>Data6[[#This Row],[Week Start]]+7</f>
        <v>45340</v>
      </c>
      <c r="T195" s="7" t="str">
        <f t="shared" si="10"/>
        <v>2/11/2024 - 2/18/2024</v>
      </c>
      <c r="U195" s="7" t="str">
        <f t="shared" si="11"/>
        <v>Time Card</v>
      </c>
      <c r="V195" s="8" t="str">
        <f>RIGHT(TEXT(Data6[[#This Row],[Date:]],"mmddyyyy"),4)</f>
        <v>2024</v>
      </c>
      <c r="W195" s="8" t="str">
        <f>MID(TEXT(Data6[[#This Row],[Date:]],"mmddyyyy"),3,2)</f>
        <v>16</v>
      </c>
      <c r="X195" s="8" t="str">
        <f>LEFT(TEXT(Data6[[#This Row],[Date:]],"mmddyyyy"),2)</f>
        <v>02</v>
      </c>
      <c r="Y195" s="6">
        <f>DATE(Data6[[#This Row],[Year]],Data6[[#This Row],[Month]],Data6[[#This Row],[Day]])</f>
        <v>45338</v>
      </c>
    </row>
    <row r="196" spans="1:25">
      <c r="A196" s="5">
        <v>45366.280244212961</v>
      </c>
      <c r="B196" s="7" t="s">
        <v>66</v>
      </c>
      <c r="C196" s="6" t="s">
        <v>193</v>
      </c>
      <c r="D196" s="7" t="s">
        <v>68</v>
      </c>
      <c r="E196" s="8">
        <v>8</v>
      </c>
      <c r="F196" s="7">
        <v>20028</v>
      </c>
      <c r="G196" s="7" t="s">
        <v>68</v>
      </c>
      <c r="H196" s="7" t="s">
        <v>69</v>
      </c>
      <c r="I196" s="7" t="s">
        <v>44</v>
      </c>
      <c r="J196" s="19" t="str">
        <f>IFERROR(INDEX('Employee Info'!$C$3:$E$200,MATCH(Data6[[#This Row],[Name:]],'Employee Info'!$B$3:$B$200,0),MATCH(Data6[[#This Row],[Hours Type:]],'Employee Info'!$C$2:$E$2,0)),"")</f>
        <v/>
      </c>
      <c r="K196" s="19" t="str">
        <f>IFERROR(INDEX('Employee Info'!$C$3:$J$200,MATCH(Data6[[#This Row],[Name:]],'Employee Info'!$B$3:$B$200,0),MATCH(Data6[[#Headers],[Truck]],'Employee Info'!$C$2:$J$2,0)),"")</f>
        <v/>
      </c>
      <c r="L196" s="19" t="str">
        <f>IFERROR(INDEX('Employee Info'!$C$3:$J$200,MATCH(Data6[[#This Row],[Name:]],'Employee Info'!$B$3:$B$200,0),MATCH(Data6[[#Headers],[Phone]],'Employee Info'!$C$2:$J$2,0)),"")</f>
        <v/>
      </c>
      <c r="M196" s="19" t="str">
        <f>IFERROR(INDEX('Employee Info'!$C$3:$J$200,MATCH(Data6[[#This Row],[Name:]],'Employee Info'!$B$3:$B$200,0),MATCH(Data6[[#Headers],[Tech]],'Employee Info'!$C$2:$J$2,0)),"")</f>
        <v/>
      </c>
      <c r="N196" s="19" t="str">
        <f>IFERROR(INDEX('Employee Info'!$C$3:$J$200,MATCH(Data6[[#This Row],[Name:]],'Employee Info'!$B$3:$B$200,0),MATCH(Data6[[#Headers],[Other]],'Employee Info'!$C$2:$J$2,0)),"")</f>
        <v/>
      </c>
      <c r="O196" s="19">
        <f>IFERROR((Data6[[#This Row],[Hours:]]*SUM(Data6[[#This Row],[Rate]:[Other]])),"")</f>
        <v>0</v>
      </c>
      <c r="P196" s="7" t="str">
        <f>IF(Data6[[#This Row],[WO'#:]]="","Riley #","WO#")</f>
        <v>WO#</v>
      </c>
      <c r="Q196" s="7">
        <f>IFERROR(WEEKNUM(Data6[[#This Row],[Date:]]),"")</f>
        <v>8</v>
      </c>
      <c r="R196" s="6">
        <f t="shared" si="9"/>
        <v>45340</v>
      </c>
      <c r="S196" s="6">
        <f>Data6[[#This Row],[Week Start]]+7</f>
        <v>45347</v>
      </c>
      <c r="T196" s="7" t="str">
        <f t="shared" si="10"/>
        <v>2/18/2024 - 2/25/2024</v>
      </c>
      <c r="U196" s="7" t="str">
        <f t="shared" si="11"/>
        <v>Time Card</v>
      </c>
      <c r="V196" s="8" t="str">
        <f>RIGHT(TEXT(Data6[[#This Row],[Date:]],"mmddyyyy"),4)</f>
        <v>2024</v>
      </c>
      <c r="W196" s="8" t="str">
        <f>MID(TEXT(Data6[[#This Row],[Date:]],"mmddyyyy"),3,2)</f>
        <v>19</v>
      </c>
      <c r="X196" s="8" t="str">
        <f>LEFT(TEXT(Data6[[#This Row],[Date:]],"mmddyyyy"),2)</f>
        <v>02</v>
      </c>
      <c r="Y196" s="6">
        <f>DATE(Data6[[#This Row],[Year]],Data6[[#This Row],[Month]],Data6[[#This Row],[Day]])</f>
        <v>45341</v>
      </c>
    </row>
    <row r="197" spans="1:25">
      <c r="A197" s="5">
        <v>45341.577729745368</v>
      </c>
      <c r="B197" s="7" t="s">
        <v>31</v>
      </c>
      <c r="C197" s="6" t="s">
        <v>193</v>
      </c>
      <c r="D197" s="7" t="s">
        <v>100</v>
      </c>
      <c r="E197" s="8">
        <v>8</v>
      </c>
      <c r="F197" s="7">
        <v>6984733</v>
      </c>
      <c r="G197" s="7" t="s">
        <v>117</v>
      </c>
      <c r="H197" s="7" t="s">
        <v>69</v>
      </c>
      <c r="I197" s="7" t="s">
        <v>44</v>
      </c>
      <c r="J197" s="19" t="str">
        <f>IFERROR(INDEX('Employee Info'!$C$3:$E$200,MATCH(Data6[[#This Row],[Name:]],'Employee Info'!$B$3:$B$200,0),MATCH(Data6[[#This Row],[Hours Type:]],'Employee Info'!$C$2:$E$2,0)),"")</f>
        <v/>
      </c>
      <c r="K197" s="19" t="str">
        <f>IFERROR(INDEX('Employee Info'!$C$3:$J$200,MATCH(Data6[[#This Row],[Name:]],'Employee Info'!$B$3:$B$200,0),MATCH(Data6[[#Headers],[Truck]],'Employee Info'!$C$2:$J$2,0)),"")</f>
        <v/>
      </c>
      <c r="L197" s="19" t="str">
        <f>IFERROR(INDEX('Employee Info'!$C$3:$J$200,MATCH(Data6[[#This Row],[Name:]],'Employee Info'!$B$3:$B$200,0),MATCH(Data6[[#Headers],[Phone]],'Employee Info'!$C$2:$J$2,0)),"")</f>
        <v/>
      </c>
      <c r="M197" s="19" t="str">
        <f>IFERROR(INDEX('Employee Info'!$C$3:$J$200,MATCH(Data6[[#This Row],[Name:]],'Employee Info'!$B$3:$B$200,0),MATCH(Data6[[#Headers],[Tech]],'Employee Info'!$C$2:$J$2,0)),"")</f>
        <v/>
      </c>
      <c r="N197" s="19" t="str">
        <f>IFERROR(INDEX('Employee Info'!$C$3:$J$200,MATCH(Data6[[#This Row],[Name:]],'Employee Info'!$B$3:$B$200,0),MATCH(Data6[[#Headers],[Other]],'Employee Info'!$C$2:$J$2,0)),"")</f>
        <v/>
      </c>
      <c r="O197" s="19">
        <f>IFERROR((Data6[[#This Row],[Hours:]]*SUM(Data6[[#This Row],[Rate]:[Other]])),"")</f>
        <v>0</v>
      </c>
      <c r="P197" s="7" t="str">
        <f>IF(Data6[[#This Row],[WO'#:]]="","Riley #","WO#")</f>
        <v>WO#</v>
      </c>
      <c r="Q197" s="7">
        <f>IFERROR(WEEKNUM(Data6[[#This Row],[Date:]]),"")</f>
        <v>8</v>
      </c>
      <c r="R197" s="6">
        <f t="shared" si="9"/>
        <v>45340</v>
      </c>
      <c r="S197" s="6">
        <f>Data6[[#This Row],[Week Start]]+7</f>
        <v>45347</v>
      </c>
      <c r="T197" s="7" t="str">
        <f t="shared" si="10"/>
        <v>2/18/2024 - 2/25/2024</v>
      </c>
      <c r="U197" s="7" t="str">
        <f t="shared" si="11"/>
        <v>Time Card</v>
      </c>
      <c r="V197" s="8" t="str">
        <f>RIGHT(TEXT(Data6[[#This Row],[Date:]],"mmddyyyy"),4)</f>
        <v>2024</v>
      </c>
      <c r="W197" s="8" t="str">
        <f>MID(TEXT(Data6[[#This Row],[Date:]],"mmddyyyy"),3,2)</f>
        <v>19</v>
      </c>
      <c r="X197" s="8" t="str">
        <f>LEFT(TEXT(Data6[[#This Row],[Date:]],"mmddyyyy"),2)</f>
        <v>02</v>
      </c>
      <c r="Y197" s="6">
        <f>DATE(Data6[[#This Row],[Year]],Data6[[#This Row],[Month]],Data6[[#This Row],[Day]])</f>
        <v>45341</v>
      </c>
    </row>
    <row r="198" spans="1:25">
      <c r="A198" s="5">
        <v>45365.243375694445</v>
      </c>
      <c r="B198" s="7" t="s">
        <v>76</v>
      </c>
      <c r="C198" s="6" t="s">
        <v>193</v>
      </c>
      <c r="D198" s="7" t="s">
        <v>156</v>
      </c>
      <c r="E198" s="8">
        <v>2</v>
      </c>
      <c r="F198" s="7">
        <v>6984733</v>
      </c>
      <c r="G198" s="7" t="s">
        <v>68</v>
      </c>
      <c r="H198" s="7" t="s">
        <v>69</v>
      </c>
      <c r="I198" s="7" t="s">
        <v>44</v>
      </c>
      <c r="J198" s="19" t="str">
        <f>IFERROR(INDEX('Employee Info'!$C$3:$E$200,MATCH(Data6[[#This Row],[Name:]],'Employee Info'!$B$3:$B$200,0),MATCH(Data6[[#This Row],[Hours Type:]],'Employee Info'!$C$2:$E$2,0)),"")</f>
        <v/>
      </c>
      <c r="K198" s="19" t="str">
        <f>IFERROR(INDEX('Employee Info'!$C$3:$J$200,MATCH(Data6[[#This Row],[Name:]],'Employee Info'!$B$3:$B$200,0),MATCH(Data6[[#Headers],[Truck]],'Employee Info'!$C$2:$J$2,0)),"")</f>
        <v/>
      </c>
      <c r="L198" s="19" t="str">
        <f>IFERROR(INDEX('Employee Info'!$C$3:$J$200,MATCH(Data6[[#This Row],[Name:]],'Employee Info'!$B$3:$B$200,0),MATCH(Data6[[#Headers],[Phone]],'Employee Info'!$C$2:$J$2,0)),"")</f>
        <v/>
      </c>
      <c r="M198" s="19" t="str">
        <f>IFERROR(INDEX('Employee Info'!$C$3:$J$200,MATCH(Data6[[#This Row],[Name:]],'Employee Info'!$B$3:$B$200,0),MATCH(Data6[[#Headers],[Tech]],'Employee Info'!$C$2:$J$2,0)),"")</f>
        <v/>
      </c>
      <c r="N198" s="19" t="str">
        <f>IFERROR(INDEX('Employee Info'!$C$3:$J$200,MATCH(Data6[[#This Row],[Name:]],'Employee Info'!$B$3:$B$200,0),MATCH(Data6[[#Headers],[Other]],'Employee Info'!$C$2:$J$2,0)),"")</f>
        <v/>
      </c>
      <c r="O198" s="19">
        <f>IFERROR((Data6[[#This Row],[Hours:]]*SUM(Data6[[#This Row],[Rate]:[Other]])),"")</f>
        <v>0</v>
      </c>
      <c r="P198" s="7" t="str">
        <f>IF(Data6[[#This Row],[WO'#:]]="","Riley #","WO#")</f>
        <v>WO#</v>
      </c>
      <c r="Q198" s="7">
        <f>IFERROR(WEEKNUM(Data6[[#This Row],[Date:]]),"")</f>
        <v>8</v>
      </c>
      <c r="R198" s="6">
        <f t="shared" si="9"/>
        <v>45340</v>
      </c>
      <c r="S198" s="6">
        <f>Data6[[#This Row],[Week Start]]+7</f>
        <v>45347</v>
      </c>
      <c r="T198" s="7" t="str">
        <f t="shared" si="10"/>
        <v>2/18/2024 - 2/25/2024</v>
      </c>
      <c r="U198" s="7" t="str">
        <f t="shared" si="11"/>
        <v>Time Card</v>
      </c>
      <c r="V198" s="8" t="str">
        <f>RIGHT(TEXT(Data6[[#This Row],[Date:]],"mmddyyyy"),4)</f>
        <v>2024</v>
      </c>
      <c r="W198" s="8" t="str">
        <f>MID(TEXT(Data6[[#This Row],[Date:]],"mmddyyyy"),3,2)</f>
        <v>19</v>
      </c>
      <c r="X198" s="8" t="str">
        <f>LEFT(TEXT(Data6[[#This Row],[Date:]],"mmddyyyy"),2)</f>
        <v>02</v>
      </c>
      <c r="Y198" s="6">
        <f>DATE(Data6[[#This Row],[Year]],Data6[[#This Row],[Month]],Data6[[#This Row],[Day]])</f>
        <v>45341</v>
      </c>
    </row>
    <row r="199" spans="1:25">
      <c r="A199" s="5">
        <v>45341.578484722224</v>
      </c>
      <c r="B199" s="7" t="s">
        <v>35</v>
      </c>
      <c r="C199" s="6" t="s">
        <v>193</v>
      </c>
      <c r="D199" s="7" t="s">
        <v>194</v>
      </c>
      <c r="E199" s="8">
        <v>8</v>
      </c>
      <c r="F199" s="7" t="s">
        <v>68</v>
      </c>
      <c r="H199" s="7" t="s">
        <v>57</v>
      </c>
      <c r="I199" s="7" t="s">
        <v>44</v>
      </c>
      <c r="J199" s="19" t="str">
        <f>IFERROR(INDEX('Employee Info'!$C$3:$E$200,MATCH(Data6[[#This Row],[Name:]],'Employee Info'!$B$3:$B$200,0),MATCH(Data6[[#This Row],[Hours Type:]],'Employee Info'!$C$2:$E$2,0)),"")</f>
        <v/>
      </c>
      <c r="K199" s="19" t="str">
        <f>IFERROR(INDEX('Employee Info'!$C$3:$J$200,MATCH(Data6[[#This Row],[Name:]],'Employee Info'!$B$3:$B$200,0),MATCH(Data6[[#Headers],[Truck]],'Employee Info'!$C$2:$J$2,0)),"")</f>
        <v/>
      </c>
      <c r="L199" s="19" t="str">
        <f>IFERROR(INDEX('Employee Info'!$C$3:$J$200,MATCH(Data6[[#This Row],[Name:]],'Employee Info'!$B$3:$B$200,0),MATCH(Data6[[#Headers],[Phone]],'Employee Info'!$C$2:$J$2,0)),"")</f>
        <v/>
      </c>
      <c r="M199" s="19" t="str">
        <f>IFERROR(INDEX('Employee Info'!$C$3:$J$200,MATCH(Data6[[#This Row],[Name:]],'Employee Info'!$B$3:$B$200,0),MATCH(Data6[[#Headers],[Tech]],'Employee Info'!$C$2:$J$2,0)),"")</f>
        <v/>
      </c>
      <c r="N199" s="19" t="str">
        <f>IFERROR(INDEX('Employee Info'!$C$3:$J$200,MATCH(Data6[[#This Row],[Name:]],'Employee Info'!$B$3:$B$200,0),MATCH(Data6[[#Headers],[Other]],'Employee Info'!$C$2:$J$2,0)),"")</f>
        <v/>
      </c>
      <c r="O199" s="19">
        <f>IFERROR((Data6[[#This Row],[Hours:]]*SUM(Data6[[#This Row],[Rate]:[Other]])),"")</f>
        <v>0</v>
      </c>
      <c r="P199" s="7" t="str">
        <f>IF(Data6[[#This Row],[WO'#:]]="","Riley #","WO#")</f>
        <v>Riley #</v>
      </c>
      <c r="Q199" s="7">
        <f>IFERROR(WEEKNUM(Data6[[#This Row],[Date:]]),"")</f>
        <v>8</v>
      </c>
      <c r="R199" s="6">
        <f t="shared" si="9"/>
        <v>45340</v>
      </c>
      <c r="S199" s="6">
        <f>Data6[[#This Row],[Week Start]]+7</f>
        <v>45347</v>
      </c>
      <c r="T199" s="7" t="str">
        <f t="shared" si="10"/>
        <v>2/18/2024 - 2/25/2024</v>
      </c>
      <c r="U199" s="7" t="str">
        <f t="shared" si="11"/>
        <v>Time Card</v>
      </c>
      <c r="V199" s="8" t="str">
        <f>RIGHT(TEXT(Data6[[#This Row],[Date:]],"mmddyyyy"),4)</f>
        <v>2024</v>
      </c>
      <c r="W199" s="8" t="str">
        <f>MID(TEXT(Data6[[#This Row],[Date:]],"mmddyyyy"),3,2)</f>
        <v>19</v>
      </c>
      <c r="X199" s="8" t="str">
        <f>LEFT(TEXT(Data6[[#This Row],[Date:]],"mmddyyyy"),2)</f>
        <v>02</v>
      </c>
      <c r="Y199" s="6">
        <f>DATE(Data6[[#This Row],[Year]],Data6[[#This Row],[Month]],Data6[[#This Row],[Day]])</f>
        <v>45341</v>
      </c>
    </row>
    <row r="200" spans="1:25">
      <c r="A200" s="5">
        <v>45366.280319212965</v>
      </c>
      <c r="B200" s="7" t="s">
        <v>66</v>
      </c>
      <c r="C200" s="6" t="s">
        <v>199</v>
      </c>
      <c r="D200" s="7" t="s">
        <v>68</v>
      </c>
      <c r="E200" s="8">
        <v>8</v>
      </c>
      <c r="F200" s="7">
        <v>20028</v>
      </c>
      <c r="G200" s="7" t="s">
        <v>68</v>
      </c>
      <c r="H200" s="7" t="s">
        <v>69</v>
      </c>
      <c r="I200" s="7" t="s">
        <v>44</v>
      </c>
      <c r="J200" s="19" t="str">
        <f>IFERROR(INDEX('Employee Info'!$C$3:$E$200,MATCH(Data6[[#This Row],[Name:]],'Employee Info'!$B$3:$B$200,0),MATCH(Data6[[#This Row],[Hours Type:]],'Employee Info'!$C$2:$E$2,0)),"")</f>
        <v/>
      </c>
      <c r="K200" s="19" t="str">
        <f>IFERROR(INDEX('Employee Info'!$C$3:$J$200,MATCH(Data6[[#This Row],[Name:]],'Employee Info'!$B$3:$B$200,0),MATCH(Data6[[#Headers],[Truck]],'Employee Info'!$C$2:$J$2,0)),"")</f>
        <v/>
      </c>
      <c r="L200" s="19" t="str">
        <f>IFERROR(INDEX('Employee Info'!$C$3:$J$200,MATCH(Data6[[#This Row],[Name:]],'Employee Info'!$B$3:$B$200,0),MATCH(Data6[[#Headers],[Phone]],'Employee Info'!$C$2:$J$2,0)),"")</f>
        <v/>
      </c>
      <c r="M200" s="19" t="str">
        <f>IFERROR(INDEX('Employee Info'!$C$3:$J$200,MATCH(Data6[[#This Row],[Name:]],'Employee Info'!$B$3:$B$200,0),MATCH(Data6[[#Headers],[Tech]],'Employee Info'!$C$2:$J$2,0)),"")</f>
        <v/>
      </c>
      <c r="N200" s="19" t="str">
        <f>IFERROR(INDEX('Employee Info'!$C$3:$J$200,MATCH(Data6[[#This Row],[Name:]],'Employee Info'!$B$3:$B$200,0),MATCH(Data6[[#Headers],[Other]],'Employee Info'!$C$2:$J$2,0)),"")</f>
        <v/>
      </c>
      <c r="O200" s="19">
        <f>IFERROR((Data6[[#This Row],[Hours:]]*SUM(Data6[[#This Row],[Rate]:[Other]])),"")</f>
        <v>0</v>
      </c>
      <c r="P200" s="7" t="str">
        <f>IF(Data6[[#This Row],[WO'#:]]="","Riley #","WO#")</f>
        <v>WO#</v>
      </c>
      <c r="Q200" s="7">
        <f>IFERROR(WEEKNUM(Data6[[#This Row],[Date:]]),"")</f>
        <v>8</v>
      </c>
      <c r="R200" s="6">
        <f t="shared" si="9"/>
        <v>45340</v>
      </c>
      <c r="S200" s="6">
        <f>Data6[[#This Row],[Week Start]]+7</f>
        <v>45347</v>
      </c>
      <c r="T200" s="7" t="str">
        <f t="shared" si="10"/>
        <v>2/18/2024 - 2/25/2024</v>
      </c>
      <c r="U200" s="7" t="str">
        <f t="shared" si="11"/>
        <v>Time Card</v>
      </c>
      <c r="V200" s="8" t="str">
        <f>RIGHT(TEXT(Data6[[#This Row],[Date:]],"mmddyyyy"),4)</f>
        <v>2024</v>
      </c>
      <c r="W200" s="8" t="str">
        <f>MID(TEXT(Data6[[#This Row],[Date:]],"mmddyyyy"),3,2)</f>
        <v>20</v>
      </c>
      <c r="X200" s="8" t="str">
        <f>LEFT(TEXT(Data6[[#This Row],[Date:]],"mmddyyyy"),2)</f>
        <v>02</v>
      </c>
      <c r="Y200" s="6">
        <f>DATE(Data6[[#This Row],[Year]],Data6[[#This Row],[Month]],Data6[[#This Row],[Day]])</f>
        <v>45342</v>
      </c>
    </row>
    <row r="201" spans="1:25">
      <c r="A201" s="5">
        <v>45342.580533912034</v>
      </c>
      <c r="B201" s="7" t="s">
        <v>31</v>
      </c>
      <c r="C201" s="6" t="s">
        <v>199</v>
      </c>
      <c r="D201" s="7" t="s">
        <v>187</v>
      </c>
      <c r="E201" s="8">
        <v>8</v>
      </c>
      <c r="F201" s="7">
        <v>6984733</v>
      </c>
      <c r="G201" s="7" t="s">
        <v>117</v>
      </c>
      <c r="H201" s="7" t="s">
        <v>69</v>
      </c>
      <c r="I201" s="7" t="s">
        <v>44</v>
      </c>
      <c r="J201" s="19" t="str">
        <f>IFERROR(INDEX('Employee Info'!$C$3:$E$200,MATCH(Data6[[#This Row],[Name:]],'Employee Info'!$B$3:$B$200,0),MATCH(Data6[[#This Row],[Hours Type:]],'Employee Info'!$C$2:$E$2,0)),"")</f>
        <v/>
      </c>
      <c r="K201" s="19" t="str">
        <f>IFERROR(INDEX('Employee Info'!$C$3:$J$200,MATCH(Data6[[#This Row],[Name:]],'Employee Info'!$B$3:$B$200,0),MATCH(Data6[[#Headers],[Truck]],'Employee Info'!$C$2:$J$2,0)),"")</f>
        <v/>
      </c>
      <c r="L201" s="19" t="str">
        <f>IFERROR(INDEX('Employee Info'!$C$3:$J$200,MATCH(Data6[[#This Row],[Name:]],'Employee Info'!$B$3:$B$200,0),MATCH(Data6[[#Headers],[Phone]],'Employee Info'!$C$2:$J$2,0)),"")</f>
        <v/>
      </c>
      <c r="M201" s="19" t="str">
        <f>IFERROR(INDEX('Employee Info'!$C$3:$J$200,MATCH(Data6[[#This Row],[Name:]],'Employee Info'!$B$3:$B$200,0),MATCH(Data6[[#Headers],[Tech]],'Employee Info'!$C$2:$J$2,0)),"")</f>
        <v/>
      </c>
      <c r="N201" s="19" t="str">
        <f>IFERROR(INDEX('Employee Info'!$C$3:$J$200,MATCH(Data6[[#This Row],[Name:]],'Employee Info'!$B$3:$B$200,0),MATCH(Data6[[#Headers],[Other]],'Employee Info'!$C$2:$J$2,0)),"")</f>
        <v/>
      </c>
      <c r="O201" s="19">
        <f>IFERROR((Data6[[#This Row],[Hours:]]*SUM(Data6[[#This Row],[Rate]:[Other]])),"")</f>
        <v>0</v>
      </c>
      <c r="P201" s="7" t="str">
        <f>IF(Data6[[#This Row],[WO'#:]]="","Riley #","WO#")</f>
        <v>WO#</v>
      </c>
      <c r="Q201" s="7">
        <f>IFERROR(WEEKNUM(Data6[[#This Row],[Date:]]),"")</f>
        <v>8</v>
      </c>
      <c r="R201" s="6">
        <f t="shared" si="9"/>
        <v>45340</v>
      </c>
      <c r="S201" s="6">
        <f>Data6[[#This Row],[Week Start]]+7</f>
        <v>45347</v>
      </c>
      <c r="T201" s="7" t="str">
        <f t="shared" si="10"/>
        <v>2/18/2024 - 2/25/2024</v>
      </c>
      <c r="U201" s="7" t="str">
        <f t="shared" si="11"/>
        <v>Time Card</v>
      </c>
      <c r="V201" s="8" t="str">
        <f>RIGHT(TEXT(Data6[[#This Row],[Date:]],"mmddyyyy"),4)</f>
        <v>2024</v>
      </c>
      <c r="W201" s="8" t="str">
        <f>MID(TEXT(Data6[[#This Row],[Date:]],"mmddyyyy"),3,2)</f>
        <v>20</v>
      </c>
      <c r="X201" s="8" t="str">
        <f>LEFT(TEXT(Data6[[#This Row],[Date:]],"mmddyyyy"),2)</f>
        <v>02</v>
      </c>
      <c r="Y201" s="6">
        <f>DATE(Data6[[#This Row],[Year]],Data6[[#This Row],[Month]],Data6[[#This Row],[Day]])</f>
        <v>45342</v>
      </c>
    </row>
    <row r="202" spans="1:25">
      <c r="A202" s="5">
        <v>45365.243744328705</v>
      </c>
      <c r="B202" s="7" t="s">
        <v>76</v>
      </c>
      <c r="C202" s="6" t="s">
        <v>199</v>
      </c>
      <c r="D202" s="7" t="s">
        <v>156</v>
      </c>
      <c r="E202" s="8">
        <v>2</v>
      </c>
      <c r="F202" s="7">
        <v>6984733</v>
      </c>
      <c r="G202" s="7" t="s">
        <v>68</v>
      </c>
      <c r="H202" s="7" t="s">
        <v>69</v>
      </c>
      <c r="I202" s="7" t="s">
        <v>44</v>
      </c>
      <c r="J202" s="19" t="str">
        <f>IFERROR(INDEX('Employee Info'!$C$3:$E$200,MATCH(Data6[[#This Row],[Name:]],'Employee Info'!$B$3:$B$200,0),MATCH(Data6[[#This Row],[Hours Type:]],'Employee Info'!$C$2:$E$2,0)),"")</f>
        <v/>
      </c>
      <c r="K202" s="19" t="str">
        <f>IFERROR(INDEX('Employee Info'!$C$3:$J$200,MATCH(Data6[[#This Row],[Name:]],'Employee Info'!$B$3:$B$200,0),MATCH(Data6[[#Headers],[Truck]],'Employee Info'!$C$2:$J$2,0)),"")</f>
        <v/>
      </c>
      <c r="L202" s="19" t="str">
        <f>IFERROR(INDEX('Employee Info'!$C$3:$J$200,MATCH(Data6[[#This Row],[Name:]],'Employee Info'!$B$3:$B$200,0),MATCH(Data6[[#Headers],[Phone]],'Employee Info'!$C$2:$J$2,0)),"")</f>
        <v/>
      </c>
      <c r="M202" s="19" t="str">
        <f>IFERROR(INDEX('Employee Info'!$C$3:$J$200,MATCH(Data6[[#This Row],[Name:]],'Employee Info'!$B$3:$B$200,0),MATCH(Data6[[#Headers],[Tech]],'Employee Info'!$C$2:$J$2,0)),"")</f>
        <v/>
      </c>
      <c r="N202" s="19" t="str">
        <f>IFERROR(INDEX('Employee Info'!$C$3:$J$200,MATCH(Data6[[#This Row],[Name:]],'Employee Info'!$B$3:$B$200,0),MATCH(Data6[[#Headers],[Other]],'Employee Info'!$C$2:$J$2,0)),"")</f>
        <v/>
      </c>
      <c r="O202" s="19">
        <f>IFERROR((Data6[[#This Row],[Hours:]]*SUM(Data6[[#This Row],[Rate]:[Other]])),"")</f>
        <v>0</v>
      </c>
      <c r="P202" s="7" t="str">
        <f>IF(Data6[[#This Row],[WO'#:]]="","Riley #","WO#")</f>
        <v>WO#</v>
      </c>
      <c r="Q202" s="7">
        <f>IFERROR(WEEKNUM(Data6[[#This Row],[Date:]]),"")</f>
        <v>8</v>
      </c>
      <c r="R202" s="6">
        <f t="shared" si="9"/>
        <v>45340</v>
      </c>
      <c r="S202" s="6">
        <f>Data6[[#This Row],[Week Start]]+7</f>
        <v>45347</v>
      </c>
      <c r="T202" s="7" t="str">
        <f t="shared" si="10"/>
        <v>2/18/2024 - 2/25/2024</v>
      </c>
      <c r="U202" s="7" t="str">
        <f t="shared" si="11"/>
        <v>Time Card</v>
      </c>
      <c r="V202" s="8" t="str">
        <f>RIGHT(TEXT(Data6[[#This Row],[Date:]],"mmddyyyy"),4)</f>
        <v>2024</v>
      </c>
      <c r="W202" s="8" t="str">
        <f>MID(TEXT(Data6[[#This Row],[Date:]],"mmddyyyy"),3,2)</f>
        <v>20</v>
      </c>
      <c r="X202" s="8" t="str">
        <f>LEFT(TEXT(Data6[[#This Row],[Date:]],"mmddyyyy"),2)</f>
        <v>02</v>
      </c>
      <c r="Y202" s="6">
        <f>DATE(Data6[[#This Row],[Year]],Data6[[#This Row],[Month]],Data6[[#This Row],[Day]])</f>
        <v>45342</v>
      </c>
    </row>
    <row r="203" spans="1:25">
      <c r="A203" s="5">
        <v>45342.582646990741</v>
      </c>
      <c r="B203" s="7" t="s">
        <v>35</v>
      </c>
      <c r="C203" s="6" t="s">
        <v>199</v>
      </c>
      <c r="D203" s="7" t="s">
        <v>201</v>
      </c>
      <c r="E203" s="8">
        <v>5.5</v>
      </c>
      <c r="F203" s="7" t="s">
        <v>68</v>
      </c>
      <c r="G203" s="7" t="s">
        <v>117</v>
      </c>
      <c r="H203" s="7" t="s">
        <v>202</v>
      </c>
      <c r="I203" s="7" t="s">
        <v>44</v>
      </c>
      <c r="J203" s="19" t="str">
        <f>IFERROR(INDEX('Employee Info'!$C$3:$E$200,MATCH(Data6[[#This Row],[Name:]],'Employee Info'!$B$3:$B$200,0),MATCH(Data6[[#This Row],[Hours Type:]],'Employee Info'!$C$2:$E$2,0)),"")</f>
        <v/>
      </c>
      <c r="K203" s="19" t="str">
        <f>IFERROR(INDEX('Employee Info'!$C$3:$J$200,MATCH(Data6[[#This Row],[Name:]],'Employee Info'!$B$3:$B$200,0),MATCH(Data6[[#Headers],[Truck]],'Employee Info'!$C$2:$J$2,0)),"")</f>
        <v/>
      </c>
      <c r="L203" s="19" t="str">
        <f>IFERROR(INDEX('Employee Info'!$C$3:$J$200,MATCH(Data6[[#This Row],[Name:]],'Employee Info'!$B$3:$B$200,0),MATCH(Data6[[#Headers],[Phone]],'Employee Info'!$C$2:$J$2,0)),"")</f>
        <v/>
      </c>
      <c r="M203" s="19" t="str">
        <f>IFERROR(INDEX('Employee Info'!$C$3:$J$200,MATCH(Data6[[#This Row],[Name:]],'Employee Info'!$B$3:$B$200,0),MATCH(Data6[[#Headers],[Tech]],'Employee Info'!$C$2:$J$2,0)),"")</f>
        <v/>
      </c>
      <c r="N203" s="19" t="str">
        <f>IFERROR(INDEX('Employee Info'!$C$3:$J$200,MATCH(Data6[[#This Row],[Name:]],'Employee Info'!$B$3:$B$200,0),MATCH(Data6[[#Headers],[Other]],'Employee Info'!$C$2:$J$2,0)),"")</f>
        <v/>
      </c>
      <c r="O203" s="19">
        <f>IFERROR((Data6[[#This Row],[Hours:]]*SUM(Data6[[#This Row],[Rate]:[Other]])),"")</f>
        <v>0</v>
      </c>
      <c r="P203" s="7" t="str">
        <f>IF(Data6[[#This Row],[WO'#:]]="","Riley #","WO#")</f>
        <v>Riley #</v>
      </c>
      <c r="Q203" s="7">
        <f>IFERROR(WEEKNUM(Data6[[#This Row],[Date:]]),"")</f>
        <v>8</v>
      </c>
      <c r="R203" s="6">
        <f t="shared" si="9"/>
        <v>45340</v>
      </c>
      <c r="S203" s="6">
        <f>Data6[[#This Row],[Week Start]]+7</f>
        <v>45347</v>
      </c>
      <c r="T203" s="7" t="str">
        <f t="shared" si="10"/>
        <v>2/18/2024 - 2/25/2024</v>
      </c>
      <c r="U203" s="7" t="str">
        <f t="shared" si="11"/>
        <v>Time Card</v>
      </c>
      <c r="V203" s="8" t="str">
        <f>RIGHT(TEXT(Data6[[#This Row],[Date:]],"mmddyyyy"),4)</f>
        <v>2024</v>
      </c>
      <c r="W203" s="8" t="str">
        <f>MID(TEXT(Data6[[#This Row],[Date:]],"mmddyyyy"),3,2)</f>
        <v>20</v>
      </c>
      <c r="X203" s="8" t="str">
        <f>LEFT(TEXT(Data6[[#This Row],[Date:]],"mmddyyyy"),2)</f>
        <v>02</v>
      </c>
      <c r="Y203" s="6">
        <f>DATE(Data6[[#This Row],[Year]],Data6[[#This Row],[Month]],Data6[[#This Row],[Day]])</f>
        <v>45342</v>
      </c>
    </row>
    <row r="204" spans="1:25">
      <c r="A204" s="5">
        <v>45342.582146412038</v>
      </c>
      <c r="B204" s="7" t="s">
        <v>35</v>
      </c>
      <c r="C204" s="6" t="s">
        <v>199</v>
      </c>
      <c r="D204" s="7" t="s">
        <v>200</v>
      </c>
      <c r="E204" s="8">
        <v>2.5</v>
      </c>
      <c r="F204" s="7" t="s">
        <v>68</v>
      </c>
      <c r="G204" s="7" t="s">
        <v>117</v>
      </c>
      <c r="H204" s="7" t="s">
        <v>92</v>
      </c>
      <c r="I204" s="7" t="s">
        <v>44</v>
      </c>
      <c r="J204" s="19" t="str">
        <f>IFERROR(INDEX('Employee Info'!$C$3:$E$200,MATCH(Data6[[#This Row],[Name:]],'Employee Info'!$B$3:$B$200,0),MATCH(Data6[[#This Row],[Hours Type:]],'Employee Info'!$C$2:$E$2,0)),"")</f>
        <v/>
      </c>
      <c r="K204" s="19" t="str">
        <f>IFERROR(INDEX('Employee Info'!$C$3:$J$200,MATCH(Data6[[#This Row],[Name:]],'Employee Info'!$B$3:$B$200,0),MATCH(Data6[[#Headers],[Truck]],'Employee Info'!$C$2:$J$2,0)),"")</f>
        <v/>
      </c>
      <c r="L204" s="19" t="str">
        <f>IFERROR(INDEX('Employee Info'!$C$3:$J$200,MATCH(Data6[[#This Row],[Name:]],'Employee Info'!$B$3:$B$200,0),MATCH(Data6[[#Headers],[Phone]],'Employee Info'!$C$2:$J$2,0)),"")</f>
        <v/>
      </c>
      <c r="M204" s="19" t="str">
        <f>IFERROR(INDEX('Employee Info'!$C$3:$J$200,MATCH(Data6[[#This Row],[Name:]],'Employee Info'!$B$3:$B$200,0),MATCH(Data6[[#Headers],[Tech]],'Employee Info'!$C$2:$J$2,0)),"")</f>
        <v/>
      </c>
      <c r="N204" s="19" t="str">
        <f>IFERROR(INDEX('Employee Info'!$C$3:$J$200,MATCH(Data6[[#This Row],[Name:]],'Employee Info'!$B$3:$B$200,0),MATCH(Data6[[#Headers],[Other]],'Employee Info'!$C$2:$J$2,0)),"")</f>
        <v/>
      </c>
      <c r="O204" s="19">
        <f>IFERROR((Data6[[#This Row],[Hours:]]*SUM(Data6[[#This Row],[Rate]:[Other]])),"")</f>
        <v>0</v>
      </c>
      <c r="P204" s="7" t="str">
        <f>IF(Data6[[#This Row],[WO'#:]]="","Riley #","WO#")</f>
        <v>Riley #</v>
      </c>
      <c r="Q204" s="7">
        <f>IFERROR(WEEKNUM(Data6[[#This Row],[Date:]]),"")</f>
        <v>8</v>
      </c>
      <c r="R204" s="6">
        <f t="shared" si="9"/>
        <v>45340</v>
      </c>
      <c r="S204" s="6">
        <f>Data6[[#This Row],[Week Start]]+7</f>
        <v>45347</v>
      </c>
      <c r="T204" s="7" t="str">
        <f t="shared" si="10"/>
        <v>2/18/2024 - 2/25/2024</v>
      </c>
      <c r="U204" s="7" t="str">
        <f t="shared" si="11"/>
        <v>Time Card</v>
      </c>
      <c r="V204" s="8" t="str">
        <f>RIGHT(TEXT(Data6[[#This Row],[Date:]],"mmddyyyy"),4)</f>
        <v>2024</v>
      </c>
      <c r="W204" s="8" t="str">
        <f>MID(TEXT(Data6[[#This Row],[Date:]],"mmddyyyy"),3,2)</f>
        <v>20</v>
      </c>
      <c r="X204" s="8" t="str">
        <f>LEFT(TEXT(Data6[[#This Row],[Date:]],"mmddyyyy"),2)</f>
        <v>02</v>
      </c>
      <c r="Y204" s="6">
        <f>DATE(Data6[[#This Row],[Year]],Data6[[#This Row],[Month]],Data6[[#This Row],[Day]])</f>
        <v>45342</v>
      </c>
    </row>
    <row r="205" spans="1:25">
      <c r="A205" s="5">
        <v>45343.581938657408</v>
      </c>
      <c r="B205" s="7" t="s">
        <v>65</v>
      </c>
      <c r="C205" s="6" t="s">
        <v>199</v>
      </c>
      <c r="D205" s="7" t="s">
        <v>203</v>
      </c>
      <c r="E205" s="8">
        <v>8</v>
      </c>
      <c r="G205" s="7" t="s">
        <v>117</v>
      </c>
      <c r="H205" s="7" t="s">
        <v>92</v>
      </c>
      <c r="I205" s="7" t="s">
        <v>44</v>
      </c>
      <c r="J205" s="19" t="str">
        <f>IFERROR(INDEX('Employee Info'!$C$3:$E$200,MATCH(Data6[[#This Row],[Name:]],'Employee Info'!$B$3:$B$200,0),MATCH(Data6[[#This Row],[Hours Type:]],'Employee Info'!$C$2:$E$2,0)),"")</f>
        <v/>
      </c>
      <c r="K205" s="19" t="str">
        <f>IFERROR(INDEX('Employee Info'!$C$3:$J$200,MATCH(Data6[[#This Row],[Name:]],'Employee Info'!$B$3:$B$200,0),MATCH(Data6[[#Headers],[Truck]],'Employee Info'!$C$2:$J$2,0)),"")</f>
        <v/>
      </c>
      <c r="L205" s="19" t="str">
        <f>IFERROR(INDEX('Employee Info'!$C$3:$J$200,MATCH(Data6[[#This Row],[Name:]],'Employee Info'!$B$3:$B$200,0),MATCH(Data6[[#Headers],[Phone]],'Employee Info'!$C$2:$J$2,0)),"")</f>
        <v/>
      </c>
      <c r="M205" s="19" t="str">
        <f>IFERROR(INDEX('Employee Info'!$C$3:$J$200,MATCH(Data6[[#This Row],[Name:]],'Employee Info'!$B$3:$B$200,0),MATCH(Data6[[#Headers],[Tech]],'Employee Info'!$C$2:$J$2,0)),"")</f>
        <v/>
      </c>
      <c r="N205" s="19" t="str">
        <f>IFERROR(INDEX('Employee Info'!$C$3:$J$200,MATCH(Data6[[#This Row],[Name:]],'Employee Info'!$B$3:$B$200,0),MATCH(Data6[[#Headers],[Other]],'Employee Info'!$C$2:$J$2,0)),"")</f>
        <v/>
      </c>
      <c r="O205" s="19">
        <f>IFERROR((Data6[[#This Row],[Hours:]]*SUM(Data6[[#This Row],[Rate]:[Other]])),"")</f>
        <v>0</v>
      </c>
      <c r="P205" s="7" t="str">
        <f>IF(Data6[[#This Row],[WO'#:]]="","Riley #","WO#")</f>
        <v>Riley #</v>
      </c>
      <c r="Q205" s="7">
        <f>IFERROR(WEEKNUM(Data6[[#This Row],[Date:]]),"")</f>
        <v>8</v>
      </c>
      <c r="R205" s="6">
        <f t="shared" si="9"/>
        <v>45340</v>
      </c>
      <c r="S205" s="6">
        <f>Data6[[#This Row],[Week Start]]+7</f>
        <v>45347</v>
      </c>
      <c r="T205" s="7" t="str">
        <f t="shared" si="10"/>
        <v>2/18/2024 - 2/25/2024</v>
      </c>
      <c r="U205" s="7" t="str">
        <f t="shared" si="11"/>
        <v>Time Card</v>
      </c>
      <c r="V205" s="8" t="str">
        <f>RIGHT(TEXT(Data6[[#This Row],[Date:]],"mmddyyyy"),4)</f>
        <v>2024</v>
      </c>
      <c r="W205" s="8" t="str">
        <f>MID(TEXT(Data6[[#This Row],[Date:]],"mmddyyyy"),3,2)</f>
        <v>20</v>
      </c>
      <c r="X205" s="8" t="str">
        <f>LEFT(TEXT(Data6[[#This Row],[Date:]],"mmddyyyy"),2)</f>
        <v>02</v>
      </c>
      <c r="Y205" s="6">
        <f>DATE(Data6[[#This Row],[Year]],Data6[[#This Row],[Month]],Data6[[#This Row],[Day]])</f>
        <v>45342</v>
      </c>
    </row>
    <row r="206" spans="1:25">
      <c r="A206" s="5">
        <v>45366.280482986112</v>
      </c>
      <c r="B206" s="7" t="s">
        <v>66</v>
      </c>
      <c r="C206" s="6" t="s">
        <v>204</v>
      </c>
      <c r="D206" s="7" t="s">
        <v>68</v>
      </c>
      <c r="E206" s="8">
        <v>7</v>
      </c>
      <c r="F206" s="7">
        <v>20028</v>
      </c>
      <c r="G206" s="7" t="s">
        <v>68</v>
      </c>
      <c r="H206" s="7" t="s">
        <v>69</v>
      </c>
      <c r="I206" s="7" t="s">
        <v>44</v>
      </c>
      <c r="J206" s="19" t="str">
        <f>IFERROR(INDEX('Employee Info'!$C$3:$E$200,MATCH(Data6[[#This Row],[Name:]],'Employee Info'!$B$3:$B$200,0),MATCH(Data6[[#This Row],[Hours Type:]],'Employee Info'!$C$2:$E$2,0)),"")</f>
        <v/>
      </c>
      <c r="K206" s="19" t="str">
        <f>IFERROR(INDEX('Employee Info'!$C$3:$J$200,MATCH(Data6[[#This Row],[Name:]],'Employee Info'!$B$3:$B$200,0),MATCH(Data6[[#Headers],[Truck]],'Employee Info'!$C$2:$J$2,0)),"")</f>
        <v/>
      </c>
      <c r="L206" s="19" t="str">
        <f>IFERROR(INDEX('Employee Info'!$C$3:$J$200,MATCH(Data6[[#This Row],[Name:]],'Employee Info'!$B$3:$B$200,0),MATCH(Data6[[#Headers],[Phone]],'Employee Info'!$C$2:$J$2,0)),"")</f>
        <v/>
      </c>
      <c r="M206" s="19" t="str">
        <f>IFERROR(INDEX('Employee Info'!$C$3:$J$200,MATCH(Data6[[#This Row],[Name:]],'Employee Info'!$B$3:$B$200,0),MATCH(Data6[[#Headers],[Tech]],'Employee Info'!$C$2:$J$2,0)),"")</f>
        <v/>
      </c>
      <c r="N206" s="19" t="str">
        <f>IFERROR(INDEX('Employee Info'!$C$3:$J$200,MATCH(Data6[[#This Row],[Name:]],'Employee Info'!$B$3:$B$200,0),MATCH(Data6[[#Headers],[Other]],'Employee Info'!$C$2:$J$2,0)),"")</f>
        <v/>
      </c>
      <c r="O206" s="19">
        <f>IFERROR((Data6[[#This Row],[Hours:]]*SUM(Data6[[#This Row],[Rate]:[Other]])),"")</f>
        <v>0</v>
      </c>
      <c r="P206" s="7" t="str">
        <f>IF(Data6[[#This Row],[WO'#:]]="","Riley #","WO#")</f>
        <v>WO#</v>
      </c>
      <c r="Q206" s="7">
        <f>IFERROR(WEEKNUM(Data6[[#This Row],[Date:]]),"")</f>
        <v>8</v>
      </c>
      <c r="R206" s="6">
        <f t="shared" si="9"/>
        <v>45340</v>
      </c>
      <c r="S206" s="6">
        <f>Data6[[#This Row],[Week Start]]+7</f>
        <v>45347</v>
      </c>
      <c r="T206" s="7" t="str">
        <f t="shared" si="10"/>
        <v>2/18/2024 - 2/25/2024</v>
      </c>
      <c r="U206" s="7" t="str">
        <f t="shared" si="11"/>
        <v>Time Card</v>
      </c>
      <c r="V206" s="8" t="str">
        <f>RIGHT(TEXT(Data6[[#This Row],[Date:]],"mmddyyyy"),4)</f>
        <v>2024</v>
      </c>
      <c r="W206" s="8" t="str">
        <f>MID(TEXT(Data6[[#This Row],[Date:]],"mmddyyyy"),3,2)</f>
        <v>21</v>
      </c>
      <c r="X206" s="8" t="str">
        <f>LEFT(TEXT(Data6[[#This Row],[Date:]],"mmddyyyy"),2)</f>
        <v>02</v>
      </c>
      <c r="Y206" s="6">
        <f>DATE(Data6[[#This Row],[Year]],Data6[[#This Row],[Month]],Data6[[#This Row],[Day]])</f>
        <v>45343</v>
      </c>
    </row>
    <row r="207" spans="1:25">
      <c r="A207" s="5">
        <v>45343.580397106482</v>
      </c>
      <c r="B207" s="7" t="s">
        <v>31</v>
      </c>
      <c r="C207" s="6" t="s">
        <v>204</v>
      </c>
      <c r="D207" s="7" t="s">
        <v>205</v>
      </c>
      <c r="E207" s="8">
        <v>6</v>
      </c>
      <c r="F207" s="7">
        <v>6984733</v>
      </c>
      <c r="G207" s="7" t="s">
        <v>117</v>
      </c>
      <c r="H207" s="7" t="s">
        <v>69</v>
      </c>
      <c r="I207" s="7" t="s">
        <v>44</v>
      </c>
      <c r="J207" s="19" t="str">
        <f>IFERROR(INDEX('Employee Info'!$C$3:$E$200,MATCH(Data6[[#This Row],[Name:]],'Employee Info'!$B$3:$B$200,0),MATCH(Data6[[#This Row],[Hours Type:]],'Employee Info'!$C$2:$E$2,0)),"")</f>
        <v/>
      </c>
      <c r="K207" s="19" t="str">
        <f>IFERROR(INDEX('Employee Info'!$C$3:$J$200,MATCH(Data6[[#This Row],[Name:]],'Employee Info'!$B$3:$B$200,0),MATCH(Data6[[#Headers],[Truck]],'Employee Info'!$C$2:$J$2,0)),"")</f>
        <v/>
      </c>
      <c r="L207" s="19" t="str">
        <f>IFERROR(INDEX('Employee Info'!$C$3:$J$200,MATCH(Data6[[#This Row],[Name:]],'Employee Info'!$B$3:$B$200,0),MATCH(Data6[[#Headers],[Phone]],'Employee Info'!$C$2:$J$2,0)),"")</f>
        <v/>
      </c>
      <c r="M207" s="19" t="str">
        <f>IFERROR(INDEX('Employee Info'!$C$3:$J$200,MATCH(Data6[[#This Row],[Name:]],'Employee Info'!$B$3:$B$200,0),MATCH(Data6[[#Headers],[Tech]],'Employee Info'!$C$2:$J$2,0)),"")</f>
        <v/>
      </c>
      <c r="N207" s="19" t="str">
        <f>IFERROR(INDEX('Employee Info'!$C$3:$J$200,MATCH(Data6[[#This Row],[Name:]],'Employee Info'!$B$3:$B$200,0),MATCH(Data6[[#Headers],[Other]],'Employee Info'!$C$2:$J$2,0)),"")</f>
        <v/>
      </c>
      <c r="O207" s="19">
        <f>IFERROR((Data6[[#This Row],[Hours:]]*SUM(Data6[[#This Row],[Rate]:[Other]])),"")</f>
        <v>0</v>
      </c>
      <c r="P207" s="7" t="str">
        <f>IF(Data6[[#This Row],[WO'#:]]="","Riley #","WO#")</f>
        <v>WO#</v>
      </c>
      <c r="Q207" s="7">
        <f>IFERROR(WEEKNUM(Data6[[#This Row],[Date:]]),"")</f>
        <v>8</v>
      </c>
      <c r="R207" s="6">
        <f t="shared" si="9"/>
        <v>45340</v>
      </c>
      <c r="S207" s="6">
        <f>Data6[[#This Row],[Week Start]]+7</f>
        <v>45347</v>
      </c>
      <c r="T207" s="7" t="str">
        <f t="shared" si="10"/>
        <v>2/18/2024 - 2/25/2024</v>
      </c>
      <c r="U207" s="7" t="str">
        <f t="shared" si="11"/>
        <v>Time Card</v>
      </c>
      <c r="V207" s="8" t="str">
        <f>RIGHT(TEXT(Data6[[#This Row],[Date:]],"mmddyyyy"),4)</f>
        <v>2024</v>
      </c>
      <c r="W207" s="8" t="str">
        <f>MID(TEXT(Data6[[#This Row],[Date:]],"mmddyyyy"),3,2)</f>
        <v>21</v>
      </c>
      <c r="X207" s="8" t="str">
        <f>LEFT(TEXT(Data6[[#This Row],[Date:]],"mmddyyyy"),2)</f>
        <v>02</v>
      </c>
      <c r="Y207" s="6">
        <f>DATE(Data6[[#This Row],[Year]],Data6[[#This Row],[Month]],Data6[[#This Row],[Day]])</f>
        <v>45343</v>
      </c>
    </row>
    <row r="208" spans="1:25">
      <c r="A208" s="5">
        <v>45365.244101504628</v>
      </c>
      <c r="B208" s="7" t="s">
        <v>76</v>
      </c>
      <c r="C208" s="6" t="s">
        <v>204</v>
      </c>
      <c r="D208" s="7" t="s">
        <v>156</v>
      </c>
      <c r="E208" s="8">
        <v>3</v>
      </c>
      <c r="F208" s="7">
        <v>6984733</v>
      </c>
      <c r="G208" s="7" t="s">
        <v>68</v>
      </c>
      <c r="H208" s="7" t="s">
        <v>69</v>
      </c>
      <c r="I208" s="7" t="s">
        <v>44</v>
      </c>
      <c r="J208" s="19" t="str">
        <f>IFERROR(INDEX('Employee Info'!$C$3:$E$200,MATCH(Data6[[#This Row],[Name:]],'Employee Info'!$B$3:$B$200,0),MATCH(Data6[[#This Row],[Hours Type:]],'Employee Info'!$C$2:$E$2,0)),"")</f>
        <v/>
      </c>
      <c r="K208" s="19" t="str">
        <f>IFERROR(INDEX('Employee Info'!$C$3:$J$200,MATCH(Data6[[#This Row],[Name:]],'Employee Info'!$B$3:$B$200,0),MATCH(Data6[[#Headers],[Truck]],'Employee Info'!$C$2:$J$2,0)),"")</f>
        <v/>
      </c>
      <c r="L208" s="19" t="str">
        <f>IFERROR(INDEX('Employee Info'!$C$3:$J$200,MATCH(Data6[[#This Row],[Name:]],'Employee Info'!$B$3:$B$200,0),MATCH(Data6[[#Headers],[Phone]],'Employee Info'!$C$2:$J$2,0)),"")</f>
        <v/>
      </c>
      <c r="M208" s="19" t="str">
        <f>IFERROR(INDEX('Employee Info'!$C$3:$J$200,MATCH(Data6[[#This Row],[Name:]],'Employee Info'!$B$3:$B$200,0),MATCH(Data6[[#Headers],[Tech]],'Employee Info'!$C$2:$J$2,0)),"")</f>
        <v/>
      </c>
      <c r="N208" s="19" t="str">
        <f>IFERROR(INDEX('Employee Info'!$C$3:$J$200,MATCH(Data6[[#This Row],[Name:]],'Employee Info'!$B$3:$B$200,0),MATCH(Data6[[#Headers],[Other]],'Employee Info'!$C$2:$J$2,0)),"")</f>
        <v/>
      </c>
      <c r="O208" s="19">
        <f>IFERROR((Data6[[#This Row],[Hours:]]*SUM(Data6[[#This Row],[Rate]:[Other]])),"")</f>
        <v>0</v>
      </c>
      <c r="P208" s="7" t="str">
        <f>IF(Data6[[#This Row],[WO'#:]]="","Riley #","WO#")</f>
        <v>WO#</v>
      </c>
      <c r="Q208" s="7">
        <f>IFERROR(WEEKNUM(Data6[[#This Row],[Date:]]),"")</f>
        <v>8</v>
      </c>
      <c r="R208" s="6">
        <f t="shared" si="9"/>
        <v>45340</v>
      </c>
      <c r="S208" s="6">
        <f>Data6[[#This Row],[Week Start]]+7</f>
        <v>45347</v>
      </c>
      <c r="T208" s="7" t="str">
        <f t="shared" si="10"/>
        <v>2/18/2024 - 2/25/2024</v>
      </c>
      <c r="U208" s="7" t="str">
        <f t="shared" si="11"/>
        <v>Time Card</v>
      </c>
      <c r="V208" s="8" t="str">
        <f>RIGHT(TEXT(Data6[[#This Row],[Date:]],"mmddyyyy"),4)</f>
        <v>2024</v>
      </c>
      <c r="W208" s="8" t="str">
        <f>MID(TEXT(Data6[[#This Row],[Date:]],"mmddyyyy"),3,2)</f>
        <v>21</v>
      </c>
      <c r="X208" s="8" t="str">
        <f>LEFT(TEXT(Data6[[#This Row],[Date:]],"mmddyyyy"),2)</f>
        <v>02</v>
      </c>
      <c r="Y208" s="6">
        <f>DATE(Data6[[#This Row],[Year]],Data6[[#This Row],[Month]],Data6[[#This Row],[Day]])</f>
        <v>45343</v>
      </c>
    </row>
    <row r="209" spans="1:25">
      <c r="A209" s="5">
        <v>45343.583333101851</v>
      </c>
      <c r="B209" s="7" t="s">
        <v>35</v>
      </c>
      <c r="C209" s="6" t="s">
        <v>204</v>
      </c>
      <c r="D209" s="7" t="s">
        <v>206</v>
      </c>
      <c r="E209" s="8">
        <v>8</v>
      </c>
      <c r="F209" s="7" t="s">
        <v>68</v>
      </c>
      <c r="G209" s="7" t="s">
        <v>117</v>
      </c>
      <c r="H209" s="7" t="s">
        <v>202</v>
      </c>
      <c r="I209" s="7" t="s">
        <v>44</v>
      </c>
      <c r="J209" s="19" t="str">
        <f>IFERROR(INDEX('Employee Info'!$C$3:$E$200,MATCH(Data6[[#This Row],[Name:]],'Employee Info'!$B$3:$B$200,0),MATCH(Data6[[#This Row],[Hours Type:]],'Employee Info'!$C$2:$E$2,0)),"")</f>
        <v/>
      </c>
      <c r="K209" s="19" t="str">
        <f>IFERROR(INDEX('Employee Info'!$C$3:$J$200,MATCH(Data6[[#This Row],[Name:]],'Employee Info'!$B$3:$B$200,0),MATCH(Data6[[#Headers],[Truck]],'Employee Info'!$C$2:$J$2,0)),"")</f>
        <v/>
      </c>
      <c r="L209" s="19" t="str">
        <f>IFERROR(INDEX('Employee Info'!$C$3:$J$200,MATCH(Data6[[#This Row],[Name:]],'Employee Info'!$B$3:$B$200,0),MATCH(Data6[[#Headers],[Phone]],'Employee Info'!$C$2:$J$2,0)),"")</f>
        <v/>
      </c>
      <c r="M209" s="19" t="str">
        <f>IFERROR(INDEX('Employee Info'!$C$3:$J$200,MATCH(Data6[[#This Row],[Name:]],'Employee Info'!$B$3:$B$200,0),MATCH(Data6[[#Headers],[Tech]],'Employee Info'!$C$2:$J$2,0)),"")</f>
        <v/>
      </c>
      <c r="N209" s="19" t="str">
        <f>IFERROR(INDEX('Employee Info'!$C$3:$J$200,MATCH(Data6[[#This Row],[Name:]],'Employee Info'!$B$3:$B$200,0),MATCH(Data6[[#Headers],[Other]],'Employee Info'!$C$2:$J$2,0)),"")</f>
        <v/>
      </c>
      <c r="O209" s="19">
        <f>IFERROR((Data6[[#This Row],[Hours:]]*SUM(Data6[[#This Row],[Rate]:[Other]])),"")</f>
        <v>0</v>
      </c>
      <c r="P209" s="7" t="str">
        <f>IF(Data6[[#This Row],[WO'#:]]="","Riley #","WO#")</f>
        <v>Riley #</v>
      </c>
      <c r="Q209" s="7">
        <f>IFERROR(WEEKNUM(Data6[[#This Row],[Date:]]),"")</f>
        <v>8</v>
      </c>
      <c r="R209" s="6">
        <f t="shared" si="9"/>
        <v>45340</v>
      </c>
      <c r="S209" s="6">
        <f>Data6[[#This Row],[Week Start]]+7</f>
        <v>45347</v>
      </c>
      <c r="T209" s="7" t="str">
        <f t="shared" si="10"/>
        <v>2/18/2024 - 2/25/2024</v>
      </c>
      <c r="U209" s="7" t="str">
        <f t="shared" si="11"/>
        <v>Time Card</v>
      </c>
      <c r="V209" s="8" t="str">
        <f>RIGHT(TEXT(Data6[[#This Row],[Date:]],"mmddyyyy"),4)</f>
        <v>2024</v>
      </c>
      <c r="W209" s="8" t="str">
        <f>MID(TEXT(Data6[[#This Row],[Date:]],"mmddyyyy"),3,2)</f>
        <v>21</v>
      </c>
      <c r="X209" s="8" t="str">
        <f>LEFT(TEXT(Data6[[#This Row],[Date:]],"mmddyyyy"),2)</f>
        <v>02</v>
      </c>
      <c r="Y209" s="6">
        <f>DATE(Data6[[#This Row],[Year]],Data6[[#This Row],[Month]],Data6[[#This Row],[Day]])</f>
        <v>45343</v>
      </c>
    </row>
    <row r="210" spans="1:25">
      <c r="A210" s="5">
        <v>45345.553017939812</v>
      </c>
      <c r="B210" s="7" t="s">
        <v>31</v>
      </c>
      <c r="C210" s="6" t="s">
        <v>204</v>
      </c>
      <c r="D210" s="7" t="s">
        <v>187</v>
      </c>
      <c r="E210" s="8">
        <v>2</v>
      </c>
      <c r="F210" s="7" t="s">
        <v>68</v>
      </c>
      <c r="G210" s="7" t="s">
        <v>68</v>
      </c>
      <c r="H210" s="7" t="s">
        <v>62</v>
      </c>
      <c r="I210" s="7" t="s">
        <v>44</v>
      </c>
      <c r="J210" s="19" t="str">
        <f>IFERROR(INDEX('Employee Info'!$C$3:$E$200,MATCH(Data6[[#This Row],[Name:]],'Employee Info'!$B$3:$B$200,0),MATCH(Data6[[#This Row],[Hours Type:]],'Employee Info'!$C$2:$E$2,0)),"")</f>
        <v/>
      </c>
      <c r="K210" s="19" t="str">
        <f>IFERROR(INDEX('Employee Info'!$C$3:$J$200,MATCH(Data6[[#This Row],[Name:]],'Employee Info'!$B$3:$B$200,0),MATCH(Data6[[#Headers],[Truck]],'Employee Info'!$C$2:$J$2,0)),"")</f>
        <v/>
      </c>
      <c r="L210" s="19" t="str">
        <f>IFERROR(INDEX('Employee Info'!$C$3:$J$200,MATCH(Data6[[#This Row],[Name:]],'Employee Info'!$B$3:$B$200,0),MATCH(Data6[[#Headers],[Phone]],'Employee Info'!$C$2:$J$2,0)),"")</f>
        <v/>
      </c>
      <c r="M210" s="19" t="str">
        <f>IFERROR(INDEX('Employee Info'!$C$3:$J$200,MATCH(Data6[[#This Row],[Name:]],'Employee Info'!$B$3:$B$200,0),MATCH(Data6[[#Headers],[Tech]],'Employee Info'!$C$2:$J$2,0)),"")</f>
        <v/>
      </c>
      <c r="N210" s="19" t="str">
        <f>IFERROR(INDEX('Employee Info'!$C$3:$J$200,MATCH(Data6[[#This Row],[Name:]],'Employee Info'!$B$3:$B$200,0),MATCH(Data6[[#Headers],[Other]],'Employee Info'!$C$2:$J$2,0)),"")</f>
        <v/>
      </c>
      <c r="O210" s="19">
        <f>IFERROR((Data6[[#This Row],[Hours:]]*SUM(Data6[[#This Row],[Rate]:[Other]])),"")</f>
        <v>0</v>
      </c>
      <c r="P210" s="7" t="str">
        <f>IF(Data6[[#This Row],[WO'#:]]="","Riley #","WO#")</f>
        <v>Riley #</v>
      </c>
      <c r="Q210" s="7">
        <f>IFERROR(WEEKNUM(Data6[[#This Row],[Date:]]),"")</f>
        <v>8</v>
      </c>
      <c r="R210" s="6">
        <f t="shared" si="9"/>
        <v>45340</v>
      </c>
      <c r="S210" s="6">
        <f>Data6[[#This Row],[Week Start]]+7</f>
        <v>45347</v>
      </c>
      <c r="T210" s="7" t="str">
        <f t="shared" si="10"/>
        <v>2/18/2024 - 2/25/2024</v>
      </c>
      <c r="U210" s="7" t="str">
        <f t="shared" si="11"/>
        <v>Time Card</v>
      </c>
      <c r="V210" s="8" t="str">
        <f>RIGHT(TEXT(Data6[[#This Row],[Date:]],"mmddyyyy"),4)</f>
        <v>2024</v>
      </c>
      <c r="W210" s="8" t="str">
        <f>MID(TEXT(Data6[[#This Row],[Date:]],"mmddyyyy"),3,2)</f>
        <v>21</v>
      </c>
      <c r="X210" s="8" t="str">
        <f>LEFT(TEXT(Data6[[#This Row],[Date:]],"mmddyyyy"),2)</f>
        <v>02</v>
      </c>
      <c r="Y210" s="6">
        <f>DATE(Data6[[#This Row],[Year]],Data6[[#This Row],[Month]],Data6[[#This Row],[Day]])</f>
        <v>45343</v>
      </c>
    </row>
    <row r="211" spans="1:25">
      <c r="A211" s="5">
        <v>45343.582273958331</v>
      </c>
      <c r="B211" s="7" t="s">
        <v>65</v>
      </c>
      <c r="C211" s="6" t="s">
        <v>204</v>
      </c>
      <c r="D211" s="7" t="s">
        <v>203</v>
      </c>
      <c r="E211" s="8">
        <v>8</v>
      </c>
      <c r="G211" s="7" t="s">
        <v>117</v>
      </c>
      <c r="H211" s="7" t="s">
        <v>92</v>
      </c>
      <c r="I211" s="7" t="s">
        <v>44</v>
      </c>
      <c r="J211" s="19" t="str">
        <f>IFERROR(INDEX('Employee Info'!$C$3:$E$200,MATCH(Data6[[#This Row],[Name:]],'Employee Info'!$B$3:$B$200,0),MATCH(Data6[[#This Row],[Hours Type:]],'Employee Info'!$C$2:$E$2,0)),"")</f>
        <v/>
      </c>
      <c r="K211" s="19" t="str">
        <f>IFERROR(INDEX('Employee Info'!$C$3:$J$200,MATCH(Data6[[#This Row],[Name:]],'Employee Info'!$B$3:$B$200,0),MATCH(Data6[[#Headers],[Truck]],'Employee Info'!$C$2:$J$2,0)),"")</f>
        <v/>
      </c>
      <c r="L211" s="19" t="str">
        <f>IFERROR(INDEX('Employee Info'!$C$3:$J$200,MATCH(Data6[[#This Row],[Name:]],'Employee Info'!$B$3:$B$200,0),MATCH(Data6[[#Headers],[Phone]],'Employee Info'!$C$2:$J$2,0)),"")</f>
        <v/>
      </c>
      <c r="M211" s="19" t="str">
        <f>IFERROR(INDEX('Employee Info'!$C$3:$J$200,MATCH(Data6[[#This Row],[Name:]],'Employee Info'!$B$3:$B$200,0),MATCH(Data6[[#Headers],[Tech]],'Employee Info'!$C$2:$J$2,0)),"")</f>
        <v/>
      </c>
      <c r="N211" s="19" t="str">
        <f>IFERROR(INDEX('Employee Info'!$C$3:$J$200,MATCH(Data6[[#This Row],[Name:]],'Employee Info'!$B$3:$B$200,0),MATCH(Data6[[#Headers],[Other]],'Employee Info'!$C$2:$J$2,0)),"")</f>
        <v/>
      </c>
      <c r="O211" s="19">
        <f>IFERROR((Data6[[#This Row],[Hours:]]*SUM(Data6[[#This Row],[Rate]:[Other]])),"")</f>
        <v>0</v>
      </c>
      <c r="P211" s="7" t="str">
        <f>IF(Data6[[#This Row],[WO'#:]]="","Riley #","WO#")</f>
        <v>Riley #</v>
      </c>
      <c r="Q211" s="7">
        <f>IFERROR(WEEKNUM(Data6[[#This Row],[Date:]]),"")</f>
        <v>8</v>
      </c>
      <c r="R211" s="6">
        <f t="shared" si="9"/>
        <v>45340</v>
      </c>
      <c r="S211" s="6">
        <f>Data6[[#This Row],[Week Start]]+7</f>
        <v>45347</v>
      </c>
      <c r="T211" s="7" t="str">
        <f t="shared" si="10"/>
        <v>2/18/2024 - 2/25/2024</v>
      </c>
      <c r="U211" s="7" t="str">
        <f t="shared" si="11"/>
        <v>Time Card</v>
      </c>
      <c r="V211" s="8" t="str">
        <f>RIGHT(TEXT(Data6[[#This Row],[Date:]],"mmddyyyy"),4)</f>
        <v>2024</v>
      </c>
      <c r="W211" s="8" t="str">
        <f>MID(TEXT(Data6[[#This Row],[Date:]],"mmddyyyy"),3,2)</f>
        <v>21</v>
      </c>
      <c r="X211" s="8" t="str">
        <f>LEFT(TEXT(Data6[[#This Row],[Date:]],"mmddyyyy"),2)</f>
        <v>02</v>
      </c>
      <c r="Y211" s="6">
        <f>DATE(Data6[[#This Row],[Year]],Data6[[#This Row],[Month]],Data6[[#This Row],[Day]])</f>
        <v>45343</v>
      </c>
    </row>
    <row r="212" spans="1:25">
      <c r="A212" s="5">
        <v>45366.280624421299</v>
      </c>
      <c r="B212" s="7" t="s">
        <v>66</v>
      </c>
      <c r="C212" s="6" t="s">
        <v>207</v>
      </c>
      <c r="D212" s="7" t="s">
        <v>68</v>
      </c>
      <c r="E212" s="8">
        <v>8</v>
      </c>
      <c r="F212" s="7">
        <v>20028</v>
      </c>
      <c r="G212" s="7" t="s">
        <v>68</v>
      </c>
      <c r="H212" s="7" t="s">
        <v>69</v>
      </c>
      <c r="I212" s="7" t="s">
        <v>44</v>
      </c>
      <c r="J212" s="19" t="str">
        <f>IFERROR(INDEX('Employee Info'!$C$3:$E$200,MATCH(Data6[[#This Row],[Name:]],'Employee Info'!$B$3:$B$200,0),MATCH(Data6[[#This Row],[Hours Type:]],'Employee Info'!$C$2:$E$2,0)),"")</f>
        <v/>
      </c>
      <c r="K212" s="19" t="str">
        <f>IFERROR(INDEX('Employee Info'!$C$3:$J$200,MATCH(Data6[[#This Row],[Name:]],'Employee Info'!$B$3:$B$200,0),MATCH(Data6[[#Headers],[Truck]],'Employee Info'!$C$2:$J$2,0)),"")</f>
        <v/>
      </c>
      <c r="L212" s="19" t="str">
        <f>IFERROR(INDEX('Employee Info'!$C$3:$J$200,MATCH(Data6[[#This Row],[Name:]],'Employee Info'!$B$3:$B$200,0),MATCH(Data6[[#Headers],[Phone]],'Employee Info'!$C$2:$J$2,0)),"")</f>
        <v/>
      </c>
      <c r="M212" s="19" t="str">
        <f>IFERROR(INDEX('Employee Info'!$C$3:$J$200,MATCH(Data6[[#This Row],[Name:]],'Employee Info'!$B$3:$B$200,0),MATCH(Data6[[#Headers],[Tech]],'Employee Info'!$C$2:$J$2,0)),"")</f>
        <v/>
      </c>
      <c r="N212" s="19" t="str">
        <f>IFERROR(INDEX('Employee Info'!$C$3:$J$200,MATCH(Data6[[#This Row],[Name:]],'Employee Info'!$B$3:$B$200,0),MATCH(Data6[[#Headers],[Other]],'Employee Info'!$C$2:$J$2,0)),"")</f>
        <v/>
      </c>
      <c r="O212" s="19">
        <f>IFERROR((Data6[[#This Row],[Hours:]]*SUM(Data6[[#This Row],[Rate]:[Other]])),"")</f>
        <v>0</v>
      </c>
      <c r="P212" s="7" t="str">
        <f>IF(Data6[[#This Row],[WO'#:]]="","Riley #","WO#")</f>
        <v>WO#</v>
      </c>
      <c r="Q212" s="7">
        <f>IFERROR(WEEKNUM(Data6[[#This Row],[Date:]]),"")</f>
        <v>8</v>
      </c>
      <c r="R212" s="6">
        <f t="shared" si="9"/>
        <v>45340</v>
      </c>
      <c r="S212" s="6">
        <f>Data6[[#This Row],[Week Start]]+7</f>
        <v>45347</v>
      </c>
      <c r="T212" s="7" t="str">
        <f t="shared" si="10"/>
        <v>2/18/2024 - 2/25/2024</v>
      </c>
      <c r="U212" s="7" t="str">
        <f t="shared" si="11"/>
        <v>Time Card</v>
      </c>
      <c r="V212" s="8" t="str">
        <f>RIGHT(TEXT(Data6[[#This Row],[Date:]],"mmddyyyy"),4)</f>
        <v>2024</v>
      </c>
      <c r="W212" s="8" t="str">
        <f>MID(TEXT(Data6[[#This Row],[Date:]],"mmddyyyy"),3,2)</f>
        <v>22</v>
      </c>
      <c r="X212" s="8" t="str">
        <f>LEFT(TEXT(Data6[[#This Row],[Date:]],"mmddyyyy"),2)</f>
        <v>02</v>
      </c>
      <c r="Y212" s="6">
        <f>DATE(Data6[[#This Row],[Year]],Data6[[#This Row],[Month]],Data6[[#This Row],[Day]])</f>
        <v>45344</v>
      </c>
    </row>
    <row r="213" spans="1:25">
      <c r="A213" s="5">
        <v>45344.57963414352</v>
      </c>
      <c r="B213" s="7" t="s">
        <v>31</v>
      </c>
      <c r="C213" s="6" t="s">
        <v>207</v>
      </c>
      <c r="D213" s="7" t="s">
        <v>187</v>
      </c>
      <c r="E213" s="8">
        <v>4</v>
      </c>
      <c r="F213" s="7">
        <v>6984733</v>
      </c>
      <c r="G213" s="7" t="s">
        <v>117</v>
      </c>
      <c r="H213" s="7" t="s">
        <v>69</v>
      </c>
      <c r="I213" s="7" t="s">
        <v>44</v>
      </c>
      <c r="J213" s="19" t="str">
        <f>IFERROR(INDEX('Employee Info'!$C$3:$E$200,MATCH(Data6[[#This Row],[Name:]],'Employee Info'!$B$3:$B$200,0),MATCH(Data6[[#This Row],[Hours Type:]],'Employee Info'!$C$2:$E$2,0)),"")</f>
        <v/>
      </c>
      <c r="K213" s="19" t="str">
        <f>IFERROR(INDEX('Employee Info'!$C$3:$J$200,MATCH(Data6[[#This Row],[Name:]],'Employee Info'!$B$3:$B$200,0),MATCH(Data6[[#Headers],[Truck]],'Employee Info'!$C$2:$J$2,0)),"")</f>
        <v/>
      </c>
      <c r="L213" s="19" t="str">
        <f>IFERROR(INDEX('Employee Info'!$C$3:$J$200,MATCH(Data6[[#This Row],[Name:]],'Employee Info'!$B$3:$B$200,0),MATCH(Data6[[#Headers],[Phone]],'Employee Info'!$C$2:$J$2,0)),"")</f>
        <v/>
      </c>
      <c r="M213" s="19" t="str">
        <f>IFERROR(INDEX('Employee Info'!$C$3:$J$200,MATCH(Data6[[#This Row],[Name:]],'Employee Info'!$B$3:$B$200,0),MATCH(Data6[[#Headers],[Tech]],'Employee Info'!$C$2:$J$2,0)),"")</f>
        <v/>
      </c>
      <c r="N213" s="19" t="str">
        <f>IFERROR(INDEX('Employee Info'!$C$3:$J$200,MATCH(Data6[[#This Row],[Name:]],'Employee Info'!$B$3:$B$200,0),MATCH(Data6[[#Headers],[Other]],'Employee Info'!$C$2:$J$2,0)),"")</f>
        <v/>
      </c>
      <c r="O213" s="19">
        <f>IFERROR((Data6[[#This Row],[Hours:]]*SUM(Data6[[#This Row],[Rate]:[Other]])),"")</f>
        <v>0</v>
      </c>
      <c r="P213" s="7" t="str">
        <f>IF(Data6[[#This Row],[WO'#:]]="","Riley #","WO#")</f>
        <v>WO#</v>
      </c>
      <c r="Q213" s="7">
        <f>IFERROR(WEEKNUM(Data6[[#This Row],[Date:]]),"")</f>
        <v>8</v>
      </c>
      <c r="R213" s="6">
        <f t="shared" si="9"/>
        <v>45340</v>
      </c>
      <c r="S213" s="6">
        <f>Data6[[#This Row],[Week Start]]+7</f>
        <v>45347</v>
      </c>
      <c r="T213" s="7" t="str">
        <f t="shared" si="10"/>
        <v>2/18/2024 - 2/25/2024</v>
      </c>
      <c r="U213" s="7" t="str">
        <f t="shared" si="11"/>
        <v>Time Card</v>
      </c>
      <c r="V213" s="8" t="str">
        <f>RIGHT(TEXT(Data6[[#This Row],[Date:]],"mmddyyyy"),4)</f>
        <v>2024</v>
      </c>
      <c r="W213" s="8" t="str">
        <f>MID(TEXT(Data6[[#This Row],[Date:]],"mmddyyyy"),3,2)</f>
        <v>22</v>
      </c>
      <c r="X213" s="8" t="str">
        <f>LEFT(TEXT(Data6[[#This Row],[Date:]],"mmddyyyy"),2)</f>
        <v>02</v>
      </c>
      <c r="Y213" s="6">
        <f>DATE(Data6[[#This Row],[Year]],Data6[[#This Row],[Month]],Data6[[#This Row],[Day]])</f>
        <v>45344</v>
      </c>
    </row>
    <row r="214" spans="1:25">
      <c r="A214" s="5">
        <v>45365.244523032408</v>
      </c>
      <c r="B214" s="7" t="s">
        <v>76</v>
      </c>
      <c r="C214" s="6" t="s">
        <v>207</v>
      </c>
      <c r="D214" s="7" t="s">
        <v>156</v>
      </c>
      <c r="E214" s="8">
        <v>2</v>
      </c>
      <c r="F214" s="7">
        <v>6984733</v>
      </c>
      <c r="G214" s="7" t="s">
        <v>68</v>
      </c>
      <c r="H214" s="7" t="s">
        <v>69</v>
      </c>
      <c r="I214" s="7" t="s">
        <v>44</v>
      </c>
      <c r="J214" s="19" t="str">
        <f>IFERROR(INDEX('Employee Info'!$C$3:$E$200,MATCH(Data6[[#This Row],[Name:]],'Employee Info'!$B$3:$B$200,0),MATCH(Data6[[#This Row],[Hours Type:]],'Employee Info'!$C$2:$E$2,0)),"")</f>
        <v/>
      </c>
      <c r="K214" s="19" t="str">
        <f>IFERROR(INDEX('Employee Info'!$C$3:$J$200,MATCH(Data6[[#This Row],[Name:]],'Employee Info'!$B$3:$B$200,0),MATCH(Data6[[#Headers],[Truck]],'Employee Info'!$C$2:$J$2,0)),"")</f>
        <v/>
      </c>
      <c r="L214" s="19" t="str">
        <f>IFERROR(INDEX('Employee Info'!$C$3:$J$200,MATCH(Data6[[#This Row],[Name:]],'Employee Info'!$B$3:$B$200,0),MATCH(Data6[[#Headers],[Phone]],'Employee Info'!$C$2:$J$2,0)),"")</f>
        <v/>
      </c>
      <c r="M214" s="19" t="str">
        <f>IFERROR(INDEX('Employee Info'!$C$3:$J$200,MATCH(Data6[[#This Row],[Name:]],'Employee Info'!$B$3:$B$200,0),MATCH(Data6[[#Headers],[Tech]],'Employee Info'!$C$2:$J$2,0)),"")</f>
        <v/>
      </c>
      <c r="N214" s="19" t="str">
        <f>IFERROR(INDEX('Employee Info'!$C$3:$J$200,MATCH(Data6[[#This Row],[Name:]],'Employee Info'!$B$3:$B$200,0),MATCH(Data6[[#Headers],[Other]],'Employee Info'!$C$2:$J$2,0)),"")</f>
        <v/>
      </c>
      <c r="O214" s="19">
        <f>IFERROR((Data6[[#This Row],[Hours:]]*SUM(Data6[[#This Row],[Rate]:[Other]])),"")</f>
        <v>0</v>
      </c>
      <c r="P214" s="7" t="str">
        <f>IF(Data6[[#This Row],[WO'#:]]="","Riley #","WO#")</f>
        <v>WO#</v>
      </c>
      <c r="Q214" s="7">
        <f>IFERROR(WEEKNUM(Data6[[#This Row],[Date:]]),"")</f>
        <v>8</v>
      </c>
      <c r="R214" s="6">
        <f t="shared" si="9"/>
        <v>45340</v>
      </c>
      <c r="S214" s="6">
        <f>Data6[[#This Row],[Week Start]]+7</f>
        <v>45347</v>
      </c>
      <c r="T214" s="7" t="str">
        <f t="shared" si="10"/>
        <v>2/18/2024 - 2/25/2024</v>
      </c>
      <c r="U214" s="7" t="str">
        <f t="shared" si="11"/>
        <v>Time Card</v>
      </c>
      <c r="V214" s="8" t="str">
        <f>RIGHT(TEXT(Data6[[#This Row],[Date:]],"mmddyyyy"),4)</f>
        <v>2024</v>
      </c>
      <c r="W214" s="8" t="str">
        <f>MID(TEXT(Data6[[#This Row],[Date:]],"mmddyyyy"),3,2)</f>
        <v>22</v>
      </c>
      <c r="X214" s="8" t="str">
        <f>LEFT(TEXT(Data6[[#This Row],[Date:]],"mmddyyyy"),2)</f>
        <v>02</v>
      </c>
      <c r="Y214" s="6">
        <f>DATE(Data6[[#This Row],[Year]],Data6[[#This Row],[Month]],Data6[[#This Row],[Day]])</f>
        <v>45344</v>
      </c>
    </row>
    <row r="215" spans="1:25">
      <c r="A215" s="5">
        <v>45344.57121238426</v>
      </c>
      <c r="B215" s="7" t="s">
        <v>35</v>
      </c>
      <c r="C215" s="6" t="s">
        <v>207</v>
      </c>
      <c r="D215" s="7" t="s">
        <v>208</v>
      </c>
      <c r="E215" s="8">
        <v>8</v>
      </c>
      <c r="F215" s="7" t="s">
        <v>68</v>
      </c>
      <c r="G215" s="7" t="s">
        <v>117</v>
      </c>
      <c r="H215" s="7" t="s">
        <v>92</v>
      </c>
      <c r="I215" s="7" t="s">
        <v>44</v>
      </c>
      <c r="J215" s="19" t="str">
        <f>IFERROR(INDEX('Employee Info'!$C$3:$E$200,MATCH(Data6[[#This Row],[Name:]],'Employee Info'!$B$3:$B$200,0),MATCH(Data6[[#This Row],[Hours Type:]],'Employee Info'!$C$2:$E$2,0)),"")</f>
        <v/>
      </c>
      <c r="K215" s="19" t="str">
        <f>IFERROR(INDEX('Employee Info'!$C$3:$J$200,MATCH(Data6[[#This Row],[Name:]],'Employee Info'!$B$3:$B$200,0),MATCH(Data6[[#Headers],[Truck]],'Employee Info'!$C$2:$J$2,0)),"")</f>
        <v/>
      </c>
      <c r="L215" s="19" t="str">
        <f>IFERROR(INDEX('Employee Info'!$C$3:$J$200,MATCH(Data6[[#This Row],[Name:]],'Employee Info'!$B$3:$B$200,0),MATCH(Data6[[#Headers],[Phone]],'Employee Info'!$C$2:$J$2,0)),"")</f>
        <v/>
      </c>
      <c r="M215" s="19" t="str">
        <f>IFERROR(INDEX('Employee Info'!$C$3:$J$200,MATCH(Data6[[#This Row],[Name:]],'Employee Info'!$B$3:$B$200,0),MATCH(Data6[[#Headers],[Tech]],'Employee Info'!$C$2:$J$2,0)),"")</f>
        <v/>
      </c>
      <c r="N215" s="19" t="str">
        <f>IFERROR(INDEX('Employee Info'!$C$3:$J$200,MATCH(Data6[[#This Row],[Name:]],'Employee Info'!$B$3:$B$200,0),MATCH(Data6[[#Headers],[Other]],'Employee Info'!$C$2:$J$2,0)),"")</f>
        <v/>
      </c>
      <c r="O215" s="19">
        <f>IFERROR((Data6[[#This Row],[Hours:]]*SUM(Data6[[#This Row],[Rate]:[Other]])),"")</f>
        <v>0</v>
      </c>
      <c r="P215" s="7" t="str">
        <f>IF(Data6[[#This Row],[WO'#:]]="","Riley #","WO#")</f>
        <v>Riley #</v>
      </c>
      <c r="Q215" s="7">
        <f>IFERROR(WEEKNUM(Data6[[#This Row],[Date:]]),"")</f>
        <v>8</v>
      </c>
      <c r="R215" s="6">
        <f t="shared" si="9"/>
        <v>45340</v>
      </c>
      <c r="S215" s="6">
        <f>Data6[[#This Row],[Week Start]]+7</f>
        <v>45347</v>
      </c>
      <c r="T215" s="7" t="str">
        <f t="shared" si="10"/>
        <v>2/18/2024 - 2/25/2024</v>
      </c>
      <c r="U215" s="7" t="str">
        <f t="shared" si="11"/>
        <v>Time Card</v>
      </c>
      <c r="V215" s="8" t="str">
        <f>RIGHT(TEXT(Data6[[#This Row],[Date:]],"mmddyyyy"),4)</f>
        <v>2024</v>
      </c>
      <c r="W215" s="8" t="str">
        <f>MID(TEXT(Data6[[#This Row],[Date:]],"mmddyyyy"),3,2)</f>
        <v>22</v>
      </c>
      <c r="X215" s="8" t="str">
        <f>LEFT(TEXT(Data6[[#This Row],[Date:]],"mmddyyyy"),2)</f>
        <v>02</v>
      </c>
      <c r="Y215" s="6">
        <f>DATE(Data6[[#This Row],[Year]],Data6[[#This Row],[Month]],Data6[[#This Row],[Day]])</f>
        <v>45344</v>
      </c>
    </row>
    <row r="216" spans="1:25">
      <c r="A216" s="5">
        <v>45345.454487731484</v>
      </c>
      <c r="B216" s="7" t="s">
        <v>31</v>
      </c>
      <c r="C216" s="6" t="s">
        <v>207</v>
      </c>
      <c r="D216" s="7" t="s">
        <v>209</v>
      </c>
      <c r="E216" s="8">
        <v>4</v>
      </c>
      <c r="F216" s="7" t="s">
        <v>68</v>
      </c>
      <c r="G216" s="7" t="s">
        <v>117</v>
      </c>
      <c r="H216" s="7" t="s">
        <v>64</v>
      </c>
      <c r="I216" s="7" t="s">
        <v>44</v>
      </c>
      <c r="J216" s="19" t="str">
        <f>IFERROR(INDEX('Employee Info'!$C$3:$E$200,MATCH(Data6[[#This Row],[Name:]],'Employee Info'!$B$3:$B$200,0),MATCH(Data6[[#This Row],[Hours Type:]],'Employee Info'!$C$2:$E$2,0)),"")</f>
        <v/>
      </c>
      <c r="K216" s="19" t="str">
        <f>IFERROR(INDEX('Employee Info'!$C$3:$J$200,MATCH(Data6[[#This Row],[Name:]],'Employee Info'!$B$3:$B$200,0),MATCH(Data6[[#Headers],[Truck]],'Employee Info'!$C$2:$J$2,0)),"")</f>
        <v/>
      </c>
      <c r="L216" s="19" t="str">
        <f>IFERROR(INDEX('Employee Info'!$C$3:$J$200,MATCH(Data6[[#This Row],[Name:]],'Employee Info'!$B$3:$B$200,0),MATCH(Data6[[#Headers],[Phone]],'Employee Info'!$C$2:$J$2,0)),"")</f>
        <v/>
      </c>
      <c r="M216" s="19" t="str">
        <f>IFERROR(INDEX('Employee Info'!$C$3:$J$200,MATCH(Data6[[#This Row],[Name:]],'Employee Info'!$B$3:$B$200,0),MATCH(Data6[[#Headers],[Tech]],'Employee Info'!$C$2:$J$2,0)),"")</f>
        <v/>
      </c>
      <c r="N216" s="19" t="str">
        <f>IFERROR(INDEX('Employee Info'!$C$3:$J$200,MATCH(Data6[[#This Row],[Name:]],'Employee Info'!$B$3:$B$200,0),MATCH(Data6[[#Headers],[Other]],'Employee Info'!$C$2:$J$2,0)),"")</f>
        <v/>
      </c>
      <c r="O216" s="19">
        <f>IFERROR((Data6[[#This Row],[Hours:]]*SUM(Data6[[#This Row],[Rate]:[Other]])),"")</f>
        <v>0</v>
      </c>
      <c r="P216" s="7" t="str">
        <f>IF(Data6[[#This Row],[WO'#:]]="","Riley #","WO#")</f>
        <v>Riley #</v>
      </c>
      <c r="Q216" s="7">
        <f>IFERROR(WEEKNUM(Data6[[#This Row],[Date:]]),"")</f>
        <v>8</v>
      </c>
      <c r="R216" s="6">
        <f t="shared" si="9"/>
        <v>45340</v>
      </c>
      <c r="S216" s="6">
        <f>Data6[[#This Row],[Week Start]]+7</f>
        <v>45347</v>
      </c>
      <c r="T216" s="7" t="str">
        <f t="shared" si="10"/>
        <v>2/18/2024 - 2/25/2024</v>
      </c>
      <c r="U216" s="7" t="str">
        <f t="shared" si="11"/>
        <v>Time Card</v>
      </c>
      <c r="V216" s="8" t="str">
        <f>RIGHT(TEXT(Data6[[#This Row],[Date:]],"mmddyyyy"),4)</f>
        <v>2024</v>
      </c>
      <c r="W216" s="8" t="str">
        <f>MID(TEXT(Data6[[#This Row],[Date:]],"mmddyyyy"),3,2)</f>
        <v>22</v>
      </c>
      <c r="X216" s="8" t="str">
        <f>LEFT(TEXT(Data6[[#This Row],[Date:]],"mmddyyyy"),2)</f>
        <v>02</v>
      </c>
      <c r="Y216" s="6">
        <f>DATE(Data6[[#This Row],[Year]],Data6[[#This Row],[Month]],Data6[[#This Row],[Day]])</f>
        <v>45344</v>
      </c>
    </row>
    <row r="217" spans="1:25">
      <c r="A217" s="5">
        <v>45345.454685300923</v>
      </c>
      <c r="B217" s="7" t="s">
        <v>65</v>
      </c>
      <c r="C217" s="6" t="s">
        <v>207</v>
      </c>
      <c r="D217" s="7" t="s">
        <v>209</v>
      </c>
      <c r="E217" s="8">
        <v>4</v>
      </c>
      <c r="F217" s="7" t="s">
        <v>68</v>
      </c>
      <c r="G217" s="7" t="s">
        <v>117</v>
      </c>
      <c r="H217" s="7" t="s">
        <v>64</v>
      </c>
      <c r="I217" s="7" t="s">
        <v>44</v>
      </c>
      <c r="J217" s="19" t="str">
        <f>IFERROR(INDEX('Employee Info'!$C$3:$E$200,MATCH(Data6[[#This Row],[Name:]],'Employee Info'!$B$3:$B$200,0),MATCH(Data6[[#This Row],[Hours Type:]],'Employee Info'!$C$2:$E$2,0)),"")</f>
        <v/>
      </c>
      <c r="K217" s="19" t="str">
        <f>IFERROR(INDEX('Employee Info'!$C$3:$J$200,MATCH(Data6[[#This Row],[Name:]],'Employee Info'!$B$3:$B$200,0),MATCH(Data6[[#Headers],[Truck]],'Employee Info'!$C$2:$J$2,0)),"")</f>
        <v/>
      </c>
      <c r="L217" s="19" t="str">
        <f>IFERROR(INDEX('Employee Info'!$C$3:$J$200,MATCH(Data6[[#This Row],[Name:]],'Employee Info'!$B$3:$B$200,0),MATCH(Data6[[#Headers],[Phone]],'Employee Info'!$C$2:$J$2,0)),"")</f>
        <v/>
      </c>
      <c r="M217" s="19" t="str">
        <f>IFERROR(INDEX('Employee Info'!$C$3:$J$200,MATCH(Data6[[#This Row],[Name:]],'Employee Info'!$B$3:$B$200,0),MATCH(Data6[[#Headers],[Tech]],'Employee Info'!$C$2:$J$2,0)),"")</f>
        <v/>
      </c>
      <c r="N217" s="19" t="str">
        <f>IFERROR(INDEX('Employee Info'!$C$3:$J$200,MATCH(Data6[[#This Row],[Name:]],'Employee Info'!$B$3:$B$200,0),MATCH(Data6[[#Headers],[Other]],'Employee Info'!$C$2:$J$2,0)),"")</f>
        <v/>
      </c>
      <c r="O217" s="19">
        <f>IFERROR((Data6[[#This Row],[Hours:]]*SUM(Data6[[#This Row],[Rate]:[Other]])),"")</f>
        <v>0</v>
      </c>
      <c r="P217" s="7" t="str">
        <f>IF(Data6[[#This Row],[WO'#:]]="","Riley #","WO#")</f>
        <v>Riley #</v>
      </c>
      <c r="Q217" s="7">
        <f>IFERROR(WEEKNUM(Data6[[#This Row],[Date:]]),"")</f>
        <v>8</v>
      </c>
      <c r="R217" s="6">
        <f t="shared" si="9"/>
        <v>45340</v>
      </c>
      <c r="S217" s="6">
        <f>Data6[[#This Row],[Week Start]]+7</f>
        <v>45347</v>
      </c>
      <c r="T217" s="7" t="str">
        <f t="shared" si="10"/>
        <v>2/18/2024 - 2/25/2024</v>
      </c>
      <c r="U217" s="7" t="str">
        <f t="shared" si="11"/>
        <v>Time Card</v>
      </c>
      <c r="V217" s="8" t="str">
        <f>RIGHT(TEXT(Data6[[#This Row],[Date:]],"mmddyyyy"),4)</f>
        <v>2024</v>
      </c>
      <c r="W217" s="8" t="str">
        <f>MID(TEXT(Data6[[#This Row],[Date:]],"mmddyyyy"),3,2)</f>
        <v>22</v>
      </c>
      <c r="X217" s="8" t="str">
        <f>LEFT(TEXT(Data6[[#This Row],[Date:]],"mmddyyyy"),2)</f>
        <v>02</v>
      </c>
      <c r="Y217" s="6">
        <f>DATE(Data6[[#This Row],[Year]],Data6[[#This Row],[Month]],Data6[[#This Row],[Day]])</f>
        <v>45344</v>
      </c>
    </row>
    <row r="218" spans="1:25">
      <c r="A218" s="5">
        <v>45345.455162152779</v>
      </c>
      <c r="B218" s="7" t="s">
        <v>65</v>
      </c>
      <c r="C218" s="6" t="s">
        <v>207</v>
      </c>
      <c r="D218" s="7" t="s">
        <v>210</v>
      </c>
      <c r="E218" s="8">
        <v>4</v>
      </c>
      <c r="F218" s="7" t="s">
        <v>68</v>
      </c>
      <c r="G218" s="7" t="s">
        <v>117</v>
      </c>
      <c r="H218" s="7" t="s">
        <v>64</v>
      </c>
      <c r="I218" s="7" t="s">
        <v>44</v>
      </c>
      <c r="J218" s="19" t="str">
        <f>IFERROR(INDEX('Employee Info'!$C$3:$E$200,MATCH(Data6[[#This Row],[Name:]],'Employee Info'!$B$3:$B$200,0),MATCH(Data6[[#This Row],[Hours Type:]],'Employee Info'!$C$2:$E$2,0)),"")</f>
        <v/>
      </c>
      <c r="K218" s="19" t="str">
        <f>IFERROR(INDEX('Employee Info'!$C$3:$J$200,MATCH(Data6[[#This Row],[Name:]],'Employee Info'!$B$3:$B$200,0),MATCH(Data6[[#Headers],[Truck]],'Employee Info'!$C$2:$J$2,0)),"")</f>
        <v/>
      </c>
      <c r="L218" s="19" t="str">
        <f>IFERROR(INDEX('Employee Info'!$C$3:$J$200,MATCH(Data6[[#This Row],[Name:]],'Employee Info'!$B$3:$B$200,0),MATCH(Data6[[#Headers],[Phone]],'Employee Info'!$C$2:$J$2,0)),"")</f>
        <v/>
      </c>
      <c r="M218" s="19" t="str">
        <f>IFERROR(INDEX('Employee Info'!$C$3:$J$200,MATCH(Data6[[#This Row],[Name:]],'Employee Info'!$B$3:$B$200,0),MATCH(Data6[[#Headers],[Tech]],'Employee Info'!$C$2:$J$2,0)),"")</f>
        <v/>
      </c>
      <c r="N218" s="19" t="str">
        <f>IFERROR(INDEX('Employee Info'!$C$3:$J$200,MATCH(Data6[[#This Row],[Name:]],'Employee Info'!$B$3:$B$200,0),MATCH(Data6[[#Headers],[Other]],'Employee Info'!$C$2:$J$2,0)),"")</f>
        <v/>
      </c>
      <c r="O218" s="19">
        <f>IFERROR((Data6[[#This Row],[Hours:]]*SUM(Data6[[#This Row],[Rate]:[Other]])),"")</f>
        <v>0</v>
      </c>
      <c r="P218" s="7" t="str">
        <f>IF(Data6[[#This Row],[WO'#:]]="","Riley #","WO#")</f>
        <v>Riley #</v>
      </c>
      <c r="Q218" s="7">
        <f>IFERROR(WEEKNUM(Data6[[#This Row],[Date:]]),"")</f>
        <v>8</v>
      </c>
      <c r="R218" s="6">
        <f t="shared" si="9"/>
        <v>45340</v>
      </c>
      <c r="S218" s="6">
        <f>Data6[[#This Row],[Week Start]]+7</f>
        <v>45347</v>
      </c>
      <c r="T218" s="7" t="str">
        <f t="shared" si="10"/>
        <v>2/18/2024 - 2/25/2024</v>
      </c>
      <c r="U218" s="7" t="str">
        <f t="shared" si="11"/>
        <v>Time Card</v>
      </c>
      <c r="V218" s="8" t="str">
        <f>RIGHT(TEXT(Data6[[#This Row],[Date:]],"mmddyyyy"),4)</f>
        <v>2024</v>
      </c>
      <c r="W218" s="8" t="str">
        <f>MID(TEXT(Data6[[#This Row],[Date:]],"mmddyyyy"),3,2)</f>
        <v>22</v>
      </c>
      <c r="X218" s="8" t="str">
        <f>LEFT(TEXT(Data6[[#This Row],[Date:]],"mmddyyyy"),2)</f>
        <v>02</v>
      </c>
      <c r="Y218" s="6">
        <f>DATE(Data6[[#This Row],[Year]],Data6[[#This Row],[Month]],Data6[[#This Row],[Day]])</f>
        <v>45344</v>
      </c>
    </row>
    <row r="219" spans="1:25">
      <c r="A219" s="5">
        <v>45366.28349652778</v>
      </c>
      <c r="B219" s="7" t="s">
        <v>66</v>
      </c>
      <c r="C219" s="6" t="s">
        <v>211</v>
      </c>
      <c r="D219" s="7" t="s">
        <v>68</v>
      </c>
      <c r="E219" s="8">
        <v>6</v>
      </c>
      <c r="F219" s="7">
        <v>20028</v>
      </c>
      <c r="G219" s="7" t="s">
        <v>68</v>
      </c>
      <c r="H219" s="7" t="s">
        <v>69</v>
      </c>
      <c r="I219" s="7" t="s">
        <v>44</v>
      </c>
      <c r="J219" s="19" t="str">
        <f>IFERROR(INDEX('Employee Info'!$C$3:$E$200,MATCH(Data6[[#This Row],[Name:]],'Employee Info'!$B$3:$B$200,0),MATCH(Data6[[#This Row],[Hours Type:]],'Employee Info'!$C$2:$E$2,0)),"")</f>
        <v/>
      </c>
      <c r="K219" s="19" t="str">
        <f>IFERROR(INDEX('Employee Info'!$C$3:$J$200,MATCH(Data6[[#This Row],[Name:]],'Employee Info'!$B$3:$B$200,0),MATCH(Data6[[#Headers],[Truck]],'Employee Info'!$C$2:$J$2,0)),"")</f>
        <v/>
      </c>
      <c r="L219" s="19" t="str">
        <f>IFERROR(INDEX('Employee Info'!$C$3:$J$200,MATCH(Data6[[#This Row],[Name:]],'Employee Info'!$B$3:$B$200,0),MATCH(Data6[[#Headers],[Phone]],'Employee Info'!$C$2:$J$2,0)),"")</f>
        <v/>
      </c>
      <c r="M219" s="19" t="str">
        <f>IFERROR(INDEX('Employee Info'!$C$3:$J$200,MATCH(Data6[[#This Row],[Name:]],'Employee Info'!$B$3:$B$200,0),MATCH(Data6[[#Headers],[Tech]],'Employee Info'!$C$2:$J$2,0)),"")</f>
        <v/>
      </c>
      <c r="N219" s="19" t="str">
        <f>IFERROR(INDEX('Employee Info'!$C$3:$J$200,MATCH(Data6[[#This Row],[Name:]],'Employee Info'!$B$3:$B$200,0),MATCH(Data6[[#Headers],[Other]],'Employee Info'!$C$2:$J$2,0)),"")</f>
        <v/>
      </c>
      <c r="O219" s="19">
        <f>IFERROR((Data6[[#This Row],[Hours:]]*SUM(Data6[[#This Row],[Rate]:[Other]])),"")</f>
        <v>0</v>
      </c>
      <c r="P219" s="7" t="str">
        <f>IF(Data6[[#This Row],[WO'#:]]="","Riley #","WO#")</f>
        <v>WO#</v>
      </c>
      <c r="Q219" s="7">
        <f>IFERROR(WEEKNUM(Data6[[#This Row],[Date:]]),"")</f>
        <v>8</v>
      </c>
      <c r="R219" s="6">
        <f t="shared" si="9"/>
        <v>45340</v>
      </c>
      <c r="S219" s="6">
        <f>Data6[[#This Row],[Week Start]]+7</f>
        <v>45347</v>
      </c>
      <c r="T219" s="7" t="str">
        <f t="shared" si="10"/>
        <v>2/18/2024 - 2/25/2024</v>
      </c>
      <c r="U219" s="7" t="str">
        <f t="shared" si="11"/>
        <v>Time Card</v>
      </c>
      <c r="V219" s="8" t="str">
        <f>RIGHT(TEXT(Data6[[#This Row],[Date:]],"mmddyyyy"),4)</f>
        <v>2024</v>
      </c>
      <c r="W219" s="8" t="str">
        <f>MID(TEXT(Data6[[#This Row],[Date:]],"mmddyyyy"),3,2)</f>
        <v>23</v>
      </c>
      <c r="X219" s="8" t="str">
        <f>LEFT(TEXT(Data6[[#This Row],[Date:]],"mmddyyyy"),2)</f>
        <v>02</v>
      </c>
      <c r="Y219" s="6">
        <f>DATE(Data6[[#This Row],[Year]],Data6[[#This Row],[Month]],Data6[[#This Row],[Day]])</f>
        <v>45345</v>
      </c>
    </row>
    <row r="220" spans="1:25">
      <c r="A220" s="5">
        <v>45345.467505787034</v>
      </c>
      <c r="B220" s="7" t="s">
        <v>31</v>
      </c>
      <c r="C220" s="6" t="s">
        <v>211</v>
      </c>
      <c r="D220" s="7" t="s">
        <v>187</v>
      </c>
      <c r="E220" s="8">
        <v>4.5</v>
      </c>
      <c r="F220" s="7">
        <v>6984733</v>
      </c>
      <c r="G220" s="7" t="s">
        <v>117</v>
      </c>
      <c r="H220" s="7" t="s">
        <v>69</v>
      </c>
      <c r="I220" s="7" t="s">
        <v>44</v>
      </c>
      <c r="J220" s="19" t="str">
        <f>IFERROR(INDEX('Employee Info'!$C$3:$E$200,MATCH(Data6[[#This Row],[Name:]],'Employee Info'!$B$3:$B$200,0),MATCH(Data6[[#This Row],[Hours Type:]],'Employee Info'!$C$2:$E$2,0)),"")</f>
        <v/>
      </c>
      <c r="K220" s="19" t="str">
        <f>IFERROR(INDEX('Employee Info'!$C$3:$J$200,MATCH(Data6[[#This Row],[Name:]],'Employee Info'!$B$3:$B$200,0),MATCH(Data6[[#Headers],[Truck]],'Employee Info'!$C$2:$J$2,0)),"")</f>
        <v/>
      </c>
      <c r="L220" s="19" t="str">
        <f>IFERROR(INDEX('Employee Info'!$C$3:$J$200,MATCH(Data6[[#This Row],[Name:]],'Employee Info'!$B$3:$B$200,0),MATCH(Data6[[#Headers],[Phone]],'Employee Info'!$C$2:$J$2,0)),"")</f>
        <v/>
      </c>
      <c r="M220" s="19" t="str">
        <f>IFERROR(INDEX('Employee Info'!$C$3:$J$200,MATCH(Data6[[#This Row],[Name:]],'Employee Info'!$B$3:$B$200,0),MATCH(Data6[[#Headers],[Tech]],'Employee Info'!$C$2:$J$2,0)),"")</f>
        <v/>
      </c>
      <c r="N220" s="19" t="str">
        <f>IFERROR(INDEX('Employee Info'!$C$3:$J$200,MATCH(Data6[[#This Row],[Name:]],'Employee Info'!$B$3:$B$200,0),MATCH(Data6[[#Headers],[Other]],'Employee Info'!$C$2:$J$2,0)),"")</f>
        <v/>
      </c>
      <c r="O220" s="19">
        <f>IFERROR((Data6[[#This Row],[Hours:]]*SUM(Data6[[#This Row],[Rate]:[Other]])),"")</f>
        <v>0</v>
      </c>
      <c r="P220" s="7" t="str">
        <f>IF(Data6[[#This Row],[WO'#:]]="","Riley #","WO#")</f>
        <v>WO#</v>
      </c>
      <c r="Q220" s="7">
        <f>IFERROR(WEEKNUM(Data6[[#This Row],[Date:]]),"")</f>
        <v>8</v>
      </c>
      <c r="R220" s="6">
        <f t="shared" si="9"/>
        <v>45340</v>
      </c>
      <c r="S220" s="6">
        <f>Data6[[#This Row],[Week Start]]+7</f>
        <v>45347</v>
      </c>
      <c r="T220" s="7" t="str">
        <f t="shared" si="10"/>
        <v>2/18/2024 - 2/25/2024</v>
      </c>
      <c r="U220" s="7" t="str">
        <f t="shared" si="11"/>
        <v>Time Card</v>
      </c>
      <c r="V220" s="8" t="str">
        <f>RIGHT(TEXT(Data6[[#This Row],[Date:]],"mmddyyyy"),4)</f>
        <v>2024</v>
      </c>
      <c r="W220" s="8" t="str">
        <f>MID(TEXT(Data6[[#This Row],[Date:]],"mmddyyyy"),3,2)</f>
        <v>23</v>
      </c>
      <c r="X220" s="8" t="str">
        <f>LEFT(TEXT(Data6[[#This Row],[Date:]],"mmddyyyy"),2)</f>
        <v>02</v>
      </c>
      <c r="Y220" s="6">
        <f>DATE(Data6[[#This Row],[Year]],Data6[[#This Row],[Month]],Data6[[#This Row],[Day]])</f>
        <v>45345</v>
      </c>
    </row>
    <row r="221" spans="1:25">
      <c r="A221" s="5">
        <v>45345.560024305552</v>
      </c>
      <c r="B221" s="7" t="s">
        <v>65</v>
      </c>
      <c r="C221" s="6" t="s">
        <v>211</v>
      </c>
      <c r="D221" s="7" t="s">
        <v>212</v>
      </c>
      <c r="E221" s="8">
        <v>3</v>
      </c>
      <c r="F221" s="7">
        <v>6984733</v>
      </c>
      <c r="G221" s="7" t="s">
        <v>68</v>
      </c>
      <c r="H221" s="7" t="s">
        <v>69</v>
      </c>
      <c r="I221" s="7" t="s">
        <v>44</v>
      </c>
      <c r="J221" s="19" t="str">
        <f>IFERROR(INDEX('Employee Info'!$C$3:$E$200,MATCH(Data6[[#This Row],[Name:]],'Employee Info'!$B$3:$B$200,0),MATCH(Data6[[#This Row],[Hours Type:]],'Employee Info'!$C$2:$E$2,0)),"")</f>
        <v/>
      </c>
      <c r="K221" s="19" t="str">
        <f>IFERROR(INDEX('Employee Info'!$C$3:$J$200,MATCH(Data6[[#This Row],[Name:]],'Employee Info'!$B$3:$B$200,0),MATCH(Data6[[#Headers],[Truck]],'Employee Info'!$C$2:$J$2,0)),"")</f>
        <v/>
      </c>
      <c r="L221" s="19" t="str">
        <f>IFERROR(INDEX('Employee Info'!$C$3:$J$200,MATCH(Data6[[#This Row],[Name:]],'Employee Info'!$B$3:$B$200,0),MATCH(Data6[[#Headers],[Phone]],'Employee Info'!$C$2:$J$2,0)),"")</f>
        <v/>
      </c>
      <c r="M221" s="19" t="str">
        <f>IFERROR(INDEX('Employee Info'!$C$3:$J$200,MATCH(Data6[[#This Row],[Name:]],'Employee Info'!$B$3:$B$200,0),MATCH(Data6[[#Headers],[Tech]],'Employee Info'!$C$2:$J$2,0)),"")</f>
        <v/>
      </c>
      <c r="N221" s="19" t="str">
        <f>IFERROR(INDEX('Employee Info'!$C$3:$J$200,MATCH(Data6[[#This Row],[Name:]],'Employee Info'!$B$3:$B$200,0),MATCH(Data6[[#Headers],[Other]],'Employee Info'!$C$2:$J$2,0)),"")</f>
        <v/>
      </c>
      <c r="O221" s="19">
        <f>IFERROR((Data6[[#This Row],[Hours:]]*SUM(Data6[[#This Row],[Rate]:[Other]])),"")</f>
        <v>0</v>
      </c>
      <c r="P221" s="7" t="str">
        <f>IF(Data6[[#This Row],[WO'#:]]="","Riley #","WO#")</f>
        <v>WO#</v>
      </c>
      <c r="Q221" s="7">
        <f>IFERROR(WEEKNUM(Data6[[#This Row],[Date:]]),"")</f>
        <v>8</v>
      </c>
      <c r="R221" s="6">
        <f t="shared" si="9"/>
        <v>45340</v>
      </c>
      <c r="S221" s="6">
        <f>Data6[[#This Row],[Week Start]]+7</f>
        <v>45347</v>
      </c>
      <c r="T221" s="7" t="str">
        <f t="shared" si="10"/>
        <v>2/18/2024 - 2/25/2024</v>
      </c>
      <c r="U221" s="7" t="str">
        <f t="shared" si="11"/>
        <v>Time Card</v>
      </c>
      <c r="V221" s="8" t="str">
        <f>RIGHT(TEXT(Data6[[#This Row],[Date:]],"mmddyyyy"),4)</f>
        <v>2024</v>
      </c>
      <c r="W221" s="8" t="str">
        <f>MID(TEXT(Data6[[#This Row],[Date:]],"mmddyyyy"),3,2)</f>
        <v>23</v>
      </c>
      <c r="X221" s="8" t="str">
        <f>LEFT(TEXT(Data6[[#This Row],[Date:]],"mmddyyyy"),2)</f>
        <v>02</v>
      </c>
      <c r="Y221" s="6">
        <f>DATE(Data6[[#This Row],[Year]],Data6[[#This Row],[Month]],Data6[[#This Row],[Day]])</f>
        <v>45345</v>
      </c>
    </row>
    <row r="222" spans="1:25">
      <c r="A222" s="5">
        <v>45345.55418298611</v>
      </c>
      <c r="B222" s="7" t="s">
        <v>35</v>
      </c>
      <c r="C222" s="6" t="s">
        <v>211</v>
      </c>
      <c r="D222" s="7" t="s">
        <v>214</v>
      </c>
      <c r="E222" s="8">
        <v>8</v>
      </c>
      <c r="F222" s="7" t="s">
        <v>68</v>
      </c>
      <c r="G222" s="7" t="s">
        <v>68</v>
      </c>
      <c r="H222" s="7" t="s">
        <v>92</v>
      </c>
      <c r="I222" s="7" t="s">
        <v>44</v>
      </c>
      <c r="J222" s="19" t="str">
        <f>IFERROR(INDEX('Employee Info'!$C$3:$E$200,MATCH(Data6[[#This Row],[Name:]],'Employee Info'!$B$3:$B$200,0),MATCH(Data6[[#This Row],[Hours Type:]],'Employee Info'!$C$2:$E$2,0)),"")</f>
        <v/>
      </c>
      <c r="K222" s="19" t="str">
        <f>IFERROR(INDEX('Employee Info'!$C$3:$J$200,MATCH(Data6[[#This Row],[Name:]],'Employee Info'!$B$3:$B$200,0),MATCH(Data6[[#Headers],[Truck]],'Employee Info'!$C$2:$J$2,0)),"")</f>
        <v/>
      </c>
      <c r="L222" s="19" t="str">
        <f>IFERROR(INDEX('Employee Info'!$C$3:$J$200,MATCH(Data6[[#This Row],[Name:]],'Employee Info'!$B$3:$B$200,0),MATCH(Data6[[#Headers],[Phone]],'Employee Info'!$C$2:$J$2,0)),"")</f>
        <v/>
      </c>
      <c r="M222" s="19" t="str">
        <f>IFERROR(INDEX('Employee Info'!$C$3:$J$200,MATCH(Data6[[#This Row],[Name:]],'Employee Info'!$B$3:$B$200,0),MATCH(Data6[[#Headers],[Tech]],'Employee Info'!$C$2:$J$2,0)),"")</f>
        <v/>
      </c>
      <c r="N222" s="19" t="str">
        <f>IFERROR(INDEX('Employee Info'!$C$3:$J$200,MATCH(Data6[[#This Row],[Name:]],'Employee Info'!$B$3:$B$200,0),MATCH(Data6[[#Headers],[Other]],'Employee Info'!$C$2:$J$2,0)),"")</f>
        <v/>
      </c>
      <c r="O222" s="19">
        <f>IFERROR((Data6[[#This Row],[Hours:]]*SUM(Data6[[#This Row],[Rate]:[Other]])),"")</f>
        <v>0</v>
      </c>
      <c r="P222" s="7" t="str">
        <f>IF(Data6[[#This Row],[WO'#:]]="","Riley #","WO#")</f>
        <v>Riley #</v>
      </c>
      <c r="Q222" s="7">
        <f>IFERROR(WEEKNUM(Data6[[#This Row],[Date:]]),"")</f>
        <v>8</v>
      </c>
      <c r="R222" s="6">
        <f t="shared" si="9"/>
        <v>45340</v>
      </c>
      <c r="S222" s="6">
        <f>Data6[[#This Row],[Week Start]]+7</f>
        <v>45347</v>
      </c>
      <c r="T222" s="7" t="str">
        <f t="shared" si="10"/>
        <v>2/18/2024 - 2/25/2024</v>
      </c>
      <c r="U222" s="7" t="str">
        <f t="shared" si="11"/>
        <v>Time Card</v>
      </c>
      <c r="V222" s="8" t="str">
        <f>RIGHT(TEXT(Data6[[#This Row],[Date:]],"mmddyyyy"),4)</f>
        <v>2024</v>
      </c>
      <c r="W222" s="8" t="str">
        <f>MID(TEXT(Data6[[#This Row],[Date:]],"mmddyyyy"),3,2)</f>
        <v>23</v>
      </c>
      <c r="X222" s="8" t="str">
        <f>LEFT(TEXT(Data6[[#This Row],[Date:]],"mmddyyyy"),2)</f>
        <v>02</v>
      </c>
      <c r="Y222" s="6">
        <f>DATE(Data6[[#This Row],[Year]],Data6[[#This Row],[Month]],Data6[[#This Row],[Day]])</f>
        <v>45345</v>
      </c>
    </row>
    <row r="223" spans="1:25">
      <c r="A223" s="5">
        <v>45345.558051157408</v>
      </c>
      <c r="B223" s="7" t="s">
        <v>65</v>
      </c>
      <c r="C223" s="6" t="s">
        <v>211</v>
      </c>
      <c r="D223" s="7" t="s">
        <v>215</v>
      </c>
      <c r="E223" s="8">
        <v>3</v>
      </c>
      <c r="F223" s="7" t="s">
        <v>68</v>
      </c>
      <c r="G223" s="7" t="s">
        <v>68</v>
      </c>
      <c r="H223" s="7" t="s">
        <v>92</v>
      </c>
      <c r="I223" s="7" t="s">
        <v>44</v>
      </c>
      <c r="J223" s="19" t="str">
        <f>IFERROR(INDEX('Employee Info'!$C$3:$E$200,MATCH(Data6[[#This Row],[Name:]],'Employee Info'!$B$3:$B$200,0),MATCH(Data6[[#This Row],[Hours Type:]],'Employee Info'!$C$2:$E$2,0)),"")</f>
        <v/>
      </c>
      <c r="K223" s="19" t="str">
        <f>IFERROR(INDEX('Employee Info'!$C$3:$J$200,MATCH(Data6[[#This Row],[Name:]],'Employee Info'!$B$3:$B$200,0),MATCH(Data6[[#Headers],[Truck]],'Employee Info'!$C$2:$J$2,0)),"")</f>
        <v/>
      </c>
      <c r="L223" s="19" t="str">
        <f>IFERROR(INDEX('Employee Info'!$C$3:$J$200,MATCH(Data6[[#This Row],[Name:]],'Employee Info'!$B$3:$B$200,0),MATCH(Data6[[#Headers],[Phone]],'Employee Info'!$C$2:$J$2,0)),"")</f>
        <v/>
      </c>
      <c r="M223" s="19" t="str">
        <f>IFERROR(INDEX('Employee Info'!$C$3:$J$200,MATCH(Data6[[#This Row],[Name:]],'Employee Info'!$B$3:$B$200,0),MATCH(Data6[[#Headers],[Tech]],'Employee Info'!$C$2:$J$2,0)),"")</f>
        <v/>
      </c>
      <c r="N223" s="19" t="str">
        <f>IFERROR(INDEX('Employee Info'!$C$3:$J$200,MATCH(Data6[[#This Row],[Name:]],'Employee Info'!$B$3:$B$200,0),MATCH(Data6[[#Headers],[Other]],'Employee Info'!$C$2:$J$2,0)),"")</f>
        <v/>
      </c>
      <c r="O223" s="19">
        <f>IFERROR((Data6[[#This Row],[Hours:]]*SUM(Data6[[#This Row],[Rate]:[Other]])),"")</f>
        <v>0</v>
      </c>
      <c r="P223" s="7" t="str">
        <f>IF(Data6[[#This Row],[WO'#:]]="","Riley #","WO#")</f>
        <v>Riley #</v>
      </c>
      <c r="Q223" s="7">
        <f>IFERROR(WEEKNUM(Data6[[#This Row],[Date:]]),"")</f>
        <v>8</v>
      </c>
      <c r="R223" s="6">
        <f t="shared" si="9"/>
        <v>45340</v>
      </c>
      <c r="S223" s="6">
        <f>Data6[[#This Row],[Week Start]]+7</f>
        <v>45347</v>
      </c>
      <c r="T223" s="7" t="str">
        <f t="shared" si="10"/>
        <v>2/18/2024 - 2/25/2024</v>
      </c>
      <c r="U223" s="7" t="str">
        <f t="shared" si="11"/>
        <v>Time Card</v>
      </c>
      <c r="V223" s="8" t="str">
        <f>RIGHT(TEXT(Data6[[#This Row],[Date:]],"mmddyyyy"),4)</f>
        <v>2024</v>
      </c>
      <c r="W223" s="8" t="str">
        <f>MID(TEXT(Data6[[#This Row],[Date:]],"mmddyyyy"),3,2)</f>
        <v>23</v>
      </c>
      <c r="X223" s="8" t="str">
        <f>LEFT(TEXT(Data6[[#This Row],[Date:]],"mmddyyyy"),2)</f>
        <v>02</v>
      </c>
      <c r="Y223" s="6">
        <f>DATE(Data6[[#This Row],[Year]],Data6[[#This Row],[Month]],Data6[[#This Row],[Day]])</f>
        <v>45345</v>
      </c>
    </row>
    <row r="224" spans="1:25">
      <c r="A224" s="5">
        <v>45345.562985416669</v>
      </c>
      <c r="B224" s="7" t="s">
        <v>66</v>
      </c>
      <c r="C224" s="6" t="s">
        <v>211</v>
      </c>
      <c r="D224" s="7" t="s">
        <v>218</v>
      </c>
      <c r="E224" s="8">
        <v>1</v>
      </c>
      <c r="F224" s="7" t="s">
        <v>68</v>
      </c>
      <c r="G224" s="7" t="s">
        <v>68</v>
      </c>
      <c r="H224" s="7" t="s">
        <v>92</v>
      </c>
      <c r="I224" s="7" t="s">
        <v>44</v>
      </c>
      <c r="J224" s="19" t="str">
        <f>IFERROR(INDEX('Employee Info'!$C$3:$E$200,MATCH(Data6[[#This Row],[Name:]],'Employee Info'!$B$3:$B$200,0),MATCH(Data6[[#This Row],[Hours Type:]],'Employee Info'!$C$2:$E$2,0)),"")</f>
        <v/>
      </c>
      <c r="K224" s="19" t="str">
        <f>IFERROR(INDEX('Employee Info'!$C$3:$J$200,MATCH(Data6[[#This Row],[Name:]],'Employee Info'!$B$3:$B$200,0),MATCH(Data6[[#Headers],[Truck]],'Employee Info'!$C$2:$J$2,0)),"")</f>
        <v/>
      </c>
      <c r="L224" s="19" t="str">
        <f>IFERROR(INDEX('Employee Info'!$C$3:$J$200,MATCH(Data6[[#This Row],[Name:]],'Employee Info'!$B$3:$B$200,0),MATCH(Data6[[#Headers],[Phone]],'Employee Info'!$C$2:$J$2,0)),"")</f>
        <v/>
      </c>
      <c r="M224" s="19" t="str">
        <f>IFERROR(INDEX('Employee Info'!$C$3:$J$200,MATCH(Data6[[#This Row],[Name:]],'Employee Info'!$B$3:$B$200,0),MATCH(Data6[[#Headers],[Tech]],'Employee Info'!$C$2:$J$2,0)),"")</f>
        <v/>
      </c>
      <c r="N224" s="19" t="str">
        <f>IFERROR(INDEX('Employee Info'!$C$3:$J$200,MATCH(Data6[[#This Row],[Name:]],'Employee Info'!$B$3:$B$200,0),MATCH(Data6[[#Headers],[Other]],'Employee Info'!$C$2:$J$2,0)),"")</f>
        <v/>
      </c>
      <c r="O224" s="19">
        <f>IFERROR((Data6[[#This Row],[Hours:]]*SUM(Data6[[#This Row],[Rate]:[Other]])),"")</f>
        <v>0</v>
      </c>
      <c r="P224" s="7" t="str">
        <f>IF(Data6[[#This Row],[WO'#:]]="","Riley #","WO#")</f>
        <v>Riley #</v>
      </c>
      <c r="Q224" s="7">
        <f>IFERROR(WEEKNUM(Data6[[#This Row],[Date:]]),"")</f>
        <v>8</v>
      </c>
      <c r="R224" s="6">
        <f t="shared" si="9"/>
        <v>45340</v>
      </c>
      <c r="S224" s="6">
        <f>Data6[[#This Row],[Week Start]]+7</f>
        <v>45347</v>
      </c>
      <c r="T224" s="7" t="str">
        <f t="shared" si="10"/>
        <v>2/18/2024 - 2/25/2024</v>
      </c>
      <c r="U224" s="7" t="str">
        <f t="shared" si="11"/>
        <v>Time Card</v>
      </c>
      <c r="V224" s="8" t="str">
        <f>RIGHT(TEXT(Data6[[#This Row],[Date:]],"mmddyyyy"),4)</f>
        <v>2024</v>
      </c>
      <c r="W224" s="8" t="str">
        <f>MID(TEXT(Data6[[#This Row],[Date:]],"mmddyyyy"),3,2)</f>
        <v>23</v>
      </c>
      <c r="X224" s="8" t="str">
        <f>LEFT(TEXT(Data6[[#This Row],[Date:]],"mmddyyyy"),2)</f>
        <v>02</v>
      </c>
      <c r="Y224" s="6">
        <f>DATE(Data6[[#This Row],[Year]],Data6[[#This Row],[Month]],Data6[[#This Row],[Day]])</f>
        <v>45345</v>
      </c>
    </row>
    <row r="225" spans="1:25">
      <c r="A225" s="5">
        <v>45345.466694675924</v>
      </c>
      <c r="B225" s="7" t="s">
        <v>31</v>
      </c>
      <c r="C225" s="6" t="s">
        <v>211</v>
      </c>
      <c r="D225" s="7" t="s">
        <v>213</v>
      </c>
      <c r="E225" s="8">
        <v>3.5</v>
      </c>
      <c r="F225" s="7" t="s">
        <v>68</v>
      </c>
      <c r="G225" s="7" t="s">
        <v>117</v>
      </c>
      <c r="H225" s="7" t="s">
        <v>62</v>
      </c>
      <c r="I225" s="7" t="s">
        <v>44</v>
      </c>
      <c r="J225" s="19" t="str">
        <f>IFERROR(INDEX('Employee Info'!$C$3:$E$200,MATCH(Data6[[#This Row],[Name:]],'Employee Info'!$B$3:$B$200,0),MATCH(Data6[[#This Row],[Hours Type:]],'Employee Info'!$C$2:$E$2,0)),"")</f>
        <v/>
      </c>
      <c r="K225" s="19" t="str">
        <f>IFERROR(INDEX('Employee Info'!$C$3:$J$200,MATCH(Data6[[#This Row],[Name:]],'Employee Info'!$B$3:$B$200,0),MATCH(Data6[[#Headers],[Truck]],'Employee Info'!$C$2:$J$2,0)),"")</f>
        <v/>
      </c>
      <c r="L225" s="19" t="str">
        <f>IFERROR(INDEX('Employee Info'!$C$3:$J$200,MATCH(Data6[[#This Row],[Name:]],'Employee Info'!$B$3:$B$200,0),MATCH(Data6[[#Headers],[Phone]],'Employee Info'!$C$2:$J$2,0)),"")</f>
        <v/>
      </c>
      <c r="M225" s="19" t="str">
        <f>IFERROR(INDEX('Employee Info'!$C$3:$J$200,MATCH(Data6[[#This Row],[Name:]],'Employee Info'!$B$3:$B$200,0),MATCH(Data6[[#Headers],[Tech]],'Employee Info'!$C$2:$J$2,0)),"")</f>
        <v/>
      </c>
      <c r="N225" s="19" t="str">
        <f>IFERROR(INDEX('Employee Info'!$C$3:$J$200,MATCH(Data6[[#This Row],[Name:]],'Employee Info'!$B$3:$B$200,0),MATCH(Data6[[#Headers],[Other]],'Employee Info'!$C$2:$J$2,0)),"")</f>
        <v/>
      </c>
      <c r="O225" s="19">
        <f>IFERROR((Data6[[#This Row],[Hours:]]*SUM(Data6[[#This Row],[Rate]:[Other]])),"")</f>
        <v>0</v>
      </c>
      <c r="P225" s="7" t="str">
        <f>IF(Data6[[#This Row],[WO'#:]]="","Riley #","WO#")</f>
        <v>Riley #</v>
      </c>
      <c r="Q225" s="7">
        <f>IFERROR(WEEKNUM(Data6[[#This Row],[Date:]]),"")</f>
        <v>8</v>
      </c>
      <c r="R225" s="6">
        <f t="shared" si="9"/>
        <v>45340</v>
      </c>
      <c r="S225" s="6">
        <f>Data6[[#This Row],[Week Start]]+7</f>
        <v>45347</v>
      </c>
      <c r="T225" s="7" t="str">
        <f t="shared" si="10"/>
        <v>2/18/2024 - 2/25/2024</v>
      </c>
      <c r="U225" s="7" t="str">
        <f t="shared" si="11"/>
        <v>Time Card</v>
      </c>
      <c r="V225" s="8" t="str">
        <f>RIGHT(TEXT(Data6[[#This Row],[Date:]],"mmddyyyy"),4)</f>
        <v>2024</v>
      </c>
      <c r="W225" s="8" t="str">
        <f>MID(TEXT(Data6[[#This Row],[Date:]],"mmddyyyy"),3,2)</f>
        <v>23</v>
      </c>
      <c r="X225" s="8" t="str">
        <f>LEFT(TEXT(Data6[[#This Row],[Date:]],"mmddyyyy"),2)</f>
        <v>02</v>
      </c>
      <c r="Y225" s="6">
        <f>DATE(Data6[[#This Row],[Year]],Data6[[#This Row],[Month]],Data6[[#This Row],[Day]])</f>
        <v>45345</v>
      </c>
    </row>
    <row r="226" spans="1:25">
      <c r="A226" s="5">
        <v>45345.558679629627</v>
      </c>
      <c r="B226" s="7" t="s">
        <v>65</v>
      </c>
      <c r="C226" s="6" t="s">
        <v>211</v>
      </c>
      <c r="D226" s="7" t="s">
        <v>216</v>
      </c>
      <c r="E226" s="8">
        <v>2</v>
      </c>
      <c r="F226" s="7" t="s">
        <v>68</v>
      </c>
      <c r="G226" s="7" t="s">
        <v>68</v>
      </c>
      <c r="H226" s="7" t="s">
        <v>64</v>
      </c>
      <c r="I226" s="7" t="s">
        <v>44</v>
      </c>
      <c r="J226" s="19" t="str">
        <f>IFERROR(INDEX('Employee Info'!$C$3:$E$200,MATCH(Data6[[#This Row],[Name:]],'Employee Info'!$B$3:$B$200,0),MATCH(Data6[[#This Row],[Hours Type:]],'Employee Info'!$C$2:$E$2,0)),"")</f>
        <v/>
      </c>
      <c r="K226" s="19" t="str">
        <f>IFERROR(INDEX('Employee Info'!$C$3:$J$200,MATCH(Data6[[#This Row],[Name:]],'Employee Info'!$B$3:$B$200,0),MATCH(Data6[[#Headers],[Truck]],'Employee Info'!$C$2:$J$2,0)),"")</f>
        <v/>
      </c>
      <c r="L226" s="19" t="str">
        <f>IFERROR(INDEX('Employee Info'!$C$3:$J$200,MATCH(Data6[[#This Row],[Name:]],'Employee Info'!$B$3:$B$200,0),MATCH(Data6[[#Headers],[Phone]],'Employee Info'!$C$2:$J$2,0)),"")</f>
        <v/>
      </c>
      <c r="M226" s="19" t="str">
        <f>IFERROR(INDEX('Employee Info'!$C$3:$J$200,MATCH(Data6[[#This Row],[Name:]],'Employee Info'!$B$3:$B$200,0),MATCH(Data6[[#Headers],[Tech]],'Employee Info'!$C$2:$J$2,0)),"")</f>
        <v/>
      </c>
      <c r="N226" s="19" t="str">
        <f>IFERROR(INDEX('Employee Info'!$C$3:$J$200,MATCH(Data6[[#This Row],[Name:]],'Employee Info'!$B$3:$B$200,0),MATCH(Data6[[#Headers],[Other]],'Employee Info'!$C$2:$J$2,0)),"")</f>
        <v/>
      </c>
      <c r="O226" s="19">
        <f>IFERROR((Data6[[#This Row],[Hours:]]*SUM(Data6[[#This Row],[Rate]:[Other]])),"")</f>
        <v>0</v>
      </c>
      <c r="P226" s="7" t="str">
        <f>IF(Data6[[#This Row],[WO'#:]]="","Riley #","WO#")</f>
        <v>Riley #</v>
      </c>
      <c r="Q226" s="7">
        <f>IFERROR(WEEKNUM(Data6[[#This Row],[Date:]]),"")</f>
        <v>8</v>
      </c>
      <c r="R226" s="6">
        <f t="shared" si="9"/>
        <v>45340</v>
      </c>
      <c r="S226" s="6">
        <f>Data6[[#This Row],[Week Start]]+7</f>
        <v>45347</v>
      </c>
      <c r="T226" s="7" t="str">
        <f t="shared" si="10"/>
        <v>2/18/2024 - 2/25/2024</v>
      </c>
      <c r="U226" s="7" t="str">
        <f t="shared" si="11"/>
        <v>Time Card</v>
      </c>
      <c r="V226" s="8" t="str">
        <f>RIGHT(TEXT(Data6[[#This Row],[Date:]],"mmddyyyy"),4)</f>
        <v>2024</v>
      </c>
      <c r="W226" s="8" t="str">
        <f>MID(TEXT(Data6[[#This Row],[Date:]],"mmddyyyy"),3,2)</f>
        <v>23</v>
      </c>
      <c r="X226" s="8" t="str">
        <f>LEFT(TEXT(Data6[[#This Row],[Date:]],"mmddyyyy"),2)</f>
        <v>02</v>
      </c>
      <c r="Y226" s="6">
        <f>DATE(Data6[[#This Row],[Year]],Data6[[#This Row],[Month]],Data6[[#This Row],[Day]])</f>
        <v>45345</v>
      </c>
    </row>
    <row r="227" spans="1:25">
      <c r="A227" s="5">
        <v>45345.561220370371</v>
      </c>
      <c r="B227" s="7" t="s">
        <v>66</v>
      </c>
      <c r="C227" s="6" t="s">
        <v>211</v>
      </c>
      <c r="D227" s="7" t="s">
        <v>217</v>
      </c>
      <c r="E227" s="8">
        <v>1</v>
      </c>
      <c r="F227" s="7" t="s">
        <v>68</v>
      </c>
      <c r="G227" s="7" t="s">
        <v>68</v>
      </c>
      <c r="H227" s="7" t="s">
        <v>64</v>
      </c>
      <c r="I227" s="7" t="s">
        <v>44</v>
      </c>
      <c r="J227" s="19" t="str">
        <f>IFERROR(INDEX('Employee Info'!$C$3:$E$200,MATCH(Data6[[#This Row],[Name:]],'Employee Info'!$B$3:$B$200,0),MATCH(Data6[[#This Row],[Hours Type:]],'Employee Info'!$C$2:$E$2,0)),"")</f>
        <v/>
      </c>
      <c r="K227" s="19" t="str">
        <f>IFERROR(INDEX('Employee Info'!$C$3:$J$200,MATCH(Data6[[#This Row],[Name:]],'Employee Info'!$B$3:$B$200,0),MATCH(Data6[[#Headers],[Truck]],'Employee Info'!$C$2:$J$2,0)),"")</f>
        <v/>
      </c>
      <c r="L227" s="19" t="str">
        <f>IFERROR(INDEX('Employee Info'!$C$3:$J$200,MATCH(Data6[[#This Row],[Name:]],'Employee Info'!$B$3:$B$200,0),MATCH(Data6[[#Headers],[Phone]],'Employee Info'!$C$2:$J$2,0)),"")</f>
        <v/>
      </c>
      <c r="M227" s="19" t="str">
        <f>IFERROR(INDEX('Employee Info'!$C$3:$J$200,MATCH(Data6[[#This Row],[Name:]],'Employee Info'!$B$3:$B$200,0),MATCH(Data6[[#Headers],[Tech]],'Employee Info'!$C$2:$J$2,0)),"")</f>
        <v/>
      </c>
      <c r="N227" s="19" t="str">
        <f>IFERROR(INDEX('Employee Info'!$C$3:$J$200,MATCH(Data6[[#This Row],[Name:]],'Employee Info'!$B$3:$B$200,0),MATCH(Data6[[#Headers],[Other]],'Employee Info'!$C$2:$J$2,0)),"")</f>
        <v/>
      </c>
      <c r="O227" s="19">
        <f>IFERROR((Data6[[#This Row],[Hours:]]*SUM(Data6[[#This Row],[Rate]:[Other]])),"")</f>
        <v>0</v>
      </c>
      <c r="P227" s="7" t="str">
        <f>IF(Data6[[#This Row],[WO'#:]]="","Riley #","WO#")</f>
        <v>Riley #</v>
      </c>
      <c r="Q227" s="7">
        <f>IFERROR(WEEKNUM(Data6[[#This Row],[Date:]]),"")</f>
        <v>8</v>
      </c>
      <c r="R227" s="6">
        <f t="shared" si="9"/>
        <v>45340</v>
      </c>
      <c r="S227" s="6">
        <f>Data6[[#This Row],[Week Start]]+7</f>
        <v>45347</v>
      </c>
      <c r="T227" s="7" t="str">
        <f t="shared" si="10"/>
        <v>2/18/2024 - 2/25/2024</v>
      </c>
      <c r="U227" s="7" t="str">
        <f t="shared" si="11"/>
        <v>Time Card</v>
      </c>
      <c r="V227" s="8" t="str">
        <f>RIGHT(TEXT(Data6[[#This Row],[Date:]],"mmddyyyy"),4)</f>
        <v>2024</v>
      </c>
      <c r="W227" s="8" t="str">
        <f>MID(TEXT(Data6[[#This Row],[Date:]],"mmddyyyy"),3,2)</f>
        <v>23</v>
      </c>
      <c r="X227" s="8" t="str">
        <f>LEFT(TEXT(Data6[[#This Row],[Date:]],"mmddyyyy"),2)</f>
        <v>02</v>
      </c>
      <c r="Y227" s="6">
        <f>DATE(Data6[[#This Row],[Year]],Data6[[#This Row],[Month]],Data6[[#This Row],[Day]])</f>
        <v>45345</v>
      </c>
    </row>
    <row r="228" spans="1:25">
      <c r="A228" s="5">
        <v>45352.536714814814</v>
      </c>
      <c r="B228" s="7" t="s">
        <v>66</v>
      </c>
      <c r="C228" s="6" t="s">
        <v>219</v>
      </c>
      <c r="D228" s="7" t="s">
        <v>220</v>
      </c>
      <c r="E228" s="8">
        <v>1</v>
      </c>
      <c r="F228" s="7">
        <v>6984733</v>
      </c>
      <c r="G228" s="7" t="s">
        <v>68</v>
      </c>
      <c r="H228" s="7" t="s">
        <v>221</v>
      </c>
      <c r="I228" s="7" t="s">
        <v>44</v>
      </c>
      <c r="J228" s="19" t="str">
        <f>IFERROR(INDEX('Employee Info'!$C$3:$E$200,MATCH(Data6[[#This Row],[Name:]],'Employee Info'!$B$3:$B$200,0),MATCH(Data6[[#This Row],[Hours Type:]],'Employee Info'!$C$2:$E$2,0)),"")</f>
        <v/>
      </c>
      <c r="K228" s="19" t="str">
        <f>IFERROR(INDEX('Employee Info'!$C$3:$J$200,MATCH(Data6[[#This Row],[Name:]],'Employee Info'!$B$3:$B$200,0),MATCH(Data6[[#Headers],[Truck]],'Employee Info'!$C$2:$J$2,0)),"")</f>
        <v/>
      </c>
      <c r="L228" s="19" t="str">
        <f>IFERROR(INDEX('Employee Info'!$C$3:$J$200,MATCH(Data6[[#This Row],[Name:]],'Employee Info'!$B$3:$B$200,0),MATCH(Data6[[#Headers],[Phone]],'Employee Info'!$C$2:$J$2,0)),"")</f>
        <v/>
      </c>
      <c r="M228" s="19" t="str">
        <f>IFERROR(INDEX('Employee Info'!$C$3:$J$200,MATCH(Data6[[#This Row],[Name:]],'Employee Info'!$B$3:$B$200,0),MATCH(Data6[[#Headers],[Tech]],'Employee Info'!$C$2:$J$2,0)),"")</f>
        <v/>
      </c>
      <c r="N228" s="19" t="str">
        <f>IFERROR(INDEX('Employee Info'!$C$3:$J$200,MATCH(Data6[[#This Row],[Name:]],'Employee Info'!$B$3:$B$200,0),MATCH(Data6[[#Headers],[Other]],'Employee Info'!$C$2:$J$2,0)),"")</f>
        <v/>
      </c>
      <c r="O228" s="19">
        <f>IFERROR((Data6[[#This Row],[Hours:]]*SUM(Data6[[#This Row],[Rate]:[Other]])),"")</f>
        <v>0</v>
      </c>
      <c r="P228" s="7" t="str">
        <f>IF(Data6[[#This Row],[WO'#:]]="","Riley #","WO#")</f>
        <v>WO#</v>
      </c>
      <c r="Q228" s="7">
        <f>IFERROR(WEEKNUM(Data6[[#This Row],[Date:]]),"")</f>
        <v>9</v>
      </c>
      <c r="R228" s="6">
        <f t="shared" si="9"/>
        <v>45347</v>
      </c>
      <c r="S228" s="6">
        <f>Data6[[#This Row],[Week Start]]+7</f>
        <v>45354</v>
      </c>
      <c r="T228" s="7" t="str">
        <f t="shared" si="10"/>
        <v>2/25/2024 - 3/3/2024</v>
      </c>
      <c r="U228" s="7" t="str">
        <f t="shared" si="11"/>
        <v>Time Card</v>
      </c>
      <c r="V228" s="8" t="str">
        <f>RIGHT(TEXT(Data6[[#This Row],[Date:]],"mmddyyyy"),4)</f>
        <v>2024</v>
      </c>
      <c r="W228" s="8" t="str">
        <f>MID(TEXT(Data6[[#This Row],[Date:]],"mmddyyyy"),3,2)</f>
        <v>26</v>
      </c>
      <c r="X228" s="8" t="str">
        <f>LEFT(TEXT(Data6[[#This Row],[Date:]],"mmddyyyy"),2)</f>
        <v>02</v>
      </c>
      <c r="Y228" s="6">
        <f>DATE(Data6[[#This Row],[Year]],Data6[[#This Row],[Month]],Data6[[#This Row],[Day]])</f>
        <v>45348</v>
      </c>
    </row>
    <row r="229" spans="1:25">
      <c r="A229" s="5">
        <v>45352.520280092591</v>
      </c>
      <c r="B229" s="7" t="s">
        <v>66</v>
      </c>
      <c r="C229" s="6" t="s">
        <v>219</v>
      </c>
      <c r="D229" s="7" t="s">
        <v>222</v>
      </c>
      <c r="E229" s="8">
        <v>2</v>
      </c>
      <c r="F229" s="7">
        <v>7051906</v>
      </c>
      <c r="G229" s="7" t="s">
        <v>68</v>
      </c>
      <c r="H229" s="7" t="s">
        <v>69</v>
      </c>
      <c r="I229" s="7" t="s">
        <v>44</v>
      </c>
      <c r="J229" s="19" t="str">
        <f>IFERROR(INDEX('Employee Info'!$C$3:$E$200,MATCH(Data6[[#This Row],[Name:]],'Employee Info'!$B$3:$B$200,0),MATCH(Data6[[#This Row],[Hours Type:]],'Employee Info'!$C$2:$E$2,0)),"")</f>
        <v/>
      </c>
      <c r="K229" s="19" t="str">
        <f>IFERROR(INDEX('Employee Info'!$C$3:$J$200,MATCH(Data6[[#This Row],[Name:]],'Employee Info'!$B$3:$B$200,0),MATCH(Data6[[#Headers],[Truck]],'Employee Info'!$C$2:$J$2,0)),"")</f>
        <v/>
      </c>
      <c r="L229" s="19" t="str">
        <f>IFERROR(INDEX('Employee Info'!$C$3:$J$200,MATCH(Data6[[#This Row],[Name:]],'Employee Info'!$B$3:$B$200,0),MATCH(Data6[[#Headers],[Phone]],'Employee Info'!$C$2:$J$2,0)),"")</f>
        <v/>
      </c>
      <c r="M229" s="19" t="str">
        <f>IFERROR(INDEX('Employee Info'!$C$3:$J$200,MATCH(Data6[[#This Row],[Name:]],'Employee Info'!$B$3:$B$200,0),MATCH(Data6[[#Headers],[Tech]],'Employee Info'!$C$2:$J$2,0)),"")</f>
        <v/>
      </c>
      <c r="N229" s="19" t="str">
        <f>IFERROR(INDEX('Employee Info'!$C$3:$J$200,MATCH(Data6[[#This Row],[Name:]],'Employee Info'!$B$3:$B$200,0),MATCH(Data6[[#Headers],[Other]],'Employee Info'!$C$2:$J$2,0)),"")</f>
        <v/>
      </c>
      <c r="O229" s="19">
        <f>IFERROR((Data6[[#This Row],[Hours:]]*SUM(Data6[[#This Row],[Rate]:[Other]])),"")</f>
        <v>0</v>
      </c>
      <c r="P229" s="7" t="str">
        <f>IF(Data6[[#This Row],[WO'#:]]="","Riley #","WO#")</f>
        <v>WO#</v>
      </c>
      <c r="Q229" s="7">
        <f>IFERROR(WEEKNUM(Data6[[#This Row],[Date:]]),"")</f>
        <v>9</v>
      </c>
      <c r="R229" s="6">
        <f t="shared" si="9"/>
        <v>45347</v>
      </c>
      <c r="S229" s="6">
        <f>Data6[[#This Row],[Week Start]]+7</f>
        <v>45354</v>
      </c>
      <c r="T229" s="7" t="str">
        <f t="shared" si="10"/>
        <v>2/25/2024 - 3/3/2024</v>
      </c>
      <c r="U229" s="7" t="str">
        <f t="shared" si="11"/>
        <v>Time Card</v>
      </c>
      <c r="V229" s="8" t="str">
        <f>RIGHT(TEXT(Data6[[#This Row],[Date:]],"mmddyyyy"),4)</f>
        <v>2024</v>
      </c>
      <c r="W229" s="8" t="str">
        <f>MID(TEXT(Data6[[#This Row],[Date:]],"mmddyyyy"),3,2)</f>
        <v>26</v>
      </c>
      <c r="X229" s="8" t="str">
        <f>LEFT(TEXT(Data6[[#This Row],[Date:]],"mmddyyyy"),2)</f>
        <v>02</v>
      </c>
      <c r="Y229" s="6">
        <f>DATE(Data6[[#This Row],[Year]],Data6[[#This Row],[Month]],Data6[[#This Row],[Day]])</f>
        <v>45348</v>
      </c>
    </row>
    <row r="230" spans="1:25">
      <c r="A230" s="5">
        <v>45351.324961689817</v>
      </c>
      <c r="B230" s="7" t="s">
        <v>35</v>
      </c>
      <c r="C230" s="6" t="s">
        <v>219</v>
      </c>
      <c r="D230" s="7" t="s">
        <v>223</v>
      </c>
      <c r="E230" s="8">
        <v>2</v>
      </c>
      <c r="F230" s="7">
        <v>10005503</v>
      </c>
      <c r="G230" s="7" t="s">
        <v>68</v>
      </c>
      <c r="H230" s="7" t="s">
        <v>69</v>
      </c>
      <c r="I230" s="7" t="s">
        <v>44</v>
      </c>
      <c r="J230" s="19" t="str">
        <f>IFERROR(INDEX('Employee Info'!$C$3:$E$200,MATCH(Data6[[#This Row],[Name:]],'Employee Info'!$B$3:$B$200,0),MATCH(Data6[[#This Row],[Hours Type:]],'Employee Info'!$C$2:$E$2,0)),"")</f>
        <v/>
      </c>
      <c r="K230" s="19" t="str">
        <f>IFERROR(INDEX('Employee Info'!$C$3:$J$200,MATCH(Data6[[#This Row],[Name:]],'Employee Info'!$B$3:$B$200,0),MATCH(Data6[[#Headers],[Truck]],'Employee Info'!$C$2:$J$2,0)),"")</f>
        <v/>
      </c>
      <c r="L230" s="19" t="str">
        <f>IFERROR(INDEX('Employee Info'!$C$3:$J$200,MATCH(Data6[[#This Row],[Name:]],'Employee Info'!$B$3:$B$200,0),MATCH(Data6[[#Headers],[Phone]],'Employee Info'!$C$2:$J$2,0)),"")</f>
        <v/>
      </c>
      <c r="M230" s="19" t="str">
        <f>IFERROR(INDEX('Employee Info'!$C$3:$J$200,MATCH(Data6[[#This Row],[Name:]],'Employee Info'!$B$3:$B$200,0),MATCH(Data6[[#Headers],[Tech]],'Employee Info'!$C$2:$J$2,0)),"")</f>
        <v/>
      </c>
      <c r="N230" s="19" t="str">
        <f>IFERROR(INDEX('Employee Info'!$C$3:$J$200,MATCH(Data6[[#This Row],[Name:]],'Employee Info'!$B$3:$B$200,0),MATCH(Data6[[#Headers],[Other]],'Employee Info'!$C$2:$J$2,0)),"")</f>
        <v/>
      </c>
      <c r="O230" s="19">
        <f>IFERROR((Data6[[#This Row],[Hours:]]*SUM(Data6[[#This Row],[Rate]:[Other]])),"")</f>
        <v>0</v>
      </c>
      <c r="P230" s="7" t="str">
        <f>IF(Data6[[#This Row],[WO'#:]]="","Riley #","WO#")</f>
        <v>WO#</v>
      </c>
      <c r="Q230" s="7">
        <f>IFERROR(WEEKNUM(Data6[[#This Row],[Date:]]),"")</f>
        <v>9</v>
      </c>
      <c r="R230" s="6">
        <f t="shared" si="9"/>
        <v>45347</v>
      </c>
      <c r="S230" s="6">
        <f>Data6[[#This Row],[Week Start]]+7</f>
        <v>45354</v>
      </c>
      <c r="T230" s="7" t="str">
        <f t="shared" si="10"/>
        <v>2/25/2024 - 3/3/2024</v>
      </c>
      <c r="U230" s="7" t="str">
        <f t="shared" si="11"/>
        <v>Time Card</v>
      </c>
      <c r="V230" s="8" t="str">
        <f>RIGHT(TEXT(Data6[[#This Row],[Date:]],"mmddyyyy"),4)</f>
        <v>2024</v>
      </c>
      <c r="W230" s="8" t="str">
        <f>MID(TEXT(Data6[[#This Row],[Date:]],"mmddyyyy"),3,2)</f>
        <v>26</v>
      </c>
      <c r="X230" s="8" t="str">
        <f>LEFT(TEXT(Data6[[#This Row],[Date:]],"mmddyyyy"),2)</f>
        <v>02</v>
      </c>
      <c r="Y230" s="6">
        <f>DATE(Data6[[#This Row],[Year]],Data6[[#This Row],[Month]],Data6[[#This Row],[Day]])</f>
        <v>45348</v>
      </c>
    </row>
    <row r="231" spans="1:25">
      <c r="A231" s="5">
        <v>45352.238174768521</v>
      </c>
      <c r="B231" s="7" t="s">
        <v>31</v>
      </c>
      <c r="C231" s="6" t="s">
        <v>219</v>
      </c>
      <c r="D231" s="7" t="s">
        <v>224</v>
      </c>
      <c r="E231" s="8">
        <v>3.5</v>
      </c>
      <c r="F231" s="7">
        <v>10005503</v>
      </c>
      <c r="G231" s="7" t="s">
        <v>68</v>
      </c>
      <c r="H231" s="7" t="s">
        <v>69</v>
      </c>
      <c r="I231" s="7" t="s">
        <v>44</v>
      </c>
      <c r="J231" s="19" t="str">
        <f>IFERROR(INDEX('Employee Info'!$C$3:$E$200,MATCH(Data6[[#This Row],[Name:]],'Employee Info'!$B$3:$B$200,0),MATCH(Data6[[#This Row],[Hours Type:]],'Employee Info'!$C$2:$E$2,0)),"")</f>
        <v/>
      </c>
      <c r="K231" s="19" t="str">
        <f>IFERROR(INDEX('Employee Info'!$C$3:$J$200,MATCH(Data6[[#This Row],[Name:]],'Employee Info'!$B$3:$B$200,0),MATCH(Data6[[#Headers],[Truck]],'Employee Info'!$C$2:$J$2,0)),"")</f>
        <v/>
      </c>
      <c r="L231" s="19" t="str">
        <f>IFERROR(INDEX('Employee Info'!$C$3:$J$200,MATCH(Data6[[#This Row],[Name:]],'Employee Info'!$B$3:$B$200,0),MATCH(Data6[[#Headers],[Phone]],'Employee Info'!$C$2:$J$2,0)),"")</f>
        <v/>
      </c>
      <c r="M231" s="19" t="str">
        <f>IFERROR(INDEX('Employee Info'!$C$3:$J$200,MATCH(Data6[[#This Row],[Name:]],'Employee Info'!$B$3:$B$200,0),MATCH(Data6[[#Headers],[Tech]],'Employee Info'!$C$2:$J$2,0)),"")</f>
        <v/>
      </c>
      <c r="N231" s="19" t="str">
        <f>IFERROR(INDEX('Employee Info'!$C$3:$J$200,MATCH(Data6[[#This Row],[Name:]],'Employee Info'!$B$3:$B$200,0),MATCH(Data6[[#Headers],[Other]],'Employee Info'!$C$2:$J$2,0)),"")</f>
        <v/>
      </c>
      <c r="O231" s="19">
        <f>IFERROR((Data6[[#This Row],[Hours:]]*SUM(Data6[[#This Row],[Rate]:[Other]])),"")</f>
        <v>0</v>
      </c>
      <c r="P231" s="7" t="str">
        <f>IF(Data6[[#This Row],[WO'#:]]="","Riley #","WO#")</f>
        <v>WO#</v>
      </c>
      <c r="Q231" s="7">
        <f>IFERROR(WEEKNUM(Data6[[#This Row],[Date:]]),"")</f>
        <v>9</v>
      </c>
      <c r="R231" s="6">
        <f t="shared" si="9"/>
        <v>45347</v>
      </c>
      <c r="S231" s="6">
        <f>Data6[[#This Row],[Week Start]]+7</f>
        <v>45354</v>
      </c>
      <c r="T231" s="7" t="str">
        <f t="shared" si="10"/>
        <v>2/25/2024 - 3/3/2024</v>
      </c>
      <c r="U231" s="7" t="str">
        <f t="shared" si="11"/>
        <v>Time Card</v>
      </c>
      <c r="V231" s="8" t="str">
        <f>RIGHT(TEXT(Data6[[#This Row],[Date:]],"mmddyyyy"),4)</f>
        <v>2024</v>
      </c>
      <c r="W231" s="8" t="str">
        <f>MID(TEXT(Data6[[#This Row],[Date:]],"mmddyyyy"),3,2)</f>
        <v>26</v>
      </c>
      <c r="X231" s="8" t="str">
        <f>LEFT(TEXT(Data6[[#This Row],[Date:]],"mmddyyyy"),2)</f>
        <v>02</v>
      </c>
      <c r="Y231" s="6">
        <f>DATE(Data6[[#This Row],[Year]],Data6[[#This Row],[Month]],Data6[[#This Row],[Day]])</f>
        <v>45348</v>
      </c>
    </row>
    <row r="232" spans="1:25">
      <c r="A232" s="5">
        <v>45351.325564467596</v>
      </c>
      <c r="B232" s="7" t="s">
        <v>35</v>
      </c>
      <c r="C232" s="6" t="s">
        <v>219</v>
      </c>
      <c r="D232" s="7" t="s">
        <v>227</v>
      </c>
      <c r="E232" s="8">
        <v>1.5</v>
      </c>
      <c r="F232" s="7" t="s">
        <v>68</v>
      </c>
      <c r="G232" s="7" t="s">
        <v>68</v>
      </c>
      <c r="H232" s="7" t="s">
        <v>69</v>
      </c>
      <c r="I232" s="7" t="s">
        <v>44</v>
      </c>
      <c r="J232" s="19" t="str">
        <f>IFERROR(INDEX('Employee Info'!$C$3:$E$200,MATCH(Data6[[#This Row],[Name:]],'Employee Info'!$B$3:$B$200,0),MATCH(Data6[[#This Row],[Hours Type:]],'Employee Info'!$C$2:$E$2,0)),"")</f>
        <v/>
      </c>
      <c r="K232" s="19" t="str">
        <f>IFERROR(INDEX('Employee Info'!$C$3:$J$200,MATCH(Data6[[#This Row],[Name:]],'Employee Info'!$B$3:$B$200,0),MATCH(Data6[[#Headers],[Truck]],'Employee Info'!$C$2:$J$2,0)),"")</f>
        <v/>
      </c>
      <c r="L232" s="19" t="str">
        <f>IFERROR(INDEX('Employee Info'!$C$3:$J$200,MATCH(Data6[[#This Row],[Name:]],'Employee Info'!$B$3:$B$200,0),MATCH(Data6[[#Headers],[Phone]],'Employee Info'!$C$2:$J$2,0)),"")</f>
        <v/>
      </c>
      <c r="M232" s="19" t="str">
        <f>IFERROR(INDEX('Employee Info'!$C$3:$J$200,MATCH(Data6[[#This Row],[Name:]],'Employee Info'!$B$3:$B$200,0),MATCH(Data6[[#Headers],[Tech]],'Employee Info'!$C$2:$J$2,0)),"")</f>
        <v/>
      </c>
      <c r="N232" s="19" t="str">
        <f>IFERROR(INDEX('Employee Info'!$C$3:$J$200,MATCH(Data6[[#This Row],[Name:]],'Employee Info'!$B$3:$B$200,0),MATCH(Data6[[#Headers],[Other]],'Employee Info'!$C$2:$J$2,0)),"")</f>
        <v/>
      </c>
      <c r="O232" s="19">
        <f>IFERROR((Data6[[#This Row],[Hours:]]*SUM(Data6[[#This Row],[Rate]:[Other]])),"")</f>
        <v>0</v>
      </c>
      <c r="P232" s="7" t="str">
        <f>IF(Data6[[#This Row],[WO'#:]]="","Riley #","WO#")</f>
        <v>Riley #</v>
      </c>
      <c r="Q232" s="7">
        <f>IFERROR(WEEKNUM(Data6[[#This Row],[Date:]]),"")</f>
        <v>9</v>
      </c>
      <c r="R232" s="6">
        <f t="shared" si="9"/>
        <v>45347</v>
      </c>
      <c r="S232" s="6">
        <f>Data6[[#This Row],[Week Start]]+7</f>
        <v>45354</v>
      </c>
      <c r="T232" s="7" t="str">
        <f t="shared" si="10"/>
        <v>2/25/2024 - 3/3/2024</v>
      </c>
      <c r="U232" s="7" t="str">
        <f t="shared" si="11"/>
        <v>Time Card</v>
      </c>
      <c r="V232" s="8" t="str">
        <f>RIGHT(TEXT(Data6[[#This Row],[Date:]],"mmddyyyy"),4)</f>
        <v>2024</v>
      </c>
      <c r="W232" s="8" t="str">
        <f>MID(TEXT(Data6[[#This Row],[Date:]],"mmddyyyy"),3,2)</f>
        <v>26</v>
      </c>
      <c r="X232" s="8" t="str">
        <f>LEFT(TEXT(Data6[[#This Row],[Date:]],"mmddyyyy"),2)</f>
        <v>02</v>
      </c>
      <c r="Y232" s="6">
        <f>DATE(Data6[[#This Row],[Year]],Data6[[#This Row],[Month]],Data6[[#This Row],[Day]])</f>
        <v>45348</v>
      </c>
    </row>
    <row r="233" spans="1:25">
      <c r="A233" s="5">
        <v>45351.324289004631</v>
      </c>
      <c r="B233" s="7" t="s">
        <v>35</v>
      </c>
      <c r="C233" s="6" t="s">
        <v>219</v>
      </c>
      <c r="D233" s="7" t="s">
        <v>226</v>
      </c>
      <c r="E233" s="8">
        <v>2</v>
      </c>
      <c r="F233" s="7" t="s">
        <v>68</v>
      </c>
      <c r="G233" s="7" t="s">
        <v>68</v>
      </c>
      <c r="H233" s="7" t="s">
        <v>202</v>
      </c>
      <c r="I233" s="7" t="s">
        <v>44</v>
      </c>
      <c r="J233" s="19" t="str">
        <f>IFERROR(INDEX('Employee Info'!$C$3:$E$200,MATCH(Data6[[#This Row],[Name:]],'Employee Info'!$B$3:$B$200,0),MATCH(Data6[[#This Row],[Hours Type:]],'Employee Info'!$C$2:$E$2,0)),"")</f>
        <v/>
      </c>
      <c r="K233" s="19" t="str">
        <f>IFERROR(INDEX('Employee Info'!$C$3:$J$200,MATCH(Data6[[#This Row],[Name:]],'Employee Info'!$B$3:$B$200,0),MATCH(Data6[[#Headers],[Truck]],'Employee Info'!$C$2:$J$2,0)),"")</f>
        <v/>
      </c>
      <c r="L233" s="19" t="str">
        <f>IFERROR(INDEX('Employee Info'!$C$3:$J$200,MATCH(Data6[[#This Row],[Name:]],'Employee Info'!$B$3:$B$200,0),MATCH(Data6[[#Headers],[Phone]],'Employee Info'!$C$2:$J$2,0)),"")</f>
        <v/>
      </c>
      <c r="M233" s="19" t="str">
        <f>IFERROR(INDEX('Employee Info'!$C$3:$J$200,MATCH(Data6[[#This Row],[Name:]],'Employee Info'!$B$3:$B$200,0),MATCH(Data6[[#Headers],[Tech]],'Employee Info'!$C$2:$J$2,0)),"")</f>
        <v/>
      </c>
      <c r="N233" s="19" t="str">
        <f>IFERROR(INDEX('Employee Info'!$C$3:$J$200,MATCH(Data6[[#This Row],[Name:]],'Employee Info'!$B$3:$B$200,0),MATCH(Data6[[#Headers],[Other]],'Employee Info'!$C$2:$J$2,0)),"")</f>
        <v/>
      </c>
      <c r="O233" s="19">
        <f>IFERROR((Data6[[#This Row],[Hours:]]*SUM(Data6[[#This Row],[Rate]:[Other]])),"")</f>
        <v>0</v>
      </c>
      <c r="P233" s="7" t="str">
        <f>IF(Data6[[#This Row],[WO'#:]]="","Riley #","WO#")</f>
        <v>Riley #</v>
      </c>
      <c r="Q233" s="7">
        <f>IFERROR(WEEKNUM(Data6[[#This Row],[Date:]]),"")</f>
        <v>9</v>
      </c>
      <c r="R233" s="6">
        <f t="shared" si="9"/>
        <v>45347</v>
      </c>
      <c r="S233" s="6">
        <f>Data6[[#This Row],[Week Start]]+7</f>
        <v>45354</v>
      </c>
      <c r="T233" s="7" t="str">
        <f t="shared" si="10"/>
        <v>2/25/2024 - 3/3/2024</v>
      </c>
      <c r="U233" s="7" t="str">
        <f t="shared" si="11"/>
        <v>Time Card</v>
      </c>
      <c r="V233" s="8" t="str">
        <f>RIGHT(TEXT(Data6[[#This Row],[Date:]],"mmddyyyy"),4)</f>
        <v>2024</v>
      </c>
      <c r="W233" s="8" t="str">
        <f>MID(TEXT(Data6[[#This Row],[Date:]],"mmddyyyy"),3,2)</f>
        <v>26</v>
      </c>
      <c r="X233" s="8" t="str">
        <f>LEFT(TEXT(Data6[[#This Row],[Date:]],"mmddyyyy"),2)</f>
        <v>02</v>
      </c>
      <c r="Y233" s="6">
        <f>DATE(Data6[[#This Row],[Year]],Data6[[#This Row],[Month]],Data6[[#This Row],[Day]])</f>
        <v>45348</v>
      </c>
    </row>
    <row r="234" spans="1:25">
      <c r="A234" s="5">
        <v>45351.323743287037</v>
      </c>
      <c r="B234" s="7" t="s">
        <v>35</v>
      </c>
      <c r="C234" s="6" t="s">
        <v>219</v>
      </c>
      <c r="D234" s="7" t="s">
        <v>225</v>
      </c>
      <c r="E234" s="8">
        <v>2.5</v>
      </c>
      <c r="F234" s="7" t="s">
        <v>68</v>
      </c>
      <c r="G234" s="7" t="s">
        <v>68</v>
      </c>
      <c r="H234" s="7" t="s">
        <v>92</v>
      </c>
      <c r="I234" s="7" t="s">
        <v>44</v>
      </c>
      <c r="J234" s="19" t="str">
        <f>IFERROR(INDEX('Employee Info'!$C$3:$E$200,MATCH(Data6[[#This Row],[Name:]],'Employee Info'!$B$3:$B$200,0),MATCH(Data6[[#This Row],[Hours Type:]],'Employee Info'!$C$2:$E$2,0)),"")</f>
        <v/>
      </c>
      <c r="K234" s="19" t="str">
        <f>IFERROR(INDEX('Employee Info'!$C$3:$J$200,MATCH(Data6[[#This Row],[Name:]],'Employee Info'!$B$3:$B$200,0),MATCH(Data6[[#Headers],[Truck]],'Employee Info'!$C$2:$J$2,0)),"")</f>
        <v/>
      </c>
      <c r="L234" s="19" t="str">
        <f>IFERROR(INDEX('Employee Info'!$C$3:$J$200,MATCH(Data6[[#This Row],[Name:]],'Employee Info'!$B$3:$B$200,0),MATCH(Data6[[#Headers],[Phone]],'Employee Info'!$C$2:$J$2,0)),"")</f>
        <v/>
      </c>
      <c r="M234" s="19" t="str">
        <f>IFERROR(INDEX('Employee Info'!$C$3:$J$200,MATCH(Data6[[#This Row],[Name:]],'Employee Info'!$B$3:$B$200,0),MATCH(Data6[[#Headers],[Tech]],'Employee Info'!$C$2:$J$2,0)),"")</f>
        <v/>
      </c>
      <c r="N234" s="19" t="str">
        <f>IFERROR(INDEX('Employee Info'!$C$3:$J$200,MATCH(Data6[[#This Row],[Name:]],'Employee Info'!$B$3:$B$200,0),MATCH(Data6[[#Headers],[Other]],'Employee Info'!$C$2:$J$2,0)),"")</f>
        <v/>
      </c>
      <c r="O234" s="19">
        <f>IFERROR((Data6[[#This Row],[Hours:]]*SUM(Data6[[#This Row],[Rate]:[Other]])),"")</f>
        <v>0</v>
      </c>
      <c r="P234" s="7" t="str">
        <f>IF(Data6[[#This Row],[WO'#:]]="","Riley #","WO#")</f>
        <v>Riley #</v>
      </c>
      <c r="Q234" s="7">
        <f>IFERROR(WEEKNUM(Data6[[#This Row],[Date:]]),"")</f>
        <v>9</v>
      </c>
      <c r="R234" s="6">
        <f t="shared" si="9"/>
        <v>45347</v>
      </c>
      <c r="S234" s="6">
        <f>Data6[[#This Row],[Week Start]]+7</f>
        <v>45354</v>
      </c>
      <c r="T234" s="7" t="str">
        <f t="shared" si="10"/>
        <v>2/25/2024 - 3/3/2024</v>
      </c>
      <c r="U234" s="7" t="str">
        <f t="shared" si="11"/>
        <v>Time Card</v>
      </c>
      <c r="V234" s="8" t="str">
        <f>RIGHT(TEXT(Data6[[#This Row],[Date:]],"mmddyyyy"),4)</f>
        <v>2024</v>
      </c>
      <c r="W234" s="8" t="str">
        <f>MID(TEXT(Data6[[#This Row],[Date:]],"mmddyyyy"),3,2)</f>
        <v>26</v>
      </c>
      <c r="X234" s="8" t="str">
        <f>LEFT(TEXT(Data6[[#This Row],[Date:]],"mmddyyyy"),2)</f>
        <v>02</v>
      </c>
      <c r="Y234" s="6">
        <f>DATE(Data6[[#This Row],[Year]],Data6[[#This Row],[Month]],Data6[[#This Row],[Day]])</f>
        <v>45348</v>
      </c>
    </row>
    <row r="235" spans="1:25">
      <c r="A235" s="5">
        <v>45352.538189236111</v>
      </c>
      <c r="B235" s="7" t="s">
        <v>66</v>
      </c>
      <c r="C235" s="6" t="s">
        <v>219</v>
      </c>
      <c r="D235" s="7" t="s">
        <v>230</v>
      </c>
      <c r="E235" s="8">
        <v>1</v>
      </c>
      <c r="F235" s="7" t="s">
        <v>68</v>
      </c>
      <c r="G235" s="7" t="s">
        <v>68</v>
      </c>
      <c r="H235" s="7" t="s">
        <v>92</v>
      </c>
      <c r="I235" s="7" t="s">
        <v>44</v>
      </c>
      <c r="J235" s="19" t="str">
        <f>IFERROR(INDEX('Employee Info'!$C$3:$E$200,MATCH(Data6[[#This Row],[Name:]],'Employee Info'!$B$3:$B$200,0),MATCH(Data6[[#This Row],[Hours Type:]],'Employee Info'!$C$2:$E$2,0)),"")</f>
        <v/>
      </c>
      <c r="K235" s="19" t="str">
        <f>IFERROR(INDEX('Employee Info'!$C$3:$J$200,MATCH(Data6[[#This Row],[Name:]],'Employee Info'!$B$3:$B$200,0),MATCH(Data6[[#Headers],[Truck]],'Employee Info'!$C$2:$J$2,0)),"")</f>
        <v/>
      </c>
      <c r="L235" s="19" t="str">
        <f>IFERROR(INDEX('Employee Info'!$C$3:$J$200,MATCH(Data6[[#This Row],[Name:]],'Employee Info'!$B$3:$B$200,0),MATCH(Data6[[#Headers],[Phone]],'Employee Info'!$C$2:$J$2,0)),"")</f>
        <v/>
      </c>
      <c r="M235" s="19" t="str">
        <f>IFERROR(INDEX('Employee Info'!$C$3:$J$200,MATCH(Data6[[#This Row],[Name:]],'Employee Info'!$B$3:$B$200,0),MATCH(Data6[[#Headers],[Tech]],'Employee Info'!$C$2:$J$2,0)),"")</f>
        <v/>
      </c>
      <c r="N235" s="19" t="str">
        <f>IFERROR(INDEX('Employee Info'!$C$3:$J$200,MATCH(Data6[[#This Row],[Name:]],'Employee Info'!$B$3:$B$200,0),MATCH(Data6[[#Headers],[Other]],'Employee Info'!$C$2:$J$2,0)),"")</f>
        <v/>
      </c>
      <c r="O235" s="19">
        <f>IFERROR((Data6[[#This Row],[Hours:]]*SUM(Data6[[#This Row],[Rate]:[Other]])),"")</f>
        <v>0</v>
      </c>
      <c r="P235" s="7" t="str">
        <f>IF(Data6[[#This Row],[WO'#:]]="","Riley #","WO#")</f>
        <v>Riley #</v>
      </c>
      <c r="Q235" s="7">
        <f>IFERROR(WEEKNUM(Data6[[#This Row],[Date:]]),"")</f>
        <v>9</v>
      </c>
      <c r="R235" s="6">
        <f t="shared" si="9"/>
        <v>45347</v>
      </c>
      <c r="S235" s="6">
        <f>Data6[[#This Row],[Week Start]]+7</f>
        <v>45354</v>
      </c>
      <c r="T235" s="7" t="str">
        <f t="shared" si="10"/>
        <v>2/25/2024 - 3/3/2024</v>
      </c>
      <c r="U235" s="7" t="str">
        <f t="shared" si="11"/>
        <v>Time Card</v>
      </c>
      <c r="V235" s="8" t="str">
        <f>RIGHT(TEXT(Data6[[#This Row],[Date:]],"mmddyyyy"),4)</f>
        <v>2024</v>
      </c>
      <c r="W235" s="8" t="str">
        <f>MID(TEXT(Data6[[#This Row],[Date:]],"mmddyyyy"),3,2)</f>
        <v>26</v>
      </c>
      <c r="X235" s="8" t="str">
        <f>LEFT(TEXT(Data6[[#This Row],[Date:]],"mmddyyyy"),2)</f>
        <v>02</v>
      </c>
      <c r="Y235" s="6">
        <f>DATE(Data6[[#This Row],[Year]],Data6[[#This Row],[Month]],Data6[[#This Row],[Day]])</f>
        <v>45348</v>
      </c>
    </row>
    <row r="236" spans="1:25">
      <c r="A236" s="5">
        <v>45352.566416550922</v>
      </c>
      <c r="B236" s="7" t="s">
        <v>65</v>
      </c>
      <c r="C236" s="6" t="s">
        <v>219</v>
      </c>
      <c r="D236" s="7" t="s">
        <v>233</v>
      </c>
      <c r="E236" s="8">
        <v>2</v>
      </c>
      <c r="F236" s="7" t="s">
        <v>68</v>
      </c>
      <c r="G236" s="7" t="s">
        <v>68</v>
      </c>
      <c r="H236" s="7" t="s">
        <v>92</v>
      </c>
      <c r="I236" s="7" t="s">
        <v>44</v>
      </c>
      <c r="J236" s="19" t="str">
        <f>IFERROR(INDEX('Employee Info'!$C$3:$E$200,MATCH(Data6[[#This Row],[Name:]],'Employee Info'!$B$3:$B$200,0),MATCH(Data6[[#This Row],[Hours Type:]],'Employee Info'!$C$2:$E$2,0)),"")</f>
        <v/>
      </c>
      <c r="K236" s="19" t="str">
        <f>IFERROR(INDEX('Employee Info'!$C$3:$J$200,MATCH(Data6[[#This Row],[Name:]],'Employee Info'!$B$3:$B$200,0),MATCH(Data6[[#Headers],[Truck]],'Employee Info'!$C$2:$J$2,0)),"")</f>
        <v/>
      </c>
      <c r="L236" s="19" t="str">
        <f>IFERROR(INDEX('Employee Info'!$C$3:$J$200,MATCH(Data6[[#This Row],[Name:]],'Employee Info'!$B$3:$B$200,0),MATCH(Data6[[#Headers],[Phone]],'Employee Info'!$C$2:$J$2,0)),"")</f>
        <v/>
      </c>
      <c r="M236" s="19" t="str">
        <f>IFERROR(INDEX('Employee Info'!$C$3:$J$200,MATCH(Data6[[#This Row],[Name:]],'Employee Info'!$B$3:$B$200,0),MATCH(Data6[[#Headers],[Tech]],'Employee Info'!$C$2:$J$2,0)),"")</f>
        <v/>
      </c>
      <c r="N236" s="19" t="str">
        <f>IFERROR(INDEX('Employee Info'!$C$3:$J$200,MATCH(Data6[[#This Row],[Name:]],'Employee Info'!$B$3:$B$200,0),MATCH(Data6[[#Headers],[Other]],'Employee Info'!$C$2:$J$2,0)),"")</f>
        <v/>
      </c>
      <c r="O236" s="19">
        <f>IFERROR((Data6[[#This Row],[Hours:]]*SUM(Data6[[#This Row],[Rate]:[Other]])),"")</f>
        <v>0</v>
      </c>
      <c r="P236" s="7" t="str">
        <f>IF(Data6[[#This Row],[WO'#:]]="","Riley #","WO#")</f>
        <v>Riley #</v>
      </c>
      <c r="Q236" s="7">
        <f>IFERROR(WEEKNUM(Data6[[#This Row],[Date:]]),"")</f>
        <v>9</v>
      </c>
      <c r="R236" s="6">
        <f t="shared" si="9"/>
        <v>45347</v>
      </c>
      <c r="S236" s="6">
        <f>Data6[[#This Row],[Week Start]]+7</f>
        <v>45354</v>
      </c>
      <c r="T236" s="7" t="str">
        <f t="shared" si="10"/>
        <v>2/25/2024 - 3/3/2024</v>
      </c>
      <c r="U236" s="7" t="str">
        <f t="shared" si="11"/>
        <v>Time Card</v>
      </c>
      <c r="V236" s="8" t="str">
        <f>RIGHT(TEXT(Data6[[#This Row],[Date:]],"mmddyyyy"),4)</f>
        <v>2024</v>
      </c>
      <c r="W236" s="8" t="str">
        <f>MID(TEXT(Data6[[#This Row],[Date:]],"mmddyyyy"),3,2)</f>
        <v>26</v>
      </c>
      <c r="X236" s="8" t="str">
        <f>LEFT(TEXT(Data6[[#This Row],[Date:]],"mmddyyyy"),2)</f>
        <v>02</v>
      </c>
      <c r="Y236" s="6">
        <f>DATE(Data6[[#This Row],[Year]],Data6[[#This Row],[Month]],Data6[[#This Row],[Day]])</f>
        <v>45348</v>
      </c>
    </row>
    <row r="237" spans="1:25">
      <c r="A237" s="5">
        <v>45352.537220138889</v>
      </c>
      <c r="B237" s="7" t="s">
        <v>66</v>
      </c>
      <c r="C237" s="6" t="s">
        <v>219</v>
      </c>
      <c r="D237" s="7" t="s">
        <v>229</v>
      </c>
      <c r="E237" s="8">
        <v>3</v>
      </c>
      <c r="F237" s="7" t="s">
        <v>68</v>
      </c>
      <c r="G237" s="7" t="s">
        <v>68</v>
      </c>
      <c r="H237" s="7" t="s">
        <v>97</v>
      </c>
      <c r="I237" s="7" t="s">
        <v>44</v>
      </c>
      <c r="J237" s="19" t="str">
        <f>IFERROR(INDEX('Employee Info'!$C$3:$E$200,MATCH(Data6[[#This Row],[Name:]],'Employee Info'!$B$3:$B$200,0),MATCH(Data6[[#This Row],[Hours Type:]],'Employee Info'!$C$2:$E$2,0)),"")</f>
        <v/>
      </c>
      <c r="K237" s="19" t="str">
        <f>IFERROR(INDEX('Employee Info'!$C$3:$J$200,MATCH(Data6[[#This Row],[Name:]],'Employee Info'!$B$3:$B$200,0),MATCH(Data6[[#Headers],[Truck]],'Employee Info'!$C$2:$J$2,0)),"")</f>
        <v/>
      </c>
      <c r="L237" s="19" t="str">
        <f>IFERROR(INDEX('Employee Info'!$C$3:$J$200,MATCH(Data6[[#This Row],[Name:]],'Employee Info'!$B$3:$B$200,0),MATCH(Data6[[#Headers],[Phone]],'Employee Info'!$C$2:$J$2,0)),"")</f>
        <v/>
      </c>
      <c r="M237" s="19" t="str">
        <f>IFERROR(INDEX('Employee Info'!$C$3:$J$200,MATCH(Data6[[#This Row],[Name:]],'Employee Info'!$B$3:$B$200,0),MATCH(Data6[[#Headers],[Tech]],'Employee Info'!$C$2:$J$2,0)),"")</f>
        <v/>
      </c>
      <c r="N237" s="19" t="str">
        <f>IFERROR(INDEX('Employee Info'!$C$3:$J$200,MATCH(Data6[[#This Row],[Name:]],'Employee Info'!$B$3:$B$200,0),MATCH(Data6[[#Headers],[Other]],'Employee Info'!$C$2:$J$2,0)),"")</f>
        <v/>
      </c>
      <c r="O237" s="19">
        <f>IFERROR((Data6[[#This Row],[Hours:]]*SUM(Data6[[#This Row],[Rate]:[Other]])),"")</f>
        <v>0</v>
      </c>
      <c r="P237" s="7" t="str">
        <f>IF(Data6[[#This Row],[WO'#:]]="","Riley #","WO#")</f>
        <v>Riley #</v>
      </c>
      <c r="Q237" s="7">
        <f>IFERROR(WEEKNUM(Data6[[#This Row],[Date:]]),"")</f>
        <v>9</v>
      </c>
      <c r="R237" s="6">
        <f t="shared" si="9"/>
        <v>45347</v>
      </c>
      <c r="S237" s="6">
        <f>Data6[[#This Row],[Week Start]]+7</f>
        <v>45354</v>
      </c>
      <c r="T237" s="7" t="str">
        <f t="shared" si="10"/>
        <v>2/25/2024 - 3/3/2024</v>
      </c>
      <c r="U237" s="7" t="str">
        <f t="shared" si="11"/>
        <v>Time Card</v>
      </c>
      <c r="V237" s="8" t="str">
        <f>RIGHT(TEXT(Data6[[#This Row],[Date:]],"mmddyyyy"),4)</f>
        <v>2024</v>
      </c>
      <c r="W237" s="8" t="str">
        <f>MID(TEXT(Data6[[#This Row],[Date:]],"mmddyyyy"),3,2)</f>
        <v>26</v>
      </c>
      <c r="X237" s="8" t="str">
        <f>LEFT(TEXT(Data6[[#This Row],[Date:]],"mmddyyyy"),2)</f>
        <v>02</v>
      </c>
      <c r="Y237" s="6">
        <f>DATE(Data6[[#This Row],[Year]],Data6[[#This Row],[Month]],Data6[[#This Row],[Day]])</f>
        <v>45348</v>
      </c>
    </row>
    <row r="238" spans="1:25">
      <c r="A238" s="5">
        <v>45352.238850000002</v>
      </c>
      <c r="B238" s="7" t="s">
        <v>31</v>
      </c>
      <c r="C238" s="6" t="s">
        <v>219</v>
      </c>
      <c r="D238" s="7" t="s">
        <v>228</v>
      </c>
      <c r="E238" s="8">
        <v>4.5</v>
      </c>
      <c r="F238" s="7" t="s">
        <v>68</v>
      </c>
      <c r="G238" s="7" t="s">
        <v>68</v>
      </c>
      <c r="H238" s="7" t="s">
        <v>64</v>
      </c>
      <c r="I238" s="7" t="s">
        <v>44</v>
      </c>
      <c r="J238" s="19" t="str">
        <f>IFERROR(INDEX('Employee Info'!$C$3:$E$200,MATCH(Data6[[#This Row],[Name:]],'Employee Info'!$B$3:$B$200,0),MATCH(Data6[[#This Row],[Hours Type:]],'Employee Info'!$C$2:$E$2,0)),"")</f>
        <v/>
      </c>
      <c r="K238" s="19" t="str">
        <f>IFERROR(INDEX('Employee Info'!$C$3:$J$200,MATCH(Data6[[#This Row],[Name:]],'Employee Info'!$B$3:$B$200,0),MATCH(Data6[[#Headers],[Truck]],'Employee Info'!$C$2:$J$2,0)),"")</f>
        <v/>
      </c>
      <c r="L238" s="19" t="str">
        <f>IFERROR(INDEX('Employee Info'!$C$3:$J$200,MATCH(Data6[[#This Row],[Name:]],'Employee Info'!$B$3:$B$200,0),MATCH(Data6[[#Headers],[Phone]],'Employee Info'!$C$2:$J$2,0)),"")</f>
        <v/>
      </c>
      <c r="M238" s="19" t="str">
        <f>IFERROR(INDEX('Employee Info'!$C$3:$J$200,MATCH(Data6[[#This Row],[Name:]],'Employee Info'!$B$3:$B$200,0),MATCH(Data6[[#Headers],[Tech]],'Employee Info'!$C$2:$J$2,0)),"")</f>
        <v/>
      </c>
      <c r="N238" s="19" t="str">
        <f>IFERROR(INDEX('Employee Info'!$C$3:$J$200,MATCH(Data6[[#This Row],[Name:]],'Employee Info'!$B$3:$B$200,0),MATCH(Data6[[#Headers],[Other]],'Employee Info'!$C$2:$J$2,0)),"")</f>
        <v/>
      </c>
      <c r="O238" s="19">
        <f>IFERROR((Data6[[#This Row],[Hours:]]*SUM(Data6[[#This Row],[Rate]:[Other]])),"")</f>
        <v>0</v>
      </c>
      <c r="P238" s="7" t="str">
        <f>IF(Data6[[#This Row],[WO'#:]]="","Riley #","WO#")</f>
        <v>Riley #</v>
      </c>
      <c r="Q238" s="7">
        <f>IFERROR(WEEKNUM(Data6[[#This Row],[Date:]]),"")</f>
        <v>9</v>
      </c>
      <c r="R238" s="6">
        <f t="shared" si="9"/>
        <v>45347</v>
      </c>
      <c r="S238" s="6">
        <f>Data6[[#This Row],[Week Start]]+7</f>
        <v>45354</v>
      </c>
      <c r="T238" s="7" t="str">
        <f t="shared" si="10"/>
        <v>2/25/2024 - 3/3/2024</v>
      </c>
      <c r="U238" s="7" t="str">
        <f t="shared" si="11"/>
        <v>Time Card</v>
      </c>
      <c r="V238" s="8" t="str">
        <f>RIGHT(TEXT(Data6[[#This Row],[Date:]],"mmddyyyy"),4)</f>
        <v>2024</v>
      </c>
      <c r="W238" s="8" t="str">
        <f>MID(TEXT(Data6[[#This Row],[Date:]],"mmddyyyy"),3,2)</f>
        <v>26</v>
      </c>
      <c r="X238" s="8" t="str">
        <f>LEFT(TEXT(Data6[[#This Row],[Date:]],"mmddyyyy"),2)</f>
        <v>02</v>
      </c>
      <c r="Y238" s="6">
        <f>DATE(Data6[[#This Row],[Year]],Data6[[#This Row],[Month]],Data6[[#This Row],[Day]])</f>
        <v>45348</v>
      </c>
    </row>
    <row r="239" spans="1:25">
      <c r="A239" s="5">
        <v>45352.542674999997</v>
      </c>
      <c r="B239" s="7" t="s">
        <v>66</v>
      </c>
      <c r="C239" s="6" t="s">
        <v>219</v>
      </c>
      <c r="D239" s="7" t="s">
        <v>231</v>
      </c>
      <c r="E239" s="8">
        <v>1</v>
      </c>
      <c r="F239" s="7" t="s">
        <v>68</v>
      </c>
      <c r="G239" s="7" t="s">
        <v>68</v>
      </c>
      <c r="H239" s="7" t="s">
        <v>64</v>
      </c>
      <c r="I239" s="7" t="s">
        <v>44</v>
      </c>
      <c r="J239" s="19" t="str">
        <f>IFERROR(INDEX('Employee Info'!$C$3:$E$200,MATCH(Data6[[#This Row],[Name:]],'Employee Info'!$B$3:$B$200,0),MATCH(Data6[[#This Row],[Hours Type:]],'Employee Info'!$C$2:$E$2,0)),"")</f>
        <v/>
      </c>
      <c r="K239" s="19" t="str">
        <f>IFERROR(INDEX('Employee Info'!$C$3:$J$200,MATCH(Data6[[#This Row],[Name:]],'Employee Info'!$B$3:$B$200,0),MATCH(Data6[[#Headers],[Truck]],'Employee Info'!$C$2:$J$2,0)),"")</f>
        <v/>
      </c>
      <c r="L239" s="19" t="str">
        <f>IFERROR(INDEX('Employee Info'!$C$3:$J$200,MATCH(Data6[[#This Row],[Name:]],'Employee Info'!$B$3:$B$200,0),MATCH(Data6[[#Headers],[Phone]],'Employee Info'!$C$2:$J$2,0)),"")</f>
        <v/>
      </c>
      <c r="M239" s="19" t="str">
        <f>IFERROR(INDEX('Employee Info'!$C$3:$J$200,MATCH(Data6[[#This Row],[Name:]],'Employee Info'!$B$3:$B$200,0),MATCH(Data6[[#Headers],[Tech]],'Employee Info'!$C$2:$J$2,0)),"")</f>
        <v/>
      </c>
      <c r="N239" s="19" t="str">
        <f>IFERROR(INDEX('Employee Info'!$C$3:$J$200,MATCH(Data6[[#This Row],[Name:]],'Employee Info'!$B$3:$B$200,0),MATCH(Data6[[#Headers],[Other]],'Employee Info'!$C$2:$J$2,0)),"")</f>
        <v/>
      </c>
      <c r="O239" s="19">
        <f>IFERROR((Data6[[#This Row],[Hours:]]*SUM(Data6[[#This Row],[Rate]:[Other]])),"")</f>
        <v>0</v>
      </c>
      <c r="P239" s="7" t="str">
        <f>IF(Data6[[#This Row],[WO'#:]]="","Riley #","WO#")</f>
        <v>Riley #</v>
      </c>
      <c r="Q239" s="7">
        <f>IFERROR(WEEKNUM(Data6[[#This Row],[Date:]]),"")</f>
        <v>9</v>
      </c>
      <c r="R239" s="6">
        <f t="shared" si="9"/>
        <v>45347</v>
      </c>
      <c r="S239" s="6">
        <f>Data6[[#This Row],[Week Start]]+7</f>
        <v>45354</v>
      </c>
      <c r="T239" s="7" t="str">
        <f t="shared" si="10"/>
        <v>2/25/2024 - 3/3/2024</v>
      </c>
      <c r="U239" s="7" t="str">
        <f t="shared" si="11"/>
        <v>Time Card</v>
      </c>
      <c r="V239" s="8" t="str">
        <f>RIGHT(TEXT(Data6[[#This Row],[Date:]],"mmddyyyy"),4)</f>
        <v>2024</v>
      </c>
      <c r="W239" s="8" t="str">
        <f>MID(TEXT(Data6[[#This Row],[Date:]],"mmddyyyy"),3,2)</f>
        <v>26</v>
      </c>
      <c r="X239" s="8" t="str">
        <f>LEFT(TEXT(Data6[[#This Row],[Date:]],"mmddyyyy"),2)</f>
        <v>02</v>
      </c>
      <c r="Y239" s="6">
        <f>DATE(Data6[[#This Row],[Year]],Data6[[#This Row],[Month]],Data6[[#This Row],[Day]])</f>
        <v>45348</v>
      </c>
    </row>
    <row r="240" spans="1:25">
      <c r="A240" s="5">
        <v>45352.565839583331</v>
      </c>
      <c r="B240" s="7" t="s">
        <v>65</v>
      </c>
      <c r="C240" s="6" t="s">
        <v>219</v>
      </c>
      <c r="D240" s="7" t="s">
        <v>232</v>
      </c>
      <c r="E240" s="8">
        <v>6</v>
      </c>
      <c r="F240" s="7" t="s">
        <v>68</v>
      </c>
      <c r="G240" s="7" t="s">
        <v>68</v>
      </c>
      <c r="H240" s="7" t="s">
        <v>64</v>
      </c>
      <c r="I240" s="7" t="s">
        <v>44</v>
      </c>
      <c r="J240" s="19" t="str">
        <f>IFERROR(INDEX('Employee Info'!$C$3:$E$200,MATCH(Data6[[#This Row],[Name:]],'Employee Info'!$B$3:$B$200,0),MATCH(Data6[[#This Row],[Hours Type:]],'Employee Info'!$C$2:$E$2,0)),"")</f>
        <v/>
      </c>
      <c r="K240" s="19" t="str">
        <f>IFERROR(INDEX('Employee Info'!$C$3:$J$200,MATCH(Data6[[#This Row],[Name:]],'Employee Info'!$B$3:$B$200,0),MATCH(Data6[[#Headers],[Truck]],'Employee Info'!$C$2:$J$2,0)),"")</f>
        <v/>
      </c>
      <c r="L240" s="19" t="str">
        <f>IFERROR(INDEX('Employee Info'!$C$3:$J$200,MATCH(Data6[[#This Row],[Name:]],'Employee Info'!$B$3:$B$200,0),MATCH(Data6[[#Headers],[Phone]],'Employee Info'!$C$2:$J$2,0)),"")</f>
        <v/>
      </c>
      <c r="M240" s="19" t="str">
        <f>IFERROR(INDEX('Employee Info'!$C$3:$J$200,MATCH(Data6[[#This Row],[Name:]],'Employee Info'!$B$3:$B$200,0),MATCH(Data6[[#Headers],[Tech]],'Employee Info'!$C$2:$J$2,0)),"")</f>
        <v/>
      </c>
      <c r="N240" s="19" t="str">
        <f>IFERROR(INDEX('Employee Info'!$C$3:$J$200,MATCH(Data6[[#This Row],[Name:]],'Employee Info'!$B$3:$B$200,0),MATCH(Data6[[#Headers],[Other]],'Employee Info'!$C$2:$J$2,0)),"")</f>
        <v/>
      </c>
      <c r="O240" s="19">
        <f>IFERROR((Data6[[#This Row],[Hours:]]*SUM(Data6[[#This Row],[Rate]:[Other]])),"")</f>
        <v>0</v>
      </c>
      <c r="P240" s="7" t="str">
        <f>IF(Data6[[#This Row],[WO'#:]]="","Riley #","WO#")</f>
        <v>Riley #</v>
      </c>
      <c r="Q240" s="7">
        <f>IFERROR(WEEKNUM(Data6[[#This Row],[Date:]]),"")</f>
        <v>9</v>
      </c>
      <c r="R240" s="6">
        <f t="shared" si="9"/>
        <v>45347</v>
      </c>
      <c r="S240" s="6">
        <f>Data6[[#This Row],[Week Start]]+7</f>
        <v>45354</v>
      </c>
      <c r="T240" s="7" t="str">
        <f t="shared" si="10"/>
        <v>2/25/2024 - 3/3/2024</v>
      </c>
      <c r="U240" s="7" t="str">
        <f t="shared" si="11"/>
        <v>Time Card</v>
      </c>
      <c r="V240" s="8" t="str">
        <f>RIGHT(TEXT(Data6[[#This Row],[Date:]],"mmddyyyy"),4)</f>
        <v>2024</v>
      </c>
      <c r="W240" s="8" t="str">
        <f>MID(TEXT(Data6[[#This Row],[Date:]],"mmddyyyy"),3,2)</f>
        <v>26</v>
      </c>
      <c r="X240" s="8" t="str">
        <f>LEFT(TEXT(Data6[[#This Row],[Date:]],"mmddyyyy"),2)</f>
        <v>02</v>
      </c>
      <c r="Y240" s="6">
        <f>DATE(Data6[[#This Row],[Year]],Data6[[#This Row],[Month]],Data6[[#This Row],[Day]])</f>
        <v>45348</v>
      </c>
    </row>
    <row r="241" spans="1:25">
      <c r="A241" s="5">
        <v>45352.534234837964</v>
      </c>
      <c r="B241" s="7" t="s">
        <v>66</v>
      </c>
      <c r="C241" s="6" t="s">
        <v>234</v>
      </c>
      <c r="D241" s="7" t="s">
        <v>235</v>
      </c>
      <c r="E241" s="8">
        <v>2</v>
      </c>
      <c r="F241" s="7">
        <v>6984733</v>
      </c>
      <c r="G241" s="7" t="s">
        <v>68</v>
      </c>
      <c r="H241" s="7" t="s">
        <v>221</v>
      </c>
      <c r="I241" s="7" t="s">
        <v>44</v>
      </c>
      <c r="J241" s="19" t="str">
        <f>IFERROR(INDEX('Employee Info'!$C$3:$E$200,MATCH(Data6[[#This Row],[Name:]],'Employee Info'!$B$3:$B$200,0),MATCH(Data6[[#This Row],[Hours Type:]],'Employee Info'!$C$2:$E$2,0)),"")</f>
        <v/>
      </c>
      <c r="K241" s="19" t="str">
        <f>IFERROR(INDEX('Employee Info'!$C$3:$J$200,MATCH(Data6[[#This Row],[Name:]],'Employee Info'!$B$3:$B$200,0),MATCH(Data6[[#Headers],[Truck]],'Employee Info'!$C$2:$J$2,0)),"")</f>
        <v/>
      </c>
      <c r="L241" s="19" t="str">
        <f>IFERROR(INDEX('Employee Info'!$C$3:$J$200,MATCH(Data6[[#This Row],[Name:]],'Employee Info'!$B$3:$B$200,0),MATCH(Data6[[#Headers],[Phone]],'Employee Info'!$C$2:$J$2,0)),"")</f>
        <v/>
      </c>
      <c r="M241" s="19" t="str">
        <f>IFERROR(INDEX('Employee Info'!$C$3:$J$200,MATCH(Data6[[#This Row],[Name:]],'Employee Info'!$B$3:$B$200,0),MATCH(Data6[[#Headers],[Tech]],'Employee Info'!$C$2:$J$2,0)),"")</f>
        <v/>
      </c>
      <c r="N241" s="19" t="str">
        <f>IFERROR(INDEX('Employee Info'!$C$3:$J$200,MATCH(Data6[[#This Row],[Name:]],'Employee Info'!$B$3:$B$200,0),MATCH(Data6[[#Headers],[Other]],'Employee Info'!$C$2:$J$2,0)),"")</f>
        <v/>
      </c>
      <c r="O241" s="19">
        <f>IFERROR((Data6[[#This Row],[Hours:]]*SUM(Data6[[#This Row],[Rate]:[Other]])),"")</f>
        <v>0</v>
      </c>
      <c r="P241" s="7" t="str">
        <f>IF(Data6[[#This Row],[WO'#:]]="","Riley #","WO#")</f>
        <v>WO#</v>
      </c>
      <c r="Q241" s="7">
        <f>IFERROR(WEEKNUM(Data6[[#This Row],[Date:]]),"")</f>
        <v>9</v>
      </c>
      <c r="R241" s="6">
        <f t="shared" si="9"/>
        <v>45347</v>
      </c>
      <c r="S241" s="6">
        <f>Data6[[#This Row],[Week Start]]+7</f>
        <v>45354</v>
      </c>
      <c r="T241" s="7" t="str">
        <f t="shared" si="10"/>
        <v>2/25/2024 - 3/3/2024</v>
      </c>
      <c r="U241" s="7" t="str">
        <f t="shared" si="11"/>
        <v>Time Card</v>
      </c>
      <c r="V241" s="8" t="str">
        <f>RIGHT(TEXT(Data6[[#This Row],[Date:]],"mmddyyyy"),4)</f>
        <v>2024</v>
      </c>
      <c r="W241" s="8" t="str">
        <f>MID(TEXT(Data6[[#This Row],[Date:]],"mmddyyyy"),3,2)</f>
        <v>27</v>
      </c>
      <c r="X241" s="8" t="str">
        <f>LEFT(TEXT(Data6[[#This Row],[Date:]],"mmddyyyy"),2)</f>
        <v>02</v>
      </c>
      <c r="Y241" s="6">
        <f>DATE(Data6[[#This Row],[Year]],Data6[[#This Row],[Month]],Data6[[#This Row],[Day]])</f>
        <v>45349</v>
      </c>
    </row>
    <row r="242" spans="1:25">
      <c r="A242" s="5">
        <v>45352.544351736113</v>
      </c>
      <c r="B242" s="7" t="s">
        <v>66</v>
      </c>
      <c r="C242" s="6" t="s">
        <v>234</v>
      </c>
      <c r="D242" s="7" t="s">
        <v>122</v>
      </c>
      <c r="E242" s="8">
        <v>3</v>
      </c>
      <c r="F242" s="7">
        <v>6984733</v>
      </c>
      <c r="G242" s="7" t="s">
        <v>68</v>
      </c>
      <c r="H242" s="7" t="s">
        <v>221</v>
      </c>
      <c r="I242" s="7" t="s">
        <v>44</v>
      </c>
      <c r="J242" s="19" t="str">
        <f>IFERROR(INDEX('Employee Info'!$C$3:$E$200,MATCH(Data6[[#This Row],[Name:]],'Employee Info'!$B$3:$B$200,0),MATCH(Data6[[#This Row],[Hours Type:]],'Employee Info'!$C$2:$E$2,0)),"")</f>
        <v/>
      </c>
      <c r="K242" s="19" t="str">
        <f>IFERROR(INDEX('Employee Info'!$C$3:$J$200,MATCH(Data6[[#This Row],[Name:]],'Employee Info'!$B$3:$B$200,0),MATCH(Data6[[#Headers],[Truck]],'Employee Info'!$C$2:$J$2,0)),"")</f>
        <v/>
      </c>
      <c r="L242" s="19" t="str">
        <f>IFERROR(INDEX('Employee Info'!$C$3:$J$200,MATCH(Data6[[#This Row],[Name:]],'Employee Info'!$B$3:$B$200,0),MATCH(Data6[[#Headers],[Phone]],'Employee Info'!$C$2:$J$2,0)),"")</f>
        <v/>
      </c>
      <c r="M242" s="19" t="str">
        <f>IFERROR(INDEX('Employee Info'!$C$3:$J$200,MATCH(Data6[[#This Row],[Name:]],'Employee Info'!$B$3:$B$200,0),MATCH(Data6[[#Headers],[Tech]],'Employee Info'!$C$2:$J$2,0)),"")</f>
        <v/>
      </c>
      <c r="N242" s="19" t="str">
        <f>IFERROR(INDEX('Employee Info'!$C$3:$J$200,MATCH(Data6[[#This Row],[Name:]],'Employee Info'!$B$3:$B$200,0),MATCH(Data6[[#Headers],[Other]],'Employee Info'!$C$2:$J$2,0)),"")</f>
        <v/>
      </c>
      <c r="O242" s="19">
        <f>IFERROR((Data6[[#This Row],[Hours:]]*SUM(Data6[[#This Row],[Rate]:[Other]])),"")</f>
        <v>0</v>
      </c>
      <c r="P242" s="7" t="str">
        <f>IF(Data6[[#This Row],[WO'#:]]="","Riley #","WO#")</f>
        <v>WO#</v>
      </c>
      <c r="Q242" s="7">
        <f>IFERROR(WEEKNUM(Data6[[#This Row],[Date:]]),"")</f>
        <v>9</v>
      </c>
      <c r="R242" s="6">
        <f t="shared" si="9"/>
        <v>45347</v>
      </c>
      <c r="S242" s="6">
        <f>Data6[[#This Row],[Week Start]]+7</f>
        <v>45354</v>
      </c>
      <c r="T242" s="7" t="str">
        <f t="shared" si="10"/>
        <v>2/25/2024 - 3/3/2024</v>
      </c>
      <c r="U242" s="7" t="str">
        <f t="shared" si="11"/>
        <v>Time Card</v>
      </c>
      <c r="V242" s="8" t="str">
        <f>RIGHT(TEXT(Data6[[#This Row],[Date:]],"mmddyyyy"),4)</f>
        <v>2024</v>
      </c>
      <c r="W242" s="8" t="str">
        <f>MID(TEXT(Data6[[#This Row],[Date:]],"mmddyyyy"),3,2)</f>
        <v>27</v>
      </c>
      <c r="X242" s="8" t="str">
        <f>LEFT(TEXT(Data6[[#This Row],[Date:]],"mmddyyyy"),2)</f>
        <v>02</v>
      </c>
      <c r="Y242" s="6">
        <f>DATE(Data6[[#This Row],[Year]],Data6[[#This Row],[Month]],Data6[[#This Row],[Day]])</f>
        <v>45349</v>
      </c>
    </row>
    <row r="243" spans="1:25">
      <c r="A243" s="5">
        <v>45366.293952083332</v>
      </c>
      <c r="B243" s="7" t="s">
        <v>76</v>
      </c>
      <c r="C243" s="6" t="s">
        <v>234</v>
      </c>
      <c r="D243" s="7" t="s">
        <v>156</v>
      </c>
      <c r="E243" s="8">
        <v>3</v>
      </c>
      <c r="F243" s="7">
        <v>6984733</v>
      </c>
      <c r="G243" s="7" t="s">
        <v>68</v>
      </c>
      <c r="H243" s="7" t="s">
        <v>69</v>
      </c>
      <c r="I243" s="7" t="s">
        <v>44</v>
      </c>
      <c r="J243" s="19" t="str">
        <f>IFERROR(INDEX('Employee Info'!$C$3:$E$200,MATCH(Data6[[#This Row],[Name:]],'Employee Info'!$B$3:$B$200,0),MATCH(Data6[[#This Row],[Hours Type:]],'Employee Info'!$C$2:$E$2,0)),"")</f>
        <v/>
      </c>
      <c r="K243" s="19" t="str">
        <f>IFERROR(INDEX('Employee Info'!$C$3:$J$200,MATCH(Data6[[#This Row],[Name:]],'Employee Info'!$B$3:$B$200,0),MATCH(Data6[[#Headers],[Truck]],'Employee Info'!$C$2:$J$2,0)),"")</f>
        <v/>
      </c>
      <c r="L243" s="19" t="str">
        <f>IFERROR(INDEX('Employee Info'!$C$3:$J$200,MATCH(Data6[[#This Row],[Name:]],'Employee Info'!$B$3:$B$200,0),MATCH(Data6[[#Headers],[Phone]],'Employee Info'!$C$2:$J$2,0)),"")</f>
        <v/>
      </c>
      <c r="M243" s="19" t="str">
        <f>IFERROR(INDEX('Employee Info'!$C$3:$J$200,MATCH(Data6[[#This Row],[Name:]],'Employee Info'!$B$3:$B$200,0),MATCH(Data6[[#Headers],[Tech]],'Employee Info'!$C$2:$J$2,0)),"")</f>
        <v/>
      </c>
      <c r="N243" s="19" t="str">
        <f>IFERROR(INDEX('Employee Info'!$C$3:$J$200,MATCH(Data6[[#This Row],[Name:]],'Employee Info'!$B$3:$B$200,0),MATCH(Data6[[#Headers],[Other]],'Employee Info'!$C$2:$J$2,0)),"")</f>
        <v/>
      </c>
      <c r="O243" s="19">
        <f>IFERROR((Data6[[#This Row],[Hours:]]*SUM(Data6[[#This Row],[Rate]:[Other]])),"")</f>
        <v>0</v>
      </c>
      <c r="P243" s="7" t="str">
        <f>IF(Data6[[#This Row],[WO'#:]]="","Riley #","WO#")</f>
        <v>WO#</v>
      </c>
      <c r="Q243" s="7">
        <f>IFERROR(WEEKNUM(Data6[[#This Row],[Date:]]),"")</f>
        <v>9</v>
      </c>
      <c r="R243" s="6">
        <f t="shared" si="9"/>
        <v>45347</v>
      </c>
      <c r="S243" s="6">
        <f>Data6[[#This Row],[Week Start]]+7</f>
        <v>45354</v>
      </c>
      <c r="T243" s="7" t="str">
        <f t="shared" si="10"/>
        <v>2/25/2024 - 3/3/2024</v>
      </c>
      <c r="U243" s="7" t="str">
        <f t="shared" si="11"/>
        <v>Time Card</v>
      </c>
      <c r="V243" s="8" t="str">
        <f>RIGHT(TEXT(Data6[[#This Row],[Date:]],"mmddyyyy"),4)</f>
        <v>2024</v>
      </c>
      <c r="W243" s="8" t="str">
        <f>MID(TEXT(Data6[[#This Row],[Date:]],"mmddyyyy"),3,2)</f>
        <v>27</v>
      </c>
      <c r="X243" s="8" t="str">
        <f>LEFT(TEXT(Data6[[#This Row],[Date:]],"mmddyyyy"),2)</f>
        <v>02</v>
      </c>
      <c r="Y243" s="6">
        <f>DATE(Data6[[#This Row],[Year]],Data6[[#This Row],[Month]],Data6[[#This Row],[Day]])</f>
        <v>45349</v>
      </c>
    </row>
    <row r="244" spans="1:25">
      <c r="A244" s="5">
        <v>45351.583437384259</v>
      </c>
      <c r="B244" s="7" t="s">
        <v>35</v>
      </c>
      <c r="C244" s="6" t="s">
        <v>234</v>
      </c>
      <c r="D244" s="7" t="s">
        <v>236</v>
      </c>
      <c r="E244" s="8">
        <v>8</v>
      </c>
      <c r="F244" s="7">
        <v>7051906</v>
      </c>
      <c r="G244" s="7" t="s">
        <v>68</v>
      </c>
      <c r="H244" s="7" t="s">
        <v>69</v>
      </c>
      <c r="I244" s="7" t="s">
        <v>44</v>
      </c>
      <c r="J244" s="19" t="str">
        <f>IFERROR(INDEX('Employee Info'!$C$3:$E$200,MATCH(Data6[[#This Row],[Name:]],'Employee Info'!$B$3:$B$200,0),MATCH(Data6[[#This Row],[Hours Type:]],'Employee Info'!$C$2:$E$2,0)),"")</f>
        <v/>
      </c>
      <c r="K244" s="19" t="str">
        <f>IFERROR(INDEX('Employee Info'!$C$3:$J$200,MATCH(Data6[[#This Row],[Name:]],'Employee Info'!$B$3:$B$200,0),MATCH(Data6[[#Headers],[Truck]],'Employee Info'!$C$2:$J$2,0)),"")</f>
        <v/>
      </c>
      <c r="L244" s="19" t="str">
        <f>IFERROR(INDEX('Employee Info'!$C$3:$J$200,MATCH(Data6[[#This Row],[Name:]],'Employee Info'!$B$3:$B$200,0),MATCH(Data6[[#Headers],[Phone]],'Employee Info'!$C$2:$J$2,0)),"")</f>
        <v/>
      </c>
      <c r="M244" s="19" t="str">
        <f>IFERROR(INDEX('Employee Info'!$C$3:$J$200,MATCH(Data6[[#This Row],[Name:]],'Employee Info'!$B$3:$B$200,0),MATCH(Data6[[#Headers],[Tech]],'Employee Info'!$C$2:$J$2,0)),"")</f>
        <v/>
      </c>
      <c r="N244" s="19" t="str">
        <f>IFERROR(INDEX('Employee Info'!$C$3:$J$200,MATCH(Data6[[#This Row],[Name:]],'Employee Info'!$B$3:$B$200,0),MATCH(Data6[[#Headers],[Other]],'Employee Info'!$C$2:$J$2,0)),"")</f>
        <v/>
      </c>
      <c r="O244" s="19">
        <f>IFERROR((Data6[[#This Row],[Hours:]]*SUM(Data6[[#This Row],[Rate]:[Other]])),"")</f>
        <v>0</v>
      </c>
      <c r="P244" s="7" t="str">
        <f>IF(Data6[[#This Row],[WO'#:]]="","Riley #","WO#")</f>
        <v>WO#</v>
      </c>
      <c r="Q244" s="7">
        <f>IFERROR(WEEKNUM(Data6[[#This Row],[Date:]]),"")</f>
        <v>9</v>
      </c>
      <c r="R244" s="6">
        <f t="shared" si="9"/>
        <v>45347</v>
      </c>
      <c r="S244" s="6">
        <f>Data6[[#This Row],[Week Start]]+7</f>
        <v>45354</v>
      </c>
      <c r="T244" s="7" t="str">
        <f t="shared" si="10"/>
        <v>2/25/2024 - 3/3/2024</v>
      </c>
      <c r="U244" s="7" t="str">
        <f t="shared" si="11"/>
        <v>Time Card</v>
      </c>
      <c r="V244" s="8" t="str">
        <f>RIGHT(TEXT(Data6[[#This Row],[Date:]],"mmddyyyy"),4)</f>
        <v>2024</v>
      </c>
      <c r="W244" s="8" t="str">
        <f>MID(TEXT(Data6[[#This Row],[Date:]],"mmddyyyy"),3,2)</f>
        <v>27</v>
      </c>
      <c r="X244" s="8" t="str">
        <f>LEFT(TEXT(Data6[[#This Row],[Date:]],"mmddyyyy"),2)</f>
        <v>02</v>
      </c>
      <c r="Y244" s="6">
        <f>DATE(Data6[[#This Row],[Year]],Data6[[#This Row],[Month]],Data6[[#This Row],[Day]])</f>
        <v>45349</v>
      </c>
    </row>
    <row r="245" spans="1:25">
      <c r="A245" s="5">
        <v>45352.520412847225</v>
      </c>
      <c r="B245" s="7" t="s">
        <v>66</v>
      </c>
      <c r="C245" s="6" t="s">
        <v>234</v>
      </c>
      <c r="D245" s="7" t="s">
        <v>222</v>
      </c>
      <c r="E245" s="8">
        <v>2</v>
      </c>
      <c r="F245" s="7">
        <v>7051906</v>
      </c>
      <c r="G245" s="7" t="s">
        <v>68</v>
      </c>
      <c r="H245" s="7" t="s">
        <v>69</v>
      </c>
      <c r="I245" s="7" t="s">
        <v>44</v>
      </c>
      <c r="J245" s="19" t="str">
        <f>IFERROR(INDEX('Employee Info'!$C$3:$E$200,MATCH(Data6[[#This Row],[Name:]],'Employee Info'!$B$3:$B$200,0),MATCH(Data6[[#This Row],[Hours Type:]],'Employee Info'!$C$2:$E$2,0)),"")</f>
        <v/>
      </c>
      <c r="K245" s="19" t="str">
        <f>IFERROR(INDEX('Employee Info'!$C$3:$J$200,MATCH(Data6[[#This Row],[Name:]],'Employee Info'!$B$3:$B$200,0),MATCH(Data6[[#Headers],[Truck]],'Employee Info'!$C$2:$J$2,0)),"")</f>
        <v/>
      </c>
      <c r="L245" s="19" t="str">
        <f>IFERROR(INDEX('Employee Info'!$C$3:$J$200,MATCH(Data6[[#This Row],[Name:]],'Employee Info'!$B$3:$B$200,0),MATCH(Data6[[#Headers],[Phone]],'Employee Info'!$C$2:$J$2,0)),"")</f>
        <v/>
      </c>
      <c r="M245" s="19" t="str">
        <f>IFERROR(INDEX('Employee Info'!$C$3:$J$200,MATCH(Data6[[#This Row],[Name:]],'Employee Info'!$B$3:$B$200,0),MATCH(Data6[[#Headers],[Tech]],'Employee Info'!$C$2:$J$2,0)),"")</f>
        <v/>
      </c>
      <c r="N245" s="19" t="str">
        <f>IFERROR(INDEX('Employee Info'!$C$3:$J$200,MATCH(Data6[[#This Row],[Name:]],'Employee Info'!$B$3:$B$200,0),MATCH(Data6[[#Headers],[Other]],'Employee Info'!$C$2:$J$2,0)),"")</f>
        <v/>
      </c>
      <c r="O245" s="19">
        <f>IFERROR((Data6[[#This Row],[Hours:]]*SUM(Data6[[#This Row],[Rate]:[Other]])),"")</f>
        <v>0</v>
      </c>
      <c r="P245" s="7" t="str">
        <f>IF(Data6[[#This Row],[WO'#:]]="","Riley #","WO#")</f>
        <v>WO#</v>
      </c>
      <c r="Q245" s="7">
        <f>IFERROR(WEEKNUM(Data6[[#This Row],[Date:]]),"")</f>
        <v>9</v>
      </c>
      <c r="R245" s="6">
        <f t="shared" si="9"/>
        <v>45347</v>
      </c>
      <c r="S245" s="6">
        <f>Data6[[#This Row],[Week Start]]+7</f>
        <v>45354</v>
      </c>
      <c r="T245" s="7" t="str">
        <f t="shared" si="10"/>
        <v>2/25/2024 - 3/3/2024</v>
      </c>
      <c r="U245" s="7" t="str">
        <f t="shared" si="11"/>
        <v>Time Card</v>
      </c>
      <c r="V245" s="8" t="str">
        <f>RIGHT(TEXT(Data6[[#This Row],[Date:]],"mmddyyyy"),4)</f>
        <v>2024</v>
      </c>
      <c r="W245" s="8" t="str">
        <f>MID(TEXT(Data6[[#This Row],[Date:]],"mmddyyyy"),3,2)</f>
        <v>27</v>
      </c>
      <c r="X245" s="8" t="str">
        <f>LEFT(TEXT(Data6[[#This Row],[Date:]],"mmddyyyy"),2)</f>
        <v>02</v>
      </c>
      <c r="Y245" s="6">
        <f>DATE(Data6[[#This Row],[Year]],Data6[[#This Row],[Month]],Data6[[#This Row],[Day]])</f>
        <v>45349</v>
      </c>
    </row>
    <row r="246" spans="1:25">
      <c r="A246" s="5">
        <v>45352.239765740742</v>
      </c>
      <c r="B246" s="7" t="s">
        <v>31</v>
      </c>
      <c r="C246" s="6" t="s">
        <v>234</v>
      </c>
      <c r="D246" s="7" t="s">
        <v>224</v>
      </c>
      <c r="E246" s="8">
        <v>1.5</v>
      </c>
      <c r="F246" s="7">
        <v>10005503</v>
      </c>
      <c r="G246" s="7" t="s">
        <v>68</v>
      </c>
      <c r="H246" s="7" t="s">
        <v>69</v>
      </c>
      <c r="I246" s="7" t="s">
        <v>44</v>
      </c>
      <c r="J246" s="19" t="str">
        <f>IFERROR(INDEX('Employee Info'!$C$3:$E$200,MATCH(Data6[[#This Row],[Name:]],'Employee Info'!$B$3:$B$200,0),MATCH(Data6[[#This Row],[Hours Type:]],'Employee Info'!$C$2:$E$2,0)),"")</f>
        <v/>
      </c>
      <c r="K246" s="19" t="str">
        <f>IFERROR(INDEX('Employee Info'!$C$3:$J$200,MATCH(Data6[[#This Row],[Name:]],'Employee Info'!$B$3:$B$200,0),MATCH(Data6[[#Headers],[Truck]],'Employee Info'!$C$2:$J$2,0)),"")</f>
        <v/>
      </c>
      <c r="L246" s="19" t="str">
        <f>IFERROR(INDEX('Employee Info'!$C$3:$J$200,MATCH(Data6[[#This Row],[Name:]],'Employee Info'!$B$3:$B$200,0),MATCH(Data6[[#Headers],[Phone]],'Employee Info'!$C$2:$J$2,0)),"")</f>
        <v/>
      </c>
      <c r="M246" s="19" t="str">
        <f>IFERROR(INDEX('Employee Info'!$C$3:$J$200,MATCH(Data6[[#This Row],[Name:]],'Employee Info'!$B$3:$B$200,0),MATCH(Data6[[#Headers],[Tech]],'Employee Info'!$C$2:$J$2,0)),"")</f>
        <v/>
      </c>
      <c r="N246" s="19" t="str">
        <f>IFERROR(INDEX('Employee Info'!$C$3:$J$200,MATCH(Data6[[#This Row],[Name:]],'Employee Info'!$B$3:$B$200,0),MATCH(Data6[[#Headers],[Other]],'Employee Info'!$C$2:$J$2,0)),"")</f>
        <v/>
      </c>
      <c r="O246" s="19">
        <f>IFERROR((Data6[[#This Row],[Hours:]]*SUM(Data6[[#This Row],[Rate]:[Other]])),"")</f>
        <v>0</v>
      </c>
      <c r="P246" s="7" t="str">
        <f>IF(Data6[[#This Row],[WO'#:]]="","Riley #","WO#")</f>
        <v>WO#</v>
      </c>
      <c r="Q246" s="7">
        <f>IFERROR(WEEKNUM(Data6[[#This Row],[Date:]]),"")</f>
        <v>9</v>
      </c>
      <c r="R246" s="6">
        <f t="shared" si="9"/>
        <v>45347</v>
      </c>
      <c r="S246" s="6">
        <f>Data6[[#This Row],[Week Start]]+7</f>
        <v>45354</v>
      </c>
      <c r="T246" s="7" t="str">
        <f t="shared" si="10"/>
        <v>2/25/2024 - 3/3/2024</v>
      </c>
      <c r="U246" s="7" t="str">
        <f t="shared" si="11"/>
        <v>Time Card</v>
      </c>
      <c r="V246" s="8" t="str">
        <f>RIGHT(TEXT(Data6[[#This Row],[Date:]],"mmddyyyy"),4)</f>
        <v>2024</v>
      </c>
      <c r="W246" s="8" t="str">
        <f>MID(TEXT(Data6[[#This Row],[Date:]],"mmddyyyy"),3,2)</f>
        <v>27</v>
      </c>
      <c r="X246" s="8" t="str">
        <f>LEFT(TEXT(Data6[[#This Row],[Date:]],"mmddyyyy"),2)</f>
        <v>02</v>
      </c>
      <c r="Y246" s="6">
        <f>DATE(Data6[[#This Row],[Year]],Data6[[#This Row],[Month]],Data6[[#This Row],[Day]])</f>
        <v>45349</v>
      </c>
    </row>
    <row r="247" spans="1:25">
      <c r="A247" s="5">
        <v>45352.240404050928</v>
      </c>
      <c r="B247" s="7" t="s">
        <v>31</v>
      </c>
      <c r="C247" s="6" t="s">
        <v>234</v>
      </c>
      <c r="D247" s="7" t="s">
        <v>237</v>
      </c>
      <c r="E247" s="8">
        <v>1</v>
      </c>
      <c r="F247" s="7" t="s">
        <v>68</v>
      </c>
      <c r="G247" s="7" t="s">
        <v>68</v>
      </c>
      <c r="H247" s="7" t="s">
        <v>92</v>
      </c>
      <c r="I247" s="7" t="s">
        <v>44</v>
      </c>
      <c r="J247" s="19" t="str">
        <f>IFERROR(INDEX('Employee Info'!$C$3:$E$200,MATCH(Data6[[#This Row],[Name:]],'Employee Info'!$B$3:$B$200,0),MATCH(Data6[[#This Row],[Hours Type:]],'Employee Info'!$C$2:$E$2,0)),"")</f>
        <v/>
      </c>
      <c r="K247" s="19" t="str">
        <f>IFERROR(INDEX('Employee Info'!$C$3:$J$200,MATCH(Data6[[#This Row],[Name:]],'Employee Info'!$B$3:$B$200,0),MATCH(Data6[[#Headers],[Truck]],'Employee Info'!$C$2:$J$2,0)),"")</f>
        <v/>
      </c>
      <c r="L247" s="19" t="str">
        <f>IFERROR(INDEX('Employee Info'!$C$3:$J$200,MATCH(Data6[[#This Row],[Name:]],'Employee Info'!$B$3:$B$200,0),MATCH(Data6[[#Headers],[Phone]],'Employee Info'!$C$2:$J$2,0)),"")</f>
        <v/>
      </c>
      <c r="M247" s="19" t="str">
        <f>IFERROR(INDEX('Employee Info'!$C$3:$J$200,MATCH(Data6[[#This Row],[Name:]],'Employee Info'!$B$3:$B$200,0),MATCH(Data6[[#Headers],[Tech]],'Employee Info'!$C$2:$J$2,0)),"")</f>
        <v/>
      </c>
      <c r="N247" s="19" t="str">
        <f>IFERROR(INDEX('Employee Info'!$C$3:$J$200,MATCH(Data6[[#This Row],[Name:]],'Employee Info'!$B$3:$B$200,0),MATCH(Data6[[#Headers],[Other]],'Employee Info'!$C$2:$J$2,0)),"")</f>
        <v/>
      </c>
      <c r="O247" s="19">
        <f>IFERROR((Data6[[#This Row],[Hours:]]*SUM(Data6[[#This Row],[Rate]:[Other]])),"")</f>
        <v>0</v>
      </c>
      <c r="P247" s="7" t="str">
        <f>IF(Data6[[#This Row],[WO'#:]]="","Riley #","WO#")</f>
        <v>Riley #</v>
      </c>
      <c r="Q247" s="7">
        <f>IFERROR(WEEKNUM(Data6[[#This Row],[Date:]]),"")</f>
        <v>9</v>
      </c>
      <c r="R247" s="6">
        <f t="shared" si="9"/>
        <v>45347</v>
      </c>
      <c r="S247" s="6">
        <f>Data6[[#This Row],[Week Start]]+7</f>
        <v>45354</v>
      </c>
      <c r="T247" s="7" t="str">
        <f t="shared" si="10"/>
        <v>2/25/2024 - 3/3/2024</v>
      </c>
      <c r="U247" s="7" t="str">
        <f t="shared" si="11"/>
        <v>Time Card</v>
      </c>
      <c r="V247" s="8" t="str">
        <f>RIGHT(TEXT(Data6[[#This Row],[Date:]],"mmddyyyy"),4)</f>
        <v>2024</v>
      </c>
      <c r="W247" s="8" t="str">
        <f>MID(TEXT(Data6[[#This Row],[Date:]],"mmddyyyy"),3,2)</f>
        <v>27</v>
      </c>
      <c r="X247" s="8" t="str">
        <f>LEFT(TEXT(Data6[[#This Row],[Date:]],"mmddyyyy"),2)</f>
        <v>02</v>
      </c>
      <c r="Y247" s="6">
        <f>DATE(Data6[[#This Row],[Year]],Data6[[#This Row],[Month]],Data6[[#This Row],[Day]])</f>
        <v>45349</v>
      </c>
    </row>
    <row r="248" spans="1:25">
      <c r="A248" s="5">
        <v>45352.24122152778</v>
      </c>
      <c r="B248" s="7" t="s">
        <v>31</v>
      </c>
      <c r="C248" s="6" t="s">
        <v>234</v>
      </c>
      <c r="D248" s="7" t="s">
        <v>238</v>
      </c>
      <c r="E248" s="8">
        <v>5.5</v>
      </c>
      <c r="F248" s="7" t="s">
        <v>68</v>
      </c>
      <c r="G248" s="7" t="s">
        <v>68</v>
      </c>
      <c r="H248" s="7" t="s">
        <v>62</v>
      </c>
      <c r="I248" s="7" t="s">
        <v>44</v>
      </c>
      <c r="J248" s="19" t="str">
        <f>IFERROR(INDEX('Employee Info'!$C$3:$E$200,MATCH(Data6[[#This Row],[Name:]],'Employee Info'!$B$3:$B$200,0),MATCH(Data6[[#This Row],[Hours Type:]],'Employee Info'!$C$2:$E$2,0)),"")</f>
        <v/>
      </c>
      <c r="K248" s="19" t="str">
        <f>IFERROR(INDEX('Employee Info'!$C$3:$J$200,MATCH(Data6[[#This Row],[Name:]],'Employee Info'!$B$3:$B$200,0),MATCH(Data6[[#Headers],[Truck]],'Employee Info'!$C$2:$J$2,0)),"")</f>
        <v/>
      </c>
      <c r="L248" s="19" t="str">
        <f>IFERROR(INDEX('Employee Info'!$C$3:$J$200,MATCH(Data6[[#This Row],[Name:]],'Employee Info'!$B$3:$B$200,0),MATCH(Data6[[#Headers],[Phone]],'Employee Info'!$C$2:$J$2,0)),"")</f>
        <v/>
      </c>
      <c r="M248" s="19" t="str">
        <f>IFERROR(INDEX('Employee Info'!$C$3:$J$200,MATCH(Data6[[#This Row],[Name:]],'Employee Info'!$B$3:$B$200,0),MATCH(Data6[[#Headers],[Tech]],'Employee Info'!$C$2:$J$2,0)),"")</f>
        <v/>
      </c>
      <c r="N248" s="19" t="str">
        <f>IFERROR(INDEX('Employee Info'!$C$3:$J$200,MATCH(Data6[[#This Row],[Name:]],'Employee Info'!$B$3:$B$200,0),MATCH(Data6[[#Headers],[Other]],'Employee Info'!$C$2:$J$2,0)),"")</f>
        <v/>
      </c>
      <c r="O248" s="19">
        <f>IFERROR((Data6[[#This Row],[Hours:]]*SUM(Data6[[#This Row],[Rate]:[Other]])),"")</f>
        <v>0</v>
      </c>
      <c r="P248" s="7" t="str">
        <f>IF(Data6[[#This Row],[WO'#:]]="","Riley #","WO#")</f>
        <v>Riley #</v>
      </c>
      <c r="Q248" s="7">
        <f>IFERROR(WEEKNUM(Data6[[#This Row],[Date:]]),"")</f>
        <v>9</v>
      </c>
      <c r="R248" s="6">
        <f t="shared" si="9"/>
        <v>45347</v>
      </c>
      <c r="S248" s="6">
        <f>Data6[[#This Row],[Week Start]]+7</f>
        <v>45354</v>
      </c>
      <c r="T248" s="7" t="str">
        <f t="shared" si="10"/>
        <v>2/25/2024 - 3/3/2024</v>
      </c>
      <c r="U248" s="7" t="str">
        <f t="shared" si="11"/>
        <v>Time Card</v>
      </c>
      <c r="V248" s="8" t="str">
        <f>RIGHT(TEXT(Data6[[#This Row],[Date:]],"mmddyyyy"),4)</f>
        <v>2024</v>
      </c>
      <c r="W248" s="8" t="str">
        <f>MID(TEXT(Data6[[#This Row],[Date:]],"mmddyyyy"),3,2)</f>
        <v>27</v>
      </c>
      <c r="X248" s="8" t="str">
        <f>LEFT(TEXT(Data6[[#This Row],[Date:]],"mmddyyyy"),2)</f>
        <v>02</v>
      </c>
      <c r="Y248" s="6">
        <f>DATE(Data6[[#This Row],[Year]],Data6[[#This Row],[Month]],Data6[[#This Row],[Day]])</f>
        <v>45349</v>
      </c>
    </row>
    <row r="249" spans="1:25">
      <c r="A249" s="5">
        <v>45352.54280520833</v>
      </c>
      <c r="B249" s="7" t="s">
        <v>66</v>
      </c>
      <c r="C249" s="6" t="s">
        <v>234</v>
      </c>
      <c r="D249" s="7" t="s">
        <v>231</v>
      </c>
      <c r="E249" s="8">
        <v>1</v>
      </c>
      <c r="F249" s="7" t="s">
        <v>68</v>
      </c>
      <c r="G249" s="7" t="s">
        <v>68</v>
      </c>
      <c r="H249" s="7" t="s">
        <v>64</v>
      </c>
      <c r="I249" s="7" t="s">
        <v>44</v>
      </c>
      <c r="J249" s="19" t="str">
        <f>IFERROR(INDEX('Employee Info'!$C$3:$E$200,MATCH(Data6[[#This Row],[Name:]],'Employee Info'!$B$3:$B$200,0),MATCH(Data6[[#This Row],[Hours Type:]],'Employee Info'!$C$2:$E$2,0)),"")</f>
        <v/>
      </c>
      <c r="K249" s="19" t="str">
        <f>IFERROR(INDEX('Employee Info'!$C$3:$J$200,MATCH(Data6[[#This Row],[Name:]],'Employee Info'!$B$3:$B$200,0),MATCH(Data6[[#Headers],[Truck]],'Employee Info'!$C$2:$J$2,0)),"")</f>
        <v/>
      </c>
      <c r="L249" s="19" t="str">
        <f>IFERROR(INDEX('Employee Info'!$C$3:$J$200,MATCH(Data6[[#This Row],[Name:]],'Employee Info'!$B$3:$B$200,0),MATCH(Data6[[#Headers],[Phone]],'Employee Info'!$C$2:$J$2,0)),"")</f>
        <v/>
      </c>
      <c r="M249" s="19" t="str">
        <f>IFERROR(INDEX('Employee Info'!$C$3:$J$200,MATCH(Data6[[#This Row],[Name:]],'Employee Info'!$B$3:$B$200,0),MATCH(Data6[[#Headers],[Tech]],'Employee Info'!$C$2:$J$2,0)),"")</f>
        <v/>
      </c>
      <c r="N249" s="19" t="str">
        <f>IFERROR(INDEX('Employee Info'!$C$3:$J$200,MATCH(Data6[[#This Row],[Name:]],'Employee Info'!$B$3:$B$200,0),MATCH(Data6[[#Headers],[Other]],'Employee Info'!$C$2:$J$2,0)),"")</f>
        <v/>
      </c>
      <c r="O249" s="19">
        <f>IFERROR((Data6[[#This Row],[Hours:]]*SUM(Data6[[#This Row],[Rate]:[Other]])),"")</f>
        <v>0</v>
      </c>
      <c r="P249" s="7" t="str">
        <f>IF(Data6[[#This Row],[WO'#:]]="","Riley #","WO#")</f>
        <v>Riley #</v>
      </c>
      <c r="Q249" s="7">
        <f>IFERROR(WEEKNUM(Data6[[#This Row],[Date:]]),"")</f>
        <v>9</v>
      </c>
      <c r="R249" s="6">
        <f t="shared" si="9"/>
        <v>45347</v>
      </c>
      <c r="S249" s="6">
        <f>Data6[[#This Row],[Week Start]]+7</f>
        <v>45354</v>
      </c>
      <c r="T249" s="7" t="str">
        <f t="shared" si="10"/>
        <v>2/25/2024 - 3/3/2024</v>
      </c>
      <c r="U249" s="7" t="str">
        <f t="shared" si="11"/>
        <v>Time Card</v>
      </c>
      <c r="V249" s="8" t="str">
        <f>RIGHT(TEXT(Data6[[#This Row],[Date:]],"mmddyyyy"),4)</f>
        <v>2024</v>
      </c>
      <c r="W249" s="8" t="str">
        <f>MID(TEXT(Data6[[#This Row],[Date:]],"mmddyyyy"),3,2)</f>
        <v>27</v>
      </c>
      <c r="X249" s="8" t="str">
        <f>LEFT(TEXT(Data6[[#This Row],[Date:]],"mmddyyyy"),2)</f>
        <v>02</v>
      </c>
      <c r="Y249" s="6">
        <f>DATE(Data6[[#This Row],[Year]],Data6[[#This Row],[Month]],Data6[[#This Row],[Day]])</f>
        <v>45349</v>
      </c>
    </row>
    <row r="250" spans="1:25">
      <c r="A250" s="5">
        <v>45352.565244791665</v>
      </c>
      <c r="B250" s="7" t="s">
        <v>65</v>
      </c>
      <c r="C250" s="6" t="s">
        <v>234</v>
      </c>
      <c r="D250" s="7" t="s">
        <v>232</v>
      </c>
      <c r="E250" s="8">
        <v>8</v>
      </c>
      <c r="F250" s="7" t="s">
        <v>68</v>
      </c>
      <c r="G250" s="7" t="s">
        <v>68</v>
      </c>
      <c r="H250" s="7" t="s">
        <v>64</v>
      </c>
      <c r="I250" s="7" t="s">
        <v>44</v>
      </c>
      <c r="J250" s="19" t="str">
        <f>IFERROR(INDEX('Employee Info'!$C$3:$E$200,MATCH(Data6[[#This Row],[Name:]],'Employee Info'!$B$3:$B$200,0),MATCH(Data6[[#This Row],[Hours Type:]],'Employee Info'!$C$2:$E$2,0)),"")</f>
        <v/>
      </c>
      <c r="K250" s="19" t="str">
        <f>IFERROR(INDEX('Employee Info'!$C$3:$J$200,MATCH(Data6[[#This Row],[Name:]],'Employee Info'!$B$3:$B$200,0),MATCH(Data6[[#Headers],[Truck]],'Employee Info'!$C$2:$J$2,0)),"")</f>
        <v/>
      </c>
      <c r="L250" s="19" t="str">
        <f>IFERROR(INDEX('Employee Info'!$C$3:$J$200,MATCH(Data6[[#This Row],[Name:]],'Employee Info'!$B$3:$B$200,0),MATCH(Data6[[#Headers],[Phone]],'Employee Info'!$C$2:$J$2,0)),"")</f>
        <v/>
      </c>
      <c r="M250" s="19" t="str">
        <f>IFERROR(INDEX('Employee Info'!$C$3:$J$200,MATCH(Data6[[#This Row],[Name:]],'Employee Info'!$B$3:$B$200,0),MATCH(Data6[[#Headers],[Tech]],'Employee Info'!$C$2:$J$2,0)),"")</f>
        <v/>
      </c>
      <c r="N250" s="19" t="str">
        <f>IFERROR(INDEX('Employee Info'!$C$3:$J$200,MATCH(Data6[[#This Row],[Name:]],'Employee Info'!$B$3:$B$200,0),MATCH(Data6[[#Headers],[Other]],'Employee Info'!$C$2:$J$2,0)),"")</f>
        <v/>
      </c>
      <c r="O250" s="19">
        <f>IFERROR((Data6[[#This Row],[Hours:]]*SUM(Data6[[#This Row],[Rate]:[Other]])),"")</f>
        <v>0</v>
      </c>
      <c r="P250" s="7" t="str">
        <f>IF(Data6[[#This Row],[WO'#:]]="","Riley #","WO#")</f>
        <v>Riley #</v>
      </c>
      <c r="Q250" s="7">
        <f>IFERROR(WEEKNUM(Data6[[#This Row],[Date:]]),"")</f>
        <v>9</v>
      </c>
      <c r="R250" s="6">
        <f t="shared" si="9"/>
        <v>45347</v>
      </c>
      <c r="S250" s="6">
        <f>Data6[[#This Row],[Week Start]]+7</f>
        <v>45354</v>
      </c>
      <c r="T250" s="7" t="str">
        <f t="shared" si="10"/>
        <v>2/25/2024 - 3/3/2024</v>
      </c>
      <c r="U250" s="7" t="str">
        <f t="shared" si="11"/>
        <v>Time Card</v>
      </c>
      <c r="V250" s="8" t="str">
        <f>RIGHT(TEXT(Data6[[#This Row],[Date:]],"mmddyyyy"),4)</f>
        <v>2024</v>
      </c>
      <c r="W250" s="8" t="str">
        <f>MID(TEXT(Data6[[#This Row],[Date:]],"mmddyyyy"),3,2)</f>
        <v>27</v>
      </c>
      <c r="X250" s="8" t="str">
        <f>LEFT(TEXT(Data6[[#This Row],[Date:]],"mmddyyyy"),2)</f>
        <v>02</v>
      </c>
      <c r="Y250" s="6">
        <f>DATE(Data6[[#This Row],[Year]],Data6[[#This Row],[Month]],Data6[[#This Row],[Day]])</f>
        <v>45349</v>
      </c>
    </row>
    <row r="251" spans="1:25">
      <c r="A251" s="5">
        <v>45352.532511921294</v>
      </c>
      <c r="B251" s="7" t="s">
        <v>66</v>
      </c>
      <c r="C251" s="6" t="s">
        <v>239</v>
      </c>
      <c r="D251" s="7" t="s">
        <v>240</v>
      </c>
      <c r="E251" s="8">
        <v>3</v>
      </c>
      <c r="F251" s="7">
        <v>6984733</v>
      </c>
      <c r="G251" s="7" t="s">
        <v>68</v>
      </c>
      <c r="H251" s="7" t="s">
        <v>221</v>
      </c>
      <c r="I251" s="7" t="s">
        <v>44</v>
      </c>
      <c r="J251" s="19" t="str">
        <f>IFERROR(INDEX('Employee Info'!$C$3:$E$200,MATCH(Data6[[#This Row],[Name:]],'Employee Info'!$B$3:$B$200,0),MATCH(Data6[[#This Row],[Hours Type:]],'Employee Info'!$C$2:$E$2,0)),"")</f>
        <v/>
      </c>
      <c r="K251" s="19" t="str">
        <f>IFERROR(INDEX('Employee Info'!$C$3:$J$200,MATCH(Data6[[#This Row],[Name:]],'Employee Info'!$B$3:$B$200,0),MATCH(Data6[[#Headers],[Truck]],'Employee Info'!$C$2:$J$2,0)),"")</f>
        <v/>
      </c>
      <c r="L251" s="19" t="str">
        <f>IFERROR(INDEX('Employee Info'!$C$3:$J$200,MATCH(Data6[[#This Row],[Name:]],'Employee Info'!$B$3:$B$200,0),MATCH(Data6[[#Headers],[Phone]],'Employee Info'!$C$2:$J$2,0)),"")</f>
        <v/>
      </c>
      <c r="M251" s="19" t="str">
        <f>IFERROR(INDEX('Employee Info'!$C$3:$J$200,MATCH(Data6[[#This Row],[Name:]],'Employee Info'!$B$3:$B$200,0),MATCH(Data6[[#Headers],[Tech]],'Employee Info'!$C$2:$J$2,0)),"")</f>
        <v/>
      </c>
      <c r="N251" s="19" t="str">
        <f>IFERROR(INDEX('Employee Info'!$C$3:$J$200,MATCH(Data6[[#This Row],[Name:]],'Employee Info'!$B$3:$B$200,0),MATCH(Data6[[#Headers],[Other]],'Employee Info'!$C$2:$J$2,0)),"")</f>
        <v/>
      </c>
      <c r="O251" s="19">
        <f>IFERROR((Data6[[#This Row],[Hours:]]*SUM(Data6[[#This Row],[Rate]:[Other]])),"")</f>
        <v>0</v>
      </c>
      <c r="P251" s="7" t="str">
        <f>IF(Data6[[#This Row],[WO'#:]]="","Riley #","WO#")</f>
        <v>WO#</v>
      </c>
      <c r="Q251" s="7">
        <f>IFERROR(WEEKNUM(Data6[[#This Row],[Date:]]),"")</f>
        <v>9</v>
      </c>
      <c r="R251" s="6">
        <f t="shared" si="9"/>
        <v>45347</v>
      </c>
      <c r="S251" s="6">
        <f>Data6[[#This Row],[Week Start]]+7</f>
        <v>45354</v>
      </c>
      <c r="T251" s="7" t="str">
        <f t="shared" si="10"/>
        <v>2/25/2024 - 3/3/2024</v>
      </c>
      <c r="U251" s="7" t="str">
        <f t="shared" si="11"/>
        <v>Time Card</v>
      </c>
      <c r="V251" s="8" t="str">
        <f>RIGHT(TEXT(Data6[[#This Row],[Date:]],"mmddyyyy"),4)</f>
        <v>2024</v>
      </c>
      <c r="W251" s="8" t="str">
        <f>MID(TEXT(Data6[[#This Row],[Date:]],"mmddyyyy"),3,2)</f>
        <v>28</v>
      </c>
      <c r="X251" s="8" t="str">
        <f>LEFT(TEXT(Data6[[#This Row],[Date:]],"mmddyyyy"),2)</f>
        <v>02</v>
      </c>
      <c r="Y251" s="6">
        <f>DATE(Data6[[#This Row],[Year]],Data6[[#This Row],[Month]],Data6[[#This Row],[Day]])</f>
        <v>45350</v>
      </c>
    </row>
    <row r="252" spans="1:25">
      <c r="A252" s="5">
        <v>45366.294199884258</v>
      </c>
      <c r="B252" s="7" t="s">
        <v>76</v>
      </c>
      <c r="C252" s="6" t="s">
        <v>239</v>
      </c>
      <c r="D252" s="7" t="s">
        <v>156</v>
      </c>
      <c r="E252" s="8">
        <v>1</v>
      </c>
      <c r="F252" s="7">
        <v>6984733</v>
      </c>
      <c r="G252" s="7" t="s">
        <v>68</v>
      </c>
      <c r="H252" s="7" t="s">
        <v>69</v>
      </c>
      <c r="I252" s="7" t="s">
        <v>44</v>
      </c>
      <c r="J252" s="19" t="str">
        <f>IFERROR(INDEX('Employee Info'!$C$3:$E$200,MATCH(Data6[[#This Row],[Name:]],'Employee Info'!$B$3:$B$200,0),MATCH(Data6[[#This Row],[Hours Type:]],'Employee Info'!$C$2:$E$2,0)),"")</f>
        <v/>
      </c>
      <c r="K252" s="19" t="str">
        <f>IFERROR(INDEX('Employee Info'!$C$3:$J$200,MATCH(Data6[[#This Row],[Name:]],'Employee Info'!$B$3:$B$200,0),MATCH(Data6[[#Headers],[Truck]],'Employee Info'!$C$2:$J$2,0)),"")</f>
        <v/>
      </c>
      <c r="L252" s="19" t="str">
        <f>IFERROR(INDEX('Employee Info'!$C$3:$J$200,MATCH(Data6[[#This Row],[Name:]],'Employee Info'!$B$3:$B$200,0),MATCH(Data6[[#Headers],[Phone]],'Employee Info'!$C$2:$J$2,0)),"")</f>
        <v/>
      </c>
      <c r="M252" s="19" t="str">
        <f>IFERROR(INDEX('Employee Info'!$C$3:$J$200,MATCH(Data6[[#This Row],[Name:]],'Employee Info'!$B$3:$B$200,0),MATCH(Data6[[#Headers],[Tech]],'Employee Info'!$C$2:$J$2,0)),"")</f>
        <v/>
      </c>
      <c r="N252" s="19" t="str">
        <f>IFERROR(INDEX('Employee Info'!$C$3:$J$200,MATCH(Data6[[#This Row],[Name:]],'Employee Info'!$B$3:$B$200,0),MATCH(Data6[[#Headers],[Other]],'Employee Info'!$C$2:$J$2,0)),"")</f>
        <v/>
      </c>
      <c r="O252" s="19">
        <f>IFERROR((Data6[[#This Row],[Hours:]]*SUM(Data6[[#This Row],[Rate]:[Other]])),"")</f>
        <v>0</v>
      </c>
      <c r="P252" s="7" t="str">
        <f>IF(Data6[[#This Row],[WO'#:]]="","Riley #","WO#")</f>
        <v>WO#</v>
      </c>
      <c r="Q252" s="7">
        <f>IFERROR(WEEKNUM(Data6[[#This Row],[Date:]]),"")</f>
        <v>9</v>
      </c>
      <c r="R252" s="6">
        <f t="shared" si="9"/>
        <v>45347</v>
      </c>
      <c r="S252" s="6">
        <f>Data6[[#This Row],[Week Start]]+7</f>
        <v>45354</v>
      </c>
      <c r="T252" s="7" t="str">
        <f t="shared" si="10"/>
        <v>2/25/2024 - 3/3/2024</v>
      </c>
      <c r="U252" s="7" t="str">
        <f t="shared" si="11"/>
        <v>Time Card</v>
      </c>
      <c r="V252" s="8" t="str">
        <f>RIGHT(TEXT(Data6[[#This Row],[Date:]],"mmddyyyy"),4)</f>
        <v>2024</v>
      </c>
      <c r="W252" s="8" t="str">
        <f>MID(TEXT(Data6[[#This Row],[Date:]],"mmddyyyy"),3,2)</f>
        <v>28</v>
      </c>
      <c r="X252" s="8" t="str">
        <f>LEFT(TEXT(Data6[[#This Row],[Date:]],"mmddyyyy"),2)</f>
        <v>02</v>
      </c>
      <c r="Y252" s="6">
        <f>DATE(Data6[[#This Row],[Year]],Data6[[#This Row],[Month]],Data6[[#This Row],[Day]])</f>
        <v>45350</v>
      </c>
    </row>
    <row r="253" spans="1:25">
      <c r="A253" s="5">
        <v>45351.583673263885</v>
      </c>
      <c r="B253" s="7" t="s">
        <v>35</v>
      </c>
      <c r="C253" s="6" t="s">
        <v>239</v>
      </c>
      <c r="D253" s="7" t="s">
        <v>236</v>
      </c>
      <c r="E253" s="8">
        <v>8</v>
      </c>
      <c r="F253" s="7">
        <v>7051906</v>
      </c>
      <c r="G253" s="7" t="s">
        <v>68</v>
      </c>
      <c r="H253" s="7" t="s">
        <v>69</v>
      </c>
      <c r="I253" s="7" t="s">
        <v>44</v>
      </c>
      <c r="J253" s="19" t="str">
        <f>IFERROR(INDEX('Employee Info'!$C$3:$E$200,MATCH(Data6[[#This Row],[Name:]],'Employee Info'!$B$3:$B$200,0),MATCH(Data6[[#This Row],[Hours Type:]],'Employee Info'!$C$2:$E$2,0)),"")</f>
        <v/>
      </c>
      <c r="K253" s="19" t="str">
        <f>IFERROR(INDEX('Employee Info'!$C$3:$J$200,MATCH(Data6[[#This Row],[Name:]],'Employee Info'!$B$3:$B$200,0),MATCH(Data6[[#Headers],[Truck]],'Employee Info'!$C$2:$J$2,0)),"")</f>
        <v/>
      </c>
      <c r="L253" s="19" t="str">
        <f>IFERROR(INDEX('Employee Info'!$C$3:$J$200,MATCH(Data6[[#This Row],[Name:]],'Employee Info'!$B$3:$B$200,0),MATCH(Data6[[#Headers],[Phone]],'Employee Info'!$C$2:$J$2,0)),"")</f>
        <v/>
      </c>
      <c r="M253" s="19" t="str">
        <f>IFERROR(INDEX('Employee Info'!$C$3:$J$200,MATCH(Data6[[#This Row],[Name:]],'Employee Info'!$B$3:$B$200,0),MATCH(Data6[[#Headers],[Tech]],'Employee Info'!$C$2:$J$2,0)),"")</f>
        <v/>
      </c>
      <c r="N253" s="19" t="str">
        <f>IFERROR(INDEX('Employee Info'!$C$3:$J$200,MATCH(Data6[[#This Row],[Name:]],'Employee Info'!$B$3:$B$200,0),MATCH(Data6[[#Headers],[Other]],'Employee Info'!$C$2:$J$2,0)),"")</f>
        <v/>
      </c>
      <c r="O253" s="19">
        <f>IFERROR((Data6[[#This Row],[Hours:]]*SUM(Data6[[#This Row],[Rate]:[Other]])),"")</f>
        <v>0</v>
      </c>
      <c r="P253" s="7" t="str">
        <f>IF(Data6[[#This Row],[WO'#:]]="","Riley #","WO#")</f>
        <v>WO#</v>
      </c>
      <c r="Q253" s="7">
        <f>IFERROR(WEEKNUM(Data6[[#This Row],[Date:]]),"")</f>
        <v>9</v>
      </c>
      <c r="R253" s="6">
        <f t="shared" si="9"/>
        <v>45347</v>
      </c>
      <c r="S253" s="6">
        <f>Data6[[#This Row],[Week Start]]+7</f>
        <v>45354</v>
      </c>
      <c r="T253" s="7" t="str">
        <f t="shared" si="10"/>
        <v>2/25/2024 - 3/3/2024</v>
      </c>
      <c r="U253" s="7" t="str">
        <f t="shared" si="11"/>
        <v>Time Card</v>
      </c>
      <c r="V253" s="8" t="str">
        <f>RIGHT(TEXT(Data6[[#This Row],[Date:]],"mmddyyyy"),4)</f>
        <v>2024</v>
      </c>
      <c r="W253" s="8" t="str">
        <f>MID(TEXT(Data6[[#This Row],[Date:]],"mmddyyyy"),3,2)</f>
        <v>28</v>
      </c>
      <c r="X253" s="8" t="str">
        <f>LEFT(TEXT(Data6[[#This Row],[Date:]],"mmddyyyy"),2)</f>
        <v>02</v>
      </c>
      <c r="Y253" s="6">
        <f>DATE(Data6[[#This Row],[Year]],Data6[[#This Row],[Month]],Data6[[#This Row],[Day]])</f>
        <v>45350</v>
      </c>
    </row>
    <row r="254" spans="1:25">
      <c r="A254" s="5">
        <v>45352.520559259261</v>
      </c>
      <c r="B254" s="7" t="s">
        <v>66</v>
      </c>
      <c r="C254" s="6" t="s">
        <v>239</v>
      </c>
      <c r="D254" s="7" t="s">
        <v>222</v>
      </c>
      <c r="E254" s="8">
        <v>1</v>
      </c>
      <c r="F254" s="7">
        <v>7051906</v>
      </c>
      <c r="G254" s="7" t="s">
        <v>68</v>
      </c>
      <c r="H254" s="7" t="s">
        <v>69</v>
      </c>
      <c r="I254" s="7" t="s">
        <v>44</v>
      </c>
      <c r="J254" s="19" t="str">
        <f>IFERROR(INDEX('Employee Info'!$C$3:$E$200,MATCH(Data6[[#This Row],[Name:]],'Employee Info'!$B$3:$B$200,0),MATCH(Data6[[#This Row],[Hours Type:]],'Employee Info'!$C$2:$E$2,0)),"")</f>
        <v/>
      </c>
      <c r="K254" s="19" t="str">
        <f>IFERROR(INDEX('Employee Info'!$C$3:$J$200,MATCH(Data6[[#This Row],[Name:]],'Employee Info'!$B$3:$B$200,0),MATCH(Data6[[#Headers],[Truck]],'Employee Info'!$C$2:$J$2,0)),"")</f>
        <v/>
      </c>
      <c r="L254" s="19" t="str">
        <f>IFERROR(INDEX('Employee Info'!$C$3:$J$200,MATCH(Data6[[#This Row],[Name:]],'Employee Info'!$B$3:$B$200,0),MATCH(Data6[[#Headers],[Phone]],'Employee Info'!$C$2:$J$2,0)),"")</f>
        <v/>
      </c>
      <c r="M254" s="19" t="str">
        <f>IFERROR(INDEX('Employee Info'!$C$3:$J$200,MATCH(Data6[[#This Row],[Name:]],'Employee Info'!$B$3:$B$200,0),MATCH(Data6[[#Headers],[Tech]],'Employee Info'!$C$2:$J$2,0)),"")</f>
        <v/>
      </c>
      <c r="N254" s="19" t="str">
        <f>IFERROR(INDEX('Employee Info'!$C$3:$J$200,MATCH(Data6[[#This Row],[Name:]],'Employee Info'!$B$3:$B$200,0),MATCH(Data6[[#Headers],[Other]],'Employee Info'!$C$2:$J$2,0)),"")</f>
        <v/>
      </c>
      <c r="O254" s="19">
        <f>IFERROR((Data6[[#This Row],[Hours:]]*SUM(Data6[[#This Row],[Rate]:[Other]])),"")</f>
        <v>0</v>
      </c>
      <c r="P254" s="7" t="str">
        <f>IF(Data6[[#This Row],[WO'#:]]="","Riley #","WO#")</f>
        <v>WO#</v>
      </c>
      <c r="Q254" s="7">
        <f>IFERROR(WEEKNUM(Data6[[#This Row],[Date:]]),"")</f>
        <v>9</v>
      </c>
      <c r="R254" s="6">
        <f t="shared" si="9"/>
        <v>45347</v>
      </c>
      <c r="S254" s="6">
        <f>Data6[[#This Row],[Week Start]]+7</f>
        <v>45354</v>
      </c>
      <c r="T254" s="7" t="str">
        <f t="shared" si="10"/>
        <v>2/25/2024 - 3/3/2024</v>
      </c>
      <c r="U254" s="7" t="str">
        <f t="shared" si="11"/>
        <v>Time Card</v>
      </c>
      <c r="V254" s="8" t="str">
        <f>RIGHT(TEXT(Data6[[#This Row],[Date:]],"mmddyyyy"),4)</f>
        <v>2024</v>
      </c>
      <c r="W254" s="8" t="str">
        <f>MID(TEXT(Data6[[#This Row],[Date:]],"mmddyyyy"),3,2)</f>
        <v>28</v>
      </c>
      <c r="X254" s="8" t="str">
        <f>LEFT(TEXT(Data6[[#This Row],[Date:]],"mmddyyyy"),2)</f>
        <v>02</v>
      </c>
      <c r="Y254" s="6">
        <f>DATE(Data6[[#This Row],[Year]],Data6[[#This Row],[Month]],Data6[[#This Row],[Day]])</f>
        <v>45350</v>
      </c>
    </row>
    <row r="255" spans="1:25">
      <c r="A255" s="5">
        <v>45352.519191666666</v>
      </c>
      <c r="B255" s="7" t="s">
        <v>66</v>
      </c>
      <c r="C255" s="6" t="s">
        <v>239</v>
      </c>
      <c r="D255" s="7" t="s">
        <v>241</v>
      </c>
      <c r="E255" s="8">
        <v>1</v>
      </c>
      <c r="F255" s="7">
        <v>7053278</v>
      </c>
      <c r="G255" s="7" t="s">
        <v>68</v>
      </c>
      <c r="H255" s="7" t="s">
        <v>69</v>
      </c>
      <c r="I255" s="7" t="s">
        <v>44</v>
      </c>
      <c r="J255" s="19" t="str">
        <f>IFERROR(INDEX('Employee Info'!$C$3:$E$200,MATCH(Data6[[#This Row],[Name:]],'Employee Info'!$B$3:$B$200,0),MATCH(Data6[[#This Row],[Hours Type:]],'Employee Info'!$C$2:$E$2,0)),"")</f>
        <v/>
      </c>
      <c r="K255" s="19" t="str">
        <f>IFERROR(INDEX('Employee Info'!$C$3:$J$200,MATCH(Data6[[#This Row],[Name:]],'Employee Info'!$B$3:$B$200,0),MATCH(Data6[[#Headers],[Truck]],'Employee Info'!$C$2:$J$2,0)),"")</f>
        <v/>
      </c>
      <c r="L255" s="19" t="str">
        <f>IFERROR(INDEX('Employee Info'!$C$3:$J$200,MATCH(Data6[[#This Row],[Name:]],'Employee Info'!$B$3:$B$200,0),MATCH(Data6[[#Headers],[Phone]],'Employee Info'!$C$2:$J$2,0)),"")</f>
        <v/>
      </c>
      <c r="M255" s="19" t="str">
        <f>IFERROR(INDEX('Employee Info'!$C$3:$J$200,MATCH(Data6[[#This Row],[Name:]],'Employee Info'!$B$3:$B$200,0),MATCH(Data6[[#Headers],[Tech]],'Employee Info'!$C$2:$J$2,0)),"")</f>
        <v/>
      </c>
      <c r="N255" s="19" t="str">
        <f>IFERROR(INDEX('Employee Info'!$C$3:$J$200,MATCH(Data6[[#This Row],[Name:]],'Employee Info'!$B$3:$B$200,0),MATCH(Data6[[#Headers],[Other]],'Employee Info'!$C$2:$J$2,0)),"")</f>
        <v/>
      </c>
      <c r="O255" s="19">
        <f>IFERROR((Data6[[#This Row],[Hours:]]*SUM(Data6[[#This Row],[Rate]:[Other]])),"")</f>
        <v>0</v>
      </c>
      <c r="P255" s="7" t="str">
        <f>IF(Data6[[#This Row],[WO'#:]]="","Riley #","WO#")</f>
        <v>WO#</v>
      </c>
      <c r="Q255" s="7">
        <f>IFERROR(WEEKNUM(Data6[[#This Row],[Date:]]),"")</f>
        <v>9</v>
      </c>
      <c r="R255" s="6">
        <f t="shared" si="9"/>
        <v>45347</v>
      </c>
      <c r="S255" s="6">
        <f>Data6[[#This Row],[Week Start]]+7</f>
        <v>45354</v>
      </c>
      <c r="T255" s="7" t="str">
        <f t="shared" si="10"/>
        <v>2/25/2024 - 3/3/2024</v>
      </c>
      <c r="U255" s="7" t="str">
        <f t="shared" si="11"/>
        <v>Time Card</v>
      </c>
      <c r="V255" s="8" t="str">
        <f>RIGHT(TEXT(Data6[[#This Row],[Date:]],"mmddyyyy"),4)</f>
        <v>2024</v>
      </c>
      <c r="W255" s="8" t="str">
        <f>MID(TEXT(Data6[[#This Row],[Date:]],"mmddyyyy"),3,2)</f>
        <v>28</v>
      </c>
      <c r="X255" s="8" t="str">
        <f>LEFT(TEXT(Data6[[#This Row],[Date:]],"mmddyyyy"),2)</f>
        <v>02</v>
      </c>
      <c r="Y255" s="6">
        <f>DATE(Data6[[#This Row],[Year]],Data6[[#This Row],[Month]],Data6[[#This Row],[Day]])</f>
        <v>45350</v>
      </c>
    </row>
    <row r="256" spans="1:25">
      <c r="A256" s="5">
        <v>45352.241521990742</v>
      </c>
      <c r="B256" s="7" t="s">
        <v>31</v>
      </c>
      <c r="C256" s="6" t="s">
        <v>239</v>
      </c>
      <c r="D256" s="7" t="s">
        <v>238</v>
      </c>
      <c r="E256" s="8">
        <v>8</v>
      </c>
      <c r="F256" s="7" t="s">
        <v>68</v>
      </c>
      <c r="G256" s="7" t="s">
        <v>68</v>
      </c>
      <c r="H256" s="7" t="s">
        <v>62</v>
      </c>
      <c r="I256" s="7" t="s">
        <v>44</v>
      </c>
      <c r="J256" s="19" t="str">
        <f>IFERROR(INDEX('Employee Info'!$C$3:$E$200,MATCH(Data6[[#This Row],[Name:]],'Employee Info'!$B$3:$B$200,0),MATCH(Data6[[#This Row],[Hours Type:]],'Employee Info'!$C$2:$E$2,0)),"")</f>
        <v/>
      </c>
      <c r="K256" s="19" t="str">
        <f>IFERROR(INDEX('Employee Info'!$C$3:$J$200,MATCH(Data6[[#This Row],[Name:]],'Employee Info'!$B$3:$B$200,0),MATCH(Data6[[#Headers],[Truck]],'Employee Info'!$C$2:$J$2,0)),"")</f>
        <v/>
      </c>
      <c r="L256" s="19" t="str">
        <f>IFERROR(INDEX('Employee Info'!$C$3:$J$200,MATCH(Data6[[#This Row],[Name:]],'Employee Info'!$B$3:$B$200,0),MATCH(Data6[[#Headers],[Phone]],'Employee Info'!$C$2:$J$2,0)),"")</f>
        <v/>
      </c>
      <c r="M256" s="19" t="str">
        <f>IFERROR(INDEX('Employee Info'!$C$3:$J$200,MATCH(Data6[[#This Row],[Name:]],'Employee Info'!$B$3:$B$200,0),MATCH(Data6[[#Headers],[Tech]],'Employee Info'!$C$2:$J$2,0)),"")</f>
        <v/>
      </c>
      <c r="N256" s="19" t="str">
        <f>IFERROR(INDEX('Employee Info'!$C$3:$J$200,MATCH(Data6[[#This Row],[Name:]],'Employee Info'!$B$3:$B$200,0),MATCH(Data6[[#Headers],[Other]],'Employee Info'!$C$2:$J$2,0)),"")</f>
        <v/>
      </c>
      <c r="O256" s="19">
        <f>IFERROR((Data6[[#This Row],[Hours:]]*SUM(Data6[[#This Row],[Rate]:[Other]])),"")</f>
        <v>0</v>
      </c>
      <c r="P256" s="7" t="str">
        <f>IF(Data6[[#This Row],[WO'#:]]="","Riley #","WO#")</f>
        <v>Riley #</v>
      </c>
      <c r="Q256" s="7">
        <f>IFERROR(WEEKNUM(Data6[[#This Row],[Date:]]),"")</f>
        <v>9</v>
      </c>
      <c r="R256" s="6">
        <f t="shared" si="9"/>
        <v>45347</v>
      </c>
      <c r="S256" s="6">
        <f>Data6[[#This Row],[Week Start]]+7</f>
        <v>45354</v>
      </c>
      <c r="T256" s="7" t="str">
        <f t="shared" si="10"/>
        <v>2/25/2024 - 3/3/2024</v>
      </c>
      <c r="U256" s="7" t="str">
        <f t="shared" si="11"/>
        <v>Time Card</v>
      </c>
      <c r="V256" s="8" t="str">
        <f>RIGHT(TEXT(Data6[[#This Row],[Date:]],"mmddyyyy"),4)</f>
        <v>2024</v>
      </c>
      <c r="W256" s="8" t="str">
        <f>MID(TEXT(Data6[[#This Row],[Date:]],"mmddyyyy"),3,2)</f>
        <v>28</v>
      </c>
      <c r="X256" s="8" t="str">
        <f>LEFT(TEXT(Data6[[#This Row],[Date:]],"mmddyyyy"),2)</f>
        <v>02</v>
      </c>
      <c r="Y256" s="6">
        <f>DATE(Data6[[#This Row],[Year]],Data6[[#This Row],[Month]],Data6[[#This Row],[Day]])</f>
        <v>45350</v>
      </c>
    </row>
    <row r="257" spans="1:25">
      <c r="A257" s="5">
        <v>45352.517109259257</v>
      </c>
      <c r="B257" s="7" t="s">
        <v>66</v>
      </c>
      <c r="C257" s="6" t="s">
        <v>239</v>
      </c>
      <c r="D257" s="7" t="s">
        <v>242</v>
      </c>
      <c r="E257" s="8">
        <v>3</v>
      </c>
      <c r="F257" s="7" t="s">
        <v>68</v>
      </c>
      <c r="G257" s="7" t="s">
        <v>68</v>
      </c>
      <c r="H257" s="7" t="s">
        <v>62</v>
      </c>
      <c r="I257" s="7" t="s">
        <v>44</v>
      </c>
      <c r="J257" s="19" t="str">
        <f>IFERROR(INDEX('Employee Info'!$C$3:$E$200,MATCH(Data6[[#This Row],[Name:]],'Employee Info'!$B$3:$B$200,0),MATCH(Data6[[#This Row],[Hours Type:]],'Employee Info'!$C$2:$E$2,0)),"")</f>
        <v/>
      </c>
      <c r="K257" s="19" t="str">
        <f>IFERROR(INDEX('Employee Info'!$C$3:$J$200,MATCH(Data6[[#This Row],[Name:]],'Employee Info'!$B$3:$B$200,0),MATCH(Data6[[#Headers],[Truck]],'Employee Info'!$C$2:$J$2,0)),"")</f>
        <v/>
      </c>
      <c r="L257" s="19" t="str">
        <f>IFERROR(INDEX('Employee Info'!$C$3:$J$200,MATCH(Data6[[#This Row],[Name:]],'Employee Info'!$B$3:$B$200,0),MATCH(Data6[[#Headers],[Phone]],'Employee Info'!$C$2:$J$2,0)),"")</f>
        <v/>
      </c>
      <c r="M257" s="19" t="str">
        <f>IFERROR(INDEX('Employee Info'!$C$3:$J$200,MATCH(Data6[[#This Row],[Name:]],'Employee Info'!$B$3:$B$200,0),MATCH(Data6[[#Headers],[Tech]],'Employee Info'!$C$2:$J$2,0)),"")</f>
        <v/>
      </c>
      <c r="N257" s="19" t="str">
        <f>IFERROR(INDEX('Employee Info'!$C$3:$J$200,MATCH(Data6[[#This Row],[Name:]],'Employee Info'!$B$3:$B$200,0),MATCH(Data6[[#Headers],[Other]],'Employee Info'!$C$2:$J$2,0)),"")</f>
        <v/>
      </c>
      <c r="O257" s="19">
        <f>IFERROR((Data6[[#This Row],[Hours:]]*SUM(Data6[[#This Row],[Rate]:[Other]])),"")</f>
        <v>0</v>
      </c>
      <c r="P257" s="7" t="str">
        <f>IF(Data6[[#This Row],[WO'#:]]="","Riley #","WO#")</f>
        <v>Riley #</v>
      </c>
      <c r="Q257" s="7">
        <f>IFERROR(WEEKNUM(Data6[[#This Row],[Date:]]),"")</f>
        <v>9</v>
      </c>
      <c r="R257" s="6">
        <f t="shared" si="9"/>
        <v>45347</v>
      </c>
      <c r="S257" s="6">
        <f>Data6[[#This Row],[Week Start]]+7</f>
        <v>45354</v>
      </c>
      <c r="T257" s="7" t="str">
        <f t="shared" si="10"/>
        <v>2/25/2024 - 3/3/2024</v>
      </c>
      <c r="U257" s="7" t="str">
        <f t="shared" si="11"/>
        <v>Time Card</v>
      </c>
      <c r="V257" s="8" t="str">
        <f>RIGHT(TEXT(Data6[[#This Row],[Date:]],"mmddyyyy"),4)</f>
        <v>2024</v>
      </c>
      <c r="W257" s="8" t="str">
        <f>MID(TEXT(Data6[[#This Row],[Date:]],"mmddyyyy"),3,2)</f>
        <v>28</v>
      </c>
      <c r="X257" s="8" t="str">
        <f>LEFT(TEXT(Data6[[#This Row],[Date:]],"mmddyyyy"),2)</f>
        <v>02</v>
      </c>
      <c r="Y257" s="6">
        <f>DATE(Data6[[#This Row],[Year]],Data6[[#This Row],[Month]],Data6[[#This Row],[Day]])</f>
        <v>45350</v>
      </c>
    </row>
    <row r="258" spans="1:25">
      <c r="A258" s="5">
        <v>45352.521843055554</v>
      </c>
      <c r="B258" s="7" t="s">
        <v>66</v>
      </c>
      <c r="C258" s="6" t="s">
        <v>243</v>
      </c>
      <c r="D258" s="7" t="s">
        <v>135</v>
      </c>
      <c r="E258" s="8">
        <v>1</v>
      </c>
      <c r="F258" s="7">
        <v>6984733</v>
      </c>
      <c r="G258" s="7" t="s">
        <v>68</v>
      </c>
      <c r="H258" s="7" t="s">
        <v>69</v>
      </c>
      <c r="I258" s="7" t="s">
        <v>44</v>
      </c>
      <c r="J258" s="19" t="str">
        <f>IFERROR(INDEX('Employee Info'!$C$3:$E$200,MATCH(Data6[[#This Row],[Name:]],'Employee Info'!$B$3:$B$200,0),MATCH(Data6[[#This Row],[Hours Type:]],'Employee Info'!$C$2:$E$2,0)),"")</f>
        <v/>
      </c>
      <c r="K258" s="19" t="str">
        <f>IFERROR(INDEX('Employee Info'!$C$3:$J$200,MATCH(Data6[[#This Row],[Name:]],'Employee Info'!$B$3:$B$200,0),MATCH(Data6[[#Headers],[Truck]],'Employee Info'!$C$2:$J$2,0)),"")</f>
        <v/>
      </c>
      <c r="L258" s="19" t="str">
        <f>IFERROR(INDEX('Employee Info'!$C$3:$J$200,MATCH(Data6[[#This Row],[Name:]],'Employee Info'!$B$3:$B$200,0),MATCH(Data6[[#Headers],[Phone]],'Employee Info'!$C$2:$J$2,0)),"")</f>
        <v/>
      </c>
      <c r="M258" s="19" t="str">
        <f>IFERROR(INDEX('Employee Info'!$C$3:$J$200,MATCH(Data6[[#This Row],[Name:]],'Employee Info'!$B$3:$B$200,0),MATCH(Data6[[#Headers],[Tech]],'Employee Info'!$C$2:$J$2,0)),"")</f>
        <v/>
      </c>
      <c r="N258" s="19" t="str">
        <f>IFERROR(INDEX('Employee Info'!$C$3:$J$200,MATCH(Data6[[#This Row],[Name:]],'Employee Info'!$B$3:$B$200,0),MATCH(Data6[[#Headers],[Other]],'Employee Info'!$C$2:$J$2,0)),"")</f>
        <v/>
      </c>
      <c r="O258" s="19">
        <f>IFERROR((Data6[[#This Row],[Hours:]]*SUM(Data6[[#This Row],[Rate]:[Other]])),"")</f>
        <v>0</v>
      </c>
      <c r="P258" s="7" t="str">
        <f>IF(Data6[[#This Row],[WO'#:]]="","Riley #","WO#")</f>
        <v>WO#</v>
      </c>
      <c r="Q258" s="7">
        <f>IFERROR(WEEKNUM(Data6[[#This Row],[Date:]]),"")</f>
        <v>9</v>
      </c>
      <c r="R258" s="6">
        <f t="shared" ref="R258:R321" si="12">DATE(RIGHT(TEXT(C258,"mm/dd/yyyy"),4),1,1)+(Q258-1)*7-(WEEKDAY(DATE(RIGHT(TEXT(C258,"mm/dd/yyyy"),4),1,1)))+1</f>
        <v>45347</v>
      </c>
      <c r="S258" s="6">
        <f>Data6[[#This Row],[Week Start]]+7</f>
        <v>45354</v>
      </c>
      <c r="T258" s="7" t="str">
        <f t="shared" ref="T258:T321" si="13">IFERROR(TEXT(R258, "m/d/yyyy") &amp; " - " &amp; TEXT(S258, "m/d/yyyy"),"")</f>
        <v>2/25/2024 - 3/3/2024</v>
      </c>
      <c r="U258" s="7" t="str">
        <f t="shared" ref="U258:U321" si="14">"Time Card"</f>
        <v>Time Card</v>
      </c>
      <c r="V258" s="8" t="str">
        <f>RIGHT(TEXT(Data6[[#This Row],[Date:]],"mmddyyyy"),4)</f>
        <v>2024</v>
      </c>
      <c r="W258" s="8" t="str">
        <f>MID(TEXT(Data6[[#This Row],[Date:]],"mmddyyyy"),3,2)</f>
        <v>29</v>
      </c>
      <c r="X258" s="8" t="str">
        <f>LEFT(TEXT(Data6[[#This Row],[Date:]],"mmddyyyy"),2)</f>
        <v>02</v>
      </c>
      <c r="Y258" s="6">
        <f>DATE(Data6[[#This Row],[Year]],Data6[[#This Row],[Month]],Data6[[#This Row],[Day]])</f>
        <v>45351</v>
      </c>
    </row>
    <row r="259" spans="1:25">
      <c r="A259" s="5">
        <v>45366.294513194443</v>
      </c>
      <c r="B259" s="7" t="s">
        <v>76</v>
      </c>
      <c r="C259" s="6" t="s">
        <v>243</v>
      </c>
      <c r="D259" s="7" t="s">
        <v>156</v>
      </c>
      <c r="E259" s="8">
        <v>2</v>
      </c>
      <c r="F259" s="7">
        <v>6984733</v>
      </c>
      <c r="G259" s="7" t="s">
        <v>68</v>
      </c>
      <c r="H259" s="7" t="s">
        <v>69</v>
      </c>
      <c r="I259" s="7" t="s">
        <v>44</v>
      </c>
      <c r="J259" s="19" t="str">
        <f>IFERROR(INDEX('Employee Info'!$C$3:$E$200,MATCH(Data6[[#This Row],[Name:]],'Employee Info'!$B$3:$B$200,0),MATCH(Data6[[#This Row],[Hours Type:]],'Employee Info'!$C$2:$E$2,0)),"")</f>
        <v/>
      </c>
      <c r="K259" s="19" t="str">
        <f>IFERROR(INDEX('Employee Info'!$C$3:$J$200,MATCH(Data6[[#This Row],[Name:]],'Employee Info'!$B$3:$B$200,0),MATCH(Data6[[#Headers],[Truck]],'Employee Info'!$C$2:$J$2,0)),"")</f>
        <v/>
      </c>
      <c r="L259" s="19" t="str">
        <f>IFERROR(INDEX('Employee Info'!$C$3:$J$200,MATCH(Data6[[#This Row],[Name:]],'Employee Info'!$B$3:$B$200,0),MATCH(Data6[[#Headers],[Phone]],'Employee Info'!$C$2:$J$2,0)),"")</f>
        <v/>
      </c>
      <c r="M259" s="19" t="str">
        <f>IFERROR(INDEX('Employee Info'!$C$3:$J$200,MATCH(Data6[[#This Row],[Name:]],'Employee Info'!$B$3:$B$200,0),MATCH(Data6[[#Headers],[Tech]],'Employee Info'!$C$2:$J$2,0)),"")</f>
        <v/>
      </c>
      <c r="N259" s="19" t="str">
        <f>IFERROR(INDEX('Employee Info'!$C$3:$J$200,MATCH(Data6[[#This Row],[Name:]],'Employee Info'!$B$3:$B$200,0),MATCH(Data6[[#Headers],[Other]],'Employee Info'!$C$2:$J$2,0)),"")</f>
        <v/>
      </c>
      <c r="O259" s="19">
        <f>IFERROR((Data6[[#This Row],[Hours:]]*SUM(Data6[[#This Row],[Rate]:[Other]])),"")</f>
        <v>0</v>
      </c>
      <c r="P259" s="7" t="str">
        <f>IF(Data6[[#This Row],[WO'#:]]="","Riley #","WO#")</f>
        <v>WO#</v>
      </c>
      <c r="Q259" s="7">
        <f>IFERROR(WEEKNUM(Data6[[#This Row],[Date:]]),"")</f>
        <v>9</v>
      </c>
      <c r="R259" s="6">
        <f t="shared" si="12"/>
        <v>45347</v>
      </c>
      <c r="S259" s="6">
        <f>Data6[[#This Row],[Week Start]]+7</f>
        <v>45354</v>
      </c>
      <c r="T259" s="7" t="str">
        <f t="shared" si="13"/>
        <v>2/25/2024 - 3/3/2024</v>
      </c>
      <c r="U259" s="7" t="str">
        <f t="shared" si="14"/>
        <v>Time Card</v>
      </c>
      <c r="V259" s="8" t="str">
        <f>RIGHT(TEXT(Data6[[#This Row],[Date:]],"mmddyyyy"),4)</f>
        <v>2024</v>
      </c>
      <c r="W259" s="8" t="str">
        <f>MID(TEXT(Data6[[#This Row],[Date:]],"mmddyyyy"),3,2)</f>
        <v>29</v>
      </c>
      <c r="X259" s="8" t="str">
        <f>LEFT(TEXT(Data6[[#This Row],[Date:]],"mmddyyyy"),2)</f>
        <v>02</v>
      </c>
      <c r="Y259" s="6">
        <f>DATE(Data6[[#This Row],[Year]],Data6[[#This Row],[Month]],Data6[[#This Row],[Day]])</f>
        <v>45351</v>
      </c>
    </row>
    <row r="260" spans="1:25">
      <c r="A260" s="5">
        <v>45352.520642361109</v>
      </c>
      <c r="B260" s="7" t="s">
        <v>66</v>
      </c>
      <c r="C260" s="6" t="s">
        <v>243</v>
      </c>
      <c r="D260" s="7" t="s">
        <v>222</v>
      </c>
      <c r="E260" s="8">
        <v>1</v>
      </c>
      <c r="F260" s="7">
        <v>7051906</v>
      </c>
      <c r="G260" s="7" t="s">
        <v>68</v>
      </c>
      <c r="H260" s="7" t="s">
        <v>69</v>
      </c>
      <c r="I260" s="7" t="s">
        <v>44</v>
      </c>
      <c r="J260" s="19" t="str">
        <f>IFERROR(INDEX('Employee Info'!$C$3:$E$200,MATCH(Data6[[#This Row],[Name:]],'Employee Info'!$B$3:$B$200,0),MATCH(Data6[[#This Row],[Hours Type:]],'Employee Info'!$C$2:$E$2,0)),"")</f>
        <v/>
      </c>
      <c r="K260" s="19" t="str">
        <f>IFERROR(INDEX('Employee Info'!$C$3:$J$200,MATCH(Data6[[#This Row],[Name:]],'Employee Info'!$B$3:$B$200,0),MATCH(Data6[[#Headers],[Truck]],'Employee Info'!$C$2:$J$2,0)),"")</f>
        <v/>
      </c>
      <c r="L260" s="19" t="str">
        <f>IFERROR(INDEX('Employee Info'!$C$3:$J$200,MATCH(Data6[[#This Row],[Name:]],'Employee Info'!$B$3:$B$200,0),MATCH(Data6[[#Headers],[Phone]],'Employee Info'!$C$2:$J$2,0)),"")</f>
        <v/>
      </c>
      <c r="M260" s="19" t="str">
        <f>IFERROR(INDEX('Employee Info'!$C$3:$J$200,MATCH(Data6[[#This Row],[Name:]],'Employee Info'!$B$3:$B$200,0),MATCH(Data6[[#Headers],[Tech]],'Employee Info'!$C$2:$J$2,0)),"")</f>
        <v/>
      </c>
      <c r="N260" s="19" t="str">
        <f>IFERROR(INDEX('Employee Info'!$C$3:$J$200,MATCH(Data6[[#This Row],[Name:]],'Employee Info'!$B$3:$B$200,0),MATCH(Data6[[#Headers],[Other]],'Employee Info'!$C$2:$J$2,0)),"")</f>
        <v/>
      </c>
      <c r="O260" s="19">
        <f>IFERROR((Data6[[#This Row],[Hours:]]*SUM(Data6[[#This Row],[Rate]:[Other]])),"")</f>
        <v>0</v>
      </c>
      <c r="P260" s="7" t="str">
        <f>IF(Data6[[#This Row],[WO'#:]]="","Riley #","WO#")</f>
        <v>WO#</v>
      </c>
      <c r="Q260" s="7">
        <f>IFERROR(WEEKNUM(Data6[[#This Row],[Date:]]),"")</f>
        <v>9</v>
      </c>
      <c r="R260" s="6">
        <f t="shared" si="12"/>
        <v>45347</v>
      </c>
      <c r="S260" s="6">
        <f>Data6[[#This Row],[Week Start]]+7</f>
        <v>45354</v>
      </c>
      <c r="T260" s="7" t="str">
        <f t="shared" si="13"/>
        <v>2/25/2024 - 3/3/2024</v>
      </c>
      <c r="U260" s="7" t="str">
        <f t="shared" si="14"/>
        <v>Time Card</v>
      </c>
      <c r="V260" s="8" t="str">
        <f>RIGHT(TEXT(Data6[[#This Row],[Date:]],"mmddyyyy"),4)</f>
        <v>2024</v>
      </c>
      <c r="W260" s="8" t="str">
        <f>MID(TEXT(Data6[[#This Row],[Date:]],"mmddyyyy"),3,2)</f>
        <v>29</v>
      </c>
      <c r="X260" s="8" t="str">
        <f>LEFT(TEXT(Data6[[#This Row],[Date:]],"mmddyyyy"),2)</f>
        <v>02</v>
      </c>
      <c r="Y260" s="6">
        <f>DATE(Data6[[#This Row],[Year]],Data6[[#This Row],[Month]],Data6[[#This Row],[Day]])</f>
        <v>45351</v>
      </c>
    </row>
    <row r="261" spans="1:25">
      <c r="A261" s="5">
        <v>45352.518941782408</v>
      </c>
      <c r="B261" s="7" t="s">
        <v>66</v>
      </c>
      <c r="C261" s="6" t="s">
        <v>243</v>
      </c>
      <c r="D261" s="7" t="s">
        <v>241</v>
      </c>
      <c r="E261" s="8">
        <v>2</v>
      </c>
      <c r="F261" s="7">
        <v>7053278</v>
      </c>
      <c r="G261" s="7" t="s">
        <v>68</v>
      </c>
      <c r="H261" s="7" t="s">
        <v>69</v>
      </c>
      <c r="I261" s="7" t="s">
        <v>44</v>
      </c>
      <c r="J261" s="19" t="str">
        <f>IFERROR(INDEX('Employee Info'!$C$3:$E$200,MATCH(Data6[[#This Row],[Name:]],'Employee Info'!$B$3:$B$200,0),MATCH(Data6[[#This Row],[Hours Type:]],'Employee Info'!$C$2:$E$2,0)),"")</f>
        <v/>
      </c>
      <c r="K261" s="19" t="str">
        <f>IFERROR(INDEX('Employee Info'!$C$3:$J$200,MATCH(Data6[[#This Row],[Name:]],'Employee Info'!$B$3:$B$200,0),MATCH(Data6[[#Headers],[Truck]],'Employee Info'!$C$2:$J$2,0)),"")</f>
        <v/>
      </c>
      <c r="L261" s="19" t="str">
        <f>IFERROR(INDEX('Employee Info'!$C$3:$J$200,MATCH(Data6[[#This Row],[Name:]],'Employee Info'!$B$3:$B$200,0),MATCH(Data6[[#Headers],[Phone]],'Employee Info'!$C$2:$J$2,0)),"")</f>
        <v/>
      </c>
      <c r="M261" s="19" t="str">
        <f>IFERROR(INDEX('Employee Info'!$C$3:$J$200,MATCH(Data6[[#This Row],[Name:]],'Employee Info'!$B$3:$B$200,0),MATCH(Data6[[#Headers],[Tech]],'Employee Info'!$C$2:$J$2,0)),"")</f>
        <v/>
      </c>
      <c r="N261" s="19" t="str">
        <f>IFERROR(INDEX('Employee Info'!$C$3:$J$200,MATCH(Data6[[#This Row],[Name:]],'Employee Info'!$B$3:$B$200,0),MATCH(Data6[[#Headers],[Other]],'Employee Info'!$C$2:$J$2,0)),"")</f>
        <v/>
      </c>
      <c r="O261" s="19">
        <f>IFERROR((Data6[[#This Row],[Hours:]]*SUM(Data6[[#This Row],[Rate]:[Other]])),"")</f>
        <v>0</v>
      </c>
      <c r="P261" s="7" t="str">
        <f>IF(Data6[[#This Row],[WO'#:]]="","Riley #","WO#")</f>
        <v>WO#</v>
      </c>
      <c r="Q261" s="7">
        <f>IFERROR(WEEKNUM(Data6[[#This Row],[Date:]]),"")</f>
        <v>9</v>
      </c>
      <c r="R261" s="6">
        <f t="shared" si="12"/>
        <v>45347</v>
      </c>
      <c r="S261" s="6">
        <f>Data6[[#This Row],[Week Start]]+7</f>
        <v>45354</v>
      </c>
      <c r="T261" s="7" t="str">
        <f t="shared" si="13"/>
        <v>2/25/2024 - 3/3/2024</v>
      </c>
      <c r="U261" s="7" t="str">
        <f t="shared" si="14"/>
        <v>Time Card</v>
      </c>
      <c r="V261" s="8" t="str">
        <f>RIGHT(TEXT(Data6[[#This Row],[Date:]],"mmddyyyy"),4)</f>
        <v>2024</v>
      </c>
      <c r="W261" s="8" t="str">
        <f>MID(TEXT(Data6[[#This Row],[Date:]],"mmddyyyy"),3,2)</f>
        <v>29</v>
      </c>
      <c r="X261" s="8" t="str">
        <f>LEFT(TEXT(Data6[[#This Row],[Date:]],"mmddyyyy"),2)</f>
        <v>02</v>
      </c>
      <c r="Y261" s="6">
        <f>DATE(Data6[[#This Row],[Year]],Data6[[#This Row],[Month]],Data6[[#This Row],[Day]])</f>
        <v>45351</v>
      </c>
    </row>
    <row r="262" spans="1:25">
      <c r="A262" s="5">
        <v>45352.560171874997</v>
      </c>
      <c r="B262" s="7" t="s">
        <v>35</v>
      </c>
      <c r="C262" s="6" t="s">
        <v>243</v>
      </c>
      <c r="D262" s="7" t="s">
        <v>244</v>
      </c>
      <c r="E262" s="8">
        <v>8</v>
      </c>
      <c r="F262" s="7">
        <v>7053278</v>
      </c>
      <c r="G262" s="7" t="s">
        <v>68</v>
      </c>
      <c r="H262" s="7" t="s">
        <v>69</v>
      </c>
      <c r="I262" s="7" t="s">
        <v>44</v>
      </c>
      <c r="J262" s="19" t="str">
        <f>IFERROR(INDEX('Employee Info'!$C$3:$E$200,MATCH(Data6[[#This Row],[Name:]],'Employee Info'!$B$3:$B$200,0),MATCH(Data6[[#This Row],[Hours Type:]],'Employee Info'!$C$2:$E$2,0)),"")</f>
        <v/>
      </c>
      <c r="K262" s="19" t="str">
        <f>IFERROR(INDEX('Employee Info'!$C$3:$J$200,MATCH(Data6[[#This Row],[Name:]],'Employee Info'!$B$3:$B$200,0),MATCH(Data6[[#Headers],[Truck]],'Employee Info'!$C$2:$J$2,0)),"")</f>
        <v/>
      </c>
      <c r="L262" s="19" t="str">
        <f>IFERROR(INDEX('Employee Info'!$C$3:$J$200,MATCH(Data6[[#This Row],[Name:]],'Employee Info'!$B$3:$B$200,0),MATCH(Data6[[#Headers],[Phone]],'Employee Info'!$C$2:$J$2,0)),"")</f>
        <v/>
      </c>
      <c r="M262" s="19" t="str">
        <f>IFERROR(INDEX('Employee Info'!$C$3:$J$200,MATCH(Data6[[#This Row],[Name:]],'Employee Info'!$B$3:$B$200,0),MATCH(Data6[[#Headers],[Tech]],'Employee Info'!$C$2:$J$2,0)),"")</f>
        <v/>
      </c>
      <c r="N262" s="19" t="str">
        <f>IFERROR(INDEX('Employee Info'!$C$3:$J$200,MATCH(Data6[[#This Row],[Name:]],'Employee Info'!$B$3:$B$200,0),MATCH(Data6[[#Headers],[Other]],'Employee Info'!$C$2:$J$2,0)),"")</f>
        <v/>
      </c>
      <c r="O262" s="19">
        <f>IFERROR((Data6[[#This Row],[Hours:]]*SUM(Data6[[#This Row],[Rate]:[Other]])),"")</f>
        <v>0</v>
      </c>
      <c r="P262" s="7" t="str">
        <f>IF(Data6[[#This Row],[WO'#:]]="","Riley #","WO#")</f>
        <v>WO#</v>
      </c>
      <c r="Q262" s="7">
        <f>IFERROR(WEEKNUM(Data6[[#This Row],[Date:]]),"")</f>
        <v>9</v>
      </c>
      <c r="R262" s="6">
        <f t="shared" si="12"/>
        <v>45347</v>
      </c>
      <c r="S262" s="6">
        <f>Data6[[#This Row],[Week Start]]+7</f>
        <v>45354</v>
      </c>
      <c r="T262" s="7" t="str">
        <f t="shared" si="13"/>
        <v>2/25/2024 - 3/3/2024</v>
      </c>
      <c r="U262" s="7" t="str">
        <f t="shared" si="14"/>
        <v>Time Card</v>
      </c>
      <c r="V262" s="8" t="str">
        <f>RIGHT(TEXT(Data6[[#This Row],[Date:]],"mmddyyyy"),4)</f>
        <v>2024</v>
      </c>
      <c r="W262" s="8" t="str">
        <f>MID(TEXT(Data6[[#This Row],[Date:]],"mmddyyyy"),3,2)</f>
        <v>29</v>
      </c>
      <c r="X262" s="8" t="str">
        <f>LEFT(TEXT(Data6[[#This Row],[Date:]],"mmddyyyy"),2)</f>
        <v>02</v>
      </c>
      <c r="Y262" s="6">
        <f>DATE(Data6[[#This Row],[Year]],Data6[[#This Row],[Month]],Data6[[#This Row],[Day]])</f>
        <v>45351</v>
      </c>
    </row>
    <row r="263" spans="1:25">
      <c r="A263" s="5">
        <v>45352.241663194443</v>
      </c>
      <c r="B263" s="7" t="s">
        <v>31</v>
      </c>
      <c r="C263" s="6" t="s">
        <v>243</v>
      </c>
      <c r="D263" s="7" t="s">
        <v>238</v>
      </c>
      <c r="E263" s="8">
        <v>8</v>
      </c>
      <c r="F263" s="7" t="s">
        <v>68</v>
      </c>
      <c r="G263" s="7" t="s">
        <v>68</v>
      </c>
      <c r="H263" s="7" t="s">
        <v>62</v>
      </c>
      <c r="I263" s="7" t="s">
        <v>44</v>
      </c>
      <c r="J263" s="19" t="str">
        <f>IFERROR(INDEX('Employee Info'!$C$3:$E$200,MATCH(Data6[[#This Row],[Name:]],'Employee Info'!$B$3:$B$200,0),MATCH(Data6[[#This Row],[Hours Type:]],'Employee Info'!$C$2:$E$2,0)),"")</f>
        <v/>
      </c>
      <c r="K263" s="19" t="str">
        <f>IFERROR(INDEX('Employee Info'!$C$3:$J$200,MATCH(Data6[[#This Row],[Name:]],'Employee Info'!$B$3:$B$200,0),MATCH(Data6[[#Headers],[Truck]],'Employee Info'!$C$2:$J$2,0)),"")</f>
        <v/>
      </c>
      <c r="L263" s="19" t="str">
        <f>IFERROR(INDEX('Employee Info'!$C$3:$J$200,MATCH(Data6[[#This Row],[Name:]],'Employee Info'!$B$3:$B$200,0),MATCH(Data6[[#Headers],[Phone]],'Employee Info'!$C$2:$J$2,0)),"")</f>
        <v/>
      </c>
      <c r="M263" s="19" t="str">
        <f>IFERROR(INDEX('Employee Info'!$C$3:$J$200,MATCH(Data6[[#This Row],[Name:]],'Employee Info'!$B$3:$B$200,0),MATCH(Data6[[#Headers],[Tech]],'Employee Info'!$C$2:$J$2,0)),"")</f>
        <v/>
      </c>
      <c r="N263" s="19" t="str">
        <f>IFERROR(INDEX('Employee Info'!$C$3:$J$200,MATCH(Data6[[#This Row],[Name:]],'Employee Info'!$B$3:$B$200,0),MATCH(Data6[[#Headers],[Other]],'Employee Info'!$C$2:$J$2,0)),"")</f>
        <v/>
      </c>
      <c r="O263" s="19">
        <f>IFERROR((Data6[[#This Row],[Hours:]]*SUM(Data6[[#This Row],[Rate]:[Other]])),"")</f>
        <v>0</v>
      </c>
      <c r="P263" s="7" t="str">
        <f>IF(Data6[[#This Row],[WO'#:]]="","Riley #","WO#")</f>
        <v>Riley #</v>
      </c>
      <c r="Q263" s="7">
        <f>IFERROR(WEEKNUM(Data6[[#This Row],[Date:]]),"")</f>
        <v>9</v>
      </c>
      <c r="R263" s="6">
        <f t="shared" si="12"/>
        <v>45347</v>
      </c>
      <c r="S263" s="6">
        <f>Data6[[#This Row],[Week Start]]+7</f>
        <v>45354</v>
      </c>
      <c r="T263" s="7" t="str">
        <f t="shared" si="13"/>
        <v>2/25/2024 - 3/3/2024</v>
      </c>
      <c r="U263" s="7" t="str">
        <f t="shared" si="14"/>
        <v>Time Card</v>
      </c>
      <c r="V263" s="8" t="str">
        <f>RIGHT(TEXT(Data6[[#This Row],[Date:]],"mmddyyyy"),4)</f>
        <v>2024</v>
      </c>
      <c r="W263" s="8" t="str">
        <f>MID(TEXT(Data6[[#This Row],[Date:]],"mmddyyyy"),3,2)</f>
        <v>29</v>
      </c>
      <c r="X263" s="8" t="str">
        <f>LEFT(TEXT(Data6[[#This Row],[Date:]],"mmddyyyy"),2)</f>
        <v>02</v>
      </c>
      <c r="Y263" s="6">
        <f>DATE(Data6[[#This Row],[Year]],Data6[[#This Row],[Month]],Data6[[#This Row],[Day]])</f>
        <v>45351</v>
      </c>
    </row>
    <row r="264" spans="1:25">
      <c r="A264" s="5">
        <v>45352.516658796296</v>
      </c>
      <c r="B264" s="7" t="s">
        <v>66</v>
      </c>
      <c r="C264" s="6" t="s">
        <v>243</v>
      </c>
      <c r="D264" s="7" t="s">
        <v>242</v>
      </c>
      <c r="E264" s="8">
        <v>4</v>
      </c>
      <c r="F264" s="7" t="s">
        <v>68</v>
      </c>
      <c r="G264" s="7" t="s">
        <v>68</v>
      </c>
      <c r="H264" s="7" t="s">
        <v>62</v>
      </c>
      <c r="I264" s="7" t="s">
        <v>44</v>
      </c>
      <c r="J264" s="19" t="str">
        <f>IFERROR(INDEX('Employee Info'!$C$3:$E$200,MATCH(Data6[[#This Row],[Name:]],'Employee Info'!$B$3:$B$200,0),MATCH(Data6[[#This Row],[Hours Type:]],'Employee Info'!$C$2:$E$2,0)),"")</f>
        <v/>
      </c>
      <c r="K264" s="19" t="str">
        <f>IFERROR(INDEX('Employee Info'!$C$3:$J$200,MATCH(Data6[[#This Row],[Name:]],'Employee Info'!$B$3:$B$200,0),MATCH(Data6[[#Headers],[Truck]],'Employee Info'!$C$2:$J$2,0)),"")</f>
        <v/>
      </c>
      <c r="L264" s="19" t="str">
        <f>IFERROR(INDEX('Employee Info'!$C$3:$J$200,MATCH(Data6[[#This Row],[Name:]],'Employee Info'!$B$3:$B$200,0),MATCH(Data6[[#Headers],[Phone]],'Employee Info'!$C$2:$J$2,0)),"")</f>
        <v/>
      </c>
      <c r="M264" s="19" t="str">
        <f>IFERROR(INDEX('Employee Info'!$C$3:$J$200,MATCH(Data6[[#This Row],[Name:]],'Employee Info'!$B$3:$B$200,0),MATCH(Data6[[#Headers],[Tech]],'Employee Info'!$C$2:$J$2,0)),"")</f>
        <v/>
      </c>
      <c r="N264" s="19" t="str">
        <f>IFERROR(INDEX('Employee Info'!$C$3:$J$200,MATCH(Data6[[#This Row],[Name:]],'Employee Info'!$B$3:$B$200,0),MATCH(Data6[[#Headers],[Other]],'Employee Info'!$C$2:$J$2,0)),"")</f>
        <v/>
      </c>
      <c r="O264" s="19">
        <f>IFERROR((Data6[[#This Row],[Hours:]]*SUM(Data6[[#This Row],[Rate]:[Other]])),"")</f>
        <v>0</v>
      </c>
      <c r="P264" s="7" t="str">
        <f>IF(Data6[[#This Row],[WO'#:]]="","Riley #","WO#")</f>
        <v>Riley #</v>
      </c>
      <c r="Q264" s="7">
        <f>IFERROR(WEEKNUM(Data6[[#This Row],[Date:]]),"")</f>
        <v>9</v>
      </c>
      <c r="R264" s="6">
        <f t="shared" si="12"/>
        <v>45347</v>
      </c>
      <c r="S264" s="6">
        <f>Data6[[#This Row],[Week Start]]+7</f>
        <v>45354</v>
      </c>
      <c r="T264" s="7" t="str">
        <f t="shared" si="13"/>
        <v>2/25/2024 - 3/3/2024</v>
      </c>
      <c r="U264" s="7" t="str">
        <f t="shared" si="14"/>
        <v>Time Card</v>
      </c>
      <c r="V264" s="8" t="str">
        <f>RIGHT(TEXT(Data6[[#This Row],[Date:]],"mmddyyyy"),4)</f>
        <v>2024</v>
      </c>
      <c r="W264" s="8" t="str">
        <f>MID(TEXT(Data6[[#This Row],[Date:]],"mmddyyyy"),3,2)</f>
        <v>29</v>
      </c>
      <c r="X264" s="8" t="str">
        <f>LEFT(TEXT(Data6[[#This Row],[Date:]],"mmddyyyy"),2)</f>
        <v>02</v>
      </c>
      <c r="Y264" s="6">
        <f>DATE(Data6[[#This Row],[Year]],Data6[[#This Row],[Month]],Data6[[#This Row],[Day]])</f>
        <v>45351</v>
      </c>
    </row>
    <row r="265" spans="1:25">
      <c r="A265" s="5">
        <v>45352.561398611113</v>
      </c>
      <c r="B265" s="7" t="s">
        <v>35</v>
      </c>
      <c r="C265" s="6" t="s">
        <v>271</v>
      </c>
      <c r="D265" s="7" t="s">
        <v>272</v>
      </c>
      <c r="E265" s="8">
        <v>2</v>
      </c>
      <c r="F265" s="7">
        <v>6984733</v>
      </c>
      <c r="G265" s="7" t="s">
        <v>68</v>
      </c>
      <c r="H265" s="7" t="s">
        <v>69</v>
      </c>
      <c r="I265" s="7" t="s">
        <v>44</v>
      </c>
      <c r="J265" s="19" t="str">
        <f>IFERROR(INDEX('Employee Info'!$C$3:$E$200,MATCH(Data6[[#This Row],[Name:]],'Employee Info'!$B$3:$B$200,0),MATCH(Data6[[#This Row],[Hours Type:]],'Employee Info'!$C$2:$E$2,0)),"")</f>
        <v/>
      </c>
      <c r="K265" s="19" t="str">
        <f>IFERROR(INDEX('Employee Info'!$C$3:$J$200,MATCH(Data6[[#This Row],[Name:]],'Employee Info'!$B$3:$B$200,0),MATCH(Data6[[#Headers],[Truck]],'Employee Info'!$C$2:$J$2,0)),"")</f>
        <v/>
      </c>
      <c r="L265" s="19" t="str">
        <f>IFERROR(INDEX('Employee Info'!$C$3:$J$200,MATCH(Data6[[#This Row],[Name:]],'Employee Info'!$B$3:$B$200,0),MATCH(Data6[[#Headers],[Phone]],'Employee Info'!$C$2:$J$2,0)),"")</f>
        <v/>
      </c>
      <c r="M265" s="19" t="str">
        <f>IFERROR(INDEX('Employee Info'!$C$3:$J$200,MATCH(Data6[[#This Row],[Name:]],'Employee Info'!$B$3:$B$200,0),MATCH(Data6[[#Headers],[Tech]],'Employee Info'!$C$2:$J$2,0)),"")</f>
        <v/>
      </c>
      <c r="N265" s="19" t="str">
        <f>IFERROR(INDEX('Employee Info'!$C$3:$J$200,MATCH(Data6[[#This Row],[Name:]],'Employee Info'!$B$3:$B$200,0),MATCH(Data6[[#Headers],[Other]],'Employee Info'!$C$2:$J$2,0)),"")</f>
        <v/>
      </c>
      <c r="O265" s="19">
        <f>IFERROR((Data6[[#This Row],[Hours:]]*SUM(Data6[[#This Row],[Rate]:[Other]])),"")</f>
        <v>0</v>
      </c>
      <c r="P265" s="7" t="str">
        <f>IF(Data6[[#This Row],[WO'#:]]="","Riley #","WO#")</f>
        <v>WO#</v>
      </c>
      <c r="Q265" s="7">
        <f>IFERROR(WEEKNUM(Data6[[#This Row],[Date:]]),"")</f>
        <v>9</v>
      </c>
      <c r="R265" s="6">
        <f t="shared" si="12"/>
        <v>45347</v>
      </c>
      <c r="S265" s="6">
        <f>Data6[[#This Row],[Week Start]]+7</f>
        <v>45354</v>
      </c>
      <c r="T265" s="7" t="str">
        <f t="shared" si="13"/>
        <v>2/25/2024 - 3/3/2024</v>
      </c>
      <c r="U265" s="7" t="str">
        <f t="shared" si="14"/>
        <v>Time Card</v>
      </c>
      <c r="V265" s="8" t="str">
        <f>RIGHT(TEXT(Data6[[#This Row],[Date:]],"mmddyyyy"),4)</f>
        <v>2024</v>
      </c>
      <c r="W265" s="8" t="str">
        <f>MID(TEXT(Data6[[#This Row],[Date:]],"mmddyyyy"),3,2)</f>
        <v>01</v>
      </c>
      <c r="X265" s="8" t="str">
        <f>LEFT(TEXT(Data6[[#This Row],[Date:]],"mmddyyyy"),2)</f>
        <v>03</v>
      </c>
      <c r="Y265" s="6">
        <f>DATE(Data6[[#This Row],[Year]],Data6[[#This Row],[Month]],Data6[[#This Row],[Day]])</f>
        <v>45352</v>
      </c>
    </row>
    <row r="266" spans="1:25">
      <c r="A266" s="5">
        <v>45366.297978356481</v>
      </c>
      <c r="B266" s="7" t="s">
        <v>76</v>
      </c>
      <c r="C266" s="6" t="s">
        <v>271</v>
      </c>
      <c r="D266" s="7" t="s">
        <v>156</v>
      </c>
      <c r="E266" s="8">
        <v>2</v>
      </c>
      <c r="F266" s="7">
        <v>6984733</v>
      </c>
      <c r="G266" s="7" t="s">
        <v>68</v>
      </c>
      <c r="H266" s="7" t="s">
        <v>69</v>
      </c>
      <c r="I266" s="7" t="s">
        <v>44</v>
      </c>
      <c r="J266" s="19" t="str">
        <f>IFERROR(INDEX('Employee Info'!$C$3:$E$200,MATCH(Data6[[#This Row],[Name:]],'Employee Info'!$B$3:$B$200,0),MATCH(Data6[[#This Row],[Hours Type:]],'Employee Info'!$C$2:$E$2,0)),"")</f>
        <v/>
      </c>
      <c r="K266" s="19" t="str">
        <f>IFERROR(INDEX('Employee Info'!$C$3:$J$200,MATCH(Data6[[#This Row],[Name:]],'Employee Info'!$B$3:$B$200,0),MATCH(Data6[[#Headers],[Truck]],'Employee Info'!$C$2:$J$2,0)),"")</f>
        <v/>
      </c>
      <c r="L266" s="19" t="str">
        <f>IFERROR(INDEX('Employee Info'!$C$3:$J$200,MATCH(Data6[[#This Row],[Name:]],'Employee Info'!$B$3:$B$200,0),MATCH(Data6[[#Headers],[Phone]],'Employee Info'!$C$2:$J$2,0)),"")</f>
        <v/>
      </c>
      <c r="M266" s="19" t="str">
        <f>IFERROR(INDEX('Employee Info'!$C$3:$J$200,MATCH(Data6[[#This Row],[Name:]],'Employee Info'!$B$3:$B$200,0),MATCH(Data6[[#Headers],[Tech]],'Employee Info'!$C$2:$J$2,0)),"")</f>
        <v/>
      </c>
      <c r="N266" s="19" t="str">
        <f>IFERROR(INDEX('Employee Info'!$C$3:$J$200,MATCH(Data6[[#This Row],[Name:]],'Employee Info'!$B$3:$B$200,0),MATCH(Data6[[#Headers],[Other]],'Employee Info'!$C$2:$J$2,0)),"")</f>
        <v/>
      </c>
      <c r="O266" s="19">
        <f>IFERROR((Data6[[#This Row],[Hours:]]*SUM(Data6[[#This Row],[Rate]:[Other]])),"")</f>
        <v>0</v>
      </c>
      <c r="P266" s="7" t="str">
        <f>IF(Data6[[#This Row],[WO'#:]]="","Riley #","WO#")</f>
        <v>WO#</v>
      </c>
      <c r="Q266" s="7">
        <f>IFERROR(WEEKNUM(Data6[[#This Row],[Date:]]),"")</f>
        <v>9</v>
      </c>
      <c r="R266" s="6">
        <f t="shared" si="12"/>
        <v>45347</v>
      </c>
      <c r="S266" s="6">
        <f>Data6[[#This Row],[Week Start]]+7</f>
        <v>45354</v>
      </c>
      <c r="T266" s="7" t="str">
        <f t="shared" si="13"/>
        <v>2/25/2024 - 3/3/2024</v>
      </c>
      <c r="U266" s="7" t="str">
        <f t="shared" si="14"/>
        <v>Time Card</v>
      </c>
      <c r="V266" s="8" t="str">
        <f>RIGHT(TEXT(Data6[[#This Row],[Date:]],"mmddyyyy"),4)</f>
        <v>2024</v>
      </c>
      <c r="W266" s="8" t="str">
        <f>MID(TEXT(Data6[[#This Row],[Date:]],"mmddyyyy"),3,2)</f>
        <v>01</v>
      </c>
      <c r="X266" s="8" t="str">
        <f>LEFT(TEXT(Data6[[#This Row],[Date:]],"mmddyyyy"),2)</f>
        <v>03</v>
      </c>
      <c r="Y266" s="6">
        <f>DATE(Data6[[#This Row],[Year]],Data6[[#This Row],[Month]],Data6[[#This Row],[Day]])</f>
        <v>45352</v>
      </c>
    </row>
    <row r="267" spans="1:25">
      <c r="A267" s="5">
        <v>45352.520798726851</v>
      </c>
      <c r="B267" s="7" t="s">
        <v>66</v>
      </c>
      <c r="C267" s="6" t="s">
        <v>271</v>
      </c>
      <c r="D267" s="7" t="s">
        <v>222</v>
      </c>
      <c r="E267" s="8">
        <v>1</v>
      </c>
      <c r="F267" s="7">
        <v>7051906</v>
      </c>
      <c r="G267" s="7" t="s">
        <v>68</v>
      </c>
      <c r="H267" s="7" t="s">
        <v>69</v>
      </c>
      <c r="I267" s="7" t="s">
        <v>44</v>
      </c>
      <c r="J267" s="19" t="str">
        <f>IFERROR(INDEX('Employee Info'!$C$3:$E$200,MATCH(Data6[[#This Row],[Name:]],'Employee Info'!$B$3:$B$200,0),MATCH(Data6[[#This Row],[Hours Type:]],'Employee Info'!$C$2:$E$2,0)),"")</f>
        <v/>
      </c>
      <c r="K267" s="19" t="str">
        <f>IFERROR(INDEX('Employee Info'!$C$3:$J$200,MATCH(Data6[[#This Row],[Name:]],'Employee Info'!$B$3:$B$200,0),MATCH(Data6[[#Headers],[Truck]],'Employee Info'!$C$2:$J$2,0)),"")</f>
        <v/>
      </c>
      <c r="L267" s="19" t="str">
        <f>IFERROR(INDEX('Employee Info'!$C$3:$J$200,MATCH(Data6[[#This Row],[Name:]],'Employee Info'!$B$3:$B$200,0),MATCH(Data6[[#Headers],[Phone]],'Employee Info'!$C$2:$J$2,0)),"")</f>
        <v/>
      </c>
      <c r="M267" s="19" t="str">
        <f>IFERROR(INDEX('Employee Info'!$C$3:$J$200,MATCH(Data6[[#This Row],[Name:]],'Employee Info'!$B$3:$B$200,0),MATCH(Data6[[#Headers],[Tech]],'Employee Info'!$C$2:$J$2,0)),"")</f>
        <v/>
      </c>
      <c r="N267" s="19" t="str">
        <f>IFERROR(INDEX('Employee Info'!$C$3:$J$200,MATCH(Data6[[#This Row],[Name:]],'Employee Info'!$B$3:$B$200,0),MATCH(Data6[[#Headers],[Other]],'Employee Info'!$C$2:$J$2,0)),"")</f>
        <v/>
      </c>
      <c r="O267" s="19">
        <f>IFERROR((Data6[[#This Row],[Hours:]]*SUM(Data6[[#This Row],[Rate]:[Other]])),"")</f>
        <v>0</v>
      </c>
      <c r="P267" s="7" t="str">
        <f>IF(Data6[[#This Row],[WO'#:]]="","Riley #","WO#")</f>
        <v>WO#</v>
      </c>
      <c r="Q267" s="7">
        <f>IFERROR(WEEKNUM(Data6[[#This Row],[Date:]]),"")</f>
        <v>9</v>
      </c>
      <c r="R267" s="6">
        <f t="shared" si="12"/>
        <v>45347</v>
      </c>
      <c r="S267" s="6">
        <f>Data6[[#This Row],[Week Start]]+7</f>
        <v>45354</v>
      </c>
      <c r="T267" s="7" t="str">
        <f t="shared" si="13"/>
        <v>2/25/2024 - 3/3/2024</v>
      </c>
      <c r="U267" s="7" t="str">
        <f t="shared" si="14"/>
        <v>Time Card</v>
      </c>
      <c r="V267" s="8" t="str">
        <f>RIGHT(TEXT(Data6[[#This Row],[Date:]],"mmddyyyy"),4)</f>
        <v>2024</v>
      </c>
      <c r="W267" s="8" t="str">
        <f>MID(TEXT(Data6[[#This Row],[Date:]],"mmddyyyy"),3,2)</f>
        <v>01</v>
      </c>
      <c r="X267" s="8" t="str">
        <f>LEFT(TEXT(Data6[[#This Row],[Date:]],"mmddyyyy"),2)</f>
        <v>03</v>
      </c>
      <c r="Y267" s="6">
        <f>DATE(Data6[[#This Row],[Year]],Data6[[#This Row],[Month]],Data6[[#This Row],[Day]])</f>
        <v>45352</v>
      </c>
    </row>
    <row r="268" spans="1:25">
      <c r="A268" s="5">
        <v>45352.560860185185</v>
      </c>
      <c r="B268" s="7" t="s">
        <v>35</v>
      </c>
      <c r="C268" s="6" t="s">
        <v>271</v>
      </c>
      <c r="D268" s="7" t="s">
        <v>273</v>
      </c>
      <c r="E268" s="8">
        <v>1</v>
      </c>
      <c r="F268" s="7">
        <v>7051906</v>
      </c>
      <c r="G268" s="7" t="s">
        <v>68</v>
      </c>
      <c r="H268" s="7" t="s">
        <v>69</v>
      </c>
      <c r="I268" s="7" t="s">
        <v>44</v>
      </c>
      <c r="J268" s="19" t="str">
        <f>IFERROR(INDEX('Employee Info'!$C$3:$E$200,MATCH(Data6[[#This Row],[Name:]],'Employee Info'!$B$3:$B$200,0),MATCH(Data6[[#This Row],[Hours Type:]],'Employee Info'!$C$2:$E$2,0)),"")</f>
        <v/>
      </c>
      <c r="K268" s="19" t="str">
        <f>IFERROR(INDEX('Employee Info'!$C$3:$J$200,MATCH(Data6[[#This Row],[Name:]],'Employee Info'!$B$3:$B$200,0),MATCH(Data6[[#Headers],[Truck]],'Employee Info'!$C$2:$J$2,0)),"")</f>
        <v/>
      </c>
      <c r="L268" s="19" t="str">
        <f>IFERROR(INDEX('Employee Info'!$C$3:$J$200,MATCH(Data6[[#This Row],[Name:]],'Employee Info'!$B$3:$B$200,0),MATCH(Data6[[#Headers],[Phone]],'Employee Info'!$C$2:$J$2,0)),"")</f>
        <v/>
      </c>
      <c r="M268" s="19" t="str">
        <f>IFERROR(INDEX('Employee Info'!$C$3:$J$200,MATCH(Data6[[#This Row],[Name:]],'Employee Info'!$B$3:$B$200,0),MATCH(Data6[[#Headers],[Tech]],'Employee Info'!$C$2:$J$2,0)),"")</f>
        <v/>
      </c>
      <c r="N268" s="19" t="str">
        <f>IFERROR(INDEX('Employee Info'!$C$3:$J$200,MATCH(Data6[[#This Row],[Name:]],'Employee Info'!$B$3:$B$200,0),MATCH(Data6[[#Headers],[Other]],'Employee Info'!$C$2:$J$2,0)),"")</f>
        <v/>
      </c>
      <c r="O268" s="19">
        <f>IFERROR((Data6[[#This Row],[Hours:]]*SUM(Data6[[#This Row],[Rate]:[Other]])),"")</f>
        <v>0</v>
      </c>
      <c r="P268" s="7" t="str">
        <f>IF(Data6[[#This Row],[WO'#:]]="","Riley #","WO#")</f>
        <v>WO#</v>
      </c>
      <c r="Q268" s="7">
        <f>IFERROR(WEEKNUM(Data6[[#This Row],[Date:]]),"")</f>
        <v>9</v>
      </c>
      <c r="R268" s="6">
        <f t="shared" si="12"/>
        <v>45347</v>
      </c>
      <c r="S268" s="6">
        <f>Data6[[#This Row],[Week Start]]+7</f>
        <v>45354</v>
      </c>
      <c r="T268" s="7" t="str">
        <f t="shared" si="13"/>
        <v>2/25/2024 - 3/3/2024</v>
      </c>
      <c r="U268" s="7" t="str">
        <f t="shared" si="14"/>
        <v>Time Card</v>
      </c>
      <c r="V268" s="8" t="str">
        <f>RIGHT(TEXT(Data6[[#This Row],[Date:]],"mmddyyyy"),4)</f>
        <v>2024</v>
      </c>
      <c r="W268" s="8" t="str">
        <f>MID(TEXT(Data6[[#This Row],[Date:]],"mmddyyyy"),3,2)</f>
        <v>01</v>
      </c>
      <c r="X268" s="8" t="str">
        <f>LEFT(TEXT(Data6[[#This Row],[Date:]],"mmddyyyy"),2)</f>
        <v>03</v>
      </c>
      <c r="Y268" s="6">
        <f>DATE(Data6[[#This Row],[Year]],Data6[[#This Row],[Month]],Data6[[#This Row],[Day]])</f>
        <v>45352</v>
      </c>
    </row>
    <row r="269" spans="1:25">
      <c r="A269" s="5">
        <v>45352.518711111108</v>
      </c>
      <c r="B269" s="7" t="s">
        <v>66</v>
      </c>
      <c r="C269" s="6" t="s">
        <v>271</v>
      </c>
      <c r="D269" s="7" t="s">
        <v>241</v>
      </c>
      <c r="E269" s="8">
        <v>2</v>
      </c>
      <c r="F269" s="7">
        <v>7053278</v>
      </c>
      <c r="G269" s="7" t="s">
        <v>68</v>
      </c>
      <c r="H269" s="7" t="s">
        <v>69</v>
      </c>
      <c r="I269" s="7" t="s">
        <v>44</v>
      </c>
      <c r="J269" s="19" t="str">
        <f>IFERROR(INDEX('Employee Info'!$C$3:$E$200,MATCH(Data6[[#This Row],[Name:]],'Employee Info'!$B$3:$B$200,0),MATCH(Data6[[#This Row],[Hours Type:]],'Employee Info'!$C$2:$E$2,0)),"")</f>
        <v/>
      </c>
      <c r="K269" s="19" t="str">
        <f>IFERROR(INDEX('Employee Info'!$C$3:$J$200,MATCH(Data6[[#This Row],[Name:]],'Employee Info'!$B$3:$B$200,0),MATCH(Data6[[#Headers],[Truck]],'Employee Info'!$C$2:$J$2,0)),"")</f>
        <v/>
      </c>
      <c r="L269" s="19" t="str">
        <f>IFERROR(INDEX('Employee Info'!$C$3:$J$200,MATCH(Data6[[#This Row],[Name:]],'Employee Info'!$B$3:$B$200,0),MATCH(Data6[[#Headers],[Phone]],'Employee Info'!$C$2:$J$2,0)),"")</f>
        <v/>
      </c>
      <c r="M269" s="19" t="str">
        <f>IFERROR(INDEX('Employee Info'!$C$3:$J$200,MATCH(Data6[[#This Row],[Name:]],'Employee Info'!$B$3:$B$200,0),MATCH(Data6[[#Headers],[Tech]],'Employee Info'!$C$2:$J$2,0)),"")</f>
        <v/>
      </c>
      <c r="N269" s="19" t="str">
        <f>IFERROR(INDEX('Employee Info'!$C$3:$J$200,MATCH(Data6[[#This Row],[Name:]],'Employee Info'!$B$3:$B$200,0),MATCH(Data6[[#Headers],[Other]],'Employee Info'!$C$2:$J$2,0)),"")</f>
        <v/>
      </c>
      <c r="O269" s="19">
        <f>IFERROR((Data6[[#This Row],[Hours:]]*SUM(Data6[[#This Row],[Rate]:[Other]])),"")</f>
        <v>0</v>
      </c>
      <c r="P269" s="7" t="str">
        <f>IF(Data6[[#This Row],[WO'#:]]="","Riley #","WO#")</f>
        <v>WO#</v>
      </c>
      <c r="Q269" s="7">
        <f>IFERROR(WEEKNUM(Data6[[#This Row],[Date:]]),"")</f>
        <v>9</v>
      </c>
      <c r="R269" s="6">
        <f t="shared" si="12"/>
        <v>45347</v>
      </c>
      <c r="S269" s="6">
        <f>Data6[[#This Row],[Week Start]]+7</f>
        <v>45354</v>
      </c>
      <c r="T269" s="7" t="str">
        <f t="shared" si="13"/>
        <v>2/25/2024 - 3/3/2024</v>
      </c>
      <c r="U269" s="7" t="str">
        <f t="shared" si="14"/>
        <v>Time Card</v>
      </c>
      <c r="V269" s="8" t="str">
        <f>RIGHT(TEXT(Data6[[#This Row],[Date:]],"mmddyyyy"),4)</f>
        <v>2024</v>
      </c>
      <c r="W269" s="8" t="str">
        <f>MID(TEXT(Data6[[#This Row],[Date:]],"mmddyyyy"),3,2)</f>
        <v>01</v>
      </c>
      <c r="X269" s="8" t="str">
        <f>LEFT(TEXT(Data6[[#This Row],[Date:]],"mmddyyyy"),2)</f>
        <v>03</v>
      </c>
      <c r="Y269" s="6">
        <f>DATE(Data6[[#This Row],[Year]],Data6[[#This Row],[Month]],Data6[[#This Row],[Day]])</f>
        <v>45352</v>
      </c>
    </row>
    <row r="270" spans="1:25">
      <c r="A270" s="5">
        <v>45352.560392708336</v>
      </c>
      <c r="B270" s="7" t="s">
        <v>35</v>
      </c>
      <c r="C270" s="6" t="s">
        <v>271</v>
      </c>
      <c r="D270" s="7" t="s">
        <v>244</v>
      </c>
      <c r="E270" s="8">
        <v>5</v>
      </c>
      <c r="F270" s="7">
        <v>7053278</v>
      </c>
      <c r="G270" s="7" t="s">
        <v>68</v>
      </c>
      <c r="H270" s="7" t="s">
        <v>69</v>
      </c>
      <c r="I270" s="7" t="s">
        <v>44</v>
      </c>
      <c r="J270" s="19" t="str">
        <f>IFERROR(INDEX('Employee Info'!$C$3:$E$200,MATCH(Data6[[#This Row],[Name:]],'Employee Info'!$B$3:$B$200,0),MATCH(Data6[[#This Row],[Hours Type:]],'Employee Info'!$C$2:$E$2,0)),"")</f>
        <v/>
      </c>
      <c r="K270" s="19" t="str">
        <f>IFERROR(INDEX('Employee Info'!$C$3:$J$200,MATCH(Data6[[#This Row],[Name:]],'Employee Info'!$B$3:$B$200,0),MATCH(Data6[[#Headers],[Truck]],'Employee Info'!$C$2:$J$2,0)),"")</f>
        <v/>
      </c>
      <c r="L270" s="19" t="str">
        <f>IFERROR(INDEX('Employee Info'!$C$3:$J$200,MATCH(Data6[[#This Row],[Name:]],'Employee Info'!$B$3:$B$200,0),MATCH(Data6[[#Headers],[Phone]],'Employee Info'!$C$2:$J$2,0)),"")</f>
        <v/>
      </c>
      <c r="M270" s="19" t="str">
        <f>IFERROR(INDEX('Employee Info'!$C$3:$J$200,MATCH(Data6[[#This Row],[Name:]],'Employee Info'!$B$3:$B$200,0),MATCH(Data6[[#Headers],[Tech]],'Employee Info'!$C$2:$J$2,0)),"")</f>
        <v/>
      </c>
      <c r="N270" s="19" t="str">
        <f>IFERROR(INDEX('Employee Info'!$C$3:$J$200,MATCH(Data6[[#This Row],[Name:]],'Employee Info'!$B$3:$B$200,0),MATCH(Data6[[#Headers],[Other]],'Employee Info'!$C$2:$J$2,0)),"")</f>
        <v/>
      </c>
      <c r="O270" s="19">
        <f>IFERROR((Data6[[#This Row],[Hours:]]*SUM(Data6[[#This Row],[Rate]:[Other]])),"")</f>
        <v>0</v>
      </c>
      <c r="P270" s="7" t="str">
        <f>IF(Data6[[#This Row],[WO'#:]]="","Riley #","WO#")</f>
        <v>WO#</v>
      </c>
      <c r="Q270" s="7">
        <f>IFERROR(WEEKNUM(Data6[[#This Row],[Date:]]),"")</f>
        <v>9</v>
      </c>
      <c r="R270" s="6">
        <f t="shared" si="12"/>
        <v>45347</v>
      </c>
      <c r="S270" s="6">
        <f>Data6[[#This Row],[Week Start]]+7</f>
        <v>45354</v>
      </c>
      <c r="T270" s="7" t="str">
        <f t="shared" si="13"/>
        <v>2/25/2024 - 3/3/2024</v>
      </c>
      <c r="U270" s="7" t="str">
        <f t="shared" si="14"/>
        <v>Time Card</v>
      </c>
      <c r="V270" s="8" t="str">
        <f>RIGHT(TEXT(Data6[[#This Row],[Date:]],"mmddyyyy"),4)</f>
        <v>2024</v>
      </c>
      <c r="W270" s="8" t="str">
        <f>MID(TEXT(Data6[[#This Row],[Date:]],"mmddyyyy"),3,2)</f>
        <v>01</v>
      </c>
      <c r="X270" s="8" t="str">
        <f>LEFT(TEXT(Data6[[#This Row],[Date:]],"mmddyyyy"),2)</f>
        <v>03</v>
      </c>
      <c r="Y270" s="6">
        <f>DATE(Data6[[#This Row],[Year]],Data6[[#This Row],[Month]],Data6[[#This Row],[Day]])</f>
        <v>45352</v>
      </c>
    </row>
    <row r="271" spans="1:25">
      <c r="A271" s="5">
        <v>45352.399187731484</v>
      </c>
      <c r="B271" s="7" t="s">
        <v>31</v>
      </c>
      <c r="C271" s="6" t="s">
        <v>271</v>
      </c>
      <c r="D271" s="7" t="s">
        <v>238</v>
      </c>
      <c r="E271" s="8">
        <v>8</v>
      </c>
      <c r="F271" s="7" t="s">
        <v>68</v>
      </c>
      <c r="G271" s="7" t="s">
        <v>68</v>
      </c>
      <c r="H271" s="7" t="s">
        <v>62</v>
      </c>
      <c r="I271" s="7" t="s">
        <v>44</v>
      </c>
      <c r="J271" s="19" t="str">
        <f>IFERROR(INDEX('Employee Info'!$C$3:$E$200,MATCH(Data6[[#This Row],[Name:]],'Employee Info'!$B$3:$B$200,0),MATCH(Data6[[#This Row],[Hours Type:]],'Employee Info'!$C$2:$E$2,0)),"")</f>
        <v/>
      </c>
      <c r="K271" s="19" t="str">
        <f>IFERROR(INDEX('Employee Info'!$C$3:$J$200,MATCH(Data6[[#This Row],[Name:]],'Employee Info'!$B$3:$B$200,0),MATCH(Data6[[#Headers],[Truck]],'Employee Info'!$C$2:$J$2,0)),"")</f>
        <v/>
      </c>
      <c r="L271" s="19" t="str">
        <f>IFERROR(INDEX('Employee Info'!$C$3:$J$200,MATCH(Data6[[#This Row],[Name:]],'Employee Info'!$B$3:$B$200,0),MATCH(Data6[[#Headers],[Phone]],'Employee Info'!$C$2:$J$2,0)),"")</f>
        <v/>
      </c>
      <c r="M271" s="19" t="str">
        <f>IFERROR(INDEX('Employee Info'!$C$3:$J$200,MATCH(Data6[[#This Row],[Name:]],'Employee Info'!$B$3:$B$200,0),MATCH(Data6[[#Headers],[Tech]],'Employee Info'!$C$2:$J$2,0)),"")</f>
        <v/>
      </c>
      <c r="N271" s="19" t="str">
        <f>IFERROR(INDEX('Employee Info'!$C$3:$J$200,MATCH(Data6[[#This Row],[Name:]],'Employee Info'!$B$3:$B$200,0),MATCH(Data6[[#Headers],[Other]],'Employee Info'!$C$2:$J$2,0)),"")</f>
        <v/>
      </c>
      <c r="O271" s="19">
        <f>IFERROR((Data6[[#This Row],[Hours:]]*SUM(Data6[[#This Row],[Rate]:[Other]])),"")</f>
        <v>0</v>
      </c>
      <c r="P271" s="7" t="str">
        <f>IF(Data6[[#This Row],[WO'#:]]="","Riley #","WO#")</f>
        <v>Riley #</v>
      </c>
      <c r="Q271" s="7">
        <f>IFERROR(WEEKNUM(Data6[[#This Row],[Date:]]),"")</f>
        <v>9</v>
      </c>
      <c r="R271" s="6">
        <f t="shared" si="12"/>
        <v>45347</v>
      </c>
      <c r="S271" s="6">
        <f>Data6[[#This Row],[Week Start]]+7</f>
        <v>45354</v>
      </c>
      <c r="T271" s="7" t="str">
        <f t="shared" si="13"/>
        <v>2/25/2024 - 3/3/2024</v>
      </c>
      <c r="U271" s="7" t="str">
        <f t="shared" si="14"/>
        <v>Time Card</v>
      </c>
      <c r="V271" s="8" t="str">
        <f>RIGHT(TEXT(Data6[[#This Row],[Date:]],"mmddyyyy"),4)</f>
        <v>2024</v>
      </c>
      <c r="W271" s="8" t="str">
        <f>MID(TEXT(Data6[[#This Row],[Date:]],"mmddyyyy"),3,2)</f>
        <v>01</v>
      </c>
      <c r="X271" s="8" t="str">
        <f>LEFT(TEXT(Data6[[#This Row],[Date:]],"mmddyyyy"),2)</f>
        <v>03</v>
      </c>
      <c r="Y271" s="6">
        <f>DATE(Data6[[#This Row],[Year]],Data6[[#This Row],[Month]],Data6[[#This Row],[Day]])</f>
        <v>45352</v>
      </c>
    </row>
    <row r="272" spans="1:25">
      <c r="A272" s="5">
        <v>45352.516344328702</v>
      </c>
      <c r="B272" s="7" t="s">
        <v>66</v>
      </c>
      <c r="C272" s="6" t="s">
        <v>271</v>
      </c>
      <c r="D272" s="7" t="s">
        <v>242</v>
      </c>
      <c r="E272" s="8">
        <v>5</v>
      </c>
      <c r="F272" s="7" t="s">
        <v>68</v>
      </c>
      <c r="G272" s="7" t="s">
        <v>68</v>
      </c>
      <c r="H272" s="7" t="s">
        <v>62</v>
      </c>
      <c r="I272" s="7" t="s">
        <v>44</v>
      </c>
      <c r="J272" s="19" t="str">
        <f>IFERROR(INDEX('Employee Info'!$C$3:$E$200,MATCH(Data6[[#This Row],[Name:]],'Employee Info'!$B$3:$B$200,0),MATCH(Data6[[#This Row],[Hours Type:]],'Employee Info'!$C$2:$E$2,0)),"")</f>
        <v/>
      </c>
      <c r="K272" s="19" t="str">
        <f>IFERROR(INDEX('Employee Info'!$C$3:$J$200,MATCH(Data6[[#This Row],[Name:]],'Employee Info'!$B$3:$B$200,0),MATCH(Data6[[#Headers],[Truck]],'Employee Info'!$C$2:$J$2,0)),"")</f>
        <v/>
      </c>
      <c r="L272" s="19" t="str">
        <f>IFERROR(INDEX('Employee Info'!$C$3:$J$200,MATCH(Data6[[#This Row],[Name:]],'Employee Info'!$B$3:$B$200,0),MATCH(Data6[[#Headers],[Phone]],'Employee Info'!$C$2:$J$2,0)),"")</f>
        <v/>
      </c>
      <c r="M272" s="19" t="str">
        <f>IFERROR(INDEX('Employee Info'!$C$3:$J$200,MATCH(Data6[[#This Row],[Name:]],'Employee Info'!$B$3:$B$200,0),MATCH(Data6[[#Headers],[Tech]],'Employee Info'!$C$2:$J$2,0)),"")</f>
        <v/>
      </c>
      <c r="N272" s="19" t="str">
        <f>IFERROR(INDEX('Employee Info'!$C$3:$J$200,MATCH(Data6[[#This Row],[Name:]],'Employee Info'!$B$3:$B$200,0),MATCH(Data6[[#Headers],[Other]],'Employee Info'!$C$2:$J$2,0)),"")</f>
        <v/>
      </c>
      <c r="O272" s="19">
        <f>IFERROR((Data6[[#This Row],[Hours:]]*SUM(Data6[[#This Row],[Rate]:[Other]])),"")</f>
        <v>0</v>
      </c>
      <c r="P272" s="7" t="str">
        <f>IF(Data6[[#This Row],[WO'#:]]="","Riley #","WO#")</f>
        <v>Riley #</v>
      </c>
      <c r="Q272" s="7">
        <f>IFERROR(WEEKNUM(Data6[[#This Row],[Date:]]),"")</f>
        <v>9</v>
      </c>
      <c r="R272" s="6">
        <f t="shared" si="12"/>
        <v>45347</v>
      </c>
      <c r="S272" s="6">
        <f>Data6[[#This Row],[Week Start]]+7</f>
        <v>45354</v>
      </c>
      <c r="T272" s="7" t="str">
        <f t="shared" si="13"/>
        <v>2/25/2024 - 3/3/2024</v>
      </c>
      <c r="U272" s="7" t="str">
        <f t="shared" si="14"/>
        <v>Time Card</v>
      </c>
      <c r="V272" s="8" t="str">
        <f>RIGHT(TEXT(Data6[[#This Row],[Date:]],"mmddyyyy"),4)</f>
        <v>2024</v>
      </c>
      <c r="W272" s="8" t="str">
        <f>MID(TEXT(Data6[[#This Row],[Date:]],"mmddyyyy"),3,2)</f>
        <v>01</v>
      </c>
      <c r="X272" s="8" t="str">
        <f>LEFT(TEXT(Data6[[#This Row],[Date:]],"mmddyyyy"),2)</f>
        <v>03</v>
      </c>
      <c r="Y272" s="6">
        <f>DATE(Data6[[#This Row],[Year]],Data6[[#This Row],[Month]],Data6[[#This Row],[Day]])</f>
        <v>45352</v>
      </c>
    </row>
    <row r="273" spans="1:25">
      <c r="A273" s="5">
        <v>45352.563449189816</v>
      </c>
      <c r="B273" s="7" t="s">
        <v>65</v>
      </c>
      <c r="C273" s="6" t="s">
        <v>271</v>
      </c>
      <c r="D273" s="7" t="s">
        <v>232</v>
      </c>
      <c r="E273" s="8">
        <v>8</v>
      </c>
      <c r="F273" s="7" t="s">
        <v>68</v>
      </c>
      <c r="G273" s="7" t="s">
        <v>68</v>
      </c>
      <c r="H273" s="7" t="s">
        <v>64</v>
      </c>
      <c r="I273" s="7" t="s">
        <v>44</v>
      </c>
      <c r="J273" s="19" t="str">
        <f>IFERROR(INDEX('Employee Info'!$C$3:$E$200,MATCH(Data6[[#This Row],[Name:]],'Employee Info'!$B$3:$B$200,0),MATCH(Data6[[#This Row],[Hours Type:]],'Employee Info'!$C$2:$E$2,0)),"")</f>
        <v/>
      </c>
      <c r="K273" s="19" t="str">
        <f>IFERROR(INDEX('Employee Info'!$C$3:$J$200,MATCH(Data6[[#This Row],[Name:]],'Employee Info'!$B$3:$B$200,0),MATCH(Data6[[#Headers],[Truck]],'Employee Info'!$C$2:$J$2,0)),"")</f>
        <v/>
      </c>
      <c r="L273" s="19" t="str">
        <f>IFERROR(INDEX('Employee Info'!$C$3:$J$200,MATCH(Data6[[#This Row],[Name:]],'Employee Info'!$B$3:$B$200,0),MATCH(Data6[[#Headers],[Phone]],'Employee Info'!$C$2:$J$2,0)),"")</f>
        <v/>
      </c>
      <c r="M273" s="19" t="str">
        <f>IFERROR(INDEX('Employee Info'!$C$3:$J$200,MATCH(Data6[[#This Row],[Name:]],'Employee Info'!$B$3:$B$200,0),MATCH(Data6[[#Headers],[Tech]],'Employee Info'!$C$2:$J$2,0)),"")</f>
        <v/>
      </c>
      <c r="N273" s="19" t="str">
        <f>IFERROR(INDEX('Employee Info'!$C$3:$J$200,MATCH(Data6[[#This Row],[Name:]],'Employee Info'!$B$3:$B$200,0),MATCH(Data6[[#Headers],[Other]],'Employee Info'!$C$2:$J$2,0)),"")</f>
        <v/>
      </c>
      <c r="O273" s="19">
        <f>IFERROR((Data6[[#This Row],[Hours:]]*SUM(Data6[[#This Row],[Rate]:[Other]])),"")</f>
        <v>0</v>
      </c>
      <c r="P273" s="7" t="str">
        <f>IF(Data6[[#This Row],[WO'#:]]="","Riley #","WO#")</f>
        <v>Riley #</v>
      </c>
      <c r="Q273" s="7">
        <f>IFERROR(WEEKNUM(Data6[[#This Row],[Date:]]),"")</f>
        <v>9</v>
      </c>
      <c r="R273" s="6">
        <f t="shared" si="12"/>
        <v>45347</v>
      </c>
      <c r="S273" s="6">
        <f>Data6[[#This Row],[Week Start]]+7</f>
        <v>45354</v>
      </c>
      <c r="T273" s="7" t="str">
        <f t="shared" si="13"/>
        <v>2/25/2024 - 3/3/2024</v>
      </c>
      <c r="U273" s="7" t="str">
        <f t="shared" si="14"/>
        <v>Time Card</v>
      </c>
      <c r="V273" s="8" t="str">
        <f>RIGHT(TEXT(Data6[[#This Row],[Date:]],"mmddyyyy"),4)</f>
        <v>2024</v>
      </c>
      <c r="W273" s="8" t="str">
        <f>MID(TEXT(Data6[[#This Row],[Date:]],"mmddyyyy"),3,2)</f>
        <v>01</v>
      </c>
      <c r="X273" s="8" t="str">
        <f>LEFT(TEXT(Data6[[#This Row],[Date:]],"mmddyyyy"),2)</f>
        <v>03</v>
      </c>
      <c r="Y273" s="6">
        <f>DATE(Data6[[#This Row],[Year]],Data6[[#This Row],[Month]],Data6[[#This Row],[Day]])</f>
        <v>45352</v>
      </c>
    </row>
    <row r="274" spans="1:25">
      <c r="A274" s="5">
        <v>45353.387705324072</v>
      </c>
      <c r="B274" s="7" t="s">
        <v>66</v>
      </c>
      <c r="C274" s="6" t="s">
        <v>326</v>
      </c>
      <c r="D274" s="7" t="s">
        <v>327</v>
      </c>
      <c r="E274" s="8">
        <v>4</v>
      </c>
      <c r="F274" s="7" t="s">
        <v>68</v>
      </c>
      <c r="G274" s="7" t="s">
        <v>68</v>
      </c>
      <c r="H274" s="7" t="s">
        <v>62</v>
      </c>
      <c r="I274" s="7" t="s">
        <v>45</v>
      </c>
      <c r="J274" s="19" t="str">
        <f>IFERROR(INDEX('Employee Info'!$C$3:$E$200,MATCH(Data6[[#This Row],[Name:]],'Employee Info'!$B$3:$B$200,0),MATCH(Data6[[#This Row],[Hours Type:]],'Employee Info'!$C$2:$E$2,0)),"")</f>
        <v/>
      </c>
      <c r="K274" s="19" t="str">
        <f>IFERROR(INDEX('Employee Info'!$C$3:$J$200,MATCH(Data6[[#This Row],[Name:]],'Employee Info'!$B$3:$B$200,0),MATCH(Data6[[#Headers],[Truck]],'Employee Info'!$C$2:$J$2,0)),"")</f>
        <v/>
      </c>
      <c r="L274" s="19" t="str">
        <f>IFERROR(INDEX('Employee Info'!$C$3:$J$200,MATCH(Data6[[#This Row],[Name:]],'Employee Info'!$B$3:$B$200,0),MATCH(Data6[[#Headers],[Phone]],'Employee Info'!$C$2:$J$2,0)),"")</f>
        <v/>
      </c>
      <c r="M274" s="19" t="str">
        <f>IFERROR(INDEX('Employee Info'!$C$3:$J$200,MATCH(Data6[[#This Row],[Name:]],'Employee Info'!$B$3:$B$200,0),MATCH(Data6[[#Headers],[Tech]],'Employee Info'!$C$2:$J$2,0)),"")</f>
        <v/>
      </c>
      <c r="N274" s="19" t="str">
        <f>IFERROR(INDEX('Employee Info'!$C$3:$J$200,MATCH(Data6[[#This Row],[Name:]],'Employee Info'!$B$3:$B$200,0),MATCH(Data6[[#Headers],[Other]],'Employee Info'!$C$2:$J$2,0)),"")</f>
        <v/>
      </c>
      <c r="O274" s="19">
        <f>IFERROR((Data6[[#This Row],[Hours:]]*SUM(Data6[[#This Row],[Rate]:[Other]])),"")</f>
        <v>0</v>
      </c>
      <c r="P274" s="7" t="str">
        <f>IF(Data6[[#This Row],[WO'#:]]="","Riley #","WO#")</f>
        <v>Riley #</v>
      </c>
      <c r="Q274" s="7">
        <f>IFERROR(WEEKNUM(Data6[[#This Row],[Date:]]),"")</f>
        <v>9</v>
      </c>
      <c r="R274" s="6">
        <f t="shared" si="12"/>
        <v>45347</v>
      </c>
      <c r="S274" s="6">
        <f>Data6[[#This Row],[Week Start]]+7</f>
        <v>45354</v>
      </c>
      <c r="T274" s="7" t="str">
        <f t="shared" si="13"/>
        <v>2/25/2024 - 3/3/2024</v>
      </c>
      <c r="U274" s="7" t="str">
        <f t="shared" si="14"/>
        <v>Time Card</v>
      </c>
      <c r="V274" s="8" t="str">
        <f>RIGHT(TEXT(Data6[[#This Row],[Date:]],"mmddyyyy"),4)</f>
        <v>2024</v>
      </c>
      <c r="W274" s="8" t="str">
        <f>MID(TEXT(Data6[[#This Row],[Date:]],"mmddyyyy"),3,2)</f>
        <v>02</v>
      </c>
      <c r="X274" s="8" t="str">
        <f>LEFT(TEXT(Data6[[#This Row],[Date:]],"mmddyyyy"),2)</f>
        <v>03</v>
      </c>
      <c r="Y274" s="6">
        <f>DATE(Data6[[#This Row],[Year]],Data6[[#This Row],[Month]],Data6[[#This Row],[Day]])</f>
        <v>45353</v>
      </c>
    </row>
    <row r="275" spans="1:25">
      <c r="A275" s="5">
        <v>45353.388071990739</v>
      </c>
      <c r="B275" s="7" t="s">
        <v>31</v>
      </c>
      <c r="C275" s="6" t="s">
        <v>326</v>
      </c>
      <c r="D275" s="7" t="s">
        <v>327</v>
      </c>
      <c r="E275" s="8">
        <v>4</v>
      </c>
      <c r="F275" s="7" t="s">
        <v>68</v>
      </c>
      <c r="G275" s="7" t="s">
        <v>68</v>
      </c>
      <c r="H275" s="7" t="s">
        <v>62</v>
      </c>
      <c r="I275" s="7" t="s">
        <v>45</v>
      </c>
      <c r="J275" s="19" t="str">
        <f>IFERROR(INDEX('Employee Info'!$C$3:$E$200,MATCH(Data6[[#This Row],[Name:]],'Employee Info'!$B$3:$B$200,0),MATCH(Data6[[#This Row],[Hours Type:]],'Employee Info'!$C$2:$E$2,0)),"")</f>
        <v/>
      </c>
      <c r="K275" s="19" t="str">
        <f>IFERROR(INDEX('Employee Info'!$C$3:$J$200,MATCH(Data6[[#This Row],[Name:]],'Employee Info'!$B$3:$B$200,0),MATCH(Data6[[#Headers],[Truck]],'Employee Info'!$C$2:$J$2,0)),"")</f>
        <v/>
      </c>
      <c r="L275" s="19" t="str">
        <f>IFERROR(INDEX('Employee Info'!$C$3:$J$200,MATCH(Data6[[#This Row],[Name:]],'Employee Info'!$B$3:$B$200,0),MATCH(Data6[[#Headers],[Phone]],'Employee Info'!$C$2:$J$2,0)),"")</f>
        <v/>
      </c>
      <c r="M275" s="19" t="str">
        <f>IFERROR(INDEX('Employee Info'!$C$3:$J$200,MATCH(Data6[[#This Row],[Name:]],'Employee Info'!$B$3:$B$200,0),MATCH(Data6[[#Headers],[Tech]],'Employee Info'!$C$2:$J$2,0)),"")</f>
        <v/>
      </c>
      <c r="N275" s="19" t="str">
        <f>IFERROR(INDEX('Employee Info'!$C$3:$J$200,MATCH(Data6[[#This Row],[Name:]],'Employee Info'!$B$3:$B$200,0),MATCH(Data6[[#Headers],[Other]],'Employee Info'!$C$2:$J$2,0)),"")</f>
        <v/>
      </c>
      <c r="O275" s="19">
        <f>IFERROR((Data6[[#This Row],[Hours:]]*SUM(Data6[[#This Row],[Rate]:[Other]])),"")</f>
        <v>0</v>
      </c>
      <c r="P275" s="7" t="str">
        <f>IF(Data6[[#This Row],[WO'#:]]="","Riley #","WO#")</f>
        <v>Riley #</v>
      </c>
      <c r="Q275" s="7">
        <f>IFERROR(WEEKNUM(Data6[[#This Row],[Date:]]),"")</f>
        <v>9</v>
      </c>
      <c r="R275" s="6">
        <f t="shared" si="12"/>
        <v>45347</v>
      </c>
      <c r="S275" s="6">
        <f>Data6[[#This Row],[Week Start]]+7</f>
        <v>45354</v>
      </c>
      <c r="T275" s="7" t="str">
        <f t="shared" si="13"/>
        <v>2/25/2024 - 3/3/2024</v>
      </c>
      <c r="U275" s="7" t="str">
        <f t="shared" si="14"/>
        <v>Time Card</v>
      </c>
      <c r="V275" s="8" t="str">
        <f>RIGHT(TEXT(Data6[[#This Row],[Date:]],"mmddyyyy"),4)</f>
        <v>2024</v>
      </c>
      <c r="W275" s="8" t="str">
        <f>MID(TEXT(Data6[[#This Row],[Date:]],"mmddyyyy"),3,2)</f>
        <v>02</v>
      </c>
      <c r="X275" s="8" t="str">
        <f>LEFT(TEXT(Data6[[#This Row],[Date:]],"mmddyyyy"),2)</f>
        <v>03</v>
      </c>
      <c r="Y275" s="6">
        <f>DATE(Data6[[#This Row],[Year]],Data6[[#This Row],[Month]],Data6[[#This Row],[Day]])</f>
        <v>45353</v>
      </c>
    </row>
    <row r="276" spans="1:25">
      <c r="A276" s="5">
        <v>45359.521203703705</v>
      </c>
      <c r="B276" s="7" t="s">
        <v>66</v>
      </c>
      <c r="C276" s="6" t="s">
        <v>377</v>
      </c>
      <c r="D276" s="7" t="s">
        <v>317</v>
      </c>
      <c r="E276" s="8">
        <v>2</v>
      </c>
      <c r="F276" s="7">
        <v>6984733</v>
      </c>
      <c r="G276" s="7" t="s">
        <v>68</v>
      </c>
      <c r="H276" s="7" t="s">
        <v>69</v>
      </c>
      <c r="I276" s="7" t="s">
        <v>44</v>
      </c>
      <c r="J276" s="19" t="str">
        <f>IFERROR(INDEX('Employee Info'!$C$3:$E$200,MATCH(Data6[[#This Row],[Name:]],'Employee Info'!$B$3:$B$200,0),MATCH(Data6[[#This Row],[Hours Type:]],'Employee Info'!$C$2:$E$2,0)),"")</f>
        <v/>
      </c>
      <c r="K276" s="19" t="str">
        <f>IFERROR(INDEX('Employee Info'!$C$3:$J$200,MATCH(Data6[[#This Row],[Name:]],'Employee Info'!$B$3:$B$200,0),MATCH(Data6[[#Headers],[Truck]],'Employee Info'!$C$2:$J$2,0)),"")</f>
        <v/>
      </c>
      <c r="L276" s="19" t="str">
        <f>IFERROR(INDEX('Employee Info'!$C$3:$J$200,MATCH(Data6[[#This Row],[Name:]],'Employee Info'!$B$3:$B$200,0),MATCH(Data6[[#Headers],[Phone]],'Employee Info'!$C$2:$J$2,0)),"")</f>
        <v/>
      </c>
      <c r="M276" s="19" t="str">
        <f>IFERROR(INDEX('Employee Info'!$C$3:$J$200,MATCH(Data6[[#This Row],[Name:]],'Employee Info'!$B$3:$B$200,0),MATCH(Data6[[#Headers],[Tech]],'Employee Info'!$C$2:$J$2,0)),"")</f>
        <v/>
      </c>
      <c r="N276" s="19" t="str">
        <f>IFERROR(INDEX('Employee Info'!$C$3:$J$200,MATCH(Data6[[#This Row],[Name:]],'Employee Info'!$B$3:$B$200,0),MATCH(Data6[[#Headers],[Other]],'Employee Info'!$C$2:$J$2,0)),"")</f>
        <v/>
      </c>
      <c r="O276" s="19">
        <f>IFERROR((Data6[[#This Row],[Hours:]]*SUM(Data6[[#This Row],[Rate]:[Other]])),"")</f>
        <v>0</v>
      </c>
      <c r="P276" s="7" t="str">
        <f>IF(Data6[[#This Row],[WO'#:]]="","Riley #","WO#")</f>
        <v>WO#</v>
      </c>
      <c r="Q276" s="7">
        <f>IFERROR(WEEKNUM(Data6[[#This Row],[Date:]]),"")</f>
        <v>10</v>
      </c>
      <c r="R276" s="6">
        <f t="shared" si="12"/>
        <v>45354</v>
      </c>
      <c r="S276" s="6">
        <f>Data6[[#This Row],[Week Start]]+7</f>
        <v>45361</v>
      </c>
      <c r="T276" s="7" t="str">
        <f t="shared" si="13"/>
        <v>3/3/2024 - 3/10/2024</v>
      </c>
      <c r="U276" s="7" t="str">
        <f t="shared" si="14"/>
        <v>Time Card</v>
      </c>
      <c r="V276" s="8" t="str">
        <f>RIGHT(TEXT(Data6[[#This Row],[Date:]],"mmddyyyy"),4)</f>
        <v>2024</v>
      </c>
      <c r="W276" s="8" t="str">
        <f>MID(TEXT(Data6[[#This Row],[Date:]],"mmddyyyy"),3,2)</f>
        <v>04</v>
      </c>
      <c r="X276" s="8" t="str">
        <f>LEFT(TEXT(Data6[[#This Row],[Date:]],"mmddyyyy"),2)</f>
        <v>03</v>
      </c>
      <c r="Y276" s="6">
        <f>DATE(Data6[[#This Row],[Year]],Data6[[#This Row],[Month]],Data6[[#This Row],[Day]])</f>
        <v>45355</v>
      </c>
    </row>
    <row r="277" spans="1:25">
      <c r="A277" s="5">
        <v>45392.355214699077</v>
      </c>
      <c r="B277" s="7" t="s">
        <v>76</v>
      </c>
      <c r="C277" s="6" t="s">
        <v>377</v>
      </c>
      <c r="D277" s="7" t="s">
        <v>156</v>
      </c>
      <c r="E277" s="8">
        <v>2</v>
      </c>
      <c r="F277" s="7">
        <v>6984733</v>
      </c>
      <c r="G277" s="7" t="s">
        <v>68</v>
      </c>
      <c r="H277" s="7" t="s">
        <v>69</v>
      </c>
      <c r="I277" s="7" t="s">
        <v>44</v>
      </c>
      <c r="J277" s="19" t="str">
        <f>IFERROR(INDEX('Employee Info'!$C$3:$E$200,MATCH(Data6[[#This Row],[Name:]],'Employee Info'!$B$3:$B$200,0),MATCH(Data6[[#This Row],[Hours Type:]],'Employee Info'!$C$2:$E$2,0)),"")</f>
        <v/>
      </c>
      <c r="K277" s="19" t="str">
        <f>IFERROR(INDEX('Employee Info'!$C$3:$J$200,MATCH(Data6[[#This Row],[Name:]],'Employee Info'!$B$3:$B$200,0),MATCH(Data6[[#Headers],[Truck]],'Employee Info'!$C$2:$J$2,0)),"")</f>
        <v/>
      </c>
      <c r="L277" s="19" t="str">
        <f>IFERROR(INDEX('Employee Info'!$C$3:$J$200,MATCH(Data6[[#This Row],[Name:]],'Employee Info'!$B$3:$B$200,0),MATCH(Data6[[#Headers],[Phone]],'Employee Info'!$C$2:$J$2,0)),"")</f>
        <v/>
      </c>
      <c r="M277" s="19" t="str">
        <f>IFERROR(INDEX('Employee Info'!$C$3:$J$200,MATCH(Data6[[#This Row],[Name:]],'Employee Info'!$B$3:$B$200,0),MATCH(Data6[[#Headers],[Tech]],'Employee Info'!$C$2:$J$2,0)),"")</f>
        <v/>
      </c>
      <c r="N277" s="19" t="str">
        <f>IFERROR(INDEX('Employee Info'!$C$3:$J$200,MATCH(Data6[[#This Row],[Name:]],'Employee Info'!$B$3:$B$200,0),MATCH(Data6[[#Headers],[Other]],'Employee Info'!$C$2:$J$2,0)),"")</f>
        <v/>
      </c>
      <c r="O277" s="19">
        <f>IFERROR((Data6[[#This Row],[Hours:]]*SUM(Data6[[#This Row],[Rate]:[Other]])),"")</f>
        <v>0</v>
      </c>
      <c r="P277" s="7" t="str">
        <f>IF(Data6[[#This Row],[WO'#:]]="","Riley #","WO#")</f>
        <v>WO#</v>
      </c>
      <c r="Q277" s="7">
        <f>IFERROR(WEEKNUM(Data6[[#This Row],[Date:]]),"")</f>
        <v>10</v>
      </c>
      <c r="R277" s="6">
        <f t="shared" si="12"/>
        <v>45354</v>
      </c>
      <c r="S277" s="6">
        <f>Data6[[#This Row],[Week Start]]+7</f>
        <v>45361</v>
      </c>
      <c r="T277" s="7" t="str">
        <f t="shared" si="13"/>
        <v>3/3/2024 - 3/10/2024</v>
      </c>
      <c r="U277" s="7" t="str">
        <f t="shared" si="14"/>
        <v>Time Card</v>
      </c>
      <c r="V277" s="8" t="str">
        <f>RIGHT(TEXT(Data6[[#This Row],[Date:]],"mmddyyyy"),4)</f>
        <v>2024</v>
      </c>
      <c r="W277" s="8" t="str">
        <f>MID(TEXT(Data6[[#This Row],[Date:]],"mmddyyyy"),3,2)</f>
        <v>04</v>
      </c>
      <c r="X277" s="8" t="str">
        <f>LEFT(TEXT(Data6[[#This Row],[Date:]],"mmddyyyy"),2)</f>
        <v>03</v>
      </c>
      <c r="Y277" s="6">
        <f>DATE(Data6[[#This Row],[Year]],Data6[[#This Row],[Month]],Data6[[#This Row],[Day]])</f>
        <v>45355</v>
      </c>
    </row>
    <row r="278" spans="1:25">
      <c r="A278" s="5">
        <v>45359.440229513886</v>
      </c>
      <c r="B278" s="7" t="s">
        <v>66</v>
      </c>
      <c r="C278" s="6" t="s">
        <v>377</v>
      </c>
      <c r="D278" s="7" t="s">
        <v>378</v>
      </c>
      <c r="E278" s="8">
        <v>1</v>
      </c>
      <c r="F278" s="7">
        <v>7049152</v>
      </c>
      <c r="G278" s="7" t="s">
        <v>68</v>
      </c>
      <c r="H278" s="7" t="s">
        <v>69</v>
      </c>
      <c r="I278" s="7" t="s">
        <v>44</v>
      </c>
      <c r="J278" s="19" t="str">
        <f>IFERROR(INDEX('Employee Info'!$C$3:$E$200,MATCH(Data6[[#This Row],[Name:]],'Employee Info'!$B$3:$B$200,0),MATCH(Data6[[#This Row],[Hours Type:]],'Employee Info'!$C$2:$E$2,0)),"")</f>
        <v/>
      </c>
      <c r="K278" s="19" t="str">
        <f>IFERROR(INDEX('Employee Info'!$C$3:$J$200,MATCH(Data6[[#This Row],[Name:]],'Employee Info'!$B$3:$B$200,0),MATCH(Data6[[#Headers],[Truck]],'Employee Info'!$C$2:$J$2,0)),"")</f>
        <v/>
      </c>
      <c r="L278" s="19" t="str">
        <f>IFERROR(INDEX('Employee Info'!$C$3:$J$200,MATCH(Data6[[#This Row],[Name:]],'Employee Info'!$B$3:$B$200,0),MATCH(Data6[[#Headers],[Phone]],'Employee Info'!$C$2:$J$2,0)),"")</f>
        <v/>
      </c>
      <c r="M278" s="19" t="str">
        <f>IFERROR(INDEX('Employee Info'!$C$3:$J$200,MATCH(Data6[[#This Row],[Name:]],'Employee Info'!$B$3:$B$200,0),MATCH(Data6[[#Headers],[Tech]],'Employee Info'!$C$2:$J$2,0)),"")</f>
        <v/>
      </c>
      <c r="N278" s="19" t="str">
        <f>IFERROR(INDEX('Employee Info'!$C$3:$J$200,MATCH(Data6[[#This Row],[Name:]],'Employee Info'!$B$3:$B$200,0),MATCH(Data6[[#Headers],[Other]],'Employee Info'!$C$2:$J$2,0)),"")</f>
        <v/>
      </c>
      <c r="O278" s="19">
        <f>IFERROR((Data6[[#This Row],[Hours:]]*SUM(Data6[[#This Row],[Rate]:[Other]])),"")</f>
        <v>0</v>
      </c>
      <c r="P278" s="7" t="str">
        <f>IF(Data6[[#This Row],[WO'#:]]="","Riley #","WO#")</f>
        <v>WO#</v>
      </c>
      <c r="Q278" s="7">
        <f>IFERROR(WEEKNUM(Data6[[#This Row],[Date:]]),"")</f>
        <v>10</v>
      </c>
      <c r="R278" s="6">
        <f t="shared" si="12"/>
        <v>45354</v>
      </c>
      <c r="S278" s="6">
        <f>Data6[[#This Row],[Week Start]]+7</f>
        <v>45361</v>
      </c>
      <c r="T278" s="7" t="str">
        <f t="shared" si="13"/>
        <v>3/3/2024 - 3/10/2024</v>
      </c>
      <c r="U278" s="7" t="str">
        <f t="shared" si="14"/>
        <v>Time Card</v>
      </c>
      <c r="V278" s="8" t="str">
        <f>RIGHT(TEXT(Data6[[#This Row],[Date:]],"mmddyyyy"),4)</f>
        <v>2024</v>
      </c>
      <c r="W278" s="8" t="str">
        <f>MID(TEXT(Data6[[#This Row],[Date:]],"mmddyyyy"),3,2)</f>
        <v>04</v>
      </c>
      <c r="X278" s="8" t="str">
        <f>LEFT(TEXT(Data6[[#This Row],[Date:]],"mmddyyyy"),2)</f>
        <v>03</v>
      </c>
      <c r="Y278" s="6">
        <f>DATE(Data6[[#This Row],[Year]],Data6[[#This Row],[Month]],Data6[[#This Row],[Day]])</f>
        <v>45355</v>
      </c>
    </row>
    <row r="279" spans="1:25">
      <c r="A279" s="5">
        <v>45355.579455787039</v>
      </c>
      <c r="B279" s="7" t="s">
        <v>31</v>
      </c>
      <c r="C279" s="6" t="s">
        <v>377</v>
      </c>
      <c r="D279" s="7" t="s">
        <v>238</v>
      </c>
      <c r="E279" s="8">
        <v>4</v>
      </c>
      <c r="F279" s="7" t="s">
        <v>68</v>
      </c>
      <c r="G279" s="7" t="s">
        <v>68</v>
      </c>
      <c r="H279" s="7" t="s">
        <v>62</v>
      </c>
      <c r="I279" s="7" t="s">
        <v>44</v>
      </c>
      <c r="J279" s="19" t="str">
        <f>IFERROR(INDEX('Employee Info'!$C$3:$E$200,MATCH(Data6[[#This Row],[Name:]],'Employee Info'!$B$3:$B$200,0),MATCH(Data6[[#This Row],[Hours Type:]],'Employee Info'!$C$2:$E$2,0)),"")</f>
        <v/>
      </c>
      <c r="K279" s="19" t="str">
        <f>IFERROR(INDEX('Employee Info'!$C$3:$J$200,MATCH(Data6[[#This Row],[Name:]],'Employee Info'!$B$3:$B$200,0),MATCH(Data6[[#Headers],[Truck]],'Employee Info'!$C$2:$J$2,0)),"")</f>
        <v/>
      </c>
      <c r="L279" s="19" t="str">
        <f>IFERROR(INDEX('Employee Info'!$C$3:$J$200,MATCH(Data6[[#This Row],[Name:]],'Employee Info'!$B$3:$B$200,0),MATCH(Data6[[#Headers],[Phone]],'Employee Info'!$C$2:$J$2,0)),"")</f>
        <v/>
      </c>
      <c r="M279" s="19" t="str">
        <f>IFERROR(INDEX('Employee Info'!$C$3:$J$200,MATCH(Data6[[#This Row],[Name:]],'Employee Info'!$B$3:$B$200,0),MATCH(Data6[[#Headers],[Tech]],'Employee Info'!$C$2:$J$2,0)),"")</f>
        <v/>
      </c>
      <c r="N279" s="19" t="str">
        <f>IFERROR(INDEX('Employee Info'!$C$3:$J$200,MATCH(Data6[[#This Row],[Name:]],'Employee Info'!$B$3:$B$200,0),MATCH(Data6[[#Headers],[Other]],'Employee Info'!$C$2:$J$2,0)),"")</f>
        <v/>
      </c>
      <c r="O279" s="19">
        <f>IFERROR((Data6[[#This Row],[Hours:]]*SUM(Data6[[#This Row],[Rate]:[Other]])),"")</f>
        <v>0</v>
      </c>
      <c r="P279" s="7" t="str">
        <f>IF(Data6[[#This Row],[WO'#:]]="","Riley #","WO#")</f>
        <v>Riley #</v>
      </c>
      <c r="Q279" s="7">
        <f>IFERROR(WEEKNUM(Data6[[#This Row],[Date:]]),"")</f>
        <v>10</v>
      </c>
      <c r="R279" s="6">
        <f t="shared" si="12"/>
        <v>45354</v>
      </c>
      <c r="S279" s="6">
        <f>Data6[[#This Row],[Week Start]]+7</f>
        <v>45361</v>
      </c>
      <c r="T279" s="7" t="str">
        <f t="shared" si="13"/>
        <v>3/3/2024 - 3/10/2024</v>
      </c>
      <c r="U279" s="7" t="str">
        <f t="shared" si="14"/>
        <v>Time Card</v>
      </c>
      <c r="V279" s="8" t="str">
        <f>RIGHT(TEXT(Data6[[#This Row],[Date:]],"mmddyyyy"),4)</f>
        <v>2024</v>
      </c>
      <c r="W279" s="8" t="str">
        <f>MID(TEXT(Data6[[#This Row],[Date:]],"mmddyyyy"),3,2)</f>
        <v>04</v>
      </c>
      <c r="X279" s="8" t="str">
        <f>LEFT(TEXT(Data6[[#This Row],[Date:]],"mmddyyyy"),2)</f>
        <v>03</v>
      </c>
      <c r="Y279" s="6">
        <f>DATE(Data6[[#This Row],[Year]],Data6[[#This Row],[Month]],Data6[[#This Row],[Day]])</f>
        <v>45355</v>
      </c>
    </row>
    <row r="280" spans="1:25">
      <c r="A280" s="5">
        <v>45359.445395833332</v>
      </c>
      <c r="B280" s="7" t="s">
        <v>66</v>
      </c>
      <c r="C280" s="6" t="s">
        <v>377</v>
      </c>
      <c r="D280" s="7" t="s">
        <v>383</v>
      </c>
      <c r="E280" s="8">
        <v>4</v>
      </c>
      <c r="F280" s="7" t="s">
        <v>68</v>
      </c>
      <c r="G280" s="7" t="s">
        <v>68</v>
      </c>
      <c r="H280" s="7" t="s">
        <v>62</v>
      </c>
      <c r="I280" s="7" t="s">
        <v>44</v>
      </c>
      <c r="J280" s="19" t="str">
        <f>IFERROR(INDEX('Employee Info'!$C$3:$E$200,MATCH(Data6[[#This Row],[Name:]],'Employee Info'!$B$3:$B$200,0),MATCH(Data6[[#This Row],[Hours Type:]],'Employee Info'!$C$2:$E$2,0)),"")</f>
        <v/>
      </c>
      <c r="K280" s="19" t="str">
        <f>IFERROR(INDEX('Employee Info'!$C$3:$J$200,MATCH(Data6[[#This Row],[Name:]],'Employee Info'!$B$3:$B$200,0),MATCH(Data6[[#Headers],[Truck]],'Employee Info'!$C$2:$J$2,0)),"")</f>
        <v/>
      </c>
      <c r="L280" s="19" t="str">
        <f>IFERROR(INDEX('Employee Info'!$C$3:$J$200,MATCH(Data6[[#This Row],[Name:]],'Employee Info'!$B$3:$B$200,0),MATCH(Data6[[#Headers],[Phone]],'Employee Info'!$C$2:$J$2,0)),"")</f>
        <v/>
      </c>
      <c r="M280" s="19" t="str">
        <f>IFERROR(INDEX('Employee Info'!$C$3:$J$200,MATCH(Data6[[#This Row],[Name:]],'Employee Info'!$B$3:$B$200,0),MATCH(Data6[[#Headers],[Tech]],'Employee Info'!$C$2:$J$2,0)),"")</f>
        <v/>
      </c>
      <c r="N280" s="19" t="str">
        <f>IFERROR(INDEX('Employee Info'!$C$3:$J$200,MATCH(Data6[[#This Row],[Name:]],'Employee Info'!$B$3:$B$200,0),MATCH(Data6[[#Headers],[Other]],'Employee Info'!$C$2:$J$2,0)),"")</f>
        <v/>
      </c>
      <c r="O280" s="19">
        <f>IFERROR((Data6[[#This Row],[Hours:]]*SUM(Data6[[#This Row],[Rate]:[Other]])),"")</f>
        <v>0</v>
      </c>
      <c r="P280" s="7" t="str">
        <f>IF(Data6[[#This Row],[WO'#:]]="","Riley #","WO#")</f>
        <v>Riley #</v>
      </c>
      <c r="Q280" s="7">
        <f>IFERROR(WEEKNUM(Data6[[#This Row],[Date:]]),"")</f>
        <v>10</v>
      </c>
      <c r="R280" s="6">
        <f t="shared" si="12"/>
        <v>45354</v>
      </c>
      <c r="S280" s="6">
        <f>Data6[[#This Row],[Week Start]]+7</f>
        <v>45361</v>
      </c>
      <c r="T280" s="7" t="str">
        <f t="shared" si="13"/>
        <v>3/3/2024 - 3/10/2024</v>
      </c>
      <c r="U280" s="7" t="str">
        <f t="shared" si="14"/>
        <v>Time Card</v>
      </c>
      <c r="V280" s="8" t="str">
        <f>RIGHT(TEXT(Data6[[#This Row],[Date:]],"mmddyyyy"),4)</f>
        <v>2024</v>
      </c>
      <c r="W280" s="8" t="str">
        <f>MID(TEXT(Data6[[#This Row],[Date:]],"mmddyyyy"),3,2)</f>
        <v>04</v>
      </c>
      <c r="X280" s="8" t="str">
        <f>LEFT(TEXT(Data6[[#This Row],[Date:]],"mmddyyyy"),2)</f>
        <v>03</v>
      </c>
      <c r="Y280" s="6">
        <f>DATE(Data6[[#This Row],[Year]],Data6[[#This Row],[Month]],Data6[[#This Row],[Day]])</f>
        <v>45355</v>
      </c>
    </row>
    <row r="281" spans="1:25">
      <c r="A281" s="5">
        <v>45359.434975462966</v>
      </c>
      <c r="B281" s="7" t="s">
        <v>66</v>
      </c>
      <c r="C281" s="6" t="s">
        <v>377</v>
      </c>
      <c r="D281" s="7" t="s">
        <v>231</v>
      </c>
      <c r="E281" s="8">
        <v>1</v>
      </c>
      <c r="F281" s="7" t="s">
        <v>68</v>
      </c>
      <c r="G281" s="7" t="s">
        <v>68</v>
      </c>
      <c r="H281" s="7" t="s">
        <v>64</v>
      </c>
      <c r="I281" s="7" t="s">
        <v>44</v>
      </c>
      <c r="J281" s="19" t="str">
        <f>IFERROR(INDEX('Employee Info'!$C$3:$E$200,MATCH(Data6[[#This Row],[Name:]],'Employee Info'!$B$3:$B$200,0),MATCH(Data6[[#This Row],[Hours Type:]],'Employee Info'!$C$2:$E$2,0)),"")</f>
        <v/>
      </c>
      <c r="K281" s="19" t="str">
        <f>IFERROR(INDEX('Employee Info'!$C$3:$J$200,MATCH(Data6[[#This Row],[Name:]],'Employee Info'!$B$3:$B$200,0),MATCH(Data6[[#Headers],[Truck]],'Employee Info'!$C$2:$J$2,0)),"")</f>
        <v/>
      </c>
      <c r="L281" s="19" t="str">
        <f>IFERROR(INDEX('Employee Info'!$C$3:$J$200,MATCH(Data6[[#This Row],[Name:]],'Employee Info'!$B$3:$B$200,0),MATCH(Data6[[#Headers],[Phone]],'Employee Info'!$C$2:$J$2,0)),"")</f>
        <v/>
      </c>
      <c r="M281" s="19" t="str">
        <f>IFERROR(INDEX('Employee Info'!$C$3:$J$200,MATCH(Data6[[#This Row],[Name:]],'Employee Info'!$B$3:$B$200,0),MATCH(Data6[[#Headers],[Tech]],'Employee Info'!$C$2:$J$2,0)),"")</f>
        <v/>
      </c>
      <c r="N281" s="19" t="str">
        <f>IFERROR(INDEX('Employee Info'!$C$3:$J$200,MATCH(Data6[[#This Row],[Name:]],'Employee Info'!$B$3:$B$200,0),MATCH(Data6[[#Headers],[Other]],'Employee Info'!$C$2:$J$2,0)),"")</f>
        <v/>
      </c>
      <c r="O281" s="19">
        <f>IFERROR((Data6[[#This Row],[Hours:]]*SUM(Data6[[#This Row],[Rate]:[Other]])),"")</f>
        <v>0</v>
      </c>
      <c r="P281" s="7" t="str">
        <f>IF(Data6[[#This Row],[WO'#:]]="","Riley #","WO#")</f>
        <v>Riley #</v>
      </c>
      <c r="Q281" s="7">
        <f>IFERROR(WEEKNUM(Data6[[#This Row],[Date:]]),"")</f>
        <v>10</v>
      </c>
      <c r="R281" s="6">
        <f t="shared" si="12"/>
        <v>45354</v>
      </c>
      <c r="S281" s="6">
        <f>Data6[[#This Row],[Week Start]]+7</f>
        <v>45361</v>
      </c>
      <c r="T281" s="7" t="str">
        <f t="shared" si="13"/>
        <v>3/3/2024 - 3/10/2024</v>
      </c>
      <c r="U281" s="7" t="str">
        <f t="shared" si="14"/>
        <v>Time Card</v>
      </c>
      <c r="V281" s="8" t="str">
        <f>RIGHT(TEXT(Data6[[#This Row],[Date:]],"mmddyyyy"),4)</f>
        <v>2024</v>
      </c>
      <c r="W281" s="8" t="str">
        <f>MID(TEXT(Data6[[#This Row],[Date:]],"mmddyyyy"),3,2)</f>
        <v>04</v>
      </c>
      <c r="X281" s="8" t="str">
        <f>LEFT(TEXT(Data6[[#This Row],[Date:]],"mmddyyyy"),2)</f>
        <v>03</v>
      </c>
      <c r="Y281" s="6">
        <f>DATE(Data6[[#This Row],[Year]],Data6[[#This Row],[Month]],Data6[[#This Row],[Day]])</f>
        <v>45355</v>
      </c>
    </row>
    <row r="282" spans="1:25">
      <c r="A282" s="5">
        <v>45355.574921064814</v>
      </c>
      <c r="B282" s="7" t="s">
        <v>65</v>
      </c>
      <c r="C282" s="6" t="s">
        <v>377</v>
      </c>
      <c r="D282" s="7" t="s">
        <v>379</v>
      </c>
      <c r="E282" s="8">
        <v>8</v>
      </c>
      <c r="F282" s="7" t="s">
        <v>68</v>
      </c>
      <c r="G282" s="7" t="s">
        <v>68</v>
      </c>
      <c r="H282" s="7" t="s">
        <v>380</v>
      </c>
      <c r="I282" s="7" t="s">
        <v>44</v>
      </c>
      <c r="J282" s="19" t="str">
        <f>IFERROR(INDEX('Employee Info'!$C$3:$E$200,MATCH(Data6[[#This Row],[Name:]],'Employee Info'!$B$3:$B$200,0),MATCH(Data6[[#This Row],[Hours Type:]],'Employee Info'!$C$2:$E$2,0)),"")</f>
        <v/>
      </c>
      <c r="K282" s="19" t="str">
        <f>IFERROR(INDEX('Employee Info'!$C$3:$J$200,MATCH(Data6[[#This Row],[Name:]],'Employee Info'!$B$3:$B$200,0),MATCH(Data6[[#Headers],[Truck]],'Employee Info'!$C$2:$J$2,0)),"")</f>
        <v/>
      </c>
      <c r="L282" s="19" t="str">
        <f>IFERROR(INDEX('Employee Info'!$C$3:$J$200,MATCH(Data6[[#This Row],[Name:]],'Employee Info'!$B$3:$B$200,0),MATCH(Data6[[#Headers],[Phone]],'Employee Info'!$C$2:$J$2,0)),"")</f>
        <v/>
      </c>
      <c r="M282" s="19" t="str">
        <f>IFERROR(INDEX('Employee Info'!$C$3:$J$200,MATCH(Data6[[#This Row],[Name:]],'Employee Info'!$B$3:$B$200,0),MATCH(Data6[[#Headers],[Tech]],'Employee Info'!$C$2:$J$2,0)),"")</f>
        <v/>
      </c>
      <c r="N282" s="19" t="str">
        <f>IFERROR(INDEX('Employee Info'!$C$3:$J$200,MATCH(Data6[[#This Row],[Name:]],'Employee Info'!$B$3:$B$200,0),MATCH(Data6[[#Headers],[Other]],'Employee Info'!$C$2:$J$2,0)),"")</f>
        <v/>
      </c>
      <c r="O282" s="19">
        <f>IFERROR((Data6[[#This Row],[Hours:]]*SUM(Data6[[#This Row],[Rate]:[Other]])),"")</f>
        <v>0</v>
      </c>
      <c r="P282" s="7" t="str">
        <f>IF(Data6[[#This Row],[WO'#:]]="","Riley #","WO#")</f>
        <v>Riley #</v>
      </c>
      <c r="Q282" s="7">
        <f>IFERROR(WEEKNUM(Data6[[#This Row],[Date:]]),"")</f>
        <v>10</v>
      </c>
      <c r="R282" s="6">
        <f t="shared" si="12"/>
        <v>45354</v>
      </c>
      <c r="S282" s="6">
        <f>Data6[[#This Row],[Week Start]]+7</f>
        <v>45361</v>
      </c>
      <c r="T282" s="7" t="str">
        <f t="shared" si="13"/>
        <v>3/3/2024 - 3/10/2024</v>
      </c>
      <c r="U282" s="7" t="str">
        <f t="shared" si="14"/>
        <v>Time Card</v>
      </c>
      <c r="V282" s="8" t="str">
        <f>RIGHT(TEXT(Data6[[#This Row],[Date:]],"mmddyyyy"),4)</f>
        <v>2024</v>
      </c>
      <c r="W282" s="8" t="str">
        <f>MID(TEXT(Data6[[#This Row],[Date:]],"mmddyyyy"),3,2)</f>
        <v>04</v>
      </c>
      <c r="X282" s="8" t="str">
        <f>LEFT(TEXT(Data6[[#This Row],[Date:]],"mmddyyyy"),2)</f>
        <v>03</v>
      </c>
      <c r="Y282" s="6">
        <f>DATE(Data6[[#This Row],[Year]],Data6[[#This Row],[Month]],Data6[[#This Row],[Day]])</f>
        <v>45355</v>
      </c>
    </row>
    <row r="283" spans="1:25">
      <c r="A283" s="5">
        <v>45355.575263425926</v>
      </c>
      <c r="B283" s="7" t="s">
        <v>35</v>
      </c>
      <c r="C283" s="6" t="s">
        <v>377</v>
      </c>
      <c r="D283" s="7" t="s">
        <v>379</v>
      </c>
      <c r="E283" s="8">
        <v>7</v>
      </c>
      <c r="F283" s="7" t="s">
        <v>68</v>
      </c>
      <c r="G283" s="7" t="s">
        <v>68</v>
      </c>
      <c r="H283" s="7" t="s">
        <v>380</v>
      </c>
      <c r="I283" s="7" t="s">
        <v>44</v>
      </c>
      <c r="J283" s="19" t="str">
        <f>IFERROR(INDEX('Employee Info'!$C$3:$E$200,MATCH(Data6[[#This Row],[Name:]],'Employee Info'!$B$3:$B$200,0),MATCH(Data6[[#This Row],[Hours Type:]],'Employee Info'!$C$2:$E$2,0)),"")</f>
        <v/>
      </c>
      <c r="K283" s="19" t="str">
        <f>IFERROR(INDEX('Employee Info'!$C$3:$J$200,MATCH(Data6[[#This Row],[Name:]],'Employee Info'!$B$3:$B$200,0),MATCH(Data6[[#Headers],[Truck]],'Employee Info'!$C$2:$J$2,0)),"")</f>
        <v/>
      </c>
      <c r="L283" s="19" t="str">
        <f>IFERROR(INDEX('Employee Info'!$C$3:$J$200,MATCH(Data6[[#This Row],[Name:]],'Employee Info'!$B$3:$B$200,0),MATCH(Data6[[#Headers],[Phone]],'Employee Info'!$C$2:$J$2,0)),"")</f>
        <v/>
      </c>
      <c r="M283" s="19" t="str">
        <f>IFERROR(INDEX('Employee Info'!$C$3:$J$200,MATCH(Data6[[#This Row],[Name:]],'Employee Info'!$B$3:$B$200,0),MATCH(Data6[[#Headers],[Tech]],'Employee Info'!$C$2:$J$2,0)),"")</f>
        <v/>
      </c>
      <c r="N283" s="19" t="str">
        <f>IFERROR(INDEX('Employee Info'!$C$3:$J$200,MATCH(Data6[[#This Row],[Name:]],'Employee Info'!$B$3:$B$200,0),MATCH(Data6[[#Headers],[Other]],'Employee Info'!$C$2:$J$2,0)),"")</f>
        <v/>
      </c>
      <c r="O283" s="19">
        <f>IFERROR((Data6[[#This Row],[Hours:]]*SUM(Data6[[#This Row],[Rate]:[Other]])),"")</f>
        <v>0</v>
      </c>
      <c r="P283" s="7" t="str">
        <f>IF(Data6[[#This Row],[WO'#:]]="","Riley #","WO#")</f>
        <v>Riley #</v>
      </c>
      <c r="Q283" s="7">
        <f>IFERROR(WEEKNUM(Data6[[#This Row],[Date:]]),"")</f>
        <v>10</v>
      </c>
      <c r="R283" s="6">
        <f t="shared" si="12"/>
        <v>45354</v>
      </c>
      <c r="S283" s="6">
        <f>Data6[[#This Row],[Week Start]]+7</f>
        <v>45361</v>
      </c>
      <c r="T283" s="7" t="str">
        <f t="shared" si="13"/>
        <v>3/3/2024 - 3/10/2024</v>
      </c>
      <c r="U283" s="7" t="str">
        <f t="shared" si="14"/>
        <v>Time Card</v>
      </c>
      <c r="V283" s="8" t="str">
        <f>RIGHT(TEXT(Data6[[#This Row],[Date:]],"mmddyyyy"),4)</f>
        <v>2024</v>
      </c>
      <c r="W283" s="8" t="str">
        <f>MID(TEXT(Data6[[#This Row],[Date:]],"mmddyyyy"),3,2)</f>
        <v>04</v>
      </c>
      <c r="X283" s="8" t="str">
        <f>LEFT(TEXT(Data6[[#This Row],[Date:]],"mmddyyyy"),2)</f>
        <v>03</v>
      </c>
      <c r="Y283" s="6">
        <f>DATE(Data6[[#This Row],[Year]],Data6[[#This Row],[Month]],Data6[[#This Row],[Day]])</f>
        <v>45355</v>
      </c>
    </row>
    <row r="284" spans="1:25">
      <c r="A284" s="5">
        <v>45355.575790740739</v>
      </c>
      <c r="B284" s="7" t="s">
        <v>35</v>
      </c>
      <c r="C284" s="6" t="s">
        <v>377</v>
      </c>
      <c r="D284" s="7" t="s">
        <v>381</v>
      </c>
      <c r="E284" s="8">
        <v>1</v>
      </c>
      <c r="F284" s="7" t="s">
        <v>68</v>
      </c>
      <c r="G284" s="7" t="s">
        <v>68</v>
      </c>
      <c r="H284" s="7" t="s">
        <v>59</v>
      </c>
      <c r="I284" s="7" t="s">
        <v>44</v>
      </c>
      <c r="J284" s="19" t="str">
        <f>IFERROR(INDEX('Employee Info'!$C$3:$E$200,MATCH(Data6[[#This Row],[Name:]],'Employee Info'!$B$3:$B$200,0),MATCH(Data6[[#This Row],[Hours Type:]],'Employee Info'!$C$2:$E$2,0)),"")</f>
        <v/>
      </c>
      <c r="K284" s="19" t="str">
        <f>IFERROR(INDEX('Employee Info'!$C$3:$J$200,MATCH(Data6[[#This Row],[Name:]],'Employee Info'!$B$3:$B$200,0),MATCH(Data6[[#Headers],[Truck]],'Employee Info'!$C$2:$J$2,0)),"")</f>
        <v/>
      </c>
      <c r="L284" s="19" t="str">
        <f>IFERROR(INDEX('Employee Info'!$C$3:$J$200,MATCH(Data6[[#This Row],[Name:]],'Employee Info'!$B$3:$B$200,0),MATCH(Data6[[#Headers],[Phone]],'Employee Info'!$C$2:$J$2,0)),"")</f>
        <v/>
      </c>
      <c r="M284" s="19" t="str">
        <f>IFERROR(INDEX('Employee Info'!$C$3:$J$200,MATCH(Data6[[#This Row],[Name:]],'Employee Info'!$B$3:$B$200,0),MATCH(Data6[[#Headers],[Tech]],'Employee Info'!$C$2:$J$2,0)),"")</f>
        <v/>
      </c>
      <c r="N284" s="19" t="str">
        <f>IFERROR(INDEX('Employee Info'!$C$3:$J$200,MATCH(Data6[[#This Row],[Name:]],'Employee Info'!$B$3:$B$200,0),MATCH(Data6[[#Headers],[Other]],'Employee Info'!$C$2:$J$2,0)),"")</f>
        <v/>
      </c>
      <c r="O284" s="19">
        <f>IFERROR((Data6[[#This Row],[Hours:]]*SUM(Data6[[#This Row],[Rate]:[Other]])),"")</f>
        <v>0</v>
      </c>
      <c r="P284" s="7" t="str">
        <f>IF(Data6[[#This Row],[WO'#:]]="","Riley #","WO#")</f>
        <v>Riley #</v>
      </c>
      <c r="Q284" s="7">
        <f>IFERROR(WEEKNUM(Data6[[#This Row],[Date:]]),"")</f>
        <v>10</v>
      </c>
      <c r="R284" s="6">
        <f t="shared" si="12"/>
        <v>45354</v>
      </c>
      <c r="S284" s="6">
        <f>Data6[[#This Row],[Week Start]]+7</f>
        <v>45361</v>
      </c>
      <c r="T284" s="7" t="str">
        <f t="shared" si="13"/>
        <v>3/3/2024 - 3/10/2024</v>
      </c>
      <c r="U284" s="7" t="str">
        <f t="shared" si="14"/>
        <v>Time Card</v>
      </c>
      <c r="V284" s="8" t="str">
        <f>RIGHT(TEXT(Data6[[#This Row],[Date:]],"mmddyyyy"),4)</f>
        <v>2024</v>
      </c>
      <c r="W284" s="8" t="str">
        <f>MID(TEXT(Data6[[#This Row],[Date:]],"mmddyyyy"),3,2)</f>
        <v>04</v>
      </c>
      <c r="X284" s="8" t="str">
        <f>LEFT(TEXT(Data6[[#This Row],[Date:]],"mmddyyyy"),2)</f>
        <v>03</v>
      </c>
      <c r="Y284" s="6">
        <f>DATE(Data6[[#This Row],[Year]],Data6[[#This Row],[Month]],Data6[[#This Row],[Day]])</f>
        <v>45355</v>
      </c>
    </row>
    <row r="285" spans="1:25">
      <c r="A285" s="5">
        <v>45355.578922685185</v>
      </c>
      <c r="B285" s="7" t="s">
        <v>31</v>
      </c>
      <c r="C285" s="6" t="s">
        <v>377</v>
      </c>
      <c r="D285" s="7" t="s">
        <v>382</v>
      </c>
      <c r="E285" s="8">
        <v>4</v>
      </c>
      <c r="F285" s="7" t="s">
        <v>68</v>
      </c>
      <c r="G285" s="7" t="s">
        <v>68</v>
      </c>
      <c r="H285" s="7" t="s">
        <v>59</v>
      </c>
      <c r="I285" s="7" t="s">
        <v>44</v>
      </c>
      <c r="J285" s="19" t="str">
        <f>IFERROR(INDEX('Employee Info'!$C$3:$E$200,MATCH(Data6[[#This Row],[Name:]],'Employee Info'!$B$3:$B$200,0),MATCH(Data6[[#This Row],[Hours Type:]],'Employee Info'!$C$2:$E$2,0)),"")</f>
        <v/>
      </c>
      <c r="K285" s="19" t="str">
        <f>IFERROR(INDEX('Employee Info'!$C$3:$J$200,MATCH(Data6[[#This Row],[Name:]],'Employee Info'!$B$3:$B$200,0),MATCH(Data6[[#Headers],[Truck]],'Employee Info'!$C$2:$J$2,0)),"")</f>
        <v/>
      </c>
      <c r="L285" s="19" t="str">
        <f>IFERROR(INDEX('Employee Info'!$C$3:$J$200,MATCH(Data6[[#This Row],[Name:]],'Employee Info'!$B$3:$B$200,0),MATCH(Data6[[#Headers],[Phone]],'Employee Info'!$C$2:$J$2,0)),"")</f>
        <v/>
      </c>
      <c r="M285" s="19" t="str">
        <f>IFERROR(INDEX('Employee Info'!$C$3:$J$200,MATCH(Data6[[#This Row],[Name:]],'Employee Info'!$B$3:$B$200,0),MATCH(Data6[[#Headers],[Tech]],'Employee Info'!$C$2:$J$2,0)),"")</f>
        <v/>
      </c>
      <c r="N285" s="19" t="str">
        <f>IFERROR(INDEX('Employee Info'!$C$3:$J$200,MATCH(Data6[[#This Row],[Name:]],'Employee Info'!$B$3:$B$200,0),MATCH(Data6[[#Headers],[Other]],'Employee Info'!$C$2:$J$2,0)),"")</f>
        <v/>
      </c>
      <c r="O285" s="19">
        <f>IFERROR((Data6[[#This Row],[Hours:]]*SUM(Data6[[#This Row],[Rate]:[Other]])),"")</f>
        <v>0</v>
      </c>
      <c r="P285" s="7" t="str">
        <f>IF(Data6[[#This Row],[WO'#:]]="","Riley #","WO#")</f>
        <v>Riley #</v>
      </c>
      <c r="Q285" s="7">
        <f>IFERROR(WEEKNUM(Data6[[#This Row],[Date:]]),"")</f>
        <v>10</v>
      </c>
      <c r="R285" s="6">
        <f t="shared" si="12"/>
        <v>45354</v>
      </c>
      <c r="S285" s="6">
        <f>Data6[[#This Row],[Week Start]]+7</f>
        <v>45361</v>
      </c>
      <c r="T285" s="7" t="str">
        <f t="shared" si="13"/>
        <v>3/3/2024 - 3/10/2024</v>
      </c>
      <c r="U285" s="7" t="str">
        <f t="shared" si="14"/>
        <v>Time Card</v>
      </c>
      <c r="V285" s="8" t="str">
        <f>RIGHT(TEXT(Data6[[#This Row],[Date:]],"mmddyyyy"),4)</f>
        <v>2024</v>
      </c>
      <c r="W285" s="8" t="str">
        <f>MID(TEXT(Data6[[#This Row],[Date:]],"mmddyyyy"),3,2)</f>
        <v>04</v>
      </c>
      <c r="X285" s="8" t="str">
        <f>LEFT(TEXT(Data6[[#This Row],[Date:]],"mmddyyyy"),2)</f>
        <v>03</v>
      </c>
      <c r="Y285" s="6">
        <f>DATE(Data6[[#This Row],[Year]],Data6[[#This Row],[Month]],Data6[[#This Row],[Day]])</f>
        <v>45355</v>
      </c>
    </row>
    <row r="286" spans="1:25">
      <c r="A286" s="5">
        <v>45359.533130208336</v>
      </c>
      <c r="B286" s="7" t="s">
        <v>66</v>
      </c>
      <c r="C286" s="6" t="s">
        <v>384</v>
      </c>
      <c r="D286" s="7" t="s">
        <v>385</v>
      </c>
      <c r="E286" s="8">
        <v>6</v>
      </c>
      <c r="F286" s="7">
        <v>20028</v>
      </c>
      <c r="G286" s="7" t="s">
        <v>68</v>
      </c>
      <c r="H286" s="7" t="s">
        <v>69</v>
      </c>
      <c r="I286" s="7" t="s">
        <v>44</v>
      </c>
      <c r="J286" s="19" t="str">
        <f>IFERROR(INDEX('Employee Info'!$C$3:$E$200,MATCH(Data6[[#This Row],[Name:]],'Employee Info'!$B$3:$B$200,0),MATCH(Data6[[#This Row],[Hours Type:]],'Employee Info'!$C$2:$E$2,0)),"")</f>
        <v/>
      </c>
      <c r="K286" s="19" t="str">
        <f>IFERROR(INDEX('Employee Info'!$C$3:$J$200,MATCH(Data6[[#This Row],[Name:]],'Employee Info'!$B$3:$B$200,0),MATCH(Data6[[#Headers],[Truck]],'Employee Info'!$C$2:$J$2,0)),"")</f>
        <v/>
      </c>
      <c r="L286" s="19" t="str">
        <f>IFERROR(INDEX('Employee Info'!$C$3:$J$200,MATCH(Data6[[#This Row],[Name:]],'Employee Info'!$B$3:$B$200,0),MATCH(Data6[[#Headers],[Phone]],'Employee Info'!$C$2:$J$2,0)),"")</f>
        <v/>
      </c>
      <c r="M286" s="19" t="str">
        <f>IFERROR(INDEX('Employee Info'!$C$3:$J$200,MATCH(Data6[[#This Row],[Name:]],'Employee Info'!$B$3:$B$200,0),MATCH(Data6[[#Headers],[Tech]],'Employee Info'!$C$2:$J$2,0)),"")</f>
        <v/>
      </c>
      <c r="N286" s="19" t="str">
        <f>IFERROR(INDEX('Employee Info'!$C$3:$J$200,MATCH(Data6[[#This Row],[Name:]],'Employee Info'!$B$3:$B$200,0),MATCH(Data6[[#Headers],[Other]],'Employee Info'!$C$2:$J$2,0)),"")</f>
        <v/>
      </c>
      <c r="O286" s="19">
        <f>IFERROR((Data6[[#This Row],[Hours:]]*SUM(Data6[[#This Row],[Rate]:[Other]])),"")</f>
        <v>0</v>
      </c>
      <c r="P286" s="7" t="str">
        <f>IF(Data6[[#This Row],[WO'#:]]="","Riley #","WO#")</f>
        <v>WO#</v>
      </c>
      <c r="Q286" s="7">
        <f>IFERROR(WEEKNUM(Data6[[#This Row],[Date:]]),"")</f>
        <v>10</v>
      </c>
      <c r="R286" s="6">
        <f t="shared" si="12"/>
        <v>45354</v>
      </c>
      <c r="S286" s="6">
        <f>Data6[[#This Row],[Week Start]]+7</f>
        <v>45361</v>
      </c>
      <c r="T286" s="7" t="str">
        <f t="shared" si="13"/>
        <v>3/3/2024 - 3/10/2024</v>
      </c>
      <c r="U286" s="7" t="str">
        <f t="shared" si="14"/>
        <v>Time Card</v>
      </c>
      <c r="V286" s="8" t="str">
        <f>RIGHT(TEXT(Data6[[#This Row],[Date:]],"mmddyyyy"),4)</f>
        <v>2024</v>
      </c>
      <c r="W286" s="8" t="str">
        <f>MID(TEXT(Data6[[#This Row],[Date:]],"mmddyyyy"),3,2)</f>
        <v>05</v>
      </c>
      <c r="X286" s="8" t="str">
        <f>LEFT(TEXT(Data6[[#This Row],[Date:]],"mmddyyyy"),2)</f>
        <v>03</v>
      </c>
      <c r="Y286" s="6">
        <f>DATE(Data6[[#This Row],[Year]],Data6[[#This Row],[Month]],Data6[[#This Row],[Day]])</f>
        <v>45356</v>
      </c>
    </row>
    <row r="287" spans="1:25">
      <c r="A287" s="5">
        <v>45392.355506828702</v>
      </c>
      <c r="B287" s="7" t="s">
        <v>76</v>
      </c>
      <c r="C287" s="6" t="s">
        <v>384</v>
      </c>
      <c r="D287" s="7" t="s">
        <v>156</v>
      </c>
      <c r="E287" s="8">
        <v>1</v>
      </c>
      <c r="F287" s="7">
        <v>6984733</v>
      </c>
      <c r="G287" s="7" t="s">
        <v>68</v>
      </c>
      <c r="H287" s="7" t="s">
        <v>69</v>
      </c>
      <c r="I287" s="7" t="s">
        <v>44</v>
      </c>
      <c r="J287" s="19" t="str">
        <f>IFERROR(INDEX('Employee Info'!$C$3:$E$200,MATCH(Data6[[#This Row],[Name:]],'Employee Info'!$B$3:$B$200,0),MATCH(Data6[[#This Row],[Hours Type:]],'Employee Info'!$C$2:$E$2,0)),"")</f>
        <v/>
      </c>
      <c r="K287" s="19" t="str">
        <f>IFERROR(INDEX('Employee Info'!$C$3:$J$200,MATCH(Data6[[#This Row],[Name:]],'Employee Info'!$B$3:$B$200,0),MATCH(Data6[[#Headers],[Truck]],'Employee Info'!$C$2:$J$2,0)),"")</f>
        <v/>
      </c>
      <c r="L287" s="19" t="str">
        <f>IFERROR(INDEX('Employee Info'!$C$3:$J$200,MATCH(Data6[[#This Row],[Name:]],'Employee Info'!$B$3:$B$200,0),MATCH(Data6[[#Headers],[Phone]],'Employee Info'!$C$2:$J$2,0)),"")</f>
        <v/>
      </c>
      <c r="M287" s="19" t="str">
        <f>IFERROR(INDEX('Employee Info'!$C$3:$J$200,MATCH(Data6[[#This Row],[Name:]],'Employee Info'!$B$3:$B$200,0),MATCH(Data6[[#Headers],[Tech]],'Employee Info'!$C$2:$J$2,0)),"")</f>
        <v/>
      </c>
      <c r="N287" s="19" t="str">
        <f>IFERROR(INDEX('Employee Info'!$C$3:$J$200,MATCH(Data6[[#This Row],[Name:]],'Employee Info'!$B$3:$B$200,0),MATCH(Data6[[#Headers],[Other]],'Employee Info'!$C$2:$J$2,0)),"")</f>
        <v/>
      </c>
      <c r="O287" s="19">
        <f>IFERROR((Data6[[#This Row],[Hours:]]*SUM(Data6[[#This Row],[Rate]:[Other]])),"")</f>
        <v>0</v>
      </c>
      <c r="P287" s="7" t="str">
        <f>IF(Data6[[#This Row],[WO'#:]]="","Riley #","WO#")</f>
        <v>WO#</v>
      </c>
      <c r="Q287" s="7">
        <f>IFERROR(WEEKNUM(Data6[[#This Row],[Date:]]),"")</f>
        <v>10</v>
      </c>
      <c r="R287" s="6">
        <f t="shared" si="12"/>
        <v>45354</v>
      </c>
      <c r="S287" s="6">
        <f>Data6[[#This Row],[Week Start]]+7</f>
        <v>45361</v>
      </c>
      <c r="T287" s="7" t="str">
        <f t="shared" si="13"/>
        <v>3/3/2024 - 3/10/2024</v>
      </c>
      <c r="U287" s="7" t="str">
        <f t="shared" si="14"/>
        <v>Time Card</v>
      </c>
      <c r="V287" s="8" t="str">
        <f>RIGHT(TEXT(Data6[[#This Row],[Date:]],"mmddyyyy"),4)</f>
        <v>2024</v>
      </c>
      <c r="W287" s="8" t="str">
        <f>MID(TEXT(Data6[[#This Row],[Date:]],"mmddyyyy"),3,2)</f>
        <v>05</v>
      </c>
      <c r="X287" s="8" t="str">
        <f>LEFT(TEXT(Data6[[#This Row],[Date:]],"mmddyyyy"),2)</f>
        <v>03</v>
      </c>
      <c r="Y287" s="6">
        <f>DATE(Data6[[#This Row],[Year]],Data6[[#This Row],[Month]],Data6[[#This Row],[Day]])</f>
        <v>45356</v>
      </c>
    </row>
    <row r="288" spans="1:25">
      <c r="A288" s="5">
        <v>45356.579181597219</v>
      </c>
      <c r="B288" s="7" t="s">
        <v>35</v>
      </c>
      <c r="C288" s="6" t="s">
        <v>384</v>
      </c>
      <c r="D288" s="7" t="s">
        <v>386</v>
      </c>
      <c r="E288" s="8">
        <v>8</v>
      </c>
      <c r="F288" s="7">
        <v>7049152</v>
      </c>
      <c r="G288" s="7" t="s">
        <v>68</v>
      </c>
      <c r="H288" s="7" t="s">
        <v>69</v>
      </c>
      <c r="I288" s="7" t="s">
        <v>44</v>
      </c>
      <c r="J288" s="19" t="str">
        <f>IFERROR(INDEX('Employee Info'!$C$3:$E$200,MATCH(Data6[[#This Row],[Name:]],'Employee Info'!$B$3:$B$200,0),MATCH(Data6[[#This Row],[Hours Type:]],'Employee Info'!$C$2:$E$2,0)),"")</f>
        <v/>
      </c>
      <c r="K288" s="19" t="str">
        <f>IFERROR(INDEX('Employee Info'!$C$3:$J$200,MATCH(Data6[[#This Row],[Name:]],'Employee Info'!$B$3:$B$200,0),MATCH(Data6[[#Headers],[Truck]],'Employee Info'!$C$2:$J$2,0)),"")</f>
        <v/>
      </c>
      <c r="L288" s="19" t="str">
        <f>IFERROR(INDEX('Employee Info'!$C$3:$J$200,MATCH(Data6[[#This Row],[Name:]],'Employee Info'!$B$3:$B$200,0),MATCH(Data6[[#Headers],[Phone]],'Employee Info'!$C$2:$J$2,0)),"")</f>
        <v/>
      </c>
      <c r="M288" s="19" t="str">
        <f>IFERROR(INDEX('Employee Info'!$C$3:$J$200,MATCH(Data6[[#This Row],[Name:]],'Employee Info'!$B$3:$B$200,0),MATCH(Data6[[#Headers],[Tech]],'Employee Info'!$C$2:$J$2,0)),"")</f>
        <v/>
      </c>
      <c r="N288" s="19" t="str">
        <f>IFERROR(INDEX('Employee Info'!$C$3:$J$200,MATCH(Data6[[#This Row],[Name:]],'Employee Info'!$B$3:$B$200,0),MATCH(Data6[[#Headers],[Other]],'Employee Info'!$C$2:$J$2,0)),"")</f>
        <v/>
      </c>
      <c r="O288" s="19">
        <f>IFERROR((Data6[[#This Row],[Hours:]]*SUM(Data6[[#This Row],[Rate]:[Other]])),"")</f>
        <v>0</v>
      </c>
      <c r="P288" s="7" t="str">
        <f>IF(Data6[[#This Row],[WO'#:]]="","Riley #","WO#")</f>
        <v>WO#</v>
      </c>
      <c r="Q288" s="7">
        <f>IFERROR(WEEKNUM(Data6[[#This Row],[Date:]]),"")</f>
        <v>10</v>
      </c>
      <c r="R288" s="6">
        <f t="shared" si="12"/>
        <v>45354</v>
      </c>
      <c r="S288" s="6">
        <f>Data6[[#This Row],[Week Start]]+7</f>
        <v>45361</v>
      </c>
      <c r="T288" s="7" t="str">
        <f t="shared" si="13"/>
        <v>3/3/2024 - 3/10/2024</v>
      </c>
      <c r="U288" s="7" t="str">
        <f t="shared" si="14"/>
        <v>Time Card</v>
      </c>
      <c r="V288" s="8" t="str">
        <f>RIGHT(TEXT(Data6[[#This Row],[Date:]],"mmddyyyy"),4)</f>
        <v>2024</v>
      </c>
      <c r="W288" s="8" t="str">
        <f>MID(TEXT(Data6[[#This Row],[Date:]],"mmddyyyy"),3,2)</f>
        <v>05</v>
      </c>
      <c r="X288" s="8" t="str">
        <f>LEFT(TEXT(Data6[[#This Row],[Date:]],"mmddyyyy"),2)</f>
        <v>03</v>
      </c>
      <c r="Y288" s="6">
        <f>DATE(Data6[[#This Row],[Year]],Data6[[#This Row],[Month]],Data6[[#This Row],[Day]])</f>
        <v>45356</v>
      </c>
    </row>
    <row r="289" spans="1:25">
      <c r="A289" s="5">
        <v>45359.437986805555</v>
      </c>
      <c r="B289" s="7" t="s">
        <v>66</v>
      </c>
      <c r="C289" s="6" t="s">
        <v>384</v>
      </c>
      <c r="D289" s="7" t="s">
        <v>378</v>
      </c>
      <c r="E289" s="8">
        <v>1</v>
      </c>
      <c r="F289" s="7">
        <v>7049152</v>
      </c>
      <c r="G289" s="7" t="s">
        <v>68</v>
      </c>
      <c r="H289" s="7" t="s">
        <v>69</v>
      </c>
      <c r="I289" s="7" t="s">
        <v>44</v>
      </c>
      <c r="J289" s="19" t="str">
        <f>IFERROR(INDEX('Employee Info'!$C$3:$E$200,MATCH(Data6[[#This Row],[Name:]],'Employee Info'!$B$3:$B$200,0),MATCH(Data6[[#This Row],[Hours Type:]],'Employee Info'!$C$2:$E$2,0)),"")</f>
        <v/>
      </c>
      <c r="K289" s="19" t="str">
        <f>IFERROR(INDEX('Employee Info'!$C$3:$J$200,MATCH(Data6[[#This Row],[Name:]],'Employee Info'!$B$3:$B$200,0),MATCH(Data6[[#Headers],[Truck]],'Employee Info'!$C$2:$J$2,0)),"")</f>
        <v/>
      </c>
      <c r="L289" s="19" t="str">
        <f>IFERROR(INDEX('Employee Info'!$C$3:$J$200,MATCH(Data6[[#This Row],[Name:]],'Employee Info'!$B$3:$B$200,0),MATCH(Data6[[#Headers],[Phone]],'Employee Info'!$C$2:$J$2,0)),"")</f>
        <v/>
      </c>
      <c r="M289" s="19" t="str">
        <f>IFERROR(INDEX('Employee Info'!$C$3:$J$200,MATCH(Data6[[#This Row],[Name:]],'Employee Info'!$B$3:$B$200,0),MATCH(Data6[[#Headers],[Tech]],'Employee Info'!$C$2:$J$2,0)),"")</f>
        <v/>
      </c>
      <c r="N289" s="19" t="str">
        <f>IFERROR(INDEX('Employee Info'!$C$3:$J$200,MATCH(Data6[[#This Row],[Name:]],'Employee Info'!$B$3:$B$200,0),MATCH(Data6[[#Headers],[Other]],'Employee Info'!$C$2:$J$2,0)),"")</f>
        <v/>
      </c>
      <c r="O289" s="19">
        <f>IFERROR((Data6[[#This Row],[Hours:]]*SUM(Data6[[#This Row],[Rate]:[Other]])),"")</f>
        <v>0</v>
      </c>
      <c r="P289" s="7" t="str">
        <f>IF(Data6[[#This Row],[WO'#:]]="","Riley #","WO#")</f>
        <v>WO#</v>
      </c>
      <c r="Q289" s="7">
        <f>IFERROR(WEEKNUM(Data6[[#This Row],[Date:]]),"")</f>
        <v>10</v>
      </c>
      <c r="R289" s="6">
        <f t="shared" si="12"/>
        <v>45354</v>
      </c>
      <c r="S289" s="6">
        <f>Data6[[#This Row],[Week Start]]+7</f>
        <v>45361</v>
      </c>
      <c r="T289" s="7" t="str">
        <f t="shared" si="13"/>
        <v>3/3/2024 - 3/10/2024</v>
      </c>
      <c r="U289" s="7" t="str">
        <f t="shared" si="14"/>
        <v>Time Card</v>
      </c>
      <c r="V289" s="8" t="str">
        <f>RIGHT(TEXT(Data6[[#This Row],[Date:]],"mmddyyyy"),4)</f>
        <v>2024</v>
      </c>
      <c r="W289" s="8" t="str">
        <f>MID(TEXT(Data6[[#This Row],[Date:]],"mmddyyyy"),3,2)</f>
        <v>05</v>
      </c>
      <c r="X289" s="8" t="str">
        <f>LEFT(TEXT(Data6[[#This Row],[Date:]],"mmddyyyy"),2)</f>
        <v>03</v>
      </c>
      <c r="Y289" s="6">
        <f>DATE(Data6[[#This Row],[Year]],Data6[[#This Row],[Month]],Data6[[#This Row],[Day]])</f>
        <v>45356</v>
      </c>
    </row>
    <row r="290" spans="1:25">
      <c r="A290" s="5">
        <v>45392.365213078701</v>
      </c>
      <c r="B290" s="7" t="s">
        <v>387</v>
      </c>
      <c r="C290" s="6" t="s">
        <v>384</v>
      </c>
      <c r="D290" s="7" t="s">
        <v>388</v>
      </c>
      <c r="E290" s="8">
        <v>2.5</v>
      </c>
      <c r="F290" s="7">
        <v>7074057</v>
      </c>
      <c r="G290" s="7" t="s">
        <v>68</v>
      </c>
      <c r="H290" s="7" t="s">
        <v>69</v>
      </c>
      <c r="I290" s="7" t="s">
        <v>44</v>
      </c>
      <c r="J290" s="19" t="str">
        <f>IFERROR(INDEX('Employee Info'!$C$3:$E$200,MATCH(Data6[[#This Row],[Name:]],'Employee Info'!$B$3:$B$200,0),MATCH(Data6[[#This Row],[Hours Type:]],'Employee Info'!$C$2:$E$2,0)),"")</f>
        <v/>
      </c>
      <c r="K290" s="19" t="str">
        <f>IFERROR(INDEX('Employee Info'!$C$3:$J$200,MATCH(Data6[[#This Row],[Name:]],'Employee Info'!$B$3:$B$200,0),MATCH(Data6[[#Headers],[Truck]],'Employee Info'!$C$2:$J$2,0)),"")</f>
        <v/>
      </c>
      <c r="L290" s="19" t="str">
        <f>IFERROR(INDEX('Employee Info'!$C$3:$J$200,MATCH(Data6[[#This Row],[Name:]],'Employee Info'!$B$3:$B$200,0),MATCH(Data6[[#Headers],[Phone]],'Employee Info'!$C$2:$J$2,0)),"")</f>
        <v/>
      </c>
      <c r="M290" s="19" t="str">
        <f>IFERROR(INDEX('Employee Info'!$C$3:$J$200,MATCH(Data6[[#This Row],[Name:]],'Employee Info'!$B$3:$B$200,0),MATCH(Data6[[#Headers],[Tech]],'Employee Info'!$C$2:$J$2,0)),"")</f>
        <v/>
      </c>
      <c r="N290" s="19" t="str">
        <f>IFERROR(INDEX('Employee Info'!$C$3:$J$200,MATCH(Data6[[#This Row],[Name:]],'Employee Info'!$B$3:$B$200,0),MATCH(Data6[[#Headers],[Other]],'Employee Info'!$C$2:$J$2,0)),"")</f>
        <v/>
      </c>
      <c r="O290" s="19">
        <f>IFERROR((Data6[[#This Row],[Hours:]]*SUM(Data6[[#This Row],[Rate]:[Other]])),"")</f>
        <v>0</v>
      </c>
      <c r="P290" s="7" t="str">
        <f>IF(Data6[[#This Row],[WO'#:]]="","Riley #","WO#")</f>
        <v>WO#</v>
      </c>
      <c r="Q290" s="7">
        <f>IFERROR(WEEKNUM(Data6[[#This Row],[Date:]]),"")</f>
        <v>10</v>
      </c>
      <c r="R290" s="6">
        <f t="shared" si="12"/>
        <v>45354</v>
      </c>
      <c r="S290" s="6">
        <f>Data6[[#This Row],[Week Start]]+7</f>
        <v>45361</v>
      </c>
      <c r="T290" s="7" t="str">
        <f t="shared" si="13"/>
        <v>3/3/2024 - 3/10/2024</v>
      </c>
      <c r="U290" s="7" t="str">
        <f t="shared" si="14"/>
        <v>Time Card</v>
      </c>
      <c r="V290" s="8" t="str">
        <f>RIGHT(TEXT(Data6[[#This Row],[Date:]],"mmddyyyy"),4)</f>
        <v>2024</v>
      </c>
      <c r="W290" s="8" t="str">
        <f>MID(TEXT(Data6[[#This Row],[Date:]],"mmddyyyy"),3,2)</f>
        <v>05</v>
      </c>
      <c r="X290" s="8" t="str">
        <f>LEFT(TEXT(Data6[[#This Row],[Date:]],"mmddyyyy"),2)</f>
        <v>03</v>
      </c>
      <c r="Y290" s="6">
        <f>DATE(Data6[[#This Row],[Year]],Data6[[#This Row],[Month]],Data6[[#This Row],[Day]])</f>
        <v>45356</v>
      </c>
    </row>
    <row r="291" spans="1:25">
      <c r="A291" s="5">
        <v>45356.582340393521</v>
      </c>
      <c r="B291" s="7" t="s">
        <v>65</v>
      </c>
      <c r="C291" s="6" t="s">
        <v>384</v>
      </c>
      <c r="D291" s="7" t="s">
        <v>390</v>
      </c>
      <c r="E291" s="8">
        <v>2</v>
      </c>
      <c r="F291" s="7" t="s">
        <v>68</v>
      </c>
      <c r="G291" s="7" t="s">
        <v>68</v>
      </c>
      <c r="H291" s="7" t="s">
        <v>64</v>
      </c>
      <c r="I291" s="7" t="s">
        <v>44</v>
      </c>
      <c r="J291" s="19" t="str">
        <f>IFERROR(INDEX('Employee Info'!$C$3:$E$200,MATCH(Data6[[#This Row],[Name:]],'Employee Info'!$B$3:$B$200,0),MATCH(Data6[[#This Row],[Hours Type:]],'Employee Info'!$C$2:$E$2,0)),"")</f>
        <v/>
      </c>
      <c r="K291" s="19" t="str">
        <f>IFERROR(INDEX('Employee Info'!$C$3:$J$200,MATCH(Data6[[#This Row],[Name:]],'Employee Info'!$B$3:$B$200,0),MATCH(Data6[[#Headers],[Truck]],'Employee Info'!$C$2:$J$2,0)),"")</f>
        <v/>
      </c>
      <c r="L291" s="19" t="str">
        <f>IFERROR(INDEX('Employee Info'!$C$3:$J$200,MATCH(Data6[[#This Row],[Name:]],'Employee Info'!$B$3:$B$200,0),MATCH(Data6[[#Headers],[Phone]],'Employee Info'!$C$2:$J$2,0)),"")</f>
        <v/>
      </c>
      <c r="M291" s="19" t="str">
        <f>IFERROR(INDEX('Employee Info'!$C$3:$J$200,MATCH(Data6[[#This Row],[Name:]],'Employee Info'!$B$3:$B$200,0),MATCH(Data6[[#Headers],[Tech]],'Employee Info'!$C$2:$J$2,0)),"")</f>
        <v/>
      </c>
      <c r="N291" s="19" t="str">
        <f>IFERROR(INDEX('Employee Info'!$C$3:$J$200,MATCH(Data6[[#This Row],[Name:]],'Employee Info'!$B$3:$B$200,0),MATCH(Data6[[#Headers],[Other]],'Employee Info'!$C$2:$J$2,0)),"")</f>
        <v/>
      </c>
      <c r="O291" s="19">
        <f>IFERROR((Data6[[#This Row],[Hours:]]*SUM(Data6[[#This Row],[Rate]:[Other]])),"")</f>
        <v>0</v>
      </c>
      <c r="P291" s="7" t="str">
        <f>IF(Data6[[#This Row],[WO'#:]]="","Riley #","WO#")</f>
        <v>Riley #</v>
      </c>
      <c r="Q291" s="7">
        <f>IFERROR(WEEKNUM(Data6[[#This Row],[Date:]]),"")</f>
        <v>10</v>
      </c>
      <c r="R291" s="6">
        <f t="shared" si="12"/>
        <v>45354</v>
      </c>
      <c r="S291" s="6">
        <f>Data6[[#This Row],[Week Start]]+7</f>
        <v>45361</v>
      </c>
      <c r="T291" s="7" t="str">
        <f t="shared" si="13"/>
        <v>3/3/2024 - 3/10/2024</v>
      </c>
      <c r="U291" s="7" t="str">
        <f t="shared" si="14"/>
        <v>Time Card</v>
      </c>
      <c r="V291" s="8" t="str">
        <f>RIGHT(TEXT(Data6[[#This Row],[Date:]],"mmddyyyy"),4)</f>
        <v>2024</v>
      </c>
      <c r="W291" s="8" t="str">
        <f>MID(TEXT(Data6[[#This Row],[Date:]],"mmddyyyy"),3,2)</f>
        <v>05</v>
      </c>
      <c r="X291" s="8" t="str">
        <f>LEFT(TEXT(Data6[[#This Row],[Date:]],"mmddyyyy"),2)</f>
        <v>03</v>
      </c>
      <c r="Y291" s="6">
        <f>DATE(Data6[[#This Row],[Year]],Data6[[#This Row],[Month]],Data6[[#This Row],[Day]])</f>
        <v>45356</v>
      </c>
    </row>
    <row r="292" spans="1:25">
      <c r="A292" s="5">
        <v>45359.435283680556</v>
      </c>
      <c r="B292" s="7" t="s">
        <v>66</v>
      </c>
      <c r="C292" s="6" t="s">
        <v>384</v>
      </c>
      <c r="D292" s="7" t="s">
        <v>231</v>
      </c>
      <c r="E292" s="8">
        <v>1</v>
      </c>
      <c r="F292" s="7" t="s">
        <v>68</v>
      </c>
      <c r="G292" s="7" t="s">
        <v>68</v>
      </c>
      <c r="H292" s="7" t="s">
        <v>64</v>
      </c>
      <c r="I292" s="7" t="s">
        <v>44</v>
      </c>
      <c r="J292" s="19" t="str">
        <f>IFERROR(INDEX('Employee Info'!$C$3:$E$200,MATCH(Data6[[#This Row],[Name:]],'Employee Info'!$B$3:$B$200,0),MATCH(Data6[[#This Row],[Hours Type:]],'Employee Info'!$C$2:$E$2,0)),"")</f>
        <v/>
      </c>
      <c r="K292" s="19" t="str">
        <f>IFERROR(INDEX('Employee Info'!$C$3:$J$200,MATCH(Data6[[#This Row],[Name:]],'Employee Info'!$B$3:$B$200,0),MATCH(Data6[[#Headers],[Truck]],'Employee Info'!$C$2:$J$2,0)),"")</f>
        <v/>
      </c>
      <c r="L292" s="19" t="str">
        <f>IFERROR(INDEX('Employee Info'!$C$3:$J$200,MATCH(Data6[[#This Row],[Name:]],'Employee Info'!$B$3:$B$200,0),MATCH(Data6[[#Headers],[Phone]],'Employee Info'!$C$2:$J$2,0)),"")</f>
        <v/>
      </c>
      <c r="M292" s="19" t="str">
        <f>IFERROR(INDEX('Employee Info'!$C$3:$J$200,MATCH(Data6[[#This Row],[Name:]],'Employee Info'!$B$3:$B$200,0),MATCH(Data6[[#Headers],[Tech]],'Employee Info'!$C$2:$J$2,0)),"")</f>
        <v/>
      </c>
      <c r="N292" s="19" t="str">
        <f>IFERROR(INDEX('Employee Info'!$C$3:$J$200,MATCH(Data6[[#This Row],[Name:]],'Employee Info'!$B$3:$B$200,0),MATCH(Data6[[#Headers],[Other]],'Employee Info'!$C$2:$J$2,0)),"")</f>
        <v/>
      </c>
      <c r="O292" s="19">
        <f>IFERROR((Data6[[#This Row],[Hours:]]*SUM(Data6[[#This Row],[Rate]:[Other]])),"")</f>
        <v>0</v>
      </c>
      <c r="P292" s="7" t="str">
        <f>IF(Data6[[#This Row],[WO'#:]]="","Riley #","WO#")</f>
        <v>Riley #</v>
      </c>
      <c r="Q292" s="7">
        <f>IFERROR(WEEKNUM(Data6[[#This Row],[Date:]]),"")</f>
        <v>10</v>
      </c>
      <c r="R292" s="6">
        <f t="shared" si="12"/>
        <v>45354</v>
      </c>
      <c r="S292" s="6">
        <f>Data6[[#This Row],[Week Start]]+7</f>
        <v>45361</v>
      </c>
      <c r="T292" s="7" t="str">
        <f t="shared" si="13"/>
        <v>3/3/2024 - 3/10/2024</v>
      </c>
      <c r="U292" s="7" t="str">
        <f t="shared" si="14"/>
        <v>Time Card</v>
      </c>
      <c r="V292" s="8" t="str">
        <f>RIGHT(TEXT(Data6[[#This Row],[Date:]],"mmddyyyy"),4)</f>
        <v>2024</v>
      </c>
      <c r="W292" s="8" t="str">
        <f>MID(TEXT(Data6[[#This Row],[Date:]],"mmddyyyy"),3,2)</f>
        <v>05</v>
      </c>
      <c r="X292" s="8" t="str">
        <f>LEFT(TEXT(Data6[[#This Row],[Date:]],"mmddyyyy"),2)</f>
        <v>03</v>
      </c>
      <c r="Y292" s="6">
        <f>DATE(Data6[[#This Row],[Year]],Data6[[#This Row],[Month]],Data6[[#This Row],[Day]])</f>
        <v>45356</v>
      </c>
    </row>
    <row r="293" spans="1:25">
      <c r="A293" s="5">
        <v>45356.578419212965</v>
      </c>
      <c r="B293" s="7" t="s">
        <v>31</v>
      </c>
      <c r="C293" s="6" t="s">
        <v>384</v>
      </c>
      <c r="D293" s="7" t="s">
        <v>389</v>
      </c>
      <c r="E293" s="8">
        <v>8</v>
      </c>
      <c r="F293" s="7" t="s">
        <v>68</v>
      </c>
      <c r="G293" s="7" t="s">
        <v>68</v>
      </c>
      <c r="H293" s="7" t="s">
        <v>59</v>
      </c>
      <c r="I293" s="7" t="s">
        <v>44</v>
      </c>
      <c r="J293" s="19" t="str">
        <f>IFERROR(INDEX('Employee Info'!$C$3:$E$200,MATCH(Data6[[#This Row],[Name:]],'Employee Info'!$B$3:$B$200,0),MATCH(Data6[[#This Row],[Hours Type:]],'Employee Info'!$C$2:$E$2,0)),"")</f>
        <v/>
      </c>
      <c r="K293" s="19" t="str">
        <f>IFERROR(INDEX('Employee Info'!$C$3:$J$200,MATCH(Data6[[#This Row],[Name:]],'Employee Info'!$B$3:$B$200,0),MATCH(Data6[[#Headers],[Truck]],'Employee Info'!$C$2:$J$2,0)),"")</f>
        <v/>
      </c>
      <c r="L293" s="19" t="str">
        <f>IFERROR(INDEX('Employee Info'!$C$3:$J$200,MATCH(Data6[[#This Row],[Name:]],'Employee Info'!$B$3:$B$200,0),MATCH(Data6[[#Headers],[Phone]],'Employee Info'!$C$2:$J$2,0)),"")</f>
        <v/>
      </c>
      <c r="M293" s="19" t="str">
        <f>IFERROR(INDEX('Employee Info'!$C$3:$J$200,MATCH(Data6[[#This Row],[Name:]],'Employee Info'!$B$3:$B$200,0),MATCH(Data6[[#Headers],[Tech]],'Employee Info'!$C$2:$J$2,0)),"")</f>
        <v/>
      </c>
      <c r="N293" s="19" t="str">
        <f>IFERROR(INDEX('Employee Info'!$C$3:$J$200,MATCH(Data6[[#This Row],[Name:]],'Employee Info'!$B$3:$B$200,0),MATCH(Data6[[#Headers],[Other]],'Employee Info'!$C$2:$J$2,0)),"")</f>
        <v/>
      </c>
      <c r="O293" s="19">
        <f>IFERROR((Data6[[#This Row],[Hours:]]*SUM(Data6[[#This Row],[Rate]:[Other]])),"")</f>
        <v>0</v>
      </c>
      <c r="P293" s="7" t="str">
        <f>IF(Data6[[#This Row],[WO'#:]]="","Riley #","WO#")</f>
        <v>Riley #</v>
      </c>
      <c r="Q293" s="7">
        <f>IFERROR(WEEKNUM(Data6[[#This Row],[Date:]]),"")</f>
        <v>10</v>
      </c>
      <c r="R293" s="6">
        <f t="shared" si="12"/>
        <v>45354</v>
      </c>
      <c r="S293" s="6">
        <f>Data6[[#This Row],[Week Start]]+7</f>
        <v>45361</v>
      </c>
      <c r="T293" s="7" t="str">
        <f t="shared" si="13"/>
        <v>3/3/2024 - 3/10/2024</v>
      </c>
      <c r="U293" s="7" t="str">
        <f t="shared" si="14"/>
        <v>Time Card</v>
      </c>
      <c r="V293" s="8" t="str">
        <f>RIGHT(TEXT(Data6[[#This Row],[Date:]],"mmddyyyy"),4)</f>
        <v>2024</v>
      </c>
      <c r="W293" s="8" t="str">
        <f>MID(TEXT(Data6[[#This Row],[Date:]],"mmddyyyy"),3,2)</f>
        <v>05</v>
      </c>
      <c r="X293" s="8" t="str">
        <f>LEFT(TEXT(Data6[[#This Row],[Date:]],"mmddyyyy"),2)</f>
        <v>03</v>
      </c>
      <c r="Y293" s="6">
        <f>DATE(Data6[[#This Row],[Year]],Data6[[#This Row],[Month]],Data6[[#This Row],[Day]])</f>
        <v>45356</v>
      </c>
    </row>
    <row r="294" spans="1:25">
      <c r="A294" s="5">
        <v>45356.583442824071</v>
      </c>
      <c r="B294" s="7" t="s">
        <v>65</v>
      </c>
      <c r="C294" s="6" t="s">
        <v>384</v>
      </c>
      <c r="D294" s="7" t="s">
        <v>393</v>
      </c>
      <c r="E294" s="8">
        <v>3.5</v>
      </c>
      <c r="F294" s="7" t="s">
        <v>68</v>
      </c>
      <c r="G294" s="7" t="s">
        <v>68</v>
      </c>
      <c r="H294" s="7" t="s">
        <v>59</v>
      </c>
      <c r="I294" s="7" t="s">
        <v>44</v>
      </c>
      <c r="J294" s="19" t="str">
        <f>IFERROR(INDEX('Employee Info'!$C$3:$E$200,MATCH(Data6[[#This Row],[Name:]],'Employee Info'!$B$3:$B$200,0),MATCH(Data6[[#This Row],[Hours Type:]],'Employee Info'!$C$2:$E$2,0)),"")</f>
        <v/>
      </c>
      <c r="K294" s="19" t="str">
        <f>IFERROR(INDEX('Employee Info'!$C$3:$J$200,MATCH(Data6[[#This Row],[Name:]],'Employee Info'!$B$3:$B$200,0),MATCH(Data6[[#Headers],[Truck]],'Employee Info'!$C$2:$J$2,0)),"")</f>
        <v/>
      </c>
      <c r="L294" s="19" t="str">
        <f>IFERROR(INDEX('Employee Info'!$C$3:$J$200,MATCH(Data6[[#This Row],[Name:]],'Employee Info'!$B$3:$B$200,0),MATCH(Data6[[#Headers],[Phone]],'Employee Info'!$C$2:$J$2,0)),"")</f>
        <v/>
      </c>
      <c r="M294" s="19" t="str">
        <f>IFERROR(INDEX('Employee Info'!$C$3:$J$200,MATCH(Data6[[#This Row],[Name:]],'Employee Info'!$B$3:$B$200,0),MATCH(Data6[[#Headers],[Tech]],'Employee Info'!$C$2:$J$2,0)),"")</f>
        <v/>
      </c>
      <c r="N294" s="19" t="str">
        <f>IFERROR(INDEX('Employee Info'!$C$3:$J$200,MATCH(Data6[[#This Row],[Name:]],'Employee Info'!$B$3:$B$200,0),MATCH(Data6[[#Headers],[Other]],'Employee Info'!$C$2:$J$2,0)),"")</f>
        <v/>
      </c>
      <c r="O294" s="19">
        <f>IFERROR((Data6[[#This Row],[Hours:]]*SUM(Data6[[#This Row],[Rate]:[Other]])),"")</f>
        <v>0</v>
      </c>
      <c r="P294" s="7" t="str">
        <f>IF(Data6[[#This Row],[WO'#:]]="","Riley #","WO#")</f>
        <v>Riley #</v>
      </c>
      <c r="Q294" s="7">
        <f>IFERROR(WEEKNUM(Data6[[#This Row],[Date:]]),"")</f>
        <v>10</v>
      </c>
      <c r="R294" s="6">
        <f t="shared" si="12"/>
        <v>45354</v>
      </c>
      <c r="S294" s="6">
        <f>Data6[[#This Row],[Week Start]]+7</f>
        <v>45361</v>
      </c>
      <c r="T294" s="7" t="str">
        <f t="shared" si="13"/>
        <v>3/3/2024 - 3/10/2024</v>
      </c>
      <c r="U294" s="7" t="str">
        <f t="shared" si="14"/>
        <v>Time Card</v>
      </c>
      <c r="V294" s="8" t="str">
        <f>RIGHT(TEXT(Data6[[#This Row],[Date:]],"mmddyyyy"),4)</f>
        <v>2024</v>
      </c>
      <c r="W294" s="8" t="str">
        <f>MID(TEXT(Data6[[#This Row],[Date:]],"mmddyyyy"),3,2)</f>
        <v>05</v>
      </c>
      <c r="X294" s="8" t="str">
        <f>LEFT(TEXT(Data6[[#This Row],[Date:]],"mmddyyyy"),2)</f>
        <v>03</v>
      </c>
      <c r="Y294" s="6">
        <f>DATE(Data6[[#This Row],[Year]],Data6[[#This Row],[Month]],Data6[[#This Row],[Day]])</f>
        <v>45356</v>
      </c>
    </row>
    <row r="295" spans="1:25">
      <c r="A295" s="5">
        <v>45356.582941203706</v>
      </c>
      <c r="B295" s="7" t="s">
        <v>65</v>
      </c>
      <c r="C295" s="6" t="s">
        <v>384</v>
      </c>
      <c r="D295" s="7" t="s">
        <v>391</v>
      </c>
      <c r="E295" s="8">
        <v>2.5</v>
      </c>
      <c r="F295" s="7" t="s">
        <v>68</v>
      </c>
      <c r="G295" s="7" t="s">
        <v>68</v>
      </c>
      <c r="H295" s="7" t="s">
        <v>392</v>
      </c>
      <c r="I295" s="7" t="s">
        <v>44</v>
      </c>
      <c r="J295" s="19" t="str">
        <f>IFERROR(INDEX('Employee Info'!$C$3:$E$200,MATCH(Data6[[#This Row],[Name:]],'Employee Info'!$B$3:$B$200,0),MATCH(Data6[[#This Row],[Hours Type:]],'Employee Info'!$C$2:$E$2,0)),"")</f>
        <v/>
      </c>
      <c r="K295" s="19" t="str">
        <f>IFERROR(INDEX('Employee Info'!$C$3:$J$200,MATCH(Data6[[#This Row],[Name:]],'Employee Info'!$B$3:$B$200,0),MATCH(Data6[[#Headers],[Truck]],'Employee Info'!$C$2:$J$2,0)),"")</f>
        <v/>
      </c>
      <c r="L295" s="19" t="str">
        <f>IFERROR(INDEX('Employee Info'!$C$3:$J$200,MATCH(Data6[[#This Row],[Name:]],'Employee Info'!$B$3:$B$200,0),MATCH(Data6[[#Headers],[Phone]],'Employee Info'!$C$2:$J$2,0)),"")</f>
        <v/>
      </c>
      <c r="M295" s="19" t="str">
        <f>IFERROR(INDEX('Employee Info'!$C$3:$J$200,MATCH(Data6[[#This Row],[Name:]],'Employee Info'!$B$3:$B$200,0),MATCH(Data6[[#Headers],[Tech]],'Employee Info'!$C$2:$J$2,0)),"")</f>
        <v/>
      </c>
      <c r="N295" s="19" t="str">
        <f>IFERROR(INDEX('Employee Info'!$C$3:$J$200,MATCH(Data6[[#This Row],[Name:]],'Employee Info'!$B$3:$B$200,0),MATCH(Data6[[#Headers],[Other]],'Employee Info'!$C$2:$J$2,0)),"")</f>
        <v/>
      </c>
      <c r="O295" s="19">
        <f>IFERROR((Data6[[#This Row],[Hours:]]*SUM(Data6[[#This Row],[Rate]:[Other]])),"")</f>
        <v>0</v>
      </c>
      <c r="P295" s="7" t="str">
        <f>IF(Data6[[#This Row],[WO'#:]]="","Riley #","WO#")</f>
        <v>Riley #</v>
      </c>
      <c r="Q295" s="7">
        <f>IFERROR(WEEKNUM(Data6[[#This Row],[Date:]]),"")</f>
        <v>10</v>
      </c>
      <c r="R295" s="6">
        <f t="shared" si="12"/>
        <v>45354</v>
      </c>
      <c r="S295" s="6">
        <f>Data6[[#This Row],[Week Start]]+7</f>
        <v>45361</v>
      </c>
      <c r="T295" s="7" t="str">
        <f t="shared" si="13"/>
        <v>3/3/2024 - 3/10/2024</v>
      </c>
      <c r="U295" s="7" t="str">
        <f t="shared" si="14"/>
        <v>Time Card</v>
      </c>
      <c r="V295" s="8" t="str">
        <f>RIGHT(TEXT(Data6[[#This Row],[Date:]],"mmddyyyy"),4)</f>
        <v>2024</v>
      </c>
      <c r="W295" s="8" t="str">
        <f>MID(TEXT(Data6[[#This Row],[Date:]],"mmddyyyy"),3,2)</f>
        <v>05</v>
      </c>
      <c r="X295" s="8" t="str">
        <f>LEFT(TEXT(Data6[[#This Row],[Date:]],"mmddyyyy"),2)</f>
        <v>03</v>
      </c>
      <c r="Y295" s="6">
        <f>DATE(Data6[[#This Row],[Year]],Data6[[#This Row],[Month]],Data6[[#This Row],[Day]])</f>
        <v>45356</v>
      </c>
    </row>
    <row r="296" spans="1:25">
      <c r="A296" s="5">
        <v>45359.533534374998</v>
      </c>
      <c r="B296" s="7" t="s">
        <v>66</v>
      </c>
      <c r="C296" s="6" t="s">
        <v>394</v>
      </c>
      <c r="D296" s="7" t="s">
        <v>395</v>
      </c>
      <c r="E296" s="8">
        <v>6</v>
      </c>
      <c r="F296" s="7">
        <v>6984733</v>
      </c>
      <c r="G296" s="7" t="s">
        <v>68</v>
      </c>
      <c r="H296" s="7" t="s">
        <v>69</v>
      </c>
      <c r="I296" s="7" t="s">
        <v>44</v>
      </c>
      <c r="J296" s="19" t="str">
        <f>IFERROR(INDEX('Employee Info'!$C$3:$E$200,MATCH(Data6[[#This Row],[Name:]],'Employee Info'!$B$3:$B$200,0),MATCH(Data6[[#This Row],[Hours Type:]],'Employee Info'!$C$2:$E$2,0)),"")</f>
        <v/>
      </c>
      <c r="K296" s="19" t="str">
        <f>IFERROR(INDEX('Employee Info'!$C$3:$J$200,MATCH(Data6[[#This Row],[Name:]],'Employee Info'!$B$3:$B$200,0),MATCH(Data6[[#Headers],[Truck]],'Employee Info'!$C$2:$J$2,0)),"")</f>
        <v/>
      </c>
      <c r="L296" s="19" t="str">
        <f>IFERROR(INDEX('Employee Info'!$C$3:$J$200,MATCH(Data6[[#This Row],[Name:]],'Employee Info'!$B$3:$B$200,0),MATCH(Data6[[#Headers],[Phone]],'Employee Info'!$C$2:$J$2,0)),"")</f>
        <v/>
      </c>
      <c r="M296" s="19" t="str">
        <f>IFERROR(INDEX('Employee Info'!$C$3:$J$200,MATCH(Data6[[#This Row],[Name:]],'Employee Info'!$B$3:$B$200,0),MATCH(Data6[[#Headers],[Tech]],'Employee Info'!$C$2:$J$2,0)),"")</f>
        <v/>
      </c>
      <c r="N296" s="19" t="str">
        <f>IFERROR(INDEX('Employee Info'!$C$3:$J$200,MATCH(Data6[[#This Row],[Name:]],'Employee Info'!$B$3:$B$200,0),MATCH(Data6[[#Headers],[Other]],'Employee Info'!$C$2:$J$2,0)),"")</f>
        <v/>
      </c>
      <c r="O296" s="19">
        <f>IFERROR((Data6[[#This Row],[Hours:]]*SUM(Data6[[#This Row],[Rate]:[Other]])),"")</f>
        <v>0</v>
      </c>
      <c r="P296" s="7" t="str">
        <f>IF(Data6[[#This Row],[WO'#:]]="","Riley #","WO#")</f>
        <v>WO#</v>
      </c>
      <c r="Q296" s="7">
        <f>IFERROR(WEEKNUM(Data6[[#This Row],[Date:]]),"")</f>
        <v>10</v>
      </c>
      <c r="R296" s="6">
        <f t="shared" si="12"/>
        <v>45354</v>
      </c>
      <c r="S296" s="6">
        <f>Data6[[#This Row],[Week Start]]+7</f>
        <v>45361</v>
      </c>
      <c r="T296" s="7" t="str">
        <f t="shared" si="13"/>
        <v>3/3/2024 - 3/10/2024</v>
      </c>
      <c r="U296" s="7" t="str">
        <f t="shared" si="14"/>
        <v>Time Card</v>
      </c>
      <c r="V296" s="8" t="str">
        <f>RIGHT(TEXT(Data6[[#This Row],[Date:]],"mmddyyyy"),4)</f>
        <v>2024</v>
      </c>
      <c r="W296" s="8" t="str">
        <f>MID(TEXT(Data6[[#This Row],[Date:]],"mmddyyyy"),3,2)</f>
        <v>06</v>
      </c>
      <c r="X296" s="8" t="str">
        <f>LEFT(TEXT(Data6[[#This Row],[Date:]],"mmddyyyy"),2)</f>
        <v>03</v>
      </c>
      <c r="Y296" s="6">
        <f>DATE(Data6[[#This Row],[Year]],Data6[[#This Row],[Month]],Data6[[#This Row],[Day]])</f>
        <v>45357</v>
      </c>
    </row>
    <row r="297" spans="1:25">
      <c r="A297" s="5">
        <v>45392.355637615743</v>
      </c>
      <c r="B297" s="7" t="s">
        <v>76</v>
      </c>
      <c r="C297" s="6" t="s">
        <v>394</v>
      </c>
      <c r="D297" s="7" t="s">
        <v>156</v>
      </c>
      <c r="E297" s="8">
        <v>2</v>
      </c>
      <c r="F297" s="7">
        <v>6984733</v>
      </c>
      <c r="G297" s="7" t="s">
        <v>68</v>
      </c>
      <c r="H297" s="7" t="s">
        <v>69</v>
      </c>
      <c r="I297" s="7" t="s">
        <v>44</v>
      </c>
      <c r="J297" s="19" t="str">
        <f>IFERROR(INDEX('Employee Info'!$C$3:$E$200,MATCH(Data6[[#This Row],[Name:]],'Employee Info'!$B$3:$B$200,0),MATCH(Data6[[#This Row],[Hours Type:]],'Employee Info'!$C$2:$E$2,0)),"")</f>
        <v/>
      </c>
      <c r="K297" s="19" t="str">
        <f>IFERROR(INDEX('Employee Info'!$C$3:$J$200,MATCH(Data6[[#This Row],[Name:]],'Employee Info'!$B$3:$B$200,0),MATCH(Data6[[#Headers],[Truck]],'Employee Info'!$C$2:$J$2,0)),"")</f>
        <v/>
      </c>
      <c r="L297" s="19" t="str">
        <f>IFERROR(INDEX('Employee Info'!$C$3:$J$200,MATCH(Data6[[#This Row],[Name:]],'Employee Info'!$B$3:$B$200,0),MATCH(Data6[[#Headers],[Phone]],'Employee Info'!$C$2:$J$2,0)),"")</f>
        <v/>
      </c>
      <c r="M297" s="19" t="str">
        <f>IFERROR(INDEX('Employee Info'!$C$3:$J$200,MATCH(Data6[[#This Row],[Name:]],'Employee Info'!$B$3:$B$200,0),MATCH(Data6[[#Headers],[Tech]],'Employee Info'!$C$2:$J$2,0)),"")</f>
        <v/>
      </c>
      <c r="N297" s="19" t="str">
        <f>IFERROR(INDEX('Employee Info'!$C$3:$J$200,MATCH(Data6[[#This Row],[Name:]],'Employee Info'!$B$3:$B$200,0),MATCH(Data6[[#Headers],[Other]],'Employee Info'!$C$2:$J$2,0)),"")</f>
        <v/>
      </c>
      <c r="O297" s="19">
        <f>IFERROR((Data6[[#This Row],[Hours:]]*SUM(Data6[[#This Row],[Rate]:[Other]])),"")</f>
        <v>0</v>
      </c>
      <c r="P297" s="7" t="str">
        <f>IF(Data6[[#This Row],[WO'#:]]="","Riley #","WO#")</f>
        <v>WO#</v>
      </c>
      <c r="Q297" s="7">
        <f>IFERROR(WEEKNUM(Data6[[#This Row],[Date:]]),"")</f>
        <v>10</v>
      </c>
      <c r="R297" s="6">
        <f t="shared" si="12"/>
        <v>45354</v>
      </c>
      <c r="S297" s="6">
        <f>Data6[[#This Row],[Week Start]]+7</f>
        <v>45361</v>
      </c>
      <c r="T297" s="7" t="str">
        <f t="shared" si="13"/>
        <v>3/3/2024 - 3/10/2024</v>
      </c>
      <c r="U297" s="7" t="str">
        <f t="shared" si="14"/>
        <v>Time Card</v>
      </c>
      <c r="V297" s="8" t="str">
        <f>RIGHT(TEXT(Data6[[#This Row],[Date:]],"mmddyyyy"),4)</f>
        <v>2024</v>
      </c>
      <c r="W297" s="8" t="str">
        <f>MID(TEXT(Data6[[#This Row],[Date:]],"mmddyyyy"),3,2)</f>
        <v>06</v>
      </c>
      <c r="X297" s="8" t="str">
        <f>LEFT(TEXT(Data6[[#This Row],[Date:]],"mmddyyyy"),2)</f>
        <v>03</v>
      </c>
      <c r="Y297" s="6">
        <f>DATE(Data6[[#This Row],[Year]],Data6[[#This Row],[Month]],Data6[[#This Row],[Day]])</f>
        <v>45357</v>
      </c>
    </row>
    <row r="298" spans="1:25">
      <c r="A298" s="5">
        <v>45357.586378819447</v>
      </c>
      <c r="B298" s="7" t="s">
        <v>35</v>
      </c>
      <c r="C298" s="6" t="s">
        <v>394</v>
      </c>
      <c r="D298" s="7" t="s">
        <v>396</v>
      </c>
      <c r="E298" s="8">
        <v>8</v>
      </c>
      <c r="F298" s="7">
        <v>7049152</v>
      </c>
      <c r="G298" s="7" t="s">
        <v>68</v>
      </c>
      <c r="H298" s="7" t="s">
        <v>69</v>
      </c>
      <c r="I298" s="7" t="s">
        <v>44</v>
      </c>
      <c r="J298" s="19" t="str">
        <f>IFERROR(INDEX('Employee Info'!$C$3:$E$200,MATCH(Data6[[#This Row],[Name:]],'Employee Info'!$B$3:$B$200,0),MATCH(Data6[[#This Row],[Hours Type:]],'Employee Info'!$C$2:$E$2,0)),"")</f>
        <v/>
      </c>
      <c r="K298" s="19" t="str">
        <f>IFERROR(INDEX('Employee Info'!$C$3:$J$200,MATCH(Data6[[#This Row],[Name:]],'Employee Info'!$B$3:$B$200,0),MATCH(Data6[[#Headers],[Truck]],'Employee Info'!$C$2:$J$2,0)),"")</f>
        <v/>
      </c>
      <c r="L298" s="19" t="str">
        <f>IFERROR(INDEX('Employee Info'!$C$3:$J$200,MATCH(Data6[[#This Row],[Name:]],'Employee Info'!$B$3:$B$200,0),MATCH(Data6[[#Headers],[Phone]],'Employee Info'!$C$2:$J$2,0)),"")</f>
        <v/>
      </c>
      <c r="M298" s="19" t="str">
        <f>IFERROR(INDEX('Employee Info'!$C$3:$J$200,MATCH(Data6[[#This Row],[Name:]],'Employee Info'!$B$3:$B$200,0),MATCH(Data6[[#Headers],[Tech]],'Employee Info'!$C$2:$J$2,0)),"")</f>
        <v/>
      </c>
      <c r="N298" s="19" t="str">
        <f>IFERROR(INDEX('Employee Info'!$C$3:$J$200,MATCH(Data6[[#This Row],[Name:]],'Employee Info'!$B$3:$B$200,0),MATCH(Data6[[#Headers],[Other]],'Employee Info'!$C$2:$J$2,0)),"")</f>
        <v/>
      </c>
      <c r="O298" s="19">
        <f>IFERROR((Data6[[#This Row],[Hours:]]*SUM(Data6[[#This Row],[Rate]:[Other]])),"")</f>
        <v>0</v>
      </c>
      <c r="P298" s="7" t="str">
        <f>IF(Data6[[#This Row],[WO'#:]]="","Riley #","WO#")</f>
        <v>WO#</v>
      </c>
      <c r="Q298" s="7">
        <f>IFERROR(WEEKNUM(Data6[[#This Row],[Date:]]),"")</f>
        <v>10</v>
      </c>
      <c r="R298" s="6">
        <f t="shared" si="12"/>
        <v>45354</v>
      </c>
      <c r="S298" s="6">
        <f>Data6[[#This Row],[Week Start]]+7</f>
        <v>45361</v>
      </c>
      <c r="T298" s="7" t="str">
        <f t="shared" si="13"/>
        <v>3/3/2024 - 3/10/2024</v>
      </c>
      <c r="U298" s="7" t="str">
        <f t="shared" si="14"/>
        <v>Time Card</v>
      </c>
      <c r="V298" s="8" t="str">
        <f>RIGHT(TEXT(Data6[[#This Row],[Date:]],"mmddyyyy"),4)</f>
        <v>2024</v>
      </c>
      <c r="W298" s="8" t="str">
        <f>MID(TEXT(Data6[[#This Row],[Date:]],"mmddyyyy"),3,2)</f>
        <v>06</v>
      </c>
      <c r="X298" s="8" t="str">
        <f>LEFT(TEXT(Data6[[#This Row],[Date:]],"mmddyyyy"),2)</f>
        <v>03</v>
      </c>
      <c r="Y298" s="6">
        <f>DATE(Data6[[#This Row],[Year]],Data6[[#This Row],[Month]],Data6[[#This Row],[Day]])</f>
        <v>45357</v>
      </c>
    </row>
    <row r="299" spans="1:25">
      <c r="A299" s="5">
        <v>45359.437915509261</v>
      </c>
      <c r="B299" s="7" t="s">
        <v>66</v>
      </c>
      <c r="C299" s="6" t="s">
        <v>394</v>
      </c>
      <c r="D299" s="7" t="s">
        <v>378</v>
      </c>
      <c r="E299" s="8">
        <v>1</v>
      </c>
      <c r="F299" s="7">
        <v>7049152</v>
      </c>
      <c r="G299" s="7" t="s">
        <v>68</v>
      </c>
      <c r="H299" s="7" t="s">
        <v>69</v>
      </c>
      <c r="I299" s="7" t="s">
        <v>44</v>
      </c>
      <c r="J299" s="19" t="str">
        <f>IFERROR(INDEX('Employee Info'!$C$3:$E$200,MATCH(Data6[[#This Row],[Name:]],'Employee Info'!$B$3:$B$200,0),MATCH(Data6[[#This Row],[Hours Type:]],'Employee Info'!$C$2:$E$2,0)),"")</f>
        <v/>
      </c>
      <c r="K299" s="19" t="str">
        <f>IFERROR(INDEX('Employee Info'!$C$3:$J$200,MATCH(Data6[[#This Row],[Name:]],'Employee Info'!$B$3:$B$200,0),MATCH(Data6[[#Headers],[Truck]],'Employee Info'!$C$2:$J$2,0)),"")</f>
        <v/>
      </c>
      <c r="L299" s="19" t="str">
        <f>IFERROR(INDEX('Employee Info'!$C$3:$J$200,MATCH(Data6[[#This Row],[Name:]],'Employee Info'!$B$3:$B$200,0),MATCH(Data6[[#Headers],[Phone]],'Employee Info'!$C$2:$J$2,0)),"")</f>
        <v/>
      </c>
      <c r="M299" s="19" t="str">
        <f>IFERROR(INDEX('Employee Info'!$C$3:$J$200,MATCH(Data6[[#This Row],[Name:]],'Employee Info'!$B$3:$B$200,0),MATCH(Data6[[#Headers],[Tech]],'Employee Info'!$C$2:$J$2,0)),"")</f>
        <v/>
      </c>
      <c r="N299" s="19" t="str">
        <f>IFERROR(INDEX('Employee Info'!$C$3:$J$200,MATCH(Data6[[#This Row],[Name:]],'Employee Info'!$B$3:$B$200,0),MATCH(Data6[[#Headers],[Other]],'Employee Info'!$C$2:$J$2,0)),"")</f>
        <v/>
      </c>
      <c r="O299" s="19">
        <f>IFERROR((Data6[[#This Row],[Hours:]]*SUM(Data6[[#This Row],[Rate]:[Other]])),"")</f>
        <v>0</v>
      </c>
      <c r="P299" s="7" t="str">
        <f>IF(Data6[[#This Row],[WO'#:]]="","Riley #","WO#")</f>
        <v>WO#</v>
      </c>
      <c r="Q299" s="7">
        <f>IFERROR(WEEKNUM(Data6[[#This Row],[Date:]]),"")</f>
        <v>10</v>
      </c>
      <c r="R299" s="6">
        <f t="shared" si="12"/>
        <v>45354</v>
      </c>
      <c r="S299" s="6">
        <f>Data6[[#This Row],[Week Start]]+7</f>
        <v>45361</v>
      </c>
      <c r="T299" s="7" t="str">
        <f t="shared" si="13"/>
        <v>3/3/2024 - 3/10/2024</v>
      </c>
      <c r="U299" s="7" t="str">
        <f t="shared" si="14"/>
        <v>Time Card</v>
      </c>
      <c r="V299" s="8" t="str">
        <f>RIGHT(TEXT(Data6[[#This Row],[Date:]],"mmddyyyy"),4)</f>
        <v>2024</v>
      </c>
      <c r="W299" s="8" t="str">
        <f>MID(TEXT(Data6[[#This Row],[Date:]],"mmddyyyy"),3,2)</f>
        <v>06</v>
      </c>
      <c r="X299" s="8" t="str">
        <f>LEFT(TEXT(Data6[[#This Row],[Date:]],"mmddyyyy"),2)</f>
        <v>03</v>
      </c>
      <c r="Y299" s="6">
        <f>DATE(Data6[[#This Row],[Year]],Data6[[#This Row],[Month]],Data6[[#This Row],[Day]])</f>
        <v>45357</v>
      </c>
    </row>
    <row r="300" spans="1:25">
      <c r="A300" s="5">
        <v>45359.4353619213</v>
      </c>
      <c r="B300" s="7" t="s">
        <v>66</v>
      </c>
      <c r="C300" s="6" t="s">
        <v>394</v>
      </c>
      <c r="D300" s="7" t="s">
        <v>231</v>
      </c>
      <c r="E300" s="8">
        <v>1</v>
      </c>
      <c r="F300" s="7" t="s">
        <v>68</v>
      </c>
      <c r="G300" s="7" t="s">
        <v>68</v>
      </c>
      <c r="H300" s="7" t="s">
        <v>64</v>
      </c>
      <c r="I300" s="7" t="s">
        <v>44</v>
      </c>
      <c r="J300" s="19" t="str">
        <f>IFERROR(INDEX('Employee Info'!$C$3:$E$200,MATCH(Data6[[#This Row],[Name:]],'Employee Info'!$B$3:$B$200,0),MATCH(Data6[[#This Row],[Hours Type:]],'Employee Info'!$C$2:$E$2,0)),"")</f>
        <v/>
      </c>
      <c r="K300" s="19" t="str">
        <f>IFERROR(INDEX('Employee Info'!$C$3:$J$200,MATCH(Data6[[#This Row],[Name:]],'Employee Info'!$B$3:$B$200,0),MATCH(Data6[[#Headers],[Truck]],'Employee Info'!$C$2:$J$2,0)),"")</f>
        <v/>
      </c>
      <c r="L300" s="19" t="str">
        <f>IFERROR(INDEX('Employee Info'!$C$3:$J$200,MATCH(Data6[[#This Row],[Name:]],'Employee Info'!$B$3:$B$200,0),MATCH(Data6[[#Headers],[Phone]],'Employee Info'!$C$2:$J$2,0)),"")</f>
        <v/>
      </c>
      <c r="M300" s="19" t="str">
        <f>IFERROR(INDEX('Employee Info'!$C$3:$J$200,MATCH(Data6[[#This Row],[Name:]],'Employee Info'!$B$3:$B$200,0),MATCH(Data6[[#Headers],[Tech]],'Employee Info'!$C$2:$J$2,0)),"")</f>
        <v/>
      </c>
      <c r="N300" s="19" t="str">
        <f>IFERROR(INDEX('Employee Info'!$C$3:$J$200,MATCH(Data6[[#This Row],[Name:]],'Employee Info'!$B$3:$B$200,0),MATCH(Data6[[#Headers],[Other]],'Employee Info'!$C$2:$J$2,0)),"")</f>
        <v/>
      </c>
      <c r="O300" s="19">
        <f>IFERROR((Data6[[#This Row],[Hours:]]*SUM(Data6[[#This Row],[Rate]:[Other]])),"")</f>
        <v>0</v>
      </c>
      <c r="P300" s="7" t="str">
        <f>IF(Data6[[#This Row],[WO'#:]]="","Riley #","WO#")</f>
        <v>Riley #</v>
      </c>
      <c r="Q300" s="7">
        <f>IFERROR(WEEKNUM(Data6[[#This Row],[Date:]]),"")</f>
        <v>10</v>
      </c>
      <c r="R300" s="6">
        <f t="shared" si="12"/>
        <v>45354</v>
      </c>
      <c r="S300" s="6">
        <f>Data6[[#This Row],[Week Start]]+7</f>
        <v>45361</v>
      </c>
      <c r="T300" s="7" t="str">
        <f t="shared" si="13"/>
        <v>3/3/2024 - 3/10/2024</v>
      </c>
      <c r="U300" s="7" t="str">
        <f t="shared" si="14"/>
        <v>Time Card</v>
      </c>
      <c r="V300" s="8" t="str">
        <f>RIGHT(TEXT(Data6[[#This Row],[Date:]],"mmddyyyy"),4)</f>
        <v>2024</v>
      </c>
      <c r="W300" s="8" t="str">
        <f>MID(TEXT(Data6[[#This Row],[Date:]],"mmddyyyy"),3,2)</f>
        <v>06</v>
      </c>
      <c r="X300" s="8" t="str">
        <f>LEFT(TEXT(Data6[[#This Row],[Date:]],"mmddyyyy"),2)</f>
        <v>03</v>
      </c>
      <c r="Y300" s="6">
        <f>DATE(Data6[[#This Row],[Year]],Data6[[#This Row],[Month]],Data6[[#This Row],[Day]])</f>
        <v>45357</v>
      </c>
    </row>
    <row r="301" spans="1:25">
      <c r="A301" s="5">
        <v>45357.581768171294</v>
      </c>
      <c r="B301" s="7" t="s">
        <v>31</v>
      </c>
      <c r="C301" s="6" t="s">
        <v>394</v>
      </c>
      <c r="D301" s="7" t="s">
        <v>393</v>
      </c>
      <c r="E301" s="8">
        <v>8</v>
      </c>
      <c r="F301" s="7" t="s">
        <v>68</v>
      </c>
      <c r="G301" s="7" t="s">
        <v>68</v>
      </c>
      <c r="H301" s="7" t="s">
        <v>59</v>
      </c>
      <c r="I301" s="7" t="s">
        <v>44</v>
      </c>
      <c r="J301" s="19" t="str">
        <f>IFERROR(INDEX('Employee Info'!$C$3:$E$200,MATCH(Data6[[#This Row],[Name:]],'Employee Info'!$B$3:$B$200,0),MATCH(Data6[[#This Row],[Hours Type:]],'Employee Info'!$C$2:$E$2,0)),"")</f>
        <v/>
      </c>
      <c r="K301" s="19" t="str">
        <f>IFERROR(INDEX('Employee Info'!$C$3:$J$200,MATCH(Data6[[#This Row],[Name:]],'Employee Info'!$B$3:$B$200,0),MATCH(Data6[[#Headers],[Truck]],'Employee Info'!$C$2:$J$2,0)),"")</f>
        <v/>
      </c>
      <c r="L301" s="19" t="str">
        <f>IFERROR(INDEX('Employee Info'!$C$3:$J$200,MATCH(Data6[[#This Row],[Name:]],'Employee Info'!$B$3:$B$200,0),MATCH(Data6[[#Headers],[Phone]],'Employee Info'!$C$2:$J$2,0)),"")</f>
        <v/>
      </c>
      <c r="M301" s="19" t="str">
        <f>IFERROR(INDEX('Employee Info'!$C$3:$J$200,MATCH(Data6[[#This Row],[Name:]],'Employee Info'!$B$3:$B$200,0),MATCH(Data6[[#Headers],[Tech]],'Employee Info'!$C$2:$J$2,0)),"")</f>
        <v/>
      </c>
      <c r="N301" s="19" t="str">
        <f>IFERROR(INDEX('Employee Info'!$C$3:$J$200,MATCH(Data6[[#This Row],[Name:]],'Employee Info'!$B$3:$B$200,0),MATCH(Data6[[#Headers],[Other]],'Employee Info'!$C$2:$J$2,0)),"")</f>
        <v/>
      </c>
      <c r="O301" s="19">
        <f>IFERROR((Data6[[#This Row],[Hours:]]*SUM(Data6[[#This Row],[Rate]:[Other]])),"")</f>
        <v>0</v>
      </c>
      <c r="P301" s="7" t="str">
        <f>IF(Data6[[#This Row],[WO'#:]]="","Riley #","WO#")</f>
        <v>Riley #</v>
      </c>
      <c r="Q301" s="7">
        <f>IFERROR(WEEKNUM(Data6[[#This Row],[Date:]]),"")</f>
        <v>10</v>
      </c>
      <c r="R301" s="6">
        <f t="shared" si="12"/>
        <v>45354</v>
      </c>
      <c r="S301" s="6">
        <f>Data6[[#This Row],[Week Start]]+7</f>
        <v>45361</v>
      </c>
      <c r="T301" s="7" t="str">
        <f t="shared" si="13"/>
        <v>3/3/2024 - 3/10/2024</v>
      </c>
      <c r="U301" s="7" t="str">
        <f t="shared" si="14"/>
        <v>Time Card</v>
      </c>
      <c r="V301" s="8" t="str">
        <f>RIGHT(TEXT(Data6[[#This Row],[Date:]],"mmddyyyy"),4)</f>
        <v>2024</v>
      </c>
      <c r="W301" s="8" t="str">
        <f>MID(TEXT(Data6[[#This Row],[Date:]],"mmddyyyy"),3,2)</f>
        <v>06</v>
      </c>
      <c r="X301" s="8" t="str">
        <f>LEFT(TEXT(Data6[[#This Row],[Date:]],"mmddyyyy"),2)</f>
        <v>03</v>
      </c>
      <c r="Y301" s="6">
        <f>DATE(Data6[[#This Row],[Year]],Data6[[#This Row],[Month]],Data6[[#This Row],[Day]])</f>
        <v>45357</v>
      </c>
    </row>
    <row r="302" spans="1:25">
      <c r="A302" s="5">
        <v>45359.288425231483</v>
      </c>
      <c r="B302" s="7" t="s">
        <v>65</v>
      </c>
      <c r="C302" s="6" t="s">
        <v>394</v>
      </c>
      <c r="D302" s="7" t="s">
        <v>63</v>
      </c>
      <c r="E302" s="8">
        <v>8</v>
      </c>
      <c r="F302" s="7" t="s">
        <v>68</v>
      </c>
      <c r="G302" s="7" t="s">
        <v>68</v>
      </c>
      <c r="H302" s="7" t="s">
        <v>397</v>
      </c>
      <c r="I302" s="7" t="s">
        <v>44</v>
      </c>
      <c r="J302" s="19" t="str">
        <f>IFERROR(INDEX('Employee Info'!$C$3:$E$200,MATCH(Data6[[#This Row],[Name:]],'Employee Info'!$B$3:$B$200,0),MATCH(Data6[[#This Row],[Hours Type:]],'Employee Info'!$C$2:$E$2,0)),"")</f>
        <v/>
      </c>
      <c r="K302" s="19" t="str">
        <f>IFERROR(INDEX('Employee Info'!$C$3:$J$200,MATCH(Data6[[#This Row],[Name:]],'Employee Info'!$B$3:$B$200,0),MATCH(Data6[[#Headers],[Truck]],'Employee Info'!$C$2:$J$2,0)),"")</f>
        <v/>
      </c>
      <c r="L302" s="19" t="str">
        <f>IFERROR(INDEX('Employee Info'!$C$3:$J$200,MATCH(Data6[[#This Row],[Name:]],'Employee Info'!$B$3:$B$200,0),MATCH(Data6[[#Headers],[Phone]],'Employee Info'!$C$2:$J$2,0)),"")</f>
        <v/>
      </c>
      <c r="M302" s="19" t="str">
        <f>IFERROR(INDEX('Employee Info'!$C$3:$J$200,MATCH(Data6[[#This Row],[Name:]],'Employee Info'!$B$3:$B$200,0),MATCH(Data6[[#Headers],[Tech]],'Employee Info'!$C$2:$J$2,0)),"")</f>
        <v/>
      </c>
      <c r="N302" s="19" t="str">
        <f>IFERROR(INDEX('Employee Info'!$C$3:$J$200,MATCH(Data6[[#This Row],[Name:]],'Employee Info'!$B$3:$B$200,0),MATCH(Data6[[#Headers],[Other]],'Employee Info'!$C$2:$J$2,0)),"")</f>
        <v/>
      </c>
      <c r="O302" s="19">
        <f>IFERROR((Data6[[#This Row],[Hours:]]*SUM(Data6[[#This Row],[Rate]:[Other]])),"")</f>
        <v>0</v>
      </c>
      <c r="P302" s="7" t="str">
        <f>IF(Data6[[#This Row],[WO'#:]]="","Riley #","WO#")</f>
        <v>Riley #</v>
      </c>
      <c r="Q302" s="7">
        <f>IFERROR(WEEKNUM(Data6[[#This Row],[Date:]]),"")</f>
        <v>10</v>
      </c>
      <c r="R302" s="6">
        <f t="shared" si="12"/>
        <v>45354</v>
      </c>
      <c r="S302" s="6">
        <f>Data6[[#This Row],[Week Start]]+7</f>
        <v>45361</v>
      </c>
      <c r="T302" s="7" t="str">
        <f t="shared" si="13"/>
        <v>3/3/2024 - 3/10/2024</v>
      </c>
      <c r="U302" s="7" t="str">
        <f t="shared" si="14"/>
        <v>Time Card</v>
      </c>
      <c r="V302" s="8" t="str">
        <f>RIGHT(TEXT(Data6[[#This Row],[Date:]],"mmddyyyy"),4)</f>
        <v>2024</v>
      </c>
      <c r="W302" s="8" t="str">
        <f>MID(TEXT(Data6[[#This Row],[Date:]],"mmddyyyy"),3,2)</f>
        <v>06</v>
      </c>
      <c r="X302" s="8" t="str">
        <f>LEFT(TEXT(Data6[[#This Row],[Date:]],"mmddyyyy"),2)</f>
        <v>03</v>
      </c>
      <c r="Y302" s="6">
        <f>DATE(Data6[[#This Row],[Year]],Data6[[#This Row],[Month]],Data6[[#This Row],[Day]])</f>
        <v>45357</v>
      </c>
    </row>
    <row r="303" spans="1:25">
      <c r="A303" s="5">
        <v>45359.519635069446</v>
      </c>
      <c r="B303" s="7" t="s">
        <v>66</v>
      </c>
      <c r="C303" s="6" t="s">
        <v>398</v>
      </c>
      <c r="D303" s="7" t="s">
        <v>399</v>
      </c>
      <c r="E303" s="8">
        <v>1</v>
      </c>
      <c r="F303" s="7">
        <v>6984733</v>
      </c>
      <c r="G303" s="7" t="s">
        <v>68</v>
      </c>
      <c r="H303" s="7" t="s">
        <v>69</v>
      </c>
      <c r="I303" s="7" t="s">
        <v>44</v>
      </c>
      <c r="J303" s="19" t="str">
        <f>IFERROR(INDEX('Employee Info'!$C$3:$E$200,MATCH(Data6[[#This Row],[Name:]],'Employee Info'!$B$3:$B$200,0),MATCH(Data6[[#This Row],[Hours Type:]],'Employee Info'!$C$2:$E$2,0)),"")</f>
        <v/>
      </c>
      <c r="K303" s="19" t="str">
        <f>IFERROR(INDEX('Employee Info'!$C$3:$J$200,MATCH(Data6[[#This Row],[Name:]],'Employee Info'!$B$3:$B$200,0),MATCH(Data6[[#Headers],[Truck]],'Employee Info'!$C$2:$J$2,0)),"")</f>
        <v/>
      </c>
      <c r="L303" s="19" t="str">
        <f>IFERROR(INDEX('Employee Info'!$C$3:$J$200,MATCH(Data6[[#This Row],[Name:]],'Employee Info'!$B$3:$B$200,0),MATCH(Data6[[#Headers],[Phone]],'Employee Info'!$C$2:$J$2,0)),"")</f>
        <v/>
      </c>
      <c r="M303" s="19" t="str">
        <f>IFERROR(INDEX('Employee Info'!$C$3:$J$200,MATCH(Data6[[#This Row],[Name:]],'Employee Info'!$B$3:$B$200,0),MATCH(Data6[[#Headers],[Tech]],'Employee Info'!$C$2:$J$2,0)),"")</f>
        <v/>
      </c>
      <c r="N303" s="19" t="str">
        <f>IFERROR(INDEX('Employee Info'!$C$3:$J$200,MATCH(Data6[[#This Row],[Name:]],'Employee Info'!$B$3:$B$200,0),MATCH(Data6[[#Headers],[Other]],'Employee Info'!$C$2:$J$2,0)),"")</f>
        <v/>
      </c>
      <c r="O303" s="19">
        <f>IFERROR((Data6[[#This Row],[Hours:]]*SUM(Data6[[#This Row],[Rate]:[Other]])),"")</f>
        <v>0</v>
      </c>
      <c r="P303" s="7" t="str">
        <f>IF(Data6[[#This Row],[WO'#:]]="","Riley #","WO#")</f>
        <v>WO#</v>
      </c>
      <c r="Q303" s="7">
        <f>IFERROR(WEEKNUM(Data6[[#This Row],[Date:]]),"")</f>
        <v>10</v>
      </c>
      <c r="R303" s="6">
        <f t="shared" si="12"/>
        <v>45354</v>
      </c>
      <c r="S303" s="6">
        <f>Data6[[#This Row],[Week Start]]+7</f>
        <v>45361</v>
      </c>
      <c r="T303" s="7" t="str">
        <f t="shared" si="13"/>
        <v>3/3/2024 - 3/10/2024</v>
      </c>
      <c r="U303" s="7" t="str">
        <f t="shared" si="14"/>
        <v>Time Card</v>
      </c>
      <c r="V303" s="8" t="str">
        <f>RIGHT(TEXT(Data6[[#This Row],[Date:]],"mmddyyyy"),4)</f>
        <v>2024</v>
      </c>
      <c r="W303" s="8" t="str">
        <f>MID(TEXT(Data6[[#This Row],[Date:]],"mmddyyyy"),3,2)</f>
        <v>07</v>
      </c>
      <c r="X303" s="8" t="str">
        <f>LEFT(TEXT(Data6[[#This Row],[Date:]],"mmddyyyy"),2)</f>
        <v>03</v>
      </c>
      <c r="Y303" s="6">
        <f>DATE(Data6[[#This Row],[Year]],Data6[[#This Row],[Month]],Data6[[#This Row],[Day]])</f>
        <v>45358</v>
      </c>
    </row>
    <row r="304" spans="1:25">
      <c r="A304" s="5">
        <v>45359.520885300924</v>
      </c>
      <c r="B304" s="7" t="s">
        <v>66</v>
      </c>
      <c r="C304" s="6" t="s">
        <v>398</v>
      </c>
      <c r="D304" s="7" t="s">
        <v>400</v>
      </c>
      <c r="E304" s="8">
        <v>1</v>
      </c>
      <c r="F304" s="7">
        <v>6984733</v>
      </c>
      <c r="G304" s="7" t="s">
        <v>68</v>
      </c>
      <c r="H304" s="7" t="s">
        <v>69</v>
      </c>
      <c r="I304" s="7" t="s">
        <v>44</v>
      </c>
      <c r="J304" s="19" t="str">
        <f>IFERROR(INDEX('Employee Info'!$C$3:$E$200,MATCH(Data6[[#This Row],[Name:]],'Employee Info'!$B$3:$B$200,0),MATCH(Data6[[#This Row],[Hours Type:]],'Employee Info'!$C$2:$E$2,0)),"")</f>
        <v/>
      </c>
      <c r="K304" s="19" t="str">
        <f>IFERROR(INDEX('Employee Info'!$C$3:$J$200,MATCH(Data6[[#This Row],[Name:]],'Employee Info'!$B$3:$B$200,0),MATCH(Data6[[#Headers],[Truck]],'Employee Info'!$C$2:$J$2,0)),"")</f>
        <v/>
      </c>
      <c r="L304" s="19" t="str">
        <f>IFERROR(INDEX('Employee Info'!$C$3:$J$200,MATCH(Data6[[#This Row],[Name:]],'Employee Info'!$B$3:$B$200,0),MATCH(Data6[[#Headers],[Phone]],'Employee Info'!$C$2:$J$2,0)),"")</f>
        <v/>
      </c>
      <c r="M304" s="19" t="str">
        <f>IFERROR(INDEX('Employee Info'!$C$3:$J$200,MATCH(Data6[[#This Row],[Name:]],'Employee Info'!$B$3:$B$200,0),MATCH(Data6[[#Headers],[Tech]],'Employee Info'!$C$2:$J$2,0)),"")</f>
        <v/>
      </c>
      <c r="N304" s="19" t="str">
        <f>IFERROR(INDEX('Employee Info'!$C$3:$J$200,MATCH(Data6[[#This Row],[Name:]],'Employee Info'!$B$3:$B$200,0),MATCH(Data6[[#Headers],[Other]],'Employee Info'!$C$2:$J$2,0)),"")</f>
        <v/>
      </c>
      <c r="O304" s="19">
        <f>IFERROR((Data6[[#This Row],[Hours:]]*SUM(Data6[[#This Row],[Rate]:[Other]])),"")</f>
        <v>0</v>
      </c>
      <c r="P304" s="7" t="str">
        <f>IF(Data6[[#This Row],[WO'#:]]="","Riley #","WO#")</f>
        <v>WO#</v>
      </c>
      <c r="Q304" s="7">
        <f>IFERROR(WEEKNUM(Data6[[#This Row],[Date:]]),"")</f>
        <v>10</v>
      </c>
      <c r="R304" s="6">
        <f t="shared" si="12"/>
        <v>45354</v>
      </c>
      <c r="S304" s="6">
        <f>Data6[[#This Row],[Week Start]]+7</f>
        <v>45361</v>
      </c>
      <c r="T304" s="7" t="str">
        <f t="shared" si="13"/>
        <v>3/3/2024 - 3/10/2024</v>
      </c>
      <c r="U304" s="7" t="str">
        <f t="shared" si="14"/>
        <v>Time Card</v>
      </c>
      <c r="V304" s="8" t="str">
        <f>RIGHT(TEXT(Data6[[#This Row],[Date:]],"mmddyyyy"),4)</f>
        <v>2024</v>
      </c>
      <c r="W304" s="8" t="str">
        <f>MID(TEXT(Data6[[#This Row],[Date:]],"mmddyyyy"),3,2)</f>
        <v>07</v>
      </c>
      <c r="X304" s="8" t="str">
        <f>LEFT(TEXT(Data6[[#This Row],[Date:]],"mmddyyyy"),2)</f>
        <v>03</v>
      </c>
      <c r="Y304" s="6">
        <f>DATE(Data6[[#This Row],[Year]],Data6[[#This Row],[Month]],Data6[[#This Row],[Day]])</f>
        <v>45358</v>
      </c>
    </row>
    <row r="305" spans="1:25">
      <c r="A305" s="5">
        <v>45359.530503240741</v>
      </c>
      <c r="B305" s="7" t="s">
        <v>387</v>
      </c>
      <c r="C305" s="6" t="s">
        <v>398</v>
      </c>
      <c r="D305" s="7" t="s">
        <v>400</v>
      </c>
      <c r="E305" s="8">
        <v>2</v>
      </c>
      <c r="F305" s="7">
        <v>6984733</v>
      </c>
      <c r="G305" s="7" t="s">
        <v>68</v>
      </c>
      <c r="H305" s="7" t="s">
        <v>69</v>
      </c>
      <c r="I305" s="7" t="s">
        <v>44</v>
      </c>
      <c r="J305" s="19" t="str">
        <f>IFERROR(INDEX('Employee Info'!$C$3:$E$200,MATCH(Data6[[#This Row],[Name:]],'Employee Info'!$B$3:$B$200,0),MATCH(Data6[[#This Row],[Hours Type:]],'Employee Info'!$C$2:$E$2,0)),"")</f>
        <v/>
      </c>
      <c r="K305" s="19" t="str">
        <f>IFERROR(INDEX('Employee Info'!$C$3:$J$200,MATCH(Data6[[#This Row],[Name:]],'Employee Info'!$B$3:$B$200,0),MATCH(Data6[[#Headers],[Truck]],'Employee Info'!$C$2:$J$2,0)),"")</f>
        <v/>
      </c>
      <c r="L305" s="19" t="str">
        <f>IFERROR(INDEX('Employee Info'!$C$3:$J$200,MATCH(Data6[[#This Row],[Name:]],'Employee Info'!$B$3:$B$200,0),MATCH(Data6[[#Headers],[Phone]],'Employee Info'!$C$2:$J$2,0)),"")</f>
        <v/>
      </c>
      <c r="M305" s="19" t="str">
        <f>IFERROR(INDEX('Employee Info'!$C$3:$J$200,MATCH(Data6[[#This Row],[Name:]],'Employee Info'!$B$3:$B$200,0),MATCH(Data6[[#Headers],[Tech]],'Employee Info'!$C$2:$J$2,0)),"")</f>
        <v/>
      </c>
      <c r="N305" s="19" t="str">
        <f>IFERROR(INDEX('Employee Info'!$C$3:$J$200,MATCH(Data6[[#This Row],[Name:]],'Employee Info'!$B$3:$B$200,0),MATCH(Data6[[#Headers],[Other]],'Employee Info'!$C$2:$J$2,0)),"")</f>
        <v/>
      </c>
      <c r="O305" s="19">
        <f>IFERROR((Data6[[#This Row],[Hours:]]*SUM(Data6[[#This Row],[Rate]:[Other]])),"")</f>
        <v>0</v>
      </c>
      <c r="P305" s="7" t="str">
        <f>IF(Data6[[#This Row],[WO'#:]]="","Riley #","WO#")</f>
        <v>WO#</v>
      </c>
      <c r="Q305" s="7">
        <f>IFERROR(WEEKNUM(Data6[[#This Row],[Date:]]),"")</f>
        <v>10</v>
      </c>
      <c r="R305" s="6">
        <f t="shared" si="12"/>
        <v>45354</v>
      </c>
      <c r="S305" s="6">
        <f>Data6[[#This Row],[Week Start]]+7</f>
        <v>45361</v>
      </c>
      <c r="T305" s="7" t="str">
        <f t="shared" si="13"/>
        <v>3/3/2024 - 3/10/2024</v>
      </c>
      <c r="U305" s="7" t="str">
        <f t="shared" si="14"/>
        <v>Time Card</v>
      </c>
      <c r="V305" s="8" t="str">
        <f>RIGHT(TEXT(Data6[[#This Row],[Date:]],"mmddyyyy"),4)</f>
        <v>2024</v>
      </c>
      <c r="W305" s="8" t="str">
        <f>MID(TEXT(Data6[[#This Row],[Date:]],"mmddyyyy"),3,2)</f>
        <v>07</v>
      </c>
      <c r="X305" s="8" t="str">
        <f>LEFT(TEXT(Data6[[#This Row],[Date:]],"mmddyyyy"),2)</f>
        <v>03</v>
      </c>
      <c r="Y305" s="6">
        <f>DATE(Data6[[#This Row],[Year]],Data6[[#This Row],[Month]],Data6[[#This Row],[Day]])</f>
        <v>45358</v>
      </c>
    </row>
    <row r="306" spans="1:25">
      <c r="A306" s="5">
        <v>45392.35578784722</v>
      </c>
      <c r="B306" s="7" t="s">
        <v>76</v>
      </c>
      <c r="C306" s="6" t="s">
        <v>398</v>
      </c>
      <c r="D306" s="7" t="s">
        <v>156</v>
      </c>
      <c r="E306" s="8">
        <v>2</v>
      </c>
      <c r="F306" s="7">
        <v>6984733</v>
      </c>
      <c r="G306" s="7" t="s">
        <v>68</v>
      </c>
      <c r="H306" s="7" t="s">
        <v>69</v>
      </c>
      <c r="I306" s="7" t="s">
        <v>44</v>
      </c>
      <c r="J306" s="19" t="str">
        <f>IFERROR(INDEX('Employee Info'!$C$3:$E$200,MATCH(Data6[[#This Row],[Name:]],'Employee Info'!$B$3:$B$200,0),MATCH(Data6[[#This Row],[Hours Type:]],'Employee Info'!$C$2:$E$2,0)),"")</f>
        <v/>
      </c>
      <c r="K306" s="19" t="str">
        <f>IFERROR(INDEX('Employee Info'!$C$3:$J$200,MATCH(Data6[[#This Row],[Name:]],'Employee Info'!$B$3:$B$200,0),MATCH(Data6[[#Headers],[Truck]],'Employee Info'!$C$2:$J$2,0)),"")</f>
        <v/>
      </c>
      <c r="L306" s="19" t="str">
        <f>IFERROR(INDEX('Employee Info'!$C$3:$J$200,MATCH(Data6[[#This Row],[Name:]],'Employee Info'!$B$3:$B$200,0),MATCH(Data6[[#Headers],[Phone]],'Employee Info'!$C$2:$J$2,0)),"")</f>
        <v/>
      </c>
      <c r="M306" s="19" t="str">
        <f>IFERROR(INDEX('Employee Info'!$C$3:$J$200,MATCH(Data6[[#This Row],[Name:]],'Employee Info'!$B$3:$B$200,0),MATCH(Data6[[#Headers],[Tech]],'Employee Info'!$C$2:$J$2,0)),"")</f>
        <v/>
      </c>
      <c r="N306" s="19" t="str">
        <f>IFERROR(INDEX('Employee Info'!$C$3:$J$200,MATCH(Data6[[#This Row],[Name:]],'Employee Info'!$B$3:$B$200,0),MATCH(Data6[[#Headers],[Other]],'Employee Info'!$C$2:$J$2,0)),"")</f>
        <v/>
      </c>
      <c r="O306" s="19">
        <f>IFERROR((Data6[[#This Row],[Hours:]]*SUM(Data6[[#This Row],[Rate]:[Other]])),"")</f>
        <v>0</v>
      </c>
      <c r="P306" s="7" t="str">
        <f>IF(Data6[[#This Row],[WO'#:]]="","Riley #","WO#")</f>
        <v>WO#</v>
      </c>
      <c r="Q306" s="7">
        <f>IFERROR(WEEKNUM(Data6[[#This Row],[Date:]]),"")</f>
        <v>10</v>
      </c>
      <c r="R306" s="6">
        <f t="shared" si="12"/>
        <v>45354</v>
      </c>
      <c r="S306" s="6">
        <f>Data6[[#This Row],[Week Start]]+7</f>
        <v>45361</v>
      </c>
      <c r="T306" s="7" t="str">
        <f t="shared" si="13"/>
        <v>3/3/2024 - 3/10/2024</v>
      </c>
      <c r="U306" s="7" t="str">
        <f t="shared" si="14"/>
        <v>Time Card</v>
      </c>
      <c r="V306" s="8" t="str">
        <f>RIGHT(TEXT(Data6[[#This Row],[Date:]],"mmddyyyy"),4)</f>
        <v>2024</v>
      </c>
      <c r="W306" s="8" t="str">
        <f>MID(TEXT(Data6[[#This Row],[Date:]],"mmddyyyy"),3,2)</f>
        <v>07</v>
      </c>
      <c r="X306" s="8" t="str">
        <f>LEFT(TEXT(Data6[[#This Row],[Date:]],"mmddyyyy"),2)</f>
        <v>03</v>
      </c>
      <c r="Y306" s="6">
        <f>DATE(Data6[[#This Row],[Year]],Data6[[#This Row],[Month]],Data6[[#This Row],[Day]])</f>
        <v>45358</v>
      </c>
    </row>
    <row r="307" spans="1:25">
      <c r="A307" s="5">
        <v>45359.437861226848</v>
      </c>
      <c r="B307" s="7" t="s">
        <v>66</v>
      </c>
      <c r="C307" s="6" t="s">
        <v>398</v>
      </c>
      <c r="D307" s="7" t="s">
        <v>378</v>
      </c>
      <c r="E307" s="8">
        <v>1</v>
      </c>
      <c r="F307" s="7">
        <v>7049152</v>
      </c>
      <c r="G307" s="7" t="s">
        <v>68</v>
      </c>
      <c r="H307" s="7" t="s">
        <v>69</v>
      </c>
      <c r="I307" s="7" t="s">
        <v>44</v>
      </c>
      <c r="J307" s="19" t="str">
        <f>IFERROR(INDEX('Employee Info'!$C$3:$E$200,MATCH(Data6[[#This Row],[Name:]],'Employee Info'!$B$3:$B$200,0),MATCH(Data6[[#This Row],[Hours Type:]],'Employee Info'!$C$2:$E$2,0)),"")</f>
        <v/>
      </c>
      <c r="K307" s="19" t="str">
        <f>IFERROR(INDEX('Employee Info'!$C$3:$J$200,MATCH(Data6[[#This Row],[Name:]],'Employee Info'!$B$3:$B$200,0),MATCH(Data6[[#Headers],[Truck]],'Employee Info'!$C$2:$J$2,0)),"")</f>
        <v/>
      </c>
      <c r="L307" s="19" t="str">
        <f>IFERROR(INDEX('Employee Info'!$C$3:$J$200,MATCH(Data6[[#This Row],[Name:]],'Employee Info'!$B$3:$B$200,0),MATCH(Data6[[#Headers],[Phone]],'Employee Info'!$C$2:$J$2,0)),"")</f>
        <v/>
      </c>
      <c r="M307" s="19" t="str">
        <f>IFERROR(INDEX('Employee Info'!$C$3:$J$200,MATCH(Data6[[#This Row],[Name:]],'Employee Info'!$B$3:$B$200,0),MATCH(Data6[[#Headers],[Tech]],'Employee Info'!$C$2:$J$2,0)),"")</f>
        <v/>
      </c>
      <c r="N307" s="19" t="str">
        <f>IFERROR(INDEX('Employee Info'!$C$3:$J$200,MATCH(Data6[[#This Row],[Name:]],'Employee Info'!$B$3:$B$200,0),MATCH(Data6[[#Headers],[Other]],'Employee Info'!$C$2:$J$2,0)),"")</f>
        <v/>
      </c>
      <c r="O307" s="19">
        <f>IFERROR((Data6[[#This Row],[Hours:]]*SUM(Data6[[#This Row],[Rate]:[Other]])),"")</f>
        <v>0</v>
      </c>
      <c r="P307" s="7" t="str">
        <f>IF(Data6[[#This Row],[WO'#:]]="","Riley #","WO#")</f>
        <v>WO#</v>
      </c>
      <c r="Q307" s="7">
        <f>IFERROR(WEEKNUM(Data6[[#This Row],[Date:]]),"")</f>
        <v>10</v>
      </c>
      <c r="R307" s="6">
        <f t="shared" si="12"/>
        <v>45354</v>
      </c>
      <c r="S307" s="6">
        <f>Data6[[#This Row],[Week Start]]+7</f>
        <v>45361</v>
      </c>
      <c r="T307" s="7" t="str">
        <f t="shared" si="13"/>
        <v>3/3/2024 - 3/10/2024</v>
      </c>
      <c r="U307" s="7" t="str">
        <f t="shared" si="14"/>
        <v>Time Card</v>
      </c>
      <c r="V307" s="8" t="str">
        <f>RIGHT(TEXT(Data6[[#This Row],[Date:]],"mmddyyyy"),4)</f>
        <v>2024</v>
      </c>
      <c r="W307" s="8" t="str">
        <f>MID(TEXT(Data6[[#This Row],[Date:]],"mmddyyyy"),3,2)</f>
        <v>07</v>
      </c>
      <c r="X307" s="8" t="str">
        <f>LEFT(TEXT(Data6[[#This Row],[Date:]],"mmddyyyy"),2)</f>
        <v>03</v>
      </c>
      <c r="Y307" s="6">
        <f>DATE(Data6[[#This Row],[Year]],Data6[[#This Row],[Month]],Data6[[#This Row],[Day]])</f>
        <v>45358</v>
      </c>
    </row>
    <row r="308" spans="1:25">
      <c r="A308" s="5">
        <v>45358.50631863426</v>
      </c>
      <c r="B308" s="7" t="s">
        <v>31</v>
      </c>
      <c r="C308" s="6" t="s">
        <v>398</v>
      </c>
      <c r="D308" s="7" t="s">
        <v>401</v>
      </c>
      <c r="E308" s="8">
        <v>2</v>
      </c>
      <c r="F308" s="7">
        <v>7074057</v>
      </c>
      <c r="G308" s="7" t="s">
        <v>68</v>
      </c>
      <c r="H308" s="7" t="s">
        <v>69</v>
      </c>
      <c r="I308" s="7" t="s">
        <v>44</v>
      </c>
      <c r="J308" s="19" t="str">
        <f>IFERROR(INDEX('Employee Info'!$C$3:$E$200,MATCH(Data6[[#This Row],[Name:]],'Employee Info'!$B$3:$B$200,0),MATCH(Data6[[#This Row],[Hours Type:]],'Employee Info'!$C$2:$E$2,0)),"")</f>
        <v/>
      </c>
      <c r="K308" s="19" t="str">
        <f>IFERROR(INDEX('Employee Info'!$C$3:$J$200,MATCH(Data6[[#This Row],[Name:]],'Employee Info'!$B$3:$B$200,0),MATCH(Data6[[#Headers],[Truck]],'Employee Info'!$C$2:$J$2,0)),"")</f>
        <v/>
      </c>
      <c r="L308" s="19" t="str">
        <f>IFERROR(INDEX('Employee Info'!$C$3:$J$200,MATCH(Data6[[#This Row],[Name:]],'Employee Info'!$B$3:$B$200,0),MATCH(Data6[[#Headers],[Phone]],'Employee Info'!$C$2:$J$2,0)),"")</f>
        <v/>
      </c>
      <c r="M308" s="19" t="str">
        <f>IFERROR(INDEX('Employee Info'!$C$3:$J$200,MATCH(Data6[[#This Row],[Name:]],'Employee Info'!$B$3:$B$200,0),MATCH(Data6[[#Headers],[Tech]],'Employee Info'!$C$2:$J$2,0)),"")</f>
        <v/>
      </c>
      <c r="N308" s="19" t="str">
        <f>IFERROR(INDEX('Employee Info'!$C$3:$J$200,MATCH(Data6[[#This Row],[Name:]],'Employee Info'!$B$3:$B$200,0),MATCH(Data6[[#Headers],[Other]],'Employee Info'!$C$2:$J$2,0)),"")</f>
        <v/>
      </c>
      <c r="O308" s="19">
        <f>IFERROR((Data6[[#This Row],[Hours:]]*SUM(Data6[[#This Row],[Rate]:[Other]])),"")</f>
        <v>0</v>
      </c>
      <c r="P308" s="7" t="str">
        <f>IF(Data6[[#This Row],[WO'#:]]="","Riley #","WO#")</f>
        <v>WO#</v>
      </c>
      <c r="Q308" s="7">
        <f>IFERROR(WEEKNUM(Data6[[#This Row],[Date:]]),"")</f>
        <v>10</v>
      </c>
      <c r="R308" s="6">
        <f t="shared" si="12"/>
        <v>45354</v>
      </c>
      <c r="S308" s="6">
        <f>Data6[[#This Row],[Week Start]]+7</f>
        <v>45361</v>
      </c>
      <c r="T308" s="7" t="str">
        <f t="shared" si="13"/>
        <v>3/3/2024 - 3/10/2024</v>
      </c>
      <c r="U308" s="7" t="str">
        <f t="shared" si="14"/>
        <v>Time Card</v>
      </c>
      <c r="V308" s="8" t="str">
        <f>RIGHT(TEXT(Data6[[#This Row],[Date:]],"mmddyyyy"),4)</f>
        <v>2024</v>
      </c>
      <c r="W308" s="8" t="str">
        <f>MID(TEXT(Data6[[#This Row],[Date:]],"mmddyyyy"),3,2)</f>
        <v>07</v>
      </c>
      <c r="X308" s="8" t="str">
        <f>LEFT(TEXT(Data6[[#This Row],[Date:]],"mmddyyyy"),2)</f>
        <v>03</v>
      </c>
      <c r="Y308" s="6">
        <f>DATE(Data6[[#This Row],[Year]],Data6[[#This Row],[Month]],Data6[[#This Row],[Day]])</f>
        <v>45358</v>
      </c>
    </row>
    <row r="309" spans="1:25">
      <c r="A309" s="5">
        <v>45358.584709606483</v>
      </c>
      <c r="B309" s="7" t="s">
        <v>35</v>
      </c>
      <c r="C309" s="6" t="s">
        <v>398</v>
      </c>
      <c r="D309" s="7" t="s">
        <v>402</v>
      </c>
      <c r="E309" s="8">
        <v>2.5</v>
      </c>
      <c r="F309" s="7">
        <v>7074057</v>
      </c>
      <c r="G309" s="7" t="s">
        <v>68</v>
      </c>
      <c r="H309" s="7" t="s">
        <v>69</v>
      </c>
      <c r="I309" s="7" t="s">
        <v>44</v>
      </c>
      <c r="J309" s="19" t="str">
        <f>IFERROR(INDEX('Employee Info'!$C$3:$E$200,MATCH(Data6[[#This Row],[Name:]],'Employee Info'!$B$3:$B$200,0),MATCH(Data6[[#This Row],[Hours Type:]],'Employee Info'!$C$2:$E$2,0)),"")</f>
        <v/>
      </c>
      <c r="K309" s="19" t="str">
        <f>IFERROR(INDEX('Employee Info'!$C$3:$J$200,MATCH(Data6[[#This Row],[Name:]],'Employee Info'!$B$3:$B$200,0),MATCH(Data6[[#Headers],[Truck]],'Employee Info'!$C$2:$J$2,0)),"")</f>
        <v/>
      </c>
      <c r="L309" s="19" t="str">
        <f>IFERROR(INDEX('Employee Info'!$C$3:$J$200,MATCH(Data6[[#This Row],[Name:]],'Employee Info'!$B$3:$B$200,0),MATCH(Data6[[#Headers],[Phone]],'Employee Info'!$C$2:$J$2,0)),"")</f>
        <v/>
      </c>
      <c r="M309" s="19" t="str">
        <f>IFERROR(INDEX('Employee Info'!$C$3:$J$200,MATCH(Data6[[#This Row],[Name:]],'Employee Info'!$B$3:$B$200,0),MATCH(Data6[[#Headers],[Tech]],'Employee Info'!$C$2:$J$2,0)),"")</f>
        <v/>
      </c>
      <c r="N309" s="19" t="str">
        <f>IFERROR(INDEX('Employee Info'!$C$3:$J$200,MATCH(Data6[[#This Row],[Name:]],'Employee Info'!$B$3:$B$200,0),MATCH(Data6[[#Headers],[Other]],'Employee Info'!$C$2:$J$2,0)),"")</f>
        <v/>
      </c>
      <c r="O309" s="19">
        <f>IFERROR((Data6[[#This Row],[Hours:]]*SUM(Data6[[#This Row],[Rate]:[Other]])),"")</f>
        <v>0</v>
      </c>
      <c r="P309" s="7" t="str">
        <f>IF(Data6[[#This Row],[WO'#:]]="","Riley #","WO#")</f>
        <v>WO#</v>
      </c>
      <c r="Q309" s="7">
        <f>IFERROR(WEEKNUM(Data6[[#This Row],[Date:]]),"")</f>
        <v>10</v>
      </c>
      <c r="R309" s="6">
        <f t="shared" si="12"/>
        <v>45354</v>
      </c>
      <c r="S309" s="6">
        <f>Data6[[#This Row],[Week Start]]+7</f>
        <v>45361</v>
      </c>
      <c r="T309" s="7" t="str">
        <f t="shared" si="13"/>
        <v>3/3/2024 - 3/10/2024</v>
      </c>
      <c r="U309" s="7" t="str">
        <f t="shared" si="14"/>
        <v>Time Card</v>
      </c>
      <c r="V309" s="8" t="str">
        <f>RIGHT(TEXT(Data6[[#This Row],[Date:]],"mmddyyyy"),4)</f>
        <v>2024</v>
      </c>
      <c r="W309" s="8" t="str">
        <f>MID(TEXT(Data6[[#This Row],[Date:]],"mmddyyyy"),3,2)</f>
        <v>07</v>
      </c>
      <c r="X309" s="8" t="str">
        <f>LEFT(TEXT(Data6[[#This Row],[Date:]],"mmddyyyy"),2)</f>
        <v>03</v>
      </c>
      <c r="Y309" s="6">
        <f>DATE(Data6[[#This Row],[Year]],Data6[[#This Row],[Month]],Data6[[#This Row],[Day]])</f>
        <v>45358</v>
      </c>
    </row>
    <row r="310" spans="1:25">
      <c r="A310" s="5">
        <v>45359.441095023147</v>
      </c>
      <c r="B310" s="7" t="s">
        <v>66</v>
      </c>
      <c r="C310" s="6" t="s">
        <v>398</v>
      </c>
      <c r="D310" s="7" t="s">
        <v>403</v>
      </c>
      <c r="E310" s="8">
        <v>4</v>
      </c>
      <c r="F310" s="7">
        <v>7074057</v>
      </c>
      <c r="G310" s="7" t="s">
        <v>68</v>
      </c>
      <c r="H310" s="7" t="s">
        <v>69</v>
      </c>
      <c r="I310" s="7" t="s">
        <v>44</v>
      </c>
      <c r="J310" s="19" t="str">
        <f>IFERROR(INDEX('Employee Info'!$C$3:$E$200,MATCH(Data6[[#This Row],[Name:]],'Employee Info'!$B$3:$B$200,0),MATCH(Data6[[#This Row],[Hours Type:]],'Employee Info'!$C$2:$E$2,0)),"")</f>
        <v/>
      </c>
      <c r="K310" s="19" t="str">
        <f>IFERROR(INDEX('Employee Info'!$C$3:$J$200,MATCH(Data6[[#This Row],[Name:]],'Employee Info'!$B$3:$B$200,0),MATCH(Data6[[#Headers],[Truck]],'Employee Info'!$C$2:$J$2,0)),"")</f>
        <v/>
      </c>
      <c r="L310" s="19" t="str">
        <f>IFERROR(INDEX('Employee Info'!$C$3:$J$200,MATCH(Data6[[#This Row],[Name:]],'Employee Info'!$B$3:$B$200,0),MATCH(Data6[[#Headers],[Phone]],'Employee Info'!$C$2:$J$2,0)),"")</f>
        <v/>
      </c>
      <c r="M310" s="19" t="str">
        <f>IFERROR(INDEX('Employee Info'!$C$3:$J$200,MATCH(Data6[[#This Row],[Name:]],'Employee Info'!$B$3:$B$200,0),MATCH(Data6[[#Headers],[Tech]],'Employee Info'!$C$2:$J$2,0)),"")</f>
        <v/>
      </c>
      <c r="N310" s="19" t="str">
        <f>IFERROR(INDEX('Employee Info'!$C$3:$J$200,MATCH(Data6[[#This Row],[Name:]],'Employee Info'!$B$3:$B$200,0),MATCH(Data6[[#Headers],[Other]],'Employee Info'!$C$2:$J$2,0)),"")</f>
        <v/>
      </c>
      <c r="O310" s="19">
        <f>IFERROR((Data6[[#This Row],[Hours:]]*SUM(Data6[[#This Row],[Rate]:[Other]])),"")</f>
        <v>0</v>
      </c>
      <c r="P310" s="7" t="str">
        <f>IF(Data6[[#This Row],[WO'#:]]="","Riley #","WO#")</f>
        <v>WO#</v>
      </c>
      <c r="Q310" s="7">
        <f>IFERROR(WEEKNUM(Data6[[#This Row],[Date:]]),"")</f>
        <v>10</v>
      </c>
      <c r="R310" s="6">
        <f t="shared" si="12"/>
        <v>45354</v>
      </c>
      <c r="S310" s="6">
        <f>Data6[[#This Row],[Week Start]]+7</f>
        <v>45361</v>
      </c>
      <c r="T310" s="7" t="str">
        <f t="shared" si="13"/>
        <v>3/3/2024 - 3/10/2024</v>
      </c>
      <c r="U310" s="7" t="str">
        <f t="shared" si="14"/>
        <v>Time Card</v>
      </c>
      <c r="V310" s="8" t="str">
        <f>RIGHT(TEXT(Data6[[#This Row],[Date:]],"mmddyyyy"),4)</f>
        <v>2024</v>
      </c>
      <c r="W310" s="8" t="str">
        <f>MID(TEXT(Data6[[#This Row],[Date:]],"mmddyyyy"),3,2)</f>
        <v>07</v>
      </c>
      <c r="X310" s="8" t="str">
        <f>LEFT(TEXT(Data6[[#This Row],[Date:]],"mmddyyyy"),2)</f>
        <v>03</v>
      </c>
      <c r="Y310" s="6">
        <f>DATE(Data6[[#This Row],[Year]],Data6[[#This Row],[Month]],Data6[[#This Row],[Day]])</f>
        <v>45358</v>
      </c>
    </row>
    <row r="311" spans="1:25">
      <c r="A311" s="5">
        <v>45359.530154976848</v>
      </c>
      <c r="B311" s="7" t="s">
        <v>387</v>
      </c>
      <c r="C311" s="6" t="s">
        <v>398</v>
      </c>
      <c r="D311" s="7" t="s">
        <v>404</v>
      </c>
      <c r="E311" s="8">
        <v>2</v>
      </c>
      <c r="F311" s="7">
        <v>7074057</v>
      </c>
      <c r="G311" s="7" t="s">
        <v>68</v>
      </c>
      <c r="H311" s="7" t="s">
        <v>69</v>
      </c>
      <c r="I311" s="7" t="s">
        <v>44</v>
      </c>
      <c r="J311" s="19" t="str">
        <f>IFERROR(INDEX('Employee Info'!$C$3:$E$200,MATCH(Data6[[#This Row],[Name:]],'Employee Info'!$B$3:$B$200,0),MATCH(Data6[[#This Row],[Hours Type:]],'Employee Info'!$C$2:$E$2,0)),"")</f>
        <v/>
      </c>
      <c r="K311" s="19" t="str">
        <f>IFERROR(INDEX('Employee Info'!$C$3:$J$200,MATCH(Data6[[#This Row],[Name:]],'Employee Info'!$B$3:$B$200,0),MATCH(Data6[[#Headers],[Truck]],'Employee Info'!$C$2:$J$2,0)),"")</f>
        <v/>
      </c>
      <c r="L311" s="19" t="str">
        <f>IFERROR(INDEX('Employee Info'!$C$3:$J$200,MATCH(Data6[[#This Row],[Name:]],'Employee Info'!$B$3:$B$200,0),MATCH(Data6[[#Headers],[Phone]],'Employee Info'!$C$2:$J$2,0)),"")</f>
        <v/>
      </c>
      <c r="M311" s="19" t="str">
        <f>IFERROR(INDEX('Employee Info'!$C$3:$J$200,MATCH(Data6[[#This Row],[Name:]],'Employee Info'!$B$3:$B$200,0),MATCH(Data6[[#Headers],[Tech]],'Employee Info'!$C$2:$J$2,0)),"")</f>
        <v/>
      </c>
      <c r="N311" s="19" t="str">
        <f>IFERROR(INDEX('Employee Info'!$C$3:$J$200,MATCH(Data6[[#This Row],[Name:]],'Employee Info'!$B$3:$B$200,0),MATCH(Data6[[#Headers],[Other]],'Employee Info'!$C$2:$J$2,0)),"")</f>
        <v/>
      </c>
      <c r="O311" s="19">
        <f>IFERROR((Data6[[#This Row],[Hours:]]*SUM(Data6[[#This Row],[Rate]:[Other]])),"")</f>
        <v>0</v>
      </c>
      <c r="P311" s="7" t="str">
        <f>IF(Data6[[#This Row],[WO'#:]]="","Riley #","WO#")</f>
        <v>WO#</v>
      </c>
      <c r="Q311" s="7">
        <f>IFERROR(WEEKNUM(Data6[[#This Row],[Date:]]),"")</f>
        <v>10</v>
      </c>
      <c r="R311" s="6">
        <f t="shared" si="12"/>
        <v>45354</v>
      </c>
      <c r="S311" s="6">
        <f>Data6[[#This Row],[Week Start]]+7</f>
        <v>45361</v>
      </c>
      <c r="T311" s="7" t="str">
        <f t="shared" si="13"/>
        <v>3/3/2024 - 3/10/2024</v>
      </c>
      <c r="U311" s="7" t="str">
        <f t="shared" si="14"/>
        <v>Time Card</v>
      </c>
      <c r="V311" s="8" t="str">
        <f>RIGHT(TEXT(Data6[[#This Row],[Date:]],"mmddyyyy"),4)</f>
        <v>2024</v>
      </c>
      <c r="W311" s="8" t="str">
        <f>MID(TEXT(Data6[[#This Row],[Date:]],"mmddyyyy"),3,2)</f>
        <v>07</v>
      </c>
      <c r="X311" s="8" t="str">
        <f>LEFT(TEXT(Data6[[#This Row],[Date:]],"mmddyyyy"),2)</f>
        <v>03</v>
      </c>
      <c r="Y311" s="6">
        <f>DATE(Data6[[#This Row],[Year]],Data6[[#This Row],[Month]],Data6[[#This Row],[Day]])</f>
        <v>45358</v>
      </c>
    </row>
    <row r="312" spans="1:25">
      <c r="A312" s="5">
        <v>45392.365353819441</v>
      </c>
      <c r="B312" s="7" t="s">
        <v>387</v>
      </c>
      <c r="C312" s="6" t="s">
        <v>398</v>
      </c>
      <c r="D312" s="7" t="s">
        <v>388</v>
      </c>
      <c r="E312" s="8">
        <v>4</v>
      </c>
      <c r="F312" s="7">
        <v>7074057</v>
      </c>
      <c r="G312" s="7" t="s">
        <v>68</v>
      </c>
      <c r="H312" s="7" t="s">
        <v>69</v>
      </c>
      <c r="I312" s="7" t="s">
        <v>44</v>
      </c>
      <c r="J312" s="19" t="str">
        <f>IFERROR(INDEX('Employee Info'!$C$3:$E$200,MATCH(Data6[[#This Row],[Name:]],'Employee Info'!$B$3:$B$200,0),MATCH(Data6[[#This Row],[Hours Type:]],'Employee Info'!$C$2:$E$2,0)),"")</f>
        <v/>
      </c>
      <c r="K312" s="19" t="str">
        <f>IFERROR(INDEX('Employee Info'!$C$3:$J$200,MATCH(Data6[[#This Row],[Name:]],'Employee Info'!$B$3:$B$200,0),MATCH(Data6[[#Headers],[Truck]],'Employee Info'!$C$2:$J$2,0)),"")</f>
        <v/>
      </c>
      <c r="L312" s="19" t="str">
        <f>IFERROR(INDEX('Employee Info'!$C$3:$J$200,MATCH(Data6[[#This Row],[Name:]],'Employee Info'!$B$3:$B$200,0),MATCH(Data6[[#Headers],[Phone]],'Employee Info'!$C$2:$J$2,0)),"")</f>
        <v/>
      </c>
      <c r="M312" s="19" t="str">
        <f>IFERROR(INDEX('Employee Info'!$C$3:$J$200,MATCH(Data6[[#This Row],[Name:]],'Employee Info'!$B$3:$B$200,0),MATCH(Data6[[#Headers],[Tech]],'Employee Info'!$C$2:$J$2,0)),"")</f>
        <v/>
      </c>
      <c r="N312" s="19" t="str">
        <f>IFERROR(INDEX('Employee Info'!$C$3:$J$200,MATCH(Data6[[#This Row],[Name:]],'Employee Info'!$B$3:$B$200,0),MATCH(Data6[[#Headers],[Other]],'Employee Info'!$C$2:$J$2,0)),"")</f>
        <v/>
      </c>
      <c r="O312" s="19">
        <f>IFERROR((Data6[[#This Row],[Hours:]]*SUM(Data6[[#This Row],[Rate]:[Other]])),"")</f>
        <v>0</v>
      </c>
      <c r="P312" s="7" t="str">
        <f>IF(Data6[[#This Row],[WO'#:]]="","Riley #","WO#")</f>
        <v>WO#</v>
      </c>
      <c r="Q312" s="7">
        <f>IFERROR(WEEKNUM(Data6[[#This Row],[Date:]]),"")</f>
        <v>10</v>
      </c>
      <c r="R312" s="6">
        <f t="shared" si="12"/>
        <v>45354</v>
      </c>
      <c r="S312" s="6">
        <f>Data6[[#This Row],[Week Start]]+7</f>
        <v>45361</v>
      </c>
      <c r="T312" s="7" t="str">
        <f t="shared" si="13"/>
        <v>3/3/2024 - 3/10/2024</v>
      </c>
      <c r="U312" s="7" t="str">
        <f t="shared" si="14"/>
        <v>Time Card</v>
      </c>
      <c r="V312" s="8" t="str">
        <f>RIGHT(TEXT(Data6[[#This Row],[Date:]],"mmddyyyy"),4)</f>
        <v>2024</v>
      </c>
      <c r="W312" s="8" t="str">
        <f>MID(TEXT(Data6[[#This Row],[Date:]],"mmddyyyy"),3,2)</f>
        <v>07</v>
      </c>
      <c r="X312" s="8" t="str">
        <f>LEFT(TEXT(Data6[[#This Row],[Date:]],"mmddyyyy"),2)</f>
        <v>03</v>
      </c>
      <c r="Y312" s="6">
        <f>DATE(Data6[[#This Row],[Year]],Data6[[#This Row],[Month]],Data6[[#This Row],[Day]])</f>
        <v>45358</v>
      </c>
    </row>
    <row r="313" spans="1:25">
      <c r="A313" s="5">
        <v>45359.287612615743</v>
      </c>
      <c r="B313" s="7" t="s">
        <v>65</v>
      </c>
      <c r="C313" s="6" t="s">
        <v>398</v>
      </c>
      <c r="D313" s="7" t="s">
        <v>63</v>
      </c>
      <c r="E313" s="8">
        <v>3</v>
      </c>
      <c r="F313" s="7" t="s">
        <v>68</v>
      </c>
      <c r="G313" s="7" t="s">
        <v>68</v>
      </c>
      <c r="H313" s="7" t="s">
        <v>64</v>
      </c>
      <c r="I313" s="7" t="s">
        <v>44</v>
      </c>
      <c r="J313" s="19" t="str">
        <f>IFERROR(INDEX('Employee Info'!$C$3:$E$200,MATCH(Data6[[#This Row],[Name:]],'Employee Info'!$B$3:$B$200,0),MATCH(Data6[[#This Row],[Hours Type:]],'Employee Info'!$C$2:$E$2,0)),"")</f>
        <v/>
      </c>
      <c r="K313" s="19" t="str">
        <f>IFERROR(INDEX('Employee Info'!$C$3:$J$200,MATCH(Data6[[#This Row],[Name:]],'Employee Info'!$B$3:$B$200,0),MATCH(Data6[[#Headers],[Truck]],'Employee Info'!$C$2:$J$2,0)),"")</f>
        <v/>
      </c>
      <c r="L313" s="19" t="str">
        <f>IFERROR(INDEX('Employee Info'!$C$3:$J$200,MATCH(Data6[[#This Row],[Name:]],'Employee Info'!$B$3:$B$200,0),MATCH(Data6[[#Headers],[Phone]],'Employee Info'!$C$2:$J$2,0)),"")</f>
        <v/>
      </c>
      <c r="M313" s="19" t="str">
        <f>IFERROR(INDEX('Employee Info'!$C$3:$J$200,MATCH(Data6[[#This Row],[Name:]],'Employee Info'!$B$3:$B$200,0),MATCH(Data6[[#Headers],[Tech]],'Employee Info'!$C$2:$J$2,0)),"")</f>
        <v/>
      </c>
      <c r="N313" s="19" t="str">
        <f>IFERROR(INDEX('Employee Info'!$C$3:$J$200,MATCH(Data6[[#This Row],[Name:]],'Employee Info'!$B$3:$B$200,0),MATCH(Data6[[#Headers],[Other]],'Employee Info'!$C$2:$J$2,0)),"")</f>
        <v/>
      </c>
      <c r="O313" s="19">
        <f>IFERROR((Data6[[#This Row],[Hours:]]*SUM(Data6[[#This Row],[Rate]:[Other]])),"")</f>
        <v>0</v>
      </c>
      <c r="P313" s="7" t="str">
        <f>IF(Data6[[#This Row],[WO'#:]]="","Riley #","WO#")</f>
        <v>Riley #</v>
      </c>
      <c r="Q313" s="7">
        <f>IFERROR(WEEKNUM(Data6[[#This Row],[Date:]]),"")</f>
        <v>10</v>
      </c>
      <c r="R313" s="6">
        <f t="shared" si="12"/>
        <v>45354</v>
      </c>
      <c r="S313" s="6">
        <f>Data6[[#This Row],[Week Start]]+7</f>
        <v>45361</v>
      </c>
      <c r="T313" s="7" t="str">
        <f t="shared" si="13"/>
        <v>3/3/2024 - 3/10/2024</v>
      </c>
      <c r="U313" s="7" t="str">
        <f t="shared" si="14"/>
        <v>Time Card</v>
      </c>
      <c r="V313" s="8" t="str">
        <f>RIGHT(TEXT(Data6[[#This Row],[Date:]],"mmddyyyy"),4)</f>
        <v>2024</v>
      </c>
      <c r="W313" s="8" t="str">
        <f>MID(TEXT(Data6[[#This Row],[Date:]],"mmddyyyy"),3,2)</f>
        <v>07</v>
      </c>
      <c r="X313" s="8" t="str">
        <f>LEFT(TEXT(Data6[[#This Row],[Date:]],"mmddyyyy"),2)</f>
        <v>03</v>
      </c>
      <c r="Y313" s="6">
        <f>DATE(Data6[[#This Row],[Year]],Data6[[#This Row],[Month]],Data6[[#This Row],[Day]])</f>
        <v>45358</v>
      </c>
    </row>
    <row r="314" spans="1:25">
      <c r="A314" s="5">
        <v>45359.435419907408</v>
      </c>
      <c r="B314" s="7" t="s">
        <v>66</v>
      </c>
      <c r="C314" s="6" t="s">
        <v>398</v>
      </c>
      <c r="D314" s="7" t="s">
        <v>231</v>
      </c>
      <c r="E314" s="8">
        <v>1</v>
      </c>
      <c r="F314" s="7" t="s">
        <v>68</v>
      </c>
      <c r="G314" s="7" t="s">
        <v>68</v>
      </c>
      <c r="H314" s="7" t="s">
        <v>64</v>
      </c>
      <c r="I314" s="7" t="s">
        <v>44</v>
      </c>
      <c r="J314" s="19" t="str">
        <f>IFERROR(INDEX('Employee Info'!$C$3:$E$200,MATCH(Data6[[#This Row],[Name:]],'Employee Info'!$B$3:$B$200,0),MATCH(Data6[[#This Row],[Hours Type:]],'Employee Info'!$C$2:$E$2,0)),"")</f>
        <v/>
      </c>
      <c r="K314" s="19" t="str">
        <f>IFERROR(INDEX('Employee Info'!$C$3:$J$200,MATCH(Data6[[#This Row],[Name:]],'Employee Info'!$B$3:$B$200,0),MATCH(Data6[[#Headers],[Truck]],'Employee Info'!$C$2:$J$2,0)),"")</f>
        <v/>
      </c>
      <c r="L314" s="19" t="str">
        <f>IFERROR(INDEX('Employee Info'!$C$3:$J$200,MATCH(Data6[[#This Row],[Name:]],'Employee Info'!$B$3:$B$200,0),MATCH(Data6[[#Headers],[Phone]],'Employee Info'!$C$2:$J$2,0)),"")</f>
        <v/>
      </c>
      <c r="M314" s="19" t="str">
        <f>IFERROR(INDEX('Employee Info'!$C$3:$J$200,MATCH(Data6[[#This Row],[Name:]],'Employee Info'!$B$3:$B$200,0),MATCH(Data6[[#Headers],[Tech]],'Employee Info'!$C$2:$J$2,0)),"")</f>
        <v/>
      </c>
      <c r="N314" s="19" t="str">
        <f>IFERROR(INDEX('Employee Info'!$C$3:$J$200,MATCH(Data6[[#This Row],[Name:]],'Employee Info'!$B$3:$B$200,0),MATCH(Data6[[#Headers],[Other]],'Employee Info'!$C$2:$J$2,0)),"")</f>
        <v/>
      </c>
      <c r="O314" s="19">
        <f>IFERROR((Data6[[#This Row],[Hours:]]*SUM(Data6[[#This Row],[Rate]:[Other]])),"")</f>
        <v>0</v>
      </c>
      <c r="P314" s="7" t="str">
        <f>IF(Data6[[#This Row],[WO'#:]]="","Riley #","WO#")</f>
        <v>Riley #</v>
      </c>
      <c r="Q314" s="7">
        <f>IFERROR(WEEKNUM(Data6[[#This Row],[Date:]]),"")</f>
        <v>10</v>
      </c>
      <c r="R314" s="6">
        <f t="shared" si="12"/>
        <v>45354</v>
      </c>
      <c r="S314" s="6">
        <f>Data6[[#This Row],[Week Start]]+7</f>
        <v>45361</v>
      </c>
      <c r="T314" s="7" t="str">
        <f t="shared" si="13"/>
        <v>3/3/2024 - 3/10/2024</v>
      </c>
      <c r="U314" s="7" t="str">
        <f t="shared" si="14"/>
        <v>Time Card</v>
      </c>
      <c r="V314" s="8" t="str">
        <f>RIGHT(TEXT(Data6[[#This Row],[Date:]],"mmddyyyy"),4)</f>
        <v>2024</v>
      </c>
      <c r="W314" s="8" t="str">
        <f>MID(TEXT(Data6[[#This Row],[Date:]],"mmddyyyy"),3,2)</f>
        <v>07</v>
      </c>
      <c r="X314" s="8" t="str">
        <f>LEFT(TEXT(Data6[[#This Row],[Date:]],"mmddyyyy"),2)</f>
        <v>03</v>
      </c>
      <c r="Y314" s="6">
        <f>DATE(Data6[[#This Row],[Year]],Data6[[#This Row],[Month]],Data6[[#This Row],[Day]])</f>
        <v>45358</v>
      </c>
    </row>
    <row r="315" spans="1:25">
      <c r="A315" s="5">
        <v>45358.507358101851</v>
      </c>
      <c r="B315" s="7" t="s">
        <v>31</v>
      </c>
      <c r="C315" s="6" t="s">
        <v>398</v>
      </c>
      <c r="D315" s="7" t="s">
        <v>389</v>
      </c>
      <c r="E315" s="8">
        <v>6</v>
      </c>
      <c r="F315" s="7" t="s">
        <v>68</v>
      </c>
      <c r="G315" s="7" t="s">
        <v>68</v>
      </c>
      <c r="H315" s="7" t="s">
        <v>59</v>
      </c>
      <c r="I315" s="7" t="s">
        <v>44</v>
      </c>
      <c r="J315" s="19" t="str">
        <f>IFERROR(INDEX('Employee Info'!$C$3:$E$200,MATCH(Data6[[#This Row],[Name:]],'Employee Info'!$B$3:$B$200,0),MATCH(Data6[[#This Row],[Hours Type:]],'Employee Info'!$C$2:$E$2,0)),"")</f>
        <v/>
      </c>
      <c r="K315" s="19" t="str">
        <f>IFERROR(INDEX('Employee Info'!$C$3:$J$200,MATCH(Data6[[#This Row],[Name:]],'Employee Info'!$B$3:$B$200,0),MATCH(Data6[[#Headers],[Truck]],'Employee Info'!$C$2:$J$2,0)),"")</f>
        <v/>
      </c>
      <c r="L315" s="19" t="str">
        <f>IFERROR(INDEX('Employee Info'!$C$3:$J$200,MATCH(Data6[[#This Row],[Name:]],'Employee Info'!$B$3:$B$200,0),MATCH(Data6[[#Headers],[Phone]],'Employee Info'!$C$2:$J$2,0)),"")</f>
        <v/>
      </c>
      <c r="M315" s="19" t="str">
        <f>IFERROR(INDEX('Employee Info'!$C$3:$J$200,MATCH(Data6[[#This Row],[Name:]],'Employee Info'!$B$3:$B$200,0),MATCH(Data6[[#Headers],[Tech]],'Employee Info'!$C$2:$J$2,0)),"")</f>
        <v/>
      </c>
      <c r="N315" s="19" t="str">
        <f>IFERROR(INDEX('Employee Info'!$C$3:$J$200,MATCH(Data6[[#This Row],[Name:]],'Employee Info'!$B$3:$B$200,0),MATCH(Data6[[#Headers],[Other]],'Employee Info'!$C$2:$J$2,0)),"")</f>
        <v/>
      </c>
      <c r="O315" s="19">
        <f>IFERROR((Data6[[#This Row],[Hours:]]*SUM(Data6[[#This Row],[Rate]:[Other]])),"")</f>
        <v>0</v>
      </c>
      <c r="P315" s="7" t="str">
        <f>IF(Data6[[#This Row],[WO'#:]]="","Riley #","WO#")</f>
        <v>Riley #</v>
      </c>
      <c r="Q315" s="7">
        <f>IFERROR(WEEKNUM(Data6[[#This Row],[Date:]]),"")</f>
        <v>10</v>
      </c>
      <c r="R315" s="6">
        <f t="shared" si="12"/>
        <v>45354</v>
      </c>
      <c r="S315" s="6">
        <f>Data6[[#This Row],[Week Start]]+7</f>
        <v>45361</v>
      </c>
      <c r="T315" s="7" t="str">
        <f t="shared" si="13"/>
        <v>3/3/2024 - 3/10/2024</v>
      </c>
      <c r="U315" s="7" t="str">
        <f t="shared" si="14"/>
        <v>Time Card</v>
      </c>
      <c r="V315" s="8" t="str">
        <f>RIGHT(TEXT(Data6[[#This Row],[Date:]],"mmddyyyy"),4)</f>
        <v>2024</v>
      </c>
      <c r="W315" s="8" t="str">
        <f>MID(TEXT(Data6[[#This Row],[Date:]],"mmddyyyy"),3,2)</f>
        <v>07</v>
      </c>
      <c r="X315" s="8" t="str">
        <f>LEFT(TEXT(Data6[[#This Row],[Date:]],"mmddyyyy"),2)</f>
        <v>03</v>
      </c>
      <c r="Y315" s="6">
        <f>DATE(Data6[[#This Row],[Year]],Data6[[#This Row],[Month]],Data6[[#This Row],[Day]])</f>
        <v>45358</v>
      </c>
    </row>
    <row r="316" spans="1:25">
      <c r="A316" s="5">
        <v>45358.584056944441</v>
      </c>
      <c r="B316" s="7" t="s">
        <v>35</v>
      </c>
      <c r="C316" s="6" t="s">
        <v>398</v>
      </c>
      <c r="D316" s="7" t="s">
        <v>405</v>
      </c>
      <c r="E316" s="8">
        <v>5.5</v>
      </c>
      <c r="F316" s="7" t="s">
        <v>68</v>
      </c>
      <c r="G316" s="7" t="s">
        <v>68</v>
      </c>
      <c r="H316" s="7" t="s">
        <v>59</v>
      </c>
      <c r="I316" s="7" t="s">
        <v>44</v>
      </c>
      <c r="J316" s="19" t="str">
        <f>IFERROR(INDEX('Employee Info'!$C$3:$E$200,MATCH(Data6[[#This Row],[Name:]],'Employee Info'!$B$3:$B$200,0),MATCH(Data6[[#This Row],[Hours Type:]],'Employee Info'!$C$2:$E$2,0)),"")</f>
        <v/>
      </c>
      <c r="K316" s="19" t="str">
        <f>IFERROR(INDEX('Employee Info'!$C$3:$J$200,MATCH(Data6[[#This Row],[Name:]],'Employee Info'!$B$3:$B$200,0),MATCH(Data6[[#Headers],[Truck]],'Employee Info'!$C$2:$J$2,0)),"")</f>
        <v/>
      </c>
      <c r="L316" s="19" t="str">
        <f>IFERROR(INDEX('Employee Info'!$C$3:$J$200,MATCH(Data6[[#This Row],[Name:]],'Employee Info'!$B$3:$B$200,0),MATCH(Data6[[#Headers],[Phone]],'Employee Info'!$C$2:$J$2,0)),"")</f>
        <v/>
      </c>
      <c r="M316" s="19" t="str">
        <f>IFERROR(INDEX('Employee Info'!$C$3:$J$200,MATCH(Data6[[#This Row],[Name:]],'Employee Info'!$B$3:$B$200,0),MATCH(Data6[[#Headers],[Tech]],'Employee Info'!$C$2:$J$2,0)),"")</f>
        <v/>
      </c>
      <c r="N316" s="19" t="str">
        <f>IFERROR(INDEX('Employee Info'!$C$3:$J$200,MATCH(Data6[[#This Row],[Name:]],'Employee Info'!$B$3:$B$200,0),MATCH(Data6[[#Headers],[Other]],'Employee Info'!$C$2:$J$2,0)),"")</f>
        <v/>
      </c>
      <c r="O316" s="19">
        <f>IFERROR((Data6[[#This Row],[Hours:]]*SUM(Data6[[#This Row],[Rate]:[Other]])),"")</f>
        <v>0</v>
      </c>
      <c r="P316" s="7" t="str">
        <f>IF(Data6[[#This Row],[WO'#:]]="","Riley #","WO#")</f>
        <v>Riley #</v>
      </c>
      <c r="Q316" s="7">
        <f>IFERROR(WEEKNUM(Data6[[#This Row],[Date:]]),"")</f>
        <v>10</v>
      </c>
      <c r="R316" s="6">
        <f t="shared" si="12"/>
        <v>45354</v>
      </c>
      <c r="S316" s="6">
        <f>Data6[[#This Row],[Week Start]]+7</f>
        <v>45361</v>
      </c>
      <c r="T316" s="7" t="str">
        <f t="shared" si="13"/>
        <v>3/3/2024 - 3/10/2024</v>
      </c>
      <c r="U316" s="7" t="str">
        <f t="shared" si="14"/>
        <v>Time Card</v>
      </c>
      <c r="V316" s="8" t="str">
        <f>RIGHT(TEXT(Data6[[#This Row],[Date:]],"mmddyyyy"),4)</f>
        <v>2024</v>
      </c>
      <c r="W316" s="8" t="str">
        <f>MID(TEXT(Data6[[#This Row],[Date:]],"mmddyyyy"),3,2)</f>
        <v>07</v>
      </c>
      <c r="X316" s="8" t="str">
        <f>LEFT(TEXT(Data6[[#This Row],[Date:]],"mmddyyyy"),2)</f>
        <v>03</v>
      </c>
      <c r="Y316" s="6">
        <f>DATE(Data6[[#This Row],[Year]],Data6[[#This Row],[Month]],Data6[[#This Row],[Day]])</f>
        <v>45358</v>
      </c>
    </row>
    <row r="317" spans="1:25">
      <c r="A317" s="5">
        <v>45359.520627777776</v>
      </c>
      <c r="B317" s="7" t="s">
        <v>66</v>
      </c>
      <c r="C317" s="6" t="s">
        <v>406</v>
      </c>
      <c r="D317" s="7" t="s">
        <v>407</v>
      </c>
      <c r="E317" s="8">
        <v>5</v>
      </c>
      <c r="F317" s="7">
        <v>6984733</v>
      </c>
      <c r="G317" s="7" t="s">
        <v>68</v>
      </c>
      <c r="H317" s="7" t="s">
        <v>69</v>
      </c>
      <c r="I317" s="7" t="s">
        <v>44</v>
      </c>
      <c r="J317" s="19" t="str">
        <f>IFERROR(INDEX('Employee Info'!$C$3:$E$200,MATCH(Data6[[#This Row],[Name:]],'Employee Info'!$B$3:$B$200,0),MATCH(Data6[[#This Row],[Hours Type:]],'Employee Info'!$C$2:$E$2,0)),"")</f>
        <v/>
      </c>
      <c r="K317" s="19" t="str">
        <f>IFERROR(INDEX('Employee Info'!$C$3:$J$200,MATCH(Data6[[#This Row],[Name:]],'Employee Info'!$B$3:$B$200,0),MATCH(Data6[[#Headers],[Truck]],'Employee Info'!$C$2:$J$2,0)),"")</f>
        <v/>
      </c>
      <c r="L317" s="19" t="str">
        <f>IFERROR(INDEX('Employee Info'!$C$3:$J$200,MATCH(Data6[[#This Row],[Name:]],'Employee Info'!$B$3:$B$200,0),MATCH(Data6[[#Headers],[Phone]],'Employee Info'!$C$2:$J$2,0)),"")</f>
        <v/>
      </c>
      <c r="M317" s="19" t="str">
        <f>IFERROR(INDEX('Employee Info'!$C$3:$J$200,MATCH(Data6[[#This Row],[Name:]],'Employee Info'!$B$3:$B$200,0),MATCH(Data6[[#Headers],[Tech]],'Employee Info'!$C$2:$J$2,0)),"")</f>
        <v/>
      </c>
      <c r="N317" s="19" t="str">
        <f>IFERROR(INDEX('Employee Info'!$C$3:$J$200,MATCH(Data6[[#This Row],[Name:]],'Employee Info'!$B$3:$B$200,0),MATCH(Data6[[#Headers],[Other]],'Employee Info'!$C$2:$J$2,0)),"")</f>
        <v/>
      </c>
      <c r="O317" s="19">
        <f>IFERROR((Data6[[#This Row],[Hours:]]*SUM(Data6[[#This Row],[Rate]:[Other]])),"")</f>
        <v>0</v>
      </c>
      <c r="P317" s="7" t="str">
        <f>IF(Data6[[#This Row],[WO'#:]]="","Riley #","WO#")</f>
        <v>WO#</v>
      </c>
      <c r="Q317" s="7">
        <f>IFERROR(WEEKNUM(Data6[[#This Row],[Date:]]),"")</f>
        <v>10</v>
      </c>
      <c r="R317" s="6">
        <f t="shared" si="12"/>
        <v>45354</v>
      </c>
      <c r="S317" s="6">
        <f>Data6[[#This Row],[Week Start]]+7</f>
        <v>45361</v>
      </c>
      <c r="T317" s="7" t="str">
        <f t="shared" si="13"/>
        <v>3/3/2024 - 3/10/2024</v>
      </c>
      <c r="U317" s="7" t="str">
        <f t="shared" si="14"/>
        <v>Time Card</v>
      </c>
      <c r="V317" s="8" t="str">
        <f>RIGHT(TEXT(Data6[[#This Row],[Date:]],"mmddyyyy"),4)</f>
        <v>2024</v>
      </c>
      <c r="W317" s="8" t="str">
        <f>MID(TEXT(Data6[[#This Row],[Date:]],"mmddyyyy"),3,2)</f>
        <v>08</v>
      </c>
      <c r="X317" s="8" t="str">
        <f>LEFT(TEXT(Data6[[#This Row],[Date:]],"mmddyyyy"),2)</f>
        <v>03</v>
      </c>
      <c r="Y317" s="6">
        <f>DATE(Data6[[#This Row],[Year]],Data6[[#This Row],[Month]],Data6[[#This Row],[Day]])</f>
        <v>45359</v>
      </c>
    </row>
    <row r="318" spans="1:25">
      <c r="A318" s="5">
        <v>45392.356016898149</v>
      </c>
      <c r="B318" s="7" t="s">
        <v>76</v>
      </c>
      <c r="C318" s="6" t="s">
        <v>406</v>
      </c>
      <c r="D318" s="7" t="s">
        <v>156</v>
      </c>
      <c r="E318" s="8">
        <v>3</v>
      </c>
      <c r="F318" s="7">
        <v>6984733</v>
      </c>
      <c r="G318" s="7" t="s">
        <v>68</v>
      </c>
      <c r="H318" s="7" t="s">
        <v>69</v>
      </c>
      <c r="I318" s="7" t="s">
        <v>44</v>
      </c>
      <c r="J318" s="19" t="str">
        <f>IFERROR(INDEX('Employee Info'!$C$3:$E$200,MATCH(Data6[[#This Row],[Name:]],'Employee Info'!$B$3:$B$200,0),MATCH(Data6[[#This Row],[Hours Type:]],'Employee Info'!$C$2:$E$2,0)),"")</f>
        <v/>
      </c>
      <c r="K318" s="19" t="str">
        <f>IFERROR(INDEX('Employee Info'!$C$3:$J$200,MATCH(Data6[[#This Row],[Name:]],'Employee Info'!$B$3:$B$200,0),MATCH(Data6[[#Headers],[Truck]],'Employee Info'!$C$2:$J$2,0)),"")</f>
        <v/>
      </c>
      <c r="L318" s="19" t="str">
        <f>IFERROR(INDEX('Employee Info'!$C$3:$J$200,MATCH(Data6[[#This Row],[Name:]],'Employee Info'!$B$3:$B$200,0),MATCH(Data6[[#Headers],[Phone]],'Employee Info'!$C$2:$J$2,0)),"")</f>
        <v/>
      </c>
      <c r="M318" s="19" t="str">
        <f>IFERROR(INDEX('Employee Info'!$C$3:$J$200,MATCH(Data6[[#This Row],[Name:]],'Employee Info'!$B$3:$B$200,0),MATCH(Data6[[#Headers],[Tech]],'Employee Info'!$C$2:$J$2,0)),"")</f>
        <v/>
      </c>
      <c r="N318" s="19" t="str">
        <f>IFERROR(INDEX('Employee Info'!$C$3:$J$200,MATCH(Data6[[#This Row],[Name:]],'Employee Info'!$B$3:$B$200,0),MATCH(Data6[[#Headers],[Other]],'Employee Info'!$C$2:$J$2,0)),"")</f>
        <v/>
      </c>
      <c r="O318" s="19">
        <f>IFERROR((Data6[[#This Row],[Hours:]]*SUM(Data6[[#This Row],[Rate]:[Other]])),"")</f>
        <v>0</v>
      </c>
      <c r="P318" s="7" t="str">
        <f>IF(Data6[[#This Row],[WO'#:]]="","Riley #","WO#")</f>
        <v>WO#</v>
      </c>
      <c r="Q318" s="7">
        <f>IFERROR(WEEKNUM(Data6[[#This Row],[Date:]]),"")</f>
        <v>10</v>
      </c>
      <c r="R318" s="6">
        <f t="shared" si="12"/>
        <v>45354</v>
      </c>
      <c r="S318" s="6">
        <f>Data6[[#This Row],[Week Start]]+7</f>
        <v>45361</v>
      </c>
      <c r="T318" s="7" t="str">
        <f t="shared" si="13"/>
        <v>3/3/2024 - 3/10/2024</v>
      </c>
      <c r="U318" s="7" t="str">
        <f t="shared" si="14"/>
        <v>Time Card</v>
      </c>
      <c r="V318" s="8" t="str">
        <f>RIGHT(TEXT(Data6[[#This Row],[Date:]],"mmddyyyy"),4)</f>
        <v>2024</v>
      </c>
      <c r="W318" s="8" t="str">
        <f>MID(TEXT(Data6[[#This Row],[Date:]],"mmddyyyy"),3,2)</f>
        <v>08</v>
      </c>
      <c r="X318" s="8" t="str">
        <f>LEFT(TEXT(Data6[[#This Row],[Date:]],"mmddyyyy"),2)</f>
        <v>03</v>
      </c>
      <c r="Y318" s="6">
        <f>DATE(Data6[[#This Row],[Year]],Data6[[#This Row],[Month]],Data6[[#This Row],[Day]])</f>
        <v>45359</v>
      </c>
    </row>
    <row r="319" spans="1:25">
      <c r="A319" s="5">
        <v>45359.437820023151</v>
      </c>
      <c r="B319" s="7" t="s">
        <v>66</v>
      </c>
      <c r="C319" s="6" t="s">
        <v>406</v>
      </c>
      <c r="D319" s="7" t="s">
        <v>378</v>
      </c>
      <c r="E319" s="8">
        <v>2</v>
      </c>
      <c r="F319" s="7">
        <v>7049152</v>
      </c>
      <c r="G319" s="7" t="s">
        <v>68</v>
      </c>
      <c r="H319" s="7" t="s">
        <v>69</v>
      </c>
      <c r="I319" s="7" t="s">
        <v>44</v>
      </c>
      <c r="J319" s="19" t="str">
        <f>IFERROR(INDEX('Employee Info'!$C$3:$E$200,MATCH(Data6[[#This Row],[Name:]],'Employee Info'!$B$3:$B$200,0),MATCH(Data6[[#This Row],[Hours Type:]],'Employee Info'!$C$2:$E$2,0)),"")</f>
        <v/>
      </c>
      <c r="K319" s="19" t="str">
        <f>IFERROR(INDEX('Employee Info'!$C$3:$J$200,MATCH(Data6[[#This Row],[Name:]],'Employee Info'!$B$3:$B$200,0),MATCH(Data6[[#Headers],[Truck]],'Employee Info'!$C$2:$J$2,0)),"")</f>
        <v/>
      </c>
      <c r="L319" s="19" t="str">
        <f>IFERROR(INDEX('Employee Info'!$C$3:$J$200,MATCH(Data6[[#This Row],[Name:]],'Employee Info'!$B$3:$B$200,0),MATCH(Data6[[#Headers],[Phone]],'Employee Info'!$C$2:$J$2,0)),"")</f>
        <v/>
      </c>
      <c r="M319" s="19" t="str">
        <f>IFERROR(INDEX('Employee Info'!$C$3:$J$200,MATCH(Data6[[#This Row],[Name:]],'Employee Info'!$B$3:$B$200,0),MATCH(Data6[[#Headers],[Tech]],'Employee Info'!$C$2:$J$2,0)),"")</f>
        <v/>
      </c>
      <c r="N319" s="19" t="str">
        <f>IFERROR(INDEX('Employee Info'!$C$3:$J$200,MATCH(Data6[[#This Row],[Name:]],'Employee Info'!$B$3:$B$200,0),MATCH(Data6[[#Headers],[Other]],'Employee Info'!$C$2:$J$2,0)),"")</f>
        <v/>
      </c>
      <c r="O319" s="19">
        <f>IFERROR((Data6[[#This Row],[Hours:]]*SUM(Data6[[#This Row],[Rate]:[Other]])),"")</f>
        <v>0</v>
      </c>
      <c r="P319" s="7" t="str">
        <f>IF(Data6[[#This Row],[WO'#:]]="","Riley #","WO#")</f>
        <v>WO#</v>
      </c>
      <c r="Q319" s="7">
        <f>IFERROR(WEEKNUM(Data6[[#This Row],[Date:]]),"")</f>
        <v>10</v>
      </c>
      <c r="R319" s="6">
        <f t="shared" si="12"/>
        <v>45354</v>
      </c>
      <c r="S319" s="6">
        <f>Data6[[#This Row],[Week Start]]+7</f>
        <v>45361</v>
      </c>
      <c r="T319" s="7" t="str">
        <f t="shared" si="13"/>
        <v>3/3/2024 - 3/10/2024</v>
      </c>
      <c r="U319" s="7" t="str">
        <f t="shared" si="14"/>
        <v>Time Card</v>
      </c>
      <c r="V319" s="8" t="str">
        <f>RIGHT(TEXT(Data6[[#This Row],[Date:]],"mmddyyyy"),4)</f>
        <v>2024</v>
      </c>
      <c r="W319" s="8" t="str">
        <f>MID(TEXT(Data6[[#This Row],[Date:]],"mmddyyyy"),3,2)</f>
        <v>08</v>
      </c>
      <c r="X319" s="8" t="str">
        <f>LEFT(TEXT(Data6[[#This Row],[Date:]],"mmddyyyy"),2)</f>
        <v>03</v>
      </c>
      <c r="Y319" s="6">
        <f>DATE(Data6[[#This Row],[Year]],Data6[[#This Row],[Month]],Data6[[#This Row],[Day]])</f>
        <v>45359</v>
      </c>
    </row>
    <row r="320" spans="1:25">
      <c r="A320" s="5">
        <v>45359.584998495367</v>
      </c>
      <c r="B320" s="7" t="s">
        <v>35</v>
      </c>
      <c r="C320" s="6" t="s">
        <v>406</v>
      </c>
      <c r="D320" s="7" t="s">
        <v>408</v>
      </c>
      <c r="E320" s="8">
        <v>1</v>
      </c>
      <c r="F320" s="7">
        <v>7049152</v>
      </c>
      <c r="G320" s="7" t="s">
        <v>68</v>
      </c>
      <c r="H320" s="7" t="s">
        <v>69</v>
      </c>
      <c r="I320" s="7" t="s">
        <v>44</v>
      </c>
      <c r="J320" s="19" t="str">
        <f>IFERROR(INDEX('Employee Info'!$C$3:$E$200,MATCH(Data6[[#This Row],[Name:]],'Employee Info'!$B$3:$B$200,0),MATCH(Data6[[#This Row],[Hours Type:]],'Employee Info'!$C$2:$E$2,0)),"")</f>
        <v/>
      </c>
      <c r="K320" s="19" t="str">
        <f>IFERROR(INDEX('Employee Info'!$C$3:$J$200,MATCH(Data6[[#This Row],[Name:]],'Employee Info'!$B$3:$B$200,0),MATCH(Data6[[#Headers],[Truck]],'Employee Info'!$C$2:$J$2,0)),"")</f>
        <v/>
      </c>
      <c r="L320" s="19" t="str">
        <f>IFERROR(INDEX('Employee Info'!$C$3:$J$200,MATCH(Data6[[#This Row],[Name:]],'Employee Info'!$B$3:$B$200,0),MATCH(Data6[[#Headers],[Phone]],'Employee Info'!$C$2:$J$2,0)),"")</f>
        <v/>
      </c>
      <c r="M320" s="19" t="str">
        <f>IFERROR(INDEX('Employee Info'!$C$3:$J$200,MATCH(Data6[[#This Row],[Name:]],'Employee Info'!$B$3:$B$200,0),MATCH(Data6[[#Headers],[Tech]],'Employee Info'!$C$2:$J$2,0)),"")</f>
        <v/>
      </c>
      <c r="N320" s="19" t="str">
        <f>IFERROR(INDEX('Employee Info'!$C$3:$J$200,MATCH(Data6[[#This Row],[Name:]],'Employee Info'!$B$3:$B$200,0),MATCH(Data6[[#Headers],[Other]],'Employee Info'!$C$2:$J$2,0)),"")</f>
        <v/>
      </c>
      <c r="O320" s="19">
        <f>IFERROR((Data6[[#This Row],[Hours:]]*SUM(Data6[[#This Row],[Rate]:[Other]])),"")</f>
        <v>0</v>
      </c>
      <c r="P320" s="7" t="str">
        <f>IF(Data6[[#This Row],[WO'#:]]="","Riley #","WO#")</f>
        <v>WO#</v>
      </c>
      <c r="Q320" s="7">
        <f>IFERROR(WEEKNUM(Data6[[#This Row],[Date:]]),"")</f>
        <v>10</v>
      </c>
      <c r="R320" s="6">
        <f t="shared" si="12"/>
        <v>45354</v>
      </c>
      <c r="S320" s="6">
        <f>Data6[[#This Row],[Week Start]]+7</f>
        <v>45361</v>
      </c>
      <c r="T320" s="7" t="str">
        <f t="shared" si="13"/>
        <v>3/3/2024 - 3/10/2024</v>
      </c>
      <c r="U320" s="7" t="str">
        <f t="shared" si="14"/>
        <v>Time Card</v>
      </c>
      <c r="V320" s="8" t="str">
        <f>RIGHT(TEXT(Data6[[#This Row],[Date:]],"mmddyyyy"),4)</f>
        <v>2024</v>
      </c>
      <c r="W320" s="8" t="str">
        <f>MID(TEXT(Data6[[#This Row],[Date:]],"mmddyyyy"),3,2)</f>
        <v>08</v>
      </c>
      <c r="X320" s="8" t="str">
        <f>LEFT(TEXT(Data6[[#This Row],[Date:]],"mmddyyyy"),2)</f>
        <v>03</v>
      </c>
      <c r="Y320" s="6">
        <f>DATE(Data6[[#This Row],[Year]],Data6[[#This Row],[Month]],Data6[[#This Row],[Day]])</f>
        <v>45359</v>
      </c>
    </row>
    <row r="321" spans="1:25">
      <c r="A321" s="5">
        <v>45359.584505208331</v>
      </c>
      <c r="B321" s="7" t="s">
        <v>35</v>
      </c>
      <c r="C321" s="6" t="s">
        <v>406</v>
      </c>
      <c r="D321" s="7" t="s">
        <v>412</v>
      </c>
      <c r="E321" s="8">
        <v>2</v>
      </c>
      <c r="F321" s="7" t="s">
        <v>68</v>
      </c>
      <c r="G321" s="7" t="s">
        <v>68</v>
      </c>
      <c r="H321" s="7" t="s">
        <v>202</v>
      </c>
      <c r="I321" s="7" t="s">
        <v>44</v>
      </c>
      <c r="J321" s="19" t="str">
        <f>IFERROR(INDEX('Employee Info'!$C$3:$E$200,MATCH(Data6[[#This Row],[Name:]],'Employee Info'!$B$3:$B$200,0),MATCH(Data6[[#This Row],[Hours Type:]],'Employee Info'!$C$2:$E$2,0)),"")</f>
        <v/>
      </c>
      <c r="K321" s="19" t="str">
        <f>IFERROR(INDEX('Employee Info'!$C$3:$J$200,MATCH(Data6[[#This Row],[Name:]],'Employee Info'!$B$3:$B$200,0),MATCH(Data6[[#Headers],[Truck]],'Employee Info'!$C$2:$J$2,0)),"")</f>
        <v/>
      </c>
      <c r="L321" s="19" t="str">
        <f>IFERROR(INDEX('Employee Info'!$C$3:$J$200,MATCH(Data6[[#This Row],[Name:]],'Employee Info'!$B$3:$B$200,0),MATCH(Data6[[#Headers],[Phone]],'Employee Info'!$C$2:$J$2,0)),"")</f>
        <v/>
      </c>
      <c r="M321" s="19" t="str">
        <f>IFERROR(INDEX('Employee Info'!$C$3:$J$200,MATCH(Data6[[#This Row],[Name:]],'Employee Info'!$B$3:$B$200,0),MATCH(Data6[[#Headers],[Tech]],'Employee Info'!$C$2:$J$2,0)),"")</f>
        <v/>
      </c>
      <c r="N321" s="19" t="str">
        <f>IFERROR(INDEX('Employee Info'!$C$3:$J$200,MATCH(Data6[[#This Row],[Name:]],'Employee Info'!$B$3:$B$200,0),MATCH(Data6[[#Headers],[Other]],'Employee Info'!$C$2:$J$2,0)),"")</f>
        <v/>
      </c>
      <c r="O321" s="19">
        <f>IFERROR((Data6[[#This Row],[Hours:]]*SUM(Data6[[#This Row],[Rate]:[Other]])),"")</f>
        <v>0</v>
      </c>
      <c r="P321" s="7" t="str">
        <f>IF(Data6[[#This Row],[WO'#:]]="","Riley #","WO#")</f>
        <v>Riley #</v>
      </c>
      <c r="Q321" s="7">
        <f>IFERROR(WEEKNUM(Data6[[#This Row],[Date:]]),"")</f>
        <v>10</v>
      </c>
      <c r="R321" s="6">
        <f t="shared" si="12"/>
        <v>45354</v>
      </c>
      <c r="S321" s="6">
        <f>Data6[[#This Row],[Week Start]]+7</f>
        <v>45361</v>
      </c>
      <c r="T321" s="7" t="str">
        <f t="shared" si="13"/>
        <v>3/3/2024 - 3/10/2024</v>
      </c>
      <c r="U321" s="7" t="str">
        <f t="shared" si="14"/>
        <v>Time Card</v>
      </c>
      <c r="V321" s="8" t="str">
        <f>RIGHT(TEXT(Data6[[#This Row],[Date:]],"mmddyyyy"),4)</f>
        <v>2024</v>
      </c>
      <c r="W321" s="8" t="str">
        <f>MID(TEXT(Data6[[#This Row],[Date:]],"mmddyyyy"),3,2)</f>
        <v>08</v>
      </c>
      <c r="X321" s="8" t="str">
        <f>LEFT(TEXT(Data6[[#This Row],[Date:]],"mmddyyyy"),2)</f>
        <v>03</v>
      </c>
      <c r="Y321" s="6">
        <f>DATE(Data6[[#This Row],[Year]],Data6[[#This Row],[Month]],Data6[[#This Row],[Day]])</f>
        <v>45359</v>
      </c>
    </row>
    <row r="322" spans="1:25">
      <c r="A322" s="5">
        <v>45359.524520833336</v>
      </c>
      <c r="B322" s="7" t="s">
        <v>31</v>
      </c>
      <c r="C322" s="6" t="s">
        <v>406</v>
      </c>
      <c r="D322" s="7" t="s">
        <v>409</v>
      </c>
      <c r="E322" s="8">
        <v>1</v>
      </c>
      <c r="F322" s="7" t="s">
        <v>68</v>
      </c>
      <c r="G322" s="7" t="s">
        <v>68</v>
      </c>
      <c r="H322" s="7" t="s">
        <v>92</v>
      </c>
      <c r="I322" s="7" t="s">
        <v>44</v>
      </c>
      <c r="J322" s="19" t="str">
        <f>IFERROR(INDEX('Employee Info'!$C$3:$E$200,MATCH(Data6[[#This Row],[Name:]],'Employee Info'!$B$3:$B$200,0),MATCH(Data6[[#This Row],[Hours Type:]],'Employee Info'!$C$2:$E$2,0)),"")</f>
        <v/>
      </c>
      <c r="K322" s="19" t="str">
        <f>IFERROR(INDEX('Employee Info'!$C$3:$J$200,MATCH(Data6[[#This Row],[Name:]],'Employee Info'!$B$3:$B$200,0),MATCH(Data6[[#Headers],[Truck]],'Employee Info'!$C$2:$J$2,0)),"")</f>
        <v/>
      </c>
      <c r="L322" s="19" t="str">
        <f>IFERROR(INDEX('Employee Info'!$C$3:$J$200,MATCH(Data6[[#This Row],[Name:]],'Employee Info'!$B$3:$B$200,0),MATCH(Data6[[#Headers],[Phone]],'Employee Info'!$C$2:$J$2,0)),"")</f>
        <v/>
      </c>
      <c r="M322" s="19" t="str">
        <f>IFERROR(INDEX('Employee Info'!$C$3:$J$200,MATCH(Data6[[#This Row],[Name:]],'Employee Info'!$B$3:$B$200,0),MATCH(Data6[[#Headers],[Tech]],'Employee Info'!$C$2:$J$2,0)),"")</f>
        <v/>
      </c>
      <c r="N322" s="19" t="str">
        <f>IFERROR(INDEX('Employee Info'!$C$3:$J$200,MATCH(Data6[[#This Row],[Name:]],'Employee Info'!$B$3:$B$200,0),MATCH(Data6[[#Headers],[Other]],'Employee Info'!$C$2:$J$2,0)),"")</f>
        <v/>
      </c>
      <c r="O322" s="19">
        <f>IFERROR((Data6[[#This Row],[Hours:]]*SUM(Data6[[#This Row],[Rate]:[Other]])),"")</f>
        <v>0</v>
      </c>
      <c r="P322" s="7" t="str">
        <f>IF(Data6[[#This Row],[WO'#:]]="","Riley #","WO#")</f>
        <v>Riley #</v>
      </c>
      <c r="Q322" s="7">
        <f>IFERROR(WEEKNUM(Data6[[#This Row],[Date:]]),"")</f>
        <v>10</v>
      </c>
      <c r="R322" s="6">
        <f t="shared" ref="R322:R385" si="15">DATE(RIGHT(TEXT(C322,"mm/dd/yyyy"),4),1,1)+(Q322-1)*7-(WEEKDAY(DATE(RIGHT(TEXT(C322,"mm/dd/yyyy"),4),1,1)))+1</f>
        <v>45354</v>
      </c>
      <c r="S322" s="6">
        <f>Data6[[#This Row],[Week Start]]+7</f>
        <v>45361</v>
      </c>
      <c r="T322" s="7" t="str">
        <f t="shared" ref="T322:T385" si="16">IFERROR(TEXT(R322, "m/d/yyyy") &amp; " - " &amp; TEXT(S322, "m/d/yyyy"),"")</f>
        <v>3/3/2024 - 3/10/2024</v>
      </c>
      <c r="U322" s="7" t="str">
        <f t="shared" ref="U322:U385" si="17">"Time Card"</f>
        <v>Time Card</v>
      </c>
      <c r="V322" s="8" t="str">
        <f>RIGHT(TEXT(Data6[[#This Row],[Date:]],"mmddyyyy"),4)</f>
        <v>2024</v>
      </c>
      <c r="W322" s="8" t="str">
        <f>MID(TEXT(Data6[[#This Row],[Date:]],"mmddyyyy"),3,2)</f>
        <v>08</v>
      </c>
      <c r="X322" s="8" t="str">
        <f>LEFT(TEXT(Data6[[#This Row],[Date:]],"mmddyyyy"),2)</f>
        <v>03</v>
      </c>
      <c r="Y322" s="6">
        <f>DATE(Data6[[#This Row],[Year]],Data6[[#This Row],[Month]],Data6[[#This Row],[Day]])</f>
        <v>45359</v>
      </c>
    </row>
    <row r="323" spans="1:25">
      <c r="A323" s="5">
        <v>45359.435503356479</v>
      </c>
      <c r="B323" s="7" t="s">
        <v>66</v>
      </c>
      <c r="C323" s="6" t="s">
        <v>406</v>
      </c>
      <c r="D323" s="7" t="s">
        <v>231</v>
      </c>
      <c r="E323" s="8">
        <v>1</v>
      </c>
      <c r="F323" s="7" t="s">
        <v>68</v>
      </c>
      <c r="G323" s="7" t="s">
        <v>68</v>
      </c>
      <c r="H323" s="7" t="s">
        <v>64</v>
      </c>
      <c r="I323" s="7" t="s">
        <v>44</v>
      </c>
      <c r="J323" s="19" t="str">
        <f>IFERROR(INDEX('Employee Info'!$C$3:$E$200,MATCH(Data6[[#This Row],[Name:]],'Employee Info'!$B$3:$B$200,0),MATCH(Data6[[#This Row],[Hours Type:]],'Employee Info'!$C$2:$E$2,0)),"")</f>
        <v/>
      </c>
      <c r="K323" s="19" t="str">
        <f>IFERROR(INDEX('Employee Info'!$C$3:$J$200,MATCH(Data6[[#This Row],[Name:]],'Employee Info'!$B$3:$B$200,0),MATCH(Data6[[#Headers],[Truck]],'Employee Info'!$C$2:$J$2,0)),"")</f>
        <v/>
      </c>
      <c r="L323" s="19" t="str">
        <f>IFERROR(INDEX('Employee Info'!$C$3:$J$200,MATCH(Data6[[#This Row],[Name:]],'Employee Info'!$B$3:$B$200,0),MATCH(Data6[[#Headers],[Phone]],'Employee Info'!$C$2:$J$2,0)),"")</f>
        <v/>
      </c>
      <c r="M323" s="19" t="str">
        <f>IFERROR(INDEX('Employee Info'!$C$3:$J$200,MATCH(Data6[[#This Row],[Name:]],'Employee Info'!$B$3:$B$200,0),MATCH(Data6[[#Headers],[Tech]],'Employee Info'!$C$2:$J$2,0)),"")</f>
        <v/>
      </c>
      <c r="N323" s="19" t="str">
        <f>IFERROR(INDEX('Employee Info'!$C$3:$J$200,MATCH(Data6[[#This Row],[Name:]],'Employee Info'!$B$3:$B$200,0),MATCH(Data6[[#Headers],[Other]],'Employee Info'!$C$2:$J$2,0)),"")</f>
        <v/>
      </c>
      <c r="O323" s="19">
        <f>IFERROR((Data6[[#This Row],[Hours:]]*SUM(Data6[[#This Row],[Rate]:[Other]])),"")</f>
        <v>0</v>
      </c>
      <c r="P323" s="7" t="str">
        <f>IF(Data6[[#This Row],[WO'#:]]="","Riley #","WO#")</f>
        <v>Riley #</v>
      </c>
      <c r="Q323" s="7">
        <f>IFERROR(WEEKNUM(Data6[[#This Row],[Date:]]),"")</f>
        <v>10</v>
      </c>
      <c r="R323" s="6">
        <f t="shared" si="15"/>
        <v>45354</v>
      </c>
      <c r="S323" s="6">
        <f>Data6[[#This Row],[Week Start]]+7</f>
        <v>45361</v>
      </c>
      <c r="T323" s="7" t="str">
        <f t="shared" si="16"/>
        <v>3/3/2024 - 3/10/2024</v>
      </c>
      <c r="U323" s="7" t="str">
        <f t="shared" si="17"/>
        <v>Time Card</v>
      </c>
      <c r="V323" s="8" t="str">
        <f>RIGHT(TEXT(Data6[[#This Row],[Date:]],"mmddyyyy"),4)</f>
        <v>2024</v>
      </c>
      <c r="W323" s="8" t="str">
        <f>MID(TEXT(Data6[[#This Row],[Date:]],"mmddyyyy"),3,2)</f>
        <v>08</v>
      </c>
      <c r="X323" s="8" t="str">
        <f>LEFT(TEXT(Data6[[#This Row],[Date:]],"mmddyyyy"),2)</f>
        <v>03</v>
      </c>
      <c r="Y323" s="6">
        <f>DATE(Data6[[#This Row],[Year]],Data6[[#This Row],[Month]],Data6[[#This Row],[Day]])</f>
        <v>45359</v>
      </c>
    </row>
    <row r="324" spans="1:25">
      <c r="A324" s="5">
        <v>45359.525007175929</v>
      </c>
      <c r="B324" s="7" t="s">
        <v>31</v>
      </c>
      <c r="C324" s="6" t="s">
        <v>406</v>
      </c>
      <c r="D324" s="7" t="s">
        <v>410</v>
      </c>
      <c r="E324" s="8">
        <v>7</v>
      </c>
      <c r="F324" s="7" t="s">
        <v>68</v>
      </c>
      <c r="G324" s="7" t="s">
        <v>68</v>
      </c>
      <c r="H324" s="7" t="s">
        <v>59</v>
      </c>
      <c r="I324" s="7" t="s">
        <v>44</v>
      </c>
      <c r="J324" s="19" t="str">
        <f>IFERROR(INDEX('Employee Info'!$C$3:$E$200,MATCH(Data6[[#This Row],[Name:]],'Employee Info'!$B$3:$B$200,0),MATCH(Data6[[#This Row],[Hours Type:]],'Employee Info'!$C$2:$E$2,0)),"")</f>
        <v/>
      </c>
      <c r="K324" s="19" t="str">
        <f>IFERROR(INDEX('Employee Info'!$C$3:$J$200,MATCH(Data6[[#This Row],[Name:]],'Employee Info'!$B$3:$B$200,0),MATCH(Data6[[#Headers],[Truck]],'Employee Info'!$C$2:$J$2,0)),"")</f>
        <v/>
      </c>
      <c r="L324" s="19" t="str">
        <f>IFERROR(INDEX('Employee Info'!$C$3:$J$200,MATCH(Data6[[#This Row],[Name:]],'Employee Info'!$B$3:$B$200,0),MATCH(Data6[[#Headers],[Phone]],'Employee Info'!$C$2:$J$2,0)),"")</f>
        <v/>
      </c>
      <c r="M324" s="19" t="str">
        <f>IFERROR(INDEX('Employee Info'!$C$3:$J$200,MATCH(Data6[[#This Row],[Name:]],'Employee Info'!$B$3:$B$200,0),MATCH(Data6[[#Headers],[Tech]],'Employee Info'!$C$2:$J$2,0)),"")</f>
        <v/>
      </c>
      <c r="N324" s="19" t="str">
        <f>IFERROR(INDEX('Employee Info'!$C$3:$J$200,MATCH(Data6[[#This Row],[Name:]],'Employee Info'!$B$3:$B$200,0),MATCH(Data6[[#Headers],[Other]],'Employee Info'!$C$2:$J$2,0)),"")</f>
        <v/>
      </c>
      <c r="O324" s="19">
        <f>IFERROR((Data6[[#This Row],[Hours:]]*SUM(Data6[[#This Row],[Rate]:[Other]])),"")</f>
        <v>0</v>
      </c>
      <c r="P324" s="7" t="str">
        <f>IF(Data6[[#This Row],[WO'#:]]="","Riley #","WO#")</f>
        <v>Riley #</v>
      </c>
      <c r="Q324" s="7">
        <f>IFERROR(WEEKNUM(Data6[[#This Row],[Date:]]),"")</f>
        <v>10</v>
      </c>
      <c r="R324" s="6">
        <f t="shared" si="15"/>
        <v>45354</v>
      </c>
      <c r="S324" s="6">
        <f>Data6[[#This Row],[Week Start]]+7</f>
        <v>45361</v>
      </c>
      <c r="T324" s="7" t="str">
        <f t="shared" si="16"/>
        <v>3/3/2024 - 3/10/2024</v>
      </c>
      <c r="U324" s="7" t="str">
        <f t="shared" si="17"/>
        <v>Time Card</v>
      </c>
      <c r="V324" s="8" t="str">
        <f>RIGHT(TEXT(Data6[[#This Row],[Date:]],"mmddyyyy"),4)</f>
        <v>2024</v>
      </c>
      <c r="W324" s="8" t="str">
        <f>MID(TEXT(Data6[[#This Row],[Date:]],"mmddyyyy"),3,2)</f>
        <v>08</v>
      </c>
      <c r="X324" s="8" t="str">
        <f>LEFT(TEXT(Data6[[#This Row],[Date:]],"mmddyyyy"),2)</f>
        <v>03</v>
      </c>
      <c r="Y324" s="6">
        <f>DATE(Data6[[#This Row],[Year]],Data6[[#This Row],[Month]],Data6[[#This Row],[Day]])</f>
        <v>45359</v>
      </c>
    </row>
    <row r="325" spans="1:25">
      <c r="A325" s="5">
        <v>45359.584035185188</v>
      </c>
      <c r="B325" s="7" t="s">
        <v>35</v>
      </c>
      <c r="C325" s="6" t="s">
        <v>406</v>
      </c>
      <c r="D325" s="7" t="s">
        <v>411</v>
      </c>
      <c r="E325" s="8">
        <v>5</v>
      </c>
      <c r="F325" s="7" t="s">
        <v>68</v>
      </c>
      <c r="G325" s="7" t="s">
        <v>68</v>
      </c>
      <c r="H325" s="7" t="s">
        <v>59</v>
      </c>
      <c r="I325" s="7" t="s">
        <v>44</v>
      </c>
      <c r="J325" s="19" t="str">
        <f>IFERROR(INDEX('Employee Info'!$C$3:$E$200,MATCH(Data6[[#This Row],[Name:]],'Employee Info'!$B$3:$B$200,0),MATCH(Data6[[#This Row],[Hours Type:]],'Employee Info'!$C$2:$E$2,0)),"")</f>
        <v/>
      </c>
      <c r="K325" s="19" t="str">
        <f>IFERROR(INDEX('Employee Info'!$C$3:$J$200,MATCH(Data6[[#This Row],[Name:]],'Employee Info'!$B$3:$B$200,0),MATCH(Data6[[#Headers],[Truck]],'Employee Info'!$C$2:$J$2,0)),"")</f>
        <v/>
      </c>
      <c r="L325" s="19" t="str">
        <f>IFERROR(INDEX('Employee Info'!$C$3:$J$200,MATCH(Data6[[#This Row],[Name:]],'Employee Info'!$B$3:$B$200,0),MATCH(Data6[[#Headers],[Phone]],'Employee Info'!$C$2:$J$2,0)),"")</f>
        <v/>
      </c>
      <c r="M325" s="19" t="str">
        <f>IFERROR(INDEX('Employee Info'!$C$3:$J$200,MATCH(Data6[[#This Row],[Name:]],'Employee Info'!$B$3:$B$200,0),MATCH(Data6[[#Headers],[Tech]],'Employee Info'!$C$2:$J$2,0)),"")</f>
        <v/>
      </c>
      <c r="N325" s="19" t="str">
        <f>IFERROR(INDEX('Employee Info'!$C$3:$J$200,MATCH(Data6[[#This Row],[Name:]],'Employee Info'!$B$3:$B$200,0),MATCH(Data6[[#Headers],[Other]],'Employee Info'!$C$2:$J$2,0)),"")</f>
        <v/>
      </c>
      <c r="O325" s="19">
        <f>IFERROR((Data6[[#This Row],[Hours:]]*SUM(Data6[[#This Row],[Rate]:[Other]])),"")</f>
        <v>0</v>
      </c>
      <c r="P325" s="7" t="str">
        <f>IF(Data6[[#This Row],[WO'#:]]="","Riley #","WO#")</f>
        <v>Riley #</v>
      </c>
      <c r="Q325" s="7">
        <f>IFERROR(WEEKNUM(Data6[[#This Row],[Date:]]),"")</f>
        <v>10</v>
      </c>
      <c r="R325" s="6">
        <f t="shared" si="15"/>
        <v>45354</v>
      </c>
      <c r="S325" s="6">
        <f>Data6[[#This Row],[Week Start]]+7</f>
        <v>45361</v>
      </c>
      <c r="T325" s="7" t="str">
        <f t="shared" si="16"/>
        <v>3/3/2024 - 3/10/2024</v>
      </c>
      <c r="U325" s="7" t="str">
        <f t="shared" si="17"/>
        <v>Time Card</v>
      </c>
      <c r="V325" s="8" t="str">
        <f>RIGHT(TEXT(Data6[[#This Row],[Date:]],"mmddyyyy"),4)</f>
        <v>2024</v>
      </c>
      <c r="W325" s="8" t="str">
        <f>MID(TEXT(Data6[[#This Row],[Date:]],"mmddyyyy"),3,2)</f>
        <v>08</v>
      </c>
      <c r="X325" s="8" t="str">
        <f>LEFT(TEXT(Data6[[#This Row],[Date:]],"mmddyyyy"),2)</f>
        <v>03</v>
      </c>
      <c r="Y325" s="6">
        <f>DATE(Data6[[#This Row],[Year]],Data6[[#This Row],[Month]],Data6[[#This Row],[Day]])</f>
        <v>45359</v>
      </c>
    </row>
    <row r="326" spans="1:25">
      <c r="A326" s="5">
        <v>45366.521855208332</v>
      </c>
      <c r="B326" s="7" t="s">
        <v>66</v>
      </c>
      <c r="C326" s="6" t="s">
        <v>274</v>
      </c>
      <c r="D326" s="7" t="s">
        <v>275</v>
      </c>
      <c r="E326" s="8">
        <v>3</v>
      </c>
      <c r="F326" s="7">
        <v>6984733</v>
      </c>
      <c r="G326" s="7" t="s">
        <v>68</v>
      </c>
      <c r="H326" s="7" t="s">
        <v>69</v>
      </c>
      <c r="I326" s="7" t="s">
        <v>44</v>
      </c>
      <c r="J326" s="19" t="str">
        <f>IFERROR(INDEX('Employee Info'!$C$3:$E$200,MATCH(Data6[[#This Row],[Name:]],'Employee Info'!$B$3:$B$200,0),MATCH(Data6[[#This Row],[Hours Type:]],'Employee Info'!$C$2:$E$2,0)),"")</f>
        <v/>
      </c>
      <c r="K326" s="19" t="str">
        <f>IFERROR(INDEX('Employee Info'!$C$3:$J$200,MATCH(Data6[[#This Row],[Name:]],'Employee Info'!$B$3:$B$200,0),MATCH(Data6[[#Headers],[Truck]],'Employee Info'!$C$2:$J$2,0)),"")</f>
        <v/>
      </c>
      <c r="L326" s="19" t="str">
        <f>IFERROR(INDEX('Employee Info'!$C$3:$J$200,MATCH(Data6[[#This Row],[Name:]],'Employee Info'!$B$3:$B$200,0),MATCH(Data6[[#Headers],[Phone]],'Employee Info'!$C$2:$J$2,0)),"")</f>
        <v/>
      </c>
      <c r="M326" s="19" t="str">
        <f>IFERROR(INDEX('Employee Info'!$C$3:$J$200,MATCH(Data6[[#This Row],[Name:]],'Employee Info'!$B$3:$B$200,0),MATCH(Data6[[#Headers],[Tech]],'Employee Info'!$C$2:$J$2,0)),"")</f>
        <v/>
      </c>
      <c r="N326" s="19" t="str">
        <f>IFERROR(INDEX('Employee Info'!$C$3:$J$200,MATCH(Data6[[#This Row],[Name:]],'Employee Info'!$B$3:$B$200,0),MATCH(Data6[[#Headers],[Other]],'Employee Info'!$C$2:$J$2,0)),"")</f>
        <v/>
      </c>
      <c r="O326" s="19">
        <f>IFERROR((Data6[[#This Row],[Hours:]]*SUM(Data6[[#This Row],[Rate]:[Other]])),"")</f>
        <v>0</v>
      </c>
      <c r="P326" s="7" t="str">
        <f>IF(Data6[[#This Row],[WO'#:]]="","Riley #","WO#")</f>
        <v>WO#</v>
      </c>
      <c r="Q326" s="7">
        <f>IFERROR(WEEKNUM(Data6[[#This Row],[Date:]]),"")</f>
        <v>11</v>
      </c>
      <c r="R326" s="6">
        <f t="shared" si="15"/>
        <v>45361</v>
      </c>
      <c r="S326" s="6">
        <f>Data6[[#This Row],[Week Start]]+7</f>
        <v>45368</v>
      </c>
      <c r="T326" s="7" t="str">
        <f t="shared" si="16"/>
        <v>3/10/2024 - 3/17/2024</v>
      </c>
      <c r="U326" s="7" t="str">
        <f t="shared" si="17"/>
        <v>Time Card</v>
      </c>
      <c r="V326" s="8" t="str">
        <f>RIGHT(TEXT(Data6[[#This Row],[Date:]],"mmddyyyy"),4)</f>
        <v>2024</v>
      </c>
      <c r="W326" s="8" t="str">
        <f>MID(TEXT(Data6[[#This Row],[Date:]],"mmddyyyy"),3,2)</f>
        <v>11</v>
      </c>
      <c r="X326" s="8" t="str">
        <f>LEFT(TEXT(Data6[[#This Row],[Date:]],"mmddyyyy"),2)</f>
        <v>03</v>
      </c>
      <c r="Y326" s="6">
        <f>DATE(Data6[[#This Row],[Year]],Data6[[#This Row],[Month]],Data6[[#This Row],[Day]])</f>
        <v>45362</v>
      </c>
    </row>
    <row r="327" spans="1:25">
      <c r="A327" s="5">
        <v>45392.367458217595</v>
      </c>
      <c r="B327" s="7" t="s">
        <v>76</v>
      </c>
      <c r="C327" s="6" t="s">
        <v>274</v>
      </c>
      <c r="D327" s="7" t="s">
        <v>156</v>
      </c>
      <c r="E327" s="8">
        <v>1</v>
      </c>
      <c r="F327" s="7">
        <v>6984733</v>
      </c>
      <c r="G327" s="7" t="s">
        <v>68</v>
      </c>
      <c r="H327" s="7" t="s">
        <v>69</v>
      </c>
      <c r="I327" s="7" t="s">
        <v>44</v>
      </c>
      <c r="J327" s="19" t="str">
        <f>IFERROR(INDEX('Employee Info'!$C$3:$E$200,MATCH(Data6[[#This Row],[Name:]],'Employee Info'!$B$3:$B$200,0),MATCH(Data6[[#This Row],[Hours Type:]],'Employee Info'!$C$2:$E$2,0)),"")</f>
        <v/>
      </c>
      <c r="K327" s="19" t="str">
        <f>IFERROR(INDEX('Employee Info'!$C$3:$J$200,MATCH(Data6[[#This Row],[Name:]],'Employee Info'!$B$3:$B$200,0),MATCH(Data6[[#Headers],[Truck]],'Employee Info'!$C$2:$J$2,0)),"")</f>
        <v/>
      </c>
      <c r="L327" s="19" t="str">
        <f>IFERROR(INDEX('Employee Info'!$C$3:$J$200,MATCH(Data6[[#This Row],[Name:]],'Employee Info'!$B$3:$B$200,0),MATCH(Data6[[#Headers],[Phone]],'Employee Info'!$C$2:$J$2,0)),"")</f>
        <v/>
      </c>
      <c r="M327" s="19" t="str">
        <f>IFERROR(INDEX('Employee Info'!$C$3:$J$200,MATCH(Data6[[#This Row],[Name:]],'Employee Info'!$B$3:$B$200,0),MATCH(Data6[[#Headers],[Tech]],'Employee Info'!$C$2:$J$2,0)),"")</f>
        <v/>
      </c>
      <c r="N327" s="19" t="str">
        <f>IFERROR(INDEX('Employee Info'!$C$3:$J$200,MATCH(Data6[[#This Row],[Name:]],'Employee Info'!$B$3:$B$200,0),MATCH(Data6[[#Headers],[Other]],'Employee Info'!$C$2:$J$2,0)),"")</f>
        <v/>
      </c>
      <c r="O327" s="19">
        <f>IFERROR((Data6[[#This Row],[Hours:]]*SUM(Data6[[#This Row],[Rate]:[Other]])),"")</f>
        <v>0</v>
      </c>
      <c r="P327" s="7" t="str">
        <f>IF(Data6[[#This Row],[WO'#:]]="","Riley #","WO#")</f>
        <v>WO#</v>
      </c>
      <c r="Q327" s="7">
        <f>IFERROR(WEEKNUM(Data6[[#This Row],[Date:]]),"")</f>
        <v>11</v>
      </c>
      <c r="R327" s="6">
        <f t="shared" si="15"/>
        <v>45361</v>
      </c>
      <c r="S327" s="6">
        <f>Data6[[#This Row],[Week Start]]+7</f>
        <v>45368</v>
      </c>
      <c r="T327" s="7" t="str">
        <f t="shared" si="16"/>
        <v>3/10/2024 - 3/17/2024</v>
      </c>
      <c r="U327" s="7" t="str">
        <f t="shared" si="17"/>
        <v>Time Card</v>
      </c>
      <c r="V327" s="8" t="str">
        <f>RIGHT(TEXT(Data6[[#This Row],[Date:]],"mmddyyyy"),4)</f>
        <v>2024</v>
      </c>
      <c r="W327" s="8" t="str">
        <f>MID(TEXT(Data6[[#This Row],[Date:]],"mmddyyyy"),3,2)</f>
        <v>11</v>
      </c>
      <c r="X327" s="8" t="str">
        <f>LEFT(TEXT(Data6[[#This Row],[Date:]],"mmddyyyy"),2)</f>
        <v>03</v>
      </c>
      <c r="Y327" s="6">
        <f>DATE(Data6[[#This Row],[Year]],Data6[[#This Row],[Month]],Data6[[#This Row],[Day]])</f>
        <v>45362</v>
      </c>
    </row>
    <row r="328" spans="1:25">
      <c r="A328" s="5">
        <v>45362.581363888887</v>
      </c>
      <c r="B328" s="7" t="s">
        <v>35</v>
      </c>
      <c r="C328" s="6" t="s">
        <v>274</v>
      </c>
      <c r="D328" s="7" t="s">
        <v>277</v>
      </c>
      <c r="E328" s="8">
        <v>4</v>
      </c>
      <c r="F328" s="7" t="s">
        <v>68</v>
      </c>
      <c r="G328" s="7" t="s">
        <v>68</v>
      </c>
      <c r="H328" s="7" t="s">
        <v>278</v>
      </c>
      <c r="I328" s="7" t="s">
        <v>44</v>
      </c>
      <c r="J328" s="19" t="str">
        <f>IFERROR(INDEX('Employee Info'!$C$3:$E$200,MATCH(Data6[[#This Row],[Name:]],'Employee Info'!$B$3:$B$200,0),MATCH(Data6[[#This Row],[Hours Type:]],'Employee Info'!$C$2:$E$2,0)),"")</f>
        <v/>
      </c>
      <c r="K328" s="19" t="str">
        <f>IFERROR(INDEX('Employee Info'!$C$3:$J$200,MATCH(Data6[[#This Row],[Name:]],'Employee Info'!$B$3:$B$200,0),MATCH(Data6[[#Headers],[Truck]],'Employee Info'!$C$2:$J$2,0)),"")</f>
        <v/>
      </c>
      <c r="L328" s="19" t="str">
        <f>IFERROR(INDEX('Employee Info'!$C$3:$J$200,MATCH(Data6[[#This Row],[Name:]],'Employee Info'!$B$3:$B$200,0),MATCH(Data6[[#Headers],[Phone]],'Employee Info'!$C$2:$J$2,0)),"")</f>
        <v/>
      </c>
      <c r="M328" s="19" t="str">
        <f>IFERROR(INDEX('Employee Info'!$C$3:$J$200,MATCH(Data6[[#This Row],[Name:]],'Employee Info'!$B$3:$B$200,0),MATCH(Data6[[#Headers],[Tech]],'Employee Info'!$C$2:$J$2,0)),"")</f>
        <v/>
      </c>
      <c r="N328" s="19" t="str">
        <f>IFERROR(INDEX('Employee Info'!$C$3:$J$200,MATCH(Data6[[#This Row],[Name:]],'Employee Info'!$B$3:$B$200,0),MATCH(Data6[[#Headers],[Other]],'Employee Info'!$C$2:$J$2,0)),"")</f>
        <v/>
      </c>
      <c r="O328" s="19">
        <f>IFERROR((Data6[[#This Row],[Hours:]]*SUM(Data6[[#This Row],[Rate]:[Other]])),"")</f>
        <v>0</v>
      </c>
      <c r="P328" s="7" t="str">
        <f>IF(Data6[[#This Row],[WO'#:]]="","Riley #","WO#")</f>
        <v>Riley #</v>
      </c>
      <c r="Q328" s="7">
        <f>IFERROR(WEEKNUM(Data6[[#This Row],[Date:]]),"")</f>
        <v>11</v>
      </c>
      <c r="R328" s="6">
        <f t="shared" si="15"/>
        <v>45361</v>
      </c>
      <c r="S328" s="6">
        <f>Data6[[#This Row],[Week Start]]+7</f>
        <v>45368</v>
      </c>
      <c r="T328" s="7" t="str">
        <f t="shared" si="16"/>
        <v>3/10/2024 - 3/17/2024</v>
      </c>
      <c r="U328" s="7" t="str">
        <f t="shared" si="17"/>
        <v>Time Card</v>
      </c>
      <c r="V328" s="8" t="str">
        <f>RIGHT(TEXT(Data6[[#This Row],[Date:]],"mmddyyyy"),4)</f>
        <v>2024</v>
      </c>
      <c r="W328" s="8" t="str">
        <f>MID(TEXT(Data6[[#This Row],[Date:]],"mmddyyyy"),3,2)</f>
        <v>11</v>
      </c>
      <c r="X328" s="8" t="str">
        <f>LEFT(TEXT(Data6[[#This Row],[Date:]],"mmddyyyy"),2)</f>
        <v>03</v>
      </c>
      <c r="Y328" s="6">
        <f>DATE(Data6[[#This Row],[Year]],Data6[[#This Row],[Month]],Data6[[#This Row],[Day]])</f>
        <v>45362</v>
      </c>
    </row>
    <row r="329" spans="1:25">
      <c r="A329" s="5">
        <v>45362.583316435186</v>
      </c>
      <c r="B329" s="7" t="s">
        <v>31</v>
      </c>
      <c r="C329" s="6" t="s">
        <v>274</v>
      </c>
      <c r="D329" s="7" t="s">
        <v>280</v>
      </c>
      <c r="E329" s="8">
        <v>6</v>
      </c>
      <c r="F329" s="7" t="s">
        <v>68</v>
      </c>
      <c r="G329" s="7" t="s">
        <v>68</v>
      </c>
      <c r="H329" s="7" t="s">
        <v>92</v>
      </c>
      <c r="I329" s="7" t="s">
        <v>44</v>
      </c>
      <c r="J329" s="19" t="str">
        <f>IFERROR(INDEX('Employee Info'!$C$3:$E$200,MATCH(Data6[[#This Row],[Name:]],'Employee Info'!$B$3:$B$200,0),MATCH(Data6[[#This Row],[Hours Type:]],'Employee Info'!$C$2:$E$2,0)),"")</f>
        <v/>
      </c>
      <c r="K329" s="19" t="str">
        <f>IFERROR(INDEX('Employee Info'!$C$3:$J$200,MATCH(Data6[[#This Row],[Name:]],'Employee Info'!$B$3:$B$200,0),MATCH(Data6[[#Headers],[Truck]],'Employee Info'!$C$2:$J$2,0)),"")</f>
        <v/>
      </c>
      <c r="L329" s="19" t="str">
        <f>IFERROR(INDEX('Employee Info'!$C$3:$J$200,MATCH(Data6[[#This Row],[Name:]],'Employee Info'!$B$3:$B$200,0),MATCH(Data6[[#Headers],[Phone]],'Employee Info'!$C$2:$J$2,0)),"")</f>
        <v/>
      </c>
      <c r="M329" s="19" t="str">
        <f>IFERROR(INDEX('Employee Info'!$C$3:$J$200,MATCH(Data6[[#This Row],[Name:]],'Employee Info'!$B$3:$B$200,0),MATCH(Data6[[#Headers],[Tech]],'Employee Info'!$C$2:$J$2,0)),"")</f>
        <v/>
      </c>
      <c r="N329" s="19" t="str">
        <f>IFERROR(INDEX('Employee Info'!$C$3:$J$200,MATCH(Data6[[#This Row],[Name:]],'Employee Info'!$B$3:$B$200,0),MATCH(Data6[[#Headers],[Other]],'Employee Info'!$C$2:$J$2,0)),"")</f>
        <v/>
      </c>
      <c r="O329" s="19">
        <f>IFERROR((Data6[[#This Row],[Hours:]]*SUM(Data6[[#This Row],[Rate]:[Other]])),"")</f>
        <v>0</v>
      </c>
      <c r="P329" s="7" t="str">
        <f>IF(Data6[[#This Row],[WO'#:]]="","Riley #","WO#")</f>
        <v>Riley #</v>
      </c>
      <c r="Q329" s="7">
        <f>IFERROR(WEEKNUM(Data6[[#This Row],[Date:]]),"")</f>
        <v>11</v>
      </c>
      <c r="R329" s="6">
        <f t="shared" si="15"/>
        <v>45361</v>
      </c>
      <c r="S329" s="6">
        <f>Data6[[#This Row],[Week Start]]+7</f>
        <v>45368</v>
      </c>
      <c r="T329" s="7" t="str">
        <f t="shared" si="16"/>
        <v>3/10/2024 - 3/17/2024</v>
      </c>
      <c r="U329" s="7" t="str">
        <f t="shared" si="17"/>
        <v>Time Card</v>
      </c>
      <c r="V329" s="8" t="str">
        <f>RIGHT(TEXT(Data6[[#This Row],[Date:]],"mmddyyyy"),4)</f>
        <v>2024</v>
      </c>
      <c r="W329" s="8" t="str">
        <f>MID(TEXT(Data6[[#This Row],[Date:]],"mmddyyyy"),3,2)</f>
        <v>11</v>
      </c>
      <c r="X329" s="8" t="str">
        <f>LEFT(TEXT(Data6[[#This Row],[Date:]],"mmddyyyy"),2)</f>
        <v>03</v>
      </c>
      <c r="Y329" s="6">
        <f>DATE(Data6[[#This Row],[Year]],Data6[[#This Row],[Month]],Data6[[#This Row],[Day]])</f>
        <v>45362</v>
      </c>
    </row>
    <row r="330" spans="1:25">
      <c r="A330" s="5">
        <v>45366.512839467592</v>
      </c>
      <c r="B330" s="7" t="s">
        <v>66</v>
      </c>
      <c r="C330" s="6" t="s">
        <v>274</v>
      </c>
      <c r="D330" s="7" t="s">
        <v>283</v>
      </c>
      <c r="E330" s="8">
        <v>2</v>
      </c>
      <c r="F330" s="7" t="s">
        <v>68</v>
      </c>
      <c r="G330" s="7" t="s">
        <v>68</v>
      </c>
      <c r="H330" s="7" t="s">
        <v>92</v>
      </c>
      <c r="I330" s="7" t="s">
        <v>44</v>
      </c>
      <c r="J330" s="19" t="str">
        <f>IFERROR(INDEX('Employee Info'!$C$3:$E$200,MATCH(Data6[[#This Row],[Name:]],'Employee Info'!$B$3:$B$200,0),MATCH(Data6[[#This Row],[Hours Type:]],'Employee Info'!$C$2:$E$2,0)),"")</f>
        <v/>
      </c>
      <c r="K330" s="19" t="str">
        <f>IFERROR(INDEX('Employee Info'!$C$3:$J$200,MATCH(Data6[[#This Row],[Name:]],'Employee Info'!$B$3:$B$200,0),MATCH(Data6[[#Headers],[Truck]],'Employee Info'!$C$2:$J$2,0)),"")</f>
        <v/>
      </c>
      <c r="L330" s="19" t="str">
        <f>IFERROR(INDEX('Employee Info'!$C$3:$J$200,MATCH(Data6[[#This Row],[Name:]],'Employee Info'!$B$3:$B$200,0),MATCH(Data6[[#Headers],[Phone]],'Employee Info'!$C$2:$J$2,0)),"")</f>
        <v/>
      </c>
      <c r="M330" s="19" t="str">
        <f>IFERROR(INDEX('Employee Info'!$C$3:$J$200,MATCH(Data6[[#This Row],[Name:]],'Employee Info'!$B$3:$B$200,0),MATCH(Data6[[#Headers],[Tech]],'Employee Info'!$C$2:$J$2,0)),"")</f>
        <v/>
      </c>
      <c r="N330" s="19" t="str">
        <f>IFERROR(INDEX('Employee Info'!$C$3:$J$200,MATCH(Data6[[#This Row],[Name:]],'Employee Info'!$B$3:$B$200,0),MATCH(Data6[[#Headers],[Other]],'Employee Info'!$C$2:$J$2,0)),"")</f>
        <v/>
      </c>
      <c r="O330" s="19">
        <f>IFERROR((Data6[[#This Row],[Hours:]]*SUM(Data6[[#This Row],[Rate]:[Other]])),"")</f>
        <v>0</v>
      </c>
      <c r="P330" s="7" t="str">
        <f>IF(Data6[[#This Row],[WO'#:]]="","Riley #","WO#")</f>
        <v>Riley #</v>
      </c>
      <c r="Q330" s="7">
        <f>IFERROR(WEEKNUM(Data6[[#This Row],[Date:]]),"")</f>
        <v>11</v>
      </c>
      <c r="R330" s="6">
        <f t="shared" si="15"/>
        <v>45361</v>
      </c>
      <c r="S330" s="6">
        <f>Data6[[#This Row],[Week Start]]+7</f>
        <v>45368</v>
      </c>
      <c r="T330" s="7" t="str">
        <f t="shared" si="16"/>
        <v>3/10/2024 - 3/17/2024</v>
      </c>
      <c r="U330" s="7" t="str">
        <f t="shared" si="17"/>
        <v>Time Card</v>
      </c>
      <c r="V330" s="8" t="str">
        <f>RIGHT(TEXT(Data6[[#This Row],[Date:]],"mmddyyyy"),4)</f>
        <v>2024</v>
      </c>
      <c r="W330" s="8" t="str">
        <f>MID(TEXT(Data6[[#This Row],[Date:]],"mmddyyyy"),3,2)</f>
        <v>11</v>
      </c>
      <c r="X330" s="8" t="str">
        <f>LEFT(TEXT(Data6[[#This Row],[Date:]],"mmddyyyy"),2)</f>
        <v>03</v>
      </c>
      <c r="Y330" s="6">
        <f>DATE(Data6[[#This Row],[Year]],Data6[[#This Row],[Month]],Data6[[#This Row],[Day]])</f>
        <v>45362</v>
      </c>
    </row>
    <row r="331" spans="1:25">
      <c r="A331" s="5">
        <v>45363.253665625001</v>
      </c>
      <c r="B331" s="7" t="s">
        <v>65</v>
      </c>
      <c r="C331" s="6" t="s">
        <v>274</v>
      </c>
      <c r="D331" s="7" t="s">
        <v>281</v>
      </c>
      <c r="E331" s="8">
        <v>8</v>
      </c>
      <c r="F331" s="7" t="s">
        <v>68</v>
      </c>
      <c r="G331" s="7" t="s">
        <v>68</v>
      </c>
      <c r="H331" s="7" t="s">
        <v>64</v>
      </c>
      <c r="I331" s="7" t="s">
        <v>44</v>
      </c>
      <c r="J331" s="19" t="str">
        <f>IFERROR(INDEX('Employee Info'!$C$3:$E$200,MATCH(Data6[[#This Row],[Name:]],'Employee Info'!$B$3:$B$200,0),MATCH(Data6[[#This Row],[Hours Type:]],'Employee Info'!$C$2:$E$2,0)),"")</f>
        <v/>
      </c>
      <c r="K331" s="19" t="str">
        <f>IFERROR(INDEX('Employee Info'!$C$3:$J$200,MATCH(Data6[[#This Row],[Name:]],'Employee Info'!$B$3:$B$200,0),MATCH(Data6[[#Headers],[Truck]],'Employee Info'!$C$2:$J$2,0)),"")</f>
        <v/>
      </c>
      <c r="L331" s="19" t="str">
        <f>IFERROR(INDEX('Employee Info'!$C$3:$J$200,MATCH(Data6[[#This Row],[Name:]],'Employee Info'!$B$3:$B$200,0),MATCH(Data6[[#Headers],[Phone]],'Employee Info'!$C$2:$J$2,0)),"")</f>
        <v/>
      </c>
      <c r="M331" s="19" t="str">
        <f>IFERROR(INDEX('Employee Info'!$C$3:$J$200,MATCH(Data6[[#This Row],[Name:]],'Employee Info'!$B$3:$B$200,0),MATCH(Data6[[#Headers],[Tech]],'Employee Info'!$C$2:$J$2,0)),"")</f>
        <v/>
      </c>
      <c r="N331" s="19" t="str">
        <f>IFERROR(INDEX('Employee Info'!$C$3:$J$200,MATCH(Data6[[#This Row],[Name:]],'Employee Info'!$B$3:$B$200,0),MATCH(Data6[[#Headers],[Other]],'Employee Info'!$C$2:$J$2,0)),"")</f>
        <v/>
      </c>
      <c r="O331" s="19">
        <f>IFERROR((Data6[[#This Row],[Hours:]]*SUM(Data6[[#This Row],[Rate]:[Other]])),"")</f>
        <v>0</v>
      </c>
      <c r="P331" s="7" t="str">
        <f>IF(Data6[[#This Row],[WO'#:]]="","Riley #","WO#")</f>
        <v>Riley #</v>
      </c>
      <c r="Q331" s="7">
        <f>IFERROR(WEEKNUM(Data6[[#This Row],[Date:]]),"")</f>
        <v>11</v>
      </c>
      <c r="R331" s="6">
        <f t="shared" si="15"/>
        <v>45361</v>
      </c>
      <c r="S331" s="6">
        <f>Data6[[#This Row],[Week Start]]+7</f>
        <v>45368</v>
      </c>
      <c r="T331" s="7" t="str">
        <f t="shared" si="16"/>
        <v>3/10/2024 - 3/17/2024</v>
      </c>
      <c r="U331" s="7" t="str">
        <f t="shared" si="17"/>
        <v>Time Card</v>
      </c>
      <c r="V331" s="8" t="str">
        <f>RIGHT(TEXT(Data6[[#This Row],[Date:]],"mmddyyyy"),4)</f>
        <v>2024</v>
      </c>
      <c r="W331" s="8" t="str">
        <f>MID(TEXT(Data6[[#This Row],[Date:]],"mmddyyyy"),3,2)</f>
        <v>11</v>
      </c>
      <c r="X331" s="8" t="str">
        <f>LEFT(TEXT(Data6[[#This Row],[Date:]],"mmddyyyy"),2)</f>
        <v>03</v>
      </c>
      <c r="Y331" s="6">
        <f>DATE(Data6[[#This Row],[Year]],Data6[[#This Row],[Month]],Data6[[#This Row],[Day]])</f>
        <v>45362</v>
      </c>
    </row>
    <row r="332" spans="1:25">
      <c r="A332" s="5">
        <v>45362.580623495371</v>
      </c>
      <c r="B332" s="7" t="s">
        <v>35</v>
      </c>
      <c r="C332" s="6" t="s">
        <v>274</v>
      </c>
      <c r="D332" s="7" t="s">
        <v>276</v>
      </c>
      <c r="E332" s="8">
        <v>4</v>
      </c>
      <c r="F332" s="7" t="s">
        <v>68</v>
      </c>
      <c r="G332" s="7" t="s">
        <v>68</v>
      </c>
      <c r="H332" s="7" t="s">
        <v>59</v>
      </c>
      <c r="I332" s="7" t="s">
        <v>44</v>
      </c>
      <c r="J332" s="19" t="str">
        <f>IFERROR(INDEX('Employee Info'!$C$3:$E$200,MATCH(Data6[[#This Row],[Name:]],'Employee Info'!$B$3:$B$200,0),MATCH(Data6[[#This Row],[Hours Type:]],'Employee Info'!$C$2:$E$2,0)),"")</f>
        <v/>
      </c>
      <c r="K332" s="19" t="str">
        <f>IFERROR(INDEX('Employee Info'!$C$3:$J$200,MATCH(Data6[[#This Row],[Name:]],'Employee Info'!$B$3:$B$200,0),MATCH(Data6[[#Headers],[Truck]],'Employee Info'!$C$2:$J$2,0)),"")</f>
        <v/>
      </c>
      <c r="L332" s="19" t="str">
        <f>IFERROR(INDEX('Employee Info'!$C$3:$J$200,MATCH(Data6[[#This Row],[Name:]],'Employee Info'!$B$3:$B$200,0),MATCH(Data6[[#Headers],[Phone]],'Employee Info'!$C$2:$J$2,0)),"")</f>
        <v/>
      </c>
      <c r="M332" s="19" t="str">
        <f>IFERROR(INDEX('Employee Info'!$C$3:$J$200,MATCH(Data6[[#This Row],[Name:]],'Employee Info'!$B$3:$B$200,0),MATCH(Data6[[#Headers],[Tech]],'Employee Info'!$C$2:$J$2,0)),"")</f>
        <v/>
      </c>
      <c r="N332" s="19" t="str">
        <f>IFERROR(INDEX('Employee Info'!$C$3:$J$200,MATCH(Data6[[#This Row],[Name:]],'Employee Info'!$B$3:$B$200,0),MATCH(Data6[[#Headers],[Other]],'Employee Info'!$C$2:$J$2,0)),"")</f>
        <v/>
      </c>
      <c r="O332" s="19">
        <f>IFERROR((Data6[[#This Row],[Hours:]]*SUM(Data6[[#This Row],[Rate]:[Other]])),"")</f>
        <v>0</v>
      </c>
      <c r="P332" s="7" t="str">
        <f>IF(Data6[[#This Row],[WO'#:]]="","Riley #","WO#")</f>
        <v>Riley #</v>
      </c>
      <c r="Q332" s="7">
        <f>IFERROR(WEEKNUM(Data6[[#This Row],[Date:]]),"")</f>
        <v>11</v>
      </c>
      <c r="R332" s="6">
        <f t="shared" si="15"/>
        <v>45361</v>
      </c>
      <c r="S332" s="6">
        <f>Data6[[#This Row],[Week Start]]+7</f>
        <v>45368</v>
      </c>
      <c r="T332" s="7" t="str">
        <f t="shared" si="16"/>
        <v>3/10/2024 - 3/17/2024</v>
      </c>
      <c r="U332" s="7" t="str">
        <f t="shared" si="17"/>
        <v>Time Card</v>
      </c>
      <c r="V332" s="8" t="str">
        <f>RIGHT(TEXT(Data6[[#This Row],[Date:]],"mmddyyyy"),4)</f>
        <v>2024</v>
      </c>
      <c r="W332" s="8" t="str">
        <f>MID(TEXT(Data6[[#This Row],[Date:]],"mmddyyyy"),3,2)</f>
        <v>11</v>
      </c>
      <c r="X332" s="8" t="str">
        <f>LEFT(TEXT(Data6[[#This Row],[Date:]],"mmddyyyy"),2)</f>
        <v>03</v>
      </c>
      <c r="Y332" s="6">
        <f>DATE(Data6[[#This Row],[Year]],Data6[[#This Row],[Month]],Data6[[#This Row],[Day]])</f>
        <v>45362</v>
      </c>
    </row>
    <row r="333" spans="1:25">
      <c r="A333" s="5">
        <v>45362.582646990741</v>
      </c>
      <c r="B333" s="7" t="s">
        <v>31</v>
      </c>
      <c r="C333" s="6" t="s">
        <v>274</v>
      </c>
      <c r="D333" s="7" t="s">
        <v>279</v>
      </c>
      <c r="E333" s="8">
        <v>2</v>
      </c>
      <c r="F333" s="7" t="s">
        <v>68</v>
      </c>
      <c r="G333" s="7" t="s">
        <v>68</v>
      </c>
      <c r="H333" s="7" t="s">
        <v>59</v>
      </c>
      <c r="I333" s="7" t="s">
        <v>44</v>
      </c>
      <c r="J333" s="19" t="str">
        <f>IFERROR(INDEX('Employee Info'!$C$3:$E$200,MATCH(Data6[[#This Row],[Name:]],'Employee Info'!$B$3:$B$200,0),MATCH(Data6[[#This Row],[Hours Type:]],'Employee Info'!$C$2:$E$2,0)),"")</f>
        <v/>
      </c>
      <c r="K333" s="19" t="str">
        <f>IFERROR(INDEX('Employee Info'!$C$3:$J$200,MATCH(Data6[[#This Row],[Name:]],'Employee Info'!$B$3:$B$200,0),MATCH(Data6[[#Headers],[Truck]],'Employee Info'!$C$2:$J$2,0)),"")</f>
        <v/>
      </c>
      <c r="L333" s="19" t="str">
        <f>IFERROR(INDEX('Employee Info'!$C$3:$J$200,MATCH(Data6[[#This Row],[Name:]],'Employee Info'!$B$3:$B$200,0),MATCH(Data6[[#Headers],[Phone]],'Employee Info'!$C$2:$J$2,0)),"")</f>
        <v/>
      </c>
      <c r="M333" s="19" t="str">
        <f>IFERROR(INDEX('Employee Info'!$C$3:$J$200,MATCH(Data6[[#This Row],[Name:]],'Employee Info'!$B$3:$B$200,0),MATCH(Data6[[#Headers],[Tech]],'Employee Info'!$C$2:$J$2,0)),"")</f>
        <v/>
      </c>
      <c r="N333" s="19" t="str">
        <f>IFERROR(INDEX('Employee Info'!$C$3:$J$200,MATCH(Data6[[#This Row],[Name:]],'Employee Info'!$B$3:$B$200,0),MATCH(Data6[[#Headers],[Other]],'Employee Info'!$C$2:$J$2,0)),"")</f>
        <v/>
      </c>
      <c r="O333" s="19">
        <f>IFERROR((Data6[[#This Row],[Hours:]]*SUM(Data6[[#This Row],[Rate]:[Other]])),"")</f>
        <v>0</v>
      </c>
      <c r="P333" s="7" t="str">
        <f>IF(Data6[[#This Row],[WO'#:]]="","Riley #","WO#")</f>
        <v>Riley #</v>
      </c>
      <c r="Q333" s="7">
        <f>IFERROR(WEEKNUM(Data6[[#This Row],[Date:]]),"")</f>
        <v>11</v>
      </c>
      <c r="R333" s="6">
        <f t="shared" si="15"/>
        <v>45361</v>
      </c>
      <c r="S333" s="6">
        <f>Data6[[#This Row],[Week Start]]+7</f>
        <v>45368</v>
      </c>
      <c r="T333" s="7" t="str">
        <f t="shared" si="16"/>
        <v>3/10/2024 - 3/17/2024</v>
      </c>
      <c r="U333" s="7" t="str">
        <f t="shared" si="17"/>
        <v>Time Card</v>
      </c>
      <c r="V333" s="8" t="str">
        <f>RIGHT(TEXT(Data6[[#This Row],[Date:]],"mmddyyyy"),4)</f>
        <v>2024</v>
      </c>
      <c r="W333" s="8" t="str">
        <f>MID(TEXT(Data6[[#This Row],[Date:]],"mmddyyyy"),3,2)</f>
        <v>11</v>
      </c>
      <c r="X333" s="8" t="str">
        <f>LEFT(TEXT(Data6[[#This Row],[Date:]],"mmddyyyy"),2)</f>
        <v>03</v>
      </c>
      <c r="Y333" s="6">
        <f>DATE(Data6[[#This Row],[Year]],Data6[[#This Row],[Month]],Data6[[#This Row],[Day]])</f>
        <v>45362</v>
      </c>
    </row>
    <row r="334" spans="1:25">
      <c r="A334" s="5">
        <v>45366.512063888891</v>
      </c>
      <c r="B334" s="7" t="s">
        <v>66</v>
      </c>
      <c r="C334" s="6" t="s">
        <v>274</v>
      </c>
      <c r="D334" s="7" t="s">
        <v>282</v>
      </c>
      <c r="E334" s="8">
        <v>3</v>
      </c>
      <c r="F334" s="7" t="s">
        <v>68</v>
      </c>
      <c r="G334" s="7" t="s">
        <v>68</v>
      </c>
      <c r="H334" s="7" t="s">
        <v>59</v>
      </c>
      <c r="I334" s="7" t="s">
        <v>44</v>
      </c>
      <c r="J334" s="19" t="str">
        <f>IFERROR(INDEX('Employee Info'!$C$3:$E$200,MATCH(Data6[[#This Row],[Name:]],'Employee Info'!$B$3:$B$200,0),MATCH(Data6[[#This Row],[Hours Type:]],'Employee Info'!$C$2:$E$2,0)),"")</f>
        <v/>
      </c>
      <c r="K334" s="19" t="str">
        <f>IFERROR(INDEX('Employee Info'!$C$3:$J$200,MATCH(Data6[[#This Row],[Name:]],'Employee Info'!$B$3:$B$200,0),MATCH(Data6[[#Headers],[Truck]],'Employee Info'!$C$2:$J$2,0)),"")</f>
        <v/>
      </c>
      <c r="L334" s="19" t="str">
        <f>IFERROR(INDEX('Employee Info'!$C$3:$J$200,MATCH(Data6[[#This Row],[Name:]],'Employee Info'!$B$3:$B$200,0),MATCH(Data6[[#Headers],[Phone]],'Employee Info'!$C$2:$J$2,0)),"")</f>
        <v/>
      </c>
      <c r="M334" s="19" t="str">
        <f>IFERROR(INDEX('Employee Info'!$C$3:$J$200,MATCH(Data6[[#This Row],[Name:]],'Employee Info'!$B$3:$B$200,0),MATCH(Data6[[#Headers],[Tech]],'Employee Info'!$C$2:$J$2,0)),"")</f>
        <v/>
      </c>
      <c r="N334" s="19" t="str">
        <f>IFERROR(INDEX('Employee Info'!$C$3:$J$200,MATCH(Data6[[#This Row],[Name:]],'Employee Info'!$B$3:$B$200,0),MATCH(Data6[[#Headers],[Other]],'Employee Info'!$C$2:$J$2,0)),"")</f>
        <v/>
      </c>
      <c r="O334" s="19">
        <f>IFERROR((Data6[[#This Row],[Hours:]]*SUM(Data6[[#This Row],[Rate]:[Other]])),"")</f>
        <v>0</v>
      </c>
      <c r="P334" s="7" t="str">
        <f>IF(Data6[[#This Row],[WO'#:]]="","Riley #","WO#")</f>
        <v>Riley #</v>
      </c>
      <c r="Q334" s="7">
        <f>IFERROR(WEEKNUM(Data6[[#This Row],[Date:]]),"")</f>
        <v>11</v>
      </c>
      <c r="R334" s="6">
        <f t="shared" si="15"/>
        <v>45361</v>
      </c>
      <c r="S334" s="6">
        <f>Data6[[#This Row],[Week Start]]+7</f>
        <v>45368</v>
      </c>
      <c r="T334" s="7" t="str">
        <f t="shared" si="16"/>
        <v>3/10/2024 - 3/17/2024</v>
      </c>
      <c r="U334" s="7" t="str">
        <f t="shared" si="17"/>
        <v>Time Card</v>
      </c>
      <c r="V334" s="8" t="str">
        <f>RIGHT(TEXT(Data6[[#This Row],[Date:]],"mmddyyyy"),4)</f>
        <v>2024</v>
      </c>
      <c r="W334" s="8" t="str">
        <f>MID(TEXT(Data6[[#This Row],[Date:]],"mmddyyyy"),3,2)</f>
        <v>11</v>
      </c>
      <c r="X334" s="8" t="str">
        <f>LEFT(TEXT(Data6[[#This Row],[Date:]],"mmddyyyy"),2)</f>
        <v>03</v>
      </c>
      <c r="Y334" s="6">
        <f>DATE(Data6[[#This Row],[Year]],Data6[[#This Row],[Month]],Data6[[#This Row],[Day]])</f>
        <v>45362</v>
      </c>
    </row>
    <row r="335" spans="1:25">
      <c r="A335" s="5">
        <v>45366.519306365743</v>
      </c>
      <c r="B335" s="7" t="s">
        <v>66</v>
      </c>
      <c r="C335" s="6" t="s">
        <v>284</v>
      </c>
      <c r="D335" s="7" t="s">
        <v>285</v>
      </c>
      <c r="E335" s="8">
        <v>2</v>
      </c>
      <c r="F335" s="7">
        <v>6984733</v>
      </c>
      <c r="G335" s="7" t="s">
        <v>68</v>
      </c>
      <c r="H335" s="7" t="s">
        <v>69</v>
      </c>
      <c r="I335" s="7" t="s">
        <v>44</v>
      </c>
      <c r="J335" s="19" t="str">
        <f>IFERROR(INDEX('Employee Info'!$C$3:$E$200,MATCH(Data6[[#This Row],[Name:]],'Employee Info'!$B$3:$B$200,0),MATCH(Data6[[#This Row],[Hours Type:]],'Employee Info'!$C$2:$E$2,0)),"")</f>
        <v/>
      </c>
      <c r="K335" s="19" t="str">
        <f>IFERROR(INDEX('Employee Info'!$C$3:$J$200,MATCH(Data6[[#This Row],[Name:]],'Employee Info'!$B$3:$B$200,0),MATCH(Data6[[#Headers],[Truck]],'Employee Info'!$C$2:$J$2,0)),"")</f>
        <v/>
      </c>
      <c r="L335" s="19" t="str">
        <f>IFERROR(INDEX('Employee Info'!$C$3:$J$200,MATCH(Data6[[#This Row],[Name:]],'Employee Info'!$B$3:$B$200,0),MATCH(Data6[[#Headers],[Phone]],'Employee Info'!$C$2:$J$2,0)),"")</f>
        <v/>
      </c>
      <c r="M335" s="19" t="str">
        <f>IFERROR(INDEX('Employee Info'!$C$3:$J$200,MATCH(Data6[[#This Row],[Name:]],'Employee Info'!$B$3:$B$200,0),MATCH(Data6[[#Headers],[Tech]],'Employee Info'!$C$2:$J$2,0)),"")</f>
        <v/>
      </c>
      <c r="N335" s="19" t="str">
        <f>IFERROR(INDEX('Employee Info'!$C$3:$J$200,MATCH(Data6[[#This Row],[Name:]],'Employee Info'!$B$3:$B$200,0),MATCH(Data6[[#Headers],[Other]],'Employee Info'!$C$2:$J$2,0)),"")</f>
        <v/>
      </c>
      <c r="O335" s="19">
        <f>IFERROR((Data6[[#This Row],[Hours:]]*SUM(Data6[[#This Row],[Rate]:[Other]])),"")</f>
        <v>0</v>
      </c>
      <c r="P335" s="7" t="str">
        <f>IF(Data6[[#This Row],[WO'#:]]="","Riley #","WO#")</f>
        <v>WO#</v>
      </c>
      <c r="Q335" s="7">
        <f>IFERROR(WEEKNUM(Data6[[#This Row],[Date:]]),"")</f>
        <v>11</v>
      </c>
      <c r="R335" s="6">
        <f t="shared" si="15"/>
        <v>45361</v>
      </c>
      <c r="S335" s="6">
        <f>Data6[[#This Row],[Week Start]]+7</f>
        <v>45368</v>
      </c>
      <c r="T335" s="7" t="str">
        <f t="shared" si="16"/>
        <v>3/10/2024 - 3/17/2024</v>
      </c>
      <c r="U335" s="7" t="str">
        <f t="shared" si="17"/>
        <v>Time Card</v>
      </c>
      <c r="V335" s="8" t="str">
        <f>RIGHT(TEXT(Data6[[#This Row],[Date:]],"mmddyyyy"),4)</f>
        <v>2024</v>
      </c>
      <c r="W335" s="8" t="str">
        <f>MID(TEXT(Data6[[#This Row],[Date:]],"mmddyyyy"),3,2)</f>
        <v>12</v>
      </c>
      <c r="X335" s="8" t="str">
        <f>LEFT(TEXT(Data6[[#This Row],[Date:]],"mmddyyyy"),2)</f>
        <v>03</v>
      </c>
      <c r="Y335" s="6">
        <f>DATE(Data6[[#This Row],[Year]],Data6[[#This Row],[Month]],Data6[[#This Row],[Day]])</f>
        <v>45363</v>
      </c>
    </row>
    <row r="336" spans="1:25">
      <c r="A336" s="5">
        <v>45366.522593518515</v>
      </c>
      <c r="B336" s="7" t="s">
        <v>66</v>
      </c>
      <c r="C336" s="6" t="s">
        <v>284</v>
      </c>
      <c r="D336" s="7" t="s">
        <v>286</v>
      </c>
      <c r="E336" s="8">
        <v>3</v>
      </c>
      <c r="F336" s="7">
        <v>6984733</v>
      </c>
      <c r="G336" s="7" t="s">
        <v>68</v>
      </c>
      <c r="H336" s="7" t="s">
        <v>69</v>
      </c>
      <c r="I336" s="7" t="s">
        <v>44</v>
      </c>
      <c r="J336" s="19" t="str">
        <f>IFERROR(INDEX('Employee Info'!$C$3:$E$200,MATCH(Data6[[#This Row],[Name:]],'Employee Info'!$B$3:$B$200,0),MATCH(Data6[[#This Row],[Hours Type:]],'Employee Info'!$C$2:$E$2,0)),"")</f>
        <v/>
      </c>
      <c r="K336" s="19" t="str">
        <f>IFERROR(INDEX('Employee Info'!$C$3:$J$200,MATCH(Data6[[#This Row],[Name:]],'Employee Info'!$B$3:$B$200,0),MATCH(Data6[[#Headers],[Truck]],'Employee Info'!$C$2:$J$2,0)),"")</f>
        <v/>
      </c>
      <c r="L336" s="19" t="str">
        <f>IFERROR(INDEX('Employee Info'!$C$3:$J$200,MATCH(Data6[[#This Row],[Name:]],'Employee Info'!$B$3:$B$200,0),MATCH(Data6[[#Headers],[Phone]],'Employee Info'!$C$2:$J$2,0)),"")</f>
        <v/>
      </c>
      <c r="M336" s="19" t="str">
        <f>IFERROR(INDEX('Employee Info'!$C$3:$J$200,MATCH(Data6[[#This Row],[Name:]],'Employee Info'!$B$3:$B$200,0),MATCH(Data6[[#Headers],[Tech]],'Employee Info'!$C$2:$J$2,0)),"")</f>
        <v/>
      </c>
      <c r="N336" s="19" t="str">
        <f>IFERROR(INDEX('Employee Info'!$C$3:$J$200,MATCH(Data6[[#This Row],[Name:]],'Employee Info'!$B$3:$B$200,0),MATCH(Data6[[#Headers],[Other]],'Employee Info'!$C$2:$J$2,0)),"")</f>
        <v/>
      </c>
      <c r="O336" s="19">
        <f>IFERROR((Data6[[#This Row],[Hours:]]*SUM(Data6[[#This Row],[Rate]:[Other]])),"")</f>
        <v>0</v>
      </c>
      <c r="P336" s="7" t="str">
        <f>IF(Data6[[#This Row],[WO'#:]]="","Riley #","WO#")</f>
        <v>WO#</v>
      </c>
      <c r="Q336" s="7">
        <f>IFERROR(WEEKNUM(Data6[[#This Row],[Date:]]),"")</f>
        <v>11</v>
      </c>
      <c r="R336" s="6">
        <f t="shared" si="15"/>
        <v>45361</v>
      </c>
      <c r="S336" s="6">
        <f>Data6[[#This Row],[Week Start]]+7</f>
        <v>45368</v>
      </c>
      <c r="T336" s="7" t="str">
        <f t="shared" si="16"/>
        <v>3/10/2024 - 3/17/2024</v>
      </c>
      <c r="U336" s="7" t="str">
        <f t="shared" si="17"/>
        <v>Time Card</v>
      </c>
      <c r="V336" s="8" t="str">
        <f>RIGHT(TEXT(Data6[[#This Row],[Date:]],"mmddyyyy"),4)</f>
        <v>2024</v>
      </c>
      <c r="W336" s="8" t="str">
        <f>MID(TEXT(Data6[[#This Row],[Date:]],"mmddyyyy"),3,2)</f>
        <v>12</v>
      </c>
      <c r="X336" s="8" t="str">
        <f>LEFT(TEXT(Data6[[#This Row],[Date:]],"mmddyyyy"),2)</f>
        <v>03</v>
      </c>
      <c r="Y336" s="6">
        <f>DATE(Data6[[#This Row],[Year]],Data6[[#This Row],[Month]],Data6[[#This Row],[Day]])</f>
        <v>45363</v>
      </c>
    </row>
    <row r="337" spans="1:25">
      <c r="A337" s="5">
        <v>45392.367590277776</v>
      </c>
      <c r="B337" s="7" t="s">
        <v>76</v>
      </c>
      <c r="C337" s="6" t="s">
        <v>284</v>
      </c>
      <c r="D337" s="7" t="s">
        <v>156</v>
      </c>
      <c r="E337" s="8">
        <v>1</v>
      </c>
      <c r="F337" s="7">
        <v>6984733</v>
      </c>
      <c r="G337" s="7" t="s">
        <v>68</v>
      </c>
      <c r="H337" s="7" t="s">
        <v>69</v>
      </c>
      <c r="I337" s="7" t="s">
        <v>44</v>
      </c>
      <c r="J337" s="19" t="str">
        <f>IFERROR(INDEX('Employee Info'!$C$3:$E$200,MATCH(Data6[[#This Row],[Name:]],'Employee Info'!$B$3:$B$200,0),MATCH(Data6[[#This Row],[Hours Type:]],'Employee Info'!$C$2:$E$2,0)),"")</f>
        <v/>
      </c>
      <c r="K337" s="19" t="str">
        <f>IFERROR(INDEX('Employee Info'!$C$3:$J$200,MATCH(Data6[[#This Row],[Name:]],'Employee Info'!$B$3:$B$200,0),MATCH(Data6[[#Headers],[Truck]],'Employee Info'!$C$2:$J$2,0)),"")</f>
        <v/>
      </c>
      <c r="L337" s="19" t="str">
        <f>IFERROR(INDEX('Employee Info'!$C$3:$J$200,MATCH(Data6[[#This Row],[Name:]],'Employee Info'!$B$3:$B$200,0),MATCH(Data6[[#Headers],[Phone]],'Employee Info'!$C$2:$J$2,0)),"")</f>
        <v/>
      </c>
      <c r="M337" s="19" t="str">
        <f>IFERROR(INDEX('Employee Info'!$C$3:$J$200,MATCH(Data6[[#This Row],[Name:]],'Employee Info'!$B$3:$B$200,0),MATCH(Data6[[#Headers],[Tech]],'Employee Info'!$C$2:$J$2,0)),"")</f>
        <v/>
      </c>
      <c r="N337" s="19" t="str">
        <f>IFERROR(INDEX('Employee Info'!$C$3:$J$200,MATCH(Data6[[#This Row],[Name:]],'Employee Info'!$B$3:$B$200,0),MATCH(Data6[[#Headers],[Other]],'Employee Info'!$C$2:$J$2,0)),"")</f>
        <v/>
      </c>
      <c r="O337" s="19">
        <f>IFERROR((Data6[[#This Row],[Hours:]]*SUM(Data6[[#This Row],[Rate]:[Other]])),"")</f>
        <v>0</v>
      </c>
      <c r="P337" s="7" t="str">
        <f>IF(Data6[[#This Row],[WO'#:]]="","Riley #","WO#")</f>
        <v>WO#</v>
      </c>
      <c r="Q337" s="7">
        <f>IFERROR(WEEKNUM(Data6[[#This Row],[Date:]]),"")</f>
        <v>11</v>
      </c>
      <c r="R337" s="6">
        <f t="shared" si="15"/>
        <v>45361</v>
      </c>
      <c r="S337" s="6">
        <f>Data6[[#This Row],[Week Start]]+7</f>
        <v>45368</v>
      </c>
      <c r="T337" s="7" t="str">
        <f t="shared" si="16"/>
        <v>3/10/2024 - 3/17/2024</v>
      </c>
      <c r="U337" s="7" t="str">
        <f t="shared" si="17"/>
        <v>Time Card</v>
      </c>
      <c r="V337" s="8" t="str">
        <f>RIGHT(TEXT(Data6[[#This Row],[Date:]],"mmddyyyy"),4)</f>
        <v>2024</v>
      </c>
      <c r="W337" s="8" t="str">
        <f>MID(TEXT(Data6[[#This Row],[Date:]],"mmddyyyy"),3,2)</f>
        <v>12</v>
      </c>
      <c r="X337" s="8" t="str">
        <f>LEFT(TEXT(Data6[[#This Row],[Date:]],"mmddyyyy"),2)</f>
        <v>03</v>
      </c>
      <c r="Y337" s="6">
        <f>DATE(Data6[[#This Row],[Year]],Data6[[#This Row],[Month]],Data6[[#This Row],[Day]])</f>
        <v>45363</v>
      </c>
    </row>
    <row r="338" spans="1:25">
      <c r="A338" s="5">
        <v>45364.251598263887</v>
      </c>
      <c r="B338" s="7" t="s">
        <v>35</v>
      </c>
      <c r="C338" s="6" t="s">
        <v>284</v>
      </c>
      <c r="D338" s="7" t="s">
        <v>289</v>
      </c>
      <c r="E338" s="8">
        <v>3</v>
      </c>
      <c r="F338" s="7" t="s">
        <v>68</v>
      </c>
      <c r="G338" s="7" t="s">
        <v>68</v>
      </c>
      <c r="H338" s="7" t="s">
        <v>278</v>
      </c>
      <c r="I338" s="7" t="s">
        <v>44</v>
      </c>
      <c r="J338" s="19" t="str">
        <f>IFERROR(INDEX('Employee Info'!$C$3:$E$200,MATCH(Data6[[#This Row],[Name:]],'Employee Info'!$B$3:$B$200,0),MATCH(Data6[[#This Row],[Hours Type:]],'Employee Info'!$C$2:$E$2,0)),"")</f>
        <v/>
      </c>
      <c r="K338" s="19" t="str">
        <f>IFERROR(INDEX('Employee Info'!$C$3:$J$200,MATCH(Data6[[#This Row],[Name:]],'Employee Info'!$B$3:$B$200,0),MATCH(Data6[[#Headers],[Truck]],'Employee Info'!$C$2:$J$2,0)),"")</f>
        <v/>
      </c>
      <c r="L338" s="19" t="str">
        <f>IFERROR(INDEX('Employee Info'!$C$3:$J$200,MATCH(Data6[[#This Row],[Name:]],'Employee Info'!$B$3:$B$200,0),MATCH(Data6[[#Headers],[Phone]],'Employee Info'!$C$2:$J$2,0)),"")</f>
        <v/>
      </c>
      <c r="M338" s="19" t="str">
        <f>IFERROR(INDEX('Employee Info'!$C$3:$J$200,MATCH(Data6[[#This Row],[Name:]],'Employee Info'!$B$3:$B$200,0),MATCH(Data6[[#Headers],[Tech]],'Employee Info'!$C$2:$J$2,0)),"")</f>
        <v/>
      </c>
      <c r="N338" s="19" t="str">
        <f>IFERROR(INDEX('Employee Info'!$C$3:$J$200,MATCH(Data6[[#This Row],[Name:]],'Employee Info'!$B$3:$B$200,0),MATCH(Data6[[#Headers],[Other]],'Employee Info'!$C$2:$J$2,0)),"")</f>
        <v/>
      </c>
      <c r="O338" s="19">
        <f>IFERROR((Data6[[#This Row],[Hours:]]*SUM(Data6[[#This Row],[Rate]:[Other]])),"")</f>
        <v>0</v>
      </c>
      <c r="P338" s="7" t="str">
        <f>IF(Data6[[#This Row],[WO'#:]]="","Riley #","WO#")</f>
        <v>Riley #</v>
      </c>
      <c r="Q338" s="7">
        <f>IFERROR(WEEKNUM(Data6[[#This Row],[Date:]]),"")</f>
        <v>11</v>
      </c>
      <c r="R338" s="6">
        <f t="shared" si="15"/>
        <v>45361</v>
      </c>
      <c r="S338" s="6">
        <f>Data6[[#This Row],[Week Start]]+7</f>
        <v>45368</v>
      </c>
      <c r="T338" s="7" t="str">
        <f t="shared" si="16"/>
        <v>3/10/2024 - 3/17/2024</v>
      </c>
      <c r="U338" s="7" t="str">
        <f t="shared" si="17"/>
        <v>Time Card</v>
      </c>
      <c r="V338" s="8" t="str">
        <f>RIGHT(TEXT(Data6[[#This Row],[Date:]],"mmddyyyy"),4)</f>
        <v>2024</v>
      </c>
      <c r="W338" s="8" t="str">
        <f>MID(TEXT(Data6[[#This Row],[Date:]],"mmddyyyy"),3,2)</f>
        <v>12</v>
      </c>
      <c r="X338" s="8" t="str">
        <f>LEFT(TEXT(Data6[[#This Row],[Date:]],"mmddyyyy"),2)</f>
        <v>03</v>
      </c>
      <c r="Y338" s="6">
        <f>DATE(Data6[[#This Row],[Year]],Data6[[#This Row],[Month]],Data6[[#This Row],[Day]])</f>
        <v>45363</v>
      </c>
    </row>
    <row r="339" spans="1:25">
      <c r="A339" s="5">
        <v>45363.41461886574</v>
      </c>
      <c r="B339" s="7" t="s">
        <v>31</v>
      </c>
      <c r="C339" s="6" t="s">
        <v>284</v>
      </c>
      <c r="D339" s="7" t="s">
        <v>287</v>
      </c>
      <c r="E339" s="8">
        <v>8</v>
      </c>
      <c r="F339" s="7" t="s">
        <v>68</v>
      </c>
      <c r="G339" s="7" t="s">
        <v>68</v>
      </c>
      <c r="H339" s="7" t="s">
        <v>92</v>
      </c>
      <c r="I339" s="7" t="s">
        <v>44</v>
      </c>
      <c r="J339" s="19" t="str">
        <f>IFERROR(INDEX('Employee Info'!$C$3:$E$200,MATCH(Data6[[#This Row],[Name:]],'Employee Info'!$B$3:$B$200,0),MATCH(Data6[[#This Row],[Hours Type:]],'Employee Info'!$C$2:$E$2,0)),"")</f>
        <v/>
      </c>
      <c r="K339" s="19" t="str">
        <f>IFERROR(INDEX('Employee Info'!$C$3:$J$200,MATCH(Data6[[#This Row],[Name:]],'Employee Info'!$B$3:$B$200,0),MATCH(Data6[[#Headers],[Truck]],'Employee Info'!$C$2:$J$2,0)),"")</f>
        <v/>
      </c>
      <c r="L339" s="19" t="str">
        <f>IFERROR(INDEX('Employee Info'!$C$3:$J$200,MATCH(Data6[[#This Row],[Name:]],'Employee Info'!$B$3:$B$200,0),MATCH(Data6[[#Headers],[Phone]],'Employee Info'!$C$2:$J$2,0)),"")</f>
        <v/>
      </c>
      <c r="M339" s="19" t="str">
        <f>IFERROR(INDEX('Employee Info'!$C$3:$J$200,MATCH(Data6[[#This Row],[Name:]],'Employee Info'!$B$3:$B$200,0),MATCH(Data6[[#Headers],[Tech]],'Employee Info'!$C$2:$J$2,0)),"")</f>
        <v/>
      </c>
      <c r="N339" s="19" t="str">
        <f>IFERROR(INDEX('Employee Info'!$C$3:$J$200,MATCH(Data6[[#This Row],[Name:]],'Employee Info'!$B$3:$B$200,0),MATCH(Data6[[#Headers],[Other]],'Employee Info'!$C$2:$J$2,0)),"")</f>
        <v/>
      </c>
      <c r="O339" s="19">
        <f>IFERROR((Data6[[#This Row],[Hours:]]*SUM(Data6[[#This Row],[Rate]:[Other]])),"")</f>
        <v>0</v>
      </c>
      <c r="P339" s="7" t="str">
        <f>IF(Data6[[#This Row],[WO'#:]]="","Riley #","WO#")</f>
        <v>Riley #</v>
      </c>
      <c r="Q339" s="7">
        <f>IFERROR(WEEKNUM(Data6[[#This Row],[Date:]]),"")</f>
        <v>11</v>
      </c>
      <c r="R339" s="6">
        <f t="shared" si="15"/>
        <v>45361</v>
      </c>
      <c r="S339" s="6">
        <f>Data6[[#This Row],[Week Start]]+7</f>
        <v>45368</v>
      </c>
      <c r="T339" s="7" t="str">
        <f t="shared" si="16"/>
        <v>3/10/2024 - 3/17/2024</v>
      </c>
      <c r="U339" s="7" t="str">
        <f t="shared" si="17"/>
        <v>Time Card</v>
      </c>
      <c r="V339" s="8" t="str">
        <f>RIGHT(TEXT(Data6[[#This Row],[Date:]],"mmddyyyy"),4)</f>
        <v>2024</v>
      </c>
      <c r="W339" s="8" t="str">
        <f>MID(TEXT(Data6[[#This Row],[Date:]],"mmddyyyy"),3,2)</f>
        <v>12</v>
      </c>
      <c r="X339" s="8" t="str">
        <f>LEFT(TEXT(Data6[[#This Row],[Date:]],"mmddyyyy"),2)</f>
        <v>03</v>
      </c>
      <c r="Y339" s="6">
        <f>DATE(Data6[[#This Row],[Year]],Data6[[#This Row],[Month]],Data6[[#This Row],[Day]])</f>
        <v>45363</v>
      </c>
    </row>
    <row r="340" spans="1:25">
      <c r="A340" s="5">
        <v>45364.252499305556</v>
      </c>
      <c r="B340" s="7" t="s">
        <v>35</v>
      </c>
      <c r="C340" s="6" t="s">
        <v>284</v>
      </c>
      <c r="D340" s="7" t="s">
        <v>290</v>
      </c>
      <c r="E340" s="8">
        <v>3</v>
      </c>
      <c r="F340" s="7" t="s">
        <v>68</v>
      </c>
      <c r="G340" s="7" t="s">
        <v>68</v>
      </c>
      <c r="H340" s="7" t="s">
        <v>92</v>
      </c>
      <c r="I340" s="7" t="s">
        <v>44</v>
      </c>
      <c r="J340" s="19" t="str">
        <f>IFERROR(INDEX('Employee Info'!$C$3:$E$200,MATCH(Data6[[#This Row],[Name:]],'Employee Info'!$B$3:$B$200,0),MATCH(Data6[[#This Row],[Hours Type:]],'Employee Info'!$C$2:$E$2,0)),"")</f>
        <v/>
      </c>
      <c r="K340" s="19" t="str">
        <f>IFERROR(INDEX('Employee Info'!$C$3:$J$200,MATCH(Data6[[#This Row],[Name:]],'Employee Info'!$B$3:$B$200,0),MATCH(Data6[[#Headers],[Truck]],'Employee Info'!$C$2:$J$2,0)),"")</f>
        <v/>
      </c>
      <c r="L340" s="19" t="str">
        <f>IFERROR(INDEX('Employee Info'!$C$3:$J$200,MATCH(Data6[[#This Row],[Name:]],'Employee Info'!$B$3:$B$200,0),MATCH(Data6[[#Headers],[Phone]],'Employee Info'!$C$2:$J$2,0)),"")</f>
        <v/>
      </c>
      <c r="M340" s="19" t="str">
        <f>IFERROR(INDEX('Employee Info'!$C$3:$J$200,MATCH(Data6[[#This Row],[Name:]],'Employee Info'!$B$3:$B$200,0),MATCH(Data6[[#Headers],[Tech]],'Employee Info'!$C$2:$J$2,0)),"")</f>
        <v/>
      </c>
      <c r="N340" s="19" t="str">
        <f>IFERROR(INDEX('Employee Info'!$C$3:$J$200,MATCH(Data6[[#This Row],[Name:]],'Employee Info'!$B$3:$B$200,0),MATCH(Data6[[#Headers],[Other]],'Employee Info'!$C$2:$J$2,0)),"")</f>
        <v/>
      </c>
      <c r="O340" s="19">
        <f>IFERROR((Data6[[#This Row],[Hours:]]*SUM(Data6[[#This Row],[Rate]:[Other]])),"")</f>
        <v>0</v>
      </c>
      <c r="P340" s="7" t="str">
        <f>IF(Data6[[#This Row],[WO'#:]]="","Riley #","WO#")</f>
        <v>Riley #</v>
      </c>
      <c r="Q340" s="7">
        <f>IFERROR(WEEKNUM(Data6[[#This Row],[Date:]]),"")</f>
        <v>11</v>
      </c>
      <c r="R340" s="6">
        <f t="shared" si="15"/>
        <v>45361</v>
      </c>
      <c r="S340" s="6">
        <f>Data6[[#This Row],[Week Start]]+7</f>
        <v>45368</v>
      </c>
      <c r="T340" s="7" t="str">
        <f t="shared" si="16"/>
        <v>3/10/2024 - 3/17/2024</v>
      </c>
      <c r="U340" s="7" t="str">
        <f t="shared" si="17"/>
        <v>Time Card</v>
      </c>
      <c r="V340" s="8" t="str">
        <f>RIGHT(TEXT(Data6[[#This Row],[Date:]],"mmddyyyy"),4)</f>
        <v>2024</v>
      </c>
      <c r="W340" s="8" t="str">
        <f>MID(TEXT(Data6[[#This Row],[Date:]],"mmddyyyy"),3,2)</f>
        <v>12</v>
      </c>
      <c r="X340" s="8" t="str">
        <f>LEFT(TEXT(Data6[[#This Row],[Date:]],"mmddyyyy"),2)</f>
        <v>03</v>
      </c>
      <c r="Y340" s="6">
        <f>DATE(Data6[[#This Row],[Year]],Data6[[#This Row],[Month]],Data6[[#This Row],[Day]])</f>
        <v>45363</v>
      </c>
    </row>
    <row r="341" spans="1:25">
      <c r="A341" s="5">
        <v>45366.513060185185</v>
      </c>
      <c r="B341" s="7" t="s">
        <v>66</v>
      </c>
      <c r="C341" s="6" t="s">
        <v>284</v>
      </c>
      <c r="D341" s="7" t="s">
        <v>283</v>
      </c>
      <c r="E341" s="8">
        <v>3</v>
      </c>
      <c r="F341" s="7" t="s">
        <v>68</v>
      </c>
      <c r="G341" s="7" t="s">
        <v>68</v>
      </c>
      <c r="H341" s="7" t="s">
        <v>92</v>
      </c>
      <c r="I341" s="7" t="s">
        <v>44</v>
      </c>
      <c r="J341" s="19" t="str">
        <f>IFERROR(INDEX('Employee Info'!$C$3:$E$200,MATCH(Data6[[#This Row],[Name:]],'Employee Info'!$B$3:$B$200,0),MATCH(Data6[[#This Row],[Hours Type:]],'Employee Info'!$C$2:$E$2,0)),"")</f>
        <v/>
      </c>
      <c r="K341" s="19" t="str">
        <f>IFERROR(INDEX('Employee Info'!$C$3:$J$200,MATCH(Data6[[#This Row],[Name:]],'Employee Info'!$B$3:$B$200,0),MATCH(Data6[[#Headers],[Truck]],'Employee Info'!$C$2:$J$2,0)),"")</f>
        <v/>
      </c>
      <c r="L341" s="19" t="str">
        <f>IFERROR(INDEX('Employee Info'!$C$3:$J$200,MATCH(Data6[[#This Row],[Name:]],'Employee Info'!$B$3:$B$200,0),MATCH(Data6[[#Headers],[Phone]],'Employee Info'!$C$2:$J$2,0)),"")</f>
        <v/>
      </c>
      <c r="M341" s="19" t="str">
        <f>IFERROR(INDEX('Employee Info'!$C$3:$J$200,MATCH(Data6[[#This Row],[Name:]],'Employee Info'!$B$3:$B$200,0),MATCH(Data6[[#Headers],[Tech]],'Employee Info'!$C$2:$J$2,0)),"")</f>
        <v/>
      </c>
      <c r="N341" s="19" t="str">
        <f>IFERROR(INDEX('Employee Info'!$C$3:$J$200,MATCH(Data6[[#This Row],[Name:]],'Employee Info'!$B$3:$B$200,0),MATCH(Data6[[#Headers],[Other]],'Employee Info'!$C$2:$J$2,0)),"")</f>
        <v/>
      </c>
      <c r="O341" s="19">
        <f>IFERROR((Data6[[#This Row],[Hours:]]*SUM(Data6[[#This Row],[Rate]:[Other]])),"")</f>
        <v>0</v>
      </c>
      <c r="P341" s="7" t="str">
        <f>IF(Data6[[#This Row],[WO'#:]]="","Riley #","WO#")</f>
        <v>Riley #</v>
      </c>
      <c r="Q341" s="7">
        <f>IFERROR(WEEKNUM(Data6[[#This Row],[Date:]]),"")</f>
        <v>11</v>
      </c>
      <c r="R341" s="6">
        <f t="shared" si="15"/>
        <v>45361</v>
      </c>
      <c r="S341" s="6">
        <f>Data6[[#This Row],[Week Start]]+7</f>
        <v>45368</v>
      </c>
      <c r="T341" s="7" t="str">
        <f t="shared" si="16"/>
        <v>3/10/2024 - 3/17/2024</v>
      </c>
      <c r="U341" s="7" t="str">
        <f t="shared" si="17"/>
        <v>Time Card</v>
      </c>
      <c r="V341" s="8" t="str">
        <f>RIGHT(TEXT(Data6[[#This Row],[Date:]],"mmddyyyy"),4)</f>
        <v>2024</v>
      </c>
      <c r="W341" s="8" t="str">
        <f>MID(TEXT(Data6[[#This Row],[Date:]],"mmddyyyy"),3,2)</f>
        <v>12</v>
      </c>
      <c r="X341" s="8" t="str">
        <f>LEFT(TEXT(Data6[[#This Row],[Date:]],"mmddyyyy"),2)</f>
        <v>03</v>
      </c>
      <c r="Y341" s="6">
        <f>DATE(Data6[[#This Row],[Year]],Data6[[#This Row],[Month]],Data6[[#This Row],[Day]])</f>
        <v>45363</v>
      </c>
    </row>
    <row r="342" spans="1:25">
      <c r="A342" s="5">
        <v>45364.251178125</v>
      </c>
      <c r="B342" s="7" t="s">
        <v>35</v>
      </c>
      <c r="C342" s="6" t="s">
        <v>284</v>
      </c>
      <c r="D342" s="7" t="s">
        <v>288</v>
      </c>
      <c r="E342" s="8">
        <v>2</v>
      </c>
      <c r="F342" s="7" t="s">
        <v>68</v>
      </c>
      <c r="G342" s="7" t="s">
        <v>68</v>
      </c>
      <c r="H342" s="7" t="s">
        <v>59</v>
      </c>
      <c r="I342" s="7" t="s">
        <v>44</v>
      </c>
      <c r="J342" s="19" t="str">
        <f>IFERROR(INDEX('Employee Info'!$C$3:$E$200,MATCH(Data6[[#This Row],[Name:]],'Employee Info'!$B$3:$B$200,0),MATCH(Data6[[#This Row],[Hours Type:]],'Employee Info'!$C$2:$E$2,0)),"")</f>
        <v/>
      </c>
      <c r="K342" s="19" t="str">
        <f>IFERROR(INDEX('Employee Info'!$C$3:$J$200,MATCH(Data6[[#This Row],[Name:]],'Employee Info'!$B$3:$B$200,0),MATCH(Data6[[#Headers],[Truck]],'Employee Info'!$C$2:$J$2,0)),"")</f>
        <v/>
      </c>
      <c r="L342" s="19" t="str">
        <f>IFERROR(INDEX('Employee Info'!$C$3:$J$200,MATCH(Data6[[#This Row],[Name:]],'Employee Info'!$B$3:$B$200,0),MATCH(Data6[[#Headers],[Phone]],'Employee Info'!$C$2:$J$2,0)),"")</f>
        <v/>
      </c>
      <c r="M342" s="19" t="str">
        <f>IFERROR(INDEX('Employee Info'!$C$3:$J$200,MATCH(Data6[[#This Row],[Name:]],'Employee Info'!$B$3:$B$200,0),MATCH(Data6[[#Headers],[Tech]],'Employee Info'!$C$2:$J$2,0)),"")</f>
        <v/>
      </c>
      <c r="N342" s="19" t="str">
        <f>IFERROR(INDEX('Employee Info'!$C$3:$J$200,MATCH(Data6[[#This Row],[Name:]],'Employee Info'!$B$3:$B$200,0),MATCH(Data6[[#Headers],[Other]],'Employee Info'!$C$2:$J$2,0)),"")</f>
        <v/>
      </c>
      <c r="O342" s="19">
        <f>IFERROR((Data6[[#This Row],[Hours:]]*SUM(Data6[[#This Row],[Rate]:[Other]])),"")</f>
        <v>0</v>
      </c>
      <c r="P342" s="7" t="str">
        <f>IF(Data6[[#This Row],[WO'#:]]="","Riley #","WO#")</f>
        <v>Riley #</v>
      </c>
      <c r="Q342" s="7">
        <f>IFERROR(WEEKNUM(Data6[[#This Row],[Date:]]),"")</f>
        <v>11</v>
      </c>
      <c r="R342" s="6">
        <f t="shared" si="15"/>
        <v>45361</v>
      </c>
      <c r="S342" s="6">
        <f>Data6[[#This Row],[Week Start]]+7</f>
        <v>45368</v>
      </c>
      <c r="T342" s="7" t="str">
        <f t="shared" si="16"/>
        <v>3/10/2024 - 3/17/2024</v>
      </c>
      <c r="U342" s="7" t="str">
        <f t="shared" si="17"/>
        <v>Time Card</v>
      </c>
      <c r="V342" s="8" t="str">
        <f>RIGHT(TEXT(Data6[[#This Row],[Date:]],"mmddyyyy"),4)</f>
        <v>2024</v>
      </c>
      <c r="W342" s="8" t="str">
        <f>MID(TEXT(Data6[[#This Row],[Date:]],"mmddyyyy"),3,2)</f>
        <v>12</v>
      </c>
      <c r="X342" s="8" t="str">
        <f>LEFT(TEXT(Data6[[#This Row],[Date:]],"mmddyyyy"),2)</f>
        <v>03</v>
      </c>
      <c r="Y342" s="6">
        <f>DATE(Data6[[#This Row],[Year]],Data6[[#This Row],[Month]],Data6[[#This Row],[Day]])</f>
        <v>45363</v>
      </c>
    </row>
    <row r="343" spans="1:25">
      <c r="A343" s="5">
        <v>45365.507635185182</v>
      </c>
      <c r="B343" s="7" t="s">
        <v>65</v>
      </c>
      <c r="C343" s="6" t="s">
        <v>284</v>
      </c>
      <c r="D343" s="7" t="s">
        <v>291</v>
      </c>
      <c r="E343" s="8">
        <v>8</v>
      </c>
      <c r="G343" s="7" t="s">
        <v>68</v>
      </c>
      <c r="H343" s="7" t="s">
        <v>64</v>
      </c>
      <c r="I343" s="7" t="s">
        <v>44</v>
      </c>
      <c r="J343" s="19" t="str">
        <f>IFERROR(INDEX('Employee Info'!$C$3:$E$200,MATCH(Data6[[#This Row],[Name:]],'Employee Info'!$B$3:$B$200,0),MATCH(Data6[[#This Row],[Hours Type:]],'Employee Info'!$C$2:$E$2,0)),"")</f>
        <v/>
      </c>
      <c r="K343" s="19" t="str">
        <f>IFERROR(INDEX('Employee Info'!$C$3:$J$200,MATCH(Data6[[#This Row],[Name:]],'Employee Info'!$B$3:$B$200,0),MATCH(Data6[[#Headers],[Truck]],'Employee Info'!$C$2:$J$2,0)),"")</f>
        <v/>
      </c>
      <c r="L343" s="19" t="str">
        <f>IFERROR(INDEX('Employee Info'!$C$3:$J$200,MATCH(Data6[[#This Row],[Name:]],'Employee Info'!$B$3:$B$200,0),MATCH(Data6[[#Headers],[Phone]],'Employee Info'!$C$2:$J$2,0)),"")</f>
        <v/>
      </c>
      <c r="M343" s="19" t="str">
        <f>IFERROR(INDEX('Employee Info'!$C$3:$J$200,MATCH(Data6[[#This Row],[Name:]],'Employee Info'!$B$3:$B$200,0),MATCH(Data6[[#Headers],[Tech]],'Employee Info'!$C$2:$J$2,0)),"")</f>
        <v/>
      </c>
      <c r="N343" s="19" t="str">
        <f>IFERROR(INDEX('Employee Info'!$C$3:$J$200,MATCH(Data6[[#This Row],[Name:]],'Employee Info'!$B$3:$B$200,0),MATCH(Data6[[#Headers],[Other]],'Employee Info'!$C$2:$J$2,0)),"")</f>
        <v/>
      </c>
      <c r="O343" s="19">
        <f>IFERROR((Data6[[#This Row],[Hours:]]*SUM(Data6[[#This Row],[Rate]:[Other]])),"")</f>
        <v>0</v>
      </c>
      <c r="P343" s="7" t="str">
        <f>IF(Data6[[#This Row],[WO'#:]]="","Riley #","WO#")</f>
        <v>Riley #</v>
      </c>
      <c r="Q343" s="7">
        <f>IFERROR(WEEKNUM(Data6[[#This Row],[Date:]]),"")</f>
        <v>11</v>
      </c>
      <c r="R343" s="6">
        <f t="shared" si="15"/>
        <v>45361</v>
      </c>
      <c r="S343" s="6">
        <f>Data6[[#This Row],[Week Start]]+7</f>
        <v>45368</v>
      </c>
      <c r="T343" s="7" t="str">
        <f t="shared" si="16"/>
        <v>3/10/2024 - 3/17/2024</v>
      </c>
      <c r="U343" s="7" t="str">
        <f t="shared" si="17"/>
        <v>Time Card</v>
      </c>
      <c r="V343" s="8" t="str">
        <f>RIGHT(TEXT(Data6[[#This Row],[Date:]],"mmddyyyy"),4)</f>
        <v>2024</v>
      </c>
      <c r="W343" s="8" t="str">
        <f>MID(TEXT(Data6[[#This Row],[Date:]],"mmddyyyy"),3,2)</f>
        <v>12</v>
      </c>
      <c r="X343" s="8" t="str">
        <f>LEFT(TEXT(Data6[[#This Row],[Date:]],"mmddyyyy"),2)</f>
        <v>03</v>
      </c>
      <c r="Y343" s="6">
        <f>DATE(Data6[[#This Row],[Year]],Data6[[#This Row],[Month]],Data6[[#This Row],[Day]])</f>
        <v>45363</v>
      </c>
    </row>
    <row r="344" spans="1:25">
      <c r="A344" s="5">
        <v>45366.517894907411</v>
      </c>
      <c r="B344" s="7" t="s">
        <v>66</v>
      </c>
      <c r="C344" s="6" t="s">
        <v>292</v>
      </c>
      <c r="D344" s="7" t="s">
        <v>293</v>
      </c>
      <c r="E344" s="8">
        <v>1</v>
      </c>
      <c r="F344" s="7">
        <v>6984733</v>
      </c>
      <c r="G344" s="7" t="s">
        <v>68</v>
      </c>
      <c r="H344" s="7" t="s">
        <v>69</v>
      </c>
      <c r="I344" s="7" t="s">
        <v>44</v>
      </c>
      <c r="J344" s="19" t="str">
        <f>IFERROR(INDEX('Employee Info'!$C$3:$E$200,MATCH(Data6[[#This Row],[Name:]],'Employee Info'!$B$3:$B$200,0),MATCH(Data6[[#This Row],[Hours Type:]],'Employee Info'!$C$2:$E$2,0)),"")</f>
        <v/>
      </c>
      <c r="K344" s="19" t="str">
        <f>IFERROR(INDEX('Employee Info'!$C$3:$J$200,MATCH(Data6[[#This Row],[Name:]],'Employee Info'!$B$3:$B$200,0),MATCH(Data6[[#Headers],[Truck]],'Employee Info'!$C$2:$J$2,0)),"")</f>
        <v/>
      </c>
      <c r="L344" s="19" t="str">
        <f>IFERROR(INDEX('Employee Info'!$C$3:$J$200,MATCH(Data6[[#This Row],[Name:]],'Employee Info'!$B$3:$B$200,0),MATCH(Data6[[#Headers],[Phone]],'Employee Info'!$C$2:$J$2,0)),"")</f>
        <v/>
      </c>
      <c r="M344" s="19" t="str">
        <f>IFERROR(INDEX('Employee Info'!$C$3:$J$200,MATCH(Data6[[#This Row],[Name:]],'Employee Info'!$B$3:$B$200,0),MATCH(Data6[[#Headers],[Tech]],'Employee Info'!$C$2:$J$2,0)),"")</f>
        <v/>
      </c>
      <c r="N344" s="19" t="str">
        <f>IFERROR(INDEX('Employee Info'!$C$3:$J$200,MATCH(Data6[[#This Row],[Name:]],'Employee Info'!$B$3:$B$200,0),MATCH(Data6[[#Headers],[Other]],'Employee Info'!$C$2:$J$2,0)),"")</f>
        <v/>
      </c>
      <c r="O344" s="19">
        <f>IFERROR((Data6[[#This Row],[Hours:]]*SUM(Data6[[#This Row],[Rate]:[Other]])),"")</f>
        <v>0</v>
      </c>
      <c r="P344" s="7" t="str">
        <f>IF(Data6[[#This Row],[WO'#:]]="","Riley #","WO#")</f>
        <v>WO#</v>
      </c>
      <c r="Q344" s="7">
        <f>IFERROR(WEEKNUM(Data6[[#This Row],[Date:]]),"")</f>
        <v>11</v>
      </c>
      <c r="R344" s="6">
        <f t="shared" si="15"/>
        <v>45361</v>
      </c>
      <c r="S344" s="6">
        <f>Data6[[#This Row],[Week Start]]+7</f>
        <v>45368</v>
      </c>
      <c r="T344" s="7" t="str">
        <f t="shared" si="16"/>
        <v>3/10/2024 - 3/17/2024</v>
      </c>
      <c r="U344" s="7" t="str">
        <f t="shared" si="17"/>
        <v>Time Card</v>
      </c>
      <c r="V344" s="8" t="str">
        <f>RIGHT(TEXT(Data6[[#This Row],[Date:]],"mmddyyyy"),4)</f>
        <v>2024</v>
      </c>
      <c r="W344" s="8" t="str">
        <f>MID(TEXT(Data6[[#This Row],[Date:]],"mmddyyyy"),3,2)</f>
        <v>13</v>
      </c>
      <c r="X344" s="8" t="str">
        <f>LEFT(TEXT(Data6[[#This Row],[Date:]],"mmddyyyy"),2)</f>
        <v>03</v>
      </c>
      <c r="Y344" s="6">
        <f>DATE(Data6[[#This Row],[Year]],Data6[[#This Row],[Month]],Data6[[#This Row],[Day]])</f>
        <v>45364</v>
      </c>
    </row>
    <row r="345" spans="1:25">
      <c r="A345" s="5">
        <v>45366.520721180554</v>
      </c>
      <c r="B345" s="7" t="s">
        <v>66</v>
      </c>
      <c r="C345" s="6" t="s">
        <v>292</v>
      </c>
      <c r="D345" s="7" t="s">
        <v>294</v>
      </c>
      <c r="E345" s="8">
        <v>1</v>
      </c>
      <c r="F345" s="7">
        <v>6984733</v>
      </c>
      <c r="G345" s="7" t="s">
        <v>68</v>
      </c>
      <c r="H345" s="7" t="s">
        <v>69</v>
      </c>
      <c r="I345" s="7" t="s">
        <v>44</v>
      </c>
      <c r="J345" s="19" t="str">
        <f>IFERROR(INDEX('Employee Info'!$C$3:$E$200,MATCH(Data6[[#This Row],[Name:]],'Employee Info'!$B$3:$B$200,0),MATCH(Data6[[#This Row],[Hours Type:]],'Employee Info'!$C$2:$E$2,0)),"")</f>
        <v/>
      </c>
      <c r="K345" s="19" t="str">
        <f>IFERROR(INDEX('Employee Info'!$C$3:$J$200,MATCH(Data6[[#This Row],[Name:]],'Employee Info'!$B$3:$B$200,0),MATCH(Data6[[#Headers],[Truck]],'Employee Info'!$C$2:$J$2,0)),"")</f>
        <v/>
      </c>
      <c r="L345" s="19" t="str">
        <f>IFERROR(INDEX('Employee Info'!$C$3:$J$200,MATCH(Data6[[#This Row],[Name:]],'Employee Info'!$B$3:$B$200,0),MATCH(Data6[[#Headers],[Phone]],'Employee Info'!$C$2:$J$2,0)),"")</f>
        <v/>
      </c>
      <c r="M345" s="19" t="str">
        <f>IFERROR(INDEX('Employee Info'!$C$3:$J$200,MATCH(Data6[[#This Row],[Name:]],'Employee Info'!$B$3:$B$200,0),MATCH(Data6[[#Headers],[Tech]],'Employee Info'!$C$2:$J$2,0)),"")</f>
        <v/>
      </c>
      <c r="N345" s="19" t="str">
        <f>IFERROR(INDEX('Employee Info'!$C$3:$J$200,MATCH(Data6[[#This Row],[Name:]],'Employee Info'!$B$3:$B$200,0),MATCH(Data6[[#Headers],[Other]],'Employee Info'!$C$2:$J$2,0)),"")</f>
        <v/>
      </c>
      <c r="O345" s="19">
        <f>IFERROR((Data6[[#This Row],[Hours:]]*SUM(Data6[[#This Row],[Rate]:[Other]])),"")</f>
        <v>0</v>
      </c>
      <c r="P345" s="7" t="str">
        <f>IF(Data6[[#This Row],[WO'#:]]="","Riley #","WO#")</f>
        <v>WO#</v>
      </c>
      <c r="Q345" s="7">
        <f>IFERROR(WEEKNUM(Data6[[#This Row],[Date:]]),"")</f>
        <v>11</v>
      </c>
      <c r="R345" s="6">
        <f t="shared" si="15"/>
        <v>45361</v>
      </c>
      <c r="S345" s="6">
        <f>Data6[[#This Row],[Week Start]]+7</f>
        <v>45368</v>
      </c>
      <c r="T345" s="7" t="str">
        <f t="shared" si="16"/>
        <v>3/10/2024 - 3/17/2024</v>
      </c>
      <c r="U345" s="7" t="str">
        <f t="shared" si="17"/>
        <v>Time Card</v>
      </c>
      <c r="V345" s="8" t="str">
        <f>RIGHT(TEXT(Data6[[#This Row],[Date:]],"mmddyyyy"),4)</f>
        <v>2024</v>
      </c>
      <c r="W345" s="8" t="str">
        <f>MID(TEXT(Data6[[#This Row],[Date:]],"mmddyyyy"),3,2)</f>
        <v>13</v>
      </c>
      <c r="X345" s="8" t="str">
        <f>LEFT(TEXT(Data6[[#This Row],[Date:]],"mmddyyyy"),2)</f>
        <v>03</v>
      </c>
      <c r="Y345" s="6">
        <f>DATE(Data6[[#This Row],[Year]],Data6[[#This Row],[Month]],Data6[[#This Row],[Day]])</f>
        <v>45364</v>
      </c>
    </row>
    <row r="346" spans="1:25">
      <c r="A346" s="5">
        <v>45366.524471759258</v>
      </c>
      <c r="B346" s="7" t="s">
        <v>66</v>
      </c>
      <c r="C346" s="6" t="s">
        <v>292</v>
      </c>
      <c r="D346" s="7" t="s">
        <v>295</v>
      </c>
      <c r="E346" s="8">
        <v>1</v>
      </c>
      <c r="F346" s="7">
        <v>6984733</v>
      </c>
      <c r="G346" s="7" t="s">
        <v>68</v>
      </c>
      <c r="H346" s="7" t="s">
        <v>69</v>
      </c>
      <c r="I346" s="7" t="s">
        <v>44</v>
      </c>
      <c r="J346" s="19" t="str">
        <f>IFERROR(INDEX('Employee Info'!$C$3:$E$200,MATCH(Data6[[#This Row],[Name:]],'Employee Info'!$B$3:$B$200,0),MATCH(Data6[[#This Row],[Hours Type:]],'Employee Info'!$C$2:$E$2,0)),"")</f>
        <v/>
      </c>
      <c r="K346" s="19" t="str">
        <f>IFERROR(INDEX('Employee Info'!$C$3:$J$200,MATCH(Data6[[#This Row],[Name:]],'Employee Info'!$B$3:$B$200,0),MATCH(Data6[[#Headers],[Truck]],'Employee Info'!$C$2:$J$2,0)),"")</f>
        <v/>
      </c>
      <c r="L346" s="19" t="str">
        <f>IFERROR(INDEX('Employee Info'!$C$3:$J$200,MATCH(Data6[[#This Row],[Name:]],'Employee Info'!$B$3:$B$200,0),MATCH(Data6[[#Headers],[Phone]],'Employee Info'!$C$2:$J$2,0)),"")</f>
        <v/>
      </c>
      <c r="M346" s="19" t="str">
        <f>IFERROR(INDEX('Employee Info'!$C$3:$J$200,MATCH(Data6[[#This Row],[Name:]],'Employee Info'!$B$3:$B$200,0),MATCH(Data6[[#Headers],[Tech]],'Employee Info'!$C$2:$J$2,0)),"")</f>
        <v/>
      </c>
      <c r="N346" s="19" t="str">
        <f>IFERROR(INDEX('Employee Info'!$C$3:$J$200,MATCH(Data6[[#This Row],[Name:]],'Employee Info'!$B$3:$B$200,0),MATCH(Data6[[#Headers],[Other]],'Employee Info'!$C$2:$J$2,0)),"")</f>
        <v/>
      </c>
      <c r="O346" s="19">
        <f>IFERROR((Data6[[#This Row],[Hours:]]*SUM(Data6[[#This Row],[Rate]:[Other]])),"")</f>
        <v>0</v>
      </c>
      <c r="P346" s="7" t="str">
        <f>IF(Data6[[#This Row],[WO'#:]]="","Riley #","WO#")</f>
        <v>WO#</v>
      </c>
      <c r="Q346" s="7">
        <f>IFERROR(WEEKNUM(Data6[[#This Row],[Date:]]),"")</f>
        <v>11</v>
      </c>
      <c r="R346" s="6">
        <f t="shared" si="15"/>
        <v>45361</v>
      </c>
      <c r="S346" s="6">
        <f>Data6[[#This Row],[Week Start]]+7</f>
        <v>45368</v>
      </c>
      <c r="T346" s="7" t="str">
        <f t="shared" si="16"/>
        <v>3/10/2024 - 3/17/2024</v>
      </c>
      <c r="U346" s="7" t="str">
        <f t="shared" si="17"/>
        <v>Time Card</v>
      </c>
      <c r="V346" s="8" t="str">
        <f>RIGHT(TEXT(Data6[[#This Row],[Date:]],"mmddyyyy"),4)</f>
        <v>2024</v>
      </c>
      <c r="W346" s="8" t="str">
        <f>MID(TEXT(Data6[[#This Row],[Date:]],"mmddyyyy"),3,2)</f>
        <v>13</v>
      </c>
      <c r="X346" s="8" t="str">
        <f>LEFT(TEXT(Data6[[#This Row],[Date:]],"mmddyyyy"),2)</f>
        <v>03</v>
      </c>
      <c r="Y346" s="6">
        <f>DATE(Data6[[#This Row],[Year]],Data6[[#This Row],[Month]],Data6[[#This Row],[Day]])</f>
        <v>45364</v>
      </c>
    </row>
    <row r="347" spans="1:25">
      <c r="A347" s="5">
        <v>45366.552709027776</v>
      </c>
      <c r="B347" s="7" t="s">
        <v>66</v>
      </c>
      <c r="C347" s="6" t="s">
        <v>292</v>
      </c>
      <c r="D347" s="7" t="s">
        <v>296</v>
      </c>
      <c r="E347" s="8">
        <v>2</v>
      </c>
      <c r="F347" s="7">
        <v>6984733</v>
      </c>
      <c r="G347" s="7" t="s">
        <v>68</v>
      </c>
      <c r="H347" s="7" t="s">
        <v>69</v>
      </c>
      <c r="I347" s="7" t="s">
        <v>44</v>
      </c>
      <c r="J347" s="19" t="str">
        <f>IFERROR(INDEX('Employee Info'!$C$3:$E$200,MATCH(Data6[[#This Row],[Name:]],'Employee Info'!$B$3:$B$200,0),MATCH(Data6[[#This Row],[Hours Type:]],'Employee Info'!$C$2:$E$2,0)),"")</f>
        <v/>
      </c>
      <c r="K347" s="19" t="str">
        <f>IFERROR(INDEX('Employee Info'!$C$3:$J$200,MATCH(Data6[[#This Row],[Name:]],'Employee Info'!$B$3:$B$200,0),MATCH(Data6[[#Headers],[Truck]],'Employee Info'!$C$2:$J$2,0)),"")</f>
        <v/>
      </c>
      <c r="L347" s="19" t="str">
        <f>IFERROR(INDEX('Employee Info'!$C$3:$J$200,MATCH(Data6[[#This Row],[Name:]],'Employee Info'!$B$3:$B$200,0),MATCH(Data6[[#Headers],[Phone]],'Employee Info'!$C$2:$J$2,0)),"")</f>
        <v/>
      </c>
      <c r="M347" s="19" t="str">
        <f>IFERROR(INDEX('Employee Info'!$C$3:$J$200,MATCH(Data6[[#This Row],[Name:]],'Employee Info'!$B$3:$B$200,0),MATCH(Data6[[#Headers],[Tech]],'Employee Info'!$C$2:$J$2,0)),"")</f>
        <v/>
      </c>
      <c r="N347" s="19" t="str">
        <f>IFERROR(INDEX('Employee Info'!$C$3:$J$200,MATCH(Data6[[#This Row],[Name:]],'Employee Info'!$B$3:$B$200,0),MATCH(Data6[[#Headers],[Other]],'Employee Info'!$C$2:$J$2,0)),"")</f>
        <v/>
      </c>
      <c r="O347" s="19">
        <f>IFERROR((Data6[[#This Row],[Hours:]]*SUM(Data6[[#This Row],[Rate]:[Other]])),"")</f>
        <v>0</v>
      </c>
      <c r="P347" s="7" t="str">
        <f>IF(Data6[[#This Row],[WO'#:]]="","Riley #","WO#")</f>
        <v>WO#</v>
      </c>
      <c r="Q347" s="7">
        <f>IFERROR(WEEKNUM(Data6[[#This Row],[Date:]]),"")</f>
        <v>11</v>
      </c>
      <c r="R347" s="6">
        <f t="shared" si="15"/>
        <v>45361</v>
      </c>
      <c r="S347" s="6">
        <f>Data6[[#This Row],[Week Start]]+7</f>
        <v>45368</v>
      </c>
      <c r="T347" s="7" t="str">
        <f t="shared" si="16"/>
        <v>3/10/2024 - 3/17/2024</v>
      </c>
      <c r="U347" s="7" t="str">
        <f t="shared" si="17"/>
        <v>Time Card</v>
      </c>
      <c r="V347" s="8" t="str">
        <f>RIGHT(TEXT(Data6[[#This Row],[Date:]],"mmddyyyy"),4)</f>
        <v>2024</v>
      </c>
      <c r="W347" s="8" t="str">
        <f>MID(TEXT(Data6[[#This Row],[Date:]],"mmddyyyy"),3,2)</f>
        <v>13</v>
      </c>
      <c r="X347" s="8" t="str">
        <f>LEFT(TEXT(Data6[[#This Row],[Date:]],"mmddyyyy"),2)</f>
        <v>03</v>
      </c>
      <c r="Y347" s="6">
        <f>DATE(Data6[[#This Row],[Year]],Data6[[#This Row],[Month]],Data6[[#This Row],[Day]])</f>
        <v>45364</v>
      </c>
    </row>
    <row r="348" spans="1:25">
      <c r="A348" s="5">
        <v>45392.367729166668</v>
      </c>
      <c r="B348" s="7" t="s">
        <v>76</v>
      </c>
      <c r="C348" s="6" t="s">
        <v>292</v>
      </c>
      <c r="D348" s="7" t="s">
        <v>156</v>
      </c>
      <c r="E348" s="8">
        <v>1</v>
      </c>
      <c r="F348" s="7">
        <v>6984733</v>
      </c>
      <c r="G348" s="7" t="s">
        <v>68</v>
      </c>
      <c r="H348" s="7" t="s">
        <v>69</v>
      </c>
      <c r="I348" s="7" t="s">
        <v>44</v>
      </c>
      <c r="J348" s="19" t="str">
        <f>IFERROR(INDEX('Employee Info'!$C$3:$E$200,MATCH(Data6[[#This Row],[Name:]],'Employee Info'!$B$3:$B$200,0),MATCH(Data6[[#This Row],[Hours Type:]],'Employee Info'!$C$2:$E$2,0)),"")</f>
        <v/>
      </c>
      <c r="K348" s="19" t="str">
        <f>IFERROR(INDEX('Employee Info'!$C$3:$J$200,MATCH(Data6[[#This Row],[Name:]],'Employee Info'!$B$3:$B$200,0),MATCH(Data6[[#Headers],[Truck]],'Employee Info'!$C$2:$J$2,0)),"")</f>
        <v/>
      </c>
      <c r="L348" s="19" t="str">
        <f>IFERROR(INDEX('Employee Info'!$C$3:$J$200,MATCH(Data6[[#This Row],[Name:]],'Employee Info'!$B$3:$B$200,0),MATCH(Data6[[#Headers],[Phone]],'Employee Info'!$C$2:$J$2,0)),"")</f>
        <v/>
      </c>
      <c r="M348" s="19" t="str">
        <f>IFERROR(INDEX('Employee Info'!$C$3:$J$200,MATCH(Data6[[#This Row],[Name:]],'Employee Info'!$B$3:$B$200,0),MATCH(Data6[[#Headers],[Tech]],'Employee Info'!$C$2:$J$2,0)),"")</f>
        <v/>
      </c>
      <c r="N348" s="19" t="str">
        <f>IFERROR(INDEX('Employee Info'!$C$3:$J$200,MATCH(Data6[[#This Row],[Name:]],'Employee Info'!$B$3:$B$200,0),MATCH(Data6[[#Headers],[Other]],'Employee Info'!$C$2:$J$2,0)),"")</f>
        <v/>
      </c>
      <c r="O348" s="19">
        <f>IFERROR((Data6[[#This Row],[Hours:]]*SUM(Data6[[#This Row],[Rate]:[Other]])),"")</f>
        <v>0</v>
      </c>
      <c r="P348" s="7" t="str">
        <f>IF(Data6[[#This Row],[WO'#:]]="","Riley #","WO#")</f>
        <v>WO#</v>
      </c>
      <c r="Q348" s="7">
        <f>IFERROR(WEEKNUM(Data6[[#This Row],[Date:]]),"")</f>
        <v>11</v>
      </c>
      <c r="R348" s="6">
        <f t="shared" si="15"/>
        <v>45361</v>
      </c>
      <c r="S348" s="6">
        <f>Data6[[#This Row],[Week Start]]+7</f>
        <v>45368</v>
      </c>
      <c r="T348" s="7" t="str">
        <f t="shared" si="16"/>
        <v>3/10/2024 - 3/17/2024</v>
      </c>
      <c r="U348" s="7" t="str">
        <f t="shared" si="17"/>
        <v>Time Card</v>
      </c>
      <c r="V348" s="8" t="str">
        <f>RIGHT(TEXT(Data6[[#This Row],[Date:]],"mmddyyyy"),4)</f>
        <v>2024</v>
      </c>
      <c r="W348" s="8" t="str">
        <f>MID(TEXT(Data6[[#This Row],[Date:]],"mmddyyyy"),3,2)</f>
        <v>13</v>
      </c>
      <c r="X348" s="8" t="str">
        <f>LEFT(TEXT(Data6[[#This Row],[Date:]],"mmddyyyy"),2)</f>
        <v>03</v>
      </c>
      <c r="Y348" s="6">
        <f>DATE(Data6[[#This Row],[Year]],Data6[[#This Row],[Month]],Data6[[#This Row],[Day]])</f>
        <v>45364</v>
      </c>
    </row>
    <row r="349" spans="1:25">
      <c r="A349" s="5">
        <v>45366.523650347219</v>
      </c>
      <c r="B349" s="7" t="s">
        <v>66</v>
      </c>
      <c r="C349" s="6" t="s">
        <v>292</v>
      </c>
      <c r="D349" s="7" t="s">
        <v>297</v>
      </c>
      <c r="E349" s="8">
        <v>2</v>
      </c>
      <c r="F349" s="7">
        <v>7065730</v>
      </c>
      <c r="G349" s="7" t="s">
        <v>68</v>
      </c>
      <c r="H349" s="7" t="s">
        <v>69</v>
      </c>
      <c r="I349" s="7" t="s">
        <v>44</v>
      </c>
      <c r="J349" s="19" t="str">
        <f>IFERROR(INDEX('Employee Info'!$C$3:$E$200,MATCH(Data6[[#This Row],[Name:]],'Employee Info'!$B$3:$B$200,0),MATCH(Data6[[#This Row],[Hours Type:]],'Employee Info'!$C$2:$E$2,0)),"")</f>
        <v/>
      </c>
      <c r="K349" s="19" t="str">
        <f>IFERROR(INDEX('Employee Info'!$C$3:$J$200,MATCH(Data6[[#This Row],[Name:]],'Employee Info'!$B$3:$B$200,0),MATCH(Data6[[#Headers],[Truck]],'Employee Info'!$C$2:$J$2,0)),"")</f>
        <v/>
      </c>
      <c r="L349" s="19" t="str">
        <f>IFERROR(INDEX('Employee Info'!$C$3:$J$200,MATCH(Data6[[#This Row],[Name:]],'Employee Info'!$B$3:$B$200,0),MATCH(Data6[[#Headers],[Phone]],'Employee Info'!$C$2:$J$2,0)),"")</f>
        <v/>
      </c>
      <c r="M349" s="19" t="str">
        <f>IFERROR(INDEX('Employee Info'!$C$3:$J$200,MATCH(Data6[[#This Row],[Name:]],'Employee Info'!$B$3:$B$200,0),MATCH(Data6[[#Headers],[Tech]],'Employee Info'!$C$2:$J$2,0)),"")</f>
        <v/>
      </c>
      <c r="N349" s="19" t="str">
        <f>IFERROR(INDEX('Employee Info'!$C$3:$J$200,MATCH(Data6[[#This Row],[Name:]],'Employee Info'!$B$3:$B$200,0),MATCH(Data6[[#Headers],[Other]],'Employee Info'!$C$2:$J$2,0)),"")</f>
        <v/>
      </c>
      <c r="O349" s="19">
        <f>IFERROR((Data6[[#This Row],[Hours:]]*SUM(Data6[[#This Row],[Rate]:[Other]])),"")</f>
        <v>0</v>
      </c>
      <c r="P349" s="7" t="str">
        <f>IF(Data6[[#This Row],[WO'#:]]="","Riley #","WO#")</f>
        <v>WO#</v>
      </c>
      <c r="Q349" s="7">
        <f>IFERROR(WEEKNUM(Data6[[#This Row],[Date:]]),"")</f>
        <v>11</v>
      </c>
      <c r="R349" s="6">
        <f t="shared" si="15"/>
        <v>45361</v>
      </c>
      <c r="S349" s="6">
        <f>Data6[[#This Row],[Week Start]]+7</f>
        <v>45368</v>
      </c>
      <c r="T349" s="7" t="str">
        <f t="shared" si="16"/>
        <v>3/10/2024 - 3/17/2024</v>
      </c>
      <c r="U349" s="7" t="str">
        <f t="shared" si="17"/>
        <v>Time Card</v>
      </c>
      <c r="V349" s="8" t="str">
        <f>RIGHT(TEXT(Data6[[#This Row],[Date:]],"mmddyyyy"),4)</f>
        <v>2024</v>
      </c>
      <c r="W349" s="8" t="str">
        <f>MID(TEXT(Data6[[#This Row],[Date:]],"mmddyyyy"),3,2)</f>
        <v>13</v>
      </c>
      <c r="X349" s="8" t="str">
        <f>LEFT(TEXT(Data6[[#This Row],[Date:]],"mmddyyyy"),2)</f>
        <v>03</v>
      </c>
      <c r="Y349" s="6">
        <f>DATE(Data6[[#This Row],[Year]],Data6[[#This Row],[Month]],Data6[[#This Row],[Day]])</f>
        <v>45364</v>
      </c>
    </row>
    <row r="350" spans="1:25">
      <c r="A350" s="5">
        <v>45364.582004050928</v>
      </c>
      <c r="B350" s="7" t="s">
        <v>31</v>
      </c>
      <c r="C350" s="6" t="s">
        <v>292</v>
      </c>
      <c r="D350" s="7" t="s">
        <v>298</v>
      </c>
      <c r="E350" s="8">
        <v>1.5</v>
      </c>
      <c r="F350" s="7">
        <v>7075815</v>
      </c>
      <c r="G350" s="7" t="s">
        <v>68</v>
      </c>
      <c r="H350" s="7" t="s">
        <v>69</v>
      </c>
      <c r="I350" s="7" t="s">
        <v>44</v>
      </c>
      <c r="J350" s="19" t="str">
        <f>IFERROR(INDEX('Employee Info'!$C$3:$E$200,MATCH(Data6[[#This Row],[Name:]],'Employee Info'!$B$3:$B$200,0),MATCH(Data6[[#This Row],[Hours Type:]],'Employee Info'!$C$2:$E$2,0)),"")</f>
        <v/>
      </c>
      <c r="K350" s="19" t="str">
        <f>IFERROR(INDEX('Employee Info'!$C$3:$J$200,MATCH(Data6[[#This Row],[Name:]],'Employee Info'!$B$3:$B$200,0),MATCH(Data6[[#Headers],[Truck]],'Employee Info'!$C$2:$J$2,0)),"")</f>
        <v/>
      </c>
      <c r="L350" s="19" t="str">
        <f>IFERROR(INDEX('Employee Info'!$C$3:$J$200,MATCH(Data6[[#This Row],[Name:]],'Employee Info'!$B$3:$B$200,0),MATCH(Data6[[#Headers],[Phone]],'Employee Info'!$C$2:$J$2,0)),"")</f>
        <v/>
      </c>
      <c r="M350" s="19" t="str">
        <f>IFERROR(INDEX('Employee Info'!$C$3:$J$200,MATCH(Data6[[#This Row],[Name:]],'Employee Info'!$B$3:$B$200,0),MATCH(Data6[[#Headers],[Tech]],'Employee Info'!$C$2:$J$2,0)),"")</f>
        <v/>
      </c>
      <c r="N350" s="19" t="str">
        <f>IFERROR(INDEX('Employee Info'!$C$3:$J$200,MATCH(Data6[[#This Row],[Name:]],'Employee Info'!$B$3:$B$200,0),MATCH(Data6[[#Headers],[Other]],'Employee Info'!$C$2:$J$2,0)),"")</f>
        <v/>
      </c>
      <c r="O350" s="19">
        <f>IFERROR((Data6[[#This Row],[Hours:]]*SUM(Data6[[#This Row],[Rate]:[Other]])),"")</f>
        <v>0</v>
      </c>
      <c r="P350" s="7" t="str">
        <f>IF(Data6[[#This Row],[WO'#:]]="","Riley #","WO#")</f>
        <v>WO#</v>
      </c>
      <c r="Q350" s="7">
        <f>IFERROR(WEEKNUM(Data6[[#This Row],[Date:]]),"")</f>
        <v>11</v>
      </c>
      <c r="R350" s="6">
        <f t="shared" si="15"/>
        <v>45361</v>
      </c>
      <c r="S350" s="6">
        <f>Data6[[#This Row],[Week Start]]+7</f>
        <v>45368</v>
      </c>
      <c r="T350" s="7" t="str">
        <f t="shared" si="16"/>
        <v>3/10/2024 - 3/17/2024</v>
      </c>
      <c r="U350" s="7" t="str">
        <f t="shared" si="17"/>
        <v>Time Card</v>
      </c>
      <c r="V350" s="8" t="str">
        <f>RIGHT(TEXT(Data6[[#This Row],[Date:]],"mmddyyyy"),4)</f>
        <v>2024</v>
      </c>
      <c r="W350" s="8" t="str">
        <f>MID(TEXT(Data6[[#This Row],[Date:]],"mmddyyyy"),3,2)</f>
        <v>13</v>
      </c>
      <c r="X350" s="8" t="str">
        <f>LEFT(TEXT(Data6[[#This Row],[Date:]],"mmddyyyy"),2)</f>
        <v>03</v>
      </c>
      <c r="Y350" s="6">
        <f>DATE(Data6[[#This Row],[Year]],Data6[[#This Row],[Month]],Data6[[#This Row],[Day]])</f>
        <v>45364</v>
      </c>
    </row>
    <row r="351" spans="1:25">
      <c r="A351" s="5">
        <v>45366.553210763886</v>
      </c>
      <c r="B351" s="7" t="s">
        <v>66</v>
      </c>
      <c r="C351" s="6" t="s">
        <v>292</v>
      </c>
      <c r="D351" s="7" t="s">
        <v>302</v>
      </c>
      <c r="E351" s="8">
        <v>1</v>
      </c>
      <c r="F351" s="7" t="s">
        <v>68</v>
      </c>
      <c r="G351" s="7" t="s">
        <v>68</v>
      </c>
      <c r="H351" s="7" t="s">
        <v>278</v>
      </c>
      <c r="I351" s="7" t="s">
        <v>44</v>
      </c>
      <c r="J351" s="19" t="str">
        <f>IFERROR(INDEX('Employee Info'!$C$3:$E$200,MATCH(Data6[[#This Row],[Name:]],'Employee Info'!$B$3:$B$200,0),MATCH(Data6[[#This Row],[Hours Type:]],'Employee Info'!$C$2:$E$2,0)),"")</f>
        <v/>
      </c>
      <c r="K351" s="19" t="str">
        <f>IFERROR(INDEX('Employee Info'!$C$3:$J$200,MATCH(Data6[[#This Row],[Name:]],'Employee Info'!$B$3:$B$200,0),MATCH(Data6[[#Headers],[Truck]],'Employee Info'!$C$2:$J$2,0)),"")</f>
        <v/>
      </c>
      <c r="L351" s="19" t="str">
        <f>IFERROR(INDEX('Employee Info'!$C$3:$J$200,MATCH(Data6[[#This Row],[Name:]],'Employee Info'!$B$3:$B$200,0),MATCH(Data6[[#Headers],[Phone]],'Employee Info'!$C$2:$J$2,0)),"")</f>
        <v/>
      </c>
      <c r="M351" s="19" t="str">
        <f>IFERROR(INDEX('Employee Info'!$C$3:$J$200,MATCH(Data6[[#This Row],[Name:]],'Employee Info'!$B$3:$B$200,0),MATCH(Data6[[#Headers],[Tech]],'Employee Info'!$C$2:$J$2,0)),"")</f>
        <v/>
      </c>
      <c r="N351" s="19" t="str">
        <f>IFERROR(INDEX('Employee Info'!$C$3:$J$200,MATCH(Data6[[#This Row],[Name:]],'Employee Info'!$B$3:$B$200,0),MATCH(Data6[[#Headers],[Other]],'Employee Info'!$C$2:$J$2,0)),"")</f>
        <v/>
      </c>
      <c r="O351" s="19">
        <f>IFERROR((Data6[[#This Row],[Hours:]]*SUM(Data6[[#This Row],[Rate]:[Other]])),"")</f>
        <v>0</v>
      </c>
      <c r="P351" s="7" t="str">
        <f>IF(Data6[[#This Row],[WO'#:]]="","Riley #","WO#")</f>
        <v>Riley #</v>
      </c>
      <c r="Q351" s="7">
        <f>IFERROR(WEEKNUM(Data6[[#This Row],[Date:]]),"")</f>
        <v>11</v>
      </c>
      <c r="R351" s="6">
        <f t="shared" si="15"/>
        <v>45361</v>
      </c>
      <c r="S351" s="6">
        <f>Data6[[#This Row],[Week Start]]+7</f>
        <v>45368</v>
      </c>
      <c r="T351" s="7" t="str">
        <f t="shared" si="16"/>
        <v>3/10/2024 - 3/17/2024</v>
      </c>
      <c r="U351" s="7" t="str">
        <f t="shared" si="17"/>
        <v>Time Card</v>
      </c>
      <c r="V351" s="8" t="str">
        <f>RIGHT(TEXT(Data6[[#This Row],[Date:]],"mmddyyyy"),4)</f>
        <v>2024</v>
      </c>
      <c r="W351" s="8" t="str">
        <f>MID(TEXT(Data6[[#This Row],[Date:]],"mmddyyyy"),3,2)</f>
        <v>13</v>
      </c>
      <c r="X351" s="8" t="str">
        <f>LEFT(TEXT(Data6[[#This Row],[Date:]],"mmddyyyy"),2)</f>
        <v>03</v>
      </c>
      <c r="Y351" s="6">
        <f>DATE(Data6[[#This Row],[Year]],Data6[[#This Row],[Month]],Data6[[#This Row],[Day]])</f>
        <v>45364</v>
      </c>
    </row>
    <row r="352" spans="1:25">
      <c r="A352" s="5">
        <v>45364.580666087961</v>
      </c>
      <c r="B352" s="7" t="s">
        <v>35</v>
      </c>
      <c r="C352" s="6" t="s">
        <v>292</v>
      </c>
      <c r="D352" s="7" t="s">
        <v>299</v>
      </c>
      <c r="E352" s="8">
        <v>5</v>
      </c>
      <c r="F352" s="7" t="s">
        <v>68</v>
      </c>
      <c r="G352" s="7" t="s">
        <v>68</v>
      </c>
      <c r="H352" s="7" t="s">
        <v>92</v>
      </c>
      <c r="I352" s="7" t="s">
        <v>44</v>
      </c>
      <c r="J352" s="19" t="str">
        <f>IFERROR(INDEX('Employee Info'!$C$3:$E$200,MATCH(Data6[[#This Row],[Name:]],'Employee Info'!$B$3:$B$200,0),MATCH(Data6[[#This Row],[Hours Type:]],'Employee Info'!$C$2:$E$2,0)),"")</f>
        <v/>
      </c>
      <c r="K352" s="19" t="str">
        <f>IFERROR(INDEX('Employee Info'!$C$3:$J$200,MATCH(Data6[[#This Row],[Name:]],'Employee Info'!$B$3:$B$200,0),MATCH(Data6[[#Headers],[Truck]],'Employee Info'!$C$2:$J$2,0)),"")</f>
        <v/>
      </c>
      <c r="L352" s="19" t="str">
        <f>IFERROR(INDEX('Employee Info'!$C$3:$J$200,MATCH(Data6[[#This Row],[Name:]],'Employee Info'!$B$3:$B$200,0),MATCH(Data6[[#Headers],[Phone]],'Employee Info'!$C$2:$J$2,0)),"")</f>
        <v/>
      </c>
      <c r="M352" s="19" t="str">
        <f>IFERROR(INDEX('Employee Info'!$C$3:$J$200,MATCH(Data6[[#This Row],[Name:]],'Employee Info'!$B$3:$B$200,0),MATCH(Data6[[#Headers],[Tech]],'Employee Info'!$C$2:$J$2,0)),"")</f>
        <v/>
      </c>
      <c r="N352" s="19" t="str">
        <f>IFERROR(INDEX('Employee Info'!$C$3:$J$200,MATCH(Data6[[#This Row],[Name:]],'Employee Info'!$B$3:$B$200,0),MATCH(Data6[[#Headers],[Other]],'Employee Info'!$C$2:$J$2,0)),"")</f>
        <v/>
      </c>
      <c r="O352" s="19">
        <f>IFERROR((Data6[[#This Row],[Hours:]]*SUM(Data6[[#This Row],[Rate]:[Other]])),"")</f>
        <v>0</v>
      </c>
      <c r="P352" s="7" t="str">
        <f>IF(Data6[[#This Row],[WO'#:]]="","Riley #","WO#")</f>
        <v>Riley #</v>
      </c>
      <c r="Q352" s="7">
        <f>IFERROR(WEEKNUM(Data6[[#This Row],[Date:]]),"")</f>
        <v>11</v>
      </c>
      <c r="R352" s="6">
        <f t="shared" si="15"/>
        <v>45361</v>
      </c>
      <c r="S352" s="6">
        <f>Data6[[#This Row],[Week Start]]+7</f>
        <v>45368</v>
      </c>
      <c r="T352" s="7" t="str">
        <f t="shared" si="16"/>
        <v>3/10/2024 - 3/17/2024</v>
      </c>
      <c r="U352" s="7" t="str">
        <f t="shared" si="17"/>
        <v>Time Card</v>
      </c>
      <c r="V352" s="8" t="str">
        <f>RIGHT(TEXT(Data6[[#This Row],[Date:]],"mmddyyyy"),4)</f>
        <v>2024</v>
      </c>
      <c r="W352" s="8" t="str">
        <f>MID(TEXT(Data6[[#This Row],[Date:]],"mmddyyyy"),3,2)</f>
        <v>13</v>
      </c>
      <c r="X352" s="8" t="str">
        <f>LEFT(TEXT(Data6[[#This Row],[Date:]],"mmddyyyy"),2)</f>
        <v>03</v>
      </c>
      <c r="Y352" s="6">
        <f>DATE(Data6[[#This Row],[Year]],Data6[[#This Row],[Month]],Data6[[#This Row],[Day]])</f>
        <v>45364</v>
      </c>
    </row>
    <row r="353" spans="1:25">
      <c r="A353" s="5">
        <v>45364.582562037038</v>
      </c>
      <c r="B353" s="7" t="s">
        <v>31</v>
      </c>
      <c r="C353" s="6" t="s">
        <v>292</v>
      </c>
      <c r="D353" s="7" t="s">
        <v>280</v>
      </c>
      <c r="E353" s="8">
        <v>2.5</v>
      </c>
      <c r="F353" s="7" t="s">
        <v>68</v>
      </c>
      <c r="G353" s="7" t="s">
        <v>68</v>
      </c>
      <c r="H353" s="7" t="s">
        <v>92</v>
      </c>
      <c r="I353" s="7" t="s">
        <v>44</v>
      </c>
      <c r="J353" s="19" t="str">
        <f>IFERROR(INDEX('Employee Info'!$C$3:$E$200,MATCH(Data6[[#This Row],[Name:]],'Employee Info'!$B$3:$B$200,0),MATCH(Data6[[#This Row],[Hours Type:]],'Employee Info'!$C$2:$E$2,0)),"")</f>
        <v/>
      </c>
      <c r="K353" s="19" t="str">
        <f>IFERROR(INDEX('Employee Info'!$C$3:$J$200,MATCH(Data6[[#This Row],[Name:]],'Employee Info'!$B$3:$B$200,0),MATCH(Data6[[#Headers],[Truck]],'Employee Info'!$C$2:$J$2,0)),"")</f>
        <v/>
      </c>
      <c r="L353" s="19" t="str">
        <f>IFERROR(INDEX('Employee Info'!$C$3:$J$200,MATCH(Data6[[#This Row],[Name:]],'Employee Info'!$B$3:$B$200,0),MATCH(Data6[[#Headers],[Phone]],'Employee Info'!$C$2:$J$2,0)),"")</f>
        <v/>
      </c>
      <c r="M353" s="19" t="str">
        <f>IFERROR(INDEX('Employee Info'!$C$3:$J$200,MATCH(Data6[[#This Row],[Name:]],'Employee Info'!$B$3:$B$200,0),MATCH(Data6[[#Headers],[Tech]],'Employee Info'!$C$2:$J$2,0)),"")</f>
        <v/>
      </c>
      <c r="N353" s="19" t="str">
        <f>IFERROR(INDEX('Employee Info'!$C$3:$J$200,MATCH(Data6[[#This Row],[Name:]],'Employee Info'!$B$3:$B$200,0),MATCH(Data6[[#Headers],[Other]],'Employee Info'!$C$2:$J$2,0)),"")</f>
        <v/>
      </c>
      <c r="O353" s="19">
        <f>IFERROR((Data6[[#This Row],[Hours:]]*SUM(Data6[[#This Row],[Rate]:[Other]])),"")</f>
        <v>0</v>
      </c>
      <c r="P353" s="7" t="str">
        <f>IF(Data6[[#This Row],[WO'#:]]="","Riley #","WO#")</f>
        <v>Riley #</v>
      </c>
      <c r="Q353" s="7">
        <f>IFERROR(WEEKNUM(Data6[[#This Row],[Date:]]),"")</f>
        <v>11</v>
      </c>
      <c r="R353" s="6">
        <f t="shared" si="15"/>
        <v>45361</v>
      </c>
      <c r="S353" s="6">
        <f>Data6[[#This Row],[Week Start]]+7</f>
        <v>45368</v>
      </c>
      <c r="T353" s="7" t="str">
        <f t="shared" si="16"/>
        <v>3/10/2024 - 3/17/2024</v>
      </c>
      <c r="U353" s="7" t="str">
        <f t="shared" si="17"/>
        <v>Time Card</v>
      </c>
      <c r="V353" s="8" t="str">
        <f>RIGHT(TEXT(Data6[[#This Row],[Date:]],"mmddyyyy"),4)</f>
        <v>2024</v>
      </c>
      <c r="W353" s="8" t="str">
        <f>MID(TEXT(Data6[[#This Row],[Date:]],"mmddyyyy"),3,2)</f>
        <v>13</v>
      </c>
      <c r="X353" s="8" t="str">
        <f>LEFT(TEXT(Data6[[#This Row],[Date:]],"mmddyyyy"),2)</f>
        <v>03</v>
      </c>
      <c r="Y353" s="6">
        <f>DATE(Data6[[#This Row],[Year]],Data6[[#This Row],[Month]],Data6[[#This Row],[Day]])</f>
        <v>45364</v>
      </c>
    </row>
    <row r="354" spans="1:25">
      <c r="A354" s="5">
        <v>45364.583740624999</v>
      </c>
      <c r="B354" s="7" t="s">
        <v>31</v>
      </c>
      <c r="C354" s="6" t="s">
        <v>292</v>
      </c>
      <c r="D354" s="7" t="s">
        <v>280</v>
      </c>
      <c r="E354" s="8">
        <v>1.5</v>
      </c>
      <c r="F354" s="7" t="s">
        <v>68</v>
      </c>
      <c r="G354" s="7" t="s">
        <v>68</v>
      </c>
      <c r="H354" s="7" t="s">
        <v>92</v>
      </c>
      <c r="I354" s="7" t="s">
        <v>44</v>
      </c>
      <c r="J354" s="19" t="str">
        <f>IFERROR(INDEX('Employee Info'!$C$3:$E$200,MATCH(Data6[[#This Row],[Name:]],'Employee Info'!$B$3:$B$200,0),MATCH(Data6[[#This Row],[Hours Type:]],'Employee Info'!$C$2:$E$2,0)),"")</f>
        <v/>
      </c>
      <c r="K354" s="19" t="str">
        <f>IFERROR(INDEX('Employee Info'!$C$3:$J$200,MATCH(Data6[[#This Row],[Name:]],'Employee Info'!$B$3:$B$200,0),MATCH(Data6[[#Headers],[Truck]],'Employee Info'!$C$2:$J$2,0)),"")</f>
        <v/>
      </c>
      <c r="L354" s="19" t="str">
        <f>IFERROR(INDEX('Employee Info'!$C$3:$J$200,MATCH(Data6[[#This Row],[Name:]],'Employee Info'!$B$3:$B$200,0),MATCH(Data6[[#Headers],[Phone]],'Employee Info'!$C$2:$J$2,0)),"")</f>
        <v/>
      </c>
      <c r="M354" s="19" t="str">
        <f>IFERROR(INDEX('Employee Info'!$C$3:$J$200,MATCH(Data6[[#This Row],[Name:]],'Employee Info'!$B$3:$B$200,0),MATCH(Data6[[#Headers],[Tech]],'Employee Info'!$C$2:$J$2,0)),"")</f>
        <v/>
      </c>
      <c r="N354" s="19" t="str">
        <f>IFERROR(INDEX('Employee Info'!$C$3:$J$200,MATCH(Data6[[#This Row],[Name:]],'Employee Info'!$B$3:$B$200,0),MATCH(Data6[[#Headers],[Other]],'Employee Info'!$C$2:$J$2,0)),"")</f>
        <v/>
      </c>
      <c r="O354" s="19">
        <f>IFERROR((Data6[[#This Row],[Hours:]]*SUM(Data6[[#This Row],[Rate]:[Other]])),"")</f>
        <v>0</v>
      </c>
      <c r="P354" s="7" t="str">
        <f>IF(Data6[[#This Row],[WO'#:]]="","Riley #","WO#")</f>
        <v>Riley #</v>
      </c>
      <c r="Q354" s="7">
        <f>IFERROR(WEEKNUM(Data6[[#This Row],[Date:]]),"")</f>
        <v>11</v>
      </c>
      <c r="R354" s="6">
        <f t="shared" si="15"/>
        <v>45361</v>
      </c>
      <c r="S354" s="6">
        <f>Data6[[#This Row],[Week Start]]+7</f>
        <v>45368</v>
      </c>
      <c r="T354" s="7" t="str">
        <f t="shared" si="16"/>
        <v>3/10/2024 - 3/17/2024</v>
      </c>
      <c r="U354" s="7" t="str">
        <f t="shared" si="17"/>
        <v>Time Card</v>
      </c>
      <c r="V354" s="8" t="str">
        <f>RIGHT(TEXT(Data6[[#This Row],[Date:]],"mmddyyyy"),4)</f>
        <v>2024</v>
      </c>
      <c r="W354" s="8" t="str">
        <f>MID(TEXT(Data6[[#This Row],[Date:]],"mmddyyyy"),3,2)</f>
        <v>13</v>
      </c>
      <c r="X354" s="8" t="str">
        <f>LEFT(TEXT(Data6[[#This Row],[Date:]],"mmddyyyy"),2)</f>
        <v>03</v>
      </c>
      <c r="Y354" s="6">
        <f>DATE(Data6[[#This Row],[Year]],Data6[[#This Row],[Month]],Data6[[#This Row],[Day]])</f>
        <v>45364</v>
      </c>
    </row>
    <row r="355" spans="1:25">
      <c r="A355" s="5">
        <v>45364.581248495371</v>
      </c>
      <c r="B355" s="7" t="s">
        <v>35</v>
      </c>
      <c r="C355" s="6" t="s">
        <v>292</v>
      </c>
      <c r="D355" s="7" t="s">
        <v>300</v>
      </c>
      <c r="E355" s="8">
        <v>3</v>
      </c>
      <c r="F355" s="7" t="s">
        <v>68</v>
      </c>
      <c r="G355" s="7" t="s">
        <v>68</v>
      </c>
      <c r="H355" s="7" t="s">
        <v>198</v>
      </c>
      <c r="I355" s="7" t="s">
        <v>44</v>
      </c>
      <c r="J355" s="19" t="str">
        <f>IFERROR(INDEX('Employee Info'!$C$3:$E$200,MATCH(Data6[[#This Row],[Name:]],'Employee Info'!$B$3:$B$200,0),MATCH(Data6[[#This Row],[Hours Type:]],'Employee Info'!$C$2:$E$2,0)),"")</f>
        <v/>
      </c>
      <c r="K355" s="19" t="str">
        <f>IFERROR(INDEX('Employee Info'!$C$3:$J$200,MATCH(Data6[[#This Row],[Name:]],'Employee Info'!$B$3:$B$200,0),MATCH(Data6[[#Headers],[Truck]],'Employee Info'!$C$2:$J$2,0)),"")</f>
        <v/>
      </c>
      <c r="L355" s="19" t="str">
        <f>IFERROR(INDEX('Employee Info'!$C$3:$J$200,MATCH(Data6[[#This Row],[Name:]],'Employee Info'!$B$3:$B$200,0),MATCH(Data6[[#Headers],[Phone]],'Employee Info'!$C$2:$J$2,0)),"")</f>
        <v/>
      </c>
      <c r="M355" s="19" t="str">
        <f>IFERROR(INDEX('Employee Info'!$C$3:$J$200,MATCH(Data6[[#This Row],[Name:]],'Employee Info'!$B$3:$B$200,0),MATCH(Data6[[#Headers],[Tech]],'Employee Info'!$C$2:$J$2,0)),"")</f>
        <v/>
      </c>
      <c r="N355" s="19" t="str">
        <f>IFERROR(INDEX('Employee Info'!$C$3:$J$200,MATCH(Data6[[#This Row],[Name:]],'Employee Info'!$B$3:$B$200,0),MATCH(Data6[[#Headers],[Other]],'Employee Info'!$C$2:$J$2,0)),"")</f>
        <v/>
      </c>
      <c r="O355" s="19">
        <f>IFERROR((Data6[[#This Row],[Hours:]]*SUM(Data6[[#This Row],[Rate]:[Other]])),"")</f>
        <v>0</v>
      </c>
      <c r="P355" s="7" t="str">
        <f>IF(Data6[[#This Row],[WO'#:]]="","Riley #","WO#")</f>
        <v>Riley #</v>
      </c>
      <c r="Q355" s="7">
        <f>IFERROR(WEEKNUM(Data6[[#This Row],[Date:]]),"")</f>
        <v>11</v>
      </c>
      <c r="R355" s="6">
        <f t="shared" si="15"/>
        <v>45361</v>
      </c>
      <c r="S355" s="6">
        <f>Data6[[#This Row],[Week Start]]+7</f>
        <v>45368</v>
      </c>
      <c r="T355" s="7" t="str">
        <f t="shared" si="16"/>
        <v>3/10/2024 - 3/17/2024</v>
      </c>
      <c r="U355" s="7" t="str">
        <f t="shared" si="17"/>
        <v>Time Card</v>
      </c>
      <c r="V355" s="8" t="str">
        <f>RIGHT(TEXT(Data6[[#This Row],[Date:]],"mmddyyyy"),4)</f>
        <v>2024</v>
      </c>
      <c r="W355" s="8" t="str">
        <f>MID(TEXT(Data6[[#This Row],[Date:]],"mmddyyyy"),3,2)</f>
        <v>13</v>
      </c>
      <c r="X355" s="8" t="str">
        <f>LEFT(TEXT(Data6[[#This Row],[Date:]],"mmddyyyy"),2)</f>
        <v>03</v>
      </c>
      <c r="Y355" s="6">
        <f>DATE(Data6[[#This Row],[Year]],Data6[[#This Row],[Month]],Data6[[#This Row],[Day]])</f>
        <v>45364</v>
      </c>
    </row>
    <row r="356" spans="1:25">
      <c r="A356" s="5">
        <v>45364.583200578702</v>
      </c>
      <c r="B356" s="7" t="s">
        <v>31</v>
      </c>
      <c r="C356" s="6" t="s">
        <v>292</v>
      </c>
      <c r="D356" s="7" t="s">
        <v>301</v>
      </c>
      <c r="E356" s="8">
        <v>2.5</v>
      </c>
      <c r="F356" s="7" t="s">
        <v>68</v>
      </c>
      <c r="G356" s="7" t="s">
        <v>68</v>
      </c>
      <c r="H356" s="7" t="s">
        <v>59</v>
      </c>
      <c r="I356" s="7" t="s">
        <v>44</v>
      </c>
      <c r="J356" s="19" t="str">
        <f>IFERROR(INDEX('Employee Info'!$C$3:$E$200,MATCH(Data6[[#This Row],[Name:]],'Employee Info'!$B$3:$B$200,0),MATCH(Data6[[#This Row],[Hours Type:]],'Employee Info'!$C$2:$E$2,0)),"")</f>
        <v/>
      </c>
      <c r="K356" s="19" t="str">
        <f>IFERROR(INDEX('Employee Info'!$C$3:$J$200,MATCH(Data6[[#This Row],[Name:]],'Employee Info'!$B$3:$B$200,0),MATCH(Data6[[#Headers],[Truck]],'Employee Info'!$C$2:$J$2,0)),"")</f>
        <v/>
      </c>
      <c r="L356" s="19" t="str">
        <f>IFERROR(INDEX('Employee Info'!$C$3:$J$200,MATCH(Data6[[#This Row],[Name:]],'Employee Info'!$B$3:$B$200,0),MATCH(Data6[[#Headers],[Phone]],'Employee Info'!$C$2:$J$2,0)),"")</f>
        <v/>
      </c>
      <c r="M356" s="19" t="str">
        <f>IFERROR(INDEX('Employee Info'!$C$3:$J$200,MATCH(Data6[[#This Row],[Name:]],'Employee Info'!$B$3:$B$200,0),MATCH(Data6[[#Headers],[Tech]],'Employee Info'!$C$2:$J$2,0)),"")</f>
        <v/>
      </c>
      <c r="N356" s="19" t="str">
        <f>IFERROR(INDEX('Employee Info'!$C$3:$J$200,MATCH(Data6[[#This Row],[Name:]],'Employee Info'!$B$3:$B$200,0),MATCH(Data6[[#Headers],[Other]],'Employee Info'!$C$2:$J$2,0)),"")</f>
        <v/>
      </c>
      <c r="O356" s="19">
        <f>IFERROR((Data6[[#This Row],[Hours:]]*SUM(Data6[[#This Row],[Rate]:[Other]])),"")</f>
        <v>0</v>
      </c>
      <c r="P356" s="7" t="str">
        <f>IF(Data6[[#This Row],[WO'#:]]="","Riley #","WO#")</f>
        <v>Riley #</v>
      </c>
      <c r="Q356" s="7">
        <f>IFERROR(WEEKNUM(Data6[[#This Row],[Date:]]),"")</f>
        <v>11</v>
      </c>
      <c r="R356" s="6">
        <f t="shared" si="15"/>
        <v>45361</v>
      </c>
      <c r="S356" s="6">
        <f>Data6[[#This Row],[Week Start]]+7</f>
        <v>45368</v>
      </c>
      <c r="T356" s="7" t="str">
        <f t="shared" si="16"/>
        <v>3/10/2024 - 3/17/2024</v>
      </c>
      <c r="U356" s="7" t="str">
        <f t="shared" si="17"/>
        <v>Time Card</v>
      </c>
      <c r="V356" s="8" t="str">
        <f>RIGHT(TEXT(Data6[[#This Row],[Date:]],"mmddyyyy"),4)</f>
        <v>2024</v>
      </c>
      <c r="W356" s="8" t="str">
        <f>MID(TEXT(Data6[[#This Row],[Date:]],"mmddyyyy"),3,2)</f>
        <v>13</v>
      </c>
      <c r="X356" s="8" t="str">
        <f>LEFT(TEXT(Data6[[#This Row],[Date:]],"mmddyyyy"),2)</f>
        <v>03</v>
      </c>
      <c r="Y356" s="6">
        <f>DATE(Data6[[#This Row],[Year]],Data6[[#This Row],[Month]],Data6[[#This Row],[Day]])</f>
        <v>45364</v>
      </c>
    </row>
    <row r="357" spans="1:25">
      <c r="A357" s="5">
        <v>45365.50780486111</v>
      </c>
      <c r="B357" s="7" t="s">
        <v>65</v>
      </c>
      <c r="C357" s="6" t="s">
        <v>292</v>
      </c>
      <c r="D357" s="7" t="s">
        <v>291</v>
      </c>
      <c r="E357" s="8">
        <v>8</v>
      </c>
      <c r="G357" s="7" t="s">
        <v>68</v>
      </c>
      <c r="H357" s="7" t="s">
        <v>64</v>
      </c>
      <c r="I357" s="7" t="s">
        <v>44</v>
      </c>
      <c r="J357" s="19" t="str">
        <f>IFERROR(INDEX('Employee Info'!$C$3:$E$200,MATCH(Data6[[#This Row],[Name:]],'Employee Info'!$B$3:$B$200,0),MATCH(Data6[[#This Row],[Hours Type:]],'Employee Info'!$C$2:$E$2,0)),"")</f>
        <v/>
      </c>
      <c r="K357" s="19" t="str">
        <f>IFERROR(INDEX('Employee Info'!$C$3:$J$200,MATCH(Data6[[#This Row],[Name:]],'Employee Info'!$B$3:$B$200,0),MATCH(Data6[[#Headers],[Truck]],'Employee Info'!$C$2:$J$2,0)),"")</f>
        <v/>
      </c>
      <c r="L357" s="19" t="str">
        <f>IFERROR(INDEX('Employee Info'!$C$3:$J$200,MATCH(Data6[[#This Row],[Name:]],'Employee Info'!$B$3:$B$200,0),MATCH(Data6[[#Headers],[Phone]],'Employee Info'!$C$2:$J$2,0)),"")</f>
        <v/>
      </c>
      <c r="M357" s="19" t="str">
        <f>IFERROR(INDEX('Employee Info'!$C$3:$J$200,MATCH(Data6[[#This Row],[Name:]],'Employee Info'!$B$3:$B$200,0),MATCH(Data6[[#Headers],[Tech]],'Employee Info'!$C$2:$J$2,0)),"")</f>
        <v/>
      </c>
      <c r="N357" s="19" t="str">
        <f>IFERROR(INDEX('Employee Info'!$C$3:$J$200,MATCH(Data6[[#This Row],[Name:]],'Employee Info'!$B$3:$B$200,0),MATCH(Data6[[#Headers],[Other]],'Employee Info'!$C$2:$J$2,0)),"")</f>
        <v/>
      </c>
      <c r="O357" s="19">
        <f>IFERROR((Data6[[#This Row],[Hours:]]*SUM(Data6[[#This Row],[Rate]:[Other]])),"")</f>
        <v>0</v>
      </c>
      <c r="P357" s="7" t="str">
        <f>IF(Data6[[#This Row],[WO'#:]]="","Riley #","WO#")</f>
        <v>Riley #</v>
      </c>
      <c r="Q357" s="7">
        <f>IFERROR(WEEKNUM(Data6[[#This Row],[Date:]]),"")</f>
        <v>11</v>
      </c>
      <c r="R357" s="6">
        <f t="shared" si="15"/>
        <v>45361</v>
      </c>
      <c r="S357" s="6">
        <f>Data6[[#This Row],[Week Start]]+7</f>
        <v>45368</v>
      </c>
      <c r="T357" s="7" t="str">
        <f t="shared" si="16"/>
        <v>3/10/2024 - 3/17/2024</v>
      </c>
      <c r="U357" s="7" t="str">
        <f t="shared" si="17"/>
        <v>Time Card</v>
      </c>
      <c r="V357" s="8" t="str">
        <f>RIGHT(TEXT(Data6[[#This Row],[Date:]],"mmddyyyy"),4)</f>
        <v>2024</v>
      </c>
      <c r="W357" s="8" t="str">
        <f>MID(TEXT(Data6[[#This Row],[Date:]],"mmddyyyy"),3,2)</f>
        <v>13</v>
      </c>
      <c r="X357" s="8" t="str">
        <f>LEFT(TEXT(Data6[[#This Row],[Date:]],"mmddyyyy"),2)</f>
        <v>03</v>
      </c>
      <c r="Y357" s="6">
        <f>DATE(Data6[[#This Row],[Year]],Data6[[#This Row],[Month]],Data6[[#This Row],[Day]])</f>
        <v>45364</v>
      </c>
    </row>
    <row r="358" spans="1:25">
      <c r="A358" s="5">
        <v>45392.368039236113</v>
      </c>
      <c r="B358" s="7" t="s">
        <v>76</v>
      </c>
      <c r="C358" s="6" t="s">
        <v>303</v>
      </c>
      <c r="D358" s="7" t="s">
        <v>156</v>
      </c>
      <c r="E358" s="8">
        <v>2</v>
      </c>
      <c r="F358" s="7">
        <v>6984733</v>
      </c>
      <c r="G358" s="7" t="s">
        <v>68</v>
      </c>
      <c r="H358" s="7" t="s">
        <v>69</v>
      </c>
      <c r="I358" s="7" t="s">
        <v>44</v>
      </c>
      <c r="J358" s="19" t="str">
        <f>IFERROR(INDEX('Employee Info'!$C$3:$E$200,MATCH(Data6[[#This Row],[Name:]],'Employee Info'!$B$3:$B$200,0),MATCH(Data6[[#This Row],[Hours Type:]],'Employee Info'!$C$2:$E$2,0)),"")</f>
        <v/>
      </c>
      <c r="K358" s="19" t="str">
        <f>IFERROR(INDEX('Employee Info'!$C$3:$J$200,MATCH(Data6[[#This Row],[Name:]],'Employee Info'!$B$3:$B$200,0),MATCH(Data6[[#Headers],[Truck]],'Employee Info'!$C$2:$J$2,0)),"")</f>
        <v/>
      </c>
      <c r="L358" s="19" t="str">
        <f>IFERROR(INDEX('Employee Info'!$C$3:$J$200,MATCH(Data6[[#This Row],[Name:]],'Employee Info'!$B$3:$B$200,0),MATCH(Data6[[#Headers],[Phone]],'Employee Info'!$C$2:$J$2,0)),"")</f>
        <v/>
      </c>
      <c r="M358" s="19" t="str">
        <f>IFERROR(INDEX('Employee Info'!$C$3:$J$200,MATCH(Data6[[#This Row],[Name:]],'Employee Info'!$B$3:$B$200,0),MATCH(Data6[[#Headers],[Tech]],'Employee Info'!$C$2:$J$2,0)),"")</f>
        <v/>
      </c>
      <c r="N358" s="19" t="str">
        <f>IFERROR(INDEX('Employee Info'!$C$3:$J$200,MATCH(Data6[[#This Row],[Name:]],'Employee Info'!$B$3:$B$200,0),MATCH(Data6[[#Headers],[Other]],'Employee Info'!$C$2:$J$2,0)),"")</f>
        <v/>
      </c>
      <c r="O358" s="19">
        <f>IFERROR((Data6[[#This Row],[Hours:]]*SUM(Data6[[#This Row],[Rate]:[Other]])),"")</f>
        <v>0</v>
      </c>
      <c r="P358" s="7" t="str">
        <f>IF(Data6[[#This Row],[WO'#:]]="","Riley #","WO#")</f>
        <v>WO#</v>
      </c>
      <c r="Q358" s="7">
        <f>IFERROR(WEEKNUM(Data6[[#This Row],[Date:]]),"")</f>
        <v>11</v>
      </c>
      <c r="R358" s="6">
        <f t="shared" si="15"/>
        <v>45361</v>
      </c>
      <c r="S358" s="6">
        <f>Data6[[#This Row],[Week Start]]+7</f>
        <v>45368</v>
      </c>
      <c r="T358" s="7" t="str">
        <f t="shared" si="16"/>
        <v>3/10/2024 - 3/17/2024</v>
      </c>
      <c r="U358" s="7" t="str">
        <f t="shared" si="17"/>
        <v>Time Card</v>
      </c>
      <c r="V358" s="8" t="str">
        <f>RIGHT(TEXT(Data6[[#This Row],[Date:]],"mmddyyyy"),4)</f>
        <v>2024</v>
      </c>
      <c r="W358" s="8" t="str">
        <f>MID(TEXT(Data6[[#This Row],[Date:]],"mmddyyyy"),3,2)</f>
        <v>14</v>
      </c>
      <c r="X358" s="8" t="str">
        <f>LEFT(TEXT(Data6[[#This Row],[Date:]],"mmddyyyy"),2)</f>
        <v>03</v>
      </c>
      <c r="Y358" s="6">
        <f>DATE(Data6[[#This Row],[Year]],Data6[[#This Row],[Month]],Data6[[#This Row],[Day]])</f>
        <v>45365</v>
      </c>
    </row>
    <row r="359" spans="1:25">
      <c r="A359" s="5">
        <v>45365.580372222219</v>
      </c>
      <c r="B359" s="7" t="s">
        <v>31</v>
      </c>
      <c r="C359" s="6" t="s">
        <v>303</v>
      </c>
      <c r="D359" s="7" t="s">
        <v>304</v>
      </c>
      <c r="E359" s="8">
        <v>8</v>
      </c>
      <c r="F359" s="7">
        <v>7054679</v>
      </c>
      <c r="G359" s="7" t="s">
        <v>68</v>
      </c>
      <c r="H359" s="7" t="s">
        <v>69</v>
      </c>
      <c r="I359" s="7" t="s">
        <v>44</v>
      </c>
      <c r="J359" s="19" t="str">
        <f>IFERROR(INDEX('Employee Info'!$C$3:$E$200,MATCH(Data6[[#This Row],[Name:]],'Employee Info'!$B$3:$B$200,0),MATCH(Data6[[#This Row],[Hours Type:]],'Employee Info'!$C$2:$E$2,0)),"")</f>
        <v/>
      </c>
      <c r="K359" s="19" t="str">
        <f>IFERROR(INDEX('Employee Info'!$C$3:$J$200,MATCH(Data6[[#This Row],[Name:]],'Employee Info'!$B$3:$B$200,0),MATCH(Data6[[#Headers],[Truck]],'Employee Info'!$C$2:$J$2,0)),"")</f>
        <v/>
      </c>
      <c r="L359" s="19" t="str">
        <f>IFERROR(INDEX('Employee Info'!$C$3:$J$200,MATCH(Data6[[#This Row],[Name:]],'Employee Info'!$B$3:$B$200,0),MATCH(Data6[[#Headers],[Phone]],'Employee Info'!$C$2:$J$2,0)),"")</f>
        <v/>
      </c>
      <c r="M359" s="19" t="str">
        <f>IFERROR(INDEX('Employee Info'!$C$3:$J$200,MATCH(Data6[[#This Row],[Name:]],'Employee Info'!$B$3:$B$200,0),MATCH(Data6[[#Headers],[Tech]],'Employee Info'!$C$2:$J$2,0)),"")</f>
        <v/>
      </c>
      <c r="N359" s="19" t="str">
        <f>IFERROR(INDEX('Employee Info'!$C$3:$J$200,MATCH(Data6[[#This Row],[Name:]],'Employee Info'!$B$3:$B$200,0),MATCH(Data6[[#Headers],[Other]],'Employee Info'!$C$2:$J$2,0)),"")</f>
        <v/>
      </c>
      <c r="O359" s="19">
        <f>IFERROR((Data6[[#This Row],[Hours:]]*SUM(Data6[[#This Row],[Rate]:[Other]])),"")</f>
        <v>0</v>
      </c>
      <c r="P359" s="7" t="str">
        <f>IF(Data6[[#This Row],[WO'#:]]="","Riley #","WO#")</f>
        <v>WO#</v>
      </c>
      <c r="Q359" s="7">
        <f>IFERROR(WEEKNUM(Data6[[#This Row],[Date:]]),"")</f>
        <v>11</v>
      </c>
      <c r="R359" s="6">
        <f t="shared" si="15"/>
        <v>45361</v>
      </c>
      <c r="S359" s="6">
        <f>Data6[[#This Row],[Week Start]]+7</f>
        <v>45368</v>
      </c>
      <c r="T359" s="7" t="str">
        <f t="shared" si="16"/>
        <v>3/10/2024 - 3/17/2024</v>
      </c>
      <c r="U359" s="7" t="str">
        <f t="shared" si="17"/>
        <v>Time Card</v>
      </c>
      <c r="V359" s="8" t="str">
        <f>RIGHT(TEXT(Data6[[#This Row],[Date:]],"mmddyyyy"),4)</f>
        <v>2024</v>
      </c>
      <c r="W359" s="8" t="str">
        <f>MID(TEXT(Data6[[#This Row],[Date:]],"mmddyyyy"),3,2)</f>
        <v>14</v>
      </c>
      <c r="X359" s="8" t="str">
        <f>LEFT(TEXT(Data6[[#This Row],[Date:]],"mmddyyyy"),2)</f>
        <v>03</v>
      </c>
      <c r="Y359" s="6">
        <f>DATE(Data6[[#This Row],[Year]],Data6[[#This Row],[Month]],Data6[[#This Row],[Day]])</f>
        <v>45365</v>
      </c>
    </row>
    <row r="360" spans="1:25">
      <c r="A360" s="5">
        <v>45366.515461921299</v>
      </c>
      <c r="B360" s="7" t="s">
        <v>66</v>
      </c>
      <c r="C360" s="6" t="s">
        <v>303</v>
      </c>
      <c r="D360" s="7" t="s">
        <v>305</v>
      </c>
      <c r="E360" s="8">
        <v>2</v>
      </c>
      <c r="F360" s="7">
        <v>7054679</v>
      </c>
      <c r="G360" s="7" t="s">
        <v>68</v>
      </c>
      <c r="H360" s="7" t="s">
        <v>69</v>
      </c>
      <c r="I360" s="7" t="s">
        <v>44</v>
      </c>
      <c r="J360" s="19" t="str">
        <f>IFERROR(INDEX('Employee Info'!$C$3:$E$200,MATCH(Data6[[#This Row],[Name:]],'Employee Info'!$B$3:$B$200,0),MATCH(Data6[[#This Row],[Hours Type:]],'Employee Info'!$C$2:$E$2,0)),"")</f>
        <v/>
      </c>
      <c r="K360" s="19" t="str">
        <f>IFERROR(INDEX('Employee Info'!$C$3:$J$200,MATCH(Data6[[#This Row],[Name:]],'Employee Info'!$B$3:$B$200,0),MATCH(Data6[[#Headers],[Truck]],'Employee Info'!$C$2:$J$2,0)),"")</f>
        <v/>
      </c>
      <c r="L360" s="19" t="str">
        <f>IFERROR(INDEX('Employee Info'!$C$3:$J$200,MATCH(Data6[[#This Row],[Name:]],'Employee Info'!$B$3:$B$200,0),MATCH(Data6[[#Headers],[Phone]],'Employee Info'!$C$2:$J$2,0)),"")</f>
        <v/>
      </c>
      <c r="M360" s="19" t="str">
        <f>IFERROR(INDEX('Employee Info'!$C$3:$J$200,MATCH(Data6[[#This Row],[Name:]],'Employee Info'!$B$3:$B$200,0),MATCH(Data6[[#Headers],[Tech]],'Employee Info'!$C$2:$J$2,0)),"")</f>
        <v/>
      </c>
      <c r="N360" s="19" t="str">
        <f>IFERROR(INDEX('Employee Info'!$C$3:$J$200,MATCH(Data6[[#This Row],[Name:]],'Employee Info'!$B$3:$B$200,0),MATCH(Data6[[#Headers],[Other]],'Employee Info'!$C$2:$J$2,0)),"")</f>
        <v/>
      </c>
      <c r="O360" s="19">
        <f>IFERROR((Data6[[#This Row],[Hours:]]*SUM(Data6[[#This Row],[Rate]:[Other]])),"")</f>
        <v>0</v>
      </c>
      <c r="P360" s="7" t="str">
        <f>IF(Data6[[#This Row],[WO'#:]]="","Riley #","WO#")</f>
        <v>WO#</v>
      </c>
      <c r="Q360" s="7">
        <f>IFERROR(WEEKNUM(Data6[[#This Row],[Date:]]),"")</f>
        <v>11</v>
      </c>
      <c r="R360" s="6">
        <f t="shared" si="15"/>
        <v>45361</v>
      </c>
      <c r="S360" s="6">
        <f>Data6[[#This Row],[Week Start]]+7</f>
        <v>45368</v>
      </c>
      <c r="T360" s="7" t="str">
        <f t="shared" si="16"/>
        <v>3/10/2024 - 3/17/2024</v>
      </c>
      <c r="U360" s="7" t="str">
        <f t="shared" si="17"/>
        <v>Time Card</v>
      </c>
      <c r="V360" s="8" t="str">
        <f>RIGHT(TEXT(Data6[[#This Row],[Date:]],"mmddyyyy"),4)</f>
        <v>2024</v>
      </c>
      <c r="W360" s="8" t="str">
        <f>MID(TEXT(Data6[[#This Row],[Date:]],"mmddyyyy"),3,2)</f>
        <v>14</v>
      </c>
      <c r="X360" s="8" t="str">
        <f>LEFT(TEXT(Data6[[#This Row],[Date:]],"mmddyyyy"),2)</f>
        <v>03</v>
      </c>
      <c r="Y360" s="6">
        <f>DATE(Data6[[#This Row],[Year]],Data6[[#This Row],[Month]],Data6[[#This Row],[Day]])</f>
        <v>45365</v>
      </c>
    </row>
    <row r="361" spans="1:25">
      <c r="A361" s="5">
        <v>45366.357838888885</v>
      </c>
      <c r="B361" s="7" t="s">
        <v>65</v>
      </c>
      <c r="C361" s="6" t="s">
        <v>303</v>
      </c>
      <c r="D361" s="7" t="s">
        <v>308</v>
      </c>
      <c r="E361" s="8">
        <v>2</v>
      </c>
      <c r="F361" s="7" t="s">
        <v>68</v>
      </c>
      <c r="G361" s="7" t="s">
        <v>68</v>
      </c>
      <c r="H361" s="7" t="s">
        <v>92</v>
      </c>
      <c r="I361" s="7" t="s">
        <v>44</v>
      </c>
      <c r="J361" s="19" t="str">
        <f>IFERROR(INDEX('Employee Info'!$C$3:$E$200,MATCH(Data6[[#This Row],[Name:]],'Employee Info'!$B$3:$B$200,0),MATCH(Data6[[#This Row],[Hours Type:]],'Employee Info'!$C$2:$E$2,0)),"")</f>
        <v/>
      </c>
      <c r="K361" s="19" t="str">
        <f>IFERROR(INDEX('Employee Info'!$C$3:$J$200,MATCH(Data6[[#This Row],[Name:]],'Employee Info'!$B$3:$B$200,0),MATCH(Data6[[#Headers],[Truck]],'Employee Info'!$C$2:$J$2,0)),"")</f>
        <v/>
      </c>
      <c r="L361" s="19" t="str">
        <f>IFERROR(INDEX('Employee Info'!$C$3:$J$200,MATCH(Data6[[#This Row],[Name:]],'Employee Info'!$B$3:$B$200,0),MATCH(Data6[[#Headers],[Phone]],'Employee Info'!$C$2:$J$2,0)),"")</f>
        <v/>
      </c>
      <c r="M361" s="19" t="str">
        <f>IFERROR(INDEX('Employee Info'!$C$3:$J$200,MATCH(Data6[[#This Row],[Name:]],'Employee Info'!$B$3:$B$200,0),MATCH(Data6[[#Headers],[Tech]],'Employee Info'!$C$2:$J$2,0)),"")</f>
        <v/>
      </c>
      <c r="N361" s="19" t="str">
        <f>IFERROR(INDEX('Employee Info'!$C$3:$J$200,MATCH(Data6[[#This Row],[Name:]],'Employee Info'!$B$3:$B$200,0),MATCH(Data6[[#Headers],[Other]],'Employee Info'!$C$2:$J$2,0)),"")</f>
        <v/>
      </c>
      <c r="O361" s="19">
        <f>IFERROR((Data6[[#This Row],[Hours:]]*SUM(Data6[[#This Row],[Rate]:[Other]])),"")</f>
        <v>0</v>
      </c>
      <c r="P361" s="7" t="str">
        <f>IF(Data6[[#This Row],[WO'#:]]="","Riley #","WO#")</f>
        <v>Riley #</v>
      </c>
      <c r="Q361" s="7">
        <f>IFERROR(WEEKNUM(Data6[[#This Row],[Date:]]),"")</f>
        <v>11</v>
      </c>
      <c r="R361" s="6">
        <f t="shared" si="15"/>
        <v>45361</v>
      </c>
      <c r="S361" s="6">
        <f>Data6[[#This Row],[Week Start]]+7</f>
        <v>45368</v>
      </c>
      <c r="T361" s="7" t="str">
        <f t="shared" si="16"/>
        <v>3/10/2024 - 3/17/2024</v>
      </c>
      <c r="U361" s="7" t="str">
        <f t="shared" si="17"/>
        <v>Time Card</v>
      </c>
      <c r="V361" s="8" t="str">
        <f>RIGHT(TEXT(Data6[[#This Row],[Date:]],"mmddyyyy"),4)</f>
        <v>2024</v>
      </c>
      <c r="W361" s="8" t="str">
        <f>MID(TEXT(Data6[[#This Row],[Date:]],"mmddyyyy"),3,2)</f>
        <v>14</v>
      </c>
      <c r="X361" s="8" t="str">
        <f>LEFT(TEXT(Data6[[#This Row],[Date:]],"mmddyyyy"),2)</f>
        <v>03</v>
      </c>
      <c r="Y361" s="6">
        <f>DATE(Data6[[#This Row],[Year]],Data6[[#This Row],[Month]],Data6[[#This Row],[Day]])</f>
        <v>45365</v>
      </c>
    </row>
    <row r="362" spans="1:25">
      <c r="A362" s="5">
        <v>45365.569568981482</v>
      </c>
      <c r="B362" s="7" t="s">
        <v>35</v>
      </c>
      <c r="C362" s="6" t="s">
        <v>303</v>
      </c>
      <c r="D362" s="7" t="s">
        <v>306</v>
      </c>
      <c r="E362" s="8">
        <v>8</v>
      </c>
      <c r="F362" s="7" t="s">
        <v>68</v>
      </c>
      <c r="G362" s="7" t="s">
        <v>68</v>
      </c>
      <c r="H362" s="7" t="s">
        <v>198</v>
      </c>
      <c r="I362" s="7" t="s">
        <v>44</v>
      </c>
      <c r="J362" s="19" t="str">
        <f>IFERROR(INDEX('Employee Info'!$C$3:$E$200,MATCH(Data6[[#This Row],[Name:]],'Employee Info'!$B$3:$B$200,0),MATCH(Data6[[#This Row],[Hours Type:]],'Employee Info'!$C$2:$E$2,0)),"")</f>
        <v/>
      </c>
      <c r="K362" s="19" t="str">
        <f>IFERROR(INDEX('Employee Info'!$C$3:$J$200,MATCH(Data6[[#This Row],[Name:]],'Employee Info'!$B$3:$B$200,0),MATCH(Data6[[#Headers],[Truck]],'Employee Info'!$C$2:$J$2,0)),"")</f>
        <v/>
      </c>
      <c r="L362" s="19" t="str">
        <f>IFERROR(INDEX('Employee Info'!$C$3:$J$200,MATCH(Data6[[#This Row],[Name:]],'Employee Info'!$B$3:$B$200,0),MATCH(Data6[[#Headers],[Phone]],'Employee Info'!$C$2:$J$2,0)),"")</f>
        <v/>
      </c>
      <c r="M362" s="19" t="str">
        <f>IFERROR(INDEX('Employee Info'!$C$3:$J$200,MATCH(Data6[[#This Row],[Name:]],'Employee Info'!$B$3:$B$200,0),MATCH(Data6[[#Headers],[Tech]],'Employee Info'!$C$2:$J$2,0)),"")</f>
        <v/>
      </c>
      <c r="N362" s="19" t="str">
        <f>IFERROR(INDEX('Employee Info'!$C$3:$J$200,MATCH(Data6[[#This Row],[Name:]],'Employee Info'!$B$3:$B$200,0),MATCH(Data6[[#Headers],[Other]],'Employee Info'!$C$2:$J$2,0)),"")</f>
        <v/>
      </c>
      <c r="O362" s="19">
        <f>IFERROR((Data6[[#This Row],[Hours:]]*SUM(Data6[[#This Row],[Rate]:[Other]])),"")</f>
        <v>0</v>
      </c>
      <c r="P362" s="7" t="str">
        <f>IF(Data6[[#This Row],[WO'#:]]="","Riley #","WO#")</f>
        <v>Riley #</v>
      </c>
      <c r="Q362" s="7">
        <f>IFERROR(WEEKNUM(Data6[[#This Row],[Date:]]),"")</f>
        <v>11</v>
      </c>
      <c r="R362" s="6">
        <f t="shared" si="15"/>
        <v>45361</v>
      </c>
      <c r="S362" s="6">
        <f>Data6[[#This Row],[Week Start]]+7</f>
        <v>45368</v>
      </c>
      <c r="T362" s="7" t="str">
        <f t="shared" si="16"/>
        <v>3/10/2024 - 3/17/2024</v>
      </c>
      <c r="U362" s="7" t="str">
        <f t="shared" si="17"/>
        <v>Time Card</v>
      </c>
      <c r="V362" s="8" t="str">
        <f>RIGHT(TEXT(Data6[[#This Row],[Date:]],"mmddyyyy"),4)</f>
        <v>2024</v>
      </c>
      <c r="W362" s="8" t="str">
        <f>MID(TEXT(Data6[[#This Row],[Date:]],"mmddyyyy"),3,2)</f>
        <v>14</v>
      </c>
      <c r="X362" s="8" t="str">
        <f>LEFT(TEXT(Data6[[#This Row],[Date:]],"mmddyyyy"),2)</f>
        <v>03</v>
      </c>
      <c r="Y362" s="6">
        <f>DATE(Data6[[#This Row],[Year]],Data6[[#This Row],[Month]],Data6[[#This Row],[Day]])</f>
        <v>45365</v>
      </c>
    </row>
    <row r="363" spans="1:25">
      <c r="A363" s="5">
        <v>45366.514273842593</v>
      </c>
      <c r="B363" s="7" t="s">
        <v>66</v>
      </c>
      <c r="C363" s="6" t="s">
        <v>303</v>
      </c>
      <c r="D363" s="7" t="s">
        <v>309</v>
      </c>
      <c r="E363" s="8">
        <v>6</v>
      </c>
      <c r="F363" s="7" t="s">
        <v>68</v>
      </c>
      <c r="G363" s="7" t="s">
        <v>68</v>
      </c>
      <c r="H363" s="7" t="s">
        <v>198</v>
      </c>
      <c r="I363" s="7" t="s">
        <v>44</v>
      </c>
      <c r="J363" s="19" t="str">
        <f>IFERROR(INDEX('Employee Info'!$C$3:$E$200,MATCH(Data6[[#This Row],[Name:]],'Employee Info'!$B$3:$B$200,0),MATCH(Data6[[#This Row],[Hours Type:]],'Employee Info'!$C$2:$E$2,0)),"")</f>
        <v/>
      </c>
      <c r="K363" s="19" t="str">
        <f>IFERROR(INDEX('Employee Info'!$C$3:$J$200,MATCH(Data6[[#This Row],[Name:]],'Employee Info'!$B$3:$B$200,0),MATCH(Data6[[#Headers],[Truck]],'Employee Info'!$C$2:$J$2,0)),"")</f>
        <v/>
      </c>
      <c r="L363" s="19" t="str">
        <f>IFERROR(INDEX('Employee Info'!$C$3:$J$200,MATCH(Data6[[#This Row],[Name:]],'Employee Info'!$B$3:$B$200,0),MATCH(Data6[[#Headers],[Phone]],'Employee Info'!$C$2:$J$2,0)),"")</f>
        <v/>
      </c>
      <c r="M363" s="19" t="str">
        <f>IFERROR(INDEX('Employee Info'!$C$3:$J$200,MATCH(Data6[[#This Row],[Name:]],'Employee Info'!$B$3:$B$200,0),MATCH(Data6[[#Headers],[Tech]],'Employee Info'!$C$2:$J$2,0)),"")</f>
        <v/>
      </c>
      <c r="N363" s="19" t="str">
        <f>IFERROR(INDEX('Employee Info'!$C$3:$J$200,MATCH(Data6[[#This Row],[Name:]],'Employee Info'!$B$3:$B$200,0),MATCH(Data6[[#Headers],[Other]],'Employee Info'!$C$2:$J$2,0)),"")</f>
        <v/>
      </c>
      <c r="O363" s="19">
        <f>IFERROR((Data6[[#This Row],[Hours:]]*SUM(Data6[[#This Row],[Rate]:[Other]])),"")</f>
        <v>0</v>
      </c>
      <c r="P363" s="7" t="str">
        <f>IF(Data6[[#This Row],[WO'#:]]="","Riley #","WO#")</f>
        <v>Riley #</v>
      </c>
      <c r="Q363" s="7">
        <f>IFERROR(WEEKNUM(Data6[[#This Row],[Date:]]),"")</f>
        <v>11</v>
      </c>
      <c r="R363" s="6">
        <f t="shared" si="15"/>
        <v>45361</v>
      </c>
      <c r="S363" s="6">
        <f>Data6[[#This Row],[Week Start]]+7</f>
        <v>45368</v>
      </c>
      <c r="T363" s="7" t="str">
        <f t="shared" si="16"/>
        <v>3/10/2024 - 3/17/2024</v>
      </c>
      <c r="U363" s="7" t="str">
        <f t="shared" si="17"/>
        <v>Time Card</v>
      </c>
      <c r="V363" s="8" t="str">
        <f>RIGHT(TEXT(Data6[[#This Row],[Date:]],"mmddyyyy"),4)</f>
        <v>2024</v>
      </c>
      <c r="W363" s="8" t="str">
        <f>MID(TEXT(Data6[[#This Row],[Date:]],"mmddyyyy"),3,2)</f>
        <v>14</v>
      </c>
      <c r="X363" s="8" t="str">
        <f>LEFT(TEXT(Data6[[#This Row],[Date:]],"mmddyyyy"),2)</f>
        <v>03</v>
      </c>
      <c r="Y363" s="6">
        <f>DATE(Data6[[#This Row],[Year]],Data6[[#This Row],[Month]],Data6[[#This Row],[Day]])</f>
        <v>45365</v>
      </c>
    </row>
    <row r="364" spans="1:25">
      <c r="A364" s="5">
        <v>45366.35682627315</v>
      </c>
      <c r="B364" s="7" t="s">
        <v>65</v>
      </c>
      <c r="C364" s="6" t="s">
        <v>303</v>
      </c>
      <c r="D364" s="7" t="s">
        <v>307</v>
      </c>
      <c r="E364" s="8">
        <v>6</v>
      </c>
      <c r="F364" s="7" t="s">
        <v>68</v>
      </c>
      <c r="G364" s="7" t="s">
        <v>68</v>
      </c>
      <c r="H364" s="7" t="s">
        <v>64</v>
      </c>
      <c r="I364" s="7" t="s">
        <v>44</v>
      </c>
      <c r="J364" s="19" t="str">
        <f>IFERROR(INDEX('Employee Info'!$C$3:$E$200,MATCH(Data6[[#This Row],[Name:]],'Employee Info'!$B$3:$B$200,0),MATCH(Data6[[#This Row],[Hours Type:]],'Employee Info'!$C$2:$E$2,0)),"")</f>
        <v/>
      </c>
      <c r="K364" s="19" t="str">
        <f>IFERROR(INDEX('Employee Info'!$C$3:$J$200,MATCH(Data6[[#This Row],[Name:]],'Employee Info'!$B$3:$B$200,0),MATCH(Data6[[#Headers],[Truck]],'Employee Info'!$C$2:$J$2,0)),"")</f>
        <v/>
      </c>
      <c r="L364" s="19" t="str">
        <f>IFERROR(INDEX('Employee Info'!$C$3:$J$200,MATCH(Data6[[#This Row],[Name:]],'Employee Info'!$B$3:$B$200,0),MATCH(Data6[[#Headers],[Phone]],'Employee Info'!$C$2:$J$2,0)),"")</f>
        <v/>
      </c>
      <c r="M364" s="19" t="str">
        <f>IFERROR(INDEX('Employee Info'!$C$3:$J$200,MATCH(Data6[[#This Row],[Name:]],'Employee Info'!$B$3:$B$200,0),MATCH(Data6[[#Headers],[Tech]],'Employee Info'!$C$2:$J$2,0)),"")</f>
        <v/>
      </c>
      <c r="N364" s="19" t="str">
        <f>IFERROR(INDEX('Employee Info'!$C$3:$J$200,MATCH(Data6[[#This Row],[Name:]],'Employee Info'!$B$3:$B$200,0),MATCH(Data6[[#Headers],[Other]],'Employee Info'!$C$2:$J$2,0)),"")</f>
        <v/>
      </c>
      <c r="O364" s="19">
        <f>IFERROR((Data6[[#This Row],[Hours:]]*SUM(Data6[[#This Row],[Rate]:[Other]])),"")</f>
        <v>0</v>
      </c>
      <c r="P364" s="7" t="str">
        <f>IF(Data6[[#This Row],[WO'#:]]="","Riley #","WO#")</f>
        <v>Riley #</v>
      </c>
      <c r="Q364" s="7">
        <f>IFERROR(WEEKNUM(Data6[[#This Row],[Date:]]),"")</f>
        <v>11</v>
      </c>
      <c r="R364" s="6">
        <f t="shared" si="15"/>
        <v>45361</v>
      </c>
      <c r="S364" s="6">
        <f>Data6[[#This Row],[Week Start]]+7</f>
        <v>45368</v>
      </c>
      <c r="T364" s="7" t="str">
        <f t="shared" si="16"/>
        <v>3/10/2024 - 3/17/2024</v>
      </c>
      <c r="U364" s="7" t="str">
        <f t="shared" si="17"/>
        <v>Time Card</v>
      </c>
      <c r="V364" s="8" t="str">
        <f>RIGHT(TEXT(Data6[[#This Row],[Date:]],"mmddyyyy"),4)</f>
        <v>2024</v>
      </c>
      <c r="W364" s="8" t="str">
        <f>MID(TEXT(Data6[[#This Row],[Date:]],"mmddyyyy"),3,2)</f>
        <v>14</v>
      </c>
      <c r="X364" s="8" t="str">
        <f>LEFT(TEXT(Data6[[#This Row],[Date:]],"mmddyyyy"),2)</f>
        <v>03</v>
      </c>
      <c r="Y364" s="6">
        <f>DATE(Data6[[#This Row],[Year]],Data6[[#This Row],[Month]],Data6[[#This Row],[Day]])</f>
        <v>45365</v>
      </c>
    </row>
    <row r="365" spans="1:25">
      <c r="A365" s="5">
        <v>45366.517296064812</v>
      </c>
      <c r="B365" s="7" t="s">
        <v>66</v>
      </c>
      <c r="C365" s="6" t="s">
        <v>310</v>
      </c>
      <c r="D365" s="7" t="s">
        <v>311</v>
      </c>
      <c r="E365" s="8">
        <v>3</v>
      </c>
      <c r="F365" s="7">
        <v>6984733</v>
      </c>
      <c r="G365" s="7" t="s">
        <v>68</v>
      </c>
      <c r="H365" s="7" t="s">
        <v>69</v>
      </c>
      <c r="I365" s="7" t="s">
        <v>44</v>
      </c>
      <c r="J365" s="19" t="str">
        <f>IFERROR(INDEX('Employee Info'!$C$3:$E$200,MATCH(Data6[[#This Row],[Name:]],'Employee Info'!$B$3:$B$200,0),MATCH(Data6[[#This Row],[Hours Type:]],'Employee Info'!$C$2:$E$2,0)),"")</f>
        <v/>
      </c>
      <c r="K365" s="19" t="str">
        <f>IFERROR(INDEX('Employee Info'!$C$3:$J$200,MATCH(Data6[[#This Row],[Name:]],'Employee Info'!$B$3:$B$200,0),MATCH(Data6[[#Headers],[Truck]],'Employee Info'!$C$2:$J$2,0)),"")</f>
        <v/>
      </c>
      <c r="L365" s="19" t="str">
        <f>IFERROR(INDEX('Employee Info'!$C$3:$J$200,MATCH(Data6[[#This Row],[Name:]],'Employee Info'!$B$3:$B$200,0),MATCH(Data6[[#Headers],[Phone]],'Employee Info'!$C$2:$J$2,0)),"")</f>
        <v/>
      </c>
      <c r="M365" s="19" t="str">
        <f>IFERROR(INDEX('Employee Info'!$C$3:$J$200,MATCH(Data6[[#This Row],[Name:]],'Employee Info'!$B$3:$B$200,0),MATCH(Data6[[#Headers],[Tech]],'Employee Info'!$C$2:$J$2,0)),"")</f>
        <v/>
      </c>
      <c r="N365" s="19" t="str">
        <f>IFERROR(INDEX('Employee Info'!$C$3:$J$200,MATCH(Data6[[#This Row],[Name:]],'Employee Info'!$B$3:$B$200,0),MATCH(Data6[[#Headers],[Other]],'Employee Info'!$C$2:$J$2,0)),"")</f>
        <v/>
      </c>
      <c r="O365" s="19">
        <f>IFERROR((Data6[[#This Row],[Hours:]]*SUM(Data6[[#This Row],[Rate]:[Other]])),"")</f>
        <v>0</v>
      </c>
      <c r="P365" s="7" t="str">
        <f>IF(Data6[[#This Row],[WO'#:]]="","Riley #","WO#")</f>
        <v>WO#</v>
      </c>
      <c r="Q365" s="7">
        <f>IFERROR(WEEKNUM(Data6[[#This Row],[Date:]]),"")</f>
        <v>11</v>
      </c>
      <c r="R365" s="6">
        <f t="shared" si="15"/>
        <v>45361</v>
      </c>
      <c r="S365" s="6">
        <f>Data6[[#This Row],[Week Start]]+7</f>
        <v>45368</v>
      </c>
      <c r="T365" s="7" t="str">
        <f t="shared" si="16"/>
        <v>3/10/2024 - 3/17/2024</v>
      </c>
      <c r="U365" s="7" t="str">
        <f t="shared" si="17"/>
        <v>Time Card</v>
      </c>
      <c r="V365" s="8" t="str">
        <f>RIGHT(TEXT(Data6[[#This Row],[Date:]],"mmddyyyy"),4)</f>
        <v>2024</v>
      </c>
      <c r="W365" s="8" t="str">
        <f>MID(TEXT(Data6[[#This Row],[Date:]],"mmddyyyy"),3,2)</f>
        <v>15</v>
      </c>
      <c r="X365" s="8" t="str">
        <f>LEFT(TEXT(Data6[[#This Row],[Date:]],"mmddyyyy"),2)</f>
        <v>03</v>
      </c>
      <c r="Y365" s="6">
        <f>DATE(Data6[[#This Row],[Year]],Data6[[#This Row],[Month]],Data6[[#This Row],[Day]])</f>
        <v>45366</v>
      </c>
    </row>
    <row r="366" spans="1:25">
      <c r="A366" s="5">
        <v>45366.518592939814</v>
      </c>
      <c r="B366" s="7" t="s">
        <v>66</v>
      </c>
      <c r="C366" s="6" t="s">
        <v>310</v>
      </c>
      <c r="D366" s="7" t="s">
        <v>312</v>
      </c>
      <c r="E366" s="8">
        <v>2</v>
      </c>
      <c r="F366" s="7">
        <v>6984733</v>
      </c>
      <c r="G366" s="7" t="s">
        <v>68</v>
      </c>
      <c r="H366" s="7" t="s">
        <v>69</v>
      </c>
      <c r="I366" s="7" t="s">
        <v>44</v>
      </c>
      <c r="J366" s="19" t="str">
        <f>IFERROR(INDEX('Employee Info'!$C$3:$E$200,MATCH(Data6[[#This Row],[Name:]],'Employee Info'!$B$3:$B$200,0),MATCH(Data6[[#This Row],[Hours Type:]],'Employee Info'!$C$2:$E$2,0)),"")</f>
        <v/>
      </c>
      <c r="K366" s="19" t="str">
        <f>IFERROR(INDEX('Employee Info'!$C$3:$J$200,MATCH(Data6[[#This Row],[Name:]],'Employee Info'!$B$3:$B$200,0),MATCH(Data6[[#Headers],[Truck]],'Employee Info'!$C$2:$J$2,0)),"")</f>
        <v/>
      </c>
      <c r="L366" s="19" t="str">
        <f>IFERROR(INDEX('Employee Info'!$C$3:$J$200,MATCH(Data6[[#This Row],[Name:]],'Employee Info'!$B$3:$B$200,0),MATCH(Data6[[#Headers],[Phone]],'Employee Info'!$C$2:$J$2,0)),"")</f>
        <v/>
      </c>
      <c r="M366" s="19" t="str">
        <f>IFERROR(INDEX('Employee Info'!$C$3:$J$200,MATCH(Data6[[#This Row],[Name:]],'Employee Info'!$B$3:$B$200,0),MATCH(Data6[[#Headers],[Tech]],'Employee Info'!$C$2:$J$2,0)),"")</f>
        <v/>
      </c>
      <c r="N366" s="19" t="str">
        <f>IFERROR(INDEX('Employee Info'!$C$3:$J$200,MATCH(Data6[[#This Row],[Name:]],'Employee Info'!$B$3:$B$200,0),MATCH(Data6[[#Headers],[Other]],'Employee Info'!$C$2:$J$2,0)),"")</f>
        <v/>
      </c>
      <c r="O366" s="19">
        <f>IFERROR((Data6[[#This Row],[Hours:]]*SUM(Data6[[#This Row],[Rate]:[Other]])),"")</f>
        <v>0</v>
      </c>
      <c r="P366" s="7" t="str">
        <f>IF(Data6[[#This Row],[WO'#:]]="","Riley #","WO#")</f>
        <v>WO#</v>
      </c>
      <c r="Q366" s="7">
        <f>IFERROR(WEEKNUM(Data6[[#This Row],[Date:]]),"")</f>
        <v>11</v>
      </c>
      <c r="R366" s="6">
        <f t="shared" si="15"/>
        <v>45361</v>
      </c>
      <c r="S366" s="6">
        <f>Data6[[#This Row],[Week Start]]+7</f>
        <v>45368</v>
      </c>
      <c r="T366" s="7" t="str">
        <f t="shared" si="16"/>
        <v>3/10/2024 - 3/17/2024</v>
      </c>
      <c r="U366" s="7" t="str">
        <f t="shared" si="17"/>
        <v>Time Card</v>
      </c>
      <c r="V366" s="8" t="str">
        <f>RIGHT(TEXT(Data6[[#This Row],[Date:]],"mmddyyyy"),4)</f>
        <v>2024</v>
      </c>
      <c r="W366" s="8" t="str">
        <f>MID(TEXT(Data6[[#This Row],[Date:]],"mmddyyyy"),3,2)</f>
        <v>15</v>
      </c>
      <c r="X366" s="8" t="str">
        <f>LEFT(TEXT(Data6[[#This Row],[Date:]],"mmddyyyy"),2)</f>
        <v>03</v>
      </c>
      <c r="Y366" s="6">
        <f>DATE(Data6[[#This Row],[Year]],Data6[[#This Row],[Month]],Data6[[#This Row],[Day]])</f>
        <v>45366</v>
      </c>
    </row>
    <row r="367" spans="1:25">
      <c r="A367" s="5">
        <v>45392.368106018519</v>
      </c>
      <c r="B367" s="7" t="s">
        <v>76</v>
      </c>
      <c r="C367" s="6" t="s">
        <v>310</v>
      </c>
      <c r="D367" s="7" t="s">
        <v>156</v>
      </c>
      <c r="E367" s="8">
        <v>2</v>
      </c>
      <c r="F367" s="7">
        <v>6984733</v>
      </c>
      <c r="G367" s="7" t="s">
        <v>68</v>
      </c>
      <c r="H367" s="7" t="s">
        <v>69</v>
      </c>
      <c r="I367" s="7" t="s">
        <v>44</v>
      </c>
      <c r="J367" s="19" t="str">
        <f>IFERROR(INDEX('Employee Info'!$C$3:$E$200,MATCH(Data6[[#This Row],[Name:]],'Employee Info'!$B$3:$B$200,0),MATCH(Data6[[#This Row],[Hours Type:]],'Employee Info'!$C$2:$E$2,0)),"")</f>
        <v/>
      </c>
      <c r="K367" s="19" t="str">
        <f>IFERROR(INDEX('Employee Info'!$C$3:$J$200,MATCH(Data6[[#This Row],[Name:]],'Employee Info'!$B$3:$B$200,0),MATCH(Data6[[#Headers],[Truck]],'Employee Info'!$C$2:$J$2,0)),"")</f>
        <v/>
      </c>
      <c r="L367" s="19" t="str">
        <f>IFERROR(INDEX('Employee Info'!$C$3:$J$200,MATCH(Data6[[#This Row],[Name:]],'Employee Info'!$B$3:$B$200,0),MATCH(Data6[[#Headers],[Phone]],'Employee Info'!$C$2:$J$2,0)),"")</f>
        <v/>
      </c>
      <c r="M367" s="19" t="str">
        <f>IFERROR(INDEX('Employee Info'!$C$3:$J$200,MATCH(Data6[[#This Row],[Name:]],'Employee Info'!$B$3:$B$200,0),MATCH(Data6[[#Headers],[Tech]],'Employee Info'!$C$2:$J$2,0)),"")</f>
        <v/>
      </c>
      <c r="N367" s="19" t="str">
        <f>IFERROR(INDEX('Employee Info'!$C$3:$J$200,MATCH(Data6[[#This Row],[Name:]],'Employee Info'!$B$3:$B$200,0),MATCH(Data6[[#Headers],[Other]],'Employee Info'!$C$2:$J$2,0)),"")</f>
        <v/>
      </c>
      <c r="O367" s="19">
        <f>IFERROR((Data6[[#This Row],[Hours:]]*SUM(Data6[[#This Row],[Rate]:[Other]])),"")</f>
        <v>0</v>
      </c>
      <c r="P367" s="7" t="str">
        <f>IF(Data6[[#This Row],[WO'#:]]="","Riley #","WO#")</f>
        <v>WO#</v>
      </c>
      <c r="Q367" s="7">
        <f>IFERROR(WEEKNUM(Data6[[#This Row],[Date:]]),"")</f>
        <v>11</v>
      </c>
      <c r="R367" s="6">
        <f t="shared" si="15"/>
        <v>45361</v>
      </c>
      <c r="S367" s="6">
        <f>Data6[[#This Row],[Week Start]]+7</f>
        <v>45368</v>
      </c>
      <c r="T367" s="7" t="str">
        <f t="shared" si="16"/>
        <v>3/10/2024 - 3/17/2024</v>
      </c>
      <c r="U367" s="7" t="str">
        <f t="shared" si="17"/>
        <v>Time Card</v>
      </c>
      <c r="V367" s="8" t="str">
        <f>RIGHT(TEXT(Data6[[#This Row],[Date:]],"mmddyyyy"),4)</f>
        <v>2024</v>
      </c>
      <c r="W367" s="8" t="str">
        <f>MID(TEXT(Data6[[#This Row],[Date:]],"mmddyyyy"),3,2)</f>
        <v>15</v>
      </c>
      <c r="X367" s="8" t="str">
        <f>LEFT(TEXT(Data6[[#This Row],[Date:]],"mmddyyyy"),2)</f>
        <v>03</v>
      </c>
      <c r="Y367" s="6">
        <f>DATE(Data6[[#This Row],[Year]],Data6[[#This Row],[Month]],Data6[[#This Row],[Day]])</f>
        <v>45366</v>
      </c>
    </row>
    <row r="368" spans="1:25">
      <c r="A368" s="5">
        <v>45366.565639236112</v>
      </c>
      <c r="B368" s="7" t="s">
        <v>31</v>
      </c>
      <c r="C368" s="6" t="s">
        <v>310</v>
      </c>
      <c r="D368" s="7" t="s">
        <v>280</v>
      </c>
      <c r="E368" s="8">
        <v>1</v>
      </c>
      <c r="F368" s="7" t="s">
        <v>68</v>
      </c>
      <c r="G368" s="7" t="s">
        <v>68</v>
      </c>
      <c r="H368" s="7" t="s">
        <v>92</v>
      </c>
      <c r="I368" s="7" t="s">
        <v>44</v>
      </c>
      <c r="J368" s="19" t="str">
        <f>IFERROR(INDEX('Employee Info'!$C$3:$E$200,MATCH(Data6[[#This Row],[Name:]],'Employee Info'!$B$3:$B$200,0),MATCH(Data6[[#This Row],[Hours Type:]],'Employee Info'!$C$2:$E$2,0)),"")</f>
        <v/>
      </c>
      <c r="K368" s="19" t="str">
        <f>IFERROR(INDEX('Employee Info'!$C$3:$J$200,MATCH(Data6[[#This Row],[Name:]],'Employee Info'!$B$3:$B$200,0),MATCH(Data6[[#Headers],[Truck]],'Employee Info'!$C$2:$J$2,0)),"")</f>
        <v/>
      </c>
      <c r="L368" s="19" t="str">
        <f>IFERROR(INDEX('Employee Info'!$C$3:$J$200,MATCH(Data6[[#This Row],[Name:]],'Employee Info'!$B$3:$B$200,0),MATCH(Data6[[#Headers],[Phone]],'Employee Info'!$C$2:$J$2,0)),"")</f>
        <v/>
      </c>
      <c r="M368" s="19" t="str">
        <f>IFERROR(INDEX('Employee Info'!$C$3:$J$200,MATCH(Data6[[#This Row],[Name:]],'Employee Info'!$B$3:$B$200,0),MATCH(Data6[[#Headers],[Tech]],'Employee Info'!$C$2:$J$2,0)),"")</f>
        <v/>
      </c>
      <c r="N368" s="19" t="str">
        <f>IFERROR(INDEX('Employee Info'!$C$3:$J$200,MATCH(Data6[[#This Row],[Name:]],'Employee Info'!$B$3:$B$200,0),MATCH(Data6[[#Headers],[Other]],'Employee Info'!$C$2:$J$2,0)),"")</f>
        <v/>
      </c>
      <c r="O368" s="19">
        <f>IFERROR((Data6[[#This Row],[Hours:]]*SUM(Data6[[#This Row],[Rate]:[Other]])),"")</f>
        <v>0</v>
      </c>
      <c r="P368" s="7" t="str">
        <f>IF(Data6[[#This Row],[WO'#:]]="","Riley #","WO#")</f>
        <v>Riley #</v>
      </c>
      <c r="Q368" s="7">
        <f>IFERROR(WEEKNUM(Data6[[#This Row],[Date:]]),"")</f>
        <v>11</v>
      </c>
      <c r="R368" s="6">
        <f t="shared" si="15"/>
        <v>45361</v>
      </c>
      <c r="S368" s="6">
        <f>Data6[[#This Row],[Week Start]]+7</f>
        <v>45368</v>
      </c>
      <c r="T368" s="7" t="str">
        <f t="shared" si="16"/>
        <v>3/10/2024 - 3/17/2024</v>
      </c>
      <c r="U368" s="7" t="str">
        <f t="shared" si="17"/>
        <v>Time Card</v>
      </c>
      <c r="V368" s="8" t="str">
        <f>RIGHT(TEXT(Data6[[#This Row],[Date:]],"mmddyyyy"),4)</f>
        <v>2024</v>
      </c>
      <c r="W368" s="8" t="str">
        <f>MID(TEXT(Data6[[#This Row],[Date:]],"mmddyyyy"),3,2)</f>
        <v>15</v>
      </c>
      <c r="X368" s="8" t="str">
        <f>LEFT(TEXT(Data6[[#This Row],[Date:]],"mmddyyyy"),2)</f>
        <v>03</v>
      </c>
      <c r="Y368" s="6">
        <f>DATE(Data6[[#This Row],[Year]],Data6[[#This Row],[Month]],Data6[[#This Row],[Day]])</f>
        <v>45366</v>
      </c>
    </row>
    <row r="369" spans="1:25">
      <c r="A369" s="5">
        <v>45366.514573379631</v>
      </c>
      <c r="B369" s="7" t="s">
        <v>66</v>
      </c>
      <c r="C369" s="6" t="s">
        <v>310</v>
      </c>
      <c r="D369" s="7" t="s">
        <v>309</v>
      </c>
      <c r="E369" s="8">
        <v>3</v>
      </c>
      <c r="F369" s="7" t="s">
        <v>68</v>
      </c>
      <c r="G369" s="7" t="s">
        <v>68</v>
      </c>
      <c r="H369" s="7" t="s">
        <v>198</v>
      </c>
      <c r="I369" s="7" t="s">
        <v>44</v>
      </c>
      <c r="J369" s="19" t="str">
        <f>IFERROR(INDEX('Employee Info'!$C$3:$E$200,MATCH(Data6[[#This Row],[Name:]],'Employee Info'!$B$3:$B$200,0),MATCH(Data6[[#This Row],[Hours Type:]],'Employee Info'!$C$2:$E$2,0)),"")</f>
        <v/>
      </c>
      <c r="K369" s="19" t="str">
        <f>IFERROR(INDEX('Employee Info'!$C$3:$J$200,MATCH(Data6[[#This Row],[Name:]],'Employee Info'!$B$3:$B$200,0),MATCH(Data6[[#Headers],[Truck]],'Employee Info'!$C$2:$J$2,0)),"")</f>
        <v/>
      </c>
      <c r="L369" s="19" t="str">
        <f>IFERROR(INDEX('Employee Info'!$C$3:$J$200,MATCH(Data6[[#This Row],[Name:]],'Employee Info'!$B$3:$B$200,0),MATCH(Data6[[#Headers],[Phone]],'Employee Info'!$C$2:$J$2,0)),"")</f>
        <v/>
      </c>
      <c r="M369" s="19" t="str">
        <f>IFERROR(INDEX('Employee Info'!$C$3:$J$200,MATCH(Data6[[#This Row],[Name:]],'Employee Info'!$B$3:$B$200,0),MATCH(Data6[[#Headers],[Tech]],'Employee Info'!$C$2:$J$2,0)),"")</f>
        <v/>
      </c>
      <c r="N369" s="19" t="str">
        <f>IFERROR(INDEX('Employee Info'!$C$3:$J$200,MATCH(Data6[[#This Row],[Name:]],'Employee Info'!$B$3:$B$200,0),MATCH(Data6[[#Headers],[Other]],'Employee Info'!$C$2:$J$2,0)),"")</f>
        <v/>
      </c>
      <c r="O369" s="19">
        <f>IFERROR((Data6[[#This Row],[Hours:]]*SUM(Data6[[#This Row],[Rate]:[Other]])),"")</f>
        <v>0</v>
      </c>
      <c r="P369" s="7" t="str">
        <f>IF(Data6[[#This Row],[WO'#:]]="","Riley #","WO#")</f>
        <v>Riley #</v>
      </c>
      <c r="Q369" s="7">
        <f>IFERROR(WEEKNUM(Data6[[#This Row],[Date:]]),"")</f>
        <v>11</v>
      </c>
      <c r="R369" s="6">
        <f t="shared" si="15"/>
        <v>45361</v>
      </c>
      <c r="S369" s="6">
        <f>Data6[[#This Row],[Week Start]]+7</f>
        <v>45368</v>
      </c>
      <c r="T369" s="7" t="str">
        <f t="shared" si="16"/>
        <v>3/10/2024 - 3/17/2024</v>
      </c>
      <c r="U369" s="7" t="str">
        <f t="shared" si="17"/>
        <v>Time Card</v>
      </c>
      <c r="V369" s="8" t="str">
        <f>RIGHT(TEXT(Data6[[#This Row],[Date:]],"mmddyyyy"),4)</f>
        <v>2024</v>
      </c>
      <c r="W369" s="8" t="str">
        <f>MID(TEXT(Data6[[#This Row],[Date:]],"mmddyyyy"),3,2)</f>
        <v>15</v>
      </c>
      <c r="X369" s="8" t="str">
        <f>LEFT(TEXT(Data6[[#This Row],[Date:]],"mmddyyyy"),2)</f>
        <v>03</v>
      </c>
      <c r="Y369" s="6">
        <f>DATE(Data6[[#This Row],[Year]],Data6[[#This Row],[Month]],Data6[[#This Row],[Day]])</f>
        <v>45366</v>
      </c>
    </row>
    <row r="370" spans="1:25">
      <c r="A370" s="5">
        <v>45366.565008217593</v>
      </c>
      <c r="B370" s="7" t="s">
        <v>31</v>
      </c>
      <c r="C370" s="6" t="s">
        <v>310</v>
      </c>
      <c r="D370" s="7" t="s">
        <v>314</v>
      </c>
      <c r="E370" s="8">
        <v>5</v>
      </c>
      <c r="F370" s="7" t="s">
        <v>68</v>
      </c>
      <c r="G370" s="7" t="s">
        <v>68</v>
      </c>
      <c r="H370" s="7" t="s">
        <v>198</v>
      </c>
      <c r="I370" s="7" t="s">
        <v>44</v>
      </c>
      <c r="J370" s="19" t="str">
        <f>IFERROR(INDEX('Employee Info'!$C$3:$E$200,MATCH(Data6[[#This Row],[Name:]],'Employee Info'!$B$3:$B$200,0),MATCH(Data6[[#This Row],[Hours Type:]],'Employee Info'!$C$2:$E$2,0)),"")</f>
        <v/>
      </c>
      <c r="K370" s="19" t="str">
        <f>IFERROR(INDEX('Employee Info'!$C$3:$J$200,MATCH(Data6[[#This Row],[Name:]],'Employee Info'!$B$3:$B$200,0),MATCH(Data6[[#Headers],[Truck]],'Employee Info'!$C$2:$J$2,0)),"")</f>
        <v/>
      </c>
      <c r="L370" s="19" t="str">
        <f>IFERROR(INDEX('Employee Info'!$C$3:$J$200,MATCH(Data6[[#This Row],[Name:]],'Employee Info'!$B$3:$B$200,0),MATCH(Data6[[#Headers],[Phone]],'Employee Info'!$C$2:$J$2,0)),"")</f>
        <v/>
      </c>
      <c r="M370" s="19" t="str">
        <f>IFERROR(INDEX('Employee Info'!$C$3:$J$200,MATCH(Data6[[#This Row],[Name:]],'Employee Info'!$B$3:$B$200,0),MATCH(Data6[[#Headers],[Tech]],'Employee Info'!$C$2:$J$2,0)),"")</f>
        <v/>
      </c>
      <c r="N370" s="19" t="str">
        <f>IFERROR(INDEX('Employee Info'!$C$3:$J$200,MATCH(Data6[[#This Row],[Name:]],'Employee Info'!$B$3:$B$200,0),MATCH(Data6[[#Headers],[Other]],'Employee Info'!$C$2:$J$2,0)),"")</f>
        <v/>
      </c>
      <c r="O370" s="19">
        <f>IFERROR((Data6[[#This Row],[Hours:]]*SUM(Data6[[#This Row],[Rate]:[Other]])),"")</f>
        <v>0</v>
      </c>
      <c r="P370" s="7" t="str">
        <f>IF(Data6[[#This Row],[WO'#:]]="","Riley #","WO#")</f>
        <v>Riley #</v>
      </c>
      <c r="Q370" s="7">
        <f>IFERROR(WEEKNUM(Data6[[#This Row],[Date:]]),"")</f>
        <v>11</v>
      </c>
      <c r="R370" s="6">
        <f t="shared" si="15"/>
        <v>45361</v>
      </c>
      <c r="S370" s="6">
        <f>Data6[[#This Row],[Week Start]]+7</f>
        <v>45368</v>
      </c>
      <c r="T370" s="7" t="str">
        <f t="shared" si="16"/>
        <v>3/10/2024 - 3/17/2024</v>
      </c>
      <c r="U370" s="7" t="str">
        <f t="shared" si="17"/>
        <v>Time Card</v>
      </c>
      <c r="V370" s="8" t="str">
        <f>RIGHT(TEXT(Data6[[#This Row],[Date:]],"mmddyyyy"),4)</f>
        <v>2024</v>
      </c>
      <c r="W370" s="8" t="str">
        <f>MID(TEXT(Data6[[#This Row],[Date:]],"mmddyyyy"),3,2)</f>
        <v>15</v>
      </c>
      <c r="X370" s="8" t="str">
        <f>LEFT(TEXT(Data6[[#This Row],[Date:]],"mmddyyyy"),2)</f>
        <v>03</v>
      </c>
      <c r="Y370" s="6">
        <f>DATE(Data6[[#This Row],[Year]],Data6[[#This Row],[Month]],Data6[[#This Row],[Day]])</f>
        <v>45366</v>
      </c>
    </row>
    <row r="371" spans="1:25">
      <c r="A371" s="5">
        <v>45366.358890856478</v>
      </c>
      <c r="B371" s="7" t="s">
        <v>65</v>
      </c>
      <c r="C371" s="6" t="s">
        <v>310</v>
      </c>
      <c r="D371" s="7" t="s">
        <v>313</v>
      </c>
      <c r="E371" s="8">
        <v>8</v>
      </c>
      <c r="F371" s="7" t="s">
        <v>68</v>
      </c>
      <c r="G371" s="7" t="s">
        <v>68</v>
      </c>
      <c r="H371" s="7" t="s">
        <v>64</v>
      </c>
      <c r="I371" s="7" t="s">
        <v>44</v>
      </c>
      <c r="J371" s="19" t="str">
        <f>IFERROR(INDEX('Employee Info'!$C$3:$E$200,MATCH(Data6[[#This Row],[Name:]],'Employee Info'!$B$3:$B$200,0),MATCH(Data6[[#This Row],[Hours Type:]],'Employee Info'!$C$2:$E$2,0)),"")</f>
        <v/>
      </c>
      <c r="K371" s="19" t="str">
        <f>IFERROR(INDEX('Employee Info'!$C$3:$J$200,MATCH(Data6[[#This Row],[Name:]],'Employee Info'!$B$3:$B$200,0),MATCH(Data6[[#Headers],[Truck]],'Employee Info'!$C$2:$J$2,0)),"")</f>
        <v/>
      </c>
      <c r="L371" s="19" t="str">
        <f>IFERROR(INDEX('Employee Info'!$C$3:$J$200,MATCH(Data6[[#This Row],[Name:]],'Employee Info'!$B$3:$B$200,0),MATCH(Data6[[#Headers],[Phone]],'Employee Info'!$C$2:$J$2,0)),"")</f>
        <v/>
      </c>
      <c r="M371" s="19" t="str">
        <f>IFERROR(INDEX('Employee Info'!$C$3:$J$200,MATCH(Data6[[#This Row],[Name:]],'Employee Info'!$B$3:$B$200,0),MATCH(Data6[[#Headers],[Tech]],'Employee Info'!$C$2:$J$2,0)),"")</f>
        <v/>
      </c>
      <c r="N371" s="19" t="str">
        <f>IFERROR(INDEX('Employee Info'!$C$3:$J$200,MATCH(Data6[[#This Row],[Name:]],'Employee Info'!$B$3:$B$200,0),MATCH(Data6[[#Headers],[Other]],'Employee Info'!$C$2:$J$2,0)),"")</f>
        <v/>
      </c>
      <c r="O371" s="19">
        <f>IFERROR((Data6[[#This Row],[Hours:]]*SUM(Data6[[#This Row],[Rate]:[Other]])),"")</f>
        <v>0</v>
      </c>
      <c r="P371" s="7" t="str">
        <f>IF(Data6[[#This Row],[WO'#:]]="","Riley #","WO#")</f>
        <v>Riley #</v>
      </c>
      <c r="Q371" s="7">
        <f>IFERROR(WEEKNUM(Data6[[#This Row],[Date:]]),"")</f>
        <v>11</v>
      </c>
      <c r="R371" s="6">
        <f t="shared" si="15"/>
        <v>45361</v>
      </c>
      <c r="S371" s="6">
        <f>Data6[[#This Row],[Week Start]]+7</f>
        <v>45368</v>
      </c>
      <c r="T371" s="7" t="str">
        <f t="shared" si="16"/>
        <v>3/10/2024 - 3/17/2024</v>
      </c>
      <c r="U371" s="7" t="str">
        <f t="shared" si="17"/>
        <v>Time Card</v>
      </c>
      <c r="V371" s="8" t="str">
        <f>RIGHT(TEXT(Data6[[#This Row],[Date:]],"mmddyyyy"),4)</f>
        <v>2024</v>
      </c>
      <c r="W371" s="8" t="str">
        <f>MID(TEXT(Data6[[#This Row],[Date:]],"mmddyyyy"),3,2)</f>
        <v>15</v>
      </c>
      <c r="X371" s="8" t="str">
        <f>LEFT(TEXT(Data6[[#This Row],[Date:]],"mmddyyyy"),2)</f>
        <v>03</v>
      </c>
      <c r="Y371" s="6">
        <f>DATE(Data6[[#This Row],[Year]],Data6[[#This Row],[Month]],Data6[[#This Row],[Day]])</f>
        <v>45366</v>
      </c>
    </row>
    <row r="372" spans="1:25">
      <c r="A372" s="5">
        <v>45366.56610196759</v>
      </c>
      <c r="B372" s="7" t="s">
        <v>31</v>
      </c>
      <c r="C372" s="6" t="s">
        <v>310</v>
      </c>
      <c r="D372" s="7" t="s">
        <v>315</v>
      </c>
      <c r="E372" s="8">
        <v>2</v>
      </c>
      <c r="F372" s="7" t="s">
        <v>68</v>
      </c>
      <c r="G372" s="7" t="s">
        <v>68</v>
      </c>
      <c r="H372" s="7" t="s">
        <v>59</v>
      </c>
      <c r="I372" s="7" t="s">
        <v>44</v>
      </c>
      <c r="J372" s="19" t="str">
        <f>IFERROR(INDEX('Employee Info'!$C$3:$E$200,MATCH(Data6[[#This Row],[Name:]],'Employee Info'!$B$3:$B$200,0),MATCH(Data6[[#This Row],[Hours Type:]],'Employee Info'!$C$2:$E$2,0)),"")</f>
        <v/>
      </c>
      <c r="K372" s="19" t="str">
        <f>IFERROR(INDEX('Employee Info'!$C$3:$J$200,MATCH(Data6[[#This Row],[Name:]],'Employee Info'!$B$3:$B$200,0),MATCH(Data6[[#Headers],[Truck]],'Employee Info'!$C$2:$J$2,0)),"")</f>
        <v/>
      </c>
      <c r="L372" s="19" t="str">
        <f>IFERROR(INDEX('Employee Info'!$C$3:$J$200,MATCH(Data6[[#This Row],[Name:]],'Employee Info'!$B$3:$B$200,0),MATCH(Data6[[#Headers],[Phone]],'Employee Info'!$C$2:$J$2,0)),"")</f>
        <v/>
      </c>
      <c r="M372" s="19" t="str">
        <f>IFERROR(INDEX('Employee Info'!$C$3:$J$200,MATCH(Data6[[#This Row],[Name:]],'Employee Info'!$B$3:$B$200,0),MATCH(Data6[[#Headers],[Tech]],'Employee Info'!$C$2:$J$2,0)),"")</f>
        <v/>
      </c>
      <c r="N372" s="19" t="str">
        <f>IFERROR(INDEX('Employee Info'!$C$3:$J$200,MATCH(Data6[[#This Row],[Name:]],'Employee Info'!$B$3:$B$200,0),MATCH(Data6[[#Headers],[Other]],'Employee Info'!$C$2:$J$2,0)),"")</f>
        <v/>
      </c>
      <c r="O372" s="19">
        <f>IFERROR((Data6[[#This Row],[Hours:]]*SUM(Data6[[#This Row],[Rate]:[Other]])),"")</f>
        <v>0</v>
      </c>
      <c r="P372" s="7" t="str">
        <f>IF(Data6[[#This Row],[WO'#:]]="","Riley #","WO#")</f>
        <v>Riley #</v>
      </c>
      <c r="Q372" s="7">
        <f>IFERROR(WEEKNUM(Data6[[#This Row],[Date:]]),"")</f>
        <v>11</v>
      </c>
      <c r="R372" s="6">
        <f t="shared" si="15"/>
        <v>45361</v>
      </c>
      <c r="S372" s="6">
        <f>Data6[[#This Row],[Week Start]]+7</f>
        <v>45368</v>
      </c>
      <c r="T372" s="7" t="str">
        <f t="shared" si="16"/>
        <v>3/10/2024 - 3/17/2024</v>
      </c>
      <c r="U372" s="7" t="str">
        <f t="shared" si="17"/>
        <v>Time Card</v>
      </c>
      <c r="V372" s="8" t="str">
        <f>RIGHT(TEXT(Data6[[#This Row],[Date:]],"mmddyyyy"),4)</f>
        <v>2024</v>
      </c>
      <c r="W372" s="8" t="str">
        <f>MID(TEXT(Data6[[#This Row],[Date:]],"mmddyyyy"),3,2)</f>
        <v>15</v>
      </c>
      <c r="X372" s="8" t="str">
        <f>LEFT(TEXT(Data6[[#This Row],[Date:]],"mmddyyyy"),2)</f>
        <v>03</v>
      </c>
      <c r="Y372" s="6">
        <f>DATE(Data6[[#This Row],[Year]],Data6[[#This Row],[Month]],Data6[[#This Row],[Day]])</f>
        <v>45366</v>
      </c>
    </row>
    <row r="373" spans="1:25">
      <c r="A373" s="5">
        <v>45369.581250000003</v>
      </c>
      <c r="B373" s="7" t="s">
        <v>35</v>
      </c>
      <c r="C373" s="6">
        <v>45369</v>
      </c>
      <c r="D373" s="7" t="s">
        <v>56</v>
      </c>
      <c r="E373" s="8">
        <v>6</v>
      </c>
      <c r="H373" s="7" t="s">
        <v>57</v>
      </c>
      <c r="I373" s="7" t="s">
        <v>44</v>
      </c>
      <c r="J373" s="19" t="str">
        <f>IFERROR(INDEX('Employee Info'!$C$3:$E$200,MATCH(Data6[[#This Row],[Name:]],'Employee Info'!$B$3:$B$200,0),MATCH(Data6[[#This Row],[Hours Type:]],'Employee Info'!$C$2:$E$2,0)),"")</f>
        <v/>
      </c>
      <c r="K373" s="19" t="str">
        <f>IFERROR(INDEX('Employee Info'!$C$3:$J$200,MATCH(Data6[[#This Row],[Name:]],'Employee Info'!$B$3:$B$200,0),MATCH(Data6[[#Headers],[Truck]],'Employee Info'!$C$2:$J$2,0)),"")</f>
        <v/>
      </c>
      <c r="L373" s="19" t="str">
        <f>IFERROR(INDEX('Employee Info'!$C$3:$J$200,MATCH(Data6[[#This Row],[Name:]],'Employee Info'!$B$3:$B$200,0),MATCH(Data6[[#Headers],[Phone]],'Employee Info'!$C$2:$J$2,0)),"")</f>
        <v/>
      </c>
      <c r="M373" s="19" t="str">
        <f>IFERROR(INDEX('Employee Info'!$C$3:$J$200,MATCH(Data6[[#This Row],[Name:]],'Employee Info'!$B$3:$B$200,0),MATCH(Data6[[#Headers],[Tech]],'Employee Info'!$C$2:$J$2,0)),"")</f>
        <v/>
      </c>
      <c r="N373" s="19" t="str">
        <f>IFERROR(INDEX('Employee Info'!$C$3:$J$200,MATCH(Data6[[#This Row],[Name:]],'Employee Info'!$B$3:$B$200,0),MATCH(Data6[[#Headers],[Other]],'Employee Info'!$C$2:$J$2,0)),"")</f>
        <v/>
      </c>
      <c r="O373" s="19">
        <f>IFERROR((Data6[[#This Row],[Hours:]]*SUM(Data6[[#This Row],[Rate]:[Other]])),"")</f>
        <v>0</v>
      </c>
      <c r="P373" s="7" t="str">
        <f>IF(Data6[[#This Row],[WO'#:]]="","Riley #","WO#")</f>
        <v>Riley #</v>
      </c>
      <c r="Q373" s="7">
        <f>IFERROR(WEEKNUM(Data6[[#This Row],[Date:]]),"")</f>
        <v>12</v>
      </c>
      <c r="R373" s="6">
        <f t="shared" si="15"/>
        <v>45368</v>
      </c>
      <c r="S373" s="6">
        <f>Data6[[#This Row],[Week Start]]+7</f>
        <v>45375</v>
      </c>
      <c r="T373" s="7" t="str">
        <f t="shared" si="16"/>
        <v>3/17/2024 - 3/24/2024</v>
      </c>
      <c r="U373" s="7" t="str">
        <f t="shared" si="17"/>
        <v>Time Card</v>
      </c>
      <c r="V373" s="8" t="str">
        <f>RIGHT(TEXT(Data6[[#This Row],[Date:]],"mmddyyyy"),4)</f>
        <v>2024</v>
      </c>
      <c r="W373" s="8" t="str">
        <f>MID(TEXT(Data6[[#This Row],[Date:]],"mmddyyyy"),3,2)</f>
        <v>18</v>
      </c>
      <c r="X373" s="8" t="str">
        <f>LEFT(TEXT(Data6[[#This Row],[Date:]],"mmddyyyy"),2)</f>
        <v>03</v>
      </c>
      <c r="Y373" s="6">
        <f>DATE(Data6[[#This Row],[Year]],Data6[[#This Row],[Month]],Data6[[#This Row],[Day]])</f>
        <v>45369</v>
      </c>
    </row>
    <row r="374" spans="1:25">
      <c r="A374" s="5">
        <v>45369.583333333336</v>
      </c>
      <c r="B374" s="7" t="s">
        <v>31</v>
      </c>
      <c r="C374" s="6">
        <v>45369</v>
      </c>
      <c r="D374" s="7" t="s">
        <v>61</v>
      </c>
      <c r="E374" s="8">
        <v>1</v>
      </c>
      <c r="H374" s="7" t="s">
        <v>62</v>
      </c>
      <c r="I374" s="7" t="s">
        <v>44</v>
      </c>
      <c r="J374" s="19" t="str">
        <f>IFERROR(INDEX('Employee Info'!$C$3:$E$200,MATCH(Data6[[#This Row],[Name:]],'Employee Info'!$B$3:$B$200,0),MATCH(Data6[[#This Row],[Hours Type:]],'Employee Info'!$C$2:$E$2,0)),"")</f>
        <v/>
      </c>
      <c r="K374" s="19" t="str">
        <f>IFERROR(INDEX('Employee Info'!$C$3:$J$200,MATCH(Data6[[#This Row],[Name:]],'Employee Info'!$B$3:$B$200,0),MATCH(Data6[[#Headers],[Truck]],'Employee Info'!$C$2:$J$2,0)),"")</f>
        <v/>
      </c>
      <c r="L374" s="19" t="str">
        <f>IFERROR(INDEX('Employee Info'!$C$3:$J$200,MATCH(Data6[[#This Row],[Name:]],'Employee Info'!$B$3:$B$200,0),MATCH(Data6[[#Headers],[Phone]],'Employee Info'!$C$2:$J$2,0)),"")</f>
        <v/>
      </c>
      <c r="M374" s="19" t="str">
        <f>IFERROR(INDEX('Employee Info'!$C$3:$J$200,MATCH(Data6[[#This Row],[Name:]],'Employee Info'!$B$3:$B$200,0),MATCH(Data6[[#Headers],[Tech]],'Employee Info'!$C$2:$J$2,0)),"")</f>
        <v/>
      </c>
      <c r="N374" s="19" t="str">
        <f>IFERROR(INDEX('Employee Info'!$C$3:$J$200,MATCH(Data6[[#This Row],[Name:]],'Employee Info'!$B$3:$B$200,0),MATCH(Data6[[#Headers],[Other]],'Employee Info'!$C$2:$J$2,0)),"")</f>
        <v/>
      </c>
      <c r="O374" s="19">
        <f>IFERROR((Data6[[#This Row],[Hours:]]*SUM(Data6[[#This Row],[Rate]:[Other]])),"")</f>
        <v>0</v>
      </c>
      <c r="P374" s="7" t="str">
        <f>IF(Data6[[#This Row],[WO'#:]]="","Riley #","WO#")</f>
        <v>Riley #</v>
      </c>
      <c r="Q374" s="7">
        <f>IFERROR(WEEKNUM(Data6[[#This Row],[Date:]]),"")</f>
        <v>12</v>
      </c>
      <c r="R374" s="6">
        <f t="shared" si="15"/>
        <v>45368</v>
      </c>
      <c r="S374" s="6">
        <f>Data6[[#This Row],[Week Start]]+7</f>
        <v>45375</v>
      </c>
      <c r="T374" s="7" t="str">
        <f t="shared" si="16"/>
        <v>3/17/2024 - 3/24/2024</v>
      </c>
      <c r="U374" s="7" t="str">
        <f t="shared" si="17"/>
        <v>Time Card</v>
      </c>
      <c r="V374" s="8" t="str">
        <f>RIGHT(TEXT(Data6[[#This Row],[Date:]],"mmddyyyy"),4)</f>
        <v>2024</v>
      </c>
      <c r="W374" s="8" t="str">
        <f>MID(TEXT(Data6[[#This Row],[Date:]],"mmddyyyy"),3,2)</f>
        <v>18</v>
      </c>
      <c r="X374" s="8" t="str">
        <f>LEFT(TEXT(Data6[[#This Row],[Date:]],"mmddyyyy"),2)</f>
        <v>03</v>
      </c>
      <c r="Y374" s="6">
        <f>DATE(Data6[[#This Row],[Year]],Data6[[#This Row],[Month]],Data6[[#This Row],[Day]])</f>
        <v>45369</v>
      </c>
    </row>
    <row r="375" spans="1:25">
      <c r="A375" s="5">
        <v>45369.584027777775</v>
      </c>
      <c r="B375" s="7" t="s">
        <v>31</v>
      </c>
      <c r="C375" s="6">
        <v>45369</v>
      </c>
      <c r="D375" s="7" t="s">
        <v>63</v>
      </c>
      <c r="E375" s="8">
        <v>1</v>
      </c>
      <c r="H375" s="7" t="s">
        <v>64</v>
      </c>
      <c r="I375" s="7" t="s">
        <v>44</v>
      </c>
      <c r="J375" s="19" t="str">
        <f>IFERROR(INDEX('Employee Info'!$C$3:$E$200,MATCH(Data6[[#This Row],[Name:]],'Employee Info'!$B$3:$B$200,0),MATCH(Data6[[#This Row],[Hours Type:]],'Employee Info'!$C$2:$E$2,0)),"")</f>
        <v/>
      </c>
      <c r="K375" s="19" t="str">
        <f>IFERROR(INDEX('Employee Info'!$C$3:$J$200,MATCH(Data6[[#This Row],[Name:]],'Employee Info'!$B$3:$B$200,0),MATCH(Data6[[#Headers],[Truck]],'Employee Info'!$C$2:$J$2,0)),"")</f>
        <v/>
      </c>
      <c r="L375" s="19" t="str">
        <f>IFERROR(INDEX('Employee Info'!$C$3:$J$200,MATCH(Data6[[#This Row],[Name:]],'Employee Info'!$B$3:$B$200,0),MATCH(Data6[[#Headers],[Phone]],'Employee Info'!$C$2:$J$2,0)),"")</f>
        <v/>
      </c>
      <c r="M375" s="19" t="str">
        <f>IFERROR(INDEX('Employee Info'!$C$3:$J$200,MATCH(Data6[[#This Row],[Name:]],'Employee Info'!$B$3:$B$200,0),MATCH(Data6[[#Headers],[Tech]],'Employee Info'!$C$2:$J$2,0)),"")</f>
        <v/>
      </c>
      <c r="N375" s="19" t="str">
        <f>IFERROR(INDEX('Employee Info'!$C$3:$J$200,MATCH(Data6[[#This Row],[Name:]],'Employee Info'!$B$3:$B$200,0),MATCH(Data6[[#Headers],[Other]],'Employee Info'!$C$2:$J$2,0)),"")</f>
        <v/>
      </c>
      <c r="O375" s="19">
        <f>IFERROR((Data6[[#This Row],[Hours:]]*SUM(Data6[[#This Row],[Rate]:[Other]])),"")</f>
        <v>0</v>
      </c>
      <c r="P375" s="7" t="str">
        <f>IF(Data6[[#This Row],[WO'#:]]="","Riley #","WO#")</f>
        <v>Riley #</v>
      </c>
      <c r="Q375" s="7">
        <f>IFERROR(WEEKNUM(Data6[[#This Row],[Date:]]),"")</f>
        <v>12</v>
      </c>
      <c r="R375" s="6">
        <f t="shared" si="15"/>
        <v>45368</v>
      </c>
      <c r="S375" s="6">
        <f>Data6[[#This Row],[Week Start]]+7</f>
        <v>45375</v>
      </c>
      <c r="T375" s="7" t="str">
        <f t="shared" si="16"/>
        <v>3/17/2024 - 3/24/2024</v>
      </c>
      <c r="U375" s="7" t="str">
        <f t="shared" si="17"/>
        <v>Time Card</v>
      </c>
      <c r="V375" s="8" t="str">
        <f>RIGHT(TEXT(Data6[[#This Row],[Date:]],"mmddyyyy"),4)</f>
        <v>2024</v>
      </c>
      <c r="W375" s="8" t="str">
        <f>MID(TEXT(Data6[[#This Row],[Date:]],"mmddyyyy"),3,2)</f>
        <v>18</v>
      </c>
      <c r="X375" s="8" t="str">
        <f>LEFT(TEXT(Data6[[#This Row],[Date:]],"mmddyyyy"),2)</f>
        <v>03</v>
      </c>
      <c r="Y375" s="6">
        <f>DATE(Data6[[#This Row],[Year]],Data6[[#This Row],[Month]],Data6[[#This Row],[Day]])</f>
        <v>45369</v>
      </c>
    </row>
    <row r="376" spans="1:25">
      <c r="A376" s="5">
        <v>45369.584027777775</v>
      </c>
      <c r="B376" s="7" t="s">
        <v>65</v>
      </c>
      <c r="C376" s="6">
        <v>45369</v>
      </c>
      <c r="D376" s="7" t="s">
        <v>63</v>
      </c>
      <c r="E376" s="8">
        <v>8</v>
      </c>
      <c r="H376" s="7" t="s">
        <v>64</v>
      </c>
      <c r="I376" s="7" t="s">
        <v>44</v>
      </c>
      <c r="J376" s="19" t="str">
        <f>IFERROR(INDEX('Employee Info'!$C$3:$E$200,MATCH(Data6[[#This Row],[Name:]],'Employee Info'!$B$3:$B$200,0),MATCH(Data6[[#This Row],[Hours Type:]],'Employee Info'!$C$2:$E$2,0)),"")</f>
        <v/>
      </c>
      <c r="K376" s="19" t="str">
        <f>IFERROR(INDEX('Employee Info'!$C$3:$J$200,MATCH(Data6[[#This Row],[Name:]],'Employee Info'!$B$3:$B$200,0),MATCH(Data6[[#Headers],[Truck]],'Employee Info'!$C$2:$J$2,0)),"")</f>
        <v/>
      </c>
      <c r="L376" s="19" t="str">
        <f>IFERROR(INDEX('Employee Info'!$C$3:$J$200,MATCH(Data6[[#This Row],[Name:]],'Employee Info'!$B$3:$B$200,0),MATCH(Data6[[#Headers],[Phone]],'Employee Info'!$C$2:$J$2,0)),"")</f>
        <v/>
      </c>
      <c r="M376" s="19" t="str">
        <f>IFERROR(INDEX('Employee Info'!$C$3:$J$200,MATCH(Data6[[#This Row],[Name:]],'Employee Info'!$B$3:$B$200,0),MATCH(Data6[[#Headers],[Tech]],'Employee Info'!$C$2:$J$2,0)),"")</f>
        <v/>
      </c>
      <c r="N376" s="19" t="str">
        <f>IFERROR(INDEX('Employee Info'!$C$3:$J$200,MATCH(Data6[[#This Row],[Name:]],'Employee Info'!$B$3:$B$200,0),MATCH(Data6[[#Headers],[Other]],'Employee Info'!$C$2:$J$2,0)),"")</f>
        <v/>
      </c>
      <c r="O376" s="19">
        <f>IFERROR((Data6[[#This Row],[Hours:]]*SUM(Data6[[#This Row],[Rate]:[Other]])),"")</f>
        <v>0</v>
      </c>
      <c r="P376" s="7" t="str">
        <f>IF(Data6[[#This Row],[WO'#:]]="","Riley #","WO#")</f>
        <v>Riley #</v>
      </c>
      <c r="Q376" s="7">
        <f>IFERROR(WEEKNUM(Data6[[#This Row],[Date:]]),"")</f>
        <v>12</v>
      </c>
      <c r="R376" s="6">
        <f t="shared" si="15"/>
        <v>45368</v>
      </c>
      <c r="S376" s="6">
        <f>Data6[[#This Row],[Week Start]]+7</f>
        <v>45375</v>
      </c>
      <c r="T376" s="7" t="str">
        <f t="shared" si="16"/>
        <v>3/17/2024 - 3/24/2024</v>
      </c>
      <c r="U376" s="7" t="str">
        <f t="shared" si="17"/>
        <v>Time Card</v>
      </c>
      <c r="V376" s="8" t="str">
        <f>RIGHT(TEXT(Data6[[#This Row],[Date:]],"mmddyyyy"),4)</f>
        <v>2024</v>
      </c>
      <c r="W376" s="8" t="str">
        <f>MID(TEXT(Data6[[#This Row],[Date:]],"mmddyyyy"),3,2)</f>
        <v>18</v>
      </c>
      <c r="X376" s="8" t="str">
        <f>LEFT(TEXT(Data6[[#This Row],[Date:]],"mmddyyyy"),2)</f>
        <v>03</v>
      </c>
      <c r="Y376" s="6">
        <f>DATE(Data6[[#This Row],[Year]],Data6[[#This Row],[Month]],Data6[[#This Row],[Day]])</f>
        <v>45369</v>
      </c>
    </row>
    <row r="377" spans="1:25">
      <c r="A377" s="5">
        <v>45369.581944444442</v>
      </c>
      <c r="B377" s="7" t="s">
        <v>35</v>
      </c>
      <c r="C377" s="6">
        <v>45369</v>
      </c>
      <c r="D377" s="7" t="s">
        <v>58</v>
      </c>
      <c r="E377" s="8">
        <v>2</v>
      </c>
      <c r="H377" s="7" t="s">
        <v>59</v>
      </c>
      <c r="I377" s="7" t="s">
        <v>44</v>
      </c>
      <c r="J377" s="19" t="str">
        <f>IFERROR(INDEX('Employee Info'!$C$3:$E$200,MATCH(Data6[[#This Row],[Name:]],'Employee Info'!$B$3:$B$200,0),MATCH(Data6[[#This Row],[Hours Type:]],'Employee Info'!$C$2:$E$2,0)),"")</f>
        <v/>
      </c>
      <c r="K377" s="19" t="str">
        <f>IFERROR(INDEX('Employee Info'!$C$3:$J$200,MATCH(Data6[[#This Row],[Name:]],'Employee Info'!$B$3:$B$200,0),MATCH(Data6[[#Headers],[Truck]],'Employee Info'!$C$2:$J$2,0)),"")</f>
        <v/>
      </c>
      <c r="L377" s="19" t="str">
        <f>IFERROR(INDEX('Employee Info'!$C$3:$J$200,MATCH(Data6[[#This Row],[Name:]],'Employee Info'!$B$3:$B$200,0),MATCH(Data6[[#Headers],[Phone]],'Employee Info'!$C$2:$J$2,0)),"")</f>
        <v/>
      </c>
      <c r="M377" s="19" t="str">
        <f>IFERROR(INDEX('Employee Info'!$C$3:$J$200,MATCH(Data6[[#This Row],[Name:]],'Employee Info'!$B$3:$B$200,0),MATCH(Data6[[#Headers],[Tech]],'Employee Info'!$C$2:$J$2,0)),"")</f>
        <v/>
      </c>
      <c r="N377" s="19" t="str">
        <f>IFERROR(INDEX('Employee Info'!$C$3:$J$200,MATCH(Data6[[#This Row],[Name:]],'Employee Info'!$B$3:$B$200,0),MATCH(Data6[[#Headers],[Other]],'Employee Info'!$C$2:$J$2,0)),"")</f>
        <v/>
      </c>
      <c r="O377" s="19">
        <f>IFERROR((Data6[[#This Row],[Hours:]]*SUM(Data6[[#This Row],[Rate]:[Other]])),"")</f>
        <v>0</v>
      </c>
      <c r="P377" s="7" t="str">
        <f>IF(Data6[[#This Row],[WO'#:]]="","Riley #","WO#")</f>
        <v>Riley #</v>
      </c>
      <c r="Q377" s="7">
        <f>IFERROR(WEEKNUM(Data6[[#This Row],[Date:]]),"")</f>
        <v>12</v>
      </c>
      <c r="R377" s="6">
        <f t="shared" si="15"/>
        <v>45368</v>
      </c>
      <c r="S377" s="6">
        <f>Data6[[#This Row],[Week Start]]+7</f>
        <v>45375</v>
      </c>
      <c r="T377" s="7" t="str">
        <f t="shared" si="16"/>
        <v>3/17/2024 - 3/24/2024</v>
      </c>
      <c r="U377" s="7" t="str">
        <f t="shared" si="17"/>
        <v>Time Card</v>
      </c>
      <c r="V377" s="8" t="str">
        <f>RIGHT(TEXT(Data6[[#This Row],[Date:]],"mmddyyyy"),4)</f>
        <v>2024</v>
      </c>
      <c r="W377" s="8" t="str">
        <f>MID(TEXT(Data6[[#This Row],[Date:]],"mmddyyyy"),3,2)</f>
        <v>18</v>
      </c>
      <c r="X377" s="8" t="str">
        <f>LEFT(TEXT(Data6[[#This Row],[Date:]],"mmddyyyy"),2)</f>
        <v>03</v>
      </c>
      <c r="Y377" s="6">
        <f>DATE(Data6[[#This Row],[Year]],Data6[[#This Row],[Month]],Data6[[#This Row],[Day]])</f>
        <v>45369</v>
      </c>
    </row>
    <row r="378" spans="1:25">
      <c r="A378" s="5">
        <v>45369.582638888889</v>
      </c>
      <c r="B378" s="7" t="s">
        <v>31</v>
      </c>
      <c r="C378" s="6">
        <v>45369</v>
      </c>
      <c r="D378" s="7" t="s">
        <v>60</v>
      </c>
      <c r="E378" s="8">
        <v>6</v>
      </c>
      <c r="H378" s="7" t="s">
        <v>59</v>
      </c>
      <c r="I378" s="7" t="s">
        <v>44</v>
      </c>
      <c r="J378" s="19" t="str">
        <f>IFERROR(INDEX('Employee Info'!$C$3:$E$200,MATCH(Data6[[#This Row],[Name:]],'Employee Info'!$B$3:$B$200,0),MATCH(Data6[[#This Row],[Hours Type:]],'Employee Info'!$C$2:$E$2,0)),"")</f>
        <v/>
      </c>
      <c r="K378" s="19" t="str">
        <f>IFERROR(INDEX('Employee Info'!$C$3:$J$200,MATCH(Data6[[#This Row],[Name:]],'Employee Info'!$B$3:$B$200,0),MATCH(Data6[[#Headers],[Truck]],'Employee Info'!$C$2:$J$2,0)),"")</f>
        <v/>
      </c>
      <c r="L378" s="19" t="str">
        <f>IFERROR(INDEX('Employee Info'!$C$3:$J$200,MATCH(Data6[[#This Row],[Name:]],'Employee Info'!$B$3:$B$200,0),MATCH(Data6[[#Headers],[Phone]],'Employee Info'!$C$2:$J$2,0)),"")</f>
        <v/>
      </c>
      <c r="M378" s="19" t="str">
        <f>IFERROR(INDEX('Employee Info'!$C$3:$J$200,MATCH(Data6[[#This Row],[Name:]],'Employee Info'!$B$3:$B$200,0),MATCH(Data6[[#Headers],[Tech]],'Employee Info'!$C$2:$J$2,0)),"")</f>
        <v/>
      </c>
      <c r="N378" s="19" t="str">
        <f>IFERROR(INDEX('Employee Info'!$C$3:$J$200,MATCH(Data6[[#This Row],[Name:]],'Employee Info'!$B$3:$B$200,0),MATCH(Data6[[#Headers],[Other]],'Employee Info'!$C$2:$J$2,0)),"")</f>
        <v/>
      </c>
      <c r="O378" s="19">
        <f>IFERROR((Data6[[#This Row],[Hours:]]*SUM(Data6[[#This Row],[Rate]:[Other]])),"")</f>
        <v>0</v>
      </c>
      <c r="P378" s="7" t="str">
        <f>IF(Data6[[#This Row],[WO'#:]]="","Riley #","WO#")</f>
        <v>Riley #</v>
      </c>
      <c r="Q378" s="7">
        <f>IFERROR(WEEKNUM(Data6[[#This Row],[Date:]]),"")</f>
        <v>12</v>
      </c>
      <c r="R378" s="6">
        <f t="shared" si="15"/>
        <v>45368</v>
      </c>
      <c r="S378" s="6">
        <f>Data6[[#This Row],[Week Start]]+7</f>
        <v>45375</v>
      </c>
      <c r="T378" s="7" t="str">
        <f t="shared" si="16"/>
        <v>3/17/2024 - 3/24/2024</v>
      </c>
      <c r="U378" s="7" t="str">
        <f t="shared" si="17"/>
        <v>Time Card</v>
      </c>
      <c r="V378" s="8" t="str">
        <f>RIGHT(TEXT(Data6[[#This Row],[Date:]],"mmddyyyy"),4)</f>
        <v>2024</v>
      </c>
      <c r="W378" s="8" t="str">
        <f>MID(TEXT(Data6[[#This Row],[Date:]],"mmddyyyy"),3,2)</f>
        <v>18</v>
      </c>
      <c r="X378" s="8" t="str">
        <f>LEFT(TEXT(Data6[[#This Row],[Date:]],"mmddyyyy"),2)</f>
        <v>03</v>
      </c>
      <c r="Y378" s="6">
        <f>DATE(Data6[[#This Row],[Year]],Data6[[#This Row],[Month]],Data6[[#This Row],[Day]])</f>
        <v>45369</v>
      </c>
    </row>
    <row r="379" spans="1:25">
      <c r="A379" s="5">
        <v>45373.536398263888</v>
      </c>
      <c r="B379" s="7" t="s">
        <v>66</v>
      </c>
      <c r="C379" s="6" t="s">
        <v>316</v>
      </c>
      <c r="D379" s="7" t="s">
        <v>317</v>
      </c>
      <c r="E379" s="8">
        <v>1</v>
      </c>
      <c r="F379" s="7">
        <v>6984733</v>
      </c>
      <c r="G379" s="7" t="s">
        <v>68</v>
      </c>
      <c r="H379" s="7" t="s">
        <v>69</v>
      </c>
      <c r="I379" s="7" t="s">
        <v>44</v>
      </c>
      <c r="J379" s="19" t="str">
        <f>IFERROR(INDEX('Employee Info'!$C$3:$E$200,MATCH(Data6[[#This Row],[Name:]],'Employee Info'!$B$3:$B$200,0),MATCH(Data6[[#This Row],[Hours Type:]],'Employee Info'!$C$2:$E$2,0)),"")</f>
        <v/>
      </c>
      <c r="K379" s="19" t="str">
        <f>IFERROR(INDEX('Employee Info'!$C$3:$J$200,MATCH(Data6[[#This Row],[Name:]],'Employee Info'!$B$3:$B$200,0),MATCH(Data6[[#Headers],[Truck]],'Employee Info'!$C$2:$J$2,0)),"")</f>
        <v/>
      </c>
      <c r="L379" s="19" t="str">
        <f>IFERROR(INDEX('Employee Info'!$C$3:$J$200,MATCH(Data6[[#This Row],[Name:]],'Employee Info'!$B$3:$B$200,0),MATCH(Data6[[#Headers],[Phone]],'Employee Info'!$C$2:$J$2,0)),"")</f>
        <v/>
      </c>
      <c r="M379" s="19" t="str">
        <f>IFERROR(INDEX('Employee Info'!$C$3:$J$200,MATCH(Data6[[#This Row],[Name:]],'Employee Info'!$B$3:$B$200,0),MATCH(Data6[[#Headers],[Tech]],'Employee Info'!$C$2:$J$2,0)),"")</f>
        <v/>
      </c>
      <c r="N379" s="19" t="str">
        <f>IFERROR(INDEX('Employee Info'!$C$3:$J$200,MATCH(Data6[[#This Row],[Name:]],'Employee Info'!$B$3:$B$200,0),MATCH(Data6[[#Headers],[Other]],'Employee Info'!$C$2:$J$2,0)),"")</f>
        <v/>
      </c>
      <c r="O379" s="19">
        <f>IFERROR((Data6[[#This Row],[Hours:]]*SUM(Data6[[#This Row],[Rate]:[Other]])),"")</f>
        <v>0</v>
      </c>
      <c r="P379" s="7" t="str">
        <f>IF(Data6[[#This Row],[WO'#:]]="","Riley #","WO#")</f>
        <v>WO#</v>
      </c>
      <c r="Q379" s="7">
        <f>IFERROR(WEEKNUM(Data6[[#This Row],[Date:]]),"")</f>
        <v>12</v>
      </c>
      <c r="R379" s="6">
        <f t="shared" si="15"/>
        <v>45368</v>
      </c>
      <c r="S379" s="6">
        <f>Data6[[#This Row],[Week Start]]+7</f>
        <v>45375</v>
      </c>
      <c r="T379" s="7" t="str">
        <f t="shared" si="16"/>
        <v>3/17/2024 - 3/24/2024</v>
      </c>
      <c r="U379" s="7" t="str">
        <f t="shared" si="17"/>
        <v>Time Card</v>
      </c>
      <c r="V379" s="8" t="str">
        <f>RIGHT(TEXT(Data6[[#This Row],[Date:]],"mmddyyyy"),4)</f>
        <v>2024</v>
      </c>
      <c r="W379" s="8" t="str">
        <f>MID(TEXT(Data6[[#This Row],[Date:]],"mmddyyyy"),3,2)</f>
        <v>18</v>
      </c>
      <c r="X379" s="8" t="str">
        <f>LEFT(TEXT(Data6[[#This Row],[Date:]],"mmddyyyy"),2)</f>
        <v>03</v>
      </c>
      <c r="Y379" s="6">
        <f>DATE(Data6[[#This Row],[Year]],Data6[[#This Row],[Month]],Data6[[#This Row],[Day]])</f>
        <v>45369</v>
      </c>
    </row>
    <row r="380" spans="1:25">
      <c r="A380" s="5">
        <v>45392.374522222221</v>
      </c>
      <c r="B380" s="7" t="s">
        <v>76</v>
      </c>
      <c r="C380" s="6" t="s">
        <v>316</v>
      </c>
      <c r="D380" s="7" t="s">
        <v>156</v>
      </c>
      <c r="E380" s="8">
        <v>1</v>
      </c>
      <c r="F380" s="7">
        <v>6984733</v>
      </c>
      <c r="G380" s="7" t="s">
        <v>68</v>
      </c>
      <c r="H380" s="7" t="s">
        <v>69</v>
      </c>
      <c r="I380" s="7" t="s">
        <v>44</v>
      </c>
      <c r="J380" s="19" t="str">
        <f>IFERROR(INDEX('Employee Info'!$C$3:$E$200,MATCH(Data6[[#This Row],[Name:]],'Employee Info'!$B$3:$B$200,0),MATCH(Data6[[#This Row],[Hours Type:]],'Employee Info'!$C$2:$E$2,0)),"")</f>
        <v/>
      </c>
      <c r="K380" s="19" t="str">
        <f>IFERROR(INDEX('Employee Info'!$C$3:$J$200,MATCH(Data6[[#This Row],[Name:]],'Employee Info'!$B$3:$B$200,0),MATCH(Data6[[#Headers],[Truck]],'Employee Info'!$C$2:$J$2,0)),"")</f>
        <v/>
      </c>
      <c r="L380" s="19" t="str">
        <f>IFERROR(INDEX('Employee Info'!$C$3:$J$200,MATCH(Data6[[#This Row],[Name:]],'Employee Info'!$B$3:$B$200,0),MATCH(Data6[[#Headers],[Phone]],'Employee Info'!$C$2:$J$2,0)),"")</f>
        <v/>
      </c>
      <c r="M380" s="19" t="str">
        <f>IFERROR(INDEX('Employee Info'!$C$3:$J$200,MATCH(Data6[[#This Row],[Name:]],'Employee Info'!$B$3:$B$200,0),MATCH(Data6[[#Headers],[Tech]],'Employee Info'!$C$2:$J$2,0)),"")</f>
        <v/>
      </c>
      <c r="N380" s="19" t="str">
        <f>IFERROR(INDEX('Employee Info'!$C$3:$J$200,MATCH(Data6[[#This Row],[Name:]],'Employee Info'!$B$3:$B$200,0),MATCH(Data6[[#Headers],[Other]],'Employee Info'!$C$2:$J$2,0)),"")</f>
        <v/>
      </c>
      <c r="O380" s="19">
        <f>IFERROR((Data6[[#This Row],[Hours:]]*SUM(Data6[[#This Row],[Rate]:[Other]])),"")</f>
        <v>0</v>
      </c>
      <c r="P380" s="7" t="str">
        <f>IF(Data6[[#This Row],[WO'#:]]="","Riley #","WO#")</f>
        <v>WO#</v>
      </c>
      <c r="Q380" s="7">
        <f>IFERROR(WEEKNUM(Data6[[#This Row],[Date:]]),"")</f>
        <v>12</v>
      </c>
      <c r="R380" s="6">
        <f t="shared" si="15"/>
        <v>45368</v>
      </c>
      <c r="S380" s="6">
        <f>Data6[[#This Row],[Week Start]]+7</f>
        <v>45375</v>
      </c>
      <c r="T380" s="7" t="str">
        <f t="shared" si="16"/>
        <v>3/17/2024 - 3/24/2024</v>
      </c>
      <c r="U380" s="7" t="str">
        <f t="shared" si="17"/>
        <v>Time Card</v>
      </c>
      <c r="V380" s="8" t="str">
        <f>RIGHT(TEXT(Data6[[#This Row],[Date:]],"mmddyyyy"),4)</f>
        <v>2024</v>
      </c>
      <c r="W380" s="8" t="str">
        <f>MID(TEXT(Data6[[#This Row],[Date:]],"mmddyyyy"),3,2)</f>
        <v>18</v>
      </c>
      <c r="X380" s="8" t="str">
        <f>LEFT(TEXT(Data6[[#This Row],[Date:]],"mmddyyyy"),2)</f>
        <v>03</v>
      </c>
      <c r="Y380" s="6">
        <f>DATE(Data6[[#This Row],[Year]],Data6[[#This Row],[Month]],Data6[[#This Row],[Day]])</f>
        <v>45369</v>
      </c>
    </row>
    <row r="381" spans="1:25">
      <c r="A381" s="5">
        <v>45373.535394907405</v>
      </c>
      <c r="B381" s="7" t="s">
        <v>66</v>
      </c>
      <c r="C381" s="6" t="s">
        <v>316</v>
      </c>
      <c r="D381" s="7" t="s">
        <v>318</v>
      </c>
      <c r="E381" s="8">
        <v>7</v>
      </c>
      <c r="F381" s="7" t="s">
        <v>68</v>
      </c>
      <c r="G381" s="7" t="s">
        <v>68</v>
      </c>
      <c r="H381" s="7" t="s">
        <v>64</v>
      </c>
      <c r="I381" s="7" t="s">
        <v>44</v>
      </c>
      <c r="J381" s="19" t="str">
        <f>IFERROR(INDEX('Employee Info'!$C$3:$E$200,MATCH(Data6[[#This Row],[Name:]],'Employee Info'!$B$3:$B$200,0),MATCH(Data6[[#This Row],[Hours Type:]],'Employee Info'!$C$2:$E$2,0)),"")</f>
        <v/>
      </c>
      <c r="K381" s="19" t="str">
        <f>IFERROR(INDEX('Employee Info'!$C$3:$J$200,MATCH(Data6[[#This Row],[Name:]],'Employee Info'!$B$3:$B$200,0),MATCH(Data6[[#Headers],[Truck]],'Employee Info'!$C$2:$J$2,0)),"")</f>
        <v/>
      </c>
      <c r="L381" s="19" t="str">
        <f>IFERROR(INDEX('Employee Info'!$C$3:$J$200,MATCH(Data6[[#This Row],[Name:]],'Employee Info'!$B$3:$B$200,0),MATCH(Data6[[#Headers],[Phone]],'Employee Info'!$C$2:$J$2,0)),"")</f>
        <v/>
      </c>
      <c r="M381" s="19" t="str">
        <f>IFERROR(INDEX('Employee Info'!$C$3:$J$200,MATCH(Data6[[#This Row],[Name:]],'Employee Info'!$B$3:$B$200,0),MATCH(Data6[[#Headers],[Tech]],'Employee Info'!$C$2:$J$2,0)),"")</f>
        <v/>
      </c>
      <c r="N381" s="19" t="str">
        <f>IFERROR(INDEX('Employee Info'!$C$3:$J$200,MATCH(Data6[[#This Row],[Name:]],'Employee Info'!$B$3:$B$200,0),MATCH(Data6[[#Headers],[Other]],'Employee Info'!$C$2:$J$2,0)),"")</f>
        <v/>
      </c>
      <c r="O381" s="19">
        <f>IFERROR((Data6[[#This Row],[Hours:]]*SUM(Data6[[#This Row],[Rate]:[Other]])),"")</f>
        <v>0</v>
      </c>
      <c r="P381" s="7" t="str">
        <f>IF(Data6[[#This Row],[WO'#:]]="","Riley #","WO#")</f>
        <v>Riley #</v>
      </c>
      <c r="Q381" s="7">
        <f>IFERROR(WEEKNUM(Data6[[#This Row],[Date:]]),"")</f>
        <v>12</v>
      </c>
      <c r="R381" s="6">
        <f t="shared" si="15"/>
        <v>45368</v>
      </c>
      <c r="S381" s="6">
        <f>Data6[[#This Row],[Week Start]]+7</f>
        <v>45375</v>
      </c>
      <c r="T381" s="7" t="str">
        <f t="shared" si="16"/>
        <v>3/17/2024 - 3/24/2024</v>
      </c>
      <c r="U381" s="7" t="str">
        <f t="shared" si="17"/>
        <v>Time Card</v>
      </c>
      <c r="V381" s="8" t="str">
        <f>RIGHT(TEXT(Data6[[#This Row],[Date:]],"mmddyyyy"),4)</f>
        <v>2024</v>
      </c>
      <c r="W381" s="8" t="str">
        <f>MID(TEXT(Data6[[#This Row],[Date:]],"mmddyyyy"),3,2)</f>
        <v>18</v>
      </c>
      <c r="X381" s="8" t="str">
        <f>LEFT(TEXT(Data6[[#This Row],[Date:]],"mmddyyyy"),2)</f>
        <v>03</v>
      </c>
      <c r="Y381" s="6">
        <f>DATE(Data6[[#This Row],[Year]],Data6[[#This Row],[Month]],Data6[[#This Row],[Day]])</f>
        <v>45369</v>
      </c>
    </row>
    <row r="382" spans="1:25">
      <c r="A382" s="5">
        <v>45373.548128240742</v>
      </c>
      <c r="B382" s="7" t="s">
        <v>66</v>
      </c>
      <c r="C382" s="6" t="s">
        <v>319</v>
      </c>
      <c r="D382" s="7" t="s">
        <v>320</v>
      </c>
      <c r="E382" s="8">
        <v>4</v>
      </c>
      <c r="F382" s="7">
        <v>6984733</v>
      </c>
      <c r="G382" s="7" t="s">
        <v>68</v>
      </c>
      <c r="H382" s="7" t="s">
        <v>69</v>
      </c>
      <c r="I382" s="7" t="s">
        <v>44</v>
      </c>
      <c r="J382" s="19" t="str">
        <f>IFERROR(INDEX('Employee Info'!$C$3:$E$200,MATCH(Data6[[#This Row],[Name:]],'Employee Info'!$B$3:$B$200,0),MATCH(Data6[[#This Row],[Hours Type:]],'Employee Info'!$C$2:$E$2,0)),"")</f>
        <v/>
      </c>
      <c r="K382" s="19" t="str">
        <f>IFERROR(INDEX('Employee Info'!$C$3:$J$200,MATCH(Data6[[#This Row],[Name:]],'Employee Info'!$B$3:$B$200,0),MATCH(Data6[[#Headers],[Truck]],'Employee Info'!$C$2:$J$2,0)),"")</f>
        <v/>
      </c>
      <c r="L382" s="19" t="str">
        <f>IFERROR(INDEX('Employee Info'!$C$3:$J$200,MATCH(Data6[[#This Row],[Name:]],'Employee Info'!$B$3:$B$200,0),MATCH(Data6[[#Headers],[Phone]],'Employee Info'!$C$2:$J$2,0)),"")</f>
        <v/>
      </c>
      <c r="M382" s="19" t="str">
        <f>IFERROR(INDEX('Employee Info'!$C$3:$J$200,MATCH(Data6[[#This Row],[Name:]],'Employee Info'!$B$3:$B$200,0),MATCH(Data6[[#Headers],[Tech]],'Employee Info'!$C$2:$J$2,0)),"")</f>
        <v/>
      </c>
      <c r="N382" s="19" t="str">
        <f>IFERROR(INDEX('Employee Info'!$C$3:$J$200,MATCH(Data6[[#This Row],[Name:]],'Employee Info'!$B$3:$B$200,0),MATCH(Data6[[#Headers],[Other]],'Employee Info'!$C$2:$J$2,0)),"")</f>
        <v/>
      </c>
      <c r="O382" s="19">
        <f>IFERROR((Data6[[#This Row],[Hours:]]*SUM(Data6[[#This Row],[Rate]:[Other]])),"")</f>
        <v>0</v>
      </c>
      <c r="P382" s="7" t="str">
        <f>IF(Data6[[#This Row],[WO'#:]]="","Riley #","WO#")</f>
        <v>WO#</v>
      </c>
      <c r="Q382" s="7">
        <f>IFERROR(WEEKNUM(Data6[[#This Row],[Date:]]),"")</f>
        <v>12</v>
      </c>
      <c r="R382" s="6">
        <f t="shared" si="15"/>
        <v>45368</v>
      </c>
      <c r="S382" s="6">
        <f>Data6[[#This Row],[Week Start]]+7</f>
        <v>45375</v>
      </c>
      <c r="T382" s="7" t="str">
        <f t="shared" si="16"/>
        <v>3/17/2024 - 3/24/2024</v>
      </c>
      <c r="U382" s="7" t="str">
        <f t="shared" si="17"/>
        <v>Time Card</v>
      </c>
      <c r="V382" s="8" t="str">
        <f>RIGHT(TEXT(Data6[[#This Row],[Date:]],"mmddyyyy"),4)</f>
        <v>2024</v>
      </c>
      <c r="W382" s="8" t="str">
        <f>MID(TEXT(Data6[[#This Row],[Date:]],"mmddyyyy"),3,2)</f>
        <v>19</v>
      </c>
      <c r="X382" s="8" t="str">
        <f>LEFT(TEXT(Data6[[#This Row],[Date:]],"mmddyyyy"),2)</f>
        <v>03</v>
      </c>
      <c r="Y382" s="6">
        <f>DATE(Data6[[#This Row],[Year]],Data6[[#This Row],[Month]],Data6[[#This Row],[Day]])</f>
        <v>45370</v>
      </c>
    </row>
    <row r="383" spans="1:25">
      <c r="A383" s="5">
        <v>45392.374609953702</v>
      </c>
      <c r="B383" s="7" t="s">
        <v>76</v>
      </c>
      <c r="C383" s="6" t="s">
        <v>319</v>
      </c>
      <c r="D383" s="7" t="s">
        <v>156</v>
      </c>
      <c r="E383" s="8">
        <v>1</v>
      </c>
      <c r="F383" s="7">
        <v>6984733</v>
      </c>
      <c r="G383" s="7" t="s">
        <v>68</v>
      </c>
      <c r="H383" s="7" t="s">
        <v>69</v>
      </c>
      <c r="I383" s="7" t="s">
        <v>44</v>
      </c>
      <c r="J383" s="19" t="str">
        <f>IFERROR(INDEX('Employee Info'!$C$3:$E$200,MATCH(Data6[[#This Row],[Name:]],'Employee Info'!$B$3:$B$200,0),MATCH(Data6[[#This Row],[Hours Type:]],'Employee Info'!$C$2:$E$2,0)),"")</f>
        <v/>
      </c>
      <c r="K383" s="19" t="str">
        <f>IFERROR(INDEX('Employee Info'!$C$3:$J$200,MATCH(Data6[[#This Row],[Name:]],'Employee Info'!$B$3:$B$200,0),MATCH(Data6[[#Headers],[Truck]],'Employee Info'!$C$2:$J$2,0)),"")</f>
        <v/>
      </c>
      <c r="L383" s="19" t="str">
        <f>IFERROR(INDEX('Employee Info'!$C$3:$J$200,MATCH(Data6[[#This Row],[Name:]],'Employee Info'!$B$3:$B$200,0),MATCH(Data6[[#Headers],[Phone]],'Employee Info'!$C$2:$J$2,0)),"")</f>
        <v/>
      </c>
      <c r="M383" s="19" t="str">
        <f>IFERROR(INDEX('Employee Info'!$C$3:$J$200,MATCH(Data6[[#This Row],[Name:]],'Employee Info'!$B$3:$B$200,0),MATCH(Data6[[#Headers],[Tech]],'Employee Info'!$C$2:$J$2,0)),"")</f>
        <v/>
      </c>
      <c r="N383" s="19" t="str">
        <f>IFERROR(INDEX('Employee Info'!$C$3:$J$200,MATCH(Data6[[#This Row],[Name:]],'Employee Info'!$B$3:$B$200,0),MATCH(Data6[[#Headers],[Other]],'Employee Info'!$C$2:$J$2,0)),"")</f>
        <v/>
      </c>
      <c r="O383" s="19">
        <f>IFERROR((Data6[[#This Row],[Hours:]]*SUM(Data6[[#This Row],[Rate]:[Other]])),"")</f>
        <v>0</v>
      </c>
      <c r="P383" s="7" t="str">
        <f>IF(Data6[[#This Row],[WO'#:]]="","Riley #","WO#")</f>
        <v>WO#</v>
      </c>
      <c r="Q383" s="7">
        <f>IFERROR(WEEKNUM(Data6[[#This Row],[Date:]]),"")</f>
        <v>12</v>
      </c>
      <c r="R383" s="6">
        <f t="shared" si="15"/>
        <v>45368</v>
      </c>
      <c r="S383" s="6">
        <f>Data6[[#This Row],[Week Start]]+7</f>
        <v>45375</v>
      </c>
      <c r="T383" s="7" t="str">
        <f t="shared" si="16"/>
        <v>3/17/2024 - 3/24/2024</v>
      </c>
      <c r="U383" s="7" t="str">
        <f t="shared" si="17"/>
        <v>Time Card</v>
      </c>
      <c r="V383" s="8" t="str">
        <f>RIGHT(TEXT(Data6[[#This Row],[Date:]],"mmddyyyy"),4)</f>
        <v>2024</v>
      </c>
      <c r="W383" s="8" t="str">
        <f>MID(TEXT(Data6[[#This Row],[Date:]],"mmddyyyy"),3,2)</f>
        <v>19</v>
      </c>
      <c r="X383" s="8" t="str">
        <f>LEFT(TEXT(Data6[[#This Row],[Date:]],"mmddyyyy"),2)</f>
        <v>03</v>
      </c>
      <c r="Y383" s="6">
        <f>DATE(Data6[[#This Row],[Year]],Data6[[#This Row],[Month]],Data6[[#This Row],[Day]])</f>
        <v>45370</v>
      </c>
    </row>
    <row r="384" spans="1:25">
      <c r="A384" s="5">
        <v>45370.573316550923</v>
      </c>
      <c r="B384" s="7" t="s">
        <v>31</v>
      </c>
      <c r="C384" s="6" t="s">
        <v>319</v>
      </c>
      <c r="D384" s="7" t="s">
        <v>321</v>
      </c>
      <c r="E384" s="8">
        <v>2.5</v>
      </c>
      <c r="F384" s="7">
        <v>7065730</v>
      </c>
      <c r="G384" s="7" t="s">
        <v>68</v>
      </c>
      <c r="H384" s="7" t="s">
        <v>69</v>
      </c>
      <c r="I384" s="7" t="s">
        <v>44</v>
      </c>
      <c r="J384" s="19" t="str">
        <f>IFERROR(INDEX('Employee Info'!$C$3:$E$200,MATCH(Data6[[#This Row],[Name:]],'Employee Info'!$B$3:$B$200,0),MATCH(Data6[[#This Row],[Hours Type:]],'Employee Info'!$C$2:$E$2,0)),"")</f>
        <v/>
      </c>
      <c r="K384" s="19" t="str">
        <f>IFERROR(INDEX('Employee Info'!$C$3:$J$200,MATCH(Data6[[#This Row],[Name:]],'Employee Info'!$B$3:$B$200,0),MATCH(Data6[[#Headers],[Truck]],'Employee Info'!$C$2:$J$2,0)),"")</f>
        <v/>
      </c>
      <c r="L384" s="19" t="str">
        <f>IFERROR(INDEX('Employee Info'!$C$3:$J$200,MATCH(Data6[[#This Row],[Name:]],'Employee Info'!$B$3:$B$200,0),MATCH(Data6[[#Headers],[Phone]],'Employee Info'!$C$2:$J$2,0)),"")</f>
        <v/>
      </c>
      <c r="M384" s="19" t="str">
        <f>IFERROR(INDEX('Employee Info'!$C$3:$J$200,MATCH(Data6[[#This Row],[Name:]],'Employee Info'!$B$3:$B$200,0),MATCH(Data6[[#Headers],[Tech]],'Employee Info'!$C$2:$J$2,0)),"")</f>
        <v/>
      </c>
      <c r="N384" s="19" t="str">
        <f>IFERROR(INDEX('Employee Info'!$C$3:$J$200,MATCH(Data6[[#This Row],[Name:]],'Employee Info'!$B$3:$B$200,0),MATCH(Data6[[#Headers],[Other]],'Employee Info'!$C$2:$J$2,0)),"")</f>
        <v/>
      </c>
      <c r="O384" s="19">
        <f>IFERROR((Data6[[#This Row],[Hours:]]*SUM(Data6[[#This Row],[Rate]:[Other]])),"")</f>
        <v>0</v>
      </c>
      <c r="P384" s="7" t="str">
        <f>IF(Data6[[#This Row],[WO'#:]]="","Riley #","WO#")</f>
        <v>WO#</v>
      </c>
      <c r="Q384" s="7">
        <f>IFERROR(WEEKNUM(Data6[[#This Row],[Date:]]),"")</f>
        <v>12</v>
      </c>
      <c r="R384" s="6">
        <f t="shared" si="15"/>
        <v>45368</v>
      </c>
      <c r="S384" s="6">
        <f>Data6[[#This Row],[Week Start]]+7</f>
        <v>45375</v>
      </c>
      <c r="T384" s="7" t="str">
        <f t="shared" si="16"/>
        <v>3/17/2024 - 3/24/2024</v>
      </c>
      <c r="U384" s="7" t="str">
        <f t="shared" si="17"/>
        <v>Time Card</v>
      </c>
      <c r="V384" s="8" t="str">
        <f>RIGHT(TEXT(Data6[[#This Row],[Date:]],"mmddyyyy"),4)</f>
        <v>2024</v>
      </c>
      <c r="W384" s="8" t="str">
        <f>MID(TEXT(Data6[[#This Row],[Date:]],"mmddyyyy"),3,2)</f>
        <v>19</v>
      </c>
      <c r="X384" s="8" t="str">
        <f>LEFT(TEXT(Data6[[#This Row],[Date:]],"mmddyyyy"),2)</f>
        <v>03</v>
      </c>
      <c r="Y384" s="6">
        <f>DATE(Data6[[#This Row],[Year]],Data6[[#This Row],[Month]],Data6[[#This Row],[Day]])</f>
        <v>45370</v>
      </c>
    </row>
    <row r="385" spans="1:25">
      <c r="A385" s="5">
        <v>45373.542180555552</v>
      </c>
      <c r="B385" s="7" t="s">
        <v>66</v>
      </c>
      <c r="C385" s="6" t="s">
        <v>319</v>
      </c>
      <c r="D385" s="7" t="s">
        <v>322</v>
      </c>
      <c r="E385" s="8">
        <v>3</v>
      </c>
      <c r="F385" s="7">
        <v>7066912</v>
      </c>
      <c r="G385" s="7" t="s">
        <v>68</v>
      </c>
      <c r="H385" s="7" t="s">
        <v>69</v>
      </c>
      <c r="I385" s="7" t="s">
        <v>44</v>
      </c>
      <c r="J385" s="19" t="str">
        <f>IFERROR(INDEX('Employee Info'!$C$3:$E$200,MATCH(Data6[[#This Row],[Name:]],'Employee Info'!$B$3:$B$200,0),MATCH(Data6[[#This Row],[Hours Type:]],'Employee Info'!$C$2:$E$2,0)),"")</f>
        <v/>
      </c>
      <c r="K385" s="19" t="str">
        <f>IFERROR(INDEX('Employee Info'!$C$3:$J$200,MATCH(Data6[[#This Row],[Name:]],'Employee Info'!$B$3:$B$200,0),MATCH(Data6[[#Headers],[Truck]],'Employee Info'!$C$2:$J$2,0)),"")</f>
        <v/>
      </c>
      <c r="L385" s="19" t="str">
        <f>IFERROR(INDEX('Employee Info'!$C$3:$J$200,MATCH(Data6[[#This Row],[Name:]],'Employee Info'!$B$3:$B$200,0),MATCH(Data6[[#Headers],[Phone]],'Employee Info'!$C$2:$J$2,0)),"")</f>
        <v/>
      </c>
      <c r="M385" s="19" t="str">
        <f>IFERROR(INDEX('Employee Info'!$C$3:$J$200,MATCH(Data6[[#This Row],[Name:]],'Employee Info'!$B$3:$B$200,0),MATCH(Data6[[#Headers],[Tech]],'Employee Info'!$C$2:$J$2,0)),"")</f>
        <v/>
      </c>
      <c r="N385" s="19" t="str">
        <f>IFERROR(INDEX('Employee Info'!$C$3:$J$200,MATCH(Data6[[#This Row],[Name:]],'Employee Info'!$B$3:$B$200,0),MATCH(Data6[[#Headers],[Other]],'Employee Info'!$C$2:$J$2,0)),"")</f>
        <v/>
      </c>
      <c r="O385" s="19">
        <f>IFERROR((Data6[[#This Row],[Hours:]]*SUM(Data6[[#This Row],[Rate]:[Other]])),"")</f>
        <v>0</v>
      </c>
      <c r="P385" s="7" t="str">
        <f>IF(Data6[[#This Row],[WO'#:]]="","Riley #","WO#")</f>
        <v>WO#</v>
      </c>
      <c r="Q385" s="7">
        <f>IFERROR(WEEKNUM(Data6[[#This Row],[Date:]]),"")</f>
        <v>12</v>
      </c>
      <c r="R385" s="6">
        <f t="shared" si="15"/>
        <v>45368</v>
      </c>
      <c r="S385" s="6">
        <f>Data6[[#This Row],[Week Start]]+7</f>
        <v>45375</v>
      </c>
      <c r="T385" s="7" t="str">
        <f t="shared" si="16"/>
        <v>3/17/2024 - 3/24/2024</v>
      </c>
      <c r="U385" s="7" t="str">
        <f t="shared" si="17"/>
        <v>Time Card</v>
      </c>
      <c r="V385" s="8" t="str">
        <f>RIGHT(TEXT(Data6[[#This Row],[Date:]],"mmddyyyy"),4)</f>
        <v>2024</v>
      </c>
      <c r="W385" s="8" t="str">
        <f>MID(TEXT(Data6[[#This Row],[Date:]],"mmddyyyy"),3,2)</f>
        <v>19</v>
      </c>
      <c r="X385" s="8" t="str">
        <f>LEFT(TEXT(Data6[[#This Row],[Date:]],"mmddyyyy"),2)</f>
        <v>03</v>
      </c>
      <c r="Y385" s="6">
        <f>DATE(Data6[[#This Row],[Year]],Data6[[#This Row],[Month]],Data6[[#This Row],[Day]])</f>
        <v>45370</v>
      </c>
    </row>
    <row r="386" spans="1:25">
      <c r="A386" s="5">
        <v>45370.571733680554</v>
      </c>
      <c r="B386" s="7" t="s">
        <v>65</v>
      </c>
      <c r="C386" s="6" t="s">
        <v>319</v>
      </c>
      <c r="D386" s="7" t="s">
        <v>323</v>
      </c>
      <c r="E386" s="8">
        <v>6</v>
      </c>
      <c r="F386" s="7" t="s">
        <v>68</v>
      </c>
      <c r="G386" s="7" t="s">
        <v>68</v>
      </c>
      <c r="H386" s="7" t="s">
        <v>64</v>
      </c>
      <c r="I386" s="7" t="s">
        <v>44</v>
      </c>
      <c r="J386" s="19" t="str">
        <f>IFERROR(INDEX('Employee Info'!$C$3:$E$200,MATCH(Data6[[#This Row],[Name:]],'Employee Info'!$B$3:$B$200,0),MATCH(Data6[[#This Row],[Hours Type:]],'Employee Info'!$C$2:$E$2,0)),"")</f>
        <v/>
      </c>
      <c r="K386" s="19" t="str">
        <f>IFERROR(INDEX('Employee Info'!$C$3:$J$200,MATCH(Data6[[#This Row],[Name:]],'Employee Info'!$B$3:$B$200,0),MATCH(Data6[[#Headers],[Truck]],'Employee Info'!$C$2:$J$2,0)),"")</f>
        <v/>
      </c>
      <c r="L386" s="19" t="str">
        <f>IFERROR(INDEX('Employee Info'!$C$3:$J$200,MATCH(Data6[[#This Row],[Name:]],'Employee Info'!$B$3:$B$200,0),MATCH(Data6[[#Headers],[Phone]],'Employee Info'!$C$2:$J$2,0)),"")</f>
        <v/>
      </c>
      <c r="M386" s="19" t="str">
        <f>IFERROR(INDEX('Employee Info'!$C$3:$J$200,MATCH(Data6[[#This Row],[Name:]],'Employee Info'!$B$3:$B$200,0),MATCH(Data6[[#Headers],[Tech]],'Employee Info'!$C$2:$J$2,0)),"")</f>
        <v/>
      </c>
      <c r="N386" s="19" t="str">
        <f>IFERROR(INDEX('Employee Info'!$C$3:$J$200,MATCH(Data6[[#This Row],[Name:]],'Employee Info'!$B$3:$B$200,0),MATCH(Data6[[#Headers],[Other]],'Employee Info'!$C$2:$J$2,0)),"")</f>
        <v/>
      </c>
      <c r="O386" s="19">
        <f>IFERROR((Data6[[#This Row],[Hours:]]*SUM(Data6[[#This Row],[Rate]:[Other]])),"")</f>
        <v>0</v>
      </c>
      <c r="P386" s="7" t="str">
        <f>IF(Data6[[#This Row],[WO'#:]]="","Riley #","WO#")</f>
        <v>Riley #</v>
      </c>
      <c r="Q386" s="7">
        <f>IFERROR(WEEKNUM(Data6[[#This Row],[Date:]]),"")</f>
        <v>12</v>
      </c>
      <c r="R386" s="6">
        <f t="shared" ref="R386:R449" si="18">DATE(RIGHT(TEXT(C386,"mm/dd/yyyy"),4),1,1)+(Q386-1)*7-(WEEKDAY(DATE(RIGHT(TEXT(C386,"mm/dd/yyyy"),4),1,1)))+1</f>
        <v>45368</v>
      </c>
      <c r="S386" s="6">
        <f>Data6[[#This Row],[Week Start]]+7</f>
        <v>45375</v>
      </c>
      <c r="T386" s="7" t="str">
        <f t="shared" ref="T386:T449" si="19">IFERROR(TEXT(R386, "m/d/yyyy") &amp; " - " &amp; TEXT(S386, "m/d/yyyy"),"")</f>
        <v>3/17/2024 - 3/24/2024</v>
      </c>
      <c r="U386" s="7" t="str">
        <f t="shared" ref="U386:U449" si="20">"Time Card"</f>
        <v>Time Card</v>
      </c>
      <c r="V386" s="8" t="str">
        <f>RIGHT(TEXT(Data6[[#This Row],[Date:]],"mmddyyyy"),4)</f>
        <v>2024</v>
      </c>
      <c r="W386" s="8" t="str">
        <f>MID(TEXT(Data6[[#This Row],[Date:]],"mmddyyyy"),3,2)</f>
        <v>19</v>
      </c>
      <c r="X386" s="8" t="str">
        <f>LEFT(TEXT(Data6[[#This Row],[Date:]],"mmddyyyy"),2)</f>
        <v>03</v>
      </c>
      <c r="Y386" s="6">
        <f>DATE(Data6[[#This Row],[Year]],Data6[[#This Row],[Month]],Data6[[#This Row],[Day]])</f>
        <v>45370</v>
      </c>
    </row>
    <row r="387" spans="1:25">
      <c r="A387" s="5">
        <v>45370.572176967595</v>
      </c>
      <c r="B387" s="7" t="s">
        <v>31</v>
      </c>
      <c r="C387" s="6" t="s">
        <v>319</v>
      </c>
      <c r="D387" s="7" t="s">
        <v>323</v>
      </c>
      <c r="E387" s="8">
        <v>5.5</v>
      </c>
      <c r="F387" s="7" t="s">
        <v>68</v>
      </c>
      <c r="G387" s="7" t="s">
        <v>68</v>
      </c>
      <c r="H387" s="7" t="s">
        <v>64</v>
      </c>
      <c r="I387" s="7" t="s">
        <v>44</v>
      </c>
      <c r="J387" s="19" t="str">
        <f>IFERROR(INDEX('Employee Info'!$C$3:$E$200,MATCH(Data6[[#This Row],[Name:]],'Employee Info'!$B$3:$B$200,0),MATCH(Data6[[#This Row],[Hours Type:]],'Employee Info'!$C$2:$E$2,0)),"")</f>
        <v/>
      </c>
      <c r="K387" s="19" t="str">
        <f>IFERROR(INDEX('Employee Info'!$C$3:$J$200,MATCH(Data6[[#This Row],[Name:]],'Employee Info'!$B$3:$B$200,0),MATCH(Data6[[#Headers],[Truck]],'Employee Info'!$C$2:$J$2,0)),"")</f>
        <v/>
      </c>
      <c r="L387" s="19" t="str">
        <f>IFERROR(INDEX('Employee Info'!$C$3:$J$200,MATCH(Data6[[#This Row],[Name:]],'Employee Info'!$B$3:$B$200,0),MATCH(Data6[[#Headers],[Phone]],'Employee Info'!$C$2:$J$2,0)),"")</f>
        <v/>
      </c>
      <c r="M387" s="19" t="str">
        <f>IFERROR(INDEX('Employee Info'!$C$3:$J$200,MATCH(Data6[[#This Row],[Name:]],'Employee Info'!$B$3:$B$200,0),MATCH(Data6[[#Headers],[Tech]],'Employee Info'!$C$2:$J$2,0)),"")</f>
        <v/>
      </c>
      <c r="N387" s="19" t="str">
        <f>IFERROR(INDEX('Employee Info'!$C$3:$J$200,MATCH(Data6[[#This Row],[Name:]],'Employee Info'!$B$3:$B$200,0),MATCH(Data6[[#Headers],[Other]],'Employee Info'!$C$2:$J$2,0)),"")</f>
        <v/>
      </c>
      <c r="O387" s="19">
        <f>IFERROR((Data6[[#This Row],[Hours:]]*SUM(Data6[[#This Row],[Rate]:[Other]])),"")</f>
        <v>0</v>
      </c>
      <c r="P387" s="7" t="str">
        <f>IF(Data6[[#This Row],[WO'#:]]="","Riley #","WO#")</f>
        <v>Riley #</v>
      </c>
      <c r="Q387" s="7">
        <f>IFERROR(WEEKNUM(Data6[[#This Row],[Date:]]),"")</f>
        <v>12</v>
      </c>
      <c r="R387" s="6">
        <f t="shared" si="18"/>
        <v>45368</v>
      </c>
      <c r="S387" s="6">
        <f>Data6[[#This Row],[Week Start]]+7</f>
        <v>45375</v>
      </c>
      <c r="T387" s="7" t="str">
        <f t="shared" si="19"/>
        <v>3/17/2024 - 3/24/2024</v>
      </c>
      <c r="U387" s="7" t="str">
        <f t="shared" si="20"/>
        <v>Time Card</v>
      </c>
      <c r="V387" s="8" t="str">
        <f>RIGHT(TEXT(Data6[[#This Row],[Date:]],"mmddyyyy"),4)</f>
        <v>2024</v>
      </c>
      <c r="W387" s="8" t="str">
        <f>MID(TEXT(Data6[[#This Row],[Date:]],"mmddyyyy"),3,2)</f>
        <v>19</v>
      </c>
      <c r="X387" s="8" t="str">
        <f>LEFT(TEXT(Data6[[#This Row],[Date:]],"mmddyyyy"),2)</f>
        <v>03</v>
      </c>
      <c r="Y387" s="6">
        <f>DATE(Data6[[#This Row],[Year]],Data6[[#This Row],[Month]],Data6[[#This Row],[Day]])</f>
        <v>45370</v>
      </c>
    </row>
    <row r="388" spans="1:25">
      <c r="A388" s="5">
        <v>45373.527270486113</v>
      </c>
      <c r="B388" s="7" t="s">
        <v>66</v>
      </c>
      <c r="C388" s="6" t="s">
        <v>319</v>
      </c>
      <c r="D388" s="7" t="s">
        <v>325</v>
      </c>
      <c r="E388" s="8">
        <v>1</v>
      </c>
      <c r="F388" s="7" t="s">
        <v>68</v>
      </c>
      <c r="G388" s="7" t="s">
        <v>68</v>
      </c>
      <c r="H388" s="7" t="s">
        <v>64</v>
      </c>
      <c r="I388" s="7" t="s">
        <v>44</v>
      </c>
      <c r="J388" s="19" t="str">
        <f>IFERROR(INDEX('Employee Info'!$C$3:$E$200,MATCH(Data6[[#This Row],[Name:]],'Employee Info'!$B$3:$B$200,0),MATCH(Data6[[#This Row],[Hours Type:]],'Employee Info'!$C$2:$E$2,0)),"")</f>
        <v/>
      </c>
      <c r="K388" s="19" t="str">
        <f>IFERROR(INDEX('Employee Info'!$C$3:$J$200,MATCH(Data6[[#This Row],[Name:]],'Employee Info'!$B$3:$B$200,0),MATCH(Data6[[#Headers],[Truck]],'Employee Info'!$C$2:$J$2,0)),"")</f>
        <v/>
      </c>
      <c r="L388" s="19" t="str">
        <f>IFERROR(INDEX('Employee Info'!$C$3:$J$200,MATCH(Data6[[#This Row],[Name:]],'Employee Info'!$B$3:$B$200,0),MATCH(Data6[[#Headers],[Phone]],'Employee Info'!$C$2:$J$2,0)),"")</f>
        <v/>
      </c>
      <c r="M388" s="19" t="str">
        <f>IFERROR(INDEX('Employee Info'!$C$3:$J$200,MATCH(Data6[[#This Row],[Name:]],'Employee Info'!$B$3:$B$200,0),MATCH(Data6[[#Headers],[Tech]],'Employee Info'!$C$2:$J$2,0)),"")</f>
        <v/>
      </c>
      <c r="N388" s="19" t="str">
        <f>IFERROR(INDEX('Employee Info'!$C$3:$J$200,MATCH(Data6[[#This Row],[Name:]],'Employee Info'!$B$3:$B$200,0),MATCH(Data6[[#Headers],[Other]],'Employee Info'!$C$2:$J$2,0)),"")</f>
        <v/>
      </c>
      <c r="O388" s="19">
        <f>IFERROR((Data6[[#This Row],[Hours:]]*SUM(Data6[[#This Row],[Rate]:[Other]])),"")</f>
        <v>0</v>
      </c>
      <c r="P388" s="7" t="str">
        <f>IF(Data6[[#This Row],[WO'#:]]="","Riley #","WO#")</f>
        <v>Riley #</v>
      </c>
      <c r="Q388" s="7">
        <f>IFERROR(WEEKNUM(Data6[[#This Row],[Date:]]),"")</f>
        <v>12</v>
      </c>
      <c r="R388" s="6">
        <f t="shared" si="18"/>
        <v>45368</v>
      </c>
      <c r="S388" s="6">
        <f>Data6[[#This Row],[Week Start]]+7</f>
        <v>45375</v>
      </c>
      <c r="T388" s="7" t="str">
        <f t="shared" si="19"/>
        <v>3/17/2024 - 3/24/2024</v>
      </c>
      <c r="U388" s="7" t="str">
        <f t="shared" si="20"/>
        <v>Time Card</v>
      </c>
      <c r="V388" s="8" t="str">
        <f>RIGHT(TEXT(Data6[[#This Row],[Date:]],"mmddyyyy"),4)</f>
        <v>2024</v>
      </c>
      <c r="W388" s="8" t="str">
        <f>MID(TEXT(Data6[[#This Row],[Date:]],"mmddyyyy"),3,2)</f>
        <v>19</v>
      </c>
      <c r="X388" s="8" t="str">
        <f>LEFT(TEXT(Data6[[#This Row],[Date:]],"mmddyyyy"),2)</f>
        <v>03</v>
      </c>
      <c r="Y388" s="6">
        <f>DATE(Data6[[#This Row],[Year]],Data6[[#This Row],[Month]],Data6[[#This Row],[Day]])</f>
        <v>45370</v>
      </c>
    </row>
    <row r="389" spans="1:25">
      <c r="A389" s="5">
        <v>45370.582015277774</v>
      </c>
      <c r="B389" s="7" t="s">
        <v>35</v>
      </c>
      <c r="C389" s="6" t="s">
        <v>319</v>
      </c>
      <c r="D389" s="7" t="s">
        <v>324</v>
      </c>
      <c r="E389" s="8">
        <v>8</v>
      </c>
      <c r="F389" s="7" t="s">
        <v>68</v>
      </c>
      <c r="G389" s="7" t="s">
        <v>68</v>
      </c>
      <c r="H389" s="7" t="s">
        <v>59</v>
      </c>
      <c r="I389" s="7" t="s">
        <v>44</v>
      </c>
      <c r="J389" s="19" t="str">
        <f>IFERROR(INDEX('Employee Info'!$C$3:$E$200,MATCH(Data6[[#This Row],[Name:]],'Employee Info'!$B$3:$B$200,0),MATCH(Data6[[#This Row],[Hours Type:]],'Employee Info'!$C$2:$E$2,0)),"")</f>
        <v/>
      </c>
      <c r="K389" s="19" t="str">
        <f>IFERROR(INDEX('Employee Info'!$C$3:$J$200,MATCH(Data6[[#This Row],[Name:]],'Employee Info'!$B$3:$B$200,0),MATCH(Data6[[#Headers],[Truck]],'Employee Info'!$C$2:$J$2,0)),"")</f>
        <v/>
      </c>
      <c r="L389" s="19" t="str">
        <f>IFERROR(INDEX('Employee Info'!$C$3:$J$200,MATCH(Data6[[#This Row],[Name:]],'Employee Info'!$B$3:$B$200,0),MATCH(Data6[[#Headers],[Phone]],'Employee Info'!$C$2:$J$2,0)),"")</f>
        <v/>
      </c>
      <c r="M389" s="19" t="str">
        <f>IFERROR(INDEX('Employee Info'!$C$3:$J$200,MATCH(Data6[[#This Row],[Name:]],'Employee Info'!$B$3:$B$200,0),MATCH(Data6[[#Headers],[Tech]],'Employee Info'!$C$2:$J$2,0)),"")</f>
        <v/>
      </c>
      <c r="N389" s="19" t="str">
        <f>IFERROR(INDEX('Employee Info'!$C$3:$J$200,MATCH(Data6[[#This Row],[Name:]],'Employee Info'!$B$3:$B$200,0),MATCH(Data6[[#Headers],[Other]],'Employee Info'!$C$2:$J$2,0)),"")</f>
        <v/>
      </c>
      <c r="O389" s="19">
        <f>IFERROR((Data6[[#This Row],[Hours:]]*SUM(Data6[[#This Row],[Rate]:[Other]])),"")</f>
        <v>0</v>
      </c>
      <c r="P389" s="7" t="str">
        <f>IF(Data6[[#This Row],[WO'#:]]="","Riley #","WO#")</f>
        <v>Riley #</v>
      </c>
      <c r="Q389" s="7">
        <f>IFERROR(WEEKNUM(Data6[[#This Row],[Date:]]),"")</f>
        <v>12</v>
      </c>
      <c r="R389" s="6">
        <f t="shared" si="18"/>
        <v>45368</v>
      </c>
      <c r="S389" s="6">
        <f>Data6[[#This Row],[Week Start]]+7</f>
        <v>45375</v>
      </c>
      <c r="T389" s="7" t="str">
        <f t="shared" si="19"/>
        <v>3/17/2024 - 3/24/2024</v>
      </c>
      <c r="U389" s="7" t="str">
        <f t="shared" si="20"/>
        <v>Time Card</v>
      </c>
      <c r="V389" s="8" t="str">
        <f>RIGHT(TEXT(Data6[[#This Row],[Date:]],"mmddyyyy"),4)</f>
        <v>2024</v>
      </c>
      <c r="W389" s="8" t="str">
        <f>MID(TEXT(Data6[[#This Row],[Date:]],"mmddyyyy"),3,2)</f>
        <v>19</v>
      </c>
      <c r="X389" s="8" t="str">
        <f>LEFT(TEXT(Data6[[#This Row],[Date:]],"mmddyyyy"),2)</f>
        <v>03</v>
      </c>
      <c r="Y389" s="6">
        <f>DATE(Data6[[#This Row],[Year]],Data6[[#This Row],[Month]],Data6[[#This Row],[Day]])</f>
        <v>45370</v>
      </c>
    </row>
    <row r="390" spans="1:25">
      <c r="A390" s="5">
        <v>45371.569516435186</v>
      </c>
      <c r="B390" s="7" t="s">
        <v>35</v>
      </c>
      <c r="C390" s="6" t="s">
        <v>328</v>
      </c>
      <c r="D390" s="7" t="s">
        <v>329</v>
      </c>
      <c r="E390" s="8">
        <v>2</v>
      </c>
      <c r="F390" s="7">
        <v>6984733</v>
      </c>
      <c r="G390" s="7" t="s">
        <v>68</v>
      </c>
      <c r="H390" s="7" t="s">
        <v>69</v>
      </c>
      <c r="I390" s="7" t="s">
        <v>44</v>
      </c>
      <c r="J390" s="19" t="str">
        <f>IFERROR(INDEX('Employee Info'!$C$3:$E$200,MATCH(Data6[[#This Row],[Name:]],'Employee Info'!$B$3:$B$200,0),MATCH(Data6[[#This Row],[Hours Type:]],'Employee Info'!$C$2:$E$2,0)),"")</f>
        <v/>
      </c>
      <c r="K390" s="19" t="str">
        <f>IFERROR(INDEX('Employee Info'!$C$3:$J$200,MATCH(Data6[[#This Row],[Name:]],'Employee Info'!$B$3:$B$200,0),MATCH(Data6[[#Headers],[Truck]],'Employee Info'!$C$2:$J$2,0)),"")</f>
        <v/>
      </c>
      <c r="L390" s="19" t="str">
        <f>IFERROR(INDEX('Employee Info'!$C$3:$J$200,MATCH(Data6[[#This Row],[Name:]],'Employee Info'!$B$3:$B$200,0),MATCH(Data6[[#Headers],[Phone]],'Employee Info'!$C$2:$J$2,0)),"")</f>
        <v/>
      </c>
      <c r="M390" s="19" t="str">
        <f>IFERROR(INDEX('Employee Info'!$C$3:$J$200,MATCH(Data6[[#This Row],[Name:]],'Employee Info'!$B$3:$B$200,0),MATCH(Data6[[#Headers],[Tech]],'Employee Info'!$C$2:$J$2,0)),"")</f>
        <v/>
      </c>
      <c r="N390" s="19" t="str">
        <f>IFERROR(INDEX('Employee Info'!$C$3:$J$200,MATCH(Data6[[#This Row],[Name:]],'Employee Info'!$B$3:$B$200,0),MATCH(Data6[[#Headers],[Other]],'Employee Info'!$C$2:$J$2,0)),"")</f>
        <v/>
      </c>
      <c r="O390" s="19">
        <f>IFERROR((Data6[[#This Row],[Hours:]]*SUM(Data6[[#This Row],[Rate]:[Other]])),"")</f>
        <v>0</v>
      </c>
      <c r="P390" s="7" t="str">
        <f>IF(Data6[[#This Row],[WO'#:]]="","Riley #","WO#")</f>
        <v>WO#</v>
      </c>
      <c r="Q390" s="7">
        <f>IFERROR(WEEKNUM(Data6[[#This Row],[Date:]]),"")</f>
        <v>12</v>
      </c>
      <c r="R390" s="6">
        <f t="shared" si="18"/>
        <v>45368</v>
      </c>
      <c r="S390" s="6">
        <f>Data6[[#This Row],[Week Start]]+7</f>
        <v>45375</v>
      </c>
      <c r="T390" s="7" t="str">
        <f t="shared" si="19"/>
        <v>3/17/2024 - 3/24/2024</v>
      </c>
      <c r="U390" s="7" t="str">
        <f t="shared" si="20"/>
        <v>Time Card</v>
      </c>
      <c r="V390" s="8" t="str">
        <f>RIGHT(TEXT(Data6[[#This Row],[Date:]],"mmddyyyy"),4)</f>
        <v>2024</v>
      </c>
      <c r="W390" s="8" t="str">
        <f>MID(TEXT(Data6[[#This Row],[Date:]],"mmddyyyy"),3,2)</f>
        <v>20</v>
      </c>
      <c r="X390" s="8" t="str">
        <f>LEFT(TEXT(Data6[[#This Row],[Date:]],"mmddyyyy"),2)</f>
        <v>03</v>
      </c>
      <c r="Y390" s="6">
        <f>DATE(Data6[[#This Row],[Year]],Data6[[#This Row],[Month]],Data6[[#This Row],[Day]])</f>
        <v>45371</v>
      </c>
    </row>
    <row r="391" spans="1:25">
      <c r="A391" s="5">
        <v>45373.538341550928</v>
      </c>
      <c r="B391" s="7" t="s">
        <v>66</v>
      </c>
      <c r="C391" s="6" t="s">
        <v>328</v>
      </c>
      <c r="D391" s="7" t="s">
        <v>330</v>
      </c>
      <c r="E391" s="8">
        <v>1</v>
      </c>
      <c r="F391" s="7">
        <v>6984733</v>
      </c>
      <c r="G391" s="7" t="s">
        <v>68</v>
      </c>
      <c r="H391" s="7" t="s">
        <v>69</v>
      </c>
      <c r="I391" s="7" t="s">
        <v>44</v>
      </c>
      <c r="J391" s="19" t="str">
        <f>IFERROR(INDEX('Employee Info'!$C$3:$E$200,MATCH(Data6[[#This Row],[Name:]],'Employee Info'!$B$3:$B$200,0),MATCH(Data6[[#This Row],[Hours Type:]],'Employee Info'!$C$2:$E$2,0)),"")</f>
        <v/>
      </c>
      <c r="K391" s="19" t="str">
        <f>IFERROR(INDEX('Employee Info'!$C$3:$J$200,MATCH(Data6[[#This Row],[Name:]],'Employee Info'!$B$3:$B$200,0),MATCH(Data6[[#Headers],[Truck]],'Employee Info'!$C$2:$J$2,0)),"")</f>
        <v/>
      </c>
      <c r="L391" s="19" t="str">
        <f>IFERROR(INDEX('Employee Info'!$C$3:$J$200,MATCH(Data6[[#This Row],[Name:]],'Employee Info'!$B$3:$B$200,0),MATCH(Data6[[#Headers],[Phone]],'Employee Info'!$C$2:$J$2,0)),"")</f>
        <v/>
      </c>
      <c r="M391" s="19" t="str">
        <f>IFERROR(INDEX('Employee Info'!$C$3:$J$200,MATCH(Data6[[#This Row],[Name:]],'Employee Info'!$B$3:$B$200,0),MATCH(Data6[[#Headers],[Tech]],'Employee Info'!$C$2:$J$2,0)),"")</f>
        <v/>
      </c>
      <c r="N391" s="19" t="str">
        <f>IFERROR(INDEX('Employee Info'!$C$3:$J$200,MATCH(Data6[[#This Row],[Name:]],'Employee Info'!$B$3:$B$200,0),MATCH(Data6[[#Headers],[Other]],'Employee Info'!$C$2:$J$2,0)),"")</f>
        <v/>
      </c>
      <c r="O391" s="19">
        <f>IFERROR((Data6[[#This Row],[Hours:]]*SUM(Data6[[#This Row],[Rate]:[Other]])),"")</f>
        <v>0</v>
      </c>
      <c r="P391" s="7" t="str">
        <f>IF(Data6[[#This Row],[WO'#:]]="","Riley #","WO#")</f>
        <v>WO#</v>
      </c>
      <c r="Q391" s="7">
        <f>IFERROR(WEEKNUM(Data6[[#This Row],[Date:]]),"")</f>
        <v>12</v>
      </c>
      <c r="R391" s="6">
        <f t="shared" si="18"/>
        <v>45368</v>
      </c>
      <c r="S391" s="6">
        <f>Data6[[#This Row],[Week Start]]+7</f>
        <v>45375</v>
      </c>
      <c r="T391" s="7" t="str">
        <f t="shared" si="19"/>
        <v>3/17/2024 - 3/24/2024</v>
      </c>
      <c r="U391" s="7" t="str">
        <f t="shared" si="20"/>
        <v>Time Card</v>
      </c>
      <c r="V391" s="8" t="str">
        <f>RIGHT(TEXT(Data6[[#This Row],[Date:]],"mmddyyyy"),4)</f>
        <v>2024</v>
      </c>
      <c r="W391" s="8" t="str">
        <f>MID(TEXT(Data6[[#This Row],[Date:]],"mmddyyyy"),3,2)</f>
        <v>20</v>
      </c>
      <c r="X391" s="8" t="str">
        <f>LEFT(TEXT(Data6[[#This Row],[Date:]],"mmddyyyy"),2)</f>
        <v>03</v>
      </c>
      <c r="Y391" s="6">
        <f>DATE(Data6[[#This Row],[Year]],Data6[[#This Row],[Month]],Data6[[#This Row],[Day]])</f>
        <v>45371</v>
      </c>
    </row>
    <row r="392" spans="1:25">
      <c r="A392" s="5">
        <v>45392.374816203701</v>
      </c>
      <c r="B392" s="7" t="s">
        <v>76</v>
      </c>
      <c r="C392" s="6" t="s">
        <v>328</v>
      </c>
      <c r="D392" s="7" t="s">
        <v>156</v>
      </c>
      <c r="E392" s="8">
        <v>2</v>
      </c>
      <c r="F392" s="7">
        <v>6984733</v>
      </c>
      <c r="G392" s="7" t="s">
        <v>68</v>
      </c>
      <c r="H392" s="7" t="s">
        <v>69</v>
      </c>
      <c r="I392" s="7" t="s">
        <v>44</v>
      </c>
      <c r="J392" s="19" t="str">
        <f>IFERROR(INDEX('Employee Info'!$C$3:$E$200,MATCH(Data6[[#This Row],[Name:]],'Employee Info'!$B$3:$B$200,0),MATCH(Data6[[#This Row],[Hours Type:]],'Employee Info'!$C$2:$E$2,0)),"")</f>
        <v/>
      </c>
      <c r="K392" s="19" t="str">
        <f>IFERROR(INDEX('Employee Info'!$C$3:$J$200,MATCH(Data6[[#This Row],[Name:]],'Employee Info'!$B$3:$B$200,0),MATCH(Data6[[#Headers],[Truck]],'Employee Info'!$C$2:$J$2,0)),"")</f>
        <v/>
      </c>
      <c r="L392" s="19" t="str">
        <f>IFERROR(INDEX('Employee Info'!$C$3:$J$200,MATCH(Data6[[#This Row],[Name:]],'Employee Info'!$B$3:$B$200,0),MATCH(Data6[[#Headers],[Phone]],'Employee Info'!$C$2:$J$2,0)),"")</f>
        <v/>
      </c>
      <c r="M392" s="19" t="str">
        <f>IFERROR(INDEX('Employee Info'!$C$3:$J$200,MATCH(Data6[[#This Row],[Name:]],'Employee Info'!$B$3:$B$200,0),MATCH(Data6[[#Headers],[Tech]],'Employee Info'!$C$2:$J$2,0)),"")</f>
        <v/>
      </c>
      <c r="N392" s="19" t="str">
        <f>IFERROR(INDEX('Employee Info'!$C$3:$J$200,MATCH(Data6[[#This Row],[Name:]],'Employee Info'!$B$3:$B$200,0),MATCH(Data6[[#Headers],[Other]],'Employee Info'!$C$2:$J$2,0)),"")</f>
        <v/>
      </c>
      <c r="O392" s="19">
        <f>IFERROR((Data6[[#This Row],[Hours:]]*SUM(Data6[[#This Row],[Rate]:[Other]])),"")</f>
        <v>0</v>
      </c>
      <c r="P392" s="7" t="str">
        <f>IF(Data6[[#This Row],[WO'#:]]="","Riley #","WO#")</f>
        <v>WO#</v>
      </c>
      <c r="Q392" s="7">
        <f>IFERROR(WEEKNUM(Data6[[#This Row],[Date:]]),"")</f>
        <v>12</v>
      </c>
      <c r="R392" s="6">
        <f t="shared" si="18"/>
        <v>45368</v>
      </c>
      <c r="S392" s="6">
        <f>Data6[[#This Row],[Week Start]]+7</f>
        <v>45375</v>
      </c>
      <c r="T392" s="7" t="str">
        <f t="shared" si="19"/>
        <v>3/17/2024 - 3/24/2024</v>
      </c>
      <c r="U392" s="7" t="str">
        <f t="shared" si="20"/>
        <v>Time Card</v>
      </c>
      <c r="V392" s="8" t="str">
        <f>RIGHT(TEXT(Data6[[#This Row],[Date:]],"mmddyyyy"),4)</f>
        <v>2024</v>
      </c>
      <c r="W392" s="8" t="str">
        <f>MID(TEXT(Data6[[#This Row],[Date:]],"mmddyyyy"),3,2)</f>
        <v>20</v>
      </c>
      <c r="X392" s="8" t="str">
        <f>LEFT(TEXT(Data6[[#This Row],[Date:]],"mmddyyyy"),2)</f>
        <v>03</v>
      </c>
      <c r="Y392" s="6">
        <f>DATE(Data6[[#This Row],[Year]],Data6[[#This Row],[Month]],Data6[[#This Row],[Day]])</f>
        <v>45371</v>
      </c>
    </row>
    <row r="393" spans="1:25">
      <c r="A393" s="5">
        <v>45372.49875810185</v>
      </c>
      <c r="B393" s="7" t="s">
        <v>31</v>
      </c>
      <c r="C393" s="6" t="s">
        <v>328</v>
      </c>
      <c r="D393" s="7" t="s">
        <v>170</v>
      </c>
      <c r="E393" s="8">
        <v>1</v>
      </c>
      <c r="F393" s="7">
        <v>7053182</v>
      </c>
      <c r="G393" s="7" t="s">
        <v>68</v>
      </c>
      <c r="H393" s="7" t="s">
        <v>69</v>
      </c>
      <c r="I393" s="7" t="s">
        <v>44</v>
      </c>
      <c r="J393" s="19" t="str">
        <f>IFERROR(INDEX('Employee Info'!$C$3:$E$200,MATCH(Data6[[#This Row],[Name:]],'Employee Info'!$B$3:$B$200,0),MATCH(Data6[[#This Row],[Hours Type:]],'Employee Info'!$C$2:$E$2,0)),"")</f>
        <v/>
      </c>
      <c r="K393" s="19" t="str">
        <f>IFERROR(INDEX('Employee Info'!$C$3:$J$200,MATCH(Data6[[#This Row],[Name:]],'Employee Info'!$B$3:$B$200,0),MATCH(Data6[[#Headers],[Truck]],'Employee Info'!$C$2:$J$2,0)),"")</f>
        <v/>
      </c>
      <c r="L393" s="19" t="str">
        <f>IFERROR(INDEX('Employee Info'!$C$3:$J$200,MATCH(Data6[[#This Row],[Name:]],'Employee Info'!$B$3:$B$200,0),MATCH(Data6[[#Headers],[Phone]],'Employee Info'!$C$2:$J$2,0)),"")</f>
        <v/>
      </c>
      <c r="M393" s="19" t="str">
        <f>IFERROR(INDEX('Employee Info'!$C$3:$J$200,MATCH(Data6[[#This Row],[Name:]],'Employee Info'!$B$3:$B$200,0),MATCH(Data6[[#Headers],[Tech]],'Employee Info'!$C$2:$J$2,0)),"")</f>
        <v/>
      </c>
      <c r="N393" s="19" t="str">
        <f>IFERROR(INDEX('Employee Info'!$C$3:$J$200,MATCH(Data6[[#This Row],[Name:]],'Employee Info'!$B$3:$B$200,0),MATCH(Data6[[#Headers],[Other]],'Employee Info'!$C$2:$J$2,0)),"")</f>
        <v/>
      </c>
      <c r="O393" s="19">
        <f>IFERROR((Data6[[#This Row],[Hours:]]*SUM(Data6[[#This Row],[Rate]:[Other]])),"")</f>
        <v>0</v>
      </c>
      <c r="P393" s="7" t="str">
        <f>IF(Data6[[#This Row],[WO'#:]]="","Riley #","WO#")</f>
        <v>WO#</v>
      </c>
      <c r="Q393" s="7">
        <f>IFERROR(WEEKNUM(Data6[[#This Row],[Date:]]),"")</f>
        <v>12</v>
      </c>
      <c r="R393" s="6">
        <f t="shared" si="18"/>
        <v>45368</v>
      </c>
      <c r="S393" s="6">
        <f>Data6[[#This Row],[Week Start]]+7</f>
        <v>45375</v>
      </c>
      <c r="T393" s="7" t="str">
        <f t="shared" si="19"/>
        <v>3/17/2024 - 3/24/2024</v>
      </c>
      <c r="U393" s="7" t="str">
        <f t="shared" si="20"/>
        <v>Time Card</v>
      </c>
      <c r="V393" s="8" t="str">
        <f>RIGHT(TEXT(Data6[[#This Row],[Date:]],"mmddyyyy"),4)</f>
        <v>2024</v>
      </c>
      <c r="W393" s="8" t="str">
        <f>MID(TEXT(Data6[[#This Row],[Date:]],"mmddyyyy"),3,2)</f>
        <v>20</v>
      </c>
      <c r="X393" s="8" t="str">
        <f>LEFT(TEXT(Data6[[#This Row],[Date:]],"mmddyyyy"),2)</f>
        <v>03</v>
      </c>
      <c r="Y393" s="6">
        <f>DATE(Data6[[#This Row],[Year]],Data6[[#This Row],[Month]],Data6[[#This Row],[Day]])</f>
        <v>45371</v>
      </c>
    </row>
    <row r="394" spans="1:25">
      <c r="A394" s="5">
        <v>45371.582064351853</v>
      </c>
      <c r="B394" s="7" t="s">
        <v>31</v>
      </c>
      <c r="C394" s="6" t="s">
        <v>328</v>
      </c>
      <c r="D394" s="7" t="s">
        <v>331</v>
      </c>
      <c r="E394" s="8">
        <v>4</v>
      </c>
      <c r="F394" s="7">
        <v>7065730</v>
      </c>
      <c r="G394" s="7" t="s">
        <v>68</v>
      </c>
      <c r="H394" s="7" t="s">
        <v>69</v>
      </c>
      <c r="I394" s="7" t="s">
        <v>44</v>
      </c>
      <c r="J394" s="19" t="str">
        <f>IFERROR(INDEX('Employee Info'!$C$3:$E$200,MATCH(Data6[[#This Row],[Name:]],'Employee Info'!$B$3:$B$200,0),MATCH(Data6[[#This Row],[Hours Type:]],'Employee Info'!$C$2:$E$2,0)),"")</f>
        <v/>
      </c>
      <c r="K394" s="19" t="str">
        <f>IFERROR(INDEX('Employee Info'!$C$3:$J$200,MATCH(Data6[[#This Row],[Name:]],'Employee Info'!$B$3:$B$200,0),MATCH(Data6[[#Headers],[Truck]],'Employee Info'!$C$2:$J$2,0)),"")</f>
        <v/>
      </c>
      <c r="L394" s="19" t="str">
        <f>IFERROR(INDEX('Employee Info'!$C$3:$J$200,MATCH(Data6[[#This Row],[Name:]],'Employee Info'!$B$3:$B$200,0),MATCH(Data6[[#Headers],[Phone]],'Employee Info'!$C$2:$J$2,0)),"")</f>
        <v/>
      </c>
      <c r="M394" s="19" t="str">
        <f>IFERROR(INDEX('Employee Info'!$C$3:$J$200,MATCH(Data6[[#This Row],[Name:]],'Employee Info'!$B$3:$B$200,0),MATCH(Data6[[#Headers],[Tech]],'Employee Info'!$C$2:$J$2,0)),"")</f>
        <v/>
      </c>
      <c r="N394" s="19" t="str">
        <f>IFERROR(INDEX('Employee Info'!$C$3:$J$200,MATCH(Data6[[#This Row],[Name:]],'Employee Info'!$B$3:$B$200,0),MATCH(Data6[[#Headers],[Other]],'Employee Info'!$C$2:$J$2,0)),"")</f>
        <v/>
      </c>
      <c r="O394" s="19">
        <f>IFERROR((Data6[[#This Row],[Hours:]]*SUM(Data6[[#This Row],[Rate]:[Other]])),"")</f>
        <v>0</v>
      </c>
      <c r="P394" s="7" t="str">
        <f>IF(Data6[[#This Row],[WO'#:]]="","Riley #","WO#")</f>
        <v>WO#</v>
      </c>
      <c r="Q394" s="7">
        <f>IFERROR(WEEKNUM(Data6[[#This Row],[Date:]]),"")</f>
        <v>12</v>
      </c>
      <c r="R394" s="6">
        <f t="shared" si="18"/>
        <v>45368</v>
      </c>
      <c r="S394" s="6">
        <f>Data6[[#This Row],[Week Start]]+7</f>
        <v>45375</v>
      </c>
      <c r="T394" s="7" t="str">
        <f t="shared" si="19"/>
        <v>3/17/2024 - 3/24/2024</v>
      </c>
      <c r="U394" s="7" t="str">
        <f t="shared" si="20"/>
        <v>Time Card</v>
      </c>
      <c r="V394" s="8" t="str">
        <f>RIGHT(TEXT(Data6[[#This Row],[Date:]],"mmddyyyy"),4)</f>
        <v>2024</v>
      </c>
      <c r="W394" s="8" t="str">
        <f>MID(TEXT(Data6[[#This Row],[Date:]],"mmddyyyy"),3,2)</f>
        <v>20</v>
      </c>
      <c r="X394" s="8" t="str">
        <f>LEFT(TEXT(Data6[[#This Row],[Date:]],"mmddyyyy"),2)</f>
        <v>03</v>
      </c>
      <c r="Y394" s="6">
        <f>DATE(Data6[[#This Row],[Year]],Data6[[#This Row],[Month]],Data6[[#This Row],[Day]])</f>
        <v>45371</v>
      </c>
    </row>
    <row r="395" spans="1:25">
      <c r="A395" s="5">
        <v>45373.530112384258</v>
      </c>
      <c r="B395" s="7" t="s">
        <v>66</v>
      </c>
      <c r="C395" s="6" t="s">
        <v>328</v>
      </c>
      <c r="D395" s="7" t="s">
        <v>332</v>
      </c>
      <c r="E395" s="8">
        <v>4</v>
      </c>
      <c r="F395" s="7">
        <v>7065730</v>
      </c>
      <c r="G395" s="7" t="s">
        <v>68</v>
      </c>
      <c r="H395" s="7" t="s">
        <v>69</v>
      </c>
      <c r="I395" s="7" t="s">
        <v>44</v>
      </c>
      <c r="J395" s="19" t="str">
        <f>IFERROR(INDEX('Employee Info'!$C$3:$E$200,MATCH(Data6[[#This Row],[Name:]],'Employee Info'!$B$3:$B$200,0),MATCH(Data6[[#This Row],[Hours Type:]],'Employee Info'!$C$2:$E$2,0)),"")</f>
        <v/>
      </c>
      <c r="K395" s="19" t="str">
        <f>IFERROR(INDEX('Employee Info'!$C$3:$J$200,MATCH(Data6[[#This Row],[Name:]],'Employee Info'!$B$3:$B$200,0),MATCH(Data6[[#Headers],[Truck]],'Employee Info'!$C$2:$J$2,0)),"")</f>
        <v/>
      </c>
      <c r="L395" s="19" t="str">
        <f>IFERROR(INDEX('Employee Info'!$C$3:$J$200,MATCH(Data6[[#This Row],[Name:]],'Employee Info'!$B$3:$B$200,0),MATCH(Data6[[#Headers],[Phone]],'Employee Info'!$C$2:$J$2,0)),"")</f>
        <v/>
      </c>
      <c r="M395" s="19" t="str">
        <f>IFERROR(INDEX('Employee Info'!$C$3:$J$200,MATCH(Data6[[#This Row],[Name:]],'Employee Info'!$B$3:$B$200,0),MATCH(Data6[[#Headers],[Tech]],'Employee Info'!$C$2:$J$2,0)),"")</f>
        <v/>
      </c>
      <c r="N395" s="19" t="str">
        <f>IFERROR(INDEX('Employee Info'!$C$3:$J$200,MATCH(Data6[[#This Row],[Name:]],'Employee Info'!$B$3:$B$200,0),MATCH(Data6[[#Headers],[Other]],'Employee Info'!$C$2:$J$2,0)),"")</f>
        <v/>
      </c>
      <c r="O395" s="19">
        <f>IFERROR((Data6[[#This Row],[Hours:]]*SUM(Data6[[#This Row],[Rate]:[Other]])),"")</f>
        <v>0</v>
      </c>
      <c r="P395" s="7" t="str">
        <f>IF(Data6[[#This Row],[WO'#:]]="","Riley #","WO#")</f>
        <v>WO#</v>
      </c>
      <c r="Q395" s="7">
        <f>IFERROR(WEEKNUM(Data6[[#This Row],[Date:]]),"")</f>
        <v>12</v>
      </c>
      <c r="R395" s="6">
        <f t="shared" si="18"/>
        <v>45368</v>
      </c>
      <c r="S395" s="6">
        <f>Data6[[#This Row],[Week Start]]+7</f>
        <v>45375</v>
      </c>
      <c r="T395" s="7" t="str">
        <f t="shared" si="19"/>
        <v>3/17/2024 - 3/24/2024</v>
      </c>
      <c r="U395" s="7" t="str">
        <f t="shared" si="20"/>
        <v>Time Card</v>
      </c>
      <c r="V395" s="8" t="str">
        <f>RIGHT(TEXT(Data6[[#This Row],[Date:]],"mmddyyyy"),4)</f>
        <v>2024</v>
      </c>
      <c r="W395" s="8" t="str">
        <f>MID(TEXT(Data6[[#This Row],[Date:]],"mmddyyyy"),3,2)</f>
        <v>20</v>
      </c>
      <c r="X395" s="8" t="str">
        <f>LEFT(TEXT(Data6[[#This Row],[Date:]],"mmddyyyy"),2)</f>
        <v>03</v>
      </c>
      <c r="Y395" s="6">
        <f>DATE(Data6[[#This Row],[Year]],Data6[[#This Row],[Month]],Data6[[#This Row],[Day]])</f>
        <v>45371</v>
      </c>
    </row>
    <row r="396" spans="1:25">
      <c r="A396" s="5">
        <v>45371.567142939813</v>
      </c>
      <c r="B396" s="7" t="s">
        <v>35</v>
      </c>
      <c r="C396" s="6" t="s">
        <v>328</v>
      </c>
      <c r="D396" s="7" t="s">
        <v>333</v>
      </c>
      <c r="E396" s="8">
        <v>2</v>
      </c>
      <c r="F396" s="7">
        <v>7078215</v>
      </c>
      <c r="G396" s="7" t="s">
        <v>68</v>
      </c>
      <c r="H396" s="7" t="s">
        <v>69</v>
      </c>
      <c r="I396" s="7" t="s">
        <v>44</v>
      </c>
      <c r="J396" s="19" t="str">
        <f>IFERROR(INDEX('Employee Info'!$C$3:$E$200,MATCH(Data6[[#This Row],[Name:]],'Employee Info'!$B$3:$B$200,0),MATCH(Data6[[#This Row],[Hours Type:]],'Employee Info'!$C$2:$E$2,0)),"")</f>
        <v/>
      </c>
      <c r="K396" s="19" t="str">
        <f>IFERROR(INDEX('Employee Info'!$C$3:$J$200,MATCH(Data6[[#This Row],[Name:]],'Employee Info'!$B$3:$B$200,0),MATCH(Data6[[#Headers],[Truck]],'Employee Info'!$C$2:$J$2,0)),"")</f>
        <v/>
      </c>
      <c r="L396" s="19" t="str">
        <f>IFERROR(INDEX('Employee Info'!$C$3:$J$200,MATCH(Data6[[#This Row],[Name:]],'Employee Info'!$B$3:$B$200,0),MATCH(Data6[[#Headers],[Phone]],'Employee Info'!$C$2:$J$2,0)),"")</f>
        <v/>
      </c>
      <c r="M396" s="19" t="str">
        <f>IFERROR(INDEX('Employee Info'!$C$3:$J$200,MATCH(Data6[[#This Row],[Name:]],'Employee Info'!$B$3:$B$200,0),MATCH(Data6[[#Headers],[Tech]],'Employee Info'!$C$2:$J$2,0)),"")</f>
        <v/>
      </c>
      <c r="N396" s="19" t="str">
        <f>IFERROR(INDEX('Employee Info'!$C$3:$J$200,MATCH(Data6[[#This Row],[Name:]],'Employee Info'!$B$3:$B$200,0),MATCH(Data6[[#Headers],[Other]],'Employee Info'!$C$2:$J$2,0)),"")</f>
        <v/>
      </c>
      <c r="O396" s="19">
        <f>IFERROR((Data6[[#This Row],[Hours:]]*SUM(Data6[[#This Row],[Rate]:[Other]])),"")</f>
        <v>0</v>
      </c>
      <c r="P396" s="7" t="str">
        <f>IF(Data6[[#This Row],[WO'#:]]="","Riley #","WO#")</f>
        <v>WO#</v>
      </c>
      <c r="Q396" s="7">
        <f>IFERROR(WEEKNUM(Data6[[#This Row],[Date:]]),"")</f>
        <v>12</v>
      </c>
      <c r="R396" s="6">
        <f t="shared" si="18"/>
        <v>45368</v>
      </c>
      <c r="S396" s="6">
        <f>Data6[[#This Row],[Week Start]]+7</f>
        <v>45375</v>
      </c>
      <c r="T396" s="7" t="str">
        <f t="shared" si="19"/>
        <v>3/17/2024 - 3/24/2024</v>
      </c>
      <c r="U396" s="7" t="str">
        <f t="shared" si="20"/>
        <v>Time Card</v>
      </c>
      <c r="V396" s="8" t="str">
        <f>RIGHT(TEXT(Data6[[#This Row],[Date:]],"mmddyyyy"),4)</f>
        <v>2024</v>
      </c>
      <c r="W396" s="8" t="str">
        <f>MID(TEXT(Data6[[#This Row],[Date:]],"mmddyyyy"),3,2)</f>
        <v>20</v>
      </c>
      <c r="X396" s="8" t="str">
        <f>LEFT(TEXT(Data6[[#This Row],[Date:]],"mmddyyyy"),2)</f>
        <v>03</v>
      </c>
      <c r="Y396" s="6">
        <f>DATE(Data6[[#This Row],[Year]],Data6[[#This Row],[Month]],Data6[[#This Row],[Day]])</f>
        <v>45371</v>
      </c>
    </row>
    <row r="397" spans="1:25">
      <c r="A397" s="5">
        <v>45373.539670601851</v>
      </c>
      <c r="B397" s="7" t="s">
        <v>66</v>
      </c>
      <c r="C397" s="6" t="s">
        <v>328</v>
      </c>
      <c r="D397" s="7" t="s">
        <v>334</v>
      </c>
      <c r="E397" s="8">
        <v>2</v>
      </c>
      <c r="F397" s="7">
        <v>7078215</v>
      </c>
      <c r="G397" s="7" t="s">
        <v>68</v>
      </c>
      <c r="H397" s="7" t="s">
        <v>69</v>
      </c>
      <c r="I397" s="7" t="s">
        <v>44</v>
      </c>
      <c r="J397" s="19" t="str">
        <f>IFERROR(INDEX('Employee Info'!$C$3:$E$200,MATCH(Data6[[#This Row],[Name:]],'Employee Info'!$B$3:$B$200,0),MATCH(Data6[[#This Row],[Hours Type:]],'Employee Info'!$C$2:$E$2,0)),"")</f>
        <v/>
      </c>
      <c r="K397" s="19" t="str">
        <f>IFERROR(INDEX('Employee Info'!$C$3:$J$200,MATCH(Data6[[#This Row],[Name:]],'Employee Info'!$B$3:$B$200,0),MATCH(Data6[[#Headers],[Truck]],'Employee Info'!$C$2:$J$2,0)),"")</f>
        <v/>
      </c>
      <c r="L397" s="19" t="str">
        <f>IFERROR(INDEX('Employee Info'!$C$3:$J$200,MATCH(Data6[[#This Row],[Name:]],'Employee Info'!$B$3:$B$200,0),MATCH(Data6[[#Headers],[Phone]],'Employee Info'!$C$2:$J$2,0)),"")</f>
        <v/>
      </c>
      <c r="M397" s="19" t="str">
        <f>IFERROR(INDEX('Employee Info'!$C$3:$J$200,MATCH(Data6[[#This Row],[Name:]],'Employee Info'!$B$3:$B$200,0),MATCH(Data6[[#Headers],[Tech]],'Employee Info'!$C$2:$J$2,0)),"")</f>
        <v/>
      </c>
      <c r="N397" s="19" t="str">
        <f>IFERROR(INDEX('Employee Info'!$C$3:$J$200,MATCH(Data6[[#This Row],[Name:]],'Employee Info'!$B$3:$B$200,0),MATCH(Data6[[#Headers],[Other]],'Employee Info'!$C$2:$J$2,0)),"")</f>
        <v/>
      </c>
      <c r="O397" s="19">
        <f>IFERROR((Data6[[#This Row],[Hours:]]*SUM(Data6[[#This Row],[Rate]:[Other]])),"")</f>
        <v>0</v>
      </c>
      <c r="P397" s="7" t="str">
        <f>IF(Data6[[#This Row],[WO'#:]]="","Riley #","WO#")</f>
        <v>WO#</v>
      </c>
      <c r="Q397" s="7">
        <f>IFERROR(WEEKNUM(Data6[[#This Row],[Date:]]),"")</f>
        <v>12</v>
      </c>
      <c r="R397" s="6">
        <f t="shared" si="18"/>
        <v>45368</v>
      </c>
      <c r="S397" s="6">
        <f>Data6[[#This Row],[Week Start]]+7</f>
        <v>45375</v>
      </c>
      <c r="T397" s="7" t="str">
        <f t="shared" si="19"/>
        <v>3/17/2024 - 3/24/2024</v>
      </c>
      <c r="U397" s="7" t="str">
        <f t="shared" si="20"/>
        <v>Time Card</v>
      </c>
      <c r="V397" s="8" t="str">
        <f>RIGHT(TEXT(Data6[[#This Row],[Date:]],"mmddyyyy"),4)</f>
        <v>2024</v>
      </c>
      <c r="W397" s="8" t="str">
        <f>MID(TEXT(Data6[[#This Row],[Date:]],"mmddyyyy"),3,2)</f>
        <v>20</v>
      </c>
      <c r="X397" s="8" t="str">
        <f>LEFT(TEXT(Data6[[#This Row],[Date:]],"mmddyyyy"),2)</f>
        <v>03</v>
      </c>
      <c r="Y397" s="6">
        <f>DATE(Data6[[#This Row],[Year]],Data6[[#This Row],[Month]],Data6[[#This Row],[Day]])</f>
        <v>45371</v>
      </c>
    </row>
    <row r="398" spans="1:25">
      <c r="A398" s="5">
        <v>45371.56812048611</v>
      </c>
      <c r="B398" s="7" t="s">
        <v>35</v>
      </c>
      <c r="C398" s="6" t="s">
        <v>328</v>
      </c>
      <c r="D398" s="7" t="s">
        <v>336</v>
      </c>
      <c r="E398" s="8">
        <v>2</v>
      </c>
      <c r="F398" s="7" t="s">
        <v>68</v>
      </c>
      <c r="G398" s="7" t="s">
        <v>68</v>
      </c>
      <c r="H398" s="7" t="s">
        <v>202</v>
      </c>
      <c r="I398" s="7" t="s">
        <v>44</v>
      </c>
      <c r="J398" s="19" t="str">
        <f>IFERROR(INDEX('Employee Info'!$C$3:$E$200,MATCH(Data6[[#This Row],[Name:]],'Employee Info'!$B$3:$B$200,0),MATCH(Data6[[#This Row],[Hours Type:]],'Employee Info'!$C$2:$E$2,0)),"")</f>
        <v/>
      </c>
      <c r="K398" s="19" t="str">
        <f>IFERROR(INDEX('Employee Info'!$C$3:$J$200,MATCH(Data6[[#This Row],[Name:]],'Employee Info'!$B$3:$B$200,0),MATCH(Data6[[#Headers],[Truck]],'Employee Info'!$C$2:$J$2,0)),"")</f>
        <v/>
      </c>
      <c r="L398" s="19" t="str">
        <f>IFERROR(INDEX('Employee Info'!$C$3:$J$200,MATCH(Data6[[#This Row],[Name:]],'Employee Info'!$B$3:$B$200,0),MATCH(Data6[[#Headers],[Phone]],'Employee Info'!$C$2:$J$2,0)),"")</f>
        <v/>
      </c>
      <c r="M398" s="19" t="str">
        <f>IFERROR(INDEX('Employee Info'!$C$3:$J$200,MATCH(Data6[[#This Row],[Name:]],'Employee Info'!$B$3:$B$200,0),MATCH(Data6[[#Headers],[Tech]],'Employee Info'!$C$2:$J$2,0)),"")</f>
        <v/>
      </c>
      <c r="N398" s="19" t="str">
        <f>IFERROR(INDEX('Employee Info'!$C$3:$J$200,MATCH(Data6[[#This Row],[Name:]],'Employee Info'!$B$3:$B$200,0),MATCH(Data6[[#Headers],[Other]],'Employee Info'!$C$2:$J$2,0)),"")</f>
        <v/>
      </c>
      <c r="O398" s="19">
        <f>IFERROR((Data6[[#This Row],[Hours:]]*SUM(Data6[[#This Row],[Rate]:[Other]])),"")</f>
        <v>0</v>
      </c>
      <c r="P398" s="7" t="str">
        <f>IF(Data6[[#This Row],[WO'#:]]="","Riley #","WO#")</f>
        <v>Riley #</v>
      </c>
      <c r="Q398" s="7">
        <f>IFERROR(WEEKNUM(Data6[[#This Row],[Date:]]),"")</f>
        <v>12</v>
      </c>
      <c r="R398" s="6">
        <f t="shared" si="18"/>
        <v>45368</v>
      </c>
      <c r="S398" s="6">
        <f>Data6[[#This Row],[Week Start]]+7</f>
        <v>45375</v>
      </c>
      <c r="T398" s="7" t="str">
        <f t="shared" si="19"/>
        <v>3/17/2024 - 3/24/2024</v>
      </c>
      <c r="U398" s="7" t="str">
        <f t="shared" si="20"/>
        <v>Time Card</v>
      </c>
      <c r="V398" s="8" t="str">
        <f>RIGHT(TEXT(Data6[[#This Row],[Date:]],"mmddyyyy"),4)</f>
        <v>2024</v>
      </c>
      <c r="W398" s="8" t="str">
        <f>MID(TEXT(Data6[[#This Row],[Date:]],"mmddyyyy"),3,2)</f>
        <v>20</v>
      </c>
      <c r="X398" s="8" t="str">
        <f>LEFT(TEXT(Data6[[#This Row],[Date:]],"mmddyyyy"),2)</f>
        <v>03</v>
      </c>
      <c r="Y398" s="6">
        <f>DATE(Data6[[#This Row],[Year]],Data6[[#This Row],[Month]],Data6[[#This Row],[Day]])</f>
        <v>45371</v>
      </c>
    </row>
    <row r="399" spans="1:25">
      <c r="A399" s="5">
        <v>45371.58293773148</v>
      </c>
      <c r="B399" s="7" t="s">
        <v>31</v>
      </c>
      <c r="C399" s="6" t="s">
        <v>328</v>
      </c>
      <c r="D399" s="7" t="s">
        <v>337</v>
      </c>
      <c r="E399" s="8">
        <v>2</v>
      </c>
      <c r="F399" s="7" t="s">
        <v>68</v>
      </c>
      <c r="G399" s="7" t="s">
        <v>68</v>
      </c>
      <c r="H399" s="7" t="s">
        <v>92</v>
      </c>
      <c r="I399" s="7" t="s">
        <v>44</v>
      </c>
      <c r="J399" s="19" t="str">
        <f>IFERROR(INDEX('Employee Info'!$C$3:$E$200,MATCH(Data6[[#This Row],[Name:]],'Employee Info'!$B$3:$B$200,0),MATCH(Data6[[#This Row],[Hours Type:]],'Employee Info'!$C$2:$E$2,0)),"")</f>
        <v/>
      </c>
      <c r="K399" s="19" t="str">
        <f>IFERROR(INDEX('Employee Info'!$C$3:$J$200,MATCH(Data6[[#This Row],[Name:]],'Employee Info'!$B$3:$B$200,0),MATCH(Data6[[#Headers],[Truck]],'Employee Info'!$C$2:$J$2,0)),"")</f>
        <v/>
      </c>
      <c r="L399" s="19" t="str">
        <f>IFERROR(INDEX('Employee Info'!$C$3:$J$200,MATCH(Data6[[#This Row],[Name:]],'Employee Info'!$B$3:$B$200,0),MATCH(Data6[[#Headers],[Phone]],'Employee Info'!$C$2:$J$2,0)),"")</f>
        <v/>
      </c>
      <c r="M399" s="19" t="str">
        <f>IFERROR(INDEX('Employee Info'!$C$3:$J$200,MATCH(Data6[[#This Row],[Name:]],'Employee Info'!$B$3:$B$200,0),MATCH(Data6[[#Headers],[Tech]],'Employee Info'!$C$2:$J$2,0)),"")</f>
        <v/>
      </c>
      <c r="N399" s="19" t="str">
        <f>IFERROR(INDEX('Employee Info'!$C$3:$J$200,MATCH(Data6[[#This Row],[Name:]],'Employee Info'!$B$3:$B$200,0),MATCH(Data6[[#Headers],[Other]],'Employee Info'!$C$2:$J$2,0)),"")</f>
        <v/>
      </c>
      <c r="O399" s="19">
        <f>IFERROR((Data6[[#This Row],[Hours:]]*SUM(Data6[[#This Row],[Rate]:[Other]])),"")</f>
        <v>0</v>
      </c>
      <c r="P399" s="7" t="str">
        <f>IF(Data6[[#This Row],[WO'#:]]="","Riley #","WO#")</f>
        <v>Riley #</v>
      </c>
      <c r="Q399" s="7">
        <f>IFERROR(WEEKNUM(Data6[[#This Row],[Date:]]),"")</f>
        <v>12</v>
      </c>
      <c r="R399" s="6">
        <f t="shared" si="18"/>
        <v>45368</v>
      </c>
      <c r="S399" s="6">
        <f>Data6[[#This Row],[Week Start]]+7</f>
        <v>45375</v>
      </c>
      <c r="T399" s="7" t="str">
        <f t="shared" si="19"/>
        <v>3/17/2024 - 3/24/2024</v>
      </c>
      <c r="U399" s="7" t="str">
        <f t="shared" si="20"/>
        <v>Time Card</v>
      </c>
      <c r="V399" s="8" t="str">
        <f>RIGHT(TEXT(Data6[[#This Row],[Date:]],"mmddyyyy"),4)</f>
        <v>2024</v>
      </c>
      <c r="W399" s="8" t="str">
        <f>MID(TEXT(Data6[[#This Row],[Date:]],"mmddyyyy"),3,2)</f>
        <v>20</v>
      </c>
      <c r="X399" s="8" t="str">
        <f>LEFT(TEXT(Data6[[#This Row],[Date:]],"mmddyyyy"),2)</f>
        <v>03</v>
      </c>
      <c r="Y399" s="6">
        <f>DATE(Data6[[#This Row],[Year]],Data6[[#This Row],[Month]],Data6[[#This Row],[Day]])</f>
        <v>45371</v>
      </c>
    </row>
    <row r="400" spans="1:25">
      <c r="A400" s="5">
        <v>45371.566481250004</v>
      </c>
      <c r="B400" s="7" t="s">
        <v>35</v>
      </c>
      <c r="C400" s="6" t="s">
        <v>328</v>
      </c>
      <c r="D400" s="7" t="s">
        <v>335</v>
      </c>
      <c r="E400" s="8">
        <v>2</v>
      </c>
      <c r="F400" s="7" t="s">
        <v>68</v>
      </c>
      <c r="G400" s="7" t="s">
        <v>68</v>
      </c>
      <c r="H400" s="7" t="s">
        <v>59</v>
      </c>
      <c r="I400" s="7" t="s">
        <v>44</v>
      </c>
      <c r="J400" s="19" t="str">
        <f>IFERROR(INDEX('Employee Info'!$C$3:$E$200,MATCH(Data6[[#This Row],[Name:]],'Employee Info'!$B$3:$B$200,0),MATCH(Data6[[#This Row],[Hours Type:]],'Employee Info'!$C$2:$E$2,0)),"")</f>
        <v/>
      </c>
      <c r="K400" s="19" t="str">
        <f>IFERROR(INDEX('Employee Info'!$C$3:$J$200,MATCH(Data6[[#This Row],[Name:]],'Employee Info'!$B$3:$B$200,0),MATCH(Data6[[#Headers],[Truck]],'Employee Info'!$C$2:$J$2,0)),"")</f>
        <v/>
      </c>
      <c r="L400" s="19" t="str">
        <f>IFERROR(INDEX('Employee Info'!$C$3:$J$200,MATCH(Data6[[#This Row],[Name:]],'Employee Info'!$B$3:$B$200,0),MATCH(Data6[[#Headers],[Phone]],'Employee Info'!$C$2:$J$2,0)),"")</f>
        <v/>
      </c>
      <c r="M400" s="19" t="str">
        <f>IFERROR(INDEX('Employee Info'!$C$3:$J$200,MATCH(Data6[[#This Row],[Name:]],'Employee Info'!$B$3:$B$200,0),MATCH(Data6[[#Headers],[Tech]],'Employee Info'!$C$2:$J$2,0)),"")</f>
        <v/>
      </c>
      <c r="N400" s="19" t="str">
        <f>IFERROR(INDEX('Employee Info'!$C$3:$J$200,MATCH(Data6[[#This Row],[Name:]],'Employee Info'!$B$3:$B$200,0),MATCH(Data6[[#Headers],[Other]],'Employee Info'!$C$2:$J$2,0)),"")</f>
        <v/>
      </c>
      <c r="O400" s="19">
        <f>IFERROR((Data6[[#This Row],[Hours:]]*SUM(Data6[[#This Row],[Rate]:[Other]])),"")</f>
        <v>0</v>
      </c>
      <c r="P400" s="7" t="str">
        <f>IF(Data6[[#This Row],[WO'#:]]="","Riley #","WO#")</f>
        <v>Riley #</v>
      </c>
      <c r="Q400" s="7">
        <f>IFERROR(WEEKNUM(Data6[[#This Row],[Date:]]),"")</f>
        <v>12</v>
      </c>
      <c r="R400" s="6">
        <f t="shared" si="18"/>
        <v>45368</v>
      </c>
      <c r="S400" s="6">
        <f>Data6[[#This Row],[Week Start]]+7</f>
        <v>45375</v>
      </c>
      <c r="T400" s="7" t="str">
        <f t="shared" si="19"/>
        <v>3/17/2024 - 3/24/2024</v>
      </c>
      <c r="U400" s="7" t="str">
        <f t="shared" si="20"/>
        <v>Time Card</v>
      </c>
      <c r="V400" s="8" t="str">
        <f>RIGHT(TEXT(Data6[[#This Row],[Date:]],"mmddyyyy"),4)</f>
        <v>2024</v>
      </c>
      <c r="W400" s="8" t="str">
        <f>MID(TEXT(Data6[[#This Row],[Date:]],"mmddyyyy"),3,2)</f>
        <v>20</v>
      </c>
      <c r="X400" s="8" t="str">
        <f>LEFT(TEXT(Data6[[#This Row],[Date:]],"mmddyyyy"),2)</f>
        <v>03</v>
      </c>
      <c r="Y400" s="6">
        <f>DATE(Data6[[#This Row],[Year]],Data6[[#This Row],[Month]],Data6[[#This Row],[Day]])</f>
        <v>45371</v>
      </c>
    </row>
    <row r="401" spans="1:25">
      <c r="A401" s="5">
        <v>45371.583698495371</v>
      </c>
      <c r="B401" s="7" t="s">
        <v>31</v>
      </c>
      <c r="C401" s="6" t="s">
        <v>328</v>
      </c>
      <c r="D401" s="7" t="s">
        <v>279</v>
      </c>
      <c r="E401" s="8">
        <v>1</v>
      </c>
      <c r="F401" s="7" t="s">
        <v>68</v>
      </c>
      <c r="G401" s="7" t="s">
        <v>68</v>
      </c>
      <c r="H401" s="7" t="s">
        <v>59</v>
      </c>
      <c r="I401" s="7" t="s">
        <v>44</v>
      </c>
      <c r="J401" s="19" t="str">
        <f>IFERROR(INDEX('Employee Info'!$C$3:$E$200,MATCH(Data6[[#This Row],[Name:]],'Employee Info'!$B$3:$B$200,0),MATCH(Data6[[#This Row],[Hours Type:]],'Employee Info'!$C$2:$E$2,0)),"")</f>
        <v/>
      </c>
      <c r="K401" s="19" t="str">
        <f>IFERROR(INDEX('Employee Info'!$C$3:$J$200,MATCH(Data6[[#This Row],[Name:]],'Employee Info'!$B$3:$B$200,0),MATCH(Data6[[#Headers],[Truck]],'Employee Info'!$C$2:$J$2,0)),"")</f>
        <v/>
      </c>
      <c r="L401" s="19" t="str">
        <f>IFERROR(INDEX('Employee Info'!$C$3:$J$200,MATCH(Data6[[#This Row],[Name:]],'Employee Info'!$B$3:$B$200,0),MATCH(Data6[[#Headers],[Phone]],'Employee Info'!$C$2:$J$2,0)),"")</f>
        <v/>
      </c>
      <c r="M401" s="19" t="str">
        <f>IFERROR(INDEX('Employee Info'!$C$3:$J$200,MATCH(Data6[[#This Row],[Name:]],'Employee Info'!$B$3:$B$200,0),MATCH(Data6[[#Headers],[Tech]],'Employee Info'!$C$2:$J$2,0)),"")</f>
        <v/>
      </c>
      <c r="N401" s="19" t="str">
        <f>IFERROR(INDEX('Employee Info'!$C$3:$J$200,MATCH(Data6[[#This Row],[Name:]],'Employee Info'!$B$3:$B$200,0),MATCH(Data6[[#Headers],[Other]],'Employee Info'!$C$2:$J$2,0)),"")</f>
        <v/>
      </c>
      <c r="O401" s="19">
        <f>IFERROR((Data6[[#This Row],[Hours:]]*SUM(Data6[[#This Row],[Rate]:[Other]])),"")</f>
        <v>0</v>
      </c>
      <c r="P401" s="7" t="str">
        <f>IF(Data6[[#This Row],[WO'#:]]="","Riley #","WO#")</f>
        <v>Riley #</v>
      </c>
      <c r="Q401" s="7">
        <f>IFERROR(WEEKNUM(Data6[[#This Row],[Date:]]),"")</f>
        <v>12</v>
      </c>
      <c r="R401" s="6">
        <f t="shared" si="18"/>
        <v>45368</v>
      </c>
      <c r="S401" s="6">
        <f>Data6[[#This Row],[Week Start]]+7</f>
        <v>45375</v>
      </c>
      <c r="T401" s="7" t="str">
        <f t="shared" si="19"/>
        <v>3/17/2024 - 3/24/2024</v>
      </c>
      <c r="U401" s="7" t="str">
        <f t="shared" si="20"/>
        <v>Time Card</v>
      </c>
      <c r="V401" s="8" t="str">
        <f>RIGHT(TEXT(Data6[[#This Row],[Date:]],"mmddyyyy"),4)</f>
        <v>2024</v>
      </c>
      <c r="W401" s="8" t="str">
        <f>MID(TEXT(Data6[[#This Row],[Date:]],"mmddyyyy"),3,2)</f>
        <v>20</v>
      </c>
      <c r="X401" s="8" t="str">
        <f>LEFT(TEXT(Data6[[#This Row],[Date:]],"mmddyyyy"),2)</f>
        <v>03</v>
      </c>
      <c r="Y401" s="6">
        <f>DATE(Data6[[#This Row],[Year]],Data6[[#This Row],[Month]],Data6[[#This Row],[Day]])</f>
        <v>45371</v>
      </c>
    </row>
    <row r="402" spans="1:25">
      <c r="A402" s="5">
        <v>45373.526590856483</v>
      </c>
      <c r="B402" s="7" t="s">
        <v>66</v>
      </c>
      <c r="C402" s="6" t="s">
        <v>328</v>
      </c>
      <c r="D402" s="7" t="s">
        <v>338</v>
      </c>
      <c r="E402" s="8">
        <v>1</v>
      </c>
      <c r="F402" s="7" t="s">
        <v>68</v>
      </c>
      <c r="G402" s="7" t="s">
        <v>68</v>
      </c>
      <c r="H402" s="7" t="s">
        <v>59</v>
      </c>
      <c r="I402" s="7" t="s">
        <v>44</v>
      </c>
      <c r="J402" s="19" t="str">
        <f>IFERROR(INDEX('Employee Info'!$C$3:$E$200,MATCH(Data6[[#This Row],[Name:]],'Employee Info'!$B$3:$B$200,0),MATCH(Data6[[#This Row],[Hours Type:]],'Employee Info'!$C$2:$E$2,0)),"")</f>
        <v/>
      </c>
      <c r="K402" s="19" t="str">
        <f>IFERROR(INDEX('Employee Info'!$C$3:$J$200,MATCH(Data6[[#This Row],[Name:]],'Employee Info'!$B$3:$B$200,0),MATCH(Data6[[#Headers],[Truck]],'Employee Info'!$C$2:$J$2,0)),"")</f>
        <v/>
      </c>
      <c r="L402" s="19" t="str">
        <f>IFERROR(INDEX('Employee Info'!$C$3:$J$200,MATCH(Data6[[#This Row],[Name:]],'Employee Info'!$B$3:$B$200,0),MATCH(Data6[[#Headers],[Phone]],'Employee Info'!$C$2:$J$2,0)),"")</f>
        <v/>
      </c>
      <c r="M402" s="19" t="str">
        <f>IFERROR(INDEX('Employee Info'!$C$3:$J$200,MATCH(Data6[[#This Row],[Name:]],'Employee Info'!$B$3:$B$200,0),MATCH(Data6[[#Headers],[Tech]],'Employee Info'!$C$2:$J$2,0)),"")</f>
        <v/>
      </c>
      <c r="N402" s="19" t="str">
        <f>IFERROR(INDEX('Employee Info'!$C$3:$J$200,MATCH(Data6[[#This Row],[Name:]],'Employee Info'!$B$3:$B$200,0),MATCH(Data6[[#Headers],[Other]],'Employee Info'!$C$2:$J$2,0)),"")</f>
        <v/>
      </c>
      <c r="O402" s="19">
        <f>IFERROR((Data6[[#This Row],[Hours:]]*SUM(Data6[[#This Row],[Rate]:[Other]])),"")</f>
        <v>0</v>
      </c>
      <c r="P402" s="7" t="str">
        <f>IF(Data6[[#This Row],[WO'#:]]="","Riley #","WO#")</f>
        <v>Riley #</v>
      </c>
      <c r="Q402" s="7">
        <f>IFERROR(WEEKNUM(Data6[[#This Row],[Date:]]),"")</f>
        <v>12</v>
      </c>
      <c r="R402" s="6">
        <f t="shared" si="18"/>
        <v>45368</v>
      </c>
      <c r="S402" s="6">
        <f>Data6[[#This Row],[Week Start]]+7</f>
        <v>45375</v>
      </c>
      <c r="T402" s="7" t="str">
        <f t="shared" si="19"/>
        <v>3/17/2024 - 3/24/2024</v>
      </c>
      <c r="U402" s="7" t="str">
        <f t="shared" si="20"/>
        <v>Time Card</v>
      </c>
      <c r="V402" s="8" t="str">
        <f>RIGHT(TEXT(Data6[[#This Row],[Date:]],"mmddyyyy"),4)</f>
        <v>2024</v>
      </c>
      <c r="W402" s="8" t="str">
        <f>MID(TEXT(Data6[[#This Row],[Date:]],"mmddyyyy"),3,2)</f>
        <v>20</v>
      </c>
      <c r="X402" s="8" t="str">
        <f>LEFT(TEXT(Data6[[#This Row],[Date:]],"mmddyyyy"),2)</f>
        <v>03</v>
      </c>
      <c r="Y402" s="6">
        <f>DATE(Data6[[#This Row],[Year]],Data6[[#This Row],[Month]],Data6[[#This Row],[Day]])</f>
        <v>45371</v>
      </c>
    </row>
    <row r="403" spans="1:25">
      <c r="A403" s="5">
        <v>45373.538227430552</v>
      </c>
      <c r="B403" s="7" t="s">
        <v>66</v>
      </c>
      <c r="C403" s="6" t="s">
        <v>339</v>
      </c>
      <c r="D403" s="7" t="s">
        <v>330</v>
      </c>
      <c r="E403" s="8">
        <v>2.5</v>
      </c>
      <c r="F403" s="7">
        <v>6984733</v>
      </c>
      <c r="G403" s="7" t="s">
        <v>68</v>
      </c>
      <c r="H403" s="7" t="s">
        <v>69</v>
      </c>
      <c r="I403" s="7" t="s">
        <v>44</v>
      </c>
      <c r="J403" s="19" t="str">
        <f>IFERROR(INDEX('Employee Info'!$C$3:$E$200,MATCH(Data6[[#This Row],[Name:]],'Employee Info'!$B$3:$B$200,0),MATCH(Data6[[#This Row],[Hours Type:]],'Employee Info'!$C$2:$E$2,0)),"")</f>
        <v/>
      </c>
      <c r="K403" s="19" t="str">
        <f>IFERROR(INDEX('Employee Info'!$C$3:$J$200,MATCH(Data6[[#This Row],[Name:]],'Employee Info'!$B$3:$B$200,0),MATCH(Data6[[#Headers],[Truck]],'Employee Info'!$C$2:$J$2,0)),"")</f>
        <v/>
      </c>
      <c r="L403" s="19" t="str">
        <f>IFERROR(INDEX('Employee Info'!$C$3:$J$200,MATCH(Data6[[#This Row],[Name:]],'Employee Info'!$B$3:$B$200,0),MATCH(Data6[[#Headers],[Phone]],'Employee Info'!$C$2:$J$2,0)),"")</f>
        <v/>
      </c>
      <c r="M403" s="19" t="str">
        <f>IFERROR(INDEX('Employee Info'!$C$3:$J$200,MATCH(Data6[[#This Row],[Name:]],'Employee Info'!$B$3:$B$200,0),MATCH(Data6[[#Headers],[Tech]],'Employee Info'!$C$2:$J$2,0)),"")</f>
        <v/>
      </c>
      <c r="N403" s="19" t="str">
        <f>IFERROR(INDEX('Employee Info'!$C$3:$J$200,MATCH(Data6[[#This Row],[Name:]],'Employee Info'!$B$3:$B$200,0),MATCH(Data6[[#Headers],[Other]],'Employee Info'!$C$2:$J$2,0)),"")</f>
        <v/>
      </c>
      <c r="O403" s="19">
        <f>IFERROR((Data6[[#This Row],[Hours:]]*SUM(Data6[[#This Row],[Rate]:[Other]])),"")</f>
        <v>0</v>
      </c>
      <c r="P403" s="7" t="str">
        <f>IF(Data6[[#This Row],[WO'#:]]="","Riley #","WO#")</f>
        <v>WO#</v>
      </c>
      <c r="Q403" s="7">
        <f>IFERROR(WEEKNUM(Data6[[#This Row],[Date:]]),"")</f>
        <v>12</v>
      </c>
      <c r="R403" s="6">
        <f t="shared" si="18"/>
        <v>45368</v>
      </c>
      <c r="S403" s="6">
        <f>Data6[[#This Row],[Week Start]]+7</f>
        <v>45375</v>
      </c>
      <c r="T403" s="7" t="str">
        <f t="shared" si="19"/>
        <v>3/17/2024 - 3/24/2024</v>
      </c>
      <c r="U403" s="7" t="str">
        <f t="shared" si="20"/>
        <v>Time Card</v>
      </c>
      <c r="V403" s="8" t="str">
        <f>RIGHT(TEXT(Data6[[#This Row],[Date:]],"mmddyyyy"),4)</f>
        <v>2024</v>
      </c>
      <c r="W403" s="8" t="str">
        <f>MID(TEXT(Data6[[#This Row],[Date:]],"mmddyyyy"),3,2)</f>
        <v>21</v>
      </c>
      <c r="X403" s="8" t="str">
        <f>LEFT(TEXT(Data6[[#This Row],[Date:]],"mmddyyyy"),2)</f>
        <v>03</v>
      </c>
      <c r="Y403" s="6">
        <f>DATE(Data6[[#This Row],[Year]],Data6[[#This Row],[Month]],Data6[[#This Row],[Day]])</f>
        <v>45372</v>
      </c>
    </row>
    <row r="404" spans="1:25">
      <c r="A404" s="5">
        <v>45392.374921180555</v>
      </c>
      <c r="B404" s="7" t="s">
        <v>76</v>
      </c>
      <c r="C404" s="6" t="s">
        <v>339</v>
      </c>
      <c r="D404" s="7" t="s">
        <v>156</v>
      </c>
      <c r="E404" s="8">
        <v>2</v>
      </c>
      <c r="F404" s="7">
        <v>6984733</v>
      </c>
      <c r="G404" s="7" t="s">
        <v>68</v>
      </c>
      <c r="H404" s="7" t="s">
        <v>69</v>
      </c>
      <c r="I404" s="7" t="s">
        <v>44</v>
      </c>
      <c r="J404" s="19" t="str">
        <f>IFERROR(INDEX('Employee Info'!$C$3:$E$200,MATCH(Data6[[#This Row],[Name:]],'Employee Info'!$B$3:$B$200,0),MATCH(Data6[[#This Row],[Hours Type:]],'Employee Info'!$C$2:$E$2,0)),"")</f>
        <v/>
      </c>
      <c r="K404" s="19" t="str">
        <f>IFERROR(INDEX('Employee Info'!$C$3:$J$200,MATCH(Data6[[#This Row],[Name:]],'Employee Info'!$B$3:$B$200,0),MATCH(Data6[[#Headers],[Truck]],'Employee Info'!$C$2:$J$2,0)),"")</f>
        <v/>
      </c>
      <c r="L404" s="19" t="str">
        <f>IFERROR(INDEX('Employee Info'!$C$3:$J$200,MATCH(Data6[[#This Row],[Name:]],'Employee Info'!$B$3:$B$200,0),MATCH(Data6[[#Headers],[Phone]],'Employee Info'!$C$2:$J$2,0)),"")</f>
        <v/>
      </c>
      <c r="M404" s="19" t="str">
        <f>IFERROR(INDEX('Employee Info'!$C$3:$J$200,MATCH(Data6[[#This Row],[Name:]],'Employee Info'!$B$3:$B$200,0),MATCH(Data6[[#Headers],[Tech]],'Employee Info'!$C$2:$J$2,0)),"")</f>
        <v/>
      </c>
      <c r="N404" s="19" t="str">
        <f>IFERROR(INDEX('Employee Info'!$C$3:$J$200,MATCH(Data6[[#This Row],[Name:]],'Employee Info'!$B$3:$B$200,0),MATCH(Data6[[#Headers],[Other]],'Employee Info'!$C$2:$J$2,0)),"")</f>
        <v/>
      </c>
      <c r="O404" s="19">
        <f>IFERROR((Data6[[#This Row],[Hours:]]*SUM(Data6[[#This Row],[Rate]:[Other]])),"")</f>
        <v>0</v>
      </c>
      <c r="P404" s="7" t="str">
        <f>IF(Data6[[#This Row],[WO'#:]]="","Riley #","WO#")</f>
        <v>WO#</v>
      </c>
      <c r="Q404" s="7">
        <f>IFERROR(WEEKNUM(Data6[[#This Row],[Date:]]),"")</f>
        <v>12</v>
      </c>
      <c r="R404" s="6">
        <f t="shared" si="18"/>
        <v>45368</v>
      </c>
      <c r="S404" s="6">
        <f>Data6[[#This Row],[Week Start]]+7</f>
        <v>45375</v>
      </c>
      <c r="T404" s="7" t="str">
        <f t="shared" si="19"/>
        <v>3/17/2024 - 3/24/2024</v>
      </c>
      <c r="U404" s="7" t="str">
        <f t="shared" si="20"/>
        <v>Time Card</v>
      </c>
      <c r="V404" s="8" t="str">
        <f>RIGHT(TEXT(Data6[[#This Row],[Date:]],"mmddyyyy"),4)</f>
        <v>2024</v>
      </c>
      <c r="W404" s="8" t="str">
        <f>MID(TEXT(Data6[[#This Row],[Date:]],"mmddyyyy"),3,2)</f>
        <v>21</v>
      </c>
      <c r="X404" s="8" t="str">
        <f>LEFT(TEXT(Data6[[#This Row],[Date:]],"mmddyyyy"),2)</f>
        <v>03</v>
      </c>
      <c r="Y404" s="6">
        <f>DATE(Data6[[#This Row],[Year]],Data6[[#This Row],[Month]],Data6[[#This Row],[Day]])</f>
        <v>45372</v>
      </c>
    </row>
    <row r="405" spans="1:25">
      <c r="A405" s="5">
        <v>45372.500369560184</v>
      </c>
      <c r="B405" s="7" t="s">
        <v>31</v>
      </c>
      <c r="C405" s="6" t="s">
        <v>339</v>
      </c>
      <c r="D405" s="7" t="s">
        <v>340</v>
      </c>
      <c r="E405" s="8">
        <v>4</v>
      </c>
      <c r="F405" s="7">
        <v>7052401</v>
      </c>
      <c r="G405" s="7" t="s">
        <v>68</v>
      </c>
      <c r="H405" s="7" t="s">
        <v>69</v>
      </c>
      <c r="I405" s="7" t="s">
        <v>44</v>
      </c>
      <c r="J405" s="19" t="str">
        <f>IFERROR(INDEX('Employee Info'!$C$3:$E$200,MATCH(Data6[[#This Row],[Name:]],'Employee Info'!$B$3:$B$200,0),MATCH(Data6[[#This Row],[Hours Type:]],'Employee Info'!$C$2:$E$2,0)),"")</f>
        <v/>
      </c>
      <c r="K405" s="19" t="str">
        <f>IFERROR(INDEX('Employee Info'!$C$3:$J$200,MATCH(Data6[[#This Row],[Name:]],'Employee Info'!$B$3:$B$200,0),MATCH(Data6[[#Headers],[Truck]],'Employee Info'!$C$2:$J$2,0)),"")</f>
        <v/>
      </c>
      <c r="L405" s="19" t="str">
        <f>IFERROR(INDEX('Employee Info'!$C$3:$J$200,MATCH(Data6[[#This Row],[Name:]],'Employee Info'!$B$3:$B$200,0),MATCH(Data6[[#Headers],[Phone]],'Employee Info'!$C$2:$J$2,0)),"")</f>
        <v/>
      </c>
      <c r="M405" s="19" t="str">
        <f>IFERROR(INDEX('Employee Info'!$C$3:$J$200,MATCH(Data6[[#This Row],[Name:]],'Employee Info'!$B$3:$B$200,0),MATCH(Data6[[#Headers],[Tech]],'Employee Info'!$C$2:$J$2,0)),"")</f>
        <v/>
      </c>
      <c r="N405" s="19" t="str">
        <f>IFERROR(INDEX('Employee Info'!$C$3:$J$200,MATCH(Data6[[#This Row],[Name:]],'Employee Info'!$B$3:$B$200,0),MATCH(Data6[[#Headers],[Other]],'Employee Info'!$C$2:$J$2,0)),"")</f>
        <v/>
      </c>
      <c r="O405" s="19">
        <f>IFERROR((Data6[[#This Row],[Hours:]]*SUM(Data6[[#This Row],[Rate]:[Other]])),"")</f>
        <v>0</v>
      </c>
      <c r="P405" s="7" t="str">
        <f>IF(Data6[[#This Row],[WO'#:]]="","Riley #","WO#")</f>
        <v>WO#</v>
      </c>
      <c r="Q405" s="7">
        <f>IFERROR(WEEKNUM(Data6[[#This Row],[Date:]]),"")</f>
        <v>12</v>
      </c>
      <c r="R405" s="6">
        <f t="shared" si="18"/>
        <v>45368</v>
      </c>
      <c r="S405" s="6">
        <f>Data6[[#This Row],[Week Start]]+7</f>
        <v>45375</v>
      </c>
      <c r="T405" s="7" t="str">
        <f t="shared" si="19"/>
        <v>3/17/2024 - 3/24/2024</v>
      </c>
      <c r="U405" s="7" t="str">
        <f t="shared" si="20"/>
        <v>Time Card</v>
      </c>
      <c r="V405" s="8" t="str">
        <f>RIGHT(TEXT(Data6[[#This Row],[Date:]],"mmddyyyy"),4)</f>
        <v>2024</v>
      </c>
      <c r="W405" s="8" t="str">
        <f>MID(TEXT(Data6[[#This Row],[Date:]],"mmddyyyy"),3,2)</f>
        <v>21</v>
      </c>
      <c r="X405" s="8" t="str">
        <f>LEFT(TEXT(Data6[[#This Row],[Date:]],"mmddyyyy"),2)</f>
        <v>03</v>
      </c>
      <c r="Y405" s="6">
        <f>DATE(Data6[[#This Row],[Year]],Data6[[#This Row],[Month]],Data6[[#This Row],[Day]])</f>
        <v>45372</v>
      </c>
    </row>
    <row r="406" spans="1:25">
      <c r="A406" s="5">
        <v>45372.578800810188</v>
      </c>
      <c r="B406" s="7" t="s">
        <v>31</v>
      </c>
      <c r="C406" s="6" t="s">
        <v>339</v>
      </c>
      <c r="D406" s="7" t="s">
        <v>340</v>
      </c>
      <c r="E406" s="8">
        <v>1</v>
      </c>
      <c r="F406" s="7">
        <v>7052401</v>
      </c>
      <c r="G406" s="7" t="s">
        <v>68</v>
      </c>
      <c r="H406" s="7" t="s">
        <v>69</v>
      </c>
      <c r="I406" s="7" t="s">
        <v>44</v>
      </c>
      <c r="J406" s="19" t="str">
        <f>IFERROR(INDEX('Employee Info'!$C$3:$E$200,MATCH(Data6[[#This Row],[Name:]],'Employee Info'!$B$3:$B$200,0),MATCH(Data6[[#This Row],[Hours Type:]],'Employee Info'!$C$2:$E$2,0)),"")</f>
        <v/>
      </c>
      <c r="K406" s="19" t="str">
        <f>IFERROR(INDEX('Employee Info'!$C$3:$J$200,MATCH(Data6[[#This Row],[Name:]],'Employee Info'!$B$3:$B$200,0),MATCH(Data6[[#Headers],[Truck]],'Employee Info'!$C$2:$J$2,0)),"")</f>
        <v/>
      </c>
      <c r="L406" s="19" t="str">
        <f>IFERROR(INDEX('Employee Info'!$C$3:$J$200,MATCH(Data6[[#This Row],[Name:]],'Employee Info'!$B$3:$B$200,0),MATCH(Data6[[#Headers],[Phone]],'Employee Info'!$C$2:$J$2,0)),"")</f>
        <v/>
      </c>
      <c r="M406" s="19" t="str">
        <f>IFERROR(INDEX('Employee Info'!$C$3:$J$200,MATCH(Data6[[#This Row],[Name:]],'Employee Info'!$B$3:$B$200,0),MATCH(Data6[[#Headers],[Tech]],'Employee Info'!$C$2:$J$2,0)),"")</f>
        <v/>
      </c>
      <c r="N406" s="19" t="str">
        <f>IFERROR(INDEX('Employee Info'!$C$3:$J$200,MATCH(Data6[[#This Row],[Name:]],'Employee Info'!$B$3:$B$200,0),MATCH(Data6[[#Headers],[Other]],'Employee Info'!$C$2:$J$2,0)),"")</f>
        <v/>
      </c>
      <c r="O406" s="19">
        <f>IFERROR((Data6[[#This Row],[Hours:]]*SUM(Data6[[#This Row],[Rate]:[Other]])),"")</f>
        <v>0</v>
      </c>
      <c r="P406" s="7" t="str">
        <f>IF(Data6[[#This Row],[WO'#:]]="","Riley #","WO#")</f>
        <v>WO#</v>
      </c>
      <c r="Q406" s="7">
        <f>IFERROR(WEEKNUM(Data6[[#This Row],[Date:]]),"")</f>
        <v>12</v>
      </c>
      <c r="R406" s="6">
        <f t="shared" si="18"/>
        <v>45368</v>
      </c>
      <c r="S406" s="6">
        <f>Data6[[#This Row],[Week Start]]+7</f>
        <v>45375</v>
      </c>
      <c r="T406" s="7" t="str">
        <f t="shared" si="19"/>
        <v>3/17/2024 - 3/24/2024</v>
      </c>
      <c r="U406" s="7" t="str">
        <f t="shared" si="20"/>
        <v>Time Card</v>
      </c>
      <c r="V406" s="8" t="str">
        <f>RIGHT(TEXT(Data6[[#This Row],[Date:]],"mmddyyyy"),4)</f>
        <v>2024</v>
      </c>
      <c r="W406" s="8" t="str">
        <f>MID(TEXT(Data6[[#This Row],[Date:]],"mmddyyyy"),3,2)</f>
        <v>21</v>
      </c>
      <c r="X406" s="8" t="str">
        <f>LEFT(TEXT(Data6[[#This Row],[Date:]],"mmddyyyy"),2)</f>
        <v>03</v>
      </c>
      <c r="Y406" s="6">
        <f>DATE(Data6[[#This Row],[Year]],Data6[[#This Row],[Month]],Data6[[#This Row],[Day]])</f>
        <v>45372</v>
      </c>
    </row>
    <row r="407" spans="1:25">
      <c r="A407" s="5">
        <v>45373.530710648149</v>
      </c>
      <c r="B407" s="7" t="s">
        <v>66</v>
      </c>
      <c r="C407" s="6" t="s">
        <v>339</v>
      </c>
      <c r="D407" s="7" t="s">
        <v>332</v>
      </c>
      <c r="E407" s="8">
        <v>2.5</v>
      </c>
      <c r="F407" s="7">
        <v>7065730</v>
      </c>
      <c r="G407" s="7" t="s">
        <v>68</v>
      </c>
      <c r="H407" s="7" t="s">
        <v>69</v>
      </c>
      <c r="I407" s="7" t="s">
        <v>44</v>
      </c>
      <c r="J407" s="19" t="str">
        <f>IFERROR(INDEX('Employee Info'!$C$3:$E$200,MATCH(Data6[[#This Row],[Name:]],'Employee Info'!$B$3:$B$200,0),MATCH(Data6[[#This Row],[Hours Type:]],'Employee Info'!$C$2:$E$2,0)),"")</f>
        <v/>
      </c>
      <c r="K407" s="19" t="str">
        <f>IFERROR(INDEX('Employee Info'!$C$3:$J$200,MATCH(Data6[[#This Row],[Name:]],'Employee Info'!$B$3:$B$200,0),MATCH(Data6[[#Headers],[Truck]],'Employee Info'!$C$2:$J$2,0)),"")</f>
        <v/>
      </c>
      <c r="L407" s="19" t="str">
        <f>IFERROR(INDEX('Employee Info'!$C$3:$J$200,MATCH(Data6[[#This Row],[Name:]],'Employee Info'!$B$3:$B$200,0),MATCH(Data6[[#Headers],[Phone]],'Employee Info'!$C$2:$J$2,0)),"")</f>
        <v/>
      </c>
      <c r="M407" s="19" t="str">
        <f>IFERROR(INDEX('Employee Info'!$C$3:$J$200,MATCH(Data6[[#This Row],[Name:]],'Employee Info'!$B$3:$B$200,0),MATCH(Data6[[#Headers],[Tech]],'Employee Info'!$C$2:$J$2,0)),"")</f>
        <v/>
      </c>
      <c r="N407" s="19" t="str">
        <f>IFERROR(INDEX('Employee Info'!$C$3:$J$200,MATCH(Data6[[#This Row],[Name:]],'Employee Info'!$B$3:$B$200,0),MATCH(Data6[[#Headers],[Other]],'Employee Info'!$C$2:$J$2,0)),"")</f>
        <v/>
      </c>
      <c r="O407" s="19">
        <f>IFERROR((Data6[[#This Row],[Hours:]]*SUM(Data6[[#This Row],[Rate]:[Other]])),"")</f>
        <v>0</v>
      </c>
      <c r="P407" s="7" t="str">
        <f>IF(Data6[[#This Row],[WO'#:]]="","Riley #","WO#")</f>
        <v>WO#</v>
      </c>
      <c r="Q407" s="7">
        <f>IFERROR(WEEKNUM(Data6[[#This Row],[Date:]]),"")</f>
        <v>12</v>
      </c>
      <c r="R407" s="6">
        <f t="shared" si="18"/>
        <v>45368</v>
      </c>
      <c r="S407" s="6">
        <f>Data6[[#This Row],[Week Start]]+7</f>
        <v>45375</v>
      </c>
      <c r="T407" s="7" t="str">
        <f t="shared" si="19"/>
        <v>3/17/2024 - 3/24/2024</v>
      </c>
      <c r="U407" s="7" t="str">
        <f t="shared" si="20"/>
        <v>Time Card</v>
      </c>
      <c r="V407" s="8" t="str">
        <f>RIGHT(TEXT(Data6[[#This Row],[Date:]],"mmddyyyy"),4)</f>
        <v>2024</v>
      </c>
      <c r="W407" s="8" t="str">
        <f>MID(TEXT(Data6[[#This Row],[Date:]],"mmddyyyy"),3,2)</f>
        <v>21</v>
      </c>
      <c r="X407" s="8" t="str">
        <f>LEFT(TEXT(Data6[[#This Row],[Date:]],"mmddyyyy"),2)</f>
        <v>03</v>
      </c>
      <c r="Y407" s="6">
        <f>DATE(Data6[[#This Row],[Year]],Data6[[#This Row],[Month]],Data6[[#This Row],[Day]])</f>
        <v>45372</v>
      </c>
    </row>
    <row r="408" spans="1:25">
      <c r="A408" s="5">
        <v>45372.579442361108</v>
      </c>
      <c r="B408" s="7" t="s">
        <v>31</v>
      </c>
      <c r="C408" s="6" t="s">
        <v>339</v>
      </c>
      <c r="D408" s="7" t="s">
        <v>341</v>
      </c>
      <c r="E408" s="8">
        <v>3</v>
      </c>
      <c r="F408" s="7">
        <v>7078215</v>
      </c>
      <c r="G408" s="7" t="s">
        <v>68</v>
      </c>
      <c r="H408" s="7" t="s">
        <v>69</v>
      </c>
      <c r="I408" s="7" t="s">
        <v>44</v>
      </c>
      <c r="J408" s="19" t="str">
        <f>IFERROR(INDEX('Employee Info'!$C$3:$E$200,MATCH(Data6[[#This Row],[Name:]],'Employee Info'!$B$3:$B$200,0),MATCH(Data6[[#This Row],[Hours Type:]],'Employee Info'!$C$2:$E$2,0)),"")</f>
        <v/>
      </c>
      <c r="K408" s="19" t="str">
        <f>IFERROR(INDEX('Employee Info'!$C$3:$J$200,MATCH(Data6[[#This Row],[Name:]],'Employee Info'!$B$3:$B$200,0),MATCH(Data6[[#Headers],[Truck]],'Employee Info'!$C$2:$J$2,0)),"")</f>
        <v/>
      </c>
      <c r="L408" s="19" t="str">
        <f>IFERROR(INDEX('Employee Info'!$C$3:$J$200,MATCH(Data6[[#This Row],[Name:]],'Employee Info'!$B$3:$B$200,0),MATCH(Data6[[#Headers],[Phone]],'Employee Info'!$C$2:$J$2,0)),"")</f>
        <v/>
      </c>
      <c r="M408" s="19" t="str">
        <f>IFERROR(INDEX('Employee Info'!$C$3:$J$200,MATCH(Data6[[#This Row],[Name:]],'Employee Info'!$B$3:$B$200,0),MATCH(Data6[[#Headers],[Tech]],'Employee Info'!$C$2:$J$2,0)),"")</f>
        <v/>
      </c>
      <c r="N408" s="19" t="str">
        <f>IFERROR(INDEX('Employee Info'!$C$3:$J$200,MATCH(Data6[[#This Row],[Name:]],'Employee Info'!$B$3:$B$200,0),MATCH(Data6[[#Headers],[Other]],'Employee Info'!$C$2:$J$2,0)),"")</f>
        <v/>
      </c>
      <c r="O408" s="19">
        <f>IFERROR((Data6[[#This Row],[Hours:]]*SUM(Data6[[#This Row],[Rate]:[Other]])),"")</f>
        <v>0</v>
      </c>
      <c r="P408" s="7" t="str">
        <f>IF(Data6[[#This Row],[WO'#:]]="","Riley #","WO#")</f>
        <v>WO#</v>
      </c>
      <c r="Q408" s="7">
        <f>IFERROR(WEEKNUM(Data6[[#This Row],[Date:]]),"")</f>
        <v>12</v>
      </c>
      <c r="R408" s="6">
        <f t="shared" si="18"/>
        <v>45368</v>
      </c>
      <c r="S408" s="6">
        <f>Data6[[#This Row],[Week Start]]+7</f>
        <v>45375</v>
      </c>
      <c r="T408" s="7" t="str">
        <f t="shared" si="19"/>
        <v>3/17/2024 - 3/24/2024</v>
      </c>
      <c r="U408" s="7" t="str">
        <f t="shared" si="20"/>
        <v>Time Card</v>
      </c>
      <c r="V408" s="8" t="str">
        <f>RIGHT(TEXT(Data6[[#This Row],[Date:]],"mmddyyyy"),4)</f>
        <v>2024</v>
      </c>
      <c r="W408" s="8" t="str">
        <f>MID(TEXT(Data6[[#This Row],[Date:]],"mmddyyyy"),3,2)</f>
        <v>21</v>
      </c>
      <c r="X408" s="8" t="str">
        <f>LEFT(TEXT(Data6[[#This Row],[Date:]],"mmddyyyy"),2)</f>
        <v>03</v>
      </c>
      <c r="Y408" s="6">
        <f>DATE(Data6[[#This Row],[Year]],Data6[[#This Row],[Month]],Data6[[#This Row],[Day]])</f>
        <v>45372</v>
      </c>
    </row>
    <row r="409" spans="1:25">
      <c r="A409" s="5">
        <v>45373.53362199074</v>
      </c>
      <c r="B409" s="7" t="s">
        <v>66</v>
      </c>
      <c r="C409" s="6" t="s">
        <v>339</v>
      </c>
      <c r="D409" s="7" t="s">
        <v>334</v>
      </c>
      <c r="E409" s="8">
        <v>3</v>
      </c>
      <c r="F409" s="7">
        <v>7078215</v>
      </c>
      <c r="G409" s="7" t="s">
        <v>68</v>
      </c>
      <c r="H409" s="7" t="s">
        <v>69</v>
      </c>
      <c r="I409" s="7" t="s">
        <v>44</v>
      </c>
      <c r="J409" s="19" t="str">
        <f>IFERROR(INDEX('Employee Info'!$C$3:$E$200,MATCH(Data6[[#This Row],[Name:]],'Employee Info'!$B$3:$B$200,0),MATCH(Data6[[#This Row],[Hours Type:]],'Employee Info'!$C$2:$E$2,0)),"")</f>
        <v/>
      </c>
      <c r="K409" s="19" t="str">
        <f>IFERROR(INDEX('Employee Info'!$C$3:$J$200,MATCH(Data6[[#This Row],[Name:]],'Employee Info'!$B$3:$B$200,0),MATCH(Data6[[#Headers],[Truck]],'Employee Info'!$C$2:$J$2,0)),"")</f>
        <v/>
      </c>
      <c r="L409" s="19" t="str">
        <f>IFERROR(INDEX('Employee Info'!$C$3:$J$200,MATCH(Data6[[#This Row],[Name:]],'Employee Info'!$B$3:$B$200,0),MATCH(Data6[[#Headers],[Phone]],'Employee Info'!$C$2:$J$2,0)),"")</f>
        <v/>
      </c>
      <c r="M409" s="19" t="str">
        <f>IFERROR(INDEX('Employee Info'!$C$3:$J$200,MATCH(Data6[[#This Row],[Name:]],'Employee Info'!$B$3:$B$200,0),MATCH(Data6[[#Headers],[Tech]],'Employee Info'!$C$2:$J$2,0)),"")</f>
        <v/>
      </c>
      <c r="N409" s="19" t="str">
        <f>IFERROR(INDEX('Employee Info'!$C$3:$J$200,MATCH(Data6[[#This Row],[Name:]],'Employee Info'!$B$3:$B$200,0),MATCH(Data6[[#Headers],[Other]],'Employee Info'!$C$2:$J$2,0)),"")</f>
        <v/>
      </c>
      <c r="O409" s="19">
        <f>IFERROR((Data6[[#This Row],[Hours:]]*SUM(Data6[[#This Row],[Rate]:[Other]])),"")</f>
        <v>0</v>
      </c>
      <c r="P409" s="7" t="str">
        <f>IF(Data6[[#This Row],[WO'#:]]="","Riley #","WO#")</f>
        <v>WO#</v>
      </c>
      <c r="Q409" s="7">
        <f>IFERROR(WEEKNUM(Data6[[#This Row],[Date:]]),"")</f>
        <v>12</v>
      </c>
      <c r="R409" s="6">
        <f t="shared" si="18"/>
        <v>45368</v>
      </c>
      <c r="S409" s="6">
        <f>Data6[[#This Row],[Week Start]]+7</f>
        <v>45375</v>
      </c>
      <c r="T409" s="7" t="str">
        <f t="shared" si="19"/>
        <v>3/17/2024 - 3/24/2024</v>
      </c>
      <c r="U409" s="7" t="str">
        <f t="shared" si="20"/>
        <v>Time Card</v>
      </c>
      <c r="V409" s="8" t="str">
        <f>RIGHT(TEXT(Data6[[#This Row],[Date:]],"mmddyyyy"),4)</f>
        <v>2024</v>
      </c>
      <c r="W409" s="8" t="str">
        <f>MID(TEXT(Data6[[#This Row],[Date:]],"mmddyyyy"),3,2)</f>
        <v>21</v>
      </c>
      <c r="X409" s="8" t="str">
        <f>LEFT(TEXT(Data6[[#This Row],[Date:]],"mmddyyyy"),2)</f>
        <v>03</v>
      </c>
      <c r="Y409" s="6">
        <f>DATE(Data6[[#This Row],[Year]],Data6[[#This Row],[Month]],Data6[[#This Row],[Day]])</f>
        <v>45372</v>
      </c>
    </row>
    <row r="410" spans="1:25">
      <c r="A410" s="5">
        <v>45392.384035532406</v>
      </c>
      <c r="B410" s="7" t="s">
        <v>342</v>
      </c>
      <c r="C410" s="6" t="s">
        <v>339</v>
      </c>
      <c r="D410" s="7" t="s">
        <v>343</v>
      </c>
      <c r="E410" s="8">
        <v>3</v>
      </c>
      <c r="F410" s="7">
        <v>7078215</v>
      </c>
      <c r="G410" s="7" t="s">
        <v>68</v>
      </c>
      <c r="H410" s="7" t="s">
        <v>69</v>
      </c>
      <c r="I410" s="7" t="s">
        <v>44</v>
      </c>
      <c r="J410" s="19" t="str">
        <f>IFERROR(INDEX('Employee Info'!$C$3:$E$200,MATCH(Data6[[#This Row],[Name:]],'Employee Info'!$B$3:$B$200,0),MATCH(Data6[[#This Row],[Hours Type:]],'Employee Info'!$C$2:$E$2,0)),"")</f>
        <v/>
      </c>
      <c r="K410" s="19" t="str">
        <f>IFERROR(INDEX('Employee Info'!$C$3:$J$200,MATCH(Data6[[#This Row],[Name:]],'Employee Info'!$B$3:$B$200,0),MATCH(Data6[[#Headers],[Truck]],'Employee Info'!$C$2:$J$2,0)),"")</f>
        <v/>
      </c>
      <c r="L410" s="19" t="str">
        <f>IFERROR(INDEX('Employee Info'!$C$3:$J$200,MATCH(Data6[[#This Row],[Name:]],'Employee Info'!$B$3:$B$200,0),MATCH(Data6[[#Headers],[Phone]],'Employee Info'!$C$2:$J$2,0)),"")</f>
        <v/>
      </c>
      <c r="M410" s="19" t="str">
        <f>IFERROR(INDEX('Employee Info'!$C$3:$J$200,MATCH(Data6[[#This Row],[Name:]],'Employee Info'!$B$3:$B$200,0),MATCH(Data6[[#Headers],[Tech]],'Employee Info'!$C$2:$J$2,0)),"")</f>
        <v/>
      </c>
      <c r="N410" s="19" t="str">
        <f>IFERROR(INDEX('Employee Info'!$C$3:$J$200,MATCH(Data6[[#This Row],[Name:]],'Employee Info'!$B$3:$B$200,0),MATCH(Data6[[#Headers],[Other]],'Employee Info'!$C$2:$J$2,0)),"")</f>
        <v/>
      </c>
      <c r="O410" s="19">
        <f>IFERROR((Data6[[#This Row],[Hours:]]*SUM(Data6[[#This Row],[Rate]:[Other]])),"")</f>
        <v>0</v>
      </c>
      <c r="P410" s="7" t="str">
        <f>IF(Data6[[#This Row],[WO'#:]]="","Riley #","WO#")</f>
        <v>WO#</v>
      </c>
      <c r="Q410" s="7">
        <f>IFERROR(WEEKNUM(Data6[[#This Row],[Date:]]),"")</f>
        <v>12</v>
      </c>
      <c r="R410" s="6">
        <f t="shared" si="18"/>
        <v>45368</v>
      </c>
      <c r="S410" s="6">
        <f>Data6[[#This Row],[Week Start]]+7</f>
        <v>45375</v>
      </c>
      <c r="T410" s="7" t="str">
        <f t="shared" si="19"/>
        <v>3/17/2024 - 3/24/2024</v>
      </c>
      <c r="U410" s="7" t="str">
        <f t="shared" si="20"/>
        <v>Time Card</v>
      </c>
      <c r="V410" s="8" t="str">
        <f>RIGHT(TEXT(Data6[[#This Row],[Date:]],"mmddyyyy"),4)</f>
        <v>2024</v>
      </c>
      <c r="W410" s="8" t="str">
        <f>MID(TEXT(Data6[[#This Row],[Date:]],"mmddyyyy"),3,2)</f>
        <v>21</v>
      </c>
      <c r="X410" s="8" t="str">
        <f>LEFT(TEXT(Data6[[#This Row],[Date:]],"mmddyyyy"),2)</f>
        <v>03</v>
      </c>
      <c r="Y410" s="6">
        <f>DATE(Data6[[#This Row],[Year]],Data6[[#This Row],[Month]],Data6[[#This Row],[Day]])</f>
        <v>45372</v>
      </c>
    </row>
    <row r="411" spans="1:25">
      <c r="A411" s="5">
        <v>45372.581404629629</v>
      </c>
      <c r="B411" s="7" t="s">
        <v>35</v>
      </c>
      <c r="C411" s="6" t="s">
        <v>339</v>
      </c>
      <c r="D411" s="7" t="s">
        <v>335</v>
      </c>
      <c r="E411" s="8">
        <v>8</v>
      </c>
      <c r="F411" s="7" t="s">
        <v>68</v>
      </c>
      <c r="G411" s="7" t="s">
        <v>68</v>
      </c>
      <c r="H411" s="7" t="s">
        <v>59</v>
      </c>
      <c r="I411" s="7" t="s">
        <v>44</v>
      </c>
      <c r="J411" s="19" t="str">
        <f>IFERROR(INDEX('Employee Info'!$C$3:$E$200,MATCH(Data6[[#This Row],[Name:]],'Employee Info'!$B$3:$B$200,0),MATCH(Data6[[#This Row],[Hours Type:]],'Employee Info'!$C$2:$E$2,0)),"")</f>
        <v/>
      </c>
      <c r="K411" s="19" t="str">
        <f>IFERROR(INDEX('Employee Info'!$C$3:$J$200,MATCH(Data6[[#This Row],[Name:]],'Employee Info'!$B$3:$B$200,0),MATCH(Data6[[#Headers],[Truck]],'Employee Info'!$C$2:$J$2,0)),"")</f>
        <v/>
      </c>
      <c r="L411" s="19" t="str">
        <f>IFERROR(INDEX('Employee Info'!$C$3:$J$200,MATCH(Data6[[#This Row],[Name:]],'Employee Info'!$B$3:$B$200,0),MATCH(Data6[[#Headers],[Phone]],'Employee Info'!$C$2:$J$2,0)),"")</f>
        <v/>
      </c>
      <c r="M411" s="19" t="str">
        <f>IFERROR(INDEX('Employee Info'!$C$3:$J$200,MATCH(Data6[[#This Row],[Name:]],'Employee Info'!$B$3:$B$200,0),MATCH(Data6[[#Headers],[Tech]],'Employee Info'!$C$2:$J$2,0)),"")</f>
        <v/>
      </c>
      <c r="N411" s="19" t="str">
        <f>IFERROR(INDEX('Employee Info'!$C$3:$J$200,MATCH(Data6[[#This Row],[Name:]],'Employee Info'!$B$3:$B$200,0),MATCH(Data6[[#Headers],[Other]],'Employee Info'!$C$2:$J$2,0)),"")</f>
        <v/>
      </c>
      <c r="O411" s="19">
        <f>IFERROR((Data6[[#This Row],[Hours:]]*SUM(Data6[[#This Row],[Rate]:[Other]])),"")</f>
        <v>0</v>
      </c>
      <c r="P411" s="7" t="str">
        <f>IF(Data6[[#This Row],[WO'#:]]="","Riley #","WO#")</f>
        <v>Riley #</v>
      </c>
      <c r="Q411" s="7">
        <f>IFERROR(WEEKNUM(Data6[[#This Row],[Date:]]),"")</f>
        <v>12</v>
      </c>
      <c r="R411" s="6">
        <f t="shared" si="18"/>
        <v>45368</v>
      </c>
      <c r="S411" s="6">
        <f>Data6[[#This Row],[Week Start]]+7</f>
        <v>45375</v>
      </c>
      <c r="T411" s="7" t="str">
        <f t="shared" si="19"/>
        <v>3/17/2024 - 3/24/2024</v>
      </c>
      <c r="U411" s="7" t="str">
        <f t="shared" si="20"/>
        <v>Time Card</v>
      </c>
      <c r="V411" s="8" t="str">
        <f>RIGHT(TEXT(Data6[[#This Row],[Date:]],"mmddyyyy"),4)</f>
        <v>2024</v>
      </c>
      <c r="W411" s="8" t="str">
        <f>MID(TEXT(Data6[[#This Row],[Date:]],"mmddyyyy"),3,2)</f>
        <v>21</v>
      </c>
      <c r="X411" s="8" t="str">
        <f>LEFT(TEXT(Data6[[#This Row],[Date:]],"mmddyyyy"),2)</f>
        <v>03</v>
      </c>
      <c r="Y411" s="6">
        <f>DATE(Data6[[#This Row],[Year]],Data6[[#This Row],[Month]],Data6[[#This Row],[Day]])</f>
        <v>45372</v>
      </c>
    </row>
    <row r="412" spans="1:25">
      <c r="A412" s="5">
        <v>45373.53662175926</v>
      </c>
      <c r="B412" s="7" t="s">
        <v>66</v>
      </c>
      <c r="C412" s="6" t="s">
        <v>344</v>
      </c>
      <c r="D412" s="7" t="s">
        <v>345</v>
      </c>
      <c r="E412" s="8">
        <v>1</v>
      </c>
      <c r="F412" s="7">
        <v>6984733</v>
      </c>
      <c r="G412" s="7" t="s">
        <v>68</v>
      </c>
      <c r="H412" s="7" t="s">
        <v>69</v>
      </c>
      <c r="I412" s="7" t="s">
        <v>44</v>
      </c>
      <c r="J412" s="19" t="str">
        <f>IFERROR(INDEX('Employee Info'!$C$3:$E$200,MATCH(Data6[[#This Row],[Name:]],'Employee Info'!$B$3:$B$200,0),MATCH(Data6[[#This Row],[Hours Type:]],'Employee Info'!$C$2:$E$2,0)),"")</f>
        <v/>
      </c>
      <c r="K412" s="19" t="str">
        <f>IFERROR(INDEX('Employee Info'!$C$3:$J$200,MATCH(Data6[[#This Row],[Name:]],'Employee Info'!$B$3:$B$200,0),MATCH(Data6[[#Headers],[Truck]],'Employee Info'!$C$2:$J$2,0)),"")</f>
        <v/>
      </c>
      <c r="L412" s="19" t="str">
        <f>IFERROR(INDEX('Employee Info'!$C$3:$J$200,MATCH(Data6[[#This Row],[Name:]],'Employee Info'!$B$3:$B$200,0),MATCH(Data6[[#Headers],[Phone]],'Employee Info'!$C$2:$J$2,0)),"")</f>
        <v/>
      </c>
      <c r="M412" s="19" t="str">
        <f>IFERROR(INDEX('Employee Info'!$C$3:$J$200,MATCH(Data6[[#This Row],[Name:]],'Employee Info'!$B$3:$B$200,0),MATCH(Data6[[#Headers],[Tech]],'Employee Info'!$C$2:$J$2,0)),"")</f>
        <v/>
      </c>
      <c r="N412" s="19" t="str">
        <f>IFERROR(INDEX('Employee Info'!$C$3:$J$200,MATCH(Data6[[#This Row],[Name:]],'Employee Info'!$B$3:$B$200,0),MATCH(Data6[[#Headers],[Other]],'Employee Info'!$C$2:$J$2,0)),"")</f>
        <v/>
      </c>
      <c r="O412" s="19">
        <f>IFERROR((Data6[[#This Row],[Hours:]]*SUM(Data6[[#This Row],[Rate]:[Other]])),"")</f>
        <v>0</v>
      </c>
      <c r="P412" s="7" t="str">
        <f>IF(Data6[[#This Row],[WO'#:]]="","Riley #","WO#")</f>
        <v>WO#</v>
      </c>
      <c r="Q412" s="7">
        <f>IFERROR(WEEKNUM(Data6[[#This Row],[Date:]]),"")</f>
        <v>12</v>
      </c>
      <c r="R412" s="6">
        <f t="shared" si="18"/>
        <v>45368</v>
      </c>
      <c r="S412" s="6">
        <f>Data6[[#This Row],[Week Start]]+7</f>
        <v>45375</v>
      </c>
      <c r="T412" s="7" t="str">
        <f t="shared" si="19"/>
        <v>3/17/2024 - 3/24/2024</v>
      </c>
      <c r="U412" s="7" t="str">
        <f t="shared" si="20"/>
        <v>Time Card</v>
      </c>
      <c r="V412" s="8" t="str">
        <f>RIGHT(TEXT(Data6[[#This Row],[Date:]],"mmddyyyy"),4)</f>
        <v>2024</v>
      </c>
      <c r="W412" s="8" t="str">
        <f>MID(TEXT(Data6[[#This Row],[Date:]],"mmddyyyy"),3,2)</f>
        <v>22</v>
      </c>
      <c r="X412" s="8" t="str">
        <f>LEFT(TEXT(Data6[[#This Row],[Date:]],"mmddyyyy"),2)</f>
        <v>03</v>
      </c>
      <c r="Y412" s="6">
        <f>DATE(Data6[[#This Row],[Year]],Data6[[#This Row],[Month]],Data6[[#This Row],[Day]])</f>
        <v>45373</v>
      </c>
    </row>
    <row r="413" spans="1:25">
      <c r="A413" s="5">
        <v>45392.375018634259</v>
      </c>
      <c r="B413" s="7" t="s">
        <v>76</v>
      </c>
      <c r="C413" s="6" t="s">
        <v>344</v>
      </c>
      <c r="D413" s="7" t="s">
        <v>156</v>
      </c>
      <c r="E413" s="8">
        <v>2</v>
      </c>
      <c r="F413" s="7">
        <v>6984733</v>
      </c>
      <c r="G413" s="7" t="s">
        <v>68</v>
      </c>
      <c r="H413" s="7" t="s">
        <v>69</v>
      </c>
      <c r="I413" s="7" t="s">
        <v>44</v>
      </c>
      <c r="J413" s="19" t="str">
        <f>IFERROR(INDEX('Employee Info'!$C$3:$E$200,MATCH(Data6[[#This Row],[Name:]],'Employee Info'!$B$3:$B$200,0),MATCH(Data6[[#This Row],[Hours Type:]],'Employee Info'!$C$2:$E$2,0)),"")</f>
        <v/>
      </c>
      <c r="K413" s="19" t="str">
        <f>IFERROR(INDEX('Employee Info'!$C$3:$J$200,MATCH(Data6[[#This Row],[Name:]],'Employee Info'!$B$3:$B$200,0),MATCH(Data6[[#Headers],[Truck]],'Employee Info'!$C$2:$J$2,0)),"")</f>
        <v/>
      </c>
      <c r="L413" s="19" t="str">
        <f>IFERROR(INDEX('Employee Info'!$C$3:$J$200,MATCH(Data6[[#This Row],[Name:]],'Employee Info'!$B$3:$B$200,0),MATCH(Data6[[#Headers],[Phone]],'Employee Info'!$C$2:$J$2,0)),"")</f>
        <v/>
      </c>
      <c r="M413" s="19" t="str">
        <f>IFERROR(INDEX('Employee Info'!$C$3:$J$200,MATCH(Data6[[#This Row],[Name:]],'Employee Info'!$B$3:$B$200,0),MATCH(Data6[[#Headers],[Tech]],'Employee Info'!$C$2:$J$2,0)),"")</f>
        <v/>
      </c>
      <c r="N413" s="19" t="str">
        <f>IFERROR(INDEX('Employee Info'!$C$3:$J$200,MATCH(Data6[[#This Row],[Name:]],'Employee Info'!$B$3:$B$200,0),MATCH(Data6[[#Headers],[Other]],'Employee Info'!$C$2:$J$2,0)),"")</f>
        <v/>
      </c>
      <c r="O413" s="19">
        <f>IFERROR((Data6[[#This Row],[Hours:]]*SUM(Data6[[#This Row],[Rate]:[Other]])),"")</f>
        <v>0</v>
      </c>
      <c r="P413" s="7" t="str">
        <f>IF(Data6[[#This Row],[WO'#:]]="","Riley #","WO#")</f>
        <v>WO#</v>
      </c>
      <c r="Q413" s="7">
        <f>IFERROR(WEEKNUM(Data6[[#This Row],[Date:]]),"")</f>
        <v>12</v>
      </c>
      <c r="R413" s="6">
        <f t="shared" si="18"/>
        <v>45368</v>
      </c>
      <c r="S413" s="6">
        <f>Data6[[#This Row],[Week Start]]+7</f>
        <v>45375</v>
      </c>
      <c r="T413" s="7" t="str">
        <f t="shared" si="19"/>
        <v>3/17/2024 - 3/24/2024</v>
      </c>
      <c r="U413" s="7" t="str">
        <f t="shared" si="20"/>
        <v>Time Card</v>
      </c>
      <c r="V413" s="8" t="str">
        <f>RIGHT(TEXT(Data6[[#This Row],[Date:]],"mmddyyyy"),4)</f>
        <v>2024</v>
      </c>
      <c r="W413" s="8" t="str">
        <f>MID(TEXT(Data6[[#This Row],[Date:]],"mmddyyyy"),3,2)</f>
        <v>22</v>
      </c>
      <c r="X413" s="8" t="str">
        <f>LEFT(TEXT(Data6[[#This Row],[Date:]],"mmddyyyy"),2)</f>
        <v>03</v>
      </c>
      <c r="Y413" s="6">
        <f>DATE(Data6[[#This Row],[Year]],Data6[[#This Row],[Month]],Data6[[#This Row],[Day]])</f>
        <v>45373</v>
      </c>
    </row>
    <row r="414" spans="1:25">
      <c r="A414" s="5">
        <v>45373.534002083332</v>
      </c>
      <c r="B414" s="7" t="s">
        <v>66</v>
      </c>
      <c r="C414" s="6" t="s">
        <v>344</v>
      </c>
      <c r="D414" s="7" t="s">
        <v>334</v>
      </c>
      <c r="E414" s="8">
        <v>7</v>
      </c>
      <c r="F414" s="7">
        <v>7078215</v>
      </c>
      <c r="G414" s="7" t="s">
        <v>68</v>
      </c>
      <c r="H414" s="7" t="s">
        <v>69</v>
      </c>
      <c r="I414" s="7" t="s">
        <v>44</v>
      </c>
      <c r="J414" s="19" t="str">
        <f>IFERROR(INDEX('Employee Info'!$C$3:$E$200,MATCH(Data6[[#This Row],[Name:]],'Employee Info'!$B$3:$B$200,0),MATCH(Data6[[#This Row],[Hours Type:]],'Employee Info'!$C$2:$E$2,0)),"")</f>
        <v/>
      </c>
      <c r="K414" s="19" t="str">
        <f>IFERROR(INDEX('Employee Info'!$C$3:$J$200,MATCH(Data6[[#This Row],[Name:]],'Employee Info'!$B$3:$B$200,0),MATCH(Data6[[#Headers],[Truck]],'Employee Info'!$C$2:$J$2,0)),"")</f>
        <v/>
      </c>
      <c r="L414" s="19" t="str">
        <f>IFERROR(INDEX('Employee Info'!$C$3:$J$200,MATCH(Data6[[#This Row],[Name:]],'Employee Info'!$B$3:$B$200,0),MATCH(Data6[[#Headers],[Phone]],'Employee Info'!$C$2:$J$2,0)),"")</f>
        <v/>
      </c>
      <c r="M414" s="19" t="str">
        <f>IFERROR(INDEX('Employee Info'!$C$3:$J$200,MATCH(Data6[[#This Row],[Name:]],'Employee Info'!$B$3:$B$200,0),MATCH(Data6[[#Headers],[Tech]],'Employee Info'!$C$2:$J$2,0)),"")</f>
        <v/>
      </c>
      <c r="N414" s="19" t="str">
        <f>IFERROR(INDEX('Employee Info'!$C$3:$J$200,MATCH(Data6[[#This Row],[Name:]],'Employee Info'!$B$3:$B$200,0),MATCH(Data6[[#Headers],[Other]],'Employee Info'!$C$2:$J$2,0)),"")</f>
        <v/>
      </c>
      <c r="O414" s="19">
        <f>IFERROR((Data6[[#This Row],[Hours:]]*SUM(Data6[[#This Row],[Rate]:[Other]])),"")</f>
        <v>0</v>
      </c>
      <c r="P414" s="7" t="str">
        <f>IF(Data6[[#This Row],[WO'#:]]="","Riley #","WO#")</f>
        <v>WO#</v>
      </c>
      <c r="Q414" s="7">
        <f>IFERROR(WEEKNUM(Data6[[#This Row],[Date:]]),"")</f>
        <v>12</v>
      </c>
      <c r="R414" s="6">
        <f t="shared" si="18"/>
        <v>45368</v>
      </c>
      <c r="S414" s="6">
        <f>Data6[[#This Row],[Week Start]]+7</f>
        <v>45375</v>
      </c>
      <c r="T414" s="7" t="str">
        <f t="shared" si="19"/>
        <v>3/17/2024 - 3/24/2024</v>
      </c>
      <c r="U414" s="7" t="str">
        <f t="shared" si="20"/>
        <v>Time Card</v>
      </c>
      <c r="V414" s="8" t="str">
        <f>RIGHT(TEXT(Data6[[#This Row],[Date:]],"mmddyyyy"),4)</f>
        <v>2024</v>
      </c>
      <c r="W414" s="8" t="str">
        <f>MID(TEXT(Data6[[#This Row],[Date:]],"mmddyyyy"),3,2)</f>
        <v>22</v>
      </c>
      <c r="X414" s="8" t="str">
        <f>LEFT(TEXT(Data6[[#This Row],[Date:]],"mmddyyyy"),2)</f>
        <v>03</v>
      </c>
      <c r="Y414" s="6">
        <f>DATE(Data6[[#This Row],[Year]],Data6[[#This Row],[Month]],Data6[[#This Row],[Day]])</f>
        <v>45373</v>
      </c>
    </row>
    <row r="415" spans="1:25">
      <c r="A415" s="5">
        <v>45373.566750115744</v>
      </c>
      <c r="B415" s="7" t="s">
        <v>31</v>
      </c>
      <c r="C415" s="6" t="s">
        <v>344</v>
      </c>
      <c r="D415" s="7" t="s">
        <v>346</v>
      </c>
      <c r="E415" s="8">
        <v>5</v>
      </c>
      <c r="F415" s="7">
        <v>7078215</v>
      </c>
      <c r="G415" s="7" t="s">
        <v>68</v>
      </c>
      <c r="H415" s="7" t="s">
        <v>69</v>
      </c>
      <c r="I415" s="7" t="s">
        <v>44</v>
      </c>
      <c r="J415" s="19" t="str">
        <f>IFERROR(INDEX('Employee Info'!$C$3:$E$200,MATCH(Data6[[#This Row],[Name:]],'Employee Info'!$B$3:$B$200,0),MATCH(Data6[[#This Row],[Hours Type:]],'Employee Info'!$C$2:$E$2,0)),"")</f>
        <v/>
      </c>
      <c r="K415" s="19" t="str">
        <f>IFERROR(INDEX('Employee Info'!$C$3:$J$200,MATCH(Data6[[#This Row],[Name:]],'Employee Info'!$B$3:$B$200,0),MATCH(Data6[[#Headers],[Truck]],'Employee Info'!$C$2:$J$2,0)),"")</f>
        <v/>
      </c>
      <c r="L415" s="19" t="str">
        <f>IFERROR(INDEX('Employee Info'!$C$3:$J$200,MATCH(Data6[[#This Row],[Name:]],'Employee Info'!$B$3:$B$200,0),MATCH(Data6[[#Headers],[Phone]],'Employee Info'!$C$2:$J$2,0)),"")</f>
        <v/>
      </c>
      <c r="M415" s="19" t="str">
        <f>IFERROR(INDEX('Employee Info'!$C$3:$J$200,MATCH(Data6[[#This Row],[Name:]],'Employee Info'!$B$3:$B$200,0),MATCH(Data6[[#Headers],[Tech]],'Employee Info'!$C$2:$J$2,0)),"")</f>
        <v/>
      </c>
      <c r="N415" s="19" t="str">
        <f>IFERROR(INDEX('Employee Info'!$C$3:$J$200,MATCH(Data6[[#This Row],[Name:]],'Employee Info'!$B$3:$B$200,0),MATCH(Data6[[#Headers],[Other]],'Employee Info'!$C$2:$J$2,0)),"")</f>
        <v/>
      </c>
      <c r="O415" s="19">
        <f>IFERROR((Data6[[#This Row],[Hours:]]*SUM(Data6[[#This Row],[Rate]:[Other]])),"")</f>
        <v>0</v>
      </c>
      <c r="P415" s="7" t="str">
        <f>IF(Data6[[#This Row],[WO'#:]]="","Riley #","WO#")</f>
        <v>WO#</v>
      </c>
      <c r="Q415" s="7">
        <f>IFERROR(WEEKNUM(Data6[[#This Row],[Date:]]),"")</f>
        <v>12</v>
      </c>
      <c r="R415" s="6">
        <f t="shared" si="18"/>
        <v>45368</v>
      </c>
      <c r="S415" s="6">
        <f>Data6[[#This Row],[Week Start]]+7</f>
        <v>45375</v>
      </c>
      <c r="T415" s="7" t="str">
        <f t="shared" si="19"/>
        <v>3/17/2024 - 3/24/2024</v>
      </c>
      <c r="U415" s="7" t="str">
        <f t="shared" si="20"/>
        <v>Time Card</v>
      </c>
      <c r="V415" s="8" t="str">
        <f>RIGHT(TEXT(Data6[[#This Row],[Date:]],"mmddyyyy"),4)</f>
        <v>2024</v>
      </c>
      <c r="W415" s="8" t="str">
        <f>MID(TEXT(Data6[[#This Row],[Date:]],"mmddyyyy"),3,2)</f>
        <v>22</v>
      </c>
      <c r="X415" s="8" t="str">
        <f>LEFT(TEXT(Data6[[#This Row],[Date:]],"mmddyyyy"),2)</f>
        <v>03</v>
      </c>
      <c r="Y415" s="6">
        <f>DATE(Data6[[#This Row],[Year]],Data6[[#This Row],[Month]],Data6[[#This Row],[Day]])</f>
        <v>45373</v>
      </c>
    </row>
    <row r="416" spans="1:25">
      <c r="A416" s="5">
        <v>45373.584776620373</v>
      </c>
      <c r="B416" s="7" t="s">
        <v>35</v>
      </c>
      <c r="C416" s="6" t="s">
        <v>344</v>
      </c>
      <c r="D416" s="7" t="s">
        <v>347</v>
      </c>
      <c r="E416" s="8">
        <v>8</v>
      </c>
      <c r="F416" s="7">
        <v>7078215</v>
      </c>
      <c r="G416" s="7" t="s">
        <v>68</v>
      </c>
      <c r="H416" s="7" t="s">
        <v>69</v>
      </c>
      <c r="I416" s="7" t="s">
        <v>44</v>
      </c>
      <c r="J416" s="19" t="str">
        <f>IFERROR(INDEX('Employee Info'!$C$3:$E$200,MATCH(Data6[[#This Row],[Name:]],'Employee Info'!$B$3:$B$200,0),MATCH(Data6[[#This Row],[Hours Type:]],'Employee Info'!$C$2:$E$2,0)),"")</f>
        <v/>
      </c>
      <c r="K416" s="19" t="str">
        <f>IFERROR(INDEX('Employee Info'!$C$3:$J$200,MATCH(Data6[[#This Row],[Name:]],'Employee Info'!$B$3:$B$200,0),MATCH(Data6[[#Headers],[Truck]],'Employee Info'!$C$2:$J$2,0)),"")</f>
        <v/>
      </c>
      <c r="L416" s="19" t="str">
        <f>IFERROR(INDEX('Employee Info'!$C$3:$J$200,MATCH(Data6[[#This Row],[Name:]],'Employee Info'!$B$3:$B$200,0),MATCH(Data6[[#Headers],[Phone]],'Employee Info'!$C$2:$J$2,0)),"")</f>
        <v/>
      </c>
      <c r="M416" s="19" t="str">
        <f>IFERROR(INDEX('Employee Info'!$C$3:$J$200,MATCH(Data6[[#This Row],[Name:]],'Employee Info'!$B$3:$B$200,0),MATCH(Data6[[#Headers],[Tech]],'Employee Info'!$C$2:$J$2,0)),"")</f>
        <v/>
      </c>
      <c r="N416" s="19" t="str">
        <f>IFERROR(INDEX('Employee Info'!$C$3:$J$200,MATCH(Data6[[#This Row],[Name:]],'Employee Info'!$B$3:$B$200,0),MATCH(Data6[[#Headers],[Other]],'Employee Info'!$C$2:$J$2,0)),"")</f>
        <v/>
      </c>
      <c r="O416" s="19">
        <f>IFERROR((Data6[[#This Row],[Hours:]]*SUM(Data6[[#This Row],[Rate]:[Other]])),"")</f>
        <v>0</v>
      </c>
      <c r="P416" s="7" t="str">
        <f>IF(Data6[[#This Row],[WO'#:]]="","Riley #","WO#")</f>
        <v>WO#</v>
      </c>
      <c r="Q416" s="7">
        <f>IFERROR(WEEKNUM(Data6[[#This Row],[Date:]]),"")</f>
        <v>12</v>
      </c>
      <c r="R416" s="6">
        <f t="shared" si="18"/>
        <v>45368</v>
      </c>
      <c r="S416" s="6">
        <f>Data6[[#This Row],[Week Start]]+7</f>
        <v>45375</v>
      </c>
      <c r="T416" s="7" t="str">
        <f t="shared" si="19"/>
        <v>3/17/2024 - 3/24/2024</v>
      </c>
      <c r="U416" s="7" t="str">
        <f t="shared" si="20"/>
        <v>Time Card</v>
      </c>
      <c r="V416" s="8" t="str">
        <f>RIGHT(TEXT(Data6[[#This Row],[Date:]],"mmddyyyy"),4)</f>
        <v>2024</v>
      </c>
      <c r="W416" s="8" t="str">
        <f>MID(TEXT(Data6[[#This Row],[Date:]],"mmddyyyy"),3,2)</f>
        <v>22</v>
      </c>
      <c r="X416" s="8" t="str">
        <f>LEFT(TEXT(Data6[[#This Row],[Date:]],"mmddyyyy"),2)</f>
        <v>03</v>
      </c>
      <c r="Y416" s="6">
        <f>DATE(Data6[[#This Row],[Year]],Data6[[#This Row],[Month]],Data6[[#This Row],[Day]])</f>
        <v>45373</v>
      </c>
    </row>
    <row r="417" spans="1:25">
      <c r="A417" s="5">
        <v>45392.383724884261</v>
      </c>
      <c r="B417" s="7" t="s">
        <v>342</v>
      </c>
      <c r="C417" s="6" t="s">
        <v>344</v>
      </c>
      <c r="D417" s="7" t="s">
        <v>343</v>
      </c>
      <c r="E417" s="8">
        <v>8</v>
      </c>
      <c r="F417" s="7">
        <v>7078215</v>
      </c>
      <c r="G417" s="7" t="s">
        <v>68</v>
      </c>
      <c r="H417" s="7" t="s">
        <v>69</v>
      </c>
      <c r="I417" s="7" t="s">
        <v>44</v>
      </c>
      <c r="J417" s="19" t="str">
        <f>IFERROR(INDEX('Employee Info'!$C$3:$E$200,MATCH(Data6[[#This Row],[Name:]],'Employee Info'!$B$3:$B$200,0),MATCH(Data6[[#This Row],[Hours Type:]],'Employee Info'!$C$2:$E$2,0)),"")</f>
        <v/>
      </c>
      <c r="K417" s="19" t="str">
        <f>IFERROR(INDEX('Employee Info'!$C$3:$J$200,MATCH(Data6[[#This Row],[Name:]],'Employee Info'!$B$3:$B$200,0),MATCH(Data6[[#Headers],[Truck]],'Employee Info'!$C$2:$J$2,0)),"")</f>
        <v/>
      </c>
      <c r="L417" s="19" t="str">
        <f>IFERROR(INDEX('Employee Info'!$C$3:$J$200,MATCH(Data6[[#This Row],[Name:]],'Employee Info'!$B$3:$B$200,0),MATCH(Data6[[#Headers],[Phone]],'Employee Info'!$C$2:$J$2,0)),"")</f>
        <v/>
      </c>
      <c r="M417" s="19" t="str">
        <f>IFERROR(INDEX('Employee Info'!$C$3:$J$200,MATCH(Data6[[#This Row],[Name:]],'Employee Info'!$B$3:$B$200,0),MATCH(Data6[[#Headers],[Tech]],'Employee Info'!$C$2:$J$2,0)),"")</f>
        <v/>
      </c>
      <c r="N417" s="19" t="str">
        <f>IFERROR(INDEX('Employee Info'!$C$3:$J$200,MATCH(Data6[[#This Row],[Name:]],'Employee Info'!$B$3:$B$200,0),MATCH(Data6[[#Headers],[Other]],'Employee Info'!$C$2:$J$2,0)),"")</f>
        <v/>
      </c>
      <c r="O417" s="19">
        <f>IFERROR((Data6[[#This Row],[Hours:]]*SUM(Data6[[#This Row],[Rate]:[Other]])),"")</f>
        <v>0</v>
      </c>
      <c r="P417" s="7" t="str">
        <f>IF(Data6[[#This Row],[WO'#:]]="","Riley #","WO#")</f>
        <v>WO#</v>
      </c>
      <c r="Q417" s="7">
        <f>IFERROR(WEEKNUM(Data6[[#This Row],[Date:]]),"")</f>
        <v>12</v>
      </c>
      <c r="R417" s="6">
        <f t="shared" si="18"/>
        <v>45368</v>
      </c>
      <c r="S417" s="6">
        <f>Data6[[#This Row],[Week Start]]+7</f>
        <v>45375</v>
      </c>
      <c r="T417" s="7" t="str">
        <f t="shared" si="19"/>
        <v>3/17/2024 - 3/24/2024</v>
      </c>
      <c r="U417" s="7" t="str">
        <f t="shared" si="20"/>
        <v>Time Card</v>
      </c>
      <c r="V417" s="8" t="str">
        <f>RIGHT(TEXT(Data6[[#This Row],[Date:]],"mmddyyyy"),4)</f>
        <v>2024</v>
      </c>
      <c r="W417" s="8" t="str">
        <f>MID(TEXT(Data6[[#This Row],[Date:]],"mmddyyyy"),3,2)</f>
        <v>22</v>
      </c>
      <c r="X417" s="8" t="str">
        <f>LEFT(TEXT(Data6[[#This Row],[Date:]],"mmddyyyy"),2)</f>
        <v>03</v>
      </c>
      <c r="Y417" s="6">
        <f>DATE(Data6[[#This Row],[Year]],Data6[[#This Row],[Month]],Data6[[#This Row],[Day]])</f>
        <v>45373</v>
      </c>
    </row>
    <row r="418" spans="1:25">
      <c r="A418" s="5">
        <v>45373.567470601854</v>
      </c>
      <c r="B418" s="7" t="s">
        <v>31</v>
      </c>
      <c r="C418" s="6" t="s">
        <v>344</v>
      </c>
      <c r="D418" s="7" t="s">
        <v>315</v>
      </c>
      <c r="E418" s="8">
        <v>3</v>
      </c>
      <c r="F418" s="7" t="s">
        <v>68</v>
      </c>
      <c r="G418" s="7" t="s">
        <v>68</v>
      </c>
      <c r="H418" s="7" t="s">
        <v>59</v>
      </c>
      <c r="I418" s="7" t="s">
        <v>44</v>
      </c>
      <c r="J418" s="19" t="str">
        <f>IFERROR(INDEX('Employee Info'!$C$3:$E$200,MATCH(Data6[[#This Row],[Name:]],'Employee Info'!$B$3:$B$200,0),MATCH(Data6[[#This Row],[Hours Type:]],'Employee Info'!$C$2:$E$2,0)),"")</f>
        <v/>
      </c>
      <c r="K418" s="19" t="str">
        <f>IFERROR(INDEX('Employee Info'!$C$3:$J$200,MATCH(Data6[[#This Row],[Name:]],'Employee Info'!$B$3:$B$200,0),MATCH(Data6[[#Headers],[Truck]],'Employee Info'!$C$2:$J$2,0)),"")</f>
        <v/>
      </c>
      <c r="L418" s="19" t="str">
        <f>IFERROR(INDEX('Employee Info'!$C$3:$J$200,MATCH(Data6[[#This Row],[Name:]],'Employee Info'!$B$3:$B$200,0),MATCH(Data6[[#Headers],[Phone]],'Employee Info'!$C$2:$J$2,0)),"")</f>
        <v/>
      </c>
      <c r="M418" s="19" t="str">
        <f>IFERROR(INDEX('Employee Info'!$C$3:$J$200,MATCH(Data6[[#This Row],[Name:]],'Employee Info'!$B$3:$B$200,0),MATCH(Data6[[#Headers],[Tech]],'Employee Info'!$C$2:$J$2,0)),"")</f>
        <v/>
      </c>
      <c r="N418" s="19" t="str">
        <f>IFERROR(INDEX('Employee Info'!$C$3:$J$200,MATCH(Data6[[#This Row],[Name:]],'Employee Info'!$B$3:$B$200,0),MATCH(Data6[[#Headers],[Other]],'Employee Info'!$C$2:$J$2,0)),"")</f>
        <v/>
      </c>
      <c r="O418" s="19">
        <f>IFERROR((Data6[[#This Row],[Hours:]]*SUM(Data6[[#This Row],[Rate]:[Other]])),"")</f>
        <v>0</v>
      </c>
      <c r="P418" s="7" t="str">
        <f>IF(Data6[[#This Row],[WO'#:]]="","Riley #","WO#")</f>
        <v>Riley #</v>
      </c>
      <c r="Q418" s="7">
        <f>IFERROR(WEEKNUM(Data6[[#This Row],[Date:]]),"")</f>
        <v>12</v>
      </c>
      <c r="R418" s="6">
        <f t="shared" si="18"/>
        <v>45368</v>
      </c>
      <c r="S418" s="6">
        <f>Data6[[#This Row],[Week Start]]+7</f>
        <v>45375</v>
      </c>
      <c r="T418" s="7" t="str">
        <f t="shared" si="19"/>
        <v>3/17/2024 - 3/24/2024</v>
      </c>
      <c r="U418" s="7" t="str">
        <f t="shared" si="20"/>
        <v>Time Card</v>
      </c>
      <c r="V418" s="8" t="str">
        <f>RIGHT(TEXT(Data6[[#This Row],[Date:]],"mmddyyyy"),4)</f>
        <v>2024</v>
      </c>
      <c r="W418" s="8" t="str">
        <f>MID(TEXT(Data6[[#This Row],[Date:]],"mmddyyyy"),3,2)</f>
        <v>22</v>
      </c>
      <c r="X418" s="8" t="str">
        <f>LEFT(TEXT(Data6[[#This Row],[Date:]],"mmddyyyy"),2)</f>
        <v>03</v>
      </c>
      <c r="Y418" s="6">
        <f>DATE(Data6[[#This Row],[Year]],Data6[[#This Row],[Month]],Data6[[#This Row],[Day]])</f>
        <v>45373</v>
      </c>
    </row>
    <row r="419" spans="1:25">
      <c r="A419" s="5">
        <v>45380.416945023149</v>
      </c>
      <c r="B419" s="7" t="s">
        <v>66</v>
      </c>
      <c r="C419" s="6" t="s">
        <v>348</v>
      </c>
      <c r="D419" s="7" t="s">
        <v>349</v>
      </c>
      <c r="E419" s="8">
        <v>1</v>
      </c>
      <c r="F419" s="7">
        <v>6984733</v>
      </c>
      <c r="G419" s="7" t="s">
        <v>68</v>
      </c>
      <c r="H419" s="7" t="s">
        <v>69</v>
      </c>
      <c r="I419" s="7" t="s">
        <v>44</v>
      </c>
      <c r="J419" s="19" t="str">
        <f>IFERROR(INDEX('Employee Info'!$C$3:$E$200,MATCH(Data6[[#This Row],[Name:]],'Employee Info'!$B$3:$B$200,0),MATCH(Data6[[#This Row],[Hours Type:]],'Employee Info'!$C$2:$E$2,0)),"")</f>
        <v/>
      </c>
      <c r="K419" s="19" t="str">
        <f>IFERROR(INDEX('Employee Info'!$C$3:$J$200,MATCH(Data6[[#This Row],[Name:]],'Employee Info'!$B$3:$B$200,0),MATCH(Data6[[#Headers],[Truck]],'Employee Info'!$C$2:$J$2,0)),"")</f>
        <v/>
      </c>
      <c r="L419" s="19" t="str">
        <f>IFERROR(INDEX('Employee Info'!$C$3:$J$200,MATCH(Data6[[#This Row],[Name:]],'Employee Info'!$B$3:$B$200,0),MATCH(Data6[[#Headers],[Phone]],'Employee Info'!$C$2:$J$2,0)),"")</f>
        <v/>
      </c>
      <c r="M419" s="19" t="str">
        <f>IFERROR(INDEX('Employee Info'!$C$3:$J$200,MATCH(Data6[[#This Row],[Name:]],'Employee Info'!$B$3:$B$200,0),MATCH(Data6[[#Headers],[Tech]],'Employee Info'!$C$2:$J$2,0)),"")</f>
        <v/>
      </c>
      <c r="N419" s="19" t="str">
        <f>IFERROR(INDEX('Employee Info'!$C$3:$J$200,MATCH(Data6[[#This Row],[Name:]],'Employee Info'!$B$3:$B$200,0),MATCH(Data6[[#Headers],[Other]],'Employee Info'!$C$2:$J$2,0)),"")</f>
        <v/>
      </c>
      <c r="O419" s="19">
        <f>IFERROR((Data6[[#This Row],[Hours:]]*SUM(Data6[[#This Row],[Rate]:[Other]])),"")</f>
        <v>0</v>
      </c>
      <c r="P419" s="7" t="str">
        <f>IF(Data6[[#This Row],[WO'#:]]="","Riley #","WO#")</f>
        <v>WO#</v>
      </c>
      <c r="Q419" s="7">
        <f>IFERROR(WEEKNUM(Data6[[#This Row],[Date:]]),"")</f>
        <v>13</v>
      </c>
      <c r="R419" s="6">
        <f t="shared" si="18"/>
        <v>45375</v>
      </c>
      <c r="S419" s="6">
        <f>Data6[[#This Row],[Week Start]]+7</f>
        <v>45382</v>
      </c>
      <c r="T419" s="7" t="str">
        <f t="shared" si="19"/>
        <v>3/24/2024 - 3/31/2024</v>
      </c>
      <c r="U419" s="7" t="str">
        <f t="shared" si="20"/>
        <v>Time Card</v>
      </c>
      <c r="V419" s="8" t="str">
        <f>RIGHT(TEXT(Data6[[#This Row],[Date:]],"mmddyyyy"),4)</f>
        <v>2024</v>
      </c>
      <c r="W419" s="8" t="str">
        <f>MID(TEXT(Data6[[#This Row],[Date:]],"mmddyyyy"),3,2)</f>
        <v>25</v>
      </c>
      <c r="X419" s="8" t="str">
        <f>LEFT(TEXT(Data6[[#This Row],[Date:]],"mmddyyyy"),2)</f>
        <v>03</v>
      </c>
      <c r="Y419" s="6">
        <f>DATE(Data6[[#This Row],[Year]],Data6[[#This Row],[Month]],Data6[[#This Row],[Day]])</f>
        <v>45376</v>
      </c>
    </row>
    <row r="420" spans="1:25">
      <c r="A420" s="5">
        <v>45392.385169328707</v>
      </c>
      <c r="B420" s="7" t="s">
        <v>76</v>
      </c>
      <c r="C420" s="6" t="s">
        <v>348</v>
      </c>
      <c r="D420" s="7" t="s">
        <v>156</v>
      </c>
      <c r="E420" s="8">
        <v>2</v>
      </c>
      <c r="F420" s="7">
        <v>6984733</v>
      </c>
      <c r="G420" s="7" t="s">
        <v>68</v>
      </c>
      <c r="H420" s="7" t="s">
        <v>69</v>
      </c>
      <c r="I420" s="7" t="s">
        <v>44</v>
      </c>
      <c r="J420" s="19" t="str">
        <f>IFERROR(INDEX('Employee Info'!$C$3:$E$200,MATCH(Data6[[#This Row],[Name:]],'Employee Info'!$B$3:$B$200,0),MATCH(Data6[[#This Row],[Hours Type:]],'Employee Info'!$C$2:$E$2,0)),"")</f>
        <v/>
      </c>
      <c r="K420" s="19" t="str">
        <f>IFERROR(INDEX('Employee Info'!$C$3:$J$200,MATCH(Data6[[#This Row],[Name:]],'Employee Info'!$B$3:$B$200,0),MATCH(Data6[[#Headers],[Truck]],'Employee Info'!$C$2:$J$2,0)),"")</f>
        <v/>
      </c>
      <c r="L420" s="19" t="str">
        <f>IFERROR(INDEX('Employee Info'!$C$3:$J$200,MATCH(Data6[[#This Row],[Name:]],'Employee Info'!$B$3:$B$200,0),MATCH(Data6[[#Headers],[Phone]],'Employee Info'!$C$2:$J$2,0)),"")</f>
        <v/>
      </c>
      <c r="M420" s="19" t="str">
        <f>IFERROR(INDEX('Employee Info'!$C$3:$J$200,MATCH(Data6[[#This Row],[Name:]],'Employee Info'!$B$3:$B$200,0),MATCH(Data6[[#Headers],[Tech]],'Employee Info'!$C$2:$J$2,0)),"")</f>
        <v/>
      </c>
      <c r="N420" s="19" t="str">
        <f>IFERROR(INDEX('Employee Info'!$C$3:$J$200,MATCH(Data6[[#This Row],[Name:]],'Employee Info'!$B$3:$B$200,0),MATCH(Data6[[#Headers],[Other]],'Employee Info'!$C$2:$J$2,0)),"")</f>
        <v/>
      </c>
      <c r="O420" s="19">
        <f>IFERROR((Data6[[#This Row],[Hours:]]*SUM(Data6[[#This Row],[Rate]:[Other]])),"")</f>
        <v>0</v>
      </c>
      <c r="P420" s="7" t="str">
        <f>IF(Data6[[#This Row],[WO'#:]]="","Riley #","WO#")</f>
        <v>WO#</v>
      </c>
      <c r="Q420" s="7">
        <f>IFERROR(WEEKNUM(Data6[[#This Row],[Date:]]),"")</f>
        <v>13</v>
      </c>
      <c r="R420" s="6">
        <f t="shared" si="18"/>
        <v>45375</v>
      </c>
      <c r="S420" s="6">
        <f>Data6[[#This Row],[Week Start]]+7</f>
        <v>45382</v>
      </c>
      <c r="T420" s="7" t="str">
        <f t="shared" si="19"/>
        <v>3/24/2024 - 3/31/2024</v>
      </c>
      <c r="U420" s="7" t="str">
        <f t="shared" si="20"/>
        <v>Time Card</v>
      </c>
      <c r="V420" s="8" t="str">
        <f>RIGHT(TEXT(Data6[[#This Row],[Date:]],"mmddyyyy"),4)</f>
        <v>2024</v>
      </c>
      <c r="W420" s="8" t="str">
        <f>MID(TEXT(Data6[[#This Row],[Date:]],"mmddyyyy"),3,2)</f>
        <v>25</v>
      </c>
      <c r="X420" s="8" t="str">
        <f>LEFT(TEXT(Data6[[#This Row],[Date:]],"mmddyyyy"),2)</f>
        <v>03</v>
      </c>
      <c r="Y420" s="6">
        <f>DATE(Data6[[#This Row],[Year]],Data6[[#This Row],[Month]],Data6[[#This Row],[Day]])</f>
        <v>45376</v>
      </c>
    </row>
    <row r="421" spans="1:25">
      <c r="A421" s="5">
        <v>45376.581430555554</v>
      </c>
      <c r="B421" s="7" t="s">
        <v>31</v>
      </c>
      <c r="C421" s="6" t="s">
        <v>348</v>
      </c>
      <c r="D421" s="7" t="s">
        <v>347</v>
      </c>
      <c r="E421" s="8">
        <v>7</v>
      </c>
      <c r="F421" s="7">
        <v>7078215</v>
      </c>
      <c r="G421" s="7" t="s">
        <v>68</v>
      </c>
      <c r="H421" s="7" t="s">
        <v>69</v>
      </c>
      <c r="I421" s="7" t="s">
        <v>44</v>
      </c>
      <c r="J421" s="19" t="str">
        <f>IFERROR(INDEX('Employee Info'!$C$3:$E$200,MATCH(Data6[[#This Row],[Name:]],'Employee Info'!$B$3:$B$200,0),MATCH(Data6[[#This Row],[Hours Type:]],'Employee Info'!$C$2:$E$2,0)),"")</f>
        <v/>
      </c>
      <c r="K421" s="19" t="str">
        <f>IFERROR(INDEX('Employee Info'!$C$3:$J$200,MATCH(Data6[[#This Row],[Name:]],'Employee Info'!$B$3:$B$200,0),MATCH(Data6[[#Headers],[Truck]],'Employee Info'!$C$2:$J$2,0)),"")</f>
        <v/>
      </c>
      <c r="L421" s="19" t="str">
        <f>IFERROR(INDEX('Employee Info'!$C$3:$J$200,MATCH(Data6[[#This Row],[Name:]],'Employee Info'!$B$3:$B$200,0),MATCH(Data6[[#Headers],[Phone]],'Employee Info'!$C$2:$J$2,0)),"")</f>
        <v/>
      </c>
      <c r="M421" s="19" t="str">
        <f>IFERROR(INDEX('Employee Info'!$C$3:$J$200,MATCH(Data6[[#This Row],[Name:]],'Employee Info'!$B$3:$B$200,0),MATCH(Data6[[#Headers],[Tech]],'Employee Info'!$C$2:$J$2,0)),"")</f>
        <v/>
      </c>
      <c r="N421" s="19" t="str">
        <f>IFERROR(INDEX('Employee Info'!$C$3:$J$200,MATCH(Data6[[#This Row],[Name:]],'Employee Info'!$B$3:$B$200,0),MATCH(Data6[[#Headers],[Other]],'Employee Info'!$C$2:$J$2,0)),"")</f>
        <v/>
      </c>
      <c r="O421" s="19">
        <f>IFERROR((Data6[[#This Row],[Hours:]]*SUM(Data6[[#This Row],[Rate]:[Other]])),"")</f>
        <v>0</v>
      </c>
      <c r="P421" s="7" t="str">
        <f>IF(Data6[[#This Row],[WO'#:]]="","Riley #","WO#")</f>
        <v>WO#</v>
      </c>
      <c r="Q421" s="7">
        <f>IFERROR(WEEKNUM(Data6[[#This Row],[Date:]]),"")</f>
        <v>13</v>
      </c>
      <c r="R421" s="6">
        <f t="shared" si="18"/>
        <v>45375</v>
      </c>
      <c r="S421" s="6">
        <f>Data6[[#This Row],[Week Start]]+7</f>
        <v>45382</v>
      </c>
      <c r="T421" s="7" t="str">
        <f t="shared" si="19"/>
        <v>3/24/2024 - 3/31/2024</v>
      </c>
      <c r="U421" s="7" t="str">
        <f t="shared" si="20"/>
        <v>Time Card</v>
      </c>
      <c r="V421" s="8" t="str">
        <f>RIGHT(TEXT(Data6[[#This Row],[Date:]],"mmddyyyy"),4)</f>
        <v>2024</v>
      </c>
      <c r="W421" s="8" t="str">
        <f>MID(TEXT(Data6[[#This Row],[Date:]],"mmddyyyy"),3,2)</f>
        <v>25</v>
      </c>
      <c r="X421" s="8" t="str">
        <f>LEFT(TEXT(Data6[[#This Row],[Date:]],"mmddyyyy"),2)</f>
        <v>03</v>
      </c>
      <c r="Y421" s="6">
        <f>DATE(Data6[[#This Row],[Year]],Data6[[#This Row],[Month]],Data6[[#This Row],[Day]])</f>
        <v>45376</v>
      </c>
    </row>
    <row r="422" spans="1:25">
      <c r="A422" s="5">
        <v>45376.584846759259</v>
      </c>
      <c r="B422" s="7" t="s">
        <v>35</v>
      </c>
      <c r="C422" s="6" t="s">
        <v>348</v>
      </c>
      <c r="D422" s="7" t="s">
        <v>347</v>
      </c>
      <c r="E422" s="8">
        <v>8</v>
      </c>
      <c r="F422" s="7">
        <v>7078215</v>
      </c>
      <c r="G422" s="7" t="s">
        <v>68</v>
      </c>
      <c r="H422" s="7" t="s">
        <v>69</v>
      </c>
      <c r="I422" s="7" t="s">
        <v>44</v>
      </c>
      <c r="J422" s="19" t="str">
        <f>IFERROR(INDEX('Employee Info'!$C$3:$E$200,MATCH(Data6[[#This Row],[Name:]],'Employee Info'!$B$3:$B$200,0),MATCH(Data6[[#This Row],[Hours Type:]],'Employee Info'!$C$2:$E$2,0)),"")</f>
        <v/>
      </c>
      <c r="K422" s="19" t="str">
        <f>IFERROR(INDEX('Employee Info'!$C$3:$J$200,MATCH(Data6[[#This Row],[Name:]],'Employee Info'!$B$3:$B$200,0),MATCH(Data6[[#Headers],[Truck]],'Employee Info'!$C$2:$J$2,0)),"")</f>
        <v/>
      </c>
      <c r="L422" s="19" t="str">
        <f>IFERROR(INDEX('Employee Info'!$C$3:$J$200,MATCH(Data6[[#This Row],[Name:]],'Employee Info'!$B$3:$B$200,0),MATCH(Data6[[#Headers],[Phone]],'Employee Info'!$C$2:$J$2,0)),"")</f>
        <v/>
      </c>
      <c r="M422" s="19" t="str">
        <f>IFERROR(INDEX('Employee Info'!$C$3:$J$200,MATCH(Data6[[#This Row],[Name:]],'Employee Info'!$B$3:$B$200,0),MATCH(Data6[[#Headers],[Tech]],'Employee Info'!$C$2:$J$2,0)),"")</f>
        <v/>
      </c>
      <c r="N422" s="19" t="str">
        <f>IFERROR(INDEX('Employee Info'!$C$3:$J$200,MATCH(Data6[[#This Row],[Name:]],'Employee Info'!$B$3:$B$200,0),MATCH(Data6[[#Headers],[Other]],'Employee Info'!$C$2:$J$2,0)),"")</f>
        <v/>
      </c>
      <c r="O422" s="19">
        <f>IFERROR((Data6[[#This Row],[Hours:]]*SUM(Data6[[#This Row],[Rate]:[Other]])),"")</f>
        <v>0</v>
      </c>
      <c r="P422" s="7" t="str">
        <f>IF(Data6[[#This Row],[WO'#:]]="","Riley #","WO#")</f>
        <v>WO#</v>
      </c>
      <c r="Q422" s="7">
        <f>IFERROR(WEEKNUM(Data6[[#This Row],[Date:]]),"")</f>
        <v>13</v>
      </c>
      <c r="R422" s="6">
        <f t="shared" si="18"/>
        <v>45375</v>
      </c>
      <c r="S422" s="6">
        <f>Data6[[#This Row],[Week Start]]+7</f>
        <v>45382</v>
      </c>
      <c r="T422" s="7" t="str">
        <f t="shared" si="19"/>
        <v>3/24/2024 - 3/31/2024</v>
      </c>
      <c r="U422" s="7" t="str">
        <f t="shared" si="20"/>
        <v>Time Card</v>
      </c>
      <c r="V422" s="8" t="str">
        <f>RIGHT(TEXT(Data6[[#This Row],[Date:]],"mmddyyyy"),4)</f>
        <v>2024</v>
      </c>
      <c r="W422" s="8" t="str">
        <f>MID(TEXT(Data6[[#This Row],[Date:]],"mmddyyyy"),3,2)</f>
        <v>25</v>
      </c>
      <c r="X422" s="8" t="str">
        <f>LEFT(TEXT(Data6[[#This Row],[Date:]],"mmddyyyy"),2)</f>
        <v>03</v>
      </c>
      <c r="Y422" s="6">
        <f>DATE(Data6[[#This Row],[Year]],Data6[[#This Row],[Month]],Data6[[#This Row],[Day]])</f>
        <v>45376</v>
      </c>
    </row>
    <row r="423" spans="1:25">
      <c r="A423" s="5">
        <v>45380.413102893515</v>
      </c>
      <c r="B423" s="7" t="s">
        <v>66</v>
      </c>
      <c r="C423" s="6" t="s">
        <v>348</v>
      </c>
      <c r="D423" s="7" t="s">
        <v>350</v>
      </c>
      <c r="E423" s="8">
        <v>7</v>
      </c>
      <c r="F423" s="7">
        <v>7078215</v>
      </c>
      <c r="G423" s="7" t="s">
        <v>68</v>
      </c>
      <c r="H423" s="7" t="s">
        <v>69</v>
      </c>
      <c r="I423" s="7" t="s">
        <v>44</v>
      </c>
      <c r="J423" s="19" t="str">
        <f>IFERROR(INDEX('Employee Info'!$C$3:$E$200,MATCH(Data6[[#This Row],[Name:]],'Employee Info'!$B$3:$B$200,0),MATCH(Data6[[#This Row],[Hours Type:]],'Employee Info'!$C$2:$E$2,0)),"")</f>
        <v/>
      </c>
      <c r="K423" s="19" t="str">
        <f>IFERROR(INDEX('Employee Info'!$C$3:$J$200,MATCH(Data6[[#This Row],[Name:]],'Employee Info'!$B$3:$B$200,0),MATCH(Data6[[#Headers],[Truck]],'Employee Info'!$C$2:$J$2,0)),"")</f>
        <v/>
      </c>
      <c r="L423" s="19" t="str">
        <f>IFERROR(INDEX('Employee Info'!$C$3:$J$200,MATCH(Data6[[#This Row],[Name:]],'Employee Info'!$B$3:$B$200,0),MATCH(Data6[[#Headers],[Phone]],'Employee Info'!$C$2:$J$2,0)),"")</f>
        <v/>
      </c>
      <c r="M423" s="19" t="str">
        <f>IFERROR(INDEX('Employee Info'!$C$3:$J$200,MATCH(Data6[[#This Row],[Name:]],'Employee Info'!$B$3:$B$200,0),MATCH(Data6[[#Headers],[Tech]],'Employee Info'!$C$2:$J$2,0)),"")</f>
        <v/>
      </c>
      <c r="N423" s="19" t="str">
        <f>IFERROR(INDEX('Employee Info'!$C$3:$J$200,MATCH(Data6[[#This Row],[Name:]],'Employee Info'!$B$3:$B$200,0),MATCH(Data6[[#Headers],[Other]],'Employee Info'!$C$2:$J$2,0)),"")</f>
        <v/>
      </c>
      <c r="O423" s="19">
        <f>IFERROR((Data6[[#This Row],[Hours:]]*SUM(Data6[[#This Row],[Rate]:[Other]])),"")</f>
        <v>0</v>
      </c>
      <c r="P423" s="7" t="str">
        <f>IF(Data6[[#This Row],[WO'#:]]="","Riley #","WO#")</f>
        <v>WO#</v>
      </c>
      <c r="Q423" s="7">
        <f>IFERROR(WEEKNUM(Data6[[#This Row],[Date:]]),"")</f>
        <v>13</v>
      </c>
      <c r="R423" s="6">
        <f t="shared" si="18"/>
        <v>45375</v>
      </c>
      <c r="S423" s="6">
        <f>Data6[[#This Row],[Week Start]]+7</f>
        <v>45382</v>
      </c>
      <c r="T423" s="7" t="str">
        <f t="shared" si="19"/>
        <v>3/24/2024 - 3/31/2024</v>
      </c>
      <c r="U423" s="7" t="str">
        <f t="shared" si="20"/>
        <v>Time Card</v>
      </c>
      <c r="V423" s="8" t="str">
        <f>RIGHT(TEXT(Data6[[#This Row],[Date:]],"mmddyyyy"),4)</f>
        <v>2024</v>
      </c>
      <c r="W423" s="8" t="str">
        <f>MID(TEXT(Data6[[#This Row],[Date:]],"mmddyyyy"),3,2)</f>
        <v>25</v>
      </c>
      <c r="X423" s="8" t="str">
        <f>LEFT(TEXT(Data6[[#This Row],[Date:]],"mmddyyyy"),2)</f>
        <v>03</v>
      </c>
      <c r="Y423" s="6">
        <f>DATE(Data6[[#This Row],[Year]],Data6[[#This Row],[Month]],Data6[[#This Row],[Day]])</f>
        <v>45376</v>
      </c>
    </row>
    <row r="424" spans="1:25">
      <c r="A424" s="5">
        <v>45380.435091782405</v>
      </c>
      <c r="B424" s="7" t="s">
        <v>65</v>
      </c>
      <c r="C424" s="6" t="s">
        <v>348</v>
      </c>
      <c r="D424" s="7" t="s">
        <v>352</v>
      </c>
      <c r="E424" s="8">
        <v>3</v>
      </c>
      <c r="F424" s="7" t="s">
        <v>68</v>
      </c>
      <c r="G424" s="7" t="s">
        <v>68</v>
      </c>
      <c r="H424" s="7" t="s">
        <v>92</v>
      </c>
      <c r="I424" s="7" t="s">
        <v>44</v>
      </c>
      <c r="J424" s="19" t="str">
        <f>IFERROR(INDEX('Employee Info'!$C$3:$E$200,MATCH(Data6[[#This Row],[Name:]],'Employee Info'!$B$3:$B$200,0),MATCH(Data6[[#This Row],[Hours Type:]],'Employee Info'!$C$2:$E$2,0)),"")</f>
        <v/>
      </c>
      <c r="K424" s="19" t="str">
        <f>IFERROR(INDEX('Employee Info'!$C$3:$J$200,MATCH(Data6[[#This Row],[Name:]],'Employee Info'!$B$3:$B$200,0),MATCH(Data6[[#Headers],[Truck]],'Employee Info'!$C$2:$J$2,0)),"")</f>
        <v/>
      </c>
      <c r="L424" s="19" t="str">
        <f>IFERROR(INDEX('Employee Info'!$C$3:$J$200,MATCH(Data6[[#This Row],[Name:]],'Employee Info'!$B$3:$B$200,0),MATCH(Data6[[#Headers],[Phone]],'Employee Info'!$C$2:$J$2,0)),"")</f>
        <v/>
      </c>
      <c r="M424" s="19" t="str">
        <f>IFERROR(INDEX('Employee Info'!$C$3:$J$200,MATCH(Data6[[#This Row],[Name:]],'Employee Info'!$B$3:$B$200,0),MATCH(Data6[[#Headers],[Tech]],'Employee Info'!$C$2:$J$2,0)),"")</f>
        <v/>
      </c>
      <c r="N424" s="19" t="str">
        <f>IFERROR(INDEX('Employee Info'!$C$3:$J$200,MATCH(Data6[[#This Row],[Name:]],'Employee Info'!$B$3:$B$200,0),MATCH(Data6[[#Headers],[Other]],'Employee Info'!$C$2:$J$2,0)),"")</f>
        <v/>
      </c>
      <c r="O424" s="19">
        <f>IFERROR((Data6[[#This Row],[Hours:]]*SUM(Data6[[#This Row],[Rate]:[Other]])),"")</f>
        <v>0</v>
      </c>
      <c r="P424" s="7" t="str">
        <f>IF(Data6[[#This Row],[WO'#:]]="","Riley #","WO#")</f>
        <v>Riley #</v>
      </c>
      <c r="Q424" s="7">
        <f>IFERROR(WEEKNUM(Data6[[#This Row],[Date:]]),"")</f>
        <v>13</v>
      </c>
      <c r="R424" s="6">
        <f t="shared" si="18"/>
        <v>45375</v>
      </c>
      <c r="S424" s="6">
        <f>Data6[[#This Row],[Week Start]]+7</f>
        <v>45382</v>
      </c>
      <c r="T424" s="7" t="str">
        <f t="shared" si="19"/>
        <v>3/24/2024 - 3/31/2024</v>
      </c>
      <c r="U424" s="7" t="str">
        <f t="shared" si="20"/>
        <v>Time Card</v>
      </c>
      <c r="V424" s="8" t="str">
        <f>RIGHT(TEXT(Data6[[#This Row],[Date:]],"mmddyyyy"),4)</f>
        <v>2024</v>
      </c>
      <c r="W424" s="8" t="str">
        <f>MID(TEXT(Data6[[#This Row],[Date:]],"mmddyyyy"),3,2)</f>
        <v>25</v>
      </c>
      <c r="X424" s="8" t="str">
        <f>LEFT(TEXT(Data6[[#This Row],[Date:]],"mmddyyyy"),2)</f>
        <v>03</v>
      </c>
      <c r="Y424" s="6">
        <f>DATE(Data6[[#This Row],[Year]],Data6[[#This Row],[Month]],Data6[[#This Row],[Day]])</f>
        <v>45376</v>
      </c>
    </row>
    <row r="425" spans="1:25">
      <c r="A425" s="5">
        <v>45376.582114699071</v>
      </c>
      <c r="B425" s="7" t="s">
        <v>31</v>
      </c>
      <c r="C425" s="6" t="s">
        <v>348</v>
      </c>
      <c r="D425" s="7" t="s">
        <v>351</v>
      </c>
      <c r="E425" s="8">
        <v>1</v>
      </c>
      <c r="F425" s="7" t="s">
        <v>68</v>
      </c>
      <c r="G425" s="7" t="s">
        <v>68</v>
      </c>
      <c r="H425" s="7" t="s">
        <v>59</v>
      </c>
      <c r="I425" s="7" t="s">
        <v>44</v>
      </c>
      <c r="J425" s="19" t="str">
        <f>IFERROR(INDEX('Employee Info'!$C$3:$E$200,MATCH(Data6[[#This Row],[Name:]],'Employee Info'!$B$3:$B$200,0),MATCH(Data6[[#This Row],[Hours Type:]],'Employee Info'!$C$2:$E$2,0)),"")</f>
        <v/>
      </c>
      <c r="K425" s="19" t="str">
        <f>IFERROR(INDEX('Employee Info'!$C$3:$J$200,MATCH(Data6[[#This Row],[Name:]],'Employee Info'!$B$3:$B$200,0),MATCH(Data6[[#Headers],[Truck]],'Employee Info'!$C$2:$J$2,0)),"")</f>
        <v/>
      </c>
      <c r="L425" s="19" t="str">
        <f>IFERROR(INDEX('Employee Info'!$C$3:$J$200,MATCH(Data6[[#This Row],[Name:]],'Employee Info'!$B$3:$B$200,0),MATCH(Data6[[#Headers],[Phone]],'Employee Info'!$C$2:$J$2,0)),"")</f>
        <v/>
      </c>
      <c r="M425" s="19" t="str">
        <f>IFERROR(INDEX('Employee Info'!$C$3:$J$200,MATCH(Data6[[#This Row],[Name:]],'Employee Info'!$B$3:$B$200,0),MATCH(Data6[[#Headers],[Tech]],'Employee Info'!$C$2:$J$2,0)),"")</f>
        <v/>
      </c>
      <c r="N425" s="19" t="str">
        <f>IFERROR(INDEX('Employee Info'!$C$3:$J$200,MATCH(Data6[[#This Row],[Name:]],'Employee Info'!$B$3:$B$200,0),MATCH(Data6[[#Headers],[Other]],'Employee Info'!$C$2:$J$2,0)),"")</f>
        <v/>
      </c>
      <c r="O425" s="19">
        <f>IFERROR((Data6[[#This Row],[Hours:]]*SUM(Data6[[#This Row],[Rate]:[Other]])),"")</f>
        <v>0</v>
      </c>
      <c r="P425" s="7" t="str">
        <f>IF(Data6[[#This Row],[WO'#:]]="","Riley #","WO#")</f>
        <v>Riley #</v>
      </c>
      <c r="Q425" s="7">
        <f>IFERROR(WEEKNUM(Data6[[#This Row],[Date:]]),"")</f>
        <v>13</v>
      </c>
      <c r="R425" s="6">
        <f t="shared" si="18"/>
        <v>45375</v>
      </c>
      <c r="S425" s="6">
        <f>Data6[[#This Row],[Week Start]]+7</f>
        <v>45382</v>
      </c>
      <c r="T425" s="7" t="str">
        <f t="shared" si="19"/>
        <v>3/24/2024 - 3/31/2024</v>
      </c>
      <c r="U425" s="7" t="str">
        <f t="shared" si="20"/>
        <v>Time Card</v>
      </c>
      <c r="V425" s="8" t="str">
        <f>RIGHT(TEXT(Data6[[#This Row],[Date:]],"mmddyyyy"),4)</f>
        <v>2024</v>
      </c>
      <c r="W425" s="8" t="str">
        <f>MID(TEXT(Data6[[#This Row],[Date:]],"mmddyyyy"),3,2)</f>
        <v>25</v>
      </c>
      <c r="X425" s="8" t="str">
        <f>LEFT(TEXT(Data6[[#This Row],[Date:]],"mmddyyyy"),2)</f>
        <v>03</v>
      </c>
      <c r="Y425" s="6">
        <f>DATE(Data6[[#This Row],[Year]],Data6[[#This Row],[Month]],Data6[[#This Row],[Day]])</f>
        <v>45376</v>
      </c>
    </row>
    <row r="426" spans="1:25">
      <c r="A426" s="5">
        <v>45380.419072337965</v>
      </c>
      <c r="B426" s="7" t="s">
        <v>66</v>
      </c>
      <c r="C426" s="6" t="s">
        <v>353</v>
      </c>
      <c r="D426" s="7" t="s">
        <v>354</v>
      </c>
      <c r="E426" s="8">
        <v>1</v>
      </c>
      <c r="F426" s="7">
        <v>6984733</v>
      </c>
      <c r="G426" s="7" t="s">
        <v>68</v>
      </c>
      <c r="H426" s="7" t="s">
        <v>69</v>
      </c>
      <c r="I426" s="7" t="s">
        <v>44</v>
      </c>
      <c r="J426" s="19" t="str">
        <f>IFERROR(INDEX('Employee Info'!$C$3:$E$200,MATCH(Data6[[#This Row],[Name:]],'Employee Info'!$B$3:$B$200,0),MATCH(Data6[[#This Row],[Hours Type:]],'Employee Info'!$C$2:$E$2,0)),"")</f>
        <v/>
      </c>
      <c r="K426" s="19" t="str">
        <f>IFERROR(INDEX('Employee Info'!$C$3:$J$200,MATCH(Data6[[#This Row],[Name:]],'Employee Info'!$B$3:$B$200,0),MATCH(Data6[[#Headers],[Truck]],'Employee Info'!$C$2:$J$2,0)),"")</f>
        <v/>
      </c>
      <c r="L426" s="19" t="str">
        <f>IFERROR(INDEX('Employee Info'!$C$3:$J$200,MATCH(Data6[[#This Row],[Name:]],'Employee Info'!$B$3:$B$200,0),MATCH(Data6[[#Headers],[Phone]],'Employee Info'!$C$2:$J$2,0)),"")</f>
        <v/>
      </c>
      <c r="M426" s="19" t="str">
        <f>IFERROR(INDEX('Employee Info'!$C$3:$J$200,MATCH(Data6[[#This Row],[Name:]],'Employee Info'!$B$3:$B$200,0),MATCH(Data6[[#Headers],[Tech]],'Employee Info'!$C$2:$J$2,0)),"")</f>
        <v/>
      </c>
      <c r="N426" s="19" t="str">
        <f>IFERROR(INDEX('Employee Info'!$C$3:$J$200,MATCH(Data6[[#This Row],[Name:]],'Employee Info'!$B$3:$B$200,0),MATCH(Data6[[#Headers],[Other]],'Employee Info'!$C$2:$J$2,0)),"")</f>
        <v/>
      </c>
      <c r="O426" s="19">
        <f>IFERROR((Data6[[#This Row],[Hours:]]*SUM(Data6[[#This Row],[Rate]:[Other]])),"")</f>
        <v>0</v>
      </c>
      <c r="P426" s="7" t="str">
        <f>IF(Data6[[#This Row],[WO'#:]]="","Riley #","WO#")</f>
        <v>WO#</v>
      </c>
      <c r="Q426" s="7">
        <f>IFERROR(WEEKNUM(Data6[[#This Row],[Date:]]),"")</f>
        <v>13</v>
      </c>
      <c r="R426" s="6">
        <f t="shared" si="18"/>
        <v>45375</v>
      </c>
      <c r="S426" s="6">
        <f>Data6[[#This Row],[Week Start]]+7</f>
        <v>45382</v>
      </c>
      <c r="T426" s="7" t="str">
        <f t="shared" si="19"/>
        <v>3/24/2024 - 3/31/2024</v>
      </c>
      <c r="U426" s="7" t="str">
        <f t="shared" si="20"/>
        <v>Time Card</v>
      </c>
      <c r="V426" s="8" t="str">
        <f>RIGHT(TEXT(Data6[[#This Row],[Date:]],"mmddyyyy"),4)</f>
        <v>2024</v>
      </c>
      <c r="W426" s="8" t="str">
        <f>MID(TEXT(Data6[[#This Row],[Date:]],"mmddyyyy"),3,2)</f>
        <v>26</v>
      </c>
      <c r="X426" s="8" t="str">
        <f>LEFT(TEXT(Data6[[#This Row],[Date:]],"mmddyyyy"),2)</f>
        <v>03</v>
      </c>
      <c r="Y426" s="6">
        <f>DATE(Data6[[#This Row],[Year]],Data6[[#This Row],[Month]],Data6[[#This Row],[Day]])</f>
        <v>45377</v>
      </c>
    </row>
    <row r="427" spans="1:25">
      <c r="A427" s="5">
        <v>45392.385326967589</v>
      </c>
      <c r="B427" s="7" t="s">
        <v>76</v>
      </c>
      <c r="C427" s="6" t="s">
        <v>353</v>
      </c>
      <c r="D427" s="7" t="s">
        <v>156</v>
      </c>
      <c r="E427" s="8">
        <v>1</v>
      </c>
      <c r="F427" s="7">
        <v>6984733</v>
      </c>
      <c r="G427" s="7" t="s">
        <v>68</v>
      </c>
      <c r="H427" s="7" t="s">
        <v>69</v>
      </c>
      <c r="I427" s="7" t="s">
        <v>44</v>
      </c>
      <c r="J427" s="19" t="str">
        <f>IFERROR(INDEX('Employee Info'!$C$3:$E$200,MATCH(Data6[[#This Row],[Name:]],'Employee Info'!$B$3:$B$200,0),MATCH(Data6[[#This Row],[Hours Type:]],'Employee Info'!$C$2:$E$2,0)),"")</f>
        <v/>
      </c>
      <c r="K427" s="19" t="str">
        <f>IFERROR(INDEX('Employee Info'!$C$3:$J$200,MATCH(Data6[[#This Row],[Name:]],'Employee Info'!$B$3:$B$200,0),MATCH(Data6[[#Headers],[Truck]],'Employee Info'!$C$2:$J$2,0)),"")</f>
        <v/>
      </c>
      <c r="L427" s="19" t="str">
        <f>IFERROR(INDEX('Employee Info'!$C$3:$J$200,MATCH(Data6[[#This Row],[Name:]],'Employee Info'!$B$3:$B$200,0),MATCH(Data6[[#Headers],[Phone]],'Employee Info'!$C$2:$J$2,0)),"")</f>
        <v/>
      </c>
      <c r="M427" s="19" t="str">
        <f>IFERROR(INDEX('Employee Info'!$C$3:$J$200,MATCH(Data6[[#This Row],[Name:]],'Employee Info'!$B$3:$B$200,0),MATCH(Data6[[#Headers],[Tech]],'Employee Info'!$C$2:$J$2,0)),"")</f>
        <v/>
      </c>
      <c r="N427" s="19" t="str">
        <f>IFERROR(INDEX('Employee Info'!$C$3:$J$200,MATCH(Data6[[#This Row],[Name:]],'Employee Info'!$B$3:$B$200,0),MATCH(Data6[[#Headers],[Other]],'Employee Info'!$C$2:$J$2,0)),"")</f>
        <v/>
      </c>
      <c r="O427" s="19">
        <f>IFERROR((Data6[[#This Row],[Hours:]]*SUM(Data6[[#This Row],[Rate]:[Other]])),"")</f>
        <v>0</v>
      </c>
      <c r="P427" s="7" t="str">
        <f>IF(Data6[[#This Row],[WO'#:]]="","Riley #","WO#")</f>
        <v>WO#</v>
      </c>
      <c r="Q427" s="7">
        <f>IFERROR(WEEKNUM(Data6[[#This Row],[Date:]]),"")</f>
        <v>13</v>
      </c>
      <c r="R427" s="6">
        <f t="shared" si="18"/>
        <v>45375</v>
      </c>
      <c r="S427" s="6">
        <f>Data6[[#This Row],[Week Start]]+7</f>
        <v>45382</v>
      </c>
      <c r="T427" s="7" t="str">
        <f t="shared" si="19"/>
        <v>3/24/2024 - 3/31/2024</v>
      </c>
      <c r="U427" s="7" t="str">
        <f t="shared" si="20"/>
        <v>Time Card</v>
      </c>
      <c r="V427" s="8" t="str">
        <f>RIGHT(TEXT(Data6[[#This Row],[Date:]],"mmddyyyy"),4)</f>
        <v>2024</v>
      </c>
      <c r="W427" s="8" t="str">
        <f>MID(TEXT(Data6[[#This Row],[Date:]],"mmddyyyy"),3,2)</f>
        <v>26</v>
      </c>
      <c r="X427" s="8" t="str">
        <f>LEFT(TEXT(Data6[[#This Row],[Date:]],"mmddyyyy"),2)</f>
        <v>03</v>
      </c>
      <c r="Y427" s="6">
        <f>DATE(Data6[[#This Row],[Year]],Data6[[#This Row],[Month]],Data6[[#This Row],[Day]])</f>
        <v>45377</v>
      </c>
    </row>
    <row r="428" spans="1:25">
      <c r="A428" s="5">
        <v>45377.579898379627</v>
      </c>
      <c r="B428" s="7" t="s">
        <v>31</v>
      </c>
      <c r="C428" s="6" t="s">
        <v>353</v>
      </c>
      <c r="D428" s="7" t="s">
        <v>355</v>
      </c>
      <c r="E428" s="8">
        <v>8</v>
      </c>
      <c r="F428" s="7" t="s">
        <v>68</v>
      </c>
      <c r="G428" s="7" t="s">
        <v>68</v>
      </c>
      <c r="H428" s="7" t="s">
        <v>92</v>
      </c>
      <c r="I428" s="7" t="s">
        <v>44</v>
      </c>
      <c r="J428" s="19" t="str">
        <f>IFERROR(INDEX('Employee Info'!$C$3:$E$200,MATCH(Data6[[#This Row],[Name:]],'Employee Info'!$B$3:$B$200,0),MATCH(Data6[[#This Row],[Hours Type:]],'Employee Info'!$C$2:$E$2,0)),"")</f>
        <v/>
      </c>
      <c r="K428" s="19" t="str">
        <f>IFERROR(INDEX('Employee Info'!$C$3:$J$200,MATCH(Data6[[#This Row],[Name:]],'Employee Info'!$B$3:$B$200,0),MATCH(Data6[[#Headers],[Truck]],'Employee Info'!$C$2:$J$2,0)),"")</f>
        <v/>
      </c>
      <c r="L428" s="19" t="str">
        <f>IFERROR(INDEX('Employee Info'!$C$3:$J$200,MATCH(Data6[[#This Row],[Name:]],'Employee Info'!$B$3:$B$200,0),MATCH(Data6[[#Headers],[Phone]],'Employee Info'!$C$2:$J$2,0)),"")</f>
        <v/>
      </c>
      <c r="M428" s="19" t="str">
        <f>IFERROR(INDEX('Employee Info'!$C$3:$J$200,MATCH(Data6[[#This Row],[Name:]],'Employee Info'!$B$3:$B$200,0),MATCH(Data6[[#Headers],[Tech]],'Employee Info'!$C$2:$J$2,0)),"")</f>
        <v/>
      </c>
      <c r="N428" s="19" t="str">
        <f>IFERROR(INDEX('Employee Info'!$C$3:$J$200,MATCH(Data6[[#This Row],[Name:]],'Employee Info'!$B$3:$B$200,0),MATCH(Data6[[#Headers],[Other]],'Employee Info'!$C$2:$J$2,0)),"")</f>
        <v/>
      </c>
      <c r="O428" s="19">
        <f>IFERROR((Data6[[#This Row],[Hours:]]*SUM(Data6[[#This Row],[Rate]:[Other]])),"")</f>
        <v>0</v>
      </c>
      <c r="P428" s="7" t="str">
        <f>IF(Data6[[#This Row],[WO'#:]]="","Riley #","WO#")</f>
        <v>Riley #</v>
      </c>
      <c r="Q428" s="7">
        <f>IFERROR(WEEKNUM(Data6[[#This Row],[Date:]]),"")</f>
        <v>13</v>
      </c>
      <c r="R428" s="6">
        <f t="shared" si="18"/>
        <v>45375</v>
      </c>
      <c r="S428" s="6">
        <f>Data6[[#This Row],[Week Start]]+7</f>
        <v>45382</v>
      </c>
      <c r="T428" s="7" t="str">
        <f t="shared" si="19"/>
        <v>3/24/2024 - 3/31/2024</v>
      </c>
      <c r="U428" s="7" t="str">
        <f t="shared" si="20"/>
        <v>Time Card</v>
      </c>
      <c r="V428" s="8" t="str">
        <f>RIGHT(TEXT(Data6[[#This Row],[Date:]],"mmddyyyy"),4)</f>
        <v>2024</v>
      </c>
      <c r="W428" s="8" t="str">
        <f>MID(TEXT(Data6[[#This Row],[Date:]],"mmddyyyy"),3,2)</f>
        <v>26</v>
      </c>
      <c r="X428" s="8" t="str">
        <f>LEFT(TEXT(Data6[[#This Row],[Date:]],"mmddyyyy"),2)</f>
        <v>03</v>
      </c>
      <c r="Y428" s="6">
        <f>DATE(Data6[[#This Row],[Year]],Data6[[#This Row],[Month]],Data6[[#This Row],[Day]])</f>
        <v>45377</v>
      </c>
    </row>
    <row r="429" spans="1:25">
      <c r="A429" s="5">
        <v>45380.418409722224</v>
      </c>
      <c r="B429" s="7" t="s">
        <v>66</v>
      </c>
      <c r="C429" s="6" t="s">
        <v>353</v>
      </c>
      <c r="D429" s="7" t="s">
        <v>356</v>
      </c>
      <c r="E429" s="8">
        <v>7</v>
      </c>
      <c r="F429" s="7" t="s">
        <v>68</v>
      </c>
      <c r="G429" s="7" t="s">
        <v>68</v>
      </c>
      <c r="H429" s="7" t="s">
        <v>92</v>
      </c>
      <c r="I429" s="7" t="s">
        <v>44</v>
      </c>
      <c r="J429" s="19" t="str">
        <f>IFERROR(INDEX('Employee Info'!$C$3:$E$200,MATCH(Data6[[#This Row],[Name:]],'Employee Info'!$B$3:$B$200,0),MATCH(Data6[[#This Row],[Hours Type:]],'Employee Info'!$C$2:$E$2,0)),"")</f>
        <v/>
      </c>
      <c r="K429" s="19" t="str">
        <f>IFERROR(INDEX('Employee Info'!$C$3:$J$200,MATCH(Data6[[#This Row],[Name:]],'Employee Info'!$B$3:$B$200,0),MATCH(Data6[[#Headers],[Truck]],'Employee Info'!$C$2:$J$2,0)),"")</f>
        <v/>
      </c>
      <c r="L429" s="19" t="str">
        <f>IFERROR(INDEX('Employee Info'!$C$3:$J$200,MATCH(Data6[[#This Row],[Name:]],'Employee Info'!$B$3:$B$200,0),MATCH(Data6[[#Headers],[Phone]],'Employee Info'!$C$2:$J$2,0)),"")</f>
        <v/>
      </c>
      <c r="M429" s="19" t="str">
        <f>IFERROR(INDEX('Employee Info'!$C$3:$J$200,MATCH(Data6[[#This Row],[Name:]],'Employee Info'!$B$3:$B$200,0),MATCH(Data6[[#Headers],[Tech]],'Employee Info'!$C$2:$J$2,0)),"")</f>
        <v/>
      </c>
      <c r="N429" s="19" t="str">
        <f>IFERROR(INDEX('Employee Info'!$C$3:$J$200,MATCH(Data6[[#This Row],[Name:]],'Employee Info'!$B$3:$B$200,0),MATCH(Data6[[#Headers],[Other]],'Employee Info'!$C$2:$J$2,0)),"")</f>
        <v/>
      </c>
      <c r="O429" s="19">
        <f>IFERROR((Data6[[#This Row],[Hours:]]*SUM(Data6[[#This Row],[Rate]:[Other]])),"")</f>
        <v>0</v>
      </c>
      <c r="P429" s="7" t="str">
        <f>IF(Data6[[#This Row],[WO'#:]]="","Riley #","WO#")</f>
        <v>Riley #</v>
      </c>
      <c r="Q429" s="7">
        <f>IFERROR(WEEKNUM(Data6[[#This Row],[Date:]]),"")</f>
        <v>13</v>
      </c>
      <c r="R429" s="6">
        <f t="shared" si="18"/>
        <v>45375</v>
      </c>
      <c r="S429" s="6">
        <f>Data6[[#This Row],[Week Start]]+7</f>
        <v>45382</v>
      </c>
      <c r="T429" s="7" t="str">
        <f t="shared" si="19"/>
        <v>3/24/2024 - 3/31/2024</v>
      </c>
      <c r="U429" s="7" t="str">
        <f t="shared" si="20"/>
        <v>Time Card</v>
      </c>
      <c r="V429" s="8" t="str">
        <f>RIGHT(TEXT(Data6[[#This Row],[Date:]],"mmddyyyy"),4)</f>
        <v>2024</v>
      </c>
      <c r="W429" s="8" t="str">
        <f>MID(TEXT(Data6[[#This Row],[Date:]],"mmddyyyy"),3,2)</f>
        <v>26</v>
      </c>
      <c r="X429" s="8" t="str">
        <f>LEFT(TEXT(Data6[[#This Row],[Date:]],"mmddyyyy"),2)</f>
        <v>03</v>
      </c>
      <c r="Y429" s="6">
        <f>DATE(Data6[[#This Row],[Year]],Data6[[#This Row],[Month]],Data6[[#This Row],[Day]])</f>
        <v>45377</v>
      </c>
    </row>
    <row r="430" spans="1:25">
      <c r="A430" s="5">
        <v>45380.431826851855</v>
      </c>
      <c r="B430" s="7" t="s">
        <v>66</v>
      </c>
      <c r="C430" s="6" t="s">
        <v>357</v>
      </c>
      <c r="D430" s="7" t="s">
        <v>358</v>
      </c>
      <c r="E430" s="8">
        <v>7</v>
      </c>
      <c r="F430" s="7">
        <v>6984733</v>
      </c>
      <c r="G430" s="7" t="s">
        <v>68</v>
      </c>
      <c r="H430" s="7" t="s">
        <v>69</v>
      </c>
      <c r="I430" s="7" t="s">
        <v>44</v>
      </c>
      <c r="J430" s="19" t="str">
        <f>IFERROR(INDEX('Employee Info'!$C$3:$E$200,MATCH(Data6[[#This Row],[Name:]],'Employee Info'!$B$3:$B$200,0),MATCH(Data6[[#This Row],[Hours Type:]],'Employee Info'!$C$2:$E$2,0)),"")</f>
        <v/>
      </c>
      <c r="K430" s="19" t="str">
        <f>IFERROR(INDEX('Employee Info'!$C$3:$J$200,MATCH(Data6[[#This Row],[Name:]],'Employee Info'!$B$3:$B$200,0),MATCH(Data6[[#Headers],[Truck]],'Employee Info'!$C$2:$J$2,0)),"")</f>
        <v/>
      </c>
      <c r="L430" s="19" t="str">
        <f>IFERROR(INDEX('Employee Info'!$C$3:$J$200,MATCH(Data6[[#This Row],[Name:]],'Employee Info'!$B$3:$B$200,0),MATCH(Data6[[#Headers],[Phone]],'Employee Info'!$C$2:$J$2,0)),"")</f>
        <v/>
      </c>
      <c r="M430" s="19" t="str">
        <f>IFERROR(INDEX('Employee Info'!$C$3:$J$200,MATCH(Data6[[#This Row],[Name:]],'Employee Info'!$B$3:$B$200,0),MATCH(Data6[[#Headers],[Tech]],'Employee Info'!$C$2:$J$2,0)),"")</f>
        <v/>
      </c>
      <c r="N430" s="19" t="str">
        <f>IFERROR(INDEX('Employee Info'!$C$3:$J$200,MATCH(Data6[[#This Row],[Name:]],'Employee Info'!$B$3:$B$200,0),MATCH(Data6[[#Headers],[Other]],'Employee Info'!$C$2:$J$2,0)),"")</f>
        <v/>
      </c>
      <c r="O430" s="19">
        <f>IFERROR((Data6[[#This Row],[Hours:]]*SUM(Data6[[#This Row],[Rate]:[Other]])),"")</f>
        <v>0</v>
      </c>
      <c r="P430" s="7" t="str">
        <f>IF(Data6[[#This Row],[WO'#:]]="","Riley #","WO#")</f>
        <v>WO#</v>
      </c>
      <c r="Q430" s="7">
        <f>IFERROR(WEEKNUM(Data6[[#This Row],[Date:]]),"")</f>
        <v>13</v>
      </c>
      <c r="R430" s="6">
        <f t="shared" si="18"/>
        <v>45375</v>
      </c>
      <c r="S430" s="6">
        <f>Data6[[#This Row],[Week Start]]+7</f>
        <v>45382</v>
      </c>
      <c r="T430" s="7" t="str">
        <f t="shared" si="19"/>
        <v>3/24/2024 - 3/31/2024</v>
      </c>
      <c r="U430" s="7" t="str">
        <f t="shared" si="20"/>
        <v>Time Card</v>
      </c>
      <c r="V430" s="8" t="str">
        <f>RIGHT(TEXT(Data6[[#This Row],[Date:]],"mmddyyyy"),4)</f>
        <v>2024</v>
      </c>
      <c r="W430" s="8" t="str">
        <f>MID(TEXT(Data6[[#This Row],[Date:]],"mmddyyyy"),3,2)</f>
        <v>27</v>
      </c>
      <c r="X430" s="8" t="str">
        <f>LEFT(TEXT(Data6[[#This Row],[Date:]],"mmddyyyy"),2)</f>
        <v>03</v>
      </c>
      <c r="Y430" s="6">
        <f>DATE(Data6[[#This Row],[Year]],Data6[[#This Row],[Month]],Data6[[#This Row],[Day]])</f>
        <v>45378</v>
      </c>
    </row>
    <row r="431" spans="1:25">
      <c r="A431" s="5">
        <v>45392.385477430558</v>
      </c>
      <c r="B431" s="7" t="s">
        <v>76</v>
      </c>
      <c r="C431" s="6" t="s">
        <v>357</v>
      </c>
      <c r="D431" s="7" t="s">
        <v>156</v>
      </c>
      <c r="E431" s="8">
        <v>2</v>
      </c>
      <c r="F431" s="7">
        <v>6984733</v>
      </c>
      <c r="G431" s="7" t="s">
        <v>68</v>
      </c>
      <c r="H431" s="7" t="s">
        <v>69</v>
      </c>
      <c r="I431" s="7" t="s">
        <v>44</v>
      </c>
      <c r="J431" s="19" t="str">
        <f>IFERROR(INDEX('Employee Info'!$C$3:$E$200,MATCH(Data6[[#This Row],[Name:]],'Employee Info'!$B$3:$B$200,0),MATCH(Data6[[#This Row],[Hours Type:]],'Employee Info'!$C$2:$E$2,0)),"")</f>
        <v/>
      </c>
      <c r="K431" s="19" t="str">
        <f>IFERROR(INDEX('Employee Info'!$C$3:$J$200,MATCH(Data6[[#This Row],[Name:]],'Employee Info'!$B$3:$B$200,0),MATCH(Data6[[#Headers],[Truck]],'Employee Info'!$C$2:$J$2,0)),"")</f>
        <v/>
      </c>
      <c r="L431" s="19" t="str">
        <f>IFERROR(INDEX('Employee Info'!$C$3:$J$200,MATCH(Data6[[#This Row],[Name:]],'Employee Info'!$B$3:$B$200,0),MATCH(Data6[[#Headers],[Phone]],'Employee Info'!$C$2:$J$2,0)),"")</f>
        <v/>
      </c>
      <c r="M431" s="19" t="str">
        <f>IFERROR(INDEX('Employee Info'!$C$3:$J$200,MATCH(Data6[[#This Row],[Name:]],'Employee Info'!$B$3:$B$200,0),MATCH(Data6[[#Headers],[Tech]],'Employee Info'!$C$2:$J$2,0)),"")</f>
        <v/>
      </c>
      <c r="N431" s="19" t="str">
        <f>IFERROR(INDEX('Employee Info'!$C$3:$J$200,MATCH(Data6[[#This Row],[Name:]],'Employee Info'!$B$3:$B$200,0),MATCH(Data6[[#Headers],[Other]],'Employee Info'!$C$2:$J$2,0)),"")</f>
        <v/>
      </c>
      <c r="O431" s="19">
        <f>IFERROR((Data6[[#This Row],[Hours:]]*SUM(Data6[[#This Row],[Rate]:[Other]])),"")</f>
        <v>0</v>
      </c>
      <c r="P431" s="7" t="str">
        <f>IF(Data6[[#This Row],[WO'#:]]="","Riley #","WO#")</f>
        <v>WO#</v>
      </c>
      <c r="Q431" s="7">
        <f>IFERROR(WEEKNUM(Data6[[#This Row],[Date:]]),"")</f>
        <v>13</v>
      </c>
      <c r="R431" s="6">
        <f t="shared" si="18"/>
        <v>45375</v>
      </c>
      <c r="S431" s="6">
        <f>Data6[[#This Row],[Week Start]]+7</f>
        <v>45382</v>
      </c>
      <c r="T431" s="7" t="str">
        <f t="shared" si="19"/>
        <v>3/24/2024 - 3/31/2024</v>
      </c>
      <c r="U431" s="7" t="str">
        <f t="shared" si="20"/>
        <v>Time Card</v>
      </c>
      <c r="V431" s="8" t="str">
        <f>RIGHT(TEXT(Data6[[#This Row],[Date:]],"mmddyyyy"),4)</f>
        <v>2024</v>
      </c>
      <c r="W431" s="8" t="str">
        <f>MID(TEXT(Data6[[#This Row],[Date:]],"mmddyyyy"),3,2)</f>
        <v>27</v>
      </c>
      <c r="X431" s="8" t="str">
        <f>LEFT(TEXT(Data6[[#This Row],[Date:]],"mmddyyyy"),2)</f>
        <v>03</v>
      </c>
      <c r="Y431" s="6">
        <f>DATE(Data6[[#This Row],[Year]],Data6[[#This Row],[Month]],Data6[[#This Row],[Day]])</f>
        <v>45378</v>
      </c>
    </row>
    <row r="432" spans="1:25">
      <c r="A432" s="5">
        <v>45378.581642939818</v>
      </c>
      <c r="B432" s="7" t="s">
        <v>35</v>
      </c>
      <c r="C432" s="6" t="s">
        <v>357</v>
      </c>
      <c r="D432" s="7" t="s">
        <v>359</v>
      </c>
      <c r="E432" s="8">
        <v>2</v>
      </c>
      <c r="F432" s="7" t="s">
        <v>68</v>
      </c>
      <c r="G432" s="7" t="s">
        <v>68</v>
      </c>
      <c r="H432" s="7" t="s">
        <v>202</v>
      </c>
      <c r="I432" s="7" t="s">
        <v>44</v>
      </c>
      <c r="J432" s="19" t="str">
        <f>IFERROR(INDEX('Employee Info'!$C$3:$E$200,MATCH(Data6[[#This Row],[Name:]],'Employee Info'!$B$3:$B$200,0),MATCH(Data6[[#This Row],[Hours Type:]],'Employee Info'!$C$2:$E$2,0)),"")</f>
        <v/>
      </c>
      <c r="K432" s="19" t="str">
        <f>IFERROR(INDEX('Employee Info'!$C$3:$J$200,MATCH(Data6[[#This Row],[Name:]],'Employee Info'!$B$3:$B$200,0),MATCH(Data6[[#Headers],[Truck]],'Employee Info'!$C$2:$J$2,0)),"")</f>
        <v/>
      </c>
      <c r="L432" s="19" t="str">
        <f>IFERROR(INDEX('Employee Info'!$C$3:$J$200,MATCH(Data6[[#This Row],[Name:]],'Employee Info'!$B$3:$B$200,0),MATCH(Data6[[#Headers],[Phone]],'Employee Info'!$C$2:$J$2,0)),"")</f>
        <v/>
      </c>
      <c r="M432" s="19" t="str">
        <f>IFERROR(INDEX('Employee Info'!$C$3:$J$200,MATCH(Data6[[#This Row],[Name:]],'Employee Info'!$B$3:$B$200,0),MATCH(Data6[[#Headers],[Tech]],'Employee Info'!$C$2:$J$2,0)),"")</f>
        <v/>
      </c>
      <c r="N432" s="19" t="str">
        <f>IFERROR(INDEX('Employee Info'!$C$3:$J$200,MATCH(Data6[[#This Row],[Name:]],'Employee Info'!$B$3:$B$200,0),MATCH(Data6[[#Headers],[Other]],'Employee Info'!$C$2:$J$2,0)),"")</f>
        <v/>
      </c>
      <c r="O432" s="19">
        <f>IFERROR((Data6[[#This Row],[Hours:]]*SUM(Data6[[#This Row],[Rate]:[Other]])),"")</f>
        <v>0</v>
      </c>
      <c r="P432" s="7" t="str">
        <f>IF(Data6[[#This Row],[WO'#:]]="","Riley #","WO#")</f>
        <v>Riley #</v>
      </c>
      <c r="Q432" s="7">
        <f>IFERROR(WEEKNUM(Data6[[#This Row],[Date:]]),"")</f>
        <v>13</v>
      </c>
      <c r="R432" s="6">
        <f t="shared" si="18"/>
        <v>45375</v>
      </c>
      <c r="S432" s="6">
        <f>Data6[[#This Row],[Week Start]]+7</f>
        <v>45382</v>
      </c>
      <c r="T432" s="7" t="str">
        <f t="shared" si="19"/>
        <v>3/24/2024 - 3/31/2024</v>
      </c>
      <c r="U432" s="7" t="str">
        <f t="shared" si="20"/>
        <v>Time Card</v>
      </c>
      <c r="V432" s="8" t="str">
        <f>RIGHT(TEXT(Data6[[#This Row],[Date:]],"mmddyyyy"),4)</f>
        <v>2024</v>
      </c>
      <c r="W432" s="8" t="str">
        <f>MID(TEXT(Data6[[#This Row],[Date:]],"mmddyyyy"),3,2)</f>
        <v>27</v>
      </c>
      <c r="X432" s="8" t="str">
        <f>LEFT(TEXT(Data6[[#This Row],[Date:]],"mmddyyyy"),2)</f>
        <v>03</v>
      </c>
      <c r="Y432" s="6">
        <f>DATE(Data6[[#This Row],[Year]],Data6[[#This Row],[Month]],Data6[[#This Row],[Day]])</f>
        <v>45378</v>
      </c>
    </row>
    <row r="433" spans="1:25">
      <c r="A433" s="5">
        <v>45378.577410879632</v>
      </c>
      <c r="B433" s="7" t="s">
        <v>31</v>
      </c>
      <c r="C433" s="6" t="s">
        <v>357</v>
      </c>
      <c r="D433" s="7" t="s">
        <v>355</v>
      </c>
      <c r="E433" s="8">
        <v>8</v>
      </c>
      <c r="F433" s="7" t="s">
        <v>68</v>
      </c>
      <c r="G433" s="7" t="s">
        <v>68</v>
      </c>
      <c r="H433" s="7" t="s">
        <v>92</v>
      </c>
      <c r="I433" s="7" t="s">
        <v>44</v>
      </c>
      <c r="J433" s="19" t="str">
        <f>IFERROR(INDEX('Employee Info'!$C$3:$E$200,MATCH(Data6[[#This Row],[Name:]],'Employee Info'!$B$3:$B$200,0),MATCH(Data6[[#This Row],[Hours Type:]],'Employee Info'!$C$2:$E$2,0)),"")</f>
        <v/>
      </c>
      <c r="K433" s="19" t="str">
        <f>IFERROR(INDEX('Employee Info'!$C$3:$J$200,MATCH(Data6[[#This Row],[Name:]],'Employee Info'!$B$3:$B$200,0),MATCH(Data6[[#Headers],[Truck]],'Employee Info'!$C$2:$J$2,0)),"")</f>
        <v/>
      </c>
      <c r="L433" s="19" t="str">
        <f>IFERROR(INDEX('Employee Info'!$C$3:$J$200,MATCH(Data6[[#This Row],[Name:]],'Employee Info'!$B$3:$B$200,0),MATCH(Data6[[#Headers],[Phone]],'Employee Info'!$C$2:$J$2,0)),"")</f>
        <v/>
      </c>
      <c r="M433" s="19" t="str">
        <f>IFERROR(INDEX('Employee Info'!$C$3:$J$200,MATCH(Data6[[#This Row],[Name:]],'Employee Info'!$B$3:$B$200,0),MATCH(Data6[[#Headers],[Tech]],'Employee Info'!$C$2:$J$2,0)),"")</f>
        <v/>
      </c>
      <c r="N433" s="19" t="str">
        <f>IFERROR(INDEX('Employee Info'!$C$3:$J$200,MATCH(Data6[[#This Row],[Name:]],'Employee Info'!$B$3:$B$200,0),MATCH(Data6[[#Headers],[Other]],'Employee Info'!$C$2:$J$2,0)),"")</f>
        <v/>
      </c>
      <c r="O433" s="19">
        <f>IFERROR((Data6[[#This Row],[Hours:]]*SUM(Data6[[#This Row],[Rate]:[Other]])),"")</f>
        <v>0</v>
      </c>
      <c r="P433" s="7" t="str">
        <f>IF(Data6[[#This Row],[WO'#:]]="","Riley #","WO#")</f>
        <v>Riley #</v>
      </c>
      <c r="Q433" s="7">
        <f>IFERROR(WEEKNUM(Data6[[#This Row],[Date:]]),"")</f>
        <v>13</v>
      </c>
      <c r="R433" s="6">
        <f t="shared" si="18"/>
        <v>45375</v>
      </c>
      <c r="S433" s="6">
        <f>Data6[[#This Row],[Week Start]]+7</f>
        <v>45382</v>
      </c>
      <c r="T433" s="7" t="str">
        <f t="shared" si="19"/>
        <v>3/24/2024 - 3/31/2024</v>
      </c>
      <c r="U433" s="7" t="str">
        <f t="shared" si="20"/>
        <v>Time Card</v>
      </c>
      <c r="V433" s="8" t="str">
        <f>RIGHT(TEXT(Data6[[#This Row],[Date:]],"mmddyyyy"),4)</f>
        <v>2024</v>
      </c>
      <c r="W433" s="8" t="str">
        <f>MID(TEXT(Data6[[#This Row],[Date:]],"mmddyyyy"),3,2)</f>
        <v>27</v>
      </c>
      <c r="X433" s="8" t="str">
        <f>LEFT(TEXT(Data6[[#This Row],[Date:]],"mmddyyyy"),2)</f>
        <v>03</v>
      </c>
      <c r="Y433" s="6">
        <f>DATE(Data6[[#This Row],[Year]],Data6[[#This Row],[Month]],Data6[[#This Row],[Day]])</f>
        <v>45378</v>
      </c>
    </row>
    <row r="434" spans="1:25">
      <c r="A434" s="5">
        <v>45378.583920254627</v>
      </c>
      <c r="B434" s="7" t="s">
        <v>65</v>
      </c>
      <c r="C434" s="6" t="s">
        <v>357</v>
      </c>
      <c r="D434" s="7" t="s">
        <v>362</v>
      </c>
      <c r="E434" s="8">
        <v>3</v>
      </c>
      <c r="F434" s="7" t="s">
        <v>68</v>
      </c>
      <c r="G434" s="7" t="s">
        <v>68</v>
      </c>
      <c r="H434" s="7" t="s">
        <v>92</v>
      </c>
      <c r="I434" s="7" t="s">
        <v>44</v>
      </c>
      <c r="J434" s="19" t="str">
        <f>IFERROR(INDEX('Employee Info'!$C$3:$E$200,MATCH(Data6[[#This Row],[Name:]],'Employee Info'!$B$3:$B$200,0),MATCH(Data6[[#This Row],[Hours Type:]],'Employee Info'!$C$2:$E$2,0)),"")</f>
        <v/>
      </c>
      <c r="K434" s="19" t="str">
        <f>IFERROR(INDEX('Employee Info'!$C$3:$J$200,MATCH(Data6[[#This Row],[Name:]],'Employee Info'!$B$3:$B$200,0),MATCH(Data6[[#Headers],[Truck]],'Employee Info'!$C$2:$J$2,0)),"")</f>
        <v/>
      </c>
      <c r="L434" s="19" t="str">
        <f>IFERROR(INDEX('Employee Info'!$C$3:$J$200,MATCH(Data6[[#This Row],[Name:]],'Employee Info'!$B$3:$B$200,0),MATCH(Data6[[#Headers],[Phone]],'Employee Info'!$C$2:$J$2,0)),"")</f>
        <v/>
      </c>
      <c r="M434" s="19" t="str">
        <f>IFERROR(INDEX('Employee Info'!$C$3:$J$200,MATCH(Data6[[#This Row],[Name:]],'Employee Info'!$B$3:$B$200,0),MATCH(Data6[[#Headers],[Tech]],'Employee Info'!$C$2:$J$2,0)),"")</f>
        <v/>
      </c>
      <c r="N434" s="19" t="str">
        <f>IFERROR(INDEX('Employee Info'!$C$3:$J$200,MATCH(Data6[[#This Row],[Name:]],'Employee Info'!$B$3:$B$200,0),MATCH(Data6[[#Headers],[Other]],'Employee Info'!$C$2:$J$2,0)),"")</f>
        <v/>
      </c>
      <c r="O434" s="19">
        <f>IFERROR((Data6[[#This Row],[Hours:]]*SUM(Data6[[#This Row],[Rate]:[Other]])),"")</f>
        <v>0</v>
      </c>
      <c r="P434" s="7" t="str">
        <f>IF(Data6[[#This Row],[WO'#:]]="","Riley #","WO#")</f>
        <v>Riley #</v>
      </c>
      <c r="Q434" s="7">
        <f>IFERROR(WEEKNUM(Data6[[#This Row],[Date:]]),"")</f>
        <v>13</v>
      </c>
      <c r="R434" s="6">
        <f t="shared" si="18"/>
        <v>45375</v>
      </c>
      <c r="S434" s="6">
        <f>Data6[[#This Row],[Week Start]]+7</f>
        <v>45382</v>
      </c>
      <c r="T434" s="7" t="str">
        <f t="shared" si="19"/>
        <v>3/24/2024 - 3/31/2024</v>
      </c>
      <c r="U434" s="7" t="str">
        <f t="shared" si="20"/>
        <v>Time Card</v>
      </c>
      <c r="V434" s="8" t="str">
        <f>RIGHT(TEXT(Data6[[#This Row],[Date:]],"mmddyyyy"),4)</f>
        <v>2024</v>
      </c>
      <c r="W434" s="8" t="str">
        <f>MID(TEXT(Data6[[#This Row],[Date:]],"mmddyyyy"),3,2)</f>
        <v>27</v>
      </c>
      <c r="X434" s="8" t="str">
        <f>LEFT(TEXT(Data6[[#This Row],[Date:]],"mmddyyyy"),2)</f>
        <v>03</v>
      </c>
      <c r="Y434" s="6">
        <f>DATE(Data6[[#This Row],[Year]],Data6[[#This Row],[Month]],Data6[[#This Row],[Day]])</f>
        <v>45378</v>
      </c>
    </row>
    <row r="435" spans="1:25">
      <c r="A435" s="5">
        <v>45378.58321527778</v>
      </c>
      <c r="B435" s="7" t="s">
        <v>35</v>
      </c>
      <c r="C435" s="6" t="s">
        <v>357</v>
      </c>
      <c r="D435" s="7" t="s">
        <v>361</v>
      </c>
      <c r="E435" s="8">
        <v>5</v>
      </c>
      <c r="F435" s="7" t="s">
        <v>68</v>
      </c>
      <c r="G435" s="7" t="s">
        <v>68</v>
      </c>
      <c r="H435" s="7" t="s">
        <v>64</v>
      </c>
      <c r="I435" s="7" t="s">
        <v>44</v>
      </c>
      <c r="J435" s="19" t="str">
        <f>IFERROR(INDEX('Employee Info'!$C$3:$E$200,MATCH(Data6[[#This Row],[Name:]],'Employee Info'!$B$3:$B$200,0),MATCH(Data6[[#This Row],[Hours Type:]],'Employee Info'!$C$2:$E$2,0)),"")</f>
        <v/>
      </c>
      <c r="K435" s="19" t="str">
        <f>IFERROR(INDEX('Employee Info'!$C$3:$J$200,MATCH(Data6[[#This Row],[Name:]],'Employee Info'!$B$3:$B$200,0),MATCH(Data6[[#Headers],[Truck]],'Employee Info'!$C$2:$J$2,0)),"")</f>
        <v/>
      </c>
      <c r="L435" s="19" t="str">
        <f>IFERROR(INDEX('Employee Info'!$C$3:$J$200,MATCH(Data6[[#This Row],[Name:]],'Employee Info'!$B$3:$B$200,0),MATCH(Data6[[#Headers],[Phone]],'Employee Info'!$C$2:$J$2,0)),"")</f>
        <v/>
      </c>
      <c r="M435" s="19" t="str">
        <f>IFERROR(INDEX('Employee Info'!$C$3:$J$200,MATCH(Data6[[#This Row],[Name:]],'Employee Info'!$B$3:$B$200,0),MATCH(Data6[[#Headers],[Tech]],'Employee Info'!$C$2:$J$2,0)),"")</f>
        <v/>
      </c>
      <c r="N435" s="19" t="str">
        <f>IFERROR(INDEX('Employee Info'!$C$3:$J$200,MATCH(Data6[[#This Row],[Name:]],'Employee Info'!$B$3:$B$200,0),MATCH(Data6[[#Headers],[Other]],'Employee Info'!$C$2:$J$2,0)),"")</f>
        <v/>
      </c>
      <c r="O435" s="19">
        <f>IFERROR((Data6[[#This Row],[Hours:]]*SUM(Data6[[#This Row],[Rate]:[Other]])),"")</f>
        <v>0</v>
      </c>
      <c r="P435" s="7" t="str">
        <f>IF(Data6[[#This Row],[WO'#:]]="","Riley #","WO#")</f>
        <v>Riley #</v>
      </c>
      <c r="Q435" s="7">
        <f>IFERROR(WEEKNUM(Data6[[#This Row],[Date:]]),"")</f>
        <v>13</v>
      </c>
      <c r="R435" s="6">
        <f t="shared" si="18"/>
        <v>45375</v>
      </c>
      <c r="S435" s="6">
        <f>Data6[[#This Row],[Week Start]]+7</f>
        <v>45382</v>
      </c>
      <c r="T435" s="7" t="str">
        <f t="shared" si="19"/>
        <v>3/24/2024 - 3/31/2024</v>
      </c>
      <c r="U435" s="7" t="str">
        <f t="shared" si="20"/>
        <v>Time Card</v>
      </c>
      <c r="V435" s="8" t="str">
        <f>RIGHT(TEXT(Data6[[#This Row],[Date:]],"mmddyyyy"),4)</f>
        <v>2024</v>
      </c>
      <c r="W435" s="8" t="str">
        <f>MID(TEXT(Data6[[#This Row],[Date:]],"mmddyyyy"),3,2)</f>
        <v>27</v>
      </c>
      <c r="X435" s="8" t="str">
        <f>LEFT(TEXT(Data6[[#This Row],[Date:]],"mmddyyyy"),2)</f>
        <v>03</v>
      </c>
      <c r="Y435" s="6">
        <f>DATE(Data6[[#This Row],[Year]],Data6[[#This Row],[Month]],Data6[[#This Row],[Day]])</f>
        <v>45378</v>
      </c>
    </row>
    <row r="436" spans="1:25">
      <c r="A436" s="5">
        <v>45378.583472685183</v>
      </c>
      <c r="B436" s="7" t="s">
        <v>65</v>
      </c>
      <c r="C436" s="6" t="s">
        <v>357</v>
      </c>
      <c r="D436" s="7" t="s">
        <v>63</v>
      </c>
      <c r="E436" s="8">
        <v>5</v>
      </c>
      <c r="F436" s="7" t="s">
        <v>68</v>
      </c>
      <c r="G436" s="7" t="s">
        <v>68</v>
      </c>
      <c r="H436" s="7" t="s">
        <v>64</v>
      </c>
      <c r="I436" s="7" t="s">
        <v>44</v>
      </c>
      <c r="J436" s="19" t="str">
        <f>IFERROR(INDEX('Employee Info'!$C$3:$E$200,MATCH(Data6[[#This Row],[Name:]],'Employee Info'!$B$3:$B$200,0),MATCH(Data6[[#This Row],[Hours Type:]],'Employee Info'!$C$2:$E$2,0)),"")</f>
        <v/>
      </c>
      <c r="K436" s="19" t="str">
        <f>IFERROR(INDEX('Employee Info'!$C$3:$J$200,MATCH(Data6[[#This Row],[Name:]],'Employee Info'!$B$3:$B$200,0),MATCH(Data6[[#Headers],[Truck]],'Employee Info'!$C$2:$J$2,0)),"")</f>
        <v/>
      </c>
      <c r="L436" s="19" t="str">
        <f>IFERROR(INDEX('Employee Info'!$C$3:$J$200,MATCH(Data6[[#This Row],[Name:]],'Employee Info'!$B$3:$B$200,0),MATCH(Data6[[#Headers],[Phone]],'Employee Info'!$C$2:$J$2,0)),"")</f>
        <v/>
      </c>
      <c r="M436" s="19" t="str">
        <f>IFERROR(INDEX('Employee Info'!$C$3:$J$200,MATCH(Data6[[#This Row],[Name:]],'Employee Info'!$B$3:$B$200,0),MATCH(Data6[[#Headers],[Tech]],'Employee Info'!$C$2:$J$2,0)),"")</f>
        <v/>
      </c>
      <c r="N436" s="19" t="str">
        <f>IFERROR(INDEX('Employee Info'!$C$3:$J$200,MATCH(Data6[[#This Row],[Name:]],'Employee Info'!$B$3:$B$200,0),MATCH(Data6[[#Headers],[Other]],'Employee Info'!$C$2:$J$2,0)),"")</f>
        <v/>
      </c>
      <c r="O436" s="19">
        <f>IFERROR((Data6[[#This Row],[Hours:]]*SUM(Data6[[#This Row],[Rate]:[Other]])),"")</f>
        <v>0</v>
      </c>
      <c r="P436" s="7" t="str">
        <f>IF(Data6[[#This Row],[WO'#:]]="","Riley #","WO#")</f>
        <v>Riley #</v>
      </c>
      <c r="Q436" s="7">
        <f>IFERROR(WEEKNUM(Data6[[#This Row],[Date:]]),"")</f>
        <v>13</v>
      </c>
      <c r="R436" s="6">
        <f t="shared" si="18"/>
        <v>45375</v>
      </c>
      <c r="S436" s="6">
        <f>Data6[[#This Row],[Week Start]]+7</f>
        <v>45382</v>
      </c>
      <c r="T436" s="7" t="str">
        <f t="shared" si="19"/>
        <v>3/24/2024 - 3/31/2024</v>
      </c>
      <c r="U436" s="7" t="str">
        <f t="shared" si="20"/>
        <v>Time Card</v>
      </c>
      <c r="V436" s="8" t="str">
        <f>RIGHT(TEXT(Data6[[#This Row],[Date:]],"mmddyyyy"),4)</f>
        <v>2024</v>
      </c>
      <c r="W436" s="8" t="str">
        <f>MID(TEXT(Data6[[#This Row],[Date:]],"mmddyyyy"),3,2)</f>
        <v>27</v>
      </c>
      <c r="X436" s="8" t="str">
        <f>LEFT(TEXT(Data6[[#This Row],[Date:]],"mmddyyyy"),2)</f>
        <v>03</v>
      </c>
      <c r="Y436" s="6">
        <f>DATE(Data6[[#This Row],[Year]],Data6[[#This Row],[Month]],Data6[[#This Row],[Day]])</f>
        <v>45378</v>
      </c>
    </row>
    <row r="437" spans="1:25">
      <c r="A437" s="5">
        <v>45380.421323842595</v>
      </c>
      <c r="B437" s="7" t="s">
        <v>66</v>
      </c>
      <c r="C437" s="6" t="s">
        <v>357</v>
      </c>
      <c r="D437" s="7" t="s">
        <v>363</v>
      </c>
      <c r="E437" s="8">
        <v>1</v>
      </c>
      <c r="F437" s="7" t="s">
        <v>68</v>
      </c>
      <c r="G437" s="7" t="s">
        <v>68</v>
      </c>
      <c r="H437" s="7" t="s">
        <v>64</v>
      </c>
      <c r="I437" s="7" t="s">
        <v>44</v>
      </c>
      <c r="J437" s="19" t="str">
        <f>IFERROR(INDEX('Employee Info'!$C$3:$E$200,MATCH(Data6[[#This Row],[Name:]],'Employee Info'!$B$3:$B$200,0),MATCH(Data6[[#This Row],[Hours Type:]],'Employee Info'!$C$2:$E$2,0)),"")</f>
        <v/>
      </c>
      <c r="K437" s="19" t="str">
        <f>IFERROR(INDEX('Employee Info'!$C$3:$J$200,MATCH(Data6[[#This Row],[Name:]],'Employee Info'!$B$3:$B$200,0),MATCH(Data6[[#Headers],[Truck]],'Employee Info'!$C$2:$J$2,0)),"")</f>
        <v/>
      </c>
      <c r="L437" s="19" t="str">
        <f>IFERROR(INDEX('Employee Info'!$C$3:$J$200,MATCH(Data6[[#This Row],[Name:]],'Employee Info'!$B$3:$B$200,0),MATCH(Data6[[#Headers],[Phone]],'Employee Info'!$C$2:$J$2,0)),"")</f>
        <v/>
      </c>
      <c r="M437" s="19" t="str">
        <f>IFERROR(INDEX('Employee Info'!$C$3:$J$200,MATCH(Data6[[#This Row],[Name:]],'Employee Info'!$B$3:$B$200,0),MATCH(Data6[[#Headers],[Tech]],'Employee Info'!$C$2:$J$2,0)),"")</f>
        <v/>
      </c>
      <c r="N437" s="19" t="str">
        <f>IFERROR(INDEX('Employee Info'!$C$3:$J$200,MATCH(Data6[[#This Row],[Name:]],'Employee Info'!$B$3:$B$200,0),MATCH(Data6[[#Headers],[Other]],'Employee Info'!$C$2:$J$2,0)),"")</f>
        <v/>
      </c>
      <c r="O437" s="19">
        <f>IFERROR((Data6[[#This Row],[Hours:]]*SUM(Data6[[#This Row],[Rate]:[Other]])),"")</f>
        <v>0</v>
      </c>
      <c r="P437" s="7" t="str">
        <f>IF(Data6[[#This Row],[WO'#:]]="","Riley #","WO#")</f>
        <v>Riley #</v>
      </c>
      <c r="Q437" s="7">
        <f>IFERROR(WEEKNUM(Data6[[#This Row],[Date:]]),"")</f>
        <v>13</v>
      </c>
      <c r="R437" s="6">
        <f t="shared" si="18"/>
        <v>45375</v>
      </c>
      <c r="S437" s="6">
        <f>Data6[[#This Row],[Week Start]]+7</f>
        <v>45382</v>
      </c>
      <c r="T437" s="7" t="str">
        <f t="shared" si="19"/>
        <v>3/24/2024 - 3/31/2024</v>
      </c>
      <c r="U437" s="7" t="str">
        <f t="shared" si="20"/>
        <v>Time Card</v>
      </c>
      <c r="V437" s="8" t="str">
        <f>RIGHT(TEXT(Data6[[#This Row],[Date:]],"mmddyyyy"),4)</f>
        <v>2024</v>
      </c>
      <c r="W437" s="8" t="str">
        <f>MID(TEXT(Data6[[#This Row],[Date:]],"mmddyyyy"),3,2)</f>
        <v>27</v>
      </c>
      <c r="X437" s="8" t="str">
        <f>LEFT(TEXT(Data6[[#This Row],[Date:]],"mmddyyyy"),2)</f>
        <v>03</v>
      </c>
      <c r="Y437" s="6">
        <f>DATE(Data6[[#This Row],[Year]],Data6[[#This Row],[Month]],Data6[[#This Row],[Day]])</f>
        <v>45378</v>
      </c>
    </row>
    <row r="438" spans="1:25">
      <c r="A438" s="5">
        <v>45378.582094097219</v>
      </c>
      <c r="B438" s="7" t="s">
        <v>35</v>
      </c>
      <c r="C438" s="6" t="s">
        <v>357</v>
      </c>
      <c r="D438" s="7" t="s">
        <v>360</v>
      </c>
      <c r="E438" s="8">
        <v>1</v>
      </c>
      <c r="F438" s="7" t="s">
        <v>68</v>
      </c>
      <c r="G438" s="7" t="s">
        <v>68</v>
      </c>
      <c r="H438" s="7" t="s">
        <v>59</v>
      </c>
      <c r="I438" s="7" t="s">
        <v>44</v>
      </c>
      <c r="J438" s="19" t="str">
        <f>IFERROR(INDEX('Employee Info'!$C$3:$E$200,MATCH(Data6[[#This Row],[Name:]],'Employee Info'!$B$3:$B$200,0),MATCH(Data6[[#This Row],[Hours Type:]],'Employee Info'!$C$2:$E$2,0)),"")</f>
        <v/>
      </c>
      <c r="K438" s="19" t="str">
        <f>IFERROR(INDEX('Employee Info'!$C$3:$J$200,MATCH(Data6[[#This Row],[Name:]],'Employee Info'!$B$3:$B$200,0),MATCH(Data6[[#Headers],[Truck]],'Employee Info'!$C$2:$J$2,0)),"")</f>
        <v/>
      </c>
      <c r="L438" s="19" t="str">
        <f>IFERROR(INDEX('Employee Info'!$C$3:$J$200,MATCH(Data6[[#This Row],[Name:]],'Employee Info'!$B$3:$B$200,0),MATCH(Data6[[#Headers],[Phone]],'Employee Info'!$C$2:$J$2,0)),"")</f>
        <v/>
      </c>
      <c r="M438" s="19" t="str">
        <f>IFERROR(INDEX('Employee Info'!$C$3:$J$200,MATCH(Data6[[#This Row],[Name:]],'Employee Info'!$B$3:$B$200,0),MATCH(Data6[[#Headers],[Tech]],'Employee Info'!$C$2:$J$2,0)),"")</f>
        <v/>
      </c>
      <c r="N438" s="19" t="str">
        <f>IFERROR(INDEX('Employee Info'!$C$3:$J$200,MATCH(Data6[[#This Row],[Name:]],'Employee Info'!$B$3:$B$200,0),MATCH(Data6[[#Headers],[Other]],'Employee Info'!$C$2:$J$2,0)),"")</f>
        <v/>
      </c>
      <c r="O438" s="19">
        <f>IFERROR((Data6[[#This Row],[Hours:]]*SUM(Data6[[#This Row],[Rate]:[Other]])),"")</f>
        <v>0</v>
      </c>
      <c r="P438" s="7" t="str">
        <f>IF(Data6[[#This Row],[WO'#:]]="","Riley #","WO#")</f>
        <v>Riley #</v>
      </c>
      <c r="Q438" s="7">
        <f>IFERROR(WEEKNUM(Data6[[#This Row],[Date:]]),"")</f>
        <v>13</v>
      </c>
      <c r="R438" s="6">
        <f t="shared" si="18"/>
        <v>45375</v>
      </c>
      <c r="S438" s="6">
        <f>Data6[[#This Row],[Week Start]]+7</f>
        <v>45382</v>
      </c>
      <c r="T438" s="7" t="str">
        <f t="shared" si="19"/>
        <v>3/24/2024 - 3/31/2024</v>
      </c>
      <c r="U438" s="7" t="str">
        <f t="shared" si="20"/>
        <v>Time Card</v>
      </c>
      <c r="V438" s="8" t="str">
        <f>RIGHT(TEXT(Data6[[#This Row],[Date:]],"mmddyyyy"),4)</f>
        <v>2024</v>
      </c>
      <c r="W438" s="8" t="str">
        <f>MID(TEXT(Data6[[#This Row],[Date:]],"mmddyyyy"),3,2)</f>
        <v>27</v>
      </c>
      <c r="X438" s="8" t="str">
        <f>LEFT(TEXT(Data6[[#This Row],[Date:]],"mmddyyyy"),2)</f>
        <v>03</v>
      </c>
      <c r="Y438" s="6">
        <f>DATE(Data6[[#This Row],[Year]],Data6[[#This Row],[Month]],Data6[[#This Row],[Day]])</f>
        <v>45378</v>
      </c>
    </row>
    <row r="439" spans="1:25">
      <c r="A439" s="5">
        <v>45379.517543402777</v>
      </c>
      <c r="B439" s="7" t="s">
        <v>31</v>
      </c>
      <c r="C439" s="6" t="s">
        <v>364</v>
      </c>
      <c r="D439" s="7" t="s">
        <v>340</v>
      </c>
      <c r="E439" s="8">
        <v>2.5</v>
      </c>
      <c r="F439" s="7">
        <v>6984733</v>
      </c>
      <c r="G439" s="7" t="s">
        <v>68</v>
      </c>
      <c r="H439" s="7" t="s">
        <v>69</v>
      </c>
      <c r="I439" s="7" t="s">
        <v>44</v>
      </c>
      <c r="J439" s="19" t="str">
        <f>IFERROR(INDEX('Employee Info'!$C$3:$E$200,MATCH(Data6[[#This Row],[Name:]],'Employee Info'!$B$3:$B$200,0),MATCH(Data6[[#This Row],[Hours Type:]],'Employee Info'!$C$2:$E$2,0)),"")</f>
        <v/>
      </c>
      <c r="K439" s="19" t="str">
        <f>IFERROR(INDEX('Employee Info'!$C$3:$J$200,MATCH(Data6[[#This Row],[Name:]],'Employee Info'!$B$3:$B$200,0),MATCH(Data6[[#Headers],[Truck]],'Employee Info'!$C$2:$J$2,0)),"")</f>
        <v/>
      </c>
      <c r="L439" s="19" t="str">
        <f>IFERROR(INDEX('Employee Info'!$C$3:$J$200,MATCH(Data6[[#This Row],[Name:]],'Employee Info'!$B$3:$B$200,0),MATCH(Data6[[#Headers],[Phone]],'Employee Info'!$C$2:$J$2,0)),"")</f>
        <v/>
      </c>
      <c r="M439" s="19" t="str">
        <f>IFERROR(INDEX('Employee Info'!$C$3:$J$200,MATCH(Data6[[#This Row],[Name:]],'Employee Info'!$B$3:$B$200,0),MATCH(Data6[[#Headers],[Tech]],'Employee Info'!$C$2:$J$2,0)),"")</f>
        <v/>
      </c>
      <c r="N439" s="19" t="str">
        <f>IFERROR(INDEX('Employee Info'!$C$3:$J$200,MATCH(Data6[[#This Row],[Name:]],'Employee Info'!$B$3:$B$200,0),MATCH(Data6[[#Headers],[Other]],'Employee Info'!$C$2:$J$2,0)),"")</f>
        <v/>
      </c>
      <c r="O439" s="19">
        <f>IFERROR((Data6[[#This Row],[Hours:]]*SUM(Data6[[#This Row],[Rate]:[Other]])),"")</f>
        <v>0</v>
      </c>
      <c r="P439" s="7" t="str">
        <f>IF(Data6[[#This Row],[WO'#:]]="","Riley #","WO#")</f>
        <v>WO#</v>
      </c>
      <c r="Q439" s="7">
        <f>IFERROR(WEEKNUM(Data6[[#This Row],[Date:]]),"")</f>
        <v>13</v>
      </c>
      <c r="R439" s="6">
        <f t="shared" si="18"/>
        <v>45375</v>
      </c>
      <c r="S439" s="6">
        <f>Data6[[#This Row],[Week Start]]+7</f>
        <v>45382</v>
      </c>
      <c r="T439" s="7" t="str">
        <f t="shared" si="19"/>
        <v>3/24/2024 - 3/31/2024</v>
      </c>
      <c r="U439" s="7" t="str">
        <f t="shared" si="20"/>
        <v>Time Card</v>
      </c>
      <c r="V439" s="8" t="str">
        <f>RIGHT(TEXT(Data6[[#This Row],[Date:]],"mmddyyyy"),4)</f>
        <v>2024</v>
      </c>
      <c r="W439" s="8" t="str">
        <f>MID(TEXT(Data6[[#This Row],[Date:]],"mmddyyyy"),3,2)</f>
        <v>28</v>
      </c>
      <c r="X439" s="8" t="str">
        <f>LEFT(TEXT(Data6[[#This Row],[Date:]],"mmddyyyy"),2)</f>
        <v>03</v>
      </c>
      <c r="Y439" s="6">
        <f>DATE(Data6[[#This Row],[Year]],Data6[[#This Row],[Month]],Data6[[#This Row],[Day]])</f>
        <v>45379</v>
      </c>
    </row>
    <row r="440" spans="1:25">
      <c r="A440" s="5">
        <v>45379.519536689812</v>
      </c>
      <c r="B440" s="7" t="s">
        <v>65</v>
      </c>
      <c r="C440" s="6" t="s">
        <v>364</v>
      </c>
      <c r="D440" s="7" t="s">
        <v>365</v>
      </c>
      <c r="E440" s="8">
        <v>1.5</v>
      </c>
      <c r="F440" s="7">
        <v>6984733</v>
      </c>
      <c r="G440" s="7" t="s">
        <v>68</v>
      </c>
      <c r="H440" s="7" t="s">
        <v>69</v>
      </c>
      <c r="I440" s="7" t="s">
        <v>44</v>
      </c>
      <c r="J440" s="19" t="str">
        <f>IFERROR(INDEX('Employee Info'!$C$3:$E$200,MATCH(Data6[[#This Row],[Name:]],'Employee Info'!$B$3:$B$200,0),MATCH(Data6[[#This Row],[Hours Type:]],'Employee Info'!$C$2:$E$2,0)),"")</f>
        <v/>
      </c>
      <c r="K440" s="19" t="str">
        <f>IFERROR(INDEX('Employee Info'!$C$3:$J$200,MATCH(Data6[[#This Row],[Name:]],'Employee Info'!$B$3:$B$200,0),MATCH(Data6[[#Headers],[Truck]],'Employee Info'!$C$2:$J$2,0)),"")</f>
        <v/>
      </c>
      <c r="L440" s="19" t="str">
        <f>IFERROR(INDEX('Employee Info'!$C$3:$J$200,MATCH(Data6[[#This Row],[Name:]],'Employee Info'!$B$3:$B$200,0),MATCH(Data6[[#Headers],[Phone]],'Employee Info'!$C$2:$J$2,0)),"")</f>
        <v/>
      </c>
      <c r="M440" s="19" t="str">
        <f>IFERROR(INDEX('Employee Info'!$C$3:$J$200,MATCH(Data6[[#This Row],[Name:]],'Employee Info'!$B$3:$B$200,0),MATCH(Data6[[#Headers],[Tech]],'Employee Info'!$C$2:$J$2,0)),"")</f>
        <v/>
      </c>
      <c r="N440" s="19" t="str">
        <f>IFERROR(INDEX('Employee Info'!$C$3:$J$200,MATCH(Data6[[#This Row],[Name:]],'Employee Info'!$B$3:$B$200,0),MATCH(Data6[[#Headers],[Other]],'Employee Info'!$C$2:$J$2,0)),"")</f>
        <v/>
      </c>
      <c r="O440" s="19">
        <f>IFERROR((Data6[[#This Row],[Hours:]]*SUM(Data6[[#This Row],[Rate]:[Other]])),"")</f>
        <v>0</v>
      </c>
      <c r="P440" s="7" t="str">
        <f>IF(Data6[[#This Row],[WO'#:]]="","Riley #","WO#")</f>
        <v>WO#</v>
      </c>
      <c r="Q440" s="7">
        <f>IFERROR(WEEKNUM(Data6[[#This Row],[Date:]]),"")</f>
        <v>13</v>
      </c>
      <c r="R440" s="6">
        <f t="shared" si="18"/>
        <v>45375</v>
      </c>
      <c r="S440" s="6">
        <f>Data6[[#This Row],[Week Start]]+7</f>
        <v>45382</v>
      </c>
      <c r="T440" s="7" t="str">
        <f t="shared" si="19"/>
        <v>3/24/2024 - 3/31/2024</v>
      </c>
      <c r="U440" s="7" t="str">
        <f t="shared" si="20"/>
        <v>Time Card</v>
      </c>
      <c r="V440" s="8" t="str">
        <f>RIGHT(TEXT(Data6[[#This Row],[Date:]],"mmddyyyy"),4)</f>
        <v>2024</v>
      </c>
      <c r="W440" s="8" t="str">
        <f>MID(TEXT(Data6[[#This Row],[Date:]],"mmddyyyy"),3,2)</f>
        <v>28</v>
      </c>
      <c r="X440" s="8" t="str">
        <f>LEFT(TEXT(Data6[[#This Row],[Date:]],"mmddyyyy"),2)</f>
        <v>03</v>
      </c>
      <c r="Y440" s="6">
        <f>DATE(Data6[[#This Row],[Year]],Data6[[#This Row],[Month]],Data6[[#This Row],[Day]])</f>
        <v>45379</v>
      </c>
    </row>
    <row r="441" spans="1:25">
      <c r="A441" s="5">
        <v>45379.519617939812</v>
      </c>
      <c r="B441" s="7" t="s">
        <v>31</v>
      </c>
      <c r="C441" s="6" t="s">
        <v>364</v>
      </c>
      <c r="D441" s="7" t="s">
        <v>365</v>
      </c>
      <c r="E441" s="8">
        <v>1.5</v>
      </c>
      <c r="F441" s="7">
        <v>6984733</v>
      </c>
      <c r="G441" s="7" t="s">
        <v>68</v>
      </c>
      <c r="H441" s="7" t="s">
        <v>69</v>
      </c>
      <c r="I441" s="7" t="s">
        <v>44</v>
      </c>
      <c r="J441" s="19" t="str">
        <f>IFERROR(INDEX('Employee Info'!$C$3:$E$200,MATCH(Data6[[#This Row],[Name:]],'Employee Info'!$B$3:$B$200,0),MATCH(Data6[[#This Row],[Hours Type:]],'Employee Info'!$C$2:$E$2,0)),"")</f>
        <v/>
      </c>
      <c r="K441" s="19" t="str">
        <f>IFERROR(INDEX('Employee Info'!$C$3:$J$200,MATCH(Data6[[#This Row],[Name:]],'Employee Info'!$B$3:$B$200,0),MATCH(Data6[[#Headers],[Truck]],'Employee Info'!$C$2:$J$2,0)),"")</f>
        <v/>
      </c>
      <c r="L441" s="19" t="str">
        <f>IFERROR(INDEX('Employee Info'!$C$3:$J$200,MATCH(Data6[[#This Row],[Name:]],'Employee Info'!$B$3:$B$200,0),MATCH(Data6[[#Headers],[Phone]],'Employee Info'!$C$2:$J$2,0)),"")</f>
        <v/>
      </c>
      <c r="M441" s="19" t="str">
        <f>IFERROR(INDEX('Employee Info'!$C$3:$J$200,MATCH(Data6[[#This Row],[Name:]],'Employee Info'!$B$3:$B$200,0),MATCH(Data6[[#Headers],[Tech]],'Employee Info'!$C$2:$J$2,0)),"")</f>
        <v/>
      </c>
      <c r="N441" s="19" t="str">
        <f>IFERROR(INDEX('Employee Info'!$C$3:$J$200,MATCH(Data6[[#This Row],[Name:]],'Employee Info'!$B$3:$B$200,0),MATCH(Data6[[#Headers],[Other]],'Employee Info'!$C$2:$J$2,0)),"")</f>
        <v/>
      </c>
      <c r="O441" s="19">
        <f>IFERROR((Data6[[#This Row],[Hours:]]*SUM(Data6[[#This Row],[Rate]:[Other]])),"")</f>
        <v>0</v>
      </c>
      <c r="P441" s="7" t="str">
        <f>IF(Data6[[#This Row],[WO'#:]]="","Riley #","WO#")</f>
        <v>WO#</v>
      </c>
      <c r="Q441" s="7">
        <f>IFERROR(WEEKNUM(Data6[[#This Row],[Date:]]),"")</f>
        <v>13</v>
      </c>
      <c r="R441" s="6">
        <f t="shared" si="18"/>
        <v>45375</v>
      </c>
      <c r="S441" s="6">
        <f>Data6[[#This Row],[Week Start]]+7</f>
        <v>45382</v>
      </c>
      <c r="T441" s="7" t="str">
        <f t="shared" si="19"/>
        <v>3/24/2024 - 3/31/2024</v>
      </c>
      <c r="U441" s="7" t="str">
        <f t="shared" si="20"/>
        <v>Time Card</v>
      </c>
      <c r="V441" s="8" t="str">
        <f>RIGHT(TEXT(Data6[[#This Row],[Date:]],"mmddyyyy"),4)</f>
        <v>2024</v>
      </c>
      <c r="W441" s="8" t="str">
        <f>MID(TEXT(Data6[[#This Row],[Date:]],"mmddyyyy"),3,2)</f>
        <v>28</v>
      </c>
      <c r="X441" s="8" t="str">
        <f>LEFT(TEXT(Data6[[#This Row],[Date:]],"mmddyyyy"),2)</f>
        <v>03</v>
      </c>
      <c r="Y441" s="6">
        <f>DATE(Data6[[#This Row],[Year]],Data6[[#This Row],[Month]],Data6[[#This Row],[Day]])</f>
        <v>45379</v>
      </c>
    </row>
    <row r="442" spans="1:25">
      <c r="A442" s="5">
        <v>45379.593970138892</v>
      </c>
      <c r="B442" s="7" t="s">
        <v>35</v>
      </c>
      <c r="C442" s="6" t="s">
        <v>364</v>
      </c>
      <c r="D442" s="7" t="s">
        <v>365</v>
      </c>
      <c r="E442" s="8">
        <v>1.5</v>
      </c>
      <c r="F442" s="7">
        <v>6984733</v>
      </c>
      <c r="G442" s="7" t="s">
        <v>68</v>
      </c>
      <c r="H442" s="7" t="s">
        <v>69</v>
      </c>
      <c r="I442" s="7" t="s">
        <v>44</v>
      </c>
      <c r="J442" s="19" t="str">
        <f>IFERROR(INDEX('Employee Info'!$C$3:$E$200,MATCH(Data6[[#This Row],[Name:]],'Employee Info'!$B$3:$B$200,0),MATCH(Data6[[#This Row],[Hours Type:]],'Employee Info'!$C$2:$E$2,0)),"")</f>
        <v/>
      </c>
      <c r="K442" s="19" t="str">
        <f>IFERROR(INDEX('Employee Info'!$C$3:$J$200,MATCH(Data6[[#This Row],[Name:]],'Employee Info'!$B$3:$B$200,0),MATCH(Data6[[#Headers],[Truck]],'Employee Info'!$C$2:$J$2,0)),"")</f>
        <v/>
      </c>
      <c r="L442" s="19" t="str">
        <f>IFERROR(INDEX('Employee Info'!$C$3:$J$200,MATCH(Data6[[#This Row],[Name:]],'Employee Info'!$B$3:$B$200,0),MATCH(Data6[[#Headers],[Phone]],'Employee Info'!$C$2:$J$2,0)),"")</f>
        <v/>
      </c>
      <c r="M442" s="19" t="str">
        <f>IFERROR(INDEX('Employee Info'!$C$3:$J$200,MATCH(Data6[[#This Row],[Name:]],'Employee Info'!$B$3:$B$200,0),MATCH(Data6[[#Headers],[Tech]],'Employee Info'!$C$2:$J$2,0)),"")</f>
        <v/>
      </c>
      <c r="N442" s="19" t="str">
        <f>IFERROR(INDEX('Employee Info'!$C$3:$J$200,MATCH(Data6[[#This Row],[Name:]],'Employee Info'!$B$3:$B$200,0),MATCH(Data6[[#Headers],[Other]],'Employee Info'!$C$2:$J$2,0)),"")</f>
        <v/>
      </c>
      <c r="O442" s="19">
        <f>IFERROR((Data6[[#This Row],[Hours:]]*SUM(Data6[[#This Row],[Rate]:[Other]])),"")</f>
        <v>0</v>
      </c>
      <c r="P442" s="7" t="str">
        <f>IF(Data6[[#This Row],[WO'#:]]="","Riley #","WO#")</f>
        <v>WO#</v>
      </c>
      <c r="Q442" s="7">
        <f>IFERROR(WEEKNUM(Data6[[#This Row],[Date:]]),"")</f>
        <v>13</v>
      </c>
      <c r="R442" s="6">
        <f t="shared" si="18"/>
        <v>45375</v>
      </c>
      <c r="S442" s="6">
        <f>Data6[[#This Row],[Week Start]]+7</f>
        <v>45382</v>
      </c>
      <c r="T442" s="7" t="str">
        <f t="shared" si="19"/>
        <v>3/24/2024 - 3/31/2024</v>
      </c>
      <c r="U442" s="7" t="str">
        <f t="shared" si="20"/>
        <v>Time Card</v>
      </c>
      <c r="V442" s="8" t="str">
        <f>RIGHT(TEXT(Data6[[#This Row],[Date:]],"mmddyyyy"),4)</f>
        <v>2024</v>
      </c>
      <c r="W442" s="8" t="str">
        <f>MID(TEXT(Data6[[#This Row],[Date:]],"mmddyyyy"),3,2)</f>
        <v>28</v>
      </c>
      <c r="X442" s="8" t="str">
        <f>LEFT(TEXT(Data6[[#This Row],[Date:]],"mmddyyyy"),2)</f>
        <v>03</v>
      </c>
      <c r="Y442" s="6">
        <f>DATE(Data6[[#This Row],[Year]],Data6[[#This Row],[Month]],Data6[[#This Row],[Day]])</f>
        <v>45379</v>
      </c>
    </row>
    <row r="443" spans="1:25">
      <c r="A443" s="5">
        <v>45380.427118634259</v>
      </c>
      <c r="B443" s="7" t="s">
        <v>66</v>
      </c>
      <c r="C443" s="6" t="s">
        <v>364</v>
      </c>
      <c r="D443" s="7" t="s">
        <v>366</v>
      </c>
      <c r="E443" s="8">
        <v>3</v>
      </c>
      <c r="F443" s="7">
        <v>6984733</v>
      </c>
      <c r="G443" s="7" t="s">
        <v>68</v>
      </c>
      <c r="H443" s="7" t="s">
        <v>69</v>
      </c>
      <c r="I443" s="7" t="s">
        <v>44</v>
      </c>
      <c r="J443" s="19" t="str">
        <f>IFERROR(INDEX('Employee Info'!$C$3:$E$200,MATCH(Data6[[#This Row],[Name:]],'Employee Info'!$B$3:$B$200,0),MATCH(Data6[[#This Row],[Hours Type:]],'Employee Info'!$C$2:$E$2,0)),"")</f>
        <v/>
      </c>
      <c r="K443" s="19" t="str">
        <f>IFERROR(INDEX('Employee Info'!$C$3:$J$200,MATCH(Data6[[#This Row],[Name:]],'Employee Info'!$B$3:$B$200,0),MATCH(Data6[[#Headers],[Truck]],'Employee Info'!$C$2:$J$2,0)),"")</f>
        <v/>
      </c>
      <c r="L443" s="19" t="str">
        <f>IFERROR(INDEX('Employee Info'!$C$3:$J$200,MATCH(Data6[[#This Row],[Name:]],'Employee Info'!$B$3:$B$200,0),MATCH(Data6[[#Headers],[Phone]],'Employee Info'!$C$2:$J$2,0)),"")</f>
        <v/>
      </c>
      <c r="M443" s="19" t="str">
        <f>IFERROR(INDEX('Employee Info'!$C$3:$J$200,MATCH(Data6[[#This Row],[Name:]],'Employee Info'!$B$3:$B$200,0),MATCH(Data6[[#Headers],[Tech]],'Employee Info'!$C$2:$J$2,0)),"")</f>
        <v/>
      </c>
      <c r="N443" s="19" t="str">
        <f>IFERROR(INDEX('Employee Info'!$C$3:$J$200,MATCH(Data6[[#This Row],[Name:]],'Employee Info'!$B$3:$B$200,0),MATCH(Data6[[#Headers],[Other]],'Employee Info'!$C$2:$J$2,0)),"")</f>
        <v/>
      </c>
      <c r="O443" s="19">
        <f>IFERROR((Data6[[#This Row],[Hours:]]*SUM(Data6[[#This Row],[Rate]:[Other]])),"")</f>
        <v>0</v>
      </c>
      <c r="P443" s="7" t="str">
        <f>IF(Data6[[#This Row],[WO'#:]]="","Riley #","WO#")</f>
        <v>WO#</v>
      </c>
      <c r="Q443" s="7">
        <f>IFERROR(WEEKNUM(Data6[[#This Row],[Date:]]),"")</f>
        <v>13</v>
      </c>
      <c r="R443" s="6">
        <f t="shared" si="18"/>
        <v>45375</v>
      </c>
      <c r="S443" s="6">
        <f>Data6[[#This Row],[Week Start]]+7</f>
        <v>45382</v>
      </c>
      <c r="T443" s="7" t="str">
        <f t="shared" si="19"/>
        <v>3/24/2024 - 3/31/2024</v>
      </c>
      <c r="U443" s="7" t="str">
        <f t="shared" si="20"/>
        <v>Time Card</v>
      </c>
      <c r="V443" s="8" t="str">
        <f>RIGHT(TEXT(Data6[[#This Row],[Date:]],"mmddyyyy"),4)</f>
        <v>2024</v>
      </c>
      <c r="W443" s="8" t="str">
        <f>MID(TEXT(Data6[[#This Row],[Date:]],"mmddyyyy"),3,2)</f>
        <v>28</v>
      </c>
      <c r="X443" s="8" t="str">
        <f>LEFT(TEXT(Data6[[#This Row],[Date:]],"mmddyyyy"),2)</f>
        <v>03</v>
      </c>
      <c r="Y443" s="6">
        <f>DATE(Data6[[#This Row],[Year]],Data6[[#This Row],[Month]],Data6[[#This Row],[Day]])</f>
        <v>45379</v>
      </c>
    </row>
    <row r="444" spans="1:25">
      <c r="A444" s="5">
        <v>45392.385607407406</v>
      </c>
      <c r="B444" s="7" t="s">
        <v>76</v>
      </c>
      <c r="C444" s="6" t="s">
        <v>364</v>
      </c>
      <c r="D444" s="7" t="s">
        <v>156</v>
      </c>
      <c r="E444" s="8">
        <v>1</v>
      </c>
      <c r="F444" s="7">
        <v>6984733</v>
      </c>
      <c r="G444" s="7" t="s">
        <v>68</v>
      </c>
      <c r="H444" s="7" t="s">
        <v>69</v>
      </c>
      <c r="I444" s="7" t="s">
        <v>44</v>
      </c>
      <c r="J444" s="19" t="str">
        <f>IFERROR(INDEX('Employee Info'!$C$3:$E$200,MATCH(Data6[[#This Row],[Name:]],'Employee Info'!$B$3:$B$200,0),MATCH(Data6[[#This Row],[Hours Type:]],'Employee Info'!$C$2:$E$2,0)),"")</f>
        <v/>
      </c>
      <c r="K444" s="19" t="str">
        <f>IFERROR(INDEX('Employee Info'!$C$3:$J$200,MATCH(Data6[[#This Row],[Name:]],'Employee Info'!$B$3:$B$200,0),MATCH(Data6[[#Headers],[Truck]],'Employee Info'!$C$2:$J$2,0)),"")</f>
        <v/>
      </c>
      <c r="L444" s="19" t="str">
        <f>IFERROR(INDEX('Employee Info'!$C$3:$J$200,MATCH(Data6[[#This Row],[Name:]],'Employee Info'!$B$3:$B$200,0),MATCH(Data6[[#Headers],[Phone]],'Employee Info'!$C$2:$J$2,0)),"")</f>
        <v/>
      </c>
      <c r="M444" s="19" t="str">
        <f>IFERROR(INDEX('Employee Info'!$C$3:$J$200,MATCH(Data6[[#This Row],[Name:]],'Employee Info'!$B$3:$B$200,0),MATCH(Data6[[#Headers],[Tech]],'Employee Info'!$C$2:$J$2,0)),"")</f>
        <v/>
      </c>
      <c r="N444" s="19" t="str">
        <f>IFERROR(INDEX('Employee Info'!$C$3:$J$200,MATCH(Data6[[#This Row],[Name:]],'Employee Info'!$B$3:$B$200,0),MATCH(Data6[[#Headers],[Other]],'Employee Info'!$C$2:$J$2,0)),"")</f>
        <v/>
      </c>
      <c r="O444" s="19">
        <f>IFERROR((Data6[[#This Row],[Hours:]]*SUM(Data6[[#This Row],[Rate]:[Other]])),"")</f>
        <v>0</v>
      </c>
      <c r="P444" s="7" t="str">
        <f>IF(Data6[[#This Row],[WO'#:]]="","Riley #","WO#")</f>
        <v>WO#</v>
      </c>
      <c r="Q444" s="7">
        <f>IFERROR(WEEKNUM(Data6[[#This Row],[Date:]]),"")</f>
        <v>13</v>
      </c>
      <c r="R444" s="6">
        <f t="shared" si="18"/>
        <v>45375</v>
      </c>
      <c r="S444" s="6">
        <f>Data6[[#This Row],[Week Start]]+7</f>
        <v>45382</v>
      </c>
      <c r="T444" s="7" t="str">
        <f t="shared" si="19"/>
        <v>3/24/2024 - 3/31/2024</v>
      </c>
      <c r="U444" s="7" t="str">
        <f t="shared" si="20"/>
        <v>Time Card</v>
      </c>
      <c r="V444" s="8" t="str">
        <f>RIGHT(TEXT(Data6[[#This Row],[Date:]],"mmddyyyy"),4)</f>
        <v>2024</v>
      </c>
      <c r="W444" s="8" t="str">
        <f>MID(TEXT(Data6[[#This Row],[Date:]],"mmddyyyy"),3,2)</f>
        <v>28</v>
      </c>
      <c r="X444" s="8" t="str">
        <f>LEFT(TEXT(Data6[[#This Row],[Date:]],"mmddyyyy"),2)</f>
        <v>03</v>
      </c>
      <c r="Y444" s="6">
        <f>DATE(Data6[[#This Row],[Year]],Data6[[#This Row],[Month]],Data6[[#This Row],[Day]])</f>
        <v>45379</v>
      </c>
    </row>
    <row r="445" spans="1:25">
      <c r="A445" s="5">
        <v>45379.516511689813</v>
      </c>
      <c r="B445" s="7" t="s">
        <v>65</v>
      </c>
      <c r="C445" s="6" t="s">
        <v>364</v>
      </c>
      <c r="D445" s="7" t="s">
        <v>367</v>
      </c>
      <c r="E445" s="8">
        <v>3</v>
      </c>
      <c r="F445" s="7" t="s">
        <v>68</v>
      </c>
      <c r="G445" s="7" t="s">
        <v>68</v>
      </c>
      <c r="H445" s="7" t="s">
        <v>278</v>
      </c>
      <c r="I445" s="7" t="s">
        <v>44</v>
      </c>
      <c r="J445" s="19" t="str">
        <f>IFERROR(INDEX('Employee Info'!$C$3:$E$200,MATCH(Data6[[#This Row],[Name:]],'Employee Info'!$B$3:$B$200,0),MATCH(Data6[[#This Row],[Hours Type:]],'Employee Info'!$C$2:$E$2,0)),"")</f>
        <v/>
      </c>
      <c r="K445" s="19" t="str">
        <f>IFERROR(INDEX('Employee Info'!$C$3:$J$200,MATCH(Data6[[#This Row],[Name:]],'Employee Info'!$B$3:$B$200,0),MATCH(Data6[[#Headers],[Truck]],'Employee Info'!$C$2:$J$2,0)),"")</f>
        <v/>
      </c>
      <c r="L445" s="19" t="str">
        <f>IFERROR(INDEX('Employee Info'!$C$3:$J$200,MATCH(Data6[[#This Row],[Name:]],'Employee Info'!$B$3:$B$200,0),MATCH(Data6[[#Headers],[Phone]],'Employee Info'!$C$2:$J$2,0)),"")</f>
        <v/>
      </c>
      <c r="M445" s="19" t="str">
        <f>IFERROR(INDEX('Employee Info'!$C$3:$J$200,MATCH(Data6[[#This Row],[Name:]],'Employee Info'!$B$3:$B$200,0),MATCH(Data6[[#Headers],[Tech]],'Employee Info'!$C$2:$J$2,0)),"")</f>
        <v/>
      </c>
      <c r="N445" s="19" t="str">
        <f>IFERROR(INDEX('Employee Info'!$C$3:$J$200,MATCH(Data6[[#This Row],[Name:]],'Employee Info'!$B$3:$B$200,0),MATCH(Data6[[#Headers],[Other]],'Employee Info'!$C$2:$J$2,0)),"")</f>
        <v/>
      </c>
      <c r="O445" s="19">
        <f>IFERROR((Data6[[#This Row],[Hours:]]*SUM(Data6[[#This Row],[Rate]:[Other]])),"")</f>
        <v>0</v>
      </c>
      <c r="P445" s="7" t="str">
        <f>IF(Data6[[#This Row],[WO'#:]]="","Riley #","WO#")</f>
        <v>Riley #</v>
      </c>
      <c r="Q445" s="7">
        <f>IFERROR(WEEKNUM(Data6[[#This Row],[Date:]]),"")</f>
        <v>13</v>
      </c>
      <c r="R445" s="6">
        <f t="shared" si="18"/>
        <v>45375</v>
      </c>
      <c r="S445" s="6">
        <f>Data6[[#This Row],[Week Start]]+7</f>
        <v>45382</v>
      </c>
      <c r="T445" s="7" t="str">
        <f t="shared" si="19"/>
        <v>3/24/2024 - 3/31/2024</v>
      </c>
      <c r="U445" s="7" t="str">
        <f t="shared" si="20"/>
        <v>Time Card</v>
      </c>
      <c r="V445" s="8" t="str">
        <f>RIGHT(TEXT(Data6[[#This Row],[Date:]],"mmddyyyy"),4)</f>
        <v>2024</v>
      </c>
      <c r="W445" s="8" t="str">
        <f>MID(TEXT(Data6[[#This Row],[Date:]],"mmddyyyy"),3,2)</f>
        <v>28</v>
      </c>
      <c r="X445" s="8" t="str">
        <f>LEFT(TEXT(Data6[[#This Row],[Date:]],"mmddyyyy"),2)</f>
        <v>03</v>
      </c>
      <c r="Y445" s="6">
        <f>DATE(Data6[[#This Row],[Year]],Data6[[#This Row],[Month]],Data6[[#This Row],[Day]])</f>
        <v>45379</v>
      </c>
    </row>
    <row r="446" spans="1:25">
      <c r="A446" s="5">
        <v>45379.596696990739</v>
      </c>
      <c r="B446" s="7" t="s">
        <v>35</v>
      </c>
      <c r="C446" s="6" t="s">
        <v>364</v>
      </c>
      <c r="D446" s="7" t="s">
        <v>370</v>
      </c>
      <c r="E446" s="8">
        <v>5</v>
      </c>
      <c r="F446" s="7" t="s">
        <v>68</v>
      </c>
      <c r="G446" s="7" t="s">
        <v>68</v>
      </c>
      <c r="H446" s="7" t="s">
        <v>278</v>
      </c>
      <c r="I446" s="7" t="s">
        <v>44</v>
      </c>
      <c r="J446" s="19" t="str">
        <f>IFERROR(INDEX('Employee Info'!$C$3:$E$200,MATCH(Data6[[#This Row],[Name:]],'Employee Info'!$B$3:$B$200,0),MATCH(Data6[[#This Row],[Hours Type:]],'Employee Info'!$C$2:$E$2,0)),"")</f>
        <v/>
      </c>
      <c r="K446" s="19" t="str">
        <f>IFERROR(INDEX('Employee Info'!$C$3:$J$200,MATCH(Data6[[#This Row],[Name:]],'Employee Info'!$B$3:$B$200,0),MATCH(Data6[[#Headers],[Truck]],'Employee Info'!$C$2:$J$2,0)),"")</f>
        <v/>
      </c>
      <c r="L446" s="19" t="str">
        <f>IFERROR(INDEX('Employee Info'!$C$3:$J$200,MATCH(Data6[[#This Row],[Name:]],'Employee Info'!$B$3:$B$200,0),MATCH(Data6[[#Headers],[Phone]],'Employee Info'!$C$2:$J$2,0)),"")</f>
        <v/>
      </c>
      <c r="M446" s="19" t="str">
        <f>IFERROR(INDEX('Employee Info'!$C$3:$J$200,MATCH(Data6[[#This Row],[Name:]],'Employee Info'!$B$3:$B$200,0),MATCH(Data6[[#Headers],[Tech]],'Employee Info'!$C$2:$J$2,0)),"")</f>
        <v/>
      </c>
      <c r="N446" s="19" t="str">
        <f>IFERROR(INDEX('Employee Info'!$C$3:$J$200,MATCH(Data6[[#This Row],[Name:]],'Employee Info'!$B$3:$B$200,0),MATCH(Data6[[#Headers],[Other]],'Employee Info'!$C$2:$J$2,0)),"")</f>
        <v/>
      </c>
      <c r="O446" s="19">
        <f>IFERROR((Data6[[#This Row],[Hours:]]*SUM(Data6[[#This Row],[Rate]:[Other]])),"")</f>
        <v>0</v>
      </c>
      <c r="P446" s="7" t="str">
        <f>IF(Data6[[#This Row],[WO'#:]]="","Riley #","WO#")</f>
        <v>Riley #</v>
      </c>
      <c r="Q446" s="7">
        <f>IFERROR(WEEKNUM(Data6[[#This Row],[Date:]]),"")</f>
        <v>13</v>
      </c>
      <c r="R446" s="6">
        <f t="shared" si="18"/>
        <v>45375</v>
      </c>
      <c r="S446" s="6">
        <f>Data6[[#This Row],[Week Start]]+7</f>
        <v>45382</v>
      </c>
      <c r="T446" s="7" t="str">
        <f t="shared" si="19"/>
        <v>3/24/2024 - 3/31/2024</v>
      </c>
      <c r="U446" s="7" t="str">
        <f t="shared" si="20"/>
        <v>Time Card</v>
      </c>
      <c r="V446" s="8" t="str">
        <f>RIGHT(TEXT(Data6[[#This Row],[Date:]],"mmddyyyy"),4)</f>
        <v>2024</v>
      </c>
      <c r="W446" s="8" t="str">
        <f>MID(TEXT(Data6[[#This Row],[Date:]],"mmddyyyy"),3,2)</f>
        <v>28</v>
      </c>
      <c r="X446" s="8" t="str">
        <f>LEFT(TEXT(Data6[[#This Row],[Date:]],"mmddyyyy"),2)</f>
        <v>03</v>
      </c>
      <c r="Y446" s="6">
        <f>DATE(Data6[[#This Row],[Year]],Data6[[#This Row],[Month]],Data6[[#This Row],[Day]])</f>
        <v>45379</v>
      </c>
    </row>
    <row r="447" spans="1:25">
      <c r="A447" s="5">
        <v>45380.425126967595</v>
      </c>
      <c r="B447" s="7" t="s">
        <v>66</v>
      </c>
      <c r="C447" s="6" t="s">
        <v>364</v>
      </c>
      <c r="D447" s="7" t="s">
        <v>372</v>
      </c>
      <c r="E447" s="8">
        <v>3</v>
      </c>
      <c r="F447" s="7" t="s">
        <v>68</v>
      </c>
      <c r="G447" s="7" t="s">
        <v>68</v>
      </c>
      <c r="H447" s="7" t="s">
        <v>278</v>
      </c>
      <c r="I447" s="7" t="s">
        <v>44</v>
      </c>
      <c r="J447" s="19" t="str">
        <f>IFERROR(INDEX('Employee Info'!$C$3:$E$200,MATCH(Data6[[#This Row],[Name:]],'Employee Info'!$B$3:$B$200,0),MATCH(Data6[[#This Row],[Hours Type:]],'Employee Info'!$C$2:$E$2,0)),"")</f>
        <v/>
      </c>
      <c r="K447" s="19" t="str">
        <f>IFERROR(INDEX('Employee Info'!$C$3:$J$200,MATCH(Data6[[#This Row],[Name:]],'Employee Info'!$B$3:$B$200,0),MATCH(Data6[[#Headers],[Truck]],'Employee Info'!$C$2:$J$2,0)),"")</f>
        <v/>
      </c>
      <c r="L447" s="19" t="str">
        <f>IFERROR(INDEX('Employee Info'!$C$3:$J$200,MATCH(Data6[[#This Row],[Name:]],'Employee Info'!$B$3:$B$200,0),MATCH(Data6[[#Headers],[Phone]],'Employee Info'!$C$2:$J$2,0)),"")</f>
        <v/>
      </c>
      <c r="M447" s="19" t="str">
        <f>IFERROR(INDEX('Employee Info'!$C$3:$J$200,MATCH(Data6[[#This Row],[Name:]],'Employee Info'!$B$3:$B$200,0),MATCH(Data6[[#Headers],[Tech]],'Employee Info'!$C$2:$J$2,0)),"")</f>
        <v/>
      </c>
      <c r="N447" s="19" t="str">
        <f>IFERROR(INDEX('Employee Info'!$C$3:$J$200,MATCH(Data6[[#This Row],[Name:]],'Employee Info'!$B$3:$B$200,0),MATCH(Data6[[#Headers],[Other]],'Employee Info'!$C$2:$J$2,0)),"")</f>
        <v/>
      </c>
      <c r="O447" s="19">
        <f>IFERROR((Data6[[#This Row],[Hours:]]*SUM(Data6[[#This Row],[Rate]:[Other]])),"")</f>
        <v>0</v>
      </c>
      <c r="P447" s="7" t="str">
        <f>IF(Data6[[#This Row],[WO'#:]]="","Riley #","WO#")</f>
        <v>Riley #</v>
      </c>
      <c r="Q447" s="7">
        <f>IFERROR(WEEKNUM(Data6[[#This Row],[Date:]]),"")</f>
        <v>13</v>
      </c>
      <c r="R447" s="6">
        <f t="shared" si="18"/>
        <v>45375</v>
      </c>
      <c r="S447" s="6">
        <f>Data6[[#This Row],[Week Start]]+7</f>
        <v>45382</v>
      </c>
      <c r="T447" s="7" t="str">
        <f t="shared" si="19"/>
        <v>3/24/2024 - 3/31/2024</v>
      </c>
      <c r="U447" s="7" t="str">
        <f t="shared" si="20"/>
        <v>Time Card</v>
      </c>
      <c r="V447" s="8" t="str">
        <f>RIGHT(TEXT(Data6[[#This Row],[Date:]],"mmddyyyy"),4)</f>
        <v>2024</v>
      </c>
      <c r="W447" s="8" t="str">
        <f>MID(TEXT(Data6[[#This Row],[Date:]],"mmddyyyy"),3,2)</f>
        <v>28</v>
      </c>
      <c r="X447" s="8" t="str">
        <f>LEFT(TEXT(Data6[[#This Row],[Date:]],"mmddyyyy"),2)</f>
        <v>03</v>
      </c>
      <c r="Y447" s="6">
        <f>DATE(Data6[[#This Row],[Year]],Data6[[#This Row],[Month]],Data6[[#This Row],[Day]])</f>
        <v>45379</v>
      </c>
    </row>
    <row r="448" spans="1:25">
      <c r="A448" s="5">
        <v>45379.515780092595</v>
      </c>
      <c r="B448" s="7" t="s">
        <v>31</v>
      </c>
      <c r="C448" s="6" t="s">
        <v>364</v>
      </c>
      <c r="D448" s="7" t="s">
        <v>362</v>
      </c>
      <c r="E448" s="8">
        <v>1.5</v>
      </c>
      <c r="F448" s="7" t="s">
        <v>68</v>
      </c>
      <c r="G448" s="7" t="s">
        <v>68</v>
      </c>
      <c r="H448" s="7" t="s">
        <v>92</v>
      </c>
      <c r="I448" s="7" t="s">
        <v>44</v>
      </c>
      <c r="J448" s="19" t="str">
        <f>IFERROR(INDEX('Employee Info'!$C$3:$E$200,MATCH(Data6[[#This Row],[Name:]],'Employee Info'!$B$3:$B$200,0),MATCH(Data6[[#This Row],[Hours Type:]],'Employee Info'!$C$2:$E$2,0)),"")</f>
        <v/>
      </c>
      <c r="K448" s="19" t="str">
        <f>IFERROR(INDEX('Employee Info'!$C$3:$J$200,MATCH(Data6[[#This Row],[Name:]],'Employee Info'!$B$3:$B$200,0),MATCH(Data6[[#Headers],[Truck]],'Employee Info'!$C$2:$J$2,0)),"")</f>
        <v/>
      </c>
      <c r="L448" s="19" t="str">
        <f>IFERROR(INDEX('Employee Info'!$C$3:$J$200,MATCH(Data6[[#This Row],[Name:]],'Employee Info'!$B$3:$B$200,0),MATCH(Data6[[#Headers],[Phone]],'Employee Info'!$C$2:$J$2,0)),"")</f>
        <v/>
      </c>
      <c r="M448" s="19" t="str">
        <f>IFERROR(INDEX('Employee Info'!$C$3:$J$200,MATCH(Data6[[#This Row],[Name:]],'Employee Info'!$B$3:$B$200,0),MATCH(Data6[[#Headers],[Tech]],'Employee Info'!$C$2:$J$2,0)),"")</f>
        <v/>
      </c>
      <c r="N448" s="19" t="str">
        <f>IFERROR(INDEX('Employee Info'!$C$3:$J$200,MATCH(Data6[[#This Row],[Name:]],'Employee Info'!$B$3:$B$200,0),MATCH(Data6[[#Headers],[Other]],'Employee Info'!$C$2:$J$2,0)),"")</f>
        <v/>
      </c>
      <c r="O448" s="19">
        <f>IFERROR((Data6[[#This Row],[Hours:]]*SUM(Data6[[#This Row],[Rate]:[Other]])),"")</f>
        <v>0</v>
      </c>
      <c r="P448" s="7" t="str">
        <f>IF(Data6[[#This Row],[WO'#:]]="","Riley #","WO#")</f>
        <v>Riley #</v>
      </c>
      <c r="Q448" s="7">
        <f>IFERROR(WEEKNUM(Data6[[#This Row],[Date:]]),"")</f>
        <v>13</v>
      </c>
      <c r="R448" s="6">
        <f t="shared" si="18"/>
        <v>45375</v>
      </c>
      <c r="S448" s="6">
        <f>Data6[[#This Row],[Week Start]]+7</f>
        <v>45382</v>
      </c>
      <c r="T448" s="7" t="str">
        <f t="shared" si="19"/>
        <v>3/24/2024 - 3/31/2024</v>
      </c>
      <c r="U448" s="7" t="str">
        <f t="shared" si="20"/>
        <v>Time Card</v>
      </c>
      <c r="V448" s="8" t="str">
        <f>RIGHT(TEXT(Data6[[#This Row],[Date:]],"mmddyyyy"),4)</f>
        <v>2024</v>
      </c>
      <c r="W448" s="8" t="str">
        <f>MID(TEXT(Data6[[#This Row],[Date:]],"mmddyyyy"),3,2)</f>
        <v>28</v>
      </c>
      <c r="X448" s="8" t="str">
        <f>LEFT(TEXT(Data6[[#This Row],[Date:]],"mmddyyyy"),2)</f>
        <v>03</v>
      </c>
      <c r="Y448" s="6">
        <f>DATE(Data6[[#This Row],[Year]],Data6[[#This Row],[Month]],Data6[[#This Row],[Day]])</f>
        <v>45379</v>
      </c>
    </row>
    <row r="449" spans="1:25">
      <c r="A449" s="5">
        <v>45379.516001851851</v>
      </c>
      <c r="B449" s="7" t="s">
        <v>65</v>
      </c>
      <c r="C449" s="6" t="s">
        <v>364</v>
      </c>
      <c r="D449" s="7" t="s">
        <v>362</v>
      </c>
      <c r="E449" s="8">
        <v>1</v>
      </c>
      <c r="F449" s="7" t="s">
        <v>68</v>
      </c>
      <c r="G449" s="7" t="s">
        <v>68</v>
      </c>
      <c r="H449" s="7" t="s">
        <v>92</v>
      </c>
      <c r="I449" s="7" t="s">
        <v>44</v>
      </c>
      <c r="J449" s="19" t="str">
        <f>IFERROR(INDEX('Employee Info'!$C$3:$E$200,MATCH(Data6[[#This Row],[Name:]],'Employee Info'!$B$3:$B$200,0),MATCH(Data6[[#This Row],[Hours Type:]],'Employee Info'!$C$2:$E$2,0)),"")</f>
        <v/>
      </c>
      <c r="K449" s="19" t="str">
        <f>IFERROR(INDEX('Employee Info'!$C$3:$J$200,MATCH(Data6[[#This Row],[Name:]],'Employee Info'!$B$3:$B$200,0),MATCH(Data6[[#Headers],[Truck]],'Employee Info'!$C$2:$J$2,0)),"")</f>
        <v/>
      </c>
      <c r="L449" s="19" t="str">
        <f>IFERROR(INDEX('Employee Info'!$C$3:$J$200,MATCH(Data6[[#This Row],[Name:]],'Employee Info'!$B$3:$B$200,0),MATCH(Data6[[#Headers],[Phone]],'Employee Info'!$C$2:$J$2,0)),"")</f>
        <v/>
      </c>
      <c r="M449" s="19" t="str">
        <f>IFERROR(INDEX('Employee Info'!$C$3:$J$200,MATCH(Data6[[#This Row],[Name:]],'Employee Info'!$B$3:$B$200,0),MATCH(Data6[[#Headers],[Tech]],'Employee Info'!$C$2:$J$2,0)),"")</f>
        <v/>
      </c>
      <c r="N449" s="19" t="str">
        <f>IFERROR(INDEX('Employee Info'!$C$3:$J$200,MATCH(Data6[[#This Row],[Name:]],'Employee Info'!$B$3:$B$200,0),MATCH(Data6[[#Headers],[Other]],'Employee Info'!$C$2:$J$2,0)),"")</f>
        <v/>
      </c>
      <c r="O449" s="19">
        <f>IFERROR((Data6[[#This Row],[Hours:]]*SUM(Data6[[#This Row],[Rate]:[Other]])),"")</f>
        <v>0</v>
      </c>
      <c r="P449" s="7" t="str">
        <f>IF(Data6[[#This Row],[WO'#:]]="","Riley #","WO#")</f>
        <v>Riley #</v>
      </c>
      <c r="Q449" s="7">
        <f>IFERROR(WEEKNUM(Data6[[#This Row],[Date:]]),"")</f>
        <v>13</v>
      </c>
      <c r="R449" s="6">
        <f t="shared" si="18"/>
        <v>45375</v>
      </c>
      <c r="S449" s="6">
        <f>Data6[[#This Row],[Week Start]]+7</f>
        <v>45382</v>
      </c>
      <c r="T449" s="7" t="str">
        <f t="shared" si="19"/>
        <v>3/24/2024 - 3/31/2024</v>
      </c>
      <c r="U449" s="7" t="str">
        <f t="shared" si="20"/>
        <v>Time Card</v>
      </c>
      <c r="V449" s="8" t="str">
        <f>RIGHT(TEXT(Data6[[#This Row],[Date:]],"mmddyyyy"),4)</f>
        <v>2024</v>
      </c>
      <c r="W449" s="8" t="str">
        <f>MID(TEXT(Data6[[#This Row],[Date:]],"mmddyyyy"),3,2)</f>
        <v>28</v>
      </c>
      <c r="X449" s="8" t="str">
        <f>LEFT(TEXT(Data6[[#This Row],[Date:]],"mmddyyyy"),2)</f>
        <v>03</v>
      </c>
      <c r="Y449" s="6">
        <f>DATE(Data6[[#This Row],[Year]],Data6[[#This Row],[Month]],Data6[[#This Row],[Day]])</f>
        <v>45379</v>
      </c>
    </row>
    <row r="450" spans="1:25">
      <c r="A450" s="5">
        <v>45379.518758101854</v>
      </c>
      <c r="B450" s="7" t="s">
        <v>31</v>
      </c>
      <c r="C450" s="6" t="s">
        <v>364</v>
      </c>
      <c r="D450" s="7" t="s">
        <v>369</v>
      </c>
      <c r="E450" s="8">
        <v>1.5</v>
      </c>
      <c r="F450" s="7" t="s">
        <v>68</v>
      </c>
      <c r="G450" s="7" t="s">
        <v>68</v>
      </c>
      <c r="H450" s="7" t="s">
        <v>64</v>
      </c>
      <c r="I450" s="7" t="s">
        <v>44</v>
      </c>
      <c r="J450" s="19" t="str">
        <f>IFERROR(INDEX('Employee Info'!$C$3:$E$200,MATCH(Data6[[#This Row],[Name:]],'Employee Info'!$B$3:$B$200,0),MATCH(Data6[[#This Row],[Hours Type:]],'Employee Info'!$C$2:$E$2,0)),"")</f>
        <v/>
      </c>
      <c r="K450" s="19" t="str">
        <f>IFERROR(INDEX('Employee Info'!$C$3:$J$200,MATCH(Data6[[#This Row],[Name:]],'Employee Info'!$B$3:$B$200,0),MATCH(Data6[[#Headers],[Truck]],'Employee Info'!$C$2:$J$2,0)),"")</f>
        <v/>
      </c>
      <c r="L450" s="19" t="str">
        <f>IFERROR(INDEX('Employee Info'!$C$3:$J$200,MATCH(Data6[[#This Row],[Name:]],'Employee Info'!$B$3:$B$200,0),MATCH(Data6[[#Headers],[Phone]],'Employee Info'!$C$2:$J$2,0)),"")</f>
        <v/>
      </c>
      <c r="M450" s="19" t="str">
        <f>IFERROR(INDEX('Employee Info'!$C$3:$J$200,MATCH(Data6[[#This Row],[Name:]],'Employee Info'!$B$3:$B$200,0),MATCH(Data6[[#Headers],[Tech]],'Employee Info'!$C$2:$J$2,0)),"")</f>
        <v/>
      </c>
      <c r="N450" s="19" t="str">
        <f>IFERROR(INDEX('Employee Info'!$C$3:$J$200,MATCH(Data6[[#This Row],[Name:]],'Employee Info'!$B$3:$B$200,0),MATCH(Data6[[#Headers],[Other]],'Employee Info'!$C$2:$J$2,0)),"")</f>
        <v/>
      </c>
      <c r="O450" s="19">
        <f>IFERROR((Data6[[#This Row],[Hours:]]*SUM(Data6[[#This Row],[Rate]:[Other]])),"")</f>
        <v>0</v>
      </c>
      <c r="P450" s="7" t="str">
        <f>IF(Data6[[#This Row],[WO'#:]]="","Riley #","WO#")</f>
        <v>Riley #</v>
      </c>
      <c r="Q450" s="7">
        <f>IFERROR(WEEKNUM(Data6[[#This Row],[Date:]]),"")</f>
        <v>13</v>
      </c>
      <c r="R450" s="6">
        <f t="shared" ref="R450:R513" si="21">DATE(RIGHT(TEXT(C450,"mm/dd/yyyy"),4),1,1)+(Q450-1)*7-(WEEKDAY(DATE(RIGHT(TEXT(C450,"mm/dd/yyyy"),4),1,1)))+1</f>
        <v>45375</v>
      </c>
      <c r="S450" s="6">
        <f>Data6[[#This Row],[Week Start]]+7</f>
        <v>45382</v>
      </c>
      <c r="T450" s="7" t="str">
        <f t="shared" ref="T450:T513" si="22">IFERROR(TEXT(R450, "m/d/yyyy") &amp; " - " &amp; TEXT(S450, "m/d/yyyy"),"")</f>
        <v>3/24/2024 - 3/31/2024</v>
      </c>
      <c r="U450" s="7" t="str">
        <f t="shared" ref="U450:U513" si="23">"Time Card"</f>
        <v>Time Card</v>
      </c>
      <c r="V450" s="8" t="str">
        <f>RIGHT(TEXT(Data6[[#This Row],[Date:]],"mmddyyyy"),4)</f>
        <v>2024</v>
      </c>
      <c r="W450" s="8" t="str">
        <f>MID(TEXT(Data6[[#This Row],[Date:]],"mmddyyyy"),3,2)</f>
        <v>28</v>
      </c>
      <c r="X450" s="8" t="str">
        <f>LEFT(TEXT(Data6[[#This Row],[Date:]],"mmddyyyy"),2)</f>
        <v>03</v>
      </c>
      <c r="Y450" s="6">
        <f>DATE(Data6[[#This Row],[Year]],Data6[[#This Row],[Month]],Data6[[#This Row],[Day]])</f>
        <v>45379</v>
      </c>
    </row>
    <row r="451" spans="1:25">
      <c r="A451" s="5">
        <v>45379.51896898148</v>
      </c>
      <c r="B451" s="7" t="s">
        <v>65</v>
      </c>
      <c r="C451" s="6" t="s">
        <v>364</v>
      </c>
      <c r="D451" s="7" t="s">
        <v>369</v>
      </c>
      <c r="E451" s="8">
        <v>2.5</v>
      </c>
      <c r="F451" s="7" t="s">
        <v>68</v>
      </c>
      <c r="G451" s="7" t="s">
        <v>68</v>
      </c>
      <c r="H451" s="7" t="s">
        <v>64</v>
      </c>
      <c r="I451" s="7" t="s">
        <v>44</v>
      </c>
      <c r="J451" s="19" t="str">
        <f>IFERROR(INDEX('Employee Info'!$C$3:$E$200,MATCH(Data6[[#This Row],[Name:]],'Employee Info'!$B$3:$B$200,0),MATCH(Data6[[#This Row],[Hours Type:]],'Employee Info'!$C$2:$E$2,0)),"")</f>
        <v/>
      </c>
      <c r="K451" s="19" t="str">
        <f>IFERROR(INDEX('Employee Info'!$C$3:$J$200,MATCH(Data6[[#This Row],[Name:]],'Employee Info'!$B$3:$B$200,0),MATCH(Data6[[#Headers],[Truck]],'Employee Info'!$C$2:$J$2,0)),"")</f>
        <v/>
      </c>
      <c r="L451" s="19" t="str">
        <f>IFERROR(INDEX('Employee Info'!$C$3:$J$200,MATCH(Data6[[#This Row],[Name:]],'Employee Info'!$B$3:$B$200,0),MATCH(Data6[[#Headers],[Phone]],'Employee Info'!$C$2:$J$2,0)),"")</f>
        <v/>
      </c>
      <c r="M451" s="19" t="str">
        <f>IFERROR(INDEX('Employee Info'!$C$3:$J$200,MATCH(Data6[[#This Row],[Name:]],'Employee Info'!$B$3:$B$200,0),MATCH(Data6[[#Headers],[Tech]],'Employee Info'!$C$2:$J$2,0)),"")</f>
        <v/>
      </c>
      <c r="N451" s="19" t="str">
        <f>IFERROR(INDEX('Employee Info'!$C$3:$J$200,MATCH(Data6[[#This Row],[Name:]],'Employee Info'!$B$3:$B$200,0),MATCH(Data6[[#Headers],[Other]],'Employee Info'!$C$2:$J$2,0)),"")</f>
        <v/>
      </c>
      <c r="O451" s="19">
        <f>IFERROR((Data6[[#This Row],[Hours:]]*SUM(Data6[[#This Row],[Rate]:[Other]])),"")</f>
        <v>0</v>
      </c>
      <c r="P451" s="7" t="str">
        <f>IF(Data6[[#This Row],[WO'#:]]="","Riley #","WO#")</f>
        <v>Riley #</v>
      </c>
      <c r="Q451" s="7">
        <f>IFERROR(WEEKNUM(Data6[[#This Row],[Date:]]),"")</f>
        <v>13</v>
      </c>
      <c r="R451" s="6">
        <f t="shared" si="21"/>
        <v>45375</v>
      </c>
      <c r="S451" s="6">
        <f>Data6[[#This Row],[Week Start]]+7</f>
        <v>45382</v>
      </c>
      <c r="T451" s="7" t="str">
        <f t="shared" si="22"/>
        <v>3/24/2024 - 3/31/2024</v>
      </c>
      <c r="U451" s="7" t="str">
        <f t="shared" si="23"/>
        <v>Time Card</v>
      </c>
      <c r="V451" s="8" t="str">
        <f>RIGHT(TEXT(Data6[[#This Row],[Date:]],"mmddyyyy"),4)</f>
        <v>2024</v>
      </c>
      <c r="W451" s="8" t="str">
        <f>MID(TEXT(Data6[[#This Row],[Date:]],"mmddyyyy"),3,2)</f>
        <v>28</v>
      </c>
      <c r="X451" s="8" t="str">
        <f>LEFT(TEXT(Data6[[#This Row],[Date:]],"mmddyyyy"),2)</f>
        <v>03</v>
      </c>
      <c r="Y451" s="6">
        <f>DATE(Data6[[#This Row],[Year]],Data6[[#This Row],[Month]],Data6[[#This Row],[Day]])</f>
        <v>45379</v>
      </c>
    </row>
    <row r="452" spans="1:25">
      <c r="A452" s="5">
        <v>45379.518209374997</v>
      </c>
      <c r="B452" s="7" t="s">
        <v>31</v>
      </c>
      <c r="C452" s="6" t="s">
        <v>364</v>
      </c>
      <c r="D452" s="7" t="s">
        <v>368</v>
      </c>
      <c r="E452" s="8">
        <v>1</v>
      </c>
      <c r="F452" s="7" t="s">
        <v>68</v>
      </c>
      <c r="G452" s="7" t="s">
        <v>68</v>
      </c>
      <c r="H452" s="7" t="s">
        <v>59</v>
      </c>
      <c r="I452" s="7" t="s">
        <v>44</v>
      </c>
      <c r="J452" s="19" t="str">
        <f>IFERROR(INDEX('Employee Info'!$C$3:$E$200,MATCH(Data6[[#This Row],[Name:]],'Employee Info'!$B$3:$B$200,0),MATCH(Data6[[#This Row],[Hours Type:]],'Employee Info'!$C$2:$E$2,0)),"")</f>
        <v/>
      </c>
      <c r="K452" s="19" t="str">
        <f>IFERROR(INDEX('Employee Info'!$C$3:$J$200,MATCH(Data6[[#This Row],[Name:]],'Employee Info'!$B$3:$B$200,0),MATCH(Data6[[#Headers],[Truck]],'Employee Info'!$C$2:$J$2,0)),"")</f>
        <v/>
      </c>
      <c r="L452" s="19" t="str">
        <f>IFERROR(INDEX('Employee Info'!$C$3:$J$200,MATCH(Data6[[#This Row],[Name:]],'Employee Info'!$B$3:$B$200,0),MATCH(Data6[[#Headers],[Phone]],'Employee Info'!$C$2:$J$2,0)),"")</f>
        <v/>
      </c>
      <c r="M452" s="19" t="str">
        <f>IFERROR(INDEX('Employee Info'!$C$3:$J$200,MATCH(Data6[[#This Row],[Name:]],'Employee Info'!$B$3:$B$200,0),MATCH(Data6[[#Headers],[Tech]],'Employee Info'!$C$2:$J$2,0)),"")</f>
        <v/>
      </c>
      <c r="N452" s="19" t="str">
        <f>IFERROR(INDEX('Employee Info'!$C$3:$J$200,MATCH(Data6[[#This Row],[Name:]],'Employee Info'!$B$3:$B$200,0),MATCH(Data6[[#Headers],[Other]],'Employee Info'!$C$2:$J$2,0)),"")</f>
        <v/>
      </c>
      <c r="O452" s="19">
        <f>IFERROR((Data6[[#This Row],[Hours:]]*SUM(Data6[[#This Row],[Rate]:[Other]])),"")</f>
        <v>0</v>
      </c>
      <c r="P452" s="7" t="str">
        <f>IF(Data6[[#This Row],[WO'#:]]="","Riley #","WO#")</f>
        <v>Riley #</v>
      </c>
      <c r="Q452" s="7">
        <f>IFERROR(WEEKNUM(Data6[[#This Row],[Date:]]),"")</f>
        <v>13</v>
      </c>
      <c r="R452" s="6">
        <f t="shared" si="21"/>
        <v>45375</v>
      </c>
      <c r="S452" s="6">
        <f>Data6[[#This Row],[Week Start]]+7</f>
        <v>45382</v>
      </c>
      <c r="T452" s="7" t="str">
        <f t="shared" si="22"/>
        <v>3/24/2024 - 3/31/2024</v>
      </c>
      <c r="U452" s="7" t="str">
        <f t="shared" si="23"/>
        <v>Time Card</v>
      </c>
      <c r="V452" s="8" t="str">
        <f>RIGHT(TEXT(Data6[[#This Row],[Date:]],"mmddyyyy"),4)</f>
        <v>2024</v>
      </c>
      <c r="W452" s="8" t="str">
        <f>MID(TEXT(Data6[[#This Row],[Date:]],"mmddyyyy"),3,2)</f>
        <v>28</v>
      </c>
      <c r="X452" s="8" t="str">
        <f>LEFT(TEXT(Data6[[#This Row],[Date:]],"mmddyyyy"),2)</f>
        <v>03</v>
      </c>
      <c r="Y452" s="6">
        <f>DATE(Data6[[#This Row],[Year]],Data6[[#This Row],[Month]],Data6[[#This Row],[Day]])</f>
        <v>45379</v>
      </c>
    </row>
    <row r="453" spans="1:25">
      <c r="A453" s="5">
        <v>45379.597219907409</v>
      </c>
      <c r="B453" s="7" t="s">
        <v>35</v>
      </c>
      <c r="C453" s="6" t="s">
        <v>364</v>
      </c>
      <c r="D453" s="7" t="s">
        <v>371</v>
      </c>
      <c r="E453" s="8">
        <v>1.5</v>
      </c>
      <c r="F453" s="7" t="s">
        <v>68</v>
      </c>
      <c r="G453" s="7" t="s">
        <v>68</v>
      </c>
      <c r="H453" s="7" t="s">
        <v>59</v>
      </c>
      <c r="I453" s="7" t="s">
        <v>44</v>
      </c>
      <c r="J453" s="19" t="str">
        <f>IFERROR(INDEX('Employee Info'!$C$3:$E$200,MATCH(Data6[[#This Row],[Name:]],'Employee Info'!$B$3:$B$200,0),MATCH(Data6[[#This Row],[Hours Type:]],'Employee Info'!$C$2:$E$2,0)),"")</f>
        <v/>
      </c>
      <c r="K453" s="19" t="str">
        <f>IFERROR(INDEX('Employee Info'!$C$3:$J$200,MATCH(Data6[[#This Row],[Name:]],'Employee Info'!$B$3:$B$200,0),MATCH(Data6[[#Headers],[Truck]],'Employee Info'!$C$2:$J$2,0)),"")</f>
        <v/>
      </c>
      <c r="L453" s="19" t="str">
        <f>IFERROR(INDEX('Employee Info'!$C$3:$J$200,MATCH(Data6[[#This Row],[Name:]],'Employee Info'!$B$3:$B$200,0),MATCH(Data6[[#Headers],[Phone]],'Employee Info'!$C$2:$J$2,0)),"")</f>
        <v/>
      </c>
      <c r="M453" s="19" t="str">
        <f>IFERROR(INDEX('Employee Info'!$C$3:$J$200,MATCH(Data6[[#This Row],[Name:]],'Employee Info'!$B$3:$B$200,0),MATCH(Data6[[#Headers],[Tech]],'Employee Info'!$C$2:$J$2,0)),"")</f>
        <v/>
      </c>
      <c r="N453" s="19" t="str">
        <f>IFERROR(INDEX('Employee Info'!$C$3:$J$200,MATCH(Data6[[#This Row],[Name:]],'Employee Info'!$B$3:$B$200,0),MATCH(Data6[[#Headers],[Other]],'Employee Info'!$C$2:$J$2,0)),"")</f>
        <v/>
      </c>
      <c r="O453" s="19">
        <f>IFERROR((Data6[[#This Row],[Hours:]]*SUM(Data6[[#This Row],[Rate]:[Other]])),"")</f>
        <v>0</v>
      </c>
      <c r="P453" s="7" t="str">
        <f>IF(Data6[[#This Row],[WO'#:]]="","Riley #","WO#")</f>
        <v>Riley #</v>
      </c>
      <c r="Q453" s="7">
        <f>IFERROR(WEEKNUM(Data6[[#This Row],[Date:]]),"")</f>
        <v>13</v>
      </c>
      <c r="R453" s="6">
        <f t="shared" si="21"/>
        <v>45375</v>
      </c>
      <c r="S453" s="6">
        <f>Data6[[#This Row],[Week Start]]+7</f>
        <v>45382</v>
      </c>
      <c r="T453" s="7" t="str">
        <f t="shared" si="22"/>
        <v>3/24/2024 - 3/31/2024</v>
      </c>
      <c r="U453" s="7" t="str">
        <f t="shared" si="23"/>
        <v>Time Card</v>
      </c>
      <c r="V453" s="8" t="str">
        <f>RIGHT(TEXT(Data6[[#This Row],[Date:]],"mmddyyyy"),4)</f>
        <v>2024</v>
      </c>
      <c r="W453" s="8" t="str">
        <f>MID(TEXT(Data6[[#This Row],[Date:]],"mmddyyyy"),3,2)</f>
        <v>28</v>
      </c>
      <c r="X453" s="8" t="str">
        <f>LEFT(TEXT(Data6[[#This Row],[Date:]],"mmddyyyy"),2)</f>
        <v>03</v>
      </c>
      <c r="Y453" s="6">
        <f>DATE(Data6[[#This Row],[Year]],Data6[[#This Row],[Month]],Data6[[#This Row],[Day]])</f>
        <v>45379</v>
      </c>
    </row>
    <row r="454" spans="1:25">
      <c r="A454" s="5">
        <v>45380.426210185185</v>
      </c>
      <c r="B454" s="7" t="s">
        <v>66</v>
      </c>
      <c r="C454" s="6" t="s">
        <v>364</v>
      </c>
      <c r="D454" s="7" t="s">
        <v>373</v>
      </c>
      <c r="E454" s="8">
        <v>2</v>
      </c>
      <c r="F454" s="7" t="s">
        <v>68</v>
      </c>
      <c r="G454" s="7" t="s">
        <v>68</v>
      </c>
      <c r="H454" s="7" t="s">
        <v>59</v>
      </c>
      <c r="I454" s="7" t="s">
        <v>44</v>
      </c>
      <c r="J454" s="19" t="str">
        <f>IFERROR(INDEX('Employee Info'!$C$3:$E$200,MATCH(Data6[[#This Row],[Name:]],'Employee Info'!$B$3:$B$200,0),MATCH(Data6[[#This Row],[Hours Type:]],'Employee Info'!$C$2:$E$2,0)),"")</f>
        <v/>
      </c>
      <c r="K454" s="19" t="str">
        <f>IFERROR(INDEX('Employee Info'!$C$3:$J$200,MATCH(Data6[[#This Row],[Name:]],'Employee Info'!$B$3:$B$200,0),MATCH(Data6[[#Headers],[Truck]],'Employee Info'!$C$2:$J$2,0)),"")</f>
        <v/>
      </c>
      <c r="L454" s="19" t="str">
        <f>IFERROR(INDEX('Employee Info'!$C$3:$J$200,MATCH(Data6[[#This Row],[Name:]],'Employee Info'!$B$3:$B$200,0),MATCH(Data6[[#Headers],[Phone]],'Employee Info'!$C$2:$J$2,0)),"")</f>
        <v/>
      </c>
      <c r="M454" s="19" t="str">
        <f>IFERROR(INDEX('Employee Info'!$C$3:$J$200,MATCH(Data6[[#This Row],[Name:]],'Employee Info'!$B$3:$B$200,0),MATCH(Data6[[#Headers],[Tech]],'Employee Info'!$C$2:$J$2,0)),"")</f>
        <v/>
      </c>
      <c r="N454" s="19" t="str">
        <f>IFERROR(INDEX('Employee Info'!$C$3:$J$200,MATCH(Data6[[#This Row],[Name:]],'Employee Info'!$B$3:$B$200,0),MATCH(Data6[[#Headers],[Other]],'Employee Info'!$C$2:$J$2,0)),"")</f>
        <v/>
      </c>
      <c r="O454" s="19">
        <f>IFERROR((Data6[[#This Row],[Hours:]]*SUM(Data6[[#This Row],[Rate]:[Other]])),"")</f>
        <v>0</v>
      </c>
      <c r="P454" s="7" t="str">
        <f>IF(Data6[[#This Row],[WO'#:]]="","Riley #","WO#")</f>
        <v>Riley #</v>
      </c>
      <c r="Q454" s="7">
        <f>IFERROR(WEEKNUM(Data6[[#This Row],[Date:]]),"")</f>
        <v>13</v>
      </c>
      <c r="R454" s="6">
        <f t="shared" si="21"/>
        <v>45375</v>
      </c>
      <c r="S454" s="6">
        <f>Data6[[#This Row],[Week Start]]+7</f>
        <v>45382</v>
      </c>
      <c r="T454" s="7" t="str">
        <f t="shared" si="22"/>
        <v>3/24/2024 - 3/31/2024</v>
      </c>
      <c r="U454" s="7" t="str">
        <f t="shared" si="23"/>
        <v>Time Card</v>
      </c>
      <c r="V454" s="8" t="str">
        <f>RIGHT(TEXT(Data6[[#This Row],[Date:]],"mmddyyyy"),4)</f>
        <v>2024</v>
      </c>
      <c r="W454" s="8" t="str">
        <f>MID(TEXT(Data6[[#This Row],[Date:]],"mmddyyyy"),3,2)</f>
        <v>28</v>
      </c>
      <c r="X454" s="8" t="str">
        <f>LEFT(TEXT(Data6[[#This Row],[Date:]],"mmddyyyy"),2)</f>
        <v>03</v>
      </c>
      <c r="Y454" s="6">
        <f>DATE(Data6[[#This Row],[Year]],Data6[[#This Row],[Month]],Data6[[#This Row],[Day]])</f>
        <v>45379</v>
      </c>
    </row>
    <row r="455" spans="1:25">
      <c r="A455" s="5">
        <v>45380.427718287036</v>
      </c>
      <c r="B455" s="7" t="s">
        <v>66</v>
      </c>
      <c r="C455" s="6" t="s">
        <v>374</v>
      </c>
      <c r="D455" s="7" t="s">
        <v>375</v>
      </c>
      <c r="E455" s="8">
        <v>8</v>
      </c>
      <c r="F455" s="7">
        <v>6984733</v>
      </c>
      <c r="G455" s="7" t="s">
        <v>68</v>
      </c>
      <c r="H455" s="7" t="s">
        <v>69</v>
      </c>
      <c r="I455" s="7" t="s">
        <v>44</v>
      </c>
      <c r="J455" s="19" t="str">
        <f>IFERROR(INDEX('Employee Info'!$C$3:$E$200,MATCH(Data6[[#This Row],[Name:]],'Employee Info'!$B$3:$B$200,0),MATCH(Data6[[#This Row],[Hours Type:]],'Employee Info'!$C$2:$E$2,0)),"")</f>
        <v/>
      </c>
      <c r="K455" s="19" t="str">
        <f>IFERROR(INDEX('Employee Info'!$C$3:$J$200,MATCH(Data6[[#This Row],[Name:]],'Employee Info'!$B$3:$B$200,0),MATCH(Data6[[#Headers],[Truck]],'Employee Info'!$C$2:$J$2,0)),"")</f>
        <v/>
      </c>
      <c r="L455" s="19" t="str">
        <f>IFERROR(INDEX('Employee Info'!$C$3:$J$200,MATCH(Data6[[#This Row],[Name:]],'Employee Info'!$B$3:$B$200,0),MATCH(Data6[[#Headers],[Phone]],'Employee Info'!$C$2:$J$2,0)),"")</f>
        <v/>
      </c>
      <c r="M455" s="19" t="str">
        <f>IFERROR(INDEX('Employee Info'!$C$3:$J$200,MATCH(Data6[[#This Row],[Name:]],'Employee Info'!$B$3:$B$200,0),MATCH(Data6[[#Headers],[Tech]],'Employee Info'!$C$2:$J$2,0)),"")</f>
        <v/>
      </c>
      <c r="N455" s="19" t="str">
        <f>IFERROR(INDEX('Employee Info'!$C$3:$J$200,MATCH(Data6[[#This Row],[Name:]],'Employee Info'!$B$3:$B$200,0),MATCH(Data6[[#Headers],[Other]],'Employee Info'!$C$2:$J$2,0)),"")</f>
        <v/>
      </c>
      <c r="O455" s="19">
        <f>IFERROR((Data6[[#This Row],[Hours:]]*SUM(Data6[[#This Row],[Rate]:[Other]])),"")</f>
        <v>0</v>
      </c>
      <c r="P455" s="7" t="str">
        <f>IF(Data6[[#This Row],[WO'#:]]="","Riley #","WO#")</f>
        <v>WO#</v>
      </c>
      <c r="Q455" s="7">
        <f>IFERROR(WEEKNUM(Data6[[#This Row],[Date:]]),"")</f>
        <v>13</v>
      </c>
      <c r="R455" s="6">
        <f t="shared" si="21"/>
        <v>45375</v>
      </c>
      <c r="S455" s="6">
        <f>Data6[[#This Row],[Week Start]]+7</f>
        <v>45382</v>
      </c>
      <c r="T455" s="7" t="str">
        <f t="shared" si="22"/>
        <v>3/24/2024 - 3/31/2024</v>
      </c>
      <c r="U455" s="7" t="str">
        <f t="shared" si="23"/>
        <v>Time Card</v>
      </c>
      <c r="V455" s="8" t="str">
        <f>RIGHT(TEXT(Data6[[#This Row],[Date:]],"mmddyyyy"),4)</f>
        <v>2024</v>
      </c>
      <c r="W455" s="8" t="str">
        <f>MID(TEXT(Data6[[#This Row],[Date:]],"mmddyyyy"),3,2)</f>
        <v>29</v>
      </c>
      <c r="X455" s="8" t="str">
        <f>LEFT(TEXT(Data6[[#This Row],[Date:]],"mmddyyyy"),2)</f>
        <v>03</v>
      </c>
      <c r="Y455" s="6">
        <f>DATE(Data6[[#This Row],[Year]],Data6[[#This Row],[Month]],Data6[[#This Row],[Day]])</f>
        <v>45380</v>
      </c>
    </row>
    <row r="456" spans="1:25">
      <c r="A456" s="5">
        <v>45392.385747337961</v>
      </c>
      <c r="B456" s="7" t="s">
        <v>76</v>
      </c>
      <c r="C456" s="6" t="s">
        <v>374</v>
      </c>
      <c r="D456" s="7" t="s">
        <v>156</v>
      </c>
      <c r="E456" s="8">
        <v>2</v>
      </c>
      <c r="F456" s="7">
        <v>6984733</v>
      </c>
      <c r="G456" s="7" t="s">
        <v>68</v>
      </c>
      <c r="H456" s="7" t="s">
        <v>69</v>
      </c>
      <c r="I456" s="7" t="s">
        <v>44</v>
      </c>
      <c r="J456" s="19" t="str">
        <f>IFERROR(INDEX('Employee Info'!$C$3:$E$200,MATCH(Data6[[#This Row],[Name:]],'Employee Info'!$B$3:$B$200,0),MATCH(Data6[[#This Row],[Hours Type:]],'Employee Info'!$C$2:$E$2,0)),"")</f>
        <v/>
      </c>
      <c r="K456" s="19" t="str">
        <f>IFERROR(INDEX('Employee Info'!$C$3:$J$200,MATCH(Data6[[#This Row],[Name:]],'Employee Info'!$B$3:$B$200,0),MATCH(Data6[[#Headers],[Truck]],'Employee Info'!$C$2:$J$2,0)),"")</f>
        <v/>
      </c>
      <c r="L456" s="19" t="str">
        <f>IFERROR(INDEX('Employee Info'!$C$3:$J$200,MATCH(Data6[[#This Row],[Name:]],'Employee Info'!$B$3:$B$200,0),MATCH(Data6[[#Headers],[Phone]],'Employee Info'!$C$2:$J$2,0)),"")</f>
        <v/>
      </c>
      <c r="M456" s="19" t="str">
        <f>IFERROR(INDEX('Employee Info'!$C$3:$J$200,MATCH(Data6[[#This Row],[Name:]],'Employee Info'!$B$3:$B$200,0),MATCH(Data6[[#Headers],[Tech]],'Employee Info'!$C$2:$J$2,0)),"")</f>
        <v/>
      </c>
      <c r="N456" s="19" t="str">
        <f>IFERROR(INDEX('Employee Info'!$C$3:$J$200,MATCH(Data6[[#This Row],[Name:]],'Employee Info'!$B$3:$B$200,0),MATCH(Data6[[#Headers],[Other]],'Employee Info'!$C$2:$J$2,0)),"")</f>
        <v/>
      </c>
      <c r="O456" s="19">
        <f>IFERROR((Data6[[#This Row],[Hours:]]*SUM(Data6[[#This Row],[Rate]:[Other]])),"")</f>
        <v>0</v>
      </c>
      <c r="P456" s="7" t="str">
        <f>IF(Data6[[#This Row],[WO'#:]]="","Riley #","WO#")</f>
        <v>WO#</v>
      </c>
      <c r="Q456" s="7">
        <f>IFERROR(WEEKNUM(Data6[[#This Row],[Date:]]),"")</f>
        <v>13</v>
      </c>
      <c r="R456" s="6">
        <f t="shared" si="21"/>
        <v>45375</v>
      </c>
      <c r="S456" s="6">
        <f>Data6[[#This Row],[Week Start]]+7</f>
        <v>45382</v>
      </c>
      <c r="T456" s="7" t="str">
        <f t="shared" si="22"/>
        <v>3/24/2024 - 3/31/2024</v>
      </c>
      <c r="U456" s="7" t="str">
        <f t="shared" si="23"/>
        <v>Time Card</v>
      </c>
      <c r="V456" s="8" t="str">
        <f>RIGHT(TEXT(Data6[[#This Row],[Date:]],"mmddyyyy"),4)</f>
        <v>2024</v>
      </c>
      <c r="W456" s="8" t="str">
        <f>MID(TEXT(Data6[[#This Row],[Date:]],"mmddyyyy"),3,2)</f>
        <v>29</v>
      </c>
      <c r="X456" s="8" t="str">
        <f>LEFT(TEXT(Data6[[#This Row],[Date:]],"mmddyyyy"),2)</f>
        <v>03</v>
      </c>
      <c r="Y456" s="6">
        <f>DATE(Data6[[#This Row],[Year]],Data6[[#This Row],[Month]],Data6[[#This Row],[Day]])</f>
        <v>45380</v>
      </c>
    </row>
    <row r="457" spans="1:25">
      <c r="A457" s="5">
        <v>45392.394284027781</v>
      </c>
      <c r="B457" s="7" t="s">
        <v>76</v>
      </c>
      <c r="C457" s="6" t="s">
        <v>374</v>
      </c>
      <c r="D457" s="7" t="s">
        <v>156</v>
      </c>
      <c r="E457" s="8">
        <v>2</v>
      </c>
      <c r="F457" s="7">
        <v>6984733</v>
      </c>
      <c r="G457" s="7" t="s">
        <v>68</v>
      </c>
      <c r="H457" s="7" t="s">
        <v>69</v>
      </c>
      <c r="I457" s="7" t="s">
        <v>44</v>
      </c>
      <c r="J457" s="19" t="str">
        <f>IFERROR(INDEX('Employee Info'!$C$3:$E$200,MATCH(Data6[[#This Row],[Name:]],'Employee Info'!$B$3:$B$200,0),MATCH(Data6[[#This Row],[Hours Type:]],'Employee Info'!$C$2:$E$2,0)),"")</f>
        <v/>
      </c>
      <c r="K457" s="19" t="str">
        <f>IFERROR(INDEX('Employee Info'!$C$3:$J$200,MATCH(Data6[[#This Row],[Name:]],'Employee Info'!$B$3:$B$200,0),MATCH(Data6[[#Headers],[Truck]],'Employee Info'!$C$2:$J$2,0)),"")</f>
        <v/>
      </c>
      <c r="L457" s="19" t="str">
        <f>IFERROR(INDEX('Employee Info'!$C$3:$J$200,MATCH(Data6[[#This Row],[Name:]],'Employee Info'!$B$3:$B$200,0),MATCH(Data6[[#Headers],[Phone]],'Employee Info'!$C$2:$J$2,0)),"")</f>
        <v/>
      </c>
      <c r="M457" s="19" t="str">
        <f>IFERROR(INDEX('Employee Info'!$C$3:$J$200,MATCH(Data6[[#This Row],[Name:]],'Employee Info'!$B$3:$B$200,0),MATCH(Data6[[#Headers],[Tech]],'Employee Info'!$C$2:$J$2,0)),"")</f>
        <v/>
      </c>
      <c r="N457" s="19" t="str">
        <f>IFERROR(INDEX('Employee Info'!$C$3:$J$200,MATCH(Data6[[#This Row],[Name:]],'Employee Info'!$B$3:$B$200,0),MATCH(Data6[[#Headers],[Other]],'Employee Info'!$C$2:$J$2,0)),"")</f>
        <v/>
      </c>
      <c r="O457" s="19">
        <f>IFERROR((Data6[[#This Row],[Hours:]]*SUM(Data6[[#This Row],[Rate]:[Other]])),"")</f>
        <v>0</v>
      </c>
      <c r="P457" s="7" t="str">
        <f>IF(Data6[[#This Row],[WO'#:]]="","Riley #","WO#")</f>
        <v>WO#</v>
      </c>
      <c r="Q457" s="7">
        <f>IFERROR(WEEKNUM(Data6[[#This Row],[Date:]]),"")</f>
        <v>13</v>
      </c>
      <c r="R457" s="6">
        <f t="shared" si="21"/>
        <v>45375</v>
      </c>
      <c r="S457" s="6">
        <f>Data6[[#This Row],[Week Start]]+7</f>
        <v>45382</v>
      </c>
      <c r="T457" s="7" t="str">
        <f t="shared" si="22"/>
        <v>3/24/2024 - 3/31/2024</v>
      </c>
      <c r="U457" s="7" t="str">
        <f t="shared" si="23"/>
        <v>Time Card</v>
      </c>
      <c r="V457" s="8" t="str">
        <f>RIGHT(TEXT(Data6[[#This Row],[Date:]],"mmddyyyy"),4)</f>
        <v>2024</v>
      </c>
      <c r="W457" s="8" t="str">
        <f>MID(TEXT(Data6[[#This Row],[Date:]],"mmddyyyy"),3,2)</f>
        <v>29</v>
      </c>
      <c r="X457" s="8" t="str">
        <f>LEFT(TEXT(Data6[[#This Row],[Date:]],"mmddyyyy"),2)</f>
        <v>03</v>
      </c>
      <c r="Y457" s="6">
        <f>DATE(Data6[[#This Row],[Year]],Data6[[#This Row],[Month]],Data6[[#This Row],[Day]])</f>
        <v>45380</v>
      </c>
    </row>
    <row r="458" spans="1:25">
      <c r="A458" s="5">
        <v>45380.43586435185</v>
      </c>
      <c r="B458" s="7" t="s">
        <v>65</v>
      </c>
      <c r="C458" s="6" t="s">
        <v>374</v>
      </c>
      <c r="D458" s="7" t="s">
        <v>376</v>
      </c>
      <c r="E458" s="8">
        <v>8</v>
      </c>
      <c r="F458" s="7" t="s">
        <v>68</v>
      </c>
      <c r="G458" s="7" t="s">
        <v>68</v>
      </c>
      <c r="H458" s="7" t="s">
        <v>92</v>
      </c>
      <c r="I458" s="7" t="s">
        <v>44</v>
      </c>
      <c r="J458" s="19" t="str">
        <f>IFERROR(INDEX('Employee Info'!$C$3:$E$200,MATCH(Data6[[#This Row],[Name:]],'Employee Info'!$B$3:$B$200,0),MATCH(Data6[[#This Row],[Hours Type:]],'Employee Info'!$C$2:$E$2,0)),"")</f>
        <v/>
      </c>
      <c r="K458" s="19" t="str">
        <f>IFERROR(INDEX('Employee Info'!$C$3:$J$200,MATCH(Data6[[#This Row],[Name:]],'Employee Info'!$B$3:$B$200,0),MATCH(Data6[[#Headers],[Truck]],'Employee Info'!$C$2:$J$2,0)),"")</f>
        <v/>
      </c>
      <c r="L458" s="19" t="str">
        <f>IFERROR(INDEX('Employee Info'!$C$3:$J$200,MATCH(Data6[[#This Row],[Name:]],'Employee Info'!$B$3:$B$200,0),MATCH(Data6[[#Headers],[Phone]],'Employee Info'!$C$2:$J$2,0)),"")</f>
        <v/>
      </c>
      <c r="M458" s="19" t="str">
        <f>IFERROR(INDEX('Employee Info'!$C$3:$J$200,MATCH(Data6[[#This Row],[Name:]],'Employee Info'!$B$3:$B$200,0),MATCH(Data6[[#Headers],[Tech]],'Employee Info'!$C$2:$J$2,0)),"")</f>
        <v/>
      </c>
      <c r="N458" s="19" t="str">
        <f>IFERROR(INDEX('Employee Info'!$C$3:$J$200,MATCH(Data6[[#This Row],[Name:]],'Employee Info'!$B$3:$B$200,0),MATCH(Data6[[#Headers],[Other]],'Employee Info'!$C$2:$J$2,0)),"")</f>
        <v/>
      </c>
      <c r="O458" s="19">
        <f>IFERROR((Data6[[#This Row],[Hours:]]*SUM(Data6[[#This Row],[Rate]:[Other]])),"")</f>
        <v>0</v>
      </c>
      <c r="P458" s="7" t="str">
        <f>IF(Data6[[#This Row],[WO'#:]]="","Riley #","WO#")</f>
        <v>Riley #</v>
      </c>
      <c r="Q458" s="7">
        <f>IFERROR(WEEKNUM(Data6[[#This Row],[Date:]]),"")</f>
        <v>13</v>
      </c>
      <c r="R458" s="6">
        <f t="shared" si="21"/>
        <v>45375</v>
      </c>
      <c r="S458" s="6">
        <f>Data6[[#This Row],[Week Start]]+7</f>
        <v>45382</v>
      </c>
      <c r="T458" s="7" t="str">
        <f t="shared" si="22"/>
        <v>3/24/2024 - 3/31/2024</v>
      </c>
      <c r="U458" s="7" t="str">
        <f t="shared" si="23"/>
        <v>Time Card</v>
      </c>
      <c r="V458" s="8" t="str">
        <f>RIGHT(TEXT(Data6[[#This Row],[Date:]],"mmddyyyy"),4)</f>
        <v>2024</v>
      </c>
      <c r="W458" s="8" t="str">
        <f>MID(TEXT(Data6[[#This Row],[Date:]],"mmddyyyy"),3,2)</f>
        <v>29</v>
      </c>
      <c r="X458" s="8" t="str">
        <f>LEFT(TEXT(Data6[[#This Row],[Date:]],"mmddyyyy"),2)</f>
        <v>03</v>
      </c>
      <c r="Y458" s="6">
        <f>DATE(Data6[[#This Row],[Year]],Data6[[#This Row],[Month]],Data6[[#This Row],[Day]])</f>
        <v>45380</v>
      </c>
    </row>
    <row r="459" spans="1:25">
      <c r="A459" s="5">
        <v>45383.586241435187</v>
      </c>
      <c r="B459" s="7" t="s">
        <v>35</v>
      </c>
      <c r="C459" s="6" t="s">
        <v>413</v>
      </c>
      <c r="D459" s="7" t="s">
        <v>414</v>
      </c>
      <c r="E459" s="8">
        <v>1</v>
      </c>
      <c r="F459" s="7">
        <v>6984733</v>
      </c>
      <c r="G459" s="7" t="s">
        <v>68</v>
      </c>
      <c r="H459" s="7" t="s">
        <v>69</v>
      </c>
      <c r="I459" s="7" t="s">
        <v>44</v>
      </c>
      <c r="J459" s="19" t="str">
        <f>IFERROR(INDEX('Employee Info'!$C$3:$E$200,MATCH(Data6[[#This Row],[Name:]],'Employee Info'!$B$3:$B$200,0),MATCH(Data6[[#This Row],[Hours Type:]],'Employee Info'!$C$2:$E$2,0)),"")</f>
        <v/>
      </c>
      <c r="K459" s="19" t="str">
        <f>IFERROR(INDEX('Employee Info'!$C$3:$J$200,MATCH(Data6[[#This Row],[Name:]],'Employee Info'!$B$3:$B$200,0),MATCH(Data6[[#Headers],[Truck]],'Employee Info'!$C$2:$J$2,0)),"")</f>
        <v/>
      </c>
      <c r="L459" s="19" t="str">
        <f>IFERROR(INDEX('Employee Info'!$C$3:$J$200,MATCH(Data6[[#This Row],[Name:]],'Employee Info'!$B$3:$B$200,0),MATCH(Data6[[#Headers],[Phone]],'Employee Info'!$C$2:$J$2,0)),"")</f>
        <v/>
      </c>
      <c r="M459" s="19" t="str">
        <f>IFERROR(INDEX('Employee Info'!$C$3:$J$200,MATCH(Data6[[#This Row],[Name:]],'Employee Info'!$B$3:$B$200,0),MATCH(Data6[[#Headers],[Tech]],'Employee Info'!$C$2:$J$2,0)),"")</f>
        <v/>
      </c>
      <c r="N459" s="19" t="str">
        <f>IFERROR(INDEX('Employee Info'!$C$3:$J$200,MATCH(Data6[[#This Row],[Name:]],'Employee Info'!$B$3:$B$200,0),MATCH(Data6[[#Headers],[Other]],'Employee Info'!$C$2:$J$2,0)),"")</f>
        <v/>
      </c>
      <c r="O459" s="19">
        <f>IFERROR((Data6[[#This Row],[Hours:]]*SUM(Data6[[#This Row],[Rate]:[Other]])),"")</f>
        <v>0</v>
      </c>
      <c r="P459" s="7" t="str">
        <f>IF(Data6[[#This Row],[WO'#:]]="","Riley #","WO#")</f>
        <v>WO#</v>
      </c>
      <c r="Q459" s="7">
        <f>IFERROR(WEEKNUM(Data6[[#This Row],[Date:]]),"")</f>
        <v>14</v>
      </c>
      <c r="R459" s="6">
        <f t="shared" si="21"/>
        <v>45382</v>
      </c>
      <c r="S459" s="6">
        <f>Data6[[#This Row],[Week Start]]+7</f>
        <v>45389</v>
      </c>
      <c r="T459" s="7" t="str">
        <f t="shared" si="22"/>
        <v>3/31/2024 - 4/7/2024</v>
      </c>
      <c r="U459" s="7" t="str">
        <f t="shared" si="23"/>
        <v>Time Card</v>
      </c>
      <c r="V459" s="8" t="str">
        <f>RIGHT(TEXT(Data6[[#This Row],[Date:]],"mmddyyyy"),4)</f>
        <v>2024</v>
      </c>
      <c r="W459" s="8" t="str">
        <f>MID(TEXT(Data6[[#This Row],[Date:]],"mmddyyyy"),3,2)</f>
        <v>01</v>
      </c>
      <c r="X459" s="8" t="str">
        <f>LEFT(TEXT(Data6[[#This Row],[Date:]],"mmddyyyy"),2)</f>
        <v>04</v>
      </c>
      <c r="Y459" s="6">
        <f>DATE(Data6[[#This Row],[Year]],Data6[[#This Row],[Month]],Data6[[#This Row],[Day]])</f>
        <v>45383</v>
      </c>
    </row>
    <row r="460" spans="1:25">
      <c r="A460" s="5">
        <v>45387.517964467595</v>
      </c>
      <c r="B460" s="7" t="s">
        <v>66</v>
      </c>
      <c r="C460" s="6" t="s">
        <v>413</v>
      </c>
      <c r="D460" s="7" t="s">
        <v>122</v>
      </c>
      <c r="E460" s="8">
        <v>1</v>
      </c>
      <c r="F460" s="7">
        <v>6984733</v>
      </c>
      <c r="G460" s="7" t="s">
        <v>68</v>
      </c>
      <c r="H460" s="7" t="s">
        <v>69</v>
      </c>
      <c r="I460" s="7" t="s">
        <v>44</v>
      </c>
      <c r="J460" s="19" t="str">
        <f>IFERROR(INDEX('Employee Info'!$C$3:$E$200,MATCH(Data6[[#This Row],[Name:]],'Employee Info'!$B$3:$B$200,0),MATCH(Data6[[#This Row],[Hours Type:]],'Employee Info'!$C$2:$E$2,0)),"")</f>
        <v/>
      </c>
      <c r="K460" s="19" t="str">
        <f>IFERROR(INDEX('Employee Info'!$C$3:$J$200,MATCH(Data6[[#This Row],[Name:]],'Employee Info'!$B$3:$B$200,0),MATCH(Data6[[#Headers],[Truck]],'Employee Info'!$C$2:$J$2,0)),"")</f>
        <v/>
      </c>
      <c r="L460" s="19" t="str">
        <f>IFERROR(INDEX('Employee Info'!$C$3:$J$200,MATCH(Data6[[#This Row],[Name:]],'Employee Info'!$B$3:$B$200,0),MATCH(Data6[[#Headers],[Phone]],'Employee Info'!$C$2:$J$2,0)),"")</f>
        <v/>
      </c>
      <c r="M460" s="19" t="str">
        <f>IFERROR(INDEX('Employee Info'!$C$3:$J$200,MATCH(Data6[[#This Row],[Name:]],'Employee Info'!$B$3:$B$200,0),MATCH(Data6[[#Headers],[Tech]],'Employee Info'!$C$2:$J$2,0)),"")</f>
        <v/>
      </c>
      <c r="N460" s="19" t="str">
        <f>IFERROR(INDEX('Employee Info'!$C$3:$J$200,MATCH(Data6[[#This Row],[Name:]],'Employee Info'!$B$3:$B$200,0),MATCH(Data6[[#Headers],[Other]],'Employee Info'!$C$2:$J$2,0)),"")</f>
        <v/>
      </c>
      <c r="O460" s="19">
        <f>IFERROR((Data6[[#This Row],[Hours:]]*SUM(Data6[[#This Row],[Rate]:[Other]])),"")</f>
        <v>0</v>
      </c>
      <c r="P460" s="7" t="str">
        <f>IF(Data6[[#This Row],[WO'#:]]="","Riley #","WO#")</f>
        <v>WO#</v>
      </c>
      <c r="Q460" s="7">
        <f>IFERROR(WEEKNUM(Data6[[#This Row],[Date:]]),"")</f>
        <v>14</v>
      </c>
      <c r="R460" s="6">
        <f t="shared" si="21"/>
        <v>45382</v>
      </c>
      <c r="S460" s="6">
        <f>Data6[[#This Row],[Week Start]]+7</f>
        <v>45389</v>
      </c>
      <c r="T460" s="7" t="str">
        <f t="shared" si="22"/>
        <v>3/31/2024 - 4/7/2024</v>
      </c>
      <c r="U460" s="7" t="str">
        <f t="shared" si="23"/>
        <v>Time Card</v>
      </c>
      <c r="V460" s="8" t="str">
        <f>RIGHT(TEXT(Data6[[#This Row],[Date:]],"mmddyyyy"),4)</f>
        <v>2024</v>
      </c>
      <c r="W460" s="8" t="str">
        <f>MID(TEXT(Data6[[#This Row],[Date:]],"mmddyyyy"),3,2)</f>
        <v>01</v>
      </c>
      <c r="X460" s="8" t="str">
        <f>LEFT(TEXT(Data6[[#This Row],[Date:]],"mmddyyyy"),2)</f>
        <v>04</v>
      </c>
      <c r="Y460" s="6">
        <f>DATE(Data6[[#This Row],[Year]],Data6[[#This Row],[Month]],Data6[[#This Row],[Day]])</f>
        <v>45383</v>
      </c>
    </row>
    <row r="461" spans="1:25">
      <c r="A461" s="5">
        <v>45387.532461342591</v>
      </c>
      <c r="B461" s="7" t="s">
        <v>66</v>
      </c>
      <c r="C461" s="6" t="s">
        <v>413</v>
      </c>
      <c r="D461" s="7" t="s">
        <v>415</v>
      </c>
      <c r="E461" s="8">
        <v>5</v>
      </c>
      <c r="F461" s="7">
        <v>6984733</v>
      </c>
      <c r="G461" s="7" t="s">
        <v>68</v>
      </c>
      <c r="H461" s="7" t="s">
        <v>69</v>
      </c>
      <c r="I461" s="7" t="s">
        <v>44</v>
      </c>
      <c r="J461" s="19" t="str">
        <f>IFERROR(INDEX('Employee Info'!$C$3:$E$200,MATCH(Data6[[#This Row],[Name:]],'Employee Info'!$B$3:$B$200,0),MATCH(Data6[[#This Row],[Hours Type:]],'Employee Info'!$C$2:$E$2,0)),"")</f>
        <v/>
      </c>
      <c r="K461" s="19" t="str">
        <f>IFERROR(INDEX('Employee Info'!$C$3:$J$200,MATCH(Data6[[#This Row],[Name:]],'Employee Info'!$B$3:$B$200,0),MATCH(Data6[[#Headers],[Truck]],'Employee Info'!$C$2:$J$2,0)),"")</f>
        <v/>
      </c>
      <c r="L461" s="19" t="str">
        <f>IFERROR(INDEX('Employee Info'!$C$3:$J$200,MATCH(Data6[[#This Row],[Name:]],'Employee Info'!$B$3:$B$200,0),MATCH(Data6[[#Headers],[Phone]],'Employee Info'!$C$2:$J$2,0)),"")</f>
        <v/>
      </c>
      <c r="M461" s="19" t="str">
        <f>IFERROR(INDEX('Employee Info'!$C$3:$J$200,MATCH(Data6[[#This Row],[Name:]],'Employee Info'!$B$3:$B$200,0),MATCH(Data6[[#Headers],[Tech]],'Employee Info'!$C$2:$J$2,0)),"")</f>
        <v/>
      </c>
      <c r="N461" s="19" t="str">
        <f>IFERROR(INDEX('Employee Info'!$C$3:$J$200,MATCH(Data6[[#This Row],[Name:]],'Employee Info'!$B$3:$B$200,0),MATCH(Data6[[#Headers],[Other]],'Employee Info'!$C$2:$J$2,0)),"")</f>
        <v/>
      </c>
      <c r="O461" s="19">
        <f>IFERROR((Data6[[#This Row],[Hours:]]*SUM(Data6[[#This Row],[Rate]:[Other]])),"")</f>
        <v>0</v>
      </c>
      <c r="P461" s="7" t="str">
        <f>IF(Data6[[#This Row],[WO'#:]]="","Riley #","WO#")</f>
        <v>WO#</v>
      </c>
      <c r="Q461" s="7">
        <f>IFERROR(WEEKNUM(Data6[[#This Row],[Date:]]),"")</f>
        <v>14</v>
      </c>
      <c r="R461" s="6">
        <f t="shared" si="21"/>
        <v>45382</v>
      </c>
      <c r="S461" s="6">
        <f>Data6[[#This Row],[Week Start]]+7</f>
        <v>45389</v>
      </c>
      <c r="T461" s="7" t="str">
        <f t="shared" si="22"/>
        <v>3/31/2024 - 4/7/2024</v>
      </c>
      <c r="U461" s="7" t="str">
        <f t="shared" si="23"/>
        <v>Time Card</v>
      </c>
      <c r="V461" s="8" t="str">
        <f>RIGHT(TEXT(Data6[[#This Row],[Date:]],"mmddyyyy"),4)</f>
        <v>2024</v>
      </c>
      <c r="W461" s="8" t="str">
        <f>MID(TEXT(Data6[[#This Row],[Date:]],"mmddyyyy"),3,2)</f>
        <v>01</v>
      </c>
      <c r="X461" s="8" t="str">
        <f>LEFT(TEXT(Data6[[#This Row],[Date:]],"mmddyyyy"),2)</f>
        <v>04</v>
      </c>
      <c r="Y461" s="6">
        <f>DATE(Data6[[#This Row],[Year]],Data6[[#This Row],[Month]],Data6[[#This Row],[Day]])</f>
        <v>45383</v>
      </c>
    </row>
    <row r="462" spans="1:25">
      <c r="A462" s="5">
        <v>45420.272052777778</v>
      </c>
      <c r="B462" s="7" t="s">
        <v>76</v>
      </c>
      <c r="C462" s="6" t="s">
        <v>413</v>
      </c>
      <c r="D462" s="7" t="s">
        <v>156</v>
      </c>
      <c r="E462" s="8">
        <v>2</v>
      </c>
      <c r="F462" s="7">
        <v>6984733</v>
      </c>
      <c r="G462" s="7" t="s">
        <v>68</v>
      </c>
      <c r="H462" s="7" t="s">
        <v>69</v>
      </c>
      <c r="I462" s="7" t="s">
        <v>44</v>
      </c>
      <c r="J462" s="19" t="str">
        <f>IFERROR(INDEX('Employee Info'!$C$3:$E$200,MATCH(Data6[[#This Row],[Name:]],'Employee Info'!$B$3:$B$200,0),MATCH(Data6[[#This Row],[Hours Type:]],'Employee Info'!$C$2:$E$2,0)),"")</f>
        <v/>
      </c>
      <c r="K462" s="19" t="str">
        <f>IFERROR(INDEX('Employee Info'!$C$3:$J$200,MATCH(Data6[[#This Row],[Name:]],'Employee Info'!$B$3:$B$200,0),MATCH(Data6[[#Headers],[Truck]],'Employee Info'!$C$2:$J$2,0)),"")</f>
        <v/>
      </c>
      <c r="L462" s="19" t="str">
        <f>IFERROR(INDEX('Employee Info'!$C$3:$J$200,MATCH(Data6[[#This Row],[Name:]],'Employee Info'!$B$3:$B$200,0),MATCH(Data6[[#Headers],[Phone]],'Employee Info'!$C$2:$J$2,0)),"")</f>
        <v/>
      </c>
      <c r="M462" s="19" t="str">
        <f>IFERROR(INDEX('Employee Info'!$C$3:$J$200,MATCH(Data6[[#This Row],[Name:]],'Employee Info'!$B$3:$B$200,0),MATCH(Data6[[#Headers],[Tech]],'Employee Info'!$C$2:$J$2,0)),"")</f>
        <v/>
      </c>
      <c r="N462" s="19" t="str">
        <f>IFERROR(INDEX('Employee Info'!$C$3:$J$200,MATCH(Data6[[#This Row],[Name:]],'Employee Info'!$B$3:$B$200,0),MATCH(Data6[[#Headers],[Other]],'Employee Info'!$C$2:$J$2,0)),"")</f>
        <v/>
      </c>
      <c r="O462" s="19">
        <f>IFERROR((Data6[[#This Row],[Hours:]]*SUM(Data6[[#This Row],[Rate]:[Other]])),"")</f>
        <v>0</v>
      </c>
      <c r="P462" s="7" t="str">
        <f>IF(Data6[[#This Row],[WO'#:]]="","Riley #","WO#")</f>
        <v>WO#</v>
      </c>
      <c r="Q462" s="7">
        <f>IFERROR(WEEKNUM(Data6[[#This Row],[Date:]]),"")</f>
        <v>14</v>
      </c>
      <c r="R462" s="6">
        <f t="shared" si="21"/>
        <v>45382</v>
      </c>
      <c r="S462" s="6">
        <f>Data6[[#This Row],[Week Start]]+7</f>
        <v>45389</v>
      </c>
      <c r="T462" s="7" t="str">
        <f t="shared" si="22"/>
        <v>3/31/2024 - 4/7/2024</v>
      </c>
      <c r="U462" s="7" t="str">
        <f t="shared" si="23"/>
        <v>Time Card</v>
      </c>
      <c r="V462" s="8" t="str">
        <f>RIGHT(TEXT(Data6[[#This Row],[Date:]],"mmddyyyy"),4)</f>
        <v>2024</v>
      </c>
      <c r="W462" s="8" t="str">
        <f>MID(TEXT(Data6[[#This Row],[Date:]],"mmddyyyy"),3,2)</f>
        <v>01</v>
      </c>
      <c r="X462" s="8" t="str">
        <f>LEFT(TEXT(Data6[[#This Row],[Date:]],"mmddyyyy"),2)</f>
        <v>04</v>
      </c>
      <c r="Y462" s="6">
        <f>DATE(Data6[[#This Row],[Year]],Data6[[#This Row],[Month]],Data6[[#This Row],[Day]])</f>
        <v>45383</v>
      </c>
    </row>
    <row r="463" spans="1:25">
      <c r="A463" s="5">
        <v>45387.514698842591</v>
      </c>
      <c r="B463" s="7" t="s">
        <v>66</v>
      </c>
      <c r="C463" s="6" t="s">
        <v>413</v>
      </c>
      <c r="D463" s="7" t="s">
        <v>416</v>
      </c>
      <c r="E463" s="8">
        <v>1</v>
      </c>
      <c r="F463" s="7">
        <v>7078215</v>
      </c>
      <c r="G463" s="7" t="s">
        <v>68</v>
      </c>
      <c r="H463" s="7" t="s">
        <v>69</v>
      </c>
      <c r="I463" s="7" t="s">
        <v>44</v>
      </c>
      <c r="J463" s="19" t="str">
        <f>IFERROR(INDEX('Employee Info'!$C$3:$E$200,MATCH(Data6[[#This Row],[Name:]],'Employee Info'!$B$3:$B$200,0),MATCH(Data6[[#This Row],[Hours Type:]],'Employee Info'!$C$2:$E$2,0)),"")</f>
        <v/>
      </c>
      <c r="K463" s="19" t="str">
        <f>IFERROR(INDEX('Employee Info'!$C$3:$J$200,MATCH(Data6[[#This Row],[Name:]],'Employee Info'!$B$3:$B$200,0),MATCH(Data6[[#Headers],[Truck]],'Employee Info'!$C$2:$J$2,0)),"")</f>
        <v/>
      </c>
      <c r="L463" s="19" t="str">
        <f>IFERROR(INDEX('Employee Info'!$C$3:$J$200,MATCH(Data6[[#This Row],[Name:]],'Employee Info'!$B$3:$B$200,0),MATCH(Data6[[#Headers],[Phone]],'Employee Info'!$C$2:$J$2,0)),"")</f>
        <v/>
      </c>
      <c r="M463" s="19" t="str">
        <f>IFERROR(INDEX('Employee Info'!$C$3:$J$200,MATCH(Data6[[#This Row],[Name:]],'Employee Info'!$B$3:$B$200,0),MATCH(Data6[[#Headers],[Tech]],'Employee Info'!$C$2:$J$2,0)),"")</f>
        <v/>
      </c>
      <c r="N463" s="19" t="str">
        <f>IFERROR(INDEX('Employee Info'!$C$3:$J$200,MATCH(Data6[[#This Row],[Name:]],'Employee Info'!$B$3:$B$200,0),MATCH(Data6[[#Headers],[Other]],'Employee Info'!$C$2:$J$2,0)),"")</f>
        <v/>
      </c>
      <c r="O463" s="19">
        <f>IFERROR((Data6[[#This Row],[Hours:]]*SUM(Data6[[#This Row],[Rate]:[Other]])),"")</f>
        <v>0</v>
      </c>
      <c r="P463" s="7" t="str">
        <f>IF(Data6[[#This Row],[WO'#:]]="","Riley #","WO#")</f>
        <v>WO#</v>
      </c>
      <c r="Q463" s="7">
        <f>IFERROR(WEEKNUM(Data6[[#This Row],[Date:]]),"")</f>
        <v>14</v>
      </c>
      <c r="R463" s="6">
        <f t="shared" si="21"/>
        <v>45382</v>
      </c>
      <c r="S463" s="6">
        <f>Data6[[#This Row],[Week Start]]+7</f>
        <v>45389</v>
      </c>
      <c r="T463" s="7" t="str">
        <f t="shared" si="22"/>
        <v>3/31/2024 - 4/7/2024</v>
      </c>
      <c r="U463" s="7" t="str">
        <f t="shared" si="23"/>
        <v>Time Card</v>
      </c>
      <c r="V463" s="8" t="str">
        <f>RIGHT(TEXT(Data6[[#This Row],[Date:]],"mmddyyyy"),4)</f>
        <v>2024</v>
      </c>
      <c r="W463" s="8" t="str">
        <f>MID(TEXT(Data6[[#This Row],[Date:]],"mmddyyyy"),3,2)</f>
        <v>01</v>
      </c>
      <c r="X463" s="8" t="str">
        <f>LEFT(TEXT(Data6[[#This Row],[Date:]],"mmddyyyy"),2)</f>
        <v>04</v>
      </c>
      <c r="Y463" s="6">
        <f>DATE(Data6[[#This Row],[Year]],Data6[[#This Row],[Month]],Data6[[#This Row],[Day]])</f>
        <v>45383</v>
      </c>
    </row>
    <row r="464" spans="1:25">
      <c r="A464" s="5">
        <v>45383.583053587965</v>
      </c>
      <c r="B464" s="7" t="s">
        <v>35</v>
      </c>
      <c r="C464" s="6" t="s">
        <v>413</v>
      </c>
      <c r="D464" s="7" t="s">
        <v>417</v>
      </c>
      <c r="E464" s="8">
        <v>2</v>
      </c>
      <c r="F464" s="7" t="s">
        <v>68</v>
      </c>
      <c r="G464" s="7" t="s">
        <v>68</v>
      </c>
      <c r="H464" s="7" t="s">
        <v>278</v>
      </c>
      <c r="I464" s="7" t="s">
        <v>44</v>
      </c>
      <c r="J464" s="19" t="str">
        <f>IFERROR(INDEX('Employee Info'!$C$3:$E$200,MATCH(Data6[[#This Row],[Name:]],'Employee Info'!$B$3:$B$200,0),MATCH(Data6[[#This Row],[Hours Type:]],'Employee Info'!$C$2:$E$2,0)),"")</f>
        <v/>
      </c>
      <c r="K464" s="19" t="str">
        <f>IFERROR(INDEX('Employee Info'!$C$3:$J$200,MATCH(Data6[[#This Row],[Name:]],'Employee Info'!$B$3:$B$200,0),MATCH(Data6[[#Headers],[Truck]],'Employee Info'!$C$2:$J$2,0)),"")</f>
        <v/>
      </c>
      <c r="L464" s="19" t="str">
        <f>IFERROR(INDEX('Employee Info'!$C$3:$J$200,MATCH(Data6[[#This Row],[Name:]],'Employee Info'!$B$3:$B$200,0),MATCH(Data6[[#Headers],[Phone]],'Employee Info'!$C$2:$J$2,0)),"")</f>
        <v/>
      </c>
      <c r="M464" s="19" t="str">
        <f>IFERROR(INDEX('Employee Info'!$C$3:$J$200,MATCH(Data6[[#This Row],[Name:]],'Employee Info'!$B$3:$B$200,0),MATCH(Data6[[#Headers],[Tech]],'Employee Info'!$C$2:$J$2,0)),"")</f>
        <v/>
      </c>
      <c r="N464" s="19" t="str">
        <f>IFERROR(INDEX('Employee Info'!$C$3:$J$200,MATCH(Data6[[#This Row],[Name:]],'Employee Info'!$B$3:$B$200,0),MATCH(Data6[[#Headers],[Other]],'Employee Info'!$C$2:$J$2,0)),"")</f>
        <v/>
      </c>
      <c r="O464" s="19">
        <f>IFERROR((Data6[[#This Row],[Hours:]]*SUM(Data6[[#This Row],[Rate]:[Other]])),"")</f>
        <v>0</v>
      </c>
      <c r="P464" s="7" t="str">
        <f>IF(Data6[[#This Row],[WO'#:]]="","Riley #","WO#")</f>
        <v>Riley #</v>
      </c>
      <c r="Q464" s="7">
        <f>IFERROR(WEEKNUM(Data6[[#This Row],[Date:]]),"")</f>
        <v>14</v>
      </c>
      <c r="R464" s="6">
        <f t="shared" si="21"/>
        <v>45382</v>
      </c>
      <c r="S464" s="6">
        <f>Data6[[#This Row],[Week Start]]+7</f>
        <v>45389</v>
      </c>
      <c r="T464" s="7" t="str">
        <f t="shared" si="22"/>
        <v>3/31/2024 - 4/7/2024</v>
      </c>
      <c r="U464" s="7" t="str">
        <f t="shared" si="23"/>
        <v>Time Card</v>
      </c>
      <c r="V464" s="8" t="str">
        <f>RIGHT(TEXT(Data6[[#This Row],[Date:]],"mmddyyyy"),4)</f>
        <v>2024</v>
      </c>
      <c r="W464" s="8" t="str">
        <f>MID(TEXT(Data6[[#This Row],[Date:]],"mmddyyyy"),3,2)</f>
        <v>01</v>
      </c>
      <c r="X464" s="8" t="str">
        <f>LEFT(TEXT(Data6[[#This Row],[Date:]],"mmddyyyy"),2)</f>
        <v>04</v>
      </c>
      <c r="Y464" s="6">
        <f>DATE(Data6[[#This Row],[Year]],Data6[[#This Row],[Month]],Data6[[#This Row],[Day]])</f>
        <v>45383</v>
      </c>
    </row>
    <row r="465" spans="1:25">
      <c r="A465" s="5">
        <v>45383.585470486112</v>
      </c>
      <c r="B465" s="7" t="s">
        <v>35</v>
      </c>
      <c r="C465" s="6" t="s">
        <v>413</v>
      </c>
      <c r="D465" s="7" t="s">
        <v>420</v>
      </c>
      <c r="E465" s="8">
        <v>3</v>
      </c>
      <c r="F465" s="7" t="s">
        <v>68</v>
      </c>
      <c r="G465" s="7" t="s">
        <v>68</v>
      </c>
      <c r="H465" s="7" t="s">
        <v>202</v>
      </c>
      <c r="I465" s="7" t="s">
        <v>44</v>
      </c>
      <c r="J465" s="19" t="str">
        <f>IFERROR(INDEX('Employee Info'!$C$3:$E$200,MATCH(Data6[[#This Row],[Name:]],'Employee Info'!$B$3:$B$200,0),MATCH(Data6[[#This Row],[Hours Type:]],'Employee Info'!$C$2:$E$2,0)),"")</f>
        <v/>
      </c>
      <c r="K465" s="19" t="str">
        <f>IFERROR(INDEX('Employee Info'!$C$3:$J$200,MATCH(Data6[[#This Row],[Name:]],'Employee Info'!$B$3:$B$200,0),MATCH(Data6[[#Headers],[Truck]],'Employee Info'!$C$2:$J$2,0)),"")</f>
        <v/>
      </c>
      <c r="L465" s="19" t="str">
        <f>IFERROR(INDEX('Employee Info'!$C$3:$J$200,MATCH(Data6[[#This Row],[Name:]],'Employee Info'!$B$3:$B$200,0),MATCH(Data6[[#Headers],[Phone]],'Employee Info'!$C$2:$J$2,0)),"")</f>
        <v/>
      </c>
      <c r="M465" s="19" t="str">
        <f>IFERROR(INDEX('Employee Info'!$C$3:$J$200,MATCH(Data6[[#This Row],[Name:]],'Employee Info'!$B$3:$B$200,0),MATCH(Data6[[#Headers],[Tech]],'Employee Info'!$C$2:$J$2,0)),"")</f>
        <v/>
      </c>
      <c r="N465" s="19" t="str">
        <f>IFERROR(INDEX('Employee Info'!$C$3:$J$200,MATCH(Data6[[#This Row],[Name:]],'Employee Info'!$B$3:$B$200,0),MATCH(Data6[[#Headers],[Other]],'Employee Info'!$C$2:$J$2,0)),"")</f>
        <v/>
      </c>
      <c r="O465" s="19">
        <f>IFERROR((Data6[[#This Row],[Hours:]]*SUM(Data6[[#This Row],[Rate]:[Other]])),"")</f>
        <v>0</v>
      </c>
      <c r="P465" s="7" t="str">
        <f>IF(Data6[[#This Row],[WO'#:]]="","Riley #","WO#")</f>
        <v>Riley #</v>
      </c>
      <c r="Q465" s="7">
        <f>IFERROR(WEEKNUM(Data6[[#This Row],[Date:]]),"")</f>
        <v>14</v>
      </c>
      <c r="R465" s="6">
        <f t="shared" si="21"/>
        <v>45382</v>
      </c>
      <c r="S465" s="6">
        <f>Data6[[#This Row],[Week Start]]+7</f>
        <v>45389</v>
      </c>
      <c r="T465" s="7" t="str">
        <f t="shared" si="22"/>
        <v>3/31/2024 - 4/7/2024</v>
      </c>
      <c r="U465" s="7" t="str">
        <f t="shared" si="23"/>
        <v>Time Card</v>
      </c>
      <c r="V465" s="8" t="str">
        <f>RIGHT(TEXT(Data6[[#This Row],[Date:]],"mmddyyyy"),4)</f>
        <v>2024</v>
      </c>
      <c r="W465" s="8" t="str">
        <f>MID(TEXT(Data6[[#This Row],[Date:]],"mmddyyyy"),3,2)</f>
        <v>01</v>
      </c>
      <c r="X465" s="8" t="str">
        <f>LEFT(TEXT(Data6[[#This Row],[Date:]],"mmddyyyy"),2)</f>
        <v>04</v>
      </c>
      <c r="Y465" s="6">
        <f>DATE(Data6[[#This Row],[Year]],Data6[[#This Row],[Month]],Data6[[#This Row],[Day]])</f>
        <v>45383</v>
      </c>
    </row>
    <row r="466" spans="1:25">
      <c r="A466" s="5">
        <v>45383.581496527775</v>
      </c>
      <c r="B466" s="7" t="s">
        <v>65</v>
      </c>
      <c r="C466" s="6" t="s">
        <v>413</v>
      </c>
      <c r="D466" s="7" t="s">
        <v>376</v>
      </c>
      <c r="E466" s="8">
        <v>8</v>
      </c>
      <c r="F466" s="7" t="s">
        <v>68</v>
      </c>
      <c r="G466" s="7" t="s">
        <v>68</v>
      </c>
      <c r="H466" s="7" t="s">
        <v>92</v>
      </c>
      <c r="I466" s="7" t="s">
        <v>44</v>
      </c>
      <c r="J466" s="19" t="str">
        <f>IFERROR(INDEX('Employee Info'!$C$3:$E$200,MATCH(Data6[[#This Row],[Name:]],'Employee Info'!$B$3:$B$200,0),MATCH(Data6[[#This Row],[Hours Type:]],'Employee Info'!$C$2:$E$2,0)),"")</f>
        <v/>
      </c>
      <c r="K466" s="19" t="str">
        <f>IFERROR(INDEX('Employee Info'!$C$3:$J$200,MATCH(Data6[[#This Row],[Name:]],'Employee Info'!$B$3:$B$200,0),MATCH(Data6[[#Headers],[Truck]],'Employee Info'!$C$2:$J$2,0)),"")</f>
        <v/>
      </c>
      <c r="L466" s="19" t="str">
        <f>IFERROR(INDEX('Employee Info'!$C$3:$J$200,MATCH(Data6[[#This Row],[Name:]],'Employee Info'!$B$3:$B$200,0),MATCH(Data6[[#Headers],[Phone]],'Employee Info'!$C$2:$J$2,0)),"")</f>
        <v/>
      </c>
      <c r="M466" s="19" t="str">
        <f>IFERROR(INDEX('Employee Info'!$C$3:$J$200,MATCH(Data6[[#This Row],[Name:]],'Employee Info'!$B$3:$B$200,0),MATCH(Data6[[#Headers],[Tech]],'Employee Info'!$C$2:$J$2,0)),"")</f>
        <v/>
      </c>
      <c r="N466" s="19" t="str">
        <f>IFERROR(INDEX('Employee Info'!$C$3:$J$200,MATCH(Data6[[#This Row],[Name:]],'Employee Info'!$B$3:$B$200,0),MATCH(Data6[[#Headers],[Other]],'Employee Info'!$C$2:$J$2,0)),"")</f>
        <v/>
      </c>
      <c r="O466" s="19">
        <f>IFERROR((Data6[[#This Row],[Hours:]]*SUM(Data6[[#This Row],[Rate]:[Other]])),"")</f>
        <v>0</v>
      </c>
      <c r="P466" s="7" t="str">
        <f>IF(Data6[[#This Row],[WO'#:]]="","Riley #","WO#")</f>
        <v>Riley #</v>
      </c>
      <c r="Q466" s="7">
        <f>IFERROR(WEEKNUM(Data6[[#This Row],[Date:]]),"")</f>
        <v>14</v>
      </c>
      <c r="R466" s="6">
        <f t="shared" si="21"/>
        <v>45382</v>
      </c>
      <c r="S466" s="6">
        <f>Data6[[#This Row],[Week Start]]+7</f>
        <v>45389</v>
      </c>
      <c r="T466" s="7" t="str">
        <f t="shared" si="22"/>
        <v>3/31/2024 - 4/7/2024</v>
      </c>
      <c r="U466" s="7" t="str">
        <f t="shared" si="23"/>
        <v>Time Card</v>
      </c>
      <c r="V466" s="8" t="str">
        <f>RIGHT(TEXT(Data6[[#This Row],[Date:]],"mmddyyyy"),4)</f>
        <v>2024</v>
      </c>
      <c r="W466" s="8" t="str">
        <f>MID(TEXT(Data6[[#This Row],[Date:]],"mmddyyyy"),3,2)</f>
        <v>01</v>
      </c>
      <c r="X466" s="8" t="str">
        <f>LEFT(TEXT(Data6[[#This Row],[Date:]],"mmddyyyy"),2)</f>
        <v>04</v>
      </c>
      <c r="Y466" s="6">
        <f>DATE(Data6[[#This Row],[Year]],Data6[[#This Row],[Month]],Data6[[#This Row],[Day]])</f>
        <v>45383</v>
      </c>
    </row>
    <row r="467" spans="1:25">
      <c r="A467" s="5">
        <v>45383.583676041664</v>
      </c>
      <c r="B467" s="7" t="s">
        <v>35</v>
      </c>
      <c r="C467" s="6" t="s">
        <v>413</v>
      </c>
      <c r="D467" s="7" t="s">
        <v>418</v>
      </c>
      <c r="E467" s="8">
        <v>1</v>
      </c>
      <c r="F467" s="7" t="s">
        <v>68</v>
      </c>
      <c r="G467" s="7" t="s">
        <v>68</v>
      </c>
      <c r="H467" s="7" t="s">
        <v>92</v>
      </c>
      <c r="I467" s="7" t="s">
        <v>44</v>
      </c>
      <c r="J467" s="19" t="str">
        <f>IFERROR(INDEX('Employee Info'!$C$3:$E$200,MATCH(Data6[[#This Row],[Name:]],'Employee Info'!$B$3:$B$200,0),MATCH(Data6[[#This Row],[Hours Type:]],'Employee Info'!$C$2:$E$2,0)),"")</f>
        <v/>
      </c>
      <c r="K467" s="19" t="str">
        <f>IFERROR(INDEX('Employee Info'!$C$3:$J$200,MATCH(Data6[[#This Row],[Name:]],'Employee Info'!$B$3:$B$200,0),MATCH(Data6[[#Headers],[Truck]],'Employee Info'!$C$2:$J$2,0)),"")</f>
        <v/>
      </c>
      <c r="L467" s="19" t="str">
        <f>IFERROR(INDEX('Employee Info'!$C$3:$J$200,MATCH(Data6[[#This Row],[Name:]],'Employee Info'!$B$3:$B$200,0),MATCH(Data6[[#Headers],[Phone]],'Employee Info'!$C$2:$J$2,0)),"")</f>
        <v/>
      </c>
      <c r="M467" s="19" t="str">
        <f>IFERROR(INDEX('Employee Info'!$C$3:$J$200,MATCH(Data6[[#This Row],[Name:]],'Employee Info'!$B$3:$B$200,0),MATCH(Data6[[#Headers],[Tech]],'Employee Info'!$C$2:$J$2,0)),"")</f>
        <v/>
      </c>
      <c r="N467" s="19" t="str">
        <f>IFERROR(INDEX('Employee Info'!$C$3:$J$200,MATCH(Data6[[#This Row],[Name:]],'Employee Info'!$B$3:$B$200,0),MATCH(Data6[[#Headers],[Other]],'Employee Info'!$C$2:$J$2,0)),"")</f>
        <v/>
      </c>
      <c r="O467" s="19">
        <f>IFERROR((Data6[[#This Row],[Hours:]]*SUM(Data6[[#This Row],[Rate]:[Other]])),"")</f>
        <v>0</v>
      </c>
      <c r="P467" s="7" t="str">
        <f>IF(Data6[[#This Row],[WO'#:]]="","Riley #","WO#")</f>
        <v>Riley #</v>
      </c>
      <c r="Q467" s="7">
        <f>IFERROR(WEEKNUM(Data6[[#This Row],[Date:]]),"")</f>
        <v>14</v>
      </c>
      <c r="R467" s="6">
        <f t="shared" si="21"/>
        <v>45382</v>
      </c>
      <c r="S467" s="6">
        <f>Data6[[#This Row],[Week Start]]+7</f>
        <v>45389</v>
      </c>
      <c r="T467" s="7" t="str">
        <f t="shared" si="22"/>
        <v>3/31/2024 - 4/7/2024</v>
      </c>
      <c r="U467" s="7" t="str">
        <f t="shared" si="23"/>
        <v>Time Card</v>
      </c>
      <c r="V467" s="8" t="str">
        <f>RIGHT(TEXT(Data6[[#This Row],[Date:]],"mmddyyyy"),4)</f>
        <v>2024</v>
      </c>
      <c r="W467" s="8" t="str">
        <f>MID(TEXT(Data6[[#This Row],[Date:]],"mmddyyyy"),3,2)</f>
        <v>01</v>
      </c>
      <c r="X467" s="8" t="str">
        <f>LEFT(TEXT(Data6[[#This Row],[Date:]],"mmddyyyy"),2)</f>
        <v>04</v>
      </c>
      <c r="Y467" s="6">
        <f>DATE(Data6[[#This Row],[Year]],Data6[[#This Row],[Month]],Data6[[#This Row],[Day]])</f>
        <v>45383</v>
      </c>
    </row>
    <row r="468" spans="1:25">
      <c r="A468" s="5">
        <v>45387.511910879628</v>
      </c>
      <c r="B468" s="7" t="s">
        <v>66</v>
      </c>
      <c r="C468" s="6" t="s">
        <v>413</v>
      </c>
      <c r="D468" s="7" t="s">
        <v>376</v>
      </c>
      <c r="E468" s="8">
        <v>1</v>
      </c>
      <c r="F468" s="7" t="s">
        <v>68</v>
      </c>
      <c r="G468" s="7" t="s">
        <v>68</v>
      </c>
      <c r="H468" s="7" t="s">
        <v>92</v>
      </c>
      <c r="I468" s="7" t="s">
        <v>44</v>
      </c>
      <c r="J468" s="19" t="str">
        <f>IFERROR(INDEX('Employee Info'!$C$3:$E$200,MATCH(Data6[[#This Row],[Name:]],'Employee Info'!$B$3:$B$200,0),MATCH(Data6[[#This Row],[Hours Type:]],'Employee Info'!$C$2:$E$2,0)),"")</f>
        <v/>
      </c>
      <c r="K468" s="19" t="str">
        <f>IFERROR(INDEX('Employee Info'!$C$3:$J$200,MATCH(Data6[[#This Row],[Name:]],'Employee Info'!$B$3:$B$200,0),MATCH(Data6[[#Headers],[Truck]],'Employee Info'!$C$2:$J$2,0)),"")</f>
        <v/>
      </c>
      <c r="L468" s="19" t="str">
        <f>IFERROR(INDEX('Employee Info'!$C$3:$J$200,MATCH(Data6[[#This Row],[Name:]],'Employee Info'!$B$3:$B$200,0),MATCH(Data6[[#Headers],[Phone]],'Employee Info'!$C$2:$J$2,0)),"")</f>
        <v/>
      </c>
      <c r="M468" s="19" t="str">
        <f>IFERROR(INDEX('Employee Info'!$C$3:$J$200,MATCH(Data6[[#This Row],[Name:]],'Employee Info'!$B$3:$B$200,0),MATCH(Data6[[#Headers],[Tech]],'Employee Info'!$C$2:$J$2,0)),"")</f>
        <v/>
      </c>
      <c r="N468" s="19" t="str">
        <f>IFERROR(INDEX('Employee Info'!$C$3:$J$200,MATCH(Data6[[#This Row],[Name:]],'Employee Info'!$B$3:$B$200,0),MATCH(Data6[[#Headers],[Other]],'Employee Info'!$C$2:$J$2,0)),"")</f>
        <v/>
      </c>
      <c r="O468" s="19">
        <f>IFERROR((Data6[[#This Row],[Hours:]]*SUM(Data6[[#This Row],[Rate]:[Other]])),"")</f>
        <v>0</v>
      </c>
      <c r="P468" s="7" t="str">
        <f>IF(Data6[[#This Row],[WO'#:]]="","Riley #","WO#")</f>
        <v>Riley #</v>
      </c>
      <c r="Q468" s="7">
        <f>IFERROR(WEEKNUM(Data6[[#This Row],[Date:]]),"")</f>
        <v>14</v>
      </c>
      <c r="R468" s="6">
        <f t="shared" si="21"/>
        <v>45382</v>
      </c>
      <c r="S468" s="6">
        <f>Data6[[#This Row],[Week Start]]+7</f>
        <v>45389</v>
      </c>
      <c r="T468" s="7" t="str">
        <f t="shared" si="22"/>
        <v>3/31/2024 - 4/7/2024</v>
      </c>
      <c r="U468" s="7" t="str">
        <f t="shared" si="23"/>
        <v>Time Card</v>
      </c>
      <c r="V468" s="8" t="str">
        <f>RIGHT(TEXT(Data6[[#This Row],[Date:]],"mmddyyyy"),4)</f>
        <v>2024</v>
      </c>
      <c r="W468" s="8" t="str">
        <f>MID(TEXT(Data6[[#This Row],[Date:]],"mmddyyyy"),3,2)</f>
        <v>01</v>
      </c>
      <c r="X468" s="8" t="str">
        <f>LEFT(TEXT(Data6[[#This Row],[Date:]],"mmddyyyy"),2)</f>
        <v>04</v>
      </c>
      <c r="Y468" s="6">
        <f>DATE(Data6[[#This Row],[Year]],Data6[[#This Row],[Month]],Data6[[#This Row],[Day]])</f>
        <v>45383</v>
      </c>
    </row>
    <row r="469" spans="1:25">
      <c r="A469" s="5">
        <v>45383.584466203705</v>
      </c>
      <c r="B469" s="7" t="s">
        <v>35</v>
      </c>
      <c r="C469" s="6" t="s">
        <v>413</v>
      </c>
      <c r="D469" s="7" t="s">
        <v>419</v>
      </c>
      <c r="E469" s="8">
        <v>1</v>
      </c>
      <c r="F469" s="7" t="s">
        <v>68</v>
      </c>
      <c r="G469" s="7" t="s">
        <v>68</v>
      </c>
      <c r="H469" s="7" t="s">
        <v>57</v>
      </c>
      <c r="I469" s="7" t="s">
        <v>44</v>
      </c>
      <c r="J469" s="19" t="str">
        <f>IFERROR(INDEX('Employee Info'!$C$3:$E$200,MATCH(Data6[[#This Row],[Name:]],'Employee Info'!$B$3:$B$200,0),MATCH(Data6[[#This Row],[Hours Type:]],'Employee Info'!$C$2:$E$2,0)),"")</f>
        <v/>
      </c>
      <c r="K469" s="19" t="str">
        <f>IFERROR(INDEX('Employee Info'!$C$3:$J$200,MATCH(Data6[[#This Row],[Name:]],'Employee Info'!$B$3:$B$200,0),MATCH(Data6[[#Headers],[Truck]],'Employee Info'!$C$2:$J$2,0)),"")</f>
        <v/>
      </c>
      <c r="L469" s="19" t="str">
        <f>IFERROR(INDEX('Employee Info'!$C$3:$J$200,MATCH(Data6[[#This Row],[Name:]],'Employee Info'!$B$3:$B$200,0),MATCH(Data6[[#Headers],[Phone]],'Employee Info'!$C$2:$J$2,0)),"")</f>
        <v/>
      </c>
      <c r="M469" s="19" t="str">
        <f>IFERROR(INDEX('Employee Info'!$C$3:$J$200,MATCH(Data6[[#This Row],[Name:]],'Employee Info'!$B$3:$B$200,0),MATCH(Data6[[#Headers],[Tech]],'Employee Info'!$C$2:$J$2,0)),"")</f>
        <v/>
      </c>
      <c r="N469" s="19" t="str">
        <f>IFERROR(INDEX('Employee Info'!$C$3:$J$200,MATCH(Data6[[#This Row],[Name:]],'Employee Info'!$B$3:$B$200,0),MATCH(Data6[[#Headers],[Other]],'Employee Info'!$C$2:$J$2,0)),"")</f>
        <v/>
      </c>
      <c r="O469" s="19">
        <f>IFERROR((Data6[[#This Row],[Hours:]]*SUM(Data6[[#This Row],[Rate]:[Other]])),"")</f>
        <v>0</v>
      </c>
      <c r="P469" s="7" t="str">
        <f>IF(Data6[[#This Row],[WO'#:]]="","Riley #","WO#")</f>
        <v>Riley #</v>
      </c>
      <c r="Q469" s="7">
        <f>IFERROR(WEEKNUM(Data6[[#This Row],[Date:]]),"")</f>
        <v>14</v>
      </c>
      <c r="R469" s="6">
        <f t="shared" si="21"/>
        <v>45382</v>
      </c>
      <c r="S469" s="6">
        <f>Data6[[#This Row],[Week Start]]+7</f>
        <v>45389</v>
      </c>
      <c r="T469" s="7" t="str">
        <f t="shared" si="22"/>
        <v>3/31/2024 - 4/7/2024</v>
      </c>
      <c r="U469" s="7" t="str">
        <f t="shared" si="23"/>
        <v>Time Card</v>
      </c>
      <c r="V469" s="8" t="str">
        <f>RIGHT(TEXT(Data6[[#This Row],[Date:]],"mmddyyyy"),4)</f>
        <v>2024</v>
      </c>
      <c r="W469" s="8" t="str">
        <f>MID(TEXT(Data6[[#This Row],[Date:]],"mmddyyyy"),3,2)</f>
        <v>01</v>
      </c>
      <c r="X469" s="8" t="str">
        <f>LEFT(TEXT(Data6[[#This Row],[Date:]],"mmddyyyy"),2)</f>
        <v>04</v>
      </c>
      <c r="Y469" s="6">
        <f>DATE(Data6[[#This Row],[Year]],Data6[[#This Row],[Month]],Data6[[#This Row],[Day]])</f>
        <v>45383</v>
      </c>
    </row>
    <row r="470" spans="1:25">
      <c r="A470" s="5">
        <v>45384.55088703704</v>
      </c>
      <c r="B470" s="7" t="s">
        <v>35</v>
      </c>
      <c r="C470" s="6" t="s">
        <v>469</v>
      </c>
      <c r="D470" s="7" t="s">
        <v>150</v>
      </c>
      <c r="E470" s="8">
        <v>0.5</v>
      </c>
      <c r="F470" s="7">
        <v>6984733</v>
      </c>
      <c r="G470" s="7" t="s">
        <v>68</v>
      </c>
      <c r="H470" s="7" t="s">
        <v>69</v>
      </c>
      <c r="I470" s="7" t="s">
        <v>44</v>
      </c>
      <c r="J470" s="19" t="str">
        <f>IFERROR(INDEX('Employee Info'!$C$3:$E$200,MATCH(Data6[[#This Row],[Name:]],'Employee Info'!$B$3:$B$200,0),MATCH(Data6[[#This Row],[Hours Type:]],'Employee Info'!$C$2:$E$2,0)),"")</f>
        <v/>
      </c>
      <c r="K470" s="19" t="str">
        <f>IFERROR(INDEX('Employee Info'!$C$3:$J$200,MATCH(Data6[[#This Row],[Name:]],'Employee Info'!$B$3:$B$200,0),MATCH(Data6[[#Headers],[Truck]],'Employee Info'!$C$2:$J$2,0)),"")</f>
        <v/>
      </c>
      <c r="L470" s="19" t="str">
        <f>IFERROR(INDEX('Employee Info'!$C$3:$J$200,MATCH(Data6[[#This Row],[Name:]],'Employee Info'!$B$3:$B$200,0),MATCH(Data6[[#Headers],[Phone]],'Employee Info'!$C$2:$J$2,0)),"")</f>
        <v/>
      </c>
      <c r="M470" s="19" t="str">
        <f>IFERROR(INDEX('Employee Info'!$C$3:$J$200,MATCH(Data6[[#This Row],[Name:]],'Employee Info'!$B$3:$B$200,0),MATCH(Data6[[#Headers],[Tech]],'Employee Info'!$C$2:$J$2,0)),"")</f>
        <v/>
      </c>
      <c r="N470" s="19" t="str">
        <f>IFERROR(INDEX('Employee Info'!$C$3:$J$200,MATCH(Data6[[#This Row],[Name:]],'Employee Info'!$B$3:$B$200,0),MATCH(Data6[[#Headers],[Other]],'Employee Info'!$C$2:$J$2,0)),"")</f>
        <v/>
      </c>
      <c r="O470" s="19">
        <f>IFERROR((Data6[[#This Row],[Hours:]]*SUM(Data6[[#This Row],[Rate]:[Other]])),"")</f>
        <v>0</v>
      </c>
      <c r="P470" s="7" t="str">
        <f>IF(Data6[[#This Row],[WO'#:]]="","Riley #","WO#")</f>
        <v>WO#</v>
      </c>
      <c r="Q470" s="7">
        <f>IFERROR(WEEKNUM(Data6[[#This Row],[Date:]]),"")</f>
        <v>14</v>
      </c>
      <c r="R470" s="6">
        <f t="shared" si="21"/>
        <v>45382</v>
      </c>
      <c r="S470" s="6">
        <f>Data6[[#This Row],[Week Start]]+7</f>
        <v>45389</v>
      </c>
      <c r="T470" s="7" t="str">
        <f t="shared" si="22"/>
        <v>3/31/2024 - 4/7/2024</v>
      </c>
      <c r="U470" s="7" t="str">
        <f t="shared" si="23"/>
        <v>Time Card</v>
      </c>
      <c r="V470" s="8" t="str">
        <f>RIGHT(TEXT(Data6[[#This Row],[Date:]],"mmddyyyy"),4)</f>
        <v>2024</v>
      </c>
      <c r="W470" s="8" t="str">
        <f>MID(TEXT(Data6[[#This Row],[Date:]],"mmddyyyy"),3,2)</f>
        <v>02</v>
      </c>
      <c r="X470" s="8" t="str">
        <f>LEFT(TEXT(Data6[[#This Row],[Date:]],"mmddyyyy"),2)</f>
        <v>04</v>
      </c>
      <c r="Y470" s="6">
        <f>DATE(Data6[[#This Row],[Year]],Data6[[#This Row],[Month]],Data6[[#This Row],[Day]])</f>
        <v>45384</v>
      </c>
    </row>
    <row r="471" spans="1:25">
      <c r="A471" s="5">
        <v>45384.579950115738</v>
      </c>
      <c r="B471" s="7" t="s">
        <v>31</v>
      </c>
      <c r="C471" s="6" t="s">
        <v>469</v>
      </c>
      <c r="D471" s="7" t="s">
        <v>340</v>
      </c>
      <c r="E471" s="8">
        <v>8</v>
      </c>
      <c r="F471" s="7">
        <v>6984733</v>
      </c>
      <c r="G471" s="7" t="s">
        <v>68</v>
      </c>
      <c r="H471" s="7" t="s">
        <v>69</v>
      </c>
      <c r="I471" s="7" t="s">
        <v>44</v>
      </c>
      <c r="J471" s="19" t="str">
        <f>IFERROR(INDEX('Employee Info'!$C$3:$E$200,MATCH(Data6[[#This Row],[Name:]],'Employee Info'!$B$3:$B$200,0),MATCH(Data6[[#This Row],[Hours Type:]],'Employee Info'!$C$2:$E$2,0)),"")</f>
        <v/>
      </c>
      <c r="K471" s="19" t="str">
        <f>IFERROR(INDEX('Employee Info'!$C$3:$J$200,MATCH(Data6[[#This Row],[Name:]],'Employee Info'!$B$3:$B$200,0),MATCH(Data6[[#Headers],[Truck]],'Employee Info'!$C$2:$J$2,0)),"")</f>
        <v/>
      </c>
      <c r="L471" s="19" t="str">
        <f>IFERROR(INDEX('Employee Info'!$C$3:$J$200,MATCH(Data6[[#This Row],[Name:]],'Employee Info'!$B$3:$B$200,0),MATCH(Data6[[#Headers],[Phone]],'Employee Info'!$C$2:$J$2,0)),"")</f>
        <v/>
      </c>
      <c r="M471" s="19" t="str">
        <f>IFERROR(INDEX('Employee Info'!$C$3:$J$200,MATCH(Data6[[#This Row],[Name:]],'Employee Info'!$B$3:$B$200,0),MATCH(Data6[[#Headers],[Tech]],'Employee Info'!$C$2:$J$2,0)),"")</f>
        <v/>
      </c>
      <c r="N471" s="19" t="str">
        <f>IFERROR(INDEX('Employee Info'!$C$3:$J$200,MATCH(Data6[[#This Row],[Name:]],'Employee Info'!$B$3:$B$200,0),MATCH(Data6[[#Headers],[Other]],'Employee Info'!$C$2:$J$2,0)),"")</f>
        <v/>
      </c>
      <c r="O471" s="19">
        <f>IFERROR((Data6[[#This Row],[Hours:]]*SUM(Data6[[#This Row],[Rate]:[Other]])),"")</f>
        <v>0</v>
      </c>
      <c r="P471" s="7" t="str">
        <f>IF(Data6[[#This Row],[WO'#:]]="","Riley #","WO#")</f>
        <v>WO#</v>
      </c>
      <c r="Q471" s="7">
        <f>IFERROR(WEEKNUM(Data6[[#This Row],[Date:]]),"")</f>
        <v>14</v>
      </c>
      <c r="R471" s="6">
        <f t="shared" si="21"/>
        <v>45382</v>
      </c>
      <c r="S471" s="6">
        <f>Data6[[#This Row],[Week Start]]+7</f>
        <v>45389</v>
      </c>
      <c r="T471" s="7" t="str">
        <f t="shared" si="22"/>
        <v>3/31/2024 - 4/7/2024</v>
      </c>
      <c r="U471" s="7" t="str">
        <f t="shared" si="23"/>
        <v>Time Card</v>
      </c>
      <c r="V471" s="8" t="str">
        <f>RIGHT(TEXT(Data6[[#This Row],[Date:]],"mmddyyyy"),4)</f>
        <v>2024</v>
      </c>
      <c r="W471" s="8" t="str">
        <f>MID(TEXT(Data6[[#This Row],[Date:]],"mmddyyyy"),3,2)</f>
        <v>02</v>
      </c>
      <c r="X471" s="8" t="str">
        <f>LEFT(TEXT(Data6[[#This Row],[Date:]],"mmddyyyy"),2)</f>
        <v>04</v>
      </c>
      <c r="Y471" s="6">
        <f>DATE(Data6[[#This Row],[Year]],Data6[[#This Row],[Month]],Data6[[#This Row],[Day]])</f>
        <v>45384</v>
      </c>
    </row>
    <row r="472" spans="1:25">
      <c r="A472" s="5">
        <v>45387.518027893515</v>
      </c>
      <c r="B472" s="7" t="s">
        <v>66</v>
      </c>
      <c r="C472" s="6" t="s">
        <v>469</v>
      </c>
      <c r="D472" s="7" t="s">
        <v>122</v>
      </c>
      <c r="E472" s="8">
        <v>1</v>
      </c>
      <c r="F472" s="7">
        <v>6984733</v>
      </c>
      <c r="G472" s="7" t="s">
        <v>68</v>
      </c>
      <c r="H472" s="7" t="s">
        <v>69</v>
      </c>
      <c r="I472" s="7" t="s">
        <v>44</v>
      </c>
      <c r="J472" s="19" t="str">
        <f>IFERROR(INDEX('Employee Info'!$C$3:$E$200,MATCH(Data6[[#This Row],[Name:]],'Employee Info'!$B$3:$B$200,0),MATCH(Data6[[#This Row],[Hours Type:]],'Employee Info'!$C$2:$E$2,0)),"")</f>
        <v/>
      </c>
      <c r="K472" s="19" t="str">
        <f>IFERROR(INDEX('Employee Info'!$C$3:$J$200,MATCH(Data6[[#This Row],[Name:]],'Employee Info'!$B$3:$B$200,0),MATCH(Data6[[#Headers],[Truck]],'Employee Info'!$C$2:$J$2,0)),"")</f>
        <v/>
      </c>
      <c r="L472" s="19" t="str">
        <f>IFERROR(INDEX('Employee Info'!$C$3:$J$200,MATCH(Data6[[#This Row],[Name:]],'Employee Info'!$B$3:$B$200,0),MATCH(Data6[[#Headers],[Phone]],'Employee Info'!$C$2:$J$2,0)),"")</f>
        <v/>
      </c>
      <c r="M472" s="19" t="str">
        <f>IFERROR(INDEX('Employee Info'!$C$3:$J$200,MATCH(Data6[[#This Row],[Name:]],'Employee Info'!$B$3:$B$200,0),MATCH(Data6[[#Headers],[Tech]],'Employee Info'!$C$2:$J$2,0)),"")</f>
        <v/>
      </c>
      <c r="N472" s="19" t="str">
        <f>IFERROR(INDEX('Employee Info'!$C$3:$J$200,MATCH(Data6[[#This Row],[Name:]],'Employee Info'!$B$3:$B$200,0),MATCH(Data6[[#Headers],[Other]],'Employee Info'!$C$2:$J$2,0)),"")</f>
        <v/>
      </c>
      <c r="O472" s="19">
        <f>IFERROR((Data6[[#This Row],[Hours:]]*SUM(Data6[[#This Row],[Rate]:[Other]])),"")</f>
        <v>0</v>
      </c>
      <c r="P472" s="7" t="str">
        <f>IF(Data6[[#This Row],[WO'#:]]="","Riley #","WO#")</f>
        <v>WO#</v>
      </c>
      <c r="Q472" s="7">
        <f>IFERROR(WEEKNUM(Data6[[#This Row],[Date:]]),"")</f>
        <v>14</v>
      </c>
      <c r="R472" s="6">
        <f t="shared" si="21"/>
        <v>45382</v>
      </c>
      <c r="S472" s="6">
        <f>Data6[[#This Row],[Week Start]]+7</f>
        <v>45389</v>
      </c>
      <c r="T472" s="7" t="str">
        <f t="shared" si="22"/>
        <v>3/31/2024 - 4/7/2024</v>
      </c>
      <c r="U472" s="7" t="str">
        <f t="shared" si="23"/>
        <v>Time Card</v>
      </c>
      <c r="V472" s="8" t="str">
        <f>RIGHT(TEXT(Data6[[#This Row],[Date:]],"mmddyyyy"),4)</f>
        <v>2024</v>
      </c>
      <c r="W472" s="8" t="str">
        <f>MID(TEXT(Data6[[#This Row],[Date:]],"mmddyyyy"),3,2)</f>
        <v>02</v>
      </c>
      <c r="X472" s="8" t="str">
        <f>LEFT(TEXT(Data6[[#This Row],[Date:]],"mmddyyyy"),2)</f>
        <v>04</v>
      </c>
      <c r="Y472" s="6">
        <f>DATE(Data6[[#This Row],[Year]],Data6[[#This Row],[Month]],Data6[[#This Row],[Day]])</f>
        <v>45384</v>
      </c>
    </row>
    <row r="473" spans="1:25">
      <c r="A473" s="5">
        <v>45387.518718981482</v>
      </c>
      <c r="B473" s="7" t="s">
        <v>66</v>
      </c>
      <c r="C473" s="6" t="s">
        <v>469</v>
      </c>
      <c r="D473" s="7" t="s">
        <v>470</v>
      </c>
      <c r="E473" s="8">
        <v>1</v>
      </c>
      <c r="F473" s="7">
        <v>6984733</v>
      </c>
      <c r="G473" s="7" t="s">
        <v>68</v>
      </c>
      <c r="H473" s="7" t="s">
        <v>69</v>
      </c>
      <c r="I473" s="7" t="s">
        <v>45</v>
      </c>
      <c r="J473" s="19" t="str">
        <f>IFERROR(INDEX('Employee Info'!$C$3:$E$200,MATCH(Data6[[#This Row],[Name:]],'Employee Info'!$B$3:$B$200,0),MATCH(Data6[[#This Row],[Hours Type:]],'Employee Info'!$C$2:$E$2,0)),"")</f>
        <v/>
      </c>
      <c r="K473" s="19" t="str">
        <f>IFERROR(INDEX('Employee Info'!$C$3:$J$200,MATCH(Data6[[#This Row],[Name:]],'Employee Info'!$B$3:$B$200,0),MATCH(Data6[[#Headers],[Truck]],'Employee Info'!$C$2:$J$2,0)),"")</f>
        <v/>
      </c>
      <c r="L473" s="19" t="str">
        <f>IFERROR(INDEX('Employee Info'!$C$3:$J$200,MATCH(Data6[[#This Row],[Name:]],'Employee Info'!$B$3:$B$200,0),MATCH(Data6[[#Headers],[Phone]],'Employee Info'!$C$2:$J$2,0)),"")</f>
        <v/>
      </c>
      <c r="M473" s="19" t="str">
        <f>IFERROR(INDEX('Employee Info'!$C$3:$J$200,MATCH(Data6[[#This Row],[Name:]],'Employee Info'!$B$3:$B$200,0),MATCH(Data6[[#Headers],[Tech]],'Employee Info'!$C$2:$J$2,0)),"")</f>
        <v/>
      </c>
      <c r="N473" s="19" t="str">
        <f>IFERROR(INDEX('Employee Info'!$C$3:$J$200,MATCH(Data6[[#This Row],[Name:]],'Employee Info'!$B$3:$B$200,0),MATCH(Data6[[#Headers],[Other]],'Employee Info'!$C$2:$J$2,0)),"")</f>
        <v/>
      </c>
      <c r="O473" s="19">
        <f>IFERROR((Data6[[#This Row],[Hours:]]*SUM(Data6[[#This Row],[Rate]:[Other]])),"")</f>
        <v>0</v>
      </c>
      <c r="P473" s="7" t="str">
        <f>IF(Data6[[#This Row],[WO'#:]]="","Riley #","WO#")</f>
        <v>WO#</v>
      </c>
      <c r="Q473" s="7">
        <f>IFERROR(WEEKNUM(Data6[[#This Row],[Date:]]),"")</f>
        <v>14</v>
      </c>
      <c r="R473" s="6">
        <f t="shared" si="21"/>
        <v>45382</v>
      </c>
      <c r="S473" s="6">
        <f>Data6[[#This Row],[Week Start]]+7</f>
        <v>45389</v>
      </c>
      <c r="T473" s="7" t="str">
        <f t="shared" si="22"/>
        <v>3/31/2024 - 4/7/2024</v>
      </c>
      <c r="U473" s="7" t="str">
        <f t="shared" si="23"/>
        <v>Time Card</v>
      </c>
      <c r="V473" s="8" t="str">
        <f>RIGHT(TEXT(Data6[[#This Row],[Date:]],"mmddyyyy"),4)</f>
        <v>2024</v>
      </c>
      <c r="W473" s="8" t="str">
        <f>MID(TEXT(Data6[[#This Row],[Date:]],"mmddyyyy"),3,2)</f>
        <v>02</v>
      </c>
      <c r="X473" s="8" t="str">
        <f>LEFT(TEXT(Data6[[#This Row],[Date:]],"mmddyyyy"),2)</f>
        <v>04</v>
      </c>
      <c r="Y473" s="6">
        <f>DATE(Data6[[#This Row],[Year]],Data6[[#This Row],[Month]],Data6[[#This Row],[Day]])</f>
        <v>45384</v>
      </c>
    </row>
    <row r="474" spans="1:25">
      <c r="A474" s="5">
        <v>45387.533357986111</v>
      </c>
      <c r="B474" s="7" t="s">
        <v>66</v>
      </c>
      <c r="C474" s="6" t="s">
        <v>469</v>
      </c>
      <c r="D474" s="7" t="s">
        <v>471</v>
      </c>
      <c r="E474" s="8">
        <v>4</v>
      </c>
      <c r="F474" s="7">
        <v>6984733</v>
      </c>
      <c r="G474" s="7" t="s">
        <v>68</v>
      </c>
      <c r="H474" s="7" t="s">
        <v>69</v>
      </c>
      <c r="I474" s="7" t="s">
        <v>44</v>
      </c>
      <c r="J474" s="19" t="str">
        <f>IFERROR(INDEX('Employee Info'!$C$3:$E$200,MATCH(Data6[[#This Row],[Name:]],'Employee Info'!$B$3:$B$200,0),MATCH(Data6[[#This Row],[Hours Type:]],'Employee Info'!$C$2:$E$2,0)),"")</f>
        <v/>
      </c>
      <c r="K474" s="19" t="str">
        <f>IFERROR(INDEX('Employee Info'!$C$3:$J$200,MATCH(Data6[[#This Row],[Name:]],'Employee Info'!$B$3:$B$200,0),MATCH(Data6[[#Headers],[Truck]],'Employee Info'!$C$2:$J$2,0)),"")</f>
        <v/>
      </c>
      <c r="L474" s="19" t="str">
        <f>IFERROR(INDEX('Employee Info'!$C$3:$J$200,MATCH(Data6[[#This Row],[Name:]],'Employee Info'!$B$3:$B$200,0),MATCH(Data6[[#Headers],[Phone]],'Employee Info'!$C$2:$J$2,0)),"")</f>
        <v/>
      </c>
      <c r="M474" s="19" t="str">
        <f>IFERROR(INDEX('Employee Info'!$C$3:$J$200,MATCH(Data6[[#This Row],[Name:]],'Employee Info'!$B$3:$B$200,0),MATCH(Data6[[#Headers],[Tech]],'Employee Info'!$C$2:$J$2,0)),"")</f>
        <v/>
      </c>
      <c r="N474" s="19" t="str">
        <f>IFERROR(INDEX('Employee Info'!$C$3:$J$200,MATCH(Data6[[#This Row],[Name:]],'Employee Info'!$B$3:$B$200,0),MATCH(Data6[[#Headers],[Other]],'Employee Info'!$C$2:$J$2,0)),"")</f>
        <v/>
      </c>
      <c r="O474" s="19">
        <f>IFERROR((Data6[[#This Row],[Hours:]]*SUM(Data6[[#This Row],[Rate]:[Other]])),"")</f>
        <v>0</v>
      </c>
      <c r="P474" s="7" t="str">
        <f>IF(Data6[[#This Row],[WO'#:]]="","Riley #","WO#")</f>
        <v>WO#</v>
      </c>
      <c r="Q474" s="7">
        <f>IFERROR(WEEKNUM(Data6[[#This Row],[Date:]]),"")</f>
        <v>14</v>
      </c>
      <c r="R474" s="6">
        <f t="shared" si="21"/>
        <v>45382</v>
      </c>
      <c r="S474" s="6">
        <f>Data6[[#This Row],[Week Start]]+7</f>
        <v>45389</v>
      </c>
      <c r="T474" s="7" t="str">
        <f t="shared" si="22"/>
        <v>3/31/2024 - 4/7/2024</v>
      </c>
      <c r="U474" s="7" t="str">
        <f t="shared" si="23"/>
        <v>Time Card</v>
      </c>
      <c r="V474" s="8" t="str">
        <f>RIGHT(TEXT(Data6[[#This Row],[Date:]],"mmddyyyy"),4)</f>
        <v>2024</v>
      </c>
      <c r="W474" s="8" t="str">
        <f>MID(TEXT(Data6[[#This Row],[Date:]],"mmddyyyy"),3,2)</f>
        <v>02</v>
      </c>
      <c r="X474" s="8" t="str">
        <f>LEFT(TEXT(Data6[[#This Row],[Date:]],"mmddyyyy"),2)</f>
        <v>04</v>
      </c>
      <c r="Y474" s="6">
        <f>DATE(Data6[[#This Row],[Year]],Data6[[#This Row],[Month]],Data6[[#This Row],[Day]])</f>
        <v>45384</v>
      </c>
    </row>
    <row r="475" spans="1:25">
      <c r="A475" s="5">
        <v>45420.272340393516</v>
      </c>
      <c r="B475" s="7" t="s">
        <v>76</v>
      </c>
      <c r="C475" s="6" t="s">
        <v>469</v>
      </c>
      <c r="D475" s="7" t="s">
        <v>156</v>
      </c>
      <c r="E475" s="8">
        <v>2</v>
      </c>
      <c r="F475" s="7">
        <v>6984733</v>
      </c>
      <c r="G475" s="7" t="s">
        <v>68</v>
      </c>
      <c r="H475" s="7" t="s">
        <v>69</v>
      </c>
      <c r="I475" s="7" t="s">
        <v>44</v>
      </c>
      <c r="J475" s="19" t="str">
        <f>IFERROR(INDEX('Employee Info'!$C$3:$E$200,MATCH(Data6[[#This Row],[Name:]],'Employee Info'!$B$3:$B$200,0),MATCH(Data6[[#This Row],[Hours Type:]],'Employee Info'!$C$2:$E$2,0)),"")</f>
        <v/>
      </c>
      <c r="K475" s="19" t="str">
        <f>IFERROR(INDEX('Employee Info'!$C$3:$J$200,MATCH(Data6[[#This Row],[Name:]],'Employee Info'!$B$3:$B$200,0),MATCH(Data6[[#Headers],[Truck]],'Employee Info'!$C$2:$J$2,0)),"")</f>
        <v/>
      </c>
      <c r="L475" s="19" t="str">
        <f>IFERROR(INDEX('Employee Info'!$C$3:$J$200,MATCH(Data6[[#This Row],[Name:]],'Employee Info'!$B$3:$B$200,0),MATCH(Data6[[#Headers],[Phone]],'Employee Info'!$C$2:$J$2,0)),"")</f>
        <v/>
      </c>
      <c r="M475" s="19" t="str">
        <f>IFERROR(INDEX('Employee Info'!$C$3:$J$200,MATCH(Data6[[#This Row],[Name:]],'Employee Info'!$B$3:$B$200,0),MATCH(Data6[[#Headers],[Tech]],'Employee Info'!$C$2:$J$2,0)),"")</f>
        <v/>
      </c>
      <c r="N475" s="19" t="str">
        <f>IFERROR(INDEX('Employee Info'!$C$3:$J$200,MATCH(Data6[[#This Row],[Name:]],'Employee Info'!$B$3:$B$200,0),MATCH(Data6[[#Headers],[Other]],'Employee Info'!$C$2:$J$2,0)),"")</f>
        <v/>
      </c>
      <c r="O475" s="19">
        <f>IFERROR((Data6[[#This Row],[Hours:]]*SUM(Data6[[#This Row],[Rate]:[Other]])),"")</f>
        <v>0</v>
      </c>
      <c r="P475" s="7" t="str">
        <f>IF(Data6[[#This Row],[WO'#:]]="","Riley #","WO#")</f>
        <v>WO#</v>
      </c>
      <c r="Q475" s="7">
        <f>IFERROR(WEEKNUM(Data6[[#This Row],[Date:]]),"")</f>
        <v>14</v>
      </c>
      <c r="R475" s="6">
        <f t="shared" si="21"/>
        <v>45382</v>
      </c>
      <c r="S475" s="6">
        <f>Data6[[#This Row],[Week Start]]+7</f>
        <v>45389</v>
      </c>
      <c r="T475" s="7" t="str">
        <f t="shared" si="22"/>
        <v>3/31/2024 - 4/7/2024</v>
      </c>
      <c r="U475" s="7" t="str">
        <f t="shared" si="23"/>
        <v>Time Card</v>
      </c>
      <c r="V475" s="8" t="str">
        <f>RIGHT(TEXT(Data6[[#This Row],[Date:]],"mmddyyyy"),4)</f>
        <v>2024</v>
      </c>
      <c r="W475" s="8" t="str">
        <f>MID(TEXT(Data6[[#This Row],[Date:]],"mmddyyyy"),3,2)</f>
        <v>02</v>
      </c>
      <c r="X475" s="8" t="str">
        <f>LEFT(TEXT(Data6[[#This Row],[Date:]],"mmddyyyy"),2)</f>
        <v>04</v>
      </c>
      <c r="Y475" s="6">
        <f>DATE(Data6[[#This Row],[Year]],Data6[[#This Row],[Month]],Data6[[#This Row],[Day]])</f>
        <v>45384</v>
      </c>
    </row>
    <row r="476" spans="1:25">
      <c r="A476" s="5">
        <v>45384.54837916667</v>
      </c>
      <c r="B476" s="7" t="s">
        <v>35</v>
      </c>
      <c r="C476" s="6" t="s">
        <v>469</v>
      </c>
      <c r="D476" s="7" t="s">
        <v>472</v>
      </c>
      <c r="E476" s="8">
        <v>0.5</v>
      </c>
      <c r="F476" s="7">
        <v>7053183</v>
      </c>
      <c r="G476" s="7" t="s">
        <v>68</v>
      </c>
      <c r="H476" s="7" t="s">
        <v>69</v>
      </c>
      <c r="I476" s="7" t="s">
        <v>44</v>
      </c>
      <c r="J476" s="19" t="str">
        <f>IFERROR(INDEX('Employee Info'!$C$3:$E$200,MATCH(Data6[[#This Row],[Name:]],'Employee Info'!$B$3:$B$200,0),MATCH(Data6[[#This Row],[Hours Type:]],'Employee Info'!$C$2:$E$2,0)),"")</f>
        <v/>
      </c>
      <c r="K476" s="19" t="str">
        <f>IFERROR(INDEX('Employee Info'!$C$3:$J$200,MATCH(Data6[[#This Row],[Name:]],'Employee Info'!$B$3:$B$200,0),MATCH(Data6[[#Headers],[Truck]],'Employee Info'!$C$2:$J$2,0)),"")</f>
        <v/>
      </c>
      <c r="L476" s="19" t="str">
        <f>IFERROR(INDEX('Employee Info'!$C$3:$J$200,MATCH(Data6[[#This Row],[Name:]],'Employee Info'!$B$3:$B$200,0),MATCH(Data6[[#Headers],[Phone]],'Employee Info'!$C$2:$J$2,0)),"")</f>
        <v/>
      </c>
      <c r="M476" s="19" t="str">
        <f>IFERROR(INDEX('Employee Info'!$C$3:$J$200,MATCH(Data6[[#This Row],[Name:]],'Employee Info'!$B$3:$B$200,0),MATCH(Data6[[#Headers],[Tech]],'Employee Info'!$C$2:$J$2,0)),"")</f>
        <v/>
      </c>
      <c r="N476" s="19" t="str">
        <f>IFERROR(INDEX('Employee Info'!$C$3:$J$200,MATCH(Data6[[#This Row],[Name:]],'Employee Info'!$B$3:$B$200,0),MATCH(Data6[[#Headers],[Other]],'Employee Info'!$C$2:$J$2,0)),"")</f>
        <v/>
      </c>
      <c r="O476" s="19">
        <f>IFERROR((Data6[[#This Row],[Hours:]]*SUM(Data6[[#This Row],[Rate]:[Other]])),"")</f>
        <v>0</v>
      </c>
      <c r="P476" s="7" t="str">
        <f>IF(Data6[[#This Row],[WO'#:]]="","Riley #","WO#")</f>
        <v>WO#</v>
      </c>
      <c r="Q476" s="7">
        <f>IFERROR(WEEKNUM(Data6[[#This Row],[Date:]]),"")</f>
        <v>14</v>
      </c>
      <c r="R476" s="6">
        <f t="shared" si="21"/>
        <v>45382</v>
      </c>
      <c r="S476" s="6">
        <f>Data6[[#This Row],[Week Start]]+7</f>
        <v>45389</v>
      </c>
      <c r="T476" s="7" t="str">
        <f t="shared" si="22"/>
        <v>3/31/2024 - 4/7/2024</v>
      </c>
      <c r="U476" s="7" t="str">
        <f t="shared" si="23"/>
        <v>Time Card</v>
      </c>
      <c r="V476" s="8" t="str">
        <f>RIGHT(TEXT(Data6[[#This Row],[Date:]],"mmddyyyy"),4)</f>
        <v>2024</v>
      </c>
      <c r="W476" s="8" t="str">
        <f>MID(TEXT(Data6[[#This Row],[Date:]],"mmddyyyy"),3,2)</f>
        <v>02</v>
      </c>
      <c r="X476" s="8" t="str">
        <f>LEFT(TEXT(Data6[[#This Row],[Date:]],"mmddyyyy"),2)</f>
        <v>04</v>
      </c>
      <c r="Y476" s="6">
        <f>DATE(Data6[[#This Row],[Year]],Data6[[#This Row],[Month]],Data6[[#This Row],[Day]])</f>
        <v>45384</v>
      </c>
    </row>
    <row r="477" spans="1:25">
      <c r="A477" s="5">
        <v>45384.545042939812</v>
      </c>
      <c r="B477" s="7" t="s">
        <v>35</v>
      </c>
      <c r="C477" s="6" t="s">
        <v>469</v>
      </c>
      <c r="D477" s="7" t="s">
        <v>473</v>
      </c>
      <c r="E477" s="8">
        <v>3</v>
      </c>
      <c r="F477" s="7">
        <v>7066912</v>
      </c>
      <c r="G477" s="7" t="s">
        <v>68</v>
      </c>
      <c r="H477" s="7" t="s">
        <v>69</v>
      </c>
      <c r="I477" s="7" t="s">
        <v>44</v>
      </c>
      <c r="J477" s="19" t="str">
        <f>IFERROR(INDEX('Employee Info'!$C$3:$E$200,MATCH(Data6[[#This Row],[Name:]],'Employee Info'!$B$3:$B$200,0),MATCH(Data6[[#This Row],[Hours Type:]],'Employee Info'!$C$2:$E$2,0)),"")</f>
        <v/>
      </c>
      <c r="K477" s="19" t="str">
        <f>IFERROR(INDEX('Employee Info'!$C$3:$J$200,MATCH(Data6[[#This Row],[Name:]],'Employee Info'!$B$3:$B$200,0),MATCH(Data6[[#Headers],[Truck]],'Employee Info'!$C$2:$J$2,0)),"")</f>
        <v/>
      </c>
      <c r="L477" s="19" t="str">
        <f>IFERROR(INDEX('Employee Info'!$C$3:$J$200,MATCH(Data6[[#This Row],[Name:]],'Employee Info'!$B$3:$B$200,0),MATCH(Data6[[#Headers],[Phone]],'Employee Info'!$C$2:$J$2,0)),"")</f>
        <v/>
      </c>
      <c r="M477" s="19" t="str">
        <f>IFERROR(INDEX('Employee Info'!$C$3:$J$200,MATCH(Data6[[#This Row],[Name:]],'Employee Info'!$B$3:$B$200,0),MATCH(Data6[[#Headers],[Tech]],'Employee Info'!$C$2:$J$2,0)),"")</f>
        <v/>
      </c>
      <c r="N477" s="19" t="str">
        <f>IFERROR(INDEX('Employee Info'!$C$3:$J$200,MATCH(Data6[[#This Row],[Name:]],'Employee Info'!$B$3:$B$200,0),MATCH(Data6[[#Headers],[Other]],'Employee Info'!$C$2:$J$2,0)),"")</f>
        <v/>
      </c>
      <c r="O477" s="19">
        <f>IFERROR((Data6[[#This Row],[Hours:]]*SUM(Data6[[#This Row],[Rate]:[Other]])),"")</f>
        <v>0</v>
      </c>
      <c r="P477" s="7" t="str">
        <f>IF(Data6[[#This Row],[WO'#:]]="","Riley #","WO#")</f>
        <v>WO#</v>
      </c>
      <c r="Q477" s="7">
        <f>IFERROR(WEEKNUM(Data6[[#This Row],[Date:]]),"")</f>
        <v>14</v>
      </c>
      <c r="R477" s="6">
        <f t="shared" si="21"/>
        <v>45382</v>
      </c>
      <c r="S477" s="6">
        <f>Data6[[#This Row],[Week Start]]+7</f>
        <v>45389</v>
      </c>
      <c r="T477" s="7" t="str">
        <f t="shared" si="22"/>
        <v>3/31/2024 - 4/7/2024</v>
      </c>
      <c r="U477" s="7" t="str">
        <f t="shared" si="23"/>
        <v>Time Card</v>
      </c>
      <c r="V477" s="8" t="str">
        <f>RIGHT(TEXT(Data6[[#This Row],[Date:]],"mmddyyyy"),4)</f>
        <v>2024</v>
      </c>
      <c r="W477" s="8" t="str">
        <f>MID(TEXT(Data6[[#This Row],[Date:]],"mmddyyyy"),3,2)</f>
        <v>02</v>
      </c>
      <c r="X477" s="8" t="str">
        <f>LEFT(TEXT(Data6[[#This Row],[Date:]],"mmddyyyy"),2)</f>
        <v>04</v>
      </c>
      <c r="Y477" s="6">
        <f>DATE(Data6[[#This Row],[Year]],Data6[[#This Row],[Month]],Data6[[#This Row],[Day]])</f>
        <v>45384</v>
      </c>
    </row>
    <row r="478" spans="1:25">
      <c r="A478" s="5">
        <v>45387.519244675925</v>
      </c>
      <c r="B478" s="7" t="s">
        <v>66</v>
      </c>
      <c r="C478" s="6" t="s">
        <v>469</v>
      </c>
      <c r="D478" s="7" t="s">
        <v>474</v>
      </c>
      <c r="E478" s="8">
        <v>2</v>
      </c>
      <c r="F478" s="7">
        <v>7066912</v>
      </c>
      <c r="G478" s="7" t="s">
        <v>68</v>
      </c>
      <c r="H478" s="7" t="s">
        <v>69</v>
      </c>
      <c r="I478" s="7" t="s">
        <v>44</v>
      </c>
      <c r="J478" s="19" t="str">
        <f>IFERROR(INDEX('Employee Info'!$C$3:$E$200,MATCH(Data6[[#This Row],[Name:]],'Employee Info'!$B$3:$B$200,0),MATCH(Data6[[#This Row],[Hours Type:]],'Employee Info'!$C$2:$E$2,0)),"")</f>
        <v/>
      </c>
      <c r="K478" s="19" t="str">
        <f>IFERROR(INDEX('Employee Info'!$C$3:$J$200,MATCH(Data6[[#This Row],[Name:]],'Employee Info'!$B$3:$B$200,0),MATCH(Data6[[#Headers],[Truck]],'Employee Info'!$C$2:$J$2,0)),"")</f>
        <v/>
      </c>
      <c r="L478" s="19" t="str">
        <f>IFERROR(INDEX('Employee Info'!$C$3:$J$200,MATCH(Data6[[#This Row],[Name:]],'Employee Info'!$B$3:$B$200,0),MATCH(Data6[[#Headers],[Phone]],'Employee Info'!$C$2:$J$2,0)),"")</f>
        <v/>
      </c>
      <c r="M478" s="19" t="str">
        <f>IFERROR(INDEX('Employee Info'!$C$3:$J$200,MATCH(Data6[[#This Row],[Name:]],'Employee Info'!$B$3:$B$200,0),MATCH(Data6[[#Headers],[Tech]],'Employee Info'!$C$2:$J$2,0)),"")</f>
        <v/>
      </c>
      <c r="N478" s="19" t="str">
        <f>IFERROR(INDEX('Employee Info'!$C$3:$J$200,MATCH(Data6[[#This Row],[Name:]],'Employee Info'!$B$3:$B$200,0),MATCH(Data6[[#Headers],[Other]],'Employee Info'!$C$2:$J$2,0)),"")</f>
        <v/>
      </c>
      <c r="O478" s="19">
        <f>IFERROR((Data6[[#This Row],[Hours:]]*SUM(Data6[[#This Row],[Rate]:[Other]])),"")</f>
        <v>0</v>
      </c>
      <c r="P478" s="7" t="str">
        <f>IF(Data6[[#This Row],[WO'#:]]="","Riley #","WO#")</f>
        <v>WO#</v>
      </c>
      <c r="Q478" s="7">
        <f>IFERROR(WEEKNUM(Data6[[#This Row],[Date:]]),"")</f>
        <v>14</v>
      </c>
      <c r="R478" s="6">
        <f t="shared" si="21"/>
        <v>45382</v>
      </c>
      <c r="S478" s="6">
        <f>Data6[[#This Row],[Week Start]]+7</f>
        <v>45389</v>
      </c>
      <c r="T478" s="7" t="str">
        <f t="shared" si="22"/>
        <v>3/31/2024 - 4/7/2024</v>
      </c>
      <c r="U478" s="7" t="str">
        <f t="shared" si="23"/>
        <v>Time Card</v>
      </c>
      <c r="V478" s="8" t="str">
        <f>RIGHT(TEXT(Data6[[#This Row],[Date:]],"mmddyyyy"),4)</f>
        <v>2024</v>
      </c>
      <c r="W478" s="8" t="str">
        <f>MID(TEXT(Data6[[#This Row],[Date:]],"mmddyyyy"),3,2)</f>
        <v>02</v>
      </c>
      <c r="X478" s="8" t="str">
        <f>LEFT(TEXT(Data6[[#This Row],[Date:]],"mmddyyyy"),2)</f>
        <v>04</v>
      </c>
      <c r="Y478" s="6">
        <f>DATE(Data6[[#This Row],[Year]],Data6[[#This Row],[Month]],Data6[[#This Row],[Day]])</f>
        <v>45384</v>
      </c>
    </row>
    <row r="479" spans="1:25">
      <c r="A479" s="5">
        <v>45384.55021238426</v>
      </c>
      <c r="B479" s="7" t="s">
        <v>35</v>
      </c>
      <c r="C479" s="6" t="s">
        <v>469</v>
      </c>
      <c r="D479" s="7" t="s">
        <v>475</v>
      </c>
      <c r="E479" s="8">
        <v>3</v>
      </c>
      <c r="F479" s="7">
        <v>7078215</v>
      </c>
      <c r="G479" s="7" t="s">
        <v>68</v>
      </c>
      <c r="H479" s="7" t="s">
        <v>69</v>
      </c>
      <c r="I479" s="7" t="s">
        <v>44</v>
      </c>
      <c r="J479" s="19" t="str">
        <f>IFERROR(INDEX('Employee Info'!$C$3:$E$200,MATCH(Data6[[#This Row],[Name:]],'Employee Info'!$B$3:$B$200,0),MATCH(Data6[[#This Row],[Hours Type:]],'Employee Info'!$C$2:$E$2,0)),"")</f>
        <v/>
      </c>
      <c r="K479" s="19" t="str">
        <f>IFERROR(INDEX('Employee Info'!$C$3:$J$200,MATCH(Data6[[#This Row],[Name:]],'Employee Info'!$B$3:$B$200,0),MATCH(Data6[[#Headers],[Truck]],'Employee Info'!$C$2:$J$2,0)),"")</f>
        <v/>
      </c>
      <c r="L479" s="19" t="str">
        <f>IFERROR(INDEX('Employee Info'!$C$3:$J$200,MATCH(Data6[[#This Row],[Name:]],'Employee Info'!$B$3:$B$200,0),MATCH(Data6[[#Headers],[Phone]],'Employee Info'!$C$2:$J$2,0)),"")</f>
        <v/>
      </c>
      <c r="M479" s="19" t="str">
        <f>IFERROR(INDEX('Employee Info'!$C$3:$J$200,MATCH(Data6[[#This Row],[Name:]],'Employee Info'!$B$3:$B$200,0),MATCH(Data6[[#Headers],[Tech]],'Employee Info'!$C$2:$J$2,0)),"")</f>
        <v/>
      </c>
      <c r="N479" s="19" t="str">
        <f>IFERROR(INDEX('Employee Info'!$C$3:$J$200,MATCH(Data6[[#This Row],[Name:]],'Employee Info'!$B$3:$B$200,0),MATCH(Data6[[#Headers],[Other]],'Employee Info'!$C$2:$J$2,0)),"")</f>
        <v/>
      </c>
      <c r="O479" s="19">
        <f>IFERROR((Data6[[#This Row],[Hours:]]*SUM(Data6[[#This Row],[Rate]:[Other]])),"")</f>
        <v>0</v>
      </c>
      <c r="P479" s="7" t="str">
        <f>IF(Data6[[#This Row],[WO'#:]]="","Riley #","WO#")</f>
        <v>WO#</v>
      </c>
      <c r="Q479" s="7">
        <f>IFERROR(WEEKNUM(Data6[[#This Row],[Date:]]),"")</f>
        <v>14</v>
      </c>
      <c r="R479" s="6">
        <f t="shared" si="21"/>
        <v>45382</v>
      </c>
      <c r="S479" s="6">
        <f>Data6[[#This Row],[Week Start]]+7</f>
        <v>45389</v>
      </c>
      <c r="T479" s="7" t="str">
        <f t="shared" si="22"/>
        <v>3/31/2024 - 4/7/2024</v>
      </c>
      <c r="U479" s="7" t="str">
        <f t="shared" si="23"/>
        <v>Time Card</v>
      </c>
      <c r="V479" s="8" t="str">
        <f>RIGHT(TEXT(Data6[[#This Row],[Date:]],"mmddyyyy"),4)</f>
        <v>2024</v>
      </c>
      <c r="W479" s="8" t="str">
        <f>MID(TEXT(Data6[[#This Row],[Date:]],"mmddyyyy"),3,2)</f>
        <v>02</v>
      </c>
      <c r="X479" s="8" t="str">
        <f>LEFT(TEXT(Data6[[#This Row],[Date:]],"mmddyyyy"),2)</f>
        <v>04</v>
      </c>
      <c r="Y479" s="6">
        <f>DATE(Data6[[#This Row],[Year]],Data6[[#This Row],[Month]],Data6[[#This Row],[Day]])</f>
        <v>45384</v>
      </c>
    </row>
    <row r="480" spans="1:25">
      <c r="A480" s="5">
        <v>45387.514740509258</v>
      </c>
      <c r="B480" s="7" t="s">
        <v>66</v>
      </c>
      <c r="C480" s="6" t="s">
        <v>469</v>
      </c>
      <c r="D480" s="7" t="s">
        <v>416</v>
      </c>
      <c r="E480" s="8">
        <v>1</v>
      </c>
      <c r="F480" s="7">
        <v>7078215</v>
      </c>
      <c r="G480" s="7" t="s">
        <v>68</v>
      </c>
      <c r="H480" s="7" t="s">
        <v>69</v>
      </c>
      <c r="I480" s="7" t="s">
        <v>44</v>
      </c>
      <c r="J480" s="19" t="str">
        <f>IFERROR(INDEX('Employee Info'!$C$3:$E$200,MATCH(Data6[[#This Row],[Name:]],'Employee Info'!$B$3:$B$200,0),MATCH(Data6[[#This Row],[Hours Type:]],'Employee Info'!$C$2:$E$2,0)),"")</f>
        <v/>
      </c>
      <c r="K480" s="19" t="str">
        <f>IFERROR(INDEX('Employee Info'!$C$3:$J$200,MATCH(Data6[[#This Row],[Name:]],'Employee Info'!$B$3:$B$200,0),MATCH(Data6[[#Headers],[Truck]],'Employee Info'!$C$2:$J$2,0)),"")</f>
        <v/>
      </c>
      <c r="L480" s="19" t="str">
        <f>IFERROR(INDEX('Employee Info'!$C$3:$J$200,MATCH(Data6[[#This Row],[Name:]],'Employee Info'!$B$3:$B$200,0),MATCH(Data6[[#Headers],[Phone]],'Employee Info'!$C$2:$J$2,0)),"")</f>
        <v/>
      </c>
      <c r="M480" s="19" t="str">
        <f>IFERROR(INDEX('Employee Info'!$C$3:$J$200,MATCH(Data6[[#This Row],[Name:]],'Employee Info'!$B$3:$B$200,0),MATCH(Data6[[#Headers],[Tech]],'Employee Info'!$C$2:$J$2,0)),"")</f>
        <v/>
      </c>
      <c r="N480" s="19" t="str">
        <f>IFERROR(INDEX('Employee Info'!$C$3:$J$200,MATCH(Data6[[#This Row],[Name:]],'Employee Info'!$B$3:$B$200,0),MATCH(Data6[[#Headers],[Other]],'Employee Info'!$C$2:$J$2,0)),"")</f>
        <v/>
      </c>
      <c r="O480" s="19">
        <f>IFERROR((Data6[[#This Row],[Hours:]]*SUM(Data6[[#This Row],[Rate]:[Other]])),"")</f>
        <v>0</v>
      </c>
      <c r="P480" s="7" t="str">
        <f>IF(Data6[[#This Row],[WO'#:]]="","Riley #","WO#")</f>
        <v>WO#</v>
      </c>
      <c r="Q480" s="7">
        <f>IFERROR(WEEKNUM(Data6[[#This Row],[Date:]]),"")</f>
        <v>14</v>
      </c>
      <c r="R480" s="6">
        <f t="shared" si="21"/>
        <v>45382</v>
      </c>
      <c r="S480" s="6">
        <f>Data6[[#This Row],[Week Start]]+7</f>
        <v>45389</v>
      </c>
      <c r="T480" s="7" t="str">
        <f t="shared" si="22"/>
        <v>3/31/2024 - 4/7/2024</v>
      </c>
      <c r="U480" s="7" t="str">
        <f t="shared" si="23"/>
        <v>Time Card</v>
      </c>
      <c r="V480" s="8" t="str">
        <f>RIGHT(TEXT(Data6[[#This Row],[Date:]],"mmddyyyy"),4)</f>
        <v>2024</v>
      </c>
      <c r="W480" s="8" t="str">
        <f>MID(TEXT(Data6[[#This Row],[Date:]],"mmddyyyy"),3,2)</f>
        <v>02</v>
      </c>
      <c r="X480" s="8" t="str">
        <f>LEFT(TEXT(Data6[[#This Row],[Date:]],"mmddyyyy"),2)</f>
        <v>04</v>
      </c>
      <c r="Y480" s="6">
        <f>DATE(Data6[[#This Row],[Year]],Data6[[#This Row],[Month]],Data6[[#This Row],[Day]])</f>
        <v>45384</v>
      </c>
    </row>
    <row r="481" spans="1:25">
      <c r="A481" s="5">
        <v>45384.545837962964</v>
      </c>
      <c r="B481" s="7" t="s">
        <v>35</v>
      </c>
      <c r="C481" s="6" t="s">
        <v>469</v>
      </c>
      <c r="D481" s="7" t="s">
        <v>476</v>
      </c>
      <c r="E481" s="8">
        <v>1</v>
      </c>
      <c r="F481" s="7" t="s">
        <v>68</v>
      </c>
      <c r="G481" s="7" t="s">
        <v>68</v>
      </c>
      <c r="H481" s="7" t="s">
        <v>92</v>
      </c>
      <c r="I481" s="7" t="s">
        <v>44</v>
      </c>
      <c r="J481" s="19" t="str">
        <f>IFERROR(INDEX('Employee Info'!$C$3:$E$200,MATCH(Data6[[#This Row],[Name:]],'Employee Info'!$B$3:$B$200,0),MATCH(Data6[[#This Row],[Hours Type:]],'Employee Info'!$C$2:$E$2,0)),"")</f>
        <v/>
      </c>
      <c r="K481" s="19" t="str">
        <f>IFERROR(INDEX('Employee Info'!$C$3:$J$200,MATCH(Data6[[#This Row],[Name:]],'Employee Info'!$B$3:$B$200,0),MATCH(Data6[[#Headers],[Truck]],'Employee Info'!$C$2:$J$2,0)),"")</f>
        <v/>
      </c>
      <c r="L481" s="19" t="str">
        <f>IFERROR(INDEX('Employee Info'!$C$3:$J$200,MATCH(Data6[[#This Row],[Name:]],'Employee Info'!$B$3:$B$200,0),MATCH(Data6[[#Headers],[Phone]],'Employee Info'!$C$2:$J$2,0)),"")</f>
        <v/>
      </c>
      <c r="M481" s="19" t="str">
        <f>IFERROR(INDEX('Employee Info'!$C$3:$J$200,MATCH(Data6[[#This Row],[Name:]],'Employee Info'!$B$3:$B$200,0),MATCH(Data6[[#Headers],[Tech]],'Employee Info'!$C$2:$J$2,0)),"")</f>
        <v/>
      </c>
      <c r="N481" s="19" t="str">
        <f>IFERROR(INDEX('Employee Info'!$C$3:$J$200,MATCH(Data6[[#This Row],[Name:]],'Employee Info'!$B$3:$B$200,0),MATCH(Data6[[#Headers],[Other]],'Employee Info'!$C$2:$J$2,0)),"")</f>
        <v/>
      </c>
      <c r="O481" s="19">
        <f>IFERROR((Data6[[#This Row],[Hours:]]*SUM(Data6[[#This Row],[Rate]:[Other]])),"")</f>
        <v>0</v>
      </c>
      <c r="P481" s="7" t="str">
        <f>IF(Data6[[#This Row],[WO'#:]]="","Riley #","WO#")</f>
        <v>Riley #</v>
      </c>
      <c r="Q481" s="7">
        <f>IFERROR(WEEKNUM(Data6[[#This Row],[Date:]]),"")</f>
        <v>14</v>
      </c>
      <c r="R481" s="6">
        <f t="shared" si="21"/>
        <v>45382</v>
      </c>
      <c r="S481" s="6">
        <f>Data6[[#This Row],[Week Start]]+7</f>
        <v>45389</v>
      </c>
      <c r="T481" s="7" t="str">
        <f t="shared" si="22"/>
        <v>3/31/2024 - 4/7/2024</v>
      </c>
      <c r="U481" s="7" t="str">
        <f t="shared" si="23"/>
        <v>Time Card</v>
      </c>
      <c r="V481" s="8" t="str">
        <f>RIGHT(TEXT(Data6[[#This Row],[Date:]],"mmddyyyy"),4)</f>
        <v>2024</v>
      </c>
      <c r="W481" s="8" t="str">
        <f>MID(TEXT(Data6[[#This Row],[Date:]],"mmddyyyy"),3,2)</f>
        <v>02</v>
      </c>
      <c r="X481" s="8" t="str">
        <f>LEFT(TEXT(Data6[[#This Row],[Date:]],"mmddyyyy"),2)</f>
        <v>04</v>
      </c>
      <c r="Y481" s="6">
        <f>DATE(Data6[[#This Row],[Year]],Data6[[#This Row],[Month]],Data6[[#This Row],[Day]])</f>
        <v>45384</v>
      </c>
    </row>
    <row r="482" spans="1:25">
      <c r="A482" s="5">
        <v>45385.414767939816</v>
      </c>
      <c r="B482" s="7" t="s">
        <v>31</v>
      </c>
      <c r="C482" s="6" t="s">
        <v>524</v>
      </c>
      <c r="D482" s="7" t="s">
        <v>340</v>
      </c>
      <c r="E482" s="8">
        <v>7</v>
      </c>
      <c r="F482" s="7">
        <v>6984733</v>
      </c>
      <c r="G482" s="7" t="s">
        <v>68</v>
      </c>
      <c r="H482" s="7" t="s">
        <v>69</v>
      </c>
      <c r="I482" s="7" t="s">
        <v>44</v>
      </c>
      <c r="J482" s="19" t="str">
        <f>IFERROR(INDEX('Employee Info'!$C$3:$E$200,MATCH(Data6[[#This Row],[Name:]],'Employee Info'!$B$3:$B$200,0),MATCH(Data6[[#This Row],[Hours Type:]],'Employee Info'!$C$2:$E$2,0)),"")</f>
        <v/>
      </c>
      <c r="K482" s="19" t="str">
        <f>IFERROR(INDEX('Employee Info'!$C$3:$J$200,MATCH(Data6[[#This Row],[Name:]],'Employee Info'!$B$3:$B$200,0),MATCH(Data6[[#Headers],[Truck]],'Employee Info'!$C$2:$J$2,0)),"")</f>
        <v/>
      </c>
      <c r="L482" s="19" t="str">
        <f>IFERROR(INDEX('Employee Info'!$C$3:$J$200,MATCH(Data6[[#This Row],[Name:]],'Employee Info'!$B$3:$B$200,0),MATCH(Data6[[#Headers],[Phone]],'Employee Info'!$C$2:$J$2,0)),"")</f>
        <v/>
      </c>
      <c r="M482" s="19" t="str">
        <f>IFERROR(INDEX('Employee Info'!$C$3:$J$200,MATCH(Data6[[#This Row],[Name:]],'Employee Info'!$B$3:$B$200,0),MATCH(Data6[[#Headers],[Tech]],'Employee Info'!$C$2:$J$2,0)),"")</f>
        <v/>
      </c>
      <c r="N482" s="19" t="str">
        <f>IFERROR(INDEX('Employee Info'!$C$3:$J$200,MATCH(Data6[[#This Row],[Name:]],'Employee Info'!$B$3:$B$200,0),MATCH(Data6[[#Headers],[Other]],'Employee Info'!$C$2:$J$2,0)),"")</f>
        <v/>
      </c>
      <c r="O482" s="19">
        <f>IFERROR((Data6[[#This Row],[Hours:]]*SUM(Data6[[#This Row],[Rate]:[Other]])),"")</f>
        <v>0</v>
      </c>
      <c r="P482" s="7" t="str">
        <f>IF(Data6[[#This Row],[WO'#:]]="","Riley #","WO#")</f>
        <v>WO#</v>
      </c>
      <c r="Q482" s="7">
        <f>IFERROR(WEEKNUM(Data6[[#This Row],[Date:]]),"")</f>
        <v>14</v>
      </c>
      <c r="R482" s="6">
        <f t="shared" si="21"/>
        <v>45382</v>
      </c>
      <c r="S482" s="6">
        <f>Data6[[#This Row],[Week Start]]+7</f>
        <v>45389</v>
      </c>
      <c r="T482" s="7" t="str">
        <f t="shared" si="22"/>
        <v>3/31/2024 - 4/7/2024</v>
      </c>
      <c r="U482" s="7" t="str">
        <f t="shared" si="23"/>
        <v>Time Card</v>
      </c>
      <c r="V482" s="8" t="str">
        <f>RIGHT(TEXT(Data6[[#This Row],[Date:]],"mmddyyyy"),4)</f>
        <v>2024</v>
      </c>
      <c r="W482" s="8" t="str">
        <f>MID(TEXT(Data6[[#This Row],[Date:]],"mmddyyyy"),3,2)</f>
        <v>03</v>
      </c>
      <c r="X482" s="8" t="str">
        <f>LEFT(TEXT(Data6[[#This Row],[Date:]],"mmddyyyy"),2)</f>
        <v>04</v>
      </c>
      <c r="Y482" s="6">
        <f>DATE(Data6[[#This Row],[Year]],Data6[[#This Row],[Month]],Data6[[#This Row],[Day]])</f>
        <v>45385</v>
      </c>
    </row>
    <row r="483" spans="1:25">
      <c r="A483" s="5">
        <v>45387.518085069445</v>
      </c>
      <c r="B483" s="7" t="s">
        <v>66</v>
      </c>
      <c r="C483" s="6" t="s">
        <v>524</v>
      </c>
      <c r="D483" s="7" t="s">
        <v>122</v>
      </c>
      <c r="E483" s="8">
        <v>1</v>
      </c>
      <c r="F483" s="7">
        <v>6984733</v>
      </c>
      <c r="G483" s="7" t="s">
        <v>68</v>
      </c>
      <c r="H483" s="7" t="s">
        <v>69</v>
      </c>
      <c r="I483" s="7" t="s">
        <v>44</v>
      </c>
      <c r="J483" s="19" t="str">
        <f>IFERROR(INDEX('Employee Info'!$C$3:$E$200,MATCH(Data6[[#This Row],[Name:]],'Employee Info'!$B$3:$B$200,0),MATCH(Data6[[#This Row],[Hours Type:]],'Employee Info'!$C$2:$E$2,0)),"")</f>
        <v/>
      </c>
      <c r="K483" s="19" t="str">
        <f>IFERROR(INDEX('Employee Info'!$C$3:$J$200,MATCH(Data6[[#This Row],[Name:]],'Employee Info'!$B$3:$B$200,0),MATCH(Data6[[#Headers],[Truck]],'Employee Info'!$C$2:$J$2,0)),"")</f>
        <v/>
      </c>
      <c r="L483" s="19" t="str">
        <f>IFERROR(INDEX('Employee Info'!$C$3:$J$200,MATCH(Data6[[#This Row],[Name:]],'Employee Info'!$B$3:$B$200,0),MATCH(Data6[[#Headers],[Phone]],'Employee Info'!$C$2:$J$2,0)),"")</f>
        <v/>
      </c>
      <c r="M483" s="19" t="str">
        <f>IFERROR(INDEX('Employee Info'!$C$3:$J$200,MATCH(Data6[[#This Row],[Name:]],'Employee Info'!$B$3:$B$200,0),MATCH(Data6[[#Headers],[Tech]],'Employee Info'!$C$2:$J$2,0)),"")</f>
        <v/>
      </c>
      <c r="N483" s="19" t="str">
        <f>IFERROR(INDEX('Employee Info'!$C$3:$J$200,MATCH(Data6[[#This Row],[Name:]],'Employee Info'!$B$3:$B$200,0),MATCH(Data6[[#Headers],[Other]],'Employee Info'!$C$2:$J$2,0)),"")</f>
        <v/>
      </c>
      <c r="O483" s="19">
        <f>IFERROR((Data6[[#This Row],[Hours:]]*SUM(Data6[[#This Row],[Rate]:[Other]])),"")</f>
        <v>0</v>
      </c>
      <c r="P483" s="7" t="str">
        <f>IF(Data6[[#This Row],[WO'#:]]="","Riley #","WO#")</f>
        <v>WO#</v>
      </c>
      <c r="Q483" s="7">
        <f>IFERROR(WEEKNUM(Data6[[#This Row],[Date:]]),"")</f>
        <v>14</v>
      </c>
      <c r="R483" s="6">
        <f t="shared" si="21"/>
        <v>45382</v>
      </c>
      <c r="S483" s="6">
        <f>Data6[[#This Row],[Week Start]]+7</f>
        <v>45389</v>
      </c>
      <c r="T483" s="7" t="str">
        <f t="shared" si="22"/>
        <v>3/31/2024 - 4/7/2024</v>
      </c>
      <c r="U483" s="7" t="str">
        <f t="shared" si="23"/>
        <v>Time Card</v>
      </c>
      <c r="V483" s="8" t="str">
        <f>RIGHT(TEXT(Data6[[#This Row],[Date:]],"mmddyyyy"),4)</f>
        <v>2024</v>
      </c>
      <c r="W483" s="8" t="str">
        <f>MID(TEXT(Data6[[#This Row],[Date:]],"mmddyyyy"),3,2)</f>
        <v>03</v>
      </c>
      <c r="X483" s="8" t="str">
        <f>LEFT(TEXT(Data6[[#This Row],[Date:]],"mmddyyyy"),2)</f>
        <v>04</v>
      </c>
      <c r="Y483" s="6">
        <f>DATE(Data6[[#This Row],[Year]],Data6[[#This Row],[Month]],Data6[[#This Row],[Day]])</f>
        <v>45385</v>
      </c>
    </row>
    <row r="484" spans="1:25">
      <c r="A484" s="5">
        <v>45387.518589930558</v>
      </c>
      <c r="B484" s="7" t="s">
        <v>66</v>
      </c>
      <c r="C484" s="6" t="s">
        <v>524</v>
      </c>
      <c r="D484" s="7" t="s">
        <v>470</v>
      </c>
      <c r="E484" s="8">
        <v>1</v>
      </c>
      <c r="F484" s="7">
        <v>6984733</v>
      </c>
      <c r="G484" s="7" t="s">
        <v>68</v>
      </c>
      <c r="H484" s="7" t="s">
        <v>69</v>
      </c>
      <c r="I484" s="7" t="s">
        <v>44</v>
      </c>
      <c r="J484" s="19" t="str">
        <f>IFERROR(INDEX('Employee Info'!$C$3:$E$200,MATCH(Data6[[#This Row],[Name:]],'Employee Info'!$B$3:$B$200,0),MATCH(Data6[[#This Row],[Hours Type:]],'Employee Info'!$C$2:$E$2,0)),"")</f>
        <v/>
      </c>
      <c r="K484" s="19" t="str">
        <f>IFERROR(INDEX('Employee Info'!$C$3:$J$200,MATCH(Data6[[#This Row],[Name:]],'Employee Info'!$B$3:$B$200,0),MATCH(Data6[[#Headers],[Truck]],'Employee Info'!$C$2:$J$2,0)),"")</f>
        <v/>
      </c>
      <c r="L484" s="19" t="str">
        <f>IFERROR(INDEX('Employee Info'!$C$3:$J$200,MATCH(Data6[[#This Row],[Name:]],'Employee Info'!$B$3:$B$200,0),MATCH(Data6[[#Headers],[Phone]],'Employee Info'!$C$2:$J$2,0)),"")</f>
        <v/>
      </c>
      <c r="M484" s="19" t="str">
        <f>IFERROR(INDEX('Employee Info'!$C$3:$J$200,MATCH(Data6[[#This Row],[Name:]],'Employee Info'!$B$3:$B$200,0),MATCH(Data6[[#Headers],[Tech]],'Employee Info'!$C$2:$J$2,0)),"")</f>
        <v/>
      </c>
      <c r="N484" s="19" t="str">
        <f>IFERROR(INDEX('Employee Info'!$C$3:$J$200,MATCH(Data6[[#This Row],[Name:]],'Employee Info'!$B$3:$B$200,0),MATCH(Data6[[#Headers],[Other]],'Employee Info'!$C$2:$J$2,0)),"")</f>
        <v/>
      </c>
      <c r="O484" s="19">
        <f>IFERROR((Data6[[#This Row],[Hours:]]*SUM(Data6[[#This Row],[Rate]:[Other]])),"")</f>
        <v>0</v>
      </c>
      <c r="P484" s="7" t="str">
        <f>IF(Data6[[#This Row],[WO'#:]]="","Riley #","WO#")</f>
        <v>WO#</v>
      </c>
      <c r="Q484" s="7">
        <f>IFERROR(WEEKNUM(Data6[[#This Row],[Date:]]),"")</f>
        <v>14</v>
      </c>
      <c r="R484" s="6">
        <f t="shared" si="21"/>
        <v>45382</v>
      </c>
      <c r="S484" s="6">
        <f>Data6[[#This Row],[Week Start]]+7</f>
        <v>45389</v>
      </c>
      <c r="T484" s="7" t="str">
        <f t="shared" si="22"/>
        <v>3/31/2024 - 4/7/2024</v>
      </c>
      <c r="U484" s="7" t="str">
        <f t="shared" si="23"/>
        <v>Time Card</v>
      </c>
      <c r="V484" s="8" t="str">
        <f>RIGHT(TEXT(Data6[[#This Row],[Date:]],"mmddyyyy"),4)</f>
        <v>2024</v>
      </c>
      <c r="W484" s="8" t="str">
        <f>MID(TEXT(Data6[[#This Row],[Date:]],"mmddyyyy"),3,2)</f>
        <v>03</v>
      </c>
      <c r="X484" s="8" t="str">
        <f>LEFT(TEXT(Data6[[#This Row],[Date:]],"mmddyyyy"),2)</f>
        <v>04</v>
      </c>
      <c r="Y484" s="6">
        <f>DATE(Data6[[#This Row],[Year]],Data6[[#This Row],[Month]],Data6[[#This Row],[Day]])</f>
        <v>45385</v>
      </c>
    </row>
    <row r="485" spans="1:25">
      <c r="A485" s="5">
        <v>45387.534827083335</v>
      </c>
      <c r="B485" s="7" t="s">
        <v>66</v>
      </c>
      <c r="C485" s="6" t="s">
        <v>524</v>
      </c>
      <c r="D485" s="7" t="s">
        <v>525</v>
      </c>
      <c r="E485" s="8">
        <v>5</v>
      </c>
      <c r="F485" s="7">
        <v>6984733</v>
      </c>
      <c r="G485" s="7" t="s">
        <v>68</v>
      </c>
      <c r="H485" s="7" t="s">
        <v>69</v>
      </c>
      <c r="I485" s="7" t="s">
        <v>44</v>
      </c>
      <c r="J485" s="19" t="str">
        <f>IFERROR(INDEX('Employee Info'!$C$3:$E$200,MATCH(Data6[[#This Row],[Name:]],'Employee Info'!$B$3:$B$200,0),MATCH(Data6[[#This Row],[Hours Type:]],'Employee Info'!$C$2:$E$2,0)),"")</f>
        <v/>
      </c>
      <c r="K485" s="19" t="str">
        <f>IFERROR(INDEX('Employee Info'!$C$3:$J$200,MATCH(Data6[[#This Row],[Name:]],'Employee Info'!$B$3:$B$200,0),MATCH(Data6[[#Headers],[Truck]],'Employee Info'!$C$2:$J$2,0)),"")</f>
        <v/>
      </c>
      <c r="L485" s="19" t="str">
        <f>IFERROR(INDEX('Employee Info'!$C$3:$J$200,MATCH(Data6[[#This Row],[Name:]],'Employee Info'!$B$3:$B$200,0),MATCH(Data6[[#Headers],[Phone]],'Employee Info'!$C$2:$J$2,0)),"")</f>
        <v/>
      </c>
      <c r="M485" s="19" t="str">
        <f>IFERROR(INDEX('Employee Info'!$C$3:$J$200,MATCH(Data6[[#This Row],[Name:]],'Employee Info'!$B$3:$B$200,0),MATCH(Data6[[#Headers],[Tech]],'Employee Info'!$C$2:$J$2,0)),"")</f>
        <v/>
      </c>
      <c r="N485" s="19" t="str">
        <f>IFERROR(INDEX('Employee Info'!$C$3:$J$200,MATCH(Data6[[#This Row],[Name:]],'Employee Info'!$B$3:$B$200,0),MATCH(Data6[[#Headers],[Other]],'Employee Info'!$C$2:$J$2,0)),"")</f>
        <v/>
      </c>
      <c r="O485" s="19">
        <f>IFERROR((Data6[[#This Row],[Hours:]]*SUM(Data6[[#This Row],[Rate]:[Other]])),"")</f>
        <v>0</v>
      </c>
      <c r="P485" s="7" t="str">
        <f>IF(Data6[[#This Row],[WO'#:]]="","Riley #","WO#")</f>
        <v>WO#</v>
      </c>
      <c r="Q485" s="7">
        <f>IFERROR(WEEKNUM(Data6[[#This Row],[Date:]]),"")</f>
        <v>14</v>
      </c>
      <c r="R485" s="6">
        <f t="shared" si="21"/>
        <v>45382</v>
      </c>
      <c r="S485" s="6">
        <f>Data6[[#This Row],[Week Start]]+7</f>
        <v>45389</v>
      </c>
      <c r="T485" s="7" t="str">
        <f t="shared" si="22"/>
        <v>3/31/2024 - 4/7/2024</v>
      </c>
      <c r="U485" s="7" t="str">
        <f t="shared" si="23"/>
        <v>Time Card</v>
      </c>
      <c r="V485" s="8" t="str">
        <f>RIGHT(TEXT(Data6[[#This Row],[Date:]],"mmddyyyy"),4)</f>
        <v>2024</v>
      </c>
      <c r="W485" s="8" t="str">
        <f>MID(TEXT(Data6[[#This Row],[Date:]],"mmddyyyy"),3,2)</f>
        <v>03</v>
      </c>
      <c r="X485" s="8" t="str">
        <f>LEFT(TEXT(Data6[[#This Row],[Date:]],"mmddyyyy"),2)</f>
        <v>04</v>
      </c>
      <c r="Y485" s="6">
        <f>DATE(Data6[[#This Row],[Year]],Data6[[#This Row],[Month]],Data6[[#This Row],[Day]])</f>
        <v>45385</v>
      </c>
    </row>
    <row r="486" spans="1:25">
      <c r="A486" s="5">
        <v>45420.272484143519</v>
      </c>
      <c r="B486" s="7" t="s">
        <v>76</v>
      </c>
      <c r="C486" s="6" t="s">
        <v>524</v>
      </c>
      <c r="D486" s="7" t="s">
        <v>156</v>
      </c>
      <c r="E486" s="8">
        <v>2</v>
      </c>
      <c r="F486" s="7">
        <v>6984733</v>
      </c>
      <c r="G486" s="7" t="s">
        <v>68</v>
      </c>
      <c r="H486" s="7" t="s">
        <v>69</v>
      </c>
      <c r="I486" s="7" t="s">
        <v>44</v>
      </c>
      <c r="J486" s="19" t="str">
        <f>IFERROR(INDEX('Employee Info'!$C$3:$E$200,MATCH(Data6[[#This Row],[Name:]],'Employee Info'!$B$3:$B$200,0),MATCH(Data6[[#This Row],[Hours Type:]],'Employee Info'!$C$2:$E$2,0)),"")</f>
        <v/>
      </c>
      <c r="K486" s="19" t="str">
        <f>IFERROR(INDEX('Employee Info'!$C$3:$J$200,MATCH(Data6[[#This Row],[Name:]],'Employee Info'!$B$3:$B$200,0),MATCH(Data6[[#Headers],[Truck]],'Employee Info'!$C$2:$J$2,0)),"")</f>
        <v/>
      </c>
      <c r="L486" s="19" t="str">
        <f>IFERROR(INDEX('Employee Info'!$C$3:$J$200,MATCH(Data6[[#This Row],[Name:]],'Employee Info'!$B$3:$B$200,0),MATCH(Data6[[#Headers],[Phone]],'Employee Info'!$C$2:$J$2,0)),"")</f>
        <v/>
      </c>
      <c r="M486" s="19" t="str">
        <f>IFERROR(INDEX('Employee Info'!$C$3:$J$200,MATCH(Data6[[#This Row],[Name:]],'Employee Info'!$B$3:$B$200,0),MATCH(Data6[[#Headers],[Tech]],'Employee Info'!$C$2:$J$2,0)),"")</f>
        <v/>
      </c>
      <c r="N486" s="19" t="str">
        <f>IFERROR(INDEX('Employee Info'!$C$3:$J$200,MATCH(Data6[[#This Row],[Name:]],'Employee Info'!$B$3:$B$200,0),MATCH(Data6[[#Headers],[Other]],'Employee Info'!$C$2:$J$2,0)),"")</f>
        <v/>
      </c>
      <c r="O486" s="19">
        <f>IFERROR((Data6[[#This Row],[Hours:]]*SUM(Data6[[#This Row],[Rate]:[Other]])),"")</f>
        <v>0</v>
      </c>
      <c r="P486" s="7" t="str">
        <f>IF(Data6[[#This Row],[WO'#:]]="","Riley #","WO#")</f>
        <v>WO#</v>
      </c>
      <c r="Q486" s="7">
        <f>IFERROR(WEEKNUM(Data6[[#This Row],[Date:]]),"")</f>
        <v>14</v>
      </c>
      <c r="R486" s="6">
        <f t="shared" si="21"/>
        <v>45382</v>
      </c>
      <c r="S486" s="6">
        <f>Data6[[#This Row],[Week Start]]+7</f>
        <v>45389</v>
      </c>
      <c r="T486" s="7" t="str">
        <f t="shared" si="22"/>
        <v>3/31/2024 - 4/7/2024</v>
      </c>
      <c r="U486" s="7" t="str">
        <f t="shared" si="23"/>
        <v>Time Card</v>
      </c>
      <c r="V486" s="8" t="str">
        <f>RIGHT(TEXT(Data6[[#This Row],[Date:]],"mmddyyyy"),4)</f>
        <v>2024</v>
      </c>
      <c r="W486" s="8" t="str">
        <f>MID(TEXT(Data6[[#This Row],[Date:]],"mmddyyyy"),3,2)</f>
        <v>03</v>
      </c>
      <c r="X486" s="8" t="str">
        <f>LEFT(TEXT(Data6[[#This Row],[Date:]],"mmddyyyy"),2)</f>
        <v>04</v>
      </c>
      <c r="Y486" s="6">
        <f>DATE(Data6[[#This Row],[Year]],Data6[[#This Row],[Month]],Data6[[#This Row],[Day]])</f>
        <v>45385</v>
      </c>
    </row>
    <row r="487" spans="1:25">
      <c r="A487" s="5">
        <v>45385.585986921295</v>
      </c>
      <c r="B487" s="7" t="s">
        <v>35</v>
      </c>
      <c r="C487" s="6" t="s">
        <v>524</v>
      </c>
      <c r="D487" s="7" t="s">
        <v>526</v>
      </c>
      <c r="E487" s="8">
        <v>3</v>
      </c>
      <c r="F487" s="7">
        <v>7053183</v>
      </c>
      <c r="G487" s="7" t="s">
        <v>68</v>
      </c>
      <c r="H487" s="7" t="s">
        <v>69</v>
      </c>
      <c r="I487" s="7" t="s">
        <v>44</v>
      </c>
      <c r="J487" s="19" t="str">
        <f>IFERROR(INDEX('Employee Info'!$C$3:$E$200,MATCH(Data6[[#This Row],[Name:]],'Employee Info'!$B$3:$B$200,0),MATCH(Data6[[#This Row],[Hours Type:]],'Employee Info'!$C$2:$E$2,0)),"")</f>
        <v/>
      </c>
      <c r="K487" s="19" t="str">
        <f>IFERROR(INDEX('Employee Info'!$C$3:$J$200,MATCH(Data6[[#This Row],[Name:]],'Employee Info'!$B$3:$B$200,0),MATCH(Data6[[#Headers],[Truck]],'Employee Info'!$C$2:$J$2,0)),"")</f>
        <v/>
      </c>
      <c r="L487" s="19" t="str">
        <f>IFERROR(INDEX('Employee Info'!$C$3:$J$200,MATCH(Data6[[#This Row],[Name:]],'Employee Info'!$B$3:$B$200,0),MATCH(Data6[[#Headers],[Phone]],'Employee Info'!$C$2:$J$2,0)),"")</f>
        <v/>
      </c>
      <c r="M487" s="19" t="str">
        <f>IFERROR(INDEX('Employee Info'!$C$3:$J$200,MATCH(Data6[[#This Row],[Name:]],'Employee Info'!$B$3:$B$200,0),MATCH(Data6[[#Headers],[Tech]],'Employee Info'!$C$2:$J$2,0)),"")</f>
        <v/>
      </c>
      <c r="N487" s="19" t="str">
        <f>IFERROR(INDEX('Employee Info'!$C$3:$J$200,MATCH(Data6[[#This Row],[Name:]],'Employee Info'!$B$3:$B$200,0),MATCH(Data6[[#Headers],[Other]],'Employee Info'!$C$2:$J$2,0)),"")</f>
        <v/>
      </c>
      <c r="O487" s="19">
        <f>IFERROR((Data6[[#This Row],[Hours:]]*SUM(Data6[[#This Row],[Rate]:[Other]])),"")</f>
        <v>0</v>
      </c>
      <c r="P487" s="7" t="str">
        <f>IF(Data6[[#This Row],[WO'#:]]="","Riley #","WO#")</f>
        <v>WO#</v>
      </c>
      <c r="Q487" s="7">
        <f>IFERROR(WEEKNUM(Data6[[#This Row],[Date:]]),"")</f>
        <v>14</v>
      </c>
      <c r="R487" s="6">
        <f t="shared" si="21"/>
        <v>45382</v>
      </c>
      <c r="S487" s="6">
        <f>Data6[[#This Row],[Week Start]]+7</f>
        <v>45389</v>
      </c>
      <c r="T487" s="7" t="str">
        <f t="shared" si="22"/>
        <v>3/31/2024 - 4/7/2024</v>
      </c>
      <c r="U487" s="7" t="str">
        <f t="shared" si="23"/>
        <v>Time Card</v>
      </c>
      <c r="V487" s="8" t="str">
        <f>RIGHT(TEXT(Data6[[#This Row],[Date:]],"mmddyyyy"),4)</f>
        <v>2024</v>
      </c>
      <c r="W487" s="8" t="str">
        <f>MID(TEXT(Data6[[#This Row],[Date:]],"mmddyyyy"),3,2)</f>
        <v>03</v>
      </c>
      <c r="X487" s="8" t="str">
        <f>LEFT(TEXT(Data6[[#This Row],[Date:]],"mmddyyyy"),2)</f>
        <v>04</v>
      </c>
      <c r="Y487" s="6">
        <f>DATE(Data6[[#This Row],[Year]],Data6[[#This Row],[Month]],Data6[[#This Row],[Day]])</f>
        <v>45385</v>
      </c>
    </row>
    <row r="488" spans="1:25">
      <c r="A488" s="5">
        <v>45387.514797800926</v>
      </c>
      <c r="B488" s="7" t="s">
        <v>66</v>
      </c>
      <c r="C488" s="6" t="s">
        <v>524</v>
      </c>
      <c r="D488" s="7" t="s">
        <v>416</v>
      </c>
      <c r="E488" s="8">
        <v>1</v>
      </c>
      <c r="F488" s="7">
        <v>7078215</v>
      </c>
      <c r="G488" s="7" t="s">
        <v>68</v>
      </c>
      <c r="H488" s="7" t="s">
        <v>69</v>
      </c>
      <c r="I488" s="7" t="s">
        <v>44</v>
      </c>
      <c r="J488" s="19" t="str">
        <f>IFERROR(INDEX('Employee Info'!$C$3:$E$200,MATCH(Data6[[#This Row],[Name:]],'Employee Info'!$B$3:$B$200,0),MATCH(Data6[[#This Row],[Hours Type:]],'Employee Info'!$C$2:$E$2,0)),"")</f>
        <v/>
      </c>
      <c r="K488" s="19" t="str">
        <f>IFERROR(INDEX('Employee Info'!$C$3:$J$200,MATCH(Data6[[#This Row],[Name:]],'Employee Info'!$B$3:$B$200,0),MATCH(Data6[[#Headers],[Truck]],'Employee Info'!$C$2:$J$2,0)),"")</f>
        <v/>
      </c>
      <c r="L488" s="19" t="str">
        <f>IFERROR(INDEX('Employee Info'!$C$3:$J$200,MATCH(Data6[[#This Row],[Name:]],'Employee Info'!$B$3:$B$200,0),MATCH(Data6[[#Headers],[Phone]],'Employee Info'!$C$2:$J$2,0)),"")</f>
        <v/>
      </c>
      <c r="M488" s="19" t="str">
        <f>IFERROR(INDEX('Employee Info'!$C$3:$J$200,MATCH(Data6[[#This Row],[Name:]],'Employee Info'!$B$3:$B$200,0),MATCH(Data6[[#Headers],[Tech]],'Employee Info'!$C$2:$J$2,0)),"")</f>
        <v/>
      </c>
      <c r="N488" s="19" t="str">
        <f>IFERROR(INDEX('Employee Info'!$C$3:$J$200,MATCH(Data6[[#This Row],[Name:]],'Employee Info'!$B$3:$B$200,0),MATCH(Data6[[#Headers],[Other]],'Employee Info'!$C$2:$J$2,0)),"")</f>
        <v/>
      </c>
      <c r="O488" s="19">
        <f>IFERROR((Data6[[#This Row],[Hours:]]*SUM(Data6[[#This Row],[Rate]:[Other]])),"")</f>
        <v>0</v>
      </c>
      <c r="P488" s="7" t="str">
        <f>IF(Data6[[#This Row],[WO'#:]]="","Riley #","WO#")</f>
        <v>WO#</v>
      </c>
      <c r="Q488" s="7">
        <f>IFERROR(WEEKNUM(Data6[[#This Row],[Date:]]),"")</f>
        <v>14</v>
      </c>
      <c r="R488" s="6">
        <f t="shared" si="21"/>
        <v>45382</v>
      </c>
      <c r="S488" s="6">
        <f>Data6[[#This Row],[Week Start]]+7</f>
        <v>45389</v>
      </c>
      <c r="T488" s="7" t="str">
        <f t="shared" si="22"/>
        <v>3/31/2024 - 4/7/2024</v>
      </c>
      <c r="U488" s="7" t="str">
        <f t="shared" si="23"/>
        <v>Time Card</v>
      </c>
      <c r="V488" s="8" t="str">
        <f>RIGHT(TEXT(Data6[[#This Row],[Date:]],"mmddyyyy"),4)</f>
        <v>2024</v>
      </c>
      <c r="W488" s="8" t="str">
        <f>MID(TEXT(Data6[[#This Row],[Date:]],"mmddyyyy"),3,2)</f>
        <v>03</v>
      </c>
      <c r="X488" s="8" t="str">
        <f>LEFT(TEXT(Data6[[#This Row],[Date:]],"mmddyyyy"),2)</f>
        <v>04</v>
      </c>
      <c r="Y488" s="6">
        <f>DATE(Data6[[#This Row],[Year]],Data6[[#This Row],[Month]],Data6[[#This Row],[Day]])</f>
        <v>45385</v>
      </c>
    </row>
    <row r="489" spans="1:25">
      <c r="A489" s="5">
        <v>45385.586830787041</v>
      </c>
      <c r="B489" s="7" t="s">
        <v>35</v>
      </c>
      <c r="C489" s="6" t="s">
        <v>524</v>
      </c>
      <c r="D489" s="7" t="s">
        <v>529</v>
      </c>
      <c r="E489" s="8">
        <v>4</v>
      </c>
      <c r="F489" s="7" t="s">
        <v>68</v>
      </c>
      <c r="G489" s="7" t="s">
        <v>68</v>
      </c>
      <c r="H489" s="7" t="s">
        <v>202</v>
      </c>
      <c r="I489" s="7" t="s">
        <v>44</v>
      </c>
      <c r="J489" s="19" t="str">
        <f>IFERROR(INDEX('Employee Info'!$C$3:$E$200,MATCH(Data6[[#This Row],[Name:]],'Employee Info'!$B$3:$B$200,0),MATCH(Data6[[#This Row],[Hours Type:]],'Employee Info'!$C$2:$E$2,0)),"")</f>
        <v/>
      </c>
      <c r="K489" s="19" t="str">
        <f>IFERROR(INDEX('Employee Info'!$C$3:$J$200,MATCH(Data6[[#This Row],[Name:]],'Employee Info'!$B$3:$B$200,0),MATCH(Data6[[#Headers],[Truck]],'Employee Info'!$C$2:$J$2,0)),"")</f>
        <v/>
      </c>
      <c r="L489" s="19" t="str">
        <f>IFERROR(INDEX('Employee Info'!$C$3:$J$200,MATCH(Data6[[#This Row],[Name:]],'Employee Info'!$B$3:$B$200,0),MATCH(Data6[[#Headers],[Phone]],'Employee Info'!$C$2:$J$2,0)),"")</f>
        <v/>
      </c>
      <c r="M489" s="19" t="str">
        <f>IFERROR(INDEX('Employee Info'!$C$3:$J$200,MATCH(Data6[[#This Row],[Name:]],'Employee Info'!$B$3:$B$200,0),MATCH(Data6[[#Headers],[Tech]],'Employee Info'!$C$2:$J$2,0)),"")</f>
        <v/>
      </c>
      <c r="N489" s="19" t="str">
        <f>IFERROR(INDEX('Employee Info'!$C$3:$J$200,MATCH(Data6[[#This Row],[Name:]],'Employee Info'!$B$3:$B$200,0),MATCH(Data6[[#Headers],[Other]],'Employee Info'!$C$2:$J$2,0)),"")</f>
        <v/>
      </c>
      <c r="O489" s="19">
        <f>IFERROR((Data6[[#This Row],[Hours:]]*SUM(Data6[[#This Row],[Rate]:[Other]])),"")</f>
        <v>0</v>
      </c>
      <c r="P489" s="7" t="str">
        <f>IF(Data6[[#This Row],[WO'#:]]="","Riley #","WO#")</f>
        <v>Riley #</v>
      </c>
      <c r="Q489" s="7">
        <f>IFERROR(WEEKNUM(Data6[[#This Row],[Date:]]),"")</f>
        <v>14</v>
      </c>
      <c r="R489" s="6">
        <f t="shared" si="21"/>
        <v>45382</v>
      </c>
      <c r="S489" s="6">
        <f>Data6[[#This Row],[Week Start]]+7</f>
        <v>45389</v>
      </c>
      <c r="T489" s="7" t="str">
        <f t="shared" si="22"/>
        <v>3/31/2024 - 4/7/2024</v>
      </c>
      <c r="U489" s="7" t="str">
        <f t="shared" si="23"/>
        <v>Time Card</v>
      </c>
      <c r="V489" s="8" t="str">
        <f>RIGHT(TEXT(Data6[[#This Row],[Date:]],"mmddyyyy"),4)</f>
        <v>2024</v>
      </c>
      <c r="W489" s="8" t="str">
        <f>MID(TEXT(Data6[[#This Row],[Date:]],"mmddyyyy"),3,2)</f>
        <v>03</v>
      </c>
      <c r="X489" s="8" t="str">
        <f>LEFT(TEXT(Data6[[#This Row],[Date:]],"mmddyyyy"),2)</f>
        <v>04</v>
      </c>
      <c r="Y489" s="6">
        <f>DATE(Data6[[#This Row],[Year]],Data6[[#This Row],[Month]],Data6[[#This Row],[Day]])</f>
        <v>45385</v>
      </c>
    </row>
    <row r="490" spans="1:25">
      <c r="A490" s="5">
        <v>45385.414112268518</v>
      </c>
      <c r="B490" s="7" t="s">
        <v>31</v>
      </c>
      <c r="C490" s="6" t="s">
        <v>524</v>
      </c>
      <c r="D490" s="7" t="s">
        <v>527</v>
      </c>
      <c r="E490" s="8">
        <v>1</v>
      </c>
      <c r="F490" s="7" t="s">
        <v>68</v>
      </c>
      <c r="G490" s="7" t="s">
        <v>68</v>
      </c>
      <c r="H490" s="7" t="s">
        <v>92</v>
      </c>
      <c r="I490" s="7" t="s">
        <v>44</v>
      </c>
      <c r="J490" s="19" t="str">
        <f>IFERROR(INDEX('Employee Info'!$C$3:$E$200,MATCH(Data6[[#This Row],[Name:]],'Employee Info'!$B$3:$B$200,0),MATCH(Data6[[#This Row],[Hours Type:]],'Employee Info'!$C$2:$E$2,0)),"")</f>
        <v/>
      </c>
      <c r="K490" s="19" t="str">
        <f>IFERROR(INDEX('Employee Info'!$C$3:$J$200,MATCH(Data6[[#This Row],[Name:]],'Employee Info'!$B$3:$B$200,0),MATCH(Data6[[#Headers],[Truck]],'Employee Info'!$C$2:$J$2,0)),"")</f>
        <v/>
      </c>
      <c r="L490" s="19" t="str">
        <f>IFERROR(INDEX('Employee Info'!$C$3:$J$200,MATCH(Data6[[#This Row],[Name:]],'Employee Info'!$B$3:$B$200,0),MATCH(Data6[[#Headers],[Phone]],'Employee Info'!$C$2:$J$2,0)),"")</f>
        <v/>
      </c>
      <c r="M490" s="19" t="str">
        <f>IFERROR(INDEX('Employee Info'!$C$3:$J$200,MATCH(Data6[[#This Row],[Name:]],'Employee Info'!$B$3:$B$200,0),MATCH(Data6[[#Headers],[Tech]],'Employee Info'!$C$2:$J$2,0)),"")</f>
        <v/>
      </c>
      <c r="N490" s="19" t="str">
        <f>IFERROR(INDEX('Employee Info'!$C$3:$J$200,MATCH(Data6[[#This Row],[Name:]],'Employee Info'!$B$3:$B$200,0),MATCH(Data6[[#Headers],[Other]],'Employee Info'!$C$2:$J$2,0)),"")</f>
        <v/>
      </c>
      <c r="O490" s="19">
        <f>IFERROR((Data6[[#This Row],[Hours:]]*SUM(Data6[[#This Row],[Rate]:[Other]])),"")</f>
        <v>0</v>
      </c>
      <c r="P490" s="7" t="str">
        <f>IF(Data6[[#This Row],[WO'#:]]="","Riley #","WO#")</f>
        <v>Riley #</v>
      </c>
      <c r="Q490" s="7">
        <f>IFERROR(WEEKNUM(Data6[[#This Row],[Date:]]),"")</f>
        <v>14</v>
      </c>
      <c r="R490" s="6">
        <f t="shared" si="21"/>
        <v>45382</v>
      </c>
      <c r="S490" s="6">
        <f>Data6[[#This Row],[Week Start]]+7</f>
        <v>45389</v>
      </c>
      <c r="T490" s="7" t="str">
        <f t="shared" si="22"/>
        <v>3/31/2024 - 4/7/2024</v>
      </c>
      <c r="U490" s="7" t="str">
        <f t="shared" si="23"/>
        <v>Time Card</v>
      </c>
      <c r="V490" s="8" t="str">
        <f>RIGHT(TEXT(Data6[[#This Row],[Date:]],"mmddyyyy"),4)</f>
        <v>2024</v>
      </c>
      <c r="W490" s="8" t="str">
        <f>MID(TEXT(Data6[[#This Row],[Date:]],"mmddyyyy"),3,2)</f>
        <v>03</v>
      </c>
      <c r="X490" s="8" t="str">
        <f>LEFT(TEXT(Data6[[#This Row],[Date:]],"mmddyyyy"),2)</f>
        <v>04</v>
      </c>
      <c r="Y490" s="6">
        <f>DATE(Data6[[#This Row],[Year]],Data6[[#This Row],[Month]],Data6[[#This Row],[Day]])</f>
        <v>45385</v>
      </c>
    </row>
    <row r="491" spans="1:25">
      <c r="A491" s="5">
        <v>45385.585206134259</v>
      </c>
      <c r="B491" s="7" t="s">
        <v>35</v>
      </c>
      <c r="C491" s="6" t="s">
        <v>524</v>
      </c>
      <c r="D491" s="7" t="s">
        <v>528</v>
      </c>
      <c r="E491" s="8">
        <v>1</v>
      </c>
      <c r="F491" s="7" t="s">
        <v>68</v>
      </c>
      <c r="G491" s="7" t="s">
        <v>68</v>
      </c>
      <c r="H491" s="7" t="s">
        <v>92</v>
      </c>
      <c r="I491" s="7" t="s">
        <v>44</v>
      </c>
      <c r="J491" s="19" t="str">
        <f>IFERROR(INDEX('Employee Info'!$C$3:$E$200,MATCH(Data6[[#This Row],[Name:]],'Employee Info'!$B$3:$B$200,0),MATCH(Data6[[#This Row],[Hours Type:]],'Employee Info'!$C$2:$E$2,0)),"")</f>
        <v/>
      </c>
      <c r="K491" s="19" t="str">
        <f>IFERROR(INDEX('Employee Info'!$C$3:$J$200,MATCH(Data6[[#This Row],[Name:]],'Employee Info'!$B$3:$B$200,0),MATCH(Data6[[#Headers],[Truck]],'Employee Info'!$C$2:$J$2,0)),"")</f>
        <v/>
      </c>
      <c r="L491" s="19" t="str">
        <f>IFERROR(INDEX('Employee Info'!$C$3:$J$200,MATCH(Data6[[#This Row],[Name:]],'Employee Info'!$B$3:$B$200,0),MATCH(Data6[[#Headers],[Phone]],'Employee Info'!$C$2:$J$2,0)),"")</f>
        <v/>
      </c>
      <c r="M491" s="19" t="str">
        <f>IFERROR(INDEX('Employee Info'!$C$3:$J$200,MATCH(Data6[[#This Row],[Name:]],'Employee Info'!$B$3:$B$200,0),MATCH(Data6[[#Headers],[Tech]],'Employee Info'!$C$2:$J$2,0)),"")</f>
        <v/>
      </c>
      <c r="N491" s="19" t="str">
        <f>IFERROR(INDEX('Employee Info'!$C$3:$J$200,MATCH(Data6[[#This Row],[Name:]],'Employee Info'!$B$3:$B$200,0),MATCH(Data6[[#Headers],[Other]],'Employee Info'!$C$2:$J$2,0)),"")</f>
        <v/>
      </c>
      <c r="O491" s="19">
        <f>IFERROR((Data6[[#This Row],[Hours:]]*SUM(Data6[[#This Row],[Rate]:[Other]])),"")</f>
        <v>0</v>
      </c>
      <c r="P491" s="7" t="str">
        <f>IF(Data6[[#This Row],[WO'#:]]="","Riley #","WO#")</f>
        <v>Riley #</v>
      </c>
      <c r="Q491" s="7">
        <f>IFERROR(WEEKNUM(Data6[[#This Row],[Date:]]),"")</f>
        <v>14</v>
      </c>
      <c r="R491" s="6">
        <f t="shared" si="21"/>
        <v>45382</v>
      </c>
      <c r="S491" s="6">
        <f>Data6[[#This Row],[Week Start]]+7</f>
        <v>45389</v>
      </c>
      <c r="T491" s="7" t="str">
        <f t="shared" si="22"/>
        <v>3/31/2024 - 4/7/2024</v>
      </c>
      <c r="U491" s="7" t="str">
        <f t="shared" si="23"/>
        <v>Time Card</v>
      </c>
      <c r="V491" s="8" t="str">
        <f>RIGHT(TEXT(Data6[[#This Row],[Date:]],"mmddyyyy"),4)</f>
        <v>2024</v>
      </c>
      <c r="W491" s="8" t="str">
        <f>MID(TEXT(Data6[[#This Row],[Date:]],"mmddyyyy"),3,2)</f>
        <v>03</v>
      </c>
      <c r="X491" s="8" t="str">
        <f>LEFT(TEXT(Data6[[#This Row],[Date:]],"mmddyyyy"),2)</f>
        <v>04</v>
      </c>
      <c r="Y491" s="6">
        <f>DATE(Data6[[#This Row],[Year]],Data6[[#This Row],[Month]],Data6[[#This Row],[Day]])</f>
        <v>45385</v>
      </c>
    </row>
    <row r="492" spans="1:25">
      <c r="A492" s="5">
        <v>45386.580905092589</v>
      </c>
      <c r="B492" s="7" t="s">
        <v>31</v>
      </c>
      <c r="C492" s="6" t="s">
        <v>541</v>
      </c>
      <c r="D492" s="7" t="s">
        <v>340</v>
      </c>
      <c r="E492" s="8">
        <v>8</v>
      </c>
      <c r="F492" s="7">
        <v>6984733</v>
      </c>
      <c r="G492" s="7" t="s">
        <v>68</v>
      </c>
      <c r="H492" s="7" t="s">
        <v>69</v>
      </c>
      <c r="I492" s="7" t="s">
        <v>44</v>
      </c>
      <c r="J492" s="19" t="str">
        <f>IFERROR(INDEX('Employee Info'!$C$3:$E$200,MATCH(Data6[[#This Row],[Name:]],'Employee Info'!$B$3:$B$200,0),MATCH(Data6[[#This Row],[Hours Type:]],'Employee Info'!$C$2:$E$2,0)),"")</f>
        <v/>
      </c>
      <c r="K492" s="19" t="str">
        <f>IFERROR(INDEX('Employee Info'!$C$3:$J$200,MATCH(Data6[[#This Row],[Name:]],'Employee Info'!$B$3:$B$200,0),MATCH(Data6[[#Headers],[Truck]],'Employee Info'!$C$2:$J$2,0)),"")</f>
        <v/>
      </c>
      <c r="L492" s="19" t="str">
        <f>IFERROR(INDEX('Employee Info'!$C$3:$J$200,MATCH(Data6[[#This Row],[Name:]],'Employee Info'!$B$3:$B$200,0),MATCH(Data6[[#Headers],[Phone]],'Employee Info'!$C$2:$J$2,0)),"")</f>
        <v/>
      </c>
      <c r="M492" s="19" t="str">
        <f>IFERROR(INDEX('Employee Info'!$C$3:$J$200,MATCH(Data6[[#This Row],[Name:]],'Employee Info'!$B$3:$B$200,0),MATCH(Data6[[#Headers],[Tech]],'Employee Info'!$C$2:$J$2,0)),"")</f>
        <v/>
      </c>
      <c r="N492" s="19" t="str">
        <f>IFERROR(INDEX('Employee Info'!$C$3:$J$200,MATCH(Data6[[#This Row],[Name:]],'Employee Info'!$B$3:$B$200,0),MATCH(Data6[[#Headers],[Other]],'Employee Info'!$C$2:$J$2,0)),"")</f>
        <v/>
      </c>
      <c r="O492" s="19">
        <f>IFERROR((Data6[[#This Row],[Hours:]]*SUM(Data6[[#This Row],[Rate]:[Other]])),"")</f>
        <v>0</v>
      </c>
      <c r="P492" s="7" t="str">
        <f>IF(Data6[[#This Row],[WO'#:]]="","Riley #","WO#")</f>
        <v>WO#</v>
      </c>
      <c r="Q492" s="7">
        <f>IFERROR(WEEKNUM(Data6[[#This Row],[Date:]]),"")</f>
        <v>14</v>
      </c>
      <c r="R492" s="6">
        <f t="shared" si="21"/>
        <v>45382</v>
      </c>
      <c r="S492" s="6">
        <f>Data6[[#This Row],[Week Start]]+7</f>
        <v>45389</v>
      </c>
      <c r="T492" s="7" t="str">
        <f t="shared" si="22"/>
        <v>3/31/2024 - 4/7/2024</v>
      </c>
      <c r="U492" s="7" t="str">
        <f t="shared" si="23"/>
        <v>Time Card</v>
      </c>
      <c r="V492" s="8" t="str">
        <f>RIGHT(TEXT(Data6[[#This Row],[Date:]],"mmddyyyy"),4)</f>
        <v>2024</v>
      </c>
      <c r="W492" s="8" t="str">
        <f>MID(TEXT(Data6[[#This Row],[Date:]],"mmddyyyy"),3,2)</f>
        <v>04</v>
      </c>
      <c r="X492" s="8" t="str">
        <f>LEFT(TEXT(Data6[[#This Row],[Date:]],"mmddyyyy"),2)</f>
        <v>04</v>
      </c>
      <c r="Y492" s="6">
        <f>DATE(Data6[[#This Row],[Year]],Data6[[#This Row],[Month]],Data6[[#This Row],[Day]])</f>
        <v>45386</v>
      </c>
    </row>
    <row r="493" spans="1:25">
      <c r="A493" s="5">
        <v>45386.582899074077</v>
      </c>
      <c r="B493" s="7" t="s">
        <v>65</v>
      </c>
      <c r="C493" s="6" t="s">
        <v>541</v>
      </c>
      <c r="D493" s="7" t="s">
        <v>542</v>
      </c>
      <c r="E493" s="8">
        <v>4</v>
      </c>
      <c r="F493" s="7">
        <v>6984733</v>
      </c>
      <c r="G493" s="7" t="s">
        <v>68</v>
      </c>
      <c r="H493" s="7" t="s">
        <v>69</v>
      </c>
      <c r="I493" s="7" t="s">
        <v>44</v>
      </c>
      <c r="J493" s="19" t="str">
        <f>IFERROR(INDEX('Employee Info'!$C$3:$E$200,MATCH(Data6[[#This Row],[Name:]],'Employee Info'!$B$3:$B$200,0),MATCH(Data6[[#This Row],[Hours Type:]],'Employee Info'!$C$2:$E$2,0)),"")</f>
        <v/>
      </c>
      <c r="K493" s="19" t="str">
        <f>IFERROR(INDEX('Employee Info'!$C$3:$J$200,MATCH(Data6[[#This Row],[Name:]],'Employee Info'!$B$3:$B$200,0),MATCH(Data6[[#Headers],[Truck]],'Employee Info'!$C$2:$J$2,0)),"")</f>
        <v/>
      </c>
      <c r="L493" s="19" t="str">
        <f>IFERROR(INDEX('Employee Info'!$C$3:$J$200,MATCH(Data6[[#This Row],[Name:]],'Employee Info'!$B$3:$B$200,0),MATCH(Data6[[#Headers],[Phone]],'Employee Info'!$C$2:$J$2,0)),"")</f>
        <v/>
      </c>
      <c r="M493" s="19" t="str">
        <f>IFERROR(INDEX('Employee Info'!$C$3:$J$200,MATCH(Data6[[#This Row],[Name:]],'Employee Info'!$B$3:$B$200,0),MATCH(Data6[[#Headers],[Tech]],'Employee Info'!$C$2:$J$2,0)),"")</f>
        <v/>
      </c>
      <c r="N493" s="19" t="str">
        <f>IFERROR(INDEX('Employee Info'!$C$3:$J$200,MATCH(Data6[[#This Row],[Name:]],'Employee Info'!$B$3:$B$200,0),MATCH(Data6[[#Headers],[Other]],'Employee Info'!$C$2:$J$2,0)),"")</f>
        <v/>
      </c>
      <c r="O493" s="19">
        <f>IFERROR((Data6[[#This Row],[Hours:]]*SUM(Data6[[#This Row],[Rate]:[Other]])),"")</f>
        <v>0</v>
      </c>
      <c r="P493" s="7" t="str">
        <f>IF(Data6[[#This Row],[WO'#:]]="","Riley #","WO#")</f>
        <v>WO#</v>
      </c>
      <c r="Q493" s="7">
        <f>IFERROR(WEEKNUM(Data6[[#This Row],[Date:]]),"")</f>
        <v>14</v>
      </c>
      <c r="R493" s="6">
        <f t="shared" si="21"/>
        <v>45382</v>
      </c>
      <c r="S493" s="6">
        <f>Data6[[#This Row],[Week Start]]+7</f>
        <v>45389</v>
      </c>
      <c r="T493" s="7" t="str">
        <f t="shared" si="22"/>
        <v>3/31/2024 - 4/7/2024</v>
      </c>
      <c r="U493" s="7" t="str">
        <f t="shared" si="23"/>
        <v>Time Card</v>
      </c>
      <c r="V493" s="8" t="str">
        <f>RIGHT(TEXT(Data6[[#This Row],[Date:]],"mmddyyyy"),4)</f>
        <v>2024</v>
      </c>
      <c r="W493" s="8" t="str">
        <f>MID(TEXT(Data6[[#This Row],[Date:]],"mmddyyyy"),3,2)</f>
        <v>04</v>
      </c>
      <c r="X493" s="8" t="str">
        <f>LEFT(TEXT(Data6[[#This Row],[Date:]],"mmddyyyy"),2)</f>
        <v>04</v>
      </c>
      <c r="Y493" s="6">
        <f>DATE(Data6[[#This Row],[Year]],Data6[[#This Row],[Month]],Data6[[#This Row],[Day]])</f>
        <v>45386</v>
      </c>
    </row>
    <row r="494" spans="1:25">
      <c r="A494" s="5">
        <v>45387.518233564813</v>
      </c>
      <c r="B494" s="7" t="s">
        <v>66</v>
      </c>
      <c r="C494" s="6" t="s">
        <v>541</v>
      </c>
      <c r="D494" s="7" t="s">
        <v>122</v>
      </c>
      <c r="E494" s="8">
        <v>2</v>
      </c>
      <c r="F494" s="7">
        <v>6984733</v>
      </c>
      <c r="G494" s="7" t="s">
        <v>68</v>
      </c>
      <c r="H494" s="7" t="s">
        <v>69</v>
      </c>
      <c r="I494" s="7" t="s">
        <v>44</v>
      </c>
      <c r="J494" s="19" t="str">
        <f>IFERROR(INDEX('Employee Info'!$C$3:$E$200,MATCH(Data6[[#This Row],[Name:]],'Employee Info'!$B$3:$B$200,0),MATCH(Data6[[#This Row],[Hours Type:]],'Employee Info'!$C$2:$E$2,0)),"")</f>
        <v/>
      </c>
      <c r="K494" s="19" t="str">
        <f>IFERROR(INDEX('Employee Info'!$C$3:$J$200,MATCH(Data6[[#This Row],[Name:]],'Employee Info'!$B$3:$B$200,0),MATCH(Data6[[#Headers],[Truck]],'Employee Info'!$C$2:$J$2,0)),"")</f>
        <v/>
      </c>
      <c r="L494" s="19" t="str">
        <f>IFERROR(INDEX('Employee Info'!$C$3:$J$200,MATCH(Data6[[#This Row],[Name:]],'Employee Info'!$B$3:$B$200,0),MATCH(Data6[[#Headers],[Phone]],'Employee Info'!$C$2:$J$2,0)),"")</f>
        <v/>
      </c>
      <c r="M494" s="19" t="str">
        <f>IFERROR(INDEX('Employee Info'!$C$3:$J$200,MATCH(Data6[[#This Row],[Name:]],'Employee Info'!$B$3:$B$200,0),MATCH(Data6[[#Headers],[Tech]],'Employee Info'!$C$2:$J$2,0)),"")</f>
        <v/>
      </c>
      <c r="N494" s="19" t="str">
        <f>IFERROR(INDEX('Employee Info'!$C$3:$J$200,MATCH(Data6[[#This Row],[Name:]],'Employee Info'!$B$3:$B$200,0),MATCH(Data6[[#Headers],[Other]],'Employee Info'!$C$2:$J$2,0)),"")</f>
        <v/>
      </c>
      <c r="O494" s="19">
        <f>IFERROR((Data6[[#This Row],[Hours:]]*SUM(Data6[[#This Row],[Rate]:[Other]])),"")</f>
        <v>0</v>
      </c>
      <c r="P494" s="7" t="str">
        <f>IF(Data6[[#This Row],[WO'#:]]="","Riley #","WO#")</f>
        <v>WO#</v>
      </c>
      <c r="Q494" s="7">
        <f>IFERROR(WEEKNUM(Data6[[#This Row],[Date:]]),"")</f>
        <v>14</v>
      </c>
      <c r="R494" s="6">
        <f t="shared" si="21"/>
        <v>45382</v>
      </c>
      <c r="S494" s="6">
        <f>Data6[[#This Row],[Week Start]]+7</f>
        <v>45389</v>
      </c>
      <c r="T494" s="7" t="str">
        <f t="shared" si="22"/>
        <v>3/31/2024 - 4/7/2024</v>
      </c>
      <c r="U494" s="7" t="str">
        <f t="shared" si="23"/>
        <v>Time Card</v>
      </c>
      <c r="V494" s="8" t="str">
        <f>RIGHT(TEXT(Data6[[#This Row],[Date:]],"mmddyyyy"),4)</f>
        <v>2024</v>
      </c>
      <c r="W494" s="8" t="str">
        <f>MID(TEXT(Data6[[#This Row],[Date:]],"mmddyyyy"),3,2)</f>
        <v>04</v>
      </c>
      <c r="X494" s="8" t="str">
        <f>LEFT(TEXT(Data6[[#This Row],[Date:]],"mmddyyyy"),2)</f>
        <v>04</v>
      </c>
      <c r="Y494" s="6">
        <f>DATE(Data6[[#This Row],[Year]],Data6[[#This Row],[Month]],Data6[[#This Row],[Day]])</f>
        <v>45386</v>
      </c>
    </row>
    <row r="495" spans="1:25">
      <c r="A495" s="5">
        <v>45387.535920601855</v>
      </c>
      <c r="B495" s="7" t="s">
        <v>66</v>
      </c>
      <c r="C495" s="6" t="s">
        <v>541</v>
      </c>
      <c r="D495" s="7" t="s">
        <v>543</v>
      </c>
      <c r="E495" s="8">
        <v>4</v>
      </c>
      <c r="F495" s="7">
        <v>6984733</v>
      </c>
      <c r="G495" s="7" t="s">
        <v>68</v>
      </c>
      <c r="H495" s="7" t="s">
        <v>69</v>
      </c>
      <c r="I495" s="7" t="s">
        <v>44</v>
      </c>
      <c r="J495" s="19" t="str">
        <f>IFERROR(INDEX('Employee Info'!$C$3:$E$200,MATCH(Data6[[#This Row],[Name:]],'Employee Info'!$B$3:$B$200,0),MATCH(Data6[[#This Row],[Hours Type:]],'Employee Info'!$C$2:$E$2,0)),"")</f>
        <v/>
      </c>
      <c r="K495" s="19" t="str">
        <f>IFERROR(INDEX('Employee Info'!$C$3:$J$200,MATCH(Data6[[#This Row],[Name:]],'Employee Info'!$B$3:$B$200,0),MATCH(Data6[[#Headers],[Truck]],'Employee Info'!$C$2:$J$2,0)),"")</f>
        <v/>
      </c>
      <c r="L495" s="19" t="str">
        <f>IFERROR(INDEX('Employee Info'!$C$3:$J$200,MATCH(Data6[[#This Row],[Name:]],'Employee Info'!$B$3:$B$200,0),MATCH(Data6[[#Headers],[Phone]],'Employee Info'!$C$2:$J$2,0)),"")</f>
        <v/>
      </c>
      <c r="M495" s="19" t="str">
        <f>IFERROR(INDEX('Employee Info'!$C$3:$J$200,MATCH(Data6[[#This Row],[Name:]],'Employee Info'!$B$3:$B$200,0),MATCH(Data6[[#Headers],[Tech]],'Employee Info'!$C$2:$J$2,0)),"")</f>
        <v/>
      </c>
      <c r="N495" s="19" t="str">
        <f>IFERROR(INDEX('Employee Info'!$C$3:$J$200,MATCH(Data6[[#This Row],[Name:]],'Employee Info'!$B$3:$B$200,0),MATCH(Data6[[#Headers],[Other]],'Employee Info'!$C$2:$J$2,0)),"")</f>
        <v/>
      </c>
      <c r="O495" s="19">
        <f>IFERROR((Data6[[#This Row],[Hours:]]*SUM(Data6[[#This Row],[Rate]:[Other]])),"")</f>
        <v>0</v>
      </c>
      <c r="P495" s="7" t="str">
        <f>IF(Data6[[#This Row],[WO'#:]]="","Riley #","WO#")</f>
        <v>WO#</v>
      </c>
      <c r="Q495" s="7">
        <f>IFERROR(WEEKNUM(Data6[[#This Row],[Date:]]),"")</f>
        <v>14</v>
      </c>
      <c r="R495" s="6">
        <f t="shared" si="21"/>
        <v>45382</v>
      </c>
      <c r="S495" s="6">
        <f>Data6[[#This Row],[Week Start]]+7</f>
        <v>45389</v>
      </c>
      <c r="T495" s="7" t="str">
        <f t="shared" si="22"/>
        <v>3/31/2024 - 4/7/2024</v>
      </c>
      <c r="U495" s="7" t="str">
        <f t="shared" si="23"/>
        <v>Time Card</v>
      </c>
      <c r="V495" s="8" t="str">
        <f>RIGHT(TEXT(Data6[[#This Row],[Date:]],"mmddyyyy"),4)</f>
        <v>2024</v>
      </c>
      <c r="W495" s="8" t="str">
        <f>MID(TEXT(Data6[[#This Row],[Date:]],"mmddyyyy"),3,2)</f>
        <v>04</v>
      </c>
      <c r="X495" s="8" t="str">
        <f>LEFT(TEXT(Data6[[#This Row],[Date:]],"mmddyyyy"),2)</f>
        <v>04</v>
      </c>
      <c r="Y495" s="6">
        <f>DATE(Data6[[#This Row],[Year]],Data6[[#This Row],[Month]],Data6[[#This Row],[Day]])</f>
        <v>45386</v>
      </c>
    </row>
    <row r="496" spans="1:25">
      <c r="A496" s="5">
        <v>45420.272705555559</v>
      </c>
      <c r="B496" s="7" t="s">
        <v>76</v>
      </c>
      <c r="C496" s="6" t="s">
        <v>541</v>
      </c>
      <c r="D496" s="7" t="s">
        <v>156</v>
      </c>
      <c r="E496" s="8">
        <v>1</v>
      </c>
      <c r="F496" s="7">
        <v>6984733</v>
      </c>
      <c r="G496" s="7" t="s">
        <v>68</v>
      </c>
      <c r="H496" s="7" t="s">
        <v>69</v>
      </c>
      <c r="I496" s="7" t="s">
        <v>44</v>
      </c>
      <c r="J496" s="19" t="str">
        <f>IFERROR(INDEX('Employee Info'!$C$3:$E$200,MATCH(Data6[[#This Row],[Name:]],'Employee Info'!$B$3:$B$200,0),MATCH(Data6[[#This Row],[Hours Type:]],'Employee Info'!$C$2:$E$2,0)),"")</f>
        <v/>
      </c>
      <c r="K496" s="19" t="str">
        <f>IFERROR(INDEX('Employee Info'!$C$3:$J$200,MATCH(Data6[[#This Row],[Name:]],'Employee Info'!$B$3:$B$200,0),MATCH(Data6[[#Headers],[Truck]],'Employee Info'!$C$2:$J$2,0)),"")</f>
        <v/>
      </c>
      <c r="L496" s="19" t="str">
        <f>IFERROR(INDEX('Employee Info'!$C$3:$J$200,MATCH(Data6[[#This Row],[Name:]],'Employee Info'!$B$3:$B$200,0),MATCH(Data6[[#Headers],[Phone]],'Employee Info'!$C$2:$J$2,0)),"")</f>
        <v/>
      </c>
      <c r="M496" s="19" t="str">
        <f>IFERROR(INDEX('Employee Info'!$C$3:$J$200,MATCH(Data6[[#This Row],[Name:]],'Employee Info'!$B$3:$B$200,0),MATCH(Data6[[#Headers],[Tech]],'Employee Info'!$C$2:$J$2,0)),"")</f>
        <v/>
      </c>
      <c r="N496" s="19" t="str">
        <f>IFERROR(INDEX('Employee Info'!$C$3:$J$200,MATCH(Data6[[#This Row],[Name:]],'Employee Info'!$B$3:$B$200,0),MATCH(Data6[[#Headers],[Other]],'Employee Info'!$C$2:$J$2,0)),"")</f>
        <v/>
      </c>
      <c r="O496" s="19">
        <f>IFERROR((Data6[[#This Row],[Hours:]]*SUM(Data6[[#This Row],[Rate]:[Other]])),"")</f>
        <v>0</v>
      </c>
      <c r="P496" s="7" t="str">
        <f>IF(Data6[[#This Row],[WO'#:]]="","Riley #","WO#")</f>
        <v>WO#</v>
      </c>
      <c r="Q496" s="7">
        <f>IFERROR(WEEKNUM(Data6[[#This Row],[Date:]]),"")</f>
        <v>14</v>
      </c>
      <c r="R496" s="6">
        <f t="shared" si="21"/>
        <v>45382</v>
      </c>
      <c r="S496" s="6">
        <f>Data6[[#This Row],[Week Start]]+7</f>
        <v>45389</v>
      </c>
      <c r="T496" s="7" t="str">
        <f t="shared" si="22"/>
        <v>3/31/2024 - 4/7/2024</v>
      </c>
      <c r="U496" s="7" t="str">
        <f t="shared" si="23"/>
        <v>Time Card</v>
      </c>
      <c r="V496" s="8" t="str">
        <f>RIGHT(TEXT(Data6[[#This Row],[Date:]],"mmddyyyy"),4)</f>
        <v>2024</v>
      </c>
      <c r="W496" s="8" t="str">
        <f>MID(TEXT(Data6[[#This Row],[Date:]],"mmddyyyy"),3,2)</f>
        <v>04</v>
      </c>
      <c r="X496" s="8" t="str">
        <f>LEFT(TEXT(Data6[[#This Row],[Date:]],"mmddyyyy"),2)</f>
        <v>04</v>
      </c>
      <c r="Y496" s="6">
        <f>DATE(Data6[[#This Row],[Year]],Data6[[#This Row],[Month]],Data6[[#This Row],[Day]])</f>
        <v>45386</v>
      </c>
    </row>
    <row r="497" spans="1:25">
      <c r="A497" s="5">
        <v>45387.514865046294</v>
      </c>
      <c r="B497" s="7" t="s">
        <v>66</v>
      </c>
      <c r="C497" s="6" t="s">
        <v>541</v>
      </c>
      <c r="D497" s="7" t="s">
        <v>416</v>
      </c>
      <c r="E497" s="8">
        <v>1</v>
      </c>
      <c r="F497" s="7">
        <v>7078215</v>
      </c>
      <c r="G497" s="7" t="s">
        <v>68</v>
      </c>
      <c r="H497" s="7" t="s">
        <v>69</v>
      </c>
      <c r="I497" s="7" t="s">
        <v>44</v>
      </c>
      <c r="J497" s="19" t="str">
        <f>IFERROR(INDEX('Employee Info'!$C$3:$E$200,MATCH(Data6[[#This Row],[Name:]],'Employee Info'!$B$3:$B$200,0),MATCH(Data6[[#This Row],[Hours Type:]],'Employee Info'!$C$2:$E$2,0)),"")</f>
        <v/>
      </c>
      <c r="K497" s="19" t="str">
        <f>IFERROR(INDEX('Employee Info'!$C$3:$J$200,MATCH(Data6[[#This Row],[Name:]],'Employee Info'!$B$3:$B$200,0),MATCH(Data6[[#Headers],[Truck]],'Employee Info'!$C$2:$J$2,0)),"")</f>
        <v/>
      </c>
      <c r="L497" s="19" t="str">
        <f>IFERROR(INDEX('Employee Info'!$C$3:$J$200,MATCH(Data6[[#This Row],[Name:]],'Employee Info'!$B$3:$B$200,0),MATCH(Data6[[#Headers],[Phone]],'Employee Info'!$C$2:$J$2,0)),"")</f>
        <v/>
      </c>
      <c r="M497" s="19" t="str">
        <f>IFERROR(INDEX('Employee Info'!$C$3:$J$200,MATCH(Data6[[#This Row],[Name:]],'Employee Info'!$B$3:$B$200,0),MATCH(Data6[[#Headers],[Tech]],'Employee Info'!$C$2:$J$2,0)),"")</f>
        <v/>
      </c>
      <c r="N497" s="19" t="str">
        <f>IFERROR(INDEX('Employee Info'!$C$3:$J$200,MATCH(Data6[[#This Row],[Name:]],'Employee Info'!$B$3:$B$200,0),MATCH(Data6[[#Headers],[Other]],'Employee Info'!$C$2:$J$2,0)),"")</f>
        <v/>
      </c>
      <c r="O497" s="19">
        <f>IFERROR((Data6[[#This Row],[Hours:]]*SUM(Data6[[#This Row],[Rate]:[Other]])),"")</f>
        <v>0</v>
      </c>
      <c r="P497" s="7" t="str">
        <f>IF(Data6[[#This Row],[WO'#:]]="","Riley #","WO#")</f>
        <v>WO#</v>
      </c>
      <c r="Q497" s="7">
        <f>IFERROR(WEEKNUM(Data6[[#This Row],[Date:]]),"")</f>
        <v>14</v>
      </c>
      <c r="R497" s="6">
        <f t="shared" si="21"/>
        <v>45382</v>
      </c>
      <c r="S497" s="6">
        <f>Data6[[#This Row],[Week Start]]+7</f>
        <v>45389</v>
      </c>
      <c r="T497" s="7" t="str">
        <f t="shared" si="22"/>
        <v>3/31/2024 - 4/7/2024</v>
      </c>
      <c r="U497" s="7" t="str">
        <f t="shared" si="23"/>
        <v>Time Card</v>
      </c>
      <c r="V497" s="8" t="str">
        <f>RIGHT(TEXT(Data6[[#This Row],[Date:]],"mmddyyyy"),4)</f>
        <v>2024</v>
      </c>
      <c r="W497" s="8" t="str">
        <f>MID(TEXT(Data6[[#This Row],[Date:]],"mmddyyyy"),3,2)</f>
        <v>04</v>
      </c>
      <c r="X497" s="8" t="str">
        <f>LEFT(TEXT(Data6[[#This Row],[Date:]],"mmddyyyy"),2)</f>
        <v>04</v>
      </c>
      <c r="Y497" s="6">
        <f>DATE(Data6[[#This Row],[Year]],Data6[[#This Row],[Month]],Data6[[#This Row],[Day]])</f>
        <v>45386</v>
      </c>
    </row>
    <row r="498" spans="1:25">
      <c r="A498" s="5">
        <v>45387.512125810186</v>
      </c>
      <c r="B498" s="7" t="s">
        <v>66</v>
      </c>
      <c r="C498" s="6" t="s">
        <v>541</v>
      </c>
      <c r="D498" s="7" t="s">
        <v>376</v>
      </c>
      <c r="E498" s="8">
        <v>1</v>
      </c>
      <c r="F498" s="7" t="s">
        <v>68</v>
      </c>
      <c r="G498" s="7" t="s">
        <v>68</v>
      </c>
      <c r="H498" s="7" t="s">
        <v>92</v>
      </c>
      <c r="I498" s="7" t="s">
        <v>44</v>
      </c>
      <c r="J498" s="19" t="str">
        <f>IFERROR(INDEX('Employee Info'!$C$3:$E$200,MATCH(Data6[[#This Row],[Name:]],'Employee Info'!$B$3:$B$200,0),MATCH(Data6[[#This Row],[Hours Type:]],'Employee Info'!$C$2:$E$2,0)),"")</f>
        <v/>
      </c>
      <c r="K498" s="19" t="str">
        <f>IFERROR(INDEX('Employee Info'!$C$3:$J$200,MATCH(Data6[[#This Row],[Name:]],'Employee Info'!$B$3:$B$200,0),MATCH(Data6[[#Headers],[Truck]],'Employee Info'!$C$2:$J$2,0)),"")</f>
        <v/>
      </c>
      <c r="L498" s="19" t="str">
        <f>IFERROR(INDEX('Employee Info'!$C$3:$J$200,MATCH(Data6[[#This Row],[Name:]],'Employee Info'!$B$3:$B$200,0),MATCH(Data6[[#Headers],[Phone]],'Employee Info'!$C$2:$J$2,0)),"")</f>
        <v/>
      </c>
      <c r="M498" s="19" t="str">
        <f>IFERROR(INDEX('Employee Info'!$C$3:$J$200,MATCH(Data6[[#This Row],[Name:]],'Employee Info'!$B$3:$B$200,0),MATCH(Data6[[#Headers],[Tech]],'Employee Info'!$C$2:$J$2,0)),"")</f>
        <v/>
      </c>
      <c r="N498" s="19" t="str">
        <f>IFERROR(INDEX('Employee Info'!$C$3:$J$200,MATCH(Data6[[#This Row],[Name:]],'Employee Info'!$B$3:$B$200,0),MATCH(Data6[[#Headers],[Other]],'Employee Info'!$C$2:$J$2,0)),"")</f>
        <v/>
      </c>
      <c r="O498" s="19">
        <f>IFERROR((Data6[[#This Row],[Hours:]]*SUM(Data6[[#This Row],[Rate]:[Other]])),"")</f>
        <v>0</v>
      </c>
      <c r="P498" s="7" t="str">
        <f>IF(Data6[[#This Row],[WO'#:]]="","Riley #","WO#")</f>
        <v>Riley #</v>
      </c>
      <c r="Q498" s="7">
        <f>IFERROR(WEEKNUM(Data6[[#This Row],[Date:]]),"")</f>
        <v>14</v>
      </c>
      <c r="R498" s="6">
        <f t="shared" si="21"/>
        <v>45382</v>
      </c>
      <c r="S498" s="6">
        <f>Data6[[#This Row],[Week Start]]+7</f>
        <v>45389</v>
      </c>
      <c r="T498" s="7" t="str">
        <f t="shared" si="22"/>
        <v>3/31/2024 - 4/7/2024</v>
      </c>
      <c r="U498" s="7" t="str">
        <f t="shared" si="23"/>
        <v>Time Card</v>
      </c>
      <c r="V498" s="8" t="str">
        <f>RIGHT(TEXT(Data6[[#This Row],[Date:]],"mmddyyyy"),4)</f>
        <v>2024</v>
      </c>
      <c r="W498" s="8" t="str">
        <f>MID(TEXT(Data6[[#This Row],[Date:]],"mmddyyyy"),3,2)</f>
        <v>04</v>
      </c>
      <c r="X498" s="8" t="str">
        <f>LEFT(TEXT(Data6[[#This Row],[Date:]],"mmddyyyy"),2)</f>
        <v>04</v>
      </c>
      <c r="Y498" s="6">
        <f>DATE(Data6[[#This Row],[Year]],Data6[[#This Row],[Month]],Data6[[#This Row],[Day]])</f>
        <v>45386</v>
      </c>
    </row>
    <row r="499" spans="1:25">
      <c r="A499" s="5">
        <v>45386.443719907409</v>
      </c>
      <c r="B499" s="7" t="s">
        <v>65</v>
      </c>
      <c r="C499" s="6" t="s">
        <v>541</v>
      </c>
      <c r="D499" s="7" t="s">
        <v>544</v>
      </c>
      <c r="E499" s="8">
        <v>4</v>
      </c>
      <c r="F499" s="7" t="s">
        <v>68</v>
      </c>
      <c r="G499" s="7" t="s">
        <v>68</v>
      </c>
      <c r="H499" s="7" t="s">
        <v>64</v>
      </c>
      <c r="I499" s="7" t="s">
        <v>44</v>
      </c>
      <c r="J499" s="19" t="str">
        <f>IFERROR(INDEX('Employee Info'!$C$3:$E$200,MATCH(Data6[[#This Row],[Name:]],'Employee Info'!$B$3:$B$200,0),MATCH(Data6[[#This Row],[Hours Type:]],'Employee Info'!$C$2:$E$2,0)),"")</f>
        <v/>
      </c>
      <c r="K499" s="19" t="str">
        <f>IFERROR(INDEX('Employee Info'!$C$3:$J$200,MATCH(Data6[[#This Row],[Name:]],'Employee Info'!$B$3:$B$200,0),MATCH(Data6[[#Headers],[Truck]],'Employee Info'!$C$2:$J$2,0)),"")</f>
        <v/>
      </c>
      <c r="L499" s="19" t="str">
        <f>IFERROR(INDEX('Employee Info'!$C$3:$J$200,MATCH(Data6[[#This Row],[Name:]],'Employee Info'!$B$3:$B$200,0),MATCH(Data6[[#Headers],[Phone]],'Employee Info'!$C$2:$J$2,0)),"")</f>
        <v/>
      </c>
      <c r="M499" s="19" t="str">
        <f>IFERROR(INDEX('Employee Info'!$C$3:$J$200,MATCH(Data6[[#This Row],[Name:]],'Employee Info'!$B$3:$B$200,0),MATCH(Data6[[#Headers],[Tech]],'Employee Info'!$C$2:$J$2,0)),"")</f>
        <v/>
      </c>
      <c r="N499" s="19" t="str">
        <f>IFERROR(INDEX('Employee Info'!$C$3:$J$200,MATCH(Data6[[#This Row],[Name:]],'Employee Info'!$B$3:$B$200,0),MATCH(Data6[[#Headers],[Other]],'Employee Info'!$C$2:$J$2,0)),"")</f>
        <v/>
      </c>
      <c r="O499" s="19">
        <f>IFERROR((Data6[[#This Row],[Hours:]]*SUM(Data6[[#This Row],[Rate]:[Other]])),"")</f>
        <v>0</v>
      </c>
      <c r="P499" s="7" t="str">
        <f>IF(Data6[[#This Row],[WO'#:]]="","Riley #","WO#")</f>
        <v>Riley #</v>
      </c>
      <c r="Q499" s="7">
        <f>IFERROR(WEEKNUM(Data6[[#This Row],[Date:]]),"")</f>
        <v>14</v>
      </c>
      <c r="R499" s="6">
        <f t="shared" si="21"/>
        <v>45382</v>
      </c>
      <c r="S499" s="6">
        <f>Data6[[#This Row],[Week Start]]+7</f>
        <v>45389</v>
      </c>
      <c r="T499" s="7" t="str">
        <f t="shared" si="22"/>
        <v>3/31/2024 - 4/7/2024</v>
      </c>
      <c r="U499" s="7" t="str">
        <f t="shared" si="23"/>
        <v>Time Card</v>
      </c>
      <c r="V499" s="8" t="str">
        <f>RIGHT(TEXT(Data6[[#This Row],[Date:]],"mmddyyyy"),4)</f>
        <v>2024</v>
      </c>
      <c r="W499" s="8" t="str">
        <f>MID(TEXT(Data6[[#This Row],[Date:]],"mmddyyyy"),3,2)</f>
        <v>04</v>
      </c>
      <c r="X499" s="8" t="str">
        <f>LEFT(TEXT(Data6[[#This Row],[Date:]],"mmddyyyy"),2)</f>
        <v>04</v>
      </c>
      <c r="Y499" s="6">
        <f>DATE(Data6[[#This Row],[Year]],Data6[[#This Row],[Month]],Data6[[#This Row],[Day]])</f>
        <v>45386</v>
      </c>
    </row>
    <row r="500" spans="1:25">
      <c r="A500" s="5">
        <v>45387.41241261574</v>
      </c>
      <c r="B500" s="7" t="s">
        <v>31</v>
      </c>
      <c r="C500" s="6" t="s">
        <v>545</v>
      </c>
      <c r="D500" s="7" t="s">
        <v>340</v>
      </c>
      <c r="E500" s="8">
        <v>1.5</v>
      </c>
      <c r="F500" s="7">
        <v>6984733</v>
      </c>
      <c r="G500" s="7" t="s">
        <v>68</v>
      </c>
      <c r="H500" s="7" t="s">
        <v>69</v>
      </c>
      <c r="I500" s="7" t="s">
        <v>44</v>
      </c>
      <c r="J500" s="19" t="str">
        <f>IFERROR(INDEX('Employee Info'!$C$3:$E$200,MATCH(Data6[[#This Row],[Name:]],'Employee Info'!$B$3:$B$200,0),MATCH(Data6[[#This Row],[Hours Type:]],'Employee Info'!$C$2:$E$2,0)),"")</f>
        <v/>
      </c>
      <c r="K500" s="19" t="str">
        <f>IFERROR(INDEX('Employee Info'!$C$3:$J$200,MATCH(Data6[[#This Row],[Name:]],'Employee Info'!$B$3:$B$200,0),MATCH(Data6[[#Headers],[Truck]],'Employee Info'!$C$2:$J$2,0)),"")</f>
        <v/>
      </c>
      <c r="L500" s="19" t="str">
        <f>IFERROR(INDEX('Employee Info'!$C$3:$J$200,MATCH(Data6[[#This Row],[Name:]],'Employee Info'!$B$3:$B$200,0),MATCH(Data6[[#Headers],[Phone]],'Employee Info'!$C$2:$J$2,0)),"")</f>
        <v/>
      </c>
      <c r="M500" s="19" t="str">
        <f>IFERROR(INDEX('Employee Info'!$C$3:$J$200,MATCH(Data6[[#This Row],[Name:]],'Employee Info'!$B$3:$B$200,0),MATCH(Data6[[#Headers],[Tech]],'Employee Info'!$C$2:$J$2,0)),"")</f>
        <v/>
      </c>
      <c r="N500" s="19" t="str">
        <f>IFERROR(INDEX('Employee Info'!$C$3:$J$200,MATCH(Data6[[#This Row],[Name:]],'Employee Info'!$B$3:$B$200,0),MATCH(Data6[[#Headers],[Other]],'Employee Info'!$C$2:$J$2,0)),"")</f>
        <v/>
      </c>
      <c r="O500" s="19">
        <f>IFERROR((Data6[[#This Row],[Hours:]]*SUM(Data6[[#This Row],[Rate]:[Other]])),"")</f>
        <v>0</v>
      </c>
      <c r="P500" s="7" t="str">
        <f>IF(Data6[[#This Row],[WO'#:]]="","Riley #","WO#")</f>
        <v>WO#</v>
      </c>
      <c r="Q500" s="7">
        <f>IFERROR(WEEKNUM(Data6[[#This Row],[Date:]]),"")</f>
        <v>14</v>
      </c>
      <c r="R500" s="6">
        <f t="shared" si="21"/>
        <v>45382</v>
      </c>
      <c r="S500" s="6">
        <f>Data6[[#This Row],[Week Start]]+7</f>
        <v>45389</v>
      </c>
      <c r="T500" s="7" t="str">
        <f t="shared" si="22"/>
        <v>3/31/2024 - 4/7/2024</v>
      </c>
      <c r="U500" s="7" t="str">
        <f t="shared" si="23"/>
        <v>Time Card</v>
      </c>
      <c r="V500" s="8" t="str">
        <f>RIGHT(TEXT(Data6[[#This Row],[Date:]],"mmddyyyy"),4)</f>
        <v>2024</v>
      </c>
      <c r="W500" s="8" t="str">
        <f>MID(TEXT(Data6[[#This Row],[Date:]],"mmddyyyy"),3,2)</f>
        <v>05</v>
      </c>
      <c r="X500" s="8" t="str">
        <f>LEFT(TEXT(Data6[[#This Row],[Date:]],"mmddyyyy"),2)</f>
        <v>04</v>
      </c>
      <c r="Y500" s="6">
        <f>DATE(Data6[[#This Row],[Year]],Data6[[#This Row],[Month]],Data6[[#This Row],[Day]])</f>
        <v>45387</v>
      </c>
    </row>
    <row r="501" spans="1:25">
      <c r="A501" s="5">
        <v>45387.518305902777</v>
      </c>
      <c r="B501" s="7" t="s">
        <v>66</v>
      </c>
      <c r="C501" s="6" t="s">
        <v>545</v>
      </c>
      <c r="D501" s="7" t="s">
        <v>122</v>
      </c>
      <c r="E501" s="8">
        <v>1</v>
      </c>
      <c r="F501" s="7">
        <v>6984733</v>
      </c>
      <c r="G501" s="7" t="s">
        <v>68</v>
      </c>
      <c r="H501" s="7" t="s">
        <v>69</v>
      </c>
      <c r="I501" s="7" t="s">
        <v>44</v>
      </c>
      <c r="J501" s="19" t="str">
        <f>IFERROR(INDEX('Employee Info'!$C$3:$E$200,MATCH(Data6[[#This Row],[Name:]],'Employee Info'!$B$3:$B$200,0),MATCH(Data6[[#This Row],[Hours Type:]],'Employee Info'!$C$2:$E$2,0)),"")</f>
        <v/>
      </c>
      <c r="K501" s="19" t="str">
        <f>IFERROR(INDEX('Employee Info'!$C$3:$J$200,MATCH(Data6[[#This Row],[Name:]],'Employee Info'!$B$3:$B$200,0),MATCH(Data6[[#Headers],[Truck]],'Employee Info'!$C$2:$J$2,0)),"")</f>
        <v/>
      </c>
      <c r="L501" s="19" t="str">
        <f>IFERROR(INDEX('Employee Info'!$C$3:$J$200,MATCH(Data6[[#This Row],[Name:]],'Employee Info'!$B$3:$B$200,0),MATCH(Data6[[#Headers],[Phone]],'Employee Info'!$C$2:$J$2,0)),"")</f>
        <v/>
      </c>
      <c r="M501" s="19" t="str">
        <f>IFERROR(INDEX('Employee Info'!$C$3:$J$200,MATCH(Data6[[#This Row],[Name:]],'Employee Info'!$B$3:$B$200,0),MATCH(Data6[[#Headers],[Tech]],'Employee Info'!$C$2:$J$2,0)),"")</f>
        <v/>
      </c>
      <c r="N501" s="19" t="str">
        <f>IFERROR(INDEX('Employee Info'!$C$3:$J$200,MATCH(Data6[[#This Row],[Name:]],'Employee Info'!$B$3:$B$200,0),MATCH(Data6[[#Headers],[Other]],'Employee Info'!$C$2:$J$2,0)),"")</f>
        <v/>
      </c>
      <c r="O501" s="19">
        <f>IFERROR((Data6[[#This Row],[Hours:]]*SUM(Data6[[#This Row],[Rate]:[Other]])),"")</f>
        <v>0</v>
      </c>
      <c r="P501" s="7" t="str">
        <f>IF(Data6[[#This Row],[WO'#:]]="","Riley #","WO#")</f>
        <v>WO#</v>
      </c>
      <c r="Q501" s="7">
        <f>IFERROR(WEEKNUM(Data6[[#This Row],[Date:]]),"")</f>
        <v>14</v>
      </c>
      <c r="R501" s="6">
        <f t="shared" si="21"/>
        <v>45382</v>
      </c>
      <c r="S501" s="6">
        <f>Data6[[#This Row],[Week Start]]+7</f>
        <v>45389</v>
      </c>
      <c r="T501" s="7" t="str">
        <f t="shared" si="22"/>
        <v>3/31/2024 - 4/7/2024</v>
      </c>
      <c r="U501" s="7" t="str">
        <f t="shared" si="23"/>
        <v>Time Card</v>
      </c>
      <c r="V501" s="8" t="str">
        <f>RIGHT(TEXT(Data6[[#This Row],[Date:]],"mmddyyyy"),4)</f>
        <v>2024</v>
      </c>
      <c r="W501" s="8" t="str">
        <f>MID(TEXT(Data6[[#This Row],[Date:]],"mmddyyyy"),3,2)</f>
        <v>05</v>
      </c>
      <c r="X501" s="8" t="str">
        <f>LEFT(TEXT(Data6[[#This Row],[Date:]],"mmddyyyy"),2)</f>
        <v>04</v>
      </c>
      <c r="Y501" s="6">
        <f>DATE(Data6[[#This Row],[Year]],Data6[[#This Row],[Month]],Data6[[#This Row],[Day]])</f>
        <v>45387</v>
      </c>
    </row>
    <row r="502" spans="1:25">
      <c r="A502" s="5">
        <v>45387.536536805557</v>
      </c>
      <c r="B502" s="7" t="s">
        <v>66</v>
      </c>
      <c r="C502" s="6" t="s">
        <v>545</v>
      </c>
      <c r="D502" s="7" t="s">
        <v>546</v>
      </c>
      <c r="E502" s="8">
        <v>1</v>
      </c>
      <c r="F502" s="7">
        <v>6984733</v>
      </c>
      <c r="G502" s="7" t="s">
        <v>68</v>
      </c>
      <c r="H502" s="7" t="s">
        <v>69</v>
      </c>
      <c r="I502" s="7" t="s">
        <v>44</v>
      </c>
      <c r="J502" s="19" t="str">
        <f>IFERROR(INDEX('Employee Info'!$C$3:$E$200,MATCH(Data6[[#This Row],[Name:]],'Employee Info'!$B$3:$B$200,0),MATCH(Data6[[#This Row],[Hours Type:]],'Employee Info'!$C$2:$E$2,0)),"")</f>
        <v/>
      </c>
      <c r="K502" s="19" t="str">
        <f>IFERROR(INDEX('Employee Info'!$C$3:$J$200,MATCH(Data6[[#This Row],[Name:]],'Employee Info'!$B$3:$B$200,0),MATCH(Data6[[#Headers],[Truck]],'Employee Info'!$C$2:$J$2,0)),"")</f>
        <v/>
      </c>
      <c r="L502" s="19" t="str">
        <f>IFERROR(INDEX('Employee Info'!$C$3:$J$200,MATCH(Data6[[#This Row],[Name:]],'Employee Info'!$B$3:$B$200,0),MATCH(Data6[[#Headers],[Phone]],'Employee Info'!$C$2:$J$2,0)),"")</f>
        <v/>
      </c>
      <c r="M502" s="19" t="str">
        <f>IFERROR(INDEX('Employee Info'!$C$3:$J$200,MATCH(Data6[[#This Row],[Name:]],'Employee Info'!$B$3:$B$200,0),MATCH(Data6[[#Headers],[Tech]],'Employee Info'!$C$2:$J$2,0)),"")</f>
        <v/>
      </c>
      <c r="N502" s="19" t="str">
        <f>IFERROR(INDEX('Employee Info'!$C$3:$J$200,MATCH(Data6[[#This Row],[Name:]],'Employee Info'!$B$3:$B$200,0),MATCH(Data6[[#Headers],[Other]],'Employee Info'!$C$2:$J$2,0)),"")</f>
        <v/>
      </c>
      <c r="O502" s="19">
        <f>IFERROR((Data6[[#This Row],[Hours:]]*SUM(Data6[[#This Row],[Rate]:[Other]])),"")</f>
        <v>0</v>
      </c>
      <c r="P502" s="7" t="str">
        <f>IF(Data6[[#This Row],[WO'#:]]="","Riley #","WO#")</f>
        <v>WO#</v>
      </c>
      <c r="Q502" s="7">
        <f>IFERROR(WEEKNUM(Data6[[#This Row],[Date:]]),"")</f>
        <v>14</v>
      </c>
      <c r="R502" s="6">
        <f t="shared" si="21"/>
        <v>45382</v>
      </c>
      <c r="S502" s="6">
        <f>Data6[[#This Row],[Week Start]]+7</f>
        <v>45389</v>
      </c>
      <c r="T502" s="7" t="str">
        <f t="shared" si="22"/>
        <v>3/31/2024 - 4/7/2024</v>
      </c>
      <c r="U502" s="7" t="str">
        <f t="shared" si="23"/>
        <v>Time Card</v>
      </c>
      <c r="V502" s="8" t="str">
        <f>RIGHT(TEXT(Data6[[#This Row],[Date:]],"mmddyyyy"),4)</f>
        <v>2024</v>
      </c>
      <c r="W502" s="8" t="str">
        <f>MID(TEXT(Data6[[#This Row],[Date:]],"mmddyyyy"),3,2)</f>
        <v>05</v>
      </c>
      <c r="X502" s="8" t="str">
        <f>LEFT(TEXT(Data6[[#This Row],[Date:]],"mmddyyyy"),2)</f>
        <v>04</v>
      </c>
      <c r="Y502" s="6">
        <f>DATE(Data6[[#This Row],[Year]],Data6[[#This Row],[Month]],Data6[[#This Row],[Day]])</f>
        <v>45387</v>
      </c>
    </row>
    <row r="503" spans="1:25">
      <c r="A503" s="5">
        <v>45420.272913541667</v>
      </c>
      <c r="B503" s="7" t="s">
        <v>76</v>
      </c>
      <c r="C503" s="6" t="s">
        <v>545</v>
      </c>
      <c r="D503" s="7" t="s">
        <v>156</v>
      </c>
      <c r="E503" s="8">
        <v>2</v>
      </c>
      <c r="F503" s="7">
        <v>6984733</v>
      </c>
      <c r="G503" s="7" t="s">
        <v>68</v>
      </c>
      <c r="H503" s="7" t="s">
        <v>69</v>
      </c>
      <c r="I503" s="7" t="s">
        <v>44</v>
      </c>
      <c r="J503" s="19" t="str">
        <f>IFERROR(INDEX('Employee Info'!$C$3:$E$200,MATCH(Data6[[#This Row],[Name:]],'Employee Info'!$B$3:$B$200,0),MATCH(Data6[[#This Row],[Hours Type:]],'Employee Info'!$C$2:$E$2,0)),"")</f>
        <v/>
      </c>
      <c r="K503" s="19" t="str">
        <f>IFERROR(INDEX('Employee Info'!$C$3:$J$200,MATCH(Data6[[#This Row],[Name:]],'Employee Info'!$B$3:$B$200,0),MATCH(Data6[[#Headers],[Truck]],'Employee Info'!$C$2:$J$2,0)),"")</f>
        <v/>
      </c>
      <c r="L503" s="19" t="str">
        <f>IFERROR(INDEX('Employee Info'!$C$3:$J$200,MATCH(Data6[[#This Row],[Name:]],'Employee Info'!$B$3:$B$200,0),MATCH(Data6[[#Headers],[Phone]],'Employee Info'!$C$2:$J$2,0)),"")</f>
        <v/>
      </c>
      <c r="M503" s="19" t="str">
        <f>IFERROR(INDEX('Employee Info'!$C$3:$J$200,MATCH(Data6[[#This Row],[Name:]],'Employee Info'!$B$3:$B$200,0),MATCH(Data6[[#Headers],[Tech]],'Employee Info'!$C$2:$J$2,0)),"")</f>
        <v/>
      </c>
      <c r="N503" s="19" t="str">
        <f>IFERROR(INDEX('Employee Info'!$C$3:$J$200,MATCH(Data6[[#This Row],[Name:]],'Employee Info'!$B$3:$B$200,0),MATCH(Data6[[#Headers],[Other]],'Employee Info'!$C$2:$J$2,0)),"")</f>
        <v/>
      </c>
      <c r="O503" s="19">
        <f>IFERROR((Data6[[#This Row],[Hours:]]*SUM(Data6[[#This Row],[Rate]:[Other]])),"")</f>
        <v>0</v>
      </c>
      <c r="P503" s="7" t="str">
        <f>IF(Data6[[#This Row],[WO'#:]]="","Riley #","WO#")</f>
        <v>WO#</v>
      </c>
      <c r="Q503" s="7">
        <f>IFERROR(WEEKNUM(Data6[[#This Row],[Date:]]),"")</f>
        <v>14</v>
      </c>
      <c r="R503" s="6">
        <f t="shared" si="21"/>
        <v>45382</v>
      </c>
      <c r="S503" s="6">
        <f>Data6[[#This Row],[Week Start]]+7</f>
        <v>45389</v>
      </c>
      <c r="T503" s="7" t="str">
        <f t="shared" si="22"/>
        <v>3/31/2024 - 4/7/2024</v>
      </c>
      <c r="U503" s="7" t="str">
        <f t="shared" si="23"/>
        <v>Time Card</v>
      </c>
      <c r="V503" s="8" t="str">
        <f>RIGHT(TEXT(Data6[[#This Row],[Date:]],"mmddyyyy"),4)</f>
        <v>2024</v>
      </c>
      <c r="W503" s="8" t="str">
        <f>MID(TEXT(Data6[[#This Row],[Date:]],"mmddyyyy"),3,2)</f>
        <v>05</v>
      </c>
      <c r="X503" s="8" t="str">
        <f>LEFT(TEXT(Data6[[#This Row],[Date:]],"mmddyyyy"),2)</f>
        <v>04</v>
      </c>
      <c r="Y503" s="6">
        <f>DATE(Data6[[#This Row],[Year]],Data6[[#This Row],[Month]],Data6[[#This Row],[Day]])</f>
        <v>45387</v>
      </c>
    </row>
    <row r="504" spans="1:25">
      <c r="A504" s="5">
        <v>45387.514937499996</v>
      </c>
      <c r="B504" s="7" t="s">
        <v>66</v>
      </c>
      <c r="C504" s="6" t="s">
        <v>545</v>
      </c>
      <c r="D504" s="7" t="s">
        <v>416</v>
      </c>
      <c r="E504" s="8">
        <v>1</v>
      </c>
      <c r="F504" s="7">
        <v>7078215</v>
      </c>
      <c r="G504" s="7" t="s">
        <v>68</v>
      </c>
      <c r="H504" s="7" t="s">
        <v>69</v>
      </c>
      <c r="I504" s="7" t="s">
        <v>44</v>
      </c>
      <c r="J504" s="19" t="str">
        <f>IFERROR(INDEX('Employee Info'!$C$3:$E$200,MATCH(Data6[[#This Row],[Name:]],'Employee Info'!$B$3:$B$200,0),MATCH(Data6[[#This Row],[Hours Type:]],'Employee Info'!$C$2:$E$2,0)),"")</f>
        <v/>
      </c>
      <c r="K504" s="19" t="str">
        <f>IFERROR(INDEX('Employee Info'!$C$3:$J$200,MATCH(Data6[[#This Row],[Name:]],'Employee Info'!$B$3:$B$200,0),MATCH(Data6[[#Headers],[Truck]],'Employee Info'!$C$2:$J$2,0)),"")</f>
        <v/>
      </c>
      <c r="L504" s="19" t="str">
        <f>IFERROR(INDEX('Employee Info'!$C$3:$J$200,MATCH(Data6[[#This Row],[Name:]],'Employee Info'!$B$3:$B$200,0),MATCH(Data6[[#Headers],[Phone]],'Employee Info'!$C$2:$J$2,0)),"")</f>
        <v/>
      </c>
      <c r="M504" s="19" t="str">
        <f>IFERROR(INDEX('Employee Info'!$C$3:$J$200,MATCH(Data6[[#This Row],[Name:]],'Employee Info'!$B$3:$B$200,0),MATCH(Data6[[#Headers],[Tech]],'Employee Info'!$C$2:$J$2,0)),"")</f>
        <v/>
      </c>
      <c r="N504" s="19" t="str">
        <f>IFERROR(INDEX('Employee Info'!$C$3:$J$200,MATCH(Data6[[#This Row],[Name:]],'Employee Info'!$B$3:$B$200,0),MATCH(Data6[[#Headers],[Other]],'Employee Info'!$C$2:$J$2,0)),"")</f>
        <v/>
      </c>
      <c r="O504" s="19">
        <f>IFERROR((Data6[[#This Row],[Hours:]]*SUM(Data6[[#This Row],[Rate]:[Other]])),"")</f>
        <v>0</v>
      </c>
      <c r="P504" s="7" t="str">
        <f>IF(Data6[[#This Row],[WO'#:]]="","Riley #","WO#")</f>
        <v>WO#</v>
      </c>
      <c r="Q504" s="7">
        <f>IFERROR(WEEKNUM(Data6[[#This Row],[Date:]]),"")</f>
        <v>14</v>
      </c>
      <c r="R504" s="6">
        <f t="shared" si="21"/>
        <v>45382</v>
      </c>
      <c r="S504" s="6">
        <f>Data6[[#This Row],[Week Start]]+7</f>
        <v>45389</v>
      </c>
      <c r="T504" s="7" t="str">
        <f t="shared" si="22"/>
        <v>3/31/2024 - 4/7/2024</v>
      </c>
      <c r="U504" s="7" t="str">
        <f t="shared" si="23"/>
        <v>Time Card</v>
      </c>
      <c r="V504" s="8" t="str">
        <f>RIGHT(TEXT(Data6[[#This Row],[Date:]],"mmddyyyy"),4)</f>
        <v>2024</v>
      </c>
      <c r="W504" s="8" t="str">
        <f>MID(TEXT(Data6[[#This Row],[Date:]],"mmddyyyy"),3,2)</f>
        <v>05</v>
      </c>
      <c r="X504" s="8" t="str">
        <f>LEFT(TEXT(Data6[[#This Row],[Date:]],"mmddyyyy"),2)</f>
        <v>04</v>
      </c>
      <c r="Y504" s="6">
        <f>DATE(Data6[[#This Row],[Year]],Data6[[#This Row],[Month]],Data6[[#This Row],[Day]])</f>
        <v>45387</v>
      </c>
    </row>
    <row r="505" spans="1:25">
      <c r="A505" s="5">
        <v>45387.537854745373</v>
      </c>
      <c r="B505" s="7" t="s">
        <v>66</v>
      </c>
      <c r="C505" s="6" t="s">
        <v>545</v>
      </c>
      <c r="D505" s="7" t="s">
        <v>548</v>
      </c>
      <c r="E505" s="8">
        <v>4</v>
      </c>
      <c r="F505" s="7" t="s">
        <v>68</v>
      </c>
      <c r="G505" s="7" t="s">
        <v>68</v>
      </c>
      <c r="H505" s="7" t="s">
        <v>202</v>
      </c>
      <c r="I505" s="7" t="s">
        <v>44</v>
      </c>
      <c r="J505" s="19" t="str">
        <f>IFERROR(INDEX('Employee Info'!$C$3:$E$200,MATCH(Data6[[#This Row],[Name:]],'Employee Info'!$B$3:$B$200,0),MATCH(Data6[[#This Row],[Hours Type:]],'Employee Info'!$C$2:$E$2,0)),"")</f>
        <v/>
      </c>
      <c r="K505" s="19" t="str">
        <f>IFERROR(INDEX('Employee Info'!$C$3:$J$200,MATCH(Data6[[#This Row],[Name:]],'Employee Info'!$B$3:$B$200,0),MATCH(Data6[[#Headers],[Truck]],'Employee Info'!$C$2:$J$2,0)),"")</f>
        <v/>
      </c>
      <c r="L505" s="19" t="str">
        <f>IFERROR(INDEX('Employee Info'!$C$3:$J$200,MATCH(Data6[[#This Row],[Name:]],'Employee Info'!$B$3:$B$200,0),MATCH(Data6[[#Headers],[Phone]],'Employee Info'!$C$2:$J$2,0)),"")</f>
        <v/>
      </c>
      <c r="M505" s="19" t="str">
        <f>IFERROR(INDEX('Employee Info'!$C$3:$J$200,MATCH(Data6[[#This Row],[Name:]],'Employee Info'!$B$3:$B$200,0),MATCH(Data6[[#Headers],[Tech]],'Employee Info'!$C$2:$J$2,0)),"")</f>
        <v/>
      </c>
      <c r="N505" s="19" t="str">
        <f>IFERROR(INDEX('Employee Info'!$C$3:$J$200,MATCH(Data6[[#This Row],[Name:]],'Employee Info'!$B$3:$B$200,0),MATCH(Data6[[#Headers],[Other]],'Employee Info'!$C$2:$J$2,0)),"")</f>
        <v/>
      </c>
      <c r="O505" s="19">
        <f>IFERROR((Data6[[#This Row],[Hours:]]*SUM(Data6[[#This Row],[Rate]:[Other]])),"")</f>
        <v>0</v>
      </c>
      <c r="P505" s="7" t="str">
        <f>IF(Data6[[#This Row],[WO'#:]]="","Riley #","WO#")</f>
        <v>Riley #</v>
      </c>
      <c r="Q505" s="7">
        <f>IFERROR(WEEKNUM(Data6[[#This Row],[Date:]]),"")</f>
        <v>14</v>
      </c>
      <c r="R505" s="6">
        <f t="shared" si="21"/>
        <v>45382</v>
      </c>
      <c r="S505" s="6">
        <f>Data6[[#This Row],[Week Start]]+7</f>
        <v>45389</v>
      </c>
      <c r="T505" s="7" t="str">
        <f t="shared" si="22"/>
        <v>3/31/2024 - 4/7/2024</v>
      </c>
      <c r="U505" s="7" t="str">
        <f t="shared" si="23"/>
        <v>Time Card</v>
      </c>
      <c r="V505" s="8" t="str">
        <f>RIGHT(TEXT(Data6[[#This Row],[Date:]],"mmddyyyy"),4)</f>
        <v>2024</v>
      </c>
      <c r="W505" s="8" t="str">
        <f>MID(TEXT(Data6[[#This Row],[Date:]],"mmddyyyy"),3,2)</f>
        <v>05</v>
      </c>
      <c r="X505" s="8" t="str">
        <f>LEFT(TEXT(Data6[[#This Row],[Date:]],"mmddyyyy"),2)</f>
        <v>04</v>
      </c>
      <c r="Y505" s="6">
        <f>DATE(Data6[[#This Row],[Year]],Data6[[#This Row],[Month]],Data6[[#This Row],[Day]])</f>
        <v>45387</v>
      </c>
    </row>
    <row r="506" spans="1:25">
      <c r="A506" s="5">
        <v>45387.579428240744</v>
      </c>
      <c r="B506" s="7" t="s">
        <v>35</v>
      </c>
      <c r="C506" s="6" t="s">
        <v>545</v>
      </c>
      <c r="D506" s="7" t="s">
        <v>548</v>
      </c>
      <c r="E506" s="8">
        <v>8</v>
      </c>
      <c r="F506" s="7" t="s">
        <v>68</v>
      </c>
      <c r="G506" s="7" t="s">
        <v>68</v>
      </c>
      <c r="H506" s="7" t="s">
        <v>202</v>
      </c>
      <c r="I506" s="7" t="s">
        <v>44</v>
      </c>
      <c r="J506" s="19" t="str">
        <f>IFERROR(INDEX('Employee Info'!$C$3:$E$200,MATCH(Data6[[#This Row],[Name:]],'Employee Info'!$B$3:$B$200,0),MATCH(Data6[[#This Row],[Hours Type:]],'Employee Info'!$C$2:$E$2,0)),"")</f>
        <v/>
      </c>
      <c r="K506" s="19" t="str">
        <f>IFERROR(INDEX('Employee Info'!$C$3:$J$200,MATCH(Data6[[#This Row],[Name:]],'Employee Info'!$B$3:$B$200,0),MATCH(Data6[[#Headers],[Truck]],'Employee Info'!$C$2:$J$2,0)),"")</f>
        <v/>
      </c>
      <c r="L506" s="19" t="str">
        <f>IFERROR(INDEX('Employee Info'!$C$3:$J$200,MATCH(Data6[[#This Row],[Name:]],'Employee Info'!$B$3:$B$200,0),MATCH(Data6[[#Headers],[Phone]],'Employee Info'!$C$2:$J$2,0)),"")</f>
        <v/>
      </c>
      <c r="M506" s="19" t="str">
        <f>IFERROR(INDEX('Employee Info'!$C$3:$J$200,MATCH(Data6[[#This Row],[Name:]],'Employee Info'!$B$3:$B$200,0),MATCH(Data6[[#Headers],[Tech]],'Employee Info'!$C$2:$J$2,0)),"")</f>
        <v/>
      </c>
      <c r="N506" s="19" t="str">
        <f>IFERROR(INDEX('Employee Info'!$C$3:$J$200,MATCH(Data6[[#This Row],[Name:]],'Employee Info'!$B$3:$B$200,0),MATCH(Data6[[#Headers],[Other]],'Employee Info'!$C$2:$J$2,0)),"")</f>
        <v/>
      </c>
      <c r="O506" s="19">
        <f>IFERROR((Data6[[#This Row],[Hours:]]*SUM(Data6[[#This Row],[Rate]:[Other]])),"")</f>
        <v>0</v>
      </c>
      <c r="P506" s="7" t="str">
        <f>IF(Data6[[#This Row],[WO'#:]]="","Riley #","WO#")</f>
        <v>Riley #</v>
      </c>
      <c r="Q506" s="7">
        <f>IFERROR(WEEKNUM(Data6[[#This Row],[Date:]]),"")</f>
        <v>14</v>
      </c>
      <c r="R506" s="6">
        <f t="shared" si="21"/>
        <v>45382</v>
      </c>
      <c r="S506" s="6">
        <f>Data6[[#This Row],[Week Start]]+7</f>
        <v>45389</v>
      </c>
      <c r="T506" s="7" t="str">
        <f t="shared" si="22"/>
        <v>3/31/2024 - 4/7/2024</v>
      </c>
      <c r="U506" s="7" t="str">
        <f t="shared" si="23"/>
        <v>Time Card</v>
      </c>
      <c r="V506" s="8" t="str">
        <f>RIGHT(TEXT(Data6[[#This Row],[Date:]],"mmddyyyy"),4)</f>
        <v>2024</v>
      </c>
      <c r="W506" s="8" t="str">
        <f>MID(TEXT(Data6[[#This Row],[Date:]],"mmddyyyy"),3,2)</f>
        <v>05</v>
      </c>
      <c r="X506" s="8" t="str">
        <f>LEFT(TEXT(Data6[[#This Row],[Date:]],"mmddyyyy"),2)</f>
        <v>04</v>
      </c>
      <c r="Y506" s="6">
        <f>DATE(Data6[[#This Row],[Year]],Data6[[#This Row],[Month]],Data6[[#This Row],[Day]])</f>
        <v>45387</v>
      </c>
    </row>
    <row r="507" spans="1:25">
      <c r="A507" s="5">
        <v>45387.512225347222</v>
      </c>
      <c r="B507" s="7" t="s">
        <v>66</v>
      </c>
      <c r="C507" s="6" t="s">
        <v>545</v>
      </c>
      <c r="D507" s="7" t="s">
        <v>376</v>
      </c>
      <c r="E507" s="8">
        <v>1</v>
      </c>
      <c r="F507" s="7" t="s">
        <v>68</v>
      </c>
      <c r="G507" s="7" t="s">
        <v>68</v>
      </c>
      <c r="H507" s="7" t="s">
        <v>92</v>
      </c>
      <c r="I507" s="7" t="s">
        <v>44</v>
      </c>
      <c r="J507" s="19" t="str">
        <f>IFERROR(INDEX('Employee Info'!$C$3:$E$200,MATCH(Data6[[#This Row],[Name:]],'Employee Info'!$B$3:$B$200,0),MATCH(Data6[[#This Row],[Hours Type:]],'Employee Info'!$C$2:$E$2,0)),"")</f>
        <v/>
      </c>
      <c r="K507" s="19" t="str">
        <f>IFERROR(INDEX('Employee Info'!$C$3:$J$200,MATCH(Data6[[#This Row],[Name:]],'Employee Info'!$B$3:$B$200,0),MATCH(Data6[[#Headers],[Truck]],'Employee Info'!$C$2:$J$2,0)),"")</f>
        <v/>
      </c>
      <c r="L507" s="19" t="str">
        <f>IFERROR(INDEX('Employee Info'!$C$3:$J$200,MATCH(Data6[[#This Row],[Name:]],'Employee Info'!$B$3:$B$200,0),MATCH(Data6[[#Headers],[Phone]],'Employee Info'!$C$2:$J$2,0)),"")</f>
        <v/>
      </c>
      <c r="M507" s="19" t="str">
        <f>IFERROR(INDEX('Employee Info'!$C$3:$J$200,MATCH(Data6[[#This Row],[Name:]],'Employee Info'!$B$3:$B$200,0),MATCH(Data6[[#Headers],[Tech]],'Employee Info'!$C$2:$J$2,0)),"")</f>
        <v/>
      </c>
      <c r="N507" s="19" t="str">
        <f>IFERROR(INDEX('Employee Info'!$C$3:$J$200,MATCH(Data6[[#This Row],[Name:]],'Employee Info'!$B$3:$B$200,0),MATCH(Data6[[#Headers],[Other]],'Employee Info'!$C$2:$J$2,0)),"")</f>
        <v/>
      </c>
      <c r="O507" s="19">
        <f>IFERROR((Data6[[#This Row],[Hours:]]*SUM(Data6[[#This Row],[Rate]:[Other]])),"")</f>
        <v>0</v>
      </c>
      <c r="P507" s="7" t="str">
        <f>IF(Data6[[#This Row],[WO'#:]]="","Riley #","WO#")</f>
        <v>Riley #</v>
      </c>
      <c r="Q507" s="7">
        <f>IFERROR(WEEKNUM(Data6[[#This Row],[Date:]]),"")</f>
        <v>14</v>
      </c>
      <c r="R507" s="6">
        <f t="shared" si="21"/>
        <v>45382</v>
      </c>
      <c r="S507" s="6">
        <f>Data6[[#This Row],[Week Start]]+7</f>
        <v>45389</v>
      </c>
      <c r="T507" s="7" t="str">
        <f t="shared" si="22"/>
        <v>3/31/2024 - 4/7/2024</v>
      </c>
      <c r="U507" s="7" t="str">
        <f t="shared" si="23"/>
        <v>Time Card</v>
      </c>
      <c r="V507" s="8" t="str">
        <f>RIGHT(TEXT(Data6[[#This Row],[Date:]],"mmddyyyy"),4)</f>
        <v>2024</v>
      </c>
      <c r="W507" s="8" t="str">
        <f>MID(TEXT(Data6[[#This Row],[Date:]],"mmddyyyy"),3,2)</f>
        <v>05</v>
      </c>
      <c r="X507" s="8" t="str">
        <f>LEFT(TEXT(Data6[[#This Row],[Date:]],"mmddyyyy"),2)</f>
        <v>04</v>
      </c>
      <c r="Y507" s="6">
        <f>DATE(Data6[[#This Row],[Year]],Data6[[#This Row],[Month]],Data6[[#This Row],[Day]])</f>
        <v>45387</v>
      </c>
    </row>
    <row r="508" spans="1:25">
      <c r="A508" s="5">
        <v>45387.411342129628</v>
      </c>
      <c r="B508" s="7" t="s">
        <v>65</v>
      </c>
      <c r="C508" s="6" t="s">
        <v>545</v>
      </c>
      <c r="D508" s="7" t="s">
        <v>547</v>
      </c>
      <c r="E508" s="8">
        <v>7.5</v>
      </c>
      <c r="F508" s="7" t="s">
        <v>68</v>
      </c>
      <c r="G508" s="7" t="s">
        <v>68</v>
      </c>
      <c r="H508" s="7" t="s">
        <v>64</v>
      </c>
      <c r="I508" s="7" t="s">
        <v>44</v>
      </c>
      <c r="J508" s="19" t="str">
        <f>IFERROR(INDEX('Employee Info'!$C$3:$E$200,MATCH(Data6[[#This Row],[Name:]],'Employee Info'!$B$3:$B$200,0),MATCH(Data6[[#This Row],[Hours Type:]],'Employee Info'!$C$2:$E$2,0)),"")</f>
        <v/>
      </c>
      <c r="K508" s="19" t="str">
        <f>IFERROR(INDEX('Employee Info'!$C$3:$J$200,MATCH(Data6[[#This Row],[Name:]],'Employee Info'!$B$3:$B$200,0),MATCH(Data6[[#Headers],[Truck]],'Employee Info'!$C$2:$J$2,0)),"")</f>
        <v/>
      </c>
      <c r="L508" s="19" t="str">
        <f>IFERROR(INDEX('Employee Info'!$C$3:$J$200,MATCH(Data6[[#This Row],[Name:]],'Employee Info'!$B$3:$B$200,0),MATCH(Data6[[#Headers],[Phone]],'Employee Info'!$C$2:$J$2,0)),"")</f>
        <v/>
      </c>
      <c r="M508" s="19" t="str">
        <f>IFERROR(INDEX('Employee Info'!$C$3:$J$200,MATCH(Data6[[#This Row],[Name:]],'Employee Info'!$B$3:$B$200,0),MATCH(Data6[[#Headers],[Tech]],'Employee Info'!$C$2:$J$2,0)),"")</f>
        <v/>
      </c>
      <c r="N508" s="19" t="str">
        <f>IFERROR(INDEX('Employee Info'!$C$3:$J$200,MATCH(Data6[[#This Row],[Name:]],'Employee Info'!$B$3:$B$200,0),MATCH(Data6[[#Headers],[Other]],'Employee Info'!$C$2:$J$2,0)),"")</f>
        <v/>
      </c>
      <c r="O508" s="19">
        <f>IFERROR((Data6[[#This Row],[Hours:]]*SUM(Data6[[#This Row],[Rate]:[Other]])),"")</f>
        <v>0</v>
      </c>
      <c r="P508" s="7" t="str">
        <f>IF(Data6[[#This Row],[WO'#:]]="","Riley #","WO#")</f>
        <v>Riley #</v>
      </c>
      <c r="Q508" s="7">
        <f>IFERROR(WEEKNUM(Data6[[#This Row],[Date:]]),"")</f>
        <v>14</v>
      </c>
      <c r="R508" s="6">
        <f t="shared" si="21"/>
        <v>45382</v>
      </c>
      <c r="S508" s="6">
        <f>Data6[[#This Row],[Week Start]]+7</f>
        <v>45389</v>
      </c>
      <c r="T508" s="7" t="str">
        <f t="shared" si="22"/>
        <v>3/31/2024 - 4/7/2024</v>
      </c>
      <c r="U508" s="7" t="str">
        <f t="shared" si="23"/>
        <v>Time Card</v>
      </c>
      <c r="V508" s="8" t="str">
        <f>RIGHT(TEXT(Data6[[#This Row],[Date:]],"mmddyyyy"),4)</f>
        <v>2024</v>
      </c>
      <c r="W508" s="8" t="str">
        <f>MID(TEXT(Data6[[#This Row],[Date:]],"mmddyyyy"),3,2)</f>
        <v>05</v>
      </c>
      <c r="X508" s="8" t="str">
        <f>LEFT(TEXT(Data6[[#This Row],[Date:]],"mmddyyyy"),2)</f>
        <v>04</v>
      </c>
      <c r="Y508" s="6">
        <f>DATE(Data6[[#This Row],[Year]],Data6[[#This Row],[Month]],Data6[[#This Row],[Day]])</f>
        <v>45387</v>
      </c>
    </row>
    <row r="509" spans="1:25">
      <c r="A509" s="5">
        <v>45387.411786342593</v>
      </c>
      <c r="B509" s="7" t="s">
        <v>31</v>
      </c>
      <c r="C509" s="6" t="s">
        <v>545</v>
      </c>
      <c r="D509" s="7" t="s">
        <v>547</v>
      </c>
      <c r="E509" s="8">
        <v>6.5</v>
      </c>
      <c r="F509" s="7" t="s">
        <v>68</v>
      </c>
      <c r="G509" s="7" t="s">
        <v>68</v>
      </c>
      <c r="H509" s="7" t="s">
        <v>64</v>
      </c>
      <c r="I509" s="7" t="s">
        <v>44</v>
      </c>
      <c r="J509" s="19" t="str">
        <f>IFERROR(INDEX('Employee Info'!$C$3:$E$200,MATCH(Data6[[#This Row],[Name:]],'Employee Info'!$B$3:$B$200,0),MATCH(Data6[[#This Row],[Hours Type:]],'Employee Info'!$C$2:$E$2,0)),"")</f>
        <v/>
      </c>
      <c r="K509" s="19" t="str">
        <f>IFERROR(INDEX('Employee Info'!$C$3:$J$200,MATCH(Data6[[#This Row],[Name:]],'Employee Info'!$B$3:$B$200,0),MATCH(Data6[[#Headers],[Truck]],'Employee Info'!$C$2:$J$2,0)),"")</f>
        <v/>
      </c>
      <c r="L509" s="19" t="str">
        <f>IFERROR(INDEX('Employee Info'!$C$3:$J$200,MATCH(Data6[[#This Row],[Name:]],'Employee Info'!$B$3:$B$200,0),MATCH(Data6[[#Headers],[Phone]],'Employee Info'!$C$2:$J$2,0)),"")</f>
        <v/>
      </c>
      <c r="M509" s="19" t="str">
        <f>IFERROR(INDEX('Employee Info'!$C$3:$J$200,MATCH(Data6[[#This Row],[Name:]],'Employee Info'!$B$3:$B$200,0),MATCH(Data6[[#Headers],[Tech]],'Employee Info'!$C$2:$J$2,0)),"")</f>
        <v/>
      </c>
      <c r="N509" s="19" t="str">
        <f>IFERROR(INDEX('Employee Info'!$C$3:$J$200,MATCH(Data6[[#This Row],[Name:]],'Employee Info'!$B$3:$B$200,0),MATCH(Data6[[#Headers],[Other]],'Employee Info'!$C$2:$J$2,0)),"")</f>
        <v/>
      </c>
      <c r="O509" s="19">
        <f>IFERROR((Data6[[#This Row],[Hours:]]*SUM(Data6[[#This Row],[Rate]:[Other]])),"")</f>
        <v>0</v>
      </c>
      <c r="P509" s="7" t="str">
        <f>IF(Data6[[#This Row],[WO'#:]]="","Riley #","WO#")</f>
        <v>Riley #</v>
      </c>
      <c r="Q509" s="7">
        <f>IFERROR(WEEKNUM(Data6[[#This Row],[Date:]]),"")</f>
        <v>14</v>
      </c>
      <c r="R509" s="6">
        <f t="shared" si="21"/>
        <v>45382</v>
      </c>
      <c r="S509" s="6">
        <f>Data6[[#This Row],[Week Start]]+7</f>
        <v>45389</v>
      </c>
      <c r="T509" s="7" t="str">
        <f t="shared" si="22"/>
        <v>3/31/2024 - 4/7/2024</v>
      </c>
      <c r="U509" s="7" t="str">
        <f t="shared" si="23"/>
        <v>Time Card</v>
      </c>
      <c r="V509" s="8" t="str">
        <f>RIGHT(TEXT(Data6[[#This Row],[Date:]],"mmddyyyy"),4)</f>
        <v>2024</v>
      </c>
      <c r="W509" s="8" t="str">
        <f>MID(TEXT(Data6[[#This Row],[Date:]],"mmddyyyy"),3,2)</f>
        <v>05</v>
      </c>
      <c r="X509" s="8" t="str">
        <f>LEFT(TEXT(Data6[[#This Row],[Date:]],"mmddyyyy"),2)</f>
        <v>04</v>
      </c>
      <c r="Y509" s="6">
        <f>DATE(Data6[[#This Row],[Year]],Data6[[#This Row],[Month]],Data6[[#This Row],[Day]])</f>
        <v>45387</v>
      </c>
    </row>
    <row r="510" spans="1:25">
      <c r="A510" s="5">
        <v>45390.580663425928</v>
      </c>
      <c r="B510" s="7" t="s">
        <v>31</v>
      </c>
      <c r="C510" s="6" t="s">
        <v>549</v>
      </c>
      <c r="D510" s="7" t="s">
        <v>340</v>
      </c>
      <c r="E510" s="8">
        <v>2.5</v>
      </c>
      <c r="F510" s="7">
        <v>6984733</v>
      </c>
      <c r="G510" s="7" t="s">
        <v>68</v>
      </c>
      <c r="H510" s="7" t="s">
        <v>69</v>
      </c>
      <c r="I510" s="7" t="s">
        <v>44</v>
      </c>
      <c r="J510" s="19" t="str">
        <f>IFERROR(INDEX('Employee Info'!$C$3:$E$200,MATCH(Data6[[#This Row],[Name:]],'Employee Info'!$B$3:$B$200,0),MATCH(Data6[[#This Row],[Hours Type:]],'Employee Info'!$C$2:$E$2,0)),"")</f>
        <v/>
      </c>
      <c r="K510" s="19" t="str">
        <f>IFERROR(INDEX('Employee Info'!$C$3:$J$200,MATCH(Data6[[#This Row],[Name:]],'Employee Info'!$B$3:$B$200,0),MATCH(Data6[[#Headers],[Truck]],'Employee Info'!$C$2:$J$2,0)),"")</f>
        <v/>
      </c>
      <c r="L510" s="19" t="str">
        <f>IFERROR(INDEX('Employee Info'!$C$3:$J$200,MATCH(Data6[[#This Row],[Name:]],'Employee Info'!$B$3:$B$200,0),MATCH(Data6[[#Headers],[Phone]],'Employee Info'!$C$2:$J$2,0)),"")</f>
        <v/>
      </c>
      <c r="M510" s="19" t="str">
        <f>IFERROR(INDEX('Employee Info'!$C$3:$J$200,MATCH(Data6[[#This Row],[Name:]],'Employee Info'!$B$3:$B$200,0),MATCH(Data6[[#Headers],[Tech]],'Employee Info'!$C$2:$J$2,0)),"")</f>
        <v/>
      </c>
      <c r="N510" s="19" t="str">
        <f>IFERROR(INDEX('Employee Info'!$C$3:$J$200,MATCH(Data6[[#This Row],[Name:]],'Employee Info'!$B$3:$B$200,0),MATCH(Data6[[#Headers],[Other]],'Employee Info'!$C$2:$J$2,0)),"")</f>
        <v/>
      </c>
      <c r="O510" s="19">
        <f>IFERROR((Data6[[#This Row],[Hours:]]*SUM(Data6[[#This Row],[Rate]:[Other]])),"")</f>
        <v>0</v>
      </c>
      <c r="P510" s="7" t="str">
        <f>IF(Data6[[#This Row],[WO'#:]]="","Riley #","WO#")</f>
        <v>WO#</v>
      </c>
      <c r="Q510" s="7">
        <f>IFERROR(WEEKNUM(Data6[[#This Row],[Date:]]),"")</f>
        <v>15</v>
      </c>
      <c r="R510" s="6">
        <f t="shared" si="21"/>
        <v>45389</v>
      </c>
      <c r="S510" s="6">
        <f>Data6[[#This Row],[Week Start]]+7</f>
        <v>45396</v>
      </c>
      <c r="T510" s="7" t="str">
        <f t="shared" si="22"/>
        <v>4/7/2024 - 4/14/2024</v>
      </c>
      <c r="U510" s="7" t="str">
        <f t="shared" si="23"/>
        <v>Time Card</v>
      </c>
      <c r="V510" s="8" t="str">
        <f>RIGHT(TEXT(Data6[[#This Row],[Date:]],"mmddyyyy"),4)</f>
        <v>2024</v>
      </c>
      <c r="W510" s="8" t="str">
        <f>MID(TEXT(Data6[[#This Row],[Date:]],"mmddyyyy"),3,2)</f>
        <v>08</v>
      </c>
      <c r="X510" s="8" t="str">
        <f>LEFT(TEXT(Data6[[#This Row],[Date:]],"mmddyyyy"),2)</f>
        <v>04</v>
      </c>
      <c r="Y510" s="6">
        <f>DATE(Data6[[#This Row],[Year]],Data6[[#This Row],[Month]],Data6[[#This Row],[Day]])</f>
        <v>45390</v>
      </c>
    </row>
    <row r="511" spans="1:25">
      <c r="A511" s="5">
        <v>45392.526208449075</v>
      </c>
      <c r="B511" s="7" t="s">
        <v>35</v>
      </c>
      <c r="C511" s="6" t="s">
        <v>549</v>
      </c>
      <c r="D511" s="7" t="s">
        <v>550</v>
      </c>
      <c r="E511" s="8">
        <v>2</v>
      </c>
      <c r="F511" s="7">
        <v>6984733</v>
      </c>
      <c r="G511" s="7" t="s">
        <v>68</v>
      </c>
      <c r="H511" s="7" t="s">
        <v>69</v>
      </c>
      <c r="I511" s="7" t="s">
        <v>44</v>
      </c>
      <c r="J511" s="19" t="str">
        <f>IFERROR(INDEX('Employee Info'!$C$3:$E$200,MATCH(Data6[[#This Row],[Name:]],'Employee Info'!$B$3:$B$200,0),MATCH(Data6[[#This Row],[Hours Type:]],'Employee Info'!$C$2:$E$2,0)),"")</f>
        <v/>
      </c>
      <c r="K511" s="19" t="str">
        <f>IFERROR(INDEX('Employee Info'!$C$3:$J$200,MATCH(Data6[[#This Row],[Name:]],'Employee Info'!$B$3:$B$200,0),MATCH(Data6[[#Headers],[Truck]],'Employee Info'!$C$2:$J$2,0)),"")</f>
        <v/>
      </c>
      <c r="L511" s="19" t="str">
        <f>IFERROR(INDEX('Employee Info'!$C$3:$J$200,MATCH(Data6[[#This Row],[Name:]],'Employee Info'!$B$3:$B$200,0),MATCH(Data6[[#Headers],[Phone]],'Employee Info'!$C$2:$J$2,0)),"")</f>
        <v/>
      </c>
      <c r="M511" s="19" t="str">
        <f>IFERROR(INDEX('Employee Info'!$C$3:$J$200,MATCH(Data6[[#This Row],[Name:]],'Employee Info'!$B$3:$B$200,0),MATCH(Data6[[#Headers],[Tech]],'Employee Info'!$C$2:$J$2,0)),"")</f>
        <v/>
      </c>
      <c r="N511" s="19" t="str">
        <f>IFERROR(INDEX('Employee Info'!$C$3:$J$200,MATCH(Data6[[#This Row],[Name:]],'Employee Info'!$B$3:$B$200,0),MATCH(Data6[[#Headers],[Other]],'Employee Info'!$C$2:$J$2,0)),"")</f>
        <v/>
      </c>
      <c r="O511" s="19">
        <f>IFERROR((Data6[[#This Row],[Hours:]]*SUM(Data6[[#This Row],[Rate]:[Other]])),"")</f>
        <v>0</v>
      </c>
      <c r="P511" s="7" t="str">
        <f>IF(Data6[[#This Row],[WO'#:]]="","Riley #","WO#")</f>
        <v>WO#</v>
      </c>
      <c r="Q511" s="7">
        <f>IFERROR(WEEKNUM(Data6[[#This Row],[Date:]]),"")</f>
        <v>15</v>
      </c>
      <c r="R511" s="6">
        <f t="shared" si="21"/>
        <v>45389</v>
      </c>
      <c r="S511" s="6">
        <f>Data6[[#This Row],[Week Start]]+7</f>
        <v>45396</v>
      </c>
      <c r="T511" s="7" t="str">
        <f t="shared" si="22"/>
        <v>4/7/2024 - 4/14/2024</v>
      </c>
      <c r="U511" s="7" t="str">
        <f t="shared" si="23"/>
        <v>Time Card</v>
      </c>
      <c r="V511" s="8" t="str">
        <f>RIGHT(TEXT(Data6[[#This Row],[Date:]],"mmddyyyy"),4)</f>
        <v>2024</v>
      </c>
      <c r="W511" s="8" t="str">
        <f>MID(TEXT(Data6[[#This Row],[Date:]],"mmddyyyy"),3,2)</f>
        <v>08</v>
      </c>
      <c r="X511" s="8" t="str">
        <f>LEFT(TEXT(Data6[[#This Row],[Date:]],"mmddyyyy"),2)</f>
        <v>04</v>
      </c>
      <c r="Y511" s="6">
        <f>DATE(Data6[[#This Row],[Year]],Data6[[#This Row],[Month]],Data6[[#This Row],[Day]])</f>
        <v>45390</v>
      </c>
    </row>
    <row r="512" spans="1:25">
      <c r="A512" s="5">
        <v>45394.516354282408</v>
      </c>
      <c r="B512" s="7" t="s">
        <v>66</v>
      </c>
      <c r="C512" s="6" t="s">
        <v>549</v>
      </c>
      <c r="D512" s="7" t="s">
        <v>551</v>
      </c>
      <c r="E512" s="8">
        <v>7</v>
      </c>
      <c r="F512" s="7">
        <v>6984733</v>
      </c>
      <c r="G512" s="7" t="s">
        <v>68</v>
      </c>
      <c r="H512" s="7" t="s">
        <v>69</v>
      </c>
      <c r="I512" s="7" t="s">
        <v>44</v>
      </c>
      <c r="J512" s="19" t="str">
        <f>IFERROR(INDEX('Employee Info'!$C$3:$E$200,MATCH(Data6[[#This Row],[Name:]],'Employee Info'!$B$3:$B$200,0),MATCH(Data6[[#This Row],[Hours Type:]],'Employee Info'!$C$2:$E$2,0)),"")</f>
        <v/>
      </c>
      <c r="K512" s="19" t="str">
        <f>IFERROR(INDEX('Employee Info'!$C$3:$J$200,MATCH(Data6[[#This Row],[Name:]],'Employee Info'!$B$3:$B$200,0),MATCH(Data6[[#Headers],[Truck]],'Employee Info'!$C$2:$J$2,0)),"")</f>
        <v/>
      </c>
      <c r="L512" s="19" t="str">
        <f>IFERROR(INDEX('Employee Info'!$C$3:$J$200,MATCH(Data6[[#This Row],[Name:]],'Employee Info'!$B$3:$B$200,0),MATCH(Data6[[#Headers],[Phone]],'Employee Info'!$C$2:$J$2,0)),"")</f>
        <v/>
      </c>
      <c r="M512" s="19" t="str">
        <f>IFERROR(INDEX('Employee Info'!$C$3:$J$200,MATCH(Data6[[#This Row],[Name:]],'Employee Info'!$B$3:$B$200,0),MATCH(Data6[[#Headers],[Tech]],'Employee Info'!$C$2:$J$2,0)),"")</f>
        <v/>
      </c>
      <c r="N512" s="19" t="str">
        <f>IFERROR(INDEX('Employee Info'!$C$3:$J$200,MATCH(Data6[[#This Row],[Name:]],'Employee Info'!$B$3:$B$200,0),MATCH(Data6[[#Headers],[Other]],'Employee Info'!$C$2:$J$2,0)),"")</f>
        <v/>
      </c>
      <c r="O512" s="19">
        <f>IFERROR((Data6[[#This Row],[Hours:]]*SUM(Data6[[#This Row],[Rate]:[Other]])),"")</f>
        <v>0</v>
      </c>
      <c r="P512" s="7" t="str">
        <f>IF(Data6[[#This Row],[WO'#:]]="","Riley #","WO#")</f>
        <v>WO#</v>
      </c>
      <c r="Q512" s="7">
        <f>IFERROR(WEEKNUM(Data6[[#This Row],[Date:]]),"")</f>
        <v>15</v>
      </c>
      <c r="R512" s="6">
        <f t="shared" si="21"/>
        <v>45389</v>
      </c>
      <c r="S512" s="6">
        <f>Data6[[#This Row],[Week Start]]+7</f>
        <v>45396</v>
      </c>
      <c r="T512" s="7" t="str">
        <f t="shared" si="22"/>
        <v>4/7/2024 - 4/14/2024</v>
      </c>
      <c r="U512" s="7" t="str">
        <f t="shared" si="23"/>
        <v>Time Card</v>
      </c>
      <c r="V512" s="8" t="str">
        <f>RIGHT(TEXT(Data6[[#This Row],[Date:]],"mmddyyyy"),4)</f>
        <v>2024</v>
      </c>
      <c r="W512" s="8" t="str">
        <f>MID(TEXT(Data6[[#This Row],[Date:]],"mmddyyyy"),3,2)</f>
        <v>08</v>
      </c>
      <c r="X512" s="8" t="str">
        <f>LEFT(TEXT(Data6[[#This Row],[Date:]],"mmddyyyy"),2)</f>
        <v>04</v>
      </c>
      <c r="Y512" s="6">
        <f>DATE(Data6[[#This Row],[Year]],Data6[[#This Row],[Month]],Data6[[#This Row],[Day]])</f>
        <v>45390</v>
      </c>
    </row>
    <row r="513" spans="1:25">
      <c r="A513" s="5">
        <v>45420.276754282408</v>
      </c>
      <c r="B513" s="7" t="s">
        <v>76</v>
      </c>
      <c r="C513" s="6" t="s">
        <v>549</v>
      </c>
      <c r="D513" s="7" t="s">
        <v>156</v>
      </c>
      <c r="E513" s="8">
        <v>1</v>
      </c>
      <c r="F513" s="7">
        <v>6984733</v>
      </c>
      <c r="G513" s="7" t="s">
        <v>68</v>
      </c>
      <c r="H513" s="7" t="s">
        <v>69</v>
      </c>
      <c r="I513" s="7" t="s">
        <v>44</v>
      </c>
      <c r="J513" s="19" t="str">
        <f>IFERROR(INDEX('Employee Info'!$C$3:$E$200,MATCH(Data6[[#This Row],[Name:]],'Employee Info'!$B$3:$B$200,0),MATCH(Data6[[#This Row],[Hours Type:]],'Employee Info'!$C$2:$E$2,0)),"")</f>
        <v/>
      </c>
      <c r="K513" s="19" t="str">
        <f>IFERROR(INDEX('Employee Info'!$C$3:$J$200,MATCH(Data6[[#This Row],[Name:]],'Employee Info'!$B$3:$B$200,0),MATCH(Data6[[#Headers],[Truck]],'Employee Info'!$C$2:$J$2,0)),"")</f>
        <v/>
      </c>
      <c r="L513" s="19" t="str">
        <f>IFERROR(INDEX('Employee Info'!$C$3:$J$200,MATCH(Data6[[#This Row],[Name:]],'Employee Info'!$B$3:$B$200,0),MATCH(Data6[[#Headers],[Phone]],'Employee Info'!$C$2:$J$2,0)),"")</f>
        <v/>
      </c>
      <c r="M513" s="19" t="str">
        <f>IFERROR(INDEX('Employee Info'!$C$3:$J$200,MATCH(Data6[[#This Row],[Name:]],'Employee Info'!$B$3:$B$200,0),MATCH(Data6[[#Headers],[Tech]],'Employee Info'!$C$2:$J$2,0)),"")</f>
        <v/>
      </c>
      <c r="N513" s="19" t="str">
        <f>IFERROR(INDEX('Employee Info'!$C$3:$J$200,MATCH(Data6[[#This Row],[Name:]],'Employee Info'!$B$3:$B$200,0),MATCH(Data6[[#Headers],[Other]],'Employee Info'!$C$2:$J$2,0)),"")</f>
        <v/>
      </c>
      <c r="O513" s="19">
        <f>IFERROR((Data6[[#This Row],[Hours:]]*SUM(Data6[[#This Row],[Rate]:[Other]])),"")</f>
        <v>0</v>
      </c>
      <c r="P513" s="7" t="str">
        <f>IF(Data6[[#This Row],[WO'#:]]="","Riley #","WO#")</f>
        <v>WO#</v>
      </c>
      <c r="Q513" s="7">
        <f>IFERROR(WEEKNUM(Data6[[#This Row],[Date:]]),"")</f>
        <v>15</v>
      </c>
      <c r="R513" s="6">
        <f t="shared" si="21"/>
        <v>45389</v>
      </c>
      <c r="S513" s="6">
        <f>Data6[[#This Row],[Week Start]]+7</f>
        <v>45396</v>
      </c>
      <c r="T513" s="7" t="str">
        <f t="shared" si="22"/>
        <v>4/7/2024 - 4/14/2024</v>
      </c>
      <c r="U513" s="7" t="str">
        <f t="shared" si="23"/>
        <v>Time Card</v>
      </c>
      <c r="V513" s="8" t="str">
        <f>RIGHT(TEXT(Data6[[#This Row],[Date:]],"mmddyyyy"),4)</f>
        <v>2024</v>
      </c>
      <c r="W513" s="8" t="str">
        <f>MID(TEXT(Data6[[#This Row],[Date:]],"mmddyyyy"),3,2)</f>
        <v>08</v>
      </c>
      <c r="X513" s="8" t="str">
        <f>LEFT(TEXT(Data6[[#This Row],[Date:]],"mmddyyyy"),2)</f>
        <v>04</v>
      </c>
      <c r="Y513" s="6">
        <f>DATE(Data6[[#This Row],[Year]],Data6[[#This Row],[Month]],Data6[[#This Row],[Day]])</f>
        <v>45390</v>
      </c>
    </row>
    <row r="514" spans="1:25">
      <c r="A514" s="5">
        <v>45394.50891527778</v>
      </c>
      <c r="B514" s="7" t="s">
        <v>66</v>
      </c>
      <c r="C514" s="6" t="s">
        <v>549</v>
      </c>
      <c r="D514" s="7" t="s">
        <v>416</v>
      </c>
      <c r="E514" s="8">
        <v>1</v>
      </c>
      <c r="F514" s="7">
        <v>7078215</v>
      </c>
      <c r="G514" s="7" t="s">
        <v>68</v>
      </c>
      <c r="H514" s="7" t="s">
        <v>69</v>
      </c>
      <c r="I514" s="7" t="s">
        <v>44</v>
      </c>
      <c r="J514" s="19" t="str">
        <f>IFERROR(INDEX('Employee Info'!$C$3:$E$200,MATCH(Data6[[#This Row],[Name:]],'Employee Info'!$B$3:$B$200,0),MATCH(Data6[[#This Row],[Hours Type:]],'Employee Info'!$C$2:$E$2,0)),"")</f>
        <v/>
      </c>
      <c r="K514" s="19" t="str">
        <f>IFERROR(INDEX('Employee Info'!$C$3:$J$200,MATCH(Data6[[#This Row],[Name:]],'Employee Info'!$B$3:$B$200,0),MATCH(Data6[[#Headers],[Truck]],'Employee Info'!$C$2:$J$2,0)),"")</f>
        <v/>
      </c>
      <c r="L514" s="19" t="str">
        <f>IFERROR(INDEX('Employee Info'!$C$3:$J$200,MATCH(Data6[[#This Row],[Name:]],'Employee Info'!$B$3:$B$200,0),MATCH(Data6[[#Headers],[Phone]],'Employee Info'!$C$2:$J$2,0)),"")</f>
        <v/>
      </c>
      <c r="M514" s="19" t="str">
        <f>IFERROR(INDEX('Employee Info'!$C$3:$J$200,MATCH(Data6[[#This Row],[Name:]],'Employee Info'!$B$3:$B$200,0),MATCH(Data6[[#Headers],[Tech]],'Employee Info'!$C$2:$J$2,0)),"")</f>
        <v/>
      </c>
      <c r="N514" s="19" t="str">
        <f>IFERROR(INDEX('Employee Info'!$C$3:$J$200,MATCH(Data6[[#This Row],[Name:]],'Employee Info'!$B$3:$B$200,0),MATCH(Data6[[#Headers],[Other]],'Employee Info'!$C$2:$J$2,0)),"")</f>
        <v/>
      </c>
      <c r="O514" s="19">
        <f>IFERROR((Data6[[#This Row],[Hours:]]*SUM(Data6[[#This Row],[Rate]:[Other]])),"")</f>
        <v>0</v>
      </c>
      <c r="P514" s="7" t="str">
        <f>IF(Data6[[#This Row],[WO'#:]]="","Riley #","WO#")</f>
        <v>WO#</v>
      </c>
      <c r="Q514" s="7">
        <f>IFERROR(WEEKNUM(Data6[[#This Row],[Date:]]),"")</f>
        <v>15</v>
      </c>
      <c r="R514" s="6">
        <f t="shared" ref="R514:R577" si="24">DATE(RIGHT(TEXT(C514,"mm/dd/yyyy"),4),1,1)+(Q514-1)*7-(WEEKDAY(DATE(RIGHT(TEXT(C514,"mm/dd/yyyy"),4),1,1)))+1</f>
        <v>45389</v>
      </c>
      <c r="S514" s="6">
        <f>Data6[[#This Row],[Week Start]]+7</f>
        <v>45396</v>
      </c>
      <c r="T514" s="7" t="str">
        <f t="shared" ref="T514:T577" si="25">IFERROR(TEXT(R514, "m/d/yyyy") &amp; " - " &amp; TEXT(S514, "m/d/yyyy"),"")</f>
        <v>4/7/2024 - 4/14/2024</v>
      </c>
      <c r="U514" s="7" t="str">
        <f t="shared" ref="U514:U577" si="26">"Time Card"</f>
        <v>Time Card</v>
      </c>
      <c r="V514" s="8" t="str">
        <f>RIGHT(TEXT(Data6[[#This Row],[Date:]],"mmddyyyy"),4)</f>
        <v>2024</v>
      </c>
      <c r="W514" s="8" t="str">
        <f>MID(TEXT(Data6[[#This Row],[Date:]],"mmddyyyy"),3,2)</f>
        <v>08</v>
      </c>
      <c r="X514" s="8" t="str">
        <f>LEFT(TEXT(Data6[[#This Row],[Date:]],"mmddyyyy"),2)</f>
        <v>04</v>
      </c>
      <c r="Y514" s="6">
        <f>DATE(Data6[[#This Row],[Year]],Data6[[#This Row],[Month]],Data6[[#This Row],[Day]])</f>
        <v>45390</v>
      </c>
    </row>
    <row r="515" spans="1:25">
      <c r="A515" s="5">
        <v>45390.581224074071</v>
      </c>
      <c r="B515" s="7" t="s">
        <v>31</v>
      </c>
      <c r="C515" s="6" t="s">
        <v>549</v>
      </c>
      <c r="D515" s="7" t="s">
        <v>552</v>
      </c>
      <c r="E515" s="8">
        <v>5.5</v>
      </c>
      <c r="F515" s="7">
        <v>7087013</v>
      </c>
      <c r="G515" s="7" t="s">
        <v>68</v>
      </c>
      <c r="H515" s="7" t="s">
        <v>69</v>
      </c>
      <c r="I515" s="7" t="s">
        <v>44</v>
      </c>
      <c r="J515" s="19" t="str">
        <f>IFERROR(INDEX('Employee Info'!$C$3:$E$200,MATCH(Data6[[#This Row],[Name:]],'Employee Info'!$B$3:$B$200,0),MATCH(Data6[[#This Row],[Hours Type:]],'Employee Info'!$C$2:$E$2,0)),"")</f>
        <v/>
      </c>
      <c r="K515" s="19" t="str">
        <f>IFERROR(INDEX('Employee Info'!$C$3:$J$200,MATCH(Data6[[#This Row],[Name:]],'Employee Info'!$B$3:$B$200,0),MATCH(Data6[[#Headers],[Truck]],'Employee Info'!$C$2:$J$2,0)),"")</f>
        <v/>
      </c>
      <c r="L515" s="19" t="str">
        <f>IFERROR(INDEX('Employee Info'!$C$3:$J$200,MATCH(Data6[[#This Row],[Name:]],'Employee Info'!$B$3:$B$200,0),MATCH(Data6[[#Headers],[Phone]],'Employee Info'!$C$2:$J$2,0)),"")</f>
        <v/>
      </c>
      <c r="M515" s="19" t="str">
        <f>IFERROR(INDEX('Employee Info'!$C$3:$J$200,MATCH(Data6[[#This Row],[Name:]],'Employee Info'!$B$3:$B$200,0),MATCH(Data6[[#Headers],[Tech]],'Employee Info'!$C$2:$J$2,0)),"")</f>
        <v/>
      </c>
      <c r="N515" s="19" t="str">
        <f>IFERROR(INDEX('Employee Info'!$C$3:$J$200,MATCH(Data6[[#This Row],[Name:]],'Employee Info'!$B$3:$B$200,0),MATCH(Data6[[#Headers],[Other]],'Employee Info'!$C$2:$J$2,0)),"")</f>
        <v/>
      </c>
      <c r="O515" s="19">
        <f>IFERROR((Data6[[#This Row],[Hours:]]*SUM(Data6[[#This Row],[Rate]:[Other]])),"")</f>
        <v>0</v>
      </c>
      <c r="P515" s="7" t="str">
        <f>IF(Data6[[#This Row],[WO'#:]]="","Riley #","WO#")</f>
        <v>WO#</v>
      </c>
      <c r="Q515" s="7">
        <f>IFERROR(WEEKNUM(Data6[[#This Row],[Date:]]),"")</f>
        <v>15</v>
      </c>
      <c r="R515" s="6">
        <f t="shared" si="24"/>
        <v>45389</v>
      </c>
      <c r="S515" s="6">
        <f>Data6[[#This Row],[Week Start]]+7</f>
        <v>45396</v>
      </c>
      <c r="T515" s="7" t="str">
        <f t="shared" si="25"/>
        <v>4/7/2024 - 4/14/2024</v>
      </c>
      <c r="U515" s="7" t="str">
        <f t="shared" si="26"/>
        <v>Time Card</v>
      </c>
      <c r="V515" s="8" t="str">
        <f>RIGHT(TEXT(Data6[[#This Row],[Date:]],"mmddyyyy"),4)</f>
        <v>2024</v>
      </c>
      <c r="W515" s="8" t="str">
        <f>MID(TEXT(Data6[[#This Row],[Date:]],"mmddyyyy"),3,2)</f>
        <v>08</v>
      </c>
      <c r="X515" s="8" t="str">
        <f>LEFT(TEXT(Data6[[#This Row],[Date:]],"mmddyyyy"),2)</f>
        <v>04</v>
      </c>
      <c r="Y515" s="6">
        <f>DATE(Data6[[#This Row],[Year]],Data6[[#This Row],[Month]],Data6[[#This Row],[Day]])</f>
        <v>45390</v>
      </c>
    </row>
    <row r="516" spans="1:25">
      <c r="A516" s="5">
        <v>45392.533679629632</v>
      </c>
      <c r="B516" s="7" t="s">
        <v>35</v>
      </c>
      <c r="C516" s="6" t="s">
        <v>553</v>
      </c>
      <c r="D516" s="7" t="s">
        <v>126</v>
      </c>
      <c r="E516" s="8">
        <v>1</v>
      </c>
      <c r="F516" s="7">
        <v>6984733</v>
      </c>
      <c r="G516" s="7" t="s">
        <v>68</v>
      </c>
      <c r="H516" s="7" t="s">
        <v>69</v>
      </c>
      <c r="I516" s="7" t="s">
        <v>44</v>
      </c>
      <c r="J516" s="19" t="str">
        <f>IFERROR(INDEX('Employee Info'!$C$3:$E$200,MATCH(Data6[[#This Row],[Name:]],'Employee Info'!$B$3:$B$200,0),MATCH(Data6[[#This Row],[Hours Type:]],'Employee Info'!$C$2:$E$2,0)),"")</f>
        <v/>
      </c>
      <c r="K516" s="19" t="str">
        <f>IFERROR(INDEX('Employee Info'!$C$3:$J$200,MATCH(Data6[[#This Row],[Name:]],'Employee Info'!$B$3:$B$200,0),MATCH(Data6[[#Headers],[Truck]],'Employee Info'!$C$2:$J$2,0)),"")</f>
        <v/>
      </c>
      <c r="L516" s="19" t="str">
        <f>IFERROR(INDEX('Employee Info'!$C$3:$J$200,MATCH(Data6[[#This Row],[Name:]],'Employee Info'!$B$3:$B$200,0),MATCH(Data6[[#Headers],[Phone]],'Employee Info'!$C$2:$J$2,0)),"")</f>
        <v/>
      </c>
      <c r="M516" s="19" t="str">
        <f>IFERROR(INDEX('Employee Info'!$C$3:$J$200,MATCH(Data6[[#This Row],[Name:]],'Employee Info'!$B$3:$B$200,0),MATCH(Data6[[#Headers],[Tech]],'Employee Info'!$C$2:$J$2,0)),"")</f>
        <v/>
      </c>
      <c r="N516" s="19" t="str">
        <f>IFERROR(INDEX('Employee Info'!$C$3:$J$200,MATCH(Data6[[#This Row],[Name:]],'Employee Info'!$B$3:$B$200,0),MATCH(Data6[[#Headers],[Other]],'Employee Info'!$C$2:$J$2,0)),"")</f>
        <v/>
      </c>
      <c r="O516" s="19">
        <f>IFERROR((Data6[[#This Row],[Hours:]]*SUM(Data6[[#This Row],[Rate]:[Other]])),"")</f>
        <v>0</v>
      </c>
      <c r="P516" s="7" t="str">
        <f>IF(Data6[[#This Row],[WO'#:]]="","Riley #","WO#")</f>
        <v>WO#</v>
      </c>
      <c r="Q516" s="7">
        <f>IFERROR(WEEKNUM(Data6[[#This Row],[Date:]]),"")</f>
        <v>15</v>
      </c>
      <c r="R516" s="6">
        <f t="shared" si="24"/>
        <v>45389</v>
      </c>
      <c r="S516" s="6">
        <f>Data6[[#This Row],[Week Start]]+7</f>
        <v>45396</v>
      </c>
      <c r="T516" s="7" t="str">
        <f t="shared" si="25"/>
        <v>4/7/2024 - 4/14/2024</v>
      </c>
      <c r="U516" s="7" t="str">
        <f t="shared" si="26"/>
        <v>Time Card</v>
      </c>
      <c r="V516" s="8" t="str">
        <f>RIGHT(TEXT(Data6[[#This Row],[Date:]],"mmddyyyy"),4)</f>
        <v>2024</v>
      </c>
      <c r="W516" s="8" t="str">
        <f>MID(TEXT(Data6[[#This Row],[Date:]],"mmddyyyy"),3,2)</f>
        <v>09</v>
      </c>
      <c r="X516" s="8" t="str">
        <f>LEFT(TEXT(Data6[[#This Row],[Date:]],"mmddyyyy"),2)</f>
        <v>04</v>
      </c>
      <c r="Y516" s="6">
        <f>DATE(Data6[[#This Row],[Year]],Data6[[#This Row],[Month]],Data6[[#This Row],[Day]])</f>
        <v>45391</v>
      </c>
    </row>
    <row r="517" spans="1:25">
      <c r="A517" s="5">
        <v>45394.519290509263</v>
      </c>
      <c r="B517" s="7" t="s">
        <v>66</v>
      </c>
      <c r="C517" s="6" t="s">
        <v>553</v>
      </c>
      <c r="D517" s="7" t="s">
        <v>554</v>
      </c>
      <c r="E517" s="8">
        <v>1</v>
      </c>
      <c r="F517" s="7">
        <v>6984733</v>
      </c>
      <c r="G517" s="7" t="s">
        <v>68</v>
      </c>
      <c r="H517" s="7" t="s">
        <v>69</v>
      </c>
      <c r="I517" s="7" t="s">
        <v>44</v>
      </c>
      <c r="J517" s="19" t="str">
        <f>IFERROR(INDEX('Employee Info'!$C$3:$E$200,MATCH(Data6[[#This Row],[Name:]],'Employee Info'!$B$3:$B$200,0),MATCH(Data6[[#This Row],[Hours Type:]],'Employee Info'!$C$2:$E$2,0)),"")</f>
        <v/>
      </c>
      <c r="K517" s="19" t="str">
        <f>IFERROR(INDEX('Employee Info'!$C$3:$J$200,MATCH(Data6[[#This Row],[Name:]],'Employee Info'!$B$3:$B$200,0),MATCH(Data6[[#Headers],[Truck]],'Employee Info'!$C$2:$J$2,0)),"")</f>
        <v/>
      </c>
      <c r="L517" s="19" t="str">
        <f>IFERROR(INDEX('Employee Info'!$C$3:$J$200,MATCH(Data6[[#This Row],[Name:]],'Employee Info'!$B$3:$B$200,0),MATCH(Data6[[#Headers],[Phone]],'Employee Info'!$C$2:$J$2,0)),"")</f>
        <v/>
      </c>
      <c r="M517" s="19" t="str">
        <f>IFERROR(INDEX('Employee Info'!$C$3:$J$200,MATCH(Data6[[#This Row],[Name:]],'Employee Info'!$B$3:$B$200,0),MATCH(Data6[[#Headers],[Tech]],'Employee Info'!$C$2:$J$2,0)),"")</f>
        <v/>
      </c>
      <c r="N517" s="19" t="str">
        <f>IFERROR(INDEX('Employee Info'!$C$3:$J$200,MATCH(Data6[[#This Row],[Name:]],'Employee Info'!$B$3:$B$200,0),MATCH(Data6[[#Headers],[Other]],'Employee Info'!$C$2:$J$2,0)),"")</f>
        <v/>
      </c>
      <c r="O517" s="19">
        <f>IFERROR((Data6[[#This Row],[Hours:]]*SUM(Data6[[#This Row],[Rate]:[Other]])),"")</f>
        <v>0</v>
      </c>
      <c r="P517" s="7" t="str">
        <f>IF(Data6[[#This Row],[WO'#:]]="","Riley #","WO#")</f>
        <v>WO#</v>
      </c>
      <c r="Q517" s="7">
        <f>IFERROR(WEEKNUM(Data6[[#This Row],[Date:]]),"")</f>
        <v>15</v>
      </c>
      <c r="R517" s="6">
        <f t="shared" si="24"/>
        <v>45389</v>
      </c>
      <c r="S517" s="6">
        <f>Data6[[#This Row],[Week Start]]+7</f>
        <v>45396</v>
      </c>
      <c r="T517" s="7" t="str">
        <f t="shared" si="25"/>
        <v>4/7/2024 - 4/14/2024</v>
      </c>
      <c r="U517" s="7" t="str">
        <f t="shared" si="26"/>
        <v>Time Card</v>
      </c>
      <c r="V517" s="8" t="str">
        <f>RIGHT(TEXT(Data6[[#This Row],[Date:]],"mmddyyyy"),4)</f>
        <v>2024</v>
      </c>
      <c r="W517" s="8" t="str">
        <f>MID(TEXT(Data6[[#This Row],[Date:]],"mmddyyyy"),3,2)</f>
        <v>09</v>
      </c>
      <c r="X517" s="8" t="str">
        <f>LEFT(TEXT(Data6[[#This Row],[Date:]],"mmddyyyy"),2)</f>
        <v>04</v>
      </c>
      <c r="Y517" s="6">
        <f>DATE(Data6[[#This Row],[Year]],Data6[[#This Row],[Month]],Data6[[#This Row],[Day]])</f>
        <v>45391</v>
      </c>
    </row>
    <row r="518" spans="1:25">
      <c r="A518" s="5">
        <v>45420.280313888892</v>
      </c>
      <c r="B518" s="7" t="s">
        <v>76</v>
      </c>
      <c r="C518" s="6" t="s">
        <v>553</v>
      </c>
      <c r="D518" s="7" t="s">
        <v>156</v>
      </c>
      <c r="E518" s="8">
        <v>3</v>
      </c>
      <c r="F518" s="7">
        <v>6984733</v>
      </c>
      <c r="G518" s="7" t="s">
        <v>68</v>
      </c>
      <c r="H518" s="7" t="s">
        <v>69</v>
      </c>
      <c r="I518" s="7" t="s">
        <v>44</v>
      </c>
      <c r="J518" s="19" t="str">
        <f>IFERROR(INDEX('Employee Info'!$C$3:$E$200,MATCH(Data6[[#This Row],[Name:]],'Employee Info'!$B$3:$B$200,0),MATCH(Data6[[#This Row],[Hours Type:]],'Employee Info'!$C$2:$E$2,0)),"")</f>
        <v/>
      </c>
      <c r="K518" s="19" t="str">
        <f>IFERROR(INDEX('Employee Info'!$C$3:$J$200,MATCH(Data6[[#This Row],[Name:]],'Employee Info'!$B$3:$B$200,0),MATCH(Data6[[#Headers],[Truck]],'Employee Info'!$C$2:$J$2,0)),"")</f>
        <v/>
      </c>
      <c r="L518" s="19" t="str">
        <f>IFERROR(INDEX('Employee Info'!$C$3:$J$200,MATCH(Data6[[#This Row],[Name:]],'Employee Info'!$B$3:$B$200,0),MATCH(Data6[[#Headers],[Phone]],'Employee Info'!$C$2:$J$2,0)),"")</f>
        <v/>
      </c>
      <c r="M518" s="19" t="str">
        <f>IFERROR(INDEX('Employee Info'!$C$3:$J$200,MATCH(Data6[[#This Row],[Name:]],'Employee Info'!$B$3:$B$200,0),MATCH(Data6[[#Headers],[Tech]],'Employee Info'!$C$2:$J$2,0)),"")</f>
        <v/>
      </c>
      <c r="N518" s="19" t="str">
        <f>IFERROR(INDEX('Employee Info'!$C$3:$J$200,MATCH(Data6[[#This Row],[Name:]],'Employee Info'!$B$3:$B$200,0),MATCH(Data6[[#Headers],[Other]],'Employee Info'!$C$2:$J$2,0)),"")</f>
        <v/>
      </c>
      <c r="O518" s="19">
        <f>IFERROR((Data6[[#This Row],[Hours:]]*SUM(Data6[[#This Row],[Rate]:[Other]])),"")</f>
        <v>0</v>
      </c>
      <c r="P518" s="7" t="str">
        <f>IF(Data6[[#This Row],[WO'#:]]="","Riley #","WO#")</f>
        <v>WO#</v>
      </c>
      <c r="Q518" s="7">
        <f>IFERROR(WEEKNUM(Data6[[#This Row],[Date:]]),"")</f>
        <v>15</v>
      </c>
      <c r="R518" s="6">
        <f t="shared" si="24"/>
        <v>45389</v>
      </c>
      <c r="S518" s="6">
        <f>Data6[[#This Row],[Week Start]]+7</f>
        <v>45396</v>
      </c>
      <c r="T518" s="7" t="str">
        <f t="shared" si="25"/>
        <v>4/7/2024 - 4/14/2024</v>
      </c>
      <c r="U518" s="7" t="str">
        <f t="shared" si="26"/>
        <v>Time Card</v>
      </c>
      <c r="V518" s="8" t="str">
        <f>RIGHT(TEXT(Data6[[#This Row],[Date:]],"mmddyyyy"),4)</f>
        <v>2024</v>
      </c>
      <c r="W518" s="8" t="str">
        <f>MID(TEXT(Data6[[#This Row],[Date:]],"mmddyyyy"),3,2)</f>
        <v>09</v>
      </c>
      <c r="X518" s="8" t="str">
        <f>LEFT(TEXT(Data6[[#This Row],[Date:]],"mmddyyyy"),2)</f>
        <v>04</v>
      </c>
      <c r="Y518" s="6">
        <f>DATE(Data6[[#This Row],[Year]],Data6[[#This Row],[Month]],Data6[[#This Row],[Day]])</f>
        <v>45391</v>
      </c>
    </row>
    <row r="519" spans="1:25">
      <c r="A519" s="5">
        <v>45392.525033333332</v>
      </c>
      <c r="B519" s="7" t="s">
        <v>35</v>
      </c>
      <c r="C519" s="6" t="s">
        <v>553</v>
      </c>
      <c r="D519" s="7" t="s">
        <v>555</v>
      </c>
      <c r="E519" s="8">
        <v>3.5</v>
      </c>
      <c r="F519" s="7">
        <v>7030543</v>
      </c>
      <c r="G519" s="7" t="s">
        <v>68</v>
      </c>
      <c r="H519" s="7" t="s">
        <v>69</v>
      </c>
      <c r="I519" s="7" t="s">
        <v>44</v>
      </c>
      <c r="J519" s="19" t="str">
        <f>IFERROR(INDEX('Employee Info'!$C$3:$E$200,MATCH(Data6[[#This Row],[Name:]],'Employee Info'!$B$3:$B$200,0),MATCH(Data6[[#This Row],[Hours Type:]],'Employee Info'!$C$2:$E$2,0)),"")</f>
        <v/>
      </c>
      <c r="K519" s="19" t="str">
        <f>IFERROR(INDEX('Employee Info'!$C$3:$J$200,MATCH(Data6[[#This Row],[Name:]],'Employee Info'!$B$3:$B$200,0),MATCH(Data6[[#Headers],[Truck]],'Employee Info'!$C$2:$J$2,0)),"")</f>
        <v/>
      </c>
      <c r="L519" s="19" t="str">
        <f>IFERROR(INDEX('Employee Info'!$C$3:$J$200,MATCH(Data6[[#This Row],[Name:]],'Employee Info'!$B$3:$B$200,0),MATCH(Data6[[#Headers],[Phone]],'Employee Info'!$C$2:$J$2,0)),"")</f>
        <v/>
      </c>
      <c r="M519" s="19" t="str">
        <f>IFERROR(INDEX('Employee Info'!$C$3:$J$200,MATCH(Data6[[#This Row],[Name:]],'Employee Info'!$B$3:$B$200,0),MATCH(Data6[[#Headers],[Tech]],'Employee Info'!$C$2:$J$2,0)),"")</f>
        <v/>
      </c>
      <c r="N519" s="19" t="str">
        <f>IFERROR(INDEX('Employee Info'!$C$3:$J$200,MATCH(Data6[[#This Row],[Name:]],'Employee Info'!$B$3:$B$200,0),MATCH(Data6[[#Headers],[Other]],'Employee Info'!$C$2:$J$2,0)),"")</f>
        <v/>
      </c>
      <c r="O519" s="19">
        <f>IFERROR((Data6[[#This Row],[Hours:]]*SUM(Data6[[#This Row],[Rate]:[Other]])),"")</f>
        <v>0</v>
      </c>
      <c r="P519" s="7" t="str">
        <f>IF(Data6[[#This Row],[WO'#:]]="","Riley #","WO#")</f>
        <v>WO#</v>
      </c>
      <c r="Q519" s="7">
        <f>IFERROR(WEEKNUM(Data6[[#This Row],[Date:]]),"")</f>
        <v>15</v>
      </c>
      <c r="R519" s="6">
        <f t="shared" si="24"/>
        <v>45389</v>
      </c>
      <c r="S519" s="6">
        <f>Data6[[#This Row],[Week Start]]+7</f>
        <v>45396</v>
      </c>
      <c r="T519" s="7" t="str">
        <f t="shared" si="25"/>
        <v>4/7/2024 - 4/14/2024</v>
      </c>
      <c r="U519" s="7" t="str">
        <f t="shared" si="26"/>
        <v>Time Card</v>
      </c>
      <c r="V519" s="8" t="str">
        <f>RIGHT(TEXT(Data6[[#This Row],[Date:]],"mmddyyyy"),4)</f>
        <v>2024</v>
      </c>
      <c r="W519" s="8" t="str">
        <f>MID(TEXT(Data6[[#This Row],[Date:]],"mmddyyyy"),3,2)</f>
        <v>09</v>
      </c>
      <c r="X519" s="8" t="str">
        <f>LEFT(TEXT(Data6[[#This Row],[Date:]],"mmddyyyy"),2)</f>
        <v>04</v>
      </c>
      <c r="Y519" s="6">
        <f>DATE(Data6[[#This Row],[Year]],Data6[[#This Row],[Month]],Data6[[#This Row],[Day]])</f>
        <v>45391</v>
      </c>
    </row>
    <row r="520" spans="1:25">
      <c r="A520" s="5">
        <v>45394.509027083332</v>
      </c>
      <c r="B520" s="7" t="s">
        <v>66</v>
      </c>
      <c r="C520" s="6" t="s">
        <v>553</v>
      </c>
      <c r="D520" s="7" t="s">
        <v>416</v>
      </c>
      <c r="E520" s="8">
        <v>1</v>
      </c>
      <c r="F520" s="7">
        <v>7078215</v>
      </c>
      <c r="G520" s="7" t="s">
        <v>68</v>
      </c>
      <c r="H520" s="7" t="s">
        <v>69</v>
      </c>
      <c r="I520" s="7" t="s">
        <v>44</v>
      </c>
      <c r="J520" s="19" t="str">
        <f>IFERROR(INDEX('Employee Info'!$C$3:$E$200,MATCH(Data6[[#This Row],[Name:]],'Employee Info'!$B$3:$B$200,0),MATCH(Data6[[#This Row],[Hours Type:]],'Employee Info'!$C$2:$E$2,0)),"")</f>
        <v/>
      </c>
      <c r="K520" s="19" t="str">
        <f>IFERROR(INDEX('Employee Info'!$C$3:$J$200,MATCH(Data6[[#This Row],[Name:]],'Employee Info'!$B$3:$B$200,0),MATCH(Data6[[#Headers],[Truck]],'Employee Info'!$C$2:$J$2,0)),"")</f>
        <v/>
      </c>
      <c r="L520" s="19" t="str">
        <f>IFERROR(INDEX('Employee Info'!$C$3:$J$200,MATCH(Data6[[#This Row],[Name:]],'Employee Info'!$B$3:$B$200,0),MATCH(Data6[[#Headers],[Phone]],'Employee Info'!$C$2:$J$2,0)),"")</f>
        <v/>
      </c>
      <c r="M520" s="19" t="str">
        <f>IFERROR(INDEX('Employee Info'!$C$3:$J$200,MATCH(Data6[[#This Row],[Name:]],'Employee Info'!$B$3:$B$200,0),MATCH(Data6[[#Headers],[Tech]],'Employee Info'!$C$2:$J$2,0)),"")</f>
        <v/>
      </c>
      <c r="N520" s="19" t="str">
        <f>IFERROR(INDEX('Employee Info'!$C$3:$J$200,MATCH(Data6[[#This Row],[Name:]],'Employee Info'!$B$3:$B$200,0),MATCH(Data6[[#Headers],[Other]],'Employee Info'!$C$2:$J$2,0)),"")</f>
        <v/>
      </c>
      <c r="O520" s="19">
        <f>IFERROR((Data6[[#This Row],[Hours:]]*SUM(Data6[[#This Row],[Rate]:[Other]])),"")</f>
        <v>0</v>
      </c>
      <c r="P520" s="7" t="str">
        <f>IF(Data6[[#This Row],[WO'#:]]="","Riley #","WO#")</f>
        <v>WO#</v>
      </c>
      <c r="Q520" s="7">
        <f>IFERROR(WEEKNUM(Data6[[#This Row],[Date:]]),"")</f>
        <v>15</v>
      </c>
      <c r="R520" s="6">
        <f t="shared" si="24"/>
        <v>45389</v>
      </c>
      <c r="S520" s="6">
        <f>Data6[[#This Row],[Week Start]]+7</f>
        <v>45396</v>
      </c>
      <c r="T520" s="7" t="str">
        <f t="shared" si="25"/>
        <v>4/7/2024 - 4/14/2024</v>
      </c>
      <c r="U520" s="7" t="str">
        <f t="shared" si="26"/>
        <v>Time Card</v>
      </c>
      <c r="V520" s="8" t="str">
        <f>RIGHT(TEXT(Data6[[#This Row],[Date:]],"mmddyyyy"),4)</f>
        <v>2024</v>
      </c>
      <c r="W520" s="8" t="str">
        <f>MID(TEXT(Data6[[#This Row],[Date:]],"mmddyyyy"),3,2)</f>
        <v>09</v>
      </c>
      <c r="X520" s="8" t="str">
        <f>LEFT(TEXT(Data6[[#This Row],[Date:]],"mmddyyyy"),2)</f>
        <v>04</v>
      </c>
      <c r="Y520" s="6">
        <f>DATE(Data6[[#This Row],[Year]],Data6[[#This Row],[Month]],Data6[[#This Row],[Day]])</f>
        <v>45391</v>
      </c>
    </row>
    <row r="521" spans="1:25">
      <c r="A521" s="5">
        <v>45391.584945254632</v>
      </c>
      <c r="B521" s="7" t="s">
        <v>35</v>
      </c>
      <c r="C521" s="6" t="s">
        <v>553</v>
      </c>
      <c r="D521" s="7" t="s">
        <v>556</v>
      </c>
      <c r="E521" s="8">
        <v>2.5</v>
      </c>
      <c r="F521" s="7">
        <v>7086950</v>
      </c>
      <c r="G521" s="7" t="s">
        <v>68</v>
      </c>
      <c r="H521" s="7" t="s">
        <v>69</v>
      </c>
      <c r="I521" s="7" t="s">
        <v>44</v>
      </c>
      <c r="J521" s="19" t="str">
        <f>IFERROR(INDEX('Employee Info'!$C$3:$E$200,MATCH(Data6[[#This Row],[Name:]],'Employee Info'!$B$3:$B$200,0),MATCH(Data6[[#This Row],[Hours Type:]],'Employee Info'!$C$2:$E$2,0)),"")</f>
        <v/>
      </c>
      <c r="K521" s="19" t="str">
        <f>IFERROR(INDEX('Employee Info'!$C$3:$J$200,MATCH(Data6[[#This Row],[Name:]],'Employee Info'!$B$3:$B$200,0),MATCH(Data6[[#Headers],[Truck]],'Employee Info'!$C$2:$J$2,0)),"")</f>
        <v/>
      </c>
      <c r="L521" s="19" t="str">
        <f>IFERROR(INDEX('Employee Info'!$C$3:$J$200,MATCH(Data6[[#This Row],[Name:]],'Employee Info'!$B$3:$B$200,0),MATCH(Data6[[#Headers],[Phone]],'Employee Info'!$C$2:$J$2,0)),"")</f>
        <v/>
      </c>
      <c r="M521" s="19" t="str">
        <f>IFERROR(INDEX('Employee Info'!$C$3:$J$200,MATCH(Data6[[#This Row],[Name:]],'Employee Info'!$B$3:$B$200,0),MATCH(Data6[[#Headers],[Tech]],'Employee Info'!$C$2:$J$2,0)),"")</f>
        <v/>
      </c>
      <c r="N521" s="19" t="str">
        <f>IFERROR(INDEX('Employee Info'!$C$3:$J$200,MATCH(Data6[[#This Row],[Name:]],'Employee Info'!$B$3:$B$200,0),MATCH(Data6[[#Headers],[Other]],'Employee Info'!$C$2:$J$2,0)),"")</f>
        <v/>
      </c>
      <c r="O521" s="19">
        <f>IFERROR((Data6[[#This Row],[Hours:]]*SUM(Data6[[#This Row],[Rate]:[Other]])),"")</f>
        <v>0</v>
      </c>
      <c r="P521" s="7" t="str">
        <f>IF(Data6[[#This Row],[WO'#:]]="","Riley #","WO#")</f>
        <v>WO#</v>
      </c>
      <c r="Q521" s="7">
        <f>IFERROR(WEEKNUM(Data6[[#This Row],[Date:]]),"")</f>
        <v>15</v>
      </c>
      <c r="R521" s="6">
        <f t="shared" si="24"/>
        <v>45389</v>
      </c>
      <c r="S521" s="6">
        <f>Data6[[#This Row],[Week Start]]+7</f>
        <v>45396</v>
      </c>
      <c r="T521" s="7" t="str">
        <f t="shared" si="25"/>
        <v>4/7/2024 - 4/14/2024</v>
      </c>
      <c r="U521" s="7" t="str">
        <f t="shared" si="26"/>
        <v>Time Card</v>
      </c>
      <c r="V521" s="8" t="str">
        <f>RIGHT(TEXT(Data6[[#This Row],[Date:]],"mmddyyyy"),4)</f>
        <v>2024</v>
      </c>
      <c r="W521" s="8" t="str">
        <f>MID(TEXT(Data6[[#This Row],[Date:]],"mmddyyyy"),3,2)</f>
        <v>09</v>
      </c>
      <c r="X521" s="8" t="str">
        <f>LEFT(TEXT(Data6[[#This Row],[Date:]],"mmddyyyy"),2)</f>
        <v>04</v>
      </c>
      <c r="Y521" s="6">
        <f>DATE(Data6[[#This Row],[Year]],Data6[[#This Row],[Month]],Data6[[#This Row],[Day]])</f>
        <v>45391</v>
      </c>
    </row>
    <row r="522" spans="1:25">
      <c r="A522" s="5">
        <v>45392.534248611111</v>
      </c>
      <c r="B522" s="7" t="s">
        <v>35</v>
      </c>
      <c r="C522" s="6" t="s">
        <v>553</v>
      </c>
      <c r="D522" s="7" t="s">
        <v>557</v>
      </c>
      <c r="E522" s="8">
        <v>1</v>
      </c>
      <c r="F522" s="7" t="s">
        <v>68</v>
      </c>
      <c r="G522" s="7" t="s">
        <v>68</v>
      </c>
      <c r="H522" s="7" t="s">
        <v>64</v>
      </c>
      <c r="I522" s="7" t="s">
        <v>44</v>
      </c>
      <c r="J522" s="19" t="str">
        <f>IFERROR(INDEX('Employee Info'!$C$3:$E$200,MATCH(Data6[[#This Row],[Name:]],'Employee Info'!$B$3:$B$200,0),MATCH(Data6[[#This Row],[Hours Type:]],'Employee Info'!$C$2:$E$2,0)),"")</f>
        <v/>
      </c>
      <c r="K522" s="19" t="str">
        <f>IFERROR(INDEX('Employee Info'!$C$3:$J$200,MATCH(Data6[[#This Row],[Name:]],'Employee Info'!$B$3:$B$200,0),MATCH(Data6[[#Headers],[Truck]],'Employee Info'!$C$2:$J$2,0)),"")</f>
        <v/>
      </c>
      <c r="L522" s="19" t="str">
        <f>IFERROR(INDEX('Employee Info'!$C$3:$J$200,MATCH(Data6[[#This Row],[Name:]],'Employee Info'!$B$3:$B$200,0),MATCH(Data6[[#Headers],[Phone]],'Employee Info'!$C$2:$J$2,0)),"")</f>
        <v/>
      </c>
      <c r="M522" s="19" t="str">
        <f>IFERROR(INDEX('Employee Info'!$C$3:$J$200,MATCH(Data6[[#This Row],[Name:]],'Employee Info'!$B$3:$B$200,0),MATCH(Data6[[#Headers],[Tech]],'Employee Info'!$C$2:$J$2,0)),"")</f>
        <v/>
      </c>
      <c r="N522" s="19" t="str">
        <f>IFERROR(INDEX('Employee Info'!$C$3:$J$200,MATCH(Data6[[#This Row],[Name:]],'Employee Info'!$B$3:$B$200,0),MATCH(Data6[[#Headers],[Other]],'Employee Info'!$C$2:$J$2,0)),"")</f>
        <v/>
      </c>
      <c r="O522" s="19">
        <f>IFERROR((Data6[[#This Row],[Hours:]]*SUM(Data6[[#This Row],[Rate]:[Other]])),"")</f>
        <v>0</v>
      </c>
      <c r="P522" s="7" t="str">
        <f>IF(Data6[[#This Row],[WO'#:]]="","Riley #","WO#")</f>
        <v>Riley #</v>
      </c>
      <c r="Q522" s="7">
        <f>IFERROR(WEEKNUM(Data6[[#This Row],[Date:]]),"")</f>
        <v>15</v>
      </c>
      <c r="R522" s="6">
        <f t="shared" si="24"/>
        <v>45389</v>
      </c>
      <c r="S522" s="6">
        <f>Data6[[#This Row],[Week Start]]+7</f>
        <v>45396</v>
      </c>
      <c r="T522" s="7" t="str">
        <f t="shared" si="25"/>
        <v>4/7/2024 - 4/14/2024</v>
      </c>
      <c r="U522" s="7" t="str">
        <f t="shared" si="26"/>
        <v>Time Card</v>
      </c>
      <c r="V522" s="8" t="str">
        <f>RIGHT(TEXT(Data6[[#This Row],[Date:]],"mmddyyyy"),4)</f>
        <v>2024</v>
      </c>
      <c r="W522" s="8" t="str">
        <f>MID(TEXT(Data6[[#This Row],[Date:]],"mmddyyyy"),3,2)</f>
        <v>09</v>
      </c>
      <c r="X522" s="8" t="str">
        <f>LEFT(TEXT(Data6[[#This Row],[Date:]],"mmddyyyy"),2)</f>
        <v>04</v>
      </c>
      <c r="Y522" s="6">
        <f>DATE(Data6[[#This Row],[Year]],Data6[[#This Row],[Month]],Data6[[#This Row],[Day]])</f>
        <v>45391</v>
      </c>
    </row>
    <row r="523" spans="1:25">
      <c r="A523" s="5">
        <v>45394.518598495371</v>
      </c>
      <c r="B523" s="7" t="s">
        <v>66</v>
      </c>
      <c r="C523" s="6" t="s">
        <v>553</v>
      </c>
      <c r="D523" s="7" t="s">
        <v>558</v>
      </c>
      <c r="E523" s="8">
        <v>6</v>
      </c>
      <c r="F523" s="7" t="s">
        <v>68</v>
      </c>
      <c r="G523" s="7" t="s">
        <v>68</v>
      </c>
      <c r="H523" s="7" t="s">
        <v>64</v>
      </c>
      <c r="I523" s="7" t="s">
        <v>44</v>
      </c>
      <c r="J523" s="19" t="str">
        <f>IFERROR(INDEX('Employee Info'!$C$3:$E$200,MATCH(Data6[[#This Row],[Name:]],'Employee Info'!$B$3:$B$200,0),MATCH(Data6[[#This Row],[Hours Type:]],'Employee Info'!$C$2:$E$2,0)),"")</f>
        <v/>
      </c>
      <c r="K523" s="19" t="str">
        <f>IFERROR(INDEX('Employee Info'!$C$3:$J$200,MATCH(Data6[[#This Row],[Name:]],'Employee Info'!$B$3:$B$200,0),MATCH(Data6[[#Headers],[Truck]],'Employee Info'!$C$2:$J$2,0)),"")</f>
        <v/>
      </c>
      <c r="L523" s="19" t="str">
        <f>IFERROR(INDEX('Employee Info'!$C$3:$J$200,MATCH(Data6[[#This Row],[Name:]],'Employee Info'!$B$3:$B$200,0),MATCH(Data6[[#Headers],[Phone]],'Employee Info'!$C$2:$J$2,0)),"")</f>
        <v/>
      </c>
      <c r="M523" s="19" t="str">
        <f>IFERROR(INDEX('Employee Info'!$C$3:$J$200,MATCH(Data6[[#This Row],[Name:]],'Employee Info'!$B$3:$B$200,0),MATCH(Data6[[#Headers],[Tech]],'Employee Info'!$C$2:$J$2,0)),"")</f>
        <v/>
      </c>
      <c r="N523" s="19" t="str">
        <f>IFERROR(INDEX('Employee Info'!$C$3:$J$200,MATCH(Data6[[#This Row],[Name:]],'Employee Info'!$B$3:$B$200,0),MATCH(Data6[[#Headers],[Other]],'Employee Info'!$C$2:$J$2,0)),"")</f>
        <v/>
      </c>
      <c r="O523" s="19">
        <f>IFERROR((Data6[[#This Row],[Hours:]]*SUM(Data6[[#This Row],[Rate]:[Other]])),"")</f>
        <v>0</v>
      </c>
      <c r="P523" s="7" t="str">
        <f>IF(Data6[[#This Row],[WO'#:]]="","Riley #","WO#")</f>
        <v>Riley #</v>
      </c>
      <c r="Q523" s="7">
        <f>IFERROR(WEEKNUM(Data6[[#This Row],[Date:]]),"")</f>
        <v>15</v>
      </c>
      <c r="R523" s="6">
        <f t="shared" si="24"/>
        <v>45389</v>
      </c>
      <c r="S523" s="6">
        <f>Data6[[#This Row],[Week Start]]+7</f>
        <v>45396</v>
      </c>
      <c r="T523" s="7" t="str">
        <f t="shared" si="25"/>
        <v>4/7/2024 - 4/14/2024</v>
      </c>
      <c r="U523" s="7" t="str">
        <f t="shared" si="26"/>
        <v>Time Card</v>
      </c>
      <c r="V523" s="8" t="str">
        <f>RIGHT(TEXT(Data6[[#This Row],[Date:]],"mmddyyyy"),4)</f>
        <v>2024</v>
      </c>
      <c r="W523" s="8" t="str">
        <f>MID(TEXT(Data6[[#This Row],[Date:]],"mmddyyyy"),3,2)</f>
        <v>09</v>
      </c>
      <c r="X523" s="8" t="str">
        <f>LEFT(TEXT(Data6[[#This Row],[Date:]],"mmddyyyy"),2)</f>
        <v>04</v>
      </c>
      <c r="Y523" s="6">
        <f>DATE(Data6[[#This Row],[Year]],Data6[[#This Row],[Month]],Data6[[#This Row],[Day]])</f>
        <v>45391</v>
      </c>
    </row>
    <row r="524" spans="1:25">
      <c r="A524" s="5">
        <v>45392.530306018518</v>
      </c>
      <c r="B524" s="7" t="s">
        <v>35</v>
      </c>
      <c r="C524" s="6" t="s">
        <v>421</v>
      </c>
      <c r="D524" s="7" t="s">
        <v>96</v>
      </c>
      <c r="E524" s="8">
        <v>4</v>
      </c>
      <c r="F524" s="7">
        <v>6984733</v>
      </c>
      <c r="G524" s="7" t="s">
        <v>68</v>
      </c>
      <c r="H524" s="7" t="s">
        <v>69</v>
      </c>
      <c r="I524" s="7" t="s">
        <v>44</v>
      </c>
      <c r="J524" s="19" t="str">
        <f>IFERROR(INDEX('Employee Info'!$C$3:$E$200,MATCH(Data6[[#This Row],[Name:]],'Employee Info'!$B$3:$B$200,0),MATCH(Data6[[#This Row],[Hours Type:]],'Employee Info'!$C$2:$E$2,0)),"")</f>
        <v/>
      </c>
      <c r="K524" s="19" t="str">
        <f>IFERROR(INDEX('Employee Info'!$C$3:$J$200,MATCH(Data6[[#This Row],[Name:]],'Employee Info'!$B$3:$B$200,0),MATCH(Data6[[#Headers],[Truck]],'Employee Info'!$C$2:$J$2,0)),"")</f>
        <v/>
      </c>
      <c r="L524" s="19" t="str">
        <f>IFERROR(INDEX('Employee Info'!$C$3:$J$200,MATCH(Data6[[#This Row],[Name:]],'Employee Info'!$B$3:$B$200,0),MATCH(Data6[[#Headers],[Phone]],'Employee Info'!$C$2:$J$2,0)),"")</f>
        <v/>
      </c>
      <c r="M524" s="19" t="str">
        <f>IFERROR(INDEX('Employee Info'!$C$3:$J$200,MATCH(Data6[[#This Row],[Name:]],'Employee Info'!$B$3:$B$200,0),MATCH(Data6[[#Headers],[Tech]],'Employee Info'!$C$2:$J$2,0)),"")</f>
        <v/>
      </c>
      <c r="N524" s="19" t="str">
        <f>IFERROR(INDEX('Employee Info'!$C$3:$J$200,MATCH(Data6[[#This Row],[Name:]],'Employee Info'!$B$3:$B$200,0),MATCH(Data6[[#Headers],[Other]],'Employee Info'!$C$2:$J$2,0)),"")</f>
        <v/>
      </c>
      <c r="O524" s="19">
        <f>IFERROR((Data6[[#This Row],[Hours:]]*SUM(Data6[[#This Row],[Rate]:[Other]])),"")</f>
        <v>0</v>
      </c>
      <c r="P524" s="7" t="str">
        <f>IF(Data6[[#This Row],[WO'#:]]="","Riley #","WO#")</f>
        <v>WO#</v>
      </c>
      <c r="Q524" s="7">
        <f>IFERROR(WEEKNUM(Data6[[#This Row],[Date:]]),"")</f>
        <v>15</v>
      </c>
      <c r="R524" s="6">
        <f t="shared" si="24"/>
        <v>45389</v>
      </c>
      <c r="S524" s="6">
        <f>Data6[[#This Row],[Week Start]]+7</f>
        <v>45396</v>
      </c>
      <c r="T524" s="7" t="str">
        <f t="shared" si="25"/>
        <v>4/7/2024 - 4/14/2024</v>
      </c>
      <c r="U524" s="7" t="str">
        <f t="shared" si="26"/>
        <v>Time Card</v>
      </c>
      <c r="V524" s="8" t="str">
        <f>RIGHT(TEXT(Data6[[#This Row],[Date:]],"mmddyyyy"),4)</f>
        <v>2024</v>
      </c>
      <c r="W524" s="8" t="str">
        <f>MID(TEXT(Data6[[#This Row],[Date:]],"mmddyyyy"),3,2)</f>
        <v>10</v>
      </c>
      <c r="X524" s="8" t="str">
        <f>LEFT(TEXT(Data6[[#This Row],[Date:]],"mmddyyyy"),2)</f>
        <v>04</v>
      </c>
      <c r="Y524" s="6">
        <f>DATE(Data6[[#This Row],[Year]],Data6[[#This Row],[Month]],Data6[[#This Row],[Day]])</f>
        <v>45392</v>
      </c>
    </row>
    <row r="525" spans="1:25">
      <c r="A525" s="5">
        <v>45392.530592592593</v>
      </c>
      <c r="B525" s="7" t="s">
        <v>35</v>
      </c>
      <c r="C525" s="6" t="s">
        <v>421</v>
      </c>
      <c r="D525" s="7" t="s">
        <v>126</v>
      </c>
      <c r="E525" s="8">
        <v>1</v>
      </c>
      <c r="F525" s="7">
        <v>6984733</v>
      </c>
      <c r="G525" s="7" t="s">
        <v>68</v>
      </c>
      <c r="H525" s="7" t="s">
        <v>69</v>
      </c>
      <c r="I525" s="7" t="s">
        <v>44</v>
      </c>
      <c r="J525" s="19" t="str">
        <f>IFERROR(INDEX('Employee Info'!$C$3:$E$200,MATCH(Data6[[#This Row],[Name:]],'Employee Info'!$B$3:$B$200,0),MATCH(Data6[[#This Row],[Hours Type:]],'Employee Info'!$C$2:$E$2,0)),"")</f>
        <v/>
      </c>
      <c r="K525" s="19" t="str">
        <f>IFERROR(INDEX('Employee Info'!$C$3:$J$200,MATCH(Data6[[#This Row],[Name:]],'Employee Info'!$B$3:$B$200,0),MATCH(Data6[[#Headers],[Truck]],'Employee Info'!$C$2:$J$2,0)),"")</f>
        <v/>
      </c>
      <c r="L525" s="19" t="str">
        <f>IFERROR(INDEX('Employee Info'!$C$3:$J$200,MATCH(Data6[[#This Row],[Name:]],'Employee Info'!$B$3:$B$200,0),MATCH(Data6[[#Headers],[Phone]],'Employee Info'!$C$2:$J$2,0)),"")</f>
        <v/>
      </c>
      <c r="M525" s="19" t="str">
        <f>IFERROR(INDEX('Employee Info'!$C$3:$J$200,MATCH(Data6[[#This Row],[Name:]],'Employee Info'!$B$3:$B$200,0),MATCH(Data6[[#Headers],[Tech]],'Employee Info'!$C$2:$J$2,0)),"")</f>
        <v/>
      </c>
      <c r="N525" s="19" t="str">
        <f>IFERROR(INDEX('Employee Info'!$C$3:$J$200,MATCH(Data6[[#This Row],[Name:]],'Employee Info'!$B$3:$B$200,0),MATCH(Data6[[#Headers],[Other]],'Employee Info'!$C$2:$J$2,0)),"")</f>
        <v/>
      </c>
      <c r="O525" s="19">
        <f>IFERROR((Data6[[#This Row],[Hours:]]*SUM(Data6[[#This Row],[Rate]:[Other]])),"")</f>
        <v>0</v>
      </c>
      <c r="P525" s="7" t="str">
        <f>IF(Data6[[#This Row],[WO'#:]]="","Riley #","WO#")</f>
        <v>WO#</v>
      </c>
      <c r="Q525" s="7">
        <f>IFERROR(WEEKNUM(Data6[[#This Row],[Date:]]),"")</f>
        <v>15</v>
      </c>
      <c r="R525" s="6">
        <f t="shared" si="24"/>
        <v>45389</v>
      </c>
      <c r="S525" s="6">
        <f>Data6[[#This Row],[Week Start]]+7</f>
        <v>45396</v>
      </c>
      <c r="T525" s="7" t="str">
        <f t="shared" si="25"/>
        <v>4/7/2024 - 4/14/2024</v>
      </c>
      <c r="U525" s="7" t="str">
        <f t="shared" si="26"/>
        <v>Time Card</v>
      </c>
      <c r="V525" s="8" t="str">
        <f>RIGHT(TEXT(Data6[[#This Row],[Date:]],"mmddyyyy"),4)</f>
        <v>2024</v>
      </c>
      <c r="W525" s="8" t="str">
        <f>MID(TEXT(Data6[[#This Row],[Date:]],"mmddyyyy"),3,2)</f>
        <v>10</v>
      </c>
      <c r="X525" s="8" t="str">
        <f>LEFT(TEXT(Data6[[#This Row],[Date:]],"mmddyyyy"),2)</f>
        <v>04</v>
      </c>
      <c r="Y525" s="6">
        <f>DATE(Data6[[#This Row],[Year]],Data6[[#This Row],[Month]],Data6[[#This Row],[Day]])</f>
        <v>45392</v>
      </c>
    </row>
    <row r="526" spans="1:25">
      <c r="A526" s="5">
        <v>45392.580301273149</v>
      </c>
      <c r="B526" s="7" t="s">
        <v>31</v>
      </c>
      <c r="C526" s="6" t="s">
        <v>421</v>
      </c>
      <c r="D526" s="7" t="s">
        <v>340</v>
      </c>
      <c r="E526" s="8">
        <v>8</v>
      </c>
      <c r="F526" s="7">
        <v>6984733</v>
      </c>
      <c r="G526" s="7" t="s">
        <v>68</v>
      </c>
      <c r="H526" s="7" t="s">
        <v>69</v>
      </c>
      <c r="I526" s="7" t="s">
        <v>44</v>
      </c>
      <c r="J526" s="19" t="str">
        <f>IFERROR(INDEX('Employee Info'!$C$3:$E$200,MATCH(Data6[[#This Row],[Name:]],'Employee Info'!$B$3:$B$200,0),MATCH(Data6[[#This Row],[Hours Type:]],'Employee Info'!$C$2:$E$2,0)),"")</f>
        <v/>
      </c>
      <c r="K526" s="19" t="str">
        <f>IFERROR(INDEX('Employee Info'!$C$3:$J$200,MATCH(Data6[[#This Row],[Name:]],'Employee Info'!$B$3:$B$200,0),MATCH(Data6[[#Headers],[Truck]],'Employee Info'!$C$2:$J$2,0)),"")</f>
        <v/>
      </c>
      <c r="L526" s="19" t="str">
        <f>IFERROR(INDEX('Employee Info'!$C$3:$J$200,MATCH(Data6[[#This Row],[Name:]],'Employee Info'!$B$3:$B$200,0),MATCH(Data6[[#Headers],[Phone]],'Employee Info'!$C$2:$J$2,0)),"")</f>
        <v/>
      </c>
      <c r="M526" s="19" t="str">
        <f>IFERROR(INDEX('Employee Info'!$C$3:$J$200,MATCH(Data6[[#This Row],[Name:]],'Employee Info'!$B$3:$B$200,0),MATCH(Data6[[#Headers],[Tech]],'Employee Info'!$C$2:$J$2,0)),"")</f>
        <v/>
      </c>
      <c r="N526" s="19" t="str">
        <f>IFERROR(INDEX('Employee Info'!$C$3:$J$200,MATCH(Data6[[#This Row],[Name:]],'Employee Info'!$B$3:$B$200,0),MATCH(Data6[[#Headers],[Other]],'Employee Info'!$C$2:$J$2,0)),"")</f>
        <v/>
      </c>
      <c r="O526" s="19">
        <f>IFERROR((Data6[[#This Row],[Hours:]]*SUM(Data6[[#This Row],[Rate]:[Other]])),"")</f>
        <v>0</v>
      </c>
      <c r="P526" s="7" t="str">
        <f>IF(Data6[[#This Row],[WO'#:]]="","Riley #","WO#")</f>
        <v>WO#</v>
      </c>
      <c r="Q526" s="7">
        <f>IFERROR(WEEKNUM(Data6[[#This Row],[Date:]]),"")</f>
        <v>15</v>
      </c>
      <c r="R526" s="6">
        <f t="shared" si="24"/>
        <v>45389</v>
      </c>
      <c r="S526" s="6">
        <f>Data6[[#This Row],[Week Start]]+7</f>
        <v>45396</v>
      </c>
      <c r="T526" s="7" t="str">
        <f t="shared" si="25"/>
        <v>4/7/2024 - 4/14/2024</v>
      </c>
      <c r="U526" s="7" t="str">
        <f t="shared" si="26"/>
        <v>Time Card</v>
      </c>
      <c r="V526" s="8" t="str">
        <f>RIGHT(TEXT(Data6[[#This Row],[Date:]],"mmddyyyy"),4)</f>
        <v>2024</v>
      </c>
      <c r="W526" s="8" t="str">
        <f>MID(TEXT(Data6[[#This Row],[Date:]],"mmddyyyy"),3,2)</f>
        <v>10</v>
      </c>
      <c r="X526" s="8" t="str">
        <f>LEFT(TEXT(Data6[[#This Row],[Date:]],"mmddyyyy"),2)</f>
        <v>04</v>
      </c>
      <c r="Y526" s="6">
        <f>DATE(Data6[[#This Row],[Year]],Data6[[#This Row],[Month]],Data6[[#This Row],[Day]])</f>
        <v>45392</v>
      </c>
    </row>
    <row r="527" spans="1:25">
      <c r="A527" s="5">
        <v>45394.52076388889</v>
      </c>
      <c r="B527" s="7" t="s">
        <v>66</v>
      </c>
      <c r="C527" s="6" t="s">
        <v>421</v>
      </c>
      <c r="D527" s="7" t="s">
        <v>422</v>
      </c>
      <c r="E527" s="8">
        <v>4</v>
      </c>
      <c r="F527" s="7">
        <v>6984733</v>
      </c>
      <c r="G527" s="7" t="s">
        <v>68</v>
      </c>
      <c r="H527" s="7" t="s">
        <v>69</v>
      </c>
      <c r="I527" s="7" t="s">
        <v>44</v>
      </c>
      <c r="J527" s="19" t="str">
        <f>IFERROR(INDEX('Employee Info'!$C$3:$E$200,MATCH(Data6[[#This Row],[Name:]],'Employee Info'!$B$3:$B$200,0),MATCH(Data6[[#This Row],[Hours Type:]],'Employee Info'!$C$2:$E$2,0)),"")</f>
        <v/>
      </c>
      <c r="K527" s="19" t="str">
        <f>IFERROR(INDEX('Employee Info'!$C$3:$J$200,MATCH(Data6[[#This Row],[Name:]],'Employee Info'!$B$3:$B$200,0),MATCH(Data6[[#Headers],[Truck]],'Employee Info'!$C$2:$J$2,0)),"")</f>
        <v/>
      </c>
      <c r="L527" s="19" t="str">
        <f>IFERROR(INDEX('Employee Info'!$C$3:$J$200,MATCH(Data6[[#This Row],[Name:]],'Employee Info'!$B$3:$B$200,0),MATCH(Data6[[#Headers],[Phone]],'Employee Info'!$C$2:$J$2,0)),"")</f>
        <v/>
      </c>
      <c r="M527" s="19" t="str">
        <f>IFERROR(INDEX('Employee Info'!$C$3:$J$200,MATCH(Data6[[#This Row],[Name:]],'Employee Info'!$B$3:$B$200,0),MATCH(Data6[[#Headers],[Tech]],'Employee Info'!$C$2:$J$2,0)),"")</f>
        <v/>
      </c>
      <c r="N527" s="19" t="str">
        <f>IFERROR(INDEX('Employee Info'!$C$3:$J$200,MATCH(Data6[[#This Row],[Name:]],'Employee Info'!$B$3:$B$200,0),MATCH(Data6[[#Headers],[Other]],'Employee Info'!$C$2:$J$2,0)),"")</f>
        <v/>
      </c>
      <c r="O527" s="19">
        <f>IFERROR((Data6[[#This Row],[Hours:]]*SUM(Data6[[#This Row],[Rate]:[Other]])),"")</f>
        <v>0</v>
      </c>
      <c r="P527" s="7" t="str">
        <f>IF(Data6[[#This Row],[WO'#:]]="","Riley #","WO#")</f>
        <v>WO#</v>
      </c>
      <c r="Q527" s="7">
        <f>IFERROR(WEEKNUM(Data6[[#This Row],[Date:]]),"")</f>
        <v>15</v>
      </c>
      <c r="R527" s="6">
        <f t="shared" si="24"/>
        <v>45389</v>
      </c>
      <c r="S527" s="6">
        <f>Data6[[#This Row],[Week Start]]+7</f>
        <v>45396</v>
      </c>
      <c r="T527" s="7" t="str">
        <f t="shared" si="25"/>
        <v>4/7/2024 - 4/14/2024</v>
      </c>
      <c r="U527" s="7" t="str">
        <f t="shared" si="26"/>
        <v>Time Card</v>
      </c>
      <c r="V527" s="8" t="str">
        <f>RIGHT(TEXT(Data6[[#This Row],[Date:]],"mmddyyyy"),4)</f>
        <v>2024</v>
      </c>
      <c r="W527" s="8" t="str">
        <f>MID(TEXT(Data6[[#This Row],[Date:]],"mmddyyyy"),3,2)</f>
        <v>10</v>
      </c>
      <c r="X527" s="8" t="str">
        <f>LEFT(TEXT(Data6[[#This Row],[Date:]],"mmddyyyy"),2)</f>
        <v>04</v>
      </c>
      <c r="Y527" s="6">
        <f>DATE(Data6[[#This Row],[Year]],Data6[[#This Row],[Month]],Data6[[#This Row],[Day]])</f>
        <v>45392</v>
      </c>
    </row>
    <row r="528" spans="1:25">
      <c r="A528" s="5">
        <v>45420.280748611112</v>
      </c>
      <c r="B528" s="7" t="s">
        <v>76</v>
      </c>
      <c r="C528" s="6" t="s">
        <v>421</v>
      </c>
      <c r="D528" s="7" t="s">
        <v>156</v>
      </c>
      <c r="E528" s="8">
        <v>1</v>
      </c>
      <c r="F528" s="7">
        <v>6984733</v>
      </c>
      <c r="G528" s="7" t="s">
        <v>68</v>
      </c>
      <c r="H528" s="7" t="s">
        <v>69</v>
      </c>
      <c r="I528" s="7" t="s">
        <v>44</v>
      </c>
      <c r="J528" s="19" t="str">
        <f>IFERROR(INDEX('Employee Info'!$C$3:$E$200,MATCH(Data6[[#This Row],[Name:]],'Employee Info'!$B$3:$B$200,0),MATCH(Data6[[#This Row],[Hours Type:]],'Employee Info'!$C$2:$E$2,0)),"")</f>
        <v/>
      </c>
      <c r="K528" s="19" t="str">
        <f>IFERROR(INDEX('Employee Info'!$C$3:$J$200,MATCH(Data6[[#This Row],[Name:]],'Employee Info'!$B$3:$B$200,0),MATCH(Data6[[#Headers],[Truck]],'Employee Info'!$C$2:$J$2,0)),"")</f>
        <v/>
      </c>
      <c r="L528" s="19" t="str">
        <f>IFERROR(INDEX('Employee Info'!$C$3:$J$200,MATCH(Data6[[#This Row],[Name:]],'Employee Info'!$B$3:$B$200,0),MATCH(Data6[[#Headers],[Phone]],'Employee Info'!$C$2:$J$2,0)),"")</f>
        <v/>
      </c>
      <c r="M528" s="19" t="str">
        <f>IFERROR(INDEX('Employee Info'!$C$3:$J$200,MATCH(Data6[[#This Row],[Name:]],'Employee Info'!$B$3:$B$200,0),MATCH(Data6[[#Headers],[Tech]],'Employee Info'!$C$2:$J$2,0)),"")</f>
        <v/>
      </c>
      <c r="N528" s="19" t="str">
        <f>IFERROR(INDEX('Employee Info'!$C$3:$J$200,MATCH(Data6[[#This Row],[Name:]],'Employee Info'!$B$3:$B$200,0),MATCH(Data6[[#Headers],[Other]],'Employee Info'!$C$2:$J$2,0)),"")</f>
        <v/>
      </c>
      <c r="O528" s="19">
        <f>IFERROR((Data6[[#This Row],[Hours:]]*SUM(Data6[[#This Row],[Rate]:[Other]])),"")</f>
        <v>0</v>
      </c>
      <c r="P528" s="7" t="str">
        <f>IF(Data6[[#This Row],[WO'#:]]="","Riley #","WO#")</f>
        <v>WO#</v>
      </c>
      <c r="Q528" s="7">
        <f>IFERROR(WEEKNUM(Data6[[#This Row],[Date:]]),"")</f>
        <v>15</v>
      </c>
      <c r="R528" s="6">
        <f t="shared" si="24"/>
        <v>45389</v>
      </c>
      <c r="S528" s="6">
        <f>Data6[[#This Row],[Week Start]]+7</f>
        <v>45396</v>
      </c>
      <c r="T528" s="7" t="str">
        <f t="shared" si="25"/>
        <v>4/7/2024 - 4/14/2024</v>
      </c>
      <c r="U528" s="7" t="str">
        <f t="shared" si="26"/>
        <v>Time Card</v>
      </c>
      <c r="V528" s="8" t="str">
        <f>RIGHT(TEXT(Data6[[#This Row],[Date:]],"mmddyyyy"),4)</f>
        <v>2024</v>
      </c>
      <c r="W528" s="8" t="str">
        <f>MID(TEXT(Data6[[#This Row],[Date:]],"mmddyyyy"),3,2)</f>
        <v>10</v>
      </c>
      <c r="X528" s="8" t="str">
        <f>LEFT(TEXT(Data6[[#This Row],[Date:]],"mmddyyyy"),2)</f>
        <v>04</v>
      </c>
      <c r="Y528" s="6">
        <f>DATE(Data6[[#This Row],[Year]],Data6[[#This Row],[Month]],Data6[[#This Row],[Day]])</f>
        <v>45392</v>
      </c>
    </row>
    <row r="529" spans="1:25">
      <c r="A529" s="5">
        <v>45394.50908935185</v>
      </c>
      <c r="B529" s="7" t="s">
        <v>66</v>
      </c>
      <c r="C529" s="6" t="s">
        <v>421</v>
      </c>
      <c r="D529" s="7" t="s">
        <v>416</v>
      </c>
      <c r="E529" s="8">
        <v>1</v>
      </c>
      <c r="F529" s="7">
        <v>7078215</v>
      </c>
      <c r="G529" s="7" t="s">
        <v>68</v>
      </c>
      <c r="H529" s="7" t="s">
        <v>69</v>
      </c>
      <c r="I529" s="7" t="s">
        <v>44</v>
      </c>
      <c r="J529" s="19" t="str">
        <f>IFERROR(INDEX('Employee Info'!$C$3:$E$200,MATCH(Data6[[#This Row],[Name:]],'Employee Info'!$B$3:$B$200,0),MATCH(Data6[[#This Row],[Hours Type:]],'Employee Info'!$C$2:$E$2,0)),"")</f>
        <v/>
      </c>
      <c r="K529" s="19" t="str">
        <f>IFERROR(INDEX('Employee Info'!$C$3:$J$200,MATCH(Data6[[#This Row],[Name:]],'Employee Info'!$B$3:$B$200,0),MATCH(Data6[[#Headers],[Truck]],'Employee Info'!$C$2:$J$2,0)),"")</f>
        <v/>
      </c>
      <c r="L529" s="19" t="str">
        <f>IFERROR(INDEX('Employee Info'!$C$3:$J$200,MATCH(Data6[[#This Row],[Name:]],'Employee Info'!$B$3:$B$200,0),MATCH(Data6[[#Headers],[Phone]],'Employee Info'!$C$2:$J$2,0)),"")</f>
        <v/>
      </c>
      <c r="M529" s="19" t="str">
        <f>IFERROR(INDEX('Employee Info'!$C$3:$J$200,MATCH(Data6[[#This Row],[Name:]],'Employee Info'!$B$3:$B$200,0),MATCH(Data6[[#Headers],[Tech]],'Employee Info'!$C$2:$J$2,0)),"")</f>
        <v/>
      </c>
      <c r="N529" s="19" t="str">
        <f>IFERROR(INDEX('Employee Info'!$C$3:$J$200,MATCH(Data6[[#This Row],[Name:]],'Employee Info'!$B$3:$B$200,0),MATCH(Data6[[#Headers],[Other]],'Employee Info'!$C$2:$J$2,0)),"")</f>
        <v/>
      </c>
      <c r="O529" s="19">
        <f>IFERROR((Data6[[#This Row],[Hours:]]*SUM(Data6[[#This Row],[Rate]:[Other]])),"")</f>
        <v>0</v>
      </c>
      <c r="P529" s="7" t="str">
        <f>IF(Data6[[#This Row],[WO'#:]]="","Riley #","WO#")</f>
        <v>WO#</v>
      </c>
      <c r="Q529" s="7">
        <f>IFERROR(WEEKNUM(Data6[[#This Row],[Date:]]),"")</f>
        <v>15</v>
      </c>
      <c r="R529" s="6">
        <f t="shared" si="24"/>
        <v>45389</v>
      </c>
      <c r="S529" s="6">
        <f>Data6[[#This Row],[Week Start]]+7</f>
        <v>45396</v>
      </c>
      <c r="T529" s="7" t="str">
        <f t="shared" si="25"/>
        <v>4/7/2024 - 4/14/2024</v>
      </c>
      <c r="U529" s="7" t="str">
        <f t="shared" si="26"/>
        <v>Time Card</v>
      </c>
      <c r="V529" s="8" t="str">
        <f>RIGHT(TEXT(Data6[[#This Row],[Date:]],"mmddyyyy"),4)</f>
        <v>2024</v>
      </c>
      <c r="W529" s="8" t="str">
        <f>MID(TEXT(Data6[[#This Row],[Date:]],"mmddyyyy"),3,2)</f>
        <v>10</v>
      </c>
      <c r="X529" s="8" t="str">
        <f>LEFT(TEXT(Data6[[#This Row],[Date:]],"mmddyyyy"),2)</f>
        <v>04</v>
      </c>
      <c r="Y529" s="6">
        <f>DATE(Data6[[#This Row],[Year]],Data6[[#This Row],[Month]],Data6[[#This Row],[Day]])</f>
        <v>45392</v>
      </c>
    </row>
    <row r="530" spans="1:25">
      <c r="A530" s="5">
        <v>45394.522672453706</v>
      </c>
      <c r="B530" s="7" t="s">
        <v>66</v>
      </c>
      <c r="C530" s="6" t="s">
        <v>421</v>
      </c>
      <c r="D530" s="7" t="s">
        <v>423</v>
      </c>
      <c r="E530" s="8">
        <v>3</v>
      </c>
      <c r="F530" s="7">
        <v>7088147</v>
      </c>
      <c r="G530" s="7" t="s">
        <v>68</v>
      </c>
      <c r="H530" s="7" t="s">
        <v>69</v>
      </c>
      <c r="I530" s="7" t="s">
        <v>44</v>
      </c>
      <c r="J530" s="19" t="str">
        <f>IFERROR(INDEX('Employee Info'!$C$3:$E$200,MATCH(Data6[[#This Row],[Name:]],'Employee Info'!$B$3:$B$200,0),MATCH(Data6[[#This Row],[Hours Type:]],'Employee Info'!$C$2:$E$2,0)),"")</f>
        <v/>
      </c>
      <c r="K530" s="19" t="str">
        <f>IFERROR(INDEX('Employee Info'!$C$3:$J$200,MATCH(Data6[[#This Row],[Name:]],'Employee Info'!$B$3:$B$200,0),MATCH(Data6[[#Headers],[Truck]],'Employee Info'!$C$2:$J$2,0)),"")</f>
        <v/>
      </c>
      <c r="L530" s="19" t="str">
        <f>IFERROR(INDEX('Employee Info'!$C$3:$J$200,MATCH(Data6[[#This Row],[Name:]],'Employee Info'!$B$3:$B$200,0),MATCH(Data6[[#Headers],[Phone]],'Employee Info'!$C$2:$J$2,0)),"")</f>
        <v/>
      </c>
      <c r="M530" s="19" t="str">
        <f>IFERROR(INDEX('Employee Info'!$C$3:$J$200,MATCH(Data6[[#This Row],[Name:]],'Employee Info'!$B$3:$B$200,0),MATCH(Data6[[#Headers],[Tech]],'Employee Info'!$C$2:$J$2,0)),"")</f>
        <v/>
      </c>
      <c r="N530" s="19" t="str">
        <f>IFERROR(INDEX('Employee Info'!$C$3:$J$200,MATCH(Data6[[#This Row],[Name:]],'Employee Info'!$B$3:$B$200,0),MATCH(Data6[[#Headers],[Other]],'Employee Info'!$C$2:$J$2,0)),"")</f>
        <v/>
      </c>
      <c r="O530" s="19">
        <f>IFERROR((Data6[[#This Row],[Hours:]]*SUM(Data6[[#This Row],[Rate]:[Other]])),"")</f>
        <v>0</v>
      </c>
      <c r="P530" s="7" t="str">
        <f>IF(Data6[[#This Row],[WO'#:]]="","Riley #","WO#")</f>
        <v>WO#</v>
      </c>
      <c r="Q530" s="7">
        <f>IFERROR(WEEKNUM(Data6[[#This Row],[Date:]]),"")</f>
        <v>15</v>
      </c>
      <c r="R530" s="6">
        <f t="shared" si="24"/>
        <v>45389</v>
      </c>
      <c r="S530" s="6">
        <f>Data6[[#This Row],[Week Start]]+7</f>
        <v>45396</v>
      </c>
      <c r="T530" s="7" t="str">
        <f t="shared" si="25"/>
        <v>4/7/2024 - 4/14/2024</v>
      </c>
      <c r="U530" s="7" t="str">
        <f t="shared" si="26"/>
        <v>Time Card</v>
      </c>
      <c r="V530" s="8" t="str">
        <f>RIGHT(TEXT(Data6[[#This Row],[Date:]],"mmddyyyy"),4)</f>
        <v>2024</v>
      </c>
      <c r="W530" s="8" t="str">
        <f>MID(TEXT(Data6[[#This Row],[Date:]],"mmddyyyy"),3,2)</f>
        <v>10</v>
      </c>
      <c r="X530" s="8" t="str">
        <f>LEFT(TEXT(Data6[[#This Row],[Date:]],"mmddyyyy"),2)</f>
        <v>04</v>
      </c>
      <c r="Y530" s="6">
        <f>DATE(Data6[[#This Row],[Year]],Data6[[#This Row],[Month]],Data6[[#This Row],[Day]])</f>
        <v>45392</v>
      </c>
    </row>
    <row r="531" spans="1:25">
      <c r="A531" s="5">
        <v>45392.529357407409</v>
      </c>
      <c r="B531" s="7" t="s">
        <v>35</v>
      </c>
      <c r="C531" s="6" t="s">
        <v>421</v>
      </c>
      <c r="D531" s="7" t="s">
        <v>424</v>
      </c>
      <c r="E531" s="8">
        <v>3</v>
      </c>
      <c r="F531" s="7" t="s">
        <v>68</v>
      </c>
      <c r="G531" s="7" t="s">
        <v>68</v>
      </c>
      <c r="H531" s="7" t="s">
        <v>278</v>
      </c>
      <c r="I531" s="7" t="s">
        <v>44</v>
      </c>
      <c r="J531" s="19" t="str">
        <f>IFERROR(INDEX('Employee Info'!$C$3:$E$200,MATCH(Data6[[#This Row],[Name:]],'Employee Info'!$B$3:$B$200,0),MATCH(Data6[[#This Row],[Hours Type:]],'Employee Info'!$C$2:$E$2,0)),"")</f>
        <v/>
      </c>
      <c r="K531" s="19" t="str">
        <f>IFERROR(INDEX('Employee Info'!$C$3:$J$200,MATCH(Data6[[#This Row],[Name:]],'Employee Info'!$B$3:$B$200,0),MATCH(Data6[[#Headers],[Truck]],'Employee Info'!$C$2:$J$2,0)),"")</f>
        <v/>
      </c>
      <c r="L531" s="19" t="str">
        <f>IFERROR(INDEX('Employee Info'!$C$3:$J$200,MATCH(Data6[[#This Row],[Name:]],'Employee Info'!$B$3:$B$200,0),MATCH(Data6[[#Headers],[Phone]],'Employee Info'!$C$2:$J$2,0)),"")</f>
        <v/>
      </c>
      <c r="M531" s="19" t="str">
        <f>IFERROR(INDEX('Employee Info'!$C$3:$J$200,MATCH(Data6[[#This Row],[Name:]],'Employee Info'!$B$3:$B$200,0),MATCH(Data6[[#Headers],[Tech]],'Employee Info'!$C$2:$J$2,0)),"")</f>
        <v/>
      </c>
      <c r="N531" s="19" t="str">
        <f>IFERROR(INDEX('Employee Info'!$C$3:$J$200,MATCH(Data6[[#This Row],[Name:]],'Employee Info'!$B$3:$B$200,0),MATCH(Data6[[#Headers],[Other]],'Employee Info'!$C$2:$J$2,0)),"")</f>
        <v/>
      </c>
      <c r="O531" s="19">
        <f>IFERROR((Data6[[#This Row],[Hours:]]*SUM(Data6[[#This Row],[Rate]:[Other]])),"")</f>
        <v>0</v>
      </c>
      <c r="P531" s="7" t="str">
        <f>IF(Data6[[#This Row],[WO'#:]]="","Riley #","WO#")</f>
        <v>Riley #</v>
      </c>
      <c r="Q531" s="7">
        <f>IFERROR(WEEKNUM(Data6[[#This Row],[Date:]]),"")</f>
        <v>15</v>
      </c>
      <c r="R531" s="6">
        <f t="shared" si="24"/>
        <v>45389</v>
      </c>
      <c r="S531" s="6">
        <f>Data6[[#This Row],[Week Start]]+7</f>
        <v>45396</v>
      </c>
      <c r="T531" s="7" t="str">
        <f t="shared" si="25"/>
        <v>4/7/2024 - 4/14/2024</v>
      </c>
      <c r="U531" s="7" t="str">
        <f t="shared" si="26"/>
        <v>Time Card</v>
      </c>
      <c r="V531" s="8" t="str">
        <f>RIGHT(TEXT(Data6[[#This Row],[Date:]],"mmddyyyy"),4)</f>
        <v>2024</v>
      </c>
      <c r="W531" s="8" t="str">
        <f>MID(TEXT(Data6[[#This Row],[Date:]],"mmddyyyy"),3,2)</f>
        <v>10</v>
      </c>
      <c r="X531" s="8" t="str">
        <f>LEFT(TEXT(Data6[[#This Row],[Date:]],"mmddyyyy"),2)</f>
        <v>04</v>
      </c>
      <c r="Y531" s="6">
        <f>DATE(Data6[[#This Row],[Year]],Data6[[#This Row],[Month]],Data6[[#This Row],[Day]])</f>
        <v>45392</v>
      </c>
    </row>
    <row r="532" spans="1:25">
      <c r="A532" s="5">
        <v>45393.554277430558</v>
      </c>
      <c r="B532" s="7" t="s">
        <v>31</v>
      </c>
      <c r="C532" s="6" t="s">
        <v>425</v>
      </c>
      <c r="D532" s="7" t="s">
        <v>340</v>
      </c>
      <c r="E532" s="8">
        <v>7.5</v>
      </c>
      <c r="F532" s="7">
        <v>6984733</v>
      </c>
      <c r="G532" s="7" t="s">
        <v>68</v>
      </c>
      <c r="H532" s="7" t="s">
        <v>69</v>
      </c>
      <c r="I532" s="7" t="s">
        <v>44</v>
      </c>
      <c r="J532" s="19" t="str">
        <f>IFERROR(INDEX('Employee Info'!$C$3:$E$200,MATCH(Data6[[#This Row],[Name:]],'Employee Info'!$B$3:$B$200,0),MATCH(Data6[[#This Row],[Hours Type:]],'Employee Info'!$C$2:$E$2,0)),"")</f>
        <v/>
      </c>
      <c r="K532" s="19" t="str">
        <f>IFERROR(INDEX('Employee Info'!$C$3:$J$200,MATCH(Data6[[#This Row],[Name:]],'Employee Info'!$B$3:$B$200,0),MATCH(Data6[[#Headers],[Truck]],'Employee Info'!$C$2:$J$2,0)),"")</f>
        <v/>
      </c>
      <c r="L532" s="19" t="str">
        <f>IFERROR(INDEX('Employee Info'!$C$3:$J$200,MATCH(Data6[[#This Row],[Name:]],'Employee Info'!$B$3:$B$200,0),MATCH(Data6[[#Headers],[Phone]],'Employee Info'!$C$2:$J$2,0)),"")</f>
        <v/>
      </c>
      <c r="M532" s="19" t="str">
        <f>IFERROR(INDEX('Employee Info'!$C$3:$J$200,MATCH(Data6[[#This Row],[Name:]],'Employee Info'!$B$3:$B$200,0),MATCH(Data6[[#Headers],[Tech]],'Employee Info'!$C$2:$J$2,0)),"")</f>
        <v/>
      </c>
      <c r="N532" s="19" t="str">
        <f>IFERROR(INDEX('Employee Info'!$C$3:$J$200,MATCH(Data6[[#This Row],[Name:]],'Employee Info'!$B$3:$B$200,0),MATCH(Data6[[#Headers],[Other]],'Employee Info'!$C$2:$J$2,0)),"")</f>
        <v/>
      </c>
      <c r="O532" s="19">
        <f>IFERROR((Data6[[#This Row],[Hours:]]*SUM(Data6[[#This Row],[Rate]:[Other]])),"")</f>
        <v>0</v>
      </c>
      <c r="P532" s="7" t="str">
        <f>IF(Data6[[#This Row],[WO'#:]]="","Riley #","WO#")</f>
        <v>WO#</v>
      </c>
      <c r="Q532" s="7">
        <f>IFERROR(WEEKNUM(Data6[[#This Row],[Date:]]),"")</f>
        <v>15</v>
      </c>
      <c r="R532" s="6">
        <f t="shared" si="24"/>
        <v>45389</v>
      </c>
      <c r="S532" s="6">
        <f>Data6[[#This Row],[Week Start]]+7</f>
        <v>45396</v>
      </c>
      <c r="T532" s="7" t="str">
        <f t="shared" si="25"/>
        <v>4/7/2024 - 4/14/2024</v>
      </c>
      <c r="U532" s="7" t="str">
        <f t="shared" si="26"/>
        <v>Time Card</v>
      </c>
      <c r="V532" s="8" t="str">
        <f>RIGHT(TEXT(Data6[[#This Row],[Date:]],"mmddyyyy"),4)</f>
        <v>2024</v>
      </c>
      <c r="W532" s="8" t="str">
        <f>MID(TEXT(Data6[[#This Row],[Date:]],"mmddyyyy"),3,2)</f>
        <v>11</v>
      </c>
      <c r="X532" s="8" t="str">
        <f>LEFT(TEXT(Data6[[#This Row],[Date:]],"mmddyyyy"),2)</f>
        <v>04</v>
      </c>
      <c r="Y532" s="6">
        <f>DATE(Data6[[#This Row],[Year]],Data6[[#This Row],[Month]],Data6[[#This Row],[Day]])</f>
        <v>45393</v>
      </c>
    </row>
    <row r="533" spans="1:25">
      <c r="A533" s="5">
        <v>45393.584285763885</v>
      </c>
      <c r="B533" s="7" t="s">
        <v>35</v>
      </c>
      <c r="C533" s="6" t="s">
        <v>425</v>
      </c>
      <c r="D533" s="7" t="s">
        <v>426</v>
      </c>
      <c r="E533" s="8">
        <v>1</v>
      </c>
      <c r="F533" s="7">
        <v>6984733</v>
      </c>
      <c r="G533" s="7" t="s">
        <v>68</v>
      </c>
      <c r="H533" s="7" t="s">
        <v>69</v>
      </c>
      <c r="I533" s="7" t="s">
        <v>44</v>
      </c>
      <c r="J533" s="19" t="str">
        <f>IFERROR(INDEX('Employee Info'!$C$3:$E$200,MATCH(Data6[[#This Row],[Name:]],'Employee Info'!$B$3:$B$200,0),MATCH(Data6[[#This Row],[Hours Type:]],'Employee Info'!$C$2:$E$2,0)),"")</f>
        <v/>
      </c>
      <c r="K533" s="19" t="str">
        <f>IFERROR(INDEX('Employee Info'!$C$3:$J$200,MATCH(Data6[[#This Row],[Name:]],'Employee Info'!$B$3:$B$200,0),MATCH(Data6[[#Headers],[Truck]],'Employee Info'!$C$2:$J$2,0)),"")</f>
        <v/>
      </c>
      <c r="L533" s="19" t="str">
        <f>IFERROR(INDEX('Employee Info'!$C$3:$J$200,MATCH(Data6[[#This Row],[Name:]],'Employee Info'!$B$3:$B$200,0),MATCH(Data6[[#Headers],[Phone]],'Employee Info'!$C$2:$J$2,0)),"")</f>
        <v/>
      </c>
      <c r="M533" s="19" t="str">
        <f>IFERROR(INDEX('Employee Info'!$C$3:$J$200,MATCH(Data6[[#This Row],[Name:]],'Employee Info'!$B$3:$B$200,0),MATCH(Data6[[#Headers],[Tech]],'Employee Info'!$C$2:$J$2,0)),"")</f>
        <v/>
      </c>
      <c r="N533" s="19" t="str">
        <f>IFERROR(INDEX('Employee Info'!$C$3:$J$200,MATCH(Data6[[#This Row],[Name:]],'Employee Info'!$B$3:$B$200,0),MATCH(Data6[[#Headers],[Other]],'Employee Info'!$C$2:$J$2,0)),"")</f>
        <v/>
      </c>
      <c r="O533" s="19">
        <f>IFERROR((Data6[[#This Row],[Hours:]]*SUM(Data6[[#This Row],[Rate]:[Other]])),"")</f>
        <v>0</v>
      </c>
      <c r="P533" s="7" t="str">
        <f>IF(Data6[[#This Row],[WO'#:]]="","Riley #","WO#")</f>
        <v>WO#</v>
      </c>
      <c r="Q533" s="7">
        <f>IFERROR(WEEKNUM(Data6[[#This Row],[Date:]]),"")</f>
        <v>15</v>
      </c>
      <c r="R533" s="6">
        <f t="shared" si="24"/>
        <v>45389</v>
      </c>
      <c r="S533" s="6">
        <f>Data6[[#This Row],[Week Start]]+7</f>
        <v>45396</v>
      </c>
      <c r="T533" s="7" t="str">
        <f t="shared" si="25"/>
        <v>4/7/2024 - 4/14/2024</v>
      </c>
      <c r="U533" s="7" t="str">
        <f t="shared" si="26"/>
        <v>Time Card</v>
      </c>
      <c r="V533" s="8" t="str">
        <f>RIGHT(TEXT(Data6[[#This Row],[Date:]],"mmddyyyy"),4)</f>
        <v>2024</v>
      </c>
      <c r="W533" s="8" t="str">
        <f>MID(TEXT(Data6[[#This Row],[Date:]],"mmddyyyy"),3,2)</f>
        <v>11</v>
      </c>
      <c r="X533" s="8" t="str">
        <f>LEFT(TEXT(Data6[[#This Row],[Date:]],"mmddyyyy"),2)</f>
        <v>04</v>
      </c>
      <c r="Y533" s="6">
        <f>DATE(Data6[[#This Row],[Year]],Data6[[#This Row],[Month]],Data6[[#This Row],[Day]])</f>
        <v>45393</v>
      </c>
    </row>
    <row r="534" spans="1:25">
      <c r="A534" s="5">
        <v>45394.52490960648</v>
      </c>
      <c r="B534" s="7" t="s">
        <v>66</v>
      </c>
      <c r="C534" s="6" t="s">
        <v>425</v>
      </c>
      <c r="D534" s="7" t="s">
        <v>427</v>
      </c>
      <c r="E534" s="8">
        <v>6</v>
      </c>
      <c r="F534" s="7">
        <v>6984733</v>
      </c>
      <c r="G534" s="7" t="s">
        <v>68</v>
      </c>
      <c r="H534" s="7" t="s">
        <v>69</v>
      </c>
      <c r="I534" s="7" t="s">
        <v>44</v>
      </c>
      <c r="J534" s="19" t="str">
        <f>IFERROR(INDEX('Employee Info'!$C$3:$E$200,MATCH(Data6[[#This Row],[Name:]],'Employee Info'!$B$3:$B$200,0),MATCH(Data6[[#This Row],[Hours Type:]],'Employee Info'!$C$2:$E$2,0)),"")</f>
        <v/>
      </c>
      <c r="K534" s="19" t="str">
        <f>IFERROR(INDEX('Employee Info'!$C$3:$J$200,MATCH(Data6[[#This Row],[Name:]],'Employee Info'!$B$3:$B$200,0),MATCH(Data6[[#Headers],[Truck]],'Employee Info'!$C$2:$J$2,0)),"")</f>
        <v/>
      </c>
      <c r="L534" s="19" t="str">
        <f>IFERROR(INDEX('Employee Info'!$C$3:$J$200,MATCH(Data6[[#This Row],[Name:]],'Employee Info'!$B$3:$B$200,0),MATCH(Data6[[#Headers],[Phone]],'Employee Info'!$C$2:$J$2,0)),"")</f>
        <v/>
      </c>
      <c r="M534" s="19" t="str">
        <f>IFERROR(INDEX('Employee Info'!$C$3:$J$200,MATCH(Data6[[#This Row],[Name:]],'Employee Info'!$B$3:$B$200,0),MATCH(Data6[[#Headers],[Tech]],'Employee Info'!$C$2:$J$2,0)),"")</f>
        <v/>
      </c>
      <c r="N534" s="19" t="str">
        <f>IFERROR(INDEX('Employee Info'!$C$3:$J$200,MATCH(Data6[[#This Row],[Name:]],'Employee Info'!$B$3:$B$200,0),MATCH(Data6[[#Headers],[Other]],'Employee Info'!$C$2:$J$2,0)),"")</f>
        <v/>
      </c>
      <c r="O534" s="19">
        <f>IFERROR((Data6[[#This Row],[Hours:]]*SUM(Data6[[#This Row],[Rate]:[Other]])),"")</f>
        <v>0</v>
      </c>
      <c r="P534" s="7" t="str">
        <f>IF(Data6[[#This Row],[WO'#:]]="","Riley #","WO#")</f>
        <v>WO#</v>
      </c>
      <c r="Q534" s="7">
        <f>IFERROR(WEEKNUM(Data6[[#This Row],[Date:]]),"")</f>
        <v>15</v>
      </c>
      <c r="R534" s="6">
        <f t="shared" si="24"/>
        <v>45389</v>
      </c>
      <c r="S534" s="6">
        <f>Data6[[#This Row],[Week Start]]+7</f>
        <v>45396</v>
      </c>
      <c r="T534" s="7" t="str">
        <f t="shared" si="25"/>
        <v>4/7/2024 - 4/14/2024</v>
      </c>
      <c r="U534" s="7" t="str">
        <f t="shared" si="26"/>
        <v>Time Card</v>
      </c>
      <c r="V534" s="8" t="str">
        <f>RIGHT(TEXT(Data6[[#This Row],[Date:]],"mmddyyyy"),4)</f>
        <v>2024</v>
      </c>
      <c r="W534" s="8" t="str">
        <f>MID(TEXT(Data6[[#This Row],[Date:]],"mmddyyyy"),3,2)</f>
        <v>11</v>
      </c>
      <c r="X534" s="8" t="str">
        <f>LEFT(TEXT(Data6[[#This Row],[Date:]],"mmddyyyy"),2)</f>
        <v>04</v>
      </c>
      <c r="Y534" s="6">
        <f>DATE(Data6[[#This Row],[Year]],Data6[[#This Row],[Month]],Data6[[#This Row],[Day]])</f>
        <v>45393</v>
      </c>
    </row>
    <row r="535" spans="1:25">
      <c r="A535" s="5">
        <v>45420.280916898148</v>
      </c>
      <c r="B535" s="7" t="s">
        <v>76</v>
      </c>
      <c r="C535" s="6" t="s">
        <v>425</v>
      </c>
      <c r="D535" s="7" t="s">
        <v>156</v>
      </c>
      <c r="E535" s="8">
        <v>2</v>
      </c>
      <c r="F535" s="7">
        <v>6984733</v>
      </c>
      <c r="G535" s="7" t="s">
        <v>68</v>
      </c>
      <c r="H535" s="7" t="s">
        <v>69</v>
      </c>
      <c r="I535" s="7" t="s">
        <v>44</v>
      </c>
      <c r="J535" s="19" t="str">
        <f>IFERROR(INDEX('Employee Info'!$C$3:$E$200,MATCH(Data6[[#This Row],[Name:]],'Employee Info'!$B$3:$B$200,0),MATCH(Data6[[#This Row],[Hours Type:]],'Employee Info'!$C$2:$E$2,0)),"")</f>
        <v/>
      </c>
      <c r="K535" s="19" t="str">
        <f>IFERROR(INDEX('Employee Info'!$C$3:$J$200,MATCH(Data6[[#This Row],[Name:]],'Employee Info'!$B$3:$B$200,0),MATCH(Data6[[#Headers],[Truck]],'Employee Info'!$C$2:$J$2,0)),"")</f>
        <v/>
      </c>
      <c r="L535" s="19" t="str">
        <f>IFERROR(INDEX('Employee Info'!$C$3:$J$200,MATCH(Data6[[#This Row],[Name:]],'Employee Info'!$B$3:$B$200,0),MATCH(Data6[[#Headers],[Phone]],'Employee Info'!$C$2:$J$2,0)),"")</f>
        <v/>
      </c>
      <c r="M535" s="19" t="str">
        <f>IFERROR(INDEX('Employee Info'!$C$3:$J$200,MATCH(Data6[[#This Row],[Name:]],'Employee Info'!$B$3:$B$200,0),MATCH(Data6[[#Headers],[Tech]],'Employee Info'!$C$2:$J$2,0)),"")</f>
        <v/>
      </c>
      <c r="N535" s="19" t="str">
        <f>IFERROR(INDEX('Employee Info'!$C$3:$J$200,MATCH(Data6[[#This Row],[Name:]],'Employee Info'!$B$3:$B$200,0),MATCH(Data6[[#Headers],[Other]],'Employee Info'!$C$2:$J$2,0)),"")</f>
        <v/>
      </c>
      <c r="O535" s="19">
        <f>IFERROR((Data6[[#This Row],[Hours:]]*SUM(Data6[[#This Row],[Rate]:[Other]])),"")</f>
        <v>0</v>
      </c>
      <c r="P535" s="7" t="str">
        <f>IF(Data6[[#This Row],[WO'#:]]="","Riley #","WO#")</f>
        <v>WO#</v>
      </c>
      <c r="Q535" s="7">
        <f>IFERROR(WEEKNUM(Data6[[#This Row],[Date:]]),"")</f>
        <v>15</v>
      </c>
      <c r="R535" s="6">
        <f t="shared" si="24"/>
        <v>45389</v>
      </c>
      <c r="S535" s="6">
        <f>Data6[[#This Row],[Week Start]]+7</f>
        <v>45396</v>
      </c>
      <c r="T535" s="7" t="str">
        <f t="shared" si="25"/>
        <v>4/7/2024 - 4/14/2024</v>
      </c>
      <c r="U535" s="7" t="str">
        <f t="shared" si="26"/>
        <v>Time Card</v>
      </c>
      <c r="V535" s="8" t="str">
        <f>RIGHT(TEXT(Data6[[#This Row],[Date:]],"mmddyyyy"),4)</f>
        <v>2024</v>
      </c>
      <c r="W535" s="8" t="str">
        <f>MID(TEXT(Data6[[#This Row],[Date:]],"mmddyyyy"),3,2)</f>
        <v>11</v>
      </c>
      <c r="X535" s="8" t="str">
        <f>LEFT(TEXT(Data6[[#This Row],[Date:]],"mmddyyyy"),2)</f>
        <v>04</v>
      </c>
      <c r="Y535" s="6">
        <f>DATE(Data6[[#This Row],[Year]],Data6[[#This Row],[Month]],Data6[[#This Row],[Day]])</f>
        <v>45393</v>
      </c>
    </row>
    <row r="536" spans="1:25">
      <c r="A536" s="5">
        <v>45394.509147222219</v>
      </c>
      <c r="B536" s="7" t="s">
        <v>66</v>
      </c>
      <c r="C536" s="6" t="s">
        <v>425</v>
      </c>
      <c r="D536" s="7" t="s">
        <v>416</v>
      </c>
      <c r="E536" s="8">
        <v>1</v>
      </c>
      <c r="F536" s="7">
        <v>7078215</v>
      </c>
      <c r="G536" s="7" t="s">
        <v>68</v>
      </c>
      <c r="H536" s="7" t="s">
        <v>69</v>
      </c>
      <c r="I536" s="7" t="s">
        <v>44</v>
      </c>
      <c r="J536" s="19" t="str">
        <f>IFERROR(INDEX('Employee Info'!$C$3:$E$200,MATCH(Data6[[#This Row],[Name:]],'Employee Info'!$B$3:$B$200,0),MATCH(Data6[[#This Row],[Hours Type:]],'Employee Info'!$C$2:$E$2,0)),"")</f>
        <v/>
      </c>
      <c r="K536" s="19" t="str">
        <f>IFERROR(INDEX('Employee Info'!$C$3:$J$200,MATCH(Data6[[#This Row],[Name:]],'Employee Info'!$B$3:$B$200,0),MATCH(Data6[[#Headers],[Truck]],'Employee Info'!$C$2:$J$2,0)),"")</f>
        <v/>
      </c>
      <c r="L536" s="19" t="str">
        <f>IFERROR(INDEX('Employee Info'!$C$3:$J$200,MATCH(Data6[[#This Row],[Name:]],'Employee Info'!$B$3:$B$200,0),MATCH(Data6[[#Headers],[Phone]],'Employee Info'!$C$2:$J$2,0)),"")</f>
        <v/>
      </c>
      <c r="M536" s="19" t="str">
        <f>IFERROR(INDEX('Employee Info'!$C$3:$J$200,MATCH(Data6[[#This Row],[Name:]],'Employee Info'!$B$3:$B$200,0),MATCH(Data6[[#Headers],[Tech]],'Employee Info'!$C$2:$J$2,0)),"")</f>
        <v/>
      </c>
      <c r="N536" s="19" t="str">
        <f>IFERROR(INDEX('Employee Info'!$C$3:$J$200,MATCH(Data6[[#This Row],[Name:]],'Employee Info'!$B$3:$B$200,0),MATCH(Data6[[#Headers],[Other]],'Employee Info'!$C$2:$J$2,0)),"")</f>
        <v/>
      </c>
      <c r="O536" s="19">
        <f>IFERROR((Data6[[#This Row],[Hours:]]*SUM(Data6[[#This Row],[Rate]:[Other]])),"")</f>
        <v>0</v>
      </c>
      <c r="P536" s="7" t="str">
        <f>IF(Data6[[#This Row],[WO'#:]]="","Riley #","WO#")</f>
        <v>WO#</v>
      </c>
      <c r="Q536" s="7">
        <f>IFERROR(WEEKNUM(Data6[[#This Row],[Date:]]),"")</f>
        <v>15</v>
      </c>
      <c r="R536" s="6">
        <f t="shared" si="24"/>
        <v>45389</v>
      </c>
      <c r="S536" s="6">
        <f>Data6[[#This Row],[Week Start]]+7</f>
        <v>45396</v>
      </c>
      <c r="T536" s="7" t="str">
        <f t="shared" si="25"/>
        <v>4/7/2024 - 4/14/2024</v>
      </c>
      <c r="U536" s="7" t="str">
        <f t="shared" si="26"/>
        <v>Time Card</v>
      </c>
      <c r="V536" s="8" t="str">
        <f>RIGHT(TEXT(Data6[[#This Row],[Date:]],"mmddyyyy"),4)</f>
        <v>2024</v>
      </c>
      <c r="W536" s="8" t="str">
        <f>MID(TEXT(Data6[[#This Row],[Date:]],"mmddyyyy"),3,2)</f>
        <v>11</v>
      </c>
      <c r="X536" s="8" t="str">
        <f>LEFT(TEXT(Data6[[#This Row],[Date:]],"mmddyyyy"),2)</f>
        <v>04</v>
      </c>
      <c r="Y536" s="6">
        <f>DATE(Data6[[#This Row],[Year]],Data6[[#This Row],[Month]],Data6[[#This Row],[Day]])</f>
        <v>45393</v>
      </c>
    </row>
    <row r="537" spans="1:25">
      <c r="A537" s="5">
        <v>45393.58519351852</v>
      </c>
      <c r="B537" s="7" t="s">
        <v>35</v>
      </c>
      <c r="C537" s="6" t="s">
        <v>425</v>
      </c>
      <c r="D537" s="7" t="s">
        <v>428</v>
      </c>
      <c r="E537" s="8">
        <v>7</v>
      </c>
      <c r="F537" s="7">
        <v>7087013</v>
      </c>
      <c r="G537" s="7" t="s">
        <v>68</v>
      </c>
      <c r="H537" s="7" t="s">
        <v>69</v>
      </c>
      <c r="I537" s="7" t="s">
        <v>44</v>
      </c>
      <c r="J537" s="19" t="str">
        <f>IFERROR(INDEX('Employee Info'!$C$3:$E$200,MATCH(Data6[[#This Row],[Name:]],'Employee Info'!$B$3:$B$200,0),MATCH(Data6[[#This Row],[Hours Type:]],'Employee Info'!$C$2:$E$2,0)),"")</f>
        <v/>
      </c>
      <c r="K537" s="19" t="str">
        <f>IFERROR(INDEX('Employee Info'!$C$3:$J$200,MATCH(Data6[[#This Row],[Name:]],'Employee Info'!$B$3:$B$200,0),MATCH(Data6[[#Headers],[Truck]],'Employee Info'!$C$2:$J$2,0)),"")</f>
        <v/>
      </c>
      <c r="L537" s="19" t="str">
        <f>IFERROR(INDEX('Employee Info'!$C$3:$J$200,MATCH(Data6[[#This Row],[Name:]],'Employee Info'!$B$3:$B$200,0),MATCH(Data6[[#Headers],[Phone]],'Employee Info'!$C$2:$J$2,0)),"")</f>
        <v/>
      </c>
      <c r="M537" s="19" t="str">
        <f>IFERROR(INDEX('Employee Info'!$C$3:$J$200,MATCH(Data6[[#This Row],[Name:]],'Employee Info'!$B$3:$B$200,0),MATCH(Data6[[#Headers],[Tech]],'Employee Info'!$C$2:$J$2,0)),"")</f>
        <v/>
      </c>
      <c r="N537" s="19" t="str">
        <f>IFERROR(INDEX('Employee Info'!$C$3:$J$200,MATCH(Data6[[#This Row],[Name:]],'Employee Info'!$B$3:$B$200,0),MATCH(Data6[[#Headers],[Other]],'Employee Info'!$C$2:$J$2,0)),"")</f>
        <v/>
      </c>
      <c r="O537" s="19">
        <f>IFERROR((Data6[[#This Row],[Hours:]]*SUM(Data6[[#This Row],[Rate]:[Other]])),"")</f>
        <v>0</v>
      </c>
      <c r="P537" s="7" t="str">
        <f>IF(Data6[[#This Row],[WO'#:]]="","Riley #","WO#")</f>
        <v>WO#</v>
      </c>
      <c r="Q537" s="7">
        <f>IFERROR(WEEKNUM(Data6[[#This Row],[Date:]]),"")</f>
        <v>15</v>
      </c>
      <c r="R537" s="6">
        <f t="shared" si="24"/>
        <v>45389</v>
      </c>
      <c r="S537" s="6">
        <f>Data6[[#This Row],[Week Start]]+7</f>
        <v>45396</v>
      </c>
      <c r="T537" s="7" t="str">
        <f t="shared" si="25"/>
        <v>4/7/2024 - 4/14/2024</v>
      </c>
      <c r="U537" s="7" t="str">
        <f t="shared" si="26"/>
        <v>Time Card</v>
      </c>
      <c r="V537" s="8" t="str">
        <f>RIGHT(TEXT(Data6[[#This Row],[Date:]],"mmddyyyy"),4)</f>
        <v>2024</v>
      </c>
      <c r="W537" s="8" t="str">
        <f>MID(TEXT(Data6[[#This Row],[Date:]],"mmddyyyy"),3,2)</f>
        <v>11</v>
      </c>
      <c r="X537" s="8" t="str">
        <f>LEFT(TEXT(Data6[[#This Row],[Date:]],"mmddyyyy"),2)</f>
        <v>04</v>
      </c>
      <c r="Y537" s="6">
        <f>DATE(Data6[[#This Row],[Year]],Data6[[#This Row],[Month]],Data6[[#This Row],[Day]])</f>
        <v>45393</v>
      </c>
    </row>
    <row r="538" spans="1:25">
      <c r="A538" s="5">
        <v>45394.522881018522</v>
      </c>
      <c r="B538" s="7" t="s">
        <v>66</v>
      </c>
      <c r="C538" s="6" t="s">
        <v>425</v>
      </c>
      <c r="D538" s="7" t="s">
        <v>423</v>
      </c>
      <c r="E538" s="8">
        <v>1</v>
      </c>
      <c r="F538" s="7">
        <v>7088147</v>
      </c>
      <c r="G538" s="7" t="s">
        <v>68</v>
      </c>
      <c r="H538" s="7" t="s">
        <v>69</v>
      </c>
      <c r="I538" s="7" t="s">
        <v>44</v>
      </c>
      <c r="J538" s="19" t="str">
        <f>IFERROR(INDEX('Employee Info'!$C$3:$E$200,MATCH(Data6[[#This Row],[Name:]],'Employee Info'!$B$3:$B$200,0),MATCH(Data6[[#This Row],[Hours Type:]],'Employee Info'!$C$2:$E$2,0)),"")</f>
        <v/>
      </c>
      <c r="K538" s="19" t="str">
        <f>IFERROR(INDEX('Employee Info'!$C$3:$J$200,MATCH(Data6[[#This Row],[Name:]],'Employee Info'!$B$3:$B$200,0),MATCH(Data6[[#Headers],[Truck]],'Employee Info'!$C$2:$J$2,0)),"")</f>
        <v/>
      </c>
      <c r="L538" s="19" t="str">
        <f>IFERROR(INDEX('Employee Info'!$C$3:$J$200,MATCH(Data6[[#This Row],[Name:]],'Employee Info'!$B$3:$B$200,0),MATCH(Data6[[#Headers],[Phone]],'Employee Info'!$C$2:$J$2,0)),"")</f>
        <v/>
      </c>
      <c r="M538" s="19" t="str">
        <f>IFERROR(INDEX('Employee Info'!$C$3:$J$200,MATCH(Data6[[#This Row],[Name:]],'Employee Info'!$B$3:$B$200,0),MATCH(Data6[[#Headers],[Tech]],'Employee Info'!$C$2:$J$2,0)),"")</f>
        <v/>
      </c>
      <c r="N538" s="19" t="str">
        <f>IFERROR(INDEX('Employee Info'!$C$3:$J$200,MATCH(Data6[[#This Row],[Name:]],'Employee Info'!$B$3:$B$200,0),MATCH(Data6[[#Headers],[Other]],'Employee Info'!$C$2:$J$2,0)),"")</f>
        <v/>
      </c>
      <c r="O538" s="19">
        <f>IFERROR((Data6[[#This Row],[Hours:]]*SUM(Data6[[#This Row],[Rate]:[Other]])),"")</f>
        <v>0</v>
      </c>
      <c r="P538" s="7" t="str">
        <f>IF(Data6[[#This Row],[WO'#:]]="","Riley #","WO#")</f>
        <v>WO#</v>
      </c>
      <c r="Q538" s="7">
        <f>IFERROR(WEEKNUM(Data6[[#This Row],[Date:]]),"")</f>
        <v>15</v>
      </c>
      <c r="R538" s="6">
        <f t="shared" si="24"/>
        <v>45389</v>
      </c>
      <c r="S538" s="6">
        <f>Data6[[#This Row],[Week Start]]+7</f>
        <v>45396</v>
      </c>
      <c r="T538" s="7" t="str">
        <f t="shared" si="25"/>
        <v>4/7/2024 - 4/14/2024</v>
      </c>
      <c r="U538" s="7" t="str">
        <f t="shared" si="26"/>
        <v>Time Card</v>
      </c>
      <c r="V538" s="8" t="str">
        <f>RIGHT(TEXT(Data6[[#This Row],[Date:]],"mmddyyyy"),4)</f>
        <v>2024</v>
      </c>
      <c r="W538" s="8" t="str">
        <f>MID(TEXT(Data6[[#This Row],[Date:]],"mmddyyyy"),3,2)</f>
        <v>11</v>
      </c>
      <c r="X538" s="8" t="str">
        <f>LEFT(TEXT(Data6[[#This Row],[Date:]],"mmddyyyy"),2)</f>
        <v>04</v>
      </c>
      <c r="Y538" s="6">
        <f>DATE(Data6[[#This Row],[Year]],Data6[[#This Row],[Month]],Data6[[#This Row],[Day]])</f>
        <v>45393</v>
      </c>
    </row>
    <row r="539" spans="1:25">
      <c r="A539" s="5">
        <v>45394.40988078704</v>
      </c>
      <c r="B539" s="7" t="s">
        <v>31</v>
      </c>
      <c r="C539" s="6" t="s">
        <v>429</v>
      </c>
      <c r="D539" s="7" t="s">
        <v>340</v>
      </c>
      <c r="E539" s="8">
        <v>5.5</v>
      </c>
      <c r="F539" s="7">
        <v>6984733</v>
      </c>
      <c r="G539" s="7" t="s">
        <v>68</v>
      </c>
      <c r="H539" s="7" t="s">
        <v>69</v>
      </c>
      <c r="I539" s="7" t="s">
        <v>44</v>
      </c>
      <c r="J539" s="19" t="str">
        <f>IFERROR(INDEX('Employee Info'!$C$3:$E$200,MATCH(Data6[[#This Row],[Name:]],'Employee Info'!$B$3:$B$200,0),MATCH(Data6[[#This Row],[Hours Type:]],'Employee Info'!$C$2:$E$2,0)),"")</f>
        <v/>
      </c>
      <c r="K539" s="19" t="str">
        <f>IFERROR(INDEX('Employee Info'!$C$3:$J$200,MATCH(Data6[[#This Row],[Name:]],'Employee Info'!$B$3:$B$200,0),MATCH(Data6[[#Headers],[Truck]],'Employee Info'!$C$2:$J$2,0)),"")</f>
        <v/>
      </c>
      <c r="L539" s="19" t="str">
        <f>IFERROR(INDEX('Employee Info'!$C$3:$J$200,MATCH(Data6[[#This Row],[Name:]],'Employee Info'!$B$3:$B$200,0),MATCH(Data6[[#Headers],[Phone]],'Employee Info'!$C$2:$J$2,0)),"")</f>
        <v/>
      </c>
      <c r="M539" s="19" t="str">
        <f>IFERROR(INDEX('Employee Info'!$C$3:$J$200,MATCH(Data6[[#This Row],[Name:]],'Employee Info'!$B$3:$B$200,0),MATCH(Data6[[#Headers],[Tech]],'Employee Info'!$C$2:$J$2,0)),"")</f>
        <v/>
      </c>
      <c r="N539" s="19" t="str">
        <f>IFERROR(INDEX('Employee Info'!$C$3:$J$200,MATCH(Data6[[#This Row],[Name:]],'Employee Info'!$B$3:$B$200,0),MATCH(Data6[[#Headers],[Other]],'Employee Info'!$C$2:$J$2,0)),"")</f>
        <v/>
      </c>
      <c r="O539" s="19">
        <f>IFERROR((Data6[[#This Row],[Hours:]]*SUM(Data6[[#This Row],[Rate]:[Other]])),"")</f>
        <v>0</v>
      </c>
      <c r="P539" s="7" t="str">
        <f>IF(Data6[[#This Row],[WO'#:]]="","Riley #","WO#")</f>
        <v>WO#</v>
      </c>
      <c r="Q539" s="7">
        <f>IFERROR(WEEKNUM(Data6[[#This Row],[Date:]]),"")</f>
        <v>15</v>
      </c>
      <c r="R539" s="6">
        <f t="shared" si="24"/>
        <v>45389</v>
      </c>
      <c r="S539" s="6">
        <f>Data6[[#This Row],[Week Start]]+7</f>
        <v>45396</v>
      </c>
      <c r="T539" s="7" t="str">
        <f t="shared" si="25"/>
        <v>4/7/2024 - 4/14/2024</v>
      </c>
      <c r="U539" s="7" t="str">
        <f t="shared" si="26"/>
        <v>Time Card</v>
      </c>
      <c r="V539" s="8" t="str">
        <f>RIGHT(TEXT(Data6[[#This Row],[Date:]],"mmddyyyy"),4)</f>
        <v>2024</v>
      </c>
      <c r="W539" s="8" t="str">
        <f>MID(TEXT(Data6[[#This Row],[Date:]],"mmddyyyy"),3,2)</f>
        <v>12</v>
      </c>
      <c r="X539" s="8" t="str">
        <f>LEFT(TEXT(Data6[[#This Row],[Date:]],"mmddyyyy"),2)</f>
        <v>04</v>
      </c>
      <c r="Y539" s="6">
        <f>DATE(Data6[[#This Row],[Year]],Data6[[#This Row],[Month]],Data6[[#This Row],[Day]])</f>
        <v>45394</v>
      </c>
    </row>
    <row r="540" spans="1:25">
      <c r="A540" s="5">
        <v>45394.504116087963</v>
      </c>
      <c r="B540" s="7" t="s">
        <v>35</v>
      </c>
      <c r="C540" s="6" t="s">
        <v>429</v>
      </c>
      <c r="D540" s="7" t="s">
        <v>212</v>
      </c>
      <c r="E540" s="8">
        <v>2</v>
      </c>
      <c r="F540" s="7">
        <v>6984733</v>
      </c>
      <c r="G540" s="7" t="s">
        <v>68</v>
      </c>
      <c r="H540" s="7" t="s">
        <v>69</v>
      </c>
      <c r="I540" s="7" t="s">
        <v>44</v>
      </c>
      <c r="J540" s="19" t="str">
        <f>IFERROR(INDEX('Employee Info'!$C$3:$E$200,MATCH(Data6[[#This Row],[Name:]],'Employee Info'!$B$3:$B$200,0),MATCH(Data6[[#This Row],[Hours Type:]],'Employee Info'!$C$2:$E$2,0)),"")</f>
        <v/>
      </c>
      <c r="K540" s="19" t="str">
        <f>IFERROR(INDEX('Employee Info'!$C$3:$J$200,MATCH(Data6[[#This Row],[Name:]],'Employee Info'!$B$3:$B$200,0),MATCH(Data6[[#Headers],[Truck]],'Employee Info'!$C$2:$J$2,0)),"")</f>
        <v/>
      </c>
      <c r="L540" s="19" t="str">
        <f>IFERROR(INDEX('Employee Info'!$C$3:$J$200,MATCH(Data6[[#This Row],[Name:]],'Employee Info'!$B$3:$B$200,0),MATCH(Data6[[#Headers],[Phone]],'Employee Info'!$C$2:$J$2,0)),"")</f>
        <v/>
      </c>
      <c r="M540" s="19" t="str">
        <f>IFERROR(INDEX('Employee Info'!$C$3:$J$200,MATCH(Data6[[#This Row],[Name:]],'Employee Info'!$B$3:$B$200,0),MATCH(Data6[[#Headers],[Tech]],'Employee Info'!$C$2:$J$2,0)),"")</f>
        <v/>
      </c>
      <c r="N540" s="19" t="str">
        <f>IFERROR(INDEX('Employee Info'!$C$3:$J$200,MATCH(Data6[[#This Row],[Name:]],'Employee Info'!$B$3:$B$200,0),MATCH(Data6[[#Headers],[Other]],'Employee Info'!$C$2:$J$2,0)),"")</f>
        <v/>
      </c>
      <c r="O540" s="19">
        <f>IFERROR((Data6[[#This Row],[Hours:]]*SUM(Data6[[#This Row],[Rate]:[Other]])),"")</f>
        <v>0</v>
      </c>
      <c r="P540" s="7" t="str">
        <f>IF(Data6[[#This Row],[WO'#:]]="","Riley #","WO#")</f>
        <v>WO#</v>
      </c>
      <c r="Q540" s="7">
        <f>IFERROR(WEEKNUM(Data6[[#This Row],[Date:]]),"")</f>
        <v>15</v>
      </c>
      <c r="R540" s="6">
        <f t="shared" si="24"/>
        <v>45389</v>
      </c>
      <c r="S540" s="6">
        <f>Data6[[#This Row],[Week Start]]+7</f>
        <v>45396</v>
      </c>
      <c r="T540" s="7" t="str">
        <f t="shared" si="25"/>
        <v>4/7/2024 - 4/14/2024</v>
      </c>
      <c r="U540" s="7" t="str">
        <f t="shared" si="26"/>
        <v>Time Card</v>
      </c>
      <c r="V540" s="8" t="str">
        <f>RIGHT(TEXT(Data6[[#This Row],[Date:]],"mmddyyyy"),4)</f>
        <v>2024</v>
      </c>
      <c r="W540" s="8" t="str">
        <f>MID(TEXT(Data6[[#This Row],[Date:]],"mmddyyyy"),3,2)</f>
        <v>12</v>
      </c>
      <c r="X540" s="8" t="str">
        <f>LEFT(TEXT(Data6[[#This Row],[Date:]],"mmddyyyy"),2)</f>
        <v>04</v>
      </c>
      <c r="Y540" s="6">
        <f>DATE(Data6[[#This Row],[Year]],Data6[[#This Row],[Month]],Data6[[#This Row],[Day]])</f>
        <v>45394</v>
      </c>
    </row>
    <row r="541" spans="1:25">
      <c r="A541" s="5">
        <v>45394.525739004632</v>
      </c>
      <c r="B541" s="7" t="s">
        <v>66</v>
      </c>
      <c r="C541" s="6" t="s">
        <v>429</v>
      </c>
      <c r="D541" s="7" t="s">
        <v>430</v>
      </c>
      <c r="E541" s="8">
        <v>3.5</v>
      </c>
      <c r="F541" s="7">
        <v>6984733</v>
      </c>
      <c r="G541" s="7" t="s">
        <v>68</v>
      </c>
      <c r="H541" s="7" t="s">
        <v>69</v>
      </c>
      <c r="I541" s="7" t="s">
        <v>44</v>
      </c>
      <c r="J541" s="19" t="str">
        <f>IFERROR(INDEX('Employee Info'!$C$3:$E$200,MATCH(Data6[[#This Row],[Name:]],'Employee Info'!$B$3:$B$200,0),MATCH(Data6[[#This Row],[Hours Type:]],'Employee Info'!$C$2:$E$2,0)),"")</f>
        <v/>
      </c>
      <c r="K541" s="19" t="str">
        <f>IFERROR(INDEX('Employee Info'!$C$3:$J$200,MATCH(Data6[[#This Row],[Name:]],'Employee Info'!$B$3:$B$200,0),MATCH(Data6[[#Headers],[Truck]],'Employee Info'!$C$2:$J$2,0)),"")</f>
        <v/>
      </c>
      <c r="L541" s="19" t="str">
        <f>IFERROR(INDEX('Employee Info'!$C$3:$J$200,MATCH(Data6[[#This Row],[Name:]],'Employee Info'!$B$3:$B$200,0),MATCH(Data6[[#Headers],[Phone]],'Employee Info'!$C$2:$J$2,0)),"")</f>
        <v/>
      </c>
      <c r="M541" s="19" t="str">
        <f>IFERROR(INDEX('Employee Info'!$C$3:$J$200,MATCH(Data6[[#This Row],[Name:]],'Employee Info'!$B$3:$B$200,0),MATCH(Data6[[#Headers],[Tech]],'Employee Info'!$C$2:$J$2,0)),"")</f>
        <v/>
      </c>
      <c r="N541" s="19" t="str">
        <f>IFERROR(INDEX('Employee Info'!$C$3:$J$200,MATCH(Data6[[#This Row],[Name:]],'Employee Info'!$B$3:$B$200,0),MATCH(Data6[[#Headers],[Other]],'Employee Info'!$C$2:$J$2,0)),"")</f>
        <v/>
      </c>
      <c r="O541" s="19">
        <f>IFERROR((Data6[[#This Row],[Hours:]]*SUM(Data6[[#This Row],[Rate]:[Other]])),"")</f>
        <v>0</v>
      </c>
      <c r="P541" s="7" t="str">
        <f>IF(Data6[[#This Row],[WO'#:]]="","Riley #","WO#")</f>
        <v>WO#</v>
      </c>
      <c r="Q541" s="7">
        <f>IFERROR(WEEKNUM(Data6[[#This Row],[Date:]]),"")</f>
        <v>15</v>
      </c>
      <c r="R541" s="6">
        <f t="shared" si="24"/>
        <v>45389</v>
      </c>
      <c r="S541" s="6">
        <f>Data6[[#This Row],[Week Start]]+7</f>
        <v>45396</v>
      </c>
      <c r="T541" s="7" t="str">
        <f t="shared" si="25"/>
        <v>4/7/2024 - 4/14/2024</v>
      </c>
      <c r="U541" s="7" t="str">
        <f t="shared" si="26"/>
        <v>Time Card</v>
      </c>
      <c r="V541" s="8" t="str">
        <f>RIGHT(TEXT(Data6[[#This Row],[Date:]],"mmddyyyy"),4)</f>
        <v>2024</v>
      </c>
      <c r="W541" s="8" t="str">
        <f>MID(TEXT(Data6[[#This Row],[Date:]],"mmddyyyy"),3,2)</f>
        <v>12</v>
      </c>
      <c r="X541" s="8" t="str">
        <f>LEFT(TEXT(Data6[[#This Row],[Date:]],"mmddyyyy"),2)</f>
        <v>04</v>
      </c>
      <c r="Y541" s="6">
        <f>DATE(Data6[[#This Row],[Year]],Data6[[#This Row],[Month]],Data6[[#This Row],[Day]])</f>
        <v>45394</v>
      </c>
    </row>
    <row r="542" spans="1:25">
      <c r="A542" s="5">
        <v>45420.281116782404</v>
      </c>
      <c r="B542" s="7" t="s">
        <v>76</v>
      </c>
      <c r="C542" s="6" t="s">
        <v>429</v>
      </c>
      <c r="D542" s="7" t="s">
        <v>156</v>
      </c>
      <c r="E542" s="8">
        <v>4</v>
      </c>
      <c r="F542" s="7">
        <v>6984733</v>
      </c>
      <c r="G542" s="7" t="s">
        <v>68</v>
      </c>
      <c r="H542" s="7" t="s">
        <v>69</v>
      </c>
      <c r="I542" s="7" t="s">
        <v>44</v>
      </c>
      <c r="J542" s="19" t="str">
        <f>IFERROR(INDEX('Employee Info'!$C$3:$E$200,MATCH(Data6[[#This Row],[Name:]],'Employee Info'!$B$3:$B$200,0),MATCH(Data6[[#This Row],[Hours Type:]],'Employee Info'!$C$2:$E$2,0)),"")</f>
        <v/>
      </c>
      <c r="K542" s="19" t="str">
        <f>IFERROR(INDEX('Employee Info'!$C$3:$J$200,MATCH(Data6[[#This Row],[Name:]],'Employee Info'!$B$3:$B$200,0),MATCH(Data6[[#Headers],[Truck]],'Employee Info'!$C$2:$J$2,0)),"")</f>
        <v/>
      </c>
      <c r="L542" s="19" t="str">
        <f>IFERROR(INDEX('Employee Info'!$C$3:$J$200,MATCH(Data6[[#This Row],[Name:]],'Employee Info'!$B$3:$B$200,0),MATCH(Data6[[#Headers],[Phone]],'Employee Info'!$C$2:$J$2,0)),"")</f>
        <v/>
      </c>
      <c r="M542" s="19" t="str">
        <f>IFERROR(INDEX('Employee Info'!$C$3:$J$200,MATCH(Data6[[#This Row],[Name:]],'Employee Info'!$B$3:$B$200,0),MATCH(Data6[[#Headers],[Tech]],'Employee Info'!$C$2:$J$2,0)),"")</f>
        <v/>
      </c>
      <c r="N542" s="19" t="str">
        <f>IFERROR(INDEX('Employee Info'!$C$3:$J$200,MATCH(Data6[[#This Row],[Name:]],'Employee Info'!$B$3:$B$200,0),MATCH(Data6[[#Headers],[Other]],'Employee Info'!$C$2:$J$2,0)),"")</f>
        <v/>
      </c>
      <c r="O542" s="19">
        <f>IFERROR((Data6[[#This Row],[Hours:]]*SUM(Data6[[#This Row],[Rate]:[Other]])),"")</f>
        <v>0</v>
      </c>
      <c r="P542" s="7" t="str">
        <f>IF(Data6[[#This Row],[WO'#:]]="","Riley #","WO#")</f>
        <v>WO#</v>
      </c>
      <c r="Q542" s="7">
        <f>IFERROR(WEEKNUM(Data6[[#This Row],[Date:]]),"")</f>
        <v>15</v>
      </c>
      <c r="R542" s="6">
        <f t="shared" si="24"/>
        <v>45389</v>
      </c>
      <c r="S542" s="6">
        <f>Data6[[#This Row],[Week Start]]+7</f>
        <v>45396</v>
      </c>
      <c r="T542" s="7" t="str">
        <f t="shared" si="25"/>
        <v>4/7/2024 - 4/14/2024</v>
      </c>
      <c r="U542" s="7" t="str">
        <f t="shared" si="26"/>
        <v>Time Card</v>
      </c>
      <c r="V542" s="8" t="str">
        <f>RIGHT(TEXT(Data6[[#This Row],[Date:]],"mmddyyyy"),4)</f>
        <v>2024</v>
      </c>
      <c r="W542" s="8" t="str">
        <f>MID(TEXT(Data6[[#This Row],[Date:]],"mmddyyyy"),3,2)</f>
        <v>12</v>
      </c>
      <c r="X542" s="8" t="str">
        <f>LEFT(TEXT(Data6[[#This Row],[Date:]],"mmddyyyy"),2)</f>
        <v>04</v>
      </c>
      <c r="Y542" s="6">
        <f>DATE(Data6[[#This Row],[Year]],Data6[[#This Row],[Month]],Data6[[#This Row],[Day]])</f>
        <v>45394</v>
      </c>
    </row>
    <row r="543" spans="1:25">
      <c r="A543" s="5">
        <v>45394.409343981482</v>
      </c>
      <c r="B543" s="7" t="s">
        <v>31</v>
      </c>
      <c r="C543" s="6" t="s">
        <v>429</v>
      </c>
      <c r="D543" s="7" t="s">
        <v>431</v>
      </c>
      <c r="E543" s="8">
        <v>2.5</v>
      </c>
      <c r="F543" s="7">
        <v>7065730</v>
      </c>
      <c r="G543" s="7" t="s">
        <v>68</v>
      </c>
      <c r="H543" s="7" t="s">
        <v>69</v>
      </c>
      <c r="I543" s="7" t="s">
        <v>44</v>
      </c>
      <c r="J543" s="19" t="str">
        <f>IFERROR(INDEX('Employee Info'!$C$3:$E$200,MATCH(Data6[[#This Row],[Name:]],'Employee Info'!$B$3:$B$200,0),MATCH(Data6[[#This Row],[Hours Type:]],'Employee Info'!$C$2:$E$2,0)),"")</f>
        <v/>
      </c>
      <c r="K543" s="19" t="str">
        <f>IFERROR(INDEX('Employee Info'!$C$3:$J$200,MATCH(Data6[[#This Row],[Name:]],'Employee Info'!$B$3:$B$200,0),MATCH(Data6[[#Headers],[Truck]],'Employee Info'!$C$2:$J$2,0)),"")</f>
        <v/>
      </c>
      <c r="L543" s="19" t="str">
        <f>IFERROR(INDEX('Employee Info'!$C$3:$J$200,MATCH(Data6[[#This Row],[Name:]],'Employee Info'!$B$3:$B$200,0),MATCH(Data6[[#Headers],[Phone]],'Employee Info'!$C$2:$J$2,0)),"")</f>
        <v/>
      </c>
      <c r="M543" s="19" t="str">
        <f>IFERROR(INDEX('Employee Info'!$C$3:$J$200,MATCH(Data6[[#This Row],[Name:]],'Employee Info'!$B$3:$B$200,0),MATCH(Data6[[#Headers],[Tech]],'Employee Info'!$C$2:$J$2,0)),"")</f>
        <v/>
      </c>
      <c r="N543" s="19" t="str">
        <f>IFERROR(INDEX('Employee Info'!$C$3:$J$200,MATCH(Data6[[#This Row],[Name:]],'Employee Info'!$B$3:$B$200,0),MATCH(Data6[[#Headers],[Other]],'Employee Info'!$C$2:$J$2,0)),"")</f>
        <v/>
      </c>
      <c r="O543" s="19">
        <f>IFERROR((Data6[[#This Row],[Hours:]]*SUM(Data6[[#This Row],[Rate]:[Other]])),"")</f>
        <v>0</v>
      </c>
      <c r="P543" s="7" t="str">
        <f>IF(Data6[[#This Row],[WO'#:]]="","Riley #","WO#")</f>
        <v>WO#</v>
      </c>
      <c r="Q543" s="7">
        <f>IFERROR(WEEKNUM(Data6[[#This Row],[Date:]]),"")</f>
        <v>15</v>
      </c>
      <c r="R543" s="6">
        <f t="shared" si="24"/>
        <v>45389</v>
      </c>
      <c r="S543" s="6">
        <f>Data6[[#This Row],[Week Start]]+7</f>
        <v>45396</v>
      </c>
      <c r="T543" s="7" t="str">
        <f t="shared" si="25"/>
        <v>4/7/2024 - 4/14/2024</v>
      </c>
      <c r="U543" s="7" t="str">
        <f t="shared" si="26"/>
        <v>Time Card</v>
      </c>
      <c r="V543" s="8" t="str">
        <f>RIGHT(TEXT(Data6[[#This Row],[Date:]],"mmddyyyy"),4)</f>
        <v>2024</v>
      </c>
      <c r="W543" s="8" t="str">
        <f>MID(TEXT(Data6[[#This Row],[Date:]],"mmddyyyy"),3,2)</f>
        <v>12</v>
      </c>
      <c r="X543" s="8" t="str">
        <f>LEFT(TEXT(Data6[[#This Row],[Date:]],"mmddyyyy"),2)</f>
        <v>04</v>
      </c>
      <c r="Y543" s="6">
        <f>DATE(Data6[[#This Row],[Year]],Data6[[#This Row],[Month]],Data6[[#This Row],[Day]])</f>
        <v>45394</v>
      </c>
    </row>
    <row r="544" spans="1:25">
      <c r="A544" s="5">
        <v>45394.510722222221</v>
      </c>
      <c r="B544" s="7" t="s">
        <v>66</v>
      </c>
      <c r="C544" s="6" t="s">
        <v>429</v>
      </c>
      <c r="D544" s="7" t="s">
        <v>432</v>
      </c>
      <c r="E544" s="8">
        <v>2.5</v>
      </c>
      <c r="F544" s="7">
        <v>7065730</v>
      </c>
      <c r="G544" s="7" t="s">
        <v>68</v>
      </c>
      <c r="H544" s="7" t="s">
        <v>69</v>
      </c>
      <c r="I544" s="7" t="s">
        <v>44</v>
      </c>
      <c r="J544" s="19" t="str">
        <f>IFERROR(INDEX('Employee Info'!$C$3:$E$200,MATCH(Data6[[#This Row],[Name:]],'Employee Info'!$B$3:$B$200,0),MATCH(Data6[[#This Row],[Hours Type:]],'Employee Info'!$C$2:$E$2,0)),"")</f>
        <v/>
      </c>
      <c r="K544" s="19" t="str">
        <f>IFERROR(INDEX('Employee Info'!$C$3:$J$200,MATCH(Data6[[#This Row],[Name:]],'Employee Info'!$B$3:$B$200,0),MATCH(Data6[[#Headers],[Truck]],'Employee Info'!$C$2:$J$2,0)),"")</f>
        <v/>
      </c>
      <c r="L544" s="19" t="str">
        <f>IFERROR(INDEX('Employee Info'!$C$3:$J$200,MATCH(Data6[[#This Row],[Name:]],'Employee Info'!$B$3:$B$200,0),MATCH(Data6[[#Headers],[Phone]],'Employee Info'!$C$2:$J$2,0)),"")</f>
        <v/>
      </c>
      <c r="M544" s="19" t="str">
        <f>IFERROR(INDEX('Employee Info'!$C$3:$J$200,MATCH(Data6[[#This Row],[Name:]],'Employee Info'!$B$3:$B$200,0),MATCH(Data6[[#Headers],[Tech]],'Employee Info'!$C$2:$J$2,0)),"")</f>
        <v/>
      </c>
      <c r="N544" s="19" t="str">
        <f>IFERROR(INDEX('Employee Info'!$C$3:$J$200,MATCH(Data6[[#This Row],[Name:]],'Employee Info'!$B$3:$B$200,0),MATCH(Data6[[#Headers],[Other]],'Employee Info'!$C$2:$J$2,0)),"")</f>
        <v/>
      </c>
      <c r="O544" s="19">
        <f>IFERROR((Data6[[#This Row],[Hours:]]*SUM(Data6[[#This Row],[Rate]:[Other]])),"")</f>
        <v>0</v>
      </c>
      <c r="P544" s="7" t="str">
        <f>IF(Data6[[#This Row],[WO'#:]]="","Riley #","WO#")</f>
        <v>WO#</v>
      </c>
      <c r="Q544" s="7">
        <f>IFERROR(WEEKNUM(Data6[[#This Row],[Date:]]),"")</f>
        <v>15</v>
      </c>
      <c r="R544" s="6">
        <f t="shared" si="24"/>
        <v>45389</v>
      </c>
      <c r="S544" s="6">
        <f>Data6[[#This Row],[Week Start]]+7</f>
        <v>45396</v>
      </c>
      <c r="T544" s="7" t="str">
        <f t="shared" si="25"/>
        <v>4/7/2024 - 4/14/2024</v>
      </c>
      <c r="U544" s="7" t="str">
        <f t="shared" si="26"/>
        <v>Time Card</v>
      </c>
      <c r="V544" s="8" t="str">
        <f>RIGHT(TEXT(Data6[[#This Row],[Date:]],"mmddyyyy"),4)</f>
        <v>2024</v>
      </c>
      <c r="W544" s="8" t="str">
        <f>MID(TEXT(Data6[[#This Row],[Date:]],"mmddyyyy"),3,2)</f>
        <v>12</v>
      </c>
      <c r="X544" s="8" t="str">
        <f>LEFT(TEXT(Data6[[#This Row],[Date:]],"mmddyyyy"),2)</f>
        <v>04</v>
      </c>
      <c r="Y544" s="6">
        <f>DATE(Data6[[#This Row],[Year]],Data6[[#This Row],[Month]],Data6[[#This Row],[Day]])</f>
        <v>45394</v>
      </c>
    </row>
    <row r="545" spans="1:25">
      <c r="A545" s="5">
        <v>45394.509213310186</v>
      </c>
      <c r="B545" s="7" t="s">
        <v>66</v>
      </c>
      <c r="C545" s="6" t="s">
        <v>429</v>
      </c>
      <c r="D545" s="7" t="s">
        <v>416</v>
      </c>
      <c r="E545" s="8">
        <v>1</v>
      </c>
      <c r="F545" s="7">
        <v>7078215</v>
      </c>
      <c r="G545" s="7" t="s">
        <v>68</v>
      </c>
      <c r="H545" s="7" t="s">
        <v>69</v>
      </c>
      <c r="I545" s="7" t="s">
        <v>44</v>
      </c>
      <c r="J545" s="19" t="str">
        <f>IFERROR(INDEX('Employee Info'!$C$3:$E$200,MATCH(Data6[[#This Row],[Name:]],'Employee Info'!$B$3:$B$200,0),MATCH(Data6[[#This Row],[Hours Type:]],'Employee Info'!$C$2:$E$2,0)),"")</f>
        <v/>
      </c>
      <c r="K545" s="19" t="str">
        <f>IFERROR(INDEX('Employee Info'!$C$3:$J$200,MATCH(Data6[[#This Row],[Name:]],'Employee Info'!$B$3:$B$200,0),MATCH(Data6[[#Headers],[Truck]],'Employee Info'!$C$2:$J$2,0)),"")</f>
        <v/>
      </c>
      <c r="L545" s="19" t="str">
        <f>IFERROR(INDEX('Employee Info'!$C$3:$J$200,MATCH(Data6[[#This Row],[Name:]],'Employee Info'!$B$3:$B$200,0),MATCH(Data6[[#Headers],[Phone]],'Employee Info'!$C$2:$J$2,0)),"")</f>
        <v/>
      </c>
      <c r="M545" s="19" t="str">
        <f>IFERROR(INDEX('Employee Info'!$C$3:$J$200,MATCH(Data6[[#This Row],[Name:]],'Employee Info'!$B$3:$B$200,0),MATCH(Data6[[#Headers],[Tech]],'Employee Info'!$C$2:$J$2,0)),"")</f>
        <v/>
      </c>
      <c r="N545" s="19" t="str">
        <f>IFERROR(INDEX('Employee Info'!$C$3:$J$200,MATCH(Data6[[#This Row],[Name:]],'Employee Info'!$B$3:$B$200,0),MATCH(Data6[[#Headers],[Other]],'Employee Info'!$C$2:$J$2,0)),"")</f>
        <v/>
      </c>
      <c r="O545" s="19">
        <f>IFERROR((Data6[[#This Row],[Hours:]]*SUM(Data6[[#This Row],[Rate]:[Other]])),"")</f>
        <v>0</v>
      </c>
      <c r="P545" s="7" t="str">
        <f>IF(Data6[[#This Row],[WO'#:]]="","Riley #","WO#")</f>
        <v>WO#</v>
      </c>
      <c r="Q545" s="7">
        <f>IFERROR(WEEKNUM(Data6[[#This Row],[Date:]]),"")</f>
        <v>15</v>
      </c>
      <c r="R545" s="6">
        <f t="shared" si="24"/>
        <v>45389</v>
      </c>
      <c r="S545" s="6">
        <f>Data6[[#This Row],[Week Start]]+7</f>
        <v>45396</v>
      </c>
      <c r="T545" s="7" t="str">
        <f t="shared" si="25"/>
        <v>4/7/2024 - 4/14/2024</v>
      </c>
      <c r="U545" s="7" t="str">
        <f t="shared" si="26"/>
        <v>Time Card</v>
      </c>
      <c r="V545" s="8" t="str">
        <f>RIGHT(TEXT(Data6[[#This Row],[Date:]],"mmddyyyy"),4)</f>
        <v>2024</v>
      </c>
      <c r="W545" s="8" t="str">
        <f>MID(TEXT(Data6[[#This Row],[Date:]],"mmddyyyy"),3,2)</f>
        <v>12</v>
      </c>
      <c r="X545" s="8" t="str">
        <f>LEFT(TEXT(Data6[[#This Row],[Date:]],"mmddyyyy"),2)</f>
        <v>04</v>
      </c>
      <c r="Y545" s="6">
        <f>DATE(Data6[[#This Row],[Year]],Data6[[#This Row],[Month]],Data6[[#This Row],[Day]])</f>
        <v>45394</v>
      </c>
    </row>
    <row r="546" spans="1:25">
      <c r="A546" s="5">
        <v>45394.503637499998</v>
      </c>
      <c r="B546" s="7" t="s">
        <v>35</v>
      </c>
      <c r="C546" s="6" t="s">
        <v>429</v>
      </c>
      <c r="D546" s="7" t="s">
        <v>433</v>
      </c>
      <c r="E546" s="8">
        <v>2</v>
      </c>
      <c r="F546" s="7">
        <v>7087013</v>
      </c>
      <c r="G546" s="7" t="s">
        <v>68</v>
      </c>
      <c r="H546" s="7" t="s">
        <v>69</v>
      </c>
      <c r="I546" s="7" t="s">
        <v>44</v>
      </c>
      <c r="J546" s="19" t="str">
        <f>IFERROR(INDEX('Employee Info'!$C$3:$E$200,MATCH(Data6[[#This Row],[Name:]],'Employee Info'!$B$3:$B$200,0),MATCH(Data6[[#This Row],[Hours Type:]],'Employee Info'!$C$2:$E$2,0)),"")</f>
        <v/>
      </c>
      <c r="K546" s="19" t="str">
        <f>IFERROR(INDEX('Employee Info'!$C$3:$J$200,MATCH(Data6[[#This Row],[Name:]],'Employee Info'!$B$3:$B$200,0),MATCH(Data6[[#Headers],[Truck]],'Employee Info'!$C$2:$J$2,0)),"")</f>
        <v/>
      </c>
      <c r="L546" s="19" t="str">
        <f>IFERROR(INDEX('Employee Info'!$C$3:$J$200,MATCH(Data6[[#This Row],[Name:]],'Employee Info'!$B$3:$B$200,0),MATCH(Data6[[#Headers],[Phone]],'Employee Info'!$C$2:$J$2,0)),"")</f>
        <v/>
      </c>
      <c r="M546" s="19" t="str">
        <f>IFERROR(INDEX('Employee Info'!$C$3:$J$200,MATCH(Data6[[#This Row],[Name:]],'Employee Info'!$B$3:$B$200,0),MATCH(Data6[[#Headers],[Tech]],'Employee Info'!$C$2:$J$2,0)),"")</f>
        <v/>
      </c>
      <c r="N546" s="19" t="str">
        <f>IFERROR(INDEX('Employee Info'!$C$3:$J$200,MATCH(Data6[[#This Row],[Name:]],'Employee Info'!$B$3:$B$200,0),MATCH(Data6[[#Headers],[Other]],'Employee Info'!$C$2:$J$2,0)),"")</f>
        <v/>
      </c>
      <c r="O546" s="19">
        <f>IFERROR((Data6[[#This Row],[Hours:]]*SUM(Data6[[#This Row],[Rate]:[Other]])),"")</f>
        <v>0</v>
      </c>
      <c r="P546" s="7" t="str">
        <f>IF(Data6[[#This Row],[WO'#:]]="","Riley #","WO#")</f>
        <v>WO#</v>
      </c>
      <c r="Q546" s="7">
        <f>IFERROR(WEEKNUM(Data6[[#This Row],[Date:]]),"")</f>
        <v>15</v>
      </c>
      <c r="R546" s="6">
        <f t="shared" si="24"/>
        <v>45389</v>
      </c>
      <c r="S546" s="6">
        <f>Data6[[#This Row],[Week Start]]+7</f>
        <v>45396</v>
      </c>
      <c r="T546" s="7" t="str">
        <f t="shared" si="25"/>
        <v>4/7/2024 - 4/14/2024</v>
      </c>
      <c r="U546" s="7" t="str">
        <f t="shared" si="26"/>
        <v>Time Card</v>
      </c>
      <c r="V546" s="8" t="str">
        <f>RIGHT(TEXT(Data6[[#This Row],[Date:]],"mmddyyyy"),4)</f>
        <v>2024</v>
      </c>
      <c r="W546" s="8" t="str">
        <f>MID(TEXT(Data6[[#This Row],[Date:]],"mmddyyyy"),3,2)</f>
        <v>12</v>
      </c>
      <c r="X546" s="8" t="str">
        <f>LEFT(TEXT(Data6[[#This Row],[Date:]],"mmddyyyy"),2)</f>
        <v>04</v>
      </c>
      <c r="Y546" s="6">
        <f>DATE(Data6[[#This Row],[Year]],Data6[[#This Row],[Month]],Data6[[#This Row],[Day]])</f>
        <v>45394</v>
      </c>
    </row>
    <row r="547" spans="1:25">
      <c r="A547" s="5">
        <v>45394.503159375003</v>
      </c>
      <c r="B547" s="7" t="s">
        <v>35</v>
      </c>
      <c r="C547" s="6" t="s">
        <v>429</v>
      </c>
      <c r="D547" s="7" t="s">
        <v>434</v>
      </c>
      <c r="E547" s="8">
        <v>2</v>
      </c>
      <c r="F547" s="7">
        <v>7088147</v>
      </c>
      <c r="G547" s="7" t="s">
        <v>68</v>
      </c>
      <c r="H547" s="7" t="s">
        <v>69</v>
      </c>
      <c r="I547" s="7" t="s">
        <v>44</v>
      </c>
      <c r="J547" s="19" t="str">
        <f>IFERROR(INDEX('Employee Info'!$C$3:$E$200,MATCH(Data6[[#This Row],[Name:]],'Employee Info'!$B$3:$B$200,0),MATCH(Data6[[#This Row],[Hours Type:]],'Employee Info'!$C$2:$E$2,0)),"")</f>
        <v/>
      </c>
      <c r="K547" s="19" t="str">
        <f>IFERROR(INDEX('Employee Info'!$C$3:$J$200,MATCH(Data6[[#This Row],[Name:]],'Employee Info'!$B$3:$B$200,0),MATCH(Data6[[#Headers],[Truck]],'Employee Info'!$C$2:$J$2,0)),"")</f>
        <v/>
      </c>
      <c r="L547" s="19" t="str">
        <f>IFERROR(INDEX('Employee Info'!$C$3:$J$200,MATCH(Data6[[#This Row],[Name:]],'Employee Info'!$B$3:$B$200,0),MATCH(Data6[[#Headers],[Phone]],'Employee Info'!$C$2:$J$2,0)),"")</f>
        <v/>
      </c>
      <c r="M547" s="19" t="str">
        <f>IFERROR(INDEX('Employee Info'!$C$3:$J$200,MATCH(Data6[[#This Row],[Name:]],'Employee Info'!$B$3:$B$200,0),MATCH(Data6[[#Headers],[Tech]],'Employee Info'!$C$2:$J$2,0)),"")</f>
        <v/>
      </c>
      <c r="N547" s="19" t="str">
        <f>IFERROR(INDEX('Employee Info'!$C$3:$J$200,MATCH(Data6[[#This Row],[Name:]],'Employee Info'!$B$3:$B$200,0),MATCH(Data6[[#Headers],[Other]],'Employee Info'!$C$2:$J$2,0)),"")</f>
        <v/>
      </c>
      <c r="O547" s="19">
        <f>IFERROR((Data6[[#This Row],[Hours:]]*SUM(Data6[[#This Row],[Rate]:[Other]])),"")</f>
        <v>0</v>
      </c>
      <c r="P547" s="7" t="str">
        <f>IF(Data6[[#This Row],[WO'#:]]="","Riley #","WO#")</f>
        <v>WO#</v>
      </c>
      <c r="Q547" s="7">
        <f>IFERROR(WEEKNUM(Data6[[#This Row],[Date:]]),"")</f>
        <v>15</v>
      </c>
      <c r="R547" s="6">
        <f t="shared" si="24"/>
        <v>45389</v>
      </c>
      <c r="S547" s="6">
        <f>Data6[[#This Row],[Week Start]]+7</f>
        <v>45396</v>
      </c>
      <c r="T547" s="7" t="str">
        <f t="shared" si="25"/>
        <v>4/7/2024 - 4/14/2024</v>
      </c>
      <c r="U547" s="7" t="str">
        <f t="shared" si="26"/>
        <v>Time Card</v>
      </c>
      <c r="V547" s="8" t="str">
        <f>RIGHT(TEXT(Data6[[#This Row],[Date:]],"mmddyyyy"),4)</f>
        <v>2024</v>
      </c>
      <c r="W547" s="8" t="str">
        <f>MID(TEXT(Data6[[#This Row],[Date:]],"mmddyyyy"),3,2)</f>
        <v>12</v>
      </c>
      <c r="X547" s="8" t="str">
        <f>LEFT(TEXT(Data6[[#This Row],[Date:]],"mmddyyyy"),2)</f>
        <v>04</v>
      </c>
      <c r="Y547" s="6">
        <f>DATE(Data6[[#This Row],[Year]],Data6[[#This Row],[Month]],Data6[[#This Row],[Day]])</f>
        <v>45394</v>
      </c>
    </row>
    <row r="548" spans="1:25">
      <c r="A548" s="5">
        <v>45394.52292152778</v>
      </c>
      <c r="B548" s="7" t="s">
        <v>66</v>
      </c>
      <c r="C548" s="6" t="s">
        <v>429</v>
      </c>
      <c r="D548" s="7" t="s">
        <v>423</v>
      </c>
      <c r="E548" s="8">
        <v>1</v>
      </c>
      <c r="F548" s="7">
        <v>7088147</v>
      </c>
      <c r="G548" s="7" t="s">
        <v>68</v>
      </c>
      <c r="H548" s="7" t="s">
        <v>69</v>
      </c>
      <c r="I548" s="7" t="s">
        <v>44</v>
      </c>
      <c r="J548" s="19" t="str">
        <f>IFERROR(INDEX('Employee Info'!$C$3:$E$200,MATCH(Data6[[#This Row],[Name:]],'Employee Info'!$B$3:$B$200,0),MATCH(Data6[[#This Row],[Hours Type:]],'Employee Info'!$C$2:$E$2,0)),"")</f>
        <v/>
      </c>
      <c r="K548" s="19" t="str">
        <f>IFERROR(INDEX('Employee Info'!$C$3:$J$200,MATCH(Data6[[#This Row],[Name:]],'Employee Info'!$B$3:$B$200,0),MATCH(Data6[[#Headers],[Truck]],'Employee Info'!$C$2:$J$2,0)),"")</f>
        <v/>
      </c>
      <c r="L548" s="19" t="str">
        <f>IFERROR(INDEX('Employee Info'!$C$3:$J$200,MATCH(Data6[[#This Row],[Name:]],'Employee Info'!$B$3:$B$200,0),MATCH(Data6[[#Headers],[Phone]],'Employee Info'!$C$2:$J$2,0)),"")</f>
        <v/>
      </c>
      <c r="M548" s="19" t="str">
        <f>IFERROR(INDEX('Employee Info'!$C$3:$J$200,MATCH(Data6[[#This Row],[Name:]],'Employee Info'!$B$3:$B$200,0),MATCH(Data6[[#Headers],[Tech]],'Employee Info'!$C$2:$J$2,0)),"")</f>
        <v/>
      </c>
      <c r="N548" s="19" t="str">
        <f>IFERROR(INDEX('Employee Info'!$C$3:$J$200,MATCH(Data6[[#This Row],[Name:]],'Employee Info'!$B$3:$B$200,0),MATCH(Data6[[#Headers],[Other]],'Employee Info'!$C$2:$J$2,0)),"")</f>
        <v/>
      </c>
      <c r="O548" s="19">
        <f>IFERROR((Data6[[#This Row],[Hours:]]*SUM(Data6[[#This Row],[Rate]:[Other]])),"")</f>
        <v>0</v>
      </c>
      <c r="P548" s="7" t="str">
        <f>IF(Data6[[#This Row],[WO'#:]]="","Riley #","WO#")</f>
        <v>WO#</v>
      </c>
      <c r="Q548" s="7">
        <f>IFERROR(WEEKNUM(Data6[[#This Row],[Date:]]),"")</f>
        <v>15</v>
      </c>
      <c r="R548" s="6">
        <f t="shared" si="24"/>
        <v>45389</v>
      </c>
      <c r="S548" s="6">
        <f>Data6[[#This Row],[Week Start]]+7</f>
        <v>45396</v>
      </c>
      <c r="T548" s="7" t="str">
        <f t="shared" si="25"/>
        <v>4/7/2024 - 4/14/2024</v>
      </c>
      <c r="U548" s="7" t="str">
        <f t="shared" si="26"/>
        <v>Time Card</v>
      </c>
      <c r="V548" s="8" t="str">
        <f>RIGHT(TEXT(Data6[[#This Row],[Date:]],"mmddyyyy"),4)</f>
        <v>2024</v>
      </c>
      <c r="W548" s="8" t="str">
        <f>MID(TEXT(Data6[[#This Row],[Date:]],"mmddyyyy"),3,2)</f>
        <v>12</v>
      </c>
      <c r="X548" s="8" t="str">
        <f>LEFT(TEXT(Data6[[#This Row],[Date:]],"mmddyyyy"),2)</f>
        <v>04</v>
      </c>
      <c r="Y548" s="6">
        <f>DATE(Data6[[#This Row],[Year]],Data6[[#This Row],[Month]],Data6[[#This Row],[Day]])</f>
        <v>45394</v>
      </c>
    </row>
    <row r="549" spans="1:25">
      <c r="A549" s="5">
        <v>45394.504688425928</v>
      </c>
      <c r="B549" s="7" t="s">
        <v>35</v>
      </c>
      <c r="C549" s="6" t="s">
        <v>429</v>
      </c>
      <c r="D549" s="7" t="s">
        <v>435</v>
      </c>
      <c r="E549" s="8">
        <v>2</v>
      </c>
      <c r="F549" s="7" t="s">
        <v>68</v>
      </c>
      <c r="G549" s="7" t="s">
        <v>68</v>
      </c>
      <c r="H549" s="7" t="s">
        <v>278</v>
      </c>
      <c r="I549" s="7" t="s">
        <v>44</v>
      </c>
      <c r="J549" s="19" t="str">
        <f>IFERROR(INDEX('Employee Info'!$C$3:$E$200,MATCH(Data6[[#This Row],[Name:]],'Employee Info'!$B$3:$B$200,0),MATCH(Data6[[#This Row],[Hours Type:]],'Employee Info'!$C$2:$E$2,0)),"")</f>
        <v/>
      </c>
      <c r="K549" s="19" t="str">
        <f>IFERROR(INDEX('Employee Info'!$C$3:$J$200,MATCH(Data6[[#This Row],[Name:]],'Employee Info'!$B$3:$B$200,0),MATCH(Data6[[#Headers],[Truck]],'Employee Info'!$C$2:$J$2,0)),"")</f>
        <v/>
      </c>
      <c r="L549" s="19" t="str">
        <f>IFERROR(INDEX('Employee Info'!$C$3:$J$200,MATCH(Data6[[#This Row],[Name:]],'Employee Info'!$B$3:$B$200,0),MATCH(Data6[[#Headers],[Phone]],'Employee Info'!$C$2:$J$2,0)),"")</f>
        <v/>
      </c>
      <c r="M549" s="19" t="str">
        <f>IFERROR(INDEX('Employee Info'!$C$3:$J$200,MATCH(Data6[[#This Row],[Name:]],'Employee Info'!$B$3:$B$200,0),MATCH(Data6[[#Headers],[Tech]],'Employee Info'!$C$2:$J$2,0)),"")</f>
        <v/>
      </c>
      <c r="N549" s="19" t="str">
        <f>IFERROR(INDEX('Employee Info'!$C$3:$J$200,MATCH(Data6[[#This Row],[Name:]],'Employee Info'!$B$3:$B$200,0),MATCH(Data6[[#Headers],[Other]],'Employee Info'!$C$2:$J$2,0)),"")</f>
        <v/>
      </c>
      <c r="O549" s="19">
        <f>IFERROR((Data6[[#This Row],[Hours:]]*SUM(Data6[[#This Row],[Rate]:[Other]])),"")</f>
        <v>0</v>
      </c>
      <c r="P549" s="7" t="str">
        <f>IF(Data6[[#This Row],[WO'#:]]="","Riley #","WO#")</f>
        <v>Riley #</v>
      </c>
      <c r="Q549" s="7">
        <f>IFERROR(WEEKNUM(Data6[[#This Row],[Date:]]),"")</f>
        <v>15</v>
      </c>
      <c r="R549" s="6">
        <f t="shared" si="24"/>
        <v>45389</v>
      </c>
      <c r="S549" s="6">
        <f>Data6[[#This Row],[Week Start]]+7</f>
        <v>45396</v>
      </c>
      <c r="T549" s="7" t="str">
        <f t="shared" si="25"/>
        <v>4/7/2024 - 4/14/2024</v>
      </c>
      <c r="U549" s="7" t="str">
        <f t="shared" si="26"/>
        <v>Time Card</v>
      </c>
      <c r="V549" s="8" t="str">
        <f>RIGHT(TEXT(Data6[[#This Row],[Date:]],"mmddyyyy"),4)</f>
        <v>2024</v>
      </c>
      <c r="W549" s="8" t="str">
        <f>MID(TEXT(Data6[[#This Row],[Date:]],"mmddyyyy"),3,2)</f>
        <v>12</v>
      </c>
      <c r="X549" s="8" t="str">
        <f>LEFT(TEXT(Data6[[#This Row],[Date:]],"mmddyyyy"),2)</f>
        <v>04</v>
      </c>
      <c r="Y549" s="6">
        <f>DATE(Data6[[#This Row],[Year]],Data6[[#This Row],[Month]],Data6[[#This Row],[Day]])</f>
        <v>45394</v>
      </c>
    </row>
    <row r="550" spans="1:25">
      <c r="A550" s="5">
        <v>45397.582534953704</v>
      </c>
      <c r="B550" s="7" t="s">
        <v>31</v>
      </c>
      <c r="C550" s="6" t="s">
        <v>436</v>
      </c>
      <c r="D550" s="7" t="s">
        <v>340</v>
      </c>
      <c r="E550" s="8">
        <v>4</v>
      </c>
      <c r="F550" s="7">
        <v>6984733</v>
      </c>
      <c r="G550" s="7" t="s">
        <v>68</v>
      </c>
      <c r="H550" s="7" t="s">
        <v>69</v>
      </c>
      <c r="I550" s="7" t="s">
        <v>44</v>
      </c>
      <c r="J550" s="19" t="str">
        <f>IFERROR(INDEX('Employee Info'!$C$3:$E$200,MATCH(Data6[[#This Row],[Name:]],'Employee Info'!$B$3:$B$200,0),MATCH(Data6[[#This Row],[Hours Type:]],'Employee Info'!$C$2:$E$2,0)),"")</f>
        <v/>
      </c>
      <c r="K550" s="19" t="str">
        <f>IFERROR(INDEX('Employee Info'!$C$3:$J$200,MATCH(Data6[[#This Row],[Name:]],'Employee Info'!$B$3:$B$200,0),MATCH(Data6[[#Headers],[Truck]],'Employee Info'!$C$2:$J$2,0)),"")</f>
        <v/>
      </c>
      <c r="L550" s="19" t="str">
        <f>IFERROR(INDEX('Employee Info'!$C$3:$J$200,MATCH(Data6[[#This Row],[Name:]],'Employee Info'!$B$3:$B$200,0),MATCH(Data6[[#Headers],[Phone]],'Employee Info'!$C$2:$J$2,0)),"")</f>
        <v/>
      </c>
      <c r="M550" s="19" t="str">
        <f>IFERROR(INDEX('Employee Info'!$C$3:$J$200,MATCH(Data6[[#This Row],[Name:]],'Employee Info'!$B$3:$B$200,0),MATCH(Data6[[#Headers],[Tech]],'Employee Info'!$C$2:$J$2,0)),"")</f>
        <v/>
      </c>
      <c r="N550" s="19" t="str">
        <f>IFERROR(INDEX('Employee Info'!$C$3:$J$200,MATCH(Data6[[#This Row],[Name:]],'Employee Info'!$B$3:$B$200,0),MATCH(Data6[[#Headers],[Other]],'Employee Info'!$C$2:$J$2,0)),"")</f>
        <v/>
      </c>
      <c r="O550" s="19">
        <f>IFERROR((Data6[[#This Row],[Hours:]]*SUM(Data6[[#This Row],[Rate]:[Other]])),"")</f>
        <v>0</v>
      </c>
      <c r="P550" s="7" t="str">
        <f>IF(Data6[[#This Row],[WO'#:]]="","Riley #","WO#")</f>
        <v>WO#</v>
      </c>
      <c r="Q550" s="7">
        <f>IFERROR(WEEKNUM(Data6[[#This Row],[Date:]]),"")</f>
        <v>16</v>
      </c>
      <c r="R550" s="6">
        <f t="shared" si="24"/>
        <v>45396</v>
      </c>
      <c r="S550" s="6">
        <f>Data6[[#This Row],[Week Start]]+7</f>
        <v>45403</v>
      </c>
      <c r="T550" s="7" t="str">
        <f t="shared" si="25"/>
        <v>4/14/2024 - 4/21/2024</v>
      </c>
      <c r="U550" s="7" t="str">
        <f t="shared" si="26"/>
        <v>Time Card</v>
      </c>
      <c r="V550" s="8" t="str">
        <f>RIGHT(TEXT(Data6[[#This Row],[Date:]],"mmddyyyy"),4)</f>
        <v>2024</v>
      </c>
      <c r="W550" s="8" t="str">
        <f>MID(TEXT(Data6[[#This Row],[Date:]],"mmddyyyy"),3,2)</f>
        <v>15</v>
      </c>
      <c r="X550" s="8" t="str">
        <f>LEFT(TEXT(Data6[[#This Row],[Date:]],"mmddyyyy"),2)</f>
        <v>04</v>
      </c>
      <c r="Y550" s="6">
        <f>DATE(Data6[[#This Row],[Year]],Data6[[#This Row],[Month]],Data6[[#This Row],[Day]])</f>
        <v>45397</v>
      </c>
    </row>
    <row r="551" spans="1:25">
      <c r="A551" s="5">
        <v>45401.44526064815</v>
      </c>
      <c r="B551" s="7" t="s">
        <v>66</v>
      </c>
      <c r="C551" s="6" t="s">
        <v>436</v>
      </c>
      <c r="D551" s="7" t="s">
        <v>317</v>
      </c>
      <c r="E551" s="8">
        <v>2</v>
      </c>
      <c r="F551" s="7">
        <v>6984733</v>
      </c>
      <c r="G551" s="7" t="s">
        <v>68</v>
      </c>
      <c r="H551" s="7" t="s">
        <v>69</v>
      </c>
      <c r="I551" s="7" t="s">
        <v>44</v>
      </c>
      <c r="J551" s="19" t="str">
        <f>IFERROR(INDEX('Employee Info'!$C$3:$E$200,MATCH(Data6[[#This Row],[Name:]],'Employee Info'!$B$3:$B$200,0),MATCH(Data6[[#This Row],[Hours Type:]],'Employee Info'!$C$2:$E$2,0)),"")</f>
        <v/>
      </c>
      <c r="K551" s="19" t="str">
        <f>IFERROR(INDEX('Employee Info'!$C$3:$J$200,MATCH(Data6[[#This Row],[Name:]],'Employee Info'!$B$3:$B$200,0),MATCH(Data6[[#Headers],[Truck]],'Employee Info'!$C$2:$J$2,0)),"")</f>
        <v/>
      </c>
      <c r="L551" s="19" t="str">
        <f>IFERROR(INDEX('Employee Info'!$C$3:$J$200,MATCH(Data6[[#This Row],[Name:]],'Employee Info'!$B$3:$B$200,0),MATCH(Data6[[#Headers],[Phone]],'Employee Info'!$C$2:$J$2,0)),"")</f>
        <v/>
      </c>
      <c r="M551" s="19" t="str">
        <f>IFERROR(INDEX('Employee Info'!$C$3:$J$200,MATCH(Data6[[#This Row],[Name:]],'Employee Info'!$B$3:$B$200,0),MATCH(Data6[[#Headers],[Tech]],'Employee Info'!$C$2:$J$2,0)),"")</f>
        <v/>
      </c>
      <c r="N551" s="19" t="str">
        <f>IFERROR(INDEX('Employee Info'!$C$3:$J$200,MATCH(Data6[[#This Row],[Name:]],'Employee Info'!$B$3:$B$200,0),MATCH(Data6[[#Headers],[Other]],'Employee Info'!$C$2:$J$2,0)),"")</f>
        <v/>
      </c>
      <c r="O551" s="19">
        <f>IFERROR((Data6[[#This Row],[Hours:]]*SUM(Data6[[#This Row],[Rate]:[Other]])),"")</f>
        <v>0</v>
      </c>
      <c r="P551" s="7" t="str">
        <f>IF(Data6[[#This Row],[WO'#:]]="","Riley #","WO#")</f>
        <v>WO#</v>
      </c>
      <c r="Q551" s="7">
        <f>IFERROR(WEEKNUM(Data6[[#This Row],[Date:]]),"")</f>
        <v>16</v>
      </c>
      <c r="R551" s="6">
        <f t="shared" si="24"/>
        <v>45396</v>
      </c>
      <c r="S551" s="6">
        <f>Data6[[#This Row],[Week Start]]+7</f>
        <v>45403</v>
      </c>
      <c r="T551" s="7" t="str">
        <f t="shared" si="25"/>
        <v>4/14/2024 - 4/21/2024</v>
      </c>
      <c r="U551" s="7" t="str">
        <f t="shared" si="26"/>
        <v>Time Card</v>
      </c>
      <c r="V551" s="8" t="str">
        <f>RIGHT(TEXT(Data6[[#This Row],[Date:]],"mmddyyyy"),4)</f>
        <v>2024</v>
      </c>
      <c r="W551" s="8" t="str">
        <f>MID(TEXT(Data6[[#This Row],[Date:]],"mmddyyyy"),3,2)</f>
        <v>15</v>
      </c>
      <c r="X551" s="8" t="str">
        <f>LEFT(TEXT(Data6[[#This Row],[Date:]],"mmddyyyy"),2)</f>
        <v>04</v>
      </c>
      <c r="Y551" s="6">
        <f>DATE(Data6[[#This Row],[Year]],Data6[[#This Row],[Month]],Data6[[#This Row],[Day]])</f>
        <v>45397</v>
      </c>
    </row>
    <row r="552" spans="1:25">
      <c r="A552" s="5">
        <v>45401.471322569443</v>
      </c>
      <c r="B552" s="7" t="s">
        <v>66</v>
      </c>
      <c r="C552" s="6" t="s">
        <v>436</v>
      </c>
      <c r="D552" s="7" t="s">
        <v>437</v>
      </c>
      <c r="E552" s="8">
        <v>4</v>
      </c>
      <c r="F552" s="7">
        <v>6984733</v>
      </c>
      <c r="G552" s="7" t="s">
        <v>68</v>
      </c>
      <c r="H552" s="7" t="s">
        <v>69</v>
      </c>
      <c r="I552" s="7" t="s">
        <v>44</v>
      </c>
      <c r="J552" s="19" t="str">
        <f>IFERROR(INDEX('Employee Info'!$C$3:$E$200,MATCH(Data6[[#This Row],[Name:]],'Employee Info'!$B$3:$B$200,0),MATCH(Data6[[#This Row],[Hours Type:]],'Employee Info'!$C$2:$E$2,0)),"")</f>
        <v/>
      </c>
      <c r="K552" s="19" t="str">
        <f>IFERROR(INDEX('Employee Info'!$C$3:$J$200,MATCH(Data6[[#This Row],[Name:]],'Employee Info'!$B$3:$B$200,0),MATCH(Data6[[#Headers],[Truck]],'Employee Info'!$C$2:$J$2,0)),"")</f>
        <v/>
      </c>
      <c r="L552" s="19" t="str">
        <f>IFERROR(INDEX('Employee Info'!$C$3:$J$200,MATCH(Data6[[#This Row],[Name:]],'Employee Info'!$B$3:$B$200,0),MATCH(Data6[[#Headers],[Phone]],'Employee Info'!$C$2:$J$2,0)),"")</f>
        <v/>
      </c>
      <c r="M552" s="19" t="str">
        <f>IFERROR(INDEX('Employee Info'!$C$3:$J$200,MATCH(Data6[[#This Row],[Name:]],'Employee Info'!$B$3:$B$200,0),MATCH(Data6[[#Headers],[Tech]],'Employee Info'!$C$2:$J$2,0)),"")</f>
        <v/>
      </c>
      <c r="N552" s="19" t="str">
        <f>IFERROR(INDEX('Employee Info'!$C$3:$J$200,MATCH(Data6[[#This Row],[Name:]],'Employee Info'!$B$3:$B$200,0),MATCH(Data6[[#Headers],[Other]],'Employee Info'!$C$2:$J$2,0)),"")</f>
        <v/>
      </c>
      <c r="O552" s="19">
        <f>IFERROR((Data6[[#This Row],[Hours:]]*SUM(Data6[[#This Row],[Rate]:[Other]])),"")</f>
        <v>0</v>
      </c>
      <c r="P552" s="7" t="str">
        <f>IF(Data6[[#This Row],[WO'#:]]="","Riley #","WO#")</f>
        <v>WO#</v>
      </c>
      <c r="Q552" s="7">
        <f>IFERROR(WEEKNUM(Data6[[#This Row],[Date:]]),"")</f>
        <v>16</v>
      </c>
      <c r="R552" s="6">
        <f t="shared" si="24"/>
        <v>45396</v>
      </c>
      <c r="S552" s="6">
        <f>Data6[[#This Row],[Week Start]]+7</f>
        <v>45403</v>
      </c>
      <c r="T552" s="7" t="str">
        <f t="shared" si="25"/>
        <v>4/14/2024 - 4/21/2024</v>
      </c>
      <c r="U552" s="7" t="str">
        <f t="shared" si="26"/>
        <v>Time Card</v>
      </c>
      <c r="V552" s="8" t="str">
        <f>RIGHT(TEXT(Data6[[#This Row],[Date:]],"mmddyyyy"),4)</f>
        <v>2024</v>
      </c>
      <c r="W552" s="8" t="str">
        <f>MID(TEXT(Data6[[#This Row],[Date:]],"mmddyyyy"),3,2)</f>
        <v>15</v>
      </c>
      <c r="X552" s="8" t="str">
        <f>LEFT(TEXT(Data6[[#This Row],[Date:]],"mmddyyyy"),2)</f>
        <v>04</v>
      </c>
      <c r="Y552" s="6">
        <f>DATE(Data6[[#This Row],[Year]],Data6[[#This Row],[Month]],Data6[[#This Row],[Day]])</f>
        <v>45397</v>
      </c>
    </row>
    <row r="553" spans="1:25">
      <c r="A553" s="5">
        <v>45420.296541319447</v>
      </c>
      <c r="B553" s="7" t="s">
        <v>76</v>
      </c>
      <c r="C553" s="6" t="s">
        <v>436</v>
      </c>
      <c r="D553" s="7" t="s">
        <v>156</v>
      </c>
      <c r="E553" s="8">
        <v>2</v>
      </c>
      <c r="F553" s="7">
        <v>6984733</v>
      </c>
      <c r="G553" s="7" t="s">
        <v>68</v>
      </c>
      <c r="H553" s="7" t="s">
        <v>69</v>
      </c>
      <c r="I553" s="7" t="s">
        <v>44</v>
      </c>
      <c r="J553" s="19" t="str">
        <f>IFERROR(INDEX('Employee Info'!$C$3:$E$200,MATCH(Data6[[#This Row],[Name:]],'Employee Info'!$B$3:$B$200,0),MATCH(Data6[[#This Row],[Hours Type:]],'Employee Info'!$C$2:$E$2,0)),"")</f>
        <v/>
      </c>
      <c r="K553" s="19" t="str">
        <f>IFERROR(INDEX('Employee Info'!$C$3:$J$200,MATCH(Data6[[#This Row],[Name:]],'Employee Info'!$B$3:$B$200,0),MATCH(Data6[[#Headers],[Truck]],'Employee Info'!$C$2:$J$2,0)),"")</f>
        <v/>
      </c>
      <c r="L553" s="19" t="str">
        <f>IFERROR(INDEX('Employee Info'!$C$3:$J$200,MATCH(Data6[[#This Row],[Name:]],'Employee Info'!$B$3:$B$200,0),MATCH(Data6[[#Headers],[Phone]],'Employee Info'!$C$2:$J$2,0)),"")</f>
        <v/>
      </c>
      <c r="M553" s="19" t="str">
        <f>IFERROR(INDEX('Employee Info'!$C$3:$J$200,MATCH(Data6[[#This Row],[Name:]],'Employee Info'!$B$3:$B$200,0),MATCH(Data6[[#Headers],[Tech]],'Employee Info'!$C$2:$J$2,0)),"")</f>
        <v/>
      </c>
      <c r="N553" s="19" t="str">
        <f>IFERROR(INDEX('Employee Info'!$C$3:$J$200,MATCH(Data6[[#This Row],[Name:]],'Employee Info'!$B$3:$B$200,0),MATCH(Data6[[#Headers],[Other]],'Employee Info'!$C$2:$J$2,0)),"")</f>
        <v/>
      </c>
      <c r="O553" s="19">
        <f>IFERROR((Data6[[#This Row],[Hours:]]*SUM(Data6[[#This Row],[Rate]:[Other]])),"")</f>
        <v>0</v>
      </c>
      <c r="P553" s="7" t="str">
        <f>IF(Data6[[#This Row],[WO'#:]]="","Riley #","WO#")</f>
        <v>WO#</v>
      </c>
      <c r="Q553" s="7">
        <f>IFERROR(WEEKNUM(Data6[[#This Row],[Date:]]),"")</f>
        <v>16</v>
      </c>
      <c r="R553" s="6">
        <f t="shared" si="24"/>
        <v>45396</v>
      </c>
      <c r="S553" s="6">
        <f>Data6[[#This Row],[Week Start]]+7</f>
        <v>45403</v>
      </c>
      <c r="T553" s="7" t="str">
        <f t="shared" si="25"/>
        <v>4/14/2024 - 4/21/2024</v>
      </c>
      <c r="U553" s="7" t="str">
        <f t="shared" si="26"/>
        <v>Time Card</v>
      </c>
      <c r="V553" s="8" t="str">
        <f>RIGHT(TEXT(Data6[[#This Row],[Date:]],"mmddyyyy"),4)</f>
        <v>2024</v>
      </c>
      <c r="W553" s="8" t="str">
        <f>MID(TEXT(Data6[[#This Row],[Date:]],"mmddyyyy"),3,2)</f>
        <v>15</v>
      </c>
      <c r="X553" s="8" t="str">
        <f>LEFT(TEXT(Data6[[#This Row],[Date:]],"mmddyyyy"),2)</f>
        <v>04</v>
      </c>
      <c r="Y553" s="6">
        <f>DATE(Data6[[#This Row],[Year]],Data6[[#This Row],[Month]],Data6[[#This Row],[Day]])</f>
        <v>45397</v>
      </c>
    </row>
    <row r="554" spans="1:25">
      <c r="A554" s="5">
        <v>45401.440982754626</v>
      </c>
      <c r="B554" s="7" t="s">
        <v>66</v>
      </c>
      <c r="C554" s="6" t="s">
        <v>436</v>
      </c>
      <c r="D554" s="7" t="s">
        <v>438</v>
      </c>
      <c r="E554" s="8">
        <v>1</v>
      </c>
      <c r="F554" s="7">
        <v>7078215</v>
      </c>
      <c r="G554" s="7" t="s">
        <v>68</v>
      </c>
      <c r="H554" s="7" t="s">
        <v>69</v>
      </c>
      <c r="I554" s="7" t="s">
        <v>44</v>
      </c>
      <c r="J554" s="19" t="str">
        <f>IFERROR(INDEX('Employee Info'!$C$3:$E$200,MATCH(Data6[[#This Row],[Name:]],'Employee Info'!$B$3:$B$200,0),MATCH(Data6[[#This Row],[Hours Type:]],'Employee Info'!$C$2:$E$2,0)),"")</f>
        <v/>
      </c>
      <c r="K554" s="19" t="str">
        <f>IFERROR(INDEX('Employee Info'!$C$3:$J$200,MATCH(Data6[[#This Row],[Name:]],'Employee Info'!$B$3:$B$200,0),MATCH(Data6[[#Headers],[Truck]],'Employee Info'!$C$2:$J$2,0)),"")</f>
        <v/>
      </c>
      <c r="L554" s="19" t="str">
        <f>IFERROR(INDEX('Employee Info'!$C$3:$J$200,MATCH(Data6[[#This Row],[Name:]],'Employee Info'!$B$3:$B$200,0),MATCH(Data6[[#Headers],[Phone]],'Employee Info'!$C$2:$J$2,0)),"")</f>
        <v/>
      </c>
      <c r="M554" s="19" t="str">
        <f>IFERROR(INDEX('Employee Info'!$C$3:$J$200,MATCH(Data6[[#This Row],[Name:]],'Employee Info'!$B$3:$B$200,0),MATCH(Data6[[#Headers],[Tech]],'Employee Info'!$C$2:$J$2,0)),"")</f>
        <v/>
      </c>
      <c r="N554" s="19" t="str">
        <f>IFERROR(INDEX('Employee Info'!$C$3:$J$200,MATCH(Data6[[#This Row],[Name:]],'Employee Info'!$B$3:$B$200,0),MATCH(Data6[[#Headers],[Other]],'Employee Info'!$C$2:$J$2,0)),"")</f>
        <v/>
      </c>
      <c r="O554" s="19">
        <f>IFERROR((Data6[[#This Row],[Hours:]]*SUM(Data6[[#This Row],[Rate]:[Other]])),"")</f>
        <v>0</v>
      </c>
      <c r="P554" s="7" t="str">
        <f>IF(Data6[[#This Row],[WO'#:]]="","Riley #","WO#")</f>
        <v>WO#</v>
      </c>
      <c r="Q554" s="7">
        <f>IFERROR(WEEKNUM(Data6[[#This Row],[Date:]]),"")</f>
        <v>16</v>
      </c>
      <c r="R554" s="6">
        <f t="shared" si="24"/>
        <v>45396</v>
      </c>
      <c r="S554" s="6">
        <f>Data6[[#This Row],[Week Start]]+7</f>
        <v>45403</v>
      </c>
      <c r="T554" s="7" t="str">
        <f t="shared" si="25"/>
        <v>4/14/2024 - 4/21/2024</v>
      </c>
      <c r="U554" s="7" t="str">
        <f t="shared" si="26"/>
        <v>Time Card</v>
      </c>
      <c r="V554" s="8" t="str">
        <f>RIGHT(TEXT(Data6[[#This Row],[Date:]],"mmddyyyy"),4)</f>
        <v>2024</v>
      </c>
      <c r="W554" s="8" t="str">
        <f>MID(TEXT(Data6[[#This Row],[Date:]],"mmddyyyy"),3,2)</f>
        <v>15</v>
      </c>
      <c r="X554" s="8" t="str">
        <f>LEFT(TEXT(Data6[[#This Row],[Date:]],"mmddyyyy"),2)</f>
        <v>04</v>
      </c>
      <c r="Y554" s="6">
        <f>DATE(Data6[[#This Row],[Year]],Data6[[#This Row],[Month]],Data6[[#This Row],[Day]])</f>
        <v>45397</v>
      </c>
    </row>
    <row r="555" spans="1:25">
      <c r="A555" s="5">
        <v>45397.58674421296</v>
      </c>
      <c r="B555" s="7" t="s">
        <v>35</v>
      </c>
      <c r="C555" s="6" t="s">
        <v>436</v>
      </c>
      <c r="D555" s="7" t="s">
        <v>439</v>
      </c>
      <c r="E555" s="8">
        <v>3</v>
      </c>
      <c r="F555" s="7">
        <v>7097418</v>
      </c>
      <c r="G555" s="7" t="s">
        <v>68</v>
      </c>
      <c r="H555" s="7" t="s">
        <v>69</v>
      </c>
      <c r="I555" s="7" t="s">
        <v>44</v>
      </c>
      <c r="J555" s="19" t="str">
        <f>IFERROR(INDEX('Employee Info'!$C$3:$E$200,MATCH(Data6[[#This Row],[Name:]],'Employee Info'!$B$3:$B$200,0),MATCH(Data6[[#This Row],[Hours Type:]],'Employee Info'!$C$2:$E$2,0)),"")</f>
        <v/>
      </c>
      <c r="K555" s="19" t="str">
        <f>IFERROR(INDEX('Employee Info'!$C$3:$J$200,MATCH(Data6[[#This Row],[Name:]],'Employee Info'!$B$3:$B$200,0),MATCH(Data6[[#Headers],[Truck]],'Employee Info'!$C$2:$J$2,0)),"")</f>
        <v/>
      </c>
      <c r="L555" s="19" t="str">
        <f>IFERROR(INDEX('Employee Info'!$C$3:$J$200,MATCH(Data6[[#This Row],[Name:]],'Employee Info'!$B$3:$B$200,0),MATCH(Data6[[#Headers],[Phone]],'Employee Info'!$C$2:$J$2,0)),"")</f>
        <v/>
      </c>
      <c r="M555" s="19" t="str">
        <f>IFERROR(INDEX('Employee Info'!$C$3:$J$200,MATCH(Data6[[#This Row],[Name:]],'Employee Info'!$B$3:$B$200,0),MATCH(Data6[[#Headers],[Tech]],'Employee Info'!$C$2:$J$2,0)),"")</f>
        <v/>
      </c>
      <c r="N555" s="19" t="str">
        <f>IFERROR(INDEX('Employee Info'!$C$3:$J$200,MATCH(Data6[[#This Row],[Name:]],'Employee Info'!$B$3:$B$200,0),MATCH(Data6[[#Headers],[Other]],'Employee Info'!$C$2:$J$2,0)),"")</f>
        <v/>
      </c>
      <c r="O555" s="19">
        <f>IFERROR((Data6[[#This Row],[Hours:]]*SUM(Data6[[#This Row],[Rate]:[Other]])),"")</f>
        <v>0</v>
      </c>
      <c r="P555" s="7" t="str">
        <f>IF(Data6[[#This Row],[WO'#:]]="","Riley #","WO#")</f>
        <v>WO#</v>
      </c>
      <c r="Q555" s="7">
        <f>IFERROR(WEEKNUM(Data6[[#This Row],[Date:]]),"")</f>
        <v>16</v>
      </c>
      <c r="R555" s="6">
        <f t="shared" si="24"/>
        <v>45396</v>
      </c>
      <c r="S555" s="6">
        <f>Data6[[#This Row],[Week Start]]+7</f>
        <v>45403</v>
      </c>
      <c r="T555" s="7" t="str">
        <f t="shared" si="25"/>
        <v>4/14/2024 - 4/21/2024</v>
      </c>
      <c r="U555" s="7" t="str">
        <f t="shared" si="26"/>
        <v>Time Card</v>
      </c>
      <c r="V555" s="8" t="str">
        <f>RIGHT(TEXT(Data6[[#This Row],[Date:]],"mmddyyyy"),4)</f>
        <v>2024</v>
      </c>
      <c r="W555" s="8" t="str">
        <f>MID(TEXT(Data6[[#This Row],[Date:]],"mmddyyyy"),3,2)</f>
        <v>15</v>
      </c>
      <c r="X555" s="8" t="str">
        <f>LEFT(TEXT(Data6[[#This Row],[Date:]],"mmddyyyy"),2)</f>
        <v>04</v>
      </c>
      <c r="Y555" s="6">
        <f>DATE(Data6[[#This Row],[Year]],Data6[[#This Row],[Month]],Data6[[#This Row],[Day]])</f>
        <v>45397</v>
      </c>
    </row>
    <row r="556" spans="1:25">
      <c r="A556" s="5">
        <v>45397.58586608796</v>
      </c>
      <c r="B556" s="7" t="s">
        <v>35</v>
      </c>
      <c r="C556" s="6" t="s">
        <v>436</v>
      </c>
      <c r="D556" s="7" t="s">
        <v>441</v>
      </c>
      <c r="E556" s="8">
        <v>5</v>
      </c>
      <c r="F556" s="7" t="s">
        <v>68</v>
      </c>
      <c r="G556" s="7" t="s">
        <v>68</v>
      </c>
      <c r="H556" s="7" t="s">
        <v>278</v>
      </c>
      <c r="I556" s="7" t="s">
        <v>44</v>
      </c>
      <c r="J556" s="19" t="str">
        <f>IFERROR(INDEX('Employee Info'!$C$3:$E$200,MATCH(Data6[[#This Row],[Name:]],'Employee Info'!$B$3:$B$200,0),MATCH(Data6[[#This Row],[Hours Type:]],'Employee Info'!$C$2:$E$2,0)),"")</f>
        <v/>
      </c>
      <c r="K556" s="19" t="str">
        <f>IFERROR(INDEX('Employee Info'!$C$3:$J$200,MATCH(Data6[[#This Row],[Name:]],'Employee Info'!$B$3:$B$200,0),MATCH(Data6[[#Headers],[Truck]],'Employee Info'!$C$2:$J$2,0)),"")</f>
        <v/>
      </c>
      <c r="L556" s="19" t="str">
        <f>IFERROR(INDEX('Employee Info'!$C$3:$J$200,MATCH(Data6[[#This Row],[Name:]],'Employee Info'!$B$3:$B$200,0),MATCH(Data6[[#Headers],[Phone]],'Employee Info'!$C$2:$J$2,0)),"")</f>
        <v/>
      </c>
      <c r="M556" s="19" t="str">
        <f>IFERROR(INDEX('Employee Info'!$C$3:$J$200,MATCH(Data6[[#This Row],[Name:]],'Employee Info'!$B$3:$B$200,0),MATCH(Data6[[#Headers],[Tech]],'Employee Info'!$C$2:$J$2,0)),"")</f>
        <v/>
      </c>
      <c r="N556" s="19" t="str">
        <f>IFERROR(INDEX('Employee Info'!$C$3:$J$200,MATCH(Data6[[#This Row],[Name:]],'Employee Info'!$B$3:$B$200,0),MATCH(Data6[[#Headers],[Other]],'Employee Info'!$C$2:$J$2,0)),"")</f>
        <v/>
      </c>
      <c r="O556" s="19">
        <f>IFERROR((Data6[[#This Row],[Hours:]]*SUM(Data6[[#This Row],[Rate]:[Other]])),"")</f>
        <v>0</v>
      </c>
      <c r="P556" s="7" t="str">
        <f>IF(Data6[[#This Row],[WO'#:]]="","Riley #","WO#")</f>
        <v>Riley #</v>
      </c>
      <c r="Q556" s="7">
        <f>IFERROR(WEEKNUM(Data6[[#This Row],[Date:]]),"")</f>
        <v>16</v>
      </c>
      <c r="R556" s="6">
        <f t="shared" si="24"/>
        <v>45396</v>
      </c>
      <c r="S556" s="6">
        <f>Data6[[#This Row],[Week Start]]+7</f>
        <v>45403</v>
      </c>
      <c r="T556" s="7" t="str">
        <f t="shared" si="25"/>
        <v>4/14/2024 - 4/21/2024</v>
      </c>
      <c r="U556" s="7" t="str">
        <f t="shared" si="26"/>
        <v>Time Card</v>
      </c>
      <c r="V556" s="8" t="str">
        <f>RIGHT(TEXT(Data6[[#This Row],[Date:]],"mmddyyyy"),4)</f>
        <v>2024</v>
      </c>
      <c r="W556" s="8" t="str">
        <f>MID(TEXT(Data6[[#This Row],[Date:]],"mmddyyyy"),3,2)</f>
        <v>15</v>
      </c>
      <c r="X556" s="8" t="str">
        <f>LEFT(TEXT(Data6[[#This Row],[Date:]],"mmddyyyy"),2)</f>
        <v>04</v>
      </c>
      <c r="Y556" s="6">
        <f>DATE(Data6[[#This Row],[Year]],Data6[[#This Row],[Month]],Data6[[#This Row],[Day]])</f>
        <v>45397</v>
      </c>
    </row>
    <row r="557" spans="1:25">
      <c r="A557" s="5">
        <v>45397.583504282411</v>
      </c>
      <c r="B557" s="7" t="s">
        <v>31</v>
      </c>
      <c r="C557" s="6" t="s">
        <v>436</v>
      </c>
      <c r="D557" s="7" t="s">
        <v>440</v>
      </c>
      <c r="E557" s="8">
        <v>4</v>
      </c>
      <c r="F557" s="7" t="s">
        <v>68</v>
      </c>
      <c r="G557" s="7" t="s">
        <v>68</v>
      </c>
      <c r="H557" s="7" t="s">
        <v>92</v>
      </c>
      <c r="I557" s="7" t="s">
        <v>44</v>
      </c>
      <c r="J557" s="19" t="str">
        <f>IFERROR(INDEX('Employee Info'!$C$3:$E$200,MATCH(Data6[[#This Row],[Name:]],'Employee Info'!$B$3:$B$200,0),MATCH(Data6[[#This Row],[Hours Type:]],'Employee Info'!$C$2:$E$2,0)),"")</f>
        <v/>
      </c>
      <c r="K557" s="19" t="str">
        <f>IFERROR(INDEX('Employee Info'!$C$3:$J$200,MATCH(Data6[[#This Row],[Name:]],'Employee Info'!$B$3:$B$200,0),MATCH(Data6[[#Headers],[Truck]],'Employee Info'!$C$2:$J$2,0)),"")</f>
        <v/>
      </c>
      <c r="L557" s="19" t="str">
        <f>IFERROR(INDEX('Employee Info'!$C$3:$J$200,MATCH(Data6[[#This Row],[Name:]],'Employee Info'!$B$3:$B$200,0),MATCH(Data6[[#Headers],[Phone]],'Employee Info'!$C$2:$J$2,0)),"")</f>
        <v/>
      </c>
      <c r="M557" s="19" t="str">
        <f>IFERROR(INDEX('Employee Info'!$C$3:$J$200,MATCH(Data6[[#This Row],[Name:]],'Employee Info'!$B$3:$B$200,0),MATCH(Data6[[#Headers],[Tech]],'Employee Info'!$C$2:$J$2,0)),"")</f>
        <v/>
      </c>
      <c r="N557" s="19" t="str">
        <f>IFERROR(INDEX('Employee Info'!$C$3:$J$200,MATCH(Data6[[#This Row],[Name:]],'Employee Info'!$B$3:$B$200,0),MATCH(Data6[[#Headers],[Other]],'Employee Info'!$C$2:$J$2,0)),"")</f>
        <v/>
      </c>
      <c r="O557" s="19">
        <f>IFERROR((Data6[[#This Row],[Hours:]]*SUM(Data6[[#This Row],[Rate]:[Other]])),"")</f>
        <v>0</v>
      </c>
      <c r="P557" s="7" t="str">
        <f>IF(Data6[[#This Row],[WO'#:]]="","Riley #","WO#")</f>
        <v>Riley #</v>
      </c>
      <c r="Q557" s="7">
        <f>IFERROR(WEEKNUM(Data6[[#This Row],[Date:]]),"")</f>
        <v>16</v>
      </c>
      <c r="R557" s="6">
        <f t="shared" si="24"/>
        <v>45396</v>
      </c>
      <c r="S557" s="6">
        <f>Data6[[#This Row],[Week Start]]+7</f>
        <v>45403</v>
      </c>
      <c r="T557" s="7" t="str">
        <f t="shared" si="25"/>
        <v>4/14/2024 - 4/21/2024</v>
      </c>
      <c r="U557" s="7" t="str">
        <f t="shared" si="26"/>
        <v>Time Card</v>
      </c>
      <c r="V557" s="8" t="str">
        <f>RIGHT(TEXT(Data6[[#This Row],[Date:]],"mmddyyyy"),4)</f>
        <v>2024</v>
      </c>
      <c r="W557" s="8" t="str">
        <f>MID(TEXT(Data6[[#This Row],[Date:]],"mmddyyyy"),3,2)</f>
        <v>15</v>
      </c>
      <c r="X557" s="8" t="str">
        <f>LEFT(TEXT(Data6[[#This Row],[Date:]],"mmddyyyy"),2)</f>
        <v>04</v>
      </c>
      <c r="Y557" s="6">
        <f>DATE(Data6[[#This Row],[Year]],Data6[[#This Row],[Month]],Data6[[#This Row],[Day]])</f>
        <v>45397</v>
      </c>
    </row>
    <row r="558" spans="1:25">
      <c r="A558" s="5">
        <v>45401.446323495373</v>
      </c>
      <c r="B558" s="7" t="s">
        <v>66</v>
      </c>
      <c r="C558" s="6" t="s">
        <v>436</v>
      </c>
      <c r="D558" s="7" t="s">
        <v>442</v>
      </c>
      <c r="E558" s="8">
        <v>1</v>
      </c>
      <c r="F558" s="7" t="s">
        <v>68</v>
      </c>
      <c r="G558" s="7" t="s">
        <v>68</v>
      </c>
      <c r="H558" s="7" t="s">
        <v>92</v>
      </c>
      <c r="I558" s="7" t="s">
        <v>44</v>
      </c>
      <c r="J558" s="19" t="str">
        <f>IFERROR(INDEX('Employee Info'!$C$3:$E$200,MATCH(Data6[[#This Row],[Name:]],'Employee Info'!$B$3:$B$200,0),MATCH(Data6[[#This Row],[Hours Type:]],'Employee Info'!$C$2:$E$2,0)),"")</f>
        <v/>
      </c>
      <c r="K558" s="19" t="str">
        <f>IFERROR(INDEX('Employee Info'!$C$3:$J$200,MATCH(Data6[[#This Row],[Name:]],'Employee Info'!$B$3:$B$200,0),MATCH(Data6[[#Headers],[Truck]],'Employee Info'!$C$2:$J$2,0)),"")</f>
        <v/>
      </c>
      <c r="L558" s="19" t="str">
        <f>IFERROR(INDEX('Employee Info'!$C$3:$J$200,MATCH(Data6[[#This Row],[Name:]],'Employee Info'!$B$3:$B$200,0),MATCH(Data6[[#Headers],[Phone]],'Employee Info'!$C$2:$J$2,0)),"")</f>
        <v/>
      </c>
      <c r="M558" s="19" t="str">
        <f>IFERROR(INDEX('Employee Info'!$C$3:$J$200,MATCH(Data6[[#This Row],[Name:]],'Employee Info'!$B$3:$B$200,0),MATCH(Data6[[#Headers],[Tech]],'Employee Info'!$C$2:$J$2,0)),"")</f>
        <v/>
      </c>
      <c r="N558" s="19" t="str">
        <f>IFERROR(INDEX('Employee Info'!$C$3:$J$200,MATCH(Data6[[#This Row],[Name:]],'Employee Info'!$B$3:$B$200,0),MATCH(Data6[[#Headers],[Other]],'Employee Info'!$C$2:$J$2,0)),"")</f>
        <v/>
      </c>
      <c r="O558" s="19">
        <f>IFERROR((Data6[[#This Row],[Hours:]]*SUM(Data6[[#This Row],[Rate]:[Other]])),"")</f>
        <v>0</v>
      </c>
      <c r="P558" s="7" t="str">
        <f>IF(Data6[[#This Row],[WO'#:]]="","Riley #","WO#")</f>
        <v>Riley #</v>
      </c>
      <c r="Q558" s="7">
        <f>IFERROR(WEEKNUM(Data6[[#This Row],[Date:]]),"")</f>
        <v>16</v>
      </c>
      <c r="R558" s="6">
        <f t="shared" si="24"/>
        <v>45396</v>
      </c>
      <c r="S558" s="6">
        <f>Data6[[#This Row],[Week Start]]+7</f>
        <v>45403</v>
      </c>
      <c r="T558" s="7" t="str">
        <f t="shared" si="25"/>
        <v>4/14/2024 - 4/21/2024</v>
      </c>
      <c r="U558" s="7" t="str">
        <f t="shared" si="26"/>
        <v>Time Card</v>
      </c>
      <c r="V558" s="8" t="str">
        <f>RIGHT(TEXT(Data6[[#This Row],[Date:]],"mmddyyyy"),4)</f>
        <v>2024</v>
      </c>
      <c r="W558" s="8" t="str">
        <f>MID(TEXT(Data6[[#This Row],[Date:]],"mmddyyyy"),3,2)</f>
        <v>15</v>
      </c>
      <c r="X558" s="8" t="str">
        <f>LEFT(TEXT(Data6[[#This Row],[Date:]],"mmddyyyy"),2)</f>
        <v>04</v>
      </c>
      <c r="Y558" s="6">
        <f>DATE(Data6[[#This Row],[Year]],Data6[[#This Row],[Month]],Data6[[#This Row],[Day]])</f>
        <v>45397</v>
      </c>
    </row>
    <row r="559" spans="1:25">
      <c r="A559" s="5">
        <v>45398.583104745368</v>
      </c>
      <c r="B559" s="7" t="s">
        <v>35</v>
      </c>
      <c r="C559" s="6" t="s">
        <v>443</v>
      </c>
      <c r="D559" s="7" t="s">
        <v>444</v>
      </c>
      <c r="E559" s="8">
        <v>5</v>
      </c>
      <c r="F559" s="7">
        <v>6984733</v>
      </c>
      <c r="G559" s="7" t="s">
        <v>68</v>
      </c>
      <c r="H559" s="7" t="s">
        <v>69</v>
      </c>
      <c r="I559" s="7" t="s">
        <v>44</v>
      </c>
      <c r="J559" s="19" t="str">
        <f>IFERROR(INDEX('Employee Info'!$C$3:$E$200,MATCH(Data6[[#This Row],[Name:]],'Employee Info'!$B$3:$B$200,0),MATCH(Data6[[#This Row],[Hours Type:]],'Employee Info'!$C$2:$E$2,0)),"")</f>
        <v/>
      </c>
      <c r="K559" s="19" t="str">
        <f>IFERROR(INDEX('Employee Info'!$C$3:$J$200,MATCH(Data6[[#This Row],[Name:]],'Employee Info'!$B$3:$B$200,0),MATCH(Data6[[#Headers],[Truck]],'Employee Info'!$C$2:$J$2,0)),"")</f>
        <v/>
      </c>
      <c r="L559" s="19" t="str">
        <f>IFERROR(INDEX('Employee Info'!$C$3:$J$200,MATCH(Data6[[#This Row],[Name:]],'Employee Info'!$B$3:$B$200,0),MATCH(Data6[[#Headers],[Phone]],'Employee Info'!$C$2:$J$2,0)),"")</f>
        <v/>
      </c>
      <c r="M559" s="19" t="str">
        <f>IFERROR(INDEX('Employee Info'!$C$3:$J$200,MATCH(Data6[[#This Row],[Name:]],'Employee Info'!$B$3:$B$200,0),MATCH(Data6[[#Headers],[Tech]],'Employee Info'!$C$2:$J$2,0)),"")</f>
        <v/>
      </c>
      <c r="N559" s="19" t="str">
        <f>IFERROR(INDEX('Employee Info'!$C$3:$J$200,MATCH(Data6[[#This Row],[Name:]],'Employee Info'!$B$3:$B$200,0),MATCH(Data6[[#Headers],[Other]],'Employee Info'!$C$2:$J$2,0)),"")</f>
        <v/>
      </c>
      <c r="O559" s="19">
        <f>IFERROR((Data6[[#This Row],[Hours:]]*SUM(Data6[[#This Row],[Rate]:[Other]])),"")</f>
        <v>0</v>
      </c>
      <c r="P559" s="7" t="str">
        <f>IF(Data6[[#This Row],[WO'#:]]="","Riley #","WO#")</f>
        <v>WO#</v>
      </c>
      <c r="Q559" s="7">
        <f>IFERROR(WEEKNUM(Data6[[#This Row],[Date:]]),"")</f>
        <v>16</v>
      </c>
      <c r="R559" s="6">
        <f t="shared" si="24"/>
        <v>45396</v>
      </c>
      <c r="S559" s="6">
        <f>Data6[[#This Row],[Week Start]]+7</f>
        <v>45403</v>
      </c>
      <c r="T559" s="7" t="str">
        <f t="shared" si="25"/>
        <v>4/14/2024 - 4/21/2024</v>
      </c>
      <c r="U559" s="7" t="str">
        <f t="shared" si="26"/>
        <v>Time Card</v>
      </c>
      <c r="V559" s="8" t="str">
        <f>RIGHT(TEXT(Data6[[#This Row],[Date:]],"mmddyyyy"),4)</f>
        <v>2024</v>
      </c>
      <c r="W559" s="8" t="str">
        <f>MID(TEXT(Data6[[#This Row],[Date:]],"mmddyyyy"),3,2)</f>
        <v>16</v>
      </c>
      <c r="X559" s="8" t="str">
        <f>LEFT(TEXT(Data6[[#This Row],[Date:]],"mmddyyyy"),2)</f>
        <v>04</v>
      </c>
      <c r="Y559" s="6">
        <f>DATE(Data6[[#This Row],[Year]],Data6[[#This Row],[Month]],Data6[[#This Row],[Day]])</f>
        <v>45398</v>
      </c>
    </row>
    <row r="560" spans="1:25">
      <c r="A560" s="5">
        <v>45401.461462037034</v>
      </c>
      <c r="B560" s="7" t="s">
        <v>66</v>
      </c>
      <c r="C560" s="6" t="s">
        <v>443</v>
      </c>
      <c r="D560" s="7" t="s">
        <v>445</v>
      </c>
      <c r="E560" s="8">
        <v>1</v>
      </c>
      <c r="F560" s="7">
        <v>6984733</v>
      </c>
      <c r="G560" s="7" t="s">
        <v>68</v>
      </c>
      <c r="H560" s="7" t="s">
        <v>69</v>
      </c>
      <c r="I560" s="7" t="s">
        <v>45</v>
      </c>
      <c r="J560" s="19" t="str">
        <f>IFERROR(INDEX('Employee Info'!$C$3:$E$200,MATCH(Data6[[#This Row],[Name:]],'Employee Info'!$B$3:$B$200,0),MATCH(Data6[[#This Row],[Hours Type:]],'Employee Info'!$C$2:$E$2,0)),"")</f>
        <v/>
      </c>
      <c r="K560" s="19" t="str">
        <f>IFERROR(INDEX('Employee Info'!$C$3:$J$200,MATCH(Data6[[#This Row],[Name:]],'Employee Info'!$B$3:$B$200,0),MATCH(Data6[[#Headers],[Truck]],'Employee Info'!$C$2:$J$2,0)),"")</f>
        <v/>
      </c>
      <c r="L560" s="19" t="str">
        <f>IFERROR(INDEX('Employee Info'!$C$3:$J$200,MATCH(Data6[[#This Row],[Name:]],'Employee Info'!$B$3:$B$200,0),MATCH(Data6[[#Headers],[Phone]],'Employee Info'!$C$2:$J$2,0)),"")</f>
        <v/>
      </c>
      <c r="M560" s="19" t="str">
        <f>IFERROR(INDEX('Employee Info'!$C$3:$J$200,MATCH(Data6[[#This Row],[Name:]],'Employee Info'!$B$3:$B$200,0),MATCH(Data6[[#Headers],[Tech]],'Employee Info'!$C$2:$J$2,0)),"")</f>
        <v/>
      </c>
      <c r="N560" s="19" t="str">
        <f>IFERROR(INDEX('Employee Info'!$C$3:$J$200,MATCH(Data6[[#This Row],[Name:]],'Employee Info'!$B$3:$B$200,0),MATCH(Data6[[#Headers],[Other]],'Employee Info'!$C$2:$J$2,0)),"")</f>
        <v/>
      </c>
      <c r="O560" s="19">
        <f>IFERROR((Data6[[#This Row],[Hours:]]*SUM(Data6[[#This Row],[Rate]:[Other]])),"")</f>
        <v>0</v>
      </c>
      <c r="P560" s="7" t="str">
        <f>IF(Data6[[#This Row],[WO'#:]]="","Riley #","WO#")</f>
        <v>WO#</v>
      </c>
      <c r="Q560" s="7">
        <f>IFERROR(WEEKNUM(Data6[[#This Row],[Date:]]),"")</f>
        <v>16</v>
      </c>
      <c r="R560" s="6">
        <f t="shared" si="24"/>
        <v>45396</v>
      </c>
      <c r="S560" s="6">
        <f>Data6[[#This Row],[Week Start]]+7</f>
        <v>45403</v>
      </c>
      <c r="T560" s="7" t="str">
        <f t="shared" si="25"/>
        <v>4/14/2024 - 4/21/2024</v>
      </c>
      <c r="U560" s="7" t="str">
        <f t="shared" si="26"/>
        <v>Time Card</v>
      </c>
      <c r="V560" s="8" t="str">
        <f>RIGHT(TEXT(Data6[[#This Row],[Date:]],"mmddyyyy"),4)</f>
        <v>2024</v>
      </c>
      <c r="W560" s="8" t="str">
        <f>MID(TEXT(Data6[[#This Row],[Date:]],"mmddyyyy"),3,2)</f>
        <v>16</v>
      </c>
      <c r="X560" s="8" t="str">
        <f>LEFT(TEXT(Data6[[#This Row],[Date:]],"mmddyyyy"),2)</f>
        <v>04</v>
      </c>
      <c r="Y560" s="6">
        <f>DATE(Data6[[#This Row],[Year]],Data6[[#This Row],[Month]],Data6[[#This Row],[Day]])</f>
        <v>45398</v>
      </c>
    </row>
    <row r="561" spans="1:25">
      <c r="A561" s="5">
        <v>45401.441170138889</v>
      </c>
      <c r="B561" s="7" t="s">
        <v>66</v>
      </c>
      <c r="C561" s="6" t="s">
        <v>443</v>
      </c>
      <c r="D561" s="7" t="s">
        <v>438</v>
      </c>
      <c r="E561" s="8">
        <v>1</v>
      </c>
      <c r="F561" s="7">
        <v>7078215</v>
      </c>
      <c r="G561" s="7" t="s">
        <v>68</v>
      </c>
      <c r="H561" s="7" t="s">
        <v>69</v>
      </c>
      <c r="I561" s="7" t="s">
        <v>44</v>
      </c>
      <c r="J561" s="19" t="str">
        <f>IFERROR(INDEX('Employee Info'!$C$3:$E$200,MATCH(Data6[[#This Row],[Name:]],'Employee Info'!$B$3:$B$200,0),MATCH(Data6[[#This Row],[Hours Type:]],'Employee Info'!$C$2:$E$2,0)),"")</f>
        <v/>
      </c>
      <c r="K561" s="19" t="str">
        <f>IFERROR(INDEX('Employee Info'!$C$3:$J$200,MATCH(Data6[[#This Row],[Name:]],'Employee Info'!$B$3:$B$200,0),MATCH(Data6[[#Headers],[Truck]],'Employee Info'!$C$2:$J$2,0)),"")</f>
        <v/>
      </c>
      <c r="L561" s="19" t="str">
        <f>IFERROR(INDEX('Employee Info'!$C$3:$J$200,MATCH(Data6[[#This Row],[Name:]],'Employee Info'!$B$3:$B$200,0),MATCH(Data6[[#Headers],[Phone]],'Employee Info'!$C$2:$J$2,0)),"")</f>
        <v/>
      </c>
      <c r="M561" s="19" t="str">
        <f>IFERROR(INDEX('Employee Info'!$C$3:$J$200,MATCH(Data6[[#This Row],[Name:]],'Employee Info'!$B$3:$B$200,0),MATCH(Data6[[#Headers],[Tech]],'Employee Info'!$C$2:$J$2,0)),"")</f>
        <v/>
      </c>
      <c r="N561" s="19" t="str">
        <f>IFERROR(INDEX('Employee Info'!$C$3:$J$200,MATCH(Data6[[#This Row],[Name:]],'Employee Info'!$B$3:$B$200,0),MATCH(Data6[[#Headers],[Other]],'Employee Info'!$C$2:$J$2,0)),"")</f>
        <v/>
      </c>
      <c r="O561" s="19">
        <f>IFERROR((Data6[[#This Row],[Hours:]]*SUM(Data6[[#This Row],[Rate]:[Other]])),"")</f>
        <v>0</v>
      </c>
      <c r="P561" s="7" t="str">
        <f>IF(Data6[[#This Row],[WO'#:]]="","Riley #","WO#")</f>
        <v>WO#</v>
      </c>
      <c r="Q561" s="7">
        <f>IFERROR(WEEKNUM(Data6[[#This Row],[Date:]]),"")</f>
        <v>16</v>
      </c>
      <c r="R561" s="6">
        <f t="shared" si="24"/>
        <v>45396</v>
      </c>
      <c r="S561" s="6">
        <f>Data6[[#This Row],[Week Start]]+7</f>
        <v>45403</v>
      </c>
      <c r="T561" s="7" t="str">
        <f t="shared" si="25"/>
        <v>4/14/2024 - 4/21/2024</v>
      </c>
      <c r="U561" s="7" t="str">
        <f t="shared" si="26"/>
        <v>Time Card</v>
      </c>
      <c r="V561" s="8" t="str">
        <f>RIGHT(TEXT(Data6[[#This Row],[Date:]],"mmddyyyy"),4)</f>
        <v>2024</v>
      </c>
      <c r="W561" s="8" t="str">
        <f>MID(TEXT(Data6[[#This Row],[Date:]],"mmddyyyy"),3,2)</f>
        <v>16</v>
      </c>
      <c r="X561" s="8" t="str">
        <f>LEFT(TEXT(Data6[[#This Row],[Date:]],"mmddyyyy"),2)</f>
        <v>04</v>
      </c>
      <c r="Y561" s="6">
        <f>DATE(Data6[[#This Row],[Year]],Data6[[#This Row],[Month]],Data6[[#This Row],[Day]])</f>
        <v>45398</v>
      </c>
    </row>
    <row r="562" spans="1:25">
      <c r="A562" s="5">
        <v>45398.582543287041</v>
      </c>
      <c r="B562" s="7" t="s">
        <v>35</v>
      </c>
      <c r="C562" s="6" t="s">
        <v>443</v>
      </c>
      <c r="D562" s="7" t="s">
        <v>446</v>
      </c>
      <c r="E562" s="8">
        <v>3</v>
      </c>
      <c r="F562" s="7">
        <v>7097418</v>
      </c>
      <c r="G562" s="7" t="s">
        <v>68</v>
      </c>
      <c r="H562" s="7" t="s">
        <v>69</v>
      </c>
      <c r="I562" s="7" t="s">
        <v>44</v>
      </c>
      <c r="J562" s="19" t="str">
        <f>IFERROR(INDEX('Employee Info'!$C$3:$E$200,MATCH(Data6[[#This Row],[Name:]],'Employee Info'!$B$3:$B$200,0),MATCH(Data6[[#This Row],[Hours Type:]],'Employee Info'!$C$2:$E$2,0)),"")</f>
        <v/>
      </c>
      <c r="K562" s="19" t="str">
        <f>IFERROR(INDEX('Employee Info'!$C$3:$J$200,MATCH(Data6[[#This Row],[Name:]],'Employee Info'!$B$3:$B$200,0),MATCH(Data6[[#Headers],[Truck]],'Employee Info'!$C$2:$J$2,0)),"")</f>
        <v/>
      </c>
      <c r="L562" s="19" t="str">
        <f>IFERROR(INDEX('Employee Info'!$C$3:$J$200,MATCH(Data6[[#This Row],[Name:]],'Employee Info'!$B$3:$B$200,0),MATCH(Data6[[#Headers],[Phone]],'Employee Info'!$C$2:$J$2,0)),"")</f>
        <v/>
      </c>
      <c r="M562" s="19" t="str">
        <f>IFERROR(INDEX('Employee Info'!$C$3:$J$200,MATCH(Data6[[#This Row],[Name:]],'Employee Info'!$B$3:$B$200,0),MATCH(Data6[[#Headers],[Tech]],'Employee Info'!$C$2:$J$2,0)),"")</f>
        <v/>
      </c>
      <c r="N562" s="19" t="str">
        <f>IFERROR(INDEX('Employee Info'!$C$3:$J$200,MATCH(Data6[[#This Row],[Name:]],'Employee Info'!$B$3:$B$200,0),MATCH(Data6[[#Headers],[Other]],'Employee Info'!$C$2:$J$2,0)),"")</f>
        <v/>
      </c>
      <c r="O562" s="19">
        <f>IFERROR((Data6[[#This Row],[Hours:]]*SUM(Data6[[#This Row],[Rate]:[Other]])),"")</f>
        <v>0</v>
      </c>
      <c r="P562" s="7" t="str">
        <f>IF(Data6[[#This Row],[WO'#:]]="","Riley #","WO#")</f>
        <v>WO#</v>
      </c>
      <c r="Q562" s="7">
        <f>IFERROR(WEEKNUM(Data6[[#This Row],[Date:]]),"")</f>
        <v>16</v>
      </c>
      <c r="R562" s="6">
        <f t="shared" si="24"/>
        <v>45396</v>
      </c>
      <c r="S562" s="6">
        <f>Data6[[#This Row],[Week Start]]+7</f>
        <v>45403</v>
      </c>
      <c r="T562" s="7" t="str">
        <f t="shared" si="25"/>
        <v>4/14/2024 - 4/21/2024</v>
      </c>
      <c r="U562" s="7" t="str">
        <f t="shared" si="26"/>
        <v>Time Card</v>
      </c>
      <c r="V562" s="8" t="str">
        <f>RIGHT(TEXT(Data6[[#This Row],[Date:]],"mmddyyyy"),4)</f>
        <v>2024</v>
      </c>
      <c r="W562" s="8" t="str">
        <f>MID(TEXT(Data6[[#This Row],[Date:]],"mmddyyyy"),3,2)</f>
        <v>16</v>
      </c>
      <c r="X562" s="8" t="str">
        <f>LEFT(TEXT(Data6[[#This Row],[Date:]],"mmddyyyy"),2)</f>
        <v>04</v>
      </c>
      <c r="Y562" s="6">
        <f>DATE(Data6[[#This Row],[Year]],Data6[[#This Row],[Month]],Data6[[#This Row],[Day]])</f>
        <v>45398</v>
      </c>
    </row>
    <row r="563" spans="1:25">
      <c r="A563" s="5">
        <v>45420.312506365743</v>
      </c>
      <c r="B563" s="7" t="s">
        <v>76</v>
      </c>
      <c r="C563" s="6" t="s">
        <v>443</v>
      </c>
      <c r="D563" s="7" t="s">
        <v>156</v>
      </c>
      <c r="E563" s="8">
        <v>4</v>
      </c>
      <c r="F563" s="7">
        <v>7097418</v>
      </c>
      <c r="G563" s="7" t="s">
        <v>68</v>
      </c>
      <c r="H563" s="7" t="s">
        <v>69</v>
      </c>
      <c r="I563" s="7" t="s">
        <v>44</v>
      </c>
      <c r="J563" s="19" t="str">
        <f>IFERROR(INDEX('Employee Info'!$C$3:$E$200,MATCH(Data6[[#This Row],[Name:]],'Employee Info'!$B$3:$B$200,0),MATCH(Data6[[#This Row],[Hours Type:]],'Employee Info'!$C$2:$E$2,0)),"")</f>
        <v/>
      </c>
      <c r="K563" s="19" t="str">
        <f>IFERROR(INDEX('Employee Info'!$C$3:$J$200,MATCH(Data6[[#This Row],[Name:]],'Employee Info'!$B$3:$B$200,0),MATCH(Data6[[#Headers],[Truck]],'Employee Info'!$C$2:$J$2,0)),"")</f>
        <v/>
      </c>
      <c r="L563" s="19" t="str">
        <f>IFERROR(INDEX('Employee Info'!$C$3:$J$200,MATCH(Data6[[#This Row],[Name:]],'Employee Info'!$B$3:$B$200,0),MATCH(Data6[[#Headers],[Phone]],'Employee Info'!$C$2:$J$2,0)),"")</f>
        <v/>
      </c>
      <c r="M563" s="19" t="str">
        <f>IFERROR(INDEX('Employee Info'!$C$3:$J$200,MATCH(Data6[[#This Row],[Name:]],'Employee Info'!$B$3:$B$200,0),MATCH(Data6[[#Headers],[Tech]],'Employee Info'!$C$2:$J$2,0)),"")</f>
        <v/>
      </c>
      <c r="N563" s="19" t="str">
        <f>IFERROR(INDEX('Employee Info'!$C$3:$J$200,MATCH(Data6[[#This Row],[Name:]],'Employee Info'!$B$3:$B$200,0),MATCH(Data6[[#Headers],[Other]],'Employee Info'!$C$2:$J$2,0)),"")</f>
        <v/>
      </c>
      <c r="O563" s="19">
        <f>IFERROR((Data6[[#This Row],[Hours:]]*SUM(Data6[[#This Row],[Rate]:[Other]])),"")</f>
        <v>0</v>
      </c>
      <c r="P563" s="7" t="str">
        <f>IF(Data6[[#This Row],[WO'#:]]="","Riley #","WO#")</f>
        <v>WO#</v>
      </c>
      <c r="Q563" s="7">
        <f>IFERROR(WEEKNUM(Data6[[#This Row],[Date:]]),"")</f>
        <v>16</v>
      </c>
      <c r="R563" s="6">
        <f t="shared" si="24"/>
        <v>45396</v>
      </c>
      <c r="S563" s="6">
        <f>Data6[[#This Row],[Week Start]]+7</f>
        <v>45403</v>
      </c>
      <c r="T563" s="7" t="str">
        <f t="shared" si="25"/>
        <v>4/14/2024 - 4/21/2024</v>
      </c>
      <c r="U563" s="7" t="str">
        <f t="shared" si="26"/>
        <v>Time Card</v>
      </c>
      <c r="V563" s="8" t="str">
        <f>RIGHT(TEXT(Data6[[#This Row],[Date:]],"mmddyyyy"),4)</f>
        <v>2024</v>
      </c>
      <c r="W563" s="8" t="str">
        <f>MID(TEXT(Data6[[#This Row],[Date:]],"mmddyyyy"),3,2)</f>
        <v>16</v>
      </c>
      <c r="X563" s="8" t="str">
        <f>LEFT(TEXT(Data6[[#This Row],[Date:]],"mmddyyyy"),2)</f>
        <v>04</v>
      </c>
      <c r="Y563" s="6">
        <f>DATE(Data6[[#This Row],[Year]],Data6[[#This Row],[Month]],Data6[[#This Row],[Day]])</f>
        <v>45398</v>
      </c>
    </row>
    <row r="564" spans="1:25">
      <c r="A564" s="5">
        <v>45398.581166666663</v>
      </c>
      <c r="B564" s="7" t="s">
        <v>31</v>
      </c>
      <c r="C564" s="6" t="s">
        <v>443</v>
      </c>
      <c r="D564" s="7" t="s">
        <v>447</v>
      </c>
      <c r="E564" s="8">
        <v>8</v>
      </c>
      <c r="F564" s="7" t="s">
        <v>68</v>
      </c>
      <c r="G564" s="7" t="s">
        <v>68</v>
      </c>
      <c r="H564" s="7" t="s">
        <v>92</v>
      </c>
      <c r="I564" s="7" t="s">
        <v>44</v>
      </c>
      <c r="J564" s="19" t="str">
        <f>IFERROR(INDEX('Employee Info'!$C$3:$E$200,MATCH(Data6[[#This Row],[Name:]],'Employee Info'!$B$3:$B$200,0),MATCH(Data6[[#This Row],[Hours Type:]],'Employee Info'!$C$2:$E$2,0)),"")</f>
        <v/>
      </c>
      <c r="K564" s="19" t="str">
        <f>IFERROR(INDEX('Employee Info'!$C$3:$J$200,MATCH(Data6[[#This Row],[Name:]],'Employee Info'!$B$3:$B$200,0),MATCH(Data6[[#Headers],[Truck]],'Employee Info'!$C$2:$J$2,0)),"")</f>
        <v/>
      </c>
      <c r="L564" s="19" t="str">
        <f>IFERROR(INDEX('Employee Info'!$C$3:$J$200,MATCH(Data6[[#This Row],[Name:]],'Employee Info'!$B$3:$B$200,0),MATCH(Data6[[#Headers],[Phone]],'Employee Info'!$C$2:$J$2,0)),"")</f>
        <v/>
      </c>
      <c r="M564" s="19" t="str">
        <f>IFERROR(INDEX('Employee Info'!$C$3:$J$200,MATCH(Data6[[#This Row],[Name:]],'Employee Info'!$B$3:$B$200,0),MATCH(Data6[[#Headers],[Tech]],'Employee Info'!$C$2:$J$2,0)),"")</f>
        <v/>
      </c>
      <c r="N564" s="19" t="str">
        <f>IFERROR(INDEX('Employee Info'!$C$3:$J$200,MATCH(Data6[[#This Row],[Name:]],'Employee Info'!$B$3:$B$200,0),MATCH(Data6[[#Headers],[Other]],'Employee Info'!$C$2:$J$2,0)),"")</f>
        <v/>
      </c>
      <c r="O564" s="19">
        <f>IFERROR((Data6[[#This Row],[Hours:]]*SUM(Data6[[#This Row],[Rate]:[Other]])),"")</f>
        <v>0</v>
      </c>
      <c r="P564" s="7" t="str">
        <f>IF(Data6[[#This Row],[WO'#:]]="","Riley #","WO#")</f>
        <v>Riley #</v>
      </c>
      <c r="Q564" s="7">
        <f>IFERROR(WEEKNUM(Data6[[#This Row],[Date:]]),"")</f>
        <v>16</v>
      </c>
      <c r="R564" s="6">
        <f t="shared" si="24"/>
        <v>45396</v>
      </c>
      <c r="S564" s="6">
        <f>Data6[[#This Row],[Week Start]]+7</f>
        <v>45403</v>
      </c>
      <c r="T564" s="7" t="str">
        <f t="shared" si="25"/>
        <v>4/14/2024 - 4/21/2024</v>
      </c>
      <c r="U564" s="7" t="str">
        <f t="shared" si="26"/>
        <v>Time Card</v>
      </c>
      <c r="V564" s="8" t="str">
        <f>RIGHT(TEXT(Data6[[#This Row],[Date:]],"mmddyyyy"),4)</f>
        <v>2024</v>
      </c>
      <c r="W564" s="8" t="str">
        <f>MID(TEXT(Data6[[#This Row],[Date:]],"mmddyyyy"),3,2)</f>
        <v>16</v>
      </c>
      <c r="X564" s="8" t="str">
        <f>LEFT(TEXT(Data6[[#This Row],[Date:]],"mmddyyyy"),2)</f>
        <v>04</v>
      </c>
      <c r="Y564" s="6">
        <f>DATE(Data6[[#This Row],[Year]],Data6[[#This Row],[Month]],Data6[[#This Row],[Day]])</f>
        <v>45398</v>
      </c>
    </row>
    <row r="565" spans="1:25">
      <c r="A565" s="5">
        <v>45401.446762962965</v>
      </c>
      <c r="B565" s="7" t="s">
        <v>66</v>
      </c>
      <c r="C565" s="6" t="s">
        <v>443</v>
      </c>
      <c r="D565" s="7" t="s">
        <v>448</v>
      </c>
      <c r="E565" s="8">
        <v>7</v>
      </c>
      <c r="F565" s="7" t="s">
        <v>68</v>
      </c>
      <c r="G565" s="7" t="s">
        <v>68</v>
      </c>
      <c r="H565" s="7" t="s">
        <v>92</v>
      </c>
      <c r="I565" s="7" t="s">
        <v>44</v>
      </c>
      <c r="J565" s="19" t="str">
        <f>IFERROR(INDEX('Employee Info'!$C$3:$E$200,MATCH(Data6[[#This Row],[Name:]],'Employee Info'!$B$3:$B$200,0),MATCH(Data6[[#This Row],[Hours Type:]],'Employee Info'!$C$2:$E$2,0)),"")</f>
        <v/>
      </c>
      <c r="K565" s="19" t="str">
        <f>IFERROR(INDEX('Employee Info'!$C$3:$J$200,MATCH(Data6[[#This Row],[Name:]],'Employee Info'!$B$3:$B$200,0),MATCH(Data6[[#Headers],[Truck]],'Employee Info'!$C$2:$J$2,0)),"")</f>
        <v/>
      </c>
      <c r="L565" s="19" t="str">
        <f>IFERROR(INDEX('Employee Info'!$C$3:$J$200,MATCH(Data6[[#This Row],[Name:]],'Employee Info'!$B$3:$B$200,0),MATCH(Data6[[#Headers],[Phone]],'Employee Info'!$C$2:$J$2,0)),"")</f>
        <v/>
      </c>
      <c r="M565" s="19" t="str">
        <f>IFERROR(INDEX('Employee Info'!$C$3:$J$200,MATCH(Data6[[#This Row],[Name:]],'Employee Info'!$B$3:$B$200,0),MATCH(Data6[[#Headers],[Tech]],'Employee Info'!$C$2:$J$2,0)),"")</f>
        <v/>
      </c>
      <c r="N565" s="19" t="str">
        <f>IFERROR(INDEX('Employee Info'!$C$3:$J$200,MATCH(Data6[[#This Row],[Name:]],'Employee Info'!$B$3:$B$200,0),MATCH(Data6[[#Headers],[Other]],'Employee Info'!$C$2:$J$2,0)),"")</f>
        <v/>
      </c>
      <c r="O565" s="19">
        <f>IFERROR((Data6[[#This Row],[Hours:]]*SUM(Data6[[#This Row],[Rate]:[Other]])),"")</f>
        <v>0</v>
      </c>
      <c r="P565" s="7" t="str">
        <f>IF(Data6[[#This Row],[WO'#:]]="","Riley #","WO#")</f>
        <v>Riley #</v>
      </c>
      <c r="Q565" s="7">
        <f>IFERROR(WEEKNUM(Data6[[#This Row],[Date:]]),"")</f>
        <v>16</v>
      </c>
      <c r="R565" s="6">
        <f t="shared" si="24"/>
        <v>45396</v>
      </c>
      <c r="S565" s="6">
        <f>Data6[[#This Row],[Week Start]]+7</f>
        <v>45403</v>
      </c>
      <c r="T565" s="7" t="str">
        <f t="shared" si="25"/>
        <v>4/14/2024 - 4/21/2024</v>
      </c>
      <c r="U565" s="7" t="str">
        <f t="shared" si="26"/>
        <v>Time Card</v>
      </c>
      <c r="V565" s="8" t="str">
        <f>RIGHT(TEXT(Data6[[#This Row],[Date:]],"mmddyyyy"),4)</f>
        <v>2024</v>
      </c>
      <c r="W565" s="8" t="str">
        <f>MID(TEXT(Data6[[#This Row],[Date:]],"mmddyyyy"),3,2)</f>
        <v>16</v>
      </c>
      <c r="X565" s="8" t="str">
        <f>LEFT(TEXT(Data6[[#This Row],[Date:]],"mmddyyyy"),2)</f>
        <v>04</v>
      </c>
      <c r="Y565" s="6">
        <f>DATE(Data6[[#This Row],[Year]],Data6[[#This Row],[Month]],Data6[[#This Row],[Day]])</f>
        <v>45398</v>
      </c>
    </row>
    <row r="566" spans="1:25">
      <c r="A566" s="5">
        <v>45399.559117245371</v>
      </c>
      <c r="B566" s="7" t="s">
        <v>31</v>
      </c>
      <c r="C566" s="6" t="s">
        <v>449</v>
      </c>
      <c r="D566" s="7" t="s">
        <v>444</v>
      </c>
      <c r="E566" s="8">
        <v>2.5</v>
      </c>
      <c r="F566" s="7">
        <v>6984733</v>
      </c>
      <c r="G566" s="7" t="s">
        <v>68</v>
      </c>
      <c r="H566" s="7" t="s">
        <v>69</v>
      </c>
      <c r="I566" s="7" t="s">
        <v>44</v>
      </c>
      <c r="J566" s="19" t="str">
        <f>IFERROR(INDEX('Employee Info'!$C$3:$E$200,MATCH(Data6[[#This Row],[Name:]],'Employee Info'!$B$3:$B$200,0),MATCH(Data6[[#This Row],[Hours Type:]],'Employee Info'!$C$2:$E$2,0)),"")</f>
        <v/>
      </c>
      <c r="K566" s="19" t="str">
        <f>IFERROR(INDEX('Employee Info'!$C$3:$J$200,MATCH(Data6[[#This Row],[Name:]],'Employee Info'!$B$3:$B$200,0),MATCH(Data6[[#Headers],[Truck]],'Employee Info'!$C$2:$J$2,0)),"")</f>
        <v/>
      </c>
      <c r="L566" s="19" t="str">
        <f>IFERROR(INDEX('Employee Info'!$C$3:$J$200,MATCH(Data6[[#This Row],[Name:]],'Employee Info'!$B$3:$B$200,0),MATCH(Data6[[#Headers],[Phone]],'Employee Info'!$C$2:$J$2,0)),"")</f>
        <v/>
      </c>
      <c r="M566" s="19" t="str">
        <f>IFERROR(INDEX('Employee Info'!$C$3:$J$200,MATCH(Data6[[#This Row],[Name:]],'Employee Info'!$B$3:$B$200,0),MATCH(Data6[[#Headers],[Tech]],'Employee Info'!$C$2:$J$2,0)),"")</f>
        <v/>
      </c>
      <c r="N566" s="19" t="str">
        <f>IFERROR(INDEX('Employee Info'!$C$3:$J$200,MATCH(Data6[[#This Row],[Name:]],'Employee Info'!$B$3:$B$200,0),MATCH(Data6[[#Headers],[Other]],'Employee Info'!$C$2:$J$2,0)),"")</f>
        <v/>
      </c>
      <c r="O566" s="19">
        <f>IFERROR((Data6[[#This Row],[Hours:]]*SUM(Data6[[#This Row],[Rate]:[Other]])),"")</f>
        <v>0</v>
      </c>
      <c r="P566" s="7" t="str">
        <f>IF(Data6[[#This Row],[WO'#:]]="","Riley #","WO#")</f>
        <v>WO#</v>
      </c>
      <c r="Q566" s="7">
        <f>IFERROR(WEEKNUM(Data6[[#This Row],[Date:]]),"")</f>
        <v>16</v>
      </c>
      <c r="R566" s="6">
        <f t="shared" si="24"/>
        <v>45396</v>
      </c>
      <c r="S566" s="6">
        <f>Data6[[#This Row],[Week Start]]+7</f>
        <v>45403</v>
      </c>
      <c r="T566" s="7" t="str">
        <f t="shared" si="25"/>
        <v>4/14/2024 - 4/21/2024</v>
      </c>
      <c r="U566" s="7" t="str">
        <f t="shared" si="26"/>
        <v>Time Card</v>
      </c>
      <c r="V566" s="8" t="str">
        <f>RIGHT(TEXT(Data6[[#This Row],[Date:]],"mmddyyyy"),4)</f>
        <v>2024</v>
      </c>
      <c r="W566" s="8" t="str">
        <f>MID(TEXT(Data6[[#This Row],[Date:]],"mmddyyyy"),3,2)</f>
        <v>17</v>
      </c>
      <c r="X566" s="8" t="str">
        <f>LEFT(TEXT(Data6[[#This Row],[Date:]],"mmddyyyy"),2)</f>
        <v>04</v>
      </c>
      <c r="Y566" s="6">
        <f>DATE(Data6[[#This Row],[Year]],Data6[[#This Row],[Month]],Data6[[#This Row],[Day]])</f>
        <v>45399</v>
      </c>
    </row>
    <row r="567" spans="1:25">
      <c r="A567" s="5">
        <v>45399.586226967593</v>
      </c>
      <c r="B567" s="7" t="s">
        <v>35</v>
      </c>
      <c r="C567" s="6" t="s">
        <v>449</v>
      </c>
      <c r="D567" s="7" t="s">
        <v>450</v>
      </c>
      <c r="E567" s="8">
        <v>6</v>
      </c>
      <c r="F567" s="7">
        <v>6984733</v>
      </c>
      <c r="G567" s="7" t="s">
        <v>68</v>
      </c>
      <c r="H567" s="7" t="s">
        <v>69</v>
      </c>
      <c r="I567" s="7" t="s">
        <v>44</v>
      </c>
      <c r="J567" s="19" t="str">
        <f>IFERROR(INDEX('Employee Info'!$C$3:$E$200,MATCH(Data6[[#This Row],[Name:]],'Employee Info'!$B$3:$B$200,0),MATCH(Data6[[#This Row],[Hours Type:]],'Employee Info'!$C$2:$E$2,0)),"")</f>
        <v/>
      </c>
      <c r="K567" s="19" t="str">
        <f>IFERROR(INDEX('Employee Info'!$C$3:$J$200,MATCH(Data6[[#This Row],[Name:]],'Employee Info'!$B$3:$B$200,0),MATCH(Data6[[#Headers],[Truck]],'Employee Info'!$C$2:$J$2,0)),"")</f>
        <v/>
      </c>
      <c r="L567" s="19" t="str">
        <f>IFERROR(INDEX('Employee Info'!$C$3:$J$200,MATCH(Data6[[#This Row],[Name:]],'Employee Info'!$B$3:$B$200,0),MATCH(Data6[[#Headers],[Phone]],'Employee Info'!$C$2:$J$2,0)),"")</f>
        <v/>
      </c>
      <c r="M567" s="19" t="str">
        <f>IFERROR(INDEX('Employee Info'!$C$3:$J$200,MATCH(Data6[[#This Row],[Name:]],'Employee Info'!$B$3:$B$200,0),MATCH(Data6[[#Headers],[Tech]],'Employee Info'!$C$2:$J$2,0)),"")</f>
        <v/>
      </c>
      <c r="N567" s="19" t="str">
        <f>IFERROR(INDEX('Employee Info'!$C$3:$J$200,MATCH(Data6[[#This Row],[Name:]],'Employee Info'!$B$3:$B$200,0),MATCH(Data6[[#Headers],[Other]],'Employee Info'!$C$2:$J$2,0)),"")</f>
        <v/>
      </c>
      <c r="O567" s="19">
        <f>IFERROR((Data6[[#This Row],[Hours:]]*SUM(Data6[[#This Row],[Rate]:[Other]])),"")</f>
        <v>0</v>
      </c>
      <c r="P567" s="7" t="str">
        <f>IF(Data6[[#This Row],[WO'#:]]="","Riley #","WO#")</f>
        <v>WO#</v>
      </c>
      <c r="Q567" s="7">
        <f>IFERROR(WEEKNUM(Data6[[#This Row],[Date:]]),"")</f>
        <v>16</v>
      </c>
      <c r="R567" s="6">
        <f t="shared" si="24"/>
        <v>45396</v>
      </c>
      <c r="S567" s="6">
        <f>Data6[[#This Row],[Week Start]]+7</f>
        <v>45403</v>
      </c>
      <c r="T567" s="7" t="str">
        <f t="shared" si="25"/>
        <v>4/14/2024 - 4/21/2024</v>
      </c>
      <c r="U567" s="7" t="str">
        <f t="shared" si="26"/>
        <v>Time Card</v>
      </c>
      <c r="V567" s="8" t="str">
        <f>RIGHT(TEXT(Data6[[#This Row],[Date:]],"mmddyyyy"),4)</f>
        <v>2024</v>
      </c>
      <c r="W567" s="8" t="str">
        <f>MID(TEXT(Data6[[#This Row],[Date:]],"mmddyyyy"),3,2)</f>
        <v>17</v>
      </c>
      <c r="X567" s="8" t="str">
        <f>LEFT(TEXT(Data6[[#This Row],[Date:]],"mmddyyyy"),2)</f>
        <v>04</v>
      </c>
      <c r="Y567" s="6">
        <f>DATE(Data6[[#This Row],[Year]],Data6[[#This Row],[Month]],Data6[[#This Row],[Day]])</f>
        <v>45399</v>
      </c>
    </row>
    <row r="568" spans="1:25">
      <c r="A568" s="5">
        <v>45401.469553935189</v>
      </c>
      <c r="B568" s="7" t="s">
        <v>66</v>
      </c>
      <c r="C568" s="6" t="s">
        <v>449</v>
      </c>
      <c r="D568" s="7" t="s">
        <v>451</v>
      </c>
      <c r="E568" s="8">
        <v>1</v>
      </c>
      <c r="F568" s="7">
        <v>6984733</v>
      </c>
      <c r="G568" s="7" t="s">
        <v>68</v>
      </c>
      <c r="H568" s="7" t="s">
        <v>69</v>
      </c>
      <c r="I568" s="7" t="s">
        <v>45</v>
      </c>
      <c r="J568" s="19" t="str">
        <f>IFERROR(INDEX('Employee Info'!$C$3:$E$200,MATCH(Data6[[#This Row],[Name:]],'Employee Info'!$B$3:$B$200,0),MATCH(Data6[[#This Row],[Hours Type:]],'Employee Info'!$C$2:$E$2,0)),"")</f>
        <v/>
      </c>
      <c r="K568" s="19" t="str">
        <f>IFERROR(INDEX('Employee Info'!$C$3:$J$200,MATCH(Data6[[#This Row],[Name:]],'Employee Info'!$B$3:$B$200,0),MATCH(Data6[[#Headers],[Truck]],'Employee Info'!$C$2:$J$2,0)),"")</f>
        <v/>
      </c>
      <c r="L568" s="19" t="str">
        <f>IFERROR(INDEX('Employee Info'!$C$3:$J$200,MATCH(Data6[[#This Row],[Name:]],'Employee Info'!$B$3:$B$200,0),MATCH(Data6[[#Headers],[Phone]],'Employee Info'!$C$2:$J$2,0)),"")</f>
        <v/>
      </c>
      <c r="M568" s="19" t="str">
        <f>IFERROR(INDEX('Employee Info'!$C$3:$J$200,MATCH(Data6[[#This Row],[Name:]],'Employee Info'!$B$3:$B$200,0),MATCH(Data6[[#Headers],[Tech]],'Employee Info'!$C$2:$J$2,0)),"")</f>
        <v/>
      </c>
      <c r="N568" s="19" t="str">
        <f>IFERROR(INDEX('Employee Info'!$C$3:$J$200,MATCH(Data6[[#This Row],[Name:]],'Employee Info'!$B$3:$B$200,0),MATCH(Data6[[#Headers],[Other]],'Employee Info'!$C$2:$J$2,0)),"")</f>
        <v/>
      </c>
      <c r="O568" s="19">
        <f>IFERROR((Data6[[#This Row],[Hours:]]*SUM(Data6[[#This Row],[Rate]:[Other]])),"")</f>
        <v>0</v>
      </c>
      <c r="P568" s="7" t="str">
        <f>IF(Data6[[#This Row],[WO'#:]]="","Riley #","WO#")</f>
        <v>WO#</v>
      </c>
      <c r="Q568" s="7">
        <f>IFERROR(WEEKNUM(Data6[[#This Row],[Date:]]),"")</f>
        <v>16</v>
      </c>
      <c r="R568" s="6">
        <f t="shared" si="24"/>
        <v>45396</v>
      </c>
      <c r="S568" s="6">
        <f>Data6[[#This Row],[Week Start]]+7</f>
        <v>45403</v>
      </c>
      <c r="T568" s="7" t="str">
        <f t="shared" si="25"/>
        <v>4/14/2024 - 4/21/2024</v>
      </c>
      <c r="U568" s="7" t="str">
        <f t="shared" si="26"/>
        <v>Time Card</v>
      </c>
      <c r="V568" s="8" t="str">
        <f>RIGHT(TEXT(Data6[[#This Row],[Date:]],"mmddyyyy"),4)</f>
        <v>2024</v>
      </c>
      <c r="W568" s="8" t="str">
        <f>MID(TEXT(Data6[[#This Row],[Date:]],"mmddyyyy"),3,2)</f>
        <v>17</v>
      </c>
      <c r="X568" s="8" t="str">
        <f>LEFT(TEXT(Data6[[#This Row],[Date:]],"mmddyyyy"),2)</f>
        <v>04</v>
      </c>
      <c r="Y568" s="6">
        <f>DATE(Data6[[#This Row],[Year]],Data6[[#This Row],[Month]],Data6[[#This Row],[Day]])</f>
        <v>45399</v>
      </c>
    </row>
    <row r="569" spans="1:25">
      <c r="A569" s="5">
        <v>45401.472260532406</v>
      </c>
      <c r="B569" s="7" t="s">
        <v>66</v>
      </c>
      <c r="C569" s="6" t="s">
        <v>449</v>
      </c>
      <c r="D569" s="7" t="s">
        <v>452</v>
      </c>
      <c r="E569" s="8">
        <v>6</v>
      </c>
      <c r="F569" s="7">
        <v>6984733</v>
      </c>
      <c r="G569" s="7" t="s">
        <v>68</v>
      </c>
      <c r="H569" s="7" t="s">
        <v>69</v>
      </c>
      <c r="I569" s="7" t="s">
        <v>44</v>
      </c>
      <c r="J569" s="19" t="str">
        <f>IFERROR(INDEX('Employee Info'!$C$3:$E$200,MATCH(Data6[[#This Row],[Name:]],'Employee Info'!$B$3:$B$200,0),MATCH(Data6[[#This Row],[Hours Type:]],'Employee Info'!$C$2:$E$2,0)),"")</f>
        <v/>
      </c>
      <c r="K569" s="19" t="str">
        <f>IFERROR(INDEX('Employee Info'!$C$3:$J$200,MATCH(Data6[[#This Row],[Name:]],'Employee Info'!$B$3:$B$200,0),MATCH(Data6[[#Headers],[Truck]],'Employee Info'!$C$2:$J$2,0)),"")</f>
        <v/>
      </c>
      <c r="L569" s="19" t="str">
        <f>IFERROR(INDEX('Employee Info'!$C$3:$J$200,MATCH(Data6[[#This Row],[Name:]],'Employee Info'!$B$3:$B$200,0),MATCH(Data6[[#Headers],[Phone]],'Employee Info'!$C$2:$J$2,0)),"")</f>
        <v/>
      </c>
      <c r="M569" s="19" t="str">
        <f>IFERROR(INDEX('Employee Info'!$C$3:$J$200,MATCH(Data6[[#This Row],[Name:]],'Employee Info'!$B$3:$B$200,0),MATCH(Data6[[#Headers],[Tech]],'Employee Info'!$C$2:$J$2,0)),"")</f>
        <v/>
      </c>
      <c r="N569" s="19" t="str">
        <f>IFERROR(INDEX('Employee Info'!$C$3:$J$200,MATCH(Data6[[#This Row],[Name:]],'Employee Info'!$B$3:$B$200,0),MATCH(Data6[[#Headers],[Other]],'Employee Info'!$C$2:$J$2,0)),"")</f>
        <v/>
      </c>
      <c r="O569" s="19">
        <f>IFERROR((Data6[[#This Row],[Hours:]]*SUM(Data6[[#This Row],[Rate]:[Other]])),"")</f>
        <v>0</v>
      </c>
      <c r="P569" s="7" t="str">
        <f>IF(Data6[[#This Row],[WO'#:]]="","Riley #","WO#")</f>
        <v>WO#</v>
      </c>
      <c r="Q569" s="7">
        <f>IFERROR(WEEKNUM(Data6[[#This Row],[Date:]]),"")</f>
        <v>16</v>
      </c>
      <c r="R569" s="6">
        <f t="shared" si="24"/>
        <v>45396</v>
      </c>
      <c r="S569" s="6">
        <f>Data6[[#This Row],[Week Start]]+7</f>
        <v>45403</v>
      </c>
      <c r="T569" s="7" t="str">
        <f t="shared" si="25"/>
        <v>4/14/2024 - 4/21/2024</v>
      </c>
      <c r="U569" s="7" t="str">
        <f t="shared" si="26"/>
        <v>Time Card</v>
      </c>
      <c r="V569" s="8" t="str">
        <f>RIGHT(TEXT(Data6[[#This Row],[Date:]],"mmddyyyy"),4)</f>
        <v>2024</v>
      </c>
      <c r="W569" s="8" t="str">
        <f>MID(TEXT(Data6[[#This Row],[Date:]],"mmddyyyy"),3,2)</f>
        <v>17</v>
      </c>
      <c r="X569" s="8" t="str">
        <f>LEFT(TEXT(Data6[[#This Row],[Date:]],"mmddyyyy"),2)</f>
        <v>04</v>
      </c>
      <c r="Y569" s="6">
        <f>DATE(Data6[[#This Row],[Year]],Data6[[#This Row],[Month]],Data6[[#This Row],[Day]])</f>
        <v>45399</v>
      </c>
    </row>
    <row r="570" spans="1:25">
      <c r="A570" s="5">
        <v>45401.441266203707</v>
      </c>
      <c r="B570" s="7" t="s">
        <v>66</v>
      </c>
      <c r="C570" s="6" t="s">
        <v>449</v>
      </c>
      <c r="D570" s="7" t="s">
        <v>438</v>
      </c>
      <c r="E570" s="8">
        <v>1</v>
      </c>
      <c r="F570" s="7">
        <v>7078215</v>
      </c>
      <c r="G570" s="7" t="s">
        <v>68</v>
      </c>
      <c r="H570" s="7" t="s">
        <v>69</v>
      </c>
      <c r="I570" s="7" t="s">
        <v>44</v>
      </c>
      <c r="J570" s="19" t="str">
        <f>IFERROR(INDEX('Employee Info'!$C$3:$E$200,MATCH(Data6[[#This Row],[Name:]],'Employee Info'!$B$3:$B$200,0),MATCH(Data6[[#This Row],[Hours Type:]],'Employee Info'!$C$2:$E$2,0)),"")</f>
        <v/>
      </c>
      <c r="K570" s="19" t="str">
        <f>IFERROR(INDEX('Employee Info'!$C$3:$J$200,MATCH(Data6[[#This Row],[Name:]],'Employee Info'!$B$3:$B$200,0),MATCH(Data6[[#Headers],[Truck]],'Employee Info'!$C$2:$J$2,0)),"")</f>
        <v/>
      </c>
      <c r="L570" s="19" t="str">
        <f>IFERROR(INDEX('Employee Info'!$C$3:$J$200,MATCH(Data6[[#This Row],[Name:]],'Employee Info'!$B$3:$B$200,0),MATCH(Data6[[#Headers],[Phone]],'Employee Info'!$C$2:$J$2,0)),"")</f>
        <v/>
      </c>
      <c r="M570" s="19" t="str">
        <f>IFERROR(INDEX('Employee Info'!$C$3:$J$200,MATCH(Data6[[#This Row],[Name:]],'Employee Info'!$B$3:$B$200,0),MATCH(Data6[[#Headers],[Tech]],'Employee Info'!$C$2:$J$2,0)),"")</f>
        <v/>
      </c>
      <c r="N570" s="19" t="str">
        <f>IFERROR(INDEX('Employee Info'!$C$3:$J$200,MATCH(Data6[[#This Row],[Name:]],'Employee Info'!$B$3:$B$200,0),MATCH(Data6[[#Headers],[Other]],'Employee Info'!$C$2:$J$2,0)),"")</f>
        <v/>
      </c>
      <c r="O570" s="19">
        <f>IFERROR((Data6[[#This Row],[Hours:]]*SUM(Data6[[#This Row],[Rate]:[Other]])),"")</f>
        <v>0</v>
      </c>
      <c r="P570" s="7" t="str">
        <f>IF(Data6[[#This Row],[WO'#:]]="","Riley #","WO#")</f>
        <v>WO#</v>
      </c>
      <c r="Q570" s="7">
        <f>IFERROR(WEEKNUM(Data6[[#This Row],[Date:]]),"")</f>
        <v>16</v>
      </c>
      <c r="R570" s="6">
        <f t="shared" si="24"/>
        <v>45396</v>
      </c>
      <c r="S570" s="6">
        <f>Data6[[#This Row],[Week Start]]+7</f>
        <v>45403</v>
      </c>
      <c r="T570" s="7" t="str">
        <f t="shared" si="25"/>
        <v>4/14/2024 - 4/21/2024</v>
      </c>
      <c r="U570" s="7" t="str">
        <f t="shared" si="26"/>
        <v>Time Card</v>
      </c>
      <c r="V570" s="8" t="str">
        <f>RIGHT(TEXT(Data6[[#This Row],[Date:]],"mmddyyyy"),4)</f>
        <v>2024</v>
      </c>
      <c r="W570" s="8" t="str">
        <f>MID(TEXT(Data6[[#This Row],[Date:]],"mmddyyyy"),3,2)</f>
        <v>17</v>
      </c>
      <c r="X570" s="8" t="str">
        <f>LEFT(TEXT(Data6[[#This Row],[Date:]],"mmddyyyy"),2)</f>
        <v>04</v>
      </c>
      <c r="Y570" s="6">
        <f>DATE(Data6[[#This Row],[Year]],Data6[[#This Row],[Month]],Data6[[#This Row],[Day]])</f>
        <v>45399</v>
      </c>
    </row>
    <row r="571" spans="1:25">
      <c r="A571" s="5">
        <v>45399.586831828703</v>
      </c>
      <c r="B571" s="7" t="s">
        <v>35</v>
      </c>
      <c r="C571" s="6" t="s">
        <v>449</v>
      </c>
      <c r="D571" s="7" t="s">
        <v>453</v>
      </c>
      <c r="E571" s="8">
        <v>2</v>
      </c>
      <c r="F571" s="7">
        <v>7097418</v>
      </c>
      <c r="G571" s="7" t="s">
        <v>68</v>
      </c>
      <c r="H571" s="7" t="s">
        <v>69</v>
      </c>
      <c r="I571" s="7" t="s">
        <v>44</v>
      </c>
      <c r="J571" s="19" t="str">
        <f>IFERROR(INDEX('Employee Info'!$C$3:$E$200,MATCH(Data6[[#This Row],[Name:]],'Employee Info'!$B$3:$B$200,0),MATCH(Data6[[#This Row],[Hours Type:]],'Employee Info'!$C$2:$E$2,0)),"")</f>
        <v/>
      </c>
      <c r="K571" s="19" t="str">
        <f>IFERROR(INDEX('Employee Info'!$C$3:$J$200,MATCH(Data6[[#This Row],[Name:]],'Employee Info'!$B$3:$B$200,0),MATCH(Data6[[#Headers],[Truck]],'Employee Info'!$C$2:$J$2,0)),"")</f>
        <v/>
      </c>
      <c r="L571" s="19" t="str">
        <f>IFERROR(INDEX('Employee Info'!$C$3:$J$200,MATCH(Data6[[#This Row],[Name:]],'Employee Info'!$B$3:$B$200,0),MATCH(Data6[[#Headers],[Phone]],'Employee Info'!$C$2:$J$2,0)),"")</f>
        <v/>
      </c>
      <c r="M571" s="19" t="str">
        <f>IFERROR(INDEX('Employee Info'!$C$3:$J$200,MATCH(Data6[[#This Row],[Name:]],'Employee Info'!$B$3:$B$200,0),MATCH(Data6[[#Headers],[Tech]],'Employee Info'!$C$2:$J$2,0)),"")</f>
        <v/>
      </c>
      <c r="N571" s="19" t="str">
        <f>IFERROR(INDEX('Employee Info'!$C$3:$J$200,MATCH(Data6[[#This Row],[Name:]],'Employee Info'!$B$3:$B$200,0),MATCH(Data6[[#Headers],[Other]],'Employee Info'!$C$2:$J$2,0)),"")</f>
        <v/>
      </c>
      <c r="O571" s="19">
        <f>IFERROR((Data6[[#This Row],[Hours:]]*SUM(Data6[[#This Row],[Rate]:[Other]])),"")</f>
        <v>0</v>
      </c>
      <c r="P571" s="7" t="str">
        <f>IF(Data6[[#This Row],[WO'#:]]="","Riley #","WO#")</f>
        <v>WO#</v>
      </c>
      <c r="Q571" s="7">
        <f>IFERROR(WEEKNUM(Data6[[#This Row],[Date:]]),"")</f>
        <v>16</v>
      </c>
      <c r="R571" s="6">
        <f t="shared" si="24"/>
        <v>45396</v>
      </c>
      <c r="S571" s="6">
        <f>Data6[[#This Row],[Week Start]]+7</f>
        <v>45403</v>
      </c>
      <c r="T571" s="7" t="str">
        <f t="shared" si="25"/>
        <v>4/14/2024 - 4/21/2024</v>
      </c>
      <c r="U571" s="7" t="str">
        <f t="shared" si="26"/>
        <v>Time Card</v>
      </c>
      <c r="V571" s="8" t="str">
        <f>RIGHT(TEXT(Data6[[#This Row],[Date:]],"mmddyyyy"),4)</f>
        <v>2024</v>
      </c>
      <c r="W571" s="8" t="str">
        <f>MID(TEXT(Data6[[#This Row],[Date:]],"mmddyyyy"),3,2)</f>
        <v>17</v>
      </c>
      <c r="X571" s="8" t="str">
        <f>LEFT(TEXT(Data6[[#This Row],[Date:]],"mmddyyyy"),2)</f>
        <v>04</v>
      </c>
      <c r="Y571" s="6">
        <f>DATE(Data6[[#This Row],[Year]],Data6[[#This Row],[Month]],Data6[[#This Row],[Day]])</f>
        <v>45399</v>
      </c>
    </row>
    <row r="572" spans="1:25">
      <c r="A572" s="5">
        <v>45420.313027777775</v>
      </c>
      <c r="B572" s="7" t="s">
        <v>76</v>
      </c>
      <c r="C572" s="6" t="s">
        <v>449</v>
      </c>
      <c r="D572" s="7" t="s">
        <v>454</v>
      </c>
      <c r="E572" s="8">
        <v>4</v>
      </c>
      <c r="F572" s="7">
        <v>7097418</v>
      </c>
      <c r="G572" s="7" t="s">
        <v>68</v>
      </c>
      <c r="H572" s="7" t="s">
        <v>69</v>
      </c>
      <c r="I572" s="7" t="s">
        <v>44</v>
      </c>
      <c r="J572" s="19" t="str">
        <f>IFERROR(INDEX('Employee Info'!$C$3:$E$200,MATCH(Data6[[#This Row],[Name:]],'Employee Info'!$B$3:$B$200,0),MATCH(Data6[[#This Row],[Hours Type:]],'Employee Info'!$C$2:$E$2,0)),"")</f>
        <v/>
      </c>
      <c r="K572" s="19" t="str">
        <f>IFERROR(INDEX('Employee Info'!$C$3:$J$200,MATCH(Data6[[#This Row],[Name:]],'Employee Info'!$B$3:$B$200,0),MATCH(Data6[[#Headers],[Truck]],'Employee Info'!$C$2:$J$2,0)),"")</f>
        <v/>
      </c>
      <c r="L572" s="19" t="str">
        <f>IFERROR(INDEX('Employee Info'!$C$3:$J$200,MATCH(Data6[[#This Row],[Name:]],'Employee Info'!$B$3:$B$200,0),MATCH(Data6[[#Headers],[Phone]],'Employee Info'!$C$2:$J$2,0)),"")</f>
        <v/>
      </c>
      <c r="M572" s="19" t="str">
        <f>IFERROR(INDEX('Employee Info'!$C$3:$J$200,MATCH(Data6[[#This Row],[Name:]],'Employee Info'!$B$3:$B$200,0),MATCH(Data6[[#Headers],[Tech]],'Employee Info'!$C$2:$J$2,0)),"")</f>
        <v/>
      </c>
      <c r="N572" s="19" t="str">
        <f>IFERROR(INDEX('Employee Info'!$C$3:$J$200,MATCH(Data6[[#This Row],[Name:]],'Employee Info'!$B$3:$B$200,0),MATCH(Data6[[#Headers],[Other]],'Employee Info'!$C$2:$J$2,0)),"")</f>
        <v/>
      </c>
      <c r="O572" s="19">
        <f>IFERROR((Data6[[#This Row],[Hours:]]*SUM(Data6[[#This Row],[Rate]:[Other]])),"")</f>
        <v>0</v>
      </c>
      <c r="P572" s="7" t="str">
        <f>IF(Data6[[#This Row],[WO'#:]]="","Riley #","WO#")</f>
        <v>WO#</v>
      </c>
      <c r="Q572" s="7">
        <f>IFERROR(WEEKNUM(Data6[[#This Row],[Date:]]),"")</f>
        <v>16</v>
      </c>
      <c r="R572" s="6">
        <f t="shared" si="24"/>
        <v>45396</v>
      </c>
      <c r="S572" s="6">
        <f>Data6[[#This Row],[Week Start]]+7</f>
        <v>45403</v>
      </c>
      <c r="T572" s="7" t="str">
        <f t="shared" si="25"/>
        <v>4/14/2024 - 4/21/2024</v>
      </c>
      <c r="U572" s="7" t="str">
        <f t="shared" si="26"/>
        <v>Time Card</v>
      </c>
      <c r="V572" s="8" t="str">
        <f>RIGHT(TEXT(Data6[[#This Row],[Date:]],"mmddyyyy"),4)</f>
        <v>2024</v>
      </c>
      <c r="W572" s="8" t="str">
        <f>MID(TEXT(Data6[[#This Row],[Date:]],"mmddyyyy"),3,2)</f>
        <v>17</v>
      </c>
      <c r="X572" s="8" t="str">
        <f>LEFT(TEXT(Data6[[#This Row],[Date:]],"mmddyyyy"),2)</f>
        <v>04</v>
      </c>
      <c r="Y572" s="6">
        <f>DATE(Data6[[#This Row],[Year]],Data6[[#This Row],[Month]],Data6[[#This Row],[Day]])</f>
        <v>45399</v>
      </c>
    </row>
    <row r="573" spans="1:25">
      <c r="A573" s="5">
        <v>45399.560026967592</v>
      </c>
      <c r="B573" s="7" t="s">
        <v>31</v>
      </c>
      <c r="C573" s="6" t="s">
        <v>449</v>
      </c>
      <c r="D573" s="7" t="s">
        <v>455</v>
      </c>
      <c r="E573" s="8">
        <v>5</v>
      </c>
      <c r="F573" s="7" t="s">
        <v>68</v>
      </c>
      <c r="G573" s="7" t="s">
        <v>68</v>
      </c>
      <c r="H573" s="7" t="s">
        <v>92</v>
      </c>
      <c r="I573" s="7" t="s">
        <v>44</v>
      </c>
      <c r="J573" s="19" t="str">
        <f>IFERROR(INDEX('Employee Info'!$C$3:$E$200,MATCH(Data6[[#This Row],[Name:]],'Employee Info'!$B$3:$B$200,0),MATCH(Data6[[#This Row],[Hours Type:]],'Employee Info'!$C$2:$E$2,0)),"")</f>
        <v/>
      </c>
      <c r="K573" s="19" t="str">
        <f>IFERROR(INDEX('Employee Info'!$C$3:$J$200,MATCH(Data6[[#This Row],[Name:]],'Employee Info'!$B$3:$B$200,0),MATCH(Data6[[#Headers],[Truck]],'Employee Info'!$C$2:$J$2,0)),"")</f>
        <v/>
      </c>
      <c r="L573" s="19" t="str">
        <f>IFERROR(INDEX('Employee Info'!$C$3:$J$200,MATCH(Data6[[#This Row],[Name:]],'Employee Info'!$B$3:$B$200,0),MATCH(Data6[[#Headers],[Phone]],'Employee Info'!$C$2:$J$2,0)),"")</f>
        <v/>
      </c>
      <c r="M573" s="19" t="str">
        <f>IFERROR(INDEX('Employee Info'!$C$3:$J$200,MATCH(Data6[[#This Row],[Name:]],'Employee Info'!$B$3:$B$200,0),MATCH(Data6[[#Headers],[Tech]],'Employee Info'!$C$2:$J$2,0)),"")</f>
        <v/>
      </c>
      <c r="N573" s="19" t="str">
        <f>IFERROR(INDEX('Employee Info'!$C$3:$J$200,MATCH(Data6[[#This Row],[Name:]],'Employee Info'!$B$3:$B$200,0),MATCH(Data6[[#Headers],[Other]],'Employee Info'!$C$2:$J$2,0)),"")</f>
        <v/>
      </c>
      <c r="O573" s="19">
        <f>IFERROR((Data6[[#This Row],[Hours:]]*SUM(Data6[[#This Row],[Rate]:[Other]])),"")</f>
        <v>0</v>
      </c>
      <c r="P573" s="7" t="str">
        <f>IF(Data6[[#This Row],[WO'#:]]="","Riley #","WO#")</f>
        <v>Riley #</v>
      </c>
      <c r="Q573" s="7">
        <f>IFERROR(WEEKNUM(Data6[[#This Row],[Date:]]),"")</f>
        <v>16</v>
      </c>
      <c r="R573" s="6">
        <f t="shared" si="24"/>
        <v>45396</v>
      </c>
      <c r="S573" s="6">
        <f>Data6[[#This Row],[Week Start]]+7</f>
        <v>45403</v>
      </c>
      <c r="T573" s="7" t="str">
        <f t="shared" si="25"/>
        <v>4/14/2024 - 4/21/2024</v>
      </c>
      <c r="U573" s="7" t="str">
        <f t="shared" si="26"/>
        <v>Time Card</v>
      </c>
      <c r="V573" s="8" t="str">
        <f>RIGHT(TEXT(Data6[[#This Row],[Date:]],"mmddyyyy"),4)</f>
        <v>2024</v>
      </c>
      <c r="W573" s="8" t="str">
        <f>MID(TEXT(Data6[[#This Row],[Date:]],"mmddyyyy"),3,2)</f>
        <v>17</v>
      </c>
      <c r="X573" s="8" t="str">
        <f>LEFT(TEXT(Data6[[#This Row],[Date:]],"mmddyyyy"),2)</f>
        <v>04</v>
      </c>
      <c r="Y573" s="6">
        <f>DATE(Data6[[#This Row],[Year]],Data6[[#This Row],[Month]],Data6[[#This Row],[Day]])</f>
        <v>45399</v>
      </c>
    </row>
    <row r="574" spans="1:25">
      <c r="A574" s="5">
        <v>45401.448542245373</v>
      </c>
      <c r="B574" s="7" t="s">
        <v>66</v>
      </c>
      <c r="C574" s="6" t="s">
        <v>449</v>
      </c>
      <c r="D574" s="7" t="s">
        <v>448</v>
      </c>
      <c r="E574" s="8">
        <v>1</v>
      </c>
      <c r="F574" s="7" t="s">
        <v>68</v>
      </c>
      <c r="G574" s="7" t="s">
        <v>68</v>
      </c>
      <c r="H574" s="7" t="s">
        <v>92</v>
      </c>
      <c r="I574" s="7" t="s">
        <v>44</v>
      </c>
      <c r="J574" s="19" t="str">
        <f>IFERROR(INDEX('Employee Info'!$C$3:$E$200,MATCH(Data6[[#This Row],[Name:]],'Employee Info'!$B$3:$B$200,0),MATCH(Data6[[#This Row],[Hours Type:]],'Employee Info'!$C$2:$E$2,0)),"")</f>
        <v/>
      </c>
      <c r="K574" s="19" t="str">
        <f>IFERROR(INDEX('Employee Info'!$C$3:$J$200,MATCH(Data6[[#This Row],[Name:]],'Employee Info'!$B$3:$B$200,0),MATCH(Data6[[#Headers],[Truck]],'Employee Info'!$C$2:$J$2,0)),"")</f>
        <v/>
      </c>
      <c r="L574" s="19" t="str">
        <f>IFERROR(INDEX('Employee Info'!$C$3:$J$200,MATCH(Data6[[#This Row],[Name:]],'Employee Info'!$B$3:$B$200,0),MATCH(Data6[[#Headers],[Phone]],'Employee Info'!$C$2:$J$2,0)),"")</f>
        <v/>
      </c>
      <c r="M574" s="19" t="str">
        <f>IFERROR(INDEX('Employee Info'!$C$3:$J$200,MATCH(Data6[[#This Row],[Name:]],'Employee Info'!$B$3:$B$200,0),MATCH(Data6[[#Headers],[Tech]],'Employee Info'!$C$2:$J$2,0)),"")</f>
        <v/>
      </c>
      <c r="N574" s="19" t="str">
        <f>IFERROR(INDEX('Employee Info'!$C$3:$J$200,MATCH(Data6[[#This Row],[Name:]],'Employee Info'!$B$3:$B$200,0),MATCH(Data6[[#Headers],[Other]],'Employee Info'!$C$2:$J$2,0)),"")</f>
        <v/>
      </c>
      <c r="O574" s="19">
        <f>IFERROR((Data6[[#This Row],[Hours:]]*SUM(Data6[[#This Row],[Rate]:[Other]])),"")</f>
        <v>0</v>
      </c>
      <c r="P574" s="7" t="str">
        <f>IF(Data6[[#This Row],[WO'#:]]="","Riley #","WO#")</f>
        <v>Riley #</v>
      </c>
      <c r="Q574" s="7">
        <f>IFERROR(WEEKNUM(Data6[[#This Row],[Date:]]),"")</f>
        <v>16</v>
      </c>
      <c r="R574" s="6">
        <f t="shared" si="24"/>
        <v>45396</v>
      </c>
      <c r="S574" s="6">
        <f>Data6[[#This Row],[Week Start]]+7</f>
        <v>45403</v>
      </c>
      <c r="T574" s="7" t="str">
        <f t="shared" si="25"/>
        <v>4/14/2024 - 4/21/2024</v>
      </c>
      <c r="U574" s="7" t="str">
        <f t="shared" si="26"/>
        <v>Time Card</v>
      </c>
      <c r="V574" s="8" t="str">
        <f>RIGHT(TEXT(Data6[[#This Row],[Date:]],"mmddyyyy"),4)</f>
        <v>2024</v>
      </c>
      <c r="W574" s="8" t="str">
        <f>MID(TEXT(Data6[[#This Row],[Date:]],"mmddyyyy"),3,2)</f>
        <v>17</v>
      </c>
      <c r="X574" s="8" t="str">
        <f>LEFT(TEXT(Data6[[#This Row],[Date:]],"mmddyyyy"),2)</f>
        <v>04</v>
      </c>
      <c r="Y574" s="6">
        <f>DATE(Data6[[#This Row],[Year]],Data6[[#This Row],[Month]],Data6[[#This Row],[Day]])</f>
        <v>45399</v>
      </c>
    </row>
    <row r="575" spans="1:25">
      <c r="A575" s="5">
        <v>45400.581253356482</v>
      </c>
      <c r="B575" s="7" t="s">
        <v>31</v>
      </c>
      <c r="C575" s="6" t="s">
        <v>456</v>
      </c>
      <c r="D575" s="7" t="s">
        <v>457</v>
      </c>
      <c r="E575" s="8">
        <v>7</v>
      </c>
      <c r="F575" s="7">
        <v>6984733</v>
      </c>
      <c r="G575" s="7" t="s">
        <v>68</v>
      </c>
      <c r="H575" s="7" t="s">
        <v>69</v>
      </c>
      <c r="I575" s="7" t="s">
        <v>44</v>
      </c>
      <c r="J575" s="19" t="str">
        <f>IFERROR(INDEX('Employee Info'!$C$3:$E$200,MATCH(Data6[[#This Row],[Name:]],'Employee Info'!$B$3:$B$200,0),MATCH(Data6[[#This Row],[Hours Type:]],'Employee Info'!$C$2:$E$2,0)),"")</f>
        <v/>
      </c>
      <c r="K575" s="19" t="str">
        <f>IFERROR(INDEX('Employee Info'!$C$3:$J$200,MATCH(Data6[[#This Row],[Name:]],'Employee Info'!$B$3:$B$200,0),MATCH(Data6[[#Headers],[Truck]],'Employee Info'!$C$2:$J$2,0)),"")</f>
        <v/>
      </c>
      <c r="L575" s="19" t="str">
        <f>IFERROR(INDEX('Employee Info'!$C$3:$J$200,MATCH(Data6[[#This Row],[Name:]],'Employee Info'!$B$3:$B$200,0),MATCH(Data6[[#Headers],[Phone]],'Employee Info'!$C$2:$J$2,0)),"")</f>
        <v/>
      </c>
      <c r="M575" s="19" t="str">
        <f>IFERROR(INDEX('Employee Info'!$C$3:$J$200,MATCH(Data6[[#This Row],[Name:]],'Employee Info'!$B$3:$B$200,0),MATCH(Data6[[#Headers],[Tech]],'Employee Info'!$C$2:$J$2,0)),"")</f>
        <v/>
      </c>
      <c r="N575" s="19" t="str">
        <f>IFERROR(INDEX('Employee Info'!$C$3:$J$200,MATCH(Data6[[#This Row],[Name:]],'Employee Info'!$B$3:$B$200,0),MATCH(Data6[[#Headers],[Other]],'Employee Info'!$C$2:$J$2,0)),"")</f>
        <v/>
      </c>
      <c r="O575" s="19">
        <f>IFERROR((Data6[[#This Row],[Hours:]]*SUM(Data6[[#This Row],[Rate]:[Other]])),"")</f>
        <v>0</v>
      </c>
      <c r="P575" s="7" t="str">
        <f>IF(Data6[[#This Row],[WO'#:]]="","Riley #","WO#")</f>
        <v>WO#</v>
      </c>
      <c r="Q575" s="7">
        <f>IFERROR(WEEKNUM(Data6[[#This Row],[Date:]]),"")</f>
        <v>16</v>
      </c>
      <c r="R575" s="6">
        <f t="shared" si="24"/>
        <v>45396</v>
      </c>
      <c r="S575" s="6">
        <f>Data6[[#This Row],[Week Start]]+7</f>
        <v>45403</v>
      </c>
      <c r="T575" s="7" t="str">
        <f t="shared" si="25"/>
        <v>4/14/2024 - 4/21/2024</v>
      </c>
      <c r="U575" s="7" t="str">
        <f t="shared" si="26"/>
        <v>Time Card</v>
      </c>
      <c r="V575" s="8" t="str">
        <f>RIGHT(TEXT(Data6[[#This Row],[Date:]],"mmddyyyy"),4)</f>
        <v>2024</v>
      </c>
      <c r="W575" s="8" t="str">
        <f>MID(TEXT(Data6[[#This Row],[Date:]],"mmddyyyy"),3,2)</f>
        <v>18</v>
      </c>
      <c r="X575" s="8" t="str">
        <f>LEFT(TEXT(Data6[[#This Row],[Date:]],"mmddyyyy"),2)</f>
        <v>04</v>
      </c>
      <c r="Y575" s="6">
        <f>DATE(Data6[[#This Row],[Year]],Data6[[#This Row],[Month]],Data6[[#This Row],[Day]])</f>
        <v>45400</v>
      </c>
    </row>
    <row r="576" spans="1:25">
      <c r="A576" s="5">
        <v>45401.442232291665</v>
      </c>
      <c r="B576" s="7" t="s">
        <v>66</v>
      </c>
      <c r="C576" s="6" t="s">
        <v>456</v>
      </c>
      <c r="D576" s="7" t="s">
        <v>458</v>
      </c>
      <c r="E576" s="8">
        <v>6</v>
      </c>
      <c r="F576" s="7">
        <v>6984733</v>
      </c>
      <c r="G576" s="7" t="s">
        <v>68</v>
      </c>
      <c r="H576" s="7" t="s">
        <v>69</v>
      </c>
      <c r="I576" s="7" t="s">
        <v>44</v>
      </c>
      <c r="J576" s="19" t="str">
        <f>IFERROR(INDEX('Employee Info'!$C$3:$E$200,MATCH(Data6[[#This Row],[Name:]],'Employee Info'!$B$3:$B$200,0),MATCH(Data6[[#This Row],[Hours Type:]],'Employee Info'!$C$2:$E$2,0)),"")</f>
        <v/>
      </c>
      <c r="K576" s="19" t="str">
        <f>IFERROR(INDEX('Employee Info'!$C$3:$J$200,MATCH(Data6[[#This Row],[Name:]],'Employee Info'!$B$3:$B$200,0),MATCH(Data6[[#Headers],[Truck]],'Employee Info'!$C$2:$J$2,0)),"")</f>
        <v/>
      </c>
      <c r="L576" s="19" t="str">
        <f>IFERROR(INDEX('Employee Info'!$C$3:$J$200,MATCH(Data6[[#This Row],[Name:]],'Employee Info'!$B$3:$B$200,0),MATCH(Data6[[#Headers],[Phone]],'Employee Info'!$C$2:$J$2,0)),"")</f>
        <v/>
      </c>
      <c r="M576" s="19" t="str">
        <f>IFERROR(INDEX('Employee Info'!$C$3:$J$200,MATCH(Data6[[#This Row],[Name:]],'Employee Info'!$B$3:$B$200,0),MATCH(Data6[[#Headers],[Tech]],'Employee Info'!$C$2:$J$2,0)),"")</f>
        <v/>
      </c>
      <c r="N576" s="19" t="str">
        <f>IFERROR(INDEX('Employee Info'!$C$3:$J$200,MATCH(Data6[[#This Row],[Name:]],'Employee Info'!$B$3:$B$200,0),MATCH(Data6[[#Headers],[Other]],'Employee Info'!$C$2:$J$2,0)),"")</f>
        <v/>
      </c>
      <c r="O576" s="19">
        <f>IFERROR((Data6[[#This Row],[Hours:]]*SUM(Data6[[#This Row],[Rate]:[Other]])),"")</f>
        <v>0</v>
      </c>
      <c r="P576" s="7" t="str">
        <f>IF(Data6[[#This Row],[WO'#:]]="","Riley #","WO#")</f>
        <v>WO#</v>
      </c>
      <c r="Q576" s="7">
        <f>IFERROR(WEEKNUM(Data6[[#This Row],[Date:]]),"")</f>
        <v>16</v>
      </c>
      <c r="R576" s="6">
        <f t="shared" si="24"/>
        <v>45396</v>
      </c>
      <c r="S576" s="6">
        <f>Data6[[#This Row],[Week Start]]+7</f>
        <v>45403</v>
      </c>
      <c r="T576" s="7" t="str">
        <f t="shared" si="25"/>
        <v>4/14/2024 - 4/21/2024</v>
      </c>
      <c r="U576" s="7" t="str">
        <f t="shared" si="26"/>
        <v>Time Card</v>
      </c>
      <c r="V576" s="8" t="str">
        <f>RIGHT(TEXT(Data6[[#This Row],[Date:]],"mmddyyyy"),4)</f>
        <v>2024</v>
      </c>
      <c r="W576" s="8" t="str">
        <f>MID(TEXT(Data6[[#This Row],[Date:]],"mmddyyyy"),3,2)</f>
        <v>18</v>
      </c>
      <c r="X576" s="8" t="str">
        <f>LEFT(TEXT(Data6[[#This Row],[Date:]],"mmddyyyy"),2)</f>
        <v>04</v>
      </c>
      <c r="Y576" s="6">
        <f>DATE(Data6[[#This Row],[Year]],Data6[[#This Row],[Month]],Data6[[#This Row],[Day]])</f>
        <v>45400</v>
      </c>
    </row>
    <row r="577" spans="1:25">
      <c r="A577" s="5">
        <v>45401.442956250001</v>
      </c>
      <c r="B577" s="7" t="s">
        <v>66</v>
      </c>
      <c r="C577" s="6" t="s">
        <v>456</v>
      </c>
      <c r="D577" s="7" t="s">
        <v>122</v>
      </c>
      <c r="E577" s="8">
        <v>1</v>
      </c>
      <c r="F577" s="7">
        <v>6984733</v>
      </c>
      <c r="G577" s="7" t="s">
        <v>68</v>
      </c>
      <c r="H577" s="7" t="s">
        <v>69</v>
      </c>
      <c r="I577" s="7" t="s">
        <v>44</v>
      </c>
      <c r="J577" s="19" t="str">
        <f>IFERROR(INDEX('Employee Info'!$C$3:$E$200,MATCH(Data6[[#This Row],[Name:]],'Employee Info'!$B$3:$B$200,0),MATCH(Data6[[#This Row],[Hours Type:]],'Employee Info'!$C$2:$E$2,0)),"")</f>
        <v/>
      </c>
      <c r="K577" s="19" t="str">
        <f>IFERROR(INDEX('Employee Info'!$C$3:$J$200,MATCH(Data6[[#This Row],[Name:]],'Employee Info'!$B$3:$B$200,0),MATCH(Data6[[#Headers],[Truck]],'Employee Info'!$C$2:$J$2,0)),"")</f>
        <v/>
      </c>
      <c r="L577" s="19" t="str">
        <f>IFERROR(INDEX('Employee Info'!$C$3:$J$200,MATCH(Data6[[#This Row],[Name:]],'Employee Info'!$B$3:$B$200,0),MATCH(Data6[[#Headers],[Phone]],'Employee Info'!$C$2:$J$2,0)),"")</f>
        <v/>
      </c>
      <c r="M577" s="19" t="str">
        <f>IFERROR(INDEX('Employee Info'!$C$3:$J$200,MATCH(Data6[[#This Row],[Name:]],'Employee Info'!$B$3:$B$200,0),MATCH(Data6[[#Headers],[Tech]],'Employee Info'!$C$2:$J$2,0)),"")</f>
        <v/>
      </c>
      <c r="N577" s="19" t="str">
        <f>IFERROR(INDEX('Employee Info'!$C$3:$J$200,MATCH(Data6[[#This Row],[Name:]],'Employee Info'!$B$3:$B$200,0),MATCH(Data6[[#Headers],[Other]],'Employee Info'!$C$2:$J$2,0)),"")</f>
        <v/>
      </c>
      <c r="O577" s="19">
        <f>IFERROR((Data6[[#This Row],[Hours:]]*SUM(Data6[[#This Row],[Rate]:[Other]])),"")</f>
        <v>0</v>
      </c>
      <c r="P577" s="7" t="str">
        <f>IF(Data6[[#This Row],[WO'#:]]="","Riley #","WO#")</f>
        <v>WO#</v>
      </c>
      <c r="Q577" s="7">
        <f>IFERROR(WEEKNUM(Data6[[#This Row],[Date:]]),"")</f>
        <v>16</v>
      </c>
      <c r="R577" s="6">
        <f t="shared" si="24"/>
        <v>45396</v>
      </c>
      <c r="S577" s="6">
        <f>Data6[[#This Row],[Week Start]]+7</f>
        <v>45403</v>
      </c>
      <c r="T577" s="7" t="str">
        <f t="shared" si="25"/>
        <v>4/14/2024 - 4/21/2024</v>
      </c>
      <c r="U577" s="7" t="str">
        <f t="shared" si="26"/>
        <v>Time Card</v>
      </c>
      <c r="V577" s="8" t="str">
        <f>RIGHT(TEXT(Data6[[#This Row],[Date:]],"mmddyyyy"),4)</f>
        <v>2024</v>
      </c>
      <c r="W577" s="8" t="str">
        <f>MID(TEXT(Data6[[#This Row],[Date:]],"mmddyyyy"),3,2)</f>
        <v>18</v>
      </c>
      <c r="X577" s="8" t="str">
        <f>LEFT(TEXT(Data6[[#This Row],[Date:]],"mmddyyyy"),2)</f>
        <v>04</v>
      </c>
      <c r="Y577" s="6">
        <f>DATE(Data6[[#This Row],[Year]],Data6[[#This Row],[Month]],Data6[[#This Row],[Day]])</f>
        <v>45400</v>
      </c>
    </row>
    <row r="578" spans="1:25">
      <c r="A578" s="5">
        <v>45401.498176851848</v>
      </c>
      <c r="B578" s="7" t="s">
        <v>35</v>
      </c>
      <c r="C578" s="6" t="s">
        <v>456</v>
      </c>
      <c r="D578" s="7" t="s">
        <v>126</v>
      </c>
      <c r="E578" s="8">
        <v>1</v>
      </c>
      <c r="F578" s="7">
        <v>6984733</v>
      </c>
      <c r="G578" s="7" t="s">
        <v>68</v>
      </c>
      <c r="H578" s="7" t="s">
        <v>69</v>
      </c>
      <c r="I578" s="7" t="s">
        <v>44</v>
      </c>
      <c r="J578" s="19" t="str">
        <f>IFERROR(INDEX('Employee Info'!$C$3:$E$200,MATCH(Data6[[#This Row],[Name:]],'Employee Info'!$B$3:$B$200,0),MATCH(Data6[[#This Row],[Hours Type:]],'Employee Info'!$C$2:$E$2,0)),"")</f>
        <v/>
      </c>
      <c r="K578" s="19" t="str">
        <f>IFERROR(INDEX('Employee Info'!$C$3:$J$200,MATCH(Data6[[#This Row],[Name:]],'Employee Info'!$B$3:$B$200,0),MATCH(Data6[[#Headers],[Truck]],'Employee Info'!$C$2:$J$2,0)),"")</f>
        <v/>
      </c>
      <c r="L578" s="19" t="str">
        <f>IFERROR(INDEX('Employee Info'!$C$3:$J$200,MATCH(Data6[[#This Row],[Name:]],'Employee Info'!$B$3:$B$200,0),MATCH(Data6[[#Headers],[Phone]],'Employee Info'!$C$2:$J$2,0)),"")</f>
        <v/>
      </c>
      <c r="M578" s="19" t="str">
        <f>IFERROR(INDEX('Employee Info'!$C$3:$J$200,MATCH(Data6[[#This Row],[Name:]],'Employee Info'!$B$3:$B$200,0),MATCH(Data6[[#Headers],[Tech]],'Employee Info'!$C$2:$J$2,0)),"")</f>
        <v/>
      </c>
      <c r="N578" s="19" t="str">
        <f>IFERROR(INDEX('Employee Info'!$C$3:$J$200,MATCH(Data6[[#This Row],[Name:]],'Employee Info'!$B$3:$B$200,0),MATCH(Data6[[#Headers],[Other]],'Employee Info'!$C$2:$J$2,0)),"")</f>
        <v/>
      </c>
      <c r="O578" s="19">
        <f>IFERROR((Data6[[#This Row],[Hours:]]*SUM(Data6[[#This Row],[Rate]:[Other]])),"")</f>
        <v>0</v>
      </c>
      <c r="P578" s="7" t="str">
        <f>IF(Data6[[#This Row],[WO'#:]]="","Riley #","WO#")</f>
        <v>WO#</v>
      </c>
      <c r="Q578" s="7">
        <f>IFERROR(WEEKNUM(Data6[[#This Row],[Date:]]),"")</f>
        <v>16</v>
      </c>
      <c r="R578" s="6">
        <f t="shared" ref="R578:R641" si="27">DATE(RIGHT(TEXT(C578,"mm/dd/yyyy"),4),1,1)+(Q578-1)*7-(WEEKDAY(DATE(RIGHT(TEXT(C578,"mm/dd/yyyy"),4),1,1)))+1</f>
        <v>45396</v>
      </c>
      <c r="S578" s="6">
        <f>Data6[[#This Row],[Week Start]]+7</f>
        <v>45403</v>
      </c>
      <c r="T578" s="7" t="str">
        <f t="shared" ref="T578:T641" si="28">IFERROR(TEXT(R578, "m/d/yyyy") &amp; " - " &amp; TEXT(S578, "m/d/yyyy"),"")</f>
        <v>4/14/2024 - 4/21/2024</v>
      </c>
      <c r="U578" s="7" t="str">
        <f t="shared" ref="U578:U641" si="29">"Time Card"</f>
        <v>Time Card</v>
      </c>
      <c r="V578" s="8" t="str">
        <f>RIGHT(TEXT(Data6[[#This Row],[Date:]],"mmddyyyy"),4)</f>
        <v>2024</v>
      </c>
      <c r="W578" s="8" t="str">
        <f>MID(TEXT(Data6[[#This Row],[Date:]],"mmddyyyy"),3,2)</f>
        <v>18</v>
      </c>
      <c r="X578" s="8" t="str">
        <f>LEFT(TEXT(Data6[[#This Row],[Date:]],"mmddyyyy"),2)</f>
        <v>04</v>
      </c>
      <c r="Y578" s="6">
        <f>DATE(Data6[[#This Row],[Year]],Data6[[#This Row],[Month]],Data6[[#This Row],[Day]])</f>
        <v>45400</v>
      </c>
    </row>
    <row r="579" spans="1:25">
      <c r="A579" s="5">
        <v>45401.441321990744</v>
      </c>
      <c r="B579" s="7" t="s">
        <v>66</v>
      </c>
      <c r="C579" s="6" t="s">
        <v>456</v>
      </c>
      <c r="D579" s="7" t="s">
        <v>438</v>
      </c>
      <c r="E579" s="8">
        <v>1</v>
      </c>
      <c r="F579" s="7">
        <v>7078215</v>
      </c>
      <c r="G579" s="7" t="s">
        <v>68</v>
      </c>
      <c r="H579" s="7" t="s">
        <v>69</v>
      </c>
      <c r="I579" s="7" t="s">
        <v>44</v>
      </c>
      <c r="J579" s="19" t="str">
        <f>IFERROR(INDEX('Employee Info'!$C$3:$E$200,MATCH(Data6[[#This Row],[Name:]],'Employee Info'!$B$3:$B$200,0),MATCH(Data6[[#This Row],[Hours Type:]],'Employee Info'!$C$2:$E$2,0)),"")</f>
        <v/>
      </c>
      <c r="K579" s="19" t="str">
        <f>IFERROR(INDEX('Employee Info'!$C$3:$J$200,MATCH(Data6[[#This Row],[Name:]],'Employee Info'!$B$3:$B$200,0),MATCH(Data6[[#Headers],[Truck]],'Employee Info'!$C$2:$J$2,0)),"")</f>
        <v/>
      </c>
      <c r="L579" s="19" t="str">
        <f>IFERROR(INDEX('Employee Info'!$C$3:$J$200,MATCH(Data6[[#This Row],[Name:]],'Employee Info'!$B$3:$B$200,0),MATCH(Data6[[#Headers],[Phone]],'Employee Info'!$C$2:$J$2,0)),"")</f>
        <v/>
      </c>
      <c r="M579" s="19" t="str">
        <f>IFERROR(INDEX('Employee Info'!$C$3:$J$200,MATCH(Data6[[#This Row],[Name:]],'Employee Info'!$B$3:$B$200,0),MATCH(Data6[[#Headers],[Tech]],'Employee Info'!$C$2:$J$2,0)),"")</f>
        <v/>
      </c>
      <c r="N579" s="19" t="str">
        <f>IFERROR(INDEX('Employee Info'!$C$3:$J$200,MATCH(Data6[[#This Row],[Name:]],'Employee Info'!$B$3:$B$200,0),MATCH(Data6[[#Headers],[Other]],'Employee Info'!$C$2:$J$2,0)),"")</f>
        <v/>
      </c>
      <c r="O579" s="19">
        <f>IFERROR((Data6[[#This Row],[Hours:]]*SUM(Data6[[#This Row],[Rate]:[Other]])),"")</f>
        <v>0</v>
      </c>
      <c r="P579" s="7" t="str">
        <f>IF(Data6[[#This Row],[WO'#:]]="","Riley #","WO#")</f>
        <v>WO#</v>
      </c>
      <c r="Q579" s="7">
        <f>IFERROR(WEEKNUM(Data6[[#This Row],[Date:]]),"")</f>
        <v>16</v>
      </c>
      <c r="R579" s="6">
        <f t="shared" si="27"/>
        <v>45396</v>
      </c>
      <c r="S579" s="6">
        <f>Data6[[#This Row],[Week Start]]+7</f>
        <v>45403</v>
      </c>
      <c r="T579" s="7" t="str">
        <f t="shared" si="28"/>
        <v>4/14/2024 - 4/21/2024</v>
      </c>
      <c r="U579" s="7" t="str">
        <f t="shared" si="29"/>
        <v>Time Card</v>
      </c>
      <c r="V579" s="8" t="str">
        <f>RIGHT(TEXT(Data6[[#This Row],[Date:]],"mmddyyyy"),4)</f>
        <v>2024</v>
      </c>
      <c r="W579" s="8" t="str">
        <f>MID(TEXT(Data6[[#This Row],[Date:]],"mmddyyyy"),3,2)</f>
        <v>18</v>
      </c>
      <c r="X579" s="8" t="str">
        <f>LEFT(TEXT(Data6[[#This Row],[Date:]],"mmddyyyy"),2)</f>
        <v>04</v>
      </c>
      <c r="Y579" s="6">
        <f>DATE(Data6[[#This Row],[Year]],Data6[[#This Row],[Month]],Data6[[#This Row],[Day]])</f>
        <v>45400</v>
      </c>
    </row>
    <row r="580" spans="1:25">
      <c r="A580" s="5">
        <v>45401.497659606481</v>
      </c>
      <c r="B580" s="7" t="s">
        <v>35</v>
      </c>
      <c r="C580" s="6" t="s">
        <v>456</v>
      </c>
      <c r="D580" s="7" t="s">
        <v>446</v>
      </c>
      <c r="E580" s="8">
        <v>1</v>
      </c>
      <c r="F580" s="7">
        <v>7097418</v>
      </c>
      <c r="G580" s="7" t="s">
        <v>68</v>
      </c>
      <c r="H580" s="7" t="s">
        <v>69</v>
      </c>
      <c r="I580" s="7" t="s">
        <v>44</v>
      </c>
      <c r="J580" s="19" t="str">
        <f>IFERROR(INDEX('Employee Info'!$C$3:$E$200,MATCH(Data6[[#This Row],[Name:]],'Employee Info'!$B$3:$B$200,0),MATCH(Data6[[#This Row],[Hours Type:]],'Employee Info'!$C$2:$E$2,0)),"")</f>
        <v/>
      </c>
      <c r="K580" s="19" t="str">
        <f>IFERROR(INDEX('Employee Info'!$C$3:$J$200,MATCH(Data6[[#This Row],[Name:]],'Employee Info'!$B$3:$B$200,0),MATCH(Data6[[#Headers],[Truck]],'Employee Info'!$C$2:$J$2,0)),"")</f>
        <v/>
      </c>
      <c r="L580" s="19" t="str">
        <f>IFERROR(INDEX('Employee Info'!$C$3:$J$200,MATCH(Data6[[#This Row],[Name:]],'Employee Info'!$B$3:$B$200,0),MATCH(Data6[[#Headers],[Phone]],'Employee Info'!$C$2:$J$2,0)),"")</f>
        <v/>
      </c>
      <c r="M580" s="19" t="str">
        <f>IFERROR(INDEX('Employee Info'!$C$3:$J$200,MATCH(Data6[[#This Row],[Name:]],'Employee Info'!$B$3:$B$200,0),MATCH(Data6[[#Headers],[Tech]],'Employee Info'!$C$2:$J$2,0)),"")</f>
        <v/>
      </c>
      <c r="N580" s="19" t="str">
        <f>IFERROR(INDEX('Employee Info'!$C$3:$J$200,MATCH(Data6[[#This Row],[Name:]],'Employee Info'!$B$3:$B$200,0),MATCH(Data6[[#Headers],[Other]],'Employee Info'!$C$2:$J$2,0)),"")</f>
        <v/>
      </c>
      <c r="O580" s="19">
        <f>IFERROR((Data6[[#This Row],[Hours:]]*SUM(Data6[[#This Row],[Rate]:[Other]])),"")</f>
        <v>0</v>
      </c>
      <c r="P580" s="7" t="str">
        <f>IF(Data6[[#This Row],[WO'#:]]="","Riley #","WO#")</f>
        <v>WO#</v>
      </c>
      <c r="Q580" s="7">
        <f>IFERROR(WEEKNUM(Data6[[#This Row],[Date:]]),"")</f>
        <v>16</v>
      </c>
      <c r="R580" s="6">
        <f t="shared" si="27"/>
        <v>45396</v>
      </c>
      <c r="S580" s="6">
        <f>Data6[[#This Row],[Week Start]]+7</f>
        <v>45403</v>
      </c>
      <c r="T580" s="7" t="str">
        <f t="shared" si="28"/>
        <v>4/14/2024 - 4/21/2024</v>
      </c>
      <c r="U580" s="7" t="str">
        <f t="shared" si="29"/>
        <v>Time Card</v>
      </c>
      <c r="V580" s="8" t="str">
        <f>RIGHT(TEXT(Data6[[#This Row],[Date:]],"mmddyyyy"),4)</f>
        <v>2024</v>
      </c>
      <c r="W580" s="8" t="str">
        <f>MID(TEXT(Data6[[#This Row],[Date:]],"mmddyyyy"),3,2)</f>
        <v>18</v>
      </c>
      <c r="X580" s="8" t="str">
        <f>LEFT(TEXT(Data6[[#This Row],[Date:]],"mmddyyyy"),2)</f>
        <v>04</v>
      </c>
      <c r="Y580" s="6">
        <f>DATE(Data6[[#This Row],[Year]],Data6[[#This Row],[Month]],Data6[[#This Row],[Day]])</f>
        <v>45400</v>
      </c>
    </row>
    <row r="581" spans="1:25">
      <c r="A581" s="5">
        <v>45420.313320138892</v>
      </c>
      <c r="B581" s="7" t="s">
        <v>76</v>
      </c>
      <c r="C581" s="6" t="s">
        <v>456</v>
      </c>
      <c r="D581" s="7" t="s">
        <v>454</v>
      </c>
      <c r="E581" s="8">
        <v>2</v>
      </c>
      <c r="F581" s="7">
        <v>7097418</v>
      </c>
      <c r="G581" s="7" t="s">
        <v>68</v>
      </c>
      <c r="H581" s="7" t="s">
        <v>69</v>
      </c>
      <c r="I581" s="7" t="s">
        <v>44</v>
      </c>
      <c r="J581" s="19" t="str">
        <f>IFERROR(INDEX('Employee Info'!$C$3:$E$200,MATCH(Data6[[#This Row],[Name:]],'Employee Info'!$B$3:$B$200,0),MATCH(Data6[[#This Row],[Hours Type:]],'Employee Info'!$C$2:$E$2,0)),"")</f>
        <v/>
      </c>
      <c r="K581" s="19" t="str">
        <f>IFERROR(INDEX('Employee Info'!$C$3:$J$200,MATCH(Data6[[#This Row],[Name:]],'Employee Info'!$B$3:$B$200,0),MATCH(Data6[[#Headers],[Truck]],'Employee Info'!$C$2:$J$2,0)),"")</f>
        <v/>
      </c>
      <c r="L581" s="19" t="str">
        <f>IFERROR(INDEX('Employee Info'!$C$3:$J$200,MATCH(Data6[[#This Row],[Name:]],'Employee Info'!$B$3:$B$200,0),MATCH(Data6[[#Headers],[Phone]],'Employee Info'!$C$2:$J$2,0)),"")</f>
        <v/>
      </c>
      <c r="M581" s="19" t="str">
        <f>IFERROR(INDEX('Employee Info'!$C$3:$J$200,MATCH(Data6[[#This Row],[Name:]],'Employee Info'!$B$3:$B$200,0),MATCH(Data6[[#Headers],[Tech]],'Employee Info'!$C$2:$J$2,0)),"")</f>
        <v/>
      </c>
      <c r="N581" s="19" t="str">
        <f>IFERROR(INDEX('Employee Info'!$C$3:$J$200,MATCH(Data6[[#This Row],[Name:]],'Employee Info'!$B$3:$B$200,0),MATCH(Data6[[#Headers],[Other]],'Employee Info'!$C$2:$J$2,0)),"")</f>
        <v/>
      </c>
      <c r="O581" s="19">
        <f>IFERROR((Data6[[#This Row],[Hours:]]*SUM(Data6[[#This Row],[Rate]:[Other]])),"")</f>
        <v>0</v>
      </c>
      <c r="P581" s="7" t="str">
        <f>IF(Data6[[#This Row],[WO'#:]]="","Riley #","WO#")</f>
        <v>WO#</v>
      </c>
      <c r="Q581" s="7">
        <f>IFERROR(WEEKNUM(Data6[[#This Row],[Date:]]),"")</f>
        <v>16</v>
      </c>
      <c r="R581" s="6">
        <f t="shared" si="27"/>
        <v>45396</v>
      </c>
      <c r="S581" s="6">
        <f>Data6[[#This Row],[Week Start]]+7</f>
        <v>45403</v>
      </c>
      <c r="T581" s="7" t="str">
        <f t="shared" si="28"/>
        <v>4/14/2024 - 4/21/2024</v>
      </c>
      <c r="U581" s="7" t="str">
        <f t="shared" si="29"/>
        <v>Time Card</v>
      </c>
      <c r="V581" s="8" t="str">
        <f>RIGHT(TEXT(Data6[[#This Row],[Date:]],"mmddyyyy"),4)</f>
        <v>2024</v>
      </c>
      <c r="W581" s="8" t="str">
        <f>MID(TEXT(Data6[[#This Row],[Date:]],"mmddyyyy"),3,2)</f>
        <v>18</v>
      </c>
      <c r="X581" s="8" t="str">
        <f>LEFT(TEXT(Data6[[#This Row],[Date:]],"mmddyyyy"),2)</f>
        <v>04</v>
      </c>
      <c r="Y581" s="6">
        <f>DATE(Data6[[#This Row],[Year]],Data6[[#This Row],[Month]],Data6[[#This Row],[Day]])</f>
        <v>45400</v>
      </c>
    </row>
    <row r="582" spans="1:25">
      <c r="A582" s="5">
        <v>45401.326593981481</v>
      </c>
      <c r="B582" s="7" t="s">
        <v>31</v>
      </c>
      <c r="C582" s="6" t="s">
        <v>456</v>
      </c>
      <c r="D582" s="7" t="s">
        <v>459</v>
      </c>
      <c r="E582" s="8">
        <v>1</v>
      </c>
      <c r="F582" s="7" t="s">
        <v>68</v>
      </c>
      <c r="G582" s="7" t="s">
        <v>68</v>
      </c>
      <c r="H582" s="7" t="s">
        <v>460</v>
      </c>
      <c r="I582" s="7" t="s">
        <v>44</v>
      </c>
      <c r="J582" s="19" t="str">
        <f>IFERROR(INDEX('Employee Info'!$C$3:$E$200,MATCH(Data6[[#This Row],[Name:]],'Employee Info'!$B$3:$B$200,0),MATCH(Data6[[#This Row],[Hours Type:]],'Employee Info'!$C$2:$E$2,0)),"")</f>
        <v/>
      </c>
      <c r="K582" s="19" t="str">
        <f>IFERROR(INDEX('Employee Info'!$C$3:$J$200,MATCH(Data6[[#This Row],[Name:]],'Employee Info'!$B$3:$B$200,0),MATCH(Data6[[#Headers],[Truck]],'Employee Info'!$C$2:$J$2,0)),"")</f>
        <v/>
      </c>
      <c r="L582" s="19" t="str">
        <f>IFERROR(INDEX('Employee Info'!$C$3:$J$200,MATCH(Data6[[#This Row],[Name:]],'Employee Info'!$B$3:$B$200,0),MATCH(Data6[[#Headers],[Phone]],'Employee Info'!$C$2:$J$2,0)),"")</f>
        <v/>
      </c>
      <c r="M582" s="19" t="str">
        <f>IFERROR(INDEX('Employee Info'!$C$3:$J$200,MATCH(Data6[[#This Row],[Name:]],'Employee Info'!$B$3:$B$200,0),MATCH(Data6[[#Headers],[Tech]],'Employee Info'!$C$2:$J$2,0)),"")</f>
        <v/>
      </c>
      <c r="N582" s="19" t="str">
        <f>IFERROR(INDEX('Employee Info'!$C$3:$J$200,MATCH(Data6[[#This Row],[Name:]],'Employee Info'!$B$3:$B$200,0),MATCH(Data6[[#Headers],[Other]],'Employee Info'!$C$2:$J$2,0)),"")</f>
        <v/>
      </c>
      <c r="O582" s="19">
        <f>IFERROR((Data6[[#This Row],[Hours:]]*SUM(Data6[[#This Row],[Rate]:[Other]])),"")</f>
        <v>0</v>
      </c>
      <c r="P582" s="7" t="str">
        <f>IF(Data6[[#This Row],[WO'#:]]="","Riley #","WO#")</f>
        <v>Riley #</v>
      </c>
      <c r="Q582" s="7">
        <f>IFERROR(WEEKNUM(Data6[[#This Row],[Date:]]),"")</f>
        <v>16</v>
      </c>
      <c r="R582" s="6">
        <f t="shared" si="27"/>
        <v>45396</v>
      </c>
      <c r="S582" s="6">
        <f>Data6[[#This Row],[Week Start]]+7</f>
        <v>45403</v>
      </c>
      <c r="T582" s="7" t="str">
        <f t="shared" si="28"/>
        <v>4/14/2024 - 4/21/2024</v>
      </c>
      <c r="U582" s="7" t="str">
        <f t="shared" si="29"/>
        <v>Time Card</v>
      </c>
      <c r="V582" s="8" t="str">
        <f>RIGHT(TEXT(Data6[[#This Row],[Date:]],"mmddyyyy"),4)</f>
        <v>2024</v>
      </c>
      <c r="W582" s="8" t="str">
        <f>MID(TEXT(Data6[[#This Row],[Date:]],"mmddyyyy"),3,2)</f>
        <v>18</v>
      </c>
      <c r="X582" s="8" t="str">
        <f>LEFT(TEXT(Data6[[#This Row],[Date:]],"mmddyyyy"),2)</f>
        <v>04</v>
      </c>
      <c r="Y582" s="6">
        <f>DATE(Data6[[#This Row],[Year]],Data6[[#This Row],[Month]],Data6[[#This Row],[Day]])</f>
        <v>45400</v>
      </c>
    </row>
    <row r="583" spans="1:25">
      <c r="A583" s="5">
        <v>45401.49871226852</v>
      </c>
      <c r="B583" s="7" t="s">
        <v>35</v>
      </c>
      <c r="C583" s="6" t="s">
        <v>456</v>
      </c>
      <c r="D583" s="7" t="s">
        <v>461</v>
      </c>
      <c r="E583" s="8">
        <v>6</v>
      </c>
      <c r="F583" s="7" t="s">
        <v>68</v>
      </c>
      <c r="G583" s="7" t="s">
        <v>68</v>
      </c>
      <c r="H583" s="7" t="s">
        <v>460</v>
      </c>
      <c r="I583" s="7" t="s">
        <v>44</v>
      </c>
      <c r="J583" s="19" t="str">
        <f>IFERROR(INDEX('Employee Info'!$C$3:$E$200,MATCH(Data6[[#This Row],[Name:]],'Employee Info'!$B$3:$B$200,0),MATCH(Data6[[#This Row],[Hours Type:]],'Employee Info'!$C$2:$E$2,0)),"")</f>
        <v/>
      </c>
      <c r="K583" s="19" t="str">
        <f>IFERROR(INDEX('Employee Info'!$C$3:$J$200,MATCH(Data6[[#This Row],[Name:]],'Employee Info'!$B$3:$B$200,0),MATCH(Data6[[#Headers],[Truck]],'Employee Info'!$C$2:$J$2,0)),"")</f>
        <v/>
      </c>
      <c r="L583" s="19" t="str">
        <f>IFERROR(INDEX('Employee Info'!$C$3:$J$200,MATCH(Data6[[#This Row],[Name:]],'Employee Info'!$B$3:$B$200,0),MATCH(Data6[[#Headers],[Phone]],'Employee Info'!$C$2:$J$2,0)),"")</f>
        <v/>
      </c>
      <c r="M583" s="19" t="str">
        <f>IFERROR(INDEX('Employee Info'!$C$3:$J$200,MATCH(Data6[[#This Row],[Name:]],'Employee Info'!$B$3:$B$200,0),MATCH(Data6[[#Headers],[Tech]],'Employee Info'!$C$2:$J$2,0)),"")</f>
        <v/>
      </c>
      <c r="N583" s="19" t="str">
        <f>IFERROR(INDEX('Employee Info'!$C$3:$J$200,MATCH(Data6[[#This Row],[Name:]],'Employee Info'!$B$3:$B$200,0),MATCH(Data6[[#Headers],[Other]],'Employee Info'!$C$2:$J$2,0)),"")</f>
        <v/>
      </c>
      <c r="O583" s="19">
        <f>IFERROR((Data6[[#This Row],[Hours:]]*SUM(Data6[[#This Row],[Rate]:[Other]])),"")</f>
        <v>0</v>
      </c>
      <c r="P583" s="7" t="str">
        <f>IF(Data6[[#This Row],[WO'#:]]="","Riley #","WO#")</f>
        <v>Riley #</v>
      </c>
      <c r="Q583" s="7">
        <f>IFERROR(WEEKNUM(Data6[[#This Row],[Date:]]),"")</f>
        <v>16</v>
      </c>
      <c r="R583" s="6">
        <f t="shared" si="27"/>
        <v>45396</v>
      </c>
      <c r="S583" s="6">
        <f>Data6[[#This Row],[Week Start]]+7</f>
        <v>45403</v>
      </c>
      <c r="T583" s="7" t="str">
        <f t="shared" si="28"/>
        <v>4/14/2024 - 4/21/2024</v>
      </c>
      <c r="U583" s="7" t="str">
        <f t="shared" si="29"/>
        <v>Time Card</v>
      </c>
      <c r="V583" s="8" t="str">
        <f>RIGHT(TEXT(Data6[[#This Row],[Date:]],"mmddyyyy"),4)</f>
        <v>2024</v>
      </c>
      <c r="W583" s="8" t="str">
        <f>MID(TEXT(Data6[[#This Row],[Date:]],"mmddyyyy"),3,2)</f>
        <v>18</v>
      </c>
      <c r="X583" s="8" t="str">
        <f>LEFT(TEXT(Data6[[#This Row],[Date:]],"mmddyyyy"),2)</f>
        <v>04</v>
      </c>
      <c r="Y583" s="6">
        <f>DATE(Data6[[#This Row],[Year]],Data6[[#This Row],[Month]],Data6[[#This Row],[Day]])</f>
        <v>45400</v>
      </c>
    </row>
    <row r="584" spans="1:25">
      <c r="A584" s="5">
        <v>45401.473457870372</v>
      </c>
      <c r="B584" s="7" t="s">
        <v>66</v>
      </c>
      <c r="C584" s="6">
        <v>45401</v>
      </c>
      <c r="D584" s="7" t="s">
        <v>67</v>
      </c>
      <c r="E584" s="8">
        <v>4</v>
      </c>
      <c r="F584" s="7">
        <v>6984733</v>
      </c>
      <c r="G584" s="7" t="s">
        <v>68</v>
      </c>
      <c r="H584" s="7" t="s">
        <v>69</v>
      </c>
      <c r="I584" s="7" t="s">
        <v>44</v>
      </c>
      <c r="J584" s="19" t="str">
        <f>IFERROR(INDEX('Employee Info'!$C$3:$E$200,MATCH(Data6[[#This Row],[Name:]],'Employee Info'!$B$3:$B$200,0),MATCH(Data6[[#This Row],[Hours Type:]],'Employee Info'!$C$2:$E$2,0)),"")</f>
        <v/>
      </c>
      <c r="K584" s="19" t="str">
        <f>IFERROR(INDEX('Employee Info'!$C$3:$J$200,MATCH(Data6[[#This Row],[Name:]],'Employee Info'!$B$3:$B$200,0),MATCH(Data6[[#Headers],[Truck]],'Employee Info'!$C$2:$J$2,0)),"")</f>
        <v/>
      </c>
      <c r="L584" s="19" t="str">
        <f>IFERROR(INDEX('Employee Info'!$C$3:$J$200,MATCH(Data6[[#This Row],[Name:]],'Employee Info'!$B$3:$B$200,0),MATCH(Data6[[#Headers],[Phone]],'Employee Info'!$C$2:$J$2,0)),"")</f>
        <v/>
      </c>
      <c r="M584" s="19" t="str">
        <f>IFERROR(INDEX('Employee Info'!$C$3:$J$200,MATCH(Data6[[#This Row],[Name:]],'Employee Info'!$B$3:$B$200,0),MATCH(Data6[[#Headers],[Tech]],'Employee Info'!$C$2:$J$2,0)),"")</f>
        <v/>
      </c>
      <c r="N584" s="19" t="str">
        <f>IFERROR(INDEX('Employee Info'!$C$3:$J$200,MATCH(Data6[[#This Row],[Name:]],'Employee Info'!$B$3:$B$200,0),MATCH(Data6[[#Headers],[Other]],'Employee Info'!$C$2:$J$2,0)),"")</f>
        <v/>
      </c>
      <c r="O584" s="19">
        <f>IFERROR((Data6[[#This Row],[Hours:]]*SUM(Data6[[#This Row],[Rate]:[Other]])),"")</f>
        <v>0</v>
      </c>
      <c r="P584" s="7" t="str">
        <f>IF(Data6[[#This Row],[WO'#:]]="","Riley #","WO#")</f>
        <v>WO#</v>
      </c>
      <c r="Q584" s="7">
        <f>IFERROR(WEEKNUM(Data6[[#This Row],[Date:]]),"")</f>
        <v>16</v>
      </c>
      <c r="R584" s="6">
        <f t="shared" si="27"/>
        <v>45396</v>
      </c>
      <c r="S584" s="6">
        <f>Data6[[#This Row],[Week Start]]+7</f>
        <v>45403</v>
      </c>
      <c r="T584" s="7" t="str">
        <f t="shared" si="28"/>
        <v>4/14/2024 - 4/21/2024</v>
      </c>
      <c r="U584" s="7" t="str">
        <f t="shared" si="29"/>
        <v>Time Card</v>
      </c>
      <c r="V584" s="8" t="str">
        <f>RIGHT(TEXT(Data6[[#This Row],[Date:]],"mmddyyyy"),4)</f>
        <v>2024</v>
      </c>
      <c r="W584" s="8" t="str">
        <f>MID(TEXT(Data6[[#This Row],[Date:]],"mmddyyyy"),3,2)</f>
        <v>19</v>
      </c>
      <c r="X584" s="8" t="str">
        <f>LEFT(TEXT(Data6[[#This Row],[Date:]],"mmddyyyy"),2)</f>
        <v>04</v>
      </c>
      <c r="Y584" s="6">
        <f>DATE(Data6[[#This Row],[Year]],Data6[[#This Row],[Month]],Data6[[#This Row],[Day]])</f>
        <v>45401</v>
      </c>
    </row>
    <row r="585" spans="1:25">
      <c r="A585" s="5">
        <v>45401.443044328706</v>
      </c>
      <c r="B585" s="7" t="s">
        <v>66</v>
      </c>
      <c r="C585" s="6" t="s">
        <v>462</v>
      </c>
      <c r="D585" s="7" t="s">
        <v>122</v>
      </c>
      <c r="E585" s="8">
        <v>1</v>
      </c>
      <c r="F585" s="7">
        <v>6984733</v>
      </c>
      <c r="G585" s="7" t="s">
        <v>68</v>
      </c>
      <c r="H585" s="7" t="s">
        <v>69</v>
      </c>
      <c r="I585" s="7" t="s">
        <v>44</v>
      </c>
      <c r="J585" s="19" t="str">
        <f>IFERROR(INDEX('Employee Info'!$C$3:$E$200,MATCH(Data6[[#This Row],[Name:]],'Employee Info'!$B$3:$B$200,0),MATCH(Data6[[#This Row],[Hours Type:]],'Employee Info'!$C$2:$E$2,0)),"")</f>
        <v/>
      </c>
      <c r="K585" s="19" t="str">
        <f>IFERROR(INDEX('Employee Info'!$C$3:$J$200,MATCH(Data6[[#This Row],[Name:]],'Employee Info'!$B$3:$B$200,0),MATCH(Data6[[#Headers],[Truck]],'Employee Info'!$C$2:$J$2,0)),"")</f>
        <v/>
      </c>
      <c r="L585" s="19" t="str">
        <f>IFERROR(INDEX('Employee Info'!$C$3:$J$200,MATCH(Data6[[#This Row],[Name:]],'Employee Info'!$B$3:$B$200,0),MATCH(Data6[[#Headers],[Phone]],'Employee Info'!$C$2:$J$2,0)),"")</f>
        <v/>
      </c>
      <c r="M585" s="19" t="str">
        <f>IFERROR(INDEX('Employee Info'!$C$3:$J$200,MATCH(Data6[[#This Row],[Name:]],'Employee Info'!$B$3:$B$200,0),MATCH(Data6[[#Headers],[Tech]],'Employee Info'!$C$2:$J$2,0)),"")</f>
        <v/>
      </c>
      <c r="N585" s="19" t="str">
        <f>IFERROR(INDEX('Employee Info'!$C$3:$J$200,MATCH(Data6[[#This Row],[Name:]],'Employee Info'!$B$3:$B$200,0),MATCH(Data6[[#Headers],[Other]],'Employee Info'!$C$2:$J$2,0)),"")</f>
        <v/>
      </c>
      <c r="O585" s="19">
        <f>IFERROR((Data6[[#This Row],[Hours:]]*SUM(Data6[[#This Row],[Rate]:[Other]])),"")</f>
        <v>0</v>
      </c>
      <c r="P585" s="7" t="str">
        <f>IF(Data6[[#This Row],[WO'#:]]="","Riley #","WO#")</f>
        <v>WO#</v>
      </c>
      <c r="Q585" s="7">
        <f>IFERROR(WEEKNUM(Data6[[#This Row],[Date:]]),"")</f>
        <v>16</v>
      </c>
      <c r="R585" s="6">
        <f t="shared" si="27"/>
        <v>45396</v>
      </c>
      <c r="S585" s="6">
        <f>Data6[[#This Row],[Week Start]]+7</f>
        <v>45403</v>
      </c>
      <c r="T585" s="7" t="str">
        <f t="shared" si="28"/>
        <v>4/14/2024 - 4/21/2024</v>
      </c>
      <c r="U585" s="7" t="str">
        <f t="shared" si="29"/>
        <v>Time Card</v>
      </c>
      <c r="V585" s="8" t="str">
        <f>RIGHT(TEXT(Data6[[#This Row],[Date:]],"mmddyyyy"),4)</f>
        <v>2024</v>
      </c>
      <c r="W585" s="8" t="str">
        <f>MID(TEXT(Data6[[#This Row],[Date:]],"mmddyyyy"),3,2)</f>
        <v>19</v>
      </c>
      <c r="X585" s="8" t="str">
        <f>LEFT(TEXT(Data6[[#This Row],[Date:]],"mmddyyyy"),2)</f>
        <v>04</v>
      </c>
      <c r="Y585" s="6">
        <f>DATE(Data6[[#This Row],[Year]],Data6[[#This Row],[Month]],Data6[[#This Row],[Day]])</f>
        <v>45401</v>
      </c>
    </row>
    <row r="586" spans="1:25">
      <c r="A586" s="5">
        <v>45401.503692939812</v>
      </c>
      <c r="B586" s="7" t="s">
        <v>31</v>
      </c>
      <c r="C586" s="6" t="s">
        <v>462</v>
      </c>
      <c r="D586" s="7" t="s">
        <v>463</v>
      </c>
      <c r="E586" s="8">
        <v>1.5</v>
      </c>
      <c r="F586" s="7">
        <v>6984733</v>
      </c>
      <c r="G586" s="7" t="s">
        <v>68</v>
      </c>
      <c r="H586" s="7" t="s">
        <v>69</v>
      </c>
      <c r="I586" s="7" t="s">
        <v>44</v>
      </c>
      <c r="J586" s="19" t="str">
        <f>IFERROR(INDEX('Employee Info'!$C$3:$E$200,MATCH(Data6[[#This Row],[Name:]],'Employee Info'!$B$3:$B$200,0),MATCH(Data6[[#This Row],[Hours Type:]],'Employee Info'!$C$2:$E$2,0)),"")</f>
        <v/>
      </c>
      <c r="K586" s="19" t="str">
        <f>IFERROR(INDEX('Employee Info'!$C$3:$J$200,MATCH(Data6[[#This Row],[Name:]],'Employee Info'!$B$3:$B$200,0),MATCH(Data6[[#Headers],[Truck]],'Employee Info'!$C$2:$J$2,0)),"")</f>
        <v/>
      </c>
      <c r="L586" s="19" t="str">
        <f>IFERROR(INDEX('Employee Info'!$C$3:$J$200,MATCH(Data6[[#This Row],[Name:]],'Employee Info'!$B$3:$B$200,0),MATCH(Data6[[#Headers],[Phone]],'Employee Info'!$C$2:$J$2,0)),"")</f>
        <v/>
      </c>
      <c r="M586" s="19" t="str">
        <f>IFERROR(INDEX('Employee Info'!$C$3:$J$200,MATCH(Data6[[#This Row],[Name:]],'Employee Info'!$B$3:$B$200,0),MATCH(Data6[[#Headers],[Tech]],'Employee Info'!$C$2:$J$2,0)),"")</f>
        <v/>
      </c>
      <c r="N586" s="19" t="str">
        <f>IFERROR(INDEX('Employee Info'!$C$3:$J$200,MATCH(Data6[[#This Row],[Name:]],'Employee Info'!$B$3:$B$200,0),MATCH(Data6[[#Headers],[Other]],'Employee Info'!$C$2:$J$2,0)),"")</f>
        <v/>
      </c>
      <c r="O586" s="19">
        <f>IFERROR((Data6[[#This Row],[Hours:]]*SUM(Data6[[#This Row],[Rate]:[Other]])),"")</f>
        <v>0</v>
      </c>
      <c r="P586" s="7" t="str">
        <f>IF(Data6[[#This Row],[WO'#:]]="","Riley #","WO#")</f>
        <v>WO#</v>
      </c>
      <c r="Q586" s="7">
        <f>IFERROR(WEEKNUM(Data6[[#This Row],[Date:]]),"")</f>
        <v>16</v>
      </c>
      <c r="R586" s="6">
        <f t="shared" si="27"/>
        <v>45396</v>
      </c>
      <c r="S586" s="6">
        <f>Data6[[#This Row],[Week Start]]+7</f>
        <v>45403</v>
      </c>
      <c r="T586" s="7" t="str">
        <f t="shared" si="28"/>
        <v>4/14/2024 - 4/21/2024</v>
      </c>
      <c r="U586" s="7" t="str">
        <f t="shared" si="29"/>
        <v>Time Card</v>
      </c>
      <c r="V586" s="8" t="str">
        <f>RIGHT(TEXT(Data6[[#This Row],[Date:]],"mmddyyyy"),4)</f>
        <v>2024</v>
      </c>
      <c r="W586" s="8" t="str">
        <f>MID(TEXT(Data6[[#This Row],[Date:]],"mmddyyyy"),3,2)</f>
        <v>19</v>
      </c>
      <c r="X586" s="8" t="str">
        <f>LEFT(TEXT(Data6[[#This Row],[Date:]],"mmddyyyy"),2)</f>
        <v>04</v>
      </c>
      <c r="Y586" s="6">
        <f>DATE(Data6[[#This Row],[Year]],Data6[[#This Row],[Month]],Data6[[#This Row],[Day]])</f>
        <v>45401</v>
      </c>
    </row>
    <row r="587" spans="1:25">
      <c r="A587" s="5">
        <v>45401.50029236111</v>
      </c>
      <c r="B587" s="7" t="s">
        <v>35</v>
      </c>
      <c r="C587" s="6" t="s">
        <v>462</v>
      </c>
      <c r="D587" s="7" t="s">
        <v>464</v>
      </c>
      <c r="E587" s="8">
        <v>1</v>
      </c>
      <c r="F587" s="7">
        <v>7075010</v>
      </c>
      <c r="G587" s="7" t="s">
        <v>68</v>
      </c>
      <c r="H587" s="7" t="s">
        <v>69</v>
      </c>
      <c r="I587" s="7" t="s">
        <v>44</v>
      </c>
      <c r="J587" s="19" t="str">
        <f>IFERROR(INDEX('Employee Info'!$C$3:$E$200,MATCH(Data6[[#This Row],[Name:]],'Employee Info'!$B$3:$B$200,0),MATCH(Data6[[#This Row],[Hours Type:]],'Employee Info'!$C$2:$E$2,0)),"")</f>
        <v/>
      </c>
      <c r="K587" s="19" t="str">
        <f>IFERROR(INDEX('Employee Info'!$C$3:$J$200,MATCH(Data6[[#This Row],[Name:]],'Employee Info'!$B$3:$B$200,0),MATCH(Data6[[#Headers],[Truck]],'Employee Info'!$C$2:$J$2,0)),"")</f>
        <v/>
      </c>
      <c r="L587" s="19" t="str">
        <f>IFERROR(INDEX('Employee Info'!$C$3:$J$200,MATCH(Data6[[#This Row],[Name:]],'Employee Info'!$B$3:$B$200,0),MATCH(Data6[[#Headers],[Phone]],'Employee Info'!$C$2:$J$2,0)),"")</f>
        <v/>
      </c>
      <c r="M587" s="19" t="str">
        <f>IFERROR(INDEX('Employee Info'!$C$3:$J$200,MATCH(Data6[[#This Row],[Name:]],'Employee Info'!$B$3:$B$200,0),MATCH(Data6[[#Headers],[Tech]],'Employee Info'!$C$2:$J$2,0)),"")</f>
        <v/>
      </c>
      <c r="N587" s="19" t="str">
        <f>IFERROR(INDEX('Employee Info'!$C$3:$J$200,MATCH(Data6[[#This Row],[Name:]],'Employee Info'!$B$3:$B$200,0),MATCH(Data6[[#Headers],[Other]],'Employee Info'!$C$2:$J$2,0)),"")</f>
        <v/>
      </c>
      <c r="O587" s="19">
        <f>IFERROR((Data6[[#This Row],[Hours:]]*SUM(Data6[[#This Row],[Rate]:[Other]])),"")</f>
        <v>0</v>
      </c>
      <c r="P587" s="7" t="str">
        <f>IF(Data6[[#This Row],[WO'#:]]="","Riley #","WO#")</f>
        <v>WO#</v>
      </c>
      <c r="Q587" s="7">
        <f>IFERROR(WEEKNUM(Data6[[#This Row],[Date:]]),"")</f>
        <v>16</v>
      </c>
      <c r="R587" s="6">
        <f t="shared" si="27"/>
        <v>45396</v>
      </c>
      <c r="S587" s="6">
        <f>Data6[[#This Row],[Week Start]]+7</f>
        <v>45403</v>
      </c>
      <c r="T587" s="7" t="str">
        <f t="shared" si="28"/>
        <v>4/14/2024 - 4/21/2024</v>
      </c>
      <c r="U587" s="7" t="str">
        <f t="shared" si="29"/>
        <v>Time Card</v>
      </c>
      <c r="V587" s="8" t="str">
        <f>RIGHT(TEXT(Data6[[#This Row],[Date:]],"mmddyyyy"),4)</f>
        <v>2024</v>
      </c>
      <c r="W587" s="8" t="str">
        <f>MID(TEXT(Data6[[#This Row],[Date:]],"mmddyyyy"),3,2)</f>
        <v>19</v>
      </c>
      <c r="X587" s="8" t="str">
        <f>LEFT(TEXT(Data6[[#This Row],[Date:]],"mmddyyyy"),2)</f>
        <v>04</v>
      </c>
      <c r="Y587" s="6">
        <f>DATE(Data6[[#This Row],[Year]],Data6[[#This Row],[Month]],Data6[[#This Row],[Day]])</f>
        <v>45401</v>
      </c>
    </row>
    <row r="588" spans="1:25">
      <c r="A588" s="5">
        <v>45401.501660300928</v>
      </c>
      <c r="B588" s="7" t="s">
        <v>31</v>
      </c>
      <c r="C588" s="6" t="s">
        <v>462</v>
      </c>
      <c r="D588" s="7" t="s">
        <v>464</v>
      </c>
      <c r="E588" s="8">
        <v>1</v>
      </c>
      <c r="F588" s="7">
        <v>7075010</v>
      </c>
      <c r="G588" s="7" t="s">
        <v>68</v>
      </c>
      <c r="H588" s="7" t="s">
        <v>69</v>
      </c>
      <c r="I588" s="7" t="s">
        <v>44</v>
      </c>
      <c r="J588" s="19" t="str">
        <f>IFERROR(INDEX('Employee Info'!$C$3:$E$200,MATCH(Data6[[#This Row],[Name:]],'Employee Info'!$B$3:$B$200,0),MATCH(Data6[[#This Row],[Hours Type:]],'Employee Info'!$C$2:$E$2,0)),"")</f>
        <v/>
      </c>
      <c r="K588" s="19" t="str">
        <f>IFERROR(INDEX('Employee Info'!$C$3:$J$200,MATCH(Data6[[#This Row],[Name:]],'Employee Info'!$B$3:$B$200,0),MATCH(Data6[[#Headers],[Truck]],'Employee Info'!$C$2:$J$2,0)),"")</f>
        <v/>
      </c>
      <c r="L588" s="19" t="str">
        <f>IFERROR(INDEX('Employee Info'!$C$3:$J$200,MATCH(Data6[[#This Row],[Name:]],'Employee Info'!$B$3:$B$200,0),MATCH(Data6[[#Headers],[Phone]],'Employee Info'!$C$2:$J$2,0)),"")</f>
        <v/>
      </c>
      <c r="M588" s="19" t="str">
        <f>IFERROR(INDEX('Employee Info'!$C$3:$J$200,MATCH(Data6[[#This Row],[Name:]],'Employee Info'!$B$3:$B$200,0),MATCH(Data6[[#Headers],[Tech]],'Employee Info'!$C$2:$J$2,0)),"")</f>
        <v/>
      </c>
      <c r="N588" s="19" t="str">
        <f>IFERROR(INDEX('Employee Info'!$C$3:$J$200,MATCH(Data6[[#This Row],[Name:]],'Employee Info'!$B$3:$B$200,0),MATCH(Data6[[#Headers],[Other]],'Employee Info'!$C$2:$J$2,0)),"")</f>
        <v/>
      </c>
      <c r="O588" s="19">
        <f>IFERROR((Data6[[#This Row],[Hours:]]*SUM(Data6[[#This Row],[Rate]:[Other]])),"")</f>
        <v>0</v>
      </c>
      <c r="P588" s="7" t="str">
        <f>IF(Data6[[#This Row],[WO'#:]]="","Riley #","WO#")</f>
        <v>WO#</v>
      </c>
      <c r="Q588" s="7">
        <f>IFERROR(WEEKNUM(Data6[[#This Row],[Date:]]),"")</f>
        <v>16</v>
      </c>
      <c r="R588" s="6">
        <f t="shared" si="27"/>
        <v>45396</v>
      </c>
      <c r="S588" s="6">
        <f>Data6[[#This Row],[Week Start]]+7</f>
        <v>45403</v>
      </c>
      <c r="T588" s="7" t="str">
        <f t="shared" si="28"/>
        <v>4/14/2024 - 4/21/2024</v>
      </c>
      <c r="U588" s="7" t="str">
        <f t="shared" si="29"/>
        <v>Time Card</v>
      </c>
      <c r="V588" s="8" t="str">
        <f>RIGHT(TEXT(Data6[[#This Row],[Date:]],"mmddyyyy"),4)</f>
        <v>2024</v>
      </c>
      <c r="W588" s="8" t="str">
        <f>MID(TEXT(Data6[[#This Row],[Date:]],"mmddyyyy"),3,2)</f>
        <v>19</v>
      </c>
      <c r="X588" s="8" t="str">
        <f>LEFT(TEXT(Data6[[#This Row],[Date:]],"mmddyyyy"),2)</f>
        <v>04</v>
      </c>
      <c r="Y588" s="6">
        <f>DATE(Data6[[#This Row],[Year]],Data6[[#This Row],[Month]],Data6[[#This Row],[Day]])</f>
        <v>45401</v>
      </c>
    </row>
    <row r="589" spans="1:25">
      <c r="A589" s="5">
        <v>45401.441371875</v>
      </c>
      <c r="B589" s="7" t="s">
        <v>66</v>
      </c>
      <c r="C589" s="6" t="s">
        <v>462</v>
      </c>
      <c r="D589" s="7" t="s">
        <v>438</v>
      </c>
      <c r="E589" s="8">
        <v>1</v>
      </c>
      <c r="F589" s="7">
        <v>7078215</v>
      </c>
      <c r="G589" s="7" t="s">
        <v>68</v>
      </c>
      <c r="H589" s="7" t="s">
        <v>69</v>
      </c>
      <c r="I589" s="7" t="s">
        <v>44</v>
      </c>
      <c r="J589" s="19" t="str">
        <f>IFERROR(INDEX('Employee Info'!$C$3:$E$200,MATCH(Data6[[#This Row],[Name:]],'Employee Info'!$B$3:$B$200,0),MATCH(Data6[[#This Row],[Hours Type:]],'Employee Info'!$C$2:$E$2,0)),"")</f>
        <v/>
      </c>
      <c r="K589" s="19" t="str">
        <f>IFERROR(INDEX('Employee Info'!$C$3:$J$200,MATCH(Data6[[#This Row],[Name:]],'Employee Info'!$B$3:$B$200,0),MATCH(Data6[[#Headers],[Truck]],'Employee Info'!$C$2:$J$2,0)),"")</f>
        <v/>
      </c>
      <c r="L589" s="19" t="str">
        <f>IFERROR(INDEX('Employee Info'!$C$3:$J$200,MATCH(Data6[[#This Row],[Name:]],'Employee Info'!$B$3:$B$200,0),MATCH(Data6[[#Headers],[Phone]],'Employee Info'!$C$2:$J$2,0)),"")</f>
        <v/>
      </c>
      <c r="M589" s="19" t="str">
        <f>IFERROR(INDEX('Employee Info'!$C$3:$J$200,MATCH(Data6[[#This Row],[Name:]],'Employee Info'!$B$3:$B$200,0),MATCH(Data6[[#Headers],[Tech]],'Employee Info'!$C$2:$J$2,0)),"")</f>
        <v/>
      </c>
      <c r="N589" s="19" t="str">
        <f>IFERROR(INDEX('Employee Info'!$C$3:$J$200,MATCH(Data6[[#This Row],[Name:]],'Employee Info'!$B$3:$B$200,0),MATCH(Data6[[#Headers],[Other]],'Employee Info'!$C$2:$J$2,0)),"")</f>
        <v/>
      </c>
      <c r="O589" s="19">
        <f>IFERROR((Data6[[#This Row],[Hours:]]*SUM(Data6[[#This Row],[Rate]:[Other]])),"")</f>
        <v>0</v>
      </c>
      <c r="P589" s="7" t="str">
        <f>IF(Data6[[#This Row],[WO'#:]]="","Riley #","WO#")</f>
        <v>WO#</v>
      </c>
      <c r="Q589" s="7">
        <f>IFERROR(WEEKNUM(Data6[[#This Row],[Date:]]),"")</f>
        <v>16</v>
      </c>
      <c r="R589" s="6">
        <f t="shared" si="27"/>
        <v>45396</v>
      </c>
      <c r="S589" s="6">
        <f>Data6[[#This Row],[Week Start]]+7</f>
        <v>45403</v>
      </c>
      <c r="T589" s="7" t="str">
        <f t="shared" si="28"/>
        <v>4/14/2024 - 4/21/2024</v>
      </c>
      <c r="U589" s="7" t="str">
        <f t="shared" si="29"/>
        <v>Time Card</v>
      </c>
      <c r="V589" s="8" t="str">
        <f>RIGHT(TEXT(Data6[[#This Row],[Date:]],"mmddyyyy"),4)</f>
        <v>2024</v>
      </c>
      <c r="W589" s="8" t="str">
        <f>MID(TEXT(Data6[[#This Row],[Date:]],"mmddyyyy"),3,2)</f>
        <v>19</v>
      </c>
      <c r="X589" s="8" t="str">
        <f>LEFT(TEXT(Data6[[#This Row],[Date:]],"mmddyyyy"),2)</f>
        <v>04</v>
      </c>
      <c r="Y589" s="6">
        <f>DATE(Data6[[#This Row],[Year]],Data6[[#This Row],[Month]],Data6[[#This Row],[Day]])</f>
        <v>45401</v>
      </c>
    </row>
    <row r="590" spans="1:25">
      <c r="A590" s="5">
        <v>45420.313476967596</v>
      </c>
      <c r="B590" s="7" t="s">
        <v>76</v>
      </c>
      <c r="C590" s="6" t="s">
        <v>462</v>
      </c>
      <c r="D590" s="7" t="s">
        <v>454</v>
      </c>
      <c r="E590" s="8">
        <v>4</v>
      </c>
      <c r="F590" s="7">
        <v>7097418</v>
      </c>
      <c r="G590" s="7" t="s">
        <v>68</v>
      </c>
      <c r="H590" s="7" t="s">
        <v>69</v>
      </c>
      <c r="I590" s="7" t="s">
        <v>44</v>
      </c>
      <c r="J590" s="19" t="str">
        <f>IFERROR(INDEX('Employee Info'!$C$3:$E$200,MATCH(Data6[[#This Row],[Name:]],'Employee Info'!$B$3:$B$200,0),MATCH(Data6[[#This Row],[Hours Type:]],'Employee Info'!$C$2:$E$2,0)),"")</f>
        <v/>
      </c>
      <c r="K590" s="19" t="str">
        <f>IFERROR(INDEX('Employee Info'!$C$3:$J$200,MATCH(Data6[[#This Row],[Name:]],'Employee Info'!$B$3:$B$200,0),MATCH(Data6[[#Headers],[Truck]],'Employee Info'!$C$2:$J$2,0)),"")</f>
        <v/>
      </c>
      <c r="L590" s="19" t="str">
        <f>IFERROR(INDEX('Employee Info'!$C$3:$J$200,MATCH(Data6[[#This Row],[Name:]],'Employee Info'!$B$3:$B$200,0),MATCH(Data6[[#Headers],[Phone]],'Employee Info'!$C$2:$J$2,0)),"")</f>
        <v/>
      </c>
      <c r="M590" s="19" t="str">
        <f>IFERROR(INDEX('Employee Info'!$C$3:$J$200,MATCH(Data6[[#This Row],[Name:]],'Employee Info'!$B$3:$B$200,0),MATCH(Data6[[#Headers],[Tech]],'Employee Info'!$C$2:$J$2,0)),"")</f>
        <v/>
      </c>
      <c r="N590" s="19" t="str">
        <f>IFERROR(INDEX('Employee Info'!$C$3:$J$200,MATCH(Data6[[#This Row],[Name:]],'Employee Info'!$B$3:$B$200,0),MATCH(Data6[[#Headers],[Other]],'Employee Info'!$C$2:$J$2,0)),"")</f>
        <v/>
      </c>
      <c r="O590" s="19">
        <f>IFERROR((Data6[[#This Row],[Hours:]]*SUM(Data6[[#This Row],[Rate]:[Other]])),"")</f>
        <v>0</v>
      </c>
      <c r="P590" s="7" t="str">
        <f>IF(Data6[[#This Row],[WO'#:]]="","Riley #","WO#")</f>
        <v>WO#</v>
      </c>
      <c r="Q590" s="7">
        <f>IFERROR(WEEKNUM(Data6[[#This Row],[Date:]]),"")</f>
        <v>16</v>
      </c>
      <c r="R590" s="6">
        <f t="shared" si="27"/>
        <v>45396</v>
      </c>
      <c r="S590" s="6">
        <f>Data6[[#This Row],[Week Start]]+7</f>
        <v>45403</v>
      </c>
      <c r="T590" s="7" t="str">
        <f t="shared" si="28"/>
        <v>4/14/2024 - 4/21/2024</v>
      </c>
      <c r="U590" s="7" t="str">
        <f t="shared" si="29"/>
        <v>Time Card</v>
      </c>
      <c r="V590" s="8" t="str">
        <f>RIGHT(TEXT(Data6[[#This Row],[Date:]],"mmddyyyy"),4)</f>
        <v>2024</v>
      </c>
      <c r="W590" s="8" t="str">
        <f>MID(TEXT(Data6[[#This Row],[Date:]],"mmddyyyy"),3,2)</f>
        <v>19</v>
      </c>
      <c r="X590" s="8" t="str">
        <f>LEFT(TEXT(Data6[[#This Row],[Date:]],"mmddyyyy"),2)</f>
        <v>04</v>
      </c>
      <c r="Y590" s="6">
        <f>DATE(Data6[[#This Row],[Year]],Data6[[#This Row],[Month]],Data6[[#This Row],[Day]])</f>
        <v>45401</v>
      </c>
    </row>
    <row r="591" spans="1:25">
      <c r="A591" s="5">
        <v>45401.503002314814</v>
      </c>
      <c r="B591" s="7" t="s">
        <v>31</v>
      </c>
      <c r="C591" s="6" t="s">
        <v>462</v>
      </c>
      <c r="D591" s="7" t="s">
        <v>467</v>
      </c>
      <c r="E591" s="8">
        <v>5</v>
      </c>
      <c r="F591" s="7" t="s">
        <v>68</v>
      </c>
      <c r="G591" s="7" t="s">
        <v>68</v>
      </c>
      <c r="H591" s="7" t="s">
        <v>468</v>
      </c>
      <c r="I591" s="7" t="s">
        <v>44</v>
      </c>
      <c r="J591" s="19" t="str">
        <f>IFERROR(INDEX('Employee Info'!$C$3:$E$200,MATCH(Data6[[#This Row],[Name:]],'Employee Info'!$B$3:$B$200,0),MATCH(Data6[[#This Row],[Hours Type:]],'Employee Info'!$C$2:$E$2,0)),"")</f>
        <v/>
      </c>
      <c r="K591" s="19" t="str">
        <f>IFERROR(INDEX('Employee Info'!$C$3:$J$200,MATCH(Data6[[#This Row],[Name:]],'Employee Info'!$B$3:$B$200,0),MATCH(Data6[[#Headers],[Truck]],'Employee Info'!$C$2:$J$2,0)),"")</f>
        <v/>
      </c>
      <c r="L591" s="19" t="str">
        <f>IFERROR(INDEX('Employee Info'!$C$3:$J$200,MATCH(Data6[[#This Row],[Name:]],'Employee Info'!$B$3:$B$200,0),MATCH(Data6[[#Headers],[Phone]],'Employee Info'!$C$2:$J$2,0)),"")</f>
        <v/>
      </c>
      <c r="M591" s="19" t="str">
        <f>IFERROR(INDEX('Employee Info'!$C$3:$J$200,MATCH(Data6[[#This Row],[Name:]],'Employee Info'!$B$3:$B$200,0),MATCH(Data6[[#Headers],[Tech]],'Employee Info'!$C$2:$J$2,0)),"")</f>
        <v/>
      </c>
      <c r="N591" s="19" t="str">
        <f>IFERROR(INDEX('Employee Info'!$C$3:$J$200,MATCH(Data6[[#This Row],[Name:]],'Employee Info'!$B$3:$B$200,0),MATCH(Data6[[#Headers],[Other]],'Employee Info'!$C$2:$J$2,0)),"")</f>
        <v/>
      </c>
      <c r="O591" s="19">
        <f>IFERROR((Data6[[#This Row],[Hours:]]*SUM(Data6[[#This Row],[Rate]:[Other]])),"")</f>
        <v>0</v>
      </c>
      <c r="P591" s="7" t="str">
        <f>IF(Data6[[#This Row],[WO'#:]]="","Riley #","WO#")</f>
        <v>Riley #</v>
      </c>
      <c r="Q591" s="7">
        <f>IFERROR(WEEKNUM(Data6[[#This Row],[Date:]]),"")</f>
        <v>16</v>
      </c>
      <c r="R591" s="6">
        <f t="shared" si="27"/>
        <v>45396</v>
      </c>
      <c r="S591" s="6">
        <f>Data6[[#This Row],[Week Start]]+7</f>
        <v>45403</v>
      </c>
      <c r="T591" s="7" t="str">
        <f t="shared" si="28"/>
        <v>4/14/2024 - 4/21/2024</v>
      </c>
      <c r="U591" s="7" t="str">
        <f t="shared" si="29"/>
        <v>Time Card</v>
      </c>
      <c r="V591" s="8" t="str">
        <f>RIGHT(TEXT(Data6[[#This Row],[Date:]],"mmddyyyy"),4)</f>
        <v>2024</v>
      </c>
      <c r="W591" s="8" t="str">
        <f>MID(TEXT(Data6[[#This Row],[Date:]],"mmddyyyy"),3,2)</f>
        <v>19</v>
      </c>
      <c r="X591" s="8" t="str">
        <f>LEFT(TEXT(Data6[[#This Row],[Date:]],"mmddyyyy"),2)</f>
        <v>04</v>
      </c>
      <c r="Y591" s="6">
        <f>DATE(Data6[[#This Row],[Year]],Data6[[#This Row],[Month]],Data6[[#This Row],[Day]])</f>
        <v>45401</v>
      </c>
    </row>
    <row r="592" spans="1:25">
      <c r="A592" s="5">
        <v>45401.47412013889</v>
      </c>
      <c r="B592" s="7" t="s">
        <v>66</v>
      </c>
      <c r="C592" s="6" t="s">
        <v>462</v>
      </c>
      <c r="D592" s="7" t="s">
        <v>465</v>
      </c>
      <c r="E592" s="8">
        <v>2</v>
      </c>
      <c r="F592" s="7" t="s">
        <v>68</v>
      </c>
      <c r="G592" s="7" t="s">
        <v>68</v>
      </c>
      <c r="H592" s="7" t="s">
        <v>460</v>
      </c>
      <c r="I592" s="7" t="s">
        <v>44</v>
      </c>
      <c r="J592" s="19" t="str">
        <f>IFERROR(INDEX('Employee Info'!$C$3:$E$200,MATCH(Data6[[#This Row],[Name:]],'Employee Info'!$B$3:$B$200,0),MATCH(Data6[[#This Row],[Hours Type:]],'Employee Info'!$C$2:$E$2,0)),"")</f>
        <v/>
      </c>
      <c r="K592" s="19" t="str">
        <f>IFERROR(INDEX('Employee Info'!$C$3:$J$200,MATCH(Data6[[#This Row],[Name:]],'Employee Info'!$B$3:$B$200,0),MATCH(Data6[[#Headers],[Truck]],'Employee Info'!$C$2:$J$2,0)),"")</f>
        <v/>
      </c>
      <c r="L592" s="19" t="str">
        <f>IFERROR(INDEX('Employee Info'!$C$3:$J$200,MATCH(Data6[[#This Row],[Name:]],'Employee Info'!$B$3:$B$200,0),MATCH(Data6[[#Headers],[Phone]],'Employee Info'!$C$2:$J$2,0)),"")</f>
        <v/>
      </c>
      <c r="M592" s="19" t="str">
        <f>IFERROR(INDEX('Employee Info'!$C$3:$J$200,MATCH(Data6[[#This Row],[Name:]],'Employee Info'!$B$3:$B$200,0),MATCH(Data6[[#Headers],[Tech]],'Employee Info'!$C$2:$J$2,0)),"")</f>
        <v/>
      </c>
      <c r="N592" s="19" t="str">
        <f>IFERROR(INDEX('Employee Info'!$C$3:$J$200,MATCH(Data6[[#This Row],[Name:]],'Employee Info'!$B$3:$B$200,0),MATCH(Data6[[#Headers],[Other]],'Employee Info'!$C$2:$J$2,0)),"")</f>
        <v/>
      </c>
      <c r="O592" s="19">
        <f>IFERROR((Data6[[#This Row],[Hours:]]*SUM(Data6[[#This Row],[Rate]:[Other]])),"")</f>
        <v>0</v>
      </c>
      <c r="P592" s="7" t="str">
        <f>IF(Data6[[#This Row],[WO'#:]]="","Riley #","WO#")</f>
        <v>Riley #</v>
      </c>
      <c r="Q592" s="7">
        <f>IFERROR(WEEKNUM(Data6[[#This Row],[Date:]]),"")</f>
        <v>16</v>
      </c>
      <c r="R592" s="6">
        <f t="shared" si="27"/>
        <v>45396</v>
      </c>
      <c r="S592" s="6">
        <f>Data6[[#This Row],[Week Start]]+7</f>
        <v>45403</v>
      </c>
      <c r="T592" s="7" t="str">
        <f t="shared" si="28"/>
        <v>4/14/2024 - 4/21/2024</v>
      </c>
      <c r="U592" s="7" t="str">
        <f t="shared" si="29"/>
        <v>Time Card</v>
      </c>
      <c r="V592" s="8" t="str">
        <f>RIGHT(TEXT(Data6[[#This Row],[Date:]],"mmddyyyy"),4)</f>
        <v>2024</v>
      </c>
      <c r="W592" s="8" t="str">
        <f>MID(TEXT(Data6[[#This Row],[Date:]],"mmddyyyy"),3,2)</f>
        <v>19</v>
      </c>
      <c r="X592" s="8" t="str">
        <f>LEFT(TEXT(Data6[[#This Row],[Date:]],"mmddyyyy"),2)</f>
        <v>04</v>
      </c>
      <c r="Y592" s="6">
        <f>DATE(Data6[[#This Row],[Year]],Data6[[#This Row],[Month]],Data6[[#This Row],[Day]])</f>
        <v>45401</v>
      </c>
    </row>
    <row r="593" spans="1:25">
      <c r="A593" s="5">
        <v>45401.499329861108</v>
      </c>
      <c r="B593" s="7" t="s">
        <v>35</v>
      </c>
      <c r="C593" s="6" t="s">
        <v>462</v>
      </c>
      <c r="D593" s="7" t="s">
        <v>466</v>
      </c>
      <c r="E593" s="8">
        <v>7</v>
      </c>
      <c r="F593" s="7" t="s">
        <v>68</v>
      </c>
      <c r="G593" s="7" t="s">
        <v>68</v>
      </c>
      <c r="H593" s="7" t="s">
        <v>460</v>
      </c>
      <c r="I593" s="7" t="s">
        <v>44</v>
      </c>
      <c r="J593" s="19" t="str">
        <f>IFERROR(INDEX('Employee Info'!$C$3:$E$200,MATCH(Data6[[#This Row],[Name:]],'Employee Info'!$B$3:$B$200,0),MATCH(Data6[[#This Row],[Hours Type:]],'Employee Info'!$C$2:$E$2,0)),"")</f>
        <v/>
      </c>
      <c r="K593" s="19" t="str">
        <f>IFERROR(INDEX('Employee Info'!$C$3:$J$200,MATCH(Data6[[#This Row],[Name:]],'Employee Info'!$B$3:$B$200,0),MATCH(Data6[[#Headers],[Truck]],'Employee Info'!$C$2:$J$2,0)),"")</f>
        <v/>
      </c>
      <c r="L593" s="19" t="str">
        <f>IFERROR(INDEX('Employee Info'!$C$3:$J$200,MATCH(Data6[[#This Row],[Name:]],'Employee Info'!$B$3:$B$200,0),MATCH(Data6[[#Headers],[Phone]],'Employee Info'!$C$2:$J$2,0)),"")</f>
        <v/>
      </c>
      <c r="M593" s="19" t="str">
        <f>IFERROR(INDEX('Employee Info'!$C$3:$J$200,MATCH(Data6[[#This Row],[Name:]],'Employee Info'!$B$3:$B$200,0),MATCH(Data6[[#Headers],[Tech]],'Employee Info'!$C$2:$J$2,0)),"")</f>
        <v/>
      </c>
      <c r="N593" s="19" t="str">
        <f>IFERROR(INDEX('Employee Info'!$C$3:$J$200,MATCH(Data6[[#This Row],[Name:]],'Employee Info'!$B$3:$B$200,0),MATCH(Data6[[#Headers],[Other]],'Employee Info'!$C$2:$J$2,0)),"")</f>
        <v/>
      </c>
      <c r="O593" s="19">
        <f>IFERROR((Data6[[#This Row],[Hours:]]*SUM(Data6[[#This Row],[Rate]:[Other]])),"")</f>
        <v>0</v>
      </c>
      <c r="P593" s="7" t="str">
        <f>IF(Data6[[#This Row],[WO'#:]]="","Riley #","WO#")</f>
        <v>Riley #</v>
      </c>
      <c r="Q593" s="7">
        <f>IFERROR(WEEKNUM(Data6[[#This Row],[Date:]]),"")</f>
        <v>16</v>
      </c>
      <c r="R593" s="6">
        <f t="shared" si="27"/>
        <v>45396</v>
      </c>
      <c r="S593" s="6">
        <f>Data6[[#This Row],[Week Start]]+7</f>
        <v>45403</v>
      </c>
      <c r="T593" s="7" t="str">
        <f t="shared" si="28"/>
        <v>4/14/2024 - 4/21/2024</v>
      </c>
      <c r="U593" s="7" t="str">
        <f t="shared" si="29"/>
        <v>Time Card</v>
      </c>
      <c r="V593" s="8" t="str">
        <f>RIGHT(TEXT(Data6[[#This Row],[Date:]],"mmddyyyy"),4)</f>
        <v>2024</v>
      </c>
      <c r="W593" s="8" t="str">
        <f>MID(TEXT(Data6[[#This Row],[Date:]],"mmddyyyy"),3,2)</f>
        <v>19</v>
      </c>
      <c r="X593" s="8" t="str">
        <f>LEFT(TEXT(Data6[[#This Row],[Date:]],"mmddyyyy"),2)</f>
        <v>04</v>
      </c>
      <c r="Y593" s="6">
        <f>DATE(Data6[[#This Row],[Year]],Data6[[#This Row],[Month]],Data6[[#This Row],[Day]])</f>
        <v>45401</v>
      </c>
    </row>
    <row r="594" spans="1:25">
      <c r="A594" s="5">
        <v>45405.534175925925</v>
      </c>
      <c r="B594" s="7" t="s">
        <v>35</v>
      </c>
      <c r="C594" s="6" t="s">
        <v>477</v>
      </c>
      <c r="D594" s="7" t="s">
        <v>478</v>
      </c>
      <c r="E594" s="8">
        <v>1.5</v>
      </c>
      <c r="F594" s="7">
        <v>6984733</v>
      </c>
      <c r="G594" s="7" t="s">
        <v>68</v>
      </c>
      <c r="H594" s="7" t="s">
        <v>69</v>
      </c>
      <c r="I594" s="7" t="s">
        <v>44</v>
      </c>
      <c r="J594" s="19" t="str">
        <f>IFERROR(INDEX('Employee Info'!$C$3:$E$200,MATCH(Data6[[#This Row],[Name:]],'Employee Info'!$B$3:$B$200,0),MATCH(Data6[[#This Row],[Hours Type:]],'Employee Info'!$C$2:$E$2,0)),"")</f>
        <v/>
      </c>
      <c r="K594" s="19" t="str">
        <f>IFERROR(INDEX('Employee Info'!$C$3:$J$200,MATCH(Data6[[#This Row],[Name:]],'Employee Info'!$B$3:$B$200,0),MATCH(Data6[[#Headers],[Truck]],'Employee Info'!$C$2:$J$2,0)),"")</f>
        <v/>
      </c>
      <c r="L594" s="19" t="str">
        <f>IFERROR(INDEX('Employee Info'!$C$3:$J$200,MATCH(Data6[[#This Row],[Name:]],'Employee Info'!$B$3:$B$200,0),MATCH(Data6[[#Headers],[Phone]],'Employee Info'!$C$2:$J$2,0)),"")</f>
        <v/>
      </c>
      <c r="M594" s="19" t="str">
        <f>IFERROR(INDEX('Employee Info'!$C$3:$J$200,MATCH(Data6[[#This Row],[Name:]],'Employee Info'!$B$3:$B$200,0),MATCH(Data6[[#Headers],[Tech]],'Employee Info'!$C$2:$J$2,0)),"")</f>
        <v/>
      </c>
      <c r="N594" s="19" t="str">
        <f>IFERROR(INDEX('Employee Info'!$C$3:$J$200,MATCH(Data6[[#This Row],[Name:]],'Employee Info'!$B$3:$B$200,0),MATCH(Data6[[#Headers],[Other]],'Employee Info'!$C$2:$J$2,0)),"")</f>
        <v/>
      </c>
      <c r="O594" s="19">
        <f>IFERROR((Data6[[#This Row],[Hours:]]*SUM(Data6[[#This Row],[Rate]:[Other]])),"")</f>
        <v>0</v>
      </c>
      <c r="P594" s="7" t="str">
        <f>IF(Data6[[#This Row],[WO'#:]]="","Riley #","WO#")</f>
        <v>WO#</v>
      </c>
      <c r="Q594" s="7">
        <f>IFERROR(WEEKNUM(Data6[[#This Row],[Date:]]),"")</f>
        <v>17</v>
      </c>
      <c r="R594" s="6">
        <f t="shared" si="27"/>
        <v>45403</v>
      </c>
      <c r="S594" s="6">
        <f>Data6[[#This Row],[Week Start]]+7</f>
        <v>45410</v>
      </c>
      <c r="T594" s="7" t="str">
        <f t="shared" si="28"/>
        <v>4/21/2024 - 4/28/2024</v>
      </c>
      <c r="U594" s="7" t="str">
        <f t="shared" si="29"/>
        <v>Time Card</v>
      </c>
      <c r="V594" s="8" t="str">
        <f>RIGHT(TEXT(Data6[[#This Row],[Date:]],"mmddyyyy"),4)</f>
        <v>2024</v>
      </c>
      <c r="W594" s="8" t="str">
        <f>MID(TEXT(Data6[[#This Row],[Date:]],"mmddyyyy"),3,2)</f>
        <v>22</v>
      </c>
      <c r="X594" s="8" t="str">
        <f>LEFT(TEXT(Data6[[#This Row],[Date:]],"mmddyyyy"),2)</f>
        <v>04</v>
      </c>
      <c r="Y594" s="6">
        <f>DATE(Data6[[#This Row],[Year]],Data6[[#This Row],[Month]],Data6[[#This Row],[Day]])</f>
        <v>45404</v>
      </c>
    </row>
    <row r="595" spans="1:25">
      <c r="A595" s="5">
        <v>45408.494091782406</v>
      </c>
      <c r="B595" s="7" t="s">
        <v>66</v>
      </c>
      <c r="C595" s="6" t="s">
        <v>477</v>
      </c>
      <c r="D595" s="7" t="s">
        <v>317</v>
      </c>
      <c r="E595" s="8">
        <v>2</v>
      </c>
      <c r="F595" s="7">
        <v>6984733</v>
      </c>
      <c r="G595" s="7" t="s">
        <v>68</v>
      </c>
      <c r="H595" s="7" t="s">
        <v>69</v>
      </c>
      <c r="I595" s="7" t="s">
        <v>44</v>
      </c>
      <c r="J595" s="19" t="str">
        <f>IFERROR(INDEX('Employee Info'!$C$3:$E$200,MATCH(Data6[[#This Row],[Name:]],'Employee Info'!$B$3:$B$200,0),MATCH(Data6[[#This Row],[Hours Type:]],'Employee Info'!$C$2:$E$2,0)),"")</f>
        <v/>
      </c>
      <c r="K595" s="19" t="str">
        <f>IFERROR(INDEX('Employee Info'!$C$3:$J$200,MATCH(Data6[[#This Row],[Name:]],'Employee Info'!$B$3:$B$200,0),MATCH(Data6[[#Headers],[Truck]],'Employee Info'!$C$2:$J$2,0)),"")</f>
        <v/>
      </c>
      <c r="L595" s="19" t="str">
        <f>IFERROR(INDEX('Employee Info'!$C$3:$J$200,MATCH(Data6[[#This Row],[Name:]],'Employee Info'!$B$3:$B$200,0),MATCH(Data6[[#Headers],[Phone]],'Employee Info'!$C$2:$J$2,0)),"")</f>
        <v/>
      </c>
      <c r="M595" s="19" t="str">
        <f>IFERROR(INDEX('Employee Info'!$C$3:$J$200,MATCH(Data6[[#This Row],[Name:]],'Employee Info'!$B$3:$B$200,0),MATCH(Data6[[#Headers],[Tech]],'Employee Info'!$C$2:$J$2,0)),"")</f>
        <v/>
      </c>
      <c r="N595" s="19" t="str">
        <f>IFERROR(INDEX('Employee Info'!$C$3:$J$200,MATCH(Data6[[#This Row],[Name:]],'Employee Info'!$B$3:$B$200,0),MATCH(Data6[[#Headers],[Other]],'Employee Info'!$C$2:$J$2,0)),"")</f>
        <v/>
      </c>
      <c r="O595" s="19">
        <f>IFERROR((Data6[[#This Row],[Hours:]]*SUM(Data6[[#This Row],[Rate]:[Other]])),"")</f>
        <v>0</v>
      </c>
      <c r="P595" s="7" t="str">
        <f>IF(Data6[[#This Row],[WO'#:]]="","Riley #","WO#")</f>
        <v>WO#</v>
      </c>
      <c r="Q595" s="7">
        <f>IFERROR(WEEKNUM(Data6[[#This Row],[Date:]]),"")</f>
        <v>17</v>
      </c>
      <c r="R595" s="6">
        <f t="shared" si="27"/>
        <v>45403</v>
      </c>
      <c r="S595" s="6">
        <f>Data6[[#This Row],[Week Start]]+7</f>
        <v>45410</v>
      </c>
      <c r="T595" s="7" t="str">
        <f t="shared" si="28"/>
        <v>4/21/2024 - 4/28/2024</v>
      </c>
      <c r="U595" s="7" t="str">
        <f t="shared" si="29"/>
        <v>Time Card</v>
      </c>
      <c r="V595" s="8" t="str">
        <f>RIGHT(TEXT(Data6[[#This Row],[Date:]],"mmddyyyy"),4)</f>
        <v>2024</v>
      </c>
      <c r="W595" s="8" t="str">
        <f>MID(TEXT(Data6[[#This Row],[Date:]],"mmddyyyy"),3,2)</f>
        <v>22</v>
      </c>
      <c r="X595" s="8" t="str">
        <f>LEFT(TEXT(Data6[[#This Row],[Date:]],"mmddyyyy"),2)</f>
        <v>04</v>
      </c>
      <c r="Y595" s="6">
        <f>DATE(Data6[[#This Row],[Year]],Data6[[#This Row],[Month]],Data6[[#This Row],[Day]])</f>
        <v>45404</v>
      </c>
    </row>
    <row r="596" spans="1:25">
      <c r="A596" s="5">
        <v>45408.55618078704</v>
      </c>
      <c r="B596" s="7" t="s">
        <v>66</v>
      </c>
      <c r="C596" s="6" t="s">
        <v>477</v>
      </c>
      <c r="D596" s="7" t="s">
        <v>479</v>
      </c>
      <c r="E596" s="8">
        <v>3</v>
      </c>
      <c r="F596" s="7">
        <v>6984733</v>
      </c>
      <c r="G596" s="7" t="s">
        <v>68</v>
      </c>
      <c r="H596" s="7" t="s">
        <v>69</v>
      </c>
      <c r="I596" s="7" t="s">
        <v>44</v>
      </c>
      <c r="J596" s="19" t="str">
        <f>IFERROR(INDEX('Employee Info'!$C$3:$E$200,MATCH(Data6[[#This Row],[Name:]],'Employee Info'!$B$3:$B$200,0),MATCH(Data6[[#This Row],[Hours Type:]],'Employee Info'!$C$2:$E$2,0)),"")</f>
        <v/>
      </c>
      <c r="K596" s="19" t="str">
        <f>IFERROR(INDEX('Employee Info'!$C$3:$J$200,MATCH(Data6[[#This Row],[Name:]],'Employee Info'!$B$3:$B$200,0),MATCH(Data6[[#Headers],[Truck]],'Employee Info'!$C$2:$J$2,0)),"")</f>
        <v/>
      </c>
      <c r="L596" s="19" t="str">
        <f>IFERROR(INDEX('Employee Info'!$C$3:$J$200,MATCH(Data6[[#This Row],[Name:]],'Employee Info'!$B$3:$B$200,0),MATCH(Data6[[#Headers],[Phone]],'Employee Info'!$C$2:$J$2,0)),"")</f>
        <v/>
      </c>
      <c r="M596" s="19" t="str">
        <f>IFERROR(INDEX('Employee Info'!$C$3:$J$200,MATCH(Data6[[#This Row],[Name:]],'Employee Info'!$B$3:$B$200,0),MATCH(Data6[[#Headers],[Tech]],'Employee Info'!$C$2:$J$2,0)),"")</f>
        <v/>
      </c>
      <c r="N596" s="19" t="str">
        <f>IFERROR(INDEX('Employee Info'!$C$3:$J$200,MATCH(Data6[[#This Row],[Name:]],'Employee Info'!$B$3:$B$200,0),MATCH(Data6[[#Headers],[Other]],'Employee Info'!$C$2:$J$2,0)),"")</f>
        <v/>
      </c>
      <c r="O596" s="19">
        <f>IFERROR((Data6[[#This Row],[Hours:]]*SUM(Data6[[#This Row],[Rate]:[Other]])),"")</f>
        <v>0</v>
      </c>
      <c r="P596" s="7" t="str">
        <f>IF(Data6[[#This Row],[WO'#:]]="","Riley #","WO#")</f>
        <v>WO#</v>
      </c>
      <c r="Q596" s="7">
        <f>IFERROR(WEEKNUM(Data6[[#This Row],[Date:]]),"")</f>
        <v>17</v>
      </c>
      <c r="R596" s="6">
        <f t="shared" si="27"/>
        <v>45403</v>
      </c>
      <c r="S596" s="6">
        <f>Data6[[#This Row],[Week Start]]+7</f>
        <v>45410</v>
      </c>
      <c r="T596" s="7" t="str">
        <f t="shared" si="28"/>
        <v>4/21/2024 - 4/28/2024</v>
      </c>
      <c r="U596" s="7" t="str">
        <f t="shared" si="29"/>
        <v>Time Card</v>
      </c>
      <c r="V596" s="8" t="str">
        <f>RIGHT(TEXT(Data6[[#This Row],[Date:]],"mmddyyyy"),4)</f>
        <v>2024</v>
      </c>
      <c r="W596" s="8" t="str">
        <f>MID(TEXT(Data6[[#This Row],[Date:]],"mmddyyyy"),3,2)</f>
        <v>22</v>
      </c>
      <c r="X596" s="8" t="str">
        <f>LEFT(TEXT(Data6[[#This Row],[Date:]],"mmddyyyy"),2)</f>
        <v>04</v>
      </c>
      <c r="Y596" s="6">
        <f>DATE(Data6[[#This Row],[Year]],Data6[[#This Row],[Month]],Data6[[#This Row],[Day]])</f>
        <v>45404</v>
      </c>
    </row>
    <row r="597" spans="1:25">
      <c r="A597" s="5">
        <v>45408.478470486109</v>
      </c>
      <c r="B597" s="7" t="s">
        <v>66</v>
      </c>
      <c r="C597" s="6" t="s">
        <v>477</v>
      </c>
      <c r="D597" s="7" t="s">
        <v>480</v>
      </c>
      <c r="E597" s="8">
        <v>1</v>
      </c>
      <c r="F597" s="7">
        <v>7078215</v>
      </c>
      <c r="G597" s="7" t="s">
        <v>68</v>
      </c>
      <c r="H597" s="7" t="s">
        <v>69</v>
      </c>
      <c r="I597" s="7" t="s">
        <v>44</v>
      </c>
      <c r="J597" s="19" t="str">
        <f>IFERROR(INDEX('Employee Info'!$C$3:$E$200,MATCH(Data6[[#This Row],[Name:]],'Employee Info'!$B$3:$B$200,0),MATCH(Data6[[#This Row],[Hours Type:]],'Employee Info'!$C$2:$E$2,0)),"")</f>
        <v/>
      </c>
      <c r="K597" s="19" t="str">
        <f>IFERROR(INDEX('Employee Info'!$C$3:$J$200,MATCH(Data6[[#This Row],[Name:]],'Employee Info'!$B$3:$B$200,0),MATCH(Data6[[#Headers],[Truck]],'Employee Info'!$C$2:$J$2,0)),"")</f>
        <v/>
      </c>
      <c r="L597" s="19" t="str">
        <f>IFERROR(INDEX('Employee Info'!$C$3:$J$200,MATCH(Data6[[#This Row],[Name:]],'Employee Info'!$B$3:$B$200,0),MATCH(Data6[[#Headers],[Phone]],'Employee Info'!$C$2:$J$2,0)),"")</f>
        <v/>
      </c>
      <c r="M597" s="19" t="str">
        <f>IFERROR(INDEX('Employee Info'!$C$3:$J$200,MATCH(Data6[[#This Row],[Name:]],'Employee Info'!$B$3:$B$200,0),MATCH(Data6[[#Headers],[Tech]],'Employee Info'!$C$2:$J$2,0)),"")</f>
        <v/>
      </c>
      <c r="N597" s="19" t="str">
        <f>IFERROR(INDEX('Employee Info'!$C$3:$J$200,MATCH(Data6[[#This Row],[Name:]],'Employee Info'!$B$3:$B$200,0),MATCH(Data6[[#Headers],[Other]],'Employee Info'!$C$2:$J$2,0)),"")</f>
        <v/>
      </c>
      <c r="O597" s="19">
        <f>IFERROR((Data6[[#This Row],[Hours:]]*SUM(Data6[[#This Row],[Rate]:[Other]])),"")</f>
        <v>0</v>
      </c>
      <c r="P597" s="7" t="str">
        <f>IF(Data6[[#This Row],[WO'#:]]="","Riley #","WO#")</f>
        <v>WO#</v>
      </c>
      <c r="Q597" s="7">
        <f>IFERROR(WEEKNUM(Data6[[#This Row],[Date:]]),"")</f>
        <v>17</v>
      </c>
      <c r="R597" s="6">
        <f t="shared" si="27"/>
        <v>45403</v>
      </c>
      <c r="S597" s="6">
        <f>Data6[[#This Row],[Week Start]]+7</f>
        <v>45410</v>
      </c>
      <c r="T597" s="7" t="str">
        <f t="shared" si="28"/>
        <v>4/21/2024 - 4/28/2024</v>
      </c>
      <c r="U597" s="7" t="str">
        <f t="shared" si="29"/>
        <v>Time Card</v>
      </c>
      <c r="V597" s="8" t="str">
        <f>RIGHT(TEXT(Data6[[#This Row],[Date:]],"mmddyyyy"),4)</f>
        <v>2024</v>
      </c>
      <c r="W597" s="8" t="str">
        <f>MID(TEXT(Data6[[#This Row],[Date:]],"mmddyyyy"),3,2)</f>
        <v>22</v>
      </c>
      <c r="X597" s="8" t="str">
        <f>LEFT(TEXT(Data6[[#This Row],[Date:]],"mmddyyyy"),2)</f>
        <v>04</v>
      </c>
      <c r="Y597" s="6">
        <f>DATE(Data6[[#This Row],[Year]],Data6[[#This Row],[Month]],Data6[[#This Row],[Day]])</f>
        <v>45404</v>
      </c>
    </row>
    <row r="598" spans="1:25">
      <c r="A598" s="5">
        <v>45405.581271296294</v>
      </c>
      <c r="B598" s="7" t="s">
        <v>31</v>
      </c>
      <c r="C598" s="6" t="s">
        <v>477</v>
      </c>
      <c r="D598" s="7" t="s">
        <v>481</v>
      </c>
      <c r="E598" s="8">
        <v>1</v>
      </c>
      <c r="F598" s="7">
        <v>7088147</v>
      </c>
      <c r="G598" s="7" t="s">
        <v>68</v>
      </c>
      <c r="H598" s="7" t="s">
        <v>69</v>
      </c>
      <c r="I598" s="7" t="s">
        <v>44</v>
      </c>
      <c r="J598" s="19" t="str">
        <f>IFERROR(INDEX('Employee Info'!$C$3:$E$200,MATCH(Data6[[#This Row],[Name:]],'Employee Info'!$B$3:$B$200,0),MATCH(Data6[[#This Row],[Hours Type:]],'Employee Info'!$C$2:$E$2,0)),"")</f>
        <v/>
      </c>
      <c r="K598" s="19" t="str">
        <f>IFERROR(INDEX('Employee Info'!$C$3:$J$200,MATCH(Data6[[#This Row],[Name:]],'Employee Info'!$B$3:$B$200,0),MATCH(Data6[[#Headers],[Truck]],'Employee Info'!$C$2:$J$2,0)),"")</f>
        <v/>
      </c>
      <c r="L598" s="19" t="str">
        <f>IFERROR(INDEX('Employee Info'!$C$3:$J$200,MATCH(Data6[[#This Row],[Name:]],'Employee Info'!$B$3:$B$200,0),MATCH(Data6[[#Headers],[Phone]],'Employee Info'!$C$2:$J$2,0)),"")</f>
        <v/>
      </c>
      <c r="M598" s="19" t="str">
        <f>IFERROR(INDEX('Employee Info'!$C$3:$J$200,MATCH(Data6[[#This Row],[Name:]],'Employee Info'!$B$3:$B$200,0),MATCH(Data6[[#Headers],[Tech]],'Employee Info'!$C$2:$J$2,0)),"")</f>
        <v/>
      </c>
      <c r="N598" s="19" t="str">
        <f>IFERROR(INDEX('Employee Info'!$C$3:$J$200,MATCH(Data6[[#This Row],[Name:]],'Employee Info'!$B$3:$B$200,0),MATCH(Data6[[#Headers],[Other]],'Employee Info'!$C$2:$J$2,0)),"")</f>
        <v/>
      </c>
      <c r="O598" s="19">
        <f>IFERROR((Data6[[#This Row],[Hours:]]*SUM(Data6[[#This Row],[Rate]:[Other]])),"")</f>
        <v>0</v>
      </c>
      <c r="P598" s="7" t="str">
        <f>IF(Data6[[#This Row],[WO'#:]]="","Riley #","WO#")</f>
        <v>WO#</v>
      </c>
      <c r="Q598" s="7">
        <f>IFERROR(WEEKNUM(Data6[[#This Row],[Date:]]),"")</f>
        <v>17</v>
      </c>
      <c r="R598" s="6">
        <f t="shared" si="27"/>
        <v>45403</v>
      </c>
      <c r="S598" s="6">
        <f>Data6[[#This Row],[Week Start]]+7</f>
        <v>45410</v>
      </c>
      <c r="T598" s="7" t="str">
        <f t="shared" si="28"/>
        <v>4/21/2024 - 4/28/2024</v>
      </c>
      <c r="U598" s="7" t="str">
        <f t="shared" si="29"/>
        <v>Time Card</v>
      </c>
      <c r="V598" s="8" t="str">
        <f>RIGHT(TEXT(Data6[[#This Row],[Date:]],"mmddyyyy"),4)</f>
        <v>2024</v>
      </c>
      <c r="W598" s="8" t="str">
        <f>MID(TEXT(Data6[[#This Row],[Date:]],"mmddyyyy"),3,2)</f>
        <v>22</v>
      </c>
      <c r="X598" s="8" t="str">
        <f>LEFT(TEXT(Data6[[#This Row],[Date:]],"mmddyyyy"),2)</f>
        <v>04</v>
      </c>
      <c r="Y598" s="6">
        <f>DATE(Data6[[#This Row],[Year]],Data6[[#This Row],[Month]],Data6[[#This Row],[Day]])</f>
        <v>45404</v>
      </c>
    </row>
    <row r="599" spans="1:25">
      <c r="A599" s="5">
        <v>45408.489808449071</v>
      </c>
      <c r="B599" s="7" t="s">
        <v>66</v>
      </c>
      <c r="C599" s="6" t="s">
        <v>477</v>
      </c>
      <c r="D599" s="7" t="s">
        <v>423</v>
      </c>
      <c r="E599" s="8">
        <v>1</v>
      </c>
      <c r="F599" s="7">
        <v>7088147</v>
      </c>
      <c r="G599" s="7" t="s">
        <v>68</v>
      </c>
      <c r="H599" s="7" t="s">
        <v>69</v>
      </c>
      <c r="I599" s="7" t="s">
        <v>44</v>
      </c>
      <c r="J599" s="19" t="str">
        <f>IFERROR(INDEX('Employee Info'!$C$3:$E$200,MATCH(Data6[[#This Row],[Name:]],'Employee Info'!$B$3:$B$200,0),MATCH(Data6[[#This Row],[Hours Type:]],'Employee Info'!$C$2:$E$2,0)),"")</f>
        <v/>
      </c>
      <c r="K599" s="19" t="str">
        <f>IFERROR(INDEX('Employee Info'!$C$3:$J$200,MATCH(Data6[[#This Row],[Name:]],'Employee Info'!$B$3:$B$200,0),MATCH(Data6[[#Headers],[Truck]],'Employee Info'!$C$2:$J$2,0)),"")</f>
        <v/>
      </c>
      <c r="L599" s="19" t="str">
        <f>IFERROR(INDEX('Employee Info'!$C$3:$J$200,MATCH(Data6[[#This Row],[Name:]],'Employee Info'!$B$3:$B$200,0),MATCH(Data6[[#Headers],[Phone]],'Employee Info'!$C$2:$J$2,0)),"")</f>
        <v/>
      </c>
      <c r="M599" s="19" t="str">
        <f>IFERROR(INDEX('Employee Info'!$C$3:$J$200,MATCH(Data6[[#This Row],[Name:]],'Employee Info'!$B$3:$B$200,0),MATCH(Data6[[#Headers],[Tech]],'Employee Info'!$C$2:$J$2,0)),"")</f>
        <v/>
      </c>
      <c r="N599" s="19" t="str">
        <f>IFERROR(INDEX('Employee Info'!$C$3:$J$200,MATCH(Data6[[#This Row],[Name:]],'Employee Info'!$B$3:$B$200,0),MATCH(Data6[[#Headers],[Other]],'Employee Info'!$C$2:$J$2,0)),"")</f>
        <v/>
      </c>
      <c r="O599" s="19">
        <f>IFERROR((Data6[[#This Row],[Hours:]]*SUM(Data6[[#This Row],[Rate]:[Other]])),"")</f>
        <v>0</v>
      </c>
      <c r="P599" s="7" t="str">
        <f>IF(Data6[[#This Row],[WO'#:]]="","Riley #","WO#")</f>
        <v>WO#</v>
      </c>
      <c r="Q599" s="7">
        <f>IFERROR(WEEKNUM(Data6[[#This Row],[Date:]]),"")</f>
        <v>17</v>
      </c>
      <c r="R599" s="6">
        <f t="shared" si="27"/>
        <v>45403</v>
      </c>
      <c r="S599" s="6">
        <f>Data6[[#This Row],[Week Start]]+7</f>
        <v>45410</v>
      </c>
      <c r="T599" s="7" t="str">
        <f t="shared" si="28"/>
        <v>4/21/2024 - 4/28/2024</v>
      </c>
      <c r="U599" s="7" t="str">
        <f t="shared" si="29"/>
        <v>Time Card</v>
      </c>
      <c r="V599" s="8" t="str">
        <f>RIGHT(TEXT(Data6[[#This Row],[Date:]],"mmddyyyy"),4)</f>
        <v>2024</v>
      </c>
      <c r="W599" s="8" t="str">
        <f>MID(TEXT(Data6[[#This Row],[Date:]],"mmddyyyy"),3,2)</f>
        <v>22</v>
      </c>
      <c r="X599" s="8" t="str">
        <f>LEFT(TEXT(Data6[[#This Row],[Date:]],"mmddyyyy"),2)</f>
        <v>04</v>
      </c>
      <c r="Y599" s="6">
        <f>DATE(Data6[[#This Row],[Year]],Data6[[#This Row],[Month]],Data6[[#This Row],[Day]])</f>
        <v>45404</v>
      </c>
    </row>
    <row r="600" spans="1:25">
      <c r="A600" s="5">
        <v>45420.32352928241</v>
      </c>
      <c r="B600" s="7" t="s">
        <v>76</v>
      </c>
      <c r="C600" s="6" t="s">
        <v>477</v>
      </c>
      <c r="D600" s="7" t="s">
        <v>454</v>
      </c>
      <c r="E600" s="8">
        <v>2</v>
      </c>
      <c r="F600" s="7">
        <v>7097418</v>
      </c>
      <c r="G600" s="7" t="s">
        <v>68</v>
      </c>
      <c r="H600" s="7" t="s">
        <v>69</v>
      </c>
      <c r="I600" s="7" t="s">
        <v>44</v>
      </c>
      <c r="J600" s="19" t="str">
        <f>IFERROR(INDEX('Employee Info'!$C$3:$E$200,MATCH(Data6[[#This Row],[Name:]],'Employee Info'!$B$3:$B$200,0),MATCH(Data6[[#This Row],[Hours Type:]],'Employee Info'!$C$2:$E$2,0)),"")</f>
        <v/>
      </c>
      <c r="K600" s="19" t="str">
        <f>IFERROR(INDEX('Employee Info'!$C$3:$J$200,MATCH(Data6[[#This Row],[Name:]],'Employee Info'!$B$3:$B$200,0),MATCH(Data6[[#Headers],[Truck]],'Employee Info'!$C$2:$J$2,0)),"")</f>
        <v/>
      </c>
      <c r="L600" s="19" t="str">
        <f>IFERROR(INDEX('Employee Info'!$C$3:$J$200,MATCH(Data6[[#This Row],[Name:]],'Employee Info'!$B$3:$B$200,0),MATCH(Data6[[#Headers],[Phone]],'Employee Info'!$C$2:$J$2,0)),"")</f>
        <v/>
      </c>
      <c r="M600" s="19" t="str">
        <f>IFERROR(INDEX('Employee Info'!$C$3:$J$200,MATCH(Data6[[#This Row],[Name:]],'Employee Info'!$B$3:$B$200,0),MATCH(Data6[[#Headers],[Tech]],'Employee Info'!$C$2:$J$2,0)),"")</f>
        <v/>
      </c>
      <c r="N600" s="19" t="str">
        <f>IFERROR(INDEX('Employee Info'!$C$3:$J$200,MATCH(Data6[[#This Row],[Name:]],'Employee Info'!$B$3:$B$200,0),MATCH(Data6[[#Headers],[Other]],'Employee Info'!$C$2:$J$2,0)),"")</f>
        <v/>
      </c>
      <c r="O600" s="19">
        <f>IFERROR((Data6[[#This Row],[Hours:]]*SUM(Data6[[#This Row],[Rate]:[Other]])),"")</f>
        <v>0</v>
      </c>
      <c r="P600" s="7" t="str">
        <f>IF(Data6[[#This Row],[WO'#:]]="","Riley #","WO#")</f>
        <v>WO#</v>
      </c>
      <c r="Q600" s="7">
        <f>IFERROR(WEEKNUM(Data6[[#This Row],[Date:]]),"")</f>
        <v>17</v>
      </c>
      <c r="R600" s="6">
        <f t="shared" si="27"/>
        <v>45403</v>
      </c>
      <c r="S600" s="6">
        <f>Data6[[#This Row],[Week Start]]+7</f>
        <v>45410</v>
      </c>
      <c r="T600" s="7" t="str">
        <f t="shared" si="28"/>
        <v>4/21/2024 - 4/28/2024</v>
      </c>
      <c r="U600" s="7" t="str">
        <f t="shared" si="29"/>
        <v>Time Card</v>
      </c>
      <c r="V600" s="8" t="str">
        <f>RIGHT(TEXT(Data6[[#This Row],[Date:]],"mmddyyyy"),4)</f>
        <v>2024</v>
      </c>
      <c r="W600" s="8" t="str">
        <f>MID(TEXT(Data6[[#This Row],[Date:]],"mmddyyyy"),3,2)</f>
        <v>22</v>
      </c>
      <c r="X600" s="8" t="str">
        <f>LEFT(TEXT(Data6[[#This Row],[Date:]],"mmddyyyy"),2)</f>
        <v>04</v>
      </c>
      <c r="Y600" s="6">
        <f>DATE(Data6[[#This Row],[Year]],Data6[[#This Row],[Month]],Data6[[#This Row],[Day]])</f>
        <v>45404</v>
      </c>
    </row>
    <row r="601" spans="1:25">
      <c r="A601" s="5">
        <v>45405.53348726852</v>
      </c>
      <c r="B601" s="7" t="s">
        <v>35</v>
      </c>
      <c r="C601" s="6" t="s">
        <v>477</v>
      </c>
      <c r="D601" s="7" t="s">
        <v>482</v>
      </c>
      <c r="E601" s="8">
        <v>6.5</v>
      </c>
      <c r="F601" s="7" t="s">
        <v>68</v>
      </c>
      <c r="G601" s="7" t="s">
        <v>68</v>
      </c>
      <c r="H601" s="7" t="s">
        <v>483</v>
      </c>
      <c r="I601" s="7" t="s">
        <v>44</v>
      </c>
      <c r="J601" s="19" t="str">
        <f>IFERROR(INDEX('Employee Info'!$C$3:$E$200,MATCH(Data6[[#This Row],[Name:]],'Employee Info'!$B$3:$B$200,0),MATCH(Data6[[#This Row],[Hours Type:]],'Employee Info'!$C$2:$E$2,0)),"")</f>
        <v/>
      </c>
      <c r="K601" s="19" t="str">
        <f>IFERROR(INDEX('Employee Info'!$C$3:$J$200,MATCH(Data6[[#This Row],[Name:]],'Employee Info'!$B$3:$B$200,0),MATCH(Data6[[#Headers],[Truck]],'Employee Info'!$C$2:$J$2,0)),"")</f>
        <v/>
      </c>
      <c r="L601" s="19" t="str">
        <f>IFERROR(INDEX('Employee Info'!$C$3:$J$200,MATCH(Data6[[#This Row],[Name:]],'Employee Info'!$B$3:$B$200,0),MATCH(Data6[[#Headers],[Phone]],'Employee Info'!$C$2:$J$2,0)),"")</f>
        <v/>
      </c>
      <c r="M601" s="19" t="str">
        <f>IFERROR(INDEX('Employee Info'!$C$3:$J$200,MATCH(Data6[[#This Row],[Name:]],'Employee Info'!$B$3:$B$200,0),MATCH(Data6[[#Headers],[Tech]],'Employee Info'!$C$2:$J$2,0)),"")</f>
        <v/>
      </c>
      <c r="N601" s="19" t="str">
        <f>IFERROR(INDEX('Employee Info'!$C$3:$J$200,MATCH(Data6[[#This Row],[Name:]],'Employee Info'!$B$3:$B$200,0),MATCH(Data6[[#Headers],[Other]],'Employee Info'!$C$2:$J$2,0)),"")</f>
        <v/>
      </c>
      <c r="O601" s="19">
        <f>IFERROR((Data6[[#This Row],[Hours:]]*SUM(Data6[[#This Row],[Rate]:[Other]])),"")</f>
        <v>0</v>
      </c>
      <c r="P601" s="7" t="str">
        <f>IF(Data6[[#This Row],[WO'#:]]="","Riley #","WO#")</f>
        <v>Riley #</v>
      </c>
      <c r="Q601" s="7">
        <f>IFERROR(WEEKNUM(Data6[[#This Row],[Date:]]),"")</f>
        <v>17</v>
      </c>
      <c r="R601" s="6">
        <f t="shared" si="27"/>
        <v>45403</v>
      </c>
      <c r="S601" s="6">
        <f>Data6[[#This Row],[Week Start]]+7</f>
        <v>45410</v>
      </c>
      <c r="T601" s="7" t="str">
        <f t="shared" si="28"/>
        <v>4/21/2024 - 4/28/2024</v>
      </c>
      <c r="U601" s="7" t="str">
        <f t="shared" si="29"/>
        <v>Time Card</v>
      </c>
      <c r="V601" s="8" t="str">
        <f>RIGHT(TEXT(Data6[[#This Row],[Date:]],"mmddyyyy"),4)</f>
        <v>2024</v>
      </c>
      <c r="W601" s="8" t="str">
        <f>MID(TEXT(Data6[[#This Row],[Date:]],"mmddyyyy"),3,2)</f>
        <v>22</v>
      </c>
      <c r="X601" s="8" t="str">
        <f>LEFT(TEXT(Data6[[#This Row],[Date:]],"mmddyyyy"),2)</f>
        <v>04</v>
      </c>
      <c r="Y601" s="6">
        <f>DATE(Data6[[#This Row],[Year]],Data6[[#This Row],[Month]],Data6[[#This Row],[Day]])</f>
        <v>45404</v>
      </c>
    </row>
    <row r="602" spans="1:25">
      <c r="A602" s="5">
        <v>45405.580066203707</v>
      </c>
      <c r="B602" s="7" t="s">
        <v>31</v>
      </c>
      <c r="C602" s="6" t="s">
        <v>477</v>
      </c>
      <c r="D602" s="7" t="s">
        <v>484</v>
      </c>
      <c r="E602" s="8">
        <v>6</v>
      </c>
      <c r="F602" s="7" t="s">
        <v>68</v>
      </c>
      <c r="G602" s="7" t="s">
        <v>68</v>
      </c>
      <c r="H602" s="7" t="s">
        <v>485</v>
      </c>
      <c r="I602" s="7" t="s">
        <v>44</v>
      </c>
      <c r="J602" s="19" t="str">
        <f>IFERROR(INDEX('Employee Info'!$C$3:$E$200,MATCH(Data6[[#This Row],[Name:]],'Employee Info'!$B$3:$B$200,0),MATCH(Data6[[#This Row],[Hours Type:]],'Employee Info'!$C$2:$E$2,0)),"")</f>
        <v/>
      </c>
      <c r="K602" s="19" t="str">
        <f>IFERROR(INDEX('Employee Info'!$C$3:$J$200,MATCH(Data6[[#This Row],[Name:]],'Employee Info'!$B$3:$B$200,0),MATCH(Data6[[#Headers],[Truck]],'Employee Info'!$C$2:$J$2,0)),"")</f>
        <v/>
      </c>
      <c r="L602" s="19" t="str">
        <f>IFERROR(INDEX('Employee Info'!$C$3:$J$200,MATCH(Data6[[#This Row],[Name:]],'Employee Info'!$B$3:$B$200,0),MATCH(Data6[[#Headers],[Phone]],'Employee Info'!$C$2:$J$2,0)),"")</f>
        <v/>
      </c>
      <c r="M602" s="19" t="str">
        <f>IFERROR(INDEX('Employee Info'!$C$3:$J$200,MATCH(Data6[[#This Row],[Name:]],'Employee Info'!$B$3:$B$200,0),MATCH(Data6[[#Headers],[Tech]],'Employee Info'!$C$2:$J$2,0)),"")</f>
        <v/>
      </c>
      <c r="N602" s="19" t="str">
        <f>IFERROR(INDEX('Employee Info'!$C$3:$J$200,MATCH(Data6[[#This Row],[Name:]],'Employee Info'!$B$3:$B$200,0),MATCH(Data6[[#Headers],[Other]],'Employee Info'!$C$2:$J$2,0)),"")</f>
        <v/>
      </c>
      <c r="O602" s="19">
        <f>IFERROR((Data6[[#This Row],[Hours:]]*SUM(Data6[[#This Row],[Rate]:[Other]])),"")</f>
        <v>0</v>
      </c>
      <c r="P602" s="7" t="str">
        <f>IF(Data6[[#This Row],[WO'#:]]="","Riley #","WO#")</f>
        <v>Riley #</v>
      </c>
      <c r="Q602" s="7">
        <f>IFERROR(WEEKNUM(Data6[[#This Row],[Date:]]),"")</f>
        <v>17</v>
      </c>
      <c r="R602" s="6">
        <f t="shared" si="27"/>
        <v>45403</v>
      </c>
      <c r="S602" s="6">
        <f>Data6[[#This Row],[Week Start]]+7</f>
        <v>45410</v>
      </c>
      <c r="T602" s="7" t="str">
        <f t="shared" si="28"/>
        <v>4/21/2024 - 4/28/2024</v>
      </c>
      <c r="U602" s="7" t="str">
        <f t="shared" si="29"/>
        <v>Time Card</v>
      </c>
      <c r="V602" s="8" t="str">
        <f>RIGHT(TEXT(Data6[[#This Row],[Date:]],"mmddyyyy"),4)</f>
        <v>2024</v>
      </c>
      <c r="W602" s="8" t="str">
        <f>MID(TEXT(Data6[[#This Row],[Date:]],"mmddyyyy"),3,2)</f>
        <v>22</v>
      </c>
      <c r="X602" s="8" t="str">
        <f>LEFT(TEXT(Data6[[#This Row],[Date:]],"mmddyyyy"),2)</f>
        <v>04</v>
      </c>
      <c r="Y602" s="6">
        <f>DATE(Data6[[#This Row],[Year]],Data6[[#This Row],[Month]],Data6[[#This Row],[Day]])</f>
        <v>45404</v>
      </c>
    </row>
    <row r="603" spans="1:25">
      <c r="A603" s="5">
        <v>45406.403890046298</v>
      </c>
      <c r="B603" s="7" t="s">
        <v>65</v>
      </c>
      <c r="C603" s="6" t="s">
        <v>477</v>
      </c>
      <c r="D603" s="7" t="s">
        <v>484</v>
      </c>
      <c r="E603" s="8">
        <v>5</v>
      </c>
      <c r="F603" s="7" t="s">
        <v>68</v>
      </c>
      <c r="G603" s="7" t="s">
        <v>68</v>
      </c>
      <c r="H603" s="7" t="s">
        <v>485</v>
      </c>
      <c r="I603" s="7" t="s">
        <v>44</v>
      </c>
      <c r="J603" s="19" t="str">
        <f>IFERROR(INDEX('Employee Info'!$C$3:$E$200,MATCH(Data6[[#This Row],[Name:]],'Employee Info'!$B$3:$B$200,0),MATCH(Data6[[#This Row],[Hours Type:]],'Employee Info'!$C$2:$E$2,0)),"")</f>
        <v/>
      </c>
      <c r="K603" s="19" t="str">
        <f>IFERROR(INDEX('Employee Info'!$C$3:$J$200,MATCH(Data6[[#This Row],[Name:]],'Employee Info'!$B$3:$B$200,0),MATCH(Data6[[#Headers],[Truck]],'Employee Info'!$C$2:$J$2,0)),"")</f>
        <v/>
      </c>
      <c r="L603" s="19" t="str">
        <f>IFERROR(INDEX('Employee Info'!$C$3:$J$200,MATCH(Data6[[#This Row],[Name:]],'Employee Info'!$B$3:$B$200,0),MATCH(Data6[[#Headers],[Phone]],'Employee Info'!$C$2:$J$2,0)),"")</f>
        <v/>
      </c>
      <c r="M603" s="19" t="str">
        <f>IFERROR(INDEX('Employee Info'!$C$3:$J$200,MATCH(Data6[[#This Row],[Name:]],'Employee Info'!$B$3:$B$200,0),MATCH(Data6[[#Headers],[Tech]],'Employee Info'!$C$2:$J$2,0)),"")</f>
        <v/>
      </c>
      <c r="N603" s="19" t="str">
        <f>IFERROR(INDEX('Employee Info'!$C$3:$J$200,MATCH(Data6[[#This Row],[Name:]],'Employee Info'!$B$3:$B$200,0),MATCH(Data6[[#Headers],[Other]],'Employee Info'!$C$2:$J$2,0)),"")</f>
        <v/>
      </c>
      <c r="O603" s="19">
        <f>IFERROR((Data6[[#This Row],[Hours:]]*SUM(Data6[[#This Row],[Rate]:[Other]])),"")</f>
        <v>0</v>
      </c>
      <c r="P603" s="7" t="str">
        <f>IF(Data6[[#This Row],[WO'#:]]="","Riley #","WO#")</f>
        <v>Riley #</v>
      </c>
      <c r="Q603" s="7">
        <f>IFERROR(WEEKNUM(Data6[[#This Row],[Date:]]),"")</f>
        <v>17</v>
      </c>
      <c r="R603" s="6">
        <f t="shared" si="27"/>
        <v>45403</v>
      </c>
      <c r="S603" s="6">
        <f>Data6[[#This Row],[Week Start]]+7</f>
        <v>45410</v>
      </c>
      <c r="T603" s="7" t="str">
        <f t="shared" si="28"/>
        <v>4/21/2024 - 4/28/2024</v>
      </c>
      <c r="U603" s="7" t="str">
        <f t="shared" si="29"/>
        <v>Time Card</v>
      </c>
      <c r="V603" s="8" t="str">
        <f>RIGHT(TEXT(Data6[[#This Row],[Date:]],"mmddyyyy"),4)</f>
        <v>2024</v>
      </c>
      <c r="W603" s="8" t="str">
        <f>MID(TEXT(Data6[[#This Row],[Date:]],"mmddyyyy"),3,2)</f>
        <v>22</v>
      </c>
      <c r="X603" s="8" t="str">
        <f>LEFT(TEXT(Data6[[#This Row],[Date:]],"mmddyyyy"),2)</f>
        <v>04</v>
      </c>
      <c r="Y603" s="6">
        <f>DATE(Data6[[#This Row],[Year]],Data6[[#This Row],[Month]],Data6[[#This Row],[Day]])</f>
        <v>45404</v>
      </c>
    </row>
    <row r="604" spans="1:25">
      <c r="A604" s="5">
        <v>45408.462331944444</v>
      </c>
      <c r="B604" s="7" t="s">
        <v>66</v>
      </c>
      <c r="C604" s="6" t="s">
        <v>477</v>
      </c>
      <c r="D604" s="7" t="s">
        <v>486</v>
      </c>
      <c r="E604" s="8">
        <v>1</v>
      </c>
      <c r="F604" s="7" t="s">
        <v>68</v>
      </c>
      <c r="G604" s="7" t="s">
        <v>68</v>
      </c>
      <c r="H604" s="7" t="s">
        <v>485</v>
      </c>
      <c r="I604" s="7" t="s">
        <v>44</v>
      </c>
      <c r="J604" s="19" t="str">
        <f>IFERROR(INDEX('Employee Info'!$C$3:$E$200,MATCH(Data6[[#This Row],[Name:]],'Employee Info'!$B$3:$B$200,0),MATCH(Data6[[#This Row],[Hours Type:]],'Employee Info'!$C$2:$E$2,0)),"")</f>
        <v/>
      </c>
      <c r="K604" s="19" t="str">
        <f>IFERROR(INDEX('Employee Info'!$C$3:$J$200,MATCH(Data6[[#This Row],[Name:]],'Employee Info'!$B$3:$B$200,0),MATCH(Data6[[#Headers],[Truck]],'Employee Info'!$C$2:$J$2,0)),"")</f>
        <v/>
      </c>
      <c r="L604" s="19" t="str">
        <f>IFERROR(INDEX('Employee Info'!$C$3:$J$200,MATCH(Data6[[#This Row],[Name:]],'Employee Info'!$B$3:$B$200,0),MATCH(Data6[[#Headers],[Phone]],'Employee Info'!$C$2:$J$2,0)),"")</f>
        <v/>
      </c>
      <c r="M604" s="19" t="str">
        <f>IFERROR(INDEX('Employee Info'!$C$3:$J$200,MATCH(Data6[[#This Row],[Name:]],'Employee Info'!$B$3:$B$200,0),MATCH(Data6[[#Headers],[Tech]],'Employee Info'!$C$2:$J$2,0)),"")</f>
        <v/>
      </c>
      <c r="N604" s="19" t="str">
        <f>IFERROR(INDEX('Employee Info'!$C$3:$J$200,MATCH(Data6[[#This Row],[Name:]],'Employee Info'!$B$3:$B$200,0),MATCH(Data6[[#Headers],[Other]],'Employee Info'!$C$2:$J$2,0)),"")</f>
        <v/>
      </c>
      <c r="O604" s="19">
        <f>IFERROR((Data6[[#This Row],[Hours:]]*SUM(Data6[[#This Row],[Rate]:[Other]])),"")</f>
        <v>0</v>
      </c>
      <c r="P604" s="7" t="str">
        <f>IF(Data6[[#This Row],[WO'#:]]="","Riley #","WO#")</f>
        <v>Riley #</v>
      </c>
      <c r="Q604" s="7">
        <f>IFERROR(WEEKNUM(Data6[[#This Row],[Date:]]),"")</f>
        <v>17</v>
      </c>
      <c r="R604" s="6">
        <f t="shared" si="27"/>
        <v>45403</v>
      </c>
      <c r="S604" s="6">
        <f>Data6[[#This Row],[Week Start]]+7</f>
        <v>45410</v>
      </c>
      <c r="T604" s="7" t="str">
        <f t="shared" si="28"/>
        <v>4/21/2024 - 4/28/2024</v>
      </c>
      <c r="U604" s="7" t="str">
        <f t="shared" si="29"/>
        <v>Time Card</v>
      </c>
      <c r="V604" s="8" t="str">
        <f>RIGHT(TEXT(Data6[[#This Row],[Date:]],"mmddyyyy"),4)</f>
        <v>2024</v>
      </c>
      <c r="W604" s="8" t="str">
        <f>MID(TEXT(Data6[[#This Row],[Date:]],"mmddyyyy"),3,2)</f>
        <v>22</v>
      </c>
      <c r="X604" s="8" t="str">
        <f>LEFT(TEXT(Data6[[#This Row],[Date:]],"mmddyyyy"),2)</f>
        <v>04</v>
      </c>
      <c r="Y604" s="6">
        <f>DATE(Data6[[#This Row],[Year]],Data6[[#This Row],[Month]],Data6[[#This Row],[Day]])</f>
        <v>45404</v>
      </c>
    </row>
    <row r="605" spans="1:25">
      <c r="A605" s="5">
        <v>45405.536387037035</v>
      </c>
      <c r="B605" s="7" t="s">
        <v>35</v>
      </c>
      <c r="C605" s="6" t="s">
        <v>487</v>
      </c>
      <c r="D605" s="7" t="s">
        <v>488</v>
      </c>
      <c r="E605" s="8">
        <v>1</v>
      </c>
      <c r="F605" s="7">
        <v>6984733</v>
      </c>
      <c r="G605" s="7" t="s">
        <v>68</v>
      </c>
      <c r="H605" s="7" t="s">
        <v>69</v>
      </c>
      <c r="I605" s="7" t="s">
        <v>44</v>
      </c>
      <c r="J605" s="19" t="str">
        <f>IFERROR(INDEX('Employee Info'!$C$3:$E$200,MATCH(Data6[[#This Row],[Name:]],'Employee Info'!$B$3:$B$200,0),MATCH(Data6[[#This Row],[Hours Type:]],'Employee Info'!$C$2:$E$2,0)),"")</f>
        <v/>
      </c>
      <c r="K605" s="19" t="str">
        <f>IFERROR(INDEX('Employee Info'!$C$3:$J$200,MATCH(Data6[[#This Row],[Name:]],'Employee Info'!$B$3:$B$200,0),MATCH(Data6[[#Headers],[Truck]],'Employee Info'!$C$2:$J$2,0)),"")</f>
        <v/>
      </c>
      <c r="L605" s="19" t="str">
        <f>IFERROR(INDEX('Employee Info'!$C$3:$J$200,MATCH(Data6[[#This Row],[Name:]],'Employee Info'!$B$3:$B$200,0),MATCH(Data6[[#Headers],[Phone]],'Employee Info'!$C$2:$J$2,0)),"")</f>
        <v/>
      </c>
      <c r="M605" s="19" t="str">
        <f>IFERROR(INDEX('Employee Info'!$C$3:$J$200,MATCH(Data6[[#This Row],[Name:]],'Employee Info'!$B$3:$B$200,0),MATCH(Data6[[#Headers],[Tech]],'Employee Info'!$C$2:$J$2,0)),"")</f>
        <v/>
      </c>
      <c r="N605" s="19" t="str">
        <f>IFERROR(INDEX('Employee Info'!$C$3:$J$200,MATCH(Data6[[#This Row],[Name:]],'Employee Info'!$B$3:$B$200,0),MATCH(Data6[[#Headers],[Other]],'Employee Info'!$C$2:$J$2,0)),"")</f>
        <v/>
      </c>
      <c r="O605" s="19">
        <f>IFERROR((Data6[[#This Row],[Hours:]]*SUM(Data6[[#This Row],[Rate]:[Other]])),"")</f>
        <v>0</v>
      </c>
      <c r="P605" s="7" t="str">
        <f>IF(Data6[[#This Row],[WO'#:]]="","Riley #","WO#")</f>
        <v>WO#</v>
      </c>
      <c r="Q605" s="7">
        <f>IFERROR(WEEKNUM(Data6[[#This Row],[Date:]]),"")</f>
        <v>17</v>
      </c>
      <c r="R605" s="6">
        <f t="shared" si="27"/>
        <v>45403</v>
      </c>
      <c r="S605" s="6">
        <f>Data6[[#This Row],[Week Start]]+7</f>
        <v>45410</v>
      </c>
      <c r="T605" s="7" t="str">
        <f t="shared" si="28"/>
        <v>4/21/2024 - 4/28/2024</v>
      </c>
      <c r="U605" s="7" t="str">
        <f t="shared" si="29"/>
        <v>Time Card</v>
      </c>
      <c r="V605" s="8" t="str">
        <f>RIGHT(TEXT(Data6[[#This Row],[Date:]],"mmddyyyy"),4)</f>
        <v>2024</v>
      </c>
      <c r="W605" s="8" t="str">
        <f>MID(TEXT(Data6[[#This Row],[Date:]],"mmddyyyy"),3,2)</f>
        <v>23</v>
      </c>
      <c r="X605" s="8" t="str">
        <f>LEFT(TEXT(Data6[[#This Row],[Date:]],"mmddyyyy"),2)</f>
        <v>04</v>
      </c>
      <c r="Y605" s="6">
        <f>DATE(Data6[[#This Row],[Year]],Data6[[#This Row],[Month]],Data6[[#This Row],[Day]])</f>
        <v>45405</v>
      </c>
    </row>
    <row r="606" spans="1:25">
      <c r="A606" s="5">
        <v>45408.555166203703</v>
      </c>
      <c r="B606" s="7" t="s">
        <v>66</v>
      </c>
      <c r="C606" s="6" t="s">
        <v>487</v>
      </c>
      <c r="D606" s="7" t="s">
        <v>212</v>
      </c>
      <c r="E606" s="8">
        <v>1</v>
      </c>
      <c r="F606" s="7">
        <v>6984733</v>
      </c>
      <c r="G606" s="7" t="s">
        <v>68</v>
      </c>
      <c r="H606" s="7" t="s">
        <v>69</v>
      </c>
      <c r="I606" s="7" t="s">
        <v>44</v>
      </c>
      <c r="J606" s="19" t="str">
        <f>IFERROR(INDEX('Employee Info'!$C$3:$E$200,MATCH(Data6[[#This Row],[Name:]],'Employee Info'!$B$3:$B$200,0),MATCH(Data6[[#This Row],[Hours Type:]],'Employee Info'!$C$2:$E$2,0)),"")</f>
        <v/>
      </c>
      <c r="K606" s="19" t="str">
        <f>IFERROR(INDEX('Employee Info'!$C$3:$J$200,MATCH(Data6[[#This Row],[Name:]],'Employee Info'!$B$3:$B$200,0),MATCH(Data6[[#Headers],[Truck]],'Employee Info'!$C$2:$J$2,0)),"")</f>
        <v/>
      </c>
      <c r="L606" s="19" t="str">
        <f>IFERROR(INDEX('Employee Info'!$C$3:$J$200,MATCH(Data6[[#This Row],[Name:]],'Employee Info'!$B$3:$B$200,0),MATCH(Data6[[#Headers],[Phone]],'Employee Info'!$C$2:$J$2,0)),"")</f>
        <v/>
      </c>
      <c r="M606" s="19" t="str">
        <f>IFERROR(INDEX('Employee Info'!$C$3:$J$200,MATCH(Data6[[#This Row],[Name:]],'Employee Info'!$B$3:$B$200,0),MATCH(Data6[[#Headers],[Tech]],'Employee Info'!$C$2:$J$2,0)),"")</f>
        <v/>
      </c>
      <c r="N606" s="19" t="str">
        <f>IFERROR(INDEX('Employee Info'!$C$3:$J$200,MATCH(Data6[[#This Row],[Name:]],'Employee Info'!$B$3:$B$200,0),MATCH(Data6[[#Headers],[Other]],'Employee Info'!$C$2:$J$2,0)),"")</f>
        <v/>
      </c>
      <c r="O606" s="19">
        <f>IFERROR((Data6[[#This Row],[Hours:]]*SUM(Data6[[#This Row],[Rate]:[Other]])),"")</f>
        <v>0</v>
      </c>
      <c r="P606" s="7" t="str">
        <f>IF(Data6[[#This Row],[WO'#:]]="","Riley #","WO#")</f>
        <v>WO#</v>
      </c>
      <c r="Q606" s="7">
        <f>IFERROR(WEEKNUM(Data6[[#This Row],[Date:]]),"")</f>
        <v>17</v>
      </c>
      <c r="R606" s="6">
        <f t="shared" si="27"/>
        <v>45403</v>
      </c>
      <c r="S606" s="6">
        <f>Data6[[#This Row],[Week Start]]+7</f>
        <v>45410</v>
      </c>
      <c r="T606" s="7" t="str">
        <f t="shared" si="28"/>
        <v>4/21/2024 - 4/28/2024</v>
      </c>
      <c r="U606" s="7" t="str">
        <f t="shared" si="29"/>
        <v>Time Card</v>
      </c>
      <c r="V606" s="8" t="str">
        <f>RIGHT(TEXT(Data6[[#This Row],[Date:]],"mmddyyyy"),4)</f>
        <v>2024</v>
      </c>
      <c r="W606" s="8" t="str">
        <f>MID(TEXT(Data6[[#This Row],[Date:]],"mmddyyyy"),3,2)</f>
        <v>23</v>
      </c>
      <c r="X606" s="8" t="str">
        <f>LEFT(TEXT(Data6[[#This Row],[Date:]],"mmddyyyy"),2)</f>
        <v>04</v>
      </c>
      <c r="Y606" s="6">
        <f>DATE(Data6[[#This Row],[Year]],Data6[[#This Row],[Month]],Data6[[#This Row],[Day]])</f>
        <v>45405</v>
      </c>
    </row>
    <row r="607" spans="1:25">
      <c r="A607" s="5">
        <v>45420.32406979167</v>
      </c>
      <c r="B607" s="7" t="s">
        <v>76</v>
      </c>
      <c r="C607" s="6" t="s">
        <v>487</v>
      </c>
      <c r="D607" s="7" t="s">
        <v>156</v>
      </c>
      <c r="E607" s="8">
        <v>3</v>
      </c>
      <c r="F607" s="7">
        <v>6984733</v>
      </c>
      <c r="G607" s="7" t="s">
        <v>68</v>
      </c>
      <c r="H607" s="7" t="s">
        <v>69</v>
      </c>
      <c r="I607" s="7" t="s">
        <v>44</v>
      </c>
      <c r="J607" s="19" t="str">
        <f>IFERROR(INDEX('Employee Info'!$C$3:$E$200,MATCH(Data6[[#This Row],[Name:]],'Employee Info'!$B$3:$B$200,0),MATCH(Data6[[#This Row],[Hours Type:]],'Employee Info'!$C$2:$E$2,0)),"")</f>
        <v/>
      </c>
      <c r="K607" s="19" t="str">
        <f>IFERROR(INDEX('Employee Info'!$C$3:$J$200,MATCH(Data6[[#This Row],[Name:]],'Employee Info'!$B$3:$B$200,0),MATCH(Data6[[#Headers],[Truck]],'Employee Info'!$C$2:$J$2,0)),"")</f>
        <v/>
      </c>
      <c r="L607" s="19" t="str">
        <f>IFERROR(INDEX('Employee Info'!$C$3:$J$200,MATCH(Data6[[#This Row],[Name:]],'Employee Info'!$B$3:$B$200,0),MATCH(Data6[[#Headers],[Phone]],'Employee Info'!$C$2:$J$2,0)),"")</f>
        <v/>
      </c>
      <c r="M607" s="19" t="str">
        <f>IFERROR(INDEX('Employee Info'!$C$3:$J$200,MATCH(Data6[[#This Row],[Name:]],'Employee Info'!$B$3:$B$200,0),MATCH(Data6[[#Headers],[Tech]],'Employee Info'!$C$2:$J$2,0)),"")</f>
        <v/>
      </c>
      <c r="N607" s="19" t="str">
        <f>IFERROR(INDEX('Employee Info'!$C$3:$J$200,MATCH(Data6[[#This Row],[Name:]],'Employee Info'!$B$3:$B$200,0),MATCH(Data6[[#Headers],[Other]],'Employee Info'!$C$2:$J$2,0)),"")</f>
        <v/>
      </c>
      <c r="O607" s="19">
        <f>IFERROR((Data6[[#This Row],[Hours:]]*SUM(Data6[[#This Row],[Rate]:[Other]])),"")</f>
        <v>0</v>
      </c>
      <c r="P607" s="7" t="str">
        <f>IF(Data6[[#This Row],[WO'#:]]="","Riley #","WO#")</f>
        <v>WO#</v>
      </c>
      <c r="Q607" s="7">
        <f>IFERROR(WEEKNUM(Data6[[#This Row],[Date:]]),"")</f>
        <v>17</v>
      </c>
      <c r="R607" s="6">
        <f t="shared" si="27"/>
        <v>45403</v>
      </c>
      <c r="S607" s="6">
        <f>Data6[[#This Row],[Week Start]]+7</f>
        <v>45410</v>
      </c>
      <c r="T607" s="7" t="str">
        <f t="shared" si="28"/>
        <v>4/21/2024 - 4/28/2024</v>
      </c>
      <c r="U607" s="7" t="str">
        <f t="shared" si="29"/>
        <v>Time Card</v>
      </c>
      <c r="V607" s="8" t="str">
        <f>RIGHT(TEXT(Data6[[#This Row],[Date:]],"mmddyyyy"),4)</f>
        <v>2024</v>
      </c>
      <c r="W607" s="8" t="str">
        <f>MID(TEXT(Data6[[#This Row],[Date:]],"mmddyyyy"),3,2)</f>
        <v>23</v>
      </c>
      <c r="X607" s="8" t="str">
        <f>LEFT(TEXT(Data6[[#This Row],[Date:]],"mmddyyyy"),2)</f>
        <v>04</v>
      </c>
      <c r="Y607" s="6">
        <f>DATE(Data6[[#This Row],[Year]],Data6[[#This Row],[Month]],Data6[[#This Row],[Day]])</f>
        <v>45405</v>
      </c>
    </row>
    <row r="608" spans="1:25">
      <c r="A608" s="5">
        <v>45408.478514120368</v>
      </c>
      <c r="B608" s="7" t="s">
        <v>66</v>
      </c>
      <c r="C608" s="6" t="s">
        <v>487</v>
      </c>
      <c r="D608" s="7" t="s">
        <v>480</v>
      </c>
      <c r="E608" s="8">
        <v>1</v>
      </c>
      <c r="F608" s="7">
        <v>7078215</v>
      </c>
      <c r="G608" s="7" t="s">
        <v>68</v>
      </c>
      <c r="H608" s="7" t="s">
        <v>69</v>
      </c>
      <c r="I608" s="7" t="s">
        <v>44</v>
      </c>
      <c r="J608" s="19" t="str">
        <f>IFERROR(INDEX('Employee Info'!$C$3:$E$200,MATCH(Data6[[#This Row],[Name:]],'Employee Info'!$B$3:$B$200,0),MATCH(Data6[[#This Row],[Hours Type:]],'Employee Info'!$C$2:$E$2,0)),"")</f>
        <v/>
      </c>
      <c r="K608" s="19" t="str">
        <f>IFERROR(INDEX('Employee Info'!$C$3:$J$200,MATCH(Data6[[#This Row],[Name:]],'Employee Info'!$B$3:$B$200,0),MATCH(Data6[[#Headers],[Truck]],'Employee Info'!$C$2:$J$2,0)),"")</f>
        <v/>
      </c>
      <c r="L608" s="19" t="str">
        <f>IFERROR(INDEX('Employee Info'!$C$3:$J$200,MATCH(Data6[[#This Row],[Name:]],'Employee Info'!$B$3:$B$200,0),MATCH(Data6[[#Headers],[Phone]],'Employee Info'!$C$2:$J$2,0)),"")</f>
        <v/>
      </c>
      <c r="M608" s="19" t="str">
        <f>IFERROR(INDEX('Employee Info'!$C$3:$J$200,MATCH(Data6[[#This Row],[Name:]],'Employee Info'!$B$3:$B$200,0),MATCH(Data6[[#Headers],[Tech]],'Employee Info'!$C$2:$J$2,0)),"")</f>
        <v/>
      </c>
      <c r="N608" s="19" t="str">
        <f>IFERROR(INDEX('Employee Info'!$C$3:$J$200,MATCH(Data6[[#This Row],[Name:]],'Employee Info'!$B$3:$B$200,0),MATCH(Data6[[#Headers],[Other]],'Employee Info'!$C$2:$J$2,0)),"")</f>
        <v/>
      </c>
      <c r="O608" s="19">
        <f>IFERROR((Data6[[#This Row],[Hours:]]*SUM(Data6[[#This Row],[Rate]:[Other]])),"")</f>
        <v>0</v>
      </c>
      <c r="P608" s="7" t="str">
        <f>IF(Data6[[#This Row],[WO'#:]]="","Riley #","WO#")</f>
        <v>WO#</v>
      </c>
      <c r="Q608" s="7">
        <f>IFERROR(WEEKNUM(Data6[[#This Row],[Date:]]),"")</f>
        <v>17</v>
      </c>
      <c r="R608" s="6">
        <f t="shared" si="27"/>
        <v>45403</v>
      </c>
      <c r="S608" s="6">
        <f>Data6[[#This Row],[Week Start]]+7</f>
        <v>45410</v>
      </c>
      <c r="T608" s="7" t="str">
        <f t="shared" si="28"/>
        <v>4/21/2024 - 4/28/2024</v>
      </c>
      <c r="U608" s="7" t="str">
        <f t="shared" si="29"/>
        <v>Time Card</v>
      </c>
      <c r="V608" s="8" t="str">
        <f>RIGHT(TEXT(Data6[[#This Row],[Date:]],"mmddyyyy"),4)</f>
        <v>2024</v>
      </c>
      <c r="W608" s="8" t="str">
        <f>MID(TEXT(Data6[[#This Row],[Date:]],"mmddyyyy"),3,2)</f>
        <v>23</v>
      </c>
      <c r="X608" s="8" t="str">
        <f>LEFT(TEXT(Data6[[#This Row],[Date:]],"mmddyyyy"),2)</f>
        <v>04</v>
      </c>
      <c r="Y608" s="6">
        <f>DATE(Data6[[#This Row],[Year]],Data6[[#This Row],[Month]],Data6[[#This Row],[Day]])</f>
        <v>45405</v>
      </c>
    </row>
    <row r="609" spans="1:25">
      <c r="A609" s="5">
        <v>45405.53587511574</v>
      </c>
      <c r="B609" s="7" t="s">
        <v>35</v>
      </c>
      <c r="C609" s="6" t="s">
        <v>487</v>
      </c>
      <c r="D609" s="7" t="s">
        <v>490</v>
      </c>
      <c r="E609" s="8">
        <v>2</v>
      </c>
      <c r="F609" s="7" t="s">
        <v>68</v>
      </c>
      <c r="G609" s="7" t="s">
        <v>68</v>
      </c>
      <c r="H609" s="7" t="s">
        <v>491</v>
      </c>
      <c r="I609" s="7" t="s">
        <v>44</v>
      </c>
      <c r="J609" s="19" t="str">
        <f>IFERROR(INDEX('Employee Info'!$C$3:$E$200,MATCH(Data6[[#This Row],[Name:]],'Employee Info'!$B$3:$B$200,0),MATCH(Data6[[#This Row],[Hours Type:]],'Employee Info'!$C$2:$E$2,0)),"")</f>
        <v/>
      </c>
      <c r="K609" s="19" t="str">
        <f>IFERROR(INDEX('Employee Info'!$C$3:$J$200,MATCH(Data6[[#This Row],[Name:]],'Employee Info'!$B$3:$B$200,0),MATCH(Data6[[#Headers],[Truck]],'Employee Info'!$C$2:$J$2,0)),"")</f>
        <v/>
      </c>
      <c r="L609" s="19" t="str">
        <f>IFERROR(INDEX('Employee Info'!$C$3:$J$200,MATCH(Data6[[#This Row],[Name:]],'Employee Info'!$B$3:$B$200,0),MATCH(Data6[[#Headers],[Phone]],'Employee Info'!$C$2:$J$2,0)),"")</f>
        <v/>
      </c>
      <c r="M609" s="19" t="str">
        <f>IFERROR(INDEX('Employee Info'!$C$3:$J$200,MATCH(Data6[[#This Row],[Name:]],'Employee Info'!$B$3:$B$200,0),MATCH(Data6[[#Headers],[Tech]],'Employee Info'!$C$2:$J$2,0)),"")</f>
        <v/>
      </c>
      <c r="N609" s="19" t="str">
        <f>IFERROR(INDEX('Employee Info'!$C$3:$J$200,MATCH(Data6[[#This Row],[Name:]],'Employee Info'!$B$3:$B$200,0),MATCH(Data6[[#Headers],[Other]],'Employee Info'!$C$2:$J$2,0)),"")</f>
        <v/>
      </c>
      <c r="O609" s="19">
        <f>IFERROR((Data6[[#This Row],[Hours:]]*SUM(Data6[[#This Row],[Rate]:[Other]])),"")</f>
        <v>0</v>
      </c>
      <c r="P609" s="7" t="str">
        <f>IF(Data6[[#This Row],[WO'#:]]="","Riley #","WO#")</f>
        <v>Riley #</v>
      </c>
      <c r="Q609" s="7">
        <f>IFERROR(WEEKNUM(Data6[[#This Row],[Date:]]),"")</f>
        <v>17</v>
      </c>
      <c r="R609" s="6">
        <f t="shared" si="27"/>
        <v>45403</v>
      </c>
      <c r="S609" s="6">
        <f>Data6[[#This Row],[Week Start]]+7</f>
        <v>45410</v>
      </c>
      <c r="T609" s="7" t="str">
        <f t="shared" si="28"/>
        <v>4/21/2024 - 4/28/2024</v>
      </c>
      <c r="U609" s="7" t="str">
        <f t="shared" si="29"/>
        <v>Time Card</v>
      </c>
      <c r="V609" s="8" t="str">
        <f>RIGHT(TEXT(Data6[[#This Row],[Date:]],"mmddyyyy"),4)</f>
        <v>2024</v>
      </c>
      <c r="W609" s="8" t="str">
        <f>MID(TEXT(Data6[[#This Row],[Date:]],"mmddyyyy"),3,2)</f>
        <v>23</v>
      </c>
      <c r="X609" s="8" t="str">
        <f>LEFT(TEXT(Data6[[#This Row],[Date:]],"mmddyyyy"),2)</f>
        <v>04</v>
      </c>
      <c r="Y609" s="6">
        <f>DATE(Data6[[#This Row],[Year]],Data6[[#This Row],[Month]],Data6[[#This Row],[Day]])</f>
        <v>45405</v>
      </c>
    </row>
    <row r="610" spans="1:25">
      <c r="A610" s="5">
        <v>45405.535251157409</v>
      </c>
      <c r="B610" s="7" t="s">
        <v>35</v>
      </c>
      <c r="C610" s="6" t="s">
        <v>487</v>
      </c>
      <c r="D610" s="7" t="s">
        <v>489</v>
      </c>
      <c r="E610" s="8">
        <v>5</v>
      </c>
      <c r="F610" s="7" t="s">
        <v>68</v>
      </c>
      <c r="G610" s="7" t="s">
        <v>68</v>
      </c>
      <c r="H610" s="7" t="s">
        <v>485</v>
      </c>
      <c r="I610" s="7" t="s">
        <v>44</v>
      </c>
      <c r="J610" s="19" t="str">
        <f>IFERROR(INDEX('Employee Info'!$C$3:$E$200,MATCH(Data6[[#This Row],[Name:]],'Employee Info'!$B$3:$B$200,0),MATCH(Data6[[#This Row],[Hours Type:]],'Employee Info'!$C$2:$E$2,0)),"")</f>
        <v/>
      </c>
      <c r="K610" s="19" t="str">
        <f>IFERROR(INDEX('Employee Info'!$C$3:$J$200,MATCH(Data6[[#This Row],[Name:]],'Employee Info'!$B$3:$B$200,0),MATCH(Data6[[#Headers],[Truck]],'Employee Info'!$C$2:$J$2,0)),"")</f>
        <v/>
      </c>
      <c r="L610" s="19" t="str">
        <f>IFERROR(INDEX('Employee Info'!$C$3:$J$200,MATCH(Data6[[#This Row],[Name:]],'Employee Info'!$B$3:$B$200,0),MATCH(Data6[[#Headers],[Phone]],'Employee Info'!$C$2:$J$2,0)),"")</f>
        <v/>
      </c>
      <c r="M610" s="19" t="str">
        <f>IFERROR(INDEX('Employee Info'!$C$3:$J$200,MATCH(Data6[[#This Row],[Name:]],'Employee Info'!$B$3:$B$200,0),MATCH(Data6[[#Headers],[Tech]],'Employee Info'!$C$2:$J$2,0)),"")</f>
        <v/>
      </c>
      <c r="N610" s="19" t="str">
        <f>IFERROR(INDEX('Employee Info'!$C$3:$J$200,MATCH(Data6[[#This Row],[Name:]],'Employee Info'!$B$3:$B$200,0),MATCH(Data6[[#Headers],[Other]],'Employee Info'!$C$2:$J$2,0)),"")</f>
        <v/>
      </c>
      <c r="O610" s="19">
        <f>IFERROR((Data6[[#This Row],[Hours:]]*SUM(Data6[[#This Row],[Rate]:[Other]])),"")</f>
        <v>0</v>
      </c>
      <c r="P610" s="7" t="str">
        <f>IF(Data6[[#This Row],[WO'#:]]="","Riley #","WO#")</f>
        <v>Riley #</v>
      </c>
      <c r="Q610" s="7">
        <f>IFERROR(WEEKNUM(Data6[[#This Row],[Date:]]),"")</f>
        <v>17</v>
      </c>
      <c r="R610" s="6">
        <f t="shared" si="27"/>
        <v>45403</v>
      </c>
      <c r="S610" s="6">
        <f>Data6[[#This Row],[Week Start]]+7</f>
        <v>45410</v>
      </c>
      <c r="T610" s="7" t="str">
        <f t="shared" si="28"/>
        <v>4/21/2024 - 4/28/2024</v>
      </c>
      <c r="U610" s="7" t="str">
        <f t="shared" si="29"/>
        <v>Time Card</v>
      </c>
      <c r="V610" s="8" t="str">
        <f>RIGHT(TEXT(Data6[[#This Row],[Date:]],"mmddyyyy"),4)</f>
        <v>2024</v>
      </c>
      <c r="W610" s="8" t="str">
        <f>MID(TEXT(Data6[[#This Row],[Date:]],"mmddyyyy"),3,2)</f>
        <v>23</v>
      </c>
      <c r="X610" s="8" t="str">
        <f>LEFT(TEXT(Data6[[#This Row],[Date:]],"mmddyyyy"),2)</f>
        <v>04</v>
      </c>
      <c r="Y610" s="6">
        <f>DATE(Data6[[#This Row],[Year]],Data6[[#This Row],[Month]],Data6[[#This Row],[Day]])</f>
        <v>45405</v>
      </c>
    </row>
    <row r="611" spans="1:25">
      <c r="A611" s="5">
        <v>45405.579551504627</v>
      </c>
      <c r="B611" s="7" t="s">
        <v>31</v>
      </c>
      <c r="C611" s="6" t="s">
        <v>487</v>
      </c>
      <c r="D611" s="7" t="s">
        <v>484</v>
      </c>
      <c r="E611" s="8">
        <v>8</v>
      </c>
      <c r="F611" s="7" t="s">
        <v>68</v>
      </c>
      <c r="G611" s="7" t="s">
        <v>68</v>
      </c>
      <c r="H611" s="7" t="s">
        <v>485</v>
      </c>
      <c r="I611" s="7" t="s">
        <v>44</v>
      </c>
      <c r="J611" s="19" t="str">
        <f>IFERROR(INDEX('Employee Info'!$C$3:$E$200,MATCH(Data6[[#This Row],[Name:]],'Employee Info'!$B$3:$B$200,0),MATCH(Data6[[#This Row],[Hours Type:]],'Employee Info'!$C$2:$E$2,0)),"")</f>
        <v/>
      </c>
      <c r="K611" s="19" t="str">
        <f>IFERROR(INDEX('Employee Info'!$C$3:$J$200,MATCH(Data6[[#This Row],[Name:]],'Employee Info'!$B$3:$B$200,0),MATCH(Data6[[#Headers],[Truck]],'Employee Info'!$C$2:$J$2,0)),"")</f>
        <v/>
      </c>
      <c r="L611" s="19" t="str">
        <f>IFERROR(INDEX('Employee Info'!$C$3:$J$200,MATCH(Data6[[#This Row],[Name:]],'Employee Info'!$B$3:$B$200,0),MATCH(Data6[[#Headers],[Phone]],'Employee Info'!$C$2:$J$2,0)),"")</f>
        <v/>
      </c>
      <c r="M611" s="19" t="str">
        <f>IFERROR(INDEX('Employee Info'!$C$3:$J$200,MATCH(Data6[[#This Row],[Name:]],'Employee Info'!$B$3:$B$200,0),MATCH(Data6[[#Headers],[Tech]],'Employee Info'!$C$2:$J$2,0)),"")</f>
        <v/>
      </c>
      <c r="N611" s="19" t="str">
        <f>IFERROR(INDEX('Employee Info'!$C$3:$J$200,MATCH(Data6[[#This Row],[Name:]],'Employee Info'!$B$3:$B$200,0),MATCH(Data6[[#Headers],[Other]],'Employee Info'!$C$2:$J$2,0)),"")</f>
        <v/>
      </c>
      <c r="O611" s="19">
        <f>IFERROR((Data6[[#This Row],[Hours:]]*SUM(Data6[[#This Row],[Rate]:[Other]])),"")</f>
        <v>0</v>
      </c>
      <c r="P611" s="7" t="str">
        <f>IF(Data6[[#This Row],[WO'#:]]="","Riley #","WO#")</f>
        <v>Riley #</v>
      </c>
      <c r="Q611" s="7">
        <f>IFERROR(WEEKNUM(Data6[[#This Row],[Date:]]),"")</f>
        <v>17</v>
      </c>
      <c r="R611" s="6">
        <f t="shared" si="27"/>
        <v>45403</v>
      </c>
      <c r="S611" s="6">
        <f>Data6[[#This Row],[Week Start]]+7</f>
        <v>45410</v>
      </c>
      <c r="T611" s="7" t="str">
        <f t="shared" si="28"/>
        <v>4/21/2024 - 4/28/2024</v>
      </c>
      <c r="U611" s="7" t="str">
        <f t="shared" si="29"/>
        <v>Time Card</v>
      </c>
      <c r="V611" s="8" t="str">
        <f>RIGHT(TEXT(Data6[[#This Row],[Date:]],"mmddyyyy"),4)</f>
        <v>2024</v>
      </c>
      <c r="W611" s="8" t="str">
        <f>MID(TEXT(Data6[[#This Row],[Date:]],"mmddyyyy"),3,2)</f>
        <v>23</v>
      </c>
      <c r="X611" s="8" t="str">
        <f>LEFT(TEXT(Data6[[#This Row],[Date:]],"mmddyyyy"),2)</f>
        <v>04</v>
      </c>
      <c r="Y611" s="6">
        <f>DATE(Data6[[#This Row],[Year]],Data6[[#This Row],[Month]],Data6[[#This Row],[Day]])</f>
        <v>45405</v>
      </c>
    </row>
    <row r="612" spans="1:25">
      <c r="A612" s="5">
        <v>45406.404165740743</v>
      </c>
      <c r="B612" s="7" t="s">
        <v>65</v>
      </c>
      <c r="C612" s="6" t="s">
        <v>487</v>
      </c>
      <c r="D612" s="7" t="s">
        <v>484</v>
      </c>
      <c r="E612" s="8">
        <v>8</v>
      </c>
      <c r="F612" s="7" t="s">
        <v>68</v>
      </c>
      <c r="G612" s="7" t="s">
        <v>68</v>
      </c>
      <c r="H612" s="7" t="s">
        <v>485</v>
      </c>
      <c r="I612" s="7" t="s">
        <v>44</v>
      </c>
      <c r="J612" s="19" t="str">
        <f>IFERROR(INDEX('Employee Info'!$C$3:$E$200,MATCH(Data6[[#This Row],[Name:]],'Employee Info'!$B$3:$B$200,0),MATCH(Data6[[#This Row],[Hours Type:]],'Employee Info'!$C$2:$E$2,0)),"")</f>
        <v/>
      </c>
      <c r="K612" s="19" t="str">
        <f>IFERROR(INDEX('Employee Info'!$C$3:$J$200,MATCH(Data6[[#This Row],[Name:]],'Employee Info'!$B$3:$B$200,0),MATCH(Data6[[#Headers],[Truck]],'Employee Info'!$C$2:$J$2,0)),"")</f>
        <v/>
      </c>
      <c r="L612" s="19" t="str">
        <f>IFERROR(INDEX('Employee Info'!$C$3:$J$200,MATCH(Data6[[#This Row],[Name:]],'Employee Info'!$B$3:$B$200,0),MATCH(Data6[[#Headers],[Phone]],'Employee Info'!$C$2:$J$2,0)),"")</f>
        <v/>
      </c>
      <c r="M612" s="19" t="str">
        <f>IFERROR(INDEX('Employee Info'!$C$3:$J$200,MATCH(Data6[[#This Row],[Name:]],'Employee Info'!$B$3:$B$200,0),MATCH(Data6[[#Headers],[Tech]],'Employee Info'!$C$2:$J$2,0)),"")</f>
        <v/>
      </c>
      <c r="N612" s="19" t="str">
        <f>IFERROR(INDEX('Employee Info'!$C$3:$J$200,MATCH(Data6[[#This Row],[Name:]],'Employee Info'!$B$3:$B$200,0),MATCH(Data6[[#Headers],[Other]],'Employee Info'!$C$2:$J$2,0)),"")</f>
        <v/>
      </c>
      <c r="O612" s="19">
        <f>IFERROR((Data6[[#This Row],[Hours:]]*SUM(Data6[[#This Row],[Rate]:[Other]])),"")</f>
        <v>0</v>
      </c>
      <c r="P612" s="7" t="str">
        <f>IF(Data6[[#This Row],[WO'#:]]="","Riley #","WO#")</f>
        <v>Riley #</v>
      </c>
      <c r="Q612" s="7">
        <f>IFERROR(WEEKNUM(Data6[[#This Row],[Date:]]),"")</f>
        <v>17</v>
      </c>
      <c r="R612" s="6">
        <f t="shared" si="27"/>
        <v>45403</v>
      </c>
      <c r="S612" s="6">
        <f>Data6[[#This Row],[Week Start]]+7</f>
        <v>45410</v>
      </c>
      <c r="T612" s="7" t="str">
        <f t="shared" si="28"/>
        <v>4/21/2024 - 4/28/2024</v>
      </c>
      <c r="U612" s="7" t="str">
        <f t="shared" si="29"/>
        <v>Time Card</v>
      </c>
      <c r="V612" s="8" t="str">
        <f>RIGHT(TEXT(Data6[[#This Row],[Date:]],"mmddyyyy"),4)</f>
        <v>2024</v>
      </c>
      <c r="W612" s="8" t="str">
        <f>MID(TEXT(Data6[[#This Row],[Date:]],"mmddyyyy"),3,2)</f>
        <v>23</v>
      </c>
      <c r="X612" s="8" t="str">
        <f>LEFT(TEXT(Data6[[#This Row],[Date:]],"mmddyyyy"),2)</f>
        <v>04</v>
      </c>
      <c r="Y612" s="6">
        <f>DATE(Data6[[#This Row],[Year]],Data6[[#This Row],[Month]],Data6[[#This Row],[Day]])</f>
        <v>45405</v>
      </c>
    </row>
    <row r="613" spans="1:25">
      <c r="A613" s="5">
        <v>45408.460487731485</v>
      </c>
      <c r="B613" s="7" t="s">
        <v>492</v>
      </c>
      <c r="C613" s="6" t="s">
        <v>487</v>
      </c>
      <c r="D613" s="7" t="s">
        <v>486</v>
      </c>
      <c r="E613" s="8">
        <v>8</v>
      </c>
      <c r="F613" s="7" t="s">
        <v>68</v>
      </c>
      <c r="G613" s="7" t="s">
        <v>68</v>
      </c>
      <c r="H613" s="7" t="s">
        <v>485</v>
      </c>
      <c r="I613" s="7" t="s">
        <v>44</v>
      </c>
      <c r="J613" s="19" t="str">
        <f>IFERROR(INDEX('Employee Info'!$C$3:$E$200,MATCH(Data6[[#This Row],[Name:]],'Employee Info'!$B$3:$B$200,0),MATCH(Data6[[#This Row],[Hours Type:]],'Employee Info'!$C$2:$E$2,0)),"")</f>
        <v/>
      </c>
      <c r="K613" s="19" t="str">
        <f>IFERROR(INDEX('Employee Info'!$C$3:$J$200,MATCH(Data6[[#This Row],[Name:]],'Employee Info'!$B$3:$B$200,0),MATCH(Data6[[#Headers],[Truck]],'Employee Info'!$C$2:$J$2,0)),"")</f>
        <v/>
      </c>
      <c r="L613" s="19" t="str">
        <f>IFERROR(INDEX('Employee Info'!$C$3:$J$200,MATCH(Data6[[#This Row],[Name:]],'Employee Info'!$B$3:$B$200,0),MATCH(Data6[[#Headers],[Phone]],'Employee Info'!$C$2:$J$2,0)),"")</f>
        <v/>
      </c>
      <c r="M613" s="19" t="str">
        <f>IFERROR(INDEX('Employee Info'!$C$3:$J$200,MATCH(Data6[[#This Row],[Name:]],'Employee Info'!$B$3:$B$200,0),MATCH(Data6[[#Headers],[Tech]],'Employee Info'!$C$2:$J$2,0)),"")</f>
        <v/>
      </c>
      <c r="N613" s="19" t="str">
        <f>IFERROR(INDEX('Employee Info'!$C$3:$J$200,MATCH(Data6[[#This Row],[Name:]],'Employee Info'!$B$3:$B$200,0),MATCH(Data6[[#Headers],[Other]],'Employee Info'!$C$2:$J$2,0)),"")</f>
        <v/>
      </c>
      <c r="O613" s="19">
        <f>IFERROR((Data6[[#This Row],[Hours:]]*SUM(Data6[[#This Row],[Rate]:[Other]])),"")</f>
        <v>0</v>
      </c>
      <c r="P613" s="7" t="str">
        <f>IF(Data6[[#This Row],[WO'#:]]="","Riley #","WO#")</f>
        <v>Riley #</v>
      </c>
      <c r="Q613" s="7">
        <f>IFERROR(WEEKNUM(Data6[[#This Row],[Date:]]),"")</f>
        <v>17</v>
      </c>
      <c r="R613" s="6">
        <f t="shared" si="27"/>
        <v>45403</v>
      </c>
      <c r="S613" s="6">
        <f>Data6[[#This Row],[Week Start]]+7</f>
        <v>45410</v>
      </c>
      <c r="T613" s="7" t="str">
        <f t="shared" si="28"/>
        <v>4/21/2024 - 4/28/2024</v>
      </c>
      <c r="U613" s="7" t="str">
        <f t="shared" si="29"/>
        <v>Time Card</v>
      </c>
      <c r="V613" s="8" t="str">
        <f>RIGHT(TEXT(Data6[[#This Row],[Date:]],"mmddyyyy"),4)</f>
        <v>2024</v>
      </c>
      <c r="W613" s="8" t="str">
        <f>MID(TEXT(Data6[[#This Row],[Date:]],"mmddyyyy"),3,2)</f>
        <v>23</v>
      </c>
      <c r="X613" s="8" t="str">
        <f>LEFT(TEXT(Data6[[#This Row],[Date:]],"mmddyyyy"),2)</f>
        <v>04</v>
      </c>
      <c r="Y613" s="6">
        <f>DATE(Data6[[#This Row],[Year]],Data6[[#This Row],[Month]],Data6[[#This Row],[Day]])</f>
        <v>45405</v>
      </c>
    </row>
    <row r="614" spans="1:25">
      <c r="A614" s="5">
        <v>45408.462635648146</v>
      </c>
      <c r="B614" s="7" t="s">
        <v>66</v>
      </c>
      <c r="C614" s="6" t="s">
        <v>487</v>
      </c>
      <c r="D614" s="7" t="s">
        <v>486</v>
      </c>
      <c r="E614" s="8">
        <v>6</v>
      </c>
      <c r="F614" s="7" t="s">
        <v>68</v>
      </c>
      <c r="G614" s="7" t="s">
        <v>68</v>
      </c>
      <c r="H614" s="7" t="s">
        <v>485</v>
      </c>
      <c r="I614" s="7" t="s">
        <v>44</v>
      </c>
      <c r="J614" s="19" t="str">
        <f>IFERROR(INDEX('Employee Info'!$C$3:$E$200,MATCH(Data6[[#This Row],[Name:]],'Employee Info'!$B$3:$B$200,0),MATCH(Data6[[#This Row],[Hours Type:]],'Employee Info'!$C$2:$E$2,0)),"")</f>
        <v/>
      </c>
      <c r="K614" s="19" t="str">
        <f>IFERROR(INDEX('Employee Info'!$C$3:$J$200,MATCH(Data6[[#This Row],[Name:]],'Employee Info'!$B$3:$B$200,0),MATCH(Data6[[#Headers],[Truck]],'Employee Info'!$C$2:$J$2,0)),"")</f>
        <v/>
      </c>
      <c r="L614" s="19" t="str">
        <f>IFERROR(INDEX('Employee Info'!$C$3:$J$200,MATCH(Data6[[#This Row],[Name:]],'Employee Info'!$B$3:$B$200,0),MATCH(Data6[[#Headers],[Phone]],'Employee Info'!$C$2:$J$2,0)),"")</f>
        <v/>
      </c>
      <c r="M614" s="19" t="str">
        <f>IFERROR(INDEX('Employee Info'!$C$3:$J$200,MATCH(Data6[[#This Row],[Name:]],'Employee Info'!$B$3:$B$200,0),MATCH(Data6[[#Headers],[Tech]],'Employee Info'!$C$2:$J$2,0)),"")</f>
        <v/>
      </c>
      <c r="N614" s="19" t="str">
        <f>IFERROR(INDEX('Employee Info'!$C$3:$J$200,MATCH(Data6[[#This Row],[Name:]],'Employee Info'!$B$3:$B$200,0),MATCH(Data6[[#Headers],[Other]],'Employee Info'!$C$2:$J$2,0)),"")</f>
        <v/>
      </c>
      <c r="O614" s="19">
        <f>IFERROR((Data6[[#This Row],[Hours:]]*SUM(Data6[[#This Row],[Rate]:[Other]])),"")</f>
        <v>0</v>
      </c>
      <c r="P614" s="7" t="str">
        <f>IF(Data6[[#This Row],[WO'#:]]="","Riley #","WO#")</f>
        <v>Riley #</v>
      </c>
      <c r="Q614" s="7">
        <f>IFERROR(WEEKNUM(Data6[[#This Row],[Date:]]),"")</f>
        <v>17</v>
      </c>
      <c r="R614" s="6">
        <f t="shared" si="27"/>
        <v>45403</v>
      </c>
      <c r="S614" s="6">
        <f>Data6[[#This Row],[Week Start]]+7</f>
        <v>45410</v>
      </c>
      <c r="T614" s="7" t="str">
        <f t="shared" si="28"/>
        <v>4/21/2024 - 4/28/2024</v>
      </c>
      <c r="U614" s="7" t="str">
        <f t="shared" si="29"/>
        <v>Time Card</v>
      </c>
      <c r="V614" s="8" t="str">
        <f>RIGHT(TEXT(Data6[[#This Row],[Date:]],"mmddyyyy"),4)</f>
        <v>2024</v>
      </c>
      <c r="W614" s="8" t="str">
        <f>MID(TEXT(Data6[[#This Row],[Date:]],"mmddyyyy"),3,2)</f>
        <v>23</v>
      </c>
      <c r="X614" s="8" t="str">
        <f>LEFT(TEXT(Data6[[#This Row],[Date:]],"mmddyyyy"),2)</f>
        <v>04</v>
      </c>
      <c r="Y614" s="6">
        <f>DATE(Data6[[#This Row],[Year]],Data6[[#This Row],[Month]],Data6[[#This Row],[Day]])</f>
        <v>45405</v>
      </c>
    </row>
    <row r="615" spans="1:25">
      <c r="A615" s="5">
        <v>45408.498349074071</v>
      </c>
      <c r="B615" s="7" t="s">
        <v>66</v>
      </c>
      <c r="C615" s="6" t="s">
        <v>493</v>
      </c>
      <c r="D615" s="7" t="s">
        <v>494</v>
      </c>
      <c r="E615" s="8">
        <v>2</v>
      </c>
      <c r="F615" s="7">
        <v>6984733</v>
      </c>
      <c r="G615" s="7" t="s">
        <v>68</v>
      </c>
      <c r="H615" s="7" t="s">
        <v>69</v>
      </c>
      <c r="I615" s="7" t="s">
        <v>44</v>
      </c>
      <c r="J615" s="19" t="str">
        <f>IFERROR(INDEX('Employee Info'!$C$3:$E$200,MATCH(Data6[[#This Row],[Name:]],'Employee Info'!$B$3:$B$200,0),MATCH(Data6[[#This Row],[Hours Type:]],'Employee Info'!$C$2:$E$2,0)),"")</f>
        <v/>
      </c>
      <c r="K615" s="19" t="str">
        <f>IFERROR(INDEX('Employee Info'!$C$3:$J$200,MATCH(Data6[[#This Row],[Name:]],'Employee Info'!$B$3:$B$200,0),MATCH(Data6[[#Headers],[Truck]],'Employee Info'!$C$2:$J$2,0)),"")</f>
        <v/>
      </c>
      <c r="L615" s="19" t="str">
        <f>IFERROR(INDEX('Employee Info'!$C$3:$J$200,MATCH(Data6[[#This Row],[Name:]],'Employee Info'!$B$3:$B$200,0),MATCH(Data6[[#Headers],[Phone]],'Employee Info'!$C$2:$J$2,0)),"")</f>
        <v/>
      </c>
      <c r="M615" s="19" t="str">
        <f>IFERROR(INDEX('Employee Info'!$C$3:$J$200,MATCH(Data6[[#This Row],[Name:]],'Employee Info'!$B$3:$B$200,0),MATCH(Data6[[#Headers],[Tech]],'Employee Info'!$C$2:$J$2,0)),"")</f>
        <v/>
      </c>
      <c r="N615" s="19" t="str">
        <f>IFERROR(INDEX('Employee Info'!$C$3:$J$200,MATCH(Data6[[#This Row],[Name:]],'Employee Info'!$B$3:$B$200,0),MATCH(Data6[[#Headers],[Other]],'Employee Info'!$C$2:$J$2,0)),"")</f>
        <v/>
      </c>
      <c r="O615" s="19">
        <f>IFERROR((Data6[[#This Row],[Hours:]]*SUM(Data6[[#This Row],[Rate]:[Other]])),"")</f>
        <v>0</v>
      </c>
      <c r="P615" s="7" t="str">
        <f>IF(Data6[[#This Row],[WO'#:]]="","Riley #","WO#")</f>
        <v>WO#</v>
      </c>
      <c r="Q615" s="7">
        <f>IFERROR(WEEKNUM(Data6[[#This Row],[Date:]]),"")</f>
        <v>17</v>
      </c>
      <c r="R615" s="6">
        <f t="shared" si="27"/>
        <v>45403</v>
      </c>
      <c r="S615" s="6">
        <f>Data6[[#This Row],[Week Start]]+7</f>
        <v>45410</v>
      </c>
      <c r="T615" s="7" t="str">
        <f t="shared" si="28"/>
        <v>4/21/2024 - 4/28/2024</v>
      </c>
      <c r="U615" s="7" t="str">
        <f t="shared" si="29"/>
        <v>Time Card</v>
      </c>
      <c r="V615" s="8" t="str">
        <f>RIGHT(TEXT(Data6[[#This Row],[Date:]],"mmddyyyy"),4)</f>
        <v>2024</v>
      </c>
      <c r="W615" s="8" t="str">
        <f>MID(TEXT(Data6[[#This Row],[Date:]],"mmddyyyy"),3,2)</f>
        <v>24</v>
      </c>
      <c r="X615" s="8" t="str">
        <f>LEFT(TEXT(Data6[[#This Row],[Date:]],"mmddyyyy"),2)</f>
        <v>04</v>
      </c>
      <c r="Y615" s="6">
        <f>DATE(Data6[[#This Row],[Year]],Data6[[#This Row],[Month]],Data6[[#This Row],[Day]])</f>
        <v>45406</v>
      </c>
    </row>
    <row r="616" spans="1:25">
      <c r="A616" s="5">
        <v>45420.324220138886</v>
      </c>
      <c r="B616" s="7" t="s">
        <v>76</v>
      </c>
      <c r="C616" s="6" t="s">
        <v>493</v>
      </c>
      <c r="D616" s="7" t="s">
        <v>156</v>
      </c>
      <c r="E616" s="8">
        <v>2</v>
      </c>
      <c r="F616" s="7">
        <v>6984733</v>
      </c>
      <c r="G616" s="7" t="s">
        <v>68</v>
      </c>
      <c r="H616" s="7" t="s">
        <v>69</v>
      </c>
      <c r="I616" s="7" t="s">
        <v>44</v>
      </c>
      <c r="J616" s="19" t="str">
        <f>IFERROR(INDEX('Employee Info'!$C$3:$E$200,MATCH(Data6[[#This Row],[Name:]],'Employee Info'!$B$3:$B$200,0),MATCH(Data6[[#This Row],[Hours Type:]],'Employee Info'!$C$2:$E$2,0)),"")</f>
        <v/>
      </c>
      <c r="K616" s="19" t="str">
        <f>IFERROR(INDEX('Employee Info'!$C$3:$J$200,MATCH(Data6[[#This Row],[Name:]],'Employee Info'!$B$3:$B$200,0),MATCH(Data6[[#Headers],[Truck]],'Employee Info'!$C$2:$J$2,0)),"")</f>
        <v/>
      </c>
      <c r="L616" s="19" t="str">
        <f>IFERROR(INDEX('Employee Info'!$C$3:$J$200,MATCH(Data6[[#This Row],[Name:]],'Employee Info'!$B$3:$B$200,0),MATCH(Data6[[#Headers],[Phone]],'Employee Info'!$C$2:$J$2,0)),"")</f>
        <v/>
      </c>
      <c r="M616" s="19" t="str">
        <f>IFERROR(INDEX('Employee Info'!$C$3:$J$200,MATCH(Data6[[#This Row],[Name:]],'Employee Info'!$B$3:$B$200,0),MATCH(Data6[[#Headers],[Tech]],'Employee Info'!$C$2:$J$2,0)),"")</f>
        <v/>
      </c>
      <c r="N616" s="19" t="str">
        <f>IFERROR(INDEX('Employee Info'!$C$3:$J$200,MATCH(Data6[[#This Row],[Name:]],'Employee Info'!$B$3:$B$200,0),MATCH(Data6[[#Headers],[Other]],'Employee Info'!$C$2:$J$2,0)),"")</f>
        <v/>
      </c>
      <c r="O616" s="19">
        <f>IFERROR((Data6[[#This Row],[Hours:]]*SUM(Data6[[#This Row],[Rate]:[Other]])),"")</f>
        <v>0</v>
      </c>
      <c r="P616" s="7" t="str">
        <f>IF(Data6[[#This Row],[WO'#:]]="","Riley #","WO#")</f>
        <v>WO#</v>
      </c>
      <c r="Q616" s="7">
        <f>IFERROR(WEEKNUM(Data6[[#This Row],[Date:]]),"")</f>
        <v>17</v>
      </c>
      <c r="R616" s="6">
        <f t="shared" si="27"/>
        <v>45403</v>
      </c>
      <c r="S616" s="6">
        <f>Data6[[#This Row],[Week Start]]+7</f>
        <v>45410</v>
      </c>
      <c r="T616" s="7" t="str">
        <f t="shared" si="28"/>
        <v>4/21/2024 - 4/28/2024</v>
      </c>
      <c r="U616" s="7" t="str">
        <f t="shared" si="29"/>
        <v>Time Card</v>
      </c>
      <c r="V616" s="8" t="str">
        <f>RIGHT(TEXT(Data6[[#This Row],[Date:]],"mmddyyyy"),4)</f>
        <v>2024</v>
      </c>
      <c r="W616" s="8" t="str">
        <f>MID(TEXT(Data6[[#This Row],[Date:]],"mmddyyyy"),3,2)</f>
        <v>24</v>
      </c>
      <c r="X616" s="8" t="str">
        <f>LEFT(TEXT(Data6[[#This Row],[Date:]],"mmddyyyy"),2)</f>
        <v>04</v>
      </c>
      <c r="Y616" s="6">
        <f>DATE(Data6[[#This Row],[Year]],Data6[[#This Row],[Month]],Data6[[#This Row],[Day]])</f>
        <v>45406</v>
      </c>
    </row>
    <row r="617" spans="1:25">
      <c r="A617" s="5">
        <v>45408.478795138886</v>
      </c>
      <c r="B617" s="7" t="s">
        <v>66</v>
      </c>
      <c r="C617" s="6" t="s">
        <v>493</v>
      </c>
      <c r="D617" s="7" t="s">
        <v>480</v>
      </c>
      <c r="E617" s="8">
        <v>1</v>
      </c>
      <c r="F617" s="7">
        <v>7078215</v>
      </c>
      <c r="G617" s="7" t="s">
        <v>68</v>
      </c>
      <c r="H617" s="7" t="s">
        <v>69</v>
      </c>
      <c r="I617" s="7" t="s">
        <v>44</v>
      </c>
      <c r="J617" s="19" t="str">
        <f>IFERROR(INDEX('Employee Info'!$C$3:$E$200,MATCH(Data6[[#This Row],[Name:]],'Employee Info'!$B$3:$B$200,0),MATCH(Data6[[#This Row],[Hours Type:]],'Employee Info'!$C$2:$E$2,0)),"")</f>
        <v/>
      </c>
      <c r="K617" s="19" t="str">
        <f>IFERROR(INDEX('Employee Info'!$C$3:$J$200,MATCH(Data6[[#This Row],[Name:]],'Employee Info'!$B$3:$B$200,0),MATCH(Data6[[#Headers],[Truck]],'Employee Info'!$C$2:$J$2,0)),"")</f>
        <v/>
      </c>
      <c r="L617" s="19" t="str">
        <f>IFERROR(INDEX('Employee Info'!$C$3:$J$200,MATCH(Data6[[#This Row],[Name:]],'Employee Info'!$B$3:$B$200,0),MATCH(Data6[[#Headers],[Phone]],'Employee Info'!$C$2:$J$2,0)),"")</f>
        <v/>
      </c>
      <c r="M617" s="19" t="str">
        <f>IFERROR(INDEX('Employee Info'!$C$3:$J$200,MATCH(Data6[[#This Row],[Name:]],'Employee Info'!$B$3:$B$200,0),MATCH(Data6[[#Headers],[Tech]],'Employee Info'!$C$2:$J$2,0)),"")</f>
        <v/>
      </c>
      <c r="N617" s="19" t="str">
        <f>IFERROR(INDEX('Employee Info'!$C$3:$J$200,MATCH(Data6[[#This Row],[Name:]],'Employee Info'!$B$3:$B$200,0),MATCH(Data6[[#Headers],[Other]],'Employee Info'!$C$2:$J$2,0)),"")</f>
        <v/>
      </c>
      <c r="O617" s="19">
        <f>IFERROR((Data6[[#This Row],[Hours:]]*SUM(Data6[[#This Row],[Rate]:[Other]])),"")</f>
        <v>0</v>
      </c>
      <c r="P617" s="7" t="str">
        <f>IF(Data6[[#This Row],[WO'#:]]="","Riley #","WO#")</f>
        <v>WO#</v>
      </c>
      <c r="Q617" s="7">
        <f>IFERROR(WEEKNUM(Data6[[#This Row],[Date:]]),"")</f>
        <v>17</v>
      </c>
      <c r="R617" s="6">
        <f t="shared" si="27"/>
        <v>45403</v>
      </c>
      <c r="S617" s="6">
        <f>Data6[[#This Row],[Week Start]]+7</f>
        <v>45410</v>
      </c>
      <c r="T617" s="7" t="str">
        <f t="shared" si="28"/>
        <v>4/21/2024 - 4/28/2024</v>
      </c>
      <c r="U617" s="7" t="str">
        <f t="shared" si="29"/>
        <v>Time Card</v>
      </c>
      <c r="V617" s="8" t="str">
        <f>RIGHT(TEXT(Data6[[#This Row],[Date:]],"mmddyyyy"),4)</f>
        <v>2024</v>
      </c>
      <c r="W617" s="8" t="str">
        <f>MID(TEXT(Data6[[#This Row],[Date:]],"mmddyyyy"),3,2)</f>
        <v>24</v>
      </c>
      <c r="X617" s="8" t="str">
        <f>LEFT(TEXT(Data6[[#This Row],[Date:]],"mmddyyyy"),2)</f>
        <v>04</v>
      </c>
      <c r="Y617" s="6">
        <f>DATE(Data6[[#This Row],[Year]],Data6[[#This Row],[Month]],Data6[[#This Row],[Day]])</f>
        <v>45406</v>
      </c>
    </row>
    <row r="618" spans="1:25">
      <c r="A618" s="5">
        <v>45408.549995138892</v>
      </c>
      <c r="B618" s="7" t="s">
        <v>66</v>
      </c>
      <c r="C618" s="6" t="s">
        <v>493</v>
      </c>
      <c r="D618" s="7" t="s">
        <v>495</v>
      </c>
      <c r="E618" s="8">
        <v>4</v>
      </c>
      <c r="F618" s="7">
        <v>7095212</v>
      </c>
      <c r="G618" s="7" t="s">
        <v>68</v>
      </c>
      <c r="H618" s="7" t="s">
        <v>69</v>
      </c>
      <c r="I618" s="7" t="s">
        <v>44</v>
      </c>
      <c r="J618" s="19" t="str">
        <f>IFERROR(INDEX('Employee Info'!$C$3:$E$200,MATCH(Data6[[#This Row],[Name:]],'Employee Info'!$B$3:$B$200,0),MATCH(Data6[[#This Row],[Hours Type:]],'Employee Info'!$C$2:$E$2,0)),"")</f>
        <v/>
      </c>
      <c r="K618" s="19" t="str">
        <f>IFERROR(INDEX('Employee Info'!$C$3:$J$200,MATCH(Data6[[#This Row],[Name:]],'Employee Info'!$B$3:$B$200,0),MATCH(Data6[[#Headers],[Truck]],'Employee Info'!$C$2:$J$2,0)),"")</f>
        <v/>
      </c>
      <c r="L618" s="19" t="str">
        <f>IFERROR(INDEX('Employee Info'!$C$3:$J$200,MATCH(Data6[[#This Row],[Name:]],'Employee Info'!$B$3:$B$200,0),MATCH(Data6[[#Headers],[Phone]],'Employee Info'!$C$2:$J$2,0)),"")</f>
        <v/>
      </c>
      <c r="M618" s="19" t="str">
        <f>IFERROR(INDEX('Employee Info'!$C$3:$J$200,MATCH(Data6[[#This Row],[Name:]],'Employee Info'!$B$3:$B$200,0),MATCH(Data6[[#Headers],[Tech]],'Employee Info'!$C$2:$J$2,0)),"")</f>
        <v/>
      </c>
      <c r="N618" s="19" t="str">
        <f>IFERROR(INDEX('Employee Info'!$C$3:$J$200,MATCH(Data6[[#This Row],[Name:]],'Employee Info'!$B$3:$B$200,0),MATCH(Data6[[#Headers],[Other]],'Employee Info'!$C$2:$J$2,0)),"")</f>
        <v/>
      </c>
      <c r="O618" s="19">
        <f>IFERROR((Data6[[#This Row],[Hours:]]*SUM(Data6[[#This Row],[Rate]:[Other]])),"")</f>
        <v>0</v>
      </c>
      <c r="P618" s="7" t="str">
        <f>IF(Data6[[#This Row],[WO'#:]]="","Riley #","WO#")</f>
        <v>WO#</v>
      </c>
      <c r="Q618" s="7">
        <f>IFERROR(WEEKNUM(Data6[[#This Row],[Date:]]),"")</f>
        <v>17</v>
      </c>
      <c r="R618" s="6">
        <f t="shared" si="27"/>
        <v>45403</v>
      </c>
      <c r="S618" s="6">
        <f>Data6[[#This Row],[Week Start]]+7</f>
        <v>45410</v>
      </c>
      <c r="T618" s="7" t="str">
        <f t="shared" si="28"/>
        <v>4/21/2024 - 4/28/2024</v>
      </c>
      <c r="U618" s="7" t="str">
        <f t="shared" si="29"/>
        <v>Time Card</v>
      </c>
      <c r="V618" s="8" t="str">
        <f>RIGHT(TEXT(Data6[[#This Row],[Date:]],"mmddyyyy"),4)</f>
        <v>2024</v>
      </c>
      <c r="W618" s="8" t="str">
        <f>MID(TEXT(Data6[[#This Row],[Date:]],"mmddyyyy"),3,2)</f>
        <v>24</v>
      </c>
      <c r="X618" s="8" t="str">
        <f>LEFT(TEXT(Data6[[#This Row],[Date:]],"mmddyyyy"),2)</f>
        <v>04</v>
      </c>
      <c r="Y618" s="6">
        <f>DATE(Data6[[#This Row],[Year]],Data6[[#This Row],[Month]],Data6[[#This Row],[Day]])</f>
        <v>45406</v>
      </c>
    </row>
    <row r="619" spans="1:25">
      <c r="A619" s="5">
        <v>45407.245776388889</v>
      </c>
      <c r="B619" s="7" t="s">
        <v>35</v>
      </c>
      <c r="C619" s="6" t="s">
        <v>493</v>
      </c>
      <c r="D619" s="7" t="s">
        <v>497</v>
      </c>
      <c r="E619" s="8">
        <v>2.5</v>
      </c>
      <c r="F619" s="7" t="s">
        <v>68</v>
      </c>
      <c r="G619" s="7" t="s">
        <v>68</v>
      </c>
      <c r="H619" s="7" t="s">
        <v>491</v>
      </c>
      <c r="I619" s="7" t="s">
        <v>44</v>
      </c>
      <c r="J619" s="19" t="str">
        <f>IFERROR(INDEX('Employee Info'!$C$3:$E$200,MATCH(Data6[[#This Row],[Name:]],'Employee Info'!$B$3:$B$200,0),MATCH(Data6[[#This Row],[Hours Type:]],'Employee Info'!$C$2:$E$2,0)),"")</f>
        <v/>
      </c>
      <c r="K619" s="19" t="str">
        <f>IFERROR(INDEX('Employee Info'!$C$3:$J$200,MATCH(Data6[[#This Row],[Name:]],'Employee Info'!$B$3:$B$200,0),MATCH(Data6[[#Headers],[Truck]],'Employee Info'!$C$2:$J$2,0)),"")</f>
        <v/>
      </c>
      <c r="L619" s="19" t="str">
        <f>IFERROR(INDEX('Employee Info'!$C$3:$J$200,MATCH(Data6[[#This Row],[Name:]],'Employee Info'!$B$3:$B$200,0),MATCH(Data6[[#Headers],[Phone]],'Employee Info'!$C$2:$J$2,0)),"")</f>
        <v/>
      </c>
      <c r="M619" s="19" t="str">
        <f>IFERROR(INDEX('Employee Info'!$C$3:$J$200,MATCH(Data6[[#This Row],[Name:]],'Employee Info'!$B$3:$B$200,0),MATCH(Data6[[#Headers],[Tech]],'Employee Info'!$C$2:$J$2,0)),"")</f>
        <v/>
      </c>
      <c r="N619" s="19" t="str">
        <f>IFERROR(INDEX('Employee Info'!$C$3:$J$200,MATCH(Data6[[#This Row],[Name:]],'Employee Info'!$B$3:$B$200,0),MATCH(Data6[[#Headers],[Other]],'Employee Info'!$C$2:$J$2,0)),"")</f>
        <v/>
      </c>
      <c r="O619" s="19">
        <f>IFERROR((Data6[[#This Row],[Hours:]]*SUM(Data6[[#This Row],[Rate]:[Other]])),"")</f>
        <v>0</v>
      </c>
      <c r="P619" s="7" t="str">
        <f>IF(Data6[[#This Row],[WO'#:]]="","Riley #","WO#")</f>
        <v>Riley #</v>
      </c>
      <c r="Q619" s="7">
        <f>IFERROR(WEEKNUM(Data6[[#This Row],[Date:]]),"")</f>
        <v>17</v>
      </c>
      <c r="R619" s="6">
        <f t="shared" si="27"/>
        <v>45403</v>
      </c>
      <c r="S619" s="6">
        <f>Data6[[#This Row],[Week Start]]+7</f>
        <v>45410</v>
      </c>
      <c r="T619" s="7" t="str">
        <f t="shared" si="28"/>
        <v>4/21/2024 - 4/28/2024</v>
      </c>
      <c r="U619" s="7" t="str">
        <f t="shared" si="29"/>
        <v>Time Card</v>
      </c>
      <c r="V619" s="8" t="str">
        <f>RIGHT(TEXT(Data6[[#This Row],[Date:]],"mmddyyyy"),4)</f>
        <v>2024</v>
      </c>
      <c r="W619" s="8" t="str">
        <f>MID(TEXT(Data6[[#This Row],[Date:]],"mmddyyyy"),3,2)</f>
        <v>24</v>
      </c>
      <c r="X619" s="8" t="str">
        <f>LEFT(TEXT(Data6[[#This Row],[Date:]],"mmddyyyy"),2)</f>
        <v>04</v>
      </c>
      <c r="Y619" s="6">
        <f>DATE(Data6[[#This Row],[Year]],Data6[[#This Row],[Month]],Data6[[#This Row],[Day]])</f>
        <v>45406</v>
      </c>
    </row>
    <row r="620" spans="1:25">
      <c r="A620" s="5">
        <v>45407.246838541665</v>
      </c>
      <c r="B620" s="7" t="s">
        <v>35</v>
      </c>
      <c r="C620" s="6" t="s">
        <v>493</v>
      </c>
      <c r="D620" s="7" t="s">
        <v>499</v>
      </c>
      <c r="E620" s="8">
        <v>1</v>
      </c>
      <c r="F620" s="7" t="s">
        <v>68</v>
      </c>
      <c r="G620" s="7" t="s">
        <v>68</v>
      </c>
      <c r="H620" s="7" t="s">
        <v>500</v>
      </c>
      <c r="I620" s="7" t="s">
        <v>44</v>
      </c>
      <c r="J620" s="19" t="str">
        <f>IFERROR(INDEX('Employee Info'!$C$3:$E$200,MATCH(Data6[[#This Row],[Name:]],'Employee Info'!$B$3:$B$200,0),MATCH(Data6[[#This Row],[Hours Type:]],'Employee Info'!$C$2:$E$2,0)),"")</f>
        <v/>
      </c>
      <c r="K620" s="19" t="str">
        <f>IFERROR(INDEX('Employee Info'!$C$3:$J$200,MATCH(Data6[[#This Row],[Name:]],'Employee Info'!$B$3:$B$200,0),MATCH(Data6[[#Headers],[Truck]],'Employee Info'!$C$2:$J$2,0)),"")</f>
        <v/>
      </c>
      <c r="L620" s="19" t="str">
        <f>IFERROR(INDEX('Employee Info'!$C$3:$J$200,MATCH(Data6[[#This Row],[Name:]],'Employee Info'!$B$3:$B$200,0),MATCH(Data6[[#Headers],[Phone]],'Employee Info'!$C$2:$J$2,0)),"")</f>
        <v/>
      </c>
      <c r="M620" s="19" t="str">
        <f>IFERROR(INDEX('Employee Info'!$C$3:$J$200,MATCH(Data6[[#This Row],[Name:]],'Employee Info'!$B$3:$B$200,0),MATCH(Data6[[#Headers],[Tech]],'Employee Info'!$C$2:$J$2,0)),"")</f>
        <v/>
      </c>
      <c r="N620" s="19" t="str">
        <f>IFERROR(INDEX('Employee Info'!$C$3:$J$200,MATCH(Data6[[#This Row],[Name:]],'Employee Info'!$B$3:$B$200,0),MATCH(Data6[[#Headers],[Other]],'Employee Info'!$C$2:$J$2,0)),"")</f>
        <v/>
      </c>
      <c r="O620" s="19">
        <f>IFERROR((Data6[[#This Row],[Hours:]]*SUM(Data6[[#This Row],[Rate]:[Other]])),"")</f>
        <v>0</v>
      </c>
      <c r="P620" s="7" t="str">
        <f>IF(Data6[[#This Row],[WO'#:]]="","Riley #","WO#")</f>
        <v>Riley #</v>
      </c>
      <c r="Q620" s="7">
        <f>IFERROR(WEEKNUM(Data6[[#This Row],[Date:]]),"")</f>
        <v>17</v>
      </c>
      <c r="R620" s="6">
        <f t="shared" si="27"/>
        <v>45403</v>
      </c>
      <c r="S620" s="6">
        <f>Data6[[#This Row],[Week Start]]+7</f>
        <v>45410</v>
      </c>
      <c r="T620" s="7" t="str">
        <f t="shared" si="28"/>
        <v>4/21/2024 - 4/28/2024</v>
      </c>
      <c r="U620" s="7" t="str">
        <f t="shared" si="29"/>
        <v>Time Card</v>
      </c>
      <c r="V620" s="8" t="str">
        <f>RIGHT(TEXT(Data6[[#This Row],[Date:]],"mmddyyyy"),4)</f>
        <v>2024</v>
      </c>
      <c r="W620" s="8" t="str">
        <f>MID(TEXT(Data6[[#This Row],[Date:]],"mmddyyyy"),3,2)</f>
        <v>24</v>
      </c>
      <c r="X620" s="8" t="str">
        <f>LEFT(TEXT(Data6[[#This Row],[Date:]],"mmddyyyy"),2)</f>
        <v>04</v>
      </c>
      <c r="Y620" s="6">
        <f>DATE(Data6[[#This Row],[Year]],Data6[[#This Row],[Month]],Data6[[#This Row],[Day]])</f>
        <v>45406</v>
      </c>
    </row>
    <row r="621" spans="1:25">
      <c r="A621" s="5">
        <v>45407.246239351851</v>
      </c>
      <c r="B621" s="7" t="s">
        <v>35</v>
      </c>
      <c r="C621" s="6" t="s">
        <v>493</v>
      </c>
      <c r="D621" s="7" t="s">
        <v>498</v>
      </c>
      <c r="E621" s="8">
        <v>3</v>
      </c>
      <c r="F621" s="7" t="s">
        <v>68</v>
      </c>
      <c r="G621" s="7" t="s">
        <v>68</v>
      </c>
      <c r="H621" s="7" t="s">
        <v>483</v>
      </c>
      <c r="I621" s="7" t="s">
        <v>44</v>
      </c>
      <c r="J621" s="19" t="str">
        <f>IFERROR(INDEX('Employee Info'!$C$3:$E$200,MATCH(Data6[[#This Row],[Name:]],'Employee Info'!$B$3:$B$200,0),MATCH(Data6[[#This Row],[Hours Type:]],'Employee Info'!$C$2:$E$2,0)),"")</f>
        <v/>
      </c>
      <c r="K621" s="19" t="str">
        <f>IFERROR(INDEX('Employee Info'!$C$3:$J$200,MATCH(Data6[[#This Row],[Name:]],'Employee Info'!$B$3:$B$200,0),MATCH(Data6[[#Headers],[Truck]],'Employee Info'!$C$2:$J$2,0)),"")</f>
        <v/>
      </c>
      <c r="L621" s="19" t="str">
        <f>IFERROR(INDEX('Employee Info'!$C$3:$J$200,MATCH(Data6[[#This Row],[Name:]],'Employee Info'!$B$3:$B$200,0),MATCH(Data6[[#Headers],[Phone]],'Employee Info'!$C$2:$J$2,0)),"")</f>
        <v/>
      </c>
      <c r="M621" s="19" t="str">
        <f>IFERROR(INDEX('Employee Info'!$C$3:$J$200,MATCH(Data6[[#This Row],[Name:]],'Employee Info'!$B$3:$B$200,0),MATCH(Data6[[#Headers],[Tech]],'Employee Info'!$C$2:$J$2,0)),"")</f>
        <v/>
      </c>
      <c r="N621" s="19" t="str">
        <f>IFERROR(INDEX('Employee Info'!$C$3:$J$200,MATCH(Data6[[#This Row],[Name:]],'Employee Info'!$B$3:$B$200,0),MATCH(Data6[[#Headers],[Other]],'Employee Info'!$C$2:$J$2,0)),"")</f>
        <v/>
      </c>
      <c r="O621" s="19">
        <f>IFERROR((Data6[[#This Row],[Hours:]]*SUM(Data6[[#This Row],[Rate]:[Other]])),"")</f>
        <v>0</v>
      </c>
      <c r="P621" s="7" t="str">
        <f>IF(Data6[[#This Row],[WO'#:]]="","Riley #","WO#")</f>
        <v>Riley #</v>
      </c>
      <c r="Q621" s="7">
        <f>IFERROR(WEEKNUM(Data6[[#This Row],[Date:]]),"")</f>
        <v>17</v>
      </c>
      <c r="R621" s="6">
        <f t="shared" si="27"/>
        <v>45403</v>
      </c>
      <c r="S621" s="6">
        <f>Data6[[#This Row],[Week Start]]+7</f>
        <v>45410</v>
      </c>
      <c r="T621" s="7" t="str">
        <f t="shared" si="28"/>
        <v>4/21/2024 - 4/28/2024</v>
      </c>
      <c r="U621" s="7" t="str">
        <f t="shared" si="29"/>
        <v>Time Card</v>
      </c>
      <c r="V621" s="8" t="str">
        <f>RIGHT(TEXT(Data6[[#This Row],[Date:]],"mmddyyyy"),4)</f>
        <v>2024</v>
      </c>
      <c r="W621" s="8" t="str">
        <f>MID(TEXT(Data6[[#This Row],[Date:]],"mmddyyyy"),3,2)</f>
        <v>24</v>
      </c>
      <c r="X621" s="8" t="str">
        <f>LEFT(TEXT(Data6[[#This Row],[Date:]],"mmddyyyy"),2)</f>
        <v>04</v>
      </c>
      <c r="Y621" s="6">
        <f>DATE(Data6[[#This Row],[Year]],Data6[[#This Row],[Month]],Data6[[#This Row],[Day]])</f>
        <v>45406</v>
      </c>
    </row>
    <row r="622" spans="1:25">
      <c r="A622" s="5">
        <v>45406.407851620374</v>
      </c>
      <c r="B622" s="7" t="s">
        <v>65</v>
      </c>
      <c r="C622" s="6" t="s">
        <v>493</v>
      </c>
      <c r="D622" s="7" t="s">
        <v>484</v>
      </c>
      <c r="E622" s="8">
        <v>8</v>
      </c>
      <c r="F622" s="7" t="s">
        <v>68</v>
      </c>
      <c r="G622" s="7" t="s">
        <v>68</v>
      </c>
      <c r="H622" s="7" t="s">
        <v>485</v>
      </c>
      <c r="I622" s="7" t="s">
        <v>44</v>
      </c>
      <c r="J622" s="19" t="str">
        <f>IFERROR(INDEX('Employee Info'!$C$3:$E$200,MATCH(Data6[[#This Row],[Name:]],'Employee Info'!$B$3:$B$200,0),MATCH(Data6[[#This Row],[Hours Type:]],'Employee Info'!$C$2:$E$2,0)),"")</f>
        <v/>
      </c>
      <c r="K622" s="19" t="str">
        <f>IFERROR(INDEX('Employee Info'!$C$3:$J$200,MATCH(Data6[[#This Row],[Name:]],'Employee Info'!$B$3:$B$200,0),MATCH(Data6[[#Headers],[Truck]],'Employee Info'!$C$2:$J$2,0)),"")</f>
        <v/>
      </c>
      <c r="L622" s="19" t="str">
        <f>IFERROR(INDEX('Employee Info'!$C$3:$J$200,MATCH(Data6[[#This Row],[Name:]],'Employee Info'!$B$3:$B$200,0),MATCH(Data6[[#Headers],[Phone]],'Employee Info'!$C$2:$J$2,0)),"")</f>
        <v/>
      </c>
      <c r="M622" s="19" t="str">
        <f>IFERROR(INDEX('Employee Info'!$C$3:$J$200,MATCH(Data6[[#This Row],[Name:]],'Employee Info'!$B$3:$B$200,0),MATCH(Data6[[#Headers],[Tech]],'Employee Info'!$C$2:$J$2,0)),"")</f>
        <v/>
      </c>
      <c r="N622" s="19" t="str">
        <f>IFERROR(INDEX('Employee Info'!$C$3:$J$200,MATCH(Data6[[#This Row],[Name:]],'Employee Info'!$B$3:$B$200,0),MATCH(Data6[[#Headers],[Other]],'Employee Info'!$C$2:$J$2,0)),"")</f>
        <v/>
      </c>
      <c r="O622" s="19">
        <f>IFERROR((Data6[[#This Row],[Hours:]]*SUM(Data6[[#This Row],[Rate]:[Other]])),"")</f>
        <v>0</v>
      </c>
      <c r="P622" s="7" t="str">
        <f>IF(Data6[[#This Row],[WO'#:]]="","Riley #","WO#")</f>
        <v>Riley #</v>
      </c>
      <c r="Q622" s="7">
        <f>IFERROR(WEEKNUM(Data6[[#This Row],[Date:]]),"")</f>
        <v>17</v>
      </c>
      <c r="R622" s="6">
        <f t="shared" si="27"/>
        <v>45403</v>
      </c>
      <c r="S622" s="6">
        <f>Data6[[#This Row],[Week Start]]+7</f>
        <v>45410</v>
      </c>
      <c r="T622" s="7" t="str">
        <f t="shared" si="28"/>
        <v>4/21/2024 - 4/28/2024</v>
      </c>
      <c r="U622" s="7" t="str">
        <f t="shared" si="29"/>
        <v>Time Card</v>
      </c>
      <c r="V622" s="8" t="str">
        <f>RIGHT(TEXT(Data6[[#This Row],[Date:]],"mmddyyyy"),4)</f>
        <v>2024</v>
      </c>
      <c r="W622" s="8" t="str">
        <f>MID(TEXT(Data6[[#This Row],[Date:]],"mmddyyyy"),3,2)</f>
        <v>24</v>
      </c>
      <c r="X622" s="8" t="str">
        <f>LEFT(TEXT(Data6[[#This Row],[Date:]],"mmddyyyy"),2)</f>
        <v>04</v>
      </c>
      <c r="Y622" s="6">
        <f>DATE(Data6[[#This Row],[Year]],Data6[[#This Row],[Month]],Data6[[#This Row],[Day]])</f>
        <v>45406</v>
      </c>
    </row>
    <row r="623" spans="1:25">
      <c r="A623" s="5">
        <v>45406.408090625002</v>
      </c>
      <c r="B623" s="7" t="s">
        <v>31</v>
      </c>
      <c r="C623" s="6" t="s">
        <v>493</v>
      </c>
      <c r="D623" s="7" t="s">
        <v>484</v>
      </c>
      <c r="E623" s="8">
        <v>8</v>
      </c>
      <c r="F623" s="7" t="s">
        <v>68</v>
      </c>
      <c r="G623" s="7" t="s">
        <v>68</v>
      </c>
      <c r="H623" s="7" t="s">
        <v>485</v>
      </c>
      <c r="I623" s="7" t="s">
        <v>44</v>
      </c>
      <c r="J623" s="19" t="str">
        <f>IFERROR(INDEX('Employee Info'!$C$3:$E$200,MATCH(Data6[[#This Row],[Name:]],'Employee Info'!$B$3:$B$200,0),MATCH(Data6[[#This Row],[Hours Type:]],'Employee Info'!$C$2:$E$2,0)),"")</f>
        <v/>
      </c>
      <c r="K623" s="19" t="str">
        <f>IFERROR(INDEX('Employee Info'!$C$3:$J$200,MATCH(Data6[[#This Row],[Name:]],'Employee Info'!$B$3:$B$200,0),MATCH(Data6[[#Headers],[Truck]],'Employee Info'!$C$2:$J$2,0)),"")</f>
        <v/>
      </c>
      <c r="L623" s="19" t="str">
        <f>IFERROR(INDEX('Employee Info'!$C$3:$J$200,MATCH(Data6[[#This Row],[Name:]],'Employee Info'!$B$3:$B$200,0),MATCH(Data6[[#Headers],[Phone]],'Employee Info'!$C$2:$J$2,0)),"")</f>
        <v/>
      </c>
      <c r="M623" s="19" t="str">
        <f>IFERROR(INDEX('Employee Info'!$C$3:$J$200,MATCH(Data6[[#This Row],[Name:]],'Employee Info'!$B$3:$B$200,0),MATCH(Data6[[#Headers],[Tech]],'Employee Info'!$C$2:$J$2,0)),"")</f>
        <v/>
      </c>
      <c r="N623" s="19" t="str">
        <f>IFERROR(INDEX('Employee Info'!$C$3:$J$200,MATCH(Data6[[#This Row],[Name:]],'Employee Info'!$B$3:$B$200,0),MATCH(Data6[[#Headers],[Other]],'Employee Info'!$C$2:$J$2,0)),"")</f>
        <v/>
      </c>
      <c r="O623" s="19">
        <f>IFERROR((Data6[[#This Row],[Hours:]]*SUM(Data6[[#This Row],[Rate]:[Other]])),"")</f>
        <v>0</v>
      </c>
      <c r="P623" s="7" t="str">
        <f>IF(Data6[[#This Row],[WO'#:]]="","Riley #","WO#")</f>
        <v>Riley #</v>
      </c>
      <c r="Q623" s="7">
        <f>IFERROR(WEEKNUM(Data6[[#This Row],[Date:]]),"")</f>
        <v>17</v>
      </c>
      <c r="R623" s="6">
        <f t="shared" si="27"/>
        <v>45403</v>
      </c>
      <c r="S623" s="6">
        <f>Data6[[#This Row],[Week Start]]+7</f>
        <v>45410</v>
      </c>
      <c r="T623" s="7" t="str">
        <f t="shared" si="28"/>
        <v>4/21/2024 - 4/28/2024</v>
      </c>
      <c r="U623" s="7" t="str">
        <f t="shared" si="29"/>
        <v>Time Card</v>
      </c>
      <c r="V623" s="8" t="str">
        <f>RIGHT(TEXT(Data6[[#This Row],[Date:]],"mmddyyyy"),4)</f>
        <v>2024</v>
      </c>
      <c r="W623" s="8" t="str">
        <f>MID(TEXT(Data6[[#This Row],[Date:]],"mmddyyyy"),3,2)</f>
        <v>24</v>
      </c>
      <c r="X623" s="8" t="str">
        <f>LEFT(TEXT(Data6[[#This Row],[Date:]],"mmddyyyy"),2)</f>
        <v>04</v>
      </c>
      <c r="Y623" s="6">
        <f>DATE(Data6[[#This Row],[Year]],Data6[[#This Row],[Month]],Data6[[#This Row],[Day]])</f>
        <v>45406</v>
      </c>
    </row>
    <row r="624" spans="1:25">
      <c r="A624" s="5">
        <v>45407.245080555556</v>
      </c>
      <c r="B624" s="7" t="s">
        <v>35</v>
      </c>
      <c r="C624" s="6" t="s">
        <v>493</v>
      </c>
      <c r="D624" s="7" t="s">
        <v>496</v>
      </c>
      <c r="E624" s="8">
        <v>1.5</v>
      </c>
      <c r="F624" s="7" t="s">
        <v>68</v>
      </c>
      <c r="G624" s="7" t="s">
        <v>68</v>
      </c>
      <c r="H624" s="7" t="s">
        <v>485</v>
      </c>
      <c r="I624" s="7" t="s">
        <v>44</v>
      </c>
      <c r="J624" s="19" t="str">
        <f>IFERROR(INDEX('Employee Info'!$C$3:$E$200,MATCH(Data6[[#This Row],[Name:]],'Employee Info'!$B$3:$B$200,0),MATCH(Data6[[#This Row],[Hours Type:]],'Employee Info'!$C$2:$E$2,0)),"")</f>
        <v/>
      </c>
      <c r="K624" s="19" t="str">
        <f>IFERROR(INDEX('Employee Info'!$C$3:$J$200,MATCH(Data6[[#This Row],[Name:]],'Employee Info'!$B$3:$B$200,0),MATCH(Data6[[#Headers],[Truck]],'Employee Info'!$C$2:$J$2,0)),"")</f>
        <v/>
      </c>
      <c r="L624" s="19" t="str">
        <f>IFERROR(INDEX('Employee Info'!$C$3:$J$200,MATCH(Data6[[#This Row],[Name:]],'Employee Info'!$B$3:$B$200,0),MATCH(Data6[[#Headers],[Phone]],'Employee Info'!$C$2:$J$2,0)),"")</f>
        <v/>
      </c>
      <c r="M624" s="19" t="str">
        <f>IFERROR(INDEX('Employee Info'!$C$3:$J$200,MATCH(Data6[[#This Row],[Name:]],'Employee Info'!$B$3:$B$200,0),MATCH(Data6[[#Headers],[Tech]],'Employee Info'!$C$2:$J$2,0)),"")</f>
        <v/>
      </c>
      <c r="N624" s="19" t="str">
        <f>IFERROR(INDEX('Employee Info'!$C$3:$J$200,MATCH(Data6[[#This Row],[Name:]],'Employee Info'!$B$3:$B$200,0),MATCH(Data6[[#Headers],[Other]],'Employee Info'!$C$2:$J$2,0)),"")</f>
        <v/>
      </c>
      <c r="O624" s="19">
        <f>IFERROR((Data6[[#This Row],[Hours:]]*SUM(Data6[[#This Row],[Rate]:[Other]])),"")</f>
        <v>0</v>
      </c>
      <c r="P624" s="7" t="str">
        <f>IF(Data6[[#This Row],[WO'#:]]="","Riley #","WO#")</f>
        <v>Riley #</v>
      </c>
      <c r="Q624" s="7">
        <f>IFERROR(WEEKNUM(Data6[[#This Row],[Date:]]),"")</f>
        <v>17</v>
      </c>
      <c r="R624" s="6">
        <f t="shared" si="27"/>
        <v>45403</v>
      </c>
      <c r="S624" s="6">
        <f>Data6[[#This Row],[Week Start]]+7</f>
        <v>45410</v>
      </c>
      <c r="T624" s="7" t="str">
        <f t="shared" si="28"/>
        <v>4/21/2024 - 4/28/2024</v>
      </c>
      <c r="U624" s="7" t="str">
        <f t="shared" si="29"/>
        <v>Time Card</v>
      </c>
      <c r="V624" s="8" t="str">
        <f>RIGHT(TEXT(Data6[[#This Row],[Date:]],"mmddyyyy"),4)</f>
        <v>2024</v>
      </c>
      <c r="W624" s="8" t="str">
        <f>MID(TEXT(Data6[[#This Row],[Date:]],"mmddyyyy"),3,2)</f>
        <v>24</v>
      </c>
      <c r="X624" s="8" t="str">
        <f>LEFT(TEXT(Data6[[#This Row],[Date:]],"mmddyyyy"),2)</f>
        <v>04</v>
      </c>
      <c r="Y624" s="6">
        <f>DATE(Data6[[#This Row],[Year]],Data6[[#This Row],[Month]],Data6[[#This Row],[Day]])</f>
        <v>45406</v>
      </c>
    </row>
    <row r="625" spans="1:25">
      <c r="A625" s="5">
        <v>45408.461432523145</v>
      </c>
      <c r="B625" s="7" t="s">
        <v>492</v>
      </c>
      <c r="C625" s="6" t="s">
        <v>493</v>
      </c>
      <c r="D625" s="7" t="s">
        <v>486</v>
      </c>
      <c r="E625" s="8">
        <v>8</v>
      </c>
      <c r="F625" s="7" t="s">
        <v>68</v>
      </c>
      <c r="G625" s="7" t="s">
        <v>68</v>
      </c>
      <c r="H625" s="7" t="s">
        <v>485</v>
      </c>
      <c r="I625" s="7" t="s">
        <v>44</v>
      </c>
      <c r="J625" s="19" t="str">
        <f>IFERROR(INDEX('Employee Info'!$C$3:$E$200,MATCH(Data6[[#This Row],[Name:]],'Employee Info'!$B$3:$B$200,0),MATCH(Data6[[#This Row],[Hours Type:]],'Employee Info'!$C$2:$E$2,0)),"")</f>
        <v/>
      </c>
      <c r="K625" s="19" t="str">
        <f>IFERROR(INDEX('Employee Info'!$C$3:$J$200,MATCH(Data6[[#This Row],[Name:]],'Employee Info'!$B$3:$B$200,0),MATCH(Data6[[#Headers],[Truck]],'Employee Info'!$C$2:$J$2,0)),"")</f>
        <v/>
      </c>
      <c r="L625" s="19" t="str">
        <f>IFERROR(INDEX('Employee Info'!$C$3:$J$200,MATCH(Data6[[#This Row],[Name:]],'Employee Info'!$B$3:$B$200,0),MATCH(Data6[[#Headers],[Phone]],'Employee Info'!$C$2:$J$2,0)),"")</f>
        <v/>
      </c>
      <c r="M625" s="19" t="str">
        <f>IFERROR(INDEX('Employee Info'!$C$3:$J$200,MATCH(Data6[[#This Row],[Name:]],'Employee Info'!$B$3:$B$200,0),MATCH(Data6[[#Headers],[Tech]],'Employee Info'!$C$2:$J$2,0)),"")</f>
        <v/>
      </c>
      <c r="N625" s="19" t="str">
        <f>IFERROR(INDEX('Employee Info'!$C$3:$J$200,MATCH(Data6[[#This Row],[Name:]],'Employee Info'!$B$3:$B$200,0),MATCH(Data6[[#Headers],[Other]],'Employee Info'!$C$2:$J$2,0)),"")</f>
        <v/>
      </c>
      <c r="O625" s="19">
        <f>IFERROR((Data6[[#This Row],[Hours:]]*SUM(Data6[[#This Row],[Rate]:[Other]])),"")</f>
        <v>0</v>
      </c>
      <c r="P625" s="7" t="str">
        <f>IF(Data6[[#This Row],[WO'#:]]="","Riley #","WO#")</f>
        <v>Riley #</v>
      </c>
      <c r="Q625" s="7">
        <f>IFERROR(WEEKNUM(Data6[[#This Row],[Date:]]),"")</f>
        <v>17</v>
      </c>
      <c r="R625" s="6">
        <f t="shared" si="27"/>
        <v>45403</v>
      </c>
      <c r="S625" s="6">
        <f>Data6[[#This Row],[Week Start]]+7</f>
        <v>45410</v>
      </c>
      <c r="T625" s="7" t="str">
        <f t="shared" si="28"/>
        <v>4/21/2024 - 4/28/2024</v>
      </c>
      <c r="U625" s="7" t="str">
        <f t="shared" si="29"/>
        <v>Time Card</v>
      </c>
      <c r="V625" s="8" t="str">
        <f>RIGHT(TEXT(Data6[[#This Row],[Date:]],"mmddyyyy"),4)</f>
        <v>2024</v>
      </c>
      <c r="W625" s="8" t="str">
        <f>MID(TEXT(Data6[[#This Row],[Date:]],"mmddyyyy"),3,2)</f>
        <v>24</v>
      </c>
      <c r="X625" s="8" t="str">
        <f>LEFT(TEXT(Data6[[#This Row],[Date:]],"mmddyyyy"),2)</f>
        <v>04</v>
      </c>
      <c r="Y625" s="6">
        <f>DATE(Data6[[#This Row],[Year]],Data6[[#This Row],[Month]],Data6[[#This Row],[Day]])</f>
        <v>45406</v>
      </c>
    </row>
    <row r="626" spans="1:25">
      <c r="A626" s="5">
        <v>45408.462887731483</v>
      </c>
      <c r="B626" s="7" t="s">
        <v>66</v>
      </c>
      <c r="C626" s="6" t="s">
        <v>493</v>
      </c>
      <c r="D626" s="7" t="s">
        <v>486</v>
      </c>
      <c r="E626" s="8">
        <v>1</v>
      </c>
      <c r="F626" s="7" t="s">
        <v>68</v>
      </c>
      <c r="G626" s="7" t="s">
        <v>68</v>
      </c>
      <c r="H626" s="7" t="s">
        <v>485</v>
      </c>
      <c r="I626" s="7" t="s">
        <v>44</v>
      </c>
      <c r="J626" s="19" t="str">
        <f>IFERROR(INDEX('Employee Info'!$C$3:$E$200,MATCH(Data6[[#This Row],[Name:]],'Employee Info'!$B$3:$B$200,0),MATCH(Data6[[#This Row],[Hours Type:]],'Employee Info'!$C$2:$E$2,0)),"")</f>
        <v/>
      </c>
      <c r="K626" s="19" t="str">
        <f>IFERROR(INDEX('Employee Info'!$C$3:$J$200,MATCH(Data6[[#This Row],[Name:]],'Employee Info'!$B$3:$B$200,0),MATCH(Data6[[#Headers],[Truck]],'Employee Info'!$C$2:$J$2,0)),"")</f>
        <v/>
      </c>
      <c r="L626" s="19" t="str">
        <f>IFERROR(INDEX('Employee Info'!$C$3:$J$200,MATCH(Data6[[#This Row],[Name:]],'Employee Info'!$B$3:$B$200,0),MATCH(Data6[[#Headers],[Phone]],'Employee Info'!$C$2:$J$2,0)),"")</f>
        <v/>
      </c>
      <c r="M626" s="19" t="str">
        <f>IFERROR(INDEX('Employee Info'!$C$3:$J$200,MATCH(Data6[[#This Row],[Name:]],'Employee Info'!$B$3:$B$200,0),MATCH(Data6[[#Headers],[Tech]],'Employee Info'!$C$2:$J$2,0)),"")</f>
        <v/>
      </c>
      <c r="N626" s="19" t="str">
        <f>IFERROR(INDEX('Employee Info'!$C$3:$J$200,MATCH(Data6[[#This Row],[Name:]],'Employee Info'!$B$3:$B$200,0),MATCH(Data6[[#Headers],[Other]],'Employee Info'!$C$2:$J$2,0)),"")</f>
        <v/>
      </c>
      <c r="O626" s="19">
        <f>IFERROR((Data6[[#This Row],[Hours:]]*SUM(Data6[[#This Row],[Rate]:[Other]])),"")</f>
        <v>0</v>
      </c>
      <c r="P626" s="7" t="str">
        <f>IF(Data6[[#This Row],[WO'#:]]="","Riley #","WO#")</f>
        <v>Riley #</v>
      </c>
      <c r="Q626" s="7">
        <f>IFERROR(WEEKNUM(Data6[[#This Row],[Date:]]),"")</f>
        <v>17</v>
      </c>
      <c r="R626" s="6">
        <f t="shared" si="27"/>
        <v>45403</v>
      </c>
      <c r="S626" s="6">
        <f>Data6[[#This Row],[Week Start]]+7</f>
        <v>45410</v>
      </c>
      <c r="T626" s="7" t="str">
        <f t="shared" si="28"/>
        <v>4/21/2024 - 4/28/2024</v>
      </c>
      <c r="U626" s="7" t="str">
        <f t="shared" si="29"/>
        <v>Time Card</v>
      </c>
      <c r="V626" s="8" t="str">
        <f>RIGHT(TEXT(Data6[[#This Row],[Date:]],"mmddyyyy"),4)</f>
        <v>2024</v>
      </c>
      <c r="W626" s="8" t="str">
        <f>MID(TEXT(Data6[[#This Row],[Date:]],"mmddyyyy"),3,2)</f>
        <v>24</v>
      </c>
      <c r="X626" s="8" t="str">
        <f>LEFT(TEXT(Data6[[#This Row],[Date:]],"mmddyyyy"),2)</f>
        <v>04</v>
      </c>
      <c r="Y626" s="6">
        <f>DATE(Data6[[#This Row],[Year]],Data6[[#This Row],[Month]],Data6[[#This Row],[Day]])</f>
        <v>45406</v>
      </c>
    </row>
    <row r="627" spans="1:25">
      <c r="A627" s="5">
        <v>45407.408507754626</v>
      </c>
      <c r="B627" s="7" t="s">
        <v>31</v>
      </c>
      <c r="C627" s="6" t="s">
        <v>501</v>
      </c>
      <c r="D627" s="7" t="s">
        <v>340</v>
      </c>
      <c r="E627" s="8">
        <v>2</v>
      </c>
      <c r="F627" s="7">
        <v>6984733</v>
      </c>
      <c r="G627" s="7" t="s">
        <v>68</v>
      </c>
      <c r="H627" s="7" t="s">
        <v>69</v>
      </c>
      <c r="I627" s="7" t="s">
        <v>44</v>
      </c>
      <c r="J627" s="19" t="str">
        <f>IFERROR(INDEX('Employee Info'!$C$3:$E$200,MATCH(Data6[[#This Row],[Name:]],'Employee Info'!$B$3:$B$200,0),MATCH(Data6[[#This Row],[Hours Type:]],'Employee Info'!$C$2:$E$2,0)),"")</f>
        <v/>
      </c>
      <c r="K627" s="19" t="str">
        <f>IFERROR(INDEX('Employee Info'!$C$3:$J$200,MATCH(Data6[[#This Row],[Name:]],'Employee Info'!$B$3:$B$200,0),MATCH(Data6[[#Headers],[Truck]],'Employee Info'!$C$2:$J$2,0)),"")</f>
        <v/>
      </c>
      <c r="L627" s="19" t="str">
        <f>IFERROR(INDEX('Employee Info'!$C$3:$J$200,MATCH(Data6[[#This Row],[Name:]],'Employee Info'!$B$3:$B$200,0),MATCH(Data6[[#Headers],[Phone]],'Employee Info'!$C$2:$J$2,0)),"")</f>
        <v/>
      </c>
      <c r="M627" s="19" t="str">
        <f>IFERROR(INDEX('Employee Info'!$C$3:$J$200,MATCH(Data6[[#This Row],[Name:]],'Employee Info'!$B$3:$B$200,0),MATCH(Data6[[#Headers],[Tech]],'Employee Info'!$C$2:$J$2,0)),"")</f>
        <v/>
      </c>
      <c r="N627" s="19" t="str">
        <f>IFERROR(INDEX('Employee Info'!$C$3:$J$200,MATCH(Data6[[#This Row],[Name:]],'Employee Info'!$B$3:$B$200,0),MATCH(Data6[[#Headers],[Other]],'Employee Info'!$C$2:$J$2,0)),"")</f>
        <v/>
      </c>
      <c r="O627" s="19">
        <f>IFERROR((Data6[[#This Row],[Hours:]]*SUM(Data6[[#This Row],[Rate]:[Other]])),"")</f>
        <v>0</v>
      </c>
      <c r="P627" s="7" t="str">
        <f>IF(Data6[[#This Row],[WO'#:]]="","Riley #","WO#")</f>
        <v>WO#</v>
      </c>
      <c r="Q627" s="7">
        <f>IFERROR(WEEKNUM(Data6[[#This Row],[Date:]]),"")</f>
        <v>17</v>
      </c>
      <c r="R627" s="6">
        <f t="shared" si="27"/>
        <v>45403</v>
      </c>
      <c r="S627" s="6">
        <f>Data6[[#This Row],[Week Start]]+7</f>
        <v>45410</v>
      </c>
      <c r="T627" s="7" t="str">
        <f t="shared" si="28"/>
        <v>4/21/2024 - 4/28/2024</v>
      </c>
      <c r="U627" s="7" t="str">
        <f t="shared" si="29"/>
        <v>Time Card</v>
      </c>
      <c r="V627" s="8" t="str">
        <f>RIGHT(TEXT(Data6[[#This Row],[Date:]],"mmddyyyy"),4)</f>
        <v>2024</v>
      </c>
      <c r="W627" s="8" t="str">
        <f>MID(TEXT(Data6[[#This Row],[Date:]],"mmddyyyy"),3,2)</f>
        <v>25</v>
      </c>
      <c r="X627" s="8" t="str">
        <f>LEFT(TEXT(Data6[[#This Row],[Date:]],"mmddyyyy"),2)</f>
        <v>04</v>
      </c>
      <c r="Y627" s="6">
        <f>DATE(Data6[[#This Row],[Year]],Data6[[#This Row],[Month]],Data6[[#This Row],[Day]])</f>
        <v>45407</v>
      </c>
    </row>
    <row r="628" spans="1:25">
      <c r="A628" s="5">
        <v>45408.557806828707</v>
      </c>
      <c r="B628" s="7" t="s">
        <v>66</v>
      </c>
      <c r="C628" s="6" t="s">
        <v>501</v>
      </c>
      <c r="D628" s="7" t="s">
        <v>502</v>
      </c>
      <c r="E628" s="8">
        <v>4</v>
      </c>
      <c r="F628" s="7">
        <v>6984733</v>
      </c>
      <c r="G628" s="7" t="s">
        <v>68</v>
      </c>
      <c r="H628" s="7" t="s">
        <v>69</v>
      </c>
      <c r="I628" s="7" t="s">
        <v>44</v>
      </c>
      <c r="J628" s="19" t="str">
        <f>IFERROR(INDEX('Employee Info'!$C$3:$E$200,MATCH(Data6[[#This Row],[Name:]],'Employee Info'!$B$3:$B$200,0),MATCH(Data6[[#This Row],[Hours Type:]],'Employee Info'!$C$2:$E$2,0)),"")</f>
        <v/>
      </c>
      <c r="K628" s="19" t="str">
        <f>IFERROR(INDEX('Employee Info'!$C$3:$J$200,MATCH(Data6[[#This Row],[Name:]],'Employee Info'!$B$3:$B$200,0),MATCH(Data6[[#Headers],[Truck]],'Employee Info'!$C$2:$J$2,0)),"")</f>
        <v/>
      </c>
      <c r="L628" s="19" t="str">
        <f>IFERROR(INDEX('Employee Info'!$C$3:$J$200,MATCH(Data6[[#This Row],[Name:]],'Employee Info'!$B$3:$B$200,0),MATCH(Data6[[#Headers],[Phone]],'Employee Info'!$C$2:$J$2,0)),"")</f>
        <v/>
      </c>
      <c r="M628" s="19" t="str">
        <f>IFERROR(INDEX('Employee Info'!$C$3:$J$200,MATCH(Data6[[#This Row],[Name:]],'Employee Info'!$B$3:$B$200,0),MATCH(Data6[[#Headers],[Tech]],'Employee Info'!$C$2:$J$2,0)),"")</f>
        <v/>
      </c>
      <c r="N628" s="19" t="str">
        <f>IFERROR(INDEX('Employee Info'!$C$3:$J$200,MATCH(Data6[[#This Row],[Name:]],'Employee Info'!$B$3:$B$200,0),MATCH(Data6[[#Headers],[Other]],'Employee Info'!$C$2:$J$2,0)),"")</f>
        <v/>
      </c>
      <c r="O628" s="19">
        <f>IFERROR((Data6[[#This Row],[Hours:]]*SUM(Data6[[#This Row],[Rate]:[Other]])),"")</f>
        <v>0</v>
      </c>
      <c r="P628" s="7" t="str">
        <f>IF(Data6[[#This Row],[WO'#:]]="","Riley #","WO#")</f>
        <v>WO#</v>
      </c>
      <c r="Q628" s="7">
        <f>IFERROR(WEEKNUM(Data6[[#This Row],[Date:]]),"")</f>
        <v>17</v>
      </c>
      <c r="R628" s="6">
        <f t="shared" si="27"/>
        <v>45403</v>
      </c>
      <c r="S628" s="6">
        <f>Data6[[#This Row],[Week Start]]+7</f>
        <v>45410</v>
      </c>
      <c r="T628" s="7" t="str">
        <f t="shared" si="28"/>
        <v>4/21/2024 - 4/28/2024</v>
      </c>
      <c r="U628" s="7" t="str">
        <f t="shared" si="29"/>
        <v>Time Card</v>
      </c>
      <c r="V628" s="8" t="str">
        <f>RIGHT(TEXT(Data6[[#This Row],[Date:]],"mmddyyyy"),4)</f>
        <v>2024</v>
      </c>
      <c r="W628" s="8" t="str">
        <f>MID(TEXT(Data6[[#This Row],[Date:]],"mmddyyyy"),3,2)</f>
        <v>25</v>
      </c>
      <c r="X628" s="8" t="str">
        <f>LEFT(TEXT(Data6[[#This Row],[Date:]],"mmddyyyy"),2)</f>
        <v>04</v>
      </c>
      <c r="Y628" s="6">
        <f>DATE(Data6[[#This Row],[Year]],Data6[[#This Row],[Month]],Data6[[#This Row],[Day]])</f>
        <v>45407</v>
      </c>
    </row>
    <row r="629" spans="1:25">
      <c r="A629" s="5">
        <v>45420.324336921294</v>
      </c>
      <c r="B629" s="7" t="s">
        <v>76</v>
      </c>
      <c r="C629" s="6" t="s">
        <v>501</v>
      </c>
      <c r="D629" s="7" t="s">
        <v>156</v>
      </c>
      <c r="E629" s="8">
        <v>1</v>
      </c>
      <c r="F629" s="7">
        <v>6984733</v>
      </c>
      <c r="G629" s="7" t="s">
        <v>68</v>
      </c>
      <c r="H629" s="7" t="s">
        <v>69</v>
      </c>
      <c r="I629" s="7" t="s">
        <v>44</v>
      </c>
      <c r="J629" s="19" t="str">
        <f>IFERROR(INDEX('Employee Info'!$C$3:$E$200,MATCH(Data6[[#This Row],[Name:]],'Employee Info'!$B$3:$B$200,0),MATCH(Data6[[#This Row],[Hours Type:]],'Employee Info'!$C$2:$E$2,0)),"")</f>
        <v/>
      </c>
      <c r="K629" s="19" t="str">
        <f>IFERROR(INDEX('Employee Info'!$C$3:$J$200,MATCH(Data6[[#This Row],[Name:]],'Employee Info'!$B$3:$B$200,0),MATCH(Data6[[#Headers],[Truck]],'Employee Info'!$C$2:$J$2,0)),"")</f>
        <v/>
      </c>
      <c r="L629" s="19" t="str">
        <f>IFERROR(INDEX('Employee Info'!$C$3:$J$200,MATCH(Data6[[#This Row],[Name:]],'Employee Info'!$B$3:$B$200,0),MATCH(Data6[[#Headers],[Phone]],'Employee Info'!$C$2:$J$2,0)),"")</f>
        <v/>
      </c>
      <c r="M629" s="19" t="str">
        <f>IFERROR(INDEX('Employee Info'!$C$3:$J$200,MATCH(Data6[[#This Row],[Name:]],'Employee Info'!$B$3:$B$200,0),MATCH(Data6[[#Headers],[Tech]],'Employee Info'!$C$2:$J$2,0)),"")</f>
        <v/>
      </c>
      <c r="N629" s="19" t="str">
        <f>IFERROR(INDEX('Employee Info'!$C$3:$J$200,MATCH(Data6[[#This Row],[Name:]],'Employee Info'!$B$3:$B$200,0),MATCH(Data6[[#Headers],[Other]],'Employee Info'!$C$2:$J$2,0)),"")</f>
        <v/>
      </c>
      <c r="O629" s="19">
        <f>IFERROR((Data6[[#This Row],[Hours:]]*SUM(Data6[[#This Row],[Rate]:[Other]])),"")</f>
        <v>0</v>
      </c>
      <c r="P629" s="7" t="str">
        <f>IF(Data6[[#This Row],[WO'#:]]="","Riley #","WO#")</f>
        <v>WO#</v>
      </c>
      <c r="Q629" s="7">
        <f>IFERROR(WEEKNUM(Data6[[#This Row],[Date:]]),"")</f>
        <v>17</v>
      </c>
      <c r="R629" s="6">
        <f t="shared" si="27"/>
        <v>45403</v>
      </c>
      <c r="S629" s="6">
        <f>Data6[[#This Row],[Week Start]]+7</f>
        <v>45410</v>
      </c>
      <c r="T629" s="7" t="str">
        <f t="shared" si="28"/>
        <v>4/21/2024 - 4/28/2024</v>
      </c>
      <c r="U629" s="7" t="str">
        <f t="shared" si="29"/>
        <v>Time Card</v>
      </c>
      <c r="V629" s="8" t="str">
        <f>RIGHT(TEXT(Data6[[#This Row],[Date:]],"mmddyyyy"),4)</f>
        <v>2024</v>
      </c>
      <c r="W629" s="8" t="str">
        <f>MID(TEXT(Data6[[#This Row],[Date:]],"mmddyyyy"),3,2)</f>
        <v>25</v>
      </c>
      <c r="X629" s="8" t="str">
        <f>LEFT(TEXT(Data6[[#This Row],[Date:]],"mmddyyyy"),2)</f>
        <v>04</v>
      </c>
      <c r="Y629" s="6">
        <f>DATE(Data6[[#This Row],[Year]],Data6[[#This Row],[Month]],Data6[[#This Row],[Day]])</f>
        <v>45407</v>
      </c>
    </row>
    <row r="630" spans="1:25">
      <c r="A630" s="5">
        <v>45408.478885763892</v>
      </c>
      <c r="B630" s="7" t="s">
        <v>66</v>
      </c>
      <c r="C630" s="6" t="s">
        <v>501</v>
      </c>
      <c r="D630" s="7" t="s">
        <v>480</v>
      </c>
      <c r="E630" s="8">
        <v>1</v>
      </c>
      <c r="F630" s="7">
        <v>7078215</v>
      </c>
      <c r="G630" s="7" t="s">
        <v>68</v>
      </c>
      <c r="H630" s="7" t="s">
        <v>69</v>
      </c>
      <c r="I630" s="7" t="s">
        <v>44</v>
      </c>
      <c r="J630" s="19" t="str">
        <f>IFERROR(INDEX('Employee Info'!$C$3:$E$200,MATCH(Data6[[#This Row],[Name:]],'Employee Info'!$B$3:$B$200,0),MATCH(Data6[[#This Row],[Hours Type:]],'Employee Info'!$C$2:$E$2,0)),"")</f>
        <v/>
      </c>
      <c r="K630" s="19" t="str">
        <f>IFERROR(INDEX('Employee Info'!$C$3:$J$200,MATCH(Data6[[#This Row],[Name:]],'Employee Info'!$B$3:$B$200,0),MATCH(Data6[[#Headers],[Truck]],'Employee Info'!$C$2:$J$2,0)),"")</f>
        <v/>
      </c>
      <c r="L630" s="19" t="str">
        <f>IFERROR(INDEX('Employee Info'!$C$3:$J$200,MATCH(Data6[[#This Row],[Name:]],'Employee Info'!$B$3:$B$200,0),MATCH(Data6[[#Headers],[Phone]],'Employee Info'!$C$2:$J$2,0)),"")</f>
        <v/>
      </c>
      <c r="M630" s="19" t="str">
        <f>IFERROR(INDEX('Employee Info'!$C$3:$J$200,MATCH(Data6[[#This Row],[Name:]],'Employee Info'!$B$3:$B$200,0),MATCH(Data6[[#Headers],[Tech]],'Employee Info'!$C$2:$J$2,0)),"")</f>
        <v/>
      </c>
      <c r="N630" s="19" t="str">
        <f>IFERROR(INDEX('Employee Info'!$C$3:$J$200,MATCH(Data6[[#This Row],[Name:]],'Employee Info'!$B$3:$B$200,0),MATCH(Data6[[#Headers],[Other]],'Employee Info'!$C$2:$J$2,0)),"")</f>
        <v/>
      </c>
      <c r="O630" s="19">
        <f>IFERROR((Data6[[#This Row],[Hours:]]*SUM(Data6[[#This Row],[Rate]:[Other]])),"")</f>
        <v>0</v>
      </c>
      <c r="P630" s="7" t="str">
        <f>IF(Data6[[#This Row],[WO'#:]]="","Riley #","WO#")</f>
        <v>WO#</v>
      </c>
      <c r="Q630" s="7">
        <f>IFERROR(WEEKNUM(Data6[[#This Row],[Date:]]),"")</f>
        <v>17</v>
      </c>
      <c r="R630" s="6">
        <f t="shared" si="27"/>
        <v>45403</v>
      </c>
      <c r="S630" s="6">
        <f>Data6[[#This Row],[Week Start]]+7</f>
        <v>45410</v>
      </c>
      <c r="T630" s="7" t="str">
        <f t="shared" si="28"/>
        <v>4/21/2024 - 4/28/2024</v>
      </c>
      <c r="U630" s="7" t="str">
        <f t="shared" si="29"/>
        <v>Time Card</v>
      </c>
      <c r="V630" s="8" t="str">
        <f>RIGHT(TEXT(Data6[[#This Row],[Date:]],"mmddyyyy"),4)</f>
        <v>2024</v>
      </c>
      <c r="W630" s="8" t="str">
        <f>MID(TEXT(Data6[[#This Row],[Date:]],"mmddyyyy"),3,2)</f>
        <v>25</v>
      </c>
      <c r="X630" s="8" t="str">
        <f>LEFT(TEXT(Data6[[#This Row],[Date:]],"mmddyyyy"),2)</f>
        <v>04</v>
      </c>
      <c r="Y630" s="6">
        <f>DATE(Data6[[#This Row],[Year]],Data6[[#This Row],[Month]],Data6[[#This Row],[Day]])</f>
        <v>45407</v>
      </c>
    </row>
    <row r="631" spans="1:25">
      <c r="A631" s="5">
        <v>45408.550361226851</v>
      </c>
      <c r="B631" s="7" t="s">
        <v>66</v>
      </c>
      <c r="C631" s="6" t="s">
        <v>501</v>
      </c>
      <c r="D631" s="7" t="s">
        <v>495</v>
      </c>
      <c r="E631" s="8">
        <v>2</v>
      </c>
      <c r="F631" s="7">
        <v>7095212</v>
      </c>
      <c r="G631" s="7" t="s">
        <v>68</v>
      </c>
      <c r="H631" s="7" t="s">
        <v>69</v>
      </c>
      <c r="I631" s="7" t="s">
        <v>44</v>
      </c>
      <c r="J631" s="19" t="str">
        <f>IFERROR(INDEX('Employee Info'!$C$3:$E$200,MATCH(Data6[[#This Row],[Name:]],'Employee Info'!$B$3:$B$200,0),MATCH(Data6[[#This Row],[Hours Type:]],'Employee Info'!$C$2:$E$2,0)),"")</f>
        <v/>
      </c>
      <c r="K631" s="19" t="str">
        <f>IFERROR(INDEX('Employee Info'!$C$3:$J$200,MATCH(Data6[[#This Row],[Name:]],'Employee Info'!$B$3:$B$200,0),MATCH(Data6[[#Headers],[Truck]],'Employee Info'!$C$2:$J$2,0)),"")</f>
        <v/>
      </c>
      <c r="L631" s="19" t="str">
        <f>IFERROR(INDEX('Employee Info'!$C$3:$J$200,MATCH(Data6[[#This Row],[Name:]],'Employee Info'!$B$3:$B$200,0),MATCH(Data6[[#Headers],[Phone]],'Employee Info'!$C$2:$J$2,0)),"")</f>
        <v/>
      </c>
      <c r="M631" s="19" t="str">
        <f>IFERROR(INDEX('Employee Info'!$C$3:$J$200,MATCH(Data6[[#This Row],[Name:]],'Employee Info'!$B$3:$B$200,0),MATCH(Data6[[#Headers],[Tech]],'Employee Info'!$C$2:$J$2,0)),"")</f>
        <v/>
      </c>
      <c r="N631" s="19" t="str">
        <f>IFERROR(INDEX('Employee Info'!$C$3:$J$200,MATCH(Data6[[#This Row],[Name:]],'Employee Info'!$B$3:$B$200,0),MATCH(Data6[[#Headers],[Other]],'Employee Info'!$C$2:$J$2,0)),"")</f>
        <v/>
      </c>
      <c r="O631" s="19">
        <f>IFERROR((Data6[[#This Row],[Hours:]]*SUM(Data6[[#This Row],[Rate]:[Other]])),"")</f>
        <v>0</v>
      </c>
      <c r="P631" s="7" t="str">
        <f>IF(Data6[[#This Row],[WO'#:]]="","Riley #","WO#")</f>
        <v>WO#</v>
      </c>
      <c r="Q631" s="7">
        <f>IFERROR(WEEKNUM(Data6[[#This Row],[Date:]]),"")</f>
        <v>17</v>
      </c>
      <c r="R631" s="6">
        <f t="shared" si="27"/>
        <v>45403</v>
      </c>
      <c r="S631" s="6">
        <f>Data6[[#This Row],[Week Start]]+7</f>
        <v>45410</v>
      </c>
      <c r="T631" s="7" t="str">
        <f t="shared" si="28"/>
        <v>4/21/2024 - 4/28/2024</v>
      </c>
      <c r="U631" s="7" t="str">
        <f t="shared" si="29"/>
        <v>Time Card</v>
      </c>
      <c r="V631" s="8" t="str">
        <f>RIGHT(TEXT(Data6[[#This Row],[Date:]],"mmddyyyy"),4)</f>
        <v>2024</v>
      </c>
      <c r="W631" s="8" t="str">
        <f>MID(TEXT(Data6[[#This Row],[Date:]],"mmddyyyy"),3,2)</f>
        <v>25</v>
      </c>
      <c r="X631" s="8" t="str">
        <f>LEFT(TEXT(Data6[[#This Row],[Date:]],"mmddyyyy"),2)</f>
        <v>04</v>
      </c>
      <c r="Y631" s="6">
        <f>DATE(Data6[[#This Row],[Year]],Data6[[#This Row],[Month]],Data6[[#This Row],[Day]])</f>
        <v>45407</v>
      </c>
    </row>
    <row r="632" spans="1:25">
      <c r="A632" s="5">
        <v>45407.583578240738</v>
      </c>
      <c r="B632" s="7" t="s">
        <v>35</v>
      </c>
      <c r="C632" s="6" t="s">
        <v>501</v>
      </c>
      <c r="D632" s="7" t="s">
        <v>503</v>
      </c>
      <c r="E632" s="8">
        <v>8</v>
      </c>
      <c r="F632" s="7" t="s">
        <v>68</v>
      </c>
      <c r="G632" s="7" t="s">
        <v>68</v>
      </c>
      <c r="H632" s="7" t="s">
        <v>500</v>
      </c>
      <c r="I632" s="7" t="s">
        <v>44</v>
      </c>
      <c r="J632" s="19" t="str">
        <f>IFERROR(INDEX('Employee Info'!$C$3:$E$200,MATCH(Data6[[#This Row],[Name:]],'Employee Info'!$B$3:$B$200,0),MATCH(Data6[[#This Row],[Hours Type:]],'Employee Info'!$C$2:$E$2,0)),"")</f>
        <v/>
      </c>
      <c r="K632" s="19" t="str">
        <f>IFERROR(INDEX('Employee Info'!$C$3:$J$200,MATCH(Data6[[#This Row],[Name:]],'Employee Info'!$B$3:$B$200,0),MATCH(Data6[[#Headers],[Truck]],'Employee Info'!$C$2:$J$2,0)),"")</f>
        <v/>
      </c>
      <c r="L632" s="19" t="str">
        <f>IFERROR(INDEX('Employee Info'!$C$3:$J$200,MATCH(Data6[[#This Row],[Name:]],'Employee Info'!$B$3:$B$200,0),MATCH(Data6[[#Headers],[Phone]],'Employee Info'!$C$2:$J$2,0)),"")</f>
        <v/>
      </c>
      <c r="M632" s="19" t="str">
        <f>IFERROR(INDEX('Employee Info'!$C$3:$J$200,MATCH(Data6[[#This Row],[Name:]],'Employee Info'!$B$3:$B$200,0),MATCH(Data6[[#Headers],[Tech]],'Employee Info'!$C$2:$J$2,0)),"")</f>
        <v/>
      </c>
      <c r="N632" s="19" t="str">
        <f>IFERROR(INDEX('Employee Info'!$C$3:$J$200,MATCH(Data6[[#This Row],[Name:]],'Employee Info'!$B$3:$B$200,0),MATCH(Data6[[#Headers],[Other]],'Employee Info'!$C$2:$J$2,0)),"")</f>
        <v/>
      </c>
      <c r="O632" s="19">
        <f>IFERROR((Data6[[#This Row],[Hours:]]*SUM(Data6[[#This Row],[Rate]:[Other]])),"")</f>
        <v>0</v>
      </c>
      <c r="P632" s="7" t="str">
        <f>IF(Data6[[#This Row],[WO'#:]]="","Riley #","WO#")</f>
        <v>Riley #</v>
      </c>
      <c r="Q632" s="7">
        <f>IFERROR(WEEKNUM(Data6[[#This Row],[Date:]]),"")</f>
        <v>17</v>
      </c>
      <c r="R632" s="6">
        <f t="shared" si="27"/>
        <v>45403</v>
      </c>
      <c r="S632" s="6">
        <f>Data6[[#This Row],[Week Start]]+7</f>
        <v>45410</v>
      </c>
      <c r="T632" s="7" t="str">
        <f t="shared" si="28"/>
        <v>4/21/2024 - 4/28/2024</v>
      </c>
      <c r="U632" s="7" t="str">
        <f t="shared" si="29"/>
        <v>Time Card</v>
      </c>
      <c r="V632" s="8" t="str">
        <f>RIGHT(TEXT(Data6[[#This Row],[Date:]],"mmddyyyy"),4)</f>
        <v>2024</v>
      </c>
      <c r="W632" s="8" t="str">
        <f>MID(TEXT(Data6[[#This Row],[Date:]],"mmddyyyy"),3,2)</f>
        <v>25</v>
      </c>
      <c r="X632" s="8" t="str">
        <f>LEFT(TEXT(Data6[[#This Row],[Date:]],"mmddyyyy"),2)</f>
        <v>04</v>
      </c>
      <c r="Y632" s="6">
        <f>DATE(Data6[[#This Row],[Year]],Data6[[#This Row],[Month]],Data6[[#This Row],[Day]])</f>
        <v>45407</v>
      </c>
    </row>
    <row r="633" spans="1:25">
      <c r="A633" s="5">
        <v>45407.409103587961</v>
      </c>
      <c r="B633" s="7" t="s">
        <v>31</v>
      </c>
      <c r="C633" s="6" t="s">
        <v>501</v>
      </c>
      <c r="D633" s="7" t="s">
        <v>484</v>
      </c>
      <c r="E633" s="8">
        <v>6</v>
      </c>
      <c r="F633" s="7" t="s">
        <v>68</v>
      </c>
      <c r="G633" s="7" t="s">
        <v>68</v>
      </c>
      <c r="H633" s="7" t="s">
        <v>485</v>
      </c>
      <c r="I633" s="7" t="s">
        <v>44</v>
      </c>
      <c r="J633" s="19" t="str">
        <f>IFERROR(INDEX('Employee Info'!$C$3:$E$200,MATCH(Data6[[#This Row],[Name:]],'Employee Info'!$B$3:$B$200,0),MATCH(Data6[[#This Row],[Hours Type:]],'Employee Info'!$C$2:$E$2,0)),"")</f>
        <v/>
      </c>
      <c r="K633" s="19" t="str">
        <f>IFERROR(INDEX('Employee Info'!$C$3:$J$200,MATCH(Data6[[#This Row],[Name:]],'Employee Info'!$B$3:$B$200,0),MATCH(Data6[[#Headers],[Truck]],'Employee Info'!$C$2:$J$2,0)),"")</f>
        <v/>
      </c>
      <c r="L633" s="19" t="str">
        <f>IFERROR(INDEX('Employee Info'!$C$3:$J$200,MATCH(Data6[[#This Row],[Name:]],'Employee Info'!$B$3:$B$200,0),MATCH(Data6[[#Headers],[Phone]],'Employee Info'!$C$2:$J$2,0)),"")</f>
        <v/>
      </c>
      <c r="M633" s="19" t="str">
        <f>IFERROR(INDEX('Employee Info'!$C$3:$J$200,MATCH(Data6[[#This Row],[Name:]],'Employee Info'!$B$3:$B$200,0),MATCH(Data6[[#Headers],[Tech]],'Employee Info'!$C$2:$J$2,0)),"")</f>
        <v/>
      </c>
      <c r="N633" s="19" t="str">
        <f>IFERROR(INDEX('Employee Info'!$C$3:$J$200,MATCH(Data6[[#This Row],[Name:]],'Employee Info'!$B$3:$B$200,0),MATCH(Data6[[#Headers],[Other]],'Employee Info'!$C$2:$J$2,0)),"")</f>
        <v/>
      </c>
      <c r="O633" s="19">
        <f>IFERROR((Data6[[#This Row],[Hours:]]*SUM(Data6[[#This Row],[Rate]:[Other]])),"")</f>
        <v>0</v>
      </c>
      <c r="P633" s="7" t="str">
        <f>IF(Data6[[#This Row],[WO'#:]]="","Riley #","WO#")</f>
        <v>Riley #</v>
      </c>
      <c r="Q633" s="7">
        <f>IFERROR(WEEKNUM(Data6[[#This Row],[Date:]]),"")</f>
        <v>17</v>
      </c>
      <c r="R633" s="6">
        <f t="shared" si="27"/>
        <v>45403</v>
      </c>
      <c r="S633" s="6">
        <f>Data6[[#This Row],[Week Start]]+7</f>
        <v>45410</v>
      </c>
      <c r="T633" s="7" t="str">
        <f t="shared" si="28"/>
        <v>4/21/2024 - 4/28/2024</v>
      </c>
      <c r="U633" s="7" t="str">
        <f t="shared" si="29"/>
        <v>Time Card</v>
      </c>
      <c r="V633" s="8" t="str">
        <f>RIGHT(TEXT(Data6[[#This Row],[Date:]],"mmddyyyy"),4)</f>
        <v>2024</v>
      </c>
      <c r="W633" s="8" t="str">
        <f>MID(TEXT(Data6[[#This Row],[Date:]],"mmddyyyy"),3,2)</f>
        <v>25</v>
      </c>
      <c r="X633" s="8" t="str">
        <f>LEFT(TEXT(Data6[[#This Row],[Date:]],"mmddyyyy"),2)</f>
        <v>04</v>
      </c>
      <c r="Y633" s="6">
        <f>DATE(Data6[[#This Row],[Year]],Data6[[#This Row],[Month]],Data6[[#This Row],[Day]])</f>
        <v>45407</v>
      </c>
    </row>
    <row r="634" spans="1:25">
      <c r="A634" s="5">
        <v>45407.423134606484</v>
      </c>
      <c r="B634" s="7" t="s">
        <v>65</v>
      </c>
      <c r="C634" s="6" t="s">
        <v>501</v>
      </c>
      <c r="D634" s="7" t="s">
        <v>484</v>
      </c>
      <c r="E634" s="8">
        <v>8</v>
      </c>
      <c r="F634" s="7" t="s">
        <v>68</v>
      </c>
      <c r="G634" s="7" t="s">
        <v>68</v>
      </c>
      <c r="H634" s="7" t="s">
        <v>485</v>
      </c>
      <c r="I634" s="7" t="s">
        <v>44</v>
      </c>
      <c r="J634" s="19" t="str">
        <f>IFERROR(INDEX('Employee Info'!$C$3:$E$200,MATCH(Data6[[#This Row],[Name:]],'Employee Info'!$B$3:$B$200,0),MATCH(Data6[[#This Row],[Hours Type:]],'Employee Info'!$C$2:$E$2,0)),"")</f>
        <v/>
      </c>
      <c r="K634" s="19" t="str">
        <f>IFERROR(INDEX('Employee Info'!$C$3:$J$200,MATCH(Data6[[#This Row],[Name:]],'Employee Info'!$B$3:$B$200,0),MATCH(Data6[[#Headers],[Truck]],'Employee Info'!$C$2:$J$2,0)),"")</f>
        <v/>
      </c>
      <c r="L634" s="19" t="str">
        <f>IFERROR(INDEX('Employee Info'!$C$3:$J$200,MATCH(Data6[[#This Row],[Name:]],'Employee Info'!$B$3:$B$200,0),MATCH(Data6[[#Headers],[Phone]],'Employee Info'!$C$2:$J$2,0)),"")</f>
        <v/>
      </c>
      <c r="M634" s="19" t="str">
        <f>IFERROR(INDEX('Employee Info'!$C$3:$J$200,MATCH(Data6[[#This Row],[Name:]],'Employee Info'!$B$3:$B$200,0),MATCH(Data6[[#Headers],[Tech]],'Employee Info'!$C$2:$J$2,0)),"")</f>
        <v/>
      </c>
      <c r="N634" s="19" t="str">
        <f>IFERROR(INDEX('Employee Info'!$C$3:$J$200,MATCH(Data6[[#This Row],[Name:]],'Employee Info'!$B$3:$B$200,0),MATCH(Data6[[#Headers],[Other]],'Employee Info'!$C$2:$J$2,0)),"")</f>
        <v/>
      </c>
      <c r="O634" s="19">
        <f>IFERROR((Data6[[#This Row],[Hours:]]*SUM(Data6[[#This Row],[Rate]:[Other]])),"")</f>
        <v>0</v>
      </c>
      <c r="P634" s="7" t="str">
        <f>IF(Data6[[#This Row],[WO'#:]]="","Riley #","WO#")</f>
        <v>Riley #</v>
      </c>
      <c r="Q634" s="7">
        <f>IFERROR(WEEKNUM(Data6[[#This Row],[Date:]]),"")</f>
        <v>17</v>
      </c>
      <c r="R634" s="6">
        <f t="shared" si="27"/>
        <v>45403</v>
      </c>
      <c r="S634" s="6">
        <f>Data6[[#This Row],[Week Start]]+7</f>
        <v>45410</v>
      </c>
      <c r="T634" s="7" t="str">
        <f t="shared" si="28"/>
        <v>4/21/2024 - 4/28/2024</v>
      </c>
      <c r="U634" s="7" t="str">
        <f t="shared" si="29"/>
        <v>Time Card</v>
      </c>
      <c r="V634" s="8" t="str">
        <f>RIGHT(TEXT(Data6[[#This Row],[Date:]],"mmddyyyy"),4)</f>
        <v>2024</v>
      </c>
      <c r="W634" s="8" t="str">
        <f>MID(TEXT(Data6[[#This Row],[Date:]],"mmddyyyy"),3,2)</f>
        <v>25</v>
      </c>
      <c r="X634" s="8" t="str">
        <f>LEFT(TEXT(Data6[[#This Row],[Date:]],"mmddyyyy"),2)</f>
        <v>04</v>
      </c>
      <c r="Y634" s="6">
        <f>DATE(Data6[[#This Row],[Year]],Data6[[#This Row],[Month]],Data6[[#This Row],[Day]])</f>
        <v>45407</v>
      </c>
    </row>
    <row r="635" spans="1:25">
      <c r="A635" s="5">
        <v>45408.461531134257</v>
      </c>
      <c r="B635" s="7" t="s">
        <v>492</v>
      </c>
      <c r="C635" s="6" t="s">
        <v>501</v>
      </c>
      <c r="D635" s="7" t="s">
        <v>486</v>
      </c>
      <c r="E635" s="8">
        <v>8</v>
      </c>
      <c r="F635" s="7" t="s">
        <v>68</v>
      </c>
      <c r="G635" s="7" t="s">
        <v>68</v>
      </c>
      <c r="H635" s="7" t="s">
        <v>485</v>
      </c>
      <c r="I635" s="7" t="s">
        <v>44</v>
      </c>
      <c r="J635" s="19" t="str">
        <f>IFERROR(INDEX('Employee Info'!$C$3:$E$200,MATCH(Data6[[#This Row],[Name:]],'Employee Info'!$B$3:$B$200,0),MATCH(Data6[[#This Row],[Hours Type:]],'Employee Info'!$C$2:$E$2,0)),"")</f>
        <v/>
      </c>
      <c r="K635" s="19" t="str">
        <f>IFERROR(INDEX('Employee Info'!$C$3:$J$200,MATCH(Data6[[#This Row],[Name:]],'Employee Info'!$B$3:$B$200,0),MATCH(Data6[[#Headers],[Truck]],'Employee Info'!$C$2:$J$2,0)),"")</f>
        <v/>
      </c>
      <c r="L635" s="19" t="str">
        <f>IFERROR(INDEX('Employee Info'!$C$3:$J$200,MATCH(Data6[[#This Row],[Name:]],'Employee Info'!$B$3:$B$200,0),MATCH(Data6[[#Headers],[Phone]],'Employee Info'!$C$2:$J$2,0)),"")</f>
        <v/>
      </c>
      <c r="M635" s="19" t="str">
        <f>IFERROR(INDEX('Employee Info'!$C$3:$J$200,MATCH(Data6[[#This Row],[Name:]],'Employee Info'!$B$3:$B$200,0),MATCH(Data6[[#Headers],[Tech]],'Employee Info'!$C$2:$J$2,0)),"")</f>
        <v/>
      </c>
      <c r="N635" s="19" t="str">
        <f>IFERROR(INDEX('Employee Info'!$C$3:$J$200,MATCH(Data6[[#This Row],[Name:]],'Employee Info'!$B$3:$B$200,0),MATCH(Data6[[#Headers],[Other]],'Employee Info'!$C$2:$J$2,0)),"")</f>
        <v/>
      </c>
      <c r="O635" s="19">
        <f>IFERROR((Data6[[#This Row],[Hours:]]*SUM(Data6[[#This Row],[Rate]:[Other]])),"")</f>
        <v>0</v>
      </c>
      <c r="P635" s="7" t="str">
        <f>IF(Data6[[#This Row],[WO'#:]]="","Riley #","WO#")</f>
        <v>Riley #</v>
      </c>
      <c r="Q635" s="7">
        <f>IFERROR(WEEKNUM(Data6[[#This Row],[Date:]]),"")</f>
        <v>17</v>
      </c>
      <c r="R635" s="6">
        <f t="shared" si="27"/>
        <v>45403</v>
      </c>
      <c r="S635" s="6">
        <f>Data6[[#This Row],[Week Start]]+7</f>
        <v>45410</v>
      </c>
      <c r="T635" s="7" t="str">
        <f t="shared" si="28"/>
        <v>4/21/2024 - 4/28/2024</v>
      </c>
      <c r="U635" s="7" t="str">
        <f t="shared" si="29"/>
        <v>Time Card</v>
      </c>
      <c r="V635" s="8" t="str">
        <f>RIGHT(TEXT(Data6[[#This Row],[Date:]],"mmddyyyy"),4)</f>
        <v>2024</v>
      </c>
      <c r="W635" s="8" t="str">
        <f>MID(TEXT(Data6[[#This Row],[Date:]],"mmddyyyy"),3,2)</f>
        <v>25</v>
      </c>
      <c r="X635" s="8" t="str">
        <f>LEFT(TEXT(Data6[[#This Row],[Date:]],"mmddyyyy"),2)</f>
        <v>04</v>
      </c>
      <c r="Y635" s="6">
        <f>DATE(Data6[[#This Row],[Year]],Data6[[#This Row],[Month]],Data6[[#This Row],[Day]])</f>
        <v>45407</v>
      </c>
    </row>
    <row r="636" spans="1:25">
      <c r="A636" s="5">
        <v>45408.46294016204</v>
      </c>
      <c r="B636" s="7" t="s">
        <v>66</v>
      </c>
      <c r="C636" s="6" t="s">
        <v>501</v>
      </c>
      <c r="D636" s="7" t="s">
        <v>486</v>
      </c>
      <c r="E636" s="8">
        <v>1</v>
      </c>
      <c r="F636" s="7" t="s">
        <v>68</v>
      </c>
      <c r="G636" s="7" t="s">
        <v>68</v>
      </c>
      <c r="H636" s="7" t="s">
        <v>485</v>
      </c>
      <c r="I636" s="7" t="s">
        <v>44</v>
      </c>
      <c r="J636" s="19" t="str">
        <f>IFERROR(INDEX('Employee Info'!$C$3:$E$200,MATCH(Data6[[#This Row],[Name:]],'Employee Info'!$B$3:$B$200,0),MATCH(Data6[[#This Row],[Hours Type:]],'Employee Info'!$C$2:$E$2,0)),"")</f>
        <v/>
      </c>
      <c r="K636" s="19" t="str">
        <f>IFERROR(INDEX('Employee Info'!$C$3:$J$200,MATCH(Data6[[#This Row],[Name:]],'Employee Info'!$B$3:$B$200,0),MATCH(Data6[[#Headers],[Truck]],'Employee Info'!$C$2:$J$2,0)),"")</f>
        <v/>
      </c>
      <c r="L636" s="19" t="str">
        <f>IFERROR(INDEX('Employee Info'!$C$3:$J$200,MATCH(Data6[[#This Row],[Name:]],'Employee Info'!$B$3:$B$200,0),MATCH(Data6[[#Headers],[Phone]],'Employee Info'!$C$2:$J$2,0)),"")</f>
        <v/>
      </c>
      <c r="M636" s="19" t="str">
        <f>IFERROR(INDEX('Employee Info'!$C$3:$J$200,MATCH(Data6[[#This Row],[Name:]],'Employee Info'!$B$3:$B$200,0),MATCH(Data6[[#Headers],[Tech]],'Employee Info'!$C$2:$J$2,0)),"")</f>
        <v/>
      </c>
      <c r="N636" s="19" t="str">
        <f>IFERROR(INDEX('Employee Info'!$C$3:$J$200,MATCH(Data6[[#This Row],[Name:]],'Employee Info'!$B$3:$B$200,0),MATCH(Data6[[#Headers],[Other]],'Employee Info'!$C$2:$J$2,0)),"")</f>
        <v/>
      </c>
      <c r="O636" s="19">
        <f>IFERROR((Data6[[#This Row],[Hours:]]*SUM(Data6[[#This Row],[Rate]:[Other]])),"")</f>
        <v>0</v>
      </c>
      <c r="P636" s="7" t="str">
        <f>IF(Data6[[#This Row],[WO'#:]]="","Riley #","WO#")</f>
        <v>Riley #</v>
      </c>
      <c r="Q636" s="7">
        <f>IFERROR(WEEKNUM(Data6[[#This Row],[Date:]]),"")</f>
        <v>17</v>
      </c>
      <c r="R636" s="6">
        <f t="shared" si="27"/>
        <v>45403</v>
      </c>
      <c r="S636" s="6">
        <f>Data6[[#This Row],[Week Start]]+7</f>
        <v>45410</v>
      </c>
      <c r="T636" s="7" t="str">
        <f t="shared" si="28"/>
        <v>4/21/2024 - 4/28/2024</v>
      </c>
      <c r="U636" s="7" t="str">
        <f t="shared" si="29"/>
        <v>Time Card</v>
      </c>
      <c r="V636" s="8" t="str">
        <f>RIGHT(TEXT(Data6[[#This Row],[Date:]],"mmddyyyy"),4)</f>
        <v>2024</v>
      </c>
      <c r="W636" s="8" t="str">
        <f>MID(TEXT(Data6[[#This Row],[Date:]],"mmddyyyy"),3,2)</f>
        <v>25</v>
      </c>
      <c r="X636" s="8" t="str">
        <f>LEFT(TEXT(Data6[[#This Row],[Date:]],"mmddyyyy"),2)</f>
        <v>04</v>
      </c>
      <c r="Y636" s="6">
        <f>DATE(Data6[[#This Row],[Year]],Data6[[#This Row],[Month]],Data6[[#This Row],[Day]])</f>
        <v>45407</v>
      </c>
    </row>
    <row r="637" spans="1:25">
      <c r="A637" s="5">
        <v>45408.558958217596</v>
      </c>
      <c r="B637" s="7" t="s">
        <v>66</v>
      </c>
      <c r="C637" s="6" t="s">
        <v>504</v>
      </c>
      <c r="D637" s="7" t="s">
        <v>505</v>
      </c>
      <c r="E637" s="8">
        <v>2</v>
      </c>
      <c r="F637" s="7">
        <v>6984733</v>
      </c>
      <c r="G637" s="7" t="s">
        <v>68</v>
      </c>
      <c r="H637" s="7" t="s">
        <v>69</v>
      </c>
      <c r="I637" s="7" t="s">
        <v>44</v>
      </c>
      <c r="J637" s="19" t="str">
        <f>IFERROR(INDEX('Employee Info'!$C$3:$E$200,MATCH(Data6[[#This Row],[Name:]],'Employee Info'!$B$3:$B$200,0),MATCH(Data6[[#This Row],[Hours Type:]],'Employee Info'!$C$2:$E$2,0)),"")</f>
        <v/>
      </c>
      <c r="K637" s="19" t="str">
        <f>IFERROR(INDEX('Employee Info'!$C$3:$J$200,MATCH(Data6[[#This Row],[Name:]],'Employee Info'!$B$3:$B$200,0),MATCH(Data6[[#Headers],[Truck]],'Employee Info'!$C$2:$J$2,0)),"")</f>
        <v/>
      </c>
      <c r="L637" s="19" t="str">
        <f>IFERROR(INDEX('Employee Info'!$C$3:$J$200,MATCH(Data6[[#This Row],[Name:]],'Employee Info'!$B$3:$B$200,0),MATCH(Data6[[#Headers],[Phone]],'Employee Info'!$C$2:$J$2,0)),"")</f>
        <v/>
      </c>
      <c r="M637" s="19" t="str">
        <f>IFERROR(INDEX('Employee Info'!$C$3:$J$200,MATCH(Data6[[#This Row],[Name:]],'Employee Info'!$B$3:$B$200,0),MATCH(Data6[[#Headers],[Tech]],'Employee Info'!$C$2:$J$2,0)),"")</f>
        <v/>
      </c>
      <c r="N637" s="19" t="str">
        <f>IFERROR(INDEX('Employee Info'!$C$3:$J$200,MATCH(Data6[[#This Row],[Name:]],'Employee Info'!$B$3:$B$200,0),MATCH(Data6[[#Headers],[Other]],'Employee Info'!$C$2:$J$2,0)),"")</f>
        <v/>
      </c>
      <c r="O637" s="19">
        <f>IFERROR((Data6[[#This Row],[Hours:]]*SUM(Data6[[#This Row],[Rate]:[Other]])),"")</f>
        <v>0</v>
      </c>
      <c r="P637" s="7" t="str">
        <f>IF(Data6[[#This Row],[WO'#:]]="","Riley #","WO#")</f>
        <v>WO#</v>
      </c>
      <c r="Q637" s="7">
        <f>IFERROR(WEEKNUM(Data6[[#This Row],[Date:]]),"")</f>
        <v>17</v>
      </c>
      <c r="R637" s="6">
        <f t="shared" si="27"/>
        <v>45403</v>
      </c>
      <c r="S637" s="6">
        <f>Data6[[#This Row],[Week Start]]+7</f>
        <v>45410</v>
      </c>
      <c r="T637" s="7" t="str">
        <f t="shared" si="28"/>
        <v>4/21/2024 - 4/28/2024</v>
      </c>
      <c r="U637" s="7" t="str">
        <f t="shared" si="29"/>
        <v>Time Card</v>
      </c>
      <c r="V637" s="8" t="str">
        <f>RIGHT(TEXT(Data6[[#This Row],[Date:]],"mmddyyyy"),4)</f>
        <v>2024</v>
      </c>
      <c r="W637" s="8" t="str">
        <f>MID(TEXT(Data6[[#This Row],[Date:]],"mmddyyyy"),3,2)</f>
        <v>26</v>
      </c>
      <c r="X637" s="8" t="str">
        <f>LEFT(TEXT(Data6[[#This Row],[Date:]],"mmddyyyy"),2)</f>
        <v>04</v>
      </c>
      <c r="Y637" s="6">
        <f>DATE(Data6[[#This Row],[Year]],Data6[[#This Row],[Month]],Data6[[#This Row],[Day]])</f>
        <v>45408</v>
      </c>
    </row>
    <row r="638" spans="1:25">
      <c r="A638" s="5">
        <v>45420.324448611114</v>
      </c>
      <c r="B638" s="7" t="s">
        <v>76</v>
      </c>
      <c r="C638" s="6" t="s">
        <v>504</v>
      </c>
      <c r="D638" s="7" t="s">
        <v>156</v>
      </c>
      <c r="E638" s="8">
        <v>2</v>
      </c>
      <c r="F638" s="7">
        <v>6984733</v>
      </c>
      <c r="G638" s="7" t="s">
        <v>68</v>
      </c>
      <c r="H638" s="7" t="s">
        <v>69</v>
      </c>
      <c r="I638" s="7" t="s">
        <v>44</v>
      </c>
      <c r="J638" s="19" t="str">
        <f>IFERROR(INDEX('Employee Info'!$C$3:$E$200,MATCH(Data6[[#This Row],[Name:]],'Employee Info'!$B$3:$B$200,0),MATCH(Data6[[#This Row],[Hours Type:]],'Employee Info'!$C$2:$E$2,0)),"")</f>
        <v/>
      </c>
      <c r="K638" s="19" t="str">
        <f>IFERROR(INDEX('Employee Info'!$C$3:$J$200,MATCH(Data6[[#This Row],[Name:]],'Employee Info'!$B$3:$B$200,0),MATCH(Data6[[#Headers],[Truck]],'Employee Info'!$C$2:$J$2,0)),"")</f>
        <v/>
      </c>
      <c r="L638" s="19" t="str">
        <f>IFERROR(INDEX('Employee Info'!$C$3:$J$200,MATCH(Data6[[#This Row],[Name:]],'Employee Info'!$B$3:$B$200,0),MATCH(Data6[[#Headers],[Phone]],'Employee Info'!$C$2:$J$2,0)),"")</f>
        <v/>
      </c>
      <c r="M638" s="19" t="str">
        <f>IFERROR(INDEX('Employee Info'!$C$3:$J$200,MATCH(Data6[[#This Row],[Name:]],'Employee Info'!$B$3:$B$200,0),MATCH(Data6[[#Headers],[Tech]],'Employee Info'!$C$2:$J$2,0)),"")</f>
        <v/>
      </c>
      <c r="N638" s="19" t="str">
        <f>IFERROR(INDEX('Employee Info'!$C$3:$J$200,MATCH(Data6[[#This Row],[Name:]],'Employee Info'!$B$3:$B$200,0),MATCH(Data6[[#Headers],[Other]],'Employee Info'!$C$2:$J$2,0)),"")</f>
        <v/>
      </c>
      <c r="O638" s="19">
        <f>IFERROR((Data6[[#This Row],[Hours:]]*SUM(Data6[[#This Row],[Rate]:[Other]])),"")</f>
        <v>0</v>
      </c>
      <c r="P638" s="7" t="str">
        <f>IF(Data6[[#This Row],[WO'#:]]="","Riley #","WO#")</f>
        <v>WO#</v>
      </c>
      <c r="Q638" s="7">
        <f>IFERROR(WEEKNUM(Data6[[#This Row],[Date:]]),"")</f>
        <v>17</v>
      </c>
      <c r="R638" s="6">
        <f t="shared" si="27"/>
        <v>45403</v>
      </c>
      <c r="S638" s="6">
        <f>Data6[[#This Row],[Week Start]]+7</f>
        <v>45410</v>
      </c>
      <c r="T638" s="7" t="str">
        <f t="shared" si="28"/>
        <v>4/21/2024 - 4/28/2024</v>
      </c>
      <c r="U638" s="7" t="str">
        <f t="shared" si="29"/>
        <v>Time Card</v>
      </c>
      <c r="V638" s="8" t="str">
        <f>RIGHT(TEXT(Data6[[#This Row],[Date:]],"mmddyyyy"),4)</f>
        <v>2024</v>
      </c>
      <c r="W638" s="8" t="str">
        <f>MID(TEXT(Data6[[#This Row],[Date:]],"mmddyyyy"),3,2)</f>
        <v>26</v>
      </c>
      <c r="X638" s="8" t="str">
        <f>LEFT(TEXT(Data6[[#This Row],[Date:]],"mmddyyyy"),2)</f>
        <v>04</v>
      </c>
      <c r="Y638" s="6">
        <f>DATE(Data6[[#This Row],[Year]],Data6[[#This Row],[Month]],Data6[[#This Row],[Day]])</f>
        <v>45408</v>
      </c>
    </row>
    <row r="639" spans="1:25">
      <c r="A639" s="5">
        <v>45408.500168055558</v>
      </c>
      <c r="B639" s="7" t="s">
        <v>66</v>
      </c>
      <c r="C639" s="6" t="s">
        <v>504</v>
      </c>
      <c r="D639" s="7" t="s">
        <v>506</v>
      </c>
      <c r="E639" s="8">
        <v>2</v>
      </c>
      <c r="F639" s="7">
        <v>7053182</v>
      </c>
      <c r="G639" s="7" t="s">
        <v>68</v>
      </c>
      <c r="H639" s="7" t="s">
        <v>69</v>
      </c>
      <c r="I639" s="7" t="s">
        <v>44</v>
      </c>
      <c r="J639" s="19" t="str">
        <f>IFERROR(INDEX('Employee Info'!$C$3:$E$200,MATCH(Data6[[#This Row],[Name:]],'Employee Info'!$B$3:$B$200,0),MATCH(Data6[[#This Row],[Hours Type:]],'Employee Info'!$C$2:$E$2,0)),"")</f>
        <v/>
      </c>
      <c r="K639" s="19" t="str">
        <f>IFERROR(INDEX('Employee Info'!$C$3:$J$200,MATCH(Data6[[#This Row],[Name:]],'Employee Info'!$B$3:$B$200,0),MATCH(Data6[[#Headers],[Truck]],'Employee Info'!$C$2:$J$2,0)),"")</f>
        <v/>
      </c>
      <c r="L639" s="19" t="str">
        <f>IFERROR(INDEX('Employee Info'!$C$3:$J$200,MATCH(Data6[[#This Row],[Name:]],'Employee Info'!$B$3:$B$200,0),MATCH(Data6[[#Headers],[Phone]],'Employee Info'!$C$2:$J$2,0)),"")</f>
        <v/>
      </c>
      <c r="M639" s="19" t="str">
        <f>IFERROR(INDEX('Employee Info'!$C$3:$J$200,MATCH(Data6[[#This Row],[Name:]],'Employee Info'!$B$3:$B$200,0),MATCH(Data6[[#Headers],[Tech]],'Employee Info'!$C$2:$J$2,0)),"")</f>
        <v/>
      </c>
      <c r="N639" s="19" t="str">
        <f>IFERROR(INDEX('Employee Info'!$C$3:$J$200,MATCH(Data6[[#This Row],[Name:]],'Employee Info'!$B$3:$B$200,0),MATCH(Data6[[#Headers],[Other]],'Employee Info'!$C$2:$J$2,0)),"")</f>
        <v/>
      </c>
      <c r="O639" s="19">
        <f>IFERROR((Data6[[#This Row],[Hours:]]*SUM(Data6[[#This Row],[Rate]:[Other]])),"")</f>
        <v>0</v>
      </c>
      <c r="P639" s="7" t="str">
        <f>IF(Data6[[#This Row],[WO'#:]]="","Riley #","WO#")</f>
        <v>WO#</v>
      </c>
      <c r="Q639" s="7">
        <f>IFERROR(WEEKNUM(Data6[[#This Row],[Date:]]),"")</f>
        <v>17</v>
      </c>
      <c r="R639" s="6">
        <f t="shared" si="27"/>
        <v>45403</v>
      </c>
      <c r="S639" s="6">
        <f>Data6[[#This Row],[Week Start]]+7</f>
        <v>45410</v>
      </c>
      <c r="T639" s="7" t="str">
        <f t="shared" si="28"/>
        <v>4/21/2024 - 4/28/2024</v>
      </c>
      <c r="U639" s="7" t="str">
        <f t="shared" si="29"/>
        <v>Time Card</v>
      </c>
      <c r="V639" s="8" t="str">
        <f>RIGHT(TEXT(Data6[[#This Row],[Date:]],"mmddyyyy"),4)</f>
        <v>2024</v>
      </c>
      <c r="W639" s="8" t="str">
        <f>MID(TEXT(Data6[[#This Row],[Date:]],"mmddyyyy"),3,2)</f>
        <v>26</v>
      </c>
      <c r="X639" s="8" t="str">
        <f>LEFT(TEXT(Data6[[#This Row],[Date:]],"mmddyyyy"),2)</f>
        <v>04</v>
      </c>
      <c r="Y639" s="6">
        <f>DATE(Data6[[#This Row],[Year]],Data6[[#This Row],[Month]],Data6[[#This Row],[Day]])</f>
        <v>45408</v>
      </c>
    </row>
    <row r="640" spans="1:25">
      <c r="A640" s="5">
        <v>45408.576931249998</v>
      </c>
      <c r="B640" s="7" t="s">
        <v>35</v>
      </c>
      <c r="C640" s="6" t="s">
        <v>504</v>
      </c>
      <c r="D640" s="7" t="s">
        <v>507</v>
      </c>
      <c r="E640" s="8">
        <v>3</v>
      </c>
      <c r="F640" s="7">
        <v>7053182</v>
      </c>
      <c r="G640" s="7" t="s">
        <v>68</v>
      </c>
      <c r="H640" s="7" t="s">
        <v>69</v>
      </c>
      <c r="I640" s="7" t="s">
        <v>44</v>
      </c>
      <c r="J640" s="19" t="str">
        <f>IFERROR(INDEX('Employee Info'!$C$3:$E$200,MATCH(Data6[[#This Row],[Name:]],'Employee Info'!$B$3:$B$200,0),MATCH(Data6[[#This Row],[Hours Type:]],'Employee Info'!$C$2:$E$2,0)),"")</f>
        <v/>
      </c>
      <c r="K640" s="19" t="str">
        <f>IFERROR(INDEX('Employee Info'!$C$3:$J$200,MATCH(Data6[[#This Row],[Name:]],'Employee Info'!$B$3:$B$200,0),MATCH(Data6[[#Headers],[Truck]],'Employee Info'!$C$2:$J$2,0)),"")</f>
        <v/>
      </c>
      <c r="L640" s="19" t="str">
        <f>IFERROR(INDEX('Employee Info'!$C$3:$J$200,MATCH(Data6[[#This Row],[Name:]],'Employee Info'!$B$3:$B$200,0),MATCH(Data6[[#Headers],[Phone]],'Employee Info'!$C$2:$J$2,0)),"")</f>
        <v/>
      </c>
      <c r="M640" s="19" t="str">
        <f>IFERROR(INDEX('Employee Info'!$C$3:$J$200,MATCH(Data6[[#This Row],[Name:]],'Employee Info'!$B$3:$B$200,0),MATCH(Data6[[#Headers],[Tech]],'Employee Info'!$C$2:$J$2,0)),"")</f>
        <v/>
      </c>
      <c r="N640" s="19" t="str">
        <f>IFERROR(INDEX('Employee Info'!$C$3:$J$200,MATCH(Data6[[#This Row],[Name:]],'Employee Info'!$B$3:$B$200,0),MATCH(Data6[[#Headers],[Other]],'Employee Info'!$C$2:$J$2,0)),"")</f>
        <v/>
      </c>
      <c r="O640" s="19">
        <f>IFERROR((Data6[[#This Row],[Hours:]]*SUM(Data6[[#This Row],[Rate]:[Other]])),"")</f>
        <v>0</v>
      </c>
      <c r="P640" s="7" t="str">
        <f>IF(Data6[[#This Row],[WO'#:]]="","Riley #","WO#")</f>
        <v>WO#</v>
      </c>
      <c r="Q640" s="7">
        <f>IFERROR(WEEKNUM(Data6[[#This Row],[Date:]]),"")</f>
        <v>17</v>
      </c>
      <c r="R640" s="6">
        <f t="shared" si="27"/>
        <v>45403</v>
      </c>
      <c r="S640" s="6">
        <f>Data6[[#This Row],[Week Start]]+7</f>
        <v>45410</v>
      </c>
      <c r="T640" s="7" t="str">
        <f t="shared" si="28"/>
        <v>4/21/2024 - 4/28/2024</v>
      </c>
      <c r="U640" s="7" t="str">
        <f t="shared" si="29"/>
        <v>Time Card</v>
      </c>
      <c r="V640" s="8" t="str">
        <f>RIGHT(TEXT(Data6[[#This Row],[Date:]],"mmddyyyy"),4)</f>
        <v>2024</v>
      </c>
      <c r="W640" s="8" t="str">
        <f>MID(TEXT(Data6[[#This Row],[Date:]],"mmddyyyy"),3,2)</f>
        <v>26</v>
      </c>
      <c r="X640" s="8" t="str">
        <f>LEFT(TEXT(Data6[[#This Row],[Date:]],"mmddyyyy"),2)</f>
        <v>04</v>
      </c>
      <c r="Y640" s="6">
        <f>DATE(Data6[[#This Row],[Year]],Data6[[#This Row],[Month]],Data6[[#This Row],[Day]])</f>
        <v>45408</v>
      </c>
    </row>
    <row r="641" spans="1:25">
      <c r="A641" s="5">
        <v>45408.478951504629</v>
      </c>
      <c r="B641" s="7" t="s">
        <v>66</v>
      </c>
      <c r="C641" s="6" t="s">
        <v>504</v>
      </c>
      <c r="D641" s="7" t="s">
        <v>480</v>
      </c>
      <c r="E641" s="8">
        <v>1</v>
      </c>
      <c r="F641" s="7">
        <v>7078215</v>
      </c>
      <c r="G641" s="7" t="s">
        <v>68</v>
      </c>
      <c r="H641" s="7" t="s">
        <v>69</v>
      </c>
      <c r="I641" s="7" t="s">
        <v>44</v>
      </c>
      <c r="J641" s="19" t="str">
        <f>IFERROR(INDEX('Employee Info'!$C$3:$E$200,MATCH(Data6[[#This Row],[Name:]],'Employee Info'!$B$3:$B$200,0),MATCH(Data6[[#This Row],[Hours Type:]],'Employee Info'!$C$2:$E$2,0)),"")</f>
        <v/>
      </c>
      <c r="K641" s="19" t="str">
        <f>IFERROR(INDEX('Employee Info'!$C$3:$J$200,MATCH(Data6[[#This Row],[Name:]],'Employee Info'!$B$3:$B$200,0),MATCH(Data6[[#Headers],[Truck]],'Employee Info'!$C$2:$J$2,0)),"")</f>
        <v/>
      </c>
      <c r="L641" s="19" t="str">
        <f>IFERROR(INDEX('Employee Info'!$C$3:$J$200,MATCH(Data6[[#This Row],[Name:]],'Employee Info'!$B$3:$B$200,0),MATCH(Data6[[#Headers],[Phone]],'Employee Info'!$C$2:$J$2,0)),"")</f>
        <v/>
      </c>
      <c r="M641" s="19" t="str">
        <f>IFERROR(INDEX('Employee Info'!$C$3:$J$200,MATCH(Data6[[#This Row],[Name:]],'Employee Info'!$B$3:$B$200,0),MATCH(Data6[[#Headers],[Tech]],'Employee Info'!$C$2:$J$2,0)),"")</f>
        <v/>
      </c>
      <c r="N641" s="19" t="str">
        <f>IFERROR(INDEX('Employee Info'!$C$3:$J$200,MATCH(Data6[[#This Row],[Name:]],'Employee Info'!$B$3:$B$200,0),MATCH(Data6[[#Headers],[Other]],'Employee Info'!$C$2:$J$2,0)),"")</f>
        <v/>
      </c>
      <c r="O641" s="19">
        <f>IFERROR((Data6[[#This Row],[Hours:]]*SUM(Data6[[#This Row],[Rate]:[Other]])),"")</f>
        <v>0</v>
      </c>
      <c r="P641" s="7" t="str">
        <f>IF(Data6[[#This Row],[WO'#:]]="","Riley #","WO#")</f>
        <v>WO#</v>
      </c>
      <c r="Q641" s="7">
        <f>IFERROR(WEEKNUM(Data6[[#This Row],[Date:]]),"")</f>
        <v>17</v>
      </c>
      <c r="R641" s="6">
        <f t="shared" si="27"/>
        <v>45403</v>
      </c>
      <c r="S641" s="6">
        <f>Data6[[#This Row],[Week Start]]+7</f>
        <v>45410</v>
      </c>
      <c r="T641" s="7" t="str">
        <f t="shared" si="28"/>
        <v>4/21/2024 - 4/28/2024</v>
      </c>
      <c r="U641" s="7" t="str">
        <f t="shared" si="29"/>
        <v>Time Card</v>
      </c>
      <c r="V641" s="8" t="str">
        <f>RIGHT(TEXT(Data6[[#This Row],[Date:]],"mmddyyyy"),4)</f>
        <v>2024</v>
      </c>
      <c r="W641" s="8" t="str">
        <f>MID(TEXT(Data6[[#This Row],[Date:]],"mmddyyyy"),3,2)</f>
        <v>26</v>
      </c>
      <c r="X641" s="8" t="str">
        <f>LEFT(TEXT(Data6[[#This Row],[Date:]],"mmddyyyy"),2)</f>
        <v>04</v>
      </c>
      <c r="Y641" s="6">
        <f>DATE(Data6[[#This Row],[Year]],Data6[[#This Row],[Month]],Data6[[#This Row],[Day]])</f>
        <v>45408</v>
      </c>
    </row>
    <row r="642" spans="1:25">
      <c r="A642" s="5">
        <v>45408.544039351851</v>
      </c>
      <c r="B642" s="7" t="s">
        <v>66</v>
      </c>
      <c r="C642" s="6" t="s">
        <v>504</v>
      </c>
      <c r="D642" s="7" t="s">
        <v>508</v>
      </c>
      <c r="E642" s="8">
        <v>2</v>
      </c>
      <c r="F642" s="7">
        <v>7094599</v>
      </c>
      <c r="G642" s="7" t="s">
        <v>68</v>
      </c>
      <c r="H642" s="7" t="s">
        <v>69</v>
      </c>
      <c r="I642" s="7" t="s">
        <v>45</v>
      </c>
      <c r="J642" s="19" t="str">
        <f>IFERROR(INDEX('Employee Info'!$C$3:$E$200,MATCH(Data6[[#This Row],[Name:]],'Employee Info'!$B$3:$B$200,0),MATCH(Data6[[#This Row],[Hours Type:]],'Employee Info'!$C$2:$E$2,0)),"")</f>
        <v/>
      </c>
      <c r="K642" s="19" t="str">
        <f>IFERROR(INDEX('Employee Info'!$C$3:$J$200,MATCH(Data6[[#This Row],[Name:]],'Employee Info'!$B$3:$B$200,0),MATCH(Data6[[#Headers],[Truck]],'Employee Info'!$C$2:$J$2,0)),"")</f>
        <v/>
      </c>
      <c r="L642" s="19" t="str">
        <f>IFERROR(INDEX('Employee Info'!$C$3:$J$200,MATCH(Data6[[#This Row],[Name:]],'Employee Info'!$B$3:$B$200,0),MATCH(Data6[[#Headers],[Phone]],'Employee Info'!$C$2:$J$2,0)),"")</f>
        <v/>
      </c>
      <c r="M642" s="19" t="str">
        <f>IFERROR(INDEX('Employee Info'!$C$3:$J$200,MATCH(Data6[[#This Row],[Name:]],'Employee Info'!$B$3:$B$200,0),MATCH(Data6[[#Headers],[Tech]],'Employee Info'!$C$2:$J$2,0)),"")</f>
        <v/>
      </c>
      <c r="N642" s="19" t="str">
        <f>IFERROR(INDEX('Employee Info'!$C$3:$J$200,MATCH(Data6[[#This Row],[Name:]],'Employee Info'!$B$3:$B$200,0),MATCH(Data6[[#Headers],[Other]],'Employee Info'!$C$2:$J$2,0)),"")</f>
        <v/>
      </c>
      <c r="O642" s="19">
        <f>IFERROR((Data6[[#This Row],[Hours:]]*SUM(Data6[[#This Row],[Rate]:[Other]])),"")</f>
        <v>0</v>
      </c>
      <c r="P642" s="7" t="str">
        <f>IF(Data6[[#This Row],[WO'#:]]="","Riley #","WO#")</f>
        <v>WO#</v>
      </c>
      <c r="Q642" s="7">
        <f>IFERROR(WEEKNUM(Data6[[#This Row],[Date:]]),"")</f>
        <v>17</v>
      </c>
      <c r="R642" s="6">
        <f t="shared" ref="R642:R705" si="30">DATE(RIGHT(TEXT(C642,"mm/dd/yyyy"),4),1,1)+(Q642-1)*7-(WEEKDAY(DATE(RIGHT(TEXT(C642,"mm/dd/yyyy"),4),1,1)))+1</f>
        <v>45403</v>
      </c>
      <c r="S642" s="6">
        <f>Data6[[#This Row],[Week Start]]+7</f>
        <v>45410</v>
      </c>
      <c r="T642" s="7" t="str">
        <f t="shared" ref="T642:T705" si="31">IFERROR(TEXT(R642, "m/d/yyyy") &amp; " - " &amp; TEXT(S642, "m/d/yyyy"),"")</f>
        <v>4/21/2024 - 4/28/2024</v>
      </c>
      <c r="U642" s="7" t="str">
        <f t="shared" ref="U642:U705" si="32">"Time Card"</f>
        <v>Time Card</v>
      </c>
      <c r="V642" s="8" t="str">
        <f>RIGHT(TEXT(Data6[[#This Row],[Date:]],"mmddyyyy"),4)</f>
        <v>2024</v>
      </c>
      <c r="W642" s="8" t="str">
        <f>MID(TEXT(Data6[[#This Row],[Date:]],"mmddyyyy"),3,2)</f>
        <v>26</v>
      </c>
      <c r="X642" s="8" t="str">
        <f>LEFT(TEXT(Data6[[#This Row],[Date:]],"mmddyyyy"),2)</f>
        <v>04</v>
      </c>
      <c r="Y642" s="6">
        <f>DATE(Data6[[#This Row],[Year]],Data6[[#This Row],[Month]],Data6[[#This Row],[Day]])</f>
        <v>45408</v>
      </c>
    </row>
    <row r="643" spans="1:25">
      <c r="A643" s="5">
        <v>45408.576345486108</v>
      </c>
      <c r="B643" s="7" t="s">
        <v>35</v>
      </c>
      <c r="C643" s="6" t="s">
        <v>504</v>
      </c>
      <c r="D643" s="7" t="s">
        <v>510</v>
      </c>
      <c r="E643" s="8">
        <v>5</v>
      </c>
      <c r="F643" s="7" t="s">
        <v>68</v>
      </c>
      <c r="G643" s="7" t="s">
        <v>68</v>
      </c>
      <c r="H643" s="7" t="s">
        <v>500</v>
      </c>
      <c r="I643" s="7" t="s">
        <v>44</v>
      </c>
      <c r="J643" s="19" t="str">
        <f>IFERROR(INDEX('Employee Info'!$C$3:$E$200,MATCH(Data6[[#This Row],[Name:]],'Employee Info'!$B$3:$B$200,0),MATCH(Data6[[#This Row],[Hours Type:]],'Employee Info'!$C$2:$E$2,0)),"")</f>
        <v/>
      </c>
      <c r="K643" s="19" t="str">
        <f>IFERROR(INDEX('Employee Info'!$C$3:$J$200,MATCH(Data6[[#This Row],[Name:]],'Employee Info'!$B$3:$B$200,0),MATCH(Data6[[#Headers],[Truck]],'Employee Info'!$C$2:$J$2,0)),"")</f>
        <v/>
      </c>
      <c r="L643" s="19" t="str">
        <f>IFERROR(INDEX('Employee Info'!$C$3:$J$200,MATCH(Data6[[#This Row],[Name:]],'Employee Info'!$B$3:$B$200,0),MATCH(Data6[[#Headers],[Phone]],'Employee Info'!$C$2:$J$2,0)),"")</f>
        <v/>
      </c>
      <c r="M643" s="19" t="str">
        <f>IFERROR(INDEX('Employee Info'!$C$3:$J$200,MATCH(Data6[[#This Row],[Name:]],'Employee Info'!$B$3:$B$200,0),MATCH(Data6[[#Headers],[Tech]],'Employee Info'!$C$2:$J$2,0)),"")</f>
        <v/>
      </c>
      <c r="N643" s="19" t="str">
        <f>IFERROR(INDEX('Employee Info'!$C$3:$J$200,MATCH(Data6[[#This Row],[Name:]],'Employee Info'!$B$3:$B$200,0),MATCH(Data6[[#Headers],[Other]],'Employee Info'!$C$2:$J$2,0)),"")</f>
        <v/>
      </c>
      <c r="O643" s="19">
        <f>IFERROR((Data6[[#This Row],[Hours:]]*SUM(Data6[[#This Row],[Rate]:[Other]])),"")</f>
        <v>0</v>
      </c>
      <c r="P643" s="7" t="str">
        <f>IF(Data6[[#This Row],[WO'#:]]="","Riley #","WO#")</f>
        <v>Riley #</v>
      </c>
      <c r="Q643" s="7">
        <f>IFERROR(WEEKNUM(Data6[[#This Row],[Date:]]),"")</f>
        <v>17</v>
      </c>
      <c r="R643" s="6">
        <f t="shared" si="30"/>
        <v>45403</v>
      </c>
      <c r="S643" s="6">
        <f>Data6[[#This Row],[Week Start]]+7</f>
        <v>45410</v>
      </c>
      <c r="T643" s="7" t="str">
        <f t="shared" si="31"/>
        <v>4/21/2024 - 4/28/2024</v>
      </c>
      <c r="U643" s="7" t="str">
        <f t="shared" si="32"/>
        <v>Time Card</v>
      </c>
      <c r="V643" s="8" t="str">
        <f>RIGHT(TEXT(Data6[[#This Row],[Date:]],"mmddyyyy"),4)</f>
        <v>2024</v>
      </c>
      <c r="W643" s="8" t="str">
        <f>MID(TEXT(Data6[[#This Row],[Date:]],"mmddyyyy"),3,2)</f>
        <v>26</v>
      </c>
      <c r="X643" s="8" t="str">
        <f>LEFT(TEXT(Data6[[#This Row],[Date:]],"mmddyyyy"),2)</f>
        <v>04</v>
      </c>
      <c r="Y643" s="6">
        <f>DATE(Data6[[#This Row],[Year]],Data6[[#This Row],[Month]],Data6[[#This Row],[Day]])</f>
        <v>45408</v>
      </c>
    </row>
    <row r="644" spans="1:25">
      <c r="A644" s="5">
        <v>45408.404419444443</v>
      </c>
      <c r="B644" s="7" t="s">
        <v>31</v>
      </c>
      <c r="C644" s="6" t="s">
        <v>504</v>
      </c>
      <c r="D644" s="7" t="s">
        <v>484</v>
      </c>
      <c r="E644" s="8">
        <v>8</v>
      </c>
      <c r="F644" s="7" t="s">
        <v>68</v>
      </c>
      <c r="G644" s="7" t="s">
        <v>68</v>
      </c>
      <c r="H644" s="7" t="s">
        <v>485</v>
      </c>
      <c r="I644" s="7" t="s">
        <v>44</v>
      </c>
      <c r="J644" s="19" t="str">
        <f>IFERROR(INDEX('Employee Info'!$C$3:$E$200,MATCH(Data6[[#This Row],[Name:]],'Employee Info'!$B$3:$B$200,0),MATCH(Data6[[#This Row],[Hours Type:]],'Employee Info'!$C$2:$E$2,0)),"")</f>
        <v/>
      </c>
      <c r="K644" s="19" t="str">
        <f>IFERROR(INDEX('Employee Info'!$C$3:$J$200,MATCH(Data6[[#This Row],[Name:]],'Employee Info'!$B$3:$B$200,0),MATCH(Data6[[#Headers],[Truck]],'Employee Info'!$C$2:$J$2,0)),"")</f>
        <v/>
      </c>
      <c r="L644" s="19" t="str">
        <f>IFERROR(INDEX('Employee Info'!$C$3:$J$200,MATCH(Data6[[#This Row],[Name:]],'Employee Info'!$B$3:$B$200,0),MATCH(Data6[[#Headers],[Phone]],'Employee Info'!$C$2:$J$2,0)),"")</f>
        <v/>
      </c>
      <c r="M644" s="19" t="str">
        <f>IFERROR(INDEX('Employee Info'!$C$3:$J$200,MATCH(Data6[[#This Row],[Name:]],'Employee Info'!$B$3:$B$200,0),MATCH(Data6[[#Headers],[Tech]],'Employee Info'!$C$2:$J$2,0)),"")</f>
        <v/>
      </c>
      <c r="N644" s="19" t="str">
        <f>IFERROR(INDEX('Employee Info'!$C$3:$J$200,MATCH(Data6[[#This Row],[Name:]],'Employee Info'!$B$3:$B$200,0),MATCH(Data6[[#Headers],[Other]],'Employee Info'!$C$2:$J$2,0)),"")</f>
        <v/>
      </c>
      <c r="O644" s="19">
        <f>IFERROR((Data6[[#This Row],[Hours:]]*SUM(Data6[[#This Row],[Rate]:[Other]])),"")</f>
        <v>0</v>
      </c>
      <c r="P644" s="7" t="str">
        <f>IF(Data6[[#This Row],[WO'#:]]="","Riley #","WO#")</f>
        <v>Riley #</v>
      </c>
      <c r="Q644" s="7">
        <f>IFERROR(WEEKNUM(Data6[[#This Row],[Date:]]),"")</f>
        <v>17</v>
      </c>
      <c r="R644" s="6">
        <f t="shared" si="30"/>
        <v>45403</v>
      </c>
      <c r="S644" s="6">
        <f>Data6[[#This Row],[Week Start]]+7</f>
        <v>45410</v>
      </c>
      <c r="T644" s="7" t="str">
        <f t="shared" si="31"/>
        <v>4/21/2024 - 4/28/2024</v>
      </c>
      <c r="U644" s="7" t="str">
        <f t="shared" si="32"/>
        <v>Time Card</v>
      </c>
      <c r="V644" s="8" t="str">
        <f>RIGHT(TEXT(Data6[[#This Row],[Date:]],"mmddyyyy"),4)</f>
        <v>2024</v>
      </c>
      <c r="W644" s="8" t="str">
        <f>MID(TEXT(Data6[[#This Row],[Date:]],"mmddyyyy"),3,2)</f>
        <v>26</v>
      </c>
      <c r="X644" s="8" t="str">
        <f>LEFT(TEXT(Data6[[#This Row],[Date:]],"mmddyyyy"),2)</f>
        <v>04</v>
      </c>
      <c r="Y644" s="6">
        <f>DATE(Data6[[#This Row],[Year]],Data6[[#This Row],[Month]],Data6[[#This Row],[Day]])</f>
        <v>45408</v>
      </c>
    </row>
    <row r="645" spans="1:25">
      <c r="A645" s="5">
        <v>45408.461603124997</v>
      </c>
      <c r="B645" s="7" t="s">
        <v>492</v>
      </c>
      <c r="C645" s="6" t="s">
        <v>504</v>
      </c>
      <c r="D645" s="7" t="s">
        <v>486</v>
      </c>
      <c r="E645" s="8">
        <v>8</v>
      </c>
      <c r="F645" s="7" t="s">
        <v>68</v>
      </c>
      <c r="G645" s="7" t="s">
        <v>68</v>
      </c>
      <c r="H645" s="7" t="s">
        <v>485</v>
      </c>
      <c r="I645" s="7" t="s">
        <v>44</v>
      </c>
      <c r="J645" s="19" t="str">
        <f>IFERROR(INDEX('Employee Info'!$C$3:$E$200,MATCH(Data6[[#This Row],[Name:]],'Employee Info'!$B$3:$B$200,0),MATCH(Data6[[#This Row],[Hours Type:]],'Employee Info'!$C$2:$E$2,0)),"")</f>
        <v/>
      </c>
      <c r="K645" s="19" t="str">
        <f>IFERROR(INDEX('Employee Info'!$C$3:$J$200,MATCH(Data6[[#This Row],[Name:]],'Employee Info'!$B$3:$B$200,0),MATCH(Data6[[#Headers],[Truck]],'Employee Info'!$C$2:$J$2,0)),"")</f>
        <v/>
      </c>
      <c r="L645" s="19" t="str">
        <f>IFERROR(INDEX('Employee Info'!$C$3:$J$200,MATCH(Data6[[#This Row],[Name:]],'Employee Info'!$B$3:$B$200,0),MATCH(Data6[[#Headers],[Phone]],'Employee Info'!$C$2:$J$2,0)),"")</f>
        <v/>
      </c>
      <c r="M645" s="19" t="str">
        <f>IFERROR(INDEX('Employee Info'!$C$3:$J$200,MATCH(Data6[[#This Row],[Name:]],'Employee Info'!$B$3:$B$200,0),MATCH(Data6[[#Headers],[Tech]],'Employee Info'!$C$2:$J$2,0)),"")</f>
        <v/>
      </c>
      <c r="N645" s="19" t="str">
        <f>IFERROR(INDEX('Employee Info'!$C$3:$J$200,MATCH(Data6[[#This Row],[Name:]],'Employee Info'!$B$3:$B$200,0),MATCH(Data6[[#Headers],[Other]],'Employee Info'!$C$2:$J$2,0)),"")</f>
        <v/>
      </c>
      <c r="O645" s="19">
        <f>IFERROR((Data6[[#This Row],[Hours:]]*SUM(Data6[[#This Row],[Rate]:[Other]])),"")</f>
        <v>0</v>
      </c>
      <c r="P645" s="7" t="str">
        <f>IF(Data6[[#This Row],[WO'#:]]="","Riley #","WO#")</f>
        <v>Riley #</v>
      </c>
      <c r="Q645" s="7">
        <f>IFERROR(WEEKNUM(Data6[[#This Row],[Date:]]),"")</f>
        <v>17</v>
      </c>
      <c r="R645" s="6">
        <f t="shared" si="30"/>
        <v>45403</v>
      </c>
      <c r="S645" s="6">
        <f>Data6[[#This Row],[Week Start]]+7</f>
        <v>45410</v>
      </c>
      <c r="T645" s="7" t="str">
        <f t="shared" si="31"/>
        <v>4/21/2024 - 4/28/2024</v>
      </c>
      <c r="U645" s="7" t="str">
        <f t="shared" si="32"/>
        <v>Time Card</v>
      </c>
      <c r="V645" s="8" t="str">
        <f>RIGHT(TEXT(Data6[[#This Row],[Date:]],"mmddyyyy"),4)</f>
        <v>2024</v>
      </c>
      <c r="W645" s="8" t="str">
        <f>MID(TEXT(Data6[[#This Row],[Date:]],"mmddyyyy"),3,2)</f>
        <v>26</v>
      </c>
      <c r="X645" s="8" t="str">
        <f>LEFT(TEXT(Data6[[#This Row],[Date:]],"mmddyyyy"),2)</f>
        <v>04</v>
      </c>
      <c r="Y645" s="6">
        <f>DATE(Data6[[#This Row],[Year]],Data6[[#This Row],[Month]],Data6[[#This Row],[Day]])</f>
        <v>45408</v>
      </c>
    </row>
    <row r="646" spans="1:25">
      <c r="A646" s="5">
        <v>45408.463043518517</v>
      </c>
      <c r="B646" s="7" t="s">
        <v>66</v>
      </c>
      <c r="C646" s="6" t="s">
        <v>504</v>
      </c>
      <c r="D646" s="7" t="s">
        <v>486</v>
      </c>
      <c r="E646" s="8">
        <v>1</v>
      </c>
      <c r="F646" s="7" t="s">
        <v>68</v>
      </c>
      <c r="G646" s="7" t="s">
        <v>68</v>
      </c>
      <c r="H646" s="7" t="s">
        <v>485</v>
      </c>
      <c r="I646" s="7" t="s">
        <v>44</v>
      </c>
      <c r="J646" s="19" t="str">
        <f>IFERROR(INDEX('Employee Info'!$C$3:$E$200,MATCH(Data6[[#This Row],[Name:]],'Employee Info'!$B$3:$B$200,0),MATCH(Data6[[#This Row],[Hours Type:]],'Employee Info'!$C$2:$E$2,0)),"")</f>
        <v/>
      </c>
      <c r="K646" s="19" t="str">
        <f>IFERROR(INDEX('Employee Info'!$C$3:$J$200,MATCH(Data6[[#This Row],[Name:]],'Employee Info'!$B$3:$B$200,0),MATCH(Data6[[#Headers],[Truck]],'Employee Info'!$C$2:$J$2,0)),"")</f>
        <v/>
      </c>
      <c r="L646" s="19" t="str">
        <f>IFERROR(INDEX('Employee Info'!$C$3:$J$200,MATCH(Data6[[#This Row],[Name:]],'Employee Info'!$B$3:$B$200,0),MATCH(Data6[[#Headers],[Phone]],'Employee Info'!$C$2:$J$2,0)),"")</f>
        <v/>
      </c>
      <c r="M646" s="19" t="str">
        <f>IFERROR(INDEX('Employee Info'!$C$3:$J$200,MATCH(Data6[[#This Row],[Name:]],'Employee Info'!$B$3:$B$200,0),MATCH(Data6[[#Headers],[Tech]],'Employee Info'!$C$2:$J$2,0)),"")</f>
        <v/>
      </c>
      <c r="N646" s="19" t="str">
        <f>IFERROR(INDEX('Employee Info'!$C$3:$J$200,MATCH(Data6[[#This Row],[Name:]],'Employee Info'!$B$3:$B$200,0),MATCH(Data6[[#Headers],[Other]],'Employee Info'!$C$2:$J$2,0)),"")</f>
        <v/>
      </c>
      <c r="O646" s="19">
        <f>IFERROR((Data6[[#This Row],[Hours:]]*SUM(Data6[[#This Row],[Rate]:[Other]])),"")</f>
        <v>0</v>
      </c>
      <c r="P646" s="7" t="str">
        <f>IF(Data6[[#This Row],[WO'#:]]="","Riley #","WO#")</f>
        <v>Riley #</v>
      </c>
      <c r="Q646" s="7">
        <f>IFERROR(WEEKNUM(Data6[[#This Row],[Date:]]),"")</f>
        <v>17</v>
      </c>
      <c r="R646" s="6">
        <f t="shared" si="30"/>
        <v>45403</v>
      </c>
      <c r="S646" s="6">
        <f>Data6[[#This Row],[Week Start]]+7</f>
        <v>45410</v>
      </c>
      <c r="T646" s="7" t="str">
        <f t="shared" si="31"/>
        <v>4/21/2024 - 4/28/2024</v>
      </c>
      <c r="U646" s="7" t="str">
        <f t="shared" si="32"/>
        <v>Time Card</v>
      </c>
      <c r="V646" s="8" t="str">
        <f>RIGHT(TEXT(Data6[[#This Row],[Date:]],"mmddyyyy"),4)</f>
        <v>2024</v>
      </c>
      <c r="W646" s="8" t="str">
        <f>MID(TEXT(Data6[[#This Row],[Date:]],"mmddyyyy"),3,2)</f>
        <v>26</v>
      </c>
      <c r="X646" s="8" t="str">
        <f>LEFT(TEXT(Data6[[#This Row],[Date:]],"mmddyyyy"),2)</f>
        <v>04</v>
      </c>
      <c r="Y646" s="6">
        <f>DATE(Data6[[#This Row],[Year]],Data6[[#This Row],[Month]],Data6[[#This Row],[Day]])</f>
        <v>45408</v>
      </c>
    </row>
    <row r="647" spans="1:25">
      <c r="A647" s="5">
        <v>45408.579499305553</v>
      </c>
      <c r="B647" s="7" t="s">
        <v>65</v>
      </c>
      <c r="C647" s="6" t="s">
        <v>504</v>
      </c>
      <c r="D647" s="7" t="s">
        <v>511</v>
      </c>
      <c r="E647" s="8">
        <v>8</v>
      </c>
      <c r="F647" s="7" t="s">
        <v>68</v>
      </c>
      <c r="G647" s="7" t="s">
        <v>68</v>
      </c>
      <c r="H647" s="7" t="s">
        <v>485</v>
      </c>
      <c r="I647" s="7" t="s">
        <v>44</v>
      </c>
      <c r="J647" s="19" t="str">
        <f>IFERROR(INDEX('Employee Info'!$C$3:$E$200,MATCH(Data6[[#This Row],[Name:]],'Employee Info'!$B$3:$B$200,0),MATCH(Data6[[#This Row],[Hours Type:]],'Employee Info'!$C$2:$E$2,0)),"")</f>
        <v/>
      </c>
      <c r="K647" s="19" t="str">
        <f>IFERROR(INDEX('Employee Info'!$C$3:$J$200,MATCH(Data6[[#This Row],[Name:]],'Employee Info'!$B$3:$B$200,0),MATCH(Data6[[#Headers],[Truck]],'Employee Info'!$C$2:$J$2,0)),"")</f>
        <v/>
      </c>
      <c r="L647" s="19" t="str">
        <f>IFERROR(INDEX('Employee Info'!$C$3:$J$200,MATCH(Data6[[#This Row],[Name:]],'Employee Info'!$B$3:$B$200,0),MATCH(Data6[[#Headers],[Phone]],'Employee Info'!$C$2:$J$2,0)),"")</f>
        <v/>
      </c>
      <c r="M647" s="19" t="str">
        <f>IFERROR(INDEX('Employee Info'!$C$3:$J$200,MATCH(Data6[[#This Row],[Name:]],'Employee Info'!$B$3:$B$200,0),MATCH(Data6[[#Headers],[Tech]],'Employee Info'!$C$2:$J$2,0)),"")</f>
        <v/>
      </c>
      <c r="N647" s="19" t="str">
        <f>IFERROR(INDEX('Employee Info'!$C$3:$J$200,MATCH(Data6[[#This Row],[Name:]],'Employee Info'!$B$3:$B$200,0),MATCH(Data6[[#Headers],[Other]],'Employee Info'!$C$2:$J$2,0)),"")</f>
        <v/>
      </c>
      <c r="O647" s="19">
        <f>IFERROR((Data6[[#This Row],[Hours:]]*SUM(Data6[[#This Row],[Rate]:[Other]])),"")</f>
        <v>0</v>
      </c>
      <c r="P647" s="7" t="str">
        <f>IF(Data6[[#This Row],[WO'#:]]="","Riley #","WO#")</f>
        <v>Riley #</v>
      </c>
      <c r="Q647" s="7">
        <f>IFERROR(WEEKNUM(Data6[[#This Row],[Date:]]),"")</f>
        <v>17</v>
      </c>
      <c r="R647" s="6">
        <f t="shared" si="30"/>
        <v>45403</v>
      </c>
      <c r="S647" s="6">
        <f>Data6[[#This Row],[Week Start]]+7</f>
        <v>45410</v>
      </c>
      <c r="T647" s="7" t="str">
        <f t="shared" si="31"/>
        <v>4/21/2024 - 4/28/2024</v>
      </c>
      <c r="U647" s="7" t="str">
        <f t="shared" si="32"/>
        <v>Time Card</v>
      </c>
      <c r="V647" s="8" t="str">
        <f>RIGHT(TEXT(Data6[[#This Row],[Date:]],"mmddyyyy"),4)</f>
        <v>2024</v>
      </c>
      <c r="W647" s="8" t="str">
        <f>MID(TEXT(Data6[[#This Row],[Date:]],"mmddyyyy"),3,2)</f>
        <v>26</v>
      </c>
      <c r="X647" s="8" t="str">
        <f>LEFT(TEXT(Data6[[#This Row],[Date:]],"mmddyyyy"),2)</f>
        <v>04</v>
      </c>
      <c r="Y647" s="6">
        <f>DATE(Data6[[#This Row],[Year]],Data6[[#This Row],[Month]],Data6[[#This Row],[Day]])</f>
        <v>45408</v>
      </c>
    </row>
    <row r="648" spans="1:25">
      <c r="A648" s="5">
        <v>45408.501596759263</v>
      </c>
      <c r="B648" s="7" t="s">
        <v>66</v>
      </c>
      <c r="C648" s="6" t="s">
        <v>504</v>
      </c>
      <c r="D648" s="7" t="s">
        <v>509</v>
      </c>
      <c r="E648" s="8">
        <v>2</v>
      </c>
      <c r="F648" s="7" t="s">
        <v>68</v>
      </c>
      <c r="G648" s="7" t="s">
        <v>68</v>
      </c>
      <c r="H648" s="7" t="s">
        <v>460</v>
      </c>
      <c r="I648" s="7" t="s">
        <v>44</v>
      </c>
      <c r="J648" s="19" t="str">
        <f>IFERROR(INDEX('Employee Info'!$C$3:$E$200,MATCH(Data6[[#This Row],[Name:]],'Employee Info'!$B$3:$B$200,0),MATCH(Data6[[#This Row],[Hours Type:]],'Employee Info'!$C$2:$E$2,0)),"")</f>
        <v/>
      </c>
      <c r="K648" s="19" t="str">
        <f>IFERROR(INDEX('Employee Info'!$C$3:$J$200,MATCH(Data6[[#This Row],[Name:]],'Employee Info'!$B$3:$B$200,0),MATCH(Data6[[#Headers],[Truck]],'Employee Info'!$C$2:$J$2,0)),"")</f>
        <v/>
      </c>
      <c r="L648" s="19" t="str">
        <f>IFERROR(INDEX('Employee Info'!$C$3:$J$200,MATCH(Data6[[#This Row],[Name:]],'Employee Info'!$B$3:$B$200,0),MATCH(Data6[[#Headers],[Phone]],'Employee Info'!$C$2:$J$2,0)),"")</f>
        <v/>
      </c>
      <c r="M648" s="19" t="str">
        <f>IFERROR(INDEX('Employee Info'!$C$3:$J$200,MATCH(Data6[[#This Row],[Name:]],'Employee Info'!$B$3:$B$200,0),MATCH(Data6[[#Headers],[Tech]],'Employee Info'!$C$2:$J$2,0)),"")</f>
        <v/>
      </c>
      <c r="N648" s="19" t="str">
        <f>IFERROR(INDEX('Employee Info'!$C$3:$J$200,MATCH(Data6[[#This Row],[Name:]],'Employee Info'!$B$3:$B$200,0),MATCH(Data6[[#Headers],[Other]],'Employee Info'!$C$2:$J$2,0)),"")</f>
        <v/>
      </c>
      <c r="O648" s="19">
        <f>IFERROR((Data6[[#This Row],[Hours:]]*SUM(Data6[[#This Row],[Rate]:[Other]])),"")</f>
        <v>0</v>
      </c>
      <c r="P648" s="7" t="str">
        <f>IF(Data6[[#This Row],[WO'#:]]="","Riley #","WO#")</f>
        <v>Riley #</v>
      </c>
      <c r="Q648" s="7">
        <f>IFERROR(WEEKNUM(Data6[[#This Row],[Date:]]),"")</f>
        <v>17</v>
      </c>
      <c r="R648" s="6">
        <f t="shared" si="30"/>
        <v>45403</v>
      </c>
      <c r="S648" s="6">
        <f>Data6[[#This Row],[Week Start]]+7</f>
        <v>45410</v>
      </c>
      <c r="T648" s="7" t="str">
        <f t="shared" si="31"/>
        <v>4/21/2024 - 4/28/2024</v>
      </c>
      <c r="U648" s="7" t="str">
        <f t="shared" si="32"/>
        <v>Time Card</v>
      </c>
      <c r="V648" s="8" t="str">
        <f>RIGHT(TEXT(Data6[[#This Row],[Date:]],"mmddyyyy"),4)</f>
        <v>2024</v>
      </c>
      <c r="W648" s="8" t="str">
        <f>MID(TEXT(Data6[[#This Row],[Date:]],"mmddyyyy"),3,2)</f>
        <v>26</v>
      </c>
      <c r="X648" s="8" t="str">
        <f>LEFT(TEXT(Data6[[#This Row],[Date:]],"mmddyyyy"),2)</f>
        <v>04</v>
      </c>
      <c r="Y648" s="6">
        <f>DATE(Data6[[#This Row],[Year]],Data6[[#This Row],[Month]],Data6[[#This Row],[Day]])</f>
        <v>45408</v>
      </c>
    </row>
    <row r="649" spans="1:25">
      <c r="A649" s="5">
        <v>45408.545851273149</v>
      </c>
      <c r="B649" s="7" t="s">
        <v>66</v>
      </c>
      <c r="C649" s="6" t="s">
        <v>512</v>
      </c>
      <c r="D649" s="7" t="s">
        <v>513</v>
      </c>
      <c r="E649" s="8">
        <v>2</v>
      </c>
      <c r="F649" s="7">
        <v>7094599</v>
      </c>
      <c r="G649" s="7" t="s">
        <v>68</v>
      </c>
      <c r="H649" s="7" t="s">
        <v>69</v>
      </c>
      <c r="I649" s="7" t="s">
        <v>45</v>
      </c>
      <c r="J649" s="19" t="str">
        <f>IFERROR(INDEX('Employee Info'!$C$3:$E$200,MATCH(Data6[[#This Row],[Name:]],'Employee Info'!$B$3:$B$200,0),MATCH(Data6[[#This Row],[Hours Type:]],'Employee Info'!$C$2:$E$2,0)),"")</f>
        <v/>
      </c>
      <c r="K649" s="19" t="str">
        <f>IFERROR(INDEX('Employee Info'!$C$3:$J$200,MATCH(Data6[[#This Row],[Name:]],'Employee Info'!$B$3:$B$200,0),MATCH(Data6[[#Headers],[Truck]],'Employee Info'!$C$2:$J$2,0)),"")</f>
        <v/>
      </c>
      <c r="L649" s="19" t="str">
        <f>IFERROR(INDEX('Employee Info'!$C$3:$J$200,MATCH(Data6[[#This Row],[Name:]],'Employee Info'!$B$3:$B$200,0),MATCH(Data6[[#Headers],[Phone]],'Employee Info'!$C$2:$J$2,0)),"")</f>
        <v/>
      </c>
      <c r="M649" s="19" t="str">
        <f>IFERROR(INDEX('Employee Info'!$C$3:$J$200,MATCH(Data6[[#This Row],[Name:]],'Employee Info'!$B$3:$B$200,0),MATCH(Data6[[#Headers],[Tech]],'Employee Info'!$C$2:$J$2,0)),"")</f>
        <v/>
      </c>
      <c r="N649" s="19" t="str">
        <f>IFERROR(INDEX('Employee Info'!$C$3:$J$200,MATCH(Data6[[#This Row],[Name:]],'Employee Info'!$B$3:$B$200,0),MATCH(Data6[[#Headers],[Other]],'Employee Info'!$C$2:$J$2,0)),"")</f>
        <v/>
      </c>
      <c r="O649" s="19">
        <f>IFERROR((Data6[[#This Row],[Hours:]]*SUM(Data6[[#This Row],[Rate]:[Other]])),"")</f>
        <v>0</v>
      </c>
      <c r="P649" s="7" t="str">
        <f>IF(Data6[[#This Row],[WO'#:]]="","Riley #","WO#")</f>
        <v>WO#</v>
      </c>
      <c r="Q649" s="7">
        <f>IFERROR(WEEKNUM(Data6[[#This Row],[Date:]]),"")</f>
        <v>17</v>
      </c>
      <c r="R649" s="6">
        <f t="shared" si="30"/>
        <v>45403</v>
      </c>
      <c r="S649" s="6">
        <f>Data6[[#This Row],[Week Start]]+7</f>
        <v>45410</v>
      </c>
      <c r="T649" s="7" t="str">
        <f t="shared" si="31"/>
        <v>4/21/2024 - 4/28/2024</v>
      </c>
      <c r="U649" s="7" t="str">
        <f t="shared" si="32"/>
        <v>Time Card</v>
      </c>
      <c r="V649" s="8" t="str">
        <f>RIGHT(TEXT(Data6[[#This Row],[Date:]],"mmddyyyy"),4)</f>
        <v>2024</v>
      </c>
      <c r="W649" s="8" t="str">
        <f>MID(TEXT(Data6[[#This Row],[Date:]],"mmddyyyy"),3,2)</f>
        <v>27</v>
      </c>
      <c r="X649" s="8" t="str">
        <f>LEFT(TEXT(Data6[[#This Row],[Date:]],"mmddyyyy"),2)</f>
        <v>04</v>
      </c>
      <c r="Y649" s="6">
        <f>DATE(Data6[[#This Row],[Year]],Data6[[#This Row],[Month]],Data6[[#This Row],[Day]])</f>
        <v>45409</v>
      </c>
    </row>
    <row r="650" spans="1:25">
      <c r="A650" s="5">
        <v>45412.259034490744</v>
      </c>
      <c r="B650" s="7" t="s">
        <v>31</v>
      </c>
      <c r="C650" s="6" t="s">
        <v>514</v>
      </c>
      <c r="D650" s="7" t="s">
        <v>515</v>
      </c>
      <c r="E650" s="8">
        <v>7</v>
      </c>
      <c r="F650" s="7">
        <v>6984733</v>
      </c>
      <c r="G650" s="7" t="s">
        <v>68</v>
      </c>
      <c r="H650" s="7" t="s">
        <v>69</v>
      </c>
      <c r="I650" s="7" t="s">
        <v>44</v>
      </c>
      <c r="J650" s="19" t="str">
        <f>IFERROR(INDEX('Employee Info'!$C$3:$E$200,MATCH(Data6[[#This Row],[Name:]],'Employee Info'!$B$3:$B$200,0),MATCH(Data6[[#This Row],[Hours Type:]],'Employee Info'!$C$2:$E$2,0)),"")</f>
        <v/>
      </c>
      <c r="K650" s="19" t="str">
        <f>IFERROR(INDEX('Employee Info'!$C$3:$J$200,MATCH(Data6[[#This Row],[Name:]],'Employee Info'!$B$3:$B$200,0),MATCH(Data6[[#Headers],[Truck]],'Employee Info'!$C$2:$J$2,0)),"")</f>
        <v/>
      </c>
      <c r="L650" s="19" t="str">
        <f>IFERROR(INDEX('Employee Info'!$C$3:$J$200,MATCH(Data6[[#This Row],[Name:]],'Employee Info'!$B$3:$B$200,0),MATCH(Data6[[#Headers],[Phone]],'Employee Info'!$C$2:$J$2,0)),"")</f>
        <v/>
      </c>
      <c r="M650" s="19" t="str">
        <f>IFERROR(INDEX('Employee Info'!$C$3:$J$200,MATCH(Data6[[#This Row],[Name:]],'Employee Info'!$B$3:$B$200,0),MATCH(Data6[[#Headers],[Tech]],'Employee Info'!$C$2:$J$2,0)),"")</f>
        <v/>
      </c>
      <c r="N650" s="19" t="str">
        <f>IFERROR(INDEX('Employee Info'!$C$3:$J$200,MATCH(Data6[[#This Row],[Name:]],'Employee Info'!$B$3:$B$200,0),MATCH(Data6[[#Headers],[Other]],'Employee Info'!$C$2:$J$2,0)),"")</f>
        <v/>
      </c>
      <c r="O650" s="19">
        <f>IFERROR((Data6[[#This Row],[Hours:]]*SUM(Data6[[#This Row],[Rate]:[Other]])),"")</f>
        <v>0</v>
      </c>
      <c r="P650" s="7" t="str">
        <f>IF(Data6[[#This Row],[WO'#:]]="","Riley #","WO#")</f>
        <v>WO#</v>
      </c>
      <c r="Q650" s="7">
        <f>IFERROR(WEEKNUM(Data6[[#This Row],[Date:]]),"")</f>
        <v>18</v>
      </c>
      <c r="R650" s="6">
        <f t="shared" si="30"/>
        <v>45410</v>
      </c>
      <c r="S650" s="6">
        <f>Data6[[#This Row],[Week Start]]+7</f>
        <v>45417</v>
      </c>
      <c r="T650" s="7" t="str">
        <f t="shared" si="31"/>
        <v>4/28/2024 - 5/5/2024</v>
      </c>
      <c r="U650" s="7" t="str">
        <f t="shared" si="32"/>
        <v>Time Card</v>
      </c>
      <c r="V650" s="8" t="str">
        <f>RIGHT(TEXT(Data6[[#This Row],[Date:]],"mmddyyyy"),4)</f>
        <v>2024</v>
      </c>
      <c r="W650" s="8" t="str">
        <f>MID(TEXT(Data6[[#This Row],[Date:]],"mmddyyyy"),3,2)</f>
        <v>29</v>
      </c>
      <c r="X650" s="8" t="str">
        <f>LEFT(TEXT(Data6[[#This Row],[Date:]],"mmddyyyy"),2)</f>
        <v>04</v>
      </c>
      <c r="Y650" s="6">
        <f>DATE(Data6[[#This Row],[Year]],Data6[[#This Row],[Month]],Data6[[#This Row],[Day]])</f>
        <v>45411</v>
      </c>
    </row>
    <row r="651" spans="1:25">
      <c r="A651" s="5">
        <v>45420.328115625001</v>
      </c>
      <c r="B651" s="7" t="s">
        <v>76</v>
      </c>
      <c r="C651" s="6" t="s">
        <v>514</v>
      </c>
      <c r="D651" s="7" t="s">
        <v>156</v>
      </c>
      <c r="E651" s="8">
        <v>1</v>
      </c>
      <c r="F651" s="7">
        <v>6984733</v>
      </c>
      <c r="G651" s="7" t="s">
        <v>68</v>
      </c>
      <c r="H651" s="7" t="s">
        <v>69</v>
      </c>
      <c r="I651" s="7" t="s">
        <v>44</v>
      </c>
      <c r="J651" s="19" t="str">
        <f>IFERROR(INDEX('Employee Info'!$C$3:$E$200,MATCH(Data6[[#This Row],[Name:]],'Employee Info'!$B$3:$B$200,0),MATCH(Data6[[#This Row],[Hours Type:]],'Employee Info'!$C$2:$E$2,0)),"")</f>
        <v/>
      </c>
      <c r="K651" s="19" t="str">
        <f>IFERROR(INDEX('Employee Info'!$C$3:$J$200,MATCH(Data6[[#This Row],[Name:]],'Employee Info'!$B$3:$B$200,0),MATCH(Data6[[#Headers],[Truck]],'Employee Info'!$C$2:$J$2,0)),"")</f>
        <v/>
      </c>
      <c r="L651" s="19" t="str">
        <f>IFERROR(INDEX('Employee Info'!$C$3:$J$200,MATCH(Data6[[#This Row],[Name:]],'Employee Info'!$B$3:$B$200,0),MATCH(Data6[[#Headers],[Phone]],'Employee Info'!$C$2:$J$2,0)),"")</f>
        <v/>
      </c>
      <c r="M651" s="19" t="str">
        <f>IFERROR(INDEX('Employee Info'!$C$3:$J$200,MATCH(Data6[[#This Row],[Name:]],'Employee Info'!$B$3:$B$200,0),MATCH(Data6[[#Headers],[Tech]],'Employee Info'!$C$2:$J$2,0)),"")</f>
        <v/>
      </c>
      <c r="N651" s="19" t="str">
        <f>IFERROR(INDEX('Employee Info'!$C$3:$J$200,MATCH(Data6[[#This Row],[Name:]],'Employee Info'!$B$3:$B$200,0),MATCH(Data6[[#Headers],[Other]],'Employee Info'!$C$2:$J$2,0)),"")</f>
        <v/>
      </c>
      <c r="O651" s="19">
        <f>IFERROR((Data6[[#This Row],[Hours:]]*SUM(Data6[[#This Row],[Rate]:[Other]])),"")</f>
        <v>0</v>
      </c>
      <c r="P651" s="7" t="str">
        <f>IF(Data6[[#This Row],[WO'#:]]="","Riley #","WO#")</f>
        <v>WO#</v>
      </c>
      <c r="Q651" s="7">
        <f>IFERROR(WEEKNUM(Data6[[#This Row],[Date:]]),"")</f>
        <v>18</v>
      </c>
      <c r="R651" s="6">
        <f t="shared" si="30"/>
        <v>45410</v>
      </c>
      <c r="S651" s="6">
        <f>Data6[[#This Row],[Week Start]]+7</f>
        <v>45417</v>
      </c>
      <c r="T651" s="7" t="str">
        <f t="shared" si="31"/>
        <v>4/28/2024 - 5/5/2024</v>
      </c>
      <c r="U651" s="7" t="str">
        <f t="shared" si="32"/>
        <v>Time Card</v>
      </c>
      <c r="V651" s="8" t="str">
        <f>RIGHT(TEXT(Data6[[#This Row],[Date:]],"mmddyyyy"),4)</f>
        <v>2024</v>
      </c>
      <c r="W651" s="8" t="str">
        <f>MID(TEXT(Data6[[#This Row],[Date:]],"mmddyyyy"),3,2)</f>
        <v>29</v>
      </c>
      <c r="X651" s="8" t="str">
        <f>LEFT(TEXT(Data6[[#This Row],[Date:]],"mmddyyyy"),2)</f>
        <v>04</v>
      </c>
      <c r="Y651" s="6">
        <f>DATE(Data6[[#This Row],[Year]],Data6[[#This Row],[Month]],Data6[[#This Row],[Day]])</f>
        <v>45411</v>
      </c>
    </row>
    <row r="652" spans="1:25">
      <c r="A652" s="5">
        <v>45415.515639699071</v>
      </c>
      <c r="B652" s="7" t="s">
        <v>66</v>
      </c>
      <c r="C652" s="6" t="s">
        <v>514</v>
      </c>
      <c r="D652" s="7" t="s">
        <v>416</v>
      </c>
      <c r="E652" s="8">
        <v>1</v>
      </c>
      <c r="F652" s="7">
        <v>7078215</v>
      </c>
      <c r="G652" s="7" t="s">
        <v>68</v>
      </c>
      <c r="H652" s="7" t="s">
        <v>69</v>
      </c>
      <c r="I652" s="7" t="s">
        <v>44</v>
      </c>
      <c r="J652" s="19" t="str">
        <f>IFERROR(INDEX('Employee Info'!$C$3:$E$200,MATCH(Data6[[#This Row],[Name:]],'Employee Info'!$B$3:$B$200,0),MATCH(Data6[[#This Row],[Hours Type:]],'Employee Info'!$C$2:$E$2,0)),"")</f>
        <v/>
      </c>
      <c r="K652" s="19" t="str">
        <f>IFERROR(INDEX('Employee Info'!$C$3:$J$200,MATCH(Data6[[#This Row],[Name:]],'Employee Info'!$B$3:$B$200,0),MATCH(Data6[[#Headers],[Truck]],'Employee Info'!$C$2:$J$2,0)),"")</f>
        <v/>
      </c>
      <c r="L652" s="19" t="str">
        <f>IFERROR(INDEX('Employee Info'!$C$3:$J$200,MATCH(Data6[[#This Row],[Name:]],'Employee Info'!$B$3:$B$200,0),MATCH(Data6[[#Headers],[Phone]],'Employee Info'!$C$2:$J$2,0)),"")</f>
        <v/>
      </c>
      <c r="M652" s="19" t="str">
        <f>IFERROR(INDEX('Employee Info'!$C$3:$J$200,MATCH(Data6[[#This Row],[Name:]],'Employee Info'!$B$3:$B$200,0),MATCH(Data6[[#Headers],[Tech]],'Employee Info'!$C$2:$J$2,0)),"")</f>
        <v/>
      </c>
      <c r="N652" s="19" t="str">
        <f>IFERROR(INDEX('Employee Info'!$C$3:$J$200,MATCH(Data6[[#This Row],[Name:]],'Employee Info'!$B$3:$B$200,0),MATCH(Data6[[#Headers],[Other]],'Employee Info'!$C$2:$J$2,0)),"")</f>
        <v/>
      </c>
      <c r="O652" s="19">
        <f>IFERROR((Data6[[#This Row],[Hours:]]*SUM(Data6[[#This Row],[Rate]:[Other]])),"")</f>
        <v>0</v>
      </c>
      <c r="P652" s="7" t="str">
        <f>IF(Data6[[#This Row],[WO'#:]]="","Riley #","WO#")</f>
        <v>WO#</v>
      </c>
      <c r="Q652" s="7">
        <f>IFERROR(WEEKNUM(Data6[[#This Row],[Date:]]),"")</f>
        <v>18</v>
      </c>
      <c r="R652" s="6">
        <f t="shared" si="30"/>
        <v>45410</v>
      </c>
      <c r="S652" s="6">
        <f>Data6[[#This Row],[Week Start]]+7</f>
        <v>45417</v>
      </c>
      <c r="T652" s="7" t="str">
        <f t="shared" si="31"/>
        <v>4/28/2024 - 5/5/2024</v>
      </c>
      <c r="U652" s="7" t="str">
        <f t="shared" si="32"/>
        <v>Time Card</v>
      </c>
      <c r="V652" s="8" t="str">
        <f>RIGHT(TEXT(Data6[[#This Row],[Date:]],"mmddyyyy"),4)</f>
        <v>2024</v>
      </c>
      <c r="W652" s="8" t="str">
        <f>MID(TEXT(Data6[[#This Row],[Date:]],"mmddyyyy"),3,2)</f>
        <v>29</v>
      </c>
      <c r="X652" s="8" t="str">
        <f>LEFT(TEXT(Data6[[#This Row],[Date:]],"mmddyyyy"),2)</f>
        <v>04</v>
      </c>
      <c r="Y652" s="6">
        <f>DATE(Data6[[#This Row],[Year]],Data6[[#This Row],[Month]],Data6[[#This Row],[Day]])</f>
        <v>45411</v>
      </c>
    </row>
    <row r="653" spans="1:25">
      <c r="A653" s="5">
        <v>45415.523351041666</v>
      </c>
      <c r="B653" s="7" t="s">
        <v>66</v>
      </c>
      <c r="C653" s="6" t="s">
        <v>514</v>
      </c>
      <c r="D653" s="7" t="s">
        <v>516</v>
      </c>
      <c r="E653" s="8">
        <v>5</v>
      </c>
      <c r="F653" s="7">
        <v>7098027</v>
      </c>
      <c r="G653" s="7" t="s">
        <v>68</v>
      </c>
      <c r="H653" s="7" t="s">
        <v>69</v>
      </c>
      <c r="I653" s="7" t="s">
        <v>44</v>
      </c>
      <c r="J653" s="19" t="str">
        <f>IFERROR(INDEX('Employee Info'!$C$3:$E$200,MATCH(Data6[[#This Row],[Name:]],'Employee Info'!$B$3:$B$200,0),MATCH(Data6[[#This Row],[Hours Type:]],'Employee Info'!$C$2:$E$2,0)),"")</f>
        <v/>
      </c>
      <c r="K653" s="19" t="str">
        <f>IFERROR(INDEX('Employee Info'!$C$3:$J$200,MATCH(Data6[[#This Row],[Name:]],'Employee Info'!$B$3:$B$200,0),MATCH(Data6[[#Headers],[Truck]],'Employee Info'!$C$2:$J$2,0)),"")</f>
        <v/>
      </c>
      <c r="L653" s="19" t="str">
        <f>IFERROR(INDEX('Employee Info'!$C$3:$J$200,MATCH(Data6[[#This Row],[Name:]],'Employee Info'!$B$3:$B$200,0),MATCH(Data6[[#Headers],[Phone]],'Employee Info'!$C$2:$J$2,0)),"")</f>
        <v/>
      </c>
      <c r="M653" s="19" t="str">
        <f>IFERROR(INDEX('Employee Info'!$C$3:$J$200,MATCH(Data6[[#This Row],[Name:]],'Employee Info'!$B$3:$B$200,0),MATCH(Data6[[#Headers],[Tech]],'Employee Info'!$C$2:$J$2,0)),"")</f>
        <v/>
      </c>
      <c r="N653" s="19" t="str">
        <f>IFERROR(INDEX('Employee Info'!$C$3:$J$200,MATCH(Data6[[#This Row],[Name:]],'Employee Info'!$B$3:$B$200,0),MATCH(Data6[[#Headers],[Other]],'Employee Info'!$C$2:$J$2,0)),"")</f>
        <v/>
      </c>
      <c r="O653" s="19">
        <f>IFERROR((Data6[[#This Row],[Hours:]]*SUM(Data6[[#This Row],[Rate]:[Other]])),"")</f>
        <v>0</v>
      </c>
      <c r="P653" s="7" t="str">
        <f>IF(Data6[[#This Row],[WO'#:]]="","Riley #","WO#")</f>
        <v>WO#</v>
      </c>
      <c r="Q653" s="7">
        <f>IFERROR(WEEKNUM(Data6[[#This Row],[Date:]]),"")</f>
        <v>18</v>
      </c>
      <c r="R653" s="6">
        <f t="shared" si="30"/>
        <v>45410</v>
      </c>
      <c r="S653" s="6">
        <f>Data6[[#This Row],[Week Start]]+7</f>
        <v>45417</v>
      </c>
      <c r="T653" s="7" t="str">
        <f t="shared" si="31"/>
        <v>4/28/2024 - 5/5/2024</v>
      </c>
      <c r="U653" s="7" t="str">
        <f t="shared" si="32"/>
        <v>Time Card</v>
      </c>
      <c r="V653" s="8" t="str">
        <f>RIGHT(TEXT(Data6[[#This Row],[Date:]],"mmddyyyy"),4)</f>
        <v>2024</v>
      </c>
      <c r="W653" s="8" t="str">
        <f>MID(TEXT(Data6[[#This Row],[Date:]],"mmddyyyy"),3,2)</f>
        <v>29</v>
      </c>
      <c r="X653" s="8" t="str">
        <f>LEFT(TEXT(Data6[[#This Row],[Date:]],"mmddyyyy"),2)</f>
        <v>04</v>
      </c>
      <c r="Y653" s="6">
        <f>DATE(Data6[[#This Row],[Year]],Data6[[#This Row],[Month]],Data6[[#This Row],[Day]])</f>
        <v>45411</v>
      </c>
    </row>
    <row r="654" spans="1:25">
      <c r="A654" s="5">
        <v>45415.523801620373</v>
      </c>
      <c r="B654" s="7" t="s">
        <v>66</v>
      </c>
      <c r="C654" s="6" t="s">
        <v>514</v>
      </c>
      <c r="D654" s="7" t="s">
        <v>516</v>
      </c>
      <c r="E654" s="8">
        <v>1.5</v>
      </c>
      <c r="F654" s="7">
        <v>7098027</v>
      </c>
      <c r="G654" s="7" t="s">
        <v>68</v>
      </c>
      <c r="H654" s="7" t="s">
        <v>69</v>
      </c>
      <c r="I654" s="7" t="s">
        <v>45</v>
      </c>
      <c r="J654" s="19" t="str">
        <f>IFERROR(INDEX('Employee Info'!$C$3:$E$200,MATCH(Data6[[#This Row],[Name:]],'Employee Info'!$B$3:$B$200,0),MATCH(Data6[[#This Row],[Hours Type:]],'Employee Info'!$C$2:$E$2,0)),"")</f>
        <v/>
      </c>
      <c r="K654" s="19" t="str">
        <f>IFERROR(INDEX('Employee Info'!$C$3:$J$200,MATCH(Data6[[#This Row],[Name:]],'Employee Info'!$B$3:$B$200,0),MATCH(Data6[[#Headers],[Truck]],'Employee Info'!$C$2:$J$2,0)),"")</f>
        <v/>
      </c>
      <c r="L654" s="19" t="str">
        <f>IFERROR(INDEX('Employee Info'!$C$3:$J$200,MATCH(Data6[[#This Row],[Name:]],'Employee Info'!$B$3:$B$200,0),MATCH(Data6[[#Headers],[Phone]],'Employee Info'!$C$2:$J$2,0)),"")</f>
        <v/>
      </c>
      <c r="M654" s="19" t="str">
        <f>IFERROR(INDEX('Employee Info'!$C$3:$J$200,MATCH(Data6[[#This Row],[Name:]],'Employee Info'!$B$3:$B$200,0),MATCH(Data6[[#Headers],[Tech]],'Employee Info'!$C$2:$J$2,0)),"")</f>
        <v/>
      </c>
      <c r="N654" s="19" t="str">
        <f>IFERROR(INDEX('Employee Info'!$C$3:$J$200,MATCH(Data6[[#This Row],[Name:]],'Employee Info'!$B$3:$B$200,0),MATCH(Data6[[#Headers],[Other]],'Employee Info'!$C$2:$J$2,0)),"")</f>
        <v/>
      </c>
      <c r="O654" s="19">
        <f>IFERROR((Data6[[#This Row],[Hours:]]*SUM(Data6[[#This Row],[Rate]:[Other]])),"")</f>
        <v>0</v>
      </c>
      <c r="P654" s="7" t="str">
        <f>IF(Data6[[#This Row],[WO'#:]]="","Riley #","WO#")</f>
        <v>WO#</v>
      </c>
      <c r="Q654" s="7">
        <f>IFERROR(WEEKNUM(Data6[[#This Row],[Date:]]),"")</f>
        <v>18</v>
      </c>
      <c r="R654" s="6">
        <f t="shared" si="30"/>
        <v>45410</v>
      </c>
      <c r="S654" s="6">
        <f>Data6[[#This Row],[Week Start]]+7</f>
        <v>45417</v>
      </c>
      <c r="T654" s="7" t="str">
        <f t="shared" si="31"/>
        <v>4/28/2024 - 5/5/2024</v>
      </c>
      <c r="U654" s="7" t="str">
        <f t="shared" si="32"/>
        <v>Time Card</v>
      </c>
      <c r="V654" s="8" t="str">
        <f>RIGHT(TEXT(Data6[[#This Row],[Date:]],"mmddyyyy"),4)</f>
        <v>2024</v>
      </c>
      <c r="W654" s="8" t="str">
        <f>MID(TEXT(Data6[[#This Row],[Date:]],"mmddyyyy"),3,2)</f>
        <v>29</v>
      </c>
      <c r="X654" s="8" t="str">
        <f>LEFT(TEXT(Data6[[#This Row],[Date:]],"mmddyyyy"),2)</f>
        <v>04</v>
      </c>
      <c r="Y654" s="6">
        <f>DATE(Data6[[#This Row],[Year]],Data6[[#This Row],[Month]],Data6[[#This Row],[Day]])</f>
        <v>45411</v>
      </c>
    </row>
    <row r="655" spans="1:25">
      <c r="A655" s="5">
        <v>45415.527538657407</v>
      </c>
      <c r="B655" s="7" t="s">
        <v>66</v>
      </c>
      <c r="C655" s="6" t="s">
        <v>514</v>
      </c>
      <c r="D655" s="7" t="s">
        <v>522</v>
      </c>
      <c r="E655" s="8">
        <v>1</v>
      </c>
      <c r="F655" s="7" t="s">
        <v>68</v>
      </c>
      <c r="G655" s="7" t="s">
        <v>68</v>
      </c>
      <c r="H655" s="7" t="s">
        <v>523</v>
      </c>
      <c r="I655" s="7" t="s">
        <v>44</v>
      </c>
      <c r="J655" s="19" t="str">
        <f>IFERROR(INDEX('Employee Info'!$C$3:$E$200,MATCH(Data6[[#This Row],[Name:]],'Employee Info'!$B$3:$B$200,0),MATCH(Data6[[#This Row],[Hours Type:]],'Employee Info'!$C$2:$E$2,0)),"")</f>
        <v/>
      </c>
      <c r="K655" s="19" t="str">
        <f>IFERROR(INDEX('Employee Info'!$C$3:$J$200,MATCH(Data6[[#This Row],[Name:]],'Employee Info'!$B$3:$B$200,0),MATCH(Data6[[#Headers],[Truck]],'Employee Info'!$C$2:$J$2,0)),"")</f>
        <v/>
      </c>
      <c r="L655" s="19" t="str">
        <f>IFERROR(INDEX('Employee Info'!$C$3:$J$200,MATCH(Data6[[#This Row],[Name:]],'Employee Info'!$B$3:$B$200,0),MATCH(Data6[[#Headers],[Phone]],'Employee Info'!$C$2:$J$2,0)),"")</f>
        <v/>
      </c>
      <c r="M655" s="19" t="str">
        <f>IFERROR(INDEX('Employee Info'!$C$3:$J$200,MATCH(Data6[[#This Row],[Name:]],'Employee Info'!$B$3:$B$200,0),MATCH(Data6[[#Headers],[Tech]],'Employee Info'!$C$2:$J$2,0)),"")</f>
        <v/>
      </c>
      <c r="N655" s="19" t="str">
        <f>IFERROR(INDEX('Employee Info'!$C$3:$J$200,MATCH(Data6[[#This Row],[Name:]],'Employee Info'!$B$3:$B$200,0),MATCH(Data6[[#Headers],[Other]],'Employee Info'!$C$2:$J$2,0)),"")</f>
        <v/>
      </c>
      <c r="O655" s="19">
        <f>IFERROR((Data6[[#This Row],[Hours:]]*SUM(Data6[[#This Row],[Rate]:[Other]])),"")</f>
        <v>0</v>
      </c>
      <c r="P655" s="7" t="str">
        <f>IF(Data6[[#This Row],[WO'#:]]="","Riley #","WO#")</f>
        <v>Riley #</v>
      </c>
      <c r="Q655" s="7">
        <f>IFERROR(WEEKNUM(Data6[[#This Row],[Date:]]),"")</f>
        <v>18</v>
      </c>
      <c r="R655" s="6">
        <f t="shared" si="30"/>
        <v>45410</v>
      </c>
      <c r="S655" s="6">
        <f>Data6[[#This Row],[Week Start]]+7</f>
        <v>45417</v>
      </c>
      <c r="T655" s="7" t="str">
        <f t="shared" si="31"/>
        <v>4/28/2024 - 5/5/2024</v>
      </c>
      <c r="U655" s="7" t="str">
        <f t="shared" si="32"/>
        <v>Time Card</v>
      </c>
      <c r="V655" s="8" t="str">
        <f>RIGHT(TEXT(Data6[[#This Row],[Date:]],"mmddyyyy"),4)</f>
        <v>2024</v>
      </c>
      <c r="W655" s="8" t="str">
        <f>MID(TEXT(Data6[[#This Row],[Date:]],"mmddyyyy"),3,2)</f>
        <v>29</v>
      </c>
      <c r="X655" s="8" t="str">
        <f>LEFT(TEXT(Data6[[#This Row],[Date:]],"mmddyyyy"),2)</f>
        <v>04</v>
      </c>
      <c r="Y655" s="6">
        <f>DATE(Data6[[#This Row],[Year]],Data6[[#This Row],[Month]],Data6[[#This Row],[Day]])</f>
        <v>45411</v>
      </c>
    </row>
    <row r="656" spans="1:25">
      <c r="A656" s="5">
        <v>45415.518326273152</v>
      </c>
      <c r="B656" s="7" t="s">
        <v>66</v>
      </c>
      <c r="C656" s="6" t="s">
        <v>514</v>
      </c>
      <c r="D656" s="7" t="s">
        <v>521</v>
      </c>
      <c r="E656" s="8">
        <v>1</v>
      </c>
      <c r="F656" s="7" t="s">
        <v>68</v>
      </c>
      <c r="G656" s="7" t="s">
        <v>68</v>
      </c>
      <c r="H656" s="7" t="s">
        <v>485</v>
      </c>
      <c r="I656" s="7" t="s">
        <v>44</v>
      </c>
      <c r="J656" s="19" t="str">
        <f>IFERROR(INDEX('Employee Info'!$C$3:$E$200,MATCH(Data6[[#This Row],[Name:]],'Employee Info'!$B$3:$B$200,0),MATCH(Data6[[#This Row],[Hours Type:]],'Employee Info'!$C$2:$E$2,0)),"")</f>
        <v/>
      </c>
      <c r="K656" s="19" t="str">
        <f>IFERROR(INDEX('Employee Info'!$C$3:$J$200,MATCH(Data6[[#This Row],[Name:]],'Employee Info'!$B$3:$B$200,0),MATCH(Data6[[#Headers],[Truck]],'Employee Info'!$C$2:$J$2,0)),"")</f>
        <v/>
      </c>
      <c r="L656" s="19" t="str">
        <f>IFERROR(INDEX('Employee Info'!$C$3:$J$200,MATCH(Data6[[#This Row],[Name:]],'Employee Info'!$B$3:$B$200,0),MATCH(Data6[[#Headers],[Phone]],'Employee Info'!$C$2:$J$2,0)),"")</f>
        <v/>
      </c>
      <c r="M656" s="19" t="str">
        <f>IFERROR(INDEX('Employee Info'!$C$3:$J$200,MATCH(Data6[[#This Row],[Name:]],'Employee Info'!$B$3:$B$200,0),MATCH(Data6[[#Headers],[Tech]],'Employee Info'!$C$2:$J$2,0)),"")</f>
        <v/>
      </c>
      <c r="N656" s="19" t="str">
        <f>IFERROR(INDEX('Employee Info'!$C$3:$J$200,MATCH(Data6[[#This Row],[Name:]],'Employee Info'!$B$3:$B$200,0),MATCH(Data6[[#Headers],[Other]],'Employee Info'!$C$2:$J$2,0)),"")</f>
        <v/>
      </c>
      <c r="O656" s="19">
        <f>IFERROR((Data6[[#This Row],[Hours:]]*SUM(Data6[[#This Row],[Rate]:[Other]])),"")</f>
        <v>0</v>
      </c>
      <c r="P656" s="7" t="str">
        <f>IF(Data6[[#This Row],[WO'#:]]="","Riley #","WO#")</f>
        <v>Riley #</v>
      </c>
      <c r="Q656" s="7">
        <f>IFERROR(WEEKNUM(Data6[[#This Row],[Date:]]),"")</f>
        <v>18</v>
      </c>
      <c r="R656" s="6">
        <f t="shared" si="30"/>
        <v>45410</v>
      </c>
      <c r="S656" s="6">
        <f>Data6[[#This Row],[Week Start]]+7</f>
        <v>45417</v>
      </c>
      <c r="T656" s="7" t="str">
        <f t="shared" si="31"/>
        <v>4/28/2024 - 5/5/2024</v>
      </c>
      <c r="U656" s="7" t="str">
        <f t="shared" si="32"/>
        <v>Time Card</v>
      </c>
      <c r="V656" s="8" t="str">
        <f>RIGHT(TEXT(Data6[[#This Row],[Date:]],"mmddyyyy"),4)</f>
        <v>2024</v>
      </c>
      <c r="W656" s="8" t="str">
        <f>MID(TEXT(Data6[[#This Row],[Date:]],"mmddyyyy"),3,2)</f>
        <v>29</v>
      </c>
      <c r="X656" s="8" t="str">
        <f>LEFT(TEXT(Data6[[#This Row],[Date:]],"mmddyyyy"),2)</f>
        <v>04</v>
      </c>
      <c r="Y656" s="6">
        <f>DATE(Data6[[#This Row],[Year]],Data6[[#This Row],[Month]],Data6[[#This Row],[Day]])</f>
        <v>45411</v>
      </c>
    </row>
    <row r="657" spans="1:25">
      <c r="A657" s="5">
        <v>45414.256769097221</v>
      </c>
      <c r="B657" s="7" t="s">
        <v>35</v>
      </c>
      <c r="C657" s="6" t="s">
        <v>514</v>
      </c>
      <c r="D657" s="7" t="s">
        <v>520</v>
      </c>
      <c r="E657" s="8">
        <v>2</v>
      </c>
      <c r="F657" s="7" t="s">
        <v>68</v>
      </c>
      <c r="G657" s="7" t="s">
        <v>68</v>
      </c>
      <c r="H657" s="7" t="s">
        <v>460</v>
      </c>
      <c r="I657" s="7" t="s">
        <v>45</v>
      </c>
      <c r="J657" s="19" t="str">
        <f>IFERROR(INDEX('Employee Info'!$C$3:$E$200,MATCH(Data6[[#This Row],[Name:]],'Employee Info'!$B$3:$B$200,0),MATCH(Data6[[#This Row],[Hours Type:]],'Employee Info'!$C$2:$E$2,0)),"")</f>
        <v/>
      </c>
      <c r="K657" s="19" t="str">
        <f>IFERROR(INDEX('Employee Info'!$C$3:$J$200,MATCH(Data6[[#This Row],[Name:]],'Employee Info'!$B$3:$B$200,0),MATCH(Data6[[#Headers],[Truck]],'Employee Info'!$C$2:$J$2,0)),"")</f>
        <v/>
      </c>
      <c r="L657" s="19" t="str">
        <f>IFERROR(INDEX('Employee Info'!$C$3:$J$200,MATCH(Data6[[#This Row],[Name:]],'Employee Info'!$B$3:$B$200,0),MATCH(Data6[[#Headers],[Phone]],'Employee Info'!$C$2:$J$2,0)),"")</f>
        <v/>
      </c>
      <c r="M657" s="19" t="str">
        <f>IFERROR(INDEX('Employee Info'!$C$3:$J$200,MATCH(Data6[[#This Row],[Name:]],'Employee Info'!$B$3:$B$200,0),MATCH(Data6[[#Headers],[Tech]],'Employee Info'!$C$2:$J$2,0)),"")</f>
        <v/>
      </c>
      <c r="N657" s="19" t="str">
        <f>IFERROR(INDEX('Employee Info'!$C$3:$J$200,MATCH(Data6[[#This Row],[Name:]],'Employee Info'!$B$3:$B$200,0),MATCH(Data6[[#Headers],[Other]],'Employee Info'!$C$2:$J$2,0)),"")</f>
        <v/>
      </c>
      <c r="O657" s="19">
        <f>IFERROR((Data6[[#This Row],[Hours:]]*SUM(Data6[[#This Row],[Rate]:[Other]])),"")</f>
        <v>0</v>
      </c>
      <c r="P657" s="7" t="str">
        <f>IF(Data6[[#This Row],[WO'#:]]="","Riley #","WO#")</f>
        <v>Riley #</v>
      </c>
      <c r="Q657" s="7">
        <f>IFERROR(WEEKNUM(Data6[[#This Row],[Date:]]),"")</f>
        <v>18</v>
      </c>
      <c r="R657" s="6">
        <f t="shared" si="30"/>
        <v>45410</v>
      </c>
      <c r="S657" s="6">
        <f>Data6[[#This Row],[Week Start]]+7</f>
        <v>45417</v>
      </c>
      <c r="T657" s="7" t="str">
        <f t="shared" si="31"/>
        <v>4/28/2024 - 5/5/2024</v>
      </c>
      <c r="U657" s="7" t="str">
        <f t="shared" si="32"/>
        <v>Time Card</v>
      </c>
      <c r="V657" s="8" t="str">
        <f>RIGHT(TEXT(Data6[[#This Row],[Date:]],"mmddyyyy"),4)</f>
        <v>2024</v>
      </c>
      <c r="W657" s="8" t="str">
        <f>MID(TEXT(Data6[[#This Row],[Date:]],"mmddyyyy"),3,2)</f>
        <v>29</v>
      </c>
      <c r="X657" s="8" t="str">
        <f>LEFT(TEXT(Data6[[#This Row],[Date:]],"mmddyyyy"),2)</f>
        <v>04</v>
      </c>
      <c r="Y657" s="6">
        <f>DATE(Data6[[#This Row],[Year]],Data6[[#This Row],[Month]],Data6[[#This Row],[Day]])</f>
        <v>45411</v>
      </c>
    </row>
    <row r="658" spans="1:25">
      <c r="A658" s="5">
        <v>45412.257573263887</v>
      </c>
      <c r="B658" s="7" t="s">
        <v>31</v>
      </c>
      <c r="C658" s="6" t="s">
        <v>514</v>
      </c>
      <c r="D658" s="7" t="s">
        <v>517</v>
      </c>
      <c r="E658" s="8">
        <v>1</v>
      </c>
      <c r="F658" s="7" t="s">
        <v>68</v>
      </c>
      <c r="G658" s="7" t="s">
        <v>68</v>
      </c>
      <c r="H658" s="7" t="s">
        <v>518</v>
      </c>
      <c r="I658" s="7" t="s">
        <v>44</v>
      </c>
      <c r="J658" s="19" t="str">
        <f>IFERROR(INDEX('Employee Info'!$C$3:$E$200,MATCH(Data6[[#This Row],[Name:]],'Employee Info'!$B$3:$B$200,0),MATCH(Data6[[#This Row],[Hours Type:]],'Employee Info'!$C$2:$E$2,0)),"")</f>
        <v/>
      </c>
      <c r="K658" s="19" t="str">
        <f>IFERROR(INDEX('Employee Info'!$C$3:$J$200,MATCH(Data6[[#This Row],[Name:]],'Employee Info'!$B$3:$B$200,0),MATCH(Data6[[#Headers],[Truck]],'Employee Info'!$C$2:$J$2,0)),"")</f>
        <v/>
      </c>
      <c r="L658" s="19" t="str">
        <f>IFERROR(INDEX('Employee Info'!$C$3:$J$200,MATCH(Data6[[#This Row],[Name:]],'Employee Info'!$B$3:$B$200,0),MATCH(Data6[[#Headers],[Phone]],'Employee Info'!$C$2:$J$2,0)),"")</f>
        <v/>
      </c>
      <c r="M658" s="19" t="str">
        <f>IFERROR(INDEX('Employee Info'!$C$3:$J$200,MATCH(Data6[[#This Row],[Name:]],'Employee Info'!$B$3:$B$200,0),MATCH(Data6[[#Headers],[Tech]],'Employee Info'!$C$2:$J$2,0)),"")</f>
        <v/>
      </c>
      <c r="N658" s="19" t="str">
        <f>IFERROR(INDEX('Employee Info'!$C$3:$J$200,MATCH(Data6[[#This Row],[Name:]],'Employee Info'!$B$3:$B$200,0),MATCH(Data6[[#Headers],[Other]],'Employee Info'!$C$2:$J$2,0)),"")</f>
        <v/>
      </c>
      <c r="O658" s="19">
        <f>IFERROR((Data6[[#This Row],[Hours:]]*SUM(Data6[[#This Row],[Rate]:[Other]])),"")</f>
        <v>0</v>
      </c>
      <c r="P658" s="7" t="str">
        <f>IF(Data6[[#This Row],[WO'#:]]="","Riley #","WO#")</f>
        <v>Riley #</v>
      </c>
      <c r="Q658" s="7">
        <f>IFERROR(WEEKNUM(Data6[[#This Row],[Date:]]),"")</f>
        <v>18</v>
      </c>
      <c r="R658" s="6">
        <f t="shared" si="30"/>
        <v>45410</v>
      </c>
      <c r="S658" s="6">
        <f>Data6[[#This Row],[Week Start]]+7</f>
        <v>45417</v>
      </c>
      <c r="T658" s="7" t="str">
        <f t="shared" si="31"/>
        <v>4/28/2024 - 5/5/2024</v>
      </c>
      <c r="U658" s="7" t="str">
        <f t="shared" si="32"/>
        <v>Time Card</v>
      </c>
      <c r="V658" s="8" t="str">
        <f>RIGHT(TEXT(Data6[[#This Row],[Date:]],"mmddyyyy"),4)</f>
        <v>2024</v>
      </c>
      <c r="W658" s="8" t="str">
        <f>MID(TEXT(Data6[[#This Row],[Date:]],"mmddyyyy"),3,2)</f>
        <v>29</v>
      </c>
      <c r="X658" s="8" t="str">
        <f>LEFT(TEXT(Data6[[#This Row],[Date:]],"mmddyyyy"),2)</f>
        <v>04</v>
      </c>
      <c r="Y658" s="6">
        <f>DATE(Data6[[#This Row],[Year]],Data6[[#This Row],[Month]],Data6[[#This Row],[Day]])</f>
        <v>45411</v>
      </c>
    </row>
    <row r="659" spans="1:25">
      <c r="A659" s="5">
        <v>45414.256259259259</v>
      </c>
      <c r="B659" s="7" t="s">
        <v>35</v>
      </c>
      <c r="C659" s="6" t="s">
        <v>514</v>
      </c>
      <c r="D659" s="7" t="s">
        <v>519</v>
      </c>
      <c r="E659" s="8">
        <v>6</v>
      </c>
      <c r="F659" s="7" t="s">
        <v>68</v>
      </c>
      <c r="G659" s="7" t="s">
        <v>68</v>
      </c>
      <c r="H659" s="7" t="s">
        <v>518</v>
      </c>
      <c r="I659" s="7" t="s">
        <v>45</v>
      </c>
      <c r="J659" s="19" t="str">
        <f>IFERROR(INDEX('Employee Info'!$C$3:$E$200,MATCH(Data6[[#This Row],[Name:]],'Employee Info'!$B$3:$B$200,0),MATCH(Data6[[#This Row],[Hours Type:]],'Employee Info'!$C$2:$E$2,0)),"")</f>
        <v/>
      </c>
      <c r="K659" s="19" t="str">
        <f>IFERROR(INDEX('Employee Info'!$C$3:$J$200,MATCH(Data6[[#This Row],[Name:]],'Employee Info'!$B$3:$B$200,0),MATCH(Data6[[#Headers],[Truck]],'Employee Info'!$C$2:$J$2,0)),"")</f>
        <v/>
      </c>
      <c r="L659" s="19" t="str">
        <f>IFERROR(INDEX('Employee Info'!$C$3:$J$200,MATCH(Data6[[#This Row],[Name:]],'Employee Info'!$B$3:$B$200,0),MATCH(Data6[[#Headers],[Phone]],'Employee Info'!$C$2:$J$2,0)),"")</f>
        <v/>
      </c>
      <c r="M659" s="19" t="str">
        <f>IFERROR(INDEX('Employee Info'!$C$3:$J$200,MATCH(Data6[[#This Row],[Name:]],'Employee Info'!$B$3:$B$200,0),MATCH(Data6[[#Headers],[Tech]],'Employee Info'!$C$2:$J$2,0)),"")</f>
        <v/>
      </c>
      <c r="N659" s="19" t="str">
        <f>IFERROR(INDEX('Employee Info'!$C$3:$J$200,MATCH(Data6[[#This Row],[Name:]],'Employee Info'!$B$3:$B$200,0),MATCH(Data6[[#Headers],[Other]],'Employee Info'!$C$2:$J$2,0)),"")</f>
        <v/>
      </c>
      <c r="O659" s="19">
        <f>IFERROR((Data6[[#This Row],[Hours:]]*SUM(Data6[[#This Row],[Rate]:[Other]])),"")</f>
        <v>0</v>
      </c>
      <c r="P659" s="7" t="str">
        <f>IF(Data6[[#This Row],[WO'#:]]="","Riley #","WO#")</f>
        <v>Riley #</v>
      </c>
      <c r="Q659" s="7">
        <f>IFERROR(WEEKNUM(Data6[[#This Row],[Date:]]),"")</f>
        <v>18</v>
      </c>
      <c r="R659" s="6">
        <f t="shared" si="30"/>
        <v>45410</v>
      </c>
      <c r="S659" s="6">
        <f>Data6[[#This Row],[Week Start]]+7</f>
        <v>45417</v>
      </c>
      <c r="T659" s="7" t="str">
        <f t="shared" si="31"/>
        <v>4/28/2024 - 5/5/2024</v>
      </c>
      <c r="U659" s="7" t="str">
        <f t="shared" si="32"/>
        <v>Time Card</v>
      </c>
      <c r="V659" s="8" t="str">
        <f>RIGHT(TEXT(Data6[[#This Row],[Date:]],"mmddyyyy"),4)</f>
        <v>2024</v>
      </c>
      <c r="W659" s="8" t="str">
        <f>MID(TEXT(Data6[[#This Row],[Date:]],"mmddyyyy"),3,2)</f>
        <v>29</v>
      </c>
      <c r="X659" s="8" t="str">
        <f>LEFT(TEXT(Data6[[#This Row],[Date:]],"mmddyyyy"),2)</f>
        <v>04</v>
      </c>
      <c r="Y659" s="6">
        <f>DATE(Data6[[#This Row],[Year]],Data6[[#This Row],[Month]],Data6[[#This Row],[Day]])</f>
        <v>45411</v>
      </c>
    </row>
    <row r="660" spans="1:25">
      <c r="A660" s="5">
        <v>45415.53030150463</v>
      </c>
      <c r="B660" s="7" t="s">
        <v>66</v>
      </c>
      <c r="C660" s="6" t="s">
        <v>530</v>
      </c>
      <c r="D660" s="7" t="s">
        <v>531</v>
      </c>
      <c r="E660" s="8">
        <v>2</v>
      </c>
      <c r="F660" s="7">
        <v>6984733</v>
      </c>
      <c r="G660" s="7" t="s">
        <v>68</v>
      </c>
      <c r="H660" s="7" t="s">
        <v>69</v>
      </c>
      <c r="I660" s="7" t="s">
        <v>44</v>
      </c>
      <c r="J660" s="19" t="str">
        <f>IFERROR(INDEX('Employee Info'!$C$3:$E$200,MATCH(Data6[[#This Row],[Name:]],'Employee Info'!$B$3:$B$200,0),MATCH(Data6[[#This Row],[Hours Type:]],'Employee Info'!$C$2:$E$2,0)),"")</f>
        <v/>
      </c>
      <c r="K660" s="19" t="str">
        <f>IFERROR(INDEX('Employee Info'!$C$3:$J$200,MATCH(Data6[[#This Row],[Name:]],'Employee Info'!$B$3:$B$200,0),MATCH(Data6[[#Headers],[Truck]],'Employee Info'!$C$2:$J$2,0)),"")</f>
        <v/>
      </c>
      <c r="L660" s="19" t="str">
        <f>IFERROR(INDEX('Employee Info'!$C$3:$J$200,MATCH(Data6[[#This Row],[Name:]],'Employee Info'!$B$3:$B$200,0),MATCH(Data6[[#Headers],[Phone]],'Employee Info'!$C$2:$J$2,0)),"")</f>
        <v/>
      </c>
      <c r="M660" s="19" t="str">
        <f>IFERROR(INDEX('Employee Info'!$C$3:$J$200,MATCH(Data6[[#This Row],[Name:]],'Employee Info'!$B$3:$B$200,0),MATCH(Data6[[#Headers],[Tech]],'Employee Info'!$C$2:$J$2,0)),"")</f>
        <v/>
      </c>
      <c r="N660" s="19" t="str">
        <f>IFERROR(INDEX('Employee Info'!$C$3:$J$200,MATCH(Data6[[#This Row],[Name:]],'Employee Info'!$B$3:$B$200,0),MATCH(Data6[[#Headers],[Other]],'Employee Info'!$C$2:$J$2,0)),"")</f>
        <v/>
      </c>
      <c r="O660" s="19">
        <f>IFERROR((Data6[[#This Row],[Hours:]]*SUM(Data6[[#This Row],[Rate]:[Other]])),"")</f>
        <v>0</v>
      </c>
      <c r="P660" s="7" t="str">
        <f>IF(Data6[[#This Row],[WO'#:]]="","Riley #","WO#")</f>
        <v>WO#</v>
      </c>
      <c r="Q660" s="7">
        <f>IFERROR(WEEKNUM(Data6[[#This Row],[Date:]]),"")</f>
        <v>18</v>
      </c>
      <c r="R660" s="6">
        <f t="shared" si="30"/>
        <v>45410</v>
      </c>
      <c r="S660" s="6">
        <f>Data6[[#This Row],[Week Start]]+7</f>
        <v>45417</v>
      </c>
      <c r="T660" s="7" t="str">
        <f t="shared" si="31"/>
        <v>4/28/2024 - 5/5/2024</v>
      </c>
      <c r="U660" s="7" t="str">
        <f t="shared" si="32"/>
        <v>Time Card</v>
      </c>
      <c r="V660" s="8" t="str">
        <f>RIGHT(TEXT(Data6[[#This Row],[Date:]],"mmddyyyy"),4)</f>
        <v>2024</v>
      </c>
      <c r="W660" s="8" t="str">
        <f>MID(TEXT(Data6[[#This Row],[Date:]],"mmddyyyy"),3,2)</f>
        <v>30</v>
      </c>
      <c r="X660" s="8" t="str">
        <f>LEFT(TEXT(Data6[[#This Row],[Date:]],"mmddyyyy"),2)</f>
        <v>04</v>
      </c>
      <c r="Y660" s="6">
        <f>DATE(Data6[[#This Row],[Year]],Data6[[#This Row],[Month]],Data6[[#This Row],[Day]])</f>
        <v>45412</v>
      </c>
    </row>
    <row r="661" spans="1:25">
      <c r="A661" s="5">
        <v>45415.516298032409</v>
      </c>
      <c r="B661" s="7" t="s">
        <v>66</v>
      </c>
      <c r="C661" s="6" t="s">
        <v>530</v>
      </c>
      <c r="D661" s="7" t="s">
        <v>416</v>
      </c>
      <c r="E661" s="8">
        <v>1</v>
      </c>
      <c r="F661" s="7">
        <v>7078215</v>
      </c>
      <c r="G661" s="7" t="s">
        <v>68</v>
      </c>
      <c r="H661" s="7" t="s">
        <v>69</v>
      </c>
      <c r="I661" s="7" t="s">
        <v>44</v>
      </c>
      <c r="J661" s="19" t="str">
        <f>IFERROR(INDEX('Employee Info'!$C$3:$E$200,MATCH(Data6[[#This Row],[Name:]],'Employee Info'!$B$3:$B$200,0),MATCH(Data6[[#This Row],[Hours Type:]],'Employee Info'!$C$2:$E$2,0)),"")</f>
        <v/>
      </c>
      <c r="K661" s="19" t="str">
        <f>IFERROR(INDEX('Employee Info'!$C$3:$J$200,MATCH(Data6[[#This Row],[Name:]],'Employee Info'!$B$3:$B$200,0),MATCH(Data6[[#Headers],[Truck]],'Employee Info'!$C$2:$J$2,0)),"")</f>
        <v/>
      </c>
      <c r="L661" s="19" t="str">
        <f>IFERROR(INDEX('Employee Info'!$C$3:$J$200,MATCH(Data6[[#This Row],[Name:]],'Employee Info'!$B$3:$B$200,0),MATCH(Data6[[#Headers],[Phone]],'Employee Info'!$C$2:$J$2,0)),"")</f>
        <v/>
      </c>
      <c r="M661" s="19" t="str">
        <f>IFERROR(INDEX('Employee Info'!$C$3:$J$200,MATCH(Data6[[#This Row],[Name:]],'Employee Info'!$B$3:$B$200,0),MATCH(Data6[[#Headers],[Tech]],'Employee Info'!$C$2:$J$2,0)),"")</f>
        <v/>
      </c>
      <c r="N661" s="19" t="str">
        <f>IFERROR(INDEX('Employee Info'!$C$3:$J$200,MATCH(Data6[[#This Row],[Name:]],'Employee Info'!$B$3:$B$200,0),MATCH(Data6[[#Headers],[Other]],'Employee Info'!$C$2:$J$2,0)),"")</f>
        <v/>
      </c>
      <c r="O661" s="19">
        <f>IFERROR((Data6[[#This Row],[Hours:]]*SUM(Data6[[#This Row],[Rate]:[Other]])),"")</f>
        <v>0</v>
      </c>
      <c r="P661" s="7" t="str">
        <f>IF(Data6[[#This Row],[WO'#:]]="","Riley #","WO#")</f>
        <v>WO#</v>
      </c>
      <c r="Q661" s="7">
        <f>IFERROR(WEEKNUM(Data6[[#This Row],[Date:]]),"")</f>
        <v>18</v>
      </c>
      <c r="R661" s="6">
        <f t="shared" si="30"/>
        <v>45410</v>
      </c>
      <c r="S661" s="6">
        <f>Data6[[#This Row],[Week Start]]+7</f>
        <v>45417</v>
      </c>
      <c r="T661" s="7" t="str">
        <f t="shared" si="31"/>
        <v>4/28/2024 - 5/5/2024</v>
      </c>
      <c r="U661" s="7" t="str">
        <f t="shared" si="32"/>
        <v>Time Card</v>
      </c>
      <c r="V661" s="8" t="str">
        <f>RIGHT(TEXT(Data6[[#This Row],[Date:]],"mmddyyyy"),4)</f>
        <v>2024</v>
      </c>
      <c r="W661" s="8" t="str">
        <f>MID(TEXT(Data6[[#This Row],[Date:]],"mmddyyyy"),3,2)</f>
        <v>30</v>
      </c>
      <c r="X661" s="8" t="str">
        <f>LEFT(TEXT(Data6[[#This Row],[Date:]],"mmddyyyy"),2)</f>
        <v>04</v>
      </c>
      <c r="Y661" s="6">
        <f>DATE(Data6[[#This Row],[Year]],Data6[[#This Row],[Month]],Data6[[#This Row],[Day]])</f>
        <v>45412</v>
      </c>
    </row>
    <row r="662" spans="1:25">
      <c r="A662" s="5">
        <v>45413.254220138886</v>
      </c>
      <c r="B662" s="7" t="s">
        <v>31</v>
      </c>
      <c r="C662" s="6" t="s">
        <v>530</v>
      </c>
      <c r="D662" s="7" t="s">
        <v>532</v>
      </c>
      <c r="E662" s="8">
        <v>5</v>
      </c>
      <c r="F662" s="7">
        <v>7098027</v>
      </c>
      <c r="G662" s="7" t="s">
        <v>68</v>
      </c>
      <c r="H662" s="7" t="s">
        <v>69</v>
      </c>
      <c r="I662" s="7" t="s">
        <v>44</v>
      </c>
      <c r="J662" s="19" t="str">
        <f>IFERROR(INDEX('Employee Info'!$C$3:$E$200,MATCH(Data6[[#This Row],[Name:]],'Employee Info'!$B$3:$B$200,0),MATCH(Data6[[#This Row],[Hours Type:]],'Employee Info'!$C$2:$E$2,0)),"")</f>
        <v/>
      </c>
      <c r="K662" s="19" t="str">
        <f>IFERROR(INDEX('Employee Info'!$C$3:$J$200,MATCH(Data6[[#This Row],[Name:]],'Employee Info'!$B$3:$B$200,0),MATCH(Data6[[#Headers],[Truck]],'Employee Info'!$C$2:$J$2,0)),"")</f>
        <v/>
      </c>
      <c r="L662" s="19" t="str">
        <f>IFERROR(INDEX('Employee Info'!$C$3:$J$200,MATCH(Data6[[#This Row],[Name:]],'Employee Info'!$B$3:$B$200,0),MATCH(Data6[[#Headers],[Phone]],'Employee Info'!$C$2:$J$2,0)),"")</f>
        <v/>
      </c>
      <c r="M662" s="19" t="str">
        <f>IFERROR(INDEX('Employee Info'!$C$3:$J$200,MATCH(Data6[[#This Row],[Name:]],'Employee Info'!$B$3:$B$200,0),MATCH(Data6[[#Headers],[Tech]],'Employee Info'!$C$2:$J$2,0)),"")</f>
        <v/>
      </c>
      <c r="N662" s="19" t="str">
        <f>IFERROR(INDEX('Employee Info'!$C$3:$J$200,MATCH(Data6[[#This Row],[Name:]],'Employee Info'!$B$3:$B$200,0),MATCH(Data6[[#Headers],[Other]],'Employee Info'!$C$2:$J$2,0)),"")</f>
        <v/>
      </c>
      <c r="O662" s="19">
        <f>IFERROR((Data6[[#This Row],[Hours:]]*SUM(Data6[[#This Row],[Rate]:[Other]])),"")</f>
        <v>0</v>
      </c>
      <c r="P662" s="7" t="str">
        <f>IF(Data6[[#This Row],[WO'#:]]="","Riley #","WO#")</f>
        <v>WO#</v>
      </c>
      <c r="Q662" s="7">
        <f>IFERROR(WEEKNUM(Data6[[#This Row],[Date:]]),"")</f>
        <v>18</v>
      </c>
      <c r="R662" s="6">
        <f t="shared" si="30"/>
        <v>45410</v>
      </c>
      <c r="S662" s="6">
        <f>Data6[[#This Row],[Week Start]]+7</f>
        <v>45417</v>
      </c>
      <c r="T662" s="7" t="str">
        <f t="shared" si="31"/>
        <v>4/28/2024 - 5/5/2024</v>
      </c>
      <c r="U662" s="7" t="str">
        <f t="shared" si="32"/>
        <v>Time Card</v>
      </c>
      <c r="V662" s="8" t="str">
        <f>RIGHT(TEXT(Data6[[#This Row],[Date:]],"mmddyyyy"),4)</f>
        <v>2024</v>
      </c>
      <c r="W662" s="8" t="str">
        <f>MID(TEXT(Data6[[#This Row],[Date:]],"mmddyyyy"),3,2)</f>
        <v>30</v>
      </c>
      <c r="X662" s="8" t="str">
        <f>LEFT(TEXT(Data6[[#This Row],[Date:]],"mmddyyyy"),2)</f>
        <v>04</v>
      </c>
      <c r="Y662" s="6">
        <f>DATE(Data6[[#This Row],[Year]],Data6[[#This Row],[Month]],Data6[[#This Row],[Day]])</f>
        <v>45412</v>
      </c>
    </row>
    <row r="663" spans="1:25">
      <c r="A663" s="5">
        <v>45415.457724189815</v>
      </c>
      <c r="B663" s="7" t="s">
        <v>23</v>
      </c>
      <c r="C663" s="6" t="s">
        <v>530</v>
      </c>
      <c r="D663" s="7" t="s">
        <v>533</v>
      </c>
      <c r="E663" s="8">
        <v>8</v>
      </c>
      <c r="F663" s="7">
        <v>7098027</v>
      </c>
      <c r="G663" s="7" t="s">
        <v>68</v>
      </c>
      <c r="H663" s="7" t="s">
        <v>69</v>
      </c>
      <c r="I663" s="7" t="s">
        <v>44</v>
      </c>
      <c r="J663" s="19" t="str">
        <f>IFERROR(INDEX('Employee Info'!$C$3:$E$200,MATCH(Data6[[#This Row],[Name:]],'Employee Info'!$B$3:$B$200,0),MATCH(Data6[[#This Row],[Hours Type:]],'Employee Info'!$C$2:$E$2,0)),"")</f>
        <v/>
      </c>
      <c r="K663" s="19" t="str">
        <f>IFERROR(INDEX('Employee Info'!$C$3:$J$200,MATCH(Data6[[#This Row],[Name:]],'Employee Info'!$B$3:$B$200,0),MATCH(Data6[[#Headers],[Truck]],'Employee Info'!$C$2:$J$2,0)),"")</f>
        <v/>
      </c>
      <c r="L663" s="19" t="str">
        <f>IFERROR(INDEX('Employee Info'!$C$3:$J$200,MATCH(Data6[[#This Row],[Name:]],'Employee Info'!$B$3:$B$200,0),MATCH(Data6[[#Headers],[Phone]],'Employee Info'!$C$2:$J$2,0)),"")</f>
        <v/>
      </c>
      <c r="M663" s="19" t="str">
        <f>IFERROR(INDEX('Employee Info'!$C$3:$J$200,MATCH(Data6[[#This Row],[Name:]],'Employee Info'!$B$3:$B$200,0),MATCH(Data6[[#Headers],[Tech]],'Employee Info'!$C$2:$J$2,0)),"")</f>
        <v/>
      </c>
      <c r="N663" s="19" t="str">
        <f>IFERROR(INDEX('Employee Info'!$C$3:$J$200,MATCH(Data6[[#This Row],[Name:]],'Employee Info'!$B$3:$B$200,0),MATCH(Data6[[#Headers],[Other]],'Employee Info'!$C$2:$J$2,0)),"")</f>
        <v/>
      </c>
      <c r="O663" s="19">
        <f>IFERROR((Data6[[#This Row],[Hours:]]*SUM(Data6[[#This Row],[Rate]:[Other]])),"")</f>
        <v>0</v>
      </c>
      <c r="P663" s="7" t="str">
        <f>IF(Data6[[#This Row],[WO'#:]]="","Riley #","WO#")</f>
        <v>WO#</v>
      </c>
      <c r="Q663" s="7">
        <f>IFERROR(WEEKNUM(Data6[[#This Row],[Date:]]),"")</f>
        <v>18</v>
      </c>
      <c r="R663" s="6">
        <f t="shared" si="30"/>
        <v>45410</v>
      </c>
      <c r="S663" s="6">
        <f>Data6[[#This Row],[Week Start]]+7</f>
        <v>45417</v>
      </c>
      <c r="T663" s="7" t="str">
        <f t="shared" si="31"/>
        <v>4/28/2024 - 5/5/2024</v>
      </c>
      <c r="U663" s="7" t="str">
        <f t="shared" si="32"/>
        <v>Time Card</v>
      </c>
      <c r="V663" s="8" t="str">
        <f>RIGHT(TEXT(Data6[[#This Row],[Date:]],"mmddyyyy"),4)</f>
        <v>2024</v>
      </c>
      <c r="W663" s="8" t="str">
        <f>MID(TEXT(Data6[[#This Row],[Date:]],"mmddyyyy"),3,2)</f>
        <v>30</v>
      </c>
      <c r="X663" s="8" t="str">
        <f>LEFT(TEXT(Data6[[#This Row],[Date:]],"mmddyyyy"),2)</f>
        <v>04</v>
      </c>
      <c r="Y663" s="6">
        <f>DATE(Data6[[#This Row],[Year]],Data6[[#This Row],[Month]],Data6[[#This Row],[Day]])</f>
        <v>45412</v>
      </c>
    </row>
    <row r="664" spans="1:25">
      <c r="A664" s="5">
        <v>45415.524076620371</v>
      </c>
      <c r="B664" s="7" t="s">
        <v>66</v>
      </c>
      <c r="C664" s="6" t="s">
        <v>530</v>
      </c>
      <c r="D664" s="7" t="s">
        <v>516</v>
      </c>
      <c r="E664" s="8">
        <v>1</v>
      </c>
      <c r="F664" s="7">
        <v>7098027</v>
      </c>
      <c r="G664" s="7" t="s">
        <v>68</v>
      </c>
      <c r="H664" s="7" t="s">
        <v>69</v>
      </c>
      <c r="I664" s="7" t="s">
        <v>44</v>
      </c>
      <c r="J664" s="19" t="str">
        <f>IFERROR(INDEX('Employee Info'!$C$3:$E$200,MATCH(Data6[[#This Row],[Name:]],'Employee Info'!$B$3:$B$200,0),MATCH(Data6[[#This Row],[Hours Type:]],'Employee Info'!$C$2:$E$2,0)),"")</f>
        <v/>
      </c>
      <c r="K664" s="19" t="str">
        <f>IFERROR(INDEX('Employee Info'!$C$3:$J$200,MATCH(Data6[[#This Row],[Name:]],'Employee Info'!$B$3:$B$200,0),MATCH(Data6[[#Headers],[Truck]],'Employee Info'!$C$2:$J$2,0)),"")</f>
        <v/>
      </c>
      <c r="L664" s="19" t="str">
        <f>IFERROR(INDEX('Employee Info'!$C$3:$J$200,MATCH(Data6[[#This Row],[Name:]],'Employee Info'!$B$3:$B$200,0),MATCH(Data6[[#Headers],[Phone]],'Employee Info'!$C$2:$J$2,0)),"")</f>
        <v/>
      </c>
      <c r="M664" s="19" t="str">
        <f>IFERROR(INDEX('Employee Info'!$C$3:$J$200,MATCH(Data6[[#This Row],[Name:]],'Employee Info'!$B$3:$B$200,0),MATCH(Data6[[#Headers],[Tech]],'Employee Info'!$C$2:$J$2,0)),"")</f>
        <v/>
      </c>
      <c r="N664" s="19" t="str">
        <f>IFERROR(INDEX('Employee Info'!$C$3:$J$200,MATCH(Data6[[#This Row],[Name:]],'Employee Info'!$B$3:$B$200,0),MATCH(Data6[[#Headers],[Other]],'Employee Info'!$C$2:$J$2,0)),"")</f>
        <v/>
      </c>
      <c r="O664" s="19">
        <f>IFERROR((Data6[[#This Row],[Hours:]]*SUM(Data6[[#This Row],[Rate]:[Other]])),"")</f>
        <v>0</v>
      </c>
      <c r="P664" s="7" t="str">
        <f>IF(Data6[[#This Row],[WO'#:]]="","Riley #","WO#")</f>
        <v>WO#</v>
      </c>
      <c r="Q664" s="7">
        <f>IFERROR(WEEKNUM(Data6[[#This Row],[Date:]]),"")</f>
        <v>18</v>
      </c>
      <c r="R664" s="6">
        <f t="shared" si="30"/>
        <v>45410</v>
      </c>
      <c r="S664" s="6">
        <f>Data6[[#This Row],[Week Start]]+7</f>
        <v>45417</v>
      </c>
      <c r="T664" s="7" t="str">
        <f t="shared" si="31"/>
        <v>4/28/2024 - 5/5/2024</v>
      </c>
      <c r="U664" s="7" t="str">
        <f t="shared" si="32"/>
        <v>Time Card</v>
      </c>
      <c r="V664" s="8" t="str">
        <f>RIGHT(TEXT(Data6[[#This Row],[Date:]],"mmddyyyy"),4)</f>
        <v>2024</v>
      </c>
      <c r="W664" s="8" t="str">
        <f>MID(TEXT(Data6[[#This Row],[Date:]],"mmddyyyy"),3,2)</f>
        <v>30</v>
      </c>
      <c r="X664" s="8" t="str">
        <f>LEFT(TEXT(Data6[[#This Row],[Date:]],"mmddyyyy"),2)</f>
        <v>04</v>
      </c>
      <c r="Y664" s="6">
        <f>DATE(Data6[[#This Row],[Year]],Data6[[#This Row],[Month]],Data6[[#This Row],[Day]])</f>
        <v>45412</v>
      </c>
    </row>
    <row r="665" spans="1:25">
      <c r="A665" s="5">
        <v>45415.524315162038</v>
      </c>
      <c r="B665" s="7" t="s">
        <v>66</v>
      </c>
      <c r="C665" s="6" t="s">
        <v>530</v>
      </c>
      <c r="D665" s="7" t="s">
        <v>516</v>
      </c>
      <c r="E665" s="8">
        <v>1.5</v>
      </c>
      <c r="F665" s="7">
        <v>7098027</v>
      </c>
      <c r="G665" s="7" t="s">
        <v>68</v>
      </c>
      <c r="H665" s="7" t="s">
        <v>69</v>
      </c>
      <c r="I665" s="7" t="s">
        <v>45</v>
      </c>
      <c r="J665" s="19" t="str">
        <f>IFERROR(INDEX('Employee Info'!$C$3:$E$200,MATCH(Data6[[#This Row],[Name:]],'Employee Info'!$B$3:$B$200,0),MATCH(Data6[[#This Row],[Hours Type:]],'Employee Info'!$C$2:$E$2,0)),"")</f>
        <v/>
      </c>
      <c r="K665" s="19" t="str">
        <f>IFERROR(INDEX('Employee Info'!$C$3:$J$200,MATCH(Data6[[#This Row],[Name:]],'Employee Info'!$B$3:$B$200,0),MATCH(Data6[[#Headers],[Truck]],'Employee Info'!$C$2:$J$2,0)),"")</f>
        <v/>
      </c>
      <c r="L665" s="19" t="str">
        <f>IFERROR(INDEX('Employee Info'!$C$3:$J$200,MATCH(Data6[[#This Row],[Name:]],'Employee Info'!$B$3:$B$200,0),MATCH(Data6[[#Headers],[Phone]],'Employee Info'!$C$2:$J$2,0)),"")</f>
        <v/>
      </c>
      <c r="M665" s="19" t="str">
        <f>IFERROR(INDEX('Employee Info'!$C$3:$J$200,MATCH(Data6[[#This Row],[Name:]],'Employee Info'!$B$3:$B$200,0),MATCH(Data6[[#Headers],[Tech]],'Employee Info'!$C$2:$J$2,0)),"")</f>
        <v/>
      </c>
      <c r="N665" s="19" t="str">
        <f>IFERROR(INDEX('Employee Info'!$C$3:$J$200,MATCH(Data6[[#This Row],[Name:]],'Employee Info'!$B$3:$B$200,0),MATCH(Data6[[#Headers],[Other]],'Employee Info'!$C$2:$J$2,0)),"")</f>
        <v/>
      </c>
      <c r="O665" s="19">
        <f>IFERROR((Data6[[#This Row],[Hours:]]*SUM(Data6[[#This Row],[Rate]:[Other]])),"")</f>
        <v>0</v>
      </c>
      <c r="P665" s="7" t="str">
        <f>IF(Data6[[#This Row],[WO'#:]]="","Riley #","WO#")</f>
        <v>WO#</v>
      </c>
      <c r="Q665" s="7">
        <f>IFERROR(WEEKNUM(Data6[[#This Row],[Date:]]),"")</f>
        <v>18</v>
      </c>
      <c r="R665" s="6">
        <f t="shared" si="30"/>
        <v>45410</v>
      </c>
      <c r="S665" s="6">
        <f>Data6[[#This Row],[Week Start]]+7</f>
        <v>45417</v>
      </c>
      <c r="T665" s="7" t="str">
        <f t="shared" si="31"/>
        <v>4/28/2024 - 5/5/2024</v>
      </c>
      <c r="U665" s="7" t="str">
        <f t="shared" si="32"/>
        <v>Time Card</v>
      </c>
      <c r="V665" s="8" t="str">
        <f>RIGHT(TEXT(Data6[[#This Row],[Date:]],"mmddyyyy"),4)</f>
        <v>2024</v>
      </c>
      <c r="W665" s="8" t="str">
        <f>MID(TEXT(Data6[[#This Row],[Date:]],"mmddyyyy"),3,2)</f>
        <v>30</v>
      </c>
      <c r="X665" s="8" t="str">
        <f>LEFT(TEXT(Data6[[#This Row],[Date:]],"mmddyyyy"),2)</f>
        <v>04</v>
      </c>
      <c r="Y665" s="6">
        <f>DATE(Data6[[#This Row],[Year]],Data6[[#This Row],[Month]],Data6[[#This Row],[Day]])</f>
        <v>45412</v>
      </c>
    </row>
    <row r="666" spans="1:25">
      <c r="A666" s="5">
        <v>45420.329653009256</v>
      </c>
      <c r="B666" s="7" t="s">
        <v>76</v>
      </c>
      <c r="C666" s="6" t="s">
        <v>530</v>
      </c>
      <c r="D666" s="7" t="s">
        <v>534</v>
      </c>
      <c r="E666" s="8">
        <v>3</v>
      </c>
      <c r="F666" s="7">
        <v>7098027</v>
      </c>
      <c r="G666" s="7" t="s">
        <v>68</v>
      </c>
      <c r="H666" s="7" t="s">
        <v>69</v>
      </c>
      <c r="I666" s="7" t="s">
        <v>44</v>
      </c>
      <c r="J666" s="19" t="str">
        <f>IFERROR(INDEX('Employee Info'!$C$3:$E$200,MATCH(Data6[[#This Row],[Name:]],'Employee Info'!$B$3:$B$200,0),MATCH(Data6[[#This Row],[Hours Type:]],'Employee Info'!$C$2:$E$2,0)),"")</f>
        <v/>
      </c>
      <c r="K666" s="19" t="str">
        <f>IFERROR(INDEX('Employee Info'!$C$3:$J$200,MATCH(Data6[[#This Row],[Name:]],'Employee Info'!$B$3:$B$200,0),MATCH(Data6[[#Headers],[Truck]],'Employee Info'!$C$2:$J$2,0)),"")</f>
        <v/>
      </c>
      <c r="L666" s="19" t="str">
        <f>IFERROR(INDEX('Employee Info'!$C$3:$J$200,MATCH(Data6[[#This Row],[Name:]],'Employee Info'!$B$3:$B$200,0),MATCH(Data6[[#Headers],[Phone]],'Employee Info'!$C$2:$J$2,0)),"")</f>
        <v/>
      </c>
      <c r="M666" s="19" t="str">
        <f>IFERROR(INDEX('Employee Info'!$C$3:$J$200,MATCH(Data6[[#This Row],[Name:]],'Employee Info'!$B$3:$B$200,0),MATCH(Data6[[#Headers],[Tech]],'Employee Info'!$C$2:$J$2,0)),"")</f>
        <v/>
      </c>
      <c r="N666" s="19" t="str">
        <f>IFERROR(INDEX('Employee Info'!$C$3:$J$200,MATCH(Data6[[#This Row],[Name:]],'Employee Info'!$B$3:$B$200,0),MATCH(Data6[[#Headers],[Other]],'Employee Info'!$C$2:$J$2,0)),"")</f>
        <v/>
      </c>
      <c r="O666" s="19">
        <f>IFERROR((Data6[[#This Row],[Hours:]]*SUM(Data6[[#This Row],[Rate]:[Other]])),"")</f>
        <v>0</v>
      </c>
      <c r="P666" s="7" t="str">
        <f>IF(Data6[[#This Row],[WO'#:]]="","Riley #","WO#")</f>
        <v>WO#</v>
      </c>
      <c r="Q666" s="7">
        <f>IFERROR(WEEKNUM(Data6[[#This Row],[Date:]]),"")</f>
        <v>18</v>
      </c>
      <c r="R666" s="6">
        <f t="shared" si="30"/>
        <v>45410</v>
      </c>
      <c r="S666" s="6">
        <f>Data6[[#This Row],[Week Start]]+7</f>
        <v>45417</v>
      </c>
      <c r="T666" s="7" t="str">
        <f t="shared" si="31"/>
        <v>4/28/2024 - 5/5/2024</v>
      </c>
      <c r="U666" s="7" t="str">
        <f t="shared" si="32"/>
        <v>Time Card</v>
      </c>
      <c r="V666" s="8" t="str">
        <f>RIGHT(TEXT(Data6[[#This Row],[Date:]],"mmddyyyy"),4)</f>
        <v>2024</v>
      </c>
      <c r="W666" s="8" t="str">
        <f>MID(TEXT(Data6[[#This Row],[Date:]],"mmddyyyy"),3,2)</f>
        <v>30</v>
      </c>
      <c r="X666" s="8" t="str">
        <f>LEFT(TEXT(Data6[[#This Row],[Date:]],"mmddyyyy"),2)</f>
        <v>04</v>
      </c>
      <c r="Y666" s="6">
        <f>DATE(Data6[[#This Row],[Year]],Data6[[#This Row],[Month]],Data6[[#This Row],[Day]])</f>
        <v>45412</v>
      </c>
    </row>
    <row r="667" spans="1:25">
      <c r="A667" s="5">
        <v>45415.529423726854</v>
      </c>
      <c r="B667" s="7" t="s">
        <v>66</v>
      </c>
      <c r="C667" s="6" t="s">
        <v>530</v>
      </c>
      <c r="D667" s="7" t="s">
        <v>540</v>
      </c>
      <c r="E667" s="8">
        <v>3</v>
      </c>
      <c r="F667" s="7" t="s">
        <v>68</v>
      </c>
      <c r="G667" s="7" t="s">
        <v>68</v>
      </c>
      <c r="H667" s="7" t="s">
        <v>523</v>
      </c>
      <c r="I667" s="7" t="s">
        <v>44</v>
      </c>
      <c r="J667" s="19" t="str">
        <f>IFERROR(INDEX('Employee Info'!$C$3:$E$200,MATCH(Data6[[#This Row],[Name:]],'Employee Info'!$B$3:$B$200,0),MATCH(Data6[[#This Row],[Hours Type:]],'Employee Info'!$C$2:$E$2,0)),"")</f>
        <v/>
      </c>
      <c r="K667" s="19" t="str">
        <f>IFERROR(INDEX('Employee Info'!$C$3:$J$200,MATCH(Data6[[#This Row],[Name:]],'Employee Info'!$B$3:$B$200,0),MATCH(Data6[[#Headers],[Truck]],'Employee Info'!$C$2:$J$2,0)),"")</f>
        <v/>
      </c>
      <c r="L667" s="19" t="str">
        <f>IFERROR(INDEX('Employee Info'!$C$3:$J$200,MATCH(Data6[[#This Row],[Name:]],'Employee Info'!$B$3:$B$200,0),MATCH(Data6[[#Headers],[Phone]],'Employee Info'!$C$2:$J$2,0)),"")</f>
        <v/>
      </c>
      <c r="M667" s="19" t="str">
        <f>IFERROR(INDEX('Employee Info'!$C$3:$J$200,MATCH(Data6[[#This Row],[Name:]],'Employee Info'!$B$3:$B$200,0),MATCH(Data6[[#Headers],[Tech]],'Employee Info'!$C$2:$J$2,0)),"")</f>
        <v/>
      </c>
      <c r="N667" s="19" t="str">
        <f>IFERROR(INDEX('Employee Info'!$C$3:$J$200,MATCH(Data6[[#This Row],[Name:]],'Employee Info'!$B$3:$B$200,0),MATCH(Data6[[#Headers],[Other]],'Employee Info'!$C$2:$J$2,0)),"")</f>
        <v/>
      </c>
      <c r="O667" s="19">
        <f>IFERROR((Data6[[#This Row],[Hours:]]*SUM(Data6[[#This Row],[Rate]:[Other]])),"")</f>
        <v>0</v>
      </c>
      <c r="P667" s="7" t="str">
        <f>IF(Data6[[#This Row],[WO'#:]]="","Riley #","WO#")</f>
        <v>Riley #</v>
      </c>
      <c r="Q667" s="7">
        <f>IFERROR(WEEKNUM(Data6[[#This Row],[Date:]]),"")</f>
        <v>18</v>
      </c>
      <c r="R667" s="6">
        <f t="shared" si="30"/>
        <v>45410</v>
      </c>
      <c r="S667" s="6">
        <f>Data6[[#This Row],[Week Start]]+7</f>
        <v>45417</v>
      </c>
      <c r="T667" s="7" t="str">
        <f t="shared" si="31"/>
        <v>4/28/2024 - 5/5/2024</v>
      </c>
      <c r="U667" s="7" t="str">
        <f t="shared" si="32"/>
        <v>Time Card</v>
      </c>
      <c r="V667" s="8" t="str">
        <f>RIGHT(TEXT(Data6[[#This Row],[Date:]],"mmddyyyy"),4)</f>
        <v>2024</v>
      </c>
      <c r="W667" s="8" t="str">
        <f>MID(TEXT(Data6[[#This Row],[Date:]],"mmddyyyy"),3,2)</f>
        <v>30</v>
      </c>
      <c r="X667" s="8" t="str">
        <f>LEFT(TEXT(Data6[[#This Row],[Date:]],"mmddyyyy"),2)</f>
        <v>04</v>
      </c>
      <c r="Y667" s="6">
        <f>DATE(Data6[[#This Row],[Year]],Data6[[#This Row],[Month]],Data6[[#This Row],[Day]])</f>
        <v>45412</v>
      </c>
    </row>
    <row r="668" spans="1:25">
      <c r="A668" s="5">
        <v>45412.581680439813</v>
      </c>
      <c r="B668" s="7" t="s">
        <v>492</v>
      </c>
      <c r="C668" s="6" t="s">
        <v>530</v>
      </c>
      <c r="D668" s="7" t="s">
        <v>535</v>
      </c>
      <c r="E668" s="8">
        <v>8</v>
      </c>
      <c r="F668" s="7" t="s">
        <v>68</v>
      </c>
      <c r="G668" s="7" t="s">
        <v>68</v>
      </c>
      <c r="H668" s="7" t="s">
        <v>536</v>
      </c>
      <c r="I668" s="7" t="s">
        <v>44</v>
      </c>
      <c r="J668" s="19" t="str">
        <f>IFERROR(INDEX('Employee Info'!$C$3:$E$200,MATCH(Data6[[#This Row],[Name:]],'Employee Info'!$B$3:$B$200,0),MATCH(Data6[[#This Row],[Hours Type:]],'Employee Info'!$C$2:$E$2,0)),"")</f>
        <v/>
      </c>
      <c r="K668" s="19" t="str">
        <f>IFERROR(INDEX('Employee Info'!$C$3:$J$200,MATCH(Data6[[#This Row],[Name:]],'Employee Info'!$B$3:$B$200,0),MATCH(Data6[[#Headers],[Truck]],'Employee Info'!$C$2:$J$2,0)),"")</f>
        <v/>
      </c>
      <c r="L668" s="19" t="str">
        <f>IFERROR(INDEX('Employee Info'!$C$3:$J$200,MATCH(Data6[[#This Row],[Name:]],'Employee Info'!$B$3:$B$200,0),MATCH(Data6[[#Headers],[Phone]],'Employee Info'!$C$2:$J$2,0)),"")</f>
        <v/>
      </c>
      <c r="M668" s="19" t="str">
        <f>IFERROR(INDEX('Employee Info'!$C$3:$J$200,MATCH(Data6[[#This Row],[Name:]],'Employee Info'!$B$3:$B$200,0),MATCH(Data6[[#Headers],[Tech]],'Employee Info'!$C$2:$J$2,0)),"")</f>
        <v/>
      </c>
      <c r="N668" s="19" t="str">
        <f>IFERROR(INDEX('Employee Info'!$C$3:$J$200,MATCH(Data6[[#This Row],[Name:]],'Employee Info'!$B$3:$B$200,0),MATCH(Data6[[#Headers],[Other]],'Employee Info'!$C$2:$J$2,0)),"")</f>
        <v/>
      </c>
      <c r="O668" s="19">
        <f>IFERROR((Data6[[#This Row],[Hours:]]*SUM(Data6[[#This Row],[Rate]:[Other]])),"")</f>
        <v>0</v>
      </c>
      <c r="P668" s="7" t="str">
        <f>IF(Data6[[#This Row],[WO'#:]]="","Riley #","WO#")</f>
        <v>Riley #</v>
      </c>
      <c r="Q668" s="7">
        <f>IFERROR(WEEKNUM(Data6[[#This Row],[Date:]]),"")</f>
        <v>18</v>
      </c>
      <c r="R668" s="6">
        <f t="shared" si="30"/>
        <v>45410</v>
      </c>
      <c r="S668" s="6">
        <f>Data6[[#This Row],[Week Start]]+7</f>
        <v>45417</v>
      </c>
      <c r="T668" s="7" t="str">
        <f t="shared" si="31"/>
        <v>4/28/2024 - 5/5/2024</v>
      </c>
      <c r="U668" s="7" t="str">
        <f t="shared" si="32"/>
        <v>Time Card</v>
      </c>
      <c r="V668" s="8" t="str">
        <f>RIGHT(TEXT(Data6[[#This Row],[Date:]],"mmddyyyy"),4)</f>
        <v>2024</v>
      </c>
      <c r="W668" s="8" t="str">
        <f>MID(TEXT(Data6[[#This Row],[Date:]],"mmddyyyy"),3,2)</f>
        <v>30</v>
      </c>
      <c r="X668" s="8" t="str">
        <f>LEFT(TEXT(Data6[[#This Row],[Date:]],"mmddyyyy"),2)</f>
        <v>04</v>
      </c>
      <c r="Y668" s="6">
        <f>DATE(Data6[[#This Row],[Year]],Data6[[#This Row],[Month]],Data6[[#This Row],[Day]])</f>
        <v>45412</v>
      </c>
    </row>
    <row r="669" spans="1:25">
      <c r="A669" s="5">
        <v>45412.582358449072</v>
      </c>
      <c r="B669" s="7" t="s">
        <v>65</v>
      </c>
      <c r="C669" s="6" t="s">
        <v>530</v>
      </c>
      <c r="D669" s="7" t="s">
        <v>535</v>
      </c>
      <c r="E669" s="8">
        <v>8</v>
      </c>
      <c r="F669" s="7" t="s">
        <v>68</v>
      </c>
      <c r="G669" s="7" t="s">
        <v>68</v>
      </c>
      <c r="H669" s="7" t="s">
        <v>536</v>
      </c>
      <c r="I669" s="7" t="s">
        <v>44</v>
      </c>
      <c r="J669" s="19" t="str">
        <f>IFERROR(INDEX('Employee Info'!$C$3:$E$200,MATCH(Data6[[#This Row],[Name:]],'Employee Info'!$B$3:$B$200,0),MATCH(Data6[[#This Row],[Hours Type:]],'Employee Info'!$C$2:$E$2,0)),"")</f>
        <v/>
      </c>
      <c r="K669" s="19" t="str">
        <f>IFERROR(INDEX('Employee Info'!$C$3:$J$200,MATCH(Data6[[#This Row],[Name:]],'Employee Info'!$B$3:$B$200,0),MATCH(Data6[[#Headers],[Truck]],'Employee Info'!$C$2:$J$2,0)),"")</f>
        <v/>
      </c>
      <c r="L669" s="19" t="str">
        <f>IFERROR(INDEX('Employee Info'!$C$3:$J$200,MATCH(Data6[[#This Row],[Name:]],'Employee Info'!$B$3:$B$200,0),MATCH(Data6[[#Headers],[Phone]],'Employee Info'!$C$2:$J$2,0)),"")</f>
        <v/>
      </c>
      <c r="M669" s="19" t="str">
        <f>IFERROR(INDEX('Employee Info'!$C$3:$J$200,MATCH(Data6[[#This Row],[Name:]],'Employee Info'!$B$3:$B$200,0),MATCH(Data6[[#Headers],[Tech]],'Employee Info'!$C$2:$J$2,0)),"")</f>
        <v/>
      </c>
      <c r="N669" s="19" t="str">
        <f>IFERROR(INDEX('Employee Info'!$C$3:$J$200,MATCH(Data6[[#This Row],[Name:]],'Employee Info'!$B$3:$B$200,0),MATCH(Data6[[#Headers],[Other]],'Employee Info'!$C$2:$J$2,0)),"")</f>
        <v/>
      </c>
      <c r="O669" s="19">
        <f>IFERROR((Data6[[#This Row],[Hours:]]*SUM(Data6[[#This Row],[Rate]:[Other]])),"")</f>
        <v>0</v>
      </c>
      <c r="P669" s="7" t="str">
        <f>IF(Data6[[#This Row],[WO'#:]]="","Riley #","WO#")</f>
        <v>Riley #</v>
      </c>
      <c r="Q669" s="7">
        <f>IFERROR(WEEKNUM(Data6[[#This Row],[Date:]]),"")</f>
        <v>18</v>
      </c>
      <c r="R669" s="6">
        <f t="shared" si="30"/>
        <v>45410</v>
      </c>
      <c r="S669" s="6">
        <f>Data6[[#This Row],[Week Start]]+7</f>
        <v>45417</v>
      </c>
      <c r="T669" s="7" t="str">
        <f t="shared" si="31"/>
        <v>4/28/2024 - 5/5/2024</v>
      </c>
      <c r="U669" s="7" t="str">
        <f t="shared" si="32"/>
        <v>Time Card</v>
      </c>
      <c r="V669" s="8" t="str">
        <f>RIGHT(TEXT(Data6[[#This Row],[Date:]],"mmddyyyy"),4)</f>
        <v>2024</v>
      </c>
      <c r="W669" s="8" t="str">
        <f>MID(TEXT(Data6[[#This Row],[Date:]],"mmddyyyy"),3,2)</f>
        <v>30</v>
      </c>
      <c r="X669" s="8" t="str">
        <f>LEFT(TEXT(Data6[[#This Row],[Date:]],"mmddyyyy"),2)</f>
        <v>04</v>
      </c>
      <c r="Y669" s="6">
        <f>DATE(Data6[[#This Row],[Year]],Data6[[#This Row],[Month]],Data6[[#This Row],[Day]])</f>
        <v>45412</v>
      </c>
    </row>
    <row r="670" spans="1:25">
      <c r="A670" s="5">
        <v>45415.519945601853</v>
      </c>
      <c r="B670" s="7" t="s">
        <v>66</v>
      </c>
      <c r="C670" s="6" t="s">
        <v>530</v>
      </c>
      <c r="D670" s="7" t="s">
        <v>521</v>
      </c>
      <c r="E670" s="8">
        <v>1</v>
      </c>
      <c r="F670" s="7" t="s">
        <v>68</v>
      </c>
      <c r="G670" s="7" t="s">
        <v>68</v>
      </c>
      <c r="H670" s="7" t="s">
        <v>485</v>
      </c>
      <c r="I670" s="7" t="s">
        <v>44</v>
      </c>
      <c r="J670" s="19" t="str">
        <f>IFERROR(INDEX('Employee Info'!$C$3:$E$200,MATCH(Data6[[#This Row],[Name:]],'Employee Info'!$B$3:$B$200,0),MATCH(Data6[[#This Row],[Hours Type:]],'Employee Info'!$C$2:$E$2,0)),"")</f>
        <v/>
      </c>
      <c r="K670" s="19" t="str">
        <f>IFERROR(INDEX('Employee Info'!$C$3:$J$200,MATCH(Data6[[#This Row],[Name:]],'Employee Info'!$B$3:$B$200,0),MATCH(Data6[[#Headers],[Truck]],'Employee Info'!$C$2:$J$2,0)),"")</f>
        <v/>
      </c>
      <c r="L670" s="19" t="str">
        <f>IFERROR(INDEX('Employee Info'!$C$3:$J$200,MATCH(Data6[[#This Row],[Name:]],'Employee Info'!$B$3:$B$200,0),MATCH(Data6[[#Headers],[Phone]],'Employee Info'!$C$2:$J$2,0)),"")</f>
        <v/>
      </c>
      <c r="M670" s="19" t="str">
        <f>IFERROR(INDEX('Employee Info'!$C$3:$J$200,MATCH(Data6[[#This Row],[Name:]],'Employee Info'!$B$3:$B$200,0),MATCH(Data6[[#Headers],[Tech]],'Employee Info'!$C$2:$J$2,0)),"")</f>
        <v/>
      </c>
      <c r="N670" s="19" t="str">
        <f>IFERROR(INDEX('Employee Info'!$C$3:$J$200,MATCH(Data6[[#This Row],[Name:]],'Employee Info'!$B$3:$B$200,0),MATCH(Data6[[#Headers],[Other]],'Employee Info'!$C$2:$J$2,0)),"")</f>
        <v/>
      </c>
      <c r="O670" s="19">
        <f>IFERROR((Data6[[#This Row],[Hours:]]*SUM(Data6[[#This Row],[Rate]:[Other]])),"")</f>
        <v>0</v>
      </c>
      <c r="P670" s="7" t="str">
        <f>IF(Data6[[#This Row],[WO'#:]]="","Riley #","WO#")</f>
        <v>Riley #</v>
      </c>
      <c r="Q670" s="7">
        <f>IFERROR(WEEKNUM(Data6[[#This Row],[Date:]]),"")</f>
        <v>18</v>
      </c>
      <c r="R670" s="6">
        <f t="shared" si="30"/>
        <v>45410</v>
      </c>
      <c r="S670" s="6">
        <f>Data6[[#This Row],[Week Start]]+7</f>
        <v>45417</v>
      </c>
      <c r="T670" s="7" t="str">
        <f t="shared" si="31"/>
        <v>4/28/2024 - 5/5/2024</v>
      </c>
      <c r="U670" s="7" t="str">
        <f t="shared" si="32"/>
        <v>Time Card</v>
      </c>
      <c r="V670" s="8" t="str">
        <f>RIGHT(TEXT(Data6[[#This Row],[Date:]],"mmddyyyy"),4)</f>
        <v>2024</v>
      </c>
      <c r="W670" s="8" t="str">
        <f>MID(TEXT(Data6[[#This Row],[Date:]],"mmddyyyy"),3,2)</f>
        <v>30</v>
      </c>
      <c r="X670" s="8" t="str">
        <f>LEFT(TEXT(Data6[[#This Row],[Date:]],"mmddyyyy"),2)</f>
        <v>04</v>
      </c>
      <c r="Y670" s="6">
        <f>DATE(Data6[[#This Row],[Year]],Data6[[#This Row],[Month]],Data6[[#This Row],[Day]])</f>
        <v>45412</v>
      </c>
    </row>
    <row r="671" spans="1:25">
      <c r="A671" s="5">
        <v>45414.255641203701</v>
      </c>
      <c r="B671" s="7" t="s">
        <v>35</v>
      </c>
      <c r="C671" s="6" t="s">
        <v>530</v>
      </c>
      <c r="D671" s="7" t="s">
        <v>539</v>
      </c>
      <c r="E671" s="8">
        <v>3</v>
      </c>
      <c r="F671" s="7" t="s">
        <v>68</v>
      </c>
      <c r="G671" s="7" t="s">
        <v>68</v>
      </c>
      <c r="H671" s="7" t="s">
        <v>460</v>
      </c>
      <c r="I671" s="7" t="s">
        <v>44</v>
      </c>
      <c r="J671" s="19" t="str">
        <f>IFERROR(INDEX('Employee Info'!$C$3:$E$200,MATCH(Data6[[#This Row],[Name:]],'Employee Info'!$B$3:$B$200,0),MATCH(Data6[[#This Row],[Hours Type:]],'Employee Info'!$C$2:$E$2,0)),"")</f>
        <v/>
      </c>
      <c r="K671" s="19" t="str">
        <f>IFERROR(INDEX('Employee Info'!$C$3:$J$200,MATCH(Data6[[#This Row],[Name:]],'Employee Info'!$B$3:$B$200,0),MATCH(Data6[[#Headers],[Truck]],'Employee Info'!$C$2:$J$2,0)),"")</f>
        <v/>
      </c>
      <c r="L671" s="19" t="str">
        <f>IFERROR(INDEX('Employee Info'!$C$3:$J$200,MATCH(Data6[[#This Row],[Name:]],'Employee Info'!$B$3:$B$200,0),MATCH(Data6[[#Headers],[Phone]],'Employee Info'!$C$2:$J$2,0)),"")</f>
        <v/>
      </c>
      <c r="M671" s="19" t="str">
        <f>IFERROR(INDEX('Employee Info'!$C$3:$J$200,MATCH(Data6[[#This Row],[Name:]],'Employee Info'!$B$3:$B$200,0),MATCH(Data6[[#Headers],[Tech]],'Employee Info'!$C$2:$J$2,0)),"")</f>
        <v/>
      </c>
      <c r="N671" s="19" t="str">
        <f>IFERROR(INDEX('Employee Info'!$C$3:$J$200,MATCH(Data6[[#This Row],[Name:]],'Employee Info'!$B$3:$B$200,0),MATCH(Data6[[#Headers],[Other]],'Employee Info'!$C$2:$J$2,0)),"")</f>
        <v/>
      </c>
      <c r="O671" s="19">
        <f>IFERROR((Data6[[#This Row],[Hours:]]*SUM(Data6[[#This Row],[Rate]:[Other]])),"")</f>
        <v>0</v>
      </c>
      <c r="P671" s="7" t="str">
        <f>IF(Data6[[#This Row],[WO'#:]]="","Riley #","WO#")</f>
        <v>Riley #</v>
      </c>
      <c r="Q671" s="7">
        <f>IFERROR(WEEKNUM(Data6[[#This Row],[Date:]]),"")</f>
        <v>18</v>
      </c>
      <c r="R671" s="6">
        <f t="shared" si="30"/>
        <v>45410</v>
      </c>
      <c r="S671" s="6">
        <f>Data6[[#This Row],[Week Start]]+7</f>
        <v>45417</v>
      </c>
      <c r="T671" s="7" t="str">
        <f t="shared" si="31"/>
        <v>4/28/2024 - 5/5/2024</v>
      </c>
      <c r="U671" s="7" t="str">
        <f t="shared" si="32"/>
        <v>Time Card</v>
      </c>
      <c r="V671" s="8" t="str">
        <f>RIGHT(TEXT(Data6[[#This Row],[Date:]],"mmddyyyy"),4)</f>
        <v>2024</v>
      </c>
      <c r="W671" s="8" t="str">
        <f>MID(TEXT(Data6[[#This Row],[Date:]],"mmddyyyy"),3,2)</f>
        <v>30</v>
      </c>
      <c r="X671" s="8" t="str">
        <f>LEFT(TEXT(Data6[[#This Row],[Date:]],"mmddyyyy"),2)</f>
        <v>04</v>
      </c>
      <c r="Y671" s="6">
        <f>DATE(Data6[[#This Row],[Year]],Data6[[#This Row],[Month]],Data6[[#This Row],[Day]])</f>
        <v>45412</v>
      </c>
    </row>
    <row r="672" spans="1:25">
      <c r="A672" s="5">
        <v>45414.255784259258</v>
      </c>
      <c r="B672" s="7" t="s">
        <v>35</v>
      </c>
      <c r="C672" s="6" t="s">
        <v>530</v>
      </c>
      <c r="D672" s="7" t="s">
        <v>539</v>
      </c>
      <c r="E672" s="8">
        <v>1.5</v>
      </c>
      <c r="F672" s="7" t="s">
        <v>68</v>
      </c>
      <c r="G672" s="7" t="s">
        <v>68</v>
      </c>
      <c r="H672" s="7" t="s">
        <v>460</v>
      </c>
      <c r="I672" s="7" t="s">
        <v>45</v>
      </c>
      <c r="J672" s="19" t="str">
        <f>IFERROR(INDEX('Employee Info'!$C$3:$E$200,MATCH(Data6[[#This Row],[Name:]],'Employee Info'!$B$3:$B$200,0),MATCH(Data6[[#This Row],[Hours Type:]],'Employee Info'!$C$2:$E$2,0)),"")</f>
        <v/>
      </c>
      <c r="K672" s="19" t="str">
        <f>IFERROR(INDEX('Employee Info'!$C$3:$J$200,MATCH(Data6[[#This Row],[Name:]],'Employee Info'!$B$3:$B$200,0),MATCH(Data6[[#Headers],[Truck]],'Employee Info'!$C$2:$J$2,0)),"")</f>
        <v/>
      </c>
      <c r="L672" s="19" t="str">
        <f>IFERROR(INDEX('Employee Info'!$C$3:$J$200,MATCH(Data6[[#This Row],[Name:]],'Employee Info'!$B$3:$B$200,0),MATCH(Data6[[#Headers],[Phone]],'Employee Info'!$C$2:$J$2,0)),"")</f>
        <v/>
      </c>
      <c r="M672" s="19" t="str">
        <f>IFERROR(INDEX('Employee Info'!$C$3:$J$200,MATCH(Data6[[#This Row],[Name:]],'Employee Info'!$B$3:$B$200,0),MATCH(Data6[[#Headers],[Tech]],'Employee Info'!$C$2:$J$2,0)),"")</f>
        <v/>
      </c>
      <c r="N672" s="19" t="str">
        <f>IFERROR(INDEX('Employee Info'!$C$3:$J$200,MATCH(Data6[[#This Row],[Name:]],'Employee Info'!$B$3:$B$200,0),MATCH(Data6[[#Headers],[Other]],'Employee Info'!$C$2:$J$2,0)),"")</f>
        <v/>
      </c>
      <c r="O672" s="19">
        <f>IFERROR((Data6[[#This Row],[Hours:]]*SUM(Data6[[#This Row],[Rate]:[Other]])),"")</f>
        <v>0</v>
      </c>
      <c r="P672" s="7" t="str">
        <f>IF(Data6[[#This Row],[WO'#:]]="","Riley #","WO#")</f>
        <v>Riley #</v>
      </c>
      <c r="Q672" s="7">
        <f>IFERROR(WEEKNUM(Data6[[#This Row],[Date:]]),"")</f>
        <v>18</v>
      </c>
      <c r="R672" s="6">
        <f t="shared" si="30"/>
        <v>45410</v>
      </c>
      <c r="S672" s="6">
        <f>Data6[[#This Row],[Week Start]]+7</f>
        <v>45417</v>
      </c>
      <c r="T672" s="7" t="str">
        <f t="shared" si="31"/>
        <v>4/28/2024 - 5/5/2024</v>
      </c>
      <c r="U672" s="7" t="str">
        <f t="shared" si="32"/>
        <v>Time Card</v>
      </c>
      <c r="V672" s="8" t="str">
        <f>RIGHT(TEXT(Data6[[#This Row],[Date:]],"mmddyyyy"),4)</f>
        <v>2024</v>
      </c>
      <c r="W672" s="8" t="str">
        <f>MID(TEXT(Data6[[#This Row],[Date:]],"mmddyyyy"),3,2)</f>
        <v>30</v>
      </c>
      <c r="X672" s="8" t="str">
        <f>LEFT(TEXT(Data6[[#This Row],[Date:]],"mmddyyyy"),2)</f>
        <v>04</v>
      </c>
      <c r="Y672" s="6">
        <f>DATE(Data6[[#This Row],[Year]],Data6[[#This Row],[Month]],Data6[[#This Row],[Day]])</f>
        <v>45412</v>
      </c>
    </row>
    <row r="673" spans="1:25">
      <c r="A673" s="5">
        <v>45413.25338321759</v>
      </c>
      <c r="B673" s="7" t="s">
        <v>31</v>
      </c>
      <c r="C673" s="6" t="s">
        <v>530</v>
      </c>
      <c r="D673" s="7" t="s">
        <v>537</v>
      </c>
      <c r="E673" s="8">
        <v>2</v>
      </c>
      <c r="F673" s="7" t="s">
        <v>68</v>
      </c>
      <c r="G673" s="7" t="s">
        <v>68</v>
      </c>
      <c r="H673" s="7" t="s">
        <v>518</v>
      </c>
      <c r="I673" s="7" t="s">
        <v>44</v>
      </c>
      <c r="J673" s="19" t="str">
        <f>IFERROR(INDEX('Employee Info'!$C$3:$E$200,MATCH(Data6[[#This Row],[Name:]],'Employee Info'!$B$3:$B$200,0),MATCH(Data6[[#This Row],[Hours Type:]],'Employee Info'!$C$2:$E$2,0)),"")</f>
        <v/>
      </c>
      <c r="K673" s="19" t="str">
        <f>IFERROR(INDEX('Employee Info'!$C$3:$J$200,MATCH(Data6[[#This Row],[Name:]],'Employee Info'!$B$3:$B$200,0),MATCH(Data6[[#Headers],[Truck]],'Employee Info'!$C$2:$J$2,0)),"")</f>
        <v/>
      </c>
      <c r="L673" s="19" t="str">
        <f>IFERROR(INDEX('Employee Info'!$C$3:$J$200,MATCH(Data6[[#This Row],[Name:]],'Employee Info'!$B$3:$B$200,0),MATCH(Data6[[#Headers],[Phone]],'Employee Info'!$C$2:$J$2,0)),"")</f>
        <v/>
      </c>
      <c r="M673" s="19" t="str">
        <f>IFERROR(INDEX('Employee Info'!$C$3:$J$200,MATCH(Data6[[#This Row],[Name:]],'Employee Info'!$B$3:$B$200,0),MATCH(Data6[[#Headers],[Tech]],'Employee Info'!$C$2:$J$2,0)),"")</f>
        <v/>
      </c>
      <c r="N673" s="19" t="str">
        <f>IFERROR(INDEX('Employee Info'!$C$3:$J$200,MATCH(Data6[[#This Row],[Name:]],'Employee Info'!$B$3:$B$200,0),MATCH(Data6[[#Headers],[Other]],'Employee Info'!$C$2:$J$2,0)),"")</f>
        <v/>
      </c>
      <c r="O673" s="19">
        <f>IFERROR((Data6[[#This Row],[Hours:]]*SUM(Data6[[#This Row],[Rate]:[Other]])),"")</f>
        <v>0</v>
      </c>
      <c r="P673" s="7" t="str">
        <f>IF(Data6[[#This Row],[WO'#:]]="","Riley #","WO#")</f>
        <v>Riley #</v>
      </c>
      <c r="Q673" s="7">
        <f>IFERROR(WEEKNUM(Data6[[#This Row],[Date:]]),"")</f>
        <v>18</v>
      </c>
      <c r="R673" s="6">
        <f t="shared" si="30"/>
        <v>45410</v>
      </c>
      <c r="S673" s="6">
        <f>Data6[[#This Row],[Week Start]]+7</f>
        <v>45417</v>
      </c>
      <c r="T673" s="7" t="str">
        <f t="shared" si="31"/>
        <v>4/28/2024 - 5/5/2024</v>
      </c>
      <c r="U673" s="7" t="str">
        <f t="shared" si="32"/>
        <v>Time Card</v>
      </c>
      <c r="V673" s="8" t="str">
        <f>RIGHT(TEXT(Data6[[#This Row],[Date:]],"mmddyyyy"),4)</f>
        <v>2024</v>
      </c>
      <c r="W673" s="8" t="str">
        <f>MID(TEXT(Data6[[#This Row],[Date:]],"mmddyyyy"),3,2)</f>
        <v>30</v>
      </c>
      <c r="X673" s="8" t="str">
        <f>LEFT(TEXT(Data6[[#This Row],[Date:]],"mmddyyyy"),2)</f>
        <v>04</v>
      </c>
      <c r="Y673" s="6">
        <f>DATE(Data6[[#This Row],[Year]],Data6[[#This Row],[Month]],Data6[[#This Row],[Day]])</f>
        <v>45412</v>
      </c>
    </row>
    <row r="674" spans="1:25">
      <c r="A674" s="5">
        <v>45414.254836921296</v>
      </c>
      <c r="B674" s="7" t="s">
        <v>35</v>
      </c>
      <c r="C674" s="6" t="s">
        <v>530</v>
      </c>
      <c r="D674" s="7" t="s">
        <v>538</v>
      </c>
      <c r="E674" s="8">
        <v>5</v>
      </c>
      <c r="F674" s="7" t="s">
        <v>68</v>
      </c>
      <c r="G674" s="7" t="s">
        <v>68</v>
      </c>
      <c r="H674" s="7" t="s">
        <v>518</v>
      </c>
      <c r="I674" s="7" t="s">
        <v>44</v>
      </c>
      <c r="J674" s="19" t="str">
        <f>IFERROR(INDEX('Employee Info'!$C$3:$E$200,MATCH(Data6[[#This Row],[Name:]],'Employee Info'!$B$3:$B$200,0),MATCH(Data6[[#This Row],[Hours Type:]],'Employee Info'!$C$2:$E$2,0)),"")</f>
        <v/>
      </c>
      <c r="K674" s="19" t="str">
        <f>IFERROR(INDEX('Employee Info'!$C$3:$J$200,MATCH(Data6[[#This Row],[Name:]],'Employee Info'!$B$3:$B$200,0),MATCH(Data6[[#Headers],[Truck]],'Employee Info'!$C$2:$J$2,0)),"")</f>
        <v/>
      </c>
      <c r="L674" s="19" t="str">
        <f>IFERROR(INDEX('Employee Info'!$C$3:$J$200,MATCH(Data6[[#This Row],[Name:]],'Employee Info'!$B$3:$B$200,0),MATCH(Data6[[#Headers],[Phone]],'Employee Info'!$C$2:$J$2,0)),"")</f>
        <v/>
      </c>
      <c r="M674" s="19" t="str">
        <f>IFERROR(INDEX('Employee Info'!$C$3:$J$200,MATCH(Data6[[#This Row],[Name:]],'Employee Info'!$B$3:$B$200,0),MATCH(Data6[[#Headers],[Tech]],'Employee Info'!$C$2:$J$2,0)),"")</f>
        <v/>
      </c>
      <c r="N674" s="19" t="str">
        <f>IFERROR(INDEX('Employee Info'!$C$3:$J$200,MATCH(Data6[[#This Row],[Name:]],'Employee Info'!$B$3:$B$200,0),MATCH(Data6[[#Headers],[Other]],'Employee Info'!$C$2:$J$2,0)),"")</f>
        <v/>
      </c>
      <c r="O674" s="19">
        <f>IFERROR((Data6[[#This Row],[Hours:]]*SUM(Data6[[#This Row],[Rate]:[Other]])),"")</f>
        <v>0</v>
      </c>
      <c r="P674" s="7" t="str">
        <f>IF(Data6[[#This Row],[WO'#:]]="","Riley #","WO#")</f>
        <v>Riley #</v>
      </c>
      <c r="Q674" s="7">
        <f>IFERROR(WEEKNUM(Data6[[#This Row],[Date:]]),"")</f>
        <v>18</v>
      </c>
      <c r="R674" s="6">
        <f t="shared" si="30"/>
        <v>45410</v>
      </c>
      <c r="S674" s="6">
        <f>Data6[[#This Row],[Week Start]]+7</f>
        <v>45417</v>
      </c>
      <c r="T674" s="7" t="str">
        <f t="shared" si="31"/>
        <v>4/28/2024 - 5/5/2024</v>
      </c>
      <c r="U674" s="7" t="str">
        <f t="shared" si="32"/>
        <v>Time Card</v>
      </c>
      <c r="V674" s="8" t="str">
        <f>RIGHT(TEXT(Data6[[#This Row],[Date:]],"mmddyyyy"),4)</f>
        <v>2024</v>
      </c>
      <c r="W674" s="8" t="str">
        <f>MID(TEXT(Data6[[#This Row],[Date:]],"mmddyyyy"),3,2)</f>
        <v>30</v>
      </c>
      <c r="X674" s="8" t="str">
        <f>LEFT(TEXT(Data6[[#This Row],[Date:]],"mmddyyyy"),2)</f>
        <v>04</v>
      </c>
      <c r="Y674" s="6">
        <f>DATE(Data6[[#This Row],[Year]],Data6[[#This Row],[Month]],Data6[[#This Row],[Day]])</f>
        <v>45412</v>
      </c>
    </row>
    <row r="675" spans="1:25">
      <c r="A675" s="5">
        <v>45413.56257199074</v>
      </c>
      <c r="B675" s="7" t="s">
        <v>31</v>
      </c>
      <c r="C675" s="6" t="s">
        <v>559</v>
      </c>
      <c r="D675" s="7" t="s">
        <v>340</v>
      </c>
      <c r="E675" s="8">
        <v>1</v>
      </c>
      <c r="F675" s="7">
        <v>6984733</v>
      </c>
      <c r="G675" s="7" t="s">
        <v>68</v>
      </c>
      <c r="H675" s="7" t="s">
        <v>69</v>
      </c>
      <c r="I675" s="7" t="s">
        <v>44</v>
      </c>
      <c r="J675" s="19" t="str">
        <f>IFERROR(INDEX('Employee Info'!$C$3:$E$200,MATCH(Data6[[#This Row],[Name:]],'Employee Info'!$B$3:$B$200,0),MATCH(Data6[[#This Row],[Hours Type:]],'Employee Info'!$C$2:$E$2,0)),"")</f>
        <v/>
      </c>
      <c r="K675" s="19" t="str">
        <f>IFERROR(INDEX('Employee Info'!$C$3:$J$200,MATCH(Data6[[#This Row],[Name:]],'Employee Info'!$B$3:$B$200,0),MATCH(Data6[[#Headers],[Truck]],'Employee Info'!$C$2:$J$2,0)),"")</f>
        <v/>
      </c>
      <c r="L675" s="19" t="str">
        <f>IFERROR(INDEX('Employee Info'!$C$3:$J$200,MATCH(Data6[[#This Row],[Name:]],'Employee Info'!$B$3:$B$200,0),MATCH(Data6[[#Headers],[Phone]],'Employee Info'!$C$2:$J$2,0)),"")</f>
        <v/>
      </c>
      <c r="M675" s="19" t="str">
        <f>IFERROR(INDEX('Employee Info'!$C$3:$J$200,MATCH(Data6[[#This Row],[Name:]],'Employee Info'!$B$3:$B$200,0),MATCH(Data6[[#Headers],[Tech]],'Employee Info'!$C$2:$J$2,0)),"")</f>
        <v/>
      </c>
      <c r="N675" s="19" t="str">
        <f>IFERROR(INDEX('Employee Info'!$C$3:$J$200,MATCH(Data6[[#This Row],[Name:]],'Employee Info'!$B$3:$B$200,0),MATCH(Data6[[#Headers],[Other]],'Employee Info'!$C$2:$J$2,0)),"")</f>
        <v/>
      </c>
      <c r="O675" s="19">
        <f>IFERROR((Data6[[#This Row],[Hours:]]*SUM(Data6[[#This Row],[Rate]:[Other]])),"")</f>
        <v>0</v>
      </c>
      <c r="P675" s="7" t="str">
        <f>IF(Data6[[#This Row],[WO'#:]]="","Riley #","WO#")</f>
        <v>WO#</v>
      </c>
      <c r="Q675" s="7">
        <f>IFERROR(WEEKNUM(Data6[[#This Row],[Date:]]),"")</f>
        <v>18</v>
      </c>
      <c r="R675" s="6">
        <f t="shared" si="30"/>
        <v>45410</v>
      </c>
      <c r="S675" s="6">
        <f>Data6[[#This Row],[Week Start]]+7</f>
        <v>45417</v>
      </c>
      <c r="T675" s="7" t="str">
        <f t="shared" si="31"/>
        <v>4/28/2024 - 5/5/2024</v>
      </c>
      <c r="U675" s="7" t="str">
        <f t="shared" si="32"/>
        <v>Time Card</v>
      </c>
      <c r="V675" s="8" t="str">
        <f>RIGHT(TEXT(Data6[[#This Row],[Date:]],"mmddyyyy"),4)</f>
        <v>2024</v>
      </c>
      <c r="W675" s="8" t="str">
        <f>MID(TEXT(Data6[[#This Row],[Date:]],"mmddyyyy"),3,2)</f>
        <v>01</v>
      </c>
      <c r="X675" s="8" t="str">
        <f>LEFT(TEXT(Data6[[#This Row],[Date:]],"mmddyyyy"),2)</f>
        <v>05</v>
      </c>
      <c r="Y675" s="6">
        <f>DATE(Data6[[#This Row],[Year]],Data6[[#This Row],[Month]],Data6[[#This Row],[Day]])</f>
        <v>45413</v>
      </c>
    </row>
    <row r="676" spans="1:25">
      <c r="A676" s="5">
        <v>45415.53351898148</v>
      </c>
      <c r="B676" s="7" t="s">
        <v>66</v>
      </c>
      <c r="C676" s="6" t="s">
        <v>559</v>
      </c>
      <c r="D676" s="7" t="s">
        <v>560</v>
      </c>
      <c r="E676" s="8">
        <v>3</v>
      </c>
      <c r="F676" s="7">
        <v>6984733</v>
      </c>
      <c r="G676" s="7" t="s">
        <v>68</v>
      </c>
      <c r="H676" s="7" t="s">
        <v>69</v>
      </c>
      <c r="I676" s="7" t="s">
        <v>44</v>
      </c>
      <c r="J676" s="19" t="str">
        <f>IFERROR(INDEX('Employee Info'!$C$3:$E$200,MATCH(Data6[[#This Row],[Name:]],'Employee Info'!$B$3:$B$200,0),MATCH(Data6[[#This Row],[Hours Type:]],'Employee Info'!$C$2:$E$2,0)),"")</f>
        <v/>
      </c>
      <c r="K676" s="19" t="str">
        <f>IFERROR(INDEX('Employee Info'!$C$3:$J$200,MATCH(Data6[[#This Row],[Name:]],'Employee Info'!$B$3:$B$200,0),MATCH(Data6[[#Headers],[Truck]],'Employee Info'!$C$2:$J$2,0)),"")</f>
        <v/>
      </c>
      <c r="L676" s="19" t="str">
        <f>IFERROR(INDEX('Employee Info'!$C$3:$J$200,MATCH(Data6[[#This Row],[Name:]],'Employee Info'!$B$3:$B$200,0),MATCH(Data6[[#Headers],[Phone]],'Employee Info'!$C$2:$J$2,0)),"")</f>
        <v/>
      </c>
      <c r="M676" s="19" t="str">
        <f>IFERROR(INDEX('Employee Info'!$C$3:$J$200,MATCH(Data6[[#This Row],[Name:]],'Employee Info'!$B$3:$B$200,0),MATCH(Data6[[#Headers],[Tech]],'Employee Info'!$C$2:$J$2,0)),"")</f>
        <v/>
      </c>
      <c r="N676" s="19" t="str">
        <f>IFERROR(INDEX('Employee Info'!$C$3:$J$200,MATCH(Data6[[#This Row],[Name:]],'Employee Info'!$B$3:$B$200,0),MATCH(Data6[[#Headers],[Other]],'Employee Info'!$C$2:$J$2,0)),"")</f>
        <v/>
      </c>
      <c r="O676" s="19">
        <f>IFERROR((Data6[[#This Row],[Hours:]]*SUM(Data6[[#This Row],[Rate]:[Other]])),"")</f>
        <v>0</v>
      </c>
      <c r="P676" s="7" t="str">
        <f>IF(Data6[[#This Row],[WO'#:]]="","Riley #","WO#")</f>
        <v>WO#</v>
      </c>
      <c r="Q676" s="7">
        <f>IFERROR(WEEKNUM(Data6[[#This Row],[Date:]]),"")</f>
        <v>18</v>
      </c>
      <c r="R676" s="6">
        <f t="shared" si="30"/>
        <v>45410</v>
      </c>
      <c r="S676" s="6">
        <f>Data6[[#This Row],[Week Start]]+7</f>
        <v>45417</v>
      </c>
      <c r="T676" s="7" t="str">
        <f t="shared" si="31"/>
        <v>4/28/2024 - 5/5/2024</v>
      </c>
      <c r="U676" s="7" t="str">
        <f t="shared" si="32"/>
        <v>Time Card</v>
      </c>
      <c r="V676" s="8" t="str">
        <f>RIGHT(TEXT(Data6[[#This Row],[Date:]],"mmddyyyy"),4)</f>
        <v>2024</v>
      </c>
      <c r="W676" s="8" t="str">
        <f>MID(TEXT(Data6[[#This Row],[Date:]],"mmddyyyy"),3,2)</f>
        <v>01</v>
      </c>
      <c r="X676" s="8" t="str">
        <f>LEFT(TEXT(Data6[[#This Row],[Date:]],"mmddyyyy"),2)</f>
        <v>05</v>
      </c>
      <c r="Y676" s="6">
        <f>DATE(Data6[[#This Row],[Year]],Data6[[#This Row],[Month]],Data6[[#This Row],[Day]])</f>
        <v>45413</v>
      </c>
    </row>
    <row r="677" spans="1:25">
      <c r="A677" s="5">
        <v>45415.516434953701</v>
      </c>
      <c r="B677" s="7" t="s">
        <v>66</v>
      </c>
      <c r="C677" s="6" t="s">
        <v>559</v>
      </c>
      <c r="D677" s="7" t="s">
        <v>416</v>
      </c>
      <c r="E677" s="8">
        <v>1</v>
      </c>
      <c r="F677" s="7">
        <v>7078215</v>
      </c>
      <c r="G677" s="7" t="s">
        <v>68</v>
      </c>
      <c r="H677" s="7" t="s">
        <v>69</v>
      </c>
      <c r="I677" s="7" t="s">
        <v>44</v>
      </c>
      <c r="J677" s="19" t="str">
        <f>IFERROR(INDEX('Employee Info'!$C$3:$E$200,MATCH(Data6[[#This Row],[Name:]],'Employee Info'!$B$3:$B$200,0),MATCH(Data6[[#This Row],[Hours Type:]],'Employee Info'!$C$2:$E$2,0)),"")</f>
        <v/>
      </c>
      <c r="K677" s="19" t="str">
        <f>IFERROR(INDEX('Employee Info'!$C$3:$J$200,MATCH(Data6[[#This Row],[Name:]],'Employee Info'!$B$3:$B$200,0),MATCH(Data6[[#Headers],[Truck]],'Employee Info'!$C$2:$J$2,0)),"")</f>
        <v/>
      </c>
      <c r="L677" s="19" t="str">
        <f>IFERROR(INDEX('Employee Info'!$C$3:$J$200,MATCH(Data6[[#This Row],[Name:]],'Employee Info'!$B$3:$B$200,0),MATCH(Data6[[#Headers],[Phone]],'Employee Info'!$C$2:$J$2,0)),"")</f>
        <v/>
      </c>
      <c r="M677" s="19" t="str">
        <f>IFERROR(INDEX('Employee Info'!$C$3:$J$200,MATCH(Data6[[#This Row],[Name:]],'Employee Info'!$B$3:$B$200,0),MATCH(Data6[[#Headers],[Tech]],'Employee Info'!$C$2:$J$2,0)),"")</f>
        <v/>
      </c>
      <c r="N677" s="19" t="str">
        <f>IFERROR(INDEX('Employee Info'!$C$3:$J$200,MATCH(Data6[[#This Row],[Name:]],'Employee Info'!$B$3:$B$200,0),MATCH(Data6[[#Headers],[Other]],'Employee Info'!$C$2:$J$2,0)),"")</f>
        <v/>
      </c>
      <c r="O677" s="19">
        <f>IFERROR((Data6[[#This Row],[Hours:]]*SUM(Data6[[#This Row],[Rate]:[Other]])),"")</f>
        <v>0</v>
      </c>
      <c r="P677" s="7" t="str">
        <f>IF(Data6[[#This Row],[WO'#:]]="","Riley #","WO#")</f>
        <v>WO#</v>
      </c>
      <c r="Q677" s="7">
        <f>IFERROR(WEEKNUM(Data6[[#This Row],[Date:]]),"")</f>
        <v>18</v>
      </c>
      <c r="R677" s="6">
        <f t="shared" si="30"/>
        <v>45410</v>
      </c>
      <c r="S677" s="6">
        <f>Data6[[#This Row],[Week Start]]+7</f>
        <v>45417</v>
      </c>
      <c r="T677" s="7" t="str">
        <f t="shared" si="31"/>
        <v>4/28/2024 - 5/5/2024</v>
      </c>
      <c r="U677" s="7" t="str">
        <f t="shared" si="32"/>
        <v>Time Card</v>
      </c>
      <c r="V677" s="8" t="str">
        <f>RIGHT(TEXT(Data6[[#This Row],[Date:]],"mmddyyyy"),4)</f>
        <v>2024</v>
      </c>
      <c r="W677" s="8" t="str">
        <f>MID(TEXT(Data6[[#This Row],[Date:]],"mmddyyyy"),3,2)</f>
        <v>01</v>
      </c>
      <c r="X677" s="8" t="str">
        <f>LEFT(TEXT(Data6[[#This Row],[Date:]],"mmddyyyy"),2)</f>
        <v>05</v>
      </c>
      <c r="Y677" s="6">
        <f>DATE(Data6[[#This Row],[Year]],Data6[[#This Row],[Month]],Data6[[#This Row],[Day]])</f>
        <v>45413</v>
      </c>
    </row>
    <row r="678" spans="1:25">
      <c r="A678" s="5">
        <v>45415.45738900463</v>
      </c>
      <c r="B678" s="7" t="s">
        <v>23</v>
      </c>
      <c r="C678" s="6" t="s">
        <v>559</v>
      </c>
      <c r="D678" s="7" t="s">
        <v>533</v>
      </c>
      <c r="E678" s="8">
        <v>8</v>
      </c>
      <c r="F678" s="7">
        <v>7098027</v>
      </c>
      <c r="G678" s="7" t="s">
        <v>68</v>
      </c>
      <c r="H678" s="7" t="s">
        <v>69</v>
      </c>
      <c r="I678" s="7" t="s">
        <v>44</v>
      </c>
      <c r="J678" s="19" t="str">
        <f>IFERROR(INDEX('Employee Info'!$C$3:$E$200,MATCH(Data6[[#This Row],[Name:]],'Employee Info'!$B$3:$B$200,0),MATCH(Data6[[#This Row],[Hours Type:]],'Employee Info'!$C$2:$E$2,0)),"")</f>
        <v/>
      </c>
      <c r="K678" s="19" t="str">
        <f>IFERROR(INDEX('Employee Info'!$C$3:$J$200,MATCH(Data6[[#This Row],[Name:]],'Employee Info'!$B$3:$B$200,0),MATCH(Data6[[#Headers],[Truck]],'Employee Info'!$C$2:$J$2,0)),"")</f>
        <v/>
      </c>
      <c r="L678" s="19" t="str">
        <f>IFERROR(INDEX('Employee Info'!$C$3:$J$200,MATCH(Data6[[#This Row],[Name:]],'Employee Info'!$B$3:$B$200,0),MATCH(Data6[[#Headers],[Phone]],'Employee Info'!$C$2:$J$2,0)),"")</f>
        <v/>
      </c>
      <c r="M678" s="19" t="str">
        <f>IFERROR(INDEX('Employee Info'!$C$3:$J$200,MATCH(Data6[[#This Row],[Name:]],'Employee Info'!$B$3:$B$200,0),MATCH(Data6[[#Headers],[Tech]],'Employee Info'!$C$2:$J$2,0)),"")</f>
        <v/>
      </c>
      <c r="N678" s="19" t="str">
        <f>IFERROR(INDEX('Employee Info'!$C$3:$J$200,MATCH(Data6[[#This Row],[Name:]],'Employee Info'!$B$3:$B$200,0),MATCH(Data6[[#Headers],[Other]],'Employee Info'!$C$2:$J$2,0)),"")</f>
        <v/>
      </c>
      <c r="O678" s="19">
        <f>IFERROR((Data6[[#This Row],[Hours:]]*SUM(Data6[[#This Row],[Rate]:[Other]])),"")</f>
        <v>0</v>
      </c>
      <c r="P678" s="7" t="str">
        <f>IF(Data6[[#This Row],[WO'#:]]="","Riley #","WO#")</f>
        <v>WO#</v>
      </c>
      <c r="Q678" s="7">
        <f>IFERROR(WEEKNUM(Data6[[#This Row],[Date:]]),"")</f>
        <v>18</v>
      </c>
      <c r="R678" s="6">
        <f t="shared" si="30"/>
        <v>45410</v>
      </c>
      <c r="S678" s="6">
        <f>Data6[[#This Row],[Week Start]]+7</f>
        <v>45417</v>
      </c>
      <c r="T678" s="7" t="str">
        <f t="shared" si="31"/>
        <v>4/28/2024 - 5/5/2024</v>
      </c>
      <c r="U678" s="7" t="str">
        <f t="shared" si="32"/>
        <v>Time Card</v>
      </c>
      <c r="V678" s="8" t="str">
        <f>RIGHT(TEXT(Data6[[#This Row],[Date:]],"mmddyyyy"),4)</f>
        <v>2024</v>
      </c>
      <c r="W678" s="8" t="str">
        <f>MID(TEXT(Data6[[#This Row],[Date:]],"mmddyyyy"),3,2)</f>
        <v>01</v>
      </c>
      <c r="X678" s="8" t="str">
        <f>LEFT(TEXT(Data6[[#This Row],[Date:]],"mmddyyyy"),2)</f>
        <v>05</v>
      </c>
      <c r="Y678" s="6">
        <f>DATE(Data6[[#This Row],[Year]],Data6[[#This Row],[Month]],Data6[[#This Row],[Day]])</f>
        <v>45413</v>
      </c>
    </row>
    <row r="679" spans="1:25">
      <c r="A679" s="5">
        <v>45415.525154513889</v>
      </c>
      <c r="B679" s="7" t="s">
        <v>66</v>
      </c>
      <c r="C679" s="6" t="s">
        <v>559</v>
      </c>
      <c r="D679" s="7" t="s">
        <v>516</v>
      </c>
      <c r="E679" s="8">
        <v>1.5</v>
      </c>
      <c r="F679" s="7">
        <v>7098027</v>
      </c>
      <c r="G679" s="7" t="s">
        <v>68</v>
      </c>
      <c r="H679" s="7" t="s">
        <v>69</v>
      </c>
      <c r="I679" s="7" t="s">
        <v>45</v>
      </c>
      <c r="J679" s="19" t="str">
        <f>IFERROR(INDEX('Employee Info'!$C$3:$E$200,MATCH(Data6[[#This Row],[Name:]],'Employee Info'!$B$3:$B$200,0),MATCH(Data6[[#This Row],[Hours Type:]],'Employee Info'!$C$2:$E$2,0)),"")</f>
        <v/>
      </c>
      <c r="K679" s="19" t="str">
        <f>IFERROR(INDEX('Employee Info'!$C$3:$J$200,MATCH(Data6[[#This Row],[Name:]],'Employee Info'!$B$3:$B$200,0),MATCH(Data6[[#Headers],[Truck]],'Employee Info'!$C$2:$J$2,0)),"")</f>
        <v/>
      </c>
      <c r="L679" s="19" t="str">
        <f>IFERROR(INDEX('Employee Info'!$C$3:$J$200,MATCH(Data6[[#This Row],[Name:]],'Employee Info'!$B$3:$B$200,0),MATCH(Data6[[#Headers],[Phone]],'Employee Info'!$C$2:$J$2,0)),"")</f>
        <v/>
      </c>
      <c r="M679" s="19" t="str">
        <f>IFERROR(INDEX('Employee Info'!$C$3:$J$200,MATCH(Data6[[#This Row],[Name:]],'Employee Info'!$B$3:$B$200,0),MATCH(Data6[[#Headers],[Tech]],'Employee Info'!$C$2:$J$2,0)),"")</f>
        <v/>
      </c>
      <c r="N679" s="19" t="str">
        <f>IFERROR(INDEX('Employee Info'!$C$3:$J$200,MATCH(Data6[[#This Row],[Name:]],'Employee Info'!$B$3:$B$200,0),MATCH(Data6[[#Headers],[Other]],'Employee Info'!$C$2:$J$2,0)),"")</f>
        <v/>
      </c>
      <c r="O679" s="19">
        <f>IFERROR((Data6[[#This Row],[Hours:]]*SUM(Data6[[#This Row],[Rate]:[Other]])),"")</f>
        <v>0</v>
      </c>
      <c r="P679" s="7" t="str">
        <f>IF(Data6[[#This Row],[WO'#:]]="","Riley #","WO#")</f>
        <v>WO#</v>
      </c>
      <c r="Q679" s="7">
        <f>IFERROR(WEEKNUM(Data6[[#This Row],[Date:]]),"")</f>
        <v>18</v>
      </c>
      <c r="R679" s="6">
        <f t="shared" si="30"/>
        <v>45410</v>
      </c>
      <c r="S679" s="6">
        <f>Data6[[#This Row],[Week Start]]+7</f>
        <v>45417</v>
      </c>
      <c r="T679" s="7" t="str">
        <f t="shared" si="31"/>
        <v>4/28/2024 - 5/5/2024</v>
      </c>
      <c r="U679" s="7" t="str">
        <f t="shared" si="32"/>
        <v>Time Card</v>
      </c>
      <c r="V679" s="8" t="str">
        <f>RIGHT(TEXT(Data6[[#This Row],[Date:]],"mmddyyyy"),4)</f>
        <v>2024</v>
      </c>
      <c r="W679" s="8" t="str">
        <f>MID(TEXT(Data6[[#This Row],[Date:]],"mmddyyyy"),3,2)</f>
        <v>01</v>
      </c>
      <c r="X679" s="8" t="str">
        <f>LEFT(TEXT(Data6[[#This Row],[Date:]],"mmddyyyy"),2)</f>
        <v>05</v>
      </c>
      <c r="Y679" s="6">
        <f>DATE(Data6[[#This Row],[Year]],Data6[[#This Row],[Month]],Data6[[#This Row],[Day]])</f>
        <v>45413</v>
      </c>
    </row>
    <row r="680" spans="1:25">
      <c r="A680" s="5">
        <v>45420.330059953703</v>
      </c>
      <c r="B680" s="7" t="s">
        <v>76</v>
      </c>
      <c r="C680" s="6" t="s">
        <v>559</v>
      </c>
      <c r="D680" s="7" t="s">
        <v>534</v>
      </c>
      <c r="E680" s="8">
        <v>3</v>
      </c>
      <c r="F680" s="7">
        <v>7098027</v>
      </c>
      <c r="G680" s="7" t="s">
        <v>68</v>
      </c>
      <c r="H680" s="7" t="s">
        <v>69</v>
      </c>
      <c r="I680" s="7" t="s">
        <v>44</v>
      </c>
      <c r="J680" s="19" t="str">
        <f>IFERROR(INDEX('Employee Info'!$C$3:$E$200,MATCH(Data6[[#This Row],[Name:]],'Employee Info'!$B$3:$B$200,0),MATCH(Data6[[#This Row],[Hours Type:]],'Employee Info'!$C$2:$E$2,0)),"")</f>
        <v/>
      </c>
      <c r="K680" s="19" t="str">
        <f>IFERROR(INDEX('Employee Info'!$C$3:$J$200,MATCH(Data6[[#This Row],[Name:]],'Employee Info'!$B$3:$B$200,0),MATCH(Data6[[#Headers],[Truck]],'Employee Info'!$C$2:$J$2,0)),"")</f>
        <v/>
      </c>
      <c r="L680" s="19" t="str">
        <f>IFERROR(INDEX('Employee Info'!$C$3:$J$200,MATCH(Data6[[#This Row],[Name:]],'Employee Info'!$B$3:$B$200,0),MATCH(Data6[[#Headers],[Phone]],'Employee Info'!$C$2:$J$2,0)),"")</f>
        <v/>
      </c>
      <c r="M680" s="19" t="str">
        <f>IFERROR(INDEX('Employee Info'!$C$3:$J$200,MATCH(Data6[[#This Row],[Name:]],'Employee Info'!$B$3:$B$200,0),MATCH(Data6[[#Headers],[Tech]],'Employee Info'!$C$2:$J$2,0)),"")</f>
        <v/>
      </c>
      <c r="N680" s="19" t="str">
        <f>IFERROR(INDEX('Employee Info'!$C$3:$J$200,MATCH(Data6[[#This Row],[Name:]],'Employee Info'!$B$3:$B$200,0),MATCH(Data6[[#Headers],[Other]],'Employee Info'!$C$2:$J$2,0)),"")</f>
        <v/>
      </c>
      <c r="O680" s="19">
        <f>IFERROR((Data6[[#This Row],[Hours:]]*SUM(Data6[[#This Row],[Rate]:[Other]])),"")</f>
        <v>0</v>
      </c>
      <c r="P680" s="7" t="str">
        <f>IF(Data6[[#This Row],[WO'#:]]="","Riley #","WO#")</f>
        <v>WO#</v>
      </c>
      <c r="Q680" s="7">
        <f>IFERROR(WEEKNUM(Data6[[#This Row],[Date:]]),"")</f>
        <v>18</v>
      </c>
      <c r="R680" s="6">
        <f t="shared" si="30"/>
        <v>45410</v>
      </c>
      <c r="S680" s="6">
        <f>Data6[[#This Row],[Week Start]]+7</f>
        <v>45417</v>
      </c>
      <c r="T680" s="7" t="str">
        <f t="shared" si="31"/>
        <v>4/28/2024 - 5/5/2024</v>
      </c>
      <c r="U680" s="7" t="str">
        <f t="shared" si="32"/>
        <v>Time Card</v>
      </c>
      <c r="V680" s="8" t="str">
        <f>RIGHT(TEXT(Data6[[#This Row],[Date:]],"mmddyyyy"),4)</f>
        <v>2024</v>
      </c>
      <c r="W680" s="8" t="str">
        <f>MID(TEXT(Data6[[#This Row],[Date:]],"mmddyyyy"),3,2)</f>
        <v>01</v>
      </c>
      <c r="X680" s="8" t="str">
        <f>LEFT(TEXT(Data6[[#This Row],[Date:]],"mmddyyyy"),2)</f>
        <v>05</v>
      </c>
      <c r="Y680" s="6">
        <f>DATE(Data6[[#This Row],[Year]],Data6[[#This Row],[Month]],Data6[[#This Row],[Day]])</f>
        <v>45413</v>
      </c>
    </row>
    <row r="681" spans="1:25">
      <c r="A681" s="5">
        <v>45413.583941550925</v>
      </c>
      <c r="B681" s="7" t="s">
        <v>492</v>
      </c>
      <c r="C681" s="6" t="s">
        <v>559</v>
      </c>
      <c r="D681" s="7" t="s">
        <v>563</v>
      </c>
      <c r="E681" s="8">
        <v>8</v>
      </c>
      <c r="F681" s="7" t="s">
        <v>68</v>
      </c>
      <c r="G681" s="7" t="s">
        <v>68</v>
      </c>
      <c r="H681" s="7" t="s">
        <v>64</v>
      </c>
      <c r="I681" s="7" t="s">
        <v>44</v>
      </c>
      <c r="J681" s="19" t="str">
        <f>IFERROR(INDEX('Employee Info'!$C$3:$E$200,MATCH(Data6[[#This Row],[Name:]],'Employee Info'!$B$3:$B$200,0),MATCH(Data6[[#This Row],[Hours Type:]],'Employee Info'!$C$2:$E$2,0)),"")</f>
        <v/>
      </c>
      <c r="K681" s="19" t="str">
        <f>IFERROR(INDEX('Employee Info'!$C$3:$J$200,MATCH(Data6[[#This Row],[Name:]],'Employee Info'!$B$3:$B$200,0),MATCH(Data6[[#Headers],[Truck]],'Employee Info'!$C$2:$J$2,0)),"")</f>
        <v/>
      </c>
      <c r="L681" s="19" t="str">
        <f>IFERROR(INDEX('Employee Info'!$C$3:$J$200,MATCH(Data6[[#This Row],[Name:]],'Employee Info'!$B$3:$B$200,0),MATCH(Data6[[#Headers],[Phone]],'Employee Info'!$C$2:$J$2,0)),"")</f>
        <v/>
      </c>
      <c r="M681" s="19" t="str">
        <f>IFERROR(INDEX('Employee Info'!$C$3:$J$200,MATCH(Data6[[#This Row],[Name:]],'Employee Info'!$B$3:$B$200,0),MATCH(Data6[[#Headers],[Tech]],'Employee Info'!$C$2:$J$2,0)),"")</f>
        <v/>
      </c>
      <c r="N681" s="19" t="str">
        <f>IFERROR(INDEX('Employee Info'!$C$3:$J$200,MATCH(Data6[[#This Row],[Name:]],'Employee Info'!$B$3:$B$200,0),MATCH(Data6[[#Headers],[Other]],'Employee Info'!$C$2:$J$2,0)),"")</f>
        <v/>
      </c>
      <c r="O681" s="19">
        <f>IFERROR((Data6[[#This Row],[Hours:]]*SUM(Data6[[#This Row],[Rate]:[Other]])),"")</f>
        <v>0</v>
      </c>
      <c r="P681" s="7" t="str">
        <f>IF(Data6[[#This Row],[WO'#:]]="","Riley #","WO#")</f>
        <v>Riley #</v>
      </c>
      <c r="Q681" s="7">
        <f>IFERROR(WEEKNUM(Data6[[#This Row],[Date:]]),"")</f>
        <v>18</v>
      </c>
      <c r="R681" s="6">
        <f t="shared" si="30"/>
        <v>45410</v>
      </c>
      <c r="S681" s="6">
        <f>Data6[[#This Row],[Week Start]]+7</f>
        <v>45417</v>
      </c>
      <c r="T681" s="7" t="str">
        <f t="shared" si="31"/>
        <v>4/28/2024 - 5/5/2024</v>
      </c>
      <c r="U681" s="7" t="str">
        <f t="shared" si="32"/>
        <v>Time Card</v>
      </c>
      <c r="V681" s="8" t="str">
        <f>RIGHT(TEXT(Data6[[#This Row],[Date:]],"mmddyyyy"),4)</f>
        <v>2024</v>
      </c>
      <c r="W681" s="8" t="str">
        <f>MID(TEXT(Data6[[#This Row],[Date:]],"mmddyyyy"),3,2)</f>
        <v>01</v>
      </c>
      <c r="X681" s="8" t="str">
        <f>LEFT(TEXT(Data6[[#This Row],[Date:]],"mmddyyyy"),2)</f>
        <v>05</v>
      </c>
      <c r="Y681" s="6">
        <f>DATE(Data6[[#This Row],[Year]],Data6[[#This Row],[Month]],Data6[[#This Row],[Day]])</f>
        <v>45413</v>
      </c>
    </row>
    <row r="682" spans="1:25">
      <c r="A682" s="5">
        <v>45413.58416111111</v>
      </c>
      <c r="B682" s="7" t="s">
        <v>65</v>
      </c>
      <c r="C682" s="6" t="s">
        <v>559</v>
      </c>
      <c r="D682" s="7" t="s">
        <v>563</v>
      </c>
      <c r="E682" s="8">
        <v>8</v>
      </c>
      <c r="F682" s="7" t="s">
        <v>68</v>
      </c>
      <c r="G682" s="7" t="s">
        <v>68</v>
      </c>
      <c r="H682" s="7" t="s">
        <v>64</v>
      </c>
      <c r="I682" s="7" t="s">
        <v>44</v>
      </c>
      <c r="J682" s="19" t="str">
        <f>IFERROR(INDEX('Employee Info'!$C$3:$E$200,MATCH(Data6[[#This Row],[Name:]],'Employee Info'!$B$3:$B$200,0),MATCH(Data6[[#This Row],[Hours Type:]],'Employee Info'!$C$2:$E$2,0)),"")</f>
        <v/>
      </c>
      <c r="K682" s="19" t="str">
        <f>IFERROR(INDEX('Employee Info'!$C$3:$J$200,MATCH(Data6[[#This Row],[Name:]],'Employee Info'!$B$3:$B$200,0),MATCH(Data6[[#Headers],[Truck]],'Employee Info'!$C$2:$J$2,0)),"")</f>
        <v/>
      </c>
      <c r="L682" s="19" t="str">
        <f>IFERROR(INDEX('Employee Info'!$C$3:$J$200,MATCH(Data6[[#This Row],[Name:]],'Employee Info'!$B$3:$B$200,0),MATCH(Data6[[#Headers],[Phone]],'Employee Info'!$C$2:$J$2,0)),"")</f>
        <v/>
      </c>
      <c r="M682" s="19" t="str">
        <f>IFERROR(INDEX('Employee Info'!$C$3:$J$200,MATCH(Data6[[#This Row],[Name:]],'Employee Info'!$B$3:$B$200,0),MATCH(Data6[[#Headers],[Tech]],'Employee Info'!$C$2:$J$2,0)),"")</f>
        <v/>
      </c>
      <c r="N682" s="19" t="str">
        <f>IFERROR(INDEX('Employee Info'!$C$3:$J$200,MATCH(Data6[[#This Row],[Name:]],'Employee Info'!$B$3:$B$200,0),MATCH(Data6[[#Headers],[Other]],'Employee Info'!$C$2:$J$2,0)),"")</f>
        <v/>
      </c>
      <c r="O682" s="19">
        <f>IFERROR((Data6[[#This Row],[Hours:]]*SUM(Data6[[#This Row],[Rate]:[Other]])),"")</f>
        <v>0</v>
      </c>
      <c r="P682" s="7" t="str">
        <f>IF(Data6[[#This Row],[WO'#:]]="","Riley #","WO#")</f>
        <v>Riley #</v>
      </c>
      <c r="Q682" s="7">
        <f>IFERROR(WEEKNUM(Data6[[#This Row],[Date:]]),"")</f>
        <v>18</v>
      </c>
      <c r="R682" s="6">
        <f t="shared" si="30"/>
        <v>45410</v>
      </c>
      <c r="S682" s="6">
        <f>Data6[[#This Row],[Week Start]]+7</f>
        <v>45417</v>
      </c>
      <c r="T682" s="7" t="str">
        <f t="shared" si="31"/>
        <v>4/28/2024 - 5/5/2024</v>
      </c>
      <c r="U682" s="7" t="str">
        <f t="shared" si="32"/>
        <v>Time Card</v>
      </c>
      <c r="V682" s="8" t="str">
        <f>RIGHT(TEXT(Data6[[#This Row],[Date:]],"mmddyyyy"),4)</f>
        <v>2024</v>
      </c>
      <c r="W682" s="8" t="str">
        <f>MID(TEXT(Data6[[#This Row],[Date:]],"mmddyyyy"),3,2)</f>
        <v>01</v>
      </c>
      <c r="X682" s="8" t="str">
        <f>LEFT(TEXT(Data6[[#This Row],[Date:]],"mmddyyyy"),2)</f>
        <v>05</v>
      </c>
      <c r="Y682" s="6">
        <f>DATE(Data6[[#This Row],[Year]],Data6[[#This Row],[Month]],Data6[[#This Row],[Day]])</f>
        <v>45413</v>
      </c>
    </row>
    <row r="683" spans="1:25">
      <c r="A683" s="5">
        <v>45415.520855439812</v>
      </c>
      <c r="B683" s="7" t="s">
        <v>66</v>
      </c>
      <c r="C683" s="6" t="s">
        <v>559</v>
      </c>
      <c r="D683" s="7" t="s">
        <v>566</v>
      </c>
      <c r="E683" s="8">
        <v>1</v>
      </c>
      <c r="F683" s="7" t="s">
        <v>68</v>
      </c>
      <c r="G683" s="7" t="s">
        <v>68</v>
      </c>
      <c r="H683" s="7" t="s">
        <v>64</v>
      </c>
      <c r="I683" s="7" t="s">
        <v>44</v>
      </c>
      <c r="J683" s="19" t="str">
        <f>IFERROR(INDEX('Employee Info'!$C$3:$E$200,MATCH(Data6[[#This Row],[Name:]],'Employee Info'!$B$3:$B$200,0),MATCH(Data6[[#This Row],[Hours Type:]],'Employee Info'!$C$2:$E$2,0)),"")</f>
        <v/>
      </c>
      <c r="K683" s="19" t="str">
        <f>IFERROR(INDEX('Employee Info'!$C$3:$J$200,MATCH(Data6[[#This Row],[Name:]],'Employee Info'!$B$3:$B$200,0),MATCH(Data6[[#Headers],[Truck]],'Employee Info'!$C$2:$J$2,0)),"")</f>
        <v/>
      </c>
      <c r="L683" s="19" t="str">
        <f>IFERROR(INDEX('Employee Info'!$C$3:$J$200,MATCH(Data6[[#This Row],[Name:]],'Employee Info'!$B$3:$B$200,0),MATCH(Data6[[#Headers],[Phone]],'Employee Info'!$C$2:$J$2,0)),"")</f>
        <v/>
      </c>
      <c r="M683" s="19" t="str">
        <f>IFERROR(INDEX('Employee Info'!$C$3:$J$200,MATCH(Data6[[#This Row],[Name:]],'Employee Info'!$B$3:$B$200,0),MATCH(Data6[[#Headers],[Tech]],'Employee Info'!$C$2:$J$2,0)),"")</f>
        <v/>
      </c>
      <c r="N683" s="19" t="str">
        <f>IFERROR(INDEX('Employee Info'!$C$3:$J$200,MATCH(Data6[[#This Row],[Name:]],'Employee Info'!$B$3:$B$200,0),MATCH(Data6[[#Headers],[Other]],'Employee Info'!$C$2:$J$2,0)),"")</f>
        <v/>
      </c>
      <c r="O683" s="19">
        <f>IFERROR((Data6[[#This Row],[Hours:]]*SUM(Data6[[#This Row],[Rate]:[Other]])),"")</f>
        <v>0</v>
      </c>
      <c r="P683" s="7" t="str">
        <f>IF(Data6[[#This Row],[WO'#:]]="","Riley #","WO#")</f>
        <v>Riley #</v>
      </c>
      <c r="Q683" s="7">
        <f>IFERROR(WEEKNUM(Data6[[#This Row],[Date:]]),"")</f>
        <v>18</v>
      </c>
      <c r="R683" s="6">
        <f t="shared" si="30"/>
        <v>45410</v>
      </c>
      <c r="S683" s="6">
        <f>Data6[[#This Row],[Week Start]]+7</f>
        <v>45417</v>
      </c>
      <c r="T683" s="7" t="str">
        <f t="shared" si="31"/>
        <v>4/28/2024 - 5/5/2024</v>
      </c>
      <c r="U683" s="7" t="str">
        <f t="shared" si="32"/>
        <v>Time Card</v>
      </c>
      <c r="V683" s="8" t="str">
        <f>RIGHT(TEXT(Data6[[#This Row],[Date:]],"mmddyyyy"),4)</f>
        <v>2024</v>
      </c>
      <c r="W683" s="8" t="str">
        <f>MID(TEXT(Data6[[#This Row],[Date:]],"mmddyyyy"),3,2)</f>
        <v>01</v>
      </c>
      <c r="X683" s="8" t="str">
        <f>LEFT(TEXT(Data6[[#This Row],[Date:]],"mmddyyyy"),2)</f>
        <v>05</v>
      </c>
      <c r="Y683" s="6">
        <f>DATE(Data6[[#This Row],[Year]],Data6[[#This Row],[Month]],Data6[[#This Row],[Day]])</f>
        <v>45413</v>
      </c>
    </row>
    <row r="684" spans="1:25">
      <c r="A684" s="5">
        <v>45413.562009027781</v>
      </c>
      <c r="B684" s="7" t="s">
        <v>31</v>
      </c>
      <c r="C684" s="6" t="s">
        <v>559</v>
      </c>
      <c r="D684" s="7" t="s">
        <v>562</v>
      </c>
      <c r="E684" s="8">
        <v>1</v>
      </c>
      <c r="F684" s="7" t="s">
        <v>68</v>
      </c>
      <c r="G684" s="7" t="s">
        <v>68</v>
      </c>
      <c r="H684" s="7" t="s">
        <v>491</v>
      </c>
      <c r="I684" s="7" t="s">
        <v>44</v>
      </c>
      <c r="J684" s="19" t="str">
        <f>IFERROR(INDEX('Employee Info'!$C$3:$E$200,MATCH(Data6[[#This Row],[Name:]],'Employee Info'!$B$3:$B$200,0),MATCH(Data6[[#This Row],[Hours Type:]],'Employee Info'!$C$2:$E$2,0)),"")</f>
        <v/>
      </c>
      <c r="K684" s="19" t="str">
        <f>IFERROR(INDEX('Employee Info'!$C$3:$J$200,MATCH(Data6[[#This Row],[Name:]],'Employee Info'!$B$3:$B$200,0),MATCH(Data6[[#Headers],[Truck]],'Employee Info'!$C$2:$J$2,0)),"")</f>
        <v/>
      </c>
      <c r="L684" s="19" t="str">
        <f>IFERROR(INDEX('Employee Info'!$C$3:$J$200,MATCH(Data6[[#This Row],[Name:]],'Employee Info'!$B$3:$B$200,0),MATCH(Data6[[#Headers],[Phone]],'Employee Info'!$C$2:$J$2,0)),"")</f>
        <v/>
      </c>
      <c r="M684" s="19" t="str">
        <f>IFERROR(INDEX('Employee Info'!$C$3:$J$200,MATCH(Data6[[#This Row],[Name:]],'Employee Info'!$B$3:$B$200,0),MATCH(Data6[[#Headers],[Tech]],'Employee Info'!$C$2:$J$2,0)),"")</f>
        <v/>
      </c>
      <c r="N684" s="19" t="str">
        <f>IFERROR(INDEX('Employee Info'!$C$3:$J$200,MATCH(Data6[[#This Row],[Name:]],'Employee Info'!$B$3:$B$200,0),MATCH(Data6[[#Headers],[Other]],'Employee Info'!$C$2:$J$2,0)),"")</f>
        <v/>
      </c>
      <c r="O684" s="19">
        <f>IFERROR((Data6[[#This Row],[Hours:]]*SUM(Data6[[#This Row],[Rate]:[Other]])),"")</f>
        <v>0</v>
      </c>
      <c r="P684" s="7" t="str">
        <f>IF(Data6[[#This Row],[WO'#:]]="","Riley #","WO#")</f>
        <v>Riley #</v>
      </c>
      <c r="Q684" s="7">
        <f>IFERROR(WEEKNUM(Data6[[#This Row],[Date:]]),"")</f>
        <v>18</v>
      </c>
      <c r="R684" s="6">
        <f t="shared" si="30"/>
        <v>45410</v>
      </c>
      <c r="S684" s="6">
        <f>Data6[[#This Row],[Week Start]]+7</f>
        <v>45417</v>
      </c>
      <c r="T684" s="7" t="str">
        <f t="shared" si="31"/>
        <v>4/28/2024 - 5/5/2024</v>
      </c>
      <c r="U684" s="7" t="str">
        <f t="shared" si="32"/>
        <v>Time Card</v>
      </c>
      <c r="V684" s="8" t="str">
        <f>RIGHT(TEXT(Data6[[#This Row],[Date:]],"mmddyyyy"),4)</f>
        <v>2024</v>
      </c>
      <c r="W684" s="8" t="str">
        <f>MID(TEXT(Data6[[#This Row],[Date:]],"mmddyyyy"),3,2)</f>
        <v>01</v>
      </c>
      <c r="X684" s="8" t="str">
        <f>LEFT(TEXT(Data6[[#This Row],[Date:]],"mmddyyyy"),2)</f>
        <v>05</v>
      </c>
      <c r="Y684" s="6">
        <f>DATE(Data6[[#This Row],[Year]],Data6[[#This Row],[Month]],Data6[[#This Row],[Day]])</f>
        <v>45413</v>
      </c>
    </row>
    <row r="685" spans="1:25">
      <c r="A685" s="5">
        <v>45415.532529166667</v>
      </c>
      <c r="B685" s="7" t="s">
        <v>66</v>
      </c>
      <c r="C685" s="6" t="s">
        <v>559</v>
      </c>
      <c r="D685" s="7" t="s">
        <v>567</v>
      </c>
      <c r="E685" s="8">
        <v>1</v>
      </c>
      <c r="F685" s="7" t="s">
        <v>68</v>
      </c>
      <c r="G685" s="7" t="s">
        <v>68</v>
      </c>
      <c r="H685" s="7" t="s">
        <v>491</v>
      </c>
      <c r="I685" s="7" t="s">
        <v>44</v>
      </c>
      <c r="J685" s="19" t="str">
        <f>IFERROR(INDEX('Employee Info'!$C$3:$E$200,MATCH(Data6[[#This Row],[Name:]],'Employee Info'!$B$3:$B$200,0),MATCH(Data6[[#This Row],[Hours Type:]],'Employee Info'!$C$2:$E$2,0)),"")</f>
        <v/>
      </c>
      <c r="K685" s="19" t="str">
        <f>IFERROR(INDEX('Employee Info'!$C$3:$J$200,MATCH(Data6[[#This Row],[Name:]],'Employee Info'!$B$3:$B$200,0),MATCH(Data6[[#Headers],[Truck]],'Employee Info'!$C$2:$J$2,0)),"")</f>
        <v/>
      </c>
      <c r="L685" s="19" t="str">
        <f>IFERROR(INDEX('Employee Info'!$C$3:$J$200,MATCH(Data6[[#This Row],[Name:]],'Employee Info'!$B$3:$B$200,0),MATCH(Data6[[#Headers],[Phone]],'Employee Info'!$C$2:$J$2,0)),"")</f>
        <v/>
      </c>
      <c r="M685" s="19" t="str">
        <f>IFERROR(INDEX('Employee Info'!$C$3:$J$200,MATCH(Data6[[#This Row],[Name:]],'Employee Info'!$B$3:$B$200,0),MATCH(Data6[[#Headers],[Tech]],'Employee Info'!$C$2:$J$2,0)),"")</f>
        <v/>
      </c>
      <c r="N685" s="19" t="str">
        <f>IFERROR(INDEX('Employee Info'!$C$3:$J$200,MATCH(Data6[[#This Row],[Name:]],'Employee Info'!$B$3:$B$200,0),MATCH(Data6[[#Headers],[Other]],'Employee Info'!$C$2:$J$2,0)),"")</f>
        <v/>
      </c>
      <c r="O685" s="19">
        <f>IFERROR((Data6[[#This Row],[Hours:]]*SUM(Data6[[#This Row],[Rate]:[Other]])),"")</f>
        <v>0</v>
      </c>
      <c r="P685" s="7" t="str">
        <f>IF(Data6[[#This Row],[WO'#:]]="","Riley #","WO#")</f>
        <v>Riley #</v>
      </c>
      <c r="Q685" s="7">
        <f>IFERROR(WEEKNUM(Data6[[#This Row],[Date:]]),"")</f>
        <v>18</v>
      </c>
      <c r="R685" s="6">
        <f t="shared" si="30"/>
        <v>45410</v>
      </c>
      <c r="S685" s="6">
        <f>Data6[[#This Row],[Week Start]]+7</f>
        <v>45417</v>
      </c>
      <c r="T685" s="7" t="str">
        <f t="shared" si="31"/>
        <v>4/28/2024 - 5/5/2024</v>
      </c>
      <c r="U685" s="7" t="str">
        <f t="shared" si="32"/>
        <v>Time Card</v>
      </c>
      <c r="V685" s="8" t="str">
        <f>RIGHT(TEXT(Data6[[#This Row],[Date:]],"mmddyyyy"),4)</f>
        <v>2024</v>
      </c>
      <c r="W685" s="8" t="str">
        <f>MID(TEXT(Data6[[#This Row],[Date:]],"mmddyyyy"),3,2)</f>
        <v>01</v>
      </c>
      <c r="X685" s="8" t="str">
        <f>LEFT(TEXT(Data6[[#This Row],[Date:]],"mmddyyyy"),2)</f>
        <v>05</v>
      </c>
      <c r="Y685" s="6">
        <f>DATE(Data6[[#This Row],[Year]],Data6[[#This Row],[Month]],Data6[[#This Row],[Day]])</f>
        <v>45413</v>
      </c>
    </row>
    <row r="686" spans="1:25">
      <c r="A686" s="5">
        <v>45414.257379282404</v>
      </c>
      <c r="B686" s="7" t="s">
        <v>35</v>
      </c>
      <c r="C686" s="6" t="s">
        <v>559</v>
      </c>
      <c r="D686" s="7" t="s">
        <v>564</v>
      </c>
      <c r="E686" s="8">
        <v>6</v>
      </c>
      <c r="F686" s="7" t="s">
        <v>68</v>
      </c>
      <c r="G686" s="7" t="s">
        <v>68</v>
      </c>
      <c r="H686" s="7" t="s">
        <v>483</v>
      </c>
      <c r="I686" s="7" t="s">
        <v>45</v>
      </c>
      <c r="J686" s="19" t="str">
        <f>IFERROR(INDEX('Employee Info'!$C$3:$E$200,MATCH(Data6[[#This Row],[Name:]],'Employee Info'!$B$3:$B$200,0),MATCH(Data6[[#This Row],[Hours Type:]],'Employee Info'!$C$2:$E$2,0)),"")</f>
        <v/>
      </c>
      <c r="K686" s="19" t="str">
        <f>IFERROR(INDEX('Employee Info'!$C$3:$J$200,MATCH(Data6[[#This Row],[Name:]],'Employee Info'!$B$3:$B$200,0),MATCH(Data6[[#Headers],[Truck]],'Employee Info'!$C$2:$J$2,0)),"")</f>
        <v/>
      </c>
      <c r="L686" s="19" t="str">
        <f>IFERROR(INDEX('Employee Info'!$C$3:$J$200,MATCH(Data6[[#This Row],[Name:]],'Employee Info'!$B$3:$B$200,0),MATCH(Data6[[#Headers],[Phone]],'Employee Info'!$C$2:$J$2,0)),"")</f>
        <v/>
      </c>
      <c r="M686" s="19" t="str">
        <f>IFERROR(INDEX('Employee Info'!$C$3:$J$200,MATCH(Data6[[#This Row],[Name:]],'Employee Info'!$B$3:$B$200,0),MATCH(Data6[[#Headers],[Tech]],'Employee Info'!$C$2:$J$2,0)),"")</f>
        <v/>
      </c>
      <c r="N686" s="19" t="str">
        <f>IFERROR(INDEX('Employee Info'!$C$3:$J$200,MATCH(Data6[[#This Row],[Name:]],'Employee Info'!$B$3:$B$200,0),MATCH(Data6[[#Headers],[Other]],'Employee Info'!$C$2:$J$2,0)),"")</f>
        <v/>
      </c>
      <c r="O686" s="19">
        <f>IFERROR((Data6[[#This Row],[Hours:]]*SUM(Data6[[#This Row],[Rate]:[Other]])),"")</f>
        <v>0</v>
      </c>
      <c r="P686" s="7" t="str">
        <f>IF(Data6[[#This Row],[WO'#:]]="","Riley #","WO#")</f>
        <v>Riley #</v>
      </c>
      <c r="Q686" s="7">
        <f>IFERROR(WEEKNUM(Data6[[#This Row],[Date:]]),"")</f>
        <v>18</v>
      </c>
      <c r="R686" s="6">
        <f t="shared" si="30"/>
        <v>45410</v>
      </c>
      <c r="S686" s="6">
        <f>Data6[[#This Row],[Week Start]]+7</f>
        <v>45417</v>
      </c>
      <c r="T686" s="7" t="str">
        <f t="shared" si="31"/>
        <v>4/28/2024 - 5/5/2024</v>
      </c>
      <c r="U686" s="7" t="str">
        <f t="shared" si="32"/>
        <v>Time Card</v>
      </c>
      <c r="V686" s="8" t="str">
        <f>RIGHT(TEXT(Data6[[#This Row],[Date:]],"mmddyyyy"),4)</f>
        <v>2024</v>
      </c>
      <c r="W686" s="8" t="str">
        <f>MID(TEXT(Data6[[#This Row],[Date:]],"mmddyyyy"),3,2)</f>
        <v>01</v>
      </c>
      <c r="X686" s="8" t="str">
        <f>LEFT(TEXT(Data6[[#This Row],[Date:]],"mmddyyyy"),2)</f>
        <v>05</v>
      </c>
      <c r="Y686" s="6">
        <f>DATE(Data6[[#This Row],[Year]],Data6[[#This Row],[Month]],Data6[[#This Row],[Day]])</f>
        <v>45413</v>
      </c>
    </row>
    <row r="687" spans="1:25">
      <c r="A687" s="5">
        <v>45413.561107291665</v>
      </c>
      <c r="B687" s="7" t="s">
        <v>31</v>
      </c>
      <c r="C687" s="6" t="s">
        <v>559</v>
      </c>
      <c r="D687" s="7" t="s">
        <v>561</v>
      </c>
      <c r="E687" s="8">
        <v>6</v>
      </c>
      <c r="F687" s="7" t="s">
        <v>68</v>
      </c>
      <c r="G687" s="7" t="s">
        <v>68</v>
      </c>
      <c r="H687" s="7" t="s">
        <v>485</v>
      </c>
      <c r="I687" s="7" t="s">
        <v>44</v>
      </c>
      <c r="J687" s="19" t="str">
        <f>IFERROR(INDEX('Employee Info'!$C$3:$E$200,MATCH(Data6[[#This Row],[Name:]],'Employee Info'!$B$3:$B$200,0),MATCH(Data6[[#This Row],[Hours Type:]],'Employee Info'!$C$2:$E$2,0)),"")</f>
        <v/>
      </c>
      <c r="K687" s="19" t="str">
        <f>IFERROR(INDEX('Employee Info'!$C$3:$J$200,MATCH(Data6[[#This Row],[Name:]],'Employee Info'!$B$3:$B$200,0),MATCH(Data6[[#Headers],[Truck]],'Employee Info'!$C$2:$J$2,0)),"")</f>
        <v/>
      </c>
      <c r="L687" s="19" t="str">
        <f>IFERROR(INDEX('Employee Info'!$C$3:$J$200,MATCH(Data6[[#This Row],[Name:]],'Employee Info'!$B$3:$B$200,0),MATCH(Data6[[#Headers],[Phone]],'Employee Info'!$C$2:$J$2,0)),"")</f>
        <v/>
      </c>
      <c r="M687" s="19" t="str">
        <f>IFERROR(INDEX('Employee Info'!$C$3:$J$200,MATCH(Data6[[#This Row],[Name:]],'Employee Info'!$B$3:$B$200,0),MATCH(Data6[[#Headers],[Tech]],'Employee Info'!$C$2:$J$2,0)),"")</f>
        <v/>
      </c>
      <c r="N687" s="19" t="str">
        <f>IFERROR(INDEX('Employee Info'!$C$3:$J$200,MATCH(Data6[[#This Row],[Name:]],'Employee Info'!$B$3:$B$200,0),MATCH(Data6[[#Headers],[Other]],'Employee Info'!$C$2:$J$2,0)),"")</f>
        <v/>
      </c>
      <c r="O687" s="19">
        <f>IFERROR((Data6[[#This Row],[Hours:]]*SUM(Data6[[#This Row],[Rate]:[Other]])),"")</f>
        <v>0</v>
      </c>
      <c r="P687" s="7" t="str">
        <f>IF(Data6[[#This Row],[WO'#:]]="","Riley #","WO#")</f>
        <v>Riley #</v>
      </c>
      <c r="Q687" s="7">
        <f>IFERROR(WEEKNUM(Data6[[#This Row],[Date:]]),"")</f>
        <v>18</v>
      </c>
      <c r="R687" s="6">
        <f t="shared" si="30"/>
        <v>45410</v>
      </c>
      <c r="S687" s="6">
        <f>Data6[[#This Row],[Week Start]]+7</f>
        <v>45417</v>
      </c>
      <c r="T687" s="7" t="str">
        <f t="shared" si="31"/>
        <v>4/28/2024 - 5/5/2024</v>
      </c>
      <c r="U687" s="7" t="str">
        <f t="shared" si="32"/>
        <v>Time Card</v>
      </c>
      <c r="V687" s="8" t="str">
        <f>RIGHT(TEXT(Data6[[#This Row],[Date:]],"mmddyyyy"),4)</f>
        <v>2024</v>
      </c>
      <c r="W687" s="8" t="str">
        <f>MID(TEXT(Data6[[#This Row],[Date:]],"mmddyyyy"),3,2)</f>
        <v>01</v>
      </c>
      <c r="X687" s="8" t="str">
        <f>LEFT(TEXT(Data6[[#This Row],[Date:]],"mmddyyyy"),2)</f>
        <v>05</v>
      </c>
      <c r="Y687" s="6">
        <f>DATE(Data6[[#This Row],[Year]],Data6[[#This Row],[Month]],Data6[[#This Row],[Day]])</f>
        <v>45413</v>
      </c>
    </row>
    <row r="688" spans="1:25">
      <c r="A688" s="5">
        <v>45415.52037395833</v>
      </c>
      <c r="B688" s="7" t="s">
        <v>66</v>
      </c>
      <c r="C688" s="6" t="s">
        <v>559</v>
      </c>
      <c r="D688" s="7" t="s">
        <v>521</v>
      </c>
      <c r="E688" s="8">
        <v>2</v>
      </c>
      <c r="F688" s="7" t="s">
        <v>68</v>
      </c>
      <c r="G688" s="7" t="s">
        <v>68</v>
      </c>
      <c r="H688" s="7" t="s">
        <v>485</v>
      </c>
      <c r="I688" s="7" t="s">
        <v>44</v>
      </c>
      <c r="J688" s="19" t="str">
        <f>IFERROR(INDEX('Employee Info'!$C$3:$E$200,MATCH(Data6[[#This Row],[Name:]],'Employee Info'!$B$3:$B$200,0),MATCH(Data6[[#This Row],[Hours Type:]],'Employee Info'!$C$2:$E$2,0)),"")</f>
        <v/>
      </c>
      <c r="K688" s="19" t="str">
        <f>IFERROR(INDEX('Employee Info'!$C$3:$J$200,MATCH(Data6[[#This Row],[Name:]],'Employee Info'!$B$3:$B$200,0),MATCH(Data6[[#Headers],[Truck]],'Employee Info'!$C$2:$J$2,0)),"")</f>
        <v/>
      </c>
      <c r="L688" s="19" t="str">
        <f>IFERROR(INDEX('Employee Info'!$C$3:$J$200,MATCH(Data6[[#This Row],[Name:]],'Employee Info'!$B$3:$B$200,0),MATCH(Data6[[#Headers],[Phone]],'Employee Info'!$C$2:$J$2,0)),"")</f>
        <v/>
      </c>
      <c r="M688" s="19" t="str">
        <f>IFERROR(INDEX('Employee Info'!$C$3:$J$200,MATCH(Data6[[#This Row],[Name:]],'Employee Info'!$B$3:$B$200,0),MATCH(Data6[[#Headers],[Tech]],'Employee Info'!$C$2:$J$2,0)),"")</f>
        <v/>
      </c>
      <c r="N688" s="19" t="str">
        <f>IFERROR(INDEX('Employee Info'!$C$3:$J$200,MATCH(Data6[[#This Row],[Name:]],'Employee Info'!$B$3:$B$200,0),MATCH(Data6[[#Headers],[Other]],'Employee Info'!$C$2:$J$2,0)),"")</f>
        <v/>
      </c>
      <c r="O688" s="19">
        <f>IFERROR((Data6[[#This Row],[Hours:]]*SUM(Data6[[#This Row],[Rate]:[Other]])),"")</f>
        <v>0</v>
      </c>
      <c r="P688" s="7" t="str">
        <f>IF(Data6[[#This Row],[WO'#:]]="","Riley #","WO#")</f>
        <v>Riley #</v>
      </c>
      <c r="Q688" s="7">
        <f>IFERROR(WEEKNUM(Data6[[#This Row],[Date:]]),"")</f>
        <v>18</v>
      </c>
      <c r="R688" s="6">
        <f t="shared" si="30"/>
        <v>45410</v>
      </c>
      <c r="S688" s="6">
        <f>Data6[[#This Row],[Week Start]]+7</f>
        <v>45417</v>
      </c>
      <c r="T688" s="7" t="str">
        <f t="shared" si="31"/>
        <v>4/28/2024 - 5/5/2024</v>
      </c>
      <c r="U688" s="7" t="str">
        <f t="shared" si="32"/>
        <v>Time Card</v>
      </c>
      <c r="V688" s="8" t="str">
        <f>RIGHT(TEXT(Data6[[#This Row],[Date:]],"mmddyyyy"),4)</f>
        <v>2024</v>
      </c>
      <c r="W688" s="8" t="str">
        <f>MID(TEXT(Data6[[#This Row],[Date:]],"mmddyyyy"),3,2)</f>
        <v>01</v>
      </c>
      <c r="X688" s="8" t="str">
        <f>LEFT(TEXT(Data6[[#This Row],[Date:]],"mmddyyyy"),2)</f>
        <v>05</v>
      </c>
      <c r="Y688" s="6">
        <f>DATE(Data6[[#This Row],[Year]],Data6[[#This Row],[Month]],Data6[[#This Row],[Day]])</f>
        <v>45413</v>
      </c>
    </row>
    <row r="689" spans="1:25">
      <c r="A689" s="5">
        <v>45414.257897337964</v>
      </c>
      <c r="B689" s="7" t="s">
        <v>35</v>
      </c>
      <c r="C689" s="6" t="s">
        <v>559</v>
      </c>
      <c r="D689" s="7" t="s">
        <v>565</v>
      </c>
      <c r="E689" s="8">
        <v>2</v>
      </c>
      <c r="F689" s="7" t="s">
        <v>68</v>
      </c>
      <c r="G689" s="7" t="s">
        <v>68</v>
      </c>
      <c r="H689" s="7" t="s">
        <v>518</v>
      </c>
      <c r="I689" s="7" t="s">
        <v>45</v>
      </c>
      <c r="J689" s="19" t="str">
        <f>IFERROR(INDEX('Employee Info'!$C$3:$E$200,MATCH(Data6[[#This Row],[Name:]],'Employee Info'!$B$3:$B$200,0),MATCH(Data6[[#This Row],[Hours Type:]],'Employee Info'!$C$2:$E$2,0)),"")</f>
        <v/>
      </c>
      <c r="K689" s="19" t="str">
        <f>IFERROR(INDEX('Employee Info'!$C$3:$J$200,MATCH(Data6[[#This Row],[Name:]],'Employee Info'!$B$3:$B$200,0),MATCH(Data6[[#Headers],[Truck]],'Employee Info'!$C$2:$J$2,0)),"")</f>
        <v/>
      </c>
      <c r="L689" s="19" t="str">
        <f>IFERROR(INDEX('Employee Info'!$C$3:$J$200,MATCH(Data6[[#This Row],[Name:]],'Employee Info'!$B$3:$B$200,0),MATCH(Data6[[#Headers],[Phone]],'Employee Info'!$C$2:$J$2,0)),"")</f>
        <v/>
      </c>
      <c r="M689" s="19" t="str">
        <f>IFERROR(INDEX('Employee Info'!$C$3:$J$200,MATCH(Data6[[#This Row],[Name:]],'Employee Info'!$B$3:$B$200,0),MATCH(Data6[[#Headers],[Tech]],'Employee Info'!$C$2:$J$2,0)),"")</f>
        <v/>
      </c>
      <c r="N689" s="19" t="str">
        <f>IFERROR(INDEX('Employee Info'!$C$3:$J$200,MATCH(Data6[[#This Row],[Name:]],'Employee Info'!$B$3:$B$200,0),MATCH(Data6[[#Headers],[Other]],'Employee Info'!$C$2:$J$2,0)),"")</f>
        <v/>
      </c>
      <c r="O689" s="19">
        <f>IFERROR((Data6[[#This Row],[Hours:]]*SUM(Data6[[#This Row],[Rate]:[Other]])),"")</f>
        <v>0</v>
      </c>
      <c r="P689" s="7" t="str">
        <f>IF(Data6[[#This Row],[WO'#:]]="","Riley #","WO#")</f>
        <v>Riley #</v>
      </c>
      <c r="Q689" s="7">
        <f>IFERROR(WEEKNUM(Data6[[#This Row],[Date:]]),"")</f>
        <v>18</v>
      </c>
      <c r="R689" s="6">
        <f t="shared" si="30"/>
        <v>45410</v>
      </c>
      <c r="S689" s="6">
        <f>Data6[[#This Row],[Week Start]]+7</f>
        <v>45417</v>
      </c>
      <c r="T689" s="7" t="str">
        <f t="shared" si="31"/>
        <v>4/28/2024 - 5/5/2024</v>
      </c>
      <c r="U689" s="7" t="str">
        <f t="shared" si="32"/>
        <v>Time Card</v>
      </c>
      <c r="V689" s="8" t="str">
        <f>RIGHT(TEXT(Data6[[#This Row],[Date:]],"mmddyyyy"),4)</f>
        <v>2024</v>
      </c>
      <c r="W689" s="8" t="str">
        <f>MID(TEXT(Data6[[#This Row],[Date:]],"mmddyyyy"),3,2)</f>
        <v>01</v>
      </c>
      <c r="X689" s="8" t="str">
        <f>LEFT(TEXT(Data6[[#This Row],[Date:]],"mmddyyyy"),2)</f>
        <v>05</v>
      </c>
      <c r="Y689" s="6">
        <f>DATE(Data6[[#This Row],[Year]],Data6[[#This Row],[Month]],Data6[[#This Row],[Day]])</f>
        <v>45413</v>
      </c>
    </row>
    <row r="690" spans="1:25">
      <c r="A690" s="5">
        <v>45414.578381828702</v>
      </c>
      <c r="B690" s="7" t="s">
        <v>31</v>
      </c>
      <c r="C690" s="6" t="s">
        <v>627</v>
      </c>
      <c r="D690" s="7" t="s">
        <v>628</v>
      </c>
      <c r="E690" s="8">
        <v>2</v>
      </c>
      <c r="F690" s="7">
        <v>6984733</v>
      </c>
      <c r="G690" s="7" t="s">
        <v>68</v>
      </c>
      <c r="H690" s="7" t="s">
        <v>69</v>
      </c>
      <c r="I690" s="7" t="s">
        <v>44</v>
      </c>
      <c r="J690" s="19" t="str">
        <f>IFERROR(INDEX('Employee Info'!$C$3:$E$200,MATCH(Data6[[#This Row],[Name:]],'Employee Info'!$B$3:$B$200,0),MATCH(Data6[[#This Row],[Hours Type:]],'Employee Info'!$C$2:$E$2,0)),"")</f>
        <v/>
      </c>
      <c r="K690" s="19" t="str">
        <f>IFERROR(INDEX('Employee Info'!$C$3:$J$200,MATCH(Data6[[#This Row],[Name:]],'Employee Info'!$B$3:$B$200,0),MATCH(Data6[[#Headers],[Truck]],'Employee Info'!$C$2:$J$2,0)),"")</f>
        <v/>
      </c>
      <c r="L690" s="19" t="str">
        <f>IFERROR(INDEX('Employee Info'!$C$3:$J$200,MATCH(Data6[[#This Row],[Name:]],'Employee Info'!$B$3:$B$200,0),MATCH(Data6[[#Headers],[Phone]],'Employee Info'!$C$2:$J$2,0)),"")</f>
        <v/>
      </c>
      <c r="M690" s="19" t="str">
        <f>IFERROR(INDEX('Employee Info'!$C$3:$J$200,MATCH(Data6[[#This Row],[Name:]],'Employee Info'!$B$3:$B$200,0),MATCH(Data6[[#Headers],[Tech]],'Employee Info'!$C$2:$J$2,0)),"")</f>
        <v/>
      </c>
      <c r="N690" s="19" t="str">
        <f>IFERROR(INDEX('Employee Info'!$C$3:$J$200,MATCH(Data6[[#This Row],[Name:]],'Employee Info'!$B$3:$B$200,0),MATCH(Data6[[#Headers],[Other]],'Employee Info'!$C$2:$J$2,0)),"")</f>
        <v/>
      </c>
      <c r="O690" s="19">
        <f>IFERROR((Data6[[#This Row],[Hours:]]*SUM(Data6[[#This Row],[Rate]:[Other]])),"")</f>
        <v>0</v>
      </c>
      <c r="P690" s="7" t="str">
        <f>IF(Data6[[#This Row],[WO'#:]]="","Riley #","WO#")</f>
        <v>WO#</v>
      </c>
      <c r="Q690" s="7">
        <f>IFERROR(WEEKNUM(Data6[[#This Row],[Date:]]),"")</f>
        <v>18</v>
      </c>
      <c r="R690" s="6">
        <f t="shared" si="30"/>
        <v>45410</v>
      </c>
      <c r="S690" s="6">
        <f>Data6[[#This Row],[Week Start]]+7</f>
        <v>45417</v>
      </c>
      <c r="T690" s="7" t="str">
        <f t="shared" si="31"/>
        <v>4/28/2024 - 5/5/2024</v>
      </c>
      <c r="U690" s="7" t="str">
        <f t="shared" si="32"/>
        <v>Time Card</v>
      </c>
      <c r="V690" s="8" t="str">
        <f>RIGHT(TEXT(Data6[[#This Row],[Date:]],"mmddyyyy"),4)</f>
        <v>2024</v>
      </c>
      <c r="W690" s="8" t="str">
        <f>MID(TEXT(Data6[[#This Row],[Date:]],"mmddyyyy"),3,2)</f>
        <v>02</v>
      </c>
      <c r="X690" s="8" t="str">
        <f>LEFT(TEXT(Data6[[#This Row],[Date:]],"mmddyyyy"),2)</f>
        <v>05</v>
      </c>
      <c r="Y690" s="6">
        <f>DATE(Data6[[#This Row],[Year]],Data6[[#This Row],[Month]],Data6[[#This Row],[Day]])</f>
        <v>45414</v>
      </c>
    </row>
    <row r="691" spans="1:25">
      <c r="A691" s="5">
        <v>45415.539528587964</v>
      </c>
      <c r="B691" s="7" t="s">
        <v>66</v>
      </c>
      <c r="C691" s="6" t="s">
        <v>627</v>
      </c>
      <c r="D691" s="7" t="s">
        <v>629</v>
      </c>
      <c r="E691" s="8">
        <v>5</v>
      </c>
      <c r="F691" s="7">
        <v>6984733</v>
      </c>
      <c r="G691" s="7" t="s">
        <v>68</v>
      </c>
      <c r="H691" s="7" t="s">
        <v>69</v>
      </c>
      <c r="I691" s="7" t="s">
        <v>44</v>
      </c>
      <c r="J691" s="19" t="str">
        <f>IFERROR(INDEX('Employee Info'!$C$3:$E$200,MATCH(Data6[[#This Row],[Name:]],'Employee Info'!$B$3:$B$200,0),MATCH(Data6[[#This Row],[Hours Type:]],'Employee Info'!$C$2:$E$2,0)),"")</f>
        <v/>
      </c>
      <c r="K691" s="19" t="str">
        <f>IFERROR(INDEX('Employee Info'!$C$3:$J$200,MATCH(Data6[[#This Row],[Name:]],'Employee Info'!$B$3:$B$200,0),MATCH(Data6[[#Headers],[Truck]],'Employee Info'!$C$2:$J$2,0)),"")</f>
        <v/>
      </c>
      <c r="L691" s="19" t="str">
        <f>IFERROR(INDEX('Employee Info'!$C$3:$J$200,MATCH(Data6[[#This Row],[Name:]],'Employee Info'!$B$3:$B$200,0),MATCH(Data6[[#Headers],[Phone]],'Employee Info'!$C$2:$J$2,0)),"")</f>
        <v/>
      </c>
      <c r="M691" s="19" t="str">
        <f>IFERROR(INDEX('Employee Info'!$C$3:$J$200,MATCH(Data6[[#This Row],[Name:]],'Employee Info'!$B$3:$B$200,0),MATCH(Data6[[#Headers],[Tech]],'Employee Info'!$C$2:$J$2,0)),"")</f>
        <v/>
      </c>
      <c r="N691" s="19" t="str">
        <f>IFERROR(INDEX('Employee Info'!$C$3:$J$200,MATCH(Data6[[#This Row],[Name:]],'Employee Info'!$B$3:$B$200,0),MATCH(Data6[[#Headers],[Other]],'Employee Info'!$C$2:$J$2,0)),"")</f>
        <v/>
      </c>
      <c r="O691" s="19">
        <f>IFERROR((Data6[[#This Row],[Hours:]]*SUM(Data6[[#This Row],[Rate]:[Other]])),"")</f>
        <v>0</v>
      </c>
      <c r="P691" s="7" t="str">
        <f>IF(Data6[[#This Row],[WO'#:]]="","Riley #","WO#")</f>
        <v>WO#</v>
      </c>
      <c r="Q691" s="7">
        <f>IFERROR(WEEKNUM(Data6[[#This Row],[Date:]]),"")</f>
        <v>18</v>
      </c>
      <c r="R691" s="6">
        <f t="shared" si="30"/>
        <v>45410</v>
      </c>
      <c r="S691" s="6">
        <f>Data6[[#This Row],[Week Start]]+7</f>
        <v>45417</v>
      </c>
      <c r="T691" s="7" t="str">
        <f t="shared" si="31"/>
        <v>4/28/2024 - 5/5/2024</v>
      </c>
      <c r="U691" s="7" t="str">
        <f t="shared" si="32"/>
        <v>Time Card</v>
      </c>
      <c r="V691" s="8" t="str">
        <f>RIGHT(TEXT(Data6[[#This Row],[Date:]],"mmddyyyy"),4)</f>
        <v>2024</v>
      </c>
      <c r="W691" s="8" t="str">
        <f>MID(TEXT(Data6[[#This Row],[Date:]],"mmddyyyy"),3,2)</f>
        <v>02</v>
      </c>
      <c r="X691" s="8" t="str">
        <f>LEFT(TEXT(Data6[[#This Row],[Date:]],"mmddyyyy"),2)</f>
        <v>05</v>
      </c>
      <c r="Y691" s="6">
        <f>DATE(Data6[[#This Row],[Year]],Data6[[#This Row],[Month]],Data6[[#This Row],[Day]])</f>
        <v>45414</v>
      </c>
    </row>
    <row r="692" spans="1:25">
      <c r="A692" s="5">
        <v>45420.330663541667</v>
      </c>
      <c r="B692" s="7" t="s">
        <v>76</v>
      </c>
      <c r="C692" s="6" t="s">
        <v>627</v>
      </c>
      <c r="D692" s="7" t="s">
        <v>630</v>
      </c>
      <c r="E692" s="8">
        <v>1</v>
      </c>
      <c r="F692" s="7">
        <v>6984733</v>
      </c>
      <c r="G692" s="7" t="s">
        <v>68</v>
      </c>
      <c r="H692" s="7" t="s">
        <v>69</v>
      </c>
      <c r="I692" s="7" t="s">
        <v>44</v>
      </c>
      <c r="J692" s="19" t="str">
        <f>IFERROR(INDEX('Employee Info'!$C$3:$E$200,MATCH(Data6[[#This Row],[Name:]],'Employee Info'!$B$3:$B$200,0),MATCH(Data6[[#This Row],[Hours Type:]],'Employee Info'!$C$2:$E$2,0)),"")</f>
        <v/>
      </c>
      <c r="K692" s="19" t="str">
        <f>IFERROR(INDEX('Employee Info'!$C$3:$J$200,MATCH(Data6[[#This Row],[Name:]],'Employee Info'!$B$3:$B$200,0),MATCH(Data6[[#Headers],[Truck]],'Employee Info'!$C$2:$J$2,0)),"")</f>
        <v/>
      </c>
      <c r="L692" s="19" t="str">
        <f>IFERROR(INDEX('Employee Info'!$C$3:$J$200,MATCH(Data6[[#This Row],[Name:]],'Employee Info'!$B$3:$B$200,0),MATCH(Data6[[#Headers],[Phone]],'Employee Info'!$C$2:$J$2,0)),"")</f>
        <v/>
      </c>
      <c r="M692" s="19" t="str">
        <f>IFERROR(INDEX('Employee Info'!$C$3:$J$200,MATCH(Data6[[#This Row],[Name:]],'Employee Info'!$B$3:$B$200,0),MATCH(Data6[[#Headers],[Tech]],'Employee Info'!$C$2:$J$2,0)),"")</f>
        <v/>
      </c>
      <c r="N692" s="19" t="str">
        <f>IFERROR(INDEX('Employee Info'!$C$3:$J$200,MATCH(Data6[[#This Row],[Name:]],'Employee Info'!$B$3:$B$200,0),MATCH(Data6[[#Headers],[Other]],'Employee Info'!$C$2:$J$2,0)),"")</f>
        <v/>
      </c>
      <c r="O692" s="19">
        <f>IFERROR((Data6[[#This Row],[Hours:]]*SUM(Data6[[#This Row],[Rate]:[Other]])),"")</f>
        <v>0</v>
      </c>
      <c r="P692" s="7" t="str">
        <f>IF(Data6[[#This Row],[WO'#:]]="","Riley #","WO#")</f>
        <v>WO#</v>
      </c>
      <c r="Q692" s="7">
        <f>IFERROR(WEEKNUM(Data6[[#This Row],[Date:]]),"")</f>
        <v>18</v>
      </c>
      <c r="R692" s="6">
        <f t="shared" si="30"/>
        <v>45410</v>
      </c>
      <c r="S692" s="6">
        <f>Data6[[#This Row],[Week Start]]+7</f>
        <v>45417</v>
      </c>
      <c r="T692" s="7" t="str">
        <f t="shared" si="31"/>
        <v>4/28/2024 - 5/5/2024</v>
      </c>
      <c r="U692" s="7" t="str">
        <f t="shared" si="32"/>
        <v>Time Card</v>
      </c>
      <c r="V692" s="8" t="str">
        <f>RIGHT(TEXT(Data6[[#This Row],[Date:]],"mmddyyyy"),4)</f>
        <v>2024</v>
      </c>
      <c r="W692" s="8" t="str">
        <f>MID(TEXT(Data6[[#This Row],[Date:]],"mmddyyyy"),3,2)</f>
        <v>02</v>
      </c>
      <c r="X692" s="8" t="str">
        <f>LEFT(TEXT(Data6[[#This Row],[Date:]],"mmddyyyy"),2)</f>
        <v>05</v>
      </c>
      <c r="Y692" s="6">
        <f>DATE(Data6[[#This Row],[Year]],Data6[[#This Row],[Month]],Data6[[#This Row],[Day]])</f>
        <v>45414</v>
      </c>
    </row>
    <row r="693" spans="1:25">
      <c r="A693" s="5">
        <v>45414.585707060185</v>
      </c>
      <c r="B693" s="7" t="s">
        <v>35</v>
      </c>
      <c r="C693" s="6" t="s">
        <v>627</v>
      </c>
      <c r="D693" s="7" t="s">
        <v>631</v>
      </c>
      <c r="E693" s="8">
        <v>6</v>
      </c>
      <c r="F693" s="7">
        <v>7056015</v>
      </c>
      <c r="G693" s="7" t="s">
        <v>68</v>
      </c>
      <c r="H693" s="7" t="s">
        <v>69</v>
      </c>
      <c r="I693" s="7" t="s">
        <v>44</v>
      </c>
      <c r="J693" s="19" t="str">
        <f>IFERROR(INDEX('Employee Info'!$C$3:$E$200,MATCH(Data6[[#This Row],[Name:]],'Employee Info'!$B$3:$B$200,0),MATCH(Data6[[#This Row],[Hours Type:]],'Employee Info'!$C$2:$E$2,0)),"")</f>
        <v/>
      </c>
      <c r="K693" s="19" t="str">
        <f>IFERROR(INDEX('Employee Info'!$C$3:$J$200,MATCH(Data6[[#This Row],[Name:]],'Employee Info'!$B$3:$B$200,0),MATCH(Data6[[#Headers],[Truck]],'Employee Info'!$C$2:$J$2,0)),"")</f>
        <v/>
      </c>
      <c r="L693" s="19" t="str">
        <f>IFERROR(INDEX('Employee Info'!$C$3:$J$200,MATCH(Data6[[#This Row],[Name:]],'Employee Info'!$B$3:$B$200,0),MATCH(Data6[[#Headers],[Phone]],'Employee Info'!$C$2:$J$2,0)),"")</f>
        <v/>
      </c>
      <c r="M693" s="19" t="str">
        <f>IFERROR(INDEX('Employee Info'!$C$3:$J$200,MATCH(Data6[[#This Row],[Name:]],'Employee Info'!$B$3:$B$200,0),MATCH(Data6[[#Headers],[Tech]],'Employee Info'!$C$2:$J$2,0)),"")</f>
        <v/>
      </c>
      <c r="N693" s="19" t="str">
        <f>IFERROR(INDEX('Employee Info'!$C$3:$J$200,MATCH(Data6[[#This Row],[Name:]],'Employee Info'!$B$3:$B$200,0),MATCH(Data6[[#Headers],[Other]],'Employee Info'!$C$2:$J$2,0)),"")</f>
        <v/>
      </c>
      <c r="O693" s="19">
        <f>IFERROR((Data6[[#This Row],[Hours:]]*SUM(Data6[[#This Row],[Rate]:[Other]])),"")</f>
        <v>0</v>
      </c>
      <c r="P693" s="7" t="str">
        <f>IF(Data6[[#This Row],[WO'#:]]="","Riley #","WO#")</f>
        <v>WO#</v>
      </c>
      <c r="Q693" s="7">
        <f>IFERROR(WEEKNUM(Data6[[#This Row],[Date:]]),"")</f>
        <v>18</v>
      </c>
      <c r="R693" s="6">
        <f t="shared" si="30"/>
        <v>45410</v>
      </c>
      <c r="S693" s="6">
        <f>Data6[[#This Row],[Week Start]]+7</f>
        <v>45417</v>
      </c>
      <c r="T693" s="7" t="str">
        <f t="shared" si="31"/>
        <v>4/28/2024 - 5/5/2024</v>
      </c>
      <c r="U693" s="7" t="str">
        <f t="shared" si="32"/>
        <v>Time Card</v>
      </c>
      <c r="V693" s="8" t="str">
        <f>RIGHT(TEXT(Data6[[#This Row],[Date:]],"mmddyyyy"),4)</f>
        <v>2024</v>
      </c>
      <c r="W693" s="8" t="str">
        <f>MID(TEXT(Data6[[#This Row],[Date:]],"mmddyyyy"),3,2)</f>
        <v>02</v>
      </c>
      <c r="X693" s="8" t="str">
        <f>LEFT(TEXT(Data6[[#This Row],[Date:]],"mmddyyyy"),2)</f>
        <v>05</v>
      </c>
      <c r="Y693" s="6">
        <f>DATE(Data6[[#This Row],[Year]],Data6[[#This Row],[Month]],Data6[[#This Row],[Day]])</f>
        <v>45414</v>
      </c>
    </row>
    <row r="694" spans="1:25">
      <c r="A694" s="5">
        <v>45415.516495717595</v>
      </c>
      <c r="B694" s="7" t="s">
        <v>66</v>
      </c>
      <c r="C694" s="6" t="s">
        <v>627</v>
      </c>
      <c r="D694" s="7" t="s">
        <v>416</v>
      </c>
      <c r="E694" s="8">
        <v>1</v>
      </c>
      <c r="F694" s="7">
        <v>7078215</v>
      </c>
      <c r="G694" s="7" t="s">
        <v>68</v>
      </c>
      <c r="H694" s="7" t="s">
        <v>69</v>
      </c>
      <c r="I694" s="7" t="s">
        <v>44</v>
      </c>
      <c r="J694" s="19" t="str">
        <f>IFERROR(INDEX('Employee Info'!$C$3:$E$200,MATCH(Data6[[#This Row],[Name:]],'Employee Info'!$B$3:$B$200,0),MATCH(Data6[[#This Row],[Hours Type:]],'Employee Info'!$C$2:$E$2,0)),"")</f>
        <v/>
      </c>
      <c r="K694" s="19" t="str">
        <f>IFERROR(INDEX('Employee Info'!$C$3:$J$200,MATCH(Data6[[#This Row],[Name:]],'Employee Info'!$B$3:$B$200,0),MATCH(Data6[[#Headers],[Truck]],'Employee Info'!$C$2:$J$2,0)),"")</f>
        <v/>
      </c>
      <c r="L694" s="19" t="str">
        <f>IFERROR(INDEX('Employee Info'!$C$3:$J$200,MATCH(Data6[[#This Row],[Name:]],'Employee Info'!$B$3:$B$200,0),MATCH(Data6[[#Headers],[Phone]],'Employee Info'!$C$2:$J$2,0)),"")</f>
        <v/>
      </c>
      <c r="M694" s="19" t="str">
        <f>IFERROR(INDEX('Employee Info'!$C$3:$J$200,MATCH(Data6[[#This Row],[Name:]],'Employee Info'!$B$3:$B$200,0),MATCH(Data6[[#Headers],[Tech]],'Employee Info'!$C$2:$J$2,0)),"")</f>
        <v/>
      </c>
      <c r="N694" s="19" t="str">
        <f>IFERROR(INDEX('Employee Info'!$C$3:$J$200,MATCH(Data6[[#This Row],[Name:]],'Employee Info'!$B$3:$B$200,0),MATCH(Data6[[#Headers],[Other]],'Employee Info'!$C$2:$J$2,0)),"")</f>
        <v/>
      </c>
      <c r="O694" s="19">
        <f>IFERROR((Data6[[#This Row],[Hours:]]*SUM(Data6[[#This Row],[Rate]:[Other]])),"")</f>
        <v>0</v>
      </c>
      <c r="P694" s="7" t="str">
        <f>IF(Data6[[#This Row],[WO'#:]]="","Riley #","WO#")</f>
        <v>WO#</v>
      </c>
      <c r="Q694" s="7">
        <f>IFERROR(WEEKNUM(Data6[[#This Row],[Date:]]),"")</f>
        <v>18</v>
      </c>
      <c r="R694" s="6">
        <f t="shared" si="30"/>
        <v>45410</v>
      </c>
      <c r="S694" s="6">
        <f>Data6[[#This Row],[Week Start]]+7</f>
        <v>45417</v>
      </c>
      <c r="T694" s="7" t="str">
        <f t="shared" si="31"/>
        <v>4/28/2024 - 5/5/2024</v>
      </c>
      <c r="U694" s="7" t="str">
        <f t="shared" si="32"/>
        <v>Time Card</v>
      </c>
      <c r="V694" s="8" t="str">
        <f>RIGHT(TEXT(Data6[[#This Row],[Date:]],"mmddyyyy"),4)</f>
        <v>2024</v>
      </c>
      <c r="W694" s="8" t="str">
        <f>MID(TEXT(Data6[[#This Row],[Date:]],"mmddyyyy"),3,2)</f>
        <v>02</v>
      </c>
      <c r="X694" s="8" t="str">
        <f>LEFT(TEXT(Data6[[#This Row],[Date:]],"mmddyyyy"),2)</f>
        <v>05</v>
      </c>
      <c r="Y694" s="6">
        <f>DATE(Data6[[#This Row],[Year]],Data6[[#This Row],[Month]],Data6[[#This Row],[Day]])</f>
        <v>45414</v>
      </c>
    </row>
    <row r="695" spans="1:25">
      <c r="A695" s="5">
        <v>45415.457304050928</v>
      </c>
      <c r="B695" s="7" t="s">
        <v>23</v>
      </c>
      <c r="C695" s="6" t="s">
        <v>627</v>
      </c>
      <c r="D695" s="7" t="s">
        <v>533</v>
      </c>
      <c r="E695" s="8">
        <v>8</v>
      </c>
      <c r="F695" s="7">
        <v>7098027</v>
      </c>
      <c r="G695" s="7" t="s">
        <v>68</v>
      </c>
      <c r="H695" s="7" t="s">
        <v>69</v>
      </c>
      <c r="I695" s="7" t="s">
        <v>44</v>
      </c>
      <c r="J695" s="19" t="str">
        <f>IFERROR(INDEX('Employee Info'!$C$3:$E$200,MATCH(Data6[[#This Row],[Name:]],'Employee Info'!$B$3:$B$200,0),MATCH(Data6[[#This Row],[Hours Type:]],'Employee Info'!$C$2:$E$2,0)),"")</f>
        <v/>
      </c>
      <c r="K695" s="19" t="str">
        <f>IFERROR(INDEX('Employee Info'!$C$3:$J$200,MATCH(Data6[[#This Row],[Name:]],'Employee Info'!$B$3:$B$200,0),MATCH(Data6[[#Headers],[Truck]],'Employee Info'!$C$2:$J$2,0)),"")</f>
        <v/>
      </c>
      <c r="L695" s="19" t="str">
        <f>IFERROR(INDEX('Employee Info'!$C$3:$J$200,MATCH(Data6[[#This Row],[Name:]],'Employee Info'!$B$3:$B$200,0),MATCH(Data6[[#Headers],[Phone]],'Employee Info'!$C$2:$J$2,0)),"")</f>
        <v/>
      </c>
      <c r="M695" s="19" t="str">
        <f>IFERROR(INDEX('Employee Info'!$C$3:$J$200,MATCH(Data6[[#This Row],[Name:]],'Employee Info'!$B$3:$B$200,0),MATCH(Data6[[#Headers],[Tech]],'Employee Info'!$C$2:$J$2,0)),"")</f>
        <v/>
      </c>
      <c r="N695" s="19" t="str">
        <f>IFERROR(INDEX('Employee Info'!$C$3:$J$200,MATCH(Data6[[#This Row],[Name:]],'Employee Info'!$B$3:$B$200,0),MATCH(Data6[[#Headers],[Other]],'Employee Info'!$C$2:$J$2,0)),"")</f>
        <v/>
      </c>
      <c r="O695" s="19">
        <f>IFERROR((Data6[[#This Row],[Hours:]]*SUM(Data6[[#This Row],[Rate]:[Other]])),"")</f>
        <v>0</v>
      </c>
      <c r="P695" s="7" t="str">
        <f>IF(Data6[[#This Row],[WO'#:]]="","Riley #","WO#")</f>
        <v>WO#</v>
      </c>
      <c r="Q695" s="7">
        <f>IFERROR(WEEKNUM(Data6[[#This Row],[Date:]]),"")</f>
        <v>18</v>
      </c>
      <c r="R695" s="6">
        <f t="shared" si="30"/>
        <v>45410</v>
      </c>
      <c r="S695" s="6">
        <f>Data6[[#This Row],[Week Start]]+7</f>
        <v>45417</v>
      </c>
      <c r="T695" s="7" t="str">
        <f t="shared" si="31"/>
        <v>4/28/2024 - 5/5/2024</v>
      </c>
      <c r="U695" s="7" t="str">
        <f t="shared" si="32"/>
        <v>Time Card</v>
      </c>
      <c r="V695" s="8" t="str">
        <f>RIGHT(TEXT(Data6[[#This Row],[Date:]],"mmddyyyy"),4)</f>
        <v>2024</v>
      </c>
      <c r="W695" s="8" t="str">
        <f>MID(TEXT(Data6[[#This Row],[Date:]],"mmddyyyy"),3,2)</f>
        <v>02</v>
      </c>
      <c r="X695" s="8" t="str">
        <f>LEFT(TEXT(Data6[[#This Row],[Date:]],"mmddyyyy"),2)</f>
        <v>05</v>
      </c>
      <c r="Y695" s="6">
        <f>DATE(Data6[[#This Row],[Year]],Data6[[#This Row],[Month]],Data6[[#This Row],[Day]])</f>
        <v>45414</v>
      </c>
    </row>
    <row r="696" spans="1:25">
      <c r="A696" s="5">
        <v>45415.525329282405</v>
      </c>
      <c r="B696" s="7" t="s">
        <v>66</v>
      </c>
      <c r="C696" s="6" t="s">
        <v>627</v>
      </c>
      <c r="D696" s="7" t="s">
        <v>516</v>
      </c>
      <c r="E696" s="8">
        <v>1</v>
      </c>
      <c r="F696" s="7">
        <v>7098027</v>
      </c>
      <c r="G696" s="7" t="s">
        <v>68</v>
      </c>
      <c r="H696" s="7" t="s">
        <v>69</v>
      </c>
      <c r="I696" s="7" t="s">
        <v>45</v>
      </c>
      <c r="J696" s="19" t="str">
        <f>IFERROR(INDEX('Employee Info'!$C$3:$E$200,MATCH(Data6[[#This Row],[Name:]],'Employee Info'!$B$3:$B$200,0),MATCH(Data6[[#This Row],[Hours Type:]],'Employee Info'!$C$2:$E$2,0)),"")</f>
        <v/>
      </c>
      <c r="K696" s="19" t="str">
        <f>IFERROR(INDEX('Employee Info'!$C$3:$J$200,MATCH(Data6[[#This Row],[Name:]],'Employee Info'!$B$3:$B$200,0),MATCH(Data6[[#Headers],[Truck]],'Employee Info'!$C$2:$J$2,0)),"")</f>
        <v/>
      </c>
      <c r="L696" s="19" t="str">
        <f>IFERROR(INDEX('Employee Info'!$C$3:$J$200,MATCH(Data6[[#This Row],[Name:]],'Employee Info'!$B$3:$B$200,0),MATCH(Data6[[#Headers],[Phone]],'Employee Info'!$C$2:$J$2,0)),"")</f>
        <v/>
      </c>
      <c r="M696" s="19" t="str">
        <f>IFERROR(INDEX('Employee Info'!$C$3:$J$200,MATCH(Data6[[#This Row],[Name:]],'Employee Info'!$B$3:$B$200,0),MATCH(Data6[[#Headers],[Tech]],'Employee Info'!$C$2:$J$2,0)),"")</f>
        <v/>
      </c>
      <c r="N696" s="19" t="str">
        <f>IFERROR(INDEX('Employee Info'!$C$3:$J$200,MATCH(Data6[[#This Row],[Name:]],'Employee Info'!$B$3:$B$200,0),MATCH(Data6[[#Headers],[Other]],'Employee Info'!$C$2:$J$2,0)),"")</f>
        <v/>
      </c>
      <c r="O696" s="19">
        <f>IFERROR((Data6[[#This Row],[Hours:]]*SUM(Data6[[#This Row],[Rate]:[Other]])),"")</f>
        <v>0</v>
      </c>
      <c r="P696" s="7" t="str">
        <f>IF(Data6[[#This Row],[WO'#:]]="","Riley #","WO#")</f>
        <v>WO#</v>
      </c>
      <c r="Q696" s="7">
        <f>IFERROR(WEEKNUM(Data6[[#This Row],[Date:]]),"")</f>
        <v>18</v>
      </c>
      <c r="R696" s="6">
        <f t="shared" si="30"/>
        <v>45410</v>
      </c>
      <c r="S696" s="6">
        <f>Data6[[#This Row],[Week Start]]+7</f>
        <v>45417</v>
      </c>
      <c r="T696" s="7" t="str">
        <f t="shared" si="31"/>
        <v>4/28/2024 - 5/5/2024</v>
      </c>
      <c r="U696" s="7" t="str">
        <f t="shared" si="32"/>
        <v>Time Card</v>
      </c>
      <c r="V696" s="8" t="str">
        <f>RIGHT(TEXT(Data6[[#This Row],[Date:]],"mmddyyyy"),4)</f>
        <v>2024</v>
      </c>
      <c r="W696" s="8" t="str">
        <f>MID(TEXT(Data6[[#This Row],[Date:]],"mmddyyyy"),3,2)</f>
        <v>02</v>
      </c>
      <c r="X696" s="8" t="str">
        <f>LEFT(TEXT(Data6[[#This Row],[Date:]],"mmddyyyy"),2)</f>
        <v>05</v>
      </c>
      <c r="Y696" s="6">
        <f>DATE(Data6[[#This Row],[Year]],Data6[[#This Row],[Month]],Data6[[#This Row],[Day]])</f>
        <v>45414</v>
      </c>
    </row>
    <row r="697" spans="1:25">
      <c r="A697" s="5">
        <v>45415.525485995371</v>
      </c>
      <c r="B697" s="7" t="s">
        <v>66</v>
      </c>
      <c r="C697" s="6" t="s">
        <v>627</v>
      </c>
      <c r="D697" s="7" t="s">
        <v>516</v>
      </c>
      <c r="E697" s="8">
        <v>1</v>
      </c>
      <c r="F697" s="7">
        <v>7098027</v>
      </c>
      <c r="G697" s="7" t="s">
        <v>68</v>
      </c>
      <c r="H697" s="7" t="s">
        <v>69</v>
      </c>
      <c r="I697" s="7" t="s">
        <v>44</v>
      </c>
      <c r="J697" s="19" t="str">
        <f>IFERROR(INDEX('Employee Info'!$C$3:$E$200,MATCH(Data6[[#This Row],[Name:]],'Employee Info'!$B$3:$B$200,0),MATCH(Data6[[#This Row],[Hours Type:]],'Employee Info'!$C$2:$E$2,0)),"")</f>
        <v/>
      </c>
      <c r="K697" s="19" t="str">
        <f>IFERROR(INDEX('Employee Info'!$C$3:$J$200,MATCH(Data6[[#This Row],[Name:]],'Employee Info'!$B$3:$B$200,0),MATCH(Data6[[#Headers],[Truck]],'Employee Info'!$C$2:$J$2,0)),"")</f>
        <v/>
      </c>
      <c r="L697" s="19" t="str">
        <f>IFERROR(INDEX('Employee Info'!$C$3:$J$200,MATCH(Data6[[#This Row],[Name:]],'Employee Info'!$B$3:$B$200,0),MATCH(Data6[[#Headers],[Phone]],'Employee Info'!$C$2:$J$2,0)),"")</f>
        <v/>
      </c>
      <c r="M697" s="19" t="str">
        <f>IFERROR(INDEX('Employee Info'!$C$3:$J$200,MATCH(Data6[[#This Row],[Name:]],'Employee Info'!$B$3:$B$200,0),MATCH(Data6[[#Headers],[Tech]],'Employee Info'!$C$2:$J$2,0)),"")</f>
        <v/>
      </c>
      <c r="N697" s="19" t="str">
        <f>IFERROR(INDEX('Employee Info'!$C$3:$J$200,MATCH(Data6[[#This Row],[Name:]],'Employee Info'!$B$3:$B$200,0),MATCH(Data6[[#Headers],[Other]],'Employee Info'!$C$2:$J$2,0)),"")</f>
        <v/>
      </c>
      <c r="O697" s="19">
        <f>IFERROR((Data6[[#This Row],[Hours:]]*SUM(Data6[[#This Row],[Rate]:[Other]])),"")</f>
        <v>0</v>
      </c>
      <c r="P697" s="7" t="str">
        <f>IF(Data6[[#This Row],[WO'#:]]="","Riley #","WO#")</f>
        <v>WO#</v>
      </c>
      <c r="Q697" s="7">
        <f>IFERROR(WEEKNUM(Data6[[#This Row],[Date:]]),"")</f>
        <v>18</v>
      </c>
      <c r="R697" s="6">
        <f t="shared" si="30"/>
        <v>45410</v>
      </c>
      <c r="S697" s="6">
        <f>Data6[[#This Row],[Week Start]]+7</f>
        <v>45417</v>
      </c>
      <c r="T697" s="7" t="str">
        <f t="shared" si="31"/>
        <v>4/28/2024 - 5/5/2024</v>
      </c>
      <c r="U697" s="7" t="str">
        <f t="shared" si="32"/>
        <v>Time Card</v>
      </c>
      <c r="V697" s="8" t="str">
        <f>RIGHT(TEXT(Data6[[#This Row],[Date:]],"mmddyyyy"),4)</f>
        <v>2024</v>
      </c>
      <c r="W697" s="8" t="str">
        <f>MID(TEXT(Data6[[#This Row],[Date:]],"mmddyyyy"),3,2)</f>
        <v>02</v>
      </c>
      <c r="X697" s="8" t="str">
        <f>LEFT(TEXT(Data6[[#This Row],[Date:]],"mmddyyyy"),2)</f>
        <v>05</v>
      </c>
      <c r="Y697" s="6">
        <f>DATE(Data6[[#This Row],[Year]],Data6[[#This Row],[Month]],Data6[[#This Row],[Day]])</f>
        <v>45414</v>
      </c>
    </row>
    <row r="698" spans="1:25">
      <c r="A698" s="5">
        <v>45414.579827777779</v>
      </c>
      <c r="B698" s="7" t="s">
        <v>492</v>
      </c>
      <c r="C698" s="6" t="s">
        <v>627</v>
      </c>
      <c r="D698" s="7" t="s">
        <v>634</v>
      </c>
      <c r="E698" s="8">
        <v>8</v>
      </c>
      <c r="F698" s="7" t="s">
        <v>68</v>
      </c>
      <c r="G698" s="7" t="s">
        <v>68</v>
      </c>
      <c r="H698" s="7" t="s">
        <v>64</v>
      </c>
      <c r="I698" s="7" t="s">
        <v>44</v>
      </c>
      <c r="J698" s="19" t="str">
        <f>IFERROR(INDEX('Employee Info'!$C$3:$E$200,MATCH(Data6[[#This Row],[Name:]],'Employee Info'!$B$3:$B$200,0),MATCH(Data6[[#This Row],[Hours Type:]],'Employee Info'!$C$2:$E$2,0)),"")</f>
        <v/>
      </c>
      <c r="K698" s="19" t="str">
        <f>IFERROR(INDEX('Employee Info'!$C$3:$J$200,MATCH(Data6[[#This Row],[Name:]],'Employee Info'!$B$3:$B$200,0),MATCH(Data6[[#Headers],[Truck]],'Employee Info'!$C$2:$J$2,0)),"")</f>
        <v/>
      </c>
      <c r="L698" s="19" t="str">
        <f>IFERROR(INDEX('Employee Info'!$C$3:$J$200,MATCH(Data6[[#This Row],[Name:]],'Employee Info'!$B$3:$B$200,0),MATCH(Data6[[#Headers],[Phone]],'Employee Info'!$C$2:$J$2,0)),"")</f>
        <v/>
      </c>
      <c r="M698" s="19" t="str">
        <f>IFERROR(INDEX('Employee Info'!$C$3:$J$200,MATCH(Data6[[#This Row],[Name:]],'Employee Info'!$B$3:$B$200,0),MATCH(Data6[[#Headers],[Tech]],'Employee Info'!$C$2:$J$2,0)),"")</f>
        <v/>
      </c>
      <c r="N698" s="19" t="str">
        <f>IFERROR(INDEX('Employee Info'!$C$3:$J$200,MATCH(Data6[[#This Row],[Name:]],'Employee Info'!$B$3:$B$200,0),MATCH(Data6[[#Headers],[Other]],'Employee Info'!$C$2:$J$2,0)),"")</f>
        <v/>
      </c>
      <c r="O698" s="19">
        <f>IFERROR((Data6[[#This Row],[Hours:]]*SUM(Data6[[#This Row],[Rate]:[Other]])),"")</f>
        <v>0</v>
      </c>
      <c r="P698" s="7" t="str">
        <f>IF(Data6[[#This Row],[WO'#:]]="","Riley #","WO#")</f>
        <v>Riley #</v>
      </c>
      <c r="Q698" s="7">
        <f>IFERROR(WEEKNUM(Data6[[#This Row],[Date:]]),"")</f>
        <v>18</v>
      </c>
      <c r="R698" s="6">
        <f t="shared" si="30"/>
        <v>45410</v>
      </c>
      <c r="S698" s="6">
        <f>Data6[[#This Row],[Week Start]]+7</f>
        <v>45417</v>
      </c>
      <c r="T698" s="7" t="str">
        <f t="shared" si="31"/>
        <v>4/28/2024 - 5/5/2024</v>
      </c>
      <c r="U698" s="7" t="str">
        <f t="shared" si="32"/>
        <v>Time Card</v>
      </c>
      <c r="V698" s="8" t="str">
        <f>RIGHT(TEXT(Data6[[#This Row],[Date:]],"mmddyyyy"),4)</f>
        <v>2024</v>
      </c>
      <c r="W698" s="8" t="str">
        <f>MID(TEXT(Data6[[#This Row],[Date:]],"mmddyyyy"),3,2)</f>
        <v>02</v>
      </c>
      <c r="X698" s="8" t="str">
        <f>LEFT(TEXT(Data6[[#This Row],[Date:]],"mmddyyyy"),2)</f>
        <v>05</v>
      </c>
      <c r="Y698" s="6">
        <f>DATE(Data6[[#This Row],[Year]],Data6[[#This Row],[Month]],Data6[[#This Row],[Day]])</f>
        <v>45414</v>
      </c>
    </row>
    <row r="699" spans="1:25">
      <c r="A699" s="5">
        <v>45414.580133680553</v>
      </c>
      <c r="B699" s="7" t="s">
        <v>65</v>
      </c>
      <c r="C699" s="6" t="s">
        <v>627</v>
      </c>
      <c r="D699" s="7" t="s">
        <v>634</v>
      </c>
      <c r="E699" s="8">
        <v>8</v>
      </c>
      <c r="F699" s="7" t="s">
        <v>68</v>
      </c>
      <c r="G699" s="7" t="s">
        <v>68</v>
      </c>
      <c r="H699" s="7" t="s">
        <v>64</v>
      </c>
      <c r="I699" s="7" t="s">
        <v>44</v>
      </c>
      <c r="J699" s="19" t="str">
        <f>IFERROR(INDEX('Employee Info'!$C$3:$E$200,MATCH(Data6[[#This Row],[Name:]],'Employee Info'!$B$3:$B$200,0),MATCH(Data6[[#This Row],[Hours Type:]],'Employee Info'!$C$2:$E$2,0)),"")</f>
        <v/>
      </c>
      <c r="K699" s="19" t="str">
        <f>IFERROR(INDEX('Employee Info'!$C$3:$J$200,MATCH(Data6[[#This Row],[Name:]],'Employee Info'!$B$3:$B$200,0),MATCH(Data6[[#Headers],[Truck]],'Employee Info'!$C$2:$J$2,0)),"")</f>
        <v/>
      </c>
      <c r="L699" s="19" t="str">
        <f>IFERROR(INDEX('Employee Info'!$C$3:$J$200,MATCH(Data6[[#This Row],[Name:]],'Employee Info'!$B$3:$B$200,0),MATCH(Data6[[#Headers],[Phone]],'Employee Info'!$C$2:$J$2,0)),"")</f>
        <v/>
      </c>
      <c r="M699" s="19" t="str">
        <f>IFERROR(INDEX('Employee Info'!$C$3:$J$200,MATCH(Data6[[#This Row],[Name:]],'Employee Info'!$B$3:$B$200,0),MATCH(Data6[[#Headers],[Tech]],'Employee Info'!$C$2:$J$2,0)),"")</f>
        <v/>
      </c>
      <c r="N699" s="19" t="str">
        <f>IFERROR(INDEX('Employee Info'!$C$3:$J$200,MATCH(Data6[[#This Row],[Name:]],'Employee Info'!$B$3:$B$200,0),MATCH(Data6[[#Headers],[Other]],'Employee Info'!$C$2:$J$2,0)),"")</f>
        <v/>
      </c>
      <c r="O699" s="19">
        <f>IFERROR((Data6[[#This Row],[Hours:]]*SUM(Data6[[#This Row],[Rate]:[Other]])),"")</f>
        <v>0</v>
      </c>
      <c r="P699" s="7" t="str">
        <f>IF(Data6[[#This Row],[WO'#:]]="","Riley #","WO#")</f>
        <v>Riley #</v>
      </c>
      <c r="Q699" s="7">
        <f>IFERROR(WEEKNUM(Data6[[#This Row],[Date:]]),"")</f>
        <v>18</v>
      </c>
      <c r="R699" s="6">
        <f t="shared" si="30"/>
        <v>45410</v>
      </c>
      <c r="S699" s="6">
        <f>Data6[[#This Row],[Week Start]]+7</f>
        <v>45417</v>
      </c>
      <c r="T699" s="7" t="str">
        <f t="shared" si="31"/>
        <v>4/28/2024 - 5/5/2024</v>
      </c>
      <c r="U699" s="7" t="str">
        <f t="shared" si="32"/>
        <v>Time Card</v>
      </c>
      <c r="V699" s="8" t="str">
        <f>RIGHT(TEXT(Data6[[#This Row],[Date:]],"mmddyyyy"),4)</f>
        <v>2024</v>
      </c>
      <c r="W699" s="8" t="str">
        <f>MID(TEXT(Data6[[#This Row],[Date:]],"mmddyyyy"),3,2)</f>
        <v>02</v>
      </c>
      <c r="X699" s="8" t="str">
        <f>LEFT(TEXT(Data6[[#This Row],[Date:]],"mmddyyyy"),2)</f>
        <v>05</v>
      </c>
      <c r="Y699" s="6">
        <f>DATE(Data6[[#This Row],[Year]],Data6[[#This Row],[Month]],Data6[[#This Row],[Day]])</f>
        <v>45414</v>
      </c>
    </row>
    <row r="700" spans="1:25">
      <c r="A700" s="5">
        <v>45415.520899189818</v>
      </c>
      <c r="B700" s="7" t="s">
        <v>66</v>
      </c>
      <c r="C700" s="6" t="s">
        <v>627</v>
      </c>
      <c r="D700" s="7" t="s">
        <v>566</v>
      </c>
      <c r="E700" s="8">
        <v>1</v>
      </c>
      <c r="F700" s="7" t="s">
        <v>68</v>
      </c>
      <c r="G700" s="7" t="s">
        <v>68</v>
      </c>
      <c r="H700" s="7" t="s">
        <v>64</v>
      </c>
      <c r="I700" s="7" t="s">
        <v>44</v>
      </c>
      <c r="J700" s="19" t="str">
        <f>IFERROR(INDEX('Employee Info'!$C$3:$E$200,MATCH(Data6[[#This Row],[Name:]],'Employee Info'!$B$3:$B$200,0),MATCH(Data6[[#This Row],[Hours Type:]],'Employee Info'!$C$2:$E$2,0)),"")</f>
        <v/>
      </c>
      <c r="K700" s="19" t="str">
        <f>IFERROR(INDEX('Employee Info'!$C$3:$J$200,MATCH(Data6[[#This Row],[Name:]],'Employee Info'!$B$3:$B$200,0),MATCH(Data6[[#Headers],[Truck]],'Employee Info'!$C$2:$J$2,0)),"")</f>
        <v/>
      </c>
      <c r="L700" s="19" t="str">
        <f>IFERROR(INDEX('Employee Info'!$C$3:$J$200,MATCH(Data6[[#This Row],[Name:]],'Employee Info'!$B$3:$B$200,0),MATCH(Data6[[#Headers],[Phone]],'Employee Info'!$C$2:$J$2,0)),"")</f>
        <v/>
      </c>
      <c r="M700" s="19" t="str">
        <f>IFERROR(INDEX('Employee Info'!$C$3:$J$200,MATCH(Data6[[#This Row],[Name:]],'Employee Info'!$B$3:$B$200,0),MATCH(Data6[[#Headers],[Tech]],'Employee Info'!$C$2:$J$2,0)),"")</f>
        <v/>
      </c>
      <c r="N700" s="19" t="str">
        <f>IFERROR(INDEX('Employee Info'!$C$3:$J$200,MATCH(Data6[[#This Row],[Name:]],'Employee Info'!$B$3:$B$200,0),MATCH(Data6[[#Headers],[Other]],'Employee Info'!$C$2:$J$2,0)),"")</f>
        <v/>
      </c>
      <c r="O700" s="19">
        <f>IFERROR((Data6[[#This Row],[Hours:]]*SUM(Data6[[#This Row],[Rate]:[Other]])),"")</f>
        <v>0</v>
      </c>
      <c r="P700" s="7" t="str">
        <f>IF(Data6[[#This Row],[WO'#:]]="","Riley #","WO#")</f>
        <v>Riley #</v>
      </c>
      <c r="Q700" s="7">
        <f>IFERROR(WEEKNUM(Data6[[#This Row],[Date:]]),"")</f>
        <v>18</v>
      </c>
      <c r="R700" s="6">
        <f t="shared" si="30"/>
        <v>45410</v>
      </c>
      <c r="S700" s="6">
        <f>Data6[[#This Row],[Week Start]]+7</f>
        <v>45417</v>
      </c>
      <c r="T700" s="7" t="str">
        <f t="shared" si="31"/>
        <v>4/28/2024 - 5/5/2024</v>
      </c>
      <c r="U700" s="7" t="str">
        <f t="shared" si="32"/>
        <v>Time Card</v>
      </c>
      <c r="V700" s="8" t="str">
        <f>RIGHT(TEXT(Data6[[#This Row],[Date:]],"mmddyyyy"),4)</f>
        <v>2024</v>
      </c>
      <c r="W700" s="8" t="str">
        <f>MID(TEXT(Data6[[#This Row],[Date:]],"mmddyyyy"),3,2)</f>
        <v>02</v>
      </c>
      <c r="X700" s="8" t="str">
        <f>LEFT(TEXT(Data6[[#This Row],[Date:]],"mmddyyyy"),2)</f>
        <v>05</v>
      </c>
      <c r="Y700" s="6">
        <f>DATE(Data6[[#This Row],[Year]],Data6[[#This Row],[Month]],Data6[[#This Row],[Day]])</f>
        <v>45414</v>
      </c>
    </row>
    <row r="701" spans="1:25">
      <c r="A701" s="5">
        <v>45414.577702083334</v>
      </c>
      <c r="B701" s="7" t="s">
        <v>31</v>
      </c>
      <c r="C701" s="6" t="s">
        <v>627</v>
      </c>
      <c r="D701" s="7" t="s">
        <v>633</v>
      </c>
      <c r="E701" s="8">
        <v>3</v>
      </c>
      <c r="F701" s="7" t="s">
        <v>68</v>
      </c>
      <c r="G701" s="7" t="s">
        <v>68</v>
      </c>
      <c r="H701" s="7" t="s">
        <v>577</v>
      </c>
      <c r="I701" s="7" t="s">
        <v>44</v>
      </c>
      <c r="J701" s="19" t="str">
        <f>IFERROR(INDEX('Employee Info'!$C$3:$E$200,MATCH(Data6[[#This Row],[Name:]],'Employee Info'!$B$3:$B$200,0),MATCH(Data6[[#This Row],[Hours Type:]],'Employee Info'!$C$2:$E$2,0)),"")</f>
        <v/>
      </c>
      <c r="K701" s="19" t="str">
        <f>IFERROR(INDEX('Employee Info'!$C$3:$J$200,MATCH(Data6[[#This Row],[Name:]],'Employee Info'!$B$3:$B$200,0),MATCH(Data6[[#Headers],[Truck]],'Employee Info'!$C$2:$J$2,0)),"")</f>
        <v/>
      </c>
      <c r="L701" s="19" t="str">
        <f>IFERROR(INDEX('Employee Info'!$C$3:$J$200,MATCH(Data6[[#This Row],[Name:]],'Employee Info'!$B$3:$B$200,0),MATCH(Data6[[#Headers],[Phone]],'Employee Info'!$C$2:$J$2,0)),"")</f>
        <v/>
      </c>
      <c r="M701" s="19" t="str">
        <f>IFERROR(INDEX('Employee Info'!$C$3:$J$200,MATCH(Data6[[#This Row],[Name:]],'Employee Info'!$B$3:$B$200,0),MATCH(Data6[[#Headers],[Tech]],'Employee Info'!$C$2:$J$2,0)),"")</f>
        <v/>
      </c>
      <c r="N701" s="19" t="str">
        <f>IFERROR(INDEX('Employee Info'!$C$3:$J$200,MATCH(Data6[[#This Row],[Name:]],'Employee Info'!$B$3:$B$200,0),MATCH(Data6[[#Headers],[Other]],'Employee Info'!$C$2:$J$2,0)),"")</f>
        <v/>
      </c>
      <c r="O701" s="19">
        <f>IFERROR((Data6[[#This Row],[Hours:]]*SUM(Data6[[#This Row],[Rate]:[Other]])),"")</f>
        <v>0</v>
      </c>
      <c r="P701" s="7" t="str">
        <f>IF(Data6[[#This Row],[WO'#:]]="","Riley #","WO#")</f>
        <v>Riley #</v>
      </c>
      <c r="Q701" s="7">
        <f>IFERROR(WEEKNUM(Data6[[#This Row],[Date:]]),"")</f>
        <v>18</v>
      </c>
      <c r="R701" s="6">
        <f t="shared" si="30"/>
        <v>45410</v>
      </c>
      <c r="S701" s="6">
        <f>Data6[[#This Row],[Week Start]]+7</f>
        <v>45417</v>
      </c>
      <c r="T701" s="7" t="str">
        <f t="shared" si="31"/>
        <v>4/28/2024 - 5/5/2024</v>
      </c>
      <c r="U701" s="7" t="str">
        <f t="shared" si="32"/>
        <v>Time Card</v>
      </c>
      <c r="V701" s="8" t="str">
        <f>RIGHT(TEXT(Data6[[#This Row],[Date:]],"mmddyyyy"),4)</f>
        <v>2024</v>
      </c>
      <c r="W701" s="8" t="str">
        <f>MID(TEXT(Data6[[#This Row],[Date:]],"mmddyyyy"),3,2)</f>
        <v>02</v>
      </c>
      <c r="X701" s="8" t="str">
        <f>LEFT(TEXT(Data6[[#This Row],[Date:]],"mmddyyyy"),2)</f>
        <v>05</v>
      </c>
      <c r="Y701" s="6">
        <f>DATE(Data6[[#This Row],[Year]],Data6[[#This Row],[Month]],Data6[[#This Row],[Day]])</f>
        <v>45414</v>
      </c>
    </row>
    <row r="702" spans="1:25">
      <c r="A702" s="5">
        <v>45414.520658564812</v>
      </c>
      <c r="B702" s="7" t="s">
        <v>31</v>
      </c>
      <c r="C702" s="6" t="s">
        <v>627</v>
      </c>
      <c r="D702" s="7" t="s">
        <v>632</v>
      </c>
      <c r="E702" s="8">
        <v>2.5</v>
      </c>
      <c r="F702" s="7" t="s">
        <v>68</v>
      </c>
      <c r="G702" s="7" t="s">
        <v>68</v>
      </c>
      <c r="H702" s="7" t="s">
        <v>483</v>
      </c>
      <c r="I702" s="7" t="s">
        <v>44</v>
      </c>
      <c r="J702" s="19" t="str">
        <f>IFERROR(INDEX('Employee Info'!$C$3:$E$200,MATCH(Data6[[#This Row],[Name:]],'Employee Info'!$B$3:$B$200,0),MATCH(Data6[[#This Row],[Hours Type:]],'Employee Info'!$C$2:$E$2,0)),"")</f>
        <v/>
      </c>
      <c r="K702" s="19" t="str">
        <f>IFERROR(INDEX('Employee Info'!$C$3:$J$200,MATCH(Data6[[#This Row],[Name:]],'Employee Info'!$B$3:$B$200,0),MATCH(Data6[[#Headers],[Truck]],'Employee Info'!$C$2:$J$2,0)),"")</f>
        <v/>
      </c>
      <c r="L702" s="19" t="str">
        <f>IFERROR(INDEX('Employee Info'!$C$3:$J$200,MATCH(Data6[[#This Row],[Name:]],'Employee Info'!$B$3:$B$200,0),MATCH(Data6[[#Headers],[Phone]],'Employee Info'!$C$2:$J$2,0)),"")</f>
        <v/>
      </c>
      <c r="M702" s="19" t="str">
        <f>IFERROR(INDEX('Employee Info'!$C$3:$J$200,MATCH(Data6[[#This Row],[Name:]],'Employee Info'!$B$3:$B$200,0),MATCH(Data6[[#Headers],[Tech]],'Employee Info'!$C$2:$J$2,0)),"")</f>
        <v/>
      </c>
      <c r="N702" s="19" t="str">
        <f>IFERROR(INDEX('Employee Info'!$C$3:$J$200,MATCH(Data6[[#This Row],[Name:]],'Employee Info'!$B$3:$B$200,0),MATCH(Data6[[#Headers],[Other]],'Employee Info'!$C$2:$J$2,0)),"")</f>
        <v/>
      </c>
      <c r="O702" s="19">
        <f>IFERROR((Data6[[#This Row],[Hours:]]*SUM(Data6[[#This Row],[Rate]:[Other]])),"")</f>
        <v>0</v>
      </c>
      <c r="P702" s="7" t="str">
        <f>IF(Data6[[#This Row],[WO'#:]]="","Riley #","WO#")</f>
        <v>Riley #</v>
      </c>
      <c r="Q702" s="7">
        <f>IFERROR(WEEKNUM(Data6[[#This Row],[Date:]]),"")</f>
        <v>18</v>
      </c>
      <c r="R702" s="6">
        <f t="shared" si="30"/>
        <v>45410</v>
      </c>
      <c r="S702" s="6">
        <f>Data6[[#This Row],[Week Start]]+7</f>
        <v>45417</v>
      </c>
      <c r="T702" s="7" t="str">
        <f t="shared" si="31"/>
        <v>4/28/2024 - 5/5/2024</v>
      </c>
      <c r="U702" s="7" t="str">
        <f t="shared" si="32"/>
        <v>Time Card</v>
      </c>
      <c r="V702" s="8" t="str">
        <f>RIGHT(TEXT(Data6[[#This Row],[Date:]],"mmddyyyy"),4)</f>
        <v>2024</v>
      </c>
      <c r="W702" s="8" t="str">
        <f>MID(TEXT(Data6[[#This Row],[Date:]],"mmddyyyy"),3,2)</f>
        <v>02</v>
      </c>
      <c r="X702" s="8" t="str">
        <f>LEFT(TEXT(Data6[[#This Row],[Date:]],"mmddyyyy"),2)</f>
        <v>05</v>
      </c>
      <c r="Y702" s="6">
        <f>DATE(Data6[[#This Row],[Year]],Data6[[#This Row],[Month]],Data6[[#This Row],[Day]])</f>
        <v>45414</v>
      </c>
    </row>
    <row r="703" spans="1:25">
      <c r="A703" s="5">
        <v>45414.521250115744</v>
      </c>
      <c r="B703" s="7" t="s">
        <v>31</v>
      </c>
      <c r="C703" s="6" t="s">
        <v>627</v>
      </c>
      <c r="D703" s="7" t="s">
        <v>632</v>
      </c>
      <c r="E703" s="8">
        <v>0.5</v>
      </c>
      <c r="F703" s="7" t="s">
        <v>68</v>
      </c>
      <c r="G703" s="7" t="s">
        <v>68</v>
      </c>
      <c r="H703" s="7" t="s">
        <v>483</v>
      </c>
      <c r="I703" s="7" t="s">
        <v>44</v>
      </c>
      <c r="J703" s="19" t="str">
        <f>IFERROR(INDEX('Employee Info'!$C$3:$E$200,MATCH(Data6[[#This Row],[Name:]],'Employee Info'!$B$3:$B$200,0),MATCH(Data6[[#This Row],[Hours Type:]],'Employee Info'!$C$2:$E$2,0)),"")</f>
        <v/>
      </c>
      <c r="K703" s="19" t="str">
        <f>IFERROR(INDEX('Employee Info'!$C$3:$J$200,MATCH(Data6[[#This Row],[Name:]],'Employee Info'!$B$3:$B$200,0),MATCH(Data6[[#Headers],[Truck]],'Employee Info'!$C$2:$J$2,0)),"")</f>
        <v/>
      </c>
      <c r="L703" s="19" t="str">
        <f>IFERROR(INDEX('Employee Info'!$C$3:$J$200,MATCH(Data6[[#This Row],[Name:]],'Employee Info'!$B$3:$B$200,0),MATCH(Data6[[#Headers],[Phone]],'Employee Info'!$C$2:$J$2,0)),"")</f>
        <v/>
      </c>
      <c r="M703" s="19" t="str">
        <f>IFERROR(INDEX('Employee Info'!$C$3:$J$200,MATCH(Data6[[#This Row],[Name:]],'Employee Info'!$B$3:$B$200,0),MATCH(Data6[[#Headers],[Tech]],'Employee Info'!$C$2:$J$2,0)),"")</f>
        <v/>
      </c>
      <c r="N703" s="19" t="str">
        <f>IFERROR(INDEX('Employee Info'!$C$3:$J$200,MATCH(Data6[[#This Row],[Name:]],'Employee Info'!$B$3:$B$200,0),MATCH(Data6[[#Headers],[Other]],'Employee Info'!$C$2:$J$2,0)),"")</f>
        <v/>
      </c>
      <c r="O703" s="19">
        <f>IFERROR((Data6[[#This Row],[Hours:]]*SUM(Data6[[#This Row],[Rate]:[Other]])),"")</f>
        <v>0</v>
      </c>
      <c r="P703" s="7" t="str">
        <f>IF(Data6[[#This Row],[WO'#:]]="","Riley #","WO#")</f>
        <v>Riley #</v>
      </c>
      <c r="Q703" s="7">
        <f>IFERROR(WEEKNUM(Data6[[#This Row],[Date:]]),"")</f>
        <v>18</v>
      </c>
      <c r="R703" s="6">
        <f t="shared" si="30"/>
        <v>45410</v>
      </c>
      <c r="S703" s="6">
        <f>Data6[[#This Row],[Week Start]]+7</f>
        <v>45417</v>
      </c>
      <c r="T703" s="7" t="str">
        <f t="shared" si="31"/>
        <v>4/28/2024 - 5/5/2024</v>
      </c>
      <c r="U703" s="7" t="str">
        <f t="shared" si="32"/>
        <v>Time Card</v>
      </c>
      <c r="V703" s="8" t="str">
        <f>RIGHT(TEXT(Data6[[#This Row],[Date:]],"mmddyyyy"),4)</f>
        <v>2024</v>
      </c>
      <c r="W703" s="8" t="str">
        <f>MID(TEXT(Data6[[#This Row],[Date:]],"mmddyyyy"),3,2)</f>
        <v>02</v>
      </c>
      <c r="X703" s="8" t="str">
        <f>LEFT(TEXT(Data6[[#This Row],[Date:]],"mmddyyyy"),2)</f>
        <v>05</v>
      </c>
      <c r="Y703" s="6">
        <f>DATE(Data6[[#This Row],[Year]],Data6[[#This Row],[Month]],Data6[[#This Row],[Day]])</f>
        <v>45414</v>
      </c>
    </row>
    <row r="704" spans="1:25">
      <c r="A704" s="5">
        <v>45414.584873726853</v>
      </c>
      <c r="B704" s="7" t="s">
        <v>35</v>
      </c>
      <c r="C704" s="6" t="s">
        <v>627</v>
      </c>
      <c r="D704" s="7" t="s">
        <v>635</v>
      </c>
      <c r="E704" s="8">
        <v>2</v>
      </c>
      <c r="F704" s="7" t="s">
        <v>68</v>
      </c>
      <c r="G704" s="7" t="s">
        <v>68</v>
      </c>
      <c r="H704" s="7" t="s">
        <v>483</v>
      </c>
      <c r="I704" s="7" t="s">
        <v>44</v>
      </c>
      <c r="J704" s="19" t="str">
        <f>IFERROR(INDEX('Employee Info'!$C$3:$E$200,MATCH(Data6[[#This Row],[Name:]],'Employee Info'!$B$3:$B$200,0),MATCH(Data6[[#This Row],[Hours Type:]],'Employee Info'!$C$2:$E$2,0)),"")</f>
        <v/>
      </c>
      <c r="K704" s="19" t="str">
        <f>IFERROR(INDEX('Employee Info'!$C$3:$J$200,MATCH(Data6[[#This Row],[Name:]],'Employee Info'!$B$3:$B$200,0),MATCH(Data6[[#Headers],[Truck]],'Employee Info'!$C$2:$J$2,0)),"")</f>
        <v/>
      </c>
      <c r="L704" s="19" t="str">
        <f>IFERROR(INDEX('Employee Info'!$C$3:$J$200,MATCH(Data6[[#This Row],[Name:]],'Employee Info'!$B$3:$B$200,0),MATCH(Data6[[#Headers],[Phone]],'Employee Info'!$C$2:$J$2,0)),"")</f>
        <v/>
      </c>
      <c r="M704" s="19" t="str">
        <f>IFERROR(INDEX('Employee Info'!$C$3:$J$200,MATCH(Data6[[#This Row],[Name:]],'Employee Info'!$B$3:$B$200,0),MATCH(Data6[[#Headers],[Tech]],'Employee Info'!$C$2:$J$2,0)),"")</f>
        <v/>
      </c>
      <c r="N704" s="19" t="str">
        <f>IFERROR(INDEX('Employee Info'!$C$3:$J$200,MATCH(Data6[[#This Row],[Name:]],'Employee Info'!$B$3:$B$200,0),MATCH(Data6[[#Headers],[Other]],'Employee Info'!$C$2:$J$2,0)),"")</f>
        <v/>
      </c>
      <c r="O704" s="19">
        <f>IFERROR((Data6[[#This Row],[Hours:]]*SUM(Data6[[#This Row],[Rate]:[Other]])),"")</f>
        <v>0</v>
      </c>
      <c r="P704" s="7" t="str">
        <f>IF(Data6[[#This Row],[WO'#:]]="","Riley #","WO#")</f>
        <v>Riley #</v>
      </c>
      <c r="Q704" s="7">
        <f>IFERROR(WEEKNUM(Data6[[#This Row],[Date:]]),"")</f>
        <v>18</v>
      </c>
      <c r="R704" s="6">
        <f t="shared" si="30"/>
        <v>45410</v>
      </c>
      <c r="S704" s="6">
        <f>Data6[[#This Row],[Week Start]]+7</f>
        <v>45417</v>
      </c>
      <c r="T704" s="7" t="str">
        <f t="shared" si="31"/>
        <v>4/28/2024 - 5/5/2024</v>
      </c>
      <c r="U704" s="7" t="str">
        <f t="shared" si="32"/>
        <v>Time Card</v>
      </c>
      <c r="V704" s="8" t="str">
        <f>RIGHT(TEXT(Data6[[#This Row],[Date:]],"mmddyyyy"),4)</f>
        <v>2024</v>
      </c>
      <c r="W704" s="8" t="str">
        <f>MID(TEXT(Data6[[#This Row],[Date:]],"mmddyyyy"),3,2)</f>
        <v>02</v>
      </c>
      <c r="X704" s="8" t="str">
        <f>LEFT(TEXT(Data6[[#This Row],[Date:]],"mmddyyyy"),2)</f>
        <v>05</v>
      </c>
      <c r="Y704" s="6">
        <f>DATE(Data6[[#This Row],[Year]],Data6[[#This Row],[Month]],Data6[[#This Row],[Day]])</f>
        <v>45414</v>
      </c>
    </row>
    <row r="705" spans="1:25">
      <c r="A705" s="5">
        <v>45415.543485648152</v>
      </c>
      <c r="B705" s="7" t="s">
        <v>66</v>
      </c>
      <c r="C705" s="6" t="s">
        <v>704</v>
      </c>
      <c r="D705" s="7" t="s">
        <v>705</v>
      </c>
      <c r="E705" s="8">
        <v>6</v>
      </c>
      <c r="F705" s="7">
        <v>6984733</v>
      </c>
      <c r="G705" s="7" t="s">
        <v>68</v>
      </c>
      <c r="H705" s="7" t="s">
        <v>69</v>
      </c>
      <c r="I705" s="7" t="s">
        <v>44</v>
      </c>
      <c r="J705" s="19" t="str">
        <f>IFERROR(INDEX('Employee Info'!$C$3:$E$200,MATCH(Data6[[#This Row],[Name:]],'Employee Info'!$B$3:$B$200,0),MATCH(Data6[[#This Row],[Hours Type:]],'Employee Info'!$C$2:$E$2,0)),"")</f>
        <v/>
      </c>
      <c r="K705" s="19" t="str">
        <f>IFERROR(INDEX('Employee Info'!$C$3:$J$200,MATCH(Data6[[#This Row],[Name:]],'Employee Info'!$B$3:$B$200,0),MATCH(Data6[[#Headers],[Truck]],'Employee Info'!$C$2:$J$2,0)),"")</f>
        <v/>
      </c>
      <c r="L705" s="19" t="str">
        <f>IFERROR(INDEX('Employee Info'!$C$3:$J$200,MATCH(Data6[[#This Row],[Name:]],'Employee Info'!$B$3:$B$200,0),MATCH(Data6[[#Headers],[Phone]],'Employee Info'!$C$2:$J$2,0)),"")</f>
        <v/>
      </c>
      <c r="M705" s="19" t="str">
        <f>IFERROR(INDEX('Employee Info'!$C$3:$J$200,MATCH(Data6[[#This Row],[Name:]],'Employee Info'!$B$3:$B$200,0),MATCH(Data6[[#Headers],[Tech]],'Employee Info'!$C$2:$J$2,0)),"")</f>
        <v/>
      </c>
      <c r="N705" s="19" t="str">
        <f>IFERROR(INDEX('Employee Info'!$C$3:$J$200,MATCH(Data6[[#This Row],[Name:]],'Employee Info'!$B$3:$B$200,0),MATCH(Data6[[#Headers],[Other]],'Employee Info'!$C$2:$J$2,0)),"")</f>
        <v/>
      </c>
      <c r="O705" s="19">
        <f>IFERROR((Data6[[#This Row],[Hours:]]*SUM(Data6[[#This Row],[Rate]:[Other]])),"")</f>
        <v>0</v>
      </c>
      <c r="P705" s="7" t="str">
        <f>IF(Data6[[#This Row],[WO'#:]]="","Riley #","WO#")</f>
        <v>WO#</v>
      </c>
      <c r="Q705" s="7">
        <f>IFERROR(WEEKNUM(Data6[[#This Row],[Date:]]),"")</f>
        <v>18</v>
      </c>
      <c r="R705" s="6">
        <f t="shared" si="30"/>
        <v>45410</v>
      </c>
      <c r="S705" s="6">
        <f>Data6[[#This Row],[Week Start]]+7</f>
        <v>45417</v>
      </c>
      <c r="T705" s="7" t="str">
        <f t="shared" si="31"/>
        <v>4/28/2024 - 5/5/2024</v>
      </c>
      <c r="U705" s="7" t="str">
        <f t="shared" si="32"/>
        <v>Time Card</v>
      </c>
      <c r="V705" s="8" t="str">
        <f>RIGHT(TEXT(Data6[[#This Row],[Date:]],"mmddyyyy"),4)</f>
        <v>2024</v>
      </c>
      <c r="W705" s="8" t="str">
        <f>MID(TEXT(Data6[[#This Row],[Date:]],"mmddyyyy"),3,2)</f>
        <v>03</v>
      </c>
      <c r="X705" s="8" t="str">
        <f>LEFT(TEXT(Data6[[#This Row],[Date:]],"mmddyyyy"),2)</f>
        <v>05</v>
      </c>
      <c r="Y705" s="6">
        <f>DATE(Data6[[#This Row],[Year]],Data6[[#This Row],[Month]],Data6[[#This Row],[Day]])</f>
        <v>45415</v>
      </c>
    </row>
    <row r="706" spans="1:25">
      <c r="A706" s="5">
        <v>45415.578704861109</v>
      </c>
      <c r="B706" s="7" t="s">
        <v>35</v>
      </c>
      <c r="C706" s="6" t="s">
        <v>704</v>
      </c>
      <c r="D706" s="7" t="s">
        <v>706</v>
      </c>
      <c r="E706" s="8">
        <v>2</v>
      </c>
      <c r="F706" s="7">
        <v>6984733</v>
      </c>
      <c r="G706" s="7" t="s">
        <v>68</v>
      </c>
      <c r="H706" s="7" t="s">
        <v>69</v>
      </c>
      <c r="I706" s="7" t="s">
        <v>44</v>
      </c>
      <c r="J706" s="19" t="str">
        <f>IFERROR(INDEX('Employee Info'!$C$3:$E$200,MATCH(Data6[[#This Row],[Name:]],'Employee Info'!$B$3:$B$200,0),MATCH(Data6[[#This Row],[Hours Type:]],'Employee Info'!$C$2:$E$2,0)),"")</f>
        <v/>
      </c>
      <c r="K706" s="19" t="str">
        <f>IFERROR(INDEX('Employee Info'!$C$3:$J$200,MATCH(Data6[[#This Row],[Name:]],'Employee Info'!$B$3:$B$200,0),MATCH(Data6[[#Headers],[Truck]],'Employee Info'!$C$2:$J$2,0)),"")</f>
        <v/>
      </c>
      <c r="L706" s="19" t="str">
        <f>IFERROR(INDEX('Employee Info'!$C$3:$J$200,MATCH(Data6[[#This Row],[Name:]],'Employee Info'!$B$3:$B$200,0),MATCH(Data6[[#Headers],[Phone]],'Employee Info'!$C$2:$J$2,0)),"")</f>
        <v/>
      </c>
      <c r="M706" s="19" t="str">
        <f>IFERROR(INDEX('Employee Info'!$C$3:$J$200,MATCH(Data6[[#This Row],[Name:]],'Employee Info'!$B$3:$B$200,0),MATCH(Data6[[#Headers],[Tech]],'Employee Info'!$C$2:$J$2,0)),"")</f>
        <v/>
      </c>
      <c r="N706" s="19" t="str">
        <f>IFERROR(INDEX('Employee Info'!$C$3:$J$200,MATCH(Data6[[#This Row],[Name:]],'Employee Info'!$B$3:$B$200,0),MATCH(Data6[[#Headers],[Other]],'Employee Info'!$C$2:$J$2,0)),"")</f>
        <v/>
      </c>
      <c r="O706" s="19">
        <f>IFERROR((Data6[[#This Row],[Hours:]]*SUM(Data6[[#This Row],[Rate]:[Other]])),"")</f>
        <v>0</v>
      </c>
      <c r="P706" s="7" t="str">
        <f>IF(Data6[[#This Row],[WO'#:]]="","Riley #","WO#")</f>
        <v>WO#</v>
      </c>
      <c r="Q706" s="7">
        <f>IFERROR(WEEKNUM(Data6[[#This Row],[Date:]]),"")</f>
        <v>18</v>
      </c>
      <c r="R706" s="6">
        <f t="shared" ref="R706:R769" si="33">DATE(RIGHT(TEXT(C706,"mm/dd/yyyy"),4),1,1)+(Q706-1)*7-(WEEKDAY(DATE(RIGHT(TEXT(C706,"mm/dd/yyyy"),4),1,1)))+1</f>
        <v>45410</v>
      </c>
      <c r="S706" s="6">
        <f>Data6[[#This Row],[Week Start]]+7</f>
        <v>45417</v>
      </c>
      <c r="T706" s="7" t="str">
        <f t="shared" ref="T706:T769" si="34">IFERROR(TEXT(R706, "m/d/yyyy") &amp; " - " &amp; TEXT(S706, "m/d/yyyy"),"")</f>
        <v>4/28/2024 - 5/5/2024</v>
      </c>
      <c r="U706" s="7" t="str">
        <f t="shared" ref="U706:U769" si="35">"Time Card"</f>
        <v>Time Card</v>
      </c>
      <c r="V706" s="8" t="str">
        <f>RIGHT(TEXT(Data6[[#This Row],[Date:]],"mmddyyyy"),4)</f>
        <v>2024</v>
      </c>
      <c r="W706" s="8" t="str">
        <f>MID(TEXT(Data6[[#This Row],[Date:]],"mmddyyyy"),3,2)</f>
        <v>03</v>
      </c>
      <c r="X706" s="8" t="str">
        <f>LEFT(TEXT(Data6[[#This Row],[Date:]],"mmddyyyy"),2)</f>
        <v>05</v>
      </c>
      <c r="Y706" s="6">
        <f>DATE(Data6[[#This Row],[Year]],Data6[[#This Row],[Month]],Data6[[#This Row],[Day]])</f>
        <v>45415</v>
      </c>
    </row>
    <row r="707" spans="1:25">
      <c r="A707" s="5">
        <v>45415.58626585648</v>
      </c>
      <c r="B707" s="7" t="s">
        <v>66</v>
      </c>
      <c r="C707" s="6" t="s">
        <v>704</v>
      </c>
      <c r="D707" s="7" t="s">
        <v>707</v>
      </c>
      <c r="E707" s="8">
        <v>1</v>
      </c>
      <c r="F707" s="7">
        <v>6984733</v>
      </c>
      <c r="G707" s="7" t="s">
        <v>68</v>
      </c>
      <c r="H707" s="7" t="s">
        <v>69</v>
      </c>
      <c r="I707" s="7" t="s">
        <v>45</v>
      </c>
      <c r="J707" s="19" t="str">
        <f>IFERROR(INDEX('Employee Info'!$C$3:$E$200,MATCH(Data6[[#This Row],[Name:]],'Employee Info'!$B$3:$B$200,0),MATCH(Data6[[#This Row],[Hours Type:]],'Employee Info'!$C$2:$E$2,0)),"")</f>
        <v/>
      </c>
      <c r="K707" s="19" t="str">
        <f>IFERROR(INDEX('Employee Info'!$C$3:$J$200,MATCH(Data6[[#This Row],[Name:]],'Employee Info'!$B$3:$B$200,0),MATCH(Data6[[#Headers],[Truck]],'Employee Info'!$C$2:$J$2,0)),"")</f>
        <v/>
      </c>
      <c r="L707" s="19" t="str">
        <f>IFERROR(INDEX('Employee Info'!$C$3:$J$200,MATCH(Data6[[#This Row],[Name:]],'Employee Info'!$B$3:$B$200,0),MATCH(Data6[[#Headers],[Phone]],'Employee Info'!$C$2:$J$2,0)),"")</f>
        <v/>
      </c>
      <c r="M707" s="19" t="str">
        <f>IFERROR(INDEX('Employee Info'!$C$3:$J$200,MATCH(Data6[[#This Row],[Name:]],'Employee Info'!$B$3:$B$200,0),MATCH(Data6[[#Headers],[Tech]],'Employee Info'!$C$2:$J$2,0)),"")</f>
        <v/>
      </c>
      <c r="N707" s="19" t="str">
        <f>IFERROR(INDEX('Employee Info'!$C$3:$J$200,MATCH(Data6[[#This Row],[Name:]],'Employee Info'!$B$3:$B$200,0),MATCH(Data6[[#Headers],[Other]],'Employee Info'!$C$2:$J$2,0)),"")</f>
        <v/>
      </c>
      <c r="O707" s="19">
        <f>IFERROR((Data6[[#This Row],[Hours:]]*SUM(Data6[[#This Row],[Rate]:[Other]])),"")</f>
        <v>0</v>
      </c>
      <c r="P707" s="7" t="str">
        <f>IF(Data6[[#This Row],[WO'#:]]="","Riley #","WO#")</f>
        <v>WO#</v>
      </c>
      <c r="Q707" s="7">
        <f>IFERROR(WEEKNUM(Data6[[#This Row],[Date:]]),"")</f>
        <v>18</v>
      </c>
      <c r="R707" s="6">
        <f t="shared" si="33"/>
        <v>45410</v>
      </c>
      <c r="S707" s="6">
        <f>Data6[[#This Row],[Week Start]]+7</f>
        <v>45417</v>
      </c>
      <c r="T707" s="7" t="str">
        <f t="shared" si="34"/>
        <v>4/28/2024 - 5/5/2024</v>
      </c>
      <c r="U707" s="7" t="str">
        <f t="shared" si="35"/>
        <v>Time Card</v>
      </c>
      <c r="V707" s="8" t="str">
        <f>RIGHT(TEXT(Data6[[#This Row],[Date:]],"mmddyyyy"),4)</f>
        <v>2024</v>
      </c>
      <c r="W707" s="8" t="str">
        <f>MID(TEXT(Data6[[#This Row],[Date:]],"mmddyyyy"),3,2)</f>
        <v>03</v>
      </c>
      <c r="X707" s="8" t="str">
        <f>LEFT(TEXT(Data6[[#This Row],[Date:]],"mmddyyyy"),2)</f>
        <v>05</v>
      </c>
      <c r="Y707" s="6">
        <f>DATE(Data6[[#This Row],[Year]],Data6[[#This Row],[Month]],Data6[[#This Row],[Day]])</f>
        <v>45415</v>
      </c>
    </row>
    <row r="708" spans="1:25">
      <c r="A708" s="5">
        <v>45420.330942476852</v>
      </c>
      <c r="B708" s="7" t="s">
        <v>76</v>
      </c>
      <c r="C708" s="6" t="s">
        <v>704</v>
      </c>
      <c r="D708" s="7" t="s">
        <v>630</v>
      </c>
      <c r="E708" s="8">
        <v>1</v>
      </c>
      <c r="F708" s="7">
        <v>6984733</v>
      </c>
      <c r="G708" s="7" t="s">
        <v>68</v>
      </c>
      <c r="H708" s="7" t="s">
        <v>69</v>
      </c>
      <c r="I708" s="7" t="s">
        <v>44</v>
      </c>
      <c r="J708" s="19" t="str">
        <f>IFERROR(INDEX('Employee Info'!$C$3:$E$200,MATCH(Data6[[#This Row],[Name:]],'Employee Info'!$B$3:$B$200,0),MATCH(Data6[[#This Row],[Hours Type:]],'Employee Info'!$C$2:$E$2,0)),"")</f>
        <v/>
      </c>
      <c r="K708" s="19" t="str">
        <f>IFERROR(INDEX('Employee Info'!$C$3:$J$200,MATCH(Data6[[#This Row],[Name:]],'Employee Info'!$B$3:$B$200,0),MATCH(Data6[[#Headers],[Truck]],'Employee Info'!$C$2:$J$2,0)),"")</f>
        <v/>
      </c>
      <c r="L708" s="19" t="str">
        <f>IFERROR(INDEX('Employee Info'!$C$3:$J$200,MATCH(Data6[[#This Row],[Name:]],'Employee Info'!$B$3:$B$200,0),MATCH(Data6[[#Headers],[Phone]],'Employee Info'!$C$2:$J$2,0)),"")</f>
        <v/>
      </c>
      <c r="M708" s="19" t="str">
        <f>IFERROR(INDEX('Employee Info'!$C$3:$J$200,MATCH(Data6[[#This Row],[Name:]],'Employee Info'!$B$3:$B$200,0),MATCH(Data6[[#Headers],[Tech]],'Employee Info'!$C$2:$J$2,0)),"")</f>
        <v/>
      </c>
      <c r="N708" s="19" t="str">
        <f>IFERROR(INDEX('Employee Info'!$C$3:$J$200,MATCH(Data6[[#This Row],[Name:]],'Employee Info'!$B$3:$B$200,0),MATCH(Data6[[#Headers],[Other]],'Employee Info'!$C$2:$J$2,0)),"")</f>
        <v/>
      </c>
      <c r="O708" s="19">
        <f>IFERROR((Data6[[#This Row],[Hours:]]*SUM(Data6[[#This Row],[Rate]:[Other]])),"")</f>
        <v>0</v>
      </c>
      <c r="P708" s="7" t="str">
        <f>IF(Data6[[#This Row],[WO'#:]]="","Riley #","WO#")</f>
        <v>WO#</v>
      </c>
      <c r="Q708" s="7">
        <f>IFERROR(WEEKNUM(Data6[[#This Row],[Date:]]),"")</f>
        <v>18</v>
      </c>
      <c r="R708" s="6">
        <f t="shared" si="33"/>
        <v>45410</v>
      </c>
      <c r="S708" s="6">
        <f>Data6[[#This Row],[Week Start]]+7</f>
        <v>45417</v>
      </c>
      <c r="T708" s="7" t="str">
        <f t="shared" si="34"/>
        <v>4/28/2024 - 5/5/2024</v>
      </c>
      <c r="U708" s="7" t="str">
        <f t="shared" si="35"/>
        <v>Time Card</v>
      </c>
      <c r="V708" s="8" t="str">
        <f>RIGHT(TEXT(Data6[[#This Row],[Date:]],"mmddyyyy"),4)</f>
        <v>2024</v>
      </c>
      <c r="W708" s="8" t="str">
        <f>MID(TEXT(Data6[[#This Row],[Date:]],"mmddyyyy"),3,2)</f>
        <v>03</v>
      </c>
      <c r="X708" s="8" t="str">
        <f>LEFT(TEXT(Data6[[#This Row],[Date:]],"mmddyyyy"),2)</f>
        <v>05</v>
      </c>
      <c r="Y708" s="6">
        <f>DATE(Data6[[#This Row],[Year]],Data6[[#This Row],[Month]],Data6[[#This Row],[Day]])</f>
        <v>45415</v>
      </c>
    </row>
    <row r="709" spans="1:25">
      <c r="A709" s="5">
        <v>45415.516589930558</v>
      </c>
      <c r="B709" s="7" t="s">
        <v>66</v>
      </c>
      <c r="C709" s="6" t="s">
        <v>704</v>
      </c>
      <c r="D709" s="7" t="s">
        <v>416</v>
      </c>
      <c r="E709" s="8">
        <v>1</v>
      </c>
      <c r="F709" s="7">
        <v>7078215</v>
      </c>
      <c r="G709" s="7" t="s">
        <v>68</v>
      </c>
      <c r="H709" s="7" t="s">
        <v>69</v>
      </c>
      <c r="I709" s="7" t="s">
        <v>44</v>
      </c>
      <c r="J709" s="19" t="str">
        <f>IFERROR(INDEX('Employee Info'!$C$3:$E$200,MATCH(Data6[[#This Row],[Name:]],'Employee Info'!$B$3:$B$200,0),MATCH(Data6[[#This Row],[Hours Type:]],'Employee Info'!$C$2:$E$2,0)),"")</f>
        <v/>
      </c>
      <c r="K709" s="19" t="str">
        <f>IFERROR(INDEX('Employee Info'!$C$3:$J$200,MATCH(Data6[[#This Row],[Name:]],'Employee Info'!$B$3:$B$200,0),MATCH(Data6[[#Headers],[Truck]],'Employee Info'!$C$2:$J$2,0)),"")</f>
        <v/>
      </c>
      <c r="L709" s="19" t="str">
        <f>IFERROR(INDEX('Employee Info'!$C$3:$J$200,MATCH(Data6[[#This Row],[Name:]],'Employee Info'!$B$3:$B$200,0),MATCH(Data6[[#Headers],[Phone]],'Employee Info'!$C$2:$J$2,0)),"")</f>
        <v/>
      </c>
      <c r="M709" s="19" t="str">
        <f>IFERROR(INDEX('Employee Info'!$C$3:$J$200,MATCH(Data6[[#This Row],[Name:]],'Employee Info'!$B$3:$B$200,0),MATCH(Data6[[#Headers],[Tech]],'Employee Info'!$C$2:$J$2,0)),"")</f>
        <v/>
      </c>
      <c r="N709" s="19" t="str">
        <f>IFERROR(INDEX('Employee Info'!$C$3:$J$200,MATCH(Data6[[#This Row],[Name:]],'Employee Info'!$B$3:$B$200,0),MATCH(Data6[[#Headers],[Other]],'Employee Info'!$C$2:$J$2,0)),"")</f>
        <v/>
      </c>
      <c r="O709" s="19">
        <f>IFERROR((Data6[[#This Row],[Hours:]]*SUM(Data6[[#This Row],[Rate]:[Other]])),"")</f>
        <v>0</v>
      </c>
      <c r="P709" s="7" t="str">
        <f>IF(Data6[[#This Row],[WO'#:]]="","Riley #","WO#")</f>
        <v>WO#</v>
      </c>
      <c r="Q709" s="7">
        <f>IFERROR(WEEKNUM(Data6[[#This Row],[Date:]]),"")</f>
        <v>18</v>
      </c>
      <c r="R709" s="6">
        <f t="shared" si="33"/>
        <v>45410</v>
      </c>
      <c r="S709" s="6">
        <f>Data6[[#This Row],[Week Start]]+7</f>
        <v>45417</v>
      </c>
      <c r="T709" s="7" t="str">
        <f t="shared" si="34"/>
        <v>4/28/2024 - 5/5/2024</v>
      </c>
      <c r="U709" s="7" t="str">
        <f t="shared" si="35"/>
        <v>Time Card</v>
      </c>
      <c r="V709" s="8" t="str">
        <f>RIGHT(TEXT(Data6[[#This Row],[Date:]],"mmddyyyy"),4)</f>
        <v>2024</v>
      </c>
      <c r="W709" s="8" t="str">
        <f>MID(TEXT(Data6[[#This Row],[Date:]],"mmddyyyy"),3,2)</f>
        <v>03</v>
      </c>
      <c r="X709" s="8" t="str">
        <f>LEFT(TEXT(Data6[[#This Row],[Date:]],"mmddyyyy"),2)</f>
        <v>05</v>
      </c>
      <c r="Y709" s="6">
        <f>DATE(Data6[[#This Row],[Year]],Data6[[#This Row],[Month]],Data6[[#This Row],[Day]])</f>
        <v>45415</v>
      </c>
    </row>
    <row r="710" spans="1:25">
      <c r="A710" s="5">
        <v>45415.580074884259</v>
      </c>
      <c r="B710" s="7" t="s">
        <v>35</v>
      </c>
      <c r="C710" s="6" t="s">
        <v>704</v>
      </c>
      <c r="D710" s="7" t="s">
        <v>708</v>
      </c>
      <c r="E710" s="8">
        <v>2.5</v>
      </c>
      <c r="F710" s="7">
        <v>7088147</v>
      </c>
      <c r="G710" s="7" t="s">
        <v>68</v>
      </c>
      <c r="H710" s="7" t="s">
        <v>69</v>
      </c>
      <c r="I710" s="7" t="s">
        <v>44</v>
      </c>
      <c r="J710" s="19" t="str">
        <f>IFERROR(INDEX('Employee Info'!$C$3:$E$200,MATCH(Data6[[#This Row],[Name:]],'Employee Info'!$B$3:$B$200,0),MATCH(Data6[[#This Row],[Hours Type:]],'Employee Info'!$C$2:$E$2,0)),"")</f>
        <v/>
      </c>
      <c r="K710" s="19" t="str">
        <f>IFERROR(INDEX('Employee Info'!$C$3:$J$200,MATCH(Data6[[#This Row],[Name:]],'Employee Info'!$B$3:$B$200,0),MATCH(Data6[[#Headers],[Truck]],'Employee Info'!$C$2:$J$2,0)),"")</f>
        <v/>
      </c>
      <c r="L710" s="19" t="str">
        <f>IFERROR(INDEX('Employee Info'!$C$3:$J$200,MATCH(Data6[[#This Row],[Name:]],'Employee Info'!$B$3:$B$200,0),MATCH(Data6[[#Headers],[Phone]],'Employee Info'!$C$2:$J$2,0)),"")</f>
        <v/>
      </c>
      <c r="M710" s="19" t="str">
        <f>IFERROR(INDEX('Employee Info'!$C$3:$J$200,MATCH(Data6[[#This Row],[Name:]],'Employee Info'!$B$3:$B$200,0),MATCH(Data6[[#Headers],[Tech]],'Employee Info'!$C$2:$J$2,0)),"")</f>
        <v/>
      </c>
      <c r="N710" s="19" t="str">
        <f>IFERROR(INDEX('Employee Info'!$C$3:$J$200,MATCH(Data6[[#This Row],[Name:]],'Employee Info'!$B$3:$B$200,0),MATCH(Data6[[#Headers],[Other]],'Employee Info'!$C$2:$J$2,0)),"")</f>
        <v/>
      </c>
      <c r="O710" s="19">
        <f>IFERROR((Data6[[#This Row],[Hours:]]*SUM(Data6[[#This Row],[Rate]:[Other]])),"")</f>
        <v>0</v>
      </c>
      <c r="P710" s="7" t="str">
        <f>IF(Data6[[#This Row],[WO'#:]]="","Riley #","WO#")</f>
        <v>WO#</v>
      </c>
      <c r="Q710" s="7">
        <f>IFERROR(WEEKNUM(Data6[[#This Row],[Date:]]),"")</f>
        <v>18</v>
      </c>
      <c r="R710" s="6">
        <f t="shared" si="33"/>
        <v>45410</v>
      </c>
      <c r="S710" s="6">
        <f>Data6[[#This Row],[Week Start]]+7</f>
        <v>45417</v>
      </c>
      <c r="T710" s="7" t="str">
        <f t="shared" si="34"/>
        <v>4/28/2024 - 5/5/2024</v>
      </c>
      <c r="U710" s="7" t="str">
        <f t="shared" si="35"/>
        <v>Time Card</v>
      </c>
      <c r="V710" s="8" t="str">
        <f>RIGHT(TEXT(Data6[[#This Row],[Date:]],"mmddyyyy"),4)</f>
        <v>2024</v>
      </c>
      <c r="W710" s="8" t="str">
        <f>MID(TEXT(Data6[[#This Row],[Date:]],"mmddyyyy"),3,2)</f>
        <v>03</v>
      </c>
      <c r="X710" s="8" t="str">
        <f>LEFT(TEXT(Data6[[#This Row],[Date:]],"mmddyyyy"),2)</f>
        <v>05</v>
      </c>
      <c r="Y710" s="6">
        <f>DATE(Data6[[#This Row],[Year]],Data6[[#This Row],[Month]],Data6[[#This Row],[Day]])</f>
        <v>45415</v>
      </c>
    </row>
    <row r="711" spans="1:25">
      <c r="A711" s="5">
        <v>45415.457128935188</v>
      </c>
      <c r="B711" s="7" t="s">
        <v>23</v>
      </c>
      <c r="C711" s="6" t="s">
        <v>704</v>
      </c>
      <c r="D711" s="7" t="s">
        <v>533</v>
      </c>
      <c r="E711" s="8">
        <v>8</v>
      </c>
      <c r="F711" s="7">
        <v>7098027</v>
      </c>
      <c r="G711" s="7" t="s">
        <v>68</v>
      </c>
      <c r="H711" s="7" t="s">
        <v>69</v>
      </c>
      <c r="I711" s="7" t="s">
        <v>44</v>
      </c>
      <c r="J711" s="19" t="str">
        <f>IFERROR(INDEX('Employee Info'!$C$3:$E$200,MATCH(Data6[[#This Row],[Name:]],'Employee Info'!$B$3:$B$200,0),MATCH(Data6[[#This Row],[Hours Type:]],'Employee Info'!$C$2:$E$2,0)),"")</f>
        <v/>
      </c>
      <c r="K711" s="19" t="str">
        <f>IFERROR(INDEX('Employee Info'!$C$3:$J$200,MATCH(Data6[[#This Row],[Name:]],'Employee Info'!$B$3:$B$200,0),MATCH(Data6[[#Headers],[Truck]],'Employee Info'!$C$2:$J$2,0)),"")</f>
        <v/>
      </c>
      <c r="L711" s="19" t="str">
        <f>IFERROR(INDEX('Employee Info'!$C$3:$J$200,MATCH(Data6[[#This Row],[Name:]],'Employee Info'!$B$3:$B$200,0),MATCH(Data6[[#Headers],[Phone]],'Employee Info'!$C$2:$J$2,0)),"")</f>
        <v/>
      </c>
      <c r="M711" s="19" t="str">
        <f>IFERROR(INDEX('Employee Info'!$C$3:$J$200,MATCH(Data6[[#This Row],[Name:]],'Employee Info'!$B$3:$B$200,0),MATCH(Data6[[#Headers],[Tech]],'Employee Info'!$C$2:$J$2,0)),"")</f>
        <v/>
      </c>
      <c r="N711" s="19" t="str">
        <f>IFERROR(INDEX('Employee Info'!$C$3:$J$200,MATCH(Data6[[#This Row],[Name:]],'Employee Info'!$B$3:$B$200,0),MATCH(Data6[[#Headers],[Other]],'Employee Info'!$C$2:$J$2,0)),"")</f>
        <v/>
      </c>
      <c r="O711" s="19">
        <f>IFERROR((Data6[[#This Row],[Hours:]]*SUM(Data6[[#This Row],[Rate]:[Other]])),"")</f>
        <v>0</v>
      </c>
      <c r="P711" s="7" t="str">
        <f>IF(Data6[[#This Row],[WO'#:]]="","Riley #","WO#")</f>
        <v>WO#</v>
      </c>
      <c r="Q711" s="7">
        <f>IFERROR(WEEKNUM(Data6[[#This Row],[Date:]]),"")</f>
        <v>18</v>
      </c>
      <c r="R711" s="6">
        <f t="shared" si="33"/>
        <v>45410</v>
      </c>
      <c r="S711" s="6">
        <f>Data6[[#This Row],[Week Start]]+7</f>
        <v>45417</v>
      </c>
      <c r="T711" s="7" t="str">
        <f t="shared" si="34"/>
        <v>4/28/2024 - 5/5/2024</v>
      </c>
      <c r="U711" s="7" t="str">
        <f t="shared" si="35"/>
        <v>Time Card</v>
      </c>
      <c r="V711" s="8" t="str">
        <f>RIGHT(TEXT(Data6[[#This Row],[Date:]],"mmddyyyy"),4)</f>
        <v>2024</v>
      </c>
      <c r="W711" s="8" t="str">
        <f>MID(TEXT(Data6[[#This Row],[Date:]],"mmddyyyy"),3,2)</f>
        <v>03</v>
      </c>
      <c r="X711" s="8" t="str">
        <f>LEFT(TEXT(Data6[[#This Row],[Date:]],"mmddyyyy"),2)</f>
        <v>05</v>
      </c>
      <c r="Y711" s="6">
        <f>DATE(Data6[[#This Row],[Year]],Data6[[#This Row],[Month]],Data6[[#This Row],[Day]])</f>
        <v>45415</v>
      </c>
    </row>
    <row r="712" spans="1:25">
      <c r="A712" s="5">
        <v>45415.509399189817</v>
      </c>
      <c r="B712" s="7" t="s">
        <v>31</v>
      </c>
      <c r="C712" s="6" t="s">
        <v>704</v>
      </c>
      <c r="D712" s="7" t="s">
        <v>533</v>
      </c>
      <c r="E712" s="8">
        <v>4</v>
      </c>
      <c r="F712" s="7">
        <v>7098027</v>
      </c>
      <c r="G712" s="7" t="s">
        <v>68</v>
      </c>
      <c r="H712" s="7" t="s">
        <v>69</v>
      </c>
      <c r="I712" s="7" t="s">
        <v>44</v>
      </c>
      <c r="J712" s="19" t="str">
        <f>IFERROR(INDEX('Employee Info'!$C$3:$E$200,MATCH(Data6[[#This Row],[Name:]],'Employee Info'!$B$3:$B$200,0),MATCH(Data6[[#This Row],[Hours Type:]],'Employee Info'!$C$2:$E$2,0)),"")</f>
        <v/>
      </c>
      <c r="K712" s="19" t="str">
        <f>IFERROR(INDEX('Employee Info'!$C$3:$J$200,MATCH(Data6[[#This Row],[Name:]],'Employee Info'!$B$3:$B$200,0),MATCH(Data6[[#Headers],[Truck]],'Employee Info'!$C$2:$J$2,0)),"")</f>
        <v/>
      </c>
      <c r="L712" s="19" t="str">
        <f>IFERROR(INDEX('Employee Info'!$C$3:$J$200,MATCH(Data6[[#This Row],[Name:]],'Employee Info'!$B$3:$B$200,0),MATCH(Data6[[#Headers],[Phone]],'Employee Info'!$C$2:$J$2,0)),"")</f>
        <v/>
      </c>
      <c r="M712" s="19" t="str">
        <f>IFERROR(INDEX('Employee Info'!$C$3:$J$200,MATCH(Data6[[#This Row],[Name:]],'Employee Info'!$B$3:$B$200,0),MATCH(Data6[[#Headers],[Tech]],'Employee Info'!$C$2:$J$2,0)),"")</f>
        <v/>
      </c>
      <c r="N712" s="19" t="str">
        <f>IFERROR(INDEX('Employee Info'!$C$3:$J$200,MATCH(Data6[[#This Row],[Name:]],'Employee Info'!$B$3:$B$200,0),MATCH(Data6[[#Headers],[Other]],'Employee Info'!$C$2:$J$2,0)),"")</f>
        <v/>
      </c>
      <c r="O712" s="19">
        <f>IFERROR((Data6[[#This Row],[Hours:]]*SUM(Data6[[#This Row],[Rate]:[Other]])),"")</f>
        <v>0</v>
      </c>
      <c r="P712" s="7" t="str">
        <f>IF(Data6[[#This Row],[WO'#:]]="","Riley #","WO#")</f>
        <v>WO#</v>
      </c>
      <c r="Q712" s="7">
        <f>IFERROR(WEEKNUM(Data6[[#This Row],[Date:]]),"")</f>
        <v>18</v>
      </c>
      <c r="R712" s="6">
        <f t="shared" si="33"/>
        <v>45410</v>
      </c>
      <c r="S712" s="6">
        <f>Data6[[#This Row],[Week Start]]+7</f>
        <v>45417</v>
      </c>
      <c r="T712" s="7" t="str">
        <f t="shared" si="34"/>
        <v>4/28/2024 - 5/5/2024</v>
      </c>
      <c r="U712" s="7" t="str">
        <f t="shared" si="35"/>
        <v>Time Card</v>
      </c>
      <c r="V712" s="8" t="str">
        <f>RIGHT(TEXT(Data6[[#This Row],[Date:]],"mmddyyyy"),4)</f>
        <v>2024</v>
      </c>
      <c r="W712" s="8" t="str">
        <f>MID(TEXT(Data6[[#This Row],[Date:]],"mmddyyyy"),3,2)</f>
        <v>03</v>
      </c>
      <c r="X712" s="8" t="str">
        <f>LEFT(TEXT(Data6[[#This Row],[Date:]],"mmddyyyy"),2)</f>
        <v>05</v>
      </c>
      <c r="Y712" s="6">
        <f>DATE(Data6[[#This Row],[Year]],Data6[[#This Row],[Month]],Data6[[#This Row],[Day]])</f>
        <v>45415</v>
      </c>
    </row>
    <row r="713" spans="1:25">
      <c r="A713" s="5">
        <v>45415.58089016204</v>
      </c>
      <c r="B713" s="7" t="s">
        <v>35</v>
      </c>
      <c r="C713" s="6" t="s">
        <v>704</v>
      </c>
      <c r="D713" s="7" t="s">
        <v>709</v>
      </c>
      <c r="E713" s="8">
        <v>3.5</v>
      </c>
      <c r="F713" s="7">
        <v>7098758</v>
      </c>
      <c r="G713" s="7" t="s">
        <v>68</v>
      </c>
      <c r="H713" s="7" t="s">
        <v>69</v>
      </c>
      <c r="I713" s="7" t="s">
        <v>44</v>
      </c>
      <c r="J713" s="19" t="str">
        <f>IFERROR(INDEX('Employee Info'!$C$3:$E$200,MATCH(Data6[[#This Row],[Name:]],'Employee Info'!$B$3:$B$200,0),MATCH(Data6[[#This Row],[Hours Type:]],'Employee Info'!$C$2:$E$2,0)),"")</f>
        <v/>
      </c>
      <c r="K713" s="19" t="str">
        <f>IFERROR(INDEX('Employee Info'!$C$3:$J$200,MATCH(Data6[[#This Row],[Name:]],'Employee Info'!$B$3:$B$200,0),MATCH(Data6[[#Headers],[Truck]],'Employee Info'!$C$2:$J$2,0)),"")</f>
        <v/>
      </c>
      <c r="L713" s="19" t="str">
        <f>IFERROR(INDEX('Employee Info'!$C$3:$J$200,MATCH(Data6[[#This Row],[Name:]],'Employee Info'!$B$3:$B$200,0),MATCH(Data6[[#Headers],[Phone]],'Employee Info'!$C$2:$J$2,0)),"")</f>
        <v/>
      </c>
      <c r="M713" s="19" t="str">
        <f>IFERROR(INDEX('Employee Info'!$C$3:$J$200,MATCH(Data6[[#This Row],[Name:]],'Employee Info'!$B$3:$B$200,0),MATCH(Data6[[#Headers],[Tech]],'Employee Info'!$C$2:$J$2,0)),"")</f>
        <v/>
      </c>
      <c r="N713" s="19" t="str">
        <f>IFERROR(INDEX('Employee Info'!$C$3:$J$200,MATCH(Data6[[#This Row],[Name:]],'Employee Info'!$B$3:$B$200,0),MATCH(Data6[[#Headers],[Other]],'Employee Info'!$C$2:$J$2,0)),"")</f>
        <v/>
      </c>
      <c r="O713" s="19">
        <f>IFERROR((Data6[[#This Row],[Hours:]]*SUM(Data6[[#This Row],[Rate]:[Other]])),"")</f>
        <v>0</v>
      </c>
      <c r="P713" s="7" t="str">
        <f>IF(Data6[[#This Row],[WO'#:]]="","Riley #","WO#")</f>
        <v>WO#</v>
      </c>
      <c r="Q713" s="7">
        <f>IFERROR(WEEKNUM(Data6[[#This Row],[Date:]]),"")</f>
        <v>18</v>
      </c>
      <c r="R713" s="6">
        <f t="shared" si="33"/>
        <v>45410</v>
      </c>
      <c r="S713" s="6">
        <f>Data6[[#This Row],[Week Start]]+7</f>
        <v>45417</v>
      </c>
      <c r="T713" s="7" t="str">
        <f t="shared" si="34"/>
        <v>4/28/2024 - 5/5/2024</v>
      </c>
      <c r="U713" s="7" t="str">
        <f t="shared" si="35"/>
        <v>Time Card</v>
      </c>
      <c r="V713" s="8" t="str">
        <f>RIGHT(TEXT(Data6[[#This Row],[Date:]],"mmddyyyy"),4)</f>
        <v>2024</v>
      </c>
      <c r="W713" s="8" t="str">
        <f>MID(TEXT(Data6[[#This Row],[Date:]],"mmddyyyy"),3,2)</f>
        <v>03</v>
      </c>
      <c r="X713" s="8" t="str">
        <f>LEFT(TEXT(Data6[[#This Row],[Date:]],"mmddyyyy"),2)</f>
        <v>05</v>
      </c>
      <c r="Y713" s="6">
        <f>DATE(Data6[[#This Row],[Year]],Data6[[#This Row],[Month]],Data6[[#This Row],[Day]])</f>
        <v>45415</v>
      </c>
    </row>
    <row r="714" spans="1:25">
      <c r="A714" s="5">
        <v>45415.520953703701</v>
      </c>
      <c r="B714" s="7" t="s">
        <v>66</v>
      </c>
      <c r="C714" s="6" t="s">
        <v>704</v>
      </c>
      <c r="D714" s="7" t="s">
        <v>566</v>
      </c>
      <c r="E714" s="8">
        <v>1</v>
      </c>
      <c r="F714" s="7" t="s">
        <v>68</v>
      </c>
      <c r="G714" s="7" t="s">
        <v>68</v>
      </c>
      <c r="H714" s="7" t="s">
        <v>64</v>
      </c>
      <c r="I714" s="7" t="s">
        <v>44</v>
      </c>
      <c r="J714" s="19" t="str">
        <f>IFERROR(INDEX('Employee Info'!$C$3:$E$200,MATCH(Data6[[#This Row],[Name:]],'Employee Info'!$B$3:$B$200,0),MATCH(Data6[[#This Row],[Hours Type:]],'Employee Info'!$C$2:$E$2,0)),"")</f>
        <v/>
      </c>
      <c r="K714" s="19" t="str">
        <f>IFERROR(INDEX('Employee Info'!$C$3:$J$200,MATCH(Data6[[#This Row],[Name:]],'Employee Info'!$B$3:$B$200,0),MATCH(Data6[[#Headers],[Truck]],'Employee Info'!$C$2:$J$2,0)),"")</f>
        <v/>
      </c>
      <c r="L714" s="19" t="str">
        <f>IFERROR(INDEX('Employee Info'!$C$3:$J$200,MATCH(Data6[[#This Row],[Name:]],'Employee Info'!$B$3:$B$200,0),MATCH(Data6[[#Headers],[Phone]],'Employee Info'!$C$2:$J$2,0)),"")</f>
        <v/>
      </c>
      <c r="M714" s="19" t="str">
        <f>IFERROR(INDEX('Employee Info'!$C$3:$J$200,MATCH(Data6[[#This Row],[Name:]],'Employee Info'!$B$3:$B$200,0),MATCH(Data6[[#Headers],[Tech]],'Employee Info'!$C$2:$J$2,0)),"")</f>
        <v/>
      </c>
      <c r="N714" s="19" t="str">
        <f>IFERROR(INDEX('Employee Info'!$C$3:$J$200,MATCH(Data6[[#This Row],[Name:]],'Employee Info'!$B$3:$B$200,0),MATCH(Data6[[#Headers],[Other]],'Employee Info'!$C$2:$J$2,0)),"")</f>
        <v/>
      </c>
      <c r="O714" s="19">
        <f>IFERROR((Data6[[#This Row],[Hours:]]*SUM(Data6[[#This Row],[Rate]:[Other]])),"")</f>
        <v>0</v>
      </c>
      <c r="P714" s="7" t="str">
        <f>IF(Data6[[#This Row],[WO'#:]]="","Riley #","WO#")</f>
        <v>Riley #</v>
      </c>
      <c r="Q714" s="7">
        <f>IFERROR(WEEKNUM(Data6[[#This Row],[Date:]]),"")</f>
        <v>18</v>
      </c>
      <c r="R714" s="6">
        <f t="shared" si="33"/>
        <v>45410</v>
      </c>
      <c r="S714" s="6">
        <f>Data6[[#This Row],[Week Start]]+7</f>
        <v>45417</v>
      </c>
      <c r="T714" s="7" t="str">
        <f t="shared" si="34"/>
        <v>4/28/2024 - 5/5/2024</v>
      </c>
      <c r="U714" s="7" t="str">
        <f t="shared" si="35"/>
        <v>Time Card</v>
      </c>
      <c r="V714" s="8" t="str">
        <f>RIGHT(TEXT(Data6[[#This Row],[Date:]],"mmddyyyy"),4)</f>
        <v>2024</v>
      </c>
      <c r="W714" s="8" t="str">
        <f>MID(TEXT(Data6[[#This Row],[Date:]],"mmddyyyy"),3,2)</f>
        <v>03</v>
      </c>
      <c r="X714" s="8" t="str">
        <f>LEFT(TEXT(Data6[[#This Row],[Date:]],"mmddyyyy"),2)</f>
        <v>05</v>
      </c>
      <c r="Y714" s="6">
        <f>DATE(Data6[[#This Row],[Year]],Data6[[#This Row],[Month]],Data6[[#This Row],[Day]])</f>
        <v>45415</v>
      </c>
    </row>
    <row r="715" spans="1:25">
      <c r="A715" s="5">
        <v>45415.583412615742</v>
      </c>
      <c r="B715" s="7" t="s">
        <v>65</v>
      </c>
      <c r="C715" s="6" t="s">
        <v>704</v>
      </c>
      <c r="D715" s="7" t="s">
        <v>711</v>
      </c>
      <c r="E715" s="8">
        <v>8</v>
      </c>
      <c r="F715" s="7" t="s">
        <v>68</v>
      </c>
      <c r="G715" s="7" t="s">
        <v>68</v>
      </c>
      <c r="H715" s="7" t="s">
        <v>64</v>
      </c>
      <c r="I715" s="7" t="s">
        <v>44</v>
      </c>
      <c r="J715" s="19" t="str">
        <f>IFERROR(INDEX('Employee Info'!$C$3:$E$200,MATCH(Data6[[#This Row],[Name:]],'Employee Info'!$B$3:$B$200,0),MATCH(Data6[[#This Row],[Hours Type:]],'Employee Info'!$C$2:$E$2,0)),"")</f>
        <v/>
      </c>
      <c r="K715" s="19" t="str">
        <f>IFERROR(INDEX('Employee Info'!$C$3:$J$200,MATCH(Data6[[#This Row],[Name:]],'Employee Info'!$B$3:$B$200,0),MATCH(Data6[[#Headers],[Truck]],'Employee Info'!$C$2:$J$2,0)),"")</f>
        <v/>
      </c>
      <c r="L715" s="19" t="str">
        <f>IFERROR(INDEX('Employee Info'!$C$3:$J$200,MATCH(Data6[[#This Row],[Name:]],'Employee Info'!$B$3:$B$200,0),MATCH(Data6[[#Headers],[Phone]],'Employee Info'!$C$2:$J$2,0)),"")</f>
        <v/>
      </c>
      <c r="M715" s="19" t="str">
        <f>IFERROR(INDEX('Employee Info'!$C$3:$J$200,MATCH(Data6[[#This Row],[Name:]],'Employee Info'!$B$3:$B$200,0),MATCH(Data6[[#Headers],[Tech]],'Employee Info'!$C$2:$J$2,0)),"")</f>
        <v/>
      </c>
      <c r="N715" s="19" t="str">
        <f>IFERROR(INDEX('Employee Info'!$C$3:$J$200,MATCH(Data6[[#This Row],[Name:]],'Employee Info'!$B$3:$B$200,0),MATCH(Data6[[#Headers],[Other]],'Employee Info'!$C$2:$J$2,0)),"")</f>
        <v/>
      </c>
      <c r="O715" s="19">
        <f>IFERROR((Data6[[#This Row],[Hours:]]*SUM(Data6[[#This Row],[Rate]:[Other]])),"")</f>
        <v>0</v>
      </c>
      <c r="P715" s="7" t="str">
        <f>IF(Data6[[#This Row],[WO'#:]]="","Riley #","WO#")</f>
        <v>Riley #</v>
      </c>
      <c r="Q715" s="7">
        <f>IFERROR(WEEKNUM(Data6[[#This Row],[Date:]]),"")</f>
        <v>18</v>
      </c>
      <c r="R715" s="6">
        <f t="shared" si="33"/>
        <v>45410</v>
      </c>
      <c r="S715" s="6">
        <f>Data6[[#This Row],[Week Start]]+7</f>
        <v>45417</v>
      </c>
      <c r="T715" s="7" t="str">
        <f t="shared" si="34"/>
        <v>4/28/2024 - 5/5/2024</v>
      </c>
      <c r="U715" s="7" t="str">
        <f t="shared" si="35"/>
        <v>Time Card</v>
      </c>
      <c r="V715" s="8" t="str">
        <f>RIGHT(TEXT(Data6[[#This Row],[Date:]],"mmddyyyy"),4)</f>
        <v>2024</v>
      </c>
      <c r="W715" s="8" t="str">
        <f>MID(TEXT(Data6[[#This Row],[Date:]],"mmddyyyy"),3,2)</f>
        <v>03</v>
      </c>
      <c r="X715" s="8" t="str">
        <f>LEFT(TEXT(Data6[[#This Row],[Date:]],"mmddyyyy"),2)</f>
        <v>05</v>
      </c>
      <c r="Y715" s="6">
        <f>DATE(Data6[[#This Row],[Year]],Data6[[#This Row],[Month]],Data6[[#This Row],[Day]])</f>
        <v>45415</v>
      </c>
    </row>
    <row r="716" spans="1:25">
      <c r="A716" s="5">
        <v>45415.583620833335</v>
      </c>
      <c r="B716" s="7" t="s">
        <v>492</v>
      </c>
      <c r="C716" s="6" t="s">
        <v>704</v>
      </c>
      <c r="D716" s="7" t="s">
        <v>711</v>
      </c>
      <c r="E716" s="8">
        <v>8</v>
      </c>
      <c r="F716" s="7" t="s">
        <v>68</v>
      </c>
      <c r="G716" s="7" t="s">
        <v>68</v>
      </c>
      <c r="H716" s="7" t="s">
        <v>64</v>
      </c>
      <c r="I716" s="7" t="s">
        <v>44</v>
      </c>
      <c r="J716" s="19" t="str">
        <f>IFERROR(INDEX('Employee Info'!$C$3:$E$200,MATCH(Data6[[#This Row],[Name:]],'Employee Info'!$B$3:$B$200,0),MATCH(Data6[[#This Row],[Hours Type:]],'Employee Info'!$C$2:$E$2,0)),"")</f>
        <v/>
      </c>
      <c r="K716" s="19" t="str">
        <f>IFERROR(INDEX('Employee Info'!$C$3:$J$200,MATCH(Data6[[#This Row],[Name:]],'Employee Info'!$B$3:$B$200,0),MATCH(Data6[[#Headers],[Truck]],'Employee Info'!$C$2:$J$2,0)),"")</f>
        <v/>
      </c>
      <c r="L716" s="19" t="str">
        <f>IFERROR(INDEX('Employee Info'!$C$3:$J$200,MATCH(Data6[[#This Row],[Name:]],'Employee Info'!$B$3:$B$200,0),MATCH(Data6[[#Headers],[Phone]],'Employee Info'!$C$2:$J$2,0)),"")</f>
        <v/>
      </c>
      <c r="M716" s="19" t="str">
        <f>IFERROR(INDEX('Employee Info'!$C$3:$J$200,MATCH(Data6[[#This Row],[Name:]],'Employee Info'!$B$3:$B$200,0),MATCH(Data6[[#Headers],[Tech]],'Employee Info'!$C$2:$J$2,0)),"")</f>
        <v/>
      </c>
      <c r="N716" s="19" t="str">
        <f>IFERROR(INDEX('Employee Info'!$C$3:$J$200,MATCH(Data6[[#This Row],[Name:]],'Employee Info'!$B$3:$B$200,0),MATCH(Data6[[#Headers],[Other]],'Employee Info'!$C$2:$J$2,0)),"")</f>
        <v/>
      </c>
      <c r="O716" s="19">
        <f>IFERROR((Data6[[#This Row],[Hours:]]*SUM(Data6[[#This Row],[Rate]:[Other]])),"")</f>
        <v>0</v>
      </c>
      <c r="P716" s="7" t="str">
        <f>IF(Data6[[#This Row],[WO'#:]]="","Riley #","WO#")</f>
        <v>Riley #</v>
      </c>
      <c r="Q716" s="7">
        <f>IFERROR(WEEKNUM(Data6[[#This Row],[Date:]]),"")</f>
        <v>18</v>
      </c>
      <c r="R716" s="6">
        <f t="shared" si="33"/>
        <v>45410</v>
      </c>
      <c r="S716" s="6">
        <f>Data6[[#This Row],[Week Start]]+7</f>
        <v>45417</v>
      </c>
      <c r="T716" s="7" t="str">
        <f t="shared" si="34"/>
        <v>4/28/2024 - 5/5/2024</v>
      </c>
      <c r="U716" s="7" t="str">
        <f t="shared" si="35"/>
        <v>Time Card</v>
      </c>
      <c r="V716" s="8" t="str">
        <f>RIGHT(TEXT(Data6[[#This Row],[Date:]],"mmddyyyy"),4)</f>
        <v>2024</v>
      </c>
      <c r="W716" s="8" t="str">
        <f>MID(TEXT(Data6[[#This Row],[Date:]],"mmddyyyy"),3,2)</f>
        <v>03</v>
      </c>
      <c r="X716" s="8" t="str">
        <f>LEFT(TEXT(Data6[[#This Row],[Date:]],"mmddyyyy"),2)</f>
        <v>05</v>
      </c>
      <c r="Y716" s="6">
        <f>DATE(Data6[[#This Row],[Year]],Data6[[#This Row],[Month]],Data6[[#This Row],[Day]])</f>
        <v>45415</v>
      </c>
    </row>
    <row r="717" spans="1:25">
      <c r="A717" s="5">
        <v>45415.510228935185</v>
      </c>
      <c r="B717" s="7" t="s">
        <v>31</v>
      </c>
      <c r="C717" s="6" t="s">
        <v>704</v>
      </c>
      <c r="D717" s="7" t="s">
        <v>710</v>
      </c>
      <c r="E717" s="8">
        <v>4</v>
      </c>
      <c r="F717" s="7" t="s">
        <v>68</v>
      </c>
      <c r="G717" s="7" t="s">
        <v>68</v>
      </c>
      <c r="H717" s="7" t="s">
        <v>577</v>
      </c>
      <c r="I717" s="7" t="s">
        <v>44</v>
      </c>
      <c r="J717" s="19" t="str">
        <f>IFERROR(INDEX('Employee Info'!$C$3:$E$200,MATCH(Data6[[#This Row],[Name:]],'Employee Info'!$B$3:$B$200,0),MATCH(Data6[[#This Row],[Hours Type:]],'Employee Info'!$C$2:$E$2,0)),"")</f>
        <v/>
      </c>
      <c r="K717" s="19" t="str">
        <f>IFERROR(INDEX('Employee Info'!$C$3:$J$200,MATCH(Data6[[#This Row],[Name:]],'Employee Info'!$B$3:$B$200,0),MATCH(Data6[[#Headers],[Truck]],'Employee Info'!$C$2:$J$2,0)),"")</f>
        <v/>
      </c>
      <c r="L717" s="19" t="str">
        <f>IFERROR(INDEX('Employee Info'!$C$3:$J$200,MATCH(Data6[[#This Row],[Name:]],'Employee Info'!$B$3:$B$200,0),MATCH(Data6[[#Headers],[Phone]],'Employee Info'!$C$2:$J$2,0)),"")</f>
        <v/>
      </c>
      <c r="M717" s="19" t="str">
        <f>IFERROR(INDEX('Employee Info'!$C$3:$J$200,MATCH(Data6[[#This Row],[Name:]],'Employee Info'!$B$3:$B$200,0),MATCH(Data6[[#Headers],[Tech]],'Employee Info'!$C$2:$J$2,0)),"")</f>
        <v/>
      </c>
      <c r="N717" s="19" t="str">
        <f>IFERROR(INDEX('Employee Info'!$C$3:$J$200,MATCH(Data6[[#This Row],[Name:]],'Employee Info'!$B$3:$B$200,0),MATCH(Data6[[#Headers],[Other]],'Employee Info'!$C$2:$J$2,0)),"")</f>
        <v/>
      </c>
      <c r="O717" s="19">
        <f>IFERROR((Data6[[#This Row],[Hours:]]*SUM(Data6[[#This Row],[Rate]:[Other]])),"")</f>
        <v>0</v>
      </c>
      <c r="P717" s="7" t="str">
        <f>IF(Data6[[#This Row],[WO'#:]]="","Riley #","WO#")</f>
        <v>Riley #</v>
      </c>
      <c r="Q717" s="7">
        <f>IFERROR(WEEKNUM(Data6[[#This Row],[Date:]]),"")</f>
        <v>18</v>
      </c>
      <c r="R717" s="6">
        <f t="shared" si="33"/>
        <v>45410</v>
      </c>
      <c r="S717" s="6">
        <f>Data6[[#This Row],[Week Start]]+7</f>
        <v>45417</v>
      </c>
      <c r="T717" s="7" t="str">
        <f t="shared" si="34"/>
        <v>4/28/2024 - 5/5/2024</v>
      </c>
      <c r="U717" s="7" t="str">
        <f t="shared" si="35"/>
        <v>Time Card</v>
      </c>
      <c r="V717" s="8" t="str">
        <f>RIGHT(TEXT(Data6[[#This Row],[Date:]],"mmddyyyy"),4)</f>
        <v>2024</v>
      </c>
      <c r="W717" s="8" t="str">
        <f>MID(TEXT(Data6[[#This Row],[Date:]],"mmddyyyy"),3,2)</f>
        <v>03</v>
      </c>
      <c r="X717" s="8" t="str">
        <f>LEFT(TEXT(Data6[[#This Row],[Date:]],"mmddyyyy"),2)</f>
        <v>05</v>
      </c>
      <c r="Y717" s="6">
        <f>DATE(Data6[[#This Row],[Year]],Data6[[#This Row],[Month]],Data6[[#This Row],[Day]])</f>
        <v>45415</v>
      </c>
    </row>
    <row r="718" spans="1:25">
      <c r="A718" s="5">
        <v>45418.565543055556</v>
      </c>
      <c r="B718" s="7" t="s">
        <v>31</v>
      </c>
      <c r="C718" s="6" t="s">
        <v>729</v>
      </c>
      <c r="D718" s="7" t="s">
        <v>340</v>
      </c>
      <c r="E718" s="8">
        <v>1</v>
      </c>
      <c r="F718" s="7">
        <v>6984733</v>
      </c>
      <c r="G718" s="7" t="s">
        <v>68</v>
      </c>
      <c r="H718" s="7" t="s">
        <v>69</v>
      </c>
      <c r="I718" s="7" t="s">
        <v>44</v>
      </c>
      <c r="J718" s="19" t="str">
        <f>IFERROR(INDEX('Employee Info'!$C$3:$E$200,MATCH(Data6[[#This Row],[Name:]],'Employee Info'!$B$3:$B$200,0),MATCH(Data6[[#This Row],[Hours Type:]],'Employee Info'!$C$2:$E$2,0)),"")</f>
        <v/>
      </c>
      <c r="K718" s="19" t="str">
        <f>IFERROR(INDEX('Employee Info'!$C$3:$J$200,MATCH(Data6[[#This Row],[Name:]],'Employee Info'!$B$3:$B$200,0),MATCH(Data6[[#Headers],[Truck]],'Employee Info'!$C$2:$J$2,0)),"")</f>
        <v/>
      </c>
      <c r="L718" s="19" t="str">
        <f>IFERROR(INDEX('Employee Info'!$C$3:$J$200,MATCH(Data6[[#This Row],[Name:]],'Employee Info'!$B$3:$B$200,0),MATCH(Data6[[#Headers],[Phone]],'Employee Info'!$C$2:$J$2,0)),"")</f>
        <v/>
      </c>
      <c r="M718" s="19" t="str">
        <f>IFERROR(INDEX('Employee Info'!$C$3:$J$200,MATCH(Data6[[#This Row],[Name:]],'Employee Info'!$B$3:$B$200,0),MATCH(Data6[[#Headers],[Tech]],'Employee Info'!$C$2:$J$2,0)),"")</f>
        <v/>
      </c>
      <c r="N718" s="19" t="str">
        <f>IFERROR(INDEX('Employee Info'!$C$3:$J$200,MATCH(Data6[[#This Row],[Name:]],'Employee Info'!$B$3:$B$200,0),MATCH(Data6[[#Headers],[Other]],'Employee Info'!$C$2:$J$2,0)),"")</f>
        <v/>
      </c>
      <c r="O718" s="19">
        <f>IFERROR((Data6[[#This Row],[Hours:]]*SUM(Data6[[#This Row],[Rate]:[Other]])),"")</f>
        <v>0</v>
      </c>
      <c r="P718" s="7" t="str">
        <f>IF(Data6[[#This Row],[WO'#:]]="","Riley #","WO#")</f>
        <v>WO#</v>
      </c>
      <c r="Q718" s="7">
        <f>IFERROR(WEEKNUM(Data6[[#This Row],[Date:]]),"")</f>
        <v>19</v>
      </c>
      <c r="R718" s="6">
        <f t="shared" si="33"/>
        <v>45417</v>
      </c>
      <c r="S718" s="6">
        <f>Data6[[#This Row],[Week Start]]+7</f>
        <v>45424</v>
      </c>
      <c r="T718" s="7" t="str">
        <f t="shared" si="34"/>
        <v>5/5/2024 - 5/12/2024</v>
      </c>
      <c r="U718" s="7" t="str">
        <f t="shared" si="35"/>
        <v>Time Card</v>
      </c>
      <c r="V718" s="8" t="str">
        <f>RIGHT(TEXT(Data6[[#This Row],[Date:]],"mmddyyyy"),4)</f>
        <v>2024</v>
      </c>
      <c r="W718" s="8" t="str">
        <f>MID(TEXT(Data6[[#This Row],[Date:]],"mmddyyyy"),3,2)</f>
        <v>06</v>
      </c>
      <c r="X718" s="8" t="str">
        <f>LEFT(TEXT(Data6[[#This Row],[Date:]],"mmddyyyy"),2)</f>
        <v>05</v>
      </c>
      <c r="Y718" s="6">
        <f>DATE(Data6[[#This Row],[Year]],Data6[[#This Row],[Month]],Data6[[#This Row],[Day]])</f>
        <v>45418</v>
      </c>
    </row>
    <row r="719" spans="1:25">
      <c r="A719" s="5">
        <v>45422.548124305555</v>
      </c>
      <c r="B719" s="7" t="s">
        <v>66</v>
      </c>
      <c r="C719" s="6" t="s">
        <v>729</v>
      </c>
      <c r="D719" s="7" t="s">
        <v>730</v>
      </c>
      <c r="E719" s="8">
        <v>2</v>
      </c>
      <c r="F719" s="7">
        <v>6984733</v>
      </c>
      <c r="G719" s="7" t="s">
        <v>68</v>
      </c>
      <c r="H719" s="7" t="s">
        <v>69</v>
      </c>
      <c r="I719" s="7" t="s">
        <v>44</v>
      </c>
      <c r="J719" s="19" t="str">
        <f>IFERROR(INDEX('Employee Info'!$C$3:$E$200,MATCH(Data6[[#This Row],[Name:]],'Employee Info'!$B$3:$B$200,0),MATCH(Data6[[#This Row],[Hours Type:]],'Employee Info'!$C$2:$E$2,0)),"")</f>
        <v/>
      </c>
      <c r="K719" s="19" t="str">
        <f>IFERROR(INDEX('Employee Info'!$C$3:$J$200,MATCH(Data6[[#This Row],[Name:]],'Employee Info'!$B$3:$B$200,0),MATCH(Data6[[#Headers],[Truck]],'Employee Info'!$C$2:$J$2,0)),"")</f>
        <v/>
      </c>
      <c r="L719" s="19" t="str">
        <f>IFERROR(INDEX('Employee Info'!$C$3:$J$200,MATCH(Data6[[#This Row],[Name:]],'Employee Info'!$B$3:$B$200,0),MATCH(Data6[[#Headers],[Phone]],'Employee Info'!$C$2:$J$2,0)),"")</f>
        <v/>
      </c>
      <c r="M719" s="19" t="str">
        <f>IFERROR(INDEX('Employee Info'!$C$3:$J$200,MATCH(Data6[[#This Row],[Name:]],'Employee Info'!$B$3:$B$200,0),MATCH(Data6[[#Headers],[Tech]],'Employee Info'!$C$2:$J$2,0)),"")</f>
        <v/>
      </c>
      <c r="N719" s="19" t="str">
        <f>IFERROR(INDEX('Employee Info'!$C$3:$J$200,MATCH(Data6[[#This Row],[Name:]],'Employee Info'!$B$3:$B$200,0),MATCH(Data6[[#Headers],[Other]],'Employee Info'!$C$2:$J$2,0)),"")</f>
        <v/>
      </c>
      <c r="O719" s="19">
        <f>IFERROR((Data6[[#This Row],[Hours:]]*SUM(Data6[[#This Row],[Rate]:[Other]])),"")</f>
        <v>0</v>
      </c>
      <c r="P719" s="7" t="str">
        <f>IF(Data6[[#This Row],[WO'#:]]="","Riley #","WO#")</f>
        <v>WO#</v>
      </c>
      <c r="Q719" s="7">
        <f>IFERROR(WEEKNUM(Data6[[#This Row],[Date:]]),"")</f>
        <v>19</v>
      </c>
      <c r="R719" s="6">
        <f t="shared" si="33"/>
        <v>45417</v>
      </c>
      <c r="S719" s="6">
        <f>Data6[[#This Row],[Week Start]]+7</f>
        <v>45424</v>
      </c>
      <c r="T719" s="7" t="str">
        <f t="shared" si="34"/>
        <v>5/5/2024 - 5/12/2024</v>
      </c>
      <c r="U719" s="7" t="str">
        <f t="shared" si="35"/>
        <v>Time Card</v>
      </c>
      <c r="V719" s="8" t="str">
        <f>RIGHT(TEXT(Data6[[#This Row],[Date:]],"mmddyyyy"),4)</f>
        <v>2024</v>
      </c>
      <c r="W719" s="8" t="str">
        <f>MID(TEXT(Data6[[#This Row],[Date:]],"mmddyyyy"),3,2)</f>
        <v>06</v>
      </c>
      <c r="X719" s="8" t="str">
        <f>LEFT(TEXT(Data6[[#This Row],[Date:]],"mmddyyyy"),2)</f>
        <v>05</v>
      </c>
      <c r="Y719" s="6">
        <f>DATE(Data6[[#This Row],[Year]],Data6[[#This Row],[Month]],Data6[[#This Row],[Day]])</f>
        <v>45418</v>
      </c>
    </row>
    <row r="720" spans="1:25">
      <c r="A720" s="5">
        <v>45418.56285509259</v>
      </c>
      <c r="B720" s="7" t="s">
        <v>31</v>
      </c>
      <c r="C720" s="6" t="s">
        <v>729</v>
      </c>
      <c r="D720" s="7" t="s">
        <v>731</v>
      </c>
      <c r="E720" s="8">
        <v>6</v>
      </c>
      <c r="F720" s="7">
        <v>7078215</v>
      </c>
      <c r="G720" s="7" t="s">
        <v>68</v>
      </c>
      <c r="H720" s="7" t="s">
        <v>69</v>
      </c>
      <c r="I720" s="7" t="s">
        <v>44</v>
      </c>
      <c r="J720" s="19" t="str">
        <f>IFERROR(INDEX('Employee Info'!$C$3:$E$200,MATCH(Data6[[#This Row],[Name:]],'Employee Info'!$B$3:$B$200,0),MATCH(Data6[[#This Row],[Hours Type:]],'Employee Info'!$C$2:$E$2,0)),"")</f>
        <v/>
      </c>
      <c r="K720" s="19" t="str">
        <f>IFERROR(INDEX('Employee Info'!$C$3:$J$200,MATCH(Data6[[#This Row],[Name:]],'Employee Info'!$B$3:$B$200,0),MATCH(Data6[[#Headers],[Truck]],'Employee Info'!$C$2:$J$2,0)),"")</f>
        <v/>
      </c>
      <c r="L720" s="19" t="str">
        <f>IFERROR(INDEX('Employee Info'!$C$3:$J$200,MATCH(Data6[[#This Row],[Name:]],'Employee Info'!$B$3:$B$200,0),MATCH(Data6[[#Headers],[Phone]],'Employee Info'!$C$2:$J$2,0)),"")</f>
        <v/>
      </c>
      <c r="M720" s="19" t="str">
        <f>IFERROR(INDEX('Employee Info'!$C$3:$J$200,MATCH(Data6[[#This Row],[Name:]],'Employee Info'!$B$3:$B$200,0),MATCH(Data6[[#Headers],[Tech]],'Employee Info'!$C$2:$J$2,0)),"")</f>
        <v/>
      </c>
      <c r="N720" s="19" t="str">
        <f>IFERROR(INDEX('Employee Info'!$C$3:$J$200,MATCH(Data6[[#This Row],[Name:]],'Employee Info'!$B$3:$B$200,0),MATCH(Data6[[#Headers],[Other]],'Employee Info'!$C$2:$J$2,0)),"")</f>
        <v/>
      </c>
      <c r="O720" s="19">
        <f>IFERROR((Data6[[#This Row],[Hours:]]*SUM(Data6[[#This Row],[Rate]:[Other]])),"")</f>
        <v>0</v>
      </c>
      <c r="P720" s="7" t="str">
        <f>IF(Data6[[#This Row],[WO'#:]]="","Riley #","WO#")</f>
        <v>WO#</v>
      </c>
      <c r="Q720" s="7">
        <f>IFERROR(WEEKNUM(Data6[[#This Row],[Date:]]),"")</f>
        <v>19</v>
      </c>
      <c r="R720" s="6">
        <f t="shared" si="33"/>
        <v>45417</v>
      </c>
      <c r="S720" s="6">
        <f>Data6[[#This Row],[Week Start]]+7</f>
        <v>45424</v>
      </c>
      <c r="T720" s="7" t="str">
        <f t="shared" si="34"/>
        <v>5/5/2024 - 5/12/2024</v>
      </c>
      <c r="U720" s="7" t="str">
        <f t="shared" si="35"/>
        <v>Time Card</v>
      </c>
      <c r="V720" s="8" t="str">
        <f>RIGHT(TEXT(Data6[[#This Row],[Date:]],"mmddyyyy"),4)</f>
        <v>2024</v>
      </c>
      <c r="W720" s="8" t="str">
        <f>MID(TEXT(Data6[[#This Row],[Date:]],"mmddyyyy"),3,2)</f>
        <v>06</v>
      </c>
      <c r="X720" s="8" t="str">
        <f>LEFT(TEXT(Data6[[#This Row],[Date:]],"mmddyyyy"),2)</f>
        <v>05</v>
      </c>
      <c r="Y720" s="6">
        <f>DATE(Data6[[#This Row],[Year]],Data6[[#This Row],[Month]],Data6[[#This Row],[Day]])</f>
        <v>45418</v>
      </c>
    </row>
    <row r="721" spans="1:25">
      <c r="A721" s="5">
        <v>45418.582995717596</v>
      </c>
      <c r="B721" s="7" t="s">
        <v>35</v>
      </c>
      <c r="C721" s="6" t="s">
        <v>729</v>
      </c>
      <c r="D721" s="7" t="s">
        <v>732</v>
      </c>
      <c r="E721" s="8">
        <v>6</v>
      </c>
      <c r="F721" s="7">
        <v>7078215</v>
      </c>
      <c r="G721" s="7" t="s">
        <v>68</v>
      </c>
      <c r="H721" s="7" t="s">
        <v>69</v>
      </c>
      <c r="I721" s="7" t="s">
        <v>44</v>
      </c>
      <c r="J721" s="19" t="str">
        <f>IFERROR(INDEX('Employee Info'!$C$3:$E$200,MATCH(Data6[[#This Row],[Name:]],'Employee Info'!$B$3:$B$200,0),MATCH(Data6[[#This Row],[Hours Type:]],'Employee Info'!$C$2:$E$2,0)),"")</f>
        <v/>
      </c>
      <c r="K721" s="19" t="str">
        <f>IFERROR(INDEX('Employee Info'!$C$3:$J$200,MATCH(Data6[[#This Row],[Name:]],'Employee Info'!$B$3:$B$200,0),MATCH(Data6[[#Headers],[Truck]],'Employee Info'!$C$2:$J$2,0)),"")</f>
        <v/>
      </c>
      <c r="L721" s="19" t="str">
        <f>IFERROR(INDEX('Employee Info'!$C$3:$J$200,MATCH(Data6[[#This Row],[Name:]],'Employee Info'!$B$3:$B$200,0),MATCH(Data6[[#Headers],[Phone]],'Employee Info'!$C$2:$J$2,0)),"")</f>
        <v/>
      </c>
      <c r="M721" s="19" t="str">
        <f>IFERROR(INDEX('Employee Info'!$C$3:$J$200,MATCH(Data6[[#This Row],[Name:]],'Employee Info'!$B$3:$B$200,0),MATCH(Data6[[#Headers],[Tech]],'Employee Info'!$C$2:$J$2,0)),"")</f>
        <v/>
      </c>
      <c r="N721" s="19" t="str">
        <f>IFERROR(INDEX('Employee Info'!$C$3:$J$200,MATCH(Data6[[#This Row],[Name:]],'Employee Info'!$B$3:$B$200,0),MATCH(Data6[[#Headers],[Other]],'Employee Info'!$C$2:$J$2,0)),"")</f>
        <v/>
      </c>
      <c r="O721" s="19">
        <f>IFERROR((Data6[[#This Row],[Hours:]]*SUM(Data6[[#This Row],[Rate]:[Other]])),"")</f>
        <v>0</v>
      </c>
      <c r="P721" s="7" t="str">
        <f>IF(Data6[[#This Row],[WO'#:]]="","Riley #","WO#")</f>
        <v>WO#</v>
      </c>
      <c r="Q721" s="7">
        <f>IFERROR(WEEKNUM(Data6[[#This Row],[Date:]]),"")</f>
        <v>19</v>
      </c>
      <c r="R721" s="6">
        <f t="shared" si="33"/>
        <v>45417</v>
      </c>
      <c r="S721" s="6">
        <f>Data6[[#This Row],[Week Start]]+7</f>
        <v>45424</v>
      </c>
      <c r="T721" s="7" t="str">
        <f t="shared" si="34"/>
        <v>5/5/2024 - 5/12/2024</v>
      </c>
      <c r="U721" s="7" t="str">
        <f t="shared" si="35"/>
        <v>Time Card</v>
      </c>
      <c r="V721" s="8" t="str">
        <f>RIGHT(TEXT(Data6[[#This Row],[Date:]],"mmddyyyy"),4)</f>
        <v>2024</v>
      </c>
      <c r="W721" s="8" t="str">
        <f>MID(TEXT(Data6[[#This Row],[Date:]],"mmddyyyy"),3,2)</f>
        <v>06</v>
      </c>
      <c r="X721" s="8" t="str">
        <f>LEFT(TEXT(Data6[[#This Row],[Date:]],"mmddyyyy"),2)</f>
        <v>05</v>
      </c>
      <c r="Y721" s="6">
        <f>DATE(Data6[[#This Row],[Year]],Data6[[#This Row],[Month]],Data6[[#This Row],[Day]])</f>
        <v>45418</v>
      </c>
    </row>
    <row r="722" spans="1:25">
      <c r="A722" s="5">
        <v>45422.54750497685</v>
      </c>
      <c r="B722" s="7" t="s">
        <v>66</v>
      </c>
      <c r="C722" s="6" t="s">
        <v>729</v>
      </c>
      <c r="D722" s="7" t="s">
        <v>733</v>
      </c>
      <c r="E722" s="8">
        <v>3</v>
      </c>
      <c r="F722" s="7">
        <v>7078215</v>
      </c>
      <c r="G722" s="7" t="s">
        <v>68</v>
      </c>
      <c r="H722" s="7" t="s">
        <v>69</v>
      </c>
      <c r="I722" s="7" t="s">
        <v>44</v>
      </c>
      <c r="J722" s="19" t="str">
        <f>IFERROR(INDEX('Employee Info'!$C$3:$E$200,MATCH(Data6[[#This Row],[Name:]],'Employee Info'!$B$3:$B$200,0),MATCH(Data6[[#This Row],[Hours Type:]],'Employee Info'!$C$2:$E$2,0)),"")</f>
        <v/>
      </c>
      <c r="K722" s="19" t="str">
        <f>IFERROR(INDEX('Employee Info'!$C$3:$J$200,MATCH(Data6[[#This Row],[Name:]],'Employee Info'!$B$3:$B$200,0),MATCH(Data6[[#Headers],[Truck]],'Employee Info'!$C$2:$J$2,0)),"")</f>
        <v/>
      </c>
      <c r="L722" s="19" t="str">
        <f>IFERROR(INDEX('Employee Info'!$C$3:$J$200,MATCH(Data6[[#This Row],[Name:]],'Employee Info'!$B$3:$B$200,0),MATCH(Data6[[#Headers],[Phone]],'Employee Info'!$C$2:$J$2,0)),"")</f>
        <v/>
      </c>
      <c r="M722" s="19" t="str">
        <f>IFERROR(INDEX('Employee Info'!$C$3:$J$200,MATCH(Data6[[#This Row],[Name:]],'Employee Info'!$B$3:$B$200,0),MATCH(Data6[[#Headers],[Tech]],'Employee Info'!$C$2:$J$2,0)),"")</f>
        <v/>
      </c>
      <c r="N722" s="19" t="str">
        <f>IFERROR(INDEX('Employee Info'!$C$3:$J$200,MATCH(Data6[[#This Row],[Name:]],'Employee Info'!$B$3:$B$200,0),MATCH(Data6[[#Headers],[Other]],'Employee Info'!$C$2:$J$2,0)),"")</f>
        <v/>
      </c>
      <c r="O722" s="19">
        <f>IFERROR((Data6[[#This Row],[Hours:]]*SUM(Data6[[#This Row],[Rate]:[Other]])),"")</f>
        <v>0</v>
      </c>
      <c r="P722" s="7" t="str">
        <f>IF(Data6[[#This Row],[WO'#:]]="","Riley #","WO#")</f>
        <v>WO#</v>
      </c>
      <c r="Q722" s="7">
        <f>IFERROR(WEEKNUM(Data6[[#This Row],[Date:]]),"")</f>
        <v>19</v>
      </c>
      <c r="R722" s="6">
        <f t="shared" si="33"/>
        <v>45417</v>
      </c>
      <c r="S722" s="6">
        <f>Data6[[#This Row],[Week Start]]+7</f>
        <v>45424</v>
      </c>
      <c r="T722" s="7" t="str">
        <f t="shared" si="34"/>
        <v>5/5/2024 - 5/12/2024</v>
      </c>
      <c r="U722" s="7" t="str">
        <f t="shared" si="35"/>
        <v>Time Card</v>
      </c>
      <c r="V722" s="8" t="str">
        <f>RIGHT(TEXT(Data6[[#This Row],[Date:]],"mmddyyyy"),4)</f>
        <v>2024</v>
      </c>
      <c r="W722" s="8" t="str">
        <f>MID(TEXT(Data6[[#This Row],[Date:]],"mmddyyyy"),3,2)</f>
        <v>06</v>
      </c>
      <c r="X722" s="8" t="str">
        <f>LEFT(TEXT(Data6[[#This Row],[Date:]],"mmddyyyy"),2)</f>
        <v>05</v>
      </c>
      <c r="Y722" s="6">
        <f>DATE(Data6[[#This Row],[Year]],Data6[[#This Row],[Month]],Data6[[#This Row],[Day]])</f>
        <v>45418</v>
      </c>
    </row>
    <row r="723" spans="1:25">
      <c r="A723" s="5">
        <v>45419.4329349537</v>
      </c>
      <c r="B723" s="7" t="s">
        <v>23</v>
      </c>
      <c r="C723" s="6" t="s">
        <v>729</v>
      </c>
      <c r="D723" s="7" t="s">
        <v>734</v>
      </c>
      <c r="E723" s="8">
        <v>8</v>
      </c>
      <c r="F723" s="7">
        <v>7098027</v>
      </c>
      <c r="G723" s="7" t="s">
        <v>68</v>
      </c>
      <c r="H723" s="7" t="s">
        <v>69</v>
      </c>
      <c r="I723" s="7" t="s">
        <v>44</v>
      </c>
      <c r="J723" s="19" t="str">
        <f>IFERROR(INDEX('Employee Info'!$C$3:$E$200,MATCH(Data6[[#This Row],[Name:]],'Employee Info'!$B$3:$B$200,0),MATCH(Data6[[#This Row],[Hours Type:]],'Employee Info'!$C$2:$E$2,0)),"")</f>
        <v/>
      </c>
      <c r="K723" s="19" t="str">
        <f>IFERROR(INDEX('Employee Info'!$C$3:$J$200,MATCH(Data6[[#This Row],[Name:]],'Employee Info'!$B$3:$B$200,0),MATCH(Data6[[#Headers],[Truck]],'Employee Info'!$C$2:$J$2,0)),"")</f>
        <v/>
      </c>
      <c r="L723" s="19" t="str">
        <f>IFERROR(INDEX('Employee Info'!$C$3:$J$200,MATCH(Data6[[#This Row],[Name:]],'Employee Info'!$B$3:$B$200,0),MATCH(Data6[[#Headers],[Phone]],'Employee Info'!$C$2:$J$2,0)),"")</f>
        <v/>
      </c>
      <c r="M723" s="19" t="str">
        <f>IFERROR(INDEX('Employee Info'!$C$3:$J$200,MATCH(Data6[[#This Row],[Name:]],'Employee Info'!$B$3:$B$200,0),MATCH(Data6[[#Headers],[Tech]],'Employee Info'!$C$2:$J$2,0)),"")</f>
        <v/>
      </c>
      <c r="N723" s="19" t="str">
        <f>IFERROR(INDEX('Employee Info'!$C$3:$J$200,MATCH(Data6[[#This Row],[Name:]],'Employee Info'!$B$3:$B$200,0),MATCH(Data6[[#Headers],[Other]],'Employee Info'!$C$2:$J$2,0)),"")</f>
        <v/>
      </c>
      <c r="O723" s="19">
        <f>IFERROR((Data6[[#This Row],[Hours:]]*SUM(Data6[[#This Row],[Rate]:[Other]])),"")</f>
        <v>0</v>
      </c>
      <c r="P723" s="7" t="str">
        <f>IF(Data6[[#This Row],[WO'#:]]="","Riley #","WO#")</f>
        <v>WO#</v>
      </c>
      <c r="Q723" s="7">
        <f>IFERROR(WEEKNUM(Data6[[#This Row],[Date:]]),"")</f>
        <v>19</v>
      </c>
      <c r="R723" s="6">
        <f t="shared" si="33"/>
        <v>45417</v>
      </c>
      <c r="S723" s="6">
        <f>Data6[[#This Row],[Week Start]]+7</f>
        <v>45424</v>
      </c>
      <c r="T723" s="7" t="str">
        <f t="shared" si="34"/>
        <v>5/5/2024 - 5/12/2024</v>
      </c>
      <c r="U723" s="7" t="str">
        <f t="shared" si="35"/>
        <v>Time Card</v>
      </c>
      <c r="V723" s="8" t="str">
        <f>RIGHT(TEXT(Data6[[#This Row],[Date:]],"mmddyyyy"),4)</f>
        <v>2024</v>
      </c>
      <c r="W723" s="8" t="str">
        <f>MID(TEXT(Data6[[#This Row],[Date:]],"mmddyyyy"),3,2)</f>
        <v>06</v>
      </c>
      <c r="X723" s="8" t="str">
        <f>LEFT(TEXT(Data6[[#This Row],[Date:]],"mmddyyyy"),2)</f>
        <v>05</v>
      </c>
      <c r="Y723" s="6">
        <f>DATE(Data6[[#This Row],[Year]],Data6[[#This Row],[Month]],Data6[[#This Row],[Day]])</f>
        <v>45418</v>
      </c>
    </row>
    <row r="724" spans="1:25">
      <c r="A724" s="5">
        <v>45422.542452199072</v>
      </c>
      <c r="B724" s="7" t="s">
        <v>66</v>
      </c>
      <c r="C724" s="6" t="s">
        <v>729</v>
      </c>
      <c r="D724" s="7" t="s">
        <v>571</v>
      </c>
      <c r="E724" s="8">
        <v>1</v>
      </c>
      <c r="F724" s="7">
        <v>7098027</v>
      </c>
      <c r="G724" s="7" t="s">
        <v>68</v>
      </c>
      <c r="H724" s="7" t="s">
        <v>69</v>
      </c>
      <c r="I724" s="7" t="s">
        <v>44</v>
      </c>
      <c r="J724" s="19" t="str">
        <f>IFERROR(INDEX('Employee Info'!$C$3:$E$200,MATCH(Data6[[#This Row],[Name:]],'Employee Info'!$B$3:$B$200,0),MATCH(Data6[[#This Row],[Hours Type:]],'Employee Info'!$C$2:$E$2,0)),"")</f>
        <v/>
      </c>
      <c r="K724" s="19" t="str">
        <f>IFERROR(INDEX('Employee Info'!$C$3:$J$200,MATCH(Data6[[#This Row],[Name:]],'Employee Info'!$B$3:$B$200,0),MATCH(Data6[[#Headers],[Truck]],'Employee Info'!$C$2:$J$2,0)),"")</f>
        <v/>
      </c>
      <c r="L724" s="19" t="str">
        <f>IFERROR(INDEX('Employee Info'!$C$3:$J$200,MATCH(Data6[[#This Row],[Name:]],'Employee Info'!$B$3:$B$200,0),MATCH(Data6[[#Headers],[Phone]],'Employee Info'!$C$2:$J$2,0)),"")</f>
        <v/>
      </c>
      <c r="M724" s="19" t="str">
        <f>IFERROR(INDEX('Employee Info'!$C$3:$J$200,MATCH(Data6[[#This Row],[Name:]],'Employee Info'!$B$3:$B$200,0),MATCH(Data6[[#Headers],[Tech]],'Employee Info'!$C$2:$J$2,0)),"")</f>
        <v/>
      </c>
      <c r="N724" s="19" t="str">
        <f>IFERROR(INDEX('Employee Info'!$C$3:$J$200,MATCH(Data6[[#This Row],[Name:]],'Employee Info'!$B$3:$B$200,0),MATCH(Data6[[#Headers],[Other]],'Employee Info'!$C$2:$J$2,0)),"")</f>
        <v/>
      </c>
      <c r="O724" s="19">
        <f>IFERROR((Data6[[#This Row],[Hours:]]*SUM(Data6[[#This Row],[Rate]:[Other]])),"")</f>
        <v>0</v>
      </c>
      <c r="P724" s="7" t="str">
        <f>IF(Data6[[#This Row],[WO'#:]]="","Riley #","WO#")</f>
        <v>WO#</v>
      </c>
      <c r="Q724" s="7">
        <f>IFERROR(WEEKNUM(Data6[[#This Row],[Date:]]),"")</f>
        <v>19</v>
      </c>
      <c r="R724" s="6">
        <f t="shared" si="33"/>
        <v>45417</v>
      </c>
      <c r="S724" s="6">
        <f>Data6[[#This Row],[Week Start]]+7</f>
        <v>45424</v>
      </c>
      <c r="T724" s="7" t="str">
        <f t="shared" si="34"/>
        <v>5/5/2024 - 5/12/2024</v>
      </c>
      <c r="U724" s="7" t="str">
        <f t="shared" si="35"/>
        <v>Time Card</v>
      </c>
      <c r="V724" s="8" t="str">
        <f>RIGHT(TEXT(Data6[[#This Row],[Date:]],"mmddyyyy"),4)</f>
        <v>2024</v>
      </c>
      <c r="W724" s="8" t="str">
        <f>MID(TEXT(Data6[[#This Row],[Date:]],"mmddyyyy"),3,2)</f>
        <v>06</v>
      </c>
      <c r="X724" s="8" t="str">
        <f>LEFT(TEXT(Data6[[#This Row],[Date:]],"mmddyyyy"),2)</f>
        <v>05</v>
      </c>
      <c r="Y724" s="6">
        <f>DATE(Data6[[#This Row],[Year]],Data6[[#This Row],[Month]],Data6[[#This Row],[Day]])</f>
        <v>45418</v>
      </c>
    </row>
    <row r="725" spans="1:25">
      <c r="A725" s="5">
        <v>45422.543369328705</v>
      </c>
      <c r="B725" s="7" t="s">
        <v>66</v>
      </c>
      <c r="C725" s="6" t="s">
        <v>729</v>
      </c>
      <c r="D725" s="7" t="s">
        <v>571</v>
      </c>
      <c r="E725" s="8">
        <v>1</v>
      </c>
      <c r="F725" s="7">
        <v>7098027</v>
      </c>
      <c r="G725" s="7" t="s">
        <v>68</v>
      </c>
      <c r="H725" s="7" t="s">
        <v>69</v>
      </c>
      <c r="I725" s="7" t="s">
        <v>45</v>
      </c>
      <c r="J725" s="19" t="str">
        <f>IFERROR(INDEX('Employee Info'!$C$3:$E$200,MATCH(Data6[[#This Row],[Name:]],'Employee Info'!$B$3:$B$200,0),MATCH(Data6[[#This Row],[Hours Type:]],'Employee Info'!$C$2:$E$2,0)),"")</f>
        <v/>
      </c>
      <c r="K725" s="19" t="str">
        <f>IFERROR(INDEX('Employee Info'!$C$3:$J$200,MATCH(Data6[[#This Row],[Name:]],'Employee Info'!$B$3:$B$200,0),MATCH(Data6[[#Headers],[Truck]],'Employee Info'!$C$2:$J$2,0)),"")</f>
        <v/>
      </c>
      <c r="L725" s="19" t="str">
        <f>IFERROR(INDEX('Employee Info'!$C$3:$J$200,MATCH(Data6[[#This Row],[Name:]],'Employee Info'!$B$3:$B$200,0),MATCH(Data6[[#Headers],[Phone]],'Employee Info'!$C$2:$J$2,0)),"")</f>
        <v/>
      </c>
      <c r="M725" s="19" t="str">
        <f>IFERROR(INDEX('Employee Info'!$C$3:$J$200,MATCH(Data6[[#This Row],[Name:]],'Employee Info'!$B$3:$B$200,0),MATCH(Data6[[#Headers],[Tech]],'Employee Info'!$C$2:$J$2,0)),"")</f>
        <v/>
      </c>
      <c r="N725" s="19" t="str">
        <f>IFERROR(INDEX('Employee Info'!$C$3:$J$200,MATCH(Data6[[#This Row],[Name:]],'Employee Info'!$B$3:$B$200,0),MATCH(Data6[[#Headers],[Other]],'Employee Info'!$C$2:$J$2,0)),"")</f>
        <v/>
      </c>
      <c r="O725" s="19">
        <f>IFERROR((Data6[[#This Row],[Hours:]]*SUM(Data6[[#This Row],[Rate]:[Other]])),"")</f>
        <v>0</v>
      </c>
      <c r="P725" s="7" t="str">
        <f>IF(Data6[[#This Row],[WO'#:]]="","Riley #","WO#")</f>
        <v>WO#</v>
      </c>
      <c r="Q725" s="7">
        <f>IFERROR(WEEKNUM(Data6[[#This Row],[Date:]]),"")</f>
        <v>19</v>
      </c>
      <c r="R725" s="6">
        <f t="shared" si="33"/>
        <v>45417</v>
      </c>
      <c r="S725" s="6">
        <f>Data6[[#This Row],[Week Start]]+7</f>
        <v>45424</v>
      </c>
      <c r="T725" s="7" t="str">
        <f t="shared" si="34"/>
        <v>5/5/2024 - 5/12/2024</v>
      </c>
      <c r="U725" s="7" t="str">
        <f t="shared" si="35"/>
        <v>Time Card</v>
      </c>
      <c r="V725" s="8" t="str">
        <f>RIGHT(TEXT(Data6[[#This Row],[Date:]],"mmddyyyy"),4)</f>
        <v>2024</v>
      </c>
      <c r="W725" s="8" t="str">
        <f>MID(TEXT(Data6[[#This Row],[Date:]],"mmddyyyy"),3,2)</f>
        <v>06</v>
      </c>
      <c r="X725" s="8" t="str">
        <f>LEFT(TEXT(Data6[[#This Row],[Date:]],"mmddyyyy"),2)</f>
        <v>05</v>
      </c>
      <c r="Y725" s="6">
        <f>DATE(Data6[[#This Row],[Year]],Data6[[#This Row],[Month]],Data6[[#This Row],[Day]])</f>
        <v>45418</v>
      </c>
    </row>
    <row r="726" spans="1:25">
      <c r="A726" s="5">
        <v>45418.585035300923</v>
      </c>
      <c r="B726" s="7" t="s">
        <v>492</v>
      </c>
      <c r="C726" s="6" t="s">
        <v>729</v>
      </c>
      <c r="D726" s="7" t="s">
        <v>736</v>
      </c>
      <c r="E726" s="8">
        <v>8</v>
      </c>
      <c r="F726" s="7" t="s">
        <v>68</v>
      </c>
      <c r="G726" s="7" t="s">
        <v>68</v>
      </c>
      <c r="H726" s="7" t="s">
        <v>536</v>
      </c>
      <c r="I726" s="7" t="s">
        <v>44</v>
      </c>
      <c r="J726" s="19" t="str">
        <f>IFERROR(INDEX('Employee Info'!$C$3:$E$200,MATCH(Data6[[#This Row],[Name:]],'Employee Info'!$B$3:$B$200,0),MATCH(Data6[[#This Row],[Hours Type:]],'Employee Info'!$C$2:$E$2,0)),"")</f>
        <v/>
      </c>
      <c r="K726" s="19" t="str">
        <f>IFERROR(INDEX('Employee Info'!$C$3:$J$200,MATCH(Data6[[#This Row],[Name:]],'Employee Info'!$B$3:$B$200,0),MATCH(Data6[[#Headers],[Truck]],'Employee Info'!$C$2:$J$2,0)),"")</f>
        <v/>
      </c>
      <c r="L726" s="19" t="str">
        <f>IFERROR(INDEX('Employee Info'!$C$3:$J$200,MATCH(Data6[[#This Row],[Name:]],'Employee Info'!$B$3:$B$200,0),MATCH(Data6[[#Headers],[Phone]],'Employee Info'!$C$2:$J$2,0)),"")</f>
        <v/>
      </c>
      <c r="M726" s="19" t="str">
        <f>IFERROR(INDEX('Employee Info'!$C$3:$J$200,MATCH(Data6[[#This Row],[Name:]],'Employee Info'!$B$3:$B$200,0),MATCH(Data6[[#Headers],[Tech]],'Employee Info'!$C$2:$J$2,0)),"")</f>
        <v/>
      </c>
      <c r="N726" s="19" t="str">
        <f>IFERROR(INDEX('Employee Info'!$C$3:$J$200,MATCH(Data6[[#This Row],[Name:]],'Employee Info'!$B$3:$B$200,0),MATCH(Data6[[#Headers],[Other]],'Employee Info'!$C$2:$J$2,0)),"")</f>
        <v/>
      </c>
      <c r="O726" s="19">
        <f>IFERROR((Data6[[#This Row],[Hours:]]*SUM(Data6[[#This Row],[Rate]:[Other]])),"")</f>
        <v>0</v>
      </c>
      <c r="P726" s="7" t="str">
        <f>IF(Data6[[#This Row],[WO'#:]]="","Riley #","WO#")</f>
        <v>Riley #</v>
      </c>
      <c r="Q726" s="7">
        <f>IFERROR(WEEKNUM(Data6[[#This Row],[Date:]]),"")</f>
        <v>19</v>
      </c>
      <c r="R726" s="6">
        <f t="shared" si="33"/>
        <v>45417</v>
      </c>
      <c r="S726" s="6">
        <f>Data6[[#This Row],[Week Start]]+7</f>
        <v>45424</v>
      </c>
      <c r="T726" s="7" t="str">
        <f t="shared" si="34"/>
        <v>5/5/2024 - 5/12/2024</v>
      </c>
      <c r="U726" s="7" t="str">
        <f t="shared" si="35"/>
        <v>Time Card</v>
      </c>
      <c r="V726" s="8" t="str">
        <f>RIGHT(TEXT(Data6[[#This Row],[Date:]],"mmddyyyy"),4)</f>
        <v>2024</v>
      </c>
      <c r="W726" s="8" t="str">
        <f>MID(TEXT(Data6[[#This Row],[Date:]],"mmddyyyy"),3,2)</f>
        <v>06</v>
      </c>
      <c r="X726" s="8" t="str">
        <f>LEFT(TEXT(Data6[[#This Row],[Date:]],"mmddyyyy"),2)</f>
        <v>05</v>
      </c>
      <c r="Y726" s="6">
        <f>DATE(Data6[[#This Row],[Year]],Data6[[#This Row],[Month]],Data6[[#This Row],[Day]])</f>
        <v>45418</v>
      </c>
    </row>
    <row r="727" spans="1:25">
      <c r="A727" s="5">
        <v>45418.585147916667</v>
      </c>
      <c r="B727" s="7" t="s">
        <v>65</v>
      </c>
      <c r="C727" s="6" t="s">
        <v>729</v>
      </c>
      <c r="D727" s="7" t="s">
        <v>736</v>
      </c>
      <c r="E727" s="8">
        <v>8</v>
      </c>
      <c r="F727" s="7" t="s">
        <v>68</v>
      </c>
      <c r="G727" s="7" t="s">
        <v>68</v>
      </c>
      <c r="H727" s="7" t="s">
        <v>536</v>
      </c>
      <c r="I727" s="7" t="s">
        <v>44</v>
      </c>
      <c r="J727" s="19" t="str">
        <f>IFERROR(INDEX('Employee Info'!$C$3:$E$200,MATCH(Data6[[#This Row],[Name:]],'Employee Info'!$B$3:$B$200,0),MATCH(Data6[[#This Row],[Hours Type:]],'Employee Info'!$C$2:$E$2,0)),"")</f>
        <v/>
      </c>
      <c r="K727" s="19" t="str">
        <f>IFERROR(INDEX('Employee Info'!$C$3:$J$200,MATCH(Data6[[#This Row],[Name:]],'Employee Info'!$B$3:$B$200,0),MATCH(Data6[[#Headers],[Truck]],'Employee Info'!$C$2:$J$2,0)),"")</f>
        <v/>
      </c>
      <c r="L727" s="19" t="str">
        <f>IFERROR(INDEX('Employee Info'!$C$3:$J$200,MATCH(Data6[[#This Row],[Name:]],'Employee Info'!$B$3:$B$200,0),MATCH(Data6[[#Headers],[Phone]],'Employee Info'!$C$2:$J$2,0)),"")</f>
        <v/>
      </c>
      <c r="M727" s="19" t="str">
        <f>IFERROR(INDEX('Employee Info'!$C$3:$J$200,MATCH(Data6[[#This Row],[Name:]],'Employee Info'!$B$3:$B$200,0),MATCH(Data6[[#Headers],[Tech]],'Employee Info'!$C$2:$J$2,0)),"")</f>
        <v/>
      </c>
      <c r="N727" s="19" t="str">
        <f>IFERROR(INDEX('Employee Info'!$C$3:$J$200,MATCH(Data6[[#This Row],[Name:]],'Employee Info'!$B$3:$B$200,0),MATCH(Data6[[#Headers],[Other]],'Employee Info'!$C$2:$J$2,0)),"")</f>
        <v/>
      </c>
      <c r="O727" s="19">
        <f>IFERROR((Data6[[#This Row],[Hours:]]*SUM(Data6[[#This Row],[Rate]:[Other]])),"")</f>
        <v>0</v>
      </c>
      <c r="P727" s="7" t="str">
        <f>IF(Data6[[#This Row],[WO'#:]]="","Riley #","WO#")</f>
        <v>Riley #</v>
      </c>
      <c r="Q727" s="7">
        <f>IFERROR(WEEKNUM(Data6[[#This Row],[Date:]]),"")</f>
        <v>19</v>
      </c>
      <c r="R727" s="6">
        <f t="shared" si="33"/>
        <v>45417</v>
      </c>
      <c r="S727" s="6">
        <f>Data6[[#This Row],[Week Start]]+7</f>
        <v>45424</v>
      </c>
      <c r="T727" s="7" t="str">
        <f t="shared" si="34"/>
        <v>5/5/2024 - 5/12/2024</v>
      </c>
      <c r="U727" s="7" t="str">
        <f t="shared" si="35"/>
        <v>Time Card</v>
      </c>
      <c r="V727" s="8" t="str">
        <f>RIGHT(TEXT(Data6[[#This Row],[Date:]],"mmddyyyy"),4)</f>
        <v>2024</v>
      </c>
      <c r="W727" s="8" t="str">
        <f>MID(TEXT(Data6[[#This Row],[Date:]],"mmddyyyy"),3,2)</f>
        <v>06</v>
      </c>
      <c r="X727" s="8" t="str">
        <f>LEFT(TEXT(Data6[[#This Row],[Date:]],"mmddyyyy"),2)</f>
        <v>05</v>
      </c>
      <c r="Y727" s="6">
        <f>DATE(Data6[[#This Row],[Year]],Data6[[#This Row],[Month]],Data6[[#This Row],[Day]])</f>
        <v>45418</v>
      </c>
    </row>
    <row r="728" spans="1:25">
      <c r="A728" s="5">
        <v>45422.540137384261</v>
      </c>
      <c r="B728" s="7" t="s">
        <v>66</v>
      </c>
      <c r="C728" s="6" t="s">
        <v>729</v>
      </c>
      <c r="D728" s="7" t="s">
        <v>566</v>
      </c>
      <c r="E728" s="8">
        <v>1</v>
      </c>
      <c r="F728" s="7" t="s">
        <v>68</v>
      </c>
      <c r="G728" s="7" t="s">
        <v>68</v>
      </c>
      <c r="H728" s="7" t="s">
        <v>536</v>
      </c>
      <c r="I728" s="7" t="s">
        <v>44</v>
      </c>
      <c r="J728" s="19" t="str">
        <f>IFERROR(INDEX('Employee Info'!$C$3:$E$200,MATCH(Data6[[#This Row],[Name:]],'Employee Info'!$B$3:$B$200,0),MATCH(Data6[[#This Row],[Hours Type:]],'Employee Info'!$C$2:$E$2,0)),"")</f>
        <v/>
      </c>
      <c r="K728" s="19" t="str">
        <f>IFERROR(INDEX('Employee Info'!$C$3:$J$200,MATCH(Data6[[#This Row],[Name:]],'Employee Info'!$B$3:$B$200,0),MATCH(Data6[[#Headers],[Truck]],'Employee Info'!$C$2:$J$2,0)),"")</f>
        <v/>
      </c>
      <c r="L728" s="19" t="str">
        <f>IFERROR(INDEX('Employee Info'!$C$3:$J$200,MATCH(Data6[[#This Row],[Name:]],'Employee Info'!$B$3:$B$200,0),MATCH(Data6[[#Headers],[Phone]],'Employee Info'!$C$2:$J$2,0)),"")</f>
        <v/>
      </c>
      <c r="M728" s="19" t="str">
        <f>IFERROR(INDEX('Employee Info'!$C$3:$J$200,MATCH(Data6[[#This Row],[Name:]],'Employee Info'!$B$3:$B$200,0),MATCH(Data6[[#Headers],[Tech]],'Employee Info'!$C$2:$J$2,0)),"")</f>
        <v/>
      </c>
      <c r="N728" s="19" t="str">
        <f>IFERROR(INDEX('Employee Info'!$C$3:$J$200,MATCH(Data6[[#This Row],[Name:]],'Employee Info'!$B$3:$B$200,0),MATCH(Data6[[#Headers],[Other]],'Employee Info'!$C$2:$J$2,0)),"")</f>
        <v/>
      </c>
      <c r="O728" s="19">
        <f>IFERROR((Data6[[#This Row],[Hours:]]*SUM(Data6[[#This Row],[Rate]:[Other]])),"")</f>
        <v>0</v>
      </c>
      <c r="P728" s="7" t="str">
        <f>IF(Data6[[#This Row],[WO'#:]]="","Riley #","WO#")</f>
        <v>Riley #</v>
      </c>
      <c r="Q728" s="7">
        <f>IFERROR(WEEKNUM(Data6[[#This Row],[Date:]]),"")</f>
        <v>19</v>
      </c>
      <c r="R728" s="6">
        <f t="shared" si="33"/>
        <v>45417</v>
      </c>
      <c r="S728" s="6">
        <f>Data6[[#This Row],[Week Start]]+7</f>
        <v>45424</v>
      </c>
      <c r="T728" s="7" t="str">
        <f t="shared" si="34"/>
        <v>5/5/2024 - 5/12/2024</v>
      </c>
      <c r="U728" s="7" t="str">
        <f t="shared" si="35"/>
        <v>Time Card</v>
      </c>
      <c r="V728" s="8" t="str">
        <f>RIGHT(TEXT(Data6[[#This Row],[Date:]],"mmddyyyy"),4)</f>
        <v>2024</v>
      </c>
      <c r="W728" s="8" t="str">
        <f>MID(TEXT(Data6[[#This Row],[Date:]],"mmddyyyy"),3,2)</f>
        <v>06</v>
      </c>
      <c r="X728" s="8" t="str">
        <f>LEFT(TEXT(Data6[[#This Row],[Date:]],"mmddyyyy"),2)</f>
        <v>05</v>
      </c>
      <c r="Y728" s="6">
        <f>DATE(Data6[[#This Row],[Year]],Data6[[#This Row],[Month]],Data6[[#This Row],[Day]])</f>
        <v>45418</v>
      </c>
    </row>
    <row r="729" spans="1:25">
      <c r="A729" s="5">
        <v>45418.583767939817</v>
      </c>
      <c r="B729" s="7" t="s">
        <v>35</v>
      </c>
      <c r="C729" s="6" t="s">
        <v>729</v>
      </c>
      <c r="D729" s="7" t="s">
        <v>735</v>
      </c>
      <c r="E729" s="8">
        <v>2</v>
      </c>
      <c r="F729" s="7" t="s">
        <v>68</v>
      </c>
      <c r="G729" s="7" t="s">
        <v>68</v>
      </c>
      <c r="H729" s="7" t="s">
        <v>518</v>
      </c>
      <c r="I729" s="7" t="s">
        <v>44</v>
      </c>
      <c r="J729" s="19" t="str">
        <f>IFERROR(INDEX('Employee Info'!$C$3:$E$200,MATCH(Data6[[#This Row],[Name:]],'Employee Info'!$B$3:$B$200,0),MATCH(Data6[[#This Row],[Hours Type:]],'Employee Info'!$C$2:$E$2,0)),"")</f>
        <v/>
      </c>
      <c r="K729" s="19" t="str">
        <f>IFERROR(INDEX('Employee Info'!$C$3:$J$200,MATCH(Data6[[#This Row],[Name:]],'Employee Info'!$B$3:$B$200,0),MATCH(Data6[[#Headers],[Truck]],'Employee Info'!$C$2:$J$2,0)),"")</f>
        <v/>
      </c>
      <c r="L729" s="19" t="str">
        <f>IFERROR(INDEX('Employee Info'!$C$3:$J$200,MATCH(Data6[[#This Row],[Name:]],'Employee Info'!$B$3:$B$200,0),MATCH(Data6[[#Headers],[Phone]],'Employee Info'!$C$2:$J$2,0)),"")</f>
        <v/>
      </c>
      <c r="M729" s="19" t="str">
        <f>IFERROR(INDEX('Employee Info'!$C$3:$J$200,MATCH(Data6[[#This Row],[Name:]],'Employee Info'!$B$3:$B$200,0),MATCH(Data6[[#Headers],[Tech]],'Employee Info'!$C$2:$J$2,0)),"")</f>
        <v/>
      </c>
      <c r="N729" s="19" t="str">
        <f>IFERROR(INDEX('Employee Info'!$C$3:$J$200,MATCH(Data6[[#This Row],[Name:]],'Employee Info'!$B$3:$B$200,0),MATCH(Data6[[#Headers],[Other]],'Employee Info'!$C$2:$J$2,0)),"")</f>
        <v/>
      </c>
      <c r="O729" s="19">
        <f>IFERROR((Data6[[#This Row],[Hours:]]*SUM(Data6[[#This Row],[Rate]:[Other]])),"")</f>
        <v>0</v>
      </c>
      <c r="P729" s="7" t="str">
        <f>IF(Data6[[#This Row],[WO'#:]]="","Riley #","WO#")</f>
        <v>Riley #</v>
      </c>
      <c r="Q729" s="7">
        <f>IFERROR(WEEKNUM(Data6[[#This Row],[Date:]]),"")</f>
        <v>19</v>
      </c>
      <c r="R729" s="6">
        <f t="shared" si="33"/>
        <v>45417</v>
      </c>
      <c r="S729" s="6">
        <f>Data6[[#This Row],[Week Start]]+7</f>
        <v>45424</v>
      </c>
      <c r="T729" s="7" t="str">
        <f t="shared" si="34"/>
        <v>5/5/2024 - 5/12/2024</v>
      </c>
      <c r="U729" s="7" t="str">
        <f t="shared" si="35"/>
        <v>Time Card</v>
      </c>
      <c r="V729" s="8" t="str">
        <f>RIGHT(TEXT(Data6[[#This Row],[Date:]],"mmddyyyy"),4)</f>
        <v>2024</v>
      </c>
      <c r="W729" s="8" t="str">
        <f>MID(TEXT(Data6[[#This Row],[Date:]],"mmddyyyy"),3,2)</f>
        <v>06</v>
      </c>
      <c r="X729" s="8" t="str">
        <f>LEFT(TEXT(Data6[[#This Row],[Date:]],"mmddyyyy"),2)</f>
        <v>05</v>
      </c>
      <c r="Y729" s="6">
        <f>DATE(Data6[[#This Row],[Year]],Data6[[#This Row],[Month]],Data6[[#This Row],[Day]])</f>
        <v>45418</v>
      </c>
    </row>
    <row r="730" spans="1:25">
      <c r="A730" s="5">
        <v>45422.541510300929</v>
      </c>
      <c r="B730" s="7" t="s">
        <v>66</v>
      </c>
      <c r="C730" s="6" t="s">
        <v>729</v>
      </c>
      <c r="D730" s="7" t="s">
        <v>572</v>
      </c>
      <c r="E730" s="8">
        <v>1</v>
      </c>
      <c r="F730" s="7" t="s">
        <v>68</v>
      </c>
      <c r="G730" s="7" t="s">
        <v>68</v>
      </c>
      <c r="H730" s="7" t="s">
        <v>573</v>
      </c>
      <c r="I730" s="7" t="s">
        <v>44</v>
      </c>
      <c r="J730" s="19" t="str">
        <f>IFERROR(INDEX('Employee Info'!$C$3:$E$200,MATCH(Data6[[#This Row],[Name:]],'Employee Info'!$B$3:$B$200,0),MATCH(Data6[[#This Row],[Hours Type:]],'Employee Info'!$C$2:$E$2,0)),"")</f>
        <v/>
      </c>
      <c r="K730" s="19" t="str">
        <f>IFERROR(INDEX('Employee Info'!$C$3:$J$200,MATCH(Data6[[#This Row],[Name:]],'Employee Info'!$B$3:$B$200,0),MATCH(Data6[[#Headers],[Truck]],'Employee Info'!$C$2:$J$2,0)),"")</f>
        <v/>
      </c>
      <c r="L730" s="19" t="str">
        <f>IFERROR(INDEX('Employee Info'!$C$3:$J$200,MATCH(Data6[[#This Row],[Name:]],'Employee Info'!$B$3:$B$200,0),MATCH(Data6[[#Headers],[Phone]],'Employee Info'!$C$2:$J$2,0)),"")</f>
        <v/>
      </c>
      <c r="M730" s="19" t="str">
        <f>IFERROR(INDEX('Employee Info'!$C$3:$J$200,MATCH(Data6[[#This Row],[Name:]],'Employee Info'!$B$3:$B$200,0),MATCH(Data6[[#Headers],[Tech]],'Employee Info'!$C$2:$J$2,0)),"")</f>
        <v/>
      </c>
      <c r="N730" s="19" t="str">
        <f>IFERROR(INDEX('Employee Info'!$C$3:$J$200,MATCH(Data6[[#This Row],[Name:]],'Employee Info'!$B$3:$B$200,0),MATCH(Data6[[#Headers],[Other]],'Employee Info'!$C$2:$J$2,0)),"")</f>
        <v/>
      </c>
      <c r="O730" s="19">
        <f>IFERROR((Data6[[#This Row],[Hours:]]*SUM(Data6[[#This Row],[Rate]:[Other]])),"")</f>
        <v>0</v>
      </c>
      <c r="P730" s="7" t="str">
        <f>IF(Data6[[#This Row],[WO'#:]]="","Riley #","WO#")</f>
        <v>Riley #</v>
      </c>
      <c r="Q730" s="7">
        <f>IFERROR(WEEKNUM(Data6[[#This Row],[Date:]]),"")</f>
        <v>19</v>
      </c>
      <c r="R730" s="6">
        <f t="shared" si="33"/>
        <v>45417</v>
      </c>
      <c r="S730" s="6">
        <f>Data6[[#This Row],[Week Start]]+7</f>
        <v>45424</v>
      </c>
      <c r="T730" s="7" t="str">
        <f t="shared" si="34"/>
        <v>5/5/2024 - 5/12/2024</v>
      </c>
      <c r="U730" s="7" t="str">
        <f t="shared" si="35"/>
        <v>Time Card</v>
      </c>
      <c r="V730" s="8" t="str">
        <f>RIGHT(TEXT(Data6[[#This Row],[Date:]],"mmddyyyy"),4)</f>
        <v>2024</v>
      </c>
      <c r="W730" s="8" t="str">
        <f>MID(TEXT(Data6[[#This Row],[Date:]],"mmddyyyy"),3,2)</f>
        <v>06</v>
      </c>
      <c r="X730" s="8" t="str">
        <f>LEFT(TEXT(Data6[[#This Row],[Date:]],"mmddyyyy"),2)</f>
        <v>05</v>
      </c>
      <c r="Y730" s="6">
        <f>DATE(Data6[[#This Row],[Year]],Data6[[#This Row],[Month]],Data6[[#This Row],[Day]])</f>
        <v>45418</v>
      </c>
    </row>
    <row r="731" spans="1:25">
      <c r="A731" s="5">
        <v>45418.565080324071</v>
      </c>
      <c r="B731" s="7" t="s">
        <v>31</v>
      </c>
      <c r="C731" s="6" t="s">
        <v>729</v>
      </c>
      <c r="D731" s="7" t="s">
        <v>737</v>
      </c>
      <c r="E731" s="8">
        <v>1</v>
      </c>
      <c r="G731" s="7" t="s">
        <v>68</v>
      </c>
      <c r="H731" s="7" t="s">
        <v>577</v>
      </c>
      <c r="I731" s="7" t="s">
        <v>44</v>
      </c>
      <c r="J731" s="19" t="str">
        <f>IFERROR(INDEX('Employee Info'!$C$3:$E$200,MATCH(Data6[[#This Row],[Name:]],'Employee Info'!$B$3:$B$200,0),MATCH(Data6[[#This Row],[Hours Type:]],'Employee Info'!$C$2:$E$2,0)),"")</f>
        <v/>
      </c>
      <c r="K731" s="19" t="str">
        <f>IFERROR(INDEX('Employee Info'!$C$3:$J$200,MATCH(Data6[[#This Row],[Name:]],'Employee Info'!$B$3:$B$200,0),MATCH(Data6[[#Headers],[Truck]],'Employee Info'!$C$2:$J$2,0)),"")</f>
        <v/>
      </c>
      <c r="L731" s="19" t="str">
        <f>IFERROR(INDEX('Employee Info'!$C$3:$J$200,MATCH(Data6[[#This Row],[Name:]],'Employee Info'!$B$3:$B$200,0),MATCH(Data6[[#Headers],[Phone]],'Employee Info'!$C$2:$J$2,0)),"")</f>
        <v/>
      </c>
      <c r="M731" s="19" t="str">
        <f>IFERROR(INDEX('Employee Info'!$C$3:$J$200,MATCH(Data6[[#This Row],[Name:]],'Employee Info'!$B$3:$B$200,0),MATCH(Data6[[#Headers],[Tech]],'Employee Info'!$C$2:$J$2,0)),"")</f>
        <v/>
      </c>
      <c r="N731" s="19" t="str">
        <f>IFERROR(INDEX('Employee Info'!$C$3:$J$200,MATCH(Data6[[#This Row],[Name:]],'Employee Info'!$B$3:$B$200,0),MATCH(Data6[[#Headers],[Other]],'Employee Info'!$C$2:$J$2,0)),"")</f>
        <v/>
      </c>
      <c r="O731" s="19">
        <f>IFERROR((Data6[[#This Row],[Hours:]]*SUM(Data6[[#This Row],[Rate]:[Other]])),"")</f>
        <v>0</v>
      </c>
      <c r="P731" s="7" t="str">
        <f>IF(Data6[[#This Row],[WO'#:]]="","Riley #","WO#")</f>
        <v>Riley #</v>
      </c>
      <c r="Q731" s="7">
        <f>IFERROR(WEEKNUM(Data6[[#This Row],[Date:]]),"")</f>
        <v>19</v>
      </c>
      <c r="R731" s="6">
        <f t="shared" si="33"/>
        <v>45417</v>
      </c>
      <c r="S731" s="6">
        <f>Data6[[#This Row],[Week Start]]+7</f>
        <v>45424</v>
      </c>
      <c r="T731" s="7" t="str">
        <f t="shared" si="34"/>
        <v>5/5/2024 - 5/12/2024</v>
      </c>
      <c r="U731" s="7" t="str">
        <f t="shared" si="35"/>
        <v>Time Card</v>
      </c>
      <c r="V731" s="8" t="str">
        <f>RIGHT(TEXT(Data6[[#This Row],[Date:]],"mmddyyyy"),4)</f>
        <v>2024</v>
      </c>
      <c r="W731" s="8" t="str">
        <f>MID(TEXT(Data6[[#This Row],[Date:]],"mmddyyyy"),3,2)</f>
        <v>06</v>
      </c>
      <c r="X731" s="8" t="str">
        <f>LEFT(TEXT(Data6[[#This Row],[Date:]],"mmddyyyy"),2)</f>
        <v>05</v>
      </c>
      <c r="Y731" s="6">
        <f>DATE(Data6[[#This Row],[Year]],Data6[[#This Row],[Month]],Data6[[#This Row],[Day]])</f>
        <v>45418</v>
      </c>
    </row>
    <row r="732" spans="1:25">
      <c r="A732" s="5">
        <v>45419.57922777778</v>
      </c>
      <c r="B732" s="7" t="s">
        <v>31</v>
      </c>
      <c r="C732" s="6" t="s">
        <v>738</v>
      </c>
      <c r="D732" s="7" t="s">
        <v>340</v>
      </c>
      <c r="E732" s="8">
        <v>1</v>
      </c>
      <c r="F732" s="7">
        <v>6984733</v>
      </c>
      <c r="G732" s="7" t="s">
        <v>68</v>
      </c>
      <c r="H732" s="7" t="s">
        <v>69</v>
      </c>
      <c r="I732" s="7" t="s">
        <v>44</v>
      </c>
      <c r="J732" s="19" t="str">
        <f>IFERROR(INDEX('Employee Info'!$C$3:$E$200,MATCH(Data6[[#This Row],[Name:]],'Employee Info'!$B$3:$B$200,0),MATCH(Data6[[#This Row],[Hours Type:]],'Employee Info'!$C$2:$E$2,0)),"")</f>
        <v/>
      </c>
      <c r="K732" s="19" t="str">
        <f>IFERROR(INDEX('Employee Info'!$C$3:$J$200,MATCH(Data6[[#This Row],[Name:]],'Employee Info'!$B$3:$B$200,0),MATCH(Data6[[#Headers],[Truck]],'Employee Info'!$C$2:$J$2,0)),"")</f>
        <v/>
      </c>
      <c r="L732" s="19" t="str">
        <f>IFERROR(INDEX('Employee Info'!$C$3:$J$200,MATCH(Data6[[#This Row],[Name:]],'Employee Info'!$B$3:$B$200,0),MATCH(Data6[[#Headers],[Phone]],'Employee Info'!$C$2:$J$2,0)),"")</f>
        <v/>
      </c>
      <c r="M732" s="19" t="str">
        <f>IFERROR(INDEX('Employee Info'!$C$3:$J$200,MATCH(Data6[[#This Row],[Name:]],'Employee Info'!$B$3:$B$200,0),MATCH(Data6[[#Headers],[Tech]],'Employee Info'!$C$2:$J$2,0)),"")</f>
        <v/>
      </c>
      <c r="N732" s="19" t="str">
        <f>IFERROR(INDEX('Employee Info'!$C$3:$J$200,MATCH(Data6[[#This Row],[Name:]],'Employee Info'!$B$3:$B$200,0),MATCH(Data6[[#Headers],[Other]],'Employee Info'!$C$2:$J$2,0)),"")</f>
        <v/>
      </c>
      <c r="O732" s="19">
        <f>IFERROR((Data6[[#This Row],[Hours:]]*SUM(Data6[[#This Row],[Rate]:[Other]])),"")</f>
        <v>0</v>
      </c>
      <c r="P732" s="7" t="str">
        <f>IF(Data6[[#This Row],[WO'#:]]="","Riley #","WO#")</f>
        <v>WO#</v>
      </c>
      <c r="Q732" s="7">
        <f>IFERROR(WEEKNUM(Data6[[#This Row],[Date:]]),"")</f>
        <v>19</v>
      </c>
      <c r="R732" s="6">
        <f t="shared" si="33"/>
        <v>45417</v>
      </c>
      <c r="S732" s="6">
        <f>Data6[[#This Row],[Week Start]]+7</f>
        <v>45424</v>
      </c>
      <c r="T732" s="7" t="str">
        <f t="shared" si="34"/>
        <v>5/5/2024 - 5/12/2024</v>
      </c>
      <c r="U732" s="7" t="str">
        <f t="shared" si="35"/>
        <v>Time Card</v>
      </c>
      <c r="V732" s="8" t="str">
        <f>RIGHT(TEXT(Data6[[#This Row],[Date:]],"mmddyyyy"),4)</f>
        <v>2024</v>
      </c>
      <c r="W732" s="8" t="str">
        <f>MID(TEXT(Data6[[#This Row],[Date:]],"mmddyyyy"),3,2)</f>
        <v>07</v>
      </c>
      <c r="X732" s="8" t="str">
        <f>LEFT(TEXT(Data6[[#This Row],[Date:]],"mmddyyyy"),2)</f>
        <v>05</v>
      </c>
      <c r="Y732" s="6">
        <f>DATE(Data6[[#This Row],[Year]],Data6[[#This Row],[Month]],Data6[[#This Row],[Day]])</f>
        <v>45419</v>
      </c>
    </row>
    <row r="733" spans="1:25">
      <c r="A733" s="5">
        <v>45422.549368171298</v>
      </c>
      <c r="B733" s="7" t="s">
        <v>66</v>
      </c>
      <c r="C733" s="6" t="s">
        <v>738</v>
      </c>
      <c r="D733" s="7" t="s">
        <v>569</v>
      </c>
      <c r="E733" s="8">
        <v>5</v>
      </c>
      <c r="F733" s="7">
        <v>6984733</v>
      </c>
      <c r="G733" s="7" t="s">
        <v>68</v>
      </c>
      <c r="H733" s="7" t="s">
        <v>69</v>
      </c>
      <c r="I733" s="7" t="s">
        <v>44</v>
      </c>
      <c r="J733" s="19" t="str">
        <f>IFERROR(INDEX('Employee Info'!$C$3:$E$200,MATCH(Data6[[#This Row],[Name:]],'Employee Info'!$B$3:$B$200,0),MATCH(Data6[[#This Row],[Hours Type:]],'Employee Info'!$C$2:$E$2,0)),"")</f>
        <v/>
      </c>
      <c r="K733" s="19" t="str">
        <f>IFERROR(INDEX('Employee Info'!$C$3:$J$200,MATCH(Data6[[#This Row],[Name:]],'Employee Info'!$B$3:$B$200,0),MATCH(Data6[[#Headers],[Truck]],'Employee Info'!$C$2:$J$2,0)),"")</f>
        <v/>
      </c>
      <c r="L733" s="19" t="str">
        <f>IFERROR(INDEX('Employee Info'!$C$3:$J$200,MATCH(Data6[[#This Row],[Name:]],'Employee Info'!$B$3:$B$200,0),MATCH(Data6[[#Headers],[Phone]],'Employee Info'!$C$2:$J$2,0)),"")</f>
        <v/>
      </c>
      <c r="M733" s="19" t="str">
        <f>IFERROR(INDEX('Employee Info'!$C$3:$J$200,MATCH(Data6[[#This Row],[Name:]],'Employee Info'!$B$3:$B$200,0),MATCH(Data6[[#Headers],[Tech]],'Employee Info'!$C$2:$J$2,0)),"")</f>
        <v/>
      </c>
      <c r="N733" s="19" t="str">
        <f>IFERROR(INDEX('Employee Info'!$C$3:$J$200,MATCH(Data6[[#This Row],[Name:]],'Employee Info'!$B$3:$B$200,0),MATCH(Data6[[#Headers],[Other]],'Employee Info'!$C$2:$J$2,0)),"")</f>
        <v/>
      </c>
      <c r="O733" s="19">
        <f>IFERROR((Data6[[#This Row],[Hours:]]*SUM(Data6[[#This Row],[Rate]:[Other]])),"")</f>
        <v>0</v>
      </c>
      <c r="P733" s="7" t="str">
        <f>IF(Data6[[#This Row],[WO'#:]]="","Riley #","WO#")</f>
        <v>WO#</v>
      </c>
      <c r="Q733" s="7">
        <f>IFERROR(WEEKNUM(Data6[[#This Row],[Date:]]),"")</f>
        <v>19</v>
      </c>
      <c r="R733" s="6">
        <f t="shared" si="33"/>
        <v>45417</v>
      </c>
      <c r="S733" s="6">
        <f>Data6[[#This Row],[Week Start]]+7</f>
        <v>45424</v>
      </c>
      <c r="T733" s="7" t="str">
        <f t="shared" si="34"/>
        <v>5/5/2024 - 5/12/2024</v>
      </c>
      <c r="U733" s="7" t="str">
        <f t="shared" si="35"/>
        <v>Time Card</v>
      </c>
      <c r="V733" s="8" t="str">
        <f>RIGHT(TEXT(Data6[[#This Row],[Date:]],"mmddyyyy"),4)</f>
        <v>2024</v>
      </c>
      <c r="W733" s="8" t="str">
        <f>MID(TEXT(Data6[[#This Row],[Date:]],"mmddyyyy"),3,2)</f>
        <v>07</v>
      </c>
      <c r="X733" s="8" t="str">
        <f>LEFT(TEXT(Data6[[#This Row],[Date:]],"mmddyyyy"),2)</f>
        <v>05</v>
      </c>
      <c r="Y733" s="6">
        <f>DATE(Data6[[#This Row],[Year]],Data6[[#This Row],[Month]],Data6[[#This Row],[Day]])</f>
        <v>45419</v>
      </c>
    </row>
    <row r="734" spans="1:25">
      <c r="A734" s="5">
        <v>45419.432576967592</v>
      </c>
      <c r="B734" s="7" t="s">
        <v>23</v>
      </c>
      <c r="C734" s="6" t="s">
        <v>738</v>
      </c>
      <c r="D734" s="7" t="s">
        <v>734</v>
      </c>
      <c r="E734" s="8">
        <v>8</v>
      </c>
      <c r="F734" s="7">
        <v>7098027</v>
      </c>
      <c r="G734" s="7" t="s">
        <v>68</v>
      </c>
      <c r="H734" s="7" t="s">
        <v>69</v>
      </c>
      <c r="I734" s="7" t="s">
        <v>44</v>
      </c>
      <c r="J734" s="19" t="str">
        <f>IFERROR(INDEX('Employee Info'!$C$3:$E$200,MATCH(Data6[[#This Row],[Name:]],'Employee Info'!$B$3:$B$200,0),MATCH(Data6[[#This Row],[Hours Type:]],'Employee Info'!$C$2:$E$2,0)),"")</f>
        <v/>
      </c>
      <c r="K734" s="19" t="str">
        <f>IFERROR(INDEX('Employee Info'!$C$3:$J$200,MATCH(Data6[[#This Row],[Name:]],'Employee Info'!$B$3:$B$200,0),MATCH(Data6[[#Headers],[Truck]],'Employee Info'!$C$2:$J$2,0)),"")</f>
        <v/>
      </c>
      <c r="L734" s="19" t="str">
        <f>IFERROR(INDEX('Employee Info'!$C$3:$J$200,MATCH(Data6[[#This Row],[Name:]],'Employee Info'!$B$3:$B$200,0),MATCH(Data6[[#Headers],[Phone]],'Employee Info'!$C$2:$J$2,0)),"")</f>
        <v/>
      </c>
      <c r="M734" s="19" t="str">
        <f>IFERROR(INDEX('Employee Info'!$C$3:$J$200,MATCH(Data6[[#This Row],[Name:]],'Employee Info'!$B$3:$B$200,0),MATCH(Data6[[#Headers],[Tech]],'Employee Info'!$C$2:$J$2,0)),"")</f>
        <v/>
      </c>
      <c r="N734" s="19" t="str">
        <f>IFERROR(INDEX('Employee Info'!$C$3:$J$200,MATCH(Data6[[#This Row],[Name:]],'Employee Info'!$B$3:$B$200,0),MATCH(Data6[[#Headers],[Other]],'Employee Info'!$C$2:$J$2,0)),"")</f>
        <v/>
      </c>
      <c r="O734" s="19">
        <f>IFERROR((Data6[[#This Row],[Hours:]]*SUM(Data6[[#This Row],[Rate]:[Other]])),"")</f>
        <v>0</v>
      </c>
      <c r="P734" s="7" t="str">
        <f>IF(Data6[[#This Row],[WO'#:]]="","Riley #","WO#")</f>
        <v>WO#</v>
      </c>
      <c r="Q734" s="7">
        <f>IFERROR(WEEKNUM(Data6[[#This Row],[Date:]]),"")</f>
        <v>19</v>
      </c>
      <c r="R734" s="6">
        <f t="shared" si="33"/>
        <v>45417</v>
      </c>
      <c r="S734" s="6">
        <f>Data6[[#This Row],[Week Start]]+7</f>
        <v>45424</v>
      </c>
      <c r="T734" s="7" t="str">
        <f t="shared" si="34"/>
        <v>5/5/2024 - 5/12/2024</v>
      </c>
      <c r="U734" s="7" t="str">
        <f t="shared" si="35"/>
        <v>Time Card</v>
      </c>
      <c r="V734" s="8" t="str">
        <f>RIGHT(TEXT(Data6[[#This Row],[Date:]],"mmddyyyy"),4)</f>
        <v>2024</v>
      </c>
      <c r="W734" s="8" t="str">
        <f>MID(TEXT(Data6[[#This Row],[Date:]],"mmddyyyy"),3,2)</f>
        <v>07</v>
      </c>
      <c r="X734" s="8" t="str">
        <f>LEFT(TEXT(Data6[[#This Row],[Date:]],"mmddyyyy"),2)</f>
        <v>05</v>
      </c>
      <c r="Y734" s="6">
        <f>DATE(Data6[[#This Row],[Year]],Data6[[#This Row],[Month]],Data6[[#This Row],[Day]])</f>
        <v>45419</v>
      </c>
    </row>
    <row r="735" spans="1:25">
      <c r="A735" s="5">
        <v>45419.579708564816</v>
      </c>
      <c r="B735" s="7" t="s">
        <v>31</v>
      </c>
      <c r="C735" s="6" t="s">
        <v>738</v>
      </c>
      <c r="D735" s="7" t="s">
        <v>739</v>
      </c>
      <c r="E735" s="8">
        <v>7</v>
      </c>
      <c r="F735" s="7">
        <v>7098027</v>
      </c>
      <c r="G735" s="7" t="s">
        <v>68</v>
      </c>
      <c r="H735" s="7" t="s">
        <v>69</v>
      </c>
      <c r="I735" s="7" t="s">
        <v>44</v>
      </c>
      <c r="J735" s="19" t="str">
        <f>IFERROR(INDEX('Employee Info'!$C$3:$E$200,MATCH(Data6[[#This Row],[Name:]],'Employee Info'!$B$3:$B$200,0),MATCH(Data6[[#This Row],[Hours Type:]],'Employee Info'!$C$2:$E$2,0)),"")</f>
        <v/>
      </c>
      <c r="K735" s="19" t="str">
        <f>IFERROR(INDEX('Employee Info'!$C$3:$J$200,MATCH(Data6[[#This Row],[Name:]],'Employee Info'!$B$3:$B$200,0),MATCH(Data6[[#Headers],[Truck]],'Employee Info'!$C$2:$J$2,0)),"")</f>
        <v/>
      </c>
      <c r="L735" s="19" t="str">
        <f>IFERROR(INDEX('Employee Info'!$C$3:$J$200,MATCH(Data6[[#This Row],[Name:]],'Employee Info'!$B$3:$B$200,0),MATCH(Data6[[#Headers],[Phone]],'Employee Info'!$C$2:$J$2,0)),"")</f>
        <v/>
      </c>
      <c r="M735" s="19" t="str">
        <f>IFERROR(INDEX('Employee Info'!$C$3:$J$200,MATCH(Data6[[#This Row],[Name:]],'Employee Info'!$B$3:$B$200,0),MATCH(Data6[[#Headers],[Tech]],'Employee Info'!$C$2:$J$2,0)),"")</f>
        <v/>
      </c>
      <c r="N735" s="19" t="str">
        <f>IFERROR(INDEX('Employee Info'!$C$3:$J$200,MATCH(Data6[[#This Row],[Name:]],'Employee Info'!$B$3:$B$200,0),MATCH(Data6[[#Headers],[Other]],'Employee Info'!$C$2:$J$2,0)),"")</f>
        <v/>
      </c>
      <c r="O735" s="19">
        <f>IFERROR((Data6[[#This Row],[Hours:]]*SUM(Data6[[#This Row],[Rate]:[Other]])),"")</f>
        <v>0</v>
      </c>
      <c r="P735" s="7" t="str">
        <f>IF(Data6[[#This Row],[WO'#:]]="","Riley #","WO#")</f>
        <v>WO#</v>
      </c>
      <c r="Q735" s="7">
        <f>IFERROR(WEEKNUM(Data6[[#This Row],[Date:]]),"")</f>
        <v>19</v>
      </c>
      <c r="R735" s="6">
        <f t="shared" si="33"/>
        <v>45417</v>
      </c>
      <c r="S735" s="6">
        <f>Data6[[#This Row],[Week Start]]+7</f>
        <v>45424</v>
      </c>
      <c r="T735" s="7" t="str">
        <f t="shared" si="34"/>
        <v>5/5/2024 - 5/12/2024</v>
      </c>
      <c r="U735" s="7" t="str">
        <f t="shared" si="35"/>
        <v>Time Card</v>
      </c>
      <c r="V735" s="8" t="str">
        <f>RIGHT(TEXT(Data6[[#This Row],[Date:]],"mmddyyyy"),4)</f>
        <v>2024</v>
      </c>
      <c r="W735" s="8" t="str">
        <f>MID(TEXT(Data6[[#This Row],[Date:]],"mmddyyyy"),3,2)</f>
        <v>07</v>
      </c>
      <c r="X735" s="8" t="str">
        <f>LEFT(TEXT(Data6[[#This Row],[Date:]],"mmddyyyy"),2)</f>
        <v>05</v>
      </c>
      <c r="Y735" s="6">
        <f>DATE(Data6[[#This Row],[Year]],Data6[[#This Row],[Month]],Data6[[#This Row],[Day]])</f>
        <v>45419</v>
      </c>
    </row>
    <row r="736" spans="1:25">
      <c r="A736" s="5">
        <v>45422.542652430559</v>
      </c>
      <c r="B736" s="7" t="s">
        <v>66</v>
      </c>
      <c r="C736" s="6" t="s">
        <v>738</v>
      </c>
      <c r="D736" s="7" t="s">
        <v>571</v>
      </c>
      <c r="E736" s="8">
        <v>1</v>
      </c>
      <c r="F736" s="7">
        <v>7098027</v>
      </c>
      <c r="G736" s="7" t="s">
        <v>68</v>
      </c>
      <c r="H736" s="7" t="s">
        <v>69</v>
      </c>
      <c r="I736" s="7" t="s">
        <v>44</v>
      </c>
      <c r="J736" s="19" t="str">
        <f>IFERROR(INDEX('Employee Info'!$C$3:$E$200,MATCH(Data6[[#This Row],[Name:]],'Employee Info'!$B$3:$B$200,0),MATCH(Data6[[#This Row],[Hours Type:]],'Employee Info'!$C$2:$E$2,0)),"")</f>
        <v/>
      </c>
      <c r="K736" s="19" t="str">
        <f>IFERROR(INDEX('Employee Info'!$C$3:$J$200,MATCH(Data6[[#This Row],[Name:]],'Employee Info'!$B$3:$B$200,0),MATCH(Data6[[#Headers],[Truck]],'Employee Info'!$C$2:$J$2,0)),"")</f>
        <v/>
      </c>
      <c r="L736" s="19" t="str">
        <f>IFERROR(INDEX('Employee Info'!$C$3:$J$200,MATCH(Data6[[#This Row],[Name:]],'Employee Info'!$B$3:$B$200,0),MATCH(Data6[[#Headers],[Phone]],'Employee Info'!$C$2:$J$2,0)),"")</f>
        <v/>
      </c>
      <c r="M736" s="19" t="str">
        <f>IFERROR(INDEX('Employee Info'!$C$3:$J$200,MATCH(Data6[[#This Row],[Name:]],'Employee Info'!$B$3:$B$200,0),MATCH(Data6[[#Headers],[Tech]],'Employee Info'!$C$2:$J$2,0)),"")</f>
        <v/>
      </c>
      <c r="N736" s="19" t="str">
        <f>IFERROR(INDEX('Employee Info'!$C$3:$J$200,MATCH(Data6[[#This Row],[Name:]],'Employee Info'!$B$3:$B$200,0),MATCH(Data6[[#Headers],[Other]],'Employee Info'!$C$2:$J$2,0)),"")</f>
        <v/>
      </c>
      <c r="O736" s="19">
        <f>IFERROR((Data6[[#This Row],[Hours:]]*SUM(Data6[[#This Row],[Rate]:[Other]])),"")</f>
        <v>0</v>
      </c>
      <c r="P736" s="7" t="str">
        <f>IF(Data6[[#This Row],[WO'#:]]="","Riley #","WO#")</f>
        <v>WO#</v>
      </c>
      <c r="Q736" s="7">
        <f>IFERROR(WEEKNUM(Data6[[#This Row],[Date:]]),"")</f>
        <v>19</v>
      </c>
      <c r="R736" s="6">
        <f t="shared" si="33"/>
        <v>45417</v>
      </c>
      <c r="S736" s="6">
        <f>Data6[[#This Row],[Week Start]]+7</f>
        <v>45424</v>
      </c>
      <c r="T736" s="7" t="str">
        <f t="shared" si="34"/>
        <v>5/5/2024 - 5/12/2024</v>
      </c>
      <c r="U736" s="7" t="str">
        <f t="shared" si="35"/>
        <v>Time Card</v>
      </c>
      <c r="V736" s="8" t="str">
        <f>RIGHT(TEXT(Data6[[#This Row],[Date:]],"mmddyyyy"),4)</f>
        <v>2024</v>
      </c>
      <c r="W736" s="8" t="str">
        <f>MID(TEXT(Data6[[#This Row],[Date:]],"mmddyyyy"),3,2)</f>
        <v>07</v>
      </c>
      <c r="X736" s="8" t="str">
        <f>LEFT(TEXT(Data6[[#This Row],[Date:]],"mmddyyyy"),2)</f>
        <v>05</v>
      </c>
      <c r="Y736" s="6">
        <f>DATE(Data6[[#This Row],[Year]],Data6[[#This Row],[Month]],Data6[[#This Row],[Day]])</f>
        <v>45419</v>
      </c>
    </row>
    <row r="737" spans="1:25">
      <c r="A737" s="5">
        <v>45422.543438541667</v>
      </c>
      <c r="B737" s="7" t="s">
        <v>66</v>
      </c>
      <c r="C737" s="6" t="s">
        <v>738</v>
      </c>
      <c r="D737" s="7" t="s">
        <v>571</v>
      </c>
      <c r="E737" s="8">
        <v>1</v>
      </c>
      <c r="F737" s="7">
        <v>7098027</v>
      </c>
      <c r="G737" s="7" t="s">
        <v>68</v>
      </c>
      <c r="H737" s="7" t="s">
        <v>69</v>
      </c>
      <c r="I737" s="7" t="s">
        <v>45</v>
      </c>
      <c r="J737" s="19" t="str">
        <f>IFERROR(INDEX('Employee Info'!$C$3:$E$200,MATCH(Data6[[#This Row],[Name:]],'Employee Info'!$B$3:$B$200,0),MATCH(Data6[[#This Row],[Hours Type:]],'Employee Info'!$C$2:$E$2,0)),"")</f>
        <v/>
      </c>
      <c r="K737" s="19" t="str">
        <f>IFERROR(INDEX('Employee Info'!$C$3:$J$200,MATCH(Data6[[#This Row],[Name:]],'Employee Info'!$B$3:$B$200,0),MATCH(Data6[[#Headers],[Truck]],'Employee Info'!$C$2:$J$2,0)),"")</f>
        <v/>
      </c>
      <c r="L737" s="19" t="str">
        <f>IFERROR(INDEX('Employee Info'!$C$3:$J$200,MATCH(Data6[[#This Row],[Name:]],'Employee Info'!$B$3:$B$200,0),MATCH(Data6[[#Headers],[Phone]],'Employee Info'!$C$2:$J$2,0)),"")</f>
        <v/>
      </c>
      <c r="M737" s="19" t="str">
        <f>IFERROR(INDEX('Employee Info'!$C$3:$J$200,MATCH(Data6[[#This Row],[Name:]],'Employee Info'!$B$3:$B$200,0),MATCH(Data6[[#Headers],[Tech]],'Employee Info'!$C$2:$J$2,0)),"")</f>
        <v/>
      </c>
      <c r="N737" s="19" t="str">
        <f>IFERROR(INDEX('Employee Info'!$C$3:$J$200,MATCH(Data6[[#This Row],[Name:]],'Employee Info'!$B$3:$B$200,0),MATCH(Data6[[#Headers],[Other]],'Employee Info'!$C$2:$J$2,0)),"")</f>
        <v/>
      </c>
      <c r="O737" s="19">
        <f>IFERROR((Data6[[#This Row],[Hours:]]*SUM(Data6[[#This Row],[Rate]:[Other]])),"")</f>
        <v>0</v>
      </c>
      <c r="P737" s="7" t="str">
        <f>IF(Data6[[#This Row],[WO'#:]]="","Riley #","WO#")</f>
        <v>WO#</v>
      </c>
      <c r="Q737" s="7">
        <f>IFERROR(WEEKNUM(Data6[[#This Row],[Date:]]),"")</f>
        <v>19</v>
      </c>
      <c r="R737" s="6">
        <f t="shared" si="33"/>
        <v>45417</v>
      </c>
      <c r="S737" s="6">
        <f>Data6[[#This Row],[Week Start]]+7</f>
        <v>45424</v>
      </c>
      <c r="T737" s="7" t="str">
        <f t="shared" si="34"/>
        <v>5/5/2024 - 5/12/2024</v>
      </c>
      <c r="U737" s="7" t="str">
        <f t="shared" si="35"/>
        <v>Time Card</v>
      </c>
      <c r="V737" s="8" t="str">
        <f>RIGHT(TEXT(Data6[[#This Row],[Date:]],"mmddyyyy"),4)</f>
        <v>2024</v>
      </c>
      <c r="W737" s="8" t="str">
        <f>MID(TEXT(Data6[[#This Row],[Date:]],"mmddyyyy"),3,2)</f>
        <v>07</v>
      </c>
      <c r="X737" s="8" t="str">
        <f>LEFT(TEXT(Data6[[#This Row],[Date:]],"mmddyyyy"),2)</f>
        <v>05</v>
      </c>
      <c r="Y737" s="6">
        <f>DATE(Data6[[#This Row],[Year]],Data6[[#This Row],[Month]],Data6[[#This Row],[Day]])</f>
        <v>45419</v>
      </c>
    </row>
    <row r="738" spans="1:25">
      <c r="A738" s="5">
        <v>45420.581266550929</v>
      </c>
      <c r="B738" s="7" t="s">
        <v>35</v>
      </c>
      <c r="C738" s="6" t="s">
        <v>738</v>
      </c>
      <c r="D738" s="7" t="s">
        <v>742</v>
      </c>
      <c r="E738" s="8">
        <v>1.5</v>
      </c>
      <c r="F738" s="7" t="s">
        <v>68</v>
      </c>
      <c r="G738" s="7" t="s">
        <v>68</v>
      </c>
      <c r="H738" s="7" t="s">
        <v>579</v>
      </c>
      <c r="I738" s="7" t="s">
        <v>44</v>
      </c>
      <c r="J738" s="19" t="str">
        <f>IFERROR(INDEX('Employee Info'!$C$3:$E$200,MATCH(Data6[[#This Row],[Name:]],'Employee Info'!$B$3:$B$200,0),MATCH(Data6[[#This Row],[Hours Type:]],'Employee Info'!$C$2:$E$2,0)),"")</f>
        <v/>
      </c>
      <c r="K738" s="19" t="str">
        <f>IFERROR(INDEX('Employee Info'!$C$3:$J$200,MATCH(Data6[[#This Row],[Name:]],'Employee Info'!$B$3:$B$200,0),MATCH(Data6[[#Headers],[Truck]],'Employee Info'!$C$2:$J$2,0)),"")</f>
        <v/>
      </c>
      <c r="L738" s="19" t="str">
        <f>IFERROR(INDEX('Employee Info'!$C$3:$J$200,MATCH(Data6[[#This Row],[Name:]],'Employee Info'!$B$3:$B$200,0),MATCH(Data6[[#Headers],[Phone]],'Employee Info'!$C$2:$J$2,0)),"")</f>
        <v/>
      </c>
      <c r="M738" s="19" t="str">
        <f>IFERROR(INDEX('Employee Info'!$C$3:$J$200,MATCH(Data6[[#This Row],[Name:]],'Employee Info'!$B$3:$B$200,0),MATCH(Data6[[#Headers],[Tech]],'Employee Info'!$C$2:$J$2,0)),"")</f>
        <v/>
      </c>
      <c r="N738" s="19" t="str">
        <f>IFERROR(INDEX('Employee Info'!$C$3:$J$200,MATCH(Data6[[#This Row],[Name:]],'Employee Info'!$B$3:$B$200,0),MATCH(Data6[[#Headers],[Other]],'Employee Info'!$C$2:$J$2,0)),"")</f>
        <v/>
      </c>
      <c r="O738" s="19">
        <f>IFERROR((Data6[[#This Row],[Hours:]]*SUM(Data6[[#This Row],[Rate]:[Other]])),"")</f>
        <v>0</v>
      </c>
      <c r="P738" s="7" t="str">
        <f>IF(Data6[[#This Row],[WO'#:]]="","Riley #","WO#")</f>
        <v>Riley #</v>
      </c>
      <c r="Q738" s="7">
        <f>IFERROR(WEEKNUM(Data6[[#This Row],[Date:]]),"")</f>
        <v>19</v>
      </c>
      <c r="R738" s="6">
        <f t="shared" si="33"/>
        <v>45417</v>
      </c>
      <c r="S738" s="6">
        <f>Data6[[#This Row],[Week Start]]+7</f>
        <v>45424</v>
      </c>
      <c r="T738" s="7" t="str">
        <f t="shared" si="34"/>
        <v>5/5/2024 - 5/12/2024</v>
      </c>
      <c r="U738" s="7" t="str">
        <f t="shared" si="35"/>
        <v>Time Card</v>
      </c>
      <c r="V738" s="8" t="str">
        <f>RIGHT(TEXT(Data6[[#This Row],[Date:]],"mmddyyyy"),4)</f>
        <v>2024</v>
      </c>
      <c r="W738" s="8" t="str">
        <f>MID(TEXT(Data6[[#This Row],[Date:]],"mmddyyyy"),3,2)</f>
        <v>07</v>
      </c>
      <c r="X738" s="8" t="str">
        <f>LEFT(TEXT(Data6[[#This Row],[Date:]],"mmddyyyy"),2)</f>
        <v>05</v>
      </c>
      <c r="Y738" s="6">
        <f>DATE(Data6[[#This Row],[Year]],Data6[[#This Row],[Month]],Data6[[#This Row],[Day]])</f>
        <v>45419</v>
      </c>
    </row>
    <row r="739" spans="1:25">
      <c r="A739" s="5">
        <v>45422.54034039352</v>
      </c>
      <c r="B739" s="7" t="s">
        <v>66</v>
      </c>
      <c r="C739" s="6" t="s">
        <v>738</v>
      </c>
      <c r="D739" s="7" t="s">
        <v>566</v>
      </c>
      <c r="E739" s="8">
        <v>1</v>
      </c>
      <c r="F739" s="7" t="s">
        <v>68</v>
      </c>
      <c r="G739" s="7" t="s">
        <v>68</v>
      </c>
      <c r="H739" s="7" t="s">
        <v>536</v>
      </c>
      <c r="I739" s="7" t="s">
        <v>44</v>
      </c>
      <c r="J739" s="19" t="str">
        <f>IFERROR(INDEX('Employee Info'!$C$3:$E$200,MATCH(Data6[[#This Row],[Name:]],'Employee Info'!$B$3:$B$200,0),MATCH(Data6[[#This Row],[Hours Type:]],'Employee Info'!$C$2:$E$2,0)),"")</f>
        <v/>
      </c>
      <c r="K739" s="19" t="str">
        <f>IFERROR(INDEX('Employee Info'!$C$3:$J$200,MATCH(Data6[[#This Row],[Name:]],'Employee Info'!$B$3:$B$200,0),MATCH(Data6[[#Headers],[Truck]],'Employee Info'!$C$2:$J$2,0)),"")</f>
        <v/>
      </c>
      <c r="L739" s="19" t="str">
        <f>IFERROR(INDEX('Employee Info'!$C$3:$J$200,MATCH(Data6[[#This Row],[Name:]],'Employee Info'!$B$3:$B$200,0),MATCH(Data6[[#Headers],[Phone]],'Employee Info'!$C$2:$J$2,0)),"")</f>
        <v/>
      </c>
      <c r="M739" s="19" t="str">
        <f>IFERROR(INDEX('Employee Info'!$C$3:$J$200,MATCH(Data6[[#This Row],[Name:]],'Employee Info'!$B$3:$B$200,0),MATCH(Data6[[#Headers],[Tech]],'Employee Info'!$C$2:$J$2,0)),"")</f>
        <v/>
      </c>
      <c r="N739" s="19" t="str">
        <f>IFERROR(INDEX('Employee Info'!$C$3:$J$200,MATCH(Data6[[#This Row],[Name:]],'Employee Info'!$B$3:$B$200,0),MATCH(Data6[[#Headers],[Other]],'Employee Info'!$C$2:$J$2,0)),"")</f>
        <v/>
      </c>
      <c r="O739" s="19">
        <f>IFERROR((Data6[[#This Row],[Hours:]]*SUM(Data6[[#This Row],[Rate]:[Other]])),"")</f>
        <v>0</v>
      </c>
      <c r="P739" s="7" t="str">
        <f>IF(Data6[[#This Row],[WO'#:]]="","Riley #","WO#")</f>
        <v>Riley #</v>
      </c>
      <c r="Q739" s="7">
        <f>IFERROR(WEEKNUM(Data6[[#This Row],[Date:]]),"")</f>
        <v>19</v>
      </c>
      <c r="R739" s="6">
        <f t="shared" si="33"/>
        <v>45417</v>
      </c>
      <c r="S739" s="6">
        <f>Data6[[#This Row],[Week Start]]+7</f>
        <v>45424</v>
      </c>
      <c r="T739" s="7" t="str">
        <f t="shared" si="34"/>
        <v>5/5/2024 - 5/12/2024</v>
      </c>
      <c r="U739" s="7" t="str">
        <f t="shared" si="35"/>
        <v>Time Card</v>
      </c>
      <c r="V739" s="8" t="str">
        <f>RIGHT(TEXT(Data6[[#This Row],[Date:]],"mmddyyyy"),4)</f>
        <v>2024</v>
      </c>
      <c r="W739" s="8" t="str">
        <f>MID(TEXT(Data6[[#This Row],[Date:]],"mmddyyyy"),3,2)</f>
        <v>07</v>
      </c>
      <c r="X739" s="8" t="str">
        <f>LEFT(TEXT(Data6[[#This Row],[Date:]],"mmddyyyy"),2)</f>
        <v>05</v>
      </c>
      <c r="Y739" s="6">
        <f>DATE(Data6[[#This Row],[Year]],Data6[[#This Row],[Month]],Data6[[#This Row],[Day]])</f>
        <v>45419</v>
      </c>
    </row>
    <row r="740" spans="1:25">
      <c r="A740" s="5">
        <v>45419.416102777781</v>
      </c>
      <c r="B740" s="7" t="s">
        <v>35</v>
      </c>
      <c r="C740" s="6" t="s">
        <v>738</v>
      </c>
      <c r="D740" s="7" t="s">
        <v>740</v>
      </c>
      <c r="E740" s="8">
        <v>4.5</v>
      </c>
      <c r="F740" s="7" t="s">
        <v>68</v>
      </c>
      <c r="G740" s="7" t="s">
        <v>68</v>
      </c>
      <c r="H740" s="7" t="s">
        <v>460</v>
      </c>
      <c r="I740" s="7" t="s">
        <v>44</v>
      </c>
      <c r="J740" s="19" t="str">
        <f>IFERROR(INDEX('Employee Info'!$C$3:$E$200,MATCH(Data6[[#This Row],[Name:]],'Employee Info'!$B$3:$B$200,0),MATCH(Data6[[#This Row],[Hours Type:]],'Employee Info'!$C$2:$E$2,0)),"")</f>
        <v/>
      </c>
      <c r="K740" s="19" t="str">
        <f>IFERROR(INDEX('Employee Info'!$C$3:$J$200,MATCH(Data6[[#This Row],[Name:]],'Employee Info'!$B$3:$B$200,0),MATCH(Data6[[#Headers],[Truck]],'Employee Info'!$C$2:$J$2,0)),"")</f>
        <v/>
      </c>
      <c r="L740" s="19" t="str">
        <f>IFERROR(INDEX('Employee Info'!$C$3:$J$200,MATCH(Data6[[#This Row],[Name:]],'Employee Info'!$B$3:$B$200,0),MATCH(Data6[[#Headers],[Phone]],'Employee Info'!$C$2:$J$2,0)),"")</f>
        <v/>
      </c>
      <c r="M740" s="19" t="str">
        <f>IFERROR(INDEX('Employee Info'!$C$3:$J$200,MATCH(Data6[[#This Row],[Name:]],'Employee Info'!$B$3:$B$200,0),MATCH(Data6[[#Headers],[Tech]],'Employee Info'!$C$2:$J$2,0)),"")</f>
        <v/>
      </c>
      <c r="N740" s="19" t="str">
        <f>IFERROR(INDEX('Employee Info'!$C$3:$J$200,MATCH(Data6[[#This Row],[Name:]],'Employee Info'!$B$3:$B$200,0),MATCH(Data6[[#Headers],[Other]],'Employee Info'!$C$2:$J$2,0)),"")</f>
        <v/>
      </c>
      <c r="O740" s="19">
        <f>IFERROR((Data6[[#This Row],[Hours:]]*SUM(Data6[[#This Row],[Rate]:[Other]])),"")</f>
        <v>0</v>
      </c>
      <c r="P740" s="7" t="str">
        <f>IF(Data6[[#This Row],[WO'#:]]="","Riley #","WO#")</f>
        <v>Riley #</v>
      </c>
      <c r="Q740" s="7">
        <f>IFERROR(WEEKNUM(Data6[[#This Row],[Date:]]),"")</f>
        <v>19</v>
      </c>
      <c r="R740" s="6">
        <f t="shared" si="33"/>
        <v>45417</v>
      </c>
      <c r="S740" s="6">
        <f>Data6[[#This Row],[Week Start]]+7</f>
        <v>45424</v>
      </c>
      <c r="T740" s="7" t="str">
        <f t="shared" si="34"/>
        <v>5/5/2024 - 5/12/2024</v>
      </c>
      <c r="U740" s="7" t="str">
        <f t="shared" si="35"/>
        <v>Time Card</v>
      </c>
      <c r="V740" s="8" t="str">
        <f>RIGHT(TEXT(Data6[[#This Row],[Date:]],"mmddyyyy"),4)</f>
        <v>2024</v>
      </c>
      <c r="W740" s="8" t="str">
        <f>MID(TEXT(Data6[[#This Row],[Date:]],"mmddyyyy"),3,2)</f>
        <v>07</v>
      </c>
      <c r="X740" s="8" t="str">
        <f>LEFT(TEXT(Data6[[#This Row],[Date:]],"mmddyyyy"),2)</f>
        <v>05</v>
      </c>
      <c r="Y740" s="6">
        <f>DATE(Data6[[#This Row],[Year]],Data6[[#This Row],[Month]],Data6[[#This Row],[Day]])</f>
        <v>45419</v>
      </c>
    </row>
    <row r="741" spans="1:25">
      <c r="A741" s="5">
        <v>45420.580413541669</v>
      </c>
      <c r="B741" s="7" t="s">
        <v>35</v>
      </c>
      <c r="C741" s="6" t="s">
        <v>738</v>
      </c>
      <c r="D741" s="7" t="s">
        <v>741</v>
      </c>
      <c r="E741" s="8">
        <v>2</v>
      </c>
      <c r="F741" s="7" t="s">
        <v>68</v>
      </c>
      <c r="G741" s="7" t="s">
        <v>68</v>
      </c>
      <c r="H741" s="7" t="s">
        <v>573</v>
      </c>
      <c r="I741" s="7" t="s">
        <v>44</v>
      </c>
      <c r="J741" s="19" t="str">
        <f>IFERROR(INDEX('Employee Info'!$C$3:$E$200,MATCH(Data6[[#This Row],[Name:]],'Employee Info'!$B$3:$B$200,0),MATCH(Data6[[#This Row],[Hours Type:]],'Employee Info'!$C$2:$E$2,0)),"")</f>
        <v/>
      </c>
      <c r="K741" s="19" t="str">
        <f>IFERROR(INDEX('Employee Info'!$C$3:$J$200,MATCH(Data6[[#This Row],[Name:]],'Employee Info'!$B$3:$B$200,0),MATCH(Data6[[#Headers],[Truck]],'Employee Info'!$C$2:$J$2,0)),"")</f>
        <v/>
      </c>
      <c r="L741" s="19" t="str">
        <f>IFERROR(INDEX('Employee Info'!$C$3:$J$200,MATCH(Data6[[#This Row],[Name:]],'Employee Info'!$B$3:$B$200,0),MATCH(Data6[[#Headers],[Phone]],'Employee Info'!$C$2:$J$2,0)),"")</f>
        <v/>
      </c>
      <c r="M741" s="19" t="str">
        <f>IFERROR(INDEX('Employee Info'!$C$3:$J$200,MATCH(Data6[[#This Row],[Name:]],'Employee Info'!$B$3:$B$200,0),MATCH(Data6[[#Headers],[Tech]],'Employee Info'!$C$2:$J$2,0)),"")</f>
        <v/>
      </c>
      <c r="N741" s="19" t="str">
        <f>IFERROR(INDEX('Employee Info'!$C$3:$J$200,MATCH(Data6[[#This Row],[Name:]],'Employee Info'!$B$3:$B$200,0),MATCH(Data6[[#Headers],[Other]],'Employee Info'!$C$2:$J$2,0)),"")</f>
        <v/>
      </c>
      <c r="O741" s="19">
        <f>IFERROR((Data6[[#This Row],[Hours:]]*SUM(Data6[[#This Row],[Rate]:[Other]])),"")</f>
        <v>0</v>
      </c>
      <c r="P741" s="7" t="str">
        <f>IF(Data6[[#This Row],[WO'#:]]="","Riley #","WO#")</f>
        <v>Riley #</v>
      </c>
      <c r="Q741" s="7">
        <f>IFERROR(WEEKNUM(Data6[[#This Row],[Date:]]),"")</f>
        <v>19</v>
      </c>
      <c r="R741" s="6">
        <f t="shared" si="33"/>
        <v>45417</v>
      </c>
      <c r="S741" s="6">
        <f>Data6[[#This Row],[Week Start]]+7</f>
        <v>45424</v>
      </c>
      <c r="T741" s="7" t="str">
        <f t="shared" si="34"/>
        <v>5/5/2024 - 5/12/2024</v>
      </c>
      <c r="U741" s="7" t="str">
        <f t="shared" si="35"/>
        <v>Time Card</v>
      </c>
      <c r="V741" s="8" t="str">
        <f>RIGHT(TEXT(Data6[[#This Row],[Date:]],"mmddyyyy"),4)</f>
        <v>2024</v>
      </c>
      <c r="W741" s="8" t="str">
        <f>MID(TEXT(Data6[[#This Row],[Date:]],"mmddyyyy"),3,2)</f>
        <v>07</v>
      </c>
      <c r="X741" s="8" t="str">
        <f>LEFT(TEXT(Data6[[#This Row],[Date:]],"mmddyyyy"),2)</f>
        <v>05</v>
      </c>
      <c r="Y741" s="6">
        <f>DATE(Data6[[#This Row],[Year]],Data6[[#This Row],[Month]],Data6[[#This Row],[Day]])</f>
        <v>45419</v>
      </c>
    </row>
    <row r="742" spans="1:25">
      <c r="A742" s="5">
        <v>45422.541596759256</v>
      </c>
      <c r="B742" s="7" t="s">
        <v>66</v>
      </c>
      <c r="C742" s="6" t="s">
        <v>738</v>
      </c>
      <c r="D742" s="7" t="s">
        <v>572</v>
      </c>
      <c r="E742" s="8">
        <v>1</v>
      </c>
      <c r="F742" s="7" t="s">
        <v>68</v>
      </c>
      <c r="G742" s="7" t="s">
        <v>68</v>
      </c>
      <c r="H742" s="7" t="s">
        <v>573</v>
      </c>
      <c r="I742" s="7" t="s">
        <v>44</v>
      </c>
      <c r="J742" s="19" t="str">
        <f>IFERROR(INDEX('Employee Info'!$C$3:$E$200,MATCH(Data6[[#This Row],[Name:]],'Employee Info'!$B$3:$B$200,0),MATCH(Data6[[#This Row],[Hours Type:]],'Employee Info'!$C$2:$E$2,0)),"")</f>
        <v/>
      </c>
      <c r="K742" s="19" t="str">
        <f>IFERROR(INDEX('Employee Info'!$C$3:$J$200,MATCH(Data6[[#This Row],[Name:]],'Employee Info'!$B$3:$B$200,0),MATCH(Data6[[#Headers],[Truck]],'Employee Info'!$C$2:$J$2,0)),"")</f>
        <v/>
      </c>
      <c r="L742" s="19" t="str">
        <f>IFERROR(INDEX('Employee Info'!$C$3:$J$200,MATCH(Data6[[#This Row],[Name:]],'Employee Info'!$B$3:$B$200,0),MATCH(Data6[[#Headers],[Phone]],'Employee Info'!$C$2:$J$2,0)),"")</f>
        <v/>
      </c>
      <c r="M742" s="19" t="str">
        <f>IFERROR(INDEX('Employee Info'!$C$3:$J$200,MATCH(Data6[[#This Row],[Name:]],'Employee Info'!$B$3:$B$200,0),MATCH(Data6[[#Headers],[Tech]],'Employee Info'!$C$2:$J$2,0)),"")</f>
        <v/>
      </c>
      <c r="N742" s="19" t="str">
        <f>IFERROR(INDEX('Employee Info'!$C$3:$J$200,MATCH(Data6[[#This Row],[Name:]],'Employee Info'!$B$3:$B$200,0),MATCH(Data6[[#Headers],[Other]],'Employee Info'!$C$2:$J$2,0)),"")</f>
        <v/>
      </c>
      <c r="O742" s="19">
        <f>IFERROR((Data6[[#This Row],[Hours:]]*SUM(Data6[[#This Row],[Rate]:[Other]])),"")</f>
        <v>0</v>
      </c>
      <c r="P742" s="7" t="str">
        <f>IF(Data6[[#This Row],[WO'#:]]="","Riley #","WO#")</f>
        <v>Riley #</v>
      </c>
      <c r="Q742" s="7">
        <f>IFERROR(WEEKNUM(Data6[[#This Row],[Date:]]),"")</f>
        <v>19</v>
      </c>
      <c r="R742" s="6">
        <f t="shared" si="33"/>
        <v>45417</v>
      </c>
      <c r="S742" s="6">
        <f>Data6[[#This Row],[Week Start]]+7</f>
        <v>45424</v>
      </c>
      <c r="T742" s="7" t="str">
        <f t="shared" si="34"/>
        <v>5/5/2024 - 5/12/2024</v>
      </c>
      <c r="U742" s="7" t="str">
        <f t="shared" si="35"/>
        <v>Time Card</v>
      </c>
      <c r="V742" s="8" t="str">
        <f>RIGHT(TEXT(Data6[[#This Row],[Date:]],"mmddyyyy"),4)</f>
        <v>2024</v>
      </c>
      <c r="W742" s="8" t="str">
        <f>MID(TEXT(Data6[[#This Row],[Date:]],"mmddyyyy"),3,2)</f>
        <v>07</v>
      </c>
      <c r="X742" s="8" t="str">
        <f>LEFT(TEXT(Data6[[#This Row],[Date:]],"mmddyyyy"),2)</f>
        <v>05</v>
      </c>
      <c r="Y742" s="6">
        <f>DATE(Data6[[#This Row],[Year]],Data6[[#This Row],[Month]],Data6[[#This Row],[Day]])</f>
        <v>45419</v>
      </c>
    </row>
    <row r="743" spans="1:25">
      <c r="A743" s="5">
        <v>45422.549533101854</v>
      </c>
      <c r="B743" s="7" t="s">
        <v>66</v>
      </c>
      <c r="C743" s="6" t="s">
        <v>743</v>
      </c>
      <c r="D743" s="7" t="s">
        <v>569</v>
      </c>
      <c r="E743" s="8">
        <v>5</v>
      </c>
      <c r="F743" s="7">
        <v>6984733</v>
      </c>
      <c r="G743" s="7" t="s">
        <v>68</v>
      </c>
      <c r="H743" s="7" t="s">
        <v>69</v>
      </c>
      <c r="I743" s="7" t="s">
        <v>44</v>
      </c>
      <c r="J743" s="19" t="str">
        <f>IFERROR(INDEX('Employee Info'!$C$3:$E$200,MATCH(Data6[[#This Row],[Name:]],'Employee Info'!$B$3:$B$200,0),MATCH(Data6[[#This Row],[Hours Type:]],'Employee Info'!$C$2:$E$2,0)),"")</f>
        <v/>
      </c>
      <c r="K743" s="19" t="str">
        <f>IFERROR(INDEX('Employee Info'!$C$3:$J$200,MATCH(Data6[[#This Row],[Name:]],'Employee Info'!$B$3:$B$200,0),MATCH(Data6[[#Headers],[Truck]],'Employee Info'!$C$2:$J$2,0)),"")</f>
        <v/>
      </c>
      <c r="L743" s="19" t="str">
        <f>IFERROR(INDEX('Employee Info'!$C$3:$J$200,MATCH(Data6[[#This Row],[Name:]],'Employee Info'!$B$3:$B$200,0),MATCH(Data6[[#Headers],[Phone]],'Employee Info'!$C$2:$J$2,0)),"")</f>
        <v/>
      </c>
      <c r="M743" s="19" t="str">
        <f>IFERROR(INDEX('Employee Info'!$C$3:$J$200,MATCH(Data6[[#This Row],[Name:]],'Employee Info'!$B$3:$B$200,0),MATCH(Data6[[#Headers],[Tech]],'Employee Info'!$C$2:$J$2,0)),"")</f>
        <v/>
      </c>
      <c r="N743" s="19" t="str">
        <f>IFERROR(INDEX('Employee Info'!$C$3:$J$200,MATCH(Data6[[#This Row],[Name:]],'Employee Info'!$B$3:$B$200,0),MATCH(Data6[[#Headers],[Other]],'Employee Info'!$C$2:$J$2,0)),"")</f>
        <v/>
      </c>
      <c r="O743" s="19">
        <f>IFERROR((Data6[[#This Row],[Hours:]]*SUM(Data6[[#This Row],[Rate]:[Other]])),"")</f>
        <v>0</v>
      </c>
      <c r="P743" s="7" t="str">
        <f>IF(Data6[[#This Row],[WO'#:]]="","Riley #","WO#")</f>
        <v>WO#</v>
      </c>
      <c r="Q743" s="7">
        <f>IFERROR(WEEKNUM(Data6[[#This Row],[Date:]]),"")</f>
        <v>19</v>
      </c>
      <c r="R743" s="6">
        <f t="shared" si="33"/>
        <v>45417</v>
      </c>
      <c r="S743" s="6">
        <f>Data6[[#This Row],[Week Start]]+7</f>
        <v>45424</v>
      </c>
      <c r="T743" s="7" t="str">
        <f t="shared" si="34"/>
        <v>5/5/2024 - 5/12/2024</v>
      </c>
      <c r="U743" s="7" t="str">
        <f t="shared" si="35"/>
        <v>Time Card</v>
      </c>
      <c r="V743" s="8" t="str">
        <f>RIGHT(TEXT(Data6[[#This Row],[Date:]],"mmddyyyy"),4)</f>
        <v>2024</v>
      </c>
      <c r="W743" s="8" t="str">
        <f>MID(TEXT(Data6[[#This Row],[Date:]],"mmddyyyy"),3,2)</f>
        <v>08</v>
      </c>
      <c r="X743" s="8" t="str">
        <f>LEFT(TEXT(Data6[[#This Row],[Date:]],"mmddyyyy"),2)</f>
        <v>05</v>
      </c>
      <c r="Y743" s="6">
        <f>DATE(Data6[[#This Row],[Year]],Data6[[#This Row],[Month]],Data6[[#This Row],[Day]])</f>
        <v>45420</v>
      </c>
    </row>
    <row r="744" spans="1:25">
      <c r="A744" s="5">
        <v>45420.424800578701</v>
      </c>
      <c r="B744" s="7" t="s">
        <v>31</v>
      </c>
      <c r="C744" s="6" t="s">
        <v>743</v>
      </c>
      <c r="D744" s="7" t="s">
        <v>744</v>
      </c>
      <c r="E744" s="8">
        <v>0.5</v>
      </c>
      <c r="F744" s="7">
        <v>7078215</v>
      </c>
      <c r="G744" s="7" t="s">
        <v>68</v>
      </c>
      <c r="H744" s="7" t="s">
        <v>69</v>
      </c>
      <c r="I744" s="7" t="s">
        <v>44</v>
      </c>
      <c r="J744" s="19" t="str">
        <f>IFERROR(INDEX('Employee Info'!$C$3:$E$200,MATCH(Data6[[#This Row],[Name:]],'Employee Info'!$B$3:$B$200,0),MATCH(Data6[[#This Row],[Hours Type:]],'Employee Info'!$C$2:$E$2,0)),"")</f>
        <v/>
      </c>
      <c r="K744" s="19" t="str">
        <f>IFERROR(INDEX('Employee Info'!$C$3:$J$200,MATCH(Data6[[#This Row],[Name:]],'Employee Info'!$B$3:$B$200,0),MATCH(Data6[[#Headers],[Truck]],'Employee Info'!$C$2:$J$2,0)),"")</f>
        <v/>
      </c>
      <c r="L744" s="19" t="str">
        <f>IFERROR(INDEX('Employee Info'!$C$3:$J$200,MATCH(Data6[[#This Row],[Name:]],'Employee Info'!$B$3:$B$200,0),MATCH(Data6[[#Headers],[Phone]],'Employee Info'!$C$2:$J$2,0)),"")</f>
        <v/>
      </c>
      <c r="M744" s="19" t="str">
        <f>IFERROR(INDEX('Employee Info'!$C$3:$J$200,MATCH(Data6[[#This Row],[Name:]],'Employee Info'!$B$3:$B$200,0),MATCH(Data6[[#Headers],[Tech]],'Employee Info'!$C$2:$J$2,0)),"")</f>
        <v/>
      </c>
      <c r="N744" s="19" t="str">
        <f>IFERROR(INDEX('Employee Info'!$C$3:$J$200,MATCH(Data6[[#This Row],[Name:]],'Employee Info'!$B$3:$B$200,0),MATCH(Data6[[#Headers],[Other]],'Employee Info'!$C$2:$J$2,0)),"")</f>
        <v/>
      </c>
      <c r="O744" s="19">
        <f>IFERROR((Data6[[#This Row],[Hours:]]*SUM(Data6[[#This Row],[Rate]:[Other]])),"")</f>
        <v>0</v>
      </c>
      <c r="P744" s="7" t="str">
        <f>IF(Data6[[#This Row],[WO'#:]]="","Riley #","WO#")</f>
        <v>WO#</v>
      </c>
      <c r="Q744" s="7">
        <f>IFERROR(WEEKNUM(Data6[[#This Row],[Date:]]),"")</f>
        <v>19</v>
      </c>
      <c r="R744" s="6">
        <f t="shared" si="33"/>
        <v>45417</v>
      </c>
      <c r="S744" s="6">
        <f>Data6[[#This Row],[Week Start]]+7</f>
        <v>45424</v>
      </c>
      <c r="T744" s="7" t="str">
        <f t="shared" si="34"/>
        <v>5/5/2024 - 5/12/2024</v>
      </c>
      <c r="U744" s="7" t="str">
        <f t="shared" si="35"/>
        <v>Time Card</v>
      </c>
      <c r="V744" s="8" t="str">
        <f>RIGHT(TEXT(Data6[[#This Row],[Date:]],"mmddyyyy"),4)</f>
        <v>2024</v>
      </c>
      <c r="W744" s="8" t="str">
        <f>MID(TEXT(Data6[[#This Row],[Date:]],"mmddyyyy"),3,2)</f>
        <v>08</v>
      </c>
      <c r="X744" s="8" t="str">
        <f>LEFT(TEXT(Data6[[#This Row],[Date:]],"mmddyyyy"),2)</f>
        <v>05</v>
      </c>
      <c r="Y744" s="6">
        <f>DATE(Data6[[#This Row],[Year]],Data6[[#This Row],[Month]],Data6[[#This Row],[Day]])</f>
        <v>45420</v>
      </c>
    </row>
    <row r="745" spans="1:25">
      <c r="A745" s="5">
        <v>45420.434350925927</v>
      </c>
      <c r="B745" s="7" t="s">
        <v>31</v>
      </c>
      <c r="C745" s="6" t="s">
        <v>743</v>
      </c>
      <c r="D745" s="7" t="s">
        <v>744</v>
      </c>
      <c r="E745" s="8">
        <v>0.5</v>
      </c>
      <c r="F745" s="7">
        <v>7078215</v>
      </c>
      <c r="G745" s="7" t="s">
        <v>68</v>
      </c>
      <c r="H745" s="7" t="s">
        <v>69</v>
      </c>
      <c r="I745" s="7" t="s">
        <v>44</v>
      </c>
      <c r="J745" s="19" t="str">
        <f>IFERROR(INDEX('Employee Info'!$C$3:$E$200,MATCH(Data6[[#This Row],[Name:]],'Employee Info'!$B$3:$B$200,0),MATCH(Data6[[#This Row],[Hours Type:]],'Employee Info'!$C$2:$E$2,0)),"")</f>
        <v/>
      </c>
      <c r="K745" s="19" t="str">
        <f>IFERROR(INDEX('Employee Info'!$C$3:$J$200,MATCH(Data6[[#This Row],[Name:]],'Employee Info'!$B$3:$B$200,0),MATCH(Data6[[#Headers],[Truck]],'Employee Info'!$C$2:$J$2,0)),"")</f>
        <v/>
      </c>
      <c r="L745" s="19" t="str">
        <f>IFERROR(INDEX('Employee Info'!$C$3:$J$200,MATCH(Data6[[#This Row],[Name:]],'Employee Info'!$B$3:$B$200,0),MATCH(Data6[[#Headers],[Phone]],'Employee Info'!$C$2:$J$2,0)),"")</f>
        <v/>
      </c>
      <c r="M745" s="19" t="str">
        <f>IFERROR(INDEX('Employee Info'!$C$3:$J$200,MATCH(Data6[[#This Row],[Name:]],'Employee Info'!$B$3:$B$200,0),MATCH(Data6[[#Headers],[Tech]],'Employee Info'!$C$2:$J$2,0)),"")</f>
        <v/>
      </c>
      <c r="N745" s="19" t="str">
        <f>IFERROR(INDEX('Employee Info'!$C$3:$J$200,MATCH(Data6[[#This Row],[Name:]],'Employee Info'!$B$3:$B$200,0),MATCH(Data6[[#Headers],[Other]],'Employee Info'!$C$2:$J$2,0)),"")</f>
        <v/>
      </c>
      <c r="O745" s="19">
        <f>IFERROR((Data6[[#This Row],[Hours:]]*SUM(Data6[[#This Row],[Rate]:[Other]])),"")</f>
        <v>0</v>
      </c>
      <c r="P745" s="7" t="str">
        <f>IF(Data6[[#This Row],[WO'#:]]="","Riley #","WO#")</f>
        <v>WO#</v>
      </c>
      <c r="Q745" s="7">
        <f>IFERROR(WEEKNUM(Data6[[#This Row],[Date:]]),"")</f>
        <v>19</v>
      </c>
      <c r="R745" s="6">
        <f t="shared" si="33"/>
        <v>45417</v>
      </c>
      <c r="S745" s="6">
        <f>Data6[[#This Row],[Week Start]]+7</f>
        <v>45424</v>
      </c>
      <c r="T745" s="7" t="str">
        <f t="shared" si="34"/>
        <v>5/5/2024 - 5/12/2024</v>
      </c>
      <c r="U745" s="7" t="str">
        <f t="shared" si="35"/>
        <v>Time Card</v>
      </c>
      <c r="V745" s="8" t="str">
        <f>RIGHT(TEXT(Data6[[#This Row],[Date:]],"mmddyyyy"),4)</f>
        <v>2024</v>
      </c>
      <c r="W745" s="8" t="str">
        <f>MID(TEXT(Data6[[#This Row],[Date:]],"mmddyyyy"),3,2)</f>
        <v>08</v>
      </c>
      <c r="X745" s="8" t="str">
        <f>LEFT(TEXT(Data6[[#This Row],[Date:]],"mmddyyyy"),2)</f>
        <v>05</v>
      </c>
      <c r="Y745" s="6">
        <f>DATE(Data6[[#This Row],[Year]],Data6[[#This Row],[Month]],Data6[[#This Row],[Day]])</f>
        <v>45420</v>
      </c>
    </row>
    <row r="746" spans="1:25">
      <c r="A746" s="5">
        <v>45420.58277685185</v>
      </c>
      <c r="B746" s="7" t="s">
        <v>31</v>
      </c>
      <c r="C746" s="6" t="s">
        <v>743</v>
      </c>
      <c r="D746" s="7" t="s">
        <v>745</v>
      </c>
      <c r="E746" s="8">
        <v>0.5</v>
      </c>
      <c r="F746" s="7">
        <v>7078215</v>
      </c>
      <c r="G746" s="7" t="s">
        <v>68</v>
      </c>
      <c r="H746" s="7" t="s">
        <v>69</v>
      </c>
      <c r="I746" s="7" t="s">
        <v>44</v>
      </c>
      <c r="J746" s="19" t="str">
        <f>IFERROR(INDEX('Employee Info'!$C$3:$E$200,MATCH(Data6[[#This Row],[Name:]],'Employee Info'!$B$3:$B$200,0),MATCH(Data6[[#This Row],[Hours Type:]],'Employee Info'!$C$2:$E$2,0)),"")</f>
        <v/>
      </c>
      <c r="K746" s="19" t="str">
        <f>IFERROR(INDEX('Employee Info'!$C$3:$J$200,MATCH(Data6[[#This Row],[Name:]],'Employee Info'!$B$3:$B$200,0),MATCH(Data6[[#Headers],[Truck]],'Employee Info'!$C$2:$J$2,0)),"")</f>
        <v/>
      </c>
      <c r="L746" s="19" t="str">
        <f>IFERROR(INDEX('Employee Info'!$C$3:$J$200,MATCH(Data6[[#This Row],[Name:]],'Employee Info'!$B$3:$B$200,0),MATCH(Data6[[#Headers],[Phone]],'Employee Info'!$C$2:$J$2,0)),"")</f>
        <v/>
      </c>
      <c r="M746" s="19" t="str">
        <f>IFERROR(INDEX('Employee Info'!$C$3:$J$200,MATCH(Data6[[#This Row],[Name:]],'Employee Info'!$B$3:$B$200,0),MATCH(Data6[[#Headers],[Tech]],'Employee Info'!$C$2:$J$2,0)),"")</f>
        <v/>
      </c>
      <c r="N746" s="19" t="str">
        <f>IFERROR(INDEX('Employee Info'!$C$3:$J$200,MATCH(Data6[[#This Row],[Name:]],'Employee Info'!$B$3:$B$200,0),MATCH(Data6[[#Headers],[Other]],'Employee Info'!$C$2:$J$2,0)),"")</f>
        <v/>
      </c>
      <c r="O746" s="19">
        <f>IFERROR((Data6[[#This Row],[Hours:]]*SUM(Data6[[#This Row],[Rate]:[Other]])),"")</f>
        <v>0</v>
      </c>
      <c r="P746" s="7" t="str">
        <f>IF(Data6[[#This Row],[WO'#:]]="","Riley #","WO#")</f>
        <v>WO#</v>
      </c>
      <c r="Q746" s="7">
        <f>IFERROR(WEEKNUM(Data6[[#This Row],[Date:]]),"")</f>
        <v>19</v>
      </c>
      <c r="R746" s="6">
        <f t="shared" si="33"/>
        <v>45417</v>
      </c>
      <c r="S746" s="6">
        <f>Data6[[#This Row],[Week Start]]+7</f>
        <v>45424</v>
      </c>
      <c r="T746" s="7" t="str">
        <f t="shared" si="34"/>
        <v>5/5/2024 - 5/12/2024</v>
      </c>
      <c r="U746" s="7" t="str">
        <f t="shared" si="35"/>
        <v>Time Card</v>
      </c>
      <c r="V746" s="8" t="str">
        <f>RIGHT(TEXT(Data6[[#This Row],[Date:]],"mmddyyyy"),4)</f>
        <v>2024</v>
      </c>
      <c r="W746" s="8" t="str">
        <f>MID(TEXT(Data6[[#This Row],[Date:]],"mmddyyyy"),3,2)</f>
        <v>08</v>
      </c>
      <c r="X746" s="8" t="str">
        <f>LEFT(TEXT(Data6[[#This Row],[Date:]],"mmddyyyy"),2)</f>
        <v>05</v>
      </c>
      <c r="Y746" s="6">
        <f>DATE(Data6[[#This Row],[Year]],Data6[[#This Row],[Month]],Data6[[#This Row],[Day]])</f>
        <v>45420</v>
      </c>
    </row>
    <row r="747" spans="1:25">
      <c r="A747" s="5">
        <v>45420.583362384263</v>
      </c>
      <c r="B747" s="7" t="s">
        <v>31</v>
      </c>
      <c r="C747" s="6" t="s">
        <v>743</v>
      </c>
      <c r="D747" s="7" t="s">
        <v>746</v>
      </c>
      <c r="E747" s="8">
        <v>3</v>
      </c>
      <c r="F747" s="7">
        <v>7098027</v>
      </c>
      <c r="G747" s="7" t="s">
        <v>68</v>
      </c>
      <c r="H747" s="7" t="s">
        <v>69</v>
      </c>
      <c r="I747" s="7" t="s">
        <v>44</v>
      </c>
      <c r="J747" s="19" t="str">
        <f>IFERROR(INDEX('Employee Info'!$C$3:$E$200,MATCH(Data6[[#This Row],[Name:]],'Employee Info'!$B$3:$B$200,0),MATCH(Data6[[#This Row],[Hours Type:]],'Employee Info'!$C$2:$E$2,0)),"")</f>
        <v/>
      </c>
      <c r="K747" s="19" t="str">
        <f>IFERROR(INDEX('Employee Info'!$C$3:$J$200,MATCH(Data6[[#This Row],[Name:]],'Employee Info'!$B$3:$B$200,0),MATCH(Data6[[#Headers],[Truck]],'Employee Info'!$C$2:$J$2,0)),"")</f>
        <v/>
      </c>
      <c r="L747" s="19" t="str">
        <f>IFERROR(INDEX('Employee Info'!$C$3:$J$200,MATCH(Data6[[#This Row],[Name:]],'Employee Info'!$B$3:$B$200,0),MATCH(Data6[[#Headers],[Phone]],'Employee Info'!$C$2:$J$2,0)),"")</f>
        <v/>
      </c>
      <c r="M747" s="19" t="str">
        <f>IFERROR(INDEX('Employee Info'!$C$3:$J$200,MATCH(Data6[[#This Row],[Name:]],'Employee Info'!$B$3:$B$200,0),MATCH(Data6[[#Headers],[Tech]],'Employee Info'!$C$2:$J$2,0)),"")</f>
        <v/>
      </c>
      <c r="N747" s="19" t="str">
        <f>IFERROR(INDEX('Employee Info'!$C$3:$J$200,MATCH(Data6[[#This Row],[Name:]],'Employee Info'!$B$3:$B$200,0),MATCH(Data6[[#Headers],[Other]],'Employee Info'!$C$2:$J$2,0)),"")</f>
        <v/>
      </c>
      <c r="O747" s="19">
        <f>IFERROR((Data6[[#This Row],[Hours:]]*SUM(Data6[[#This Row],[Rate]:[Other]])),"")</f>
        <v>0</v>
      </c>
      <c r="P747" s="7" t="str">
        <f>IF(Data6[[#This Row],[WO'#:]]="","Riley #","WO#")</f>
        <v>WO#</v>
      </c>
      <c r="Q747" s="7">
        <f>IFERROR(WEEKNUM(Data6[[#This Row],[Date:]]),"")</f>
        <v>19</v>
      </c>
      <c r="R747" s="6">
        <f t="shared" si="33"/>
        <v>45417</v>
      </c>
      <c r="S747" s="6">
        <f>Data6[[#This Row],[Week Start]]+7</f>
        <v>45424</v>
      </c>
      <c r="T747" s="7" t="str">
        <f t="shared" si="34"/>
        <v>5/5/2024 - 5/12/2024</v>
      </c>
      <c r="U747" s="7" t="str">
        <f t="shared" si="35"/>
        <v>Time Card</v>
      </c>
      <c r="V747" s="8" t="str">
        <f>RIGHT(TEXT(Data6[[#This Row],[Date:]],"mmddyyyy"),4)</f>
        <v>2024</v>
      </c>
      <c r="W747" s="8" t="str">
        <f>MID(TEXT(Data6[[#This Row],[Date:]],"mmddyyyy"),3,2)</f>
        <v>08</v>
      </c>
      <c r="X747" s="8" t="str">
        <f>LEFT(TEXT(Data6[[#This Row],[Date:]],"mmddyyyy"),2)</f>
        <v>05</v>
      </c>
      <c r="Y747" s="6">
        <f>DATE(Data6[[#This Row],[Year]],Data6[[#This Row],[Month]],Data6[[#This Row],[Day]])</f>
        <v>45420</v>
      </c>
    </row>
    <row r="748" spans="1:25">
      <c r="A748" s="5">
        <v>45421.26102928241</v>
      </c>
      <c r="B748" s="7" t="s">
        <v>23</v>
      </c>
      <c r="C748" s="6" t="s">
        <v>743</v>
      </c>
      <c r="D748" s="7" t="s">
        <v>747</v>
      </c>
      <c r="E748" s="8">
        <v>8</v>
      </c>
      <c r="F748" s="7">
        <v>7098027</v>
      </c>
      <c r="G748" s="7" t="s">
        <v>68</v>
      </c>
      <c r="H748" s="7" t="s">
        <v>69</v>
      </c>
      <c r="I748" s="7" t="s">
        <v>44</v>
      </c>
      <c r="J748" s="19" t="str">
        <f>IFERROR(INDEX('Employee Info'!$C$3:$E$200,MATCH(Data6[[#This Row],[Name:]],'Employee Info'!$B$3:$B$200,0),MATCH(Data6[[#This Row],[Hours Type:]],'Employee Info'!$C$2:$E$2,0)),"")</f>
        <v/>
      </c>
      <c r="K748" s="19" t="str">
        <f>IFERROR(INDEX('Employee Info'!$C$3:$J$200,MATCH(Data6[[#This Row],[Name:]],'Employee Info'!$B$3:$B$200,0),MATCH(Data6[[#Headers],[Truck]],'Employee Info'!$C$2:$J$2,0)),"")</f>
        <v/>
      </c>
      <c r="L748" s="19" t="str">
        <f>IFERROR(INDEX('Employee Info'!$C$3:$J$200,MATCH(Data6[[#This Row],[Name:]],'Employee Info'!$B$3:$B$200,0),MATCH(Data6[[#Headers],[Phone]],'Employee Info'!$C$2:$J$2,0)),"")</f>
        <v/>
      </c>
      <c r="M748" s="19" t="str">
        <f>IFERROR(INDEX('Employee Info'!$C$3:$J$200,MATCH(Data6[[#This Row],[Name:]],'Employee Info'!$B$3:$B$200,0),MATCH(Data6[[#Headers],[Tech]],'Employee Info'!$C$2:$J$2,0)),"")</f>
        <v/>
      </c>
      <c r="N748" s="19" t="str">
        <f>IFERROR(INDEX('Employee Info'!$C$3:$J$200,MATCH(Data6[[#This Row],[Name:]],'Employee Info'!$B$3:$B$200,0),MATCH(Data6[[#Headers],[Other]],'Employee Info'!$C$2:$J$2,0)),"")</f>
        <v/>
      </c>
      <c r="O748" s="19">
        <f>IFERROR((Data6[[#This Row],[Hours:]]*SUM(Data6[[#This Row],[Rate]:[Other]])),"")</f>
        <v>0</v>
      </c>
      <c r="P748" s="7" t="str">
        <f>IF(Data6[[#This Row],[WO'#:]]="","Riley #","WO#")</f>
        <v>WO#</v>
      </c>
      <c r="Q748" s="7">
        <f>IFERROR(WEEKNUM(Data6[[#This Row],[Date:]]),"")</f>
        <v>19</v>
      </c>
      <c r="R748" s="6">
        <f t="shared" si="33"/>
        <v>45417</v>
      </c>
      <c r="S748" s="6">
        <f>Data6[[#This Row],[Week Start]]+7</f>
        <v>45424</v>
      </c>
      <c r="T748" s="7" t="str">
        <f t="shared" si="34"/>
        <v>5/5/2024 - 5/12/2024</v>
      </c>
      <c r="U748" s="7" t="str">
        <f t="shared" si="35"/>
        <v>Time Card</v>
      </c>
      <c r="V748" s="8" t="str">
        <f>RIGHT(TEXT(Data6[[#This Row],[Date:]],"mmddyyyy"),4)</f>
        <v>2024</v>
      </c>
      <c r="W748" s="8" t="str">
        <f>MID(TEXT(Data6[[#This Row],[Date:]],"mmddyyyy"),3,2)</f>
        <v>08</v>
      </c>
      <c r="X748" s="8" t="str">
        <f>LEFT(TEXT(Data6[[#This Row],[Date:]],"mmddyyyy"),2)</f>
        <v>05</v>
      </c>
      <c r="Y748" s="6">
        <f>DATE(Data6[[#This Row],[Year]],Data6[[#This Row],[Month]],Data6[[#This Row],[Day]])</f>
        <v>45420</v>
      </c>
    </row>
    <row r="749" spans="1:25">
      <c r="A749" s="5">
        <v>45422.542763194448</v>
      </c>
      <c r="B749" s="7" t="s">
        <v>66</v>
      </c>
      <c r="C749" s="6" t="s">
        <v>743</v>
      </c>
      <c r="D749" s="7" t="s">
        <v>571</v>
      </c>
      <c r="E749" s="8">
        <v>1</v>
      </c>
      <c r="F749" s="7">
        <v>7098027</v>
      </c>
      <c r="G749" s="7" t="s">
        <v>68</v>
      </c>
      <c r="H749" s="7" t="s">
        <v>69</v>
      </c>
      <c r="I749" s="7" t="s">
        <v>44</v>
      </c>
      <c r="J749" s="19" t="str">
        <f>IFERROR(INDEX('Employee Info'!$C$3:$E$200,MATCH(Data6[[#This Row],[Name:]],'Employee Info'!$B$3:$B$200,0),MATCH(Data6[[#This Row],[Hours Type:]],'Employee Info'!$C$2:$E$2,0)),"")</f>
        <v/>
      </c>
      <c r="K749" s="19" t="str">
        <f>IFERROR(INDEX('Employee Info'!$C$3:$J$200,MATCH(Data6[[#This Row],[Name:]],'Employee Info'!$B$3:$B$200,0),MATCH(Data6[[#Headers],[Truck]],'Employee Info'!$C$2:$J$2,0)),"")</f>
        <v/>
      </c>
      <c r="L749" s="19" t="str">
        <f>IFERROR(INDEX('Employee Info'!$C$3:$J$200,MATCH(Data6[[#This Row],[Name:]],'Employee Info'!$B$3:$B$200,0),MATCH(Data6[[#Headers],[Phone]],'Employee Info'!$C$2:$J$2,0)),"")</f>
        <v/>
      </c>
      <c r="M749" s="19" t="str">
        <f>IFERROR(INDEX('Employee Info'!$C$3:$J$200,MATCH(Data6[[#This Row],[Name:]],'Employee Info'!$B$3:$B$200,0),MATCH(Data6[[#Headers],[Tech]],'Employee Info'!$C$2:$J$2,0)),"")</f>
        <v/>
      </c>
      <c r="N749" s="19" t="str">
        <f>IFERROR(INDEX('Employee Info'!$C$3:$J$200,MATCH(Data6[[#This Row],[Name:]],'Employee Info'!$B$3:$B$200,0),MATCH(Data6[[#Headers],[Other]],'Employee Info'!$C$2:$J$2,0)),"")</f>
        <v/>
      </c>
      <c r="O749" s="19">
        <f>IFERROR((Data6[[#This Row],[Hours:]]*SUM(Data6[[#This Row],[Rate]:[Other]])),"")</f>
        <v>0</v>
      </c>
      <c r="P749" s="7" t="str">
        <f>IF(Data6[[#This Row],[WO'#:]]="","Riley #","WO#")</f>
        <v>WO#</v>
      </c>
      <c r="Q749" s="7">
        <f>IFERROR(WEEKNUM(Data6[[#This Row],[Date:]]),"")</f>
        <v>19</v>
      </c>
      <c r="R749" s="6">
        <f t="shared" si="33"/>
        <v>45417</v>
      </c>
      <c r="S749" s="6">
        <f>Data6[[#This Row],[Week Start]]+7</f>
        <v>45424</v>
      </c>
      <c r="T749" s="7" t="str">
        <f t="shared" si="34"/>
        <v>5/5/2024 - 5/12/2024</v>
      </c>
      <c r="U749" s="7" t="str">
        <f t="shared" si="35"/>
        <v>Time Card</v>
      </c>
      <c r="V749" s="8" t="str">
        <f>RIGHT(TEXT(Data6[[#This Row],[Date:]],"mmddyyyy"),4)</f>
        <v>2024</v>
      </c>
      <c r="W749" s="8" t="str">
        <f>MID(TEXT(Data6[[#This Row],[Date:]],"mmddyyyy"),3,2)</f>
        <v>08</v>
      </c>
      <c r="X749" s="8" t="str">
        <f>LEFT(TEXT(Data6[[#This Row],[Date:]],"mmddyyyy"),2)</f>
        <v>05</v>
      </c>
      <c r="Y749" s="6">
        <f>DATE(Data6[[#This Row],[Year]],Data6[[#This Row],[Month]],Data6[[#This Row],[Day]])</f>
        <v>45420</v>
      </c>
    </row>
    <row r="750" spans="1:25">
      <c r="A750" s="5">
        <v>45422.543518749997</v>
      </c>
      <c r="B750" s="7" t="s">
        <v>66</v>
      </c>
      <c r="C750" s="6" t="s">
        <v>743</v>
      </c>
      <c r="D750" s="7" t="s">
        <v>571</v>
      </c>
      <c r="E750" s="8">
        <v>1</v>
      </c>
      <c r="F750" s="7">
        <v>7098027</v>
      </c>
      <c r="G750" s="7" t="s">
        <v>68</v>
      </c>
      <c r="H750" s="7" t="s">
        <v>69</v>
      </c>
      <c r="I750" s="7" t="s">
        <v>45</v>
      </c>
      <c r="J750" s="19" t="str">
        <f>IFERROR(INDEX('Employee Info'!$C$3:$E$200,MATCH(Data6[[#This Row],[Name:]],'Employee Info'!$B$3:$B$200,0),MATCH(Data6[[#This Row],[Hours Type:]],'Employee Info'!$C$2:$E$2,0)),"")</f>
        <v/>
      </c>
      <c r="K750" s="19" t="str">
        <f>IFERROR(INDEX('Employee Info'!$C$3:$J$200,MATCH(Data6[[#This Row],[Name:]],'Employee Info'!$B$3:$B$200,0),MATCH(Data6[[#Headers],[Truck]],'Employee Info'!$C$2:$J$2,0)),"")</f>
        <v/>
      </c>
      <c r="L750" s="19" t="str">
        <f>IFERROR(INDEX('Employee Info'!$C$3:$J$200,MATCH(Data6[[#This Row],[Name:]],'Employee Info'!$B$3:$B$200,0),MATCH(Data6[[#Headers],[Phone]],'Employee Info'!$C$2:$J$2,0)),"")</f>
        <v/>
      </c>
      <c r="M750" s="19" t="str">
        <f>IFERROR(INDEX('Employee Info'!$C$3:$J$200,MATCH(Data6[[#This Row],[Name:]],'Employee Info'!$B$3:$B$200,0),MATCH(Data6[[#Headers],[Tech]],'Employee Info'!$C$2:$J$2,0)),"")</f>
        <v/>
      </c>
      <c r="N750" s="19" t="str">
        <f>IFERROR(INDEX('Employee Info'!$C$3:$J$200,MATCH(Data6[[#This Row],[Name:]],'Employee Info'!$B$3:$B$200,0),MATCH(Data6[[#Headers],[Other]],'Employee Info'!$C$2:$J$2,0)),"")</f>
        <v/>
      </c>
      <c r="O750" s="19">
        <f>IFERROR((Data6[[#This Row],[Hours:]]*SUM(Data6[[#This Row],[Rate]:[Other]])),"")</f>
        <v>0</v>
      </c>
      <c r="P750" s="7" t="str">
        <f>IF(Data6[[#This Row],[WO'#:]]="","Riley #","WO#")</f>
        <v>WO#</v>
      </c>
      <c r="Q750" s="7">
        <f>IFERROR(WEEKNUM(Data6[[#This Row],[Date:]]),"")</f>
        <v>19</v>
      </c>
      <c r="R750" s="6">
        <f t="shared" si="33"/>
        <v>45417</v>
      </c>
      <c r="S750" s="6">
        <f>Data6[[#This Row],[Week Start]]+7</f>
        <v>45424</v>
      </c>
      <c r="T750" s="7" t="str">
        <f t="shared" si="34"/>
        <v>5/5/2024 - 5/12/2024</v>
      </c>
      <c r="U750" s="7" t="str">
        <f t="shared" si="35"/>
        <v>Time Card</v>
      </c>
      <c r="V750" s="8" t="str">
        <f>RIGHT(TEXT(Data6[[#This Row],[Date:]],"mmddyyyy"),4)</f>
        <v>2024</v>
      </c>
      <c r="W750" s="8" t="str">
        <f>MID(TEXT(Data6[[#This Row],[Date:]],"mmddyyyy"),3,2)</f>
        <v>08</v>
      </c>
      <c r="X750" s="8" t="str">
        <f>LEFT(TEXT(Data6[[#This Row],[Date:]],"mmddyyyy"),2)</f>
        <v>05</v>
      </c>
      <c r="Y750" s="6">
        <f>DATE(Data6[[#This Row],[Year]],Data6[[#This Row],[Month]],Data6[[#This Row],[Day]])</f>
        <v>45420</v>
      </c>
    </row>
    <row r="751" spans="1:25">
      <c r="A751" s="5">
        <v>45420.584000694442</v>
      </c>
      <c r="B751" s="7" t="s">
        <v>31</v>
      </c>
      <c r="C751" s="6" t="s">
        <v>743</v>
      </c>
      <c r="D751" s="7" t="s">
        <v>748</v>
      </c>
      <c r="E751" s="8">
        <v>3.5</v>
      </c>
      <c r="F751" s="7" t="s">
        <v>68</v>
      </c>
      <c r="G751" s="7" t="s">
        <v>68</v>
      </c>
      <c r="H751" s="7" t="s">
        <v>577</v>
      </c>
      <c r="I751" s="7" t="s">
        <v>44</v>
      </c>
      <c r="J751" s="19" t="str">
        <f>IFERROR(INDEX('Employee Info'!$C$3:$E$200,MATCH(Data6[[#This Row],[Name:]],'Employee Info'!$B$3:$B$200,0),MATCH(Data6[[#This Row],[Hours Type:]],'Employee Info'!$C$2:$E$2,0)),"")</f>
        <v/>
      </c>
      <c r="K751" s="19" t="str">
        <f>IFERROR(INDEX('Employee Info'!$C$3:$J$200,MATCH(Data6[[#This Row],[Name:]],'Employee Info'!$B$3:$B$200,0),MATCH(Data6[[#Headers],[Truck]],'Employee Info'!$C$2:$J$2,0)),"")</f>
        <v/>
      </c>
      <c r="L751" s="19" t="str">
        <f>IFERROR(INDEX('Employee Info'!$C$3:$J$200,MATCH(Data6[[#This Row],[Name:]],'Employee Info'!$B$3:$B$200,0),MATCH(Data6[[#Headers],[Phone]],'Employee Info'!$C$2:$J$2,0)),"")</f>
        <v/>
      </c>
      <c r="M751" s="19" t="str">
        <f>IFERROR(INDEX('Employee Info'!$C$3:$J$200,MATCH(Data6[[#This Row],[Name:]],'Employee Info'!$B$3:$B$200,0),MATCH(Data6[[#Headers],[Tech]],'Employee Info'!$C$2:$J$2,0)),"")</f>
        <v/>
      </c>
      <c r="N751" s="19" t="str">
        <f>IFERROR(INDEX('Employee Info'!$C$3:$J$200,MATCH(Data6[[#This Row],[Name:]],'Employee Info'!$B$3:$B$200,0),MATCH(Data6[[#Headers],[Other]],'Employee Info'!$C$2:$J$2,0)),"")</f>
        <v/>
      </c>
      <c r="O751" s="19">
        <f>IFERROR((Data6[[#This Row],[Hours:]]*SUM(Data6[[#This Row],[Rate]:[Other]])),"")</f>
        <v>0</v>
      </c>
      <c r="P751" s="7" t="str">
        <f>IF(Data6[[#This Row],[WO'#:]]="","Riley #","WO#")</f>
        <v>Riley #</v>
      </c>
      <c r="Q751" s="7">
        <f>IFERROR(WEEKNUM(Data6[[#This Row],[Date:]]),"")</f>
        <v>19</v>
      </c>
      <c r="R751" s="6">
        <f t="shared" si="33"/>
        <v>45417</v>
      </c>
      <c r="S751" s="6">
        <f>Data6[[#This Row],[Week Start]]+7</f>
        <v>45424</v>
      </c>
      <c r="T751" s="7" t="str">
        <f t="shared" si="34"/>
        <v>5/5/2024 - 5/12/2024</v>
      </c>
      <c r="U751" s="7" t="str">
        <f t="shared" si="35"/>
        <v>Time Card</v>
      </c>
      <c r="V751" s="8" t="str">
        <f>RIGHT(TEXT(Data6[[#This Row],[Date:]],"mmddyyyy"),4)</f>
        <v>2024</v>
      </c>
      <c r="W751" s="8" t="str">
        <f>MID(TEXT(Data6[[#This Row],[Date:]],"mmddyyyy"),3,2)</f>
        <v>08</v>
      </c>
      <c r="X751" s="8" t="str">
        <f>LEFT(TEXT(Data6[[#This Row],[Date:]],"mmddyyyy"),2)</f>
        <v>05</v>
      </c>
      <c r="Y751" s="6">
        <f>DATE(Data6[[#This Row],[Year]],Data6[[#This Row],[Month]],Data6[[#This Row],[Day]])</f>
        <v>45420</v>
      </c>
    </row>
    <row r="752" spans="1:25">
      <c r="A752" s="5">
        <v>45420.585368865737</v>
      </c>
      <c r="B752" s="7" t="s">
        <v>65</v>
      </c>
      <c r="C752" s="6" t="s">
        <v>743</v>
      </c>
      <c r="D752" s="7" t="s">
        <v>749</v>
      </c>
      <c r="E752" s="8">
        <v>8</v>
      </c>
      <c r="F752" s="7" t="s">
        <v>68</v>
      </c>
      <c r="G752" s="7" t="s">
        <v>68</v>
      </c>
      <c r="H752" s="7" t="s">
        <v>536</v>
      </c>
      <c r="I752" s="7" t="s">
        <v>44</v>
      </c>
      <c r="J752" s="19" t="str">
        <f>IFERROR(INDEX('Employee Info'!$C$3:$E$200,MATCH(Data6[[#This Row],[Name:]],'Employee Info'!$B$3:$B$200,0),MATCH(Data6[[#This Row],[Hours Type:]],'Employee Info'!$C$2:$E$2,0)),"")</f>
        <v/>
      </c>
      <c r="K752" s="19" t="str">
        <f>IFERROR(INDEX('Employee Info'!$C$3:$J$200,MATCH(Data6[[#This Row],[Name:]],'Employee Info'!$B$3:$B$200,0),MATCH(Data6[[#Headers],[Truck]],'Employee Info'!$C$2:$J$2,0)),"")</f>
        <v/>
      </c>
      <c r="L752" s="19" t="str">
        <f>IFERROR(INDEX('Employee Info'!$C$3:$J$200,MATCH(Data6[[#This Row],[Name:]],'Employee Info'!$B$3:$B$200,0),MATCH(Data6[[#Headers],[Phone]],'Employee Info'!$C$2:$J$2,0)),"")</f>
        <v/>
      </c>
      <c r="M752" s="19" t="str">
        <f>IFERROR(INDEX('Employee Info'!$C$3:$J$200,MATCH(Data6[[#This Row],[Name:]],'Employee Info'!$B$3:$B$200,0),MATCH(Data6[[#Headers],[Tech]],'Employee Info'!$C$2:$J$2,0)),"")</f>
        <v/>
      </c>
      <c r="N752" s="19" t="str">
        <f>IFERROR(INDEX('Employee Info'!$C$3:$J$200,MATCH(Data6[[#This Row],[Name:]],'Employee Info'!$B$3:$B$200,0),MATCH(Data6[[#Headers],[Other]],'Employee Info'!$C$2:$J$2,0)),"")</f>
        <v/>
      </c>
      <c r="O752" s="19">
        <f>IFERROR((Data6[[#This Row],[Hours:]]*SUM(Data6[[#This Row],[Rate]:[Other]])),"")</f>
        <v>0</v>
      </c>
      <c r="P752" s="7" t="str">
        <f>IF(Data6[[#This Row],[WO'#:]]="","Riley #","WO#")</f>
        <v>Riley #</v>
      </c>
      <c r="Q752" s="7">
        <f>IFERROR(WEEKNUM(Data6[[#This Row],[Date:]]),"")</f>
        <v>19</v>
      </c>
      <c r="R752" s="6">
        <f t="shared" si="33"/>
        <v>45417</v>
      </c>
      <c r="S752" s="6">
        <f>Data6[[#This Row],[Week Start]]+7</f>
        <v>45424</v>
      </c>
      <c r="T752" s="7" t="str">
        <f t="shared" si="34"/>
        <v>5/5/2024 - 5/12/2024</v>
      </c>
      <c r="U752" s="7" t="str">
        <f t="shared" si="35"/>
        <v>Time Card</v>
      </c>
      <c r="V752" s="8" t="str">
        <f>RIGHT(TEXT(Data6[[#This Row],[Date:]],"mmddyyyy"),4)</f>
        <v>2024</v>
      </c>
      <c r="W752" s="8" t="str">
        <f>MID(TEXT(Data6[[#This Row],[Date:]],"mmddyyyy"),3,2)</f>
        <v>08</v>
      </c>
      <c r="X752" s="8" t="str">
        <f>LEFT(TEXT(Data6[[#This Row],[Date:]],"mmddyyyy"),2)</f>
        <v>05</v>
      </c>
      <c r="Y752" s="6">
        <f>DATE(Data6[[#This Row],[Year]],Data6[[#This Row],[Month]],Data6[[#This Row],[Day]])</f>
        <v>45420</v>
      </c>
    </row>
    <row r="753" spans="1:25">
      <c r="A753" s="5">
        <v>45420.585692939814</v>
      </c>
      <c r="B753" s="7" t="s">
        <v>492</v>
      </c>
      <c r="C753" s="6" t="s">
        <v>743</v>
      </c>
      <c r="D753" s="7" t="s">
        <v>749</v>
      </c>
      <c r="E753" s="8">
        <v>8</v>
      </c>
      <c r="F753" s="7" t="s">
        <v>68</v>
      </c>
      <c r="G753" s="7" t="s">
        <v>68</v>
      </c>
      <c r="H753" s="7" t="s">
        <v>536</v>
      </c>
      <c r="I753" s="7" t="s">
        <v>44</v>
      </c>
      <c r="J753" s="19" t="str">
        <f>IFERROR(INDEX('Employee Info'!$C$3:$E$200,MATCH(Data6[[#This Row],[Name:]],'Employee Info'!$B$3:$B$200,0),MATCH(Data6[[#This Row],[Hours Type:]],'Employee Info'!$C$2:$E$2,0)),"")</f>
        <v/>
      </c>
      <c r="K753" s="19" t="str">
        <f>IFERROR(INDEX('Employee Info'!$C$3:$J$200,MATCH(Data6[[#This Row],[Name:]],'Employee Info'!$B$3:$B$200,0),MATCH(Data6[[#Headers],[Truck]],'Employee Info'!$C$2:$J$2,0)),"")</f>
        <v/>
      </c>
      <c r="L753" s="19" t="str">
        <f>IFERROR(INDEX('Employee Info'!$C$3:$J$200,MATCH(Data6[[#This Row],[Name:]],'Employee Info'!$B$3:$B$200,0),MATCH(Data6[[#Headers],[Phone]],'Employee Info'!$C$2:$J$2,0)),"")</f>
        <v/>
      </c>
      <c r="M753" s="19" t="str">
        <f>IFERROR(INDEX('Employee Info'!$C$3:$J$200,MATCH(Data6[[#This Row],[Name:]],'Employee Info'!$B$3:$B$200,0),MATCH(Data6[[#Headers],[Tech]],'Employee Info'!$C$2:$J$2,0)),"")</f>
        <v/>
      </c>
      <c r="N753" s="19" t="str">
        <f>IFERROR(INDEX('Employee Info'!$C$3:$J$200,MATCH(Data6[[#This Row],[Name:]],'Employee Info'!$B$3:$B$200,0),MATCH(Data6[[#Headers],[Other]],'Employee Info'!$C$2:$J$2,0)),"")</f>
        <v/>
      </c>
      <c r="O753" s="19">
        <f>IFERROR((Data6[[#This Row],[Hours:]]*SUM(Data6[[#This Row],[Rate]:[Other]])),"")</f>
        <v>0</v>
      </c>
      <c r="P753" s="7" t="str">
        <f>IF(Data6[[#This Row],[WO'#:]]="","Riley #","WO#")</f>
        <v>Riley #</v>
      </c>
      <c r="Q753" s="7">
        <f>IFERROR(WEEKNUM(Data6[[#This Row],[Date:]]),"")</f>
        <v>19</v>
      </c>
      <c r="R753" s="6">
        <f t="shared" si="33"/>
        <v>45417</v>
      </c>
      <c r="S753" s="6">
        <f>Data6[[#This Row],[Week Start]]+7</f>
        <v>45424</v>
      </c>
      <c r="T753" s="7" t="str">
        <f t="shared" si="34"/>
        <v>5/5/2024 - 5/12/2024</v>
      </c>
      <c r="U753" s="7" t="str">
        <f t="shared" si="35"/>
        <v>Time Card</v>
      </c>
      <c r="V753" s="8" t="str">
        <f>RIGHT(TEXT(Data6[[#This Row],[Date:]],"mmddyyyy"),4)</f>
        <v>2024</v>
      </c>
      <c r="W753" s="8" t="str">
        <f>MID(TEXT(Data6[[#This Row],[Date:]],"mmddyyyy"),3,2)</f>
        <v>08</v>
      </c>
      <c r="X753" s="8" t="str">
        <f>LEFT(TEXT(Data6[[#This Row],[Date:]],"mmddyyyy"),2)</f>
        <v>05</v>
      </c>
      <c r="Y753" s="6">
        <f>DATE(Data6[[#This Row],[Year]],Data6[[#This Row],[Month]],Data6[[#This Row],[Day]])</f>
        <v>45420</v>
      </c>
    </row>
    <row r="754" spans="1:25">
      <c r="A754" s="5">
        <v>45422.540402314815</v>
      </c>
      <c r="B754" s="7" t="s">
        <v>66</v>
      </c>
      <c r="C754" s="6" t="s">
        <v>743</v>
      </c>
      <c r="D754" s="7" t="s">
        <v>566</v>
      </c>
      <c r="E754" s="8">
        <v>1</v>
      </c>
      <c r="F754" s="7" t="s">
        <v>68</v>
      </c>
      <c r="G754" s="7" t="s">
        <v>68</v>
      </c>
      <c r="H754" s="7" t="s">
        <v>536</v>
      </c>
      <c r="I754" s="7" t="s">
        <v>44</v>
      </c>
      <c r="J754" s="19" t="str">
        <f>IFERROR(INDEX('Employee Info'!$C$3:$E$200,MATCH(Data6[[#This Row],[Name:]],'Employee Info'!$B$3:$B$200,0),MATCH(Data6[[#This Row],[Hours Type:]],'Employee Info'!$C$2:$E$2,0)),"")</f>
        <v/>
      </c>
      <c r="K754" s="19" t="str">
        <f>IFERROR(INDEX('Employee Info'!$C$3:$J$200,MATCH(Data6[[#This Row],[Name:]],'Employee Info'!$B$3:$B$200,0),MATCH(Data6[[#Headers],[Truck]],'Employee Info'!$C$2:$J$2,0)),"")</f>
        <v/>
      </c>
      <c r="L754" s="19" t="str">
        <f>IFERROR(INDEX('Employee Info'!$C$3:$J$200,MATCH(Data6[[#This Row],[Name:]],'Employee Info'!$B$3:$B$200,0),MATCH(Data6[[#Headers],[Phone]],'Employee Info'!$C$2:$J$2,0)),"")</f>
        <v/>
      </c>
      <c r="M754" s="19" t="str">
        <f>IFERROR(INDEX('Employee Info'!$C$3:$J$200,MATCH(Data6[[#This Row],[Name:]],'Employee Info'!$B$3:$B$200,0),MATCH(Data6[[#Headers],[Tech]],'Employee Info'!$C$2:$J$2,0)),"")</f>
        <v/>
      </c>
      <c r="N754" s="19" t="str">
        <f>IFERROR(INDEX('Employee Info'!$C$3:$J$200,MATCH(Data6[[#This Row],[Name:]],'Employee Info'!$B$3:$B$200,0),MATCH(Data6[[#Headers],[Other]],'Employee Info'!$C$2:$J$2,0)),"")</f>
        <v/>
      </c>
      <c r="O754" s="19">
        <f>IFERROR((Data6[[#This Row],[Hours:]]*SUM(Data6[[#This Row],[Rate]:[Other]])),"")</f>
        <v>0</v>
      </c>
      <c r="P754" s="7" t="str">
        <f>IF(Data6[[#This Row],[WO'#:]]="","Riley #","WO#")</f>
        <v>Riley #</v>
      </c>
      <c r="Q754" s="7">
        <f>IFERROR(WEEKNUM(Data6[[#This Row],[Date:]]),"")</f>
        <v>19</v>
      </c>
      <c r="R754" s="6">
        <f t="shared" si="33"/>
        <v>45417</v>
      </c>
      <c r="S754" s="6">
        <f>Data6[[#This Row],[Week Start]]+7</f>
        <v>45424</v>
      </c>
      <c r="T754" s="7" t="str">
        <f t="shared" si="34"/>
        <v>5/5/2024 - 5/12/2024</v>
      </c>
      <c r="U754" s="7" t="str">
        <f t="shared" si="35"/>
        <v>Time Card</v>
      </c>
      <c r="V754" s="8" t="str">
        <f>RIGHT(TEXT(Data6[[#This Row],[Date:]],"mmddyyyy"),4)</f>
        <v>2024</v>
      </c>
      <c r="W754" s="8" t="str">
        <f>MID(TEXT(Data6[[#This Row],[Date:]],"mmddyyyy"),3,2)</f>
        <v>08</v>
      </c>
      <c r="X754" s="8" t="str">
        <f>LEFT(TEXT(Data6[[#This Row],[Date:]],"mmddyyyy"),2)</f>
        <v>05</v>
      </c>
      <c r="Y754" s="6">
        <f>DATE(Data6[[#This Row],[Year]],Data6[[#This Row],[Month]],Data6[[#This Row],[Day]])</f>
        <v>45420</v>
      </c>
    </row>
    <row r="755" spans="1:25">
      <c r="A755" s="5">
        <v>45420.580625115741</v>
      </c>
      <c r="B755" s="7" t="s">
        <v>35</v>
      </c>
      <c r="C755" s="6" t="s">
        <v>743</v>
      </c>
      <c r="D755" s="7" t="s">
        <v>741</v>
      </c>
      <c r="E755" s="8">
        <v>8</v>
      </c>
      <c r="F755" s="7" t="s">
        <v>68</v>
      </c>
      <c r="G755" s="7" t="s">
        <v>68</v>
      </c>
      <c r="H755" s="7" t="s">
        <v>573</v>
      </c>
      <c r="I755" s="7" t="s">
        <v>44</v>
      </c>
      <c r="J755" s="19" t="str">
        <f>IFERROR(INDEX('Employee Info'!$C$3:$E$200,MATCH(Data6[[#This Row],[Name:]],'Employee Info'!$B$3:$B$200,0),MATCH(Data6[[#This Row],[Hours Type:]],'Employee Info'!$C$2:$E$2,0)),"")</f>
        <v/>
      </c>
      <c r="K755" s="19" t="str">
        <f>IFERROR(INDEX('Employee Info'!$C$3:$J$200,MATCH(Data6[[#This Row],[Name:]],'Employee Info'!$B$3:$B$200,0),MATCH(Data6[[#Headers],[Truck]],'Employee Info'!$C$2:$J$2,0)),"")</f>
        <v/>
      </c>
      <c r="L755" s="19" t="str">
        <f>IFERROR(INDEX('Employee Info'!$C$3:$J$200,MATCH(Data6[[#This Row],[Name:]],'Employee Info'!$B$3:$B$200,0),MATCH(Data6[[#Headers],[Phone]],'Employee Info'!$C$2:$J$2,0)),"")</f>
        <v/>
      </c>
      <c r="M755" s="19" t="str">
        <f>IFERROR(INDEX('Employee Info'!$C$3:$J$200,MATCH(Data6[[#This Row],[Name:]],'Employee Info'!$B$3:$B$200,0),MATCH(Data6[[#Headers],[Tech]],'Employee Info'!$C$2:$J$2,0)),"")</f>
        <v/>
      </c>
      <c r="N755" s="19" t="str">
        <f>IFERROR(INDEX('Employee Info'!$C$3:$J$200,MATCH(Data6[[#This Row],[Name:]],'Employee Info'!$B$3:$B$200,0),MATCH(Data6[[#Headers],[Other]],'Employee Info'!$C$2:$J$2,0)),"")</f>
        <v/>
      </c>
      <c r="O755" s="19">
        <f>IFERROR((Data6[[#This Row],[Hours:]]*SUM(Data6[[#This Row],[Rate]:[Other]])),"")</f>
        <v>0</v>
      </c>
      <c r="P755" s="7" t="str">
        <f>IF(Data6[[#This Row],[WO'#:]]="","Riley #","WO#")</f>
        <v>Riley #</v>
      </c>
      <c r="Q755" s="7">
        <f>IFERROR(WEEKNUM(Data6[[#This Row],[Date:]]),"")</f>
        <v>19</v>
      </c>
      <c r="R755" s="6">
        <f t="shared" si="33"/>
        <v>45417</v>
      </c>
      <c r="S755" s="6">
        <f>Data6[[#This Row],[Week Start]]+7</f>
        <v>45424</v>
      </c>
      <c r="T755" s="7" t="str">
        <f t="shared" si="34"/>
        <v>5/5/2024 - 5/12/2024</v>
      </c>
      <c r="U755" s="7" t="str">
        <f t="shared" si="35"/>
        <v>Time Card</v>
      </c>
      <c r="V755" s="8" t="str">
        <f>RIGHT(TEXT(Data6[[#This Row],[Date:]],"mmddyyyy"),4)</f>
        <v>2024</v>
      </c>
      <c r="W755" s="8" t="str">
        <f>MID(TEXT(Data6[[#This Row],[Date:]],"mmddyyyy"),3,2)</f>
        <v>08</v>
      </c>
      <c r="X755" s="8" t="str">
        <f>LEFT(TEXT(Data6[[#This Row],[Date:]],"mmddyyyy"),2)</f>
        <v>05</v>
      </c>
      <c r="Y755" s="6">
        <f>DATE(Data6[[#This Row],[Year]],Data6[[#This Row],[Month]],Data6[[#This Row],[Day]])</f>
        <v>45420</v>
      </c>
    </row>
    <row r="756" spans="1:25">
      <c r="A756" s="5">
        <v>45422.541636458336</v>
      </c>
      <c r="B756" s="7" t="s">
        <v>66</v>
      </c>
      <c r="C756" s="6" t="s">
        <v>743</v>
      </c>
      <c r="D756" s="7" t="s">
        <v>572</v>
      </c>
      <c r="E756" s="8">
        <v>1</v>
      </c>
      <c r="F756" s="7" t="s">
        <v>68</v>
      </c>
      <c r="G756" s="7" t="s">
        <v>68</v>
      </c>
      <c r="H756" s="7" t="s">
        <v>573</v>
      </c>
      <c r="I756" s="7" t="s">
        <v>44</v>
      </c>
      <c r="J756" s="19" t="str">
        <f>IFERROR(INDEX('Employee Info'!$C$3:$E$200,MATCH(Data6[[#This Row],[Name:]],'Employee Info'!$B$3:$B$200,0),MATCH(Data6[[#This Row],[Hours Type:]],'Employee Info'!$C$2:$E$2,0)),"")</f>
        <v/>
      </c>
      <c r="K756" s="19" t="str">
        <f>IFERROR(INDEX('Employee Info'!$C$3:$J$200,MATCH(Data6[[#This Row],[Name:]],'Employee Info'!$B$3:$B$200,0),MATCH(Data6[[#Headers],[Truck]],'Employee Info'!$C$2:$J$2,0)),"")</f>
        <v/>
      </c>
      <c r="L756" s="19" t="str">
        <f>IFERROR(INDEX('Employee Info'!$C$3:$J$200,MATCH(Data6[[#This Row],[Name:]],'Employee Info'!$B$3:$B$200,0),MATCH(Data6[[#Headers],[Phone]],'Employee Info'!$C$2:$J$2,0)),"")</f>
        <v/>
      </c>
      <c r="M756" s="19" t="str">
        <f>IFERROR(INDEX('Employee Info'!$C$3:$J$200,MATCH(Data6[[#This Row],[Name:]],'Employee Info'!$B$3:$B$200,0),MATCH(Data6[[#Headers],[Tech]],'Employee Info'!$C$2:$J$2,0)),"")</f>
        <v/>
      </c>
      <c r="N756" s="19" t="str">
        <f>IFERROR(INDEX('Employee Info'!$C$3:$J$200,MATCH(Data6[[#This Row],[Name:]],'Employee Info'!$B$3:$B$200,0),MATCH(Data6[[#Headers],[Other]],'Employee Info'!$C$2:$J$2,0)),"")</f>
        <v/>
      </c>
      <c r="O756" s="19">
        <f>IFERROR((Data6[[#This Row],[Hours:]]*SUM(Data6[[#This Row],[Rate]:[Other]])),"")</f>
        <v>0</v>
      </c>
      <c r="P756" s="7" t="str">
        <f>IF(Data6[[#This Row],[WO'#:]]="","Riley #","WO#")</f>
        <v>Riley #</v>
      </c>
      <c r="Q756" s="7">
        <f>IFERROR(WEEKNUM(Data6[[#This Row],[Date:]]),"")</f>
        <v>19</v>
      </c>
      <c r="R756" s="6">
        <f t="shared" si="33"/>
        <v>45417</v>
      </c>
      <c r="S756" s="6">
        <f>Data6[[#This Row],[Week Start]]+7</f>
        <v>45424</v>
      </c>
      <c r="T756" s="7" t="str">
        <f t="shared" si="34"/>
        <v>5/5/2024 - 5/12/2024</v>
      </c>
      <c r="U756" s="7" t="str">
        <f t="shared" si="35"/>
        <v>Time Card</v>
      </c>
      <c r="V756" s="8" t="str">
        <f>RIGHT(TEXT(Data6[[#This Row],[Date:]],"mmddyyyy"),4)</f>
        <v>2024</v>
      </c>
      <c r="W756" s="8" t="str">
        <f>MID(TEXT(Data6[[#This Row],[Date:]],"mmddyyyy"),3,2)</f>
        <v>08</v>
      </c>
      <c r="X756" s="8" t="str">
        <f>LEFT(TEXT(Data6[[#This Row],[Date:]],"mmddyyyy"),2)</f>
        <v>05</v>
      </c>
      <c r="Y756" s="6">
        <f>DATE(Data6[[#This Row],[Year]],Data6[[#This Row],[Month]],Data6[[#This Row],[Day]])</f>
        <v>45420</v>
      </c>
    </row>
    <row r="757" spans="1:25">
      <c r="A757" s="5">
        <v>45421.580945833331</v>
      </c>
      <c r="B757" s="7" t="s">
        <v>31</v>
      </c>
      <c r="C757" s="6" t="s">
        <v>750</v>
      </c>
      <c r="D757" s="7" t="s">
        <v>340</v>
      </c>
      <c r="E757" s="8">
        <v>8</v>
      </c>
      <c r="F757" s="7">
        <v>6984733</v>
      </c>
      <c r="G757" s="7" t="s">
        <v>68</v>
      </c>
      <c r="H757" s="7" t="s">
        <v>69</v>
      </c>
      <c r="I757" s="7" t="s">
        <v>44</v>
      </c>
      <c r="J757" s="19" t="str">
        <f>IFERROR(INDEX('Employee Info'!$C$3:$E$200,MATCH(Data6[[#This Row],[Name:]],'Employee Info'!$B$3:$B$200,0),MATCH(Data6[[#This Row],[Hours Type:]],'Employee Info'!$C$2:$E$2,0)),"")</f>
        <v/>
      </c>
      <c r="K757" s="19" t="str">
        <f>IFERROR(INDEX('Employee Info'!$C$3:$J$200,MATCH(Data6[[#This Row],[Name:]],'Employee Info'!$B$3:$B$200,0),MATCH(Data6[[#Headers],[Truck]],'Employee Info'!$C$2:$J$2,0)),"")</f>
        <v/>
      </c>
      <c r="L757" s="19" t="str">
        <f>IFERROR(INDEX('Employee Info'!$C$3:$J$200,MATCH(Data6[[#This Row],[Name:]],'Employee Info'!$B$3:$B$200,0),MATCH(Data6[[#Headers],[Phone]],'Employee Info'!$C$2:$J$2,0)),"")</f>
        <v/>
      </c>
      <c r="M757" s="19" t="str">
        <f>IFERROR(INDEX('Employee Info'!$C$3:$J$200,MATCH(Data6[[#This Row],[Name:]],'Employee Info'!$B$3:$B$200,0),MATCH(Data6[[#Headers],[Tech]],'Employee Info'!$C$2:$J$2,0)),"")</f>
        <v/>
      </c>
      <c r="N757" s="19" t="str">
        <f>IFERROR(INDEX('Employee Info'!$C$3:$J$200,MATCH(Data6[[#This Row],[Name:]],'Employee Info'!$B$3:$B$200,0),MATCH(Data6[[#Headers],[Other]],'Employee Info'!$C$2:$J$2,0)),"")</f>
        <v/>
      </c>
      <c r="O757" s="19">
        <f>IFERROR((Data6[[#This Row],[Hours:]]*SUM(Data6[[#This Row],[Rate]:[Other]])),"")</f>
        <v>0</v>
      </c>
      <c r="P757" s="7" t="str">
        <f>IF(Data6[[#This Row],[WO'#:]]="","Riley #","WO#")</f>
        <v>WO#</v>
      </c>
      <c r="Q757" s="7">
        <f>IFERROR(WEEKNUM(Data6[[#This Row],[Date:]]),"")</f>
        <v>19</v>
      </c>
      <c r="R757" s="6">
        <f t="shared" si="33"/>
        <v>45417</v>
      </c>
      <c r="S757" s="6">
        <f>Data6[[#This Row],[Week Start]]+7</f>
        <v>45424</v>
      </c>
      <c r="T757" s="7" t="str">
        <f t="shared" si="34"/>
        <v>5/5/2024 - 5/12/2024</v>
      </c>
      <c r="U757" s="7" t="str">
        <f t="shared" si="35"/>
        <v>Time Card</v>
      </c>
      <c r="V757" s="8" t="str">
        <f>RIGHT(TEXT(Data6[[#This Row],[Date:]],"mmddyyyy"),4)</f>
        <v>2024</v>
      </c>
      <c r="W757" s="8" t="str">
        <f>MID(TEXT(Data6[[#This Row],[Date:]],"mmddyyyy"),3,2)</f>
        <v>09</v>
      </c>
      <c r="X757" s="8" t="str">
        <f>LEFT(TEXT(Data6[[#This Row],[Date:]],"mmddyyyy"),2)</f>
        <v>05</v>
      </c>
      <c r="Y757" s="6">
        <f>DATE(Data6[[#This Row],[Year]],Data6[[#This Row],[Month]],Data6[[#This Row],[Day]])</f>
        <v>45421</v>
      </c>
    </row>
    <row r="758" spans="1:25">
      <c r="A758" s="5">
        <v>45422.549718055554</v>
      </c>
      <c r="B758" s="7" t="s">
        <v>66</v>
      </c>
      <c r="C758" s="6" t="s">
        <v>750</v>
      </c>
      <c r="D758" s="7" t="s">
        <v>569</v>
      </c>
      <c r="E758" s="8">
        <v>5</v>
      </c>
      <c r="F758" s="7">
        <v>6984733</v>
      </c>
      <c r="G758" s="7" t="s">
        <v>68</v>
      </c>
      <c r="H758" s="7" t="s">
        <v>69</v>
      </c>
      <c r="I758" s="7" t="s">
        <v>44</v>
      </c>
      <c r="J758" s="19" t="str">
        <f>IFERROR(INDEX('Employee Info'!$C$3:$E$200,MATCH(Data6[[#This Row],[Name:]],'Employee Info'!$B$3:$B$200,0),MATCH(Data6[[#This Row],[Hours Type:]],'Employee Info'!$C$2:$E$2,0)),"")</f>
        <v/>
      </c>
      <c r="K758" s="19" t="str">
        <f>IFERROR(INDEX('Employee Info'!$C$3:$J$200,MATCH(Data6[[#This Row],[Name:]],'Employee Info'!$B$3:$B$200,0),MATCH(Data6[[#Headers],[Truck]],'Employee Info'!$C$2:$J$2,0)),"")</f>
        <v/>
      </c>
      <c r="L758" s="19" t="str">
        <f>IFERROR(INDEX('Employee Info'!$C$3:$J$200,MATCH(Data6[[#This Row],[Name:]],'Employee Info'!$B$3:$B$200,0),MATCH(Data6[[#Headers],[Phone]],'Employee Info'!$C$2:$J$2,0)),"")</f>
        <v/>
      </c>
      <c r="M758" s="19" t="str">
        <f>IFERROR(INDEX('Employee Info'!$C$3:$J$200,MATCH(Data6[[#This Row],[Name:]],'Employee Info'!$B$3:$B$200,0),MATCH(Data6[[#Headers],[Tech]],'Employee Info'!$C$2:$J$2,0)),"")</f>
        <v/>
      </c>
      <c r="N758" s="19" t="str">
        <f>IFERROR(INDEX('Employee Info'!$C$3:$J$200,MATCH(Data6[[#This Row],[Name:]],'Employee Info'!$B$3:$B$200,0),MATCH(Data6[[#Headers],[Other]],'Employee Info'!$C$2:$J$2,0)),"")</f>
        <v/>
      </c>
      <c r="O758" s="19">
        <f>IFERROR((Data6[[#This Row],[Hours:]]*SUM(Data6[[#This Row],[Rate]:[Other]])),"")</f>
        <v>0</v>
      </c>
      <c r="P758" s="7" t="str">
        <f>IF(Data6[[#This Row],[WO'#:]]="","Riley #","WO#")</f>
        <v>WO#</v>
      </c>
      <c r="Q758" s="7">
        <f>IFERROR(WEEKNUM(Data6[[#This Row],[Date:]]),"")</f>
        <v>19</v>
      </c>
      <c r="R758" s="6">
        <f t="shared" si="33"/>
        <v>45417</v>
      </c>
      <c r="S758" s="6">
        <f>Data6[[#This Row],[Week Start]]+7</f>
        <v>45424</v>
      </c>
      <c r="T758" s="7" t="str">
        <f t="shared" si="34"/>
        <v>5/5/2024 - 5/12/2024</v>
      </c>
      <c r="U758" s="7" t="str">
        <f t="shared" si="35"/>
        <v>Time Card</v>
      </c>
      <c r="V758" s="8" t="str">
        <f>RIGHT(TEXT(Data6[[#This Row],[Date:]],"mmddyyyy"),4)</f>
        <v>2024</v>
      </c>
      <c r="W758" s="8" t="str">
        <f>MID(TEXT(Data6[[#This Row],[Date:]],"mmddyyyy"),3,2)</f>
        <v>09</v>
      </c>
      <c r="X758" s="8" t="str">
        <f>LEFT(TEXT(Data6[[#This Row],[Date:]],"mmddyyyy"),2)</f>
        <v>05</v>
      </c>
      <c r="Y758" s="6">
        <f>DATE(Data6[[#This Row],[Year]],Data6[[#This Row],[Month]],Data6[[#This Row],[Day]])</f>
        <v>45421</v>
      </c>
    </row>
    <row r="759" spans="1:25">
      <c r="A759" s="5">
        <v>45422.553915972225</v>
      </c>
      <c r="B759" s="7" t="s">
        <v>66</v>
      </c>
      <c r="C759" s="6" t="s">
        <v>750</v>
      </c>
      <c r="D759" s="7" t="s">
        <v>569</v>
      </c>
      <c r="E759" s="8">
        <v>1</v>
      </c>
      <c r="F759" s="7">
        <v>6984733</v>
      </c>
      <c r="G759" s="7" t="s">
        <v>68</v>
      </c>
      <c r="H759" s="7" t="s">
        <v>69</v>
      </c>
      <c r="I759" s="7" t="s">
        <v>44</v>
      </c>
      <c r="J759" s="19" t="str">
        <f>IFERROR(INDEX('Employee Info'!$C$3:$E$200,MATCH(Data6[[#This Row],[Name:]],'Employee Info'!$B$3:$B$200,0),MATCH(Data6[[#This Row],[Hours Type:]],'Employee Info'!$C$2:$E$2,0)),"")</f>
        <v/>
      </c>
      <c r="K759" s="19" t="str">
        <f>IFERROR(INDEX('Employee Info'!$C$3:$J$200,MATCH(Data6[[#This Row],[Name:]],'Employee Info'!$B$3:$B$200,0),MATCH(Data6[[#Headers],[Truck]],'Employee Info'!$C$2:$J$2,0)),"")</f>
        <v/>
      </c>
      <c r="L759" s="19" t="str">
        <f>IFERROR(INDEX('Employee Info'!$C$3:$J$200,MATCH(Data6[[#This Row],[Name:]],'Employee Info'!$B$3:$B$200,0),MATCH(Data6[[#Headers],[Phone]],'Employee Info'!$C$2:$J$2,0)),"")</f>
        <v/>
      </c>
      <c r="M759" s="19" t="str">
        <f>IFERROR(INDEX('Employee Info'!$C$3:$J$200,MATCH(Data6[[#This Row],[Name:]],'Employee Info'!$B$3:$B$200,0),MATCH(Data6[[#Headers],[Tech]],'Employee Info'!$C$2:$J$2,0)),"")</f>
        <v/>
      </c>
      <c r="N759" s="19" t="str">
        <f>IFERROR(INDEX('Employee Info'!$C$3:$J$200,MATCH(Data6[[#This Row],[Name:]],'Employee Info'!$B$3:$B$200,0),MATCH(Data6[[#Headers],[Other]],'Employee Info'!$C$2:$J$2,0)),"")</f>
        <v/>
      </c>
      <c r="O759" s="19">
        <f>IFERROR((Data6[[#This Row],[Hours:]]*SUM(Data6[[#This Row],[Rate]:[Other]])),"")</f>
        <v>0</v>
      </c>
      <c r="P759" s="7" t="str">
        <f>IF(Data6[[#This Row],[WO'#:]]="","Riley #","WO#")</f>
        <v>WO#</v>
      </c>
      <c r="Q759" s="7">
        <f>IFERROR(WEEKNUM(Data6[[#This Row],[Date:]]),"")</f>
        <v>19</v>
      </c>
      <c r="R759" s="6">
        <f t="shared" si="33"/>
        <v>45417</v>
      </c>
      <c r="S759" s="6">
        <f>Data6[[#This Row],[Week Start]]+7</f>
        <v>45424</v>
      </c>
      <c r="T759" s="7" t="str">
        <f t="shared" si="34"/>
        <v>5/5/2024 - 5/12/2024</v>
      </c>
      <c r="U759" s="7" t="str">
        <f t="shared" si="35"/>
        <v>Time Card</v>
      </c>
      <c r="V759" s="8" t="str">
        <f>RIGHT(TEXT(Data6[[#This Row],[Date:]],"mmddyyyy"),4)</f>
        <v>2024</v>
      </c>
      <c r="W759" s="8" t="str">
        <f>MID(TEXT(Data6[[#This Row],[Date:]],"mmddyyyy"),3,2)</f>
        <v>09</v>
      </c>
      <c r="X759" s="8" t="str">
        <f>LEFT(TEXT(Data6[[#This Row],[Date:]],"mmddyyyy"),2)</f>
        <v>05</v>
      </c>
      <c r="Y759" s="6">
        <f>DATE(Data6[[#This Row],[Year]],Data6[[#This Row],[Month]],Data6[[#This Row],[Day]])</f>
        <v>45421</v>
      </c>
    </row>
    <row r="760" spans="1:25">
      <c r="A760" s="5">
        <v>45421.399999652778</v>
      </c>
      <c r="B760" s="7" t="s">
        <v>492</v>
      </c>
      <c r="C760" s="6" t="s">
        <v>750</v>
      </c>
      <c r="D760" s="7" t="s">
        <v>751</v>
      </c>
      <c r="E760" s="8">
        <v>4</v>
      </c>
      <c r="F760" s="7" t="s">
        <v>68</v>
      </c>
      <c r="G760" s="7" t="s">
        <v>68</v>
      </c>
      <c r="H760" s="7" t="s">
        <v>536</v>
      </c>
      <c r="I760" s="7" t="s">
        <v>44</v>
      </c>
      <c r="J760" s="19" t="str">
        <f>IFERROR(INDEX('Employee Info'!$C$3:$E$200,MATCH(Data6[[#This Row],[Name:]],'Employee Info'!$B$3:$B$200,0),MATCH(Data6[[#This Row],[Hours Type:]],'Employee Info'!$C$2:$E$2,0)),"")</f>
        <v/>
      </c>
      <c r="K760" s="19" t="str">
        <f>IFERROR(INDEX('Employee Info'!$C$3:$J$200,MATCH(Data6[[#This Row],[Name:]],'Employee Info'!$B$3:$B$200,0),MATCH(Data6[[#Headers],[Truck]],'Employee Info'!$C$2:$J$2,0)),"")</f>
        <v/>
      </c>
      <c r="L760" s="19" t="str">
        <f>IFERROR(INDEX('Employee Info'!$C$3:$J$200,MATCH(Data6[[#This Row],[Name:]],'Employee Info'!$B$3:$B$200,0),MATCH(Data6[[#Headers],[Phone]],'Employee Info'!$C$2:$J$2,0)),"")</f>
        <v/>
      </c>
      <c r="M760" s="19" t="str">
        <f>IFERROR(INDEX('Employee Info'!$C$3:$J$200,MATCH(Data6[[#This Row],[Name:]],'Employee Info'!$B$3:$B$200,0),MATCH(Data6[[#Headers],[Tech]],'Employee Info'!$C$2:$J$2,0)),"")</f>
        <v/>
      </c>
      <c r="N760" s="19" t="str">
        <f>IFERROR(INDEX('Employee Info'!$C$3:$J$200,MATCH(Data6[[#This Row],[Name:]],'Employee Info'!$B$3:$B$200,0),MATCH(Data6[[#Headers],[Other]],'Employee Info'!$C$2:$J$2,0)),"")</f>
        <v/>
      </c>
      <c r="O760" s="19">
        <f>IFERROR((Data6[[#This Row],[Hours:]]*SUM(Data6[[#This Row],[Rate]:[Other]])),"")</f>
        <v>0</v>
      </c>
      <c r="P760" s="7" t="str">
        <f>IF(Data6[[#This Row],[WO'#:]]="","Riley #","WO#")</f>
        <v>Riley #</v>
      </c>
      <c r="Q760" s="7">
        <f>IFERROR(WEEKNUM(Data6[[#This Row],[Date:]]),"")</f>
        <v>19</v>
      </c>
      <c r="R760" s="6">
        <f t="shared" si="33"/>
        <v>45417</v>
      </c>
      <c r="S760" s="6">
        <f>Data6[[#This Row],[Week Start]]+7</f>
        <v>45424</v>
      </c>
      <c r="T760" s="7" t="str">
        <f t="shared" si="34"/>
        <v>5/5/2024 - 5/12/2024</v>
      </c>
      <c r="U760" s="7" t="str">
        <f t="shared" si="35"/>
        <v>Time Card</v>
      </c>
      <c r="V760" s="8" t="str">
        <f>RIGHT(TEXT(Data6[[#This Row],[Date:]],"mmddyyyy"),4)</f>
        <v>2024</v>
      </c>
      <c r="W760" s="8" t="str">
        <f>MID(TEXT(Data6[[#This Row],[Date:]],"mmddyyyy"),3,2)</f>
        <v>09</v>
      </c>
      <c r="X760" s="8" t="str">
        <f>LEFT(TEXT(Data6[[#This Row],[Date:]],"mmddyyyy"),2)</f>
        <v>05</v>
      </c>
      <c r="Y760" s="6">
        <f>DATE(Data6[[#This Row],[Year]],Data6[[#This Row],[Month]],Data6[[#This Row],[Day]])</f>
        <v>45421</v>
      </c>
    </row>
    <row r="761" spans="1:25">
      <c r="A761" s="5">
        <v>45421.400173032409</v>
      </c>
      <c r="B761" s="7" t="s">
        <v>492</v>
      </c>
      <c r="C761" s="6" t="s">
        <v>750</v>
      </c>
      <c r="D761" s="7" t="s">
        <v>751</v>
      </c>
      <c r="E761" s="8">
        <v>4</v>
      </c>
      <c r="F761" s="7" t="s">
        <v>68</v>
      </c>
      <c r="G761" s="7" t="s">
        <v>68</v>
      </c>
      <c r="H761" s="7" t="s">
        <v>536</v>
      </c>
      <c r="I761" s="7" t="s">
        <v>44</v>
      </c>
      <c r="J761" s="19" t="str">
        <f>IFERROR(INDEX('Employee Info'!$C$3:$E$200,MATCH(Data6[[#This Row],[Name:]],'Employee Info'!$B$3:$B$200,0),MATCH(Data6[[#This Row],[Hours Type:]],'Employee Info'!$C$2:$E$2,0)),"")</f>
        <v/>
      </c>
      <c r="K761" s="19" t="str">
        <f>IFERROR(INDEX('Employee Info'!$C$3:$J$200,MATCH(Data6[[#This Row],[Name:]],'Employee Info'!$B$3:$B$200,0),MATCH(Data6[[#Headers],[Truck]],'Employee Info'!$C$2:$J$2,0)),"")</f>
        <v/>
      </c>
      <c r="L761" s="19" t="str">
        <f>IFERROR(INDEX('Employee Info'!$C$3:$J$200,MATCH(Data6[[#This Row],[Name:]],'Employee Info'!$B$3:$B$200,0),MATCH(Data6[[#Headers],[Phone]],'Employee Info'!$C$2:$J$2,0)),"")</f>
        <v/>
      </c>
      <c r="M761" s="19" t="str">
        <f>IFERROR(INDEX('Employee Info'!$C$3:$J$200,MATCH(Data6[[#This Row],[Name:]],'Employee Info'!$B$3:$B$200,0),MATCH(Data6[[#Headers],[Tech]],'Employee Info'!$C$2:$J$2,0)),"")</f>
        <v/>
      </c>
      <c r="N761" s="19" t="str">
        <f>IFERROR(INDEX('Employee Info'!$C$3:$J$200,MATCH(Data6[[#This Row],[Name:]],'Employee Info'!$B$3:$B$200,0),MATCH(Data6[[#Headers],[Other]],'Employee Info'!$C$2:$J$2,0)),"")</f>
        <v/>
      </c>
      <c r="O761" s="19">
        <f>IFERROR((Data6[[#This Row],[Hours:]]*SUM(Data6[[#This Row],[Rate]:[Other]])),"")</f>
        <v>0</v>
      </c>
      <c r="P761" s="7" t="str">
        <f>IF(Data6[[#This Row],[WO'#:]]="","Riley #","WO#")</f>
        <v>Riley #</v>
      </c>
      <c r="Q761" s="7">
        <f>IFERROR(WEEKNUM(Data6[[#This Row],[Date:]]),"")</f>
        <v>19</v>
      </c>
      <c r="R761" s="6">
        <f t="shared" si="33"/>
        <v>45417</v>
      </c>
      <c r="S761" s="6">
        <f>Data6[[#This Row],[Week Start]]+7</f>
        <v>45424</v>
      </c>
      <c r="T761" s="7" t="str">
        <f t="shared" si="34"/>
        <v>5/5/2024 - 5/12/2024</v>
      </c>
      <c r="U761" s="7" t="str">
        <f t="shared" si="35"/>
        <v>Time Card</v>
      </c>
      <c r="V761" s="8" t="str">
        <f>RIGHT(TEXT(Data6[[#This Row],[Date:]],"mmddyyyy"),4)</f>
        <v>2024</v>
      </c>
      <c r="W761" s="8" t="str">
        <f>MID(TEXT(Data6[[#This Row],[Date:]],"mmddyyyy"),3,2)</f>
        <v>09</v>
      </c>
      <c r="X761" s="8" t="str">
        <f>LEFT(TEXT(Data6[[#This Row],[Date:]],"mmddyyyy"),2)</f>
        <v>05</v>
      </c>
      <c r="Y761" s="6">
        <f>DATE(Data6[[#This Row],[Year]],Data6[[#This Row],[Month]],Data6[[#This Row],[Day]])</f>
        <v>45421</v>
      </c>
    </row>
    <row r="762" spans="1:25">
      <c r="A762" s="5">
        <v>45421.400411805553</v>
      </c>
      <c r="B762" s="7" t="s">
        <v>65</v>
      </c>
      <c r="C762" s="6" t="s">
        <v>750</v>
      </c>
      <c r="D762" s="7" t="s">
        <v>751</v>
      </c>
      <c r="E762" s="8">
        <v>4</v>
      </c>
      <c r="F762" s="7" t="s">
        <v>68</v>
      </c>
      <c r="G762" s="7" t="s">
        <v>68</v>
      </c>
      <c r="H762" s="7" t="s">
        <v>536</v>
      </c>
      <c r="I762" s="7" t="s">
        <v>44</v>
      </c>
      <c r="J762" s="19" t="str">
        <f>IFERROR(INDEX('Employee Info'!$C$3:$E$200,MATCH(Data6[[#This Row],[Name:]],'Employee Info'!$B$3:$B$200,0),MATCH(Data6[[#This Row],[Hours Type:]],'Employee Info'!$C$2:$E$2,0)),"")</f>
        <v/>
      </c>
      <c r="K762" s="19" t="str">
        <f>IFERROR(INDEX('Employee Info'!$C$3:$J$200,MATCH(Data6[[#This Row],[Name:]],'Employee Info'!$B$3:$B$200,0),MATCH(Data6[[#Headers],[Truck]],'Employee Info'!$C$2:$J$2,0)),"")</f>
        <v/>
      </c>
      <c r="L762" s="19" t="str">
        <f>IFERROR(INDEX('Employee Info'!$C$3:$J$200,MATCH(Data6[[#This Row],[Name:]],'Employee Info'!$B$3:$B$200,0),MATCH(Data6[[#Headers],[Phone]],'Employee Info'!$C$2:$J$2,0)),"")</f>
        <v/>
      </c>
      <c r="M762" s="19" t="str">
        <f>IFERROR(INDEX('Employee Info'!$C$3:$J$200,MATCH(Data6[[#This Row],[Name:]],'Employee Info'!$B$3:$B$200,0),MATCH(Data6[[#Headers],[Tech]],'Employee Info'!$C$2:$J$2,0)),"")</f>
        <v/>
      </c>
      <c r="N762" s="19" t="str">
        <f>IFERROR(INDEX('Employee Info'!$C$3:$J$200,MATCH(Data6[[#This Row],[Name:]],'Employee Info'!$B$3:$B$200,0),MATCH(Data6[[#Headers],[Other]],'Employee Info'!$C$2:$J$2,0)),"")</f>
        <v/>
      </c>
      <c r="O762" s="19">
        <f>IFERROR((Data6[[#This Row],[Hours:]]*SUM(Data6[[#This Row],[Rate]:[Other]])),"")</f>
        <v>0</v>
      </c>
      <c r="P762" s="7" t="str">
        <f>IF(Data6[[#This Row],[WO'#:]]="","Riley #","WO#")</f>
        <v>Riley #</v>
      </c>
      <c r="Q762" s="7">
        <f>IFERROR(WEEKNUM(Data6[[#This Row],[Date:]]),"")</f>
        <v>19</v>
      </c>
      <c r="R762" s="6">
        <f t="shared" si="33"/>
        <v>45417</v>
      </c>
      <c r="S762" s="6">
        <f>Data6[[#This Row],[Week Start]]+7</f>
        <v>45424</v>
      </c>
      <c r="T762" s="7" t="str">
        <f t="shared" si="34"/>
        <v>5/5/2024 - 5/12/2024</v>
      </c>
      <c r="U762" s="7" t="str">
        <f t="shared" si="35"/>
        <v>Time Card</v>
      </c>
      <c r="V762" s="8" t="str">
        <f>RIGHT(TEXT(Data6[[#This Row],[Date:]],"mmddyyyy"),4)</f>
        <v>2024</v>
      </c>
      <c r="W762" s="8" t="str">
        <f>MID(TEXT(Data6[[#This Row],[Date:]],"mmddyyyy"),3,2)</f>
        <v>09</v>
      </c>
      <c r="X762" s="8" t="str">
        <f>LEFT(TEXT(Data6[[#This Row],[Date:]],"mmddyyyy"),2)</f>
        <v>05</v>
      </c>
      <c r="Y762" s="6">
        <f>DATE(Data6[[#This Row],[Year]],Data6[[#This Row],[Month]],Data6[[#This Row],[Day]])</f>
        <v>45421</v>
      </c>
    </row>
    <row r="763" spans="1:25">
      <c r="A763" s="5">
        <v>45422.54044837963</v>
      </c>
      <c r="B763" s="7" t="s">
        <v>66</v>
      </c>
      <c r="C763" s="6" t="s">
        <v>750</v>
      </c>
      <c r="D763" s="7" t="s">
        <v>566</v>
      </c>
      <c r="E763" s="8">
        <v>1</v>
      </c>
      <c r="F763" s="7" t="s">
        <v>68</v>
      </c>
      <c r="G763" s="7" t="s">
        <v>68</v>
      </c>
      <c r="H763" s="7" t="s">
        <v>536</v>
      </c>
      <c r="I763" s="7" t="s">
        <v>44</v>
      </c>
      <c r="J763" s="19" t="str">
        <f>IFERROR(INDEX('Employee Info'!$C$3:$E$200,MATCH(Data6[[#This Row],[Name:]],'Employee Info'!$B$3:$B$200,0),MATCH(Data6[[#This Row],[Hours Type:]],'Employee Info'!$C$2:$E$2,0)),"")</f>
        <v/>
      </c>
      <c r="K763" s="19" t="str">
        <f>IFERROR(INDEX('Employee Info'!$C$3:$J$200,MATCH(Data6[[#This Row],[Name:]],'Employee Info'!$B$3:$B$200,0),MATCH(Data6[[#Headers],[Truck]],'Employee Info'!$C$2:$J$2,0)),"")</f>
        <v/>
      </c>
      <c r="L763" s="19" t="str">
        <f>IFERROR(INDEX('Employee Info'!$C$3:$J$200,MATCH(Data6[[#This Row],[Name:]],'Employee Info'!$B$3:$B$200,0),MATCH(Data6[[#Headers],[Phone]],'Employee Info'!$C$2:$J$2,0)),"")</f>
        <v/>
      </c>
      <c r="M763" s="19" t="str">
        <f>IFERROR(INDEX('Employee Info'!$C$3:$J$200,MATCH(Data6[[#This Row],[Name:]],'Employee Info'!$B$3:$B$200,0),MATCH(Data6[[#Headers],[Tech]],'Employee Info'!$C$2:$J$2,0)),"")</f>
        <v/>
      </c>
      <c r="N763" s="19" t="str">
        <f>IFERROR(INDEX('Employee Info'!$C$3:$J$200,MATCH(Data6[[#This Row],[Name:]],'Employee Info'!$B$3:$B$200,0),MATCH(Data6[[#Headers],[Other]],'Employee Info'!$C$2:$J$2,0)),"")</f>
        <v/>
      </c>
      <c r="O763" s="19">
        <f>IFERROR((Data6[[#This Row],[Hours:]]*SUM(Data6[[#This Row],[Rate]:[Other]])),"")</f>
        <v>0</v>
      </c>
      <c r="P763" s="7" t="str">
        <f>IF(Data6[[#This Row],[WO'#:]]="","Riley #","WO#")</f>
        <v>Riley #</v>
      </c>
      <c r="Q763" s="7">
        <f>IFERROR(WEEKNUM(Data6[[#This Row],[Date:]]),"")</f>
        <v>19</v>
      </c>
      <c r="R763" s="6">
        <f t="shared" si="33"/>
        <v>45417</v>
      </c>
      <c r="S763" s="6">
        <f>Data6[[#This Row],[Week Start]]+7</f>
        <v>45424</v>
      </c>
      <c r="T763" s="7" t="str">
        <f t="shared" si="34"/>
        <v>5/5/2024 - 5/12/2024</v>
      </c>
      <c r="U763" s="7" t="str">
        <f t="shared" si="35"/>
        <v>Time Card</v>
      </c>
      <c r="V763" s="8" t="str">
        <f>RIGHT(TEXT(Data6[[#This Row],[Date:]],"mmddyyyy"),4)</f>
        <v>2024</v>
      </c>
      <c r="W763" s="8" t="str">
        <f>MID(TEXT(Data6[[#This Row],[Date:]],"mmddyyyy"),3,2)</f>
        <v>09</v>
      </c>
      <c r="X763" s="8" t="str">
        <f>LEFT(TEXT(Data6[[#This Row],[Date:]],"mmddyyyy"),2)</f>
        <v>05</v>
      </c>
      <c r="Y763" s="6">
        <f>DATE(Data6[[#This Row],[Year]],Data6[[#This Row],[Month]],Data6[[#This Row],[Day]])</f>
        <v>45421</v>
      </c>
    </row>
    <row r="764" spans="1:25">
      <c r="A764" s="5">
        <v>45421.40154525463</v>
      </c>
      <c r="B764" s="7" t="s">
        <v>23</v>
      </c>
      <c r="C764" s="6" t="s">
        <v>750</v>
      </c>
      <c r="D764" s="7" t="s">
        <v>752</v>
      </c>
      <c r="E764" s="8">
        <v>4</v>
      </c>
      <c r="F764" s="7" t="s">
        <v>68</v>
      </c>
      <c r="G764" s="7" t="s">
        <v>68</v>
      </c>
      <c r="H764" s="7" t="s">
        <v>573</v>
      </c>
      <c r="I764" s="7" t="s">
        <v>44</v>
      </c>
      <c r="J764" s="19" t="str">
        <f>IFERROR(INDEX('Employee Info'!$C$3:$E$200,MATCH(Data6[[#This Row],[Name:]],'Employee Info'!$B$3:$B$200,0),MATCH(Data6[[#This Row],[Hours Type:]],'Employee Info'!$C$2:$E$2,0)),"")</f>
        <v/>
      </c>
      <c r="K764" s="19" t="str">
        <f>IFERROR(INDEX('Employee Info'!$C$3:$J$200,MATCH(Data6[[#This Row],[Name:]],'Employee Info'!$B$3:$B$200,0),MATCH(Data6[[#Headers],[Truck]],'Employee Info'!$C$2:$J$2,0)),"")</f>
        <v/>
      </c>
      <c r="L764" s="19" t="str">
        <f>IFERROR(INDEX('Employee Info'!$C$3:$J$200,MATCH(Data6[[#This Row],[Name:]],'Employee Info'!$B$3:$B$200,0),MATCH(Data6[[#Headers],[Phone]],'Employee Info'!$C$2:$J$2,0)),"")</f>
        <v/>
      </c>
      <c r="M764" s="19" t="str">
        <f>IFERROR(INDEX('Employee Info'!$C$3:$J$200,MATCH(Data6[[#This Row],[Name:]],'Employee Info'!$B$3:$B$200,0),MATCH(Data6[[#Headers],[Tech]],'Employee Info'!$C$2:$J$2,0)),"")</f>
        <v/>
      </c>
      <c r="N764" s="19" t="str">
        <f>IFERROR(INDEX('Employee Info'!$C$3:$J$200,MATCH(Data6[[#This Row],[Name:]],'Employee Info'!$B$3:$B$200,0),MATCH(Data6[[#Headers],[Other]],'Employee Info'!$C$2:$J$2,0)),"")</f>
        <v/>
      </c>
      <c r="O764" s="19">
        <f>IFERROR((Data6[[#This Row],[Hours:]]*SUM(Data6[[#This Row],[Rate]:[Other]])),"")</f>
        <v>0</v>
      </c>
      <c r="P764" s="7" t="str">
        <f>IF(Data6[[#This Row],[WO'#:]]="","Riley #","WO#")</f>
        <v>Riley #</v>
      </c>
      <c r="Q764" s="7">
        <f>IFERROR(WEEKNUM(Data6[[#This Row],[Date:]]),"")</f>
        <v>19</v>
      </c>
      <c r="R764" s="6">
        <f t="shared" si="33"/>
        <v>45417</v>
      </c>
      <c r="S764" s="6">
        <f>Data6[[#This Row],[Week Start]]+7</f>
        <v>45424</v>
      </c>
      <c r="T764" s="7" t="str">
        <f t="shared" si="34"/>
        <v>5/5/2024 - 5/12/2024</v>
      </c>
      <c r="U764" s="7" t="str">
        <f t="shared" si="35"/>
        <v>Time Card</v>
      </c>
      <c r="V764" s="8" t="str">
        <f>RIGHT(TEXT(Data6[[#This Row],[Date:]],"mmddyyyy"),4)</f>
        <v>2024</v>
      </c>
      <c r="W764" s="8" t="str">
        <f>MID(TEXT(Data6[[#This Row],[Date:]],"mmddyyyy"),3,2)</f>
        <v>09</v>
      </c>
      <c r="X764" s="8" t="str">
        <f>LEFT(TEXT(Data6[[#This Row],[Date:]],"mmddyyyy"),2)</f>
        <v>05</v>
      </c>
      <c r="Y764" s="6">
        <f>DATE(Data6[[#This Row],[Year]],Data6[[#This Row],[Month]],Data6[[#This Row],[Day]])</f>
        <v>45421</v>
      </c>
    </row>
    <row r="765" spans="1:25">
      <c r="A765" s="5">
        <v>45421.402394212964</v>
      </c>
      <c r="B765" s="7" t="s">
        <v>35</v>
      </c>
      <c r="C765" s="6" t="s">
        <v>750</v>
      </c>
      <c r="D765" s="7" t="s">
        <v>753</v>
      </c>
      <c r="E765" s="8">
        <v>8</v>
      </c>
      <c r="F765" s="7" t="s">
        <v>68</v>
      </c>
      <c r="G765" s="7" t="s">
        <v>68</v>
      </c>
      <c r="H765" s="7" t="s">
        <v>573</v>
      </c>
      <c r="I765" s="7" t="s">
        <v>44</v>
      </c>
      <c r="J765" s="19" t="str">
        <f>IFERROR(INDEX('Employee Info'!$C$3:$E$200,MATCH(Data6[[#This Row],[Name:]],'Employee Info'!$B$3:$B$200,0),MATCH(Data6[[#This Row],[Hours Type:]],'Employee Info'!$C$2:$E$2,0)),"")</f>
        <v/>
      </c>
      <c r="K765" s="19" t="str">
        <f>IFERROR(INDEX('Employee Info'!$C$3:$J$200,MATCH(Data6[[#This Row],[Name:]],'Employee Info'!$B$3:$B$200,0),MATCH(Data6[[#Headers],[Truck]],'Employee Info'!$C$2:$J$2,0)),"")</f>
        <v/>
      </c>
      <c r="L765" s="19" t="str">
        <f>IFERROR(INDEX('Employee Info'!$C$3:$J$200,MATCH(Data6[[#This Row],[Name:]],'Employee Info'!$B$3:$B$200,0),MATCH(Data6[[#Headers],[Phone]],'Employee Info'!$C$2:$J$2,0)),"")</f>
        <v/>
      </c>
      <c r="M765" s="19" t="str">
        <f>IFERROR(INDEX('Employee Info'!$C$3:$J$200,MATCH(Data6[[#This Row],[Name:]],'Employee Info'!$B$3:$B$200,0),MATCH(Data6[[#Headers],[Tech]],'Employee Info'!$C$2:$J$2,0)),"")</f>
        <v/>
      </c>
      <c r="N765" s="19" t="str">
        <f>IFERROR(INDEX('Employee Info'!$C$3:$J$200,MATCH(Data6[[#This Row],[Name:]],'Employee Info'!$B$3:$B$200,0),MATCH(Data6[[#Headers],[Other]],'Employee Info'!$C$2:$J$2,0)),"")</f>
        <v/>
      </c>
      <c r="O765" s="19">
        <f>IFERROR((Data6[[#This Row],[Hours:]]*SUM(Data6[[#This Row],[Rate]:[Other]])),"")</f>
        <v>0</v>
      </c>
      <c r="P765" s="7" t="str">
        <f>IF(Data6[[#This Row],[WO'#:]]="","Riley #","WO#")</f>
        <v>Riley #</v>
      </c>
      <c r="Q765" s="7">
        <f>IFERROR(WEEKNUM(Data6[[#This Row],[Date:]]),"")</f>
        <v>19</v>
      </c>
      <c r="R765" s="6">
        <f t="shared" si="33"/>
        <v>45417</v>
      </c>
      <c r="S765" s="6">
        <f>Data6[[#This Row],[Week Start]]+7</f>
        <v>45424</v>
      </c>
      <c r="T765" s="7" t="str">
        <f t="shared" si="34"/>
        <v>5/5/2024 - 5/12/2024</v>
      </c>
      <c r="U765" s="7" t="str">
        <f t="shared" si="35"/>
        <v>Time Card</v>
      </c>
      <c r="V765" s="8" t="str">
        <f>RIGHT(TEXT(Data6[[#This Row],[Date:]],"mmddyyyy"),4)</f>
        <v>2024</v>
      </c>
      <c r="W765" s="8" t="str">
        <f>MID(TEXT(Data6[[#This Row],[Date:]],"mmddyyyy"),3,2)</f>
        <v>09</v>
      </c>
      <c r="X765" s="8" t="str">
        <f>LEFT(TEXT(Data6[[#This Row],[Date:]],"mmddyyyy"),2)</f>
        <v>05</v>
      </c>
      <c r="Y765" s="6">
        <f>DATE(Data6[[#This Row],[Year]],Data6[[#This Row],[Month]],Data6[[#This Row],[Day]])</f>
        <v>45421</v>
      </c>
    </row>
    <row r="766" spans="1:25">
      <c r="A766" s="5">
        <v>45422.541678935188</v>
      </c>
      <c r="B766" s="7" t="s">
        <v>66</v>
      </c>
      <c r="C766" s="6" t="s">
        <v>750</v>
      </c>
      <c r="D766" s="7" t="s">
        <v>572</v>
      </c>
      <c r="E766" s="8">
        <v>1</v>
      </c>
      <c r="F766" s="7" t="s">
        <v>68</v>
      </c>
      <c r="G766" s="7" t="s">
        <v>68</v>
      </c>
      <c r="H766" s="7" t="s">
        <v>573</v>
      </c>
      <c r="I766" s="7" t="s">
        <v>44</v>
      </c>
      <c r="J766" s="19" t="str">
        <f>IFERROR(INDEX('Employee Info'!$C$3:$E$200,MATCH(Data6[[#This Row],[Name:]],'Employee Info'!$B$3:$B$200,0),MATCH(Data6[[#This Row],[Hours Type:]],'Employee Info'!$C$2:$E$2,0)),"")</f>
        <v/>
      </c>
      <c r="K766" s="19" t="str">
        <f>IFERROR(INDEX('Employee Info'!$C$3:$J$200,MATCH(Data6[[#This Row],[Name:]],'Employee Info'!$B$3:$B$200,0),MATCH(Data6[[#Headers],[Truck]],'Employee Info'!$C$2:$J$2,0)),"")</f>
        <v/>
      </c>
      <c r="L766" s="19" t="str">
        <f>IFERROR(INDEX('Employee Info'!$C$3:$J$200,MATCH(Data6[[#This Row],[Name:]],'Employee Info'!$B$3:$B$200,0),MATCH(Data6[[#Headers],[Phone]],'Employee Info'!$C$2:$J$2,0)),"")</f>
        <v/>
      </c>
      <c r="M766" s="19" t="str">
        <f>IFERROR(INDEX('Employee Info'!$C$3:$J$200,MATCH(Data6[[#This Row],[Name:]],'Employee Info'!$B$3:$B$200,0),MATCH(Data6[[#Headers],[Tech]],'Employee Info'!$C$2:$J$2,0)),"")</f>
        <v/>
      </c>
      <c r="N766" s="19" t="str">
        <f>IFERROR(INDEX('Employee Info'!$C$3:$J$200,MATCH(Data6[[#This Row],[Name:]],'Employee Info'!$B$3:$B$200,0),MATCH(Data6[[#Headers],[Other]],'Employee Info'!$C$2:$J$2,0)),"")</f>
        <v/>
      </c>
      <c r="O766" s="19">
        <f>IFERROR((Data6[[#This Row],[Hours:]]*SUM(Data6[[#This Row],[Rate]:[Other]])),"")</f>
        <v>0</v>
      </c>
      <c r="P766" s="7" t="str">
        <f>IF(Data6[[#This Row],[WO'#:]]="","Riley #","WO#")</f>
        <v>Riley #</v>
      </c>
      <c r="Q766" s="7">
        <f>IFERROR(WEEKNUM(Data6[[#This Row],[Date:]]),"")</f>
        <v>19</v>
      </c>
      <c r="R766" s="6">
        <f t="shared" si="33"/>
        <v>45417</v>
      </c>
      <c r="S766" s="6">
        <f>Data6[[#This Row],[Week Start]]+7</f>
        <v>45424</v>
      </c>
      <c r="T766" s="7" t="str">
        <f t="shared" si="34"/>
        <v>5/5/2024 - 5/12/2024</v>
      </c>
      <c r="U766" s="7" t="str">
        <f t="shared" si="35"/>
        <v>Time Card</v>
      </c>
      <c r="V766" s="8" t="str">
        <f>RIGHT(TEXT(Data6[[#This Row],[Date:]],"mmddyyyy"),4)</f>
        <v>2024</v>
      </c>
      <c r="W766" s="8" t="str">
        <f>MID(TEXT(Data6[[#This Row],[Date:]],"mmddyyyy"),3,2)</f>
        <v>09</v>
      </c>
      <c r="X766" s="8" t="str">
        <f>LEFT(TEXT(Data6[[#This Row],[Date:]],"mmddyyyy"),2)</f>
        <v>05</v>
      </c>
      <c r="Y766" s="6">
        <f>DATE(Data6[[#This Row],[Year]],Data6[[#This Row],[Month]],Data6[[#This Row],[Day]])</f>
        <v>45421</v>
      </c>
    </row>
    <row r="767" spans="1:25">
      <c r="A767" s="5">
        <v>45422.545146759257</v>
      </c>
      <c r="B767" s="7" t="s">
        <v>66</v>
      </c>
      <c r="C767" s="6" t="s">
        <v>750</v>
      </c>
      <c r="D767" s="7" t="s">
        <v>572</v>
      </c>
      <c r="E767" s="8">
        <v>1</v>
      </c>
      <c r="F767" s="7" t="s">
        <v>68</v>
      </c>
      <c r="G767" s="7" t="s">
        <v>68</v>
      </c>
      <c r="H767" s="7" t="s">
        <v>573</v>
      </c>
      <c r="I767" s="7" t="s">
        <v>45</v>
      </c>
      <c r="J767" s="19" t="str">
        <f>IFERROR(INDEX('Employee Info'!$C$3:$E$200,MATCH(Data6[[#This Row],[Name:]],'Employee Info'!$B$3:$B$200,0),MATCH(Data6[[#This Row],[Hours Type:]],'Employee Info'!$C$2:$E$2,0)),"")</f>
        <v/>
      </c>
      <c r="K767" s="19" t="str">
        <f>IFERROR(INDEX('Employee Info'!$C$3:$J$200,MATCH(Data6[[#This Row],[Name:]],'Employee Info'!$B$3:$B$200,0),MATCH(Data6[[#Headers],[Truck]],'Employee Info'!$C$2:$J$2,0)),"")</f>
        <v/>
      </c>
      <c r="L767" s="19" t="str">
        <f>IFERROR(INDEX('Employee Info'!$C$3:$J$200,MATCH(Data6[[#This Row],[Name:]],'Employee Info'!$B$3:$B$200,0),MATCH(Data6[[#Headers],[Phone]],'Employee Info'!$C$2:$J$2,0)),"")</f>
        <v/>
      </c>
      <c r="M767" s="19" t="str">
        <f>IFERROR(INDEX('Employee Info'!$C$3:$J$200,MATCH(Data6[[#This Row],[Name:]],'Employee Info'!$B$3:$B$200,0),MATCH(Data6[[#Headers],[Tech]],'Employee Info'!$C$2:$J$2,0)),"")</f>
        <v/>
      </c>
      <c r="N767" s="19" t="str">
        <f>IFERROR(INDEX('Employee Info'!$C$3:$J$200,MATCH(Data6[[#This Row],[Name:]],'Employee Info'!$B$3:$B$200,0),MATCH(Data6[[#Headers],[Other]],'Employee Info'!$C$2:$J$2,0)),"")</f>
        <v/>
      </c>
      <c r="O767" s="19">
        <f>IFERROR((Data6[[#This Row],[Hours:]]*SUM(Data6[[#This Row],[Rate]:[Other]])),"")</f>
        <v>0</v>
      </c>
      <c r="P767" s="7" t="str">
        <f>IF(Data6[[#This Row],[WO'#:]]="","Riley #","WO#")</f>
        <v>Riley #</v>
      </c>
      <c r="Q767" s="7">
        <f>IFERROR(WEEKNUM(Data6[[#This Row],[Date:]]),"")</f>
        <v>19</v>
      </c>
      <c r="R767" s="6">
        <f t="shared" si="33"/>
        <v>45417</v>
      </c>
      <c r="S767" s="6">
        <f>Data6[[#This Row],[Week Start]]+7</f>
        <v>45424</v>
      </c>
      <c r="T767" s="7" t="str">
        <f t="shared" si="34"/>
        <v>5/5/2024 - 5/12/2024</v>
      </c>
      <c r="U767" s="7" t="str">
        <f t="shared" si="35"/>
        <v>Time Card</v>
      </c>
      <c r="V767" s="8" t="str">
        <f>RIGHT(TEXT(Data6[[#This Row],[Date:]],"mmddyyyy"),4)</f>
        <v>2024</v>
      </c>
      <c r="W767" s="8" t="str">
        <f>MID(TEXT(Data6[[#This Row],[Date:]],"mmddyyyy"),3,2)</f>
        <v>09</v>
      </c>
      <c r="X767" s="8" t="str">
        <f>LEFT(TEXT(Data6[[#This Row],[Date:]],"mmddyyyy"),2)</f>
        <v>05</v>
      </c>
      <c r="Y767" s="6">
        <f>DATE(Data6[[#This Row],[Year]],Data6[[#This Row],[Month]],Data6[[#This Row],[Day]])</f>
        <v>45421</v>
      </c>
    </row>
    <row r="768" spans="1:25">
      <c r="A768" s="5">
        <v>45422.552577893519</v>
      </c>
      <c r="B768" s="7" t="s">
        <v>66</v>
      </c>
      <c r="C768" s="6" t="s">
        <v>568</v>
      </c>
      <c r="D768" s="7" t="s">
        <v>569</v>
      </c>
      <c r="E768" s="8">
        <v>4</v>
      </c>
      <c r="F768" s="7">
        <v>6984733</v>
      </c>
      <c r="G768" s="7" t="s">
        <v>68</v>
      </c>
      <c r="H768" s="7" t="s">
        <v>69</v>
      </c>
      <c r="I768" s="7" t="s">
        <v>44</v>
      </c>
      <c r="J768" s="19" t="str">
        <f>IFERROR(INDEX('Employee Info'!$C$3:$E$200,MATCH(Data6[[#This Row],[Name:]],'Employee Info'!$B$3:$B$200,0),MATCH(Data6[[#This Row],[Hours Type:]],'Employee Info'!$C$2:$E$2,0)),"")</f>
        <v/>
      </c>
      <c r="K768" s="19" t="str">
        <f>IFERROR(INDEX('Employee Info'!$C$3:$J$200,MATCH(Data6[[#This Row],[Name:]],'Employee Info'!$B$3:$B$200,0),MATCH(Data6[[#Headers],[Truck]],'Employee Info'!$C$2:$J$2,0)),"")</f>
        <v/>
      </c>
      <c r="L768" s="19" t="str">
        <f>IFERROR(INDEX('Employee Info'!$C$3:$J$200,MATCH(Data6[[#This Row],[Name:]],'Employee Info'!$B$3:$B$200,0),MATCH(Data6[[#Headers],[Phone]],'Employee Info'!$C$2:$J$2,0)),"")</f>
        <v/>
      </c>
      <c r="M768" s="19" t="str">
        <f>IFERROR(INDEX('Employee Info'!$C$3:$J$200,MATCH(Data6[[#This Row],[Name:]],'Employee Info'!$B$3:$B$200,0),MATCH(Data6[[#Headers],[Tech]],'Employee Info'!$C$2:$J$2,0)),"")</f>
        <v/>
      </c>
      <c r="N768" s="19" t="str">
        <f>IFERROR(INDEX('Employee Info'!$C$3:$J$200,MATCH(Data6[[#This Row],[Name:]],'Employee Info'!$B$3:$B$200,0),MATCH(Data6[[#Headers],[Other]],'Employee Info'!$C$2:$J$2,0)),"")</f>
        <v/>
      </c>
      <c r="O768" s="19">
        <f>IFERROR((Data6[[#This Row],[Hours:]]*SUM(Data6[[#This Row],[Rate]:[Other]])),"")</f>
        <v>0</v>
      </c>
      <c r="P768" s="7" t="str">
        <f>IF(Data6[[#This Row],[WO'#:]]="","Riley #","WO#")</f>
        <v>WO#</v>
      </c>
      <c r="Q768" s="7">
        <f>IFERROR(WEEKNUM(Data6[[#This Row],[Date:]]),"")</f>
        <v>19</v>
      </c>
      <c r="R768" s="6">
        <f t="shared" si="33"/>
        <v>45417</v>
      </c>
      <c r="S768" s="6">
        <f>Data6[[#This Row],[Week Start]]+7</f>
        <v>45424</v>
      </c>
      <c r="T768" s="7" t="str">
        <f t="shared" si="34"/>
        <v>5/5/2024 - 5/12/2024</v>
      </c>
      <c r="U768" s="7" t="str">
        <f t="shared" si="35"/>
        <v>Time Card</v>
      </c>
      <c r="V768" s="8" t="str">
        <f>RIGHT(TEXT(Data6[[#This Row],[Date:]],"mmddyyyy"),4)</f>
        <v>2024</v>
      </c>
      <c r="W768" s="8" t="str">
        <f>MID(TEXT(Data6[[#This Row],[Date:]],"mmddyyyy"),3,2)</f>
        <v>10</v>
      </c>
      <c r="X768" s="8" t="str">
        <f>LEFT(TEXT(Data6[[#This Row],[Date:]],"mmddyyyy"),2)</f>
        <v>05</v>
      </c>
      <c r="Y768" s="6">
        <f>DATE(Data6[[#This Row],[Year]],Data6[[#This Row],[Month]],Data6[[#This Row],[Day]])</f>
        <v>45422</v>
      </c>
    </row>
    <row r="769" spans="1:25">
      <c r="A769" s="5">
        <v>45422.552710648146</v>
      </c>
      <c r="B769" s="7" t="s">
        <v>66</v>
      </c>
      <c r="C769" s="6" t="s">
        <v>568</v>
      </c>
      <c r="D769" s="7" t="s">
        <v>569</v>
      </c>
      <c r="E769" s="8">
        <v>1</v>
      </c>
      <c r="F769" s="7">
        <v>6984733</v>
      </c>
      <c r="G769" s="7" t="s">
        <v>68</v>
      </c>
      <c r="H769" s="7" t="s">
        <v>69</v>
      </c>
      <c r="I769" s="7" t="s">
        <v>45</v>
      </c>
      <c r="J769" s="19" t="str">
        <f>IFERROR(INDEX('Employee Info'!$C$3:$E$200,MATCH(Data6[[#This Row],[Name:]],'Employee Info'!$B$3:$B$200,0),MATCH(Data6[[#This Row],[Hours Type:]],'Employee Info'!$C$2:$E$2,0)),"")</f>
        <v/>
      </c>
      <c r="K769" s="19" t="str">
        <f>IFERROR(INDEX('Employee Info'!$C$3:$J$200,MATCH(Data6[[#This Row],[Name:]],'Employee Info'!$B$3:$B$200,0),MATCH(Data6[[#Headers],[Truck]],'Employee Info'!$C$2:$J$2,0)),"")</f>
        <v/>
      </c>
      <c r="L769" s="19" t="str">
        <f>IFERROR(INDEX('Employee Info'!$C$3:$J$200,MATCH(Data6[[#This Row],[Name:]],'Employee Info'!$B$3:$B$200,0),MATCH(Data6[[#Headers],[Phone]],'Employee Info'!$C$2:$J$2,0)),"")</f>
        <v/>
      </c>
      <c r="M769" s="19" t="str">
        <f>IFERROR(INDEX('Employee Info'!$C$3:$J$200,MATCH(Data6[[#This Row],[Name:]],'Employee Info'!$B$3:$B$200,0),MATCH(Data6[[#Headers],[Tech]],'Employee Info'!$C$2:$J$2,0)),"")</f>
        <v/>
      </c>
      <c r="N769" s="19" t="str">
        <f>IFERROR(INDEX('Employee Info'!$C$3:$J$200,MATCH(Data6[[#This Row],[Name:]],'Employee Info'!$B$3:$B$200,0),MATCH(Data6[[#Headers],[Other]],'Employee Info'!$C$2:$J$2,0)),"")</f>
        <v/>
      </c>
      <c r="O769" s="19">
        <f>IFERROR((Data6[[#This Row],[Hours:]]*SUM(Data6[[#This Row],[Rate]:[Other]])),"")</f>
        <v>0</v>
      </c>
      <c r="P769" s="7" t="str">
        <f>IF(Data6[[#This Row],[WO'#:]]="","Riley #","WO#")</f>
        <v>WO#</v>
      </c>
      <c r="Q769" s="7">
        <f>IFERROR(WEEKNUM(Data6[[#This Row],[Date:]]),"")</f>
        <v>19</v>
      </c>
      <c r="R769" s="6">
        <f t="shared" si="33"/>
        <v>45417</v>
      </c>
      <c r="S769" s="6">
        <f>Data6[[#This Row],[Week Start]]+7</f>
        <v>45424</v>
      </c>
      <c r="T769" s="7" t="str">
        <f t="shared" si="34"/>
        <v>5/5/2024 - 5/12/2024</v>
      </c>
      <c r="U769" s="7" t="str">
        <f t="shared" si="35"/>
        <v>Time Card</v>
      </c>
      <c r="V769" s="8" t="str">
        <f>RIGHT(TEXT(Data6[[#This Row],[Date:]],"mmddyyyy"),4)</f>
        <v>2024</v>
      </c>
      <c r="W769" s="8" t="str">
        <f>MID(TEXT(Data6[[#This Row],[Date:]],"mmddyyyy"),3,2)</f>
        <v>10</v>
      </c>
      <c r="X769" s="8" t="str">
        <f>LEFT(TEXT(Data6[[#This Row],[Date:]],"mmddyyyy"),2)</f>
        <v>05</v>
      </c>
      <c r="Y769" s="6">
        <f>DATE(Data6[[#This Row],[Year]],Data6[[#This Row],[Month]],Data6[[#This Row],[Day]])</f>
        <v>45422</v>
      </c>
    </row>
    <row r="770" spans="1:25">
      <c r="A770" s="5">
        <v>45422.260327314812</v>
      </c>
      <c r="B770" s="7" t="s">
        <v>23</v>
      </c>
      <c r="C770" s="6" t="s">
        <v>568</v>
      </c>
      <c r="D770" s="7" t="s">
        <v>570</v>
      </c>
      <c r="E770" s="8">
        <v>8</v>
      </c>
      <c r="F770" s="7">
        <v>7098027</v>
      </c>
      <c r="G770" s="7" t="s">
        <v>68</v>
      </c>
      <c r="H770" s="7" t="s">
        <v>69</v>
      </c>
      <c r="I770" s="7" t="s">
        <v>44</v>
      </c>
      <c r="J770" s="19" t="str">
        <f>IFERROR(INDEX('Employee Info'!$C$3:$E$200,MATCH(Data6[[#This Row],[Name:]],'Employee Info'!$B$3:$B$200,0),MATCH(Data6[[#This Row],[Hours Type:]],'Employee Info'!$C$2:$E$2,0)),"")</f>
        <v/>
      </c>
      <c r="K770" s="19" t="str">
        <f>IFERROR(INDEX('Employee Info'!$C$3:$J$200,MATCH(Data6[[#This Row],[Name:]],'Employee Info'!$B$3:$B$200,0),MATCH(Data6[[#Headers],[Truck]],'Employee Info'!$C$2:$J$2,0)),"")</f>
        <v/>
      </c>
      <c r="L770" s="19" t="str">
        <f>IFERROR(INDEX('Employee Info'!$C$3:$J$200,MATCH(Data6[[#This Row],[Name:]],'Employee Info'!$B$3:$B$200,0),MATCH(Data6[[#Headers],[Phone]],'Employee Info'!$C$2:$J$2,0)),"")</f>
        <v/>
      </c>
      <c r="M770" s="19" t="str">
        <f>IFERROR(INDEX('Employee Info'!$C$3:$J$200,MATCH(Data6[[#This Row],[Name:]],'Employee Info'!$B$3:$B$200,0),MATCH(Data6[[#Headers],[Tech]],'Employee Info'!$C$2:$J$2,0)),"")</f>
        <v/>
      </c>
      <c r="N770" s="19" t="str">
        <f>IFERROR(INDEX('Employee Info'!$C$3:$J$200,MATCH(Data6[[#This Row],[Name:]],'Employee Info'!$B$3:$B$200,0),MATCH(Data6[[#Headers],[Other]],'Employee Info'!$C$2:$J$2,0)),"")</f>
        <v/>
      </c>
      <c r="O770" s="19">
        <f>IFERROR((Data6[[#This Row],[Hours:]]*SUM(Data6[[#This Row],[Rate]:[Other]])),"")</f>
        <v>0</v>
      </c>
      <c r="P770" s="7" t="str">
        <f>IF(Data6[[#This Row],[WO'#:]]="","Riley #","WO#")</f>
        <v>WO#</v>
      </c>
      <c r="Q770" s="7">
        <f>IFERROR(WEEKNUM(Data6[[#This Row],[Date:]]),"")</f>
        <v>19</v>
      </c>
      <c r="R770" s="6">
        <f t="shared" ref="R770:R833" si="36">DATE(RIGHT(TEXT(C770,"mm/dd/yyyy"),4),1,1)+(Q770-1)*7-(WEEKDAY(DATE(RIGHT(TEXT(C770,"mm/dd/yyyy"),4),1,1)))+1</f>
        <v>45417</v>
      </c>
      <c r="S770" s="6">
        <f>Data6[[#This Row],[Week Start]]+7</f>
        <v>45424</v>
      </c>
      <c r="T770" s="7" t="str">
        <f t="shared" ref="T770:T833" si="37">IFERROR(TEXT(R770, "m/d/yyyy") &amp; " - " &amp; TEXT(S770, "m/d/yyyy"),"")</f>
        <v>5/5/2024 - 5/12/2024</v>
      </c>
      <c r="U770" s="7" t="str">
        <f t="shared" ref="U770:U833" si="38">"Time Card"</f>
        <v>Time Card</v>
      </c>
      <c r="V770" s="8" t="str">
        <f>RIGHT(TEXT(Data6[[#This Row],[Date:]],"mmddyyyy"),4)</f>
        <v>2024</v>
      </c>
      <c r="W770" s="8" t="str">
        <f>MID(TEXT(Data6[[#This Row],[Date:]],"mmddyyyy"),3,2)</f>
        <v>10</v>
      </c>
      <c r="X770" s="8" t="str">
        <f>LEFT(TEXT(Data6[[#This Row],[Date:]],"mmddyyyy"),2)</f>
        <v>05</v>
      </c>
      <c r="Y770" s="6">
        <f>DATE(Data6[[#This Row],[Year]],Data6[[#This Row],[Month]],Data6[[#This Row],[Day]])</f>
        <v>45422</v>
      </c>
    </row>
    <row r="771" spans="1:25">
      <c r="A771" s="5">
        <v>45422.543158912034</v>
      </c>
      <c r="B771" s="7" t="s">
        <v>66</v>
      </c>
      <c r="C771" s="6" t="s">
        <v>568</v>
      </c>
      <c r="D771" s="7" t="s">
        <v>571</v>
      </c>
      <c r="E771" s="8">
        <v>2</v>
      </c>
      <c r="F771" s="7">
        <v>7098027</v>
      </c>
      <c r="G771" s="7" t="s">
        <v>68</v>
      </c>
      <c r="H771" s="7" t="s">
        <v>69</v>
      </c>
      <c r="I771" s="7" t="s">
        <v>44</v>
      </c>
      <c r="J771" s="19" t="str">
        <f>IFERROR(INDEX('Employee Info'!$C$3:$E$200,MATCH(Data6[[#This Row],[Name:]],'Employee Info'!$B$3:$B$200,0),MATCH(Data6[[#This Row],[Hours Type:]],'Employee Info'!$C$2:$E$2,0)),"")</f>
        <v/>
      </c>
      <c r="K771" s="19" t="str">
        <f>IFERROR(INDEX('Employee Info'!$C$3:$J$200,MATCH(Data6[[#This Row],[Name:]],'Employee Info'!$B$3:$B$200,0),MATCH(Data6[[#Headers],[Truck]],'Employee Info'!$C$2:$J$2,0)),"")</f>
        <v/>
      </c>
      <c r="L771" s="19" t="str">
        <f>IFERROR(INDEX('Employee Info'!$C$3:$J$200,MATCH(Data6[[#This Row],[Name:]],'Employee Info'!$B$3:$B$200,0),MATCH(Data6[[#Headers],[Phone]],'Employee Info'!$C$2:$J$2,0)),"")</f>
        <v/>
      </c>
      <c r="M771" s="19" t="str">
        <f>IFERROR(INDEX('Employee Info'!$C$3:$J$200,MATCH(Data6[[#This Row],[Name:]],'Employee Info'!$B$3:$B$200,0),MATCH(Data6[[#Headers],[Tech]],'Employee Info'!$C$2:$J$2,0)),"")</f>
        <v/>
      </c>
      <c r="N771" s="19" t="str">
        <f>IFERROR(INDEX('Employee Info'!$C$3:$J$200,MATCH(Data6[[#This Row],[Name:]],'Employee Info'!$B$3:$B$200,0),MATCH(Data6[[#Headers],[Other]],'Employee Info'!$C$2:$J$2,0)),"")</f>
        <v/>
      </c>
      <c r="O771" s="19">
        <f>IFERROR((Data6[[#This Row],[Hours:]]*SUM(Data6[[#This Row],[Rate]:[Other]])),"")</f>
        <v>0</v>
      </c>
      <c r="P771" s="7" t="str">
        <f>IF(Data6[[#This Row],[WO'#:]]="","Riley #","WO#")</f>
        <v>WO#</v>
      </c>
      <c r="Q771" s="7">
        <f>IFERROR(WEEKNUM(Data6[[#This Row],[Date:]]),"")</f>
        <v>19</v>
      </c>
      <c r="R771" s="6">
        <f t="shared" si="36"/>
        <v>45417</v>
      </c>
      <c r="S771" s="6">
        <f>Data6[[#This Row],[Week Start]]+7</f>
        <v>45424</v>
      </c>
      <c r="T771" s="7" t="str">
        <f t="shared" si="37"/>
        <v>5/5/2024 - 5/12/2024</v>
      </c>
      <c r="U771" s="7" t="str">
        <f t="shared" si="38"/>
        <v>Time Card</v>
      </c>
      <c r="V771" s="8" t="str">
        <f>RIGHT(TEXT(Data6[[#This Row],[Date:]],"mmddyyyy"),4)</f>
        <v>2024</v>
      </c>
      <c r="W771" s="8" t="str">
        <f>MID(TEXT(Data6[[#This Row],[Date:]],"mmddyyyy"),3,2)</f>
        <v>10</v>
      </c>
      <c r="X771" s="8" t="str">
        <f>LEFT(TEXT(Data6[[#This Row],[Date:]],"mmddyyyy"),2)</f>
        <v>05</v>
      </c>
      <c r="Y771" s="6">
        <f>DATE(Data6[[#This Row],[Year]],Data6[[#This Row],[Month]],Data6[[#This Row],[Day]])</f>
        <v>45422</v>
      </c>
    </row>
    <row r="772" spans="1:25">
      <c r="A772" s="5">
        <v>45422.592540277779</v>
      </c>
      <c r="B772" s="7" t="s">
        <v>35</v>
      </c>
      <c r="C772" s="6" t="s">
        <v>568</v>
      </c>
      <c r="D772" s="7" t="s">
        <v>572</v>
      </c>
      <c r="E772" s="8">
        <v>4</v>
      </c>
      <c r="F772" s="7">
        <v>7098027</v>
      </c>
      <c r="G772" s="7" t="s">
        <v>68</v>
      </c>
      <c r="H772" s="7" t="s">
        <v>69</v>
      </c>
      <c r="I772" s="7" t="s">
        <v>44</v>
      </c>
      <c r="J772" s="19" t="str">
        <f>IFERROR(INDEX('Employee Info'!$C$3:$E$200,MATCH(Data6[[#This Row],[Name:]],'Employee Info'!$B$3:$B$200,0),MATCH(Data6[[#This Row],[Hours Type:]],'Employee Info'!$C$2:$E$2,0)),"")</f>
        <v/>
      </c>
      <c r="K772" s="19" t="str">
        <f>IFERROR(INDEX('Employee Info'!$C$3:$J$200,MATCH(Data6[[#This Row],[Name:]],'Employee Info'!$B$3:$B$200,0),MATCH(Data6[[#Headers],[Truck]],'Employee Info'!$C$2:$J$2,0)),"")</f>
        <v/>
      </c>
      <c r="L772" s="19" t="str">
        <f>IFERROR(INDEX('Employee Info'!$C$3:$J$200,MATCH(Data6[[#This Row],[Name:]],'Employee Info'!$B$3:$B$200,0),MATCH(Data6[[#Headers],[Phone]],'Employee Info'!$C$2:$J$2,0)),"")</f>
        <v/>
      </c>
      <c r="M772" s="19" t="str">
        <f>IFERROR(INDEX('Employee Info'!$C$3:$J$200,MATCH(Data6[[#This Row],[Name:]],'Employee Info'!$B$3:$B$200,0),MATCH(Data6[[#Headers],[Tech]],'Employee Info'!$C$2:$J$2,0)),"")</f>
        <v/>
      </c>
      <c r="N772" s="19" t="str">
        <f>IFERROR(INDEX('Employee Info'!$C$3:$J$200,MATCH(Data6[[#This Row],[Name:]],'Employee Info'!$B$3:$B$200,0),MATCH(Data6[[#Headers],[Other]],'Employee Info'!$C$2:$J$2,0)),"")</f>
        <v/>
      </c>
      <c r="O772" s="19">
        <f>IFERROR((Data6[[#This Row],[Hours:]]*SUM(Data6[[#This Row],[Rate]:[Other]])),"")</f>
        <v>0</v>
      </c>
      <c r="P772" s="7" t="str">
        <f>IF(Data6[[#This Row],[WO'#:]]="","Riley #","WO#")</f>
        <v>WO#</v>
      </c>
      <c r="Q772" s="7">
        <f>IFERROR(WEEKNUM(Data6[[#This Row],[Date:]]),"")</f>
        <v>19</v>
      </c>
      <c r="R772" s="6">
        <f t="shared" si="36"/>
        <v>45417</v>
      </c>
      <c r="S772" s="6">
        <f>Data6[[#This Row],[Week Start]]+7</f>
        <v>45424</v>
      </c>
      <c r="T772" s="7" t="str">
        <f t="shared" si="37"/>
        <v>5/5/2024 - 5/12/2024</v>
      </c>
      <c r="U772" s="7" t="str">
        <f t="shared" si="38"/>
        <v>Time Card</v>
      </c>
      <c r="V772" s="8" t="str">
        <f>RIGHT(TEXT(Data6[[#This Row],[Date:]],"mmddyyyy"),4)</f>
        <v>2024</v>
      </c>
      <c r="W772" s="8" t="str">
        <f>MID(TEXT(Data6[[#This Row],[Date:]],"mmddyyyy"),3,2)</f>
        <v>10</v>
      </c>
      <c r="X772" s="8" t="str">
        <f>LEFT(TEXT(Data6[[#This Row],[Date:]],"mmddyyyy"),2)</f>
        <v>05</v>
      </c>
      <c r="Y772" s="6">
        <f>DATE(Data6[[#This Row],[Year]],Data6[[#This Row],[Month]],Data6[[#This Row],[Day]])</f>
        <v>45422</v>
      </c>
    </row>
    <row r="773" spans="1:25">
      <c r="A773" s="5">
        <v>45422.593066203706</v>
      </c>
      <c r="B773" s="7" t="s">
        <v>31</v>
      </c>
      <c r="C773" s="6" t="s">
        <v>568</v>
      </c>
      <c r="D773" s="7" t="s">
        <v>578</v>
      </c>
      <c r="E773" s="8">
        <v>2</v>
      </c>
      <c r="F773" s="7" t="s">
        <v>68</v>
      </c>
      <c r="G773" s="7" t="s">
        <v>68</v>
      </c>
      <c r="H773" s="7" t="s">
        <v>579</v>
      </c>
      <c r="I773" s="7" t="s">
        <v>44</v>
      </c>
      <c r="J773" s="19" t="str">
        <f>IFERROR(INDEX('Employee Info'!$C$3:$E$200,MATCH(Data6[[#This Row],[Name:]],'Employee Info'!$B$3:$B$200,0),MATCH(Data6[[#This Row],[Hours Type:]],'Employee Info'!$C$2:$E$2,0)),"")</f>
        <v/>
      </c>
      <c r="K773" s="19" t="str">
        <f>IFERROR(INDEX('Employee Info'!$C$3:$J$200,MATCH(Data6[[#This Row],[Name:]],'Employee Info'!$B$3:$B$200,0),MATCH(Data6[[#Headers],[Truck]],'Employee Info'!$C$2:$J$2,0)),"")</f>
        <v/>
      </c>
      <c r="L773" s="19" t="str">
        <f>IFERROR(INDEX('Employee Info'!$C$3:$J$200,MATCH(Data6[[#This Row],[Name:]],'Employee Info'!$B$3:$B$200,0),MATCH(Data6[[#Headers],[Phone]],'Employee Info'!$C$2:$J$2,0)),"")</f>
        <v/>
      </c>
      <c r="M773" s="19" t="str">
        <f>IFERROR(INDEX('Employee Info'!$C$3:$J$200,MATCH(Data6[[#This Row],[Name:]],'Employee Info'!$B$3:$B$200,0),MATCH(Data6[[#Headers],[Tech]],'Employee Info'!$C$2:$J$2,0)),"")</f>
        <v/>
      </c>
      <c r="N773" s="19" t="str">
        <f>IFERROR(INDEX('Employee Info'!$C$3:$J$200,MATCH(Data6[[#This Row],[Name:]],'Employee Info'!$B$3:$B$200,0),MATCH(Data6[[#Headers],[Other]],'Employee Info'!$C$2:$J$2,0)),"")</f>
        <v/>
      </c>
      <c r="O773" s="19">
        <f>IFERROR((Data6[[#This Row],[Hours:]]*SUM(Data6[[#This Row],[Rate]:[Other]])),"")</f>
        <v>0</v>
      </c>
      <c r="P773" s="7" t="str">
        <f>IF(Data6[[#This Row],[WO'#:]]="","Riley #","WO#")</f>
        <v>Riley #</v>
      </c>
      <c r="Q773" s="7">
        <f>IFERROR(WEEKNUM(Data6[[#This Row],[Date:]]),"")</f>
        <v>19</v>
      </c>
      <c r="R773" s="6">
        <f t="shared" si="36"/>
        <v>45417</v>
      </c>
      <c r="S773" s="6">
        <f>Data6[[#This Row],[Week Start]]+7</f>
        <v>45424</v>
      </c>
      <c r="T773" s="7" t="str">
        <f t="shared" si="37"/>
        <v>5/5/2024 - 5/12/2024</v>
      </c>
      <c r="U773" s="7" t="str">
        <f t="shared" si="38"/>
        <v>Time Card</v>
      </c>
      <c r="V773" s="8" t="str">
        <f>RIGHT(TEXT(Data6[[#This Row],[Date:]],"mmddyyyy"),4)</f>
        <v>2024</v>
      </c>
      <c r="W773" s="8" t="str">
        <f>MID(TEXT(Data6[[#This Row],[Date:]],"mmddyyyy"),3,2)</f>
        <v>10</v>
      </c>
      <c r="X773" s="8" t="str">
        <f>LEFT(TEXT(Data6[[#This Row],[Date:]],"mmddyyyy"),2)</f>
        <v>05</v>
      </c>
      <c r="Y773" s="6">
        <f>DATE(Data6[[#This Row],[Year]],Data6[[#This Row],[Month]],Data6[[#This Row],[Day]])</f>
        <v>45422</v>
      </c>
    </row>
    <row r="774" spans="1:25">
      <c r="A774" s="5">
        <v>45422.591425462961</v>
      </c>
      <c r="B774" s="7" t="s">
        <v>35</v>
      </c>
      <c r="C774" s="6" t="s">
        <v>568</v>
      </c>
      <c r="D774" s="7" t="s">
        <v>576</v>
      </c>
      <c r="E774" s="8">
        <v>2</v>
      </c>
      <c r="F774" s="7" t="s">
        <v>68</v>
      </c>
      <c r="G774" s="7" t="s">
        <v>68</v>
      </c>
      <c r="H774" s="7" t="s">
        <v>577</v>
      </c>
      <c r="I774" s="7" t="s">
        <v>44</v>
      </c>
      <c r="J774" s="19" t="str">
        <f>IFERROR(INDEX('Employee Info'!$C$3:$E$200,MATCH(Data6[[#This Row],[Name:]],'Employee Info'!$B$3:$B$200,0),MATCH(Data6[[#This Row],[Hours Type:]],'Employee Info'!$C$2:$E$2,0)),"")</f>
        <v/>
      </c>
      <c r="K774" s="19" t="str">
        <f>IFERROR(INDEX('Employee Info'!$C$3:$J$200,MATCH(Data6[[#This Row],[Name:]],'Employee Info'!$B$3:$B$200,0),MATCH(Data6[[#Headers],[Truck]],'Employee Info'!$C$2:$J$2,0)),"")</f>
        <v/>
      </c>
      <c r="L774" s="19" t="str">
        <f>IFERROR(INDEX('Employee Info'!$C$3:$J$200,MATCH(Data6[[#This Row],[Name:]],'Employee Info'!$B$3:$B$200,0),MATCH(Data6[[#Headers],[Phone]],'Employee Info'!$C$2:$J$2,0)),"")</f>
        <v/>
      </c>
      <c r="M774" s="19" t="str">
        <f>IFERROR(INDEX('Employee Info'!$C$3:$J$200,MATCH(Data6[[#This Row],[Name:]],'Employee Info'!$B$3:$B$200,0),MATCH(Data6[[#Headers],[Tech]],'Employee Info'!$C$2:$J$2,0)),"")</f>
        <v/>
      </c>
      <c r="N774" s="19" t="str">
        <f>IFERROR(INDEX('Employee Info'!$C$3:$J$200,MATCH(Data6[[#This Row],[Name:]],'Employee Info'!$B$3:$B$200,0),MATCH(Data6[[#Headers],[Other]],'Employee Info'!$C$2:$J$2,0)),"")</f>
        <v/>
      </c>
      <c r="O774" s="19">
        <f>IFERROR((Data6[[#This Row],[Hours:]]*SUM(Data6[[#This Row],[Rate]:[Other]])),"")</f>
        <v>0</v>
      </c>
      <c r="P774" s="7" t="str">
        <f>IF(Data6[[#This Row],[WO'#:]]="","Riley #","WO#")</f>
        <v>Riley #</v>
      </c>
      <c r="Q774" s="7">
        <f>IFERROR(WEEKNUM(Data6[[#This Row],[Date:]]),"")</f>
        <v>19</v>
      </c>
      <c r="R774" s="6">
        <f t="shared" si="36"/>
        <v>45417</v>
      </c>
      <c r="S774" s="6">
        <f>Data6[[#This Row],[Week Start]]+7</f>
        <v>45424</v>
      </c>
      <c r="T774" s="7" t="str">
        <f t="shared" si="37"/>
        <v>5/5/2024 - 5/12/2024</v>
      </c>
      <c r="U774" s="7" t="str">
        <f t="shared" si="38"/>
        <v>Time Card</v>
      </c>
      <c r="V774" s="8" t="str">
        <f>RIGHT(TEXT(Data6[[#This Row],[Date:]],"mmddyyyy"),4)</f>
        <v>2024</v>
      </c>
      <c r="W774" s="8" t="str">
        <f>MID(TEXT(Data6[[#This Row],[Date:]],"mmddyyyy"),3,2)</f>
        <v>10</v>
      </c>
      <c r="X774" s="8" t="str">
        <f>LEFT(TEXT(Data6[[#This Row],[Date:]],"mmddyyyy"),2)</f>
        <v>05</v>
      </c>
      <c r="Y774" s="6">
        <f>DATE(Data6[[#This Row],[Year]],Data6[[#This Row],[Month]],Data6[[#This Row],[Day]])</f>
        <v>45422</v>
      </c>
    </row>
    <row r="775" spans="1:25">
      <c r="A775" s="5">
        <v>45422.540490277781</v>
      </c>
      <c r="B775" s="7" t="s">
        <v>66</v>
      </c>
      <c r="C775" s="6" t="s">
        <v>568</v>
      </c>
      <c r="D775" s="7" t="s">
        <v>566</v>
      </c>
      <c r="E775" s="8">
        <v>1</v>
      </c>
      <c r="F775" s="7" t="s">
        <v>68</v>
      </c>
      <c r="G775" s="7" t="s">
        <v>68</v>
      </c>
      <c r="H775" s="7" t="s">
        <v>536</v>
      </c>
      <c r="I775" s="7" t="s">
        <v>44</v>
      </c>
      <c r="J775" s="19" t="str">
        <f>IFERROR(INDEX('Employee Info'!$C$3:$E$200,MATCH(Data6[[#This Row],[Name:]],'Employee Info'!$B$3:$B$200,0),MATCH(Data6[[#This Row],[Hours Type:]],'Employee Info'!$C$2:$E$2,0)),"")</f>
        <v/>
      </c>
      <c r="K775" s="19" t="str">
        <f>IFERROR(INDEX('Employee Info'!$C$3:$J$200,MATCH(Data6[[#This Row],[Name:]],'Employee Info'!$B$3:$B$200,0),MATCH(Data6[[#Headers],[Truck]],'Employee Info'!$C$2:$J$2,0)),"")</f>
        <v/>
      </c>
      <c r="L775" s="19" t="str">
        <f>IFERROR(INDEX('Employee Info'!$C$3:$J$200,MATCH(Data6[[#This Row],[Name:]],'Employee Info'!$B$3:$B$200,0),MATCH(Data6[[#Headers],[Phone]],'Employee Info'!$C$2:$J$2,0)),"")</f>
        <v/>
      </c>
      <c r="M775" s="19" t="str">
        <f>IFERROR(INDEX('Employee Info'!$C$3:$J$200,MATCH(Data6[[#This Row],[Name:]],'Employee Info'!$B$3:$B$200,0),MATCH(Data6[[#Headers],[Tech]],'Employee Info'!$C$2:$J$2,0)),"")</f>
        <v/>
      </c>
      <c r="N775" s="19" t="str">
        <f>IFERROR(INDEX('Employee Info'!$C$3:$J$200,MATCH(Data6[[#This Row],[Name:]],'Employee Info'!$B$3:$B$200,0),MATCH(Data6[[#Headers],[Other]],'Employee Info'!$C$2:$J$2,0)),"")</f>
        <v/>
      </c>
      <c r="O775" s="19">
        <f>IFERROR((Data6[[#This Row],[Hours:]]*SUM(Data6[[#This Row],[Rate]:[Other]])),"")</f>
        <v>0</v>
      </c>
      <c r="P775" s="7" t="str">
        <f>IF(Data6[[#This Row],[WO'#:]]="","Riley #","WO#")</f>
        <v>Riley #</v>
      </c>
      <c r="Q775" s="7">
        <f>IFERROR(WEEKNUM(Data6[[#This Row],[Date:]]),"")</f>
        <v>19</v>
      </c>
      <c r="R775" s="6">
        <f t="shared" si="36"/>
        <v>45417</v>
      </c>
      <c r="S775" s="6">
        <f>Data6[[#This Row],[Week Start]]+7</f>
        <v>45424</v>
      </c>
      <c r="T775" s="7" t="str">
        <f t="shared" si="37"/>
        <v>5/5/2024 - 5/12/2024</v>
      </c>
      <c r="U775" s="7" t="str">
        <f t="shared" si="38"/>
        <v>Time Card</v>
      </c>
      <c r="V775" s="8" t="str">
        <f>RIGHT(TEXT(Data6[[#This Row],[Date:]],"mmddyyyy"),4)</f>
        <v>2024</v>
      </c>
      <c r="W775" s="8" t="str">
        <f>MID(TEXT(Data6[[#This Row],[Date:]],"mmddyyyy"),3,2)</f>
        <v>10</v>
      </c>
      <c r="X775" s="8" t="str">
        <f>LEFT(TEXT(Data6[[#This Row],[Date:]],"mmddyyyy"),2)</f>
        <v>05</v>
      </c>
      <c r="Y775" s="6">
        <f>DATE(Data6[[#This Row],[Year]],Data6[[#This Row],[Month]],Data6[[#This Row],[Day]])</f>
        <v>45422</v>
      </c>
    </row>
    <row r="776" spans="1:25">
      <c r="A776" s="5">
        <v>45422.585289814815</v>
      </c>
      <c r="B776" s="7" t="s">
        <v>65</v>
      </c>
      <c r="C776" s="6" t="s">
        <v>568</v>
      </c>
      <c r="D776" s="7" t="s">
        <v>574</v>
      </c>
      <c r="E776" s="8">
        <v>8</v>
      </c>
      <c r="F776" s="7" t="s">
        <v>68</v>
      </c>
      <c r="G776" s="7" t="s">
        <v>68</v>
      </c>
      <c r="H776" s="7" t="s">
        <v>536</v>
      </c>
      <c r="I776" s="7" t="s">
        <v>44</v>
      </c>
      <c r="J776" s="19" t="str">
        <f>IFERROR(INDEX('Employee Info'!$C$3:$E$200,MATCH(Data6[[#This Row],[Name:]],'Employee Info'!$B$3:$B$200,0),MATCH(Data6[[#This Row],[Hours Type:]],'Employee Info'!$C$2:$E$2,0)),"")</f>
        <v/>
      </c>
      <c r="K776" s="19" t="str">
        <f>IFERROR(INDEX('Employee Info'!$C$3:$J$200,MATCH(Data6[[#This Row],[Name:]],'Employee Info'!$B$3:$B$200,0),MATCH(Data6[[#Headers],[Truck]],'Employee Info'!$C$2:$J$2,0)),"")</f>
        <v/>
      </c>
      <c r="L776" s="19" t="str">
        <f>IFERROR(INDEX('Employee Info'!$C$3:$J$200,MATCH(Data6[[#This Row],[Name:]],'Employee Info'!$B$3:$B$200,0),MATCH(Data6[[#Headers],[Phone]],'Employee Info'!$C$2:$J$2,0)),"")</f>
        <v/>
      </c>
      <c r="M776" s="19" t="str">
        <f>IFERROR(INDEX('Employee Info'!$C$3:$J$200,MATCH(Data6[[#This Row],[Name:]],'Employee Info'!$B$3:$B$200,0),MATCH(Data6[[#Headers],[Tech]],'Employee Info'!$C$2:$J$2,0)),"")</f>
        <v/>
      </c>
      <c r="N776" s="19" t="str">
        <f>IFERROR(INDEX('Employee Info'!$C$3:$J$200,MATCH(Data6[[#This Row],[Name:]],'Employee Info'!$B$3:$B$200,0),MATCH(Data6[[#Headers],[Other]],'Employee Info'!$C$2:$J$2,0)),"")</f>
        <v/>
      </c>
      <c r="O776" s="19">
        <f>IFERROR((Data6[[#This Row],[Hours:]]*SUM(Data6[[#This Row],[Rate]:[Other]])),"")</f>
        <v>0</v>
      </c>
      <c r="P776" s="7" t="str">
        <f>IF(Data6[[#This Row],[WO'#:]]="","Riley #","WO#")</f>
        <v>Riley #</v>
      </c>
      <c r="Q776" s="7">
        <f>IFERROR(WEEKNUM(Data6[[#This Row],[Date:]]),"")</f>
        <v>19</v>
      </c>
      <c r="R776" s="6">
        <f t="shared" si="36"/>
        <v>45417</v>
      </c>
      <c r="S776" s="6">
        <f>Data6[[#This Row],[Week Start]]+7</f>
        <v>45424</v>
      </c>
      <c r="T776" s="7" t="str">
        <f t="shared" si="37"/>
        <v>5/5/2024 - 5/12/2024</v>
      </c>
      <c r="U776" s="7" t="str">
        <f t="shared" si="38"/>
        <v>Time Card</v>
      </c>
      <c r="V776" s="8" t="str">
        <f>RIGHT(TEXT(Data6[[#This Row],[Date:]],"mmddyyyy"),4)</f>
        <v>2024</v>
      </c>
      <c r="W776" s="8" t="str">
        <f>MID(TEXT(Data6[[#This Row],[Date:]],"mmddyyyy"),3,2)</f>
        <v>10</v>
      </c>
      <c r="X776" s="8" t="str">
        <f>LEFT(TEXT(Data6[[#This Row],[Date:]],"mmddyyyy"),2)</f>
        <v>05</v>
      </c>
      <c r="Y776" s="6">
        <f>DATE(Data6[[#This Row],[Year]],Data6[[#This Row],[Month]],Data6[[#This Row],[Day]])</f>
        <v>45422</v>
      </c>
    </row>
    <row r="777" spans="1:25">
      <c r="A777" s="5">
        <v>45422.585404282407</v>
      </c>
      <c r="B777" s="7" t="s">
        <v>492</v>
      </c>
      <c r="C777" s="6" t="s">
        <v>568</v>
      </c>
      <c r="D777" s="7" t="s">
        <v>574</v>
      </c>
      <c r="E777" s="8">
        <v>8</v>
      </c>
      <c r="F777" s="7" t="s">
        <v>68</v>
      </c>
      <c r="G777" s="7" t="s">
        <v>68</v>
      </c>
      <c r="H777" s="7" t="s">
        <v>536</v>
      </c>
      <c r="I777" s="7" t="s">
        <v>44</v>
      </c>
      <c r="J777" s="19" t="str">
        <f>IFERROR(INDEX('Employee Info'!$C$3:$E$200,MATCH(Data6[[#This Row],[Name:]],'Employee Info'!$B$3:$B$200,0),MATCH(Data6[[#This Row],[Hours Type:]],'Employee Info'!$C$2:$E$2,0)),"")</f>
        <v/>
      </c>
      <c r="K777" s="19" t="str">
        <f>IFERROR(INDEX('Employee Info'!$C$3:$J$200,MATCH(Data6[[#This Row],[Name:]],'Employee Info'!$B$3:$B$200,0),MATCH(Data6[[#Headers],[Truck]],'Employee Info'!$C$2:$J$2,0)),"")</f>
        <v/>
      </c>
      <c r="L777" s="19" t="str">
        <f>IFERROR(INDEX('Employee Info'!$C$3:$J$200,MATCH(Data6[[#This Row],[Name:]],'Employee Info'!$B$3:$B$200,0),MATCH(Data6[[#Headers],[Phone]],'Employee Info'!$C$2:$J$2,0)),"")</f>
        <v/>
      </c>
      <c r="M777" s="19" t="str">
        <f>IFERROR(INDEX('Employee Info'!$C$3:$J$200,MATCH(Data6[[#This Row],[Name:]],'Employee Info'!$B$3:$B$200,0),MATCH(Data6[[#Headers],[Tech]],'Employee Info'!$C$2:$J$2,0)),"")</f>
        <v/>
      </c>
      <c r="N777" s="19" t="str">
        <f>IFERROR(INDEX('Employee Info'!$C$3:$J$200,MATCH(Data6[[#This Row],[Name:]],'Employee Info'!$B$3:$B$200,0),MATCH(Data6[[#Headers],[Other]],'Employee Info'!$C$2:$J$2,0)),"")</f>
        <v/>
      </c>
      <c r="O777" s="19">
        <f>IFERROR((Data6[[#This Row],[Hours:]]*SUM(Data6[[#This Row],[Rate]:[Other]])),"")</f>
        <v>0</v>
      </c>
      <c r="P777" s="7" t="str">
        <f>IF(Data6[[#This Row],[WO'#:]]="","Riley #","WO#")</f>
        <v>Riley #</v>
      </c>
      <c r="Q777" s="7">
        <f>IFERROR(WEEKNUM(Data6[[#This Row],[Date:]]),"")</f>
        <v>19</v>
      </c>
      <c r="R777" s="6">
        <f t="shared" si="36"/>
        <v>45417</v>
      </c>
      <c r="S777" s="6">
        <f>Data6[[#This Row],[Week Start]]+7</f>
        <v>45424</v>
      </c>
      <c r="T777" s="7" t="str">
        <f t="shared" si="37"/>
        <v>5/5/2024 - 5/12/2024</v>
      </c>
      <c r="U777" s="7" t="str">
        <f t="shared" si="38"/>
        <v>Time Card</v>
      </c>
      <c r="V777" s="8" t="str">
        <f>RIGHT(TEXT(Data6[[#This Row],[Date:]],"mmddyyyy"),4)</f>
        <v>2024</v>
      </c>
      <c r="W777" s="8" t="str">
        <f>MID(TEXT(Data6[[#This Row],[Date:]],"mmddyyyy"),3,2)</f>
        <v>10</v>
      </c>
      <c r="X777" s="8" t="str">
        <f>LEFT(TEXT(Data6[[#This Row],[Date:]],"mmddyyyy"),2)</f>
        <v>05</v>
      </c>
      <c r="Y777" s="6">
        <f>DATE(Data6[[#This Row],[Year]],Data6[[#This Row],[Month]],Data6[[#This Row],[Day]])</f>
        <v>45422</v>
      </c>
    </row>
    <row r="778" spans="1:25">
      <c r="A778" s="5">
        <v>45422.585652893518</v>
      </c>
      <c r="B778" s="7" t="s">
        <v>575</v>
      </c>
      <c r="C778" s="6" t="s">
        <v>568</v>
      </c>
      <c r="D778" s="7" t="s">
        <v>574</v>
      </c>
      <c r="E778" s="8">
        <v>8</v>
      </c>
      <c r="F778" s="7" t="s">
        <v>68</v>
      </c>
      <c r="G778" s="7" t="s">
        <v>68</v>
      </c>
      <c r="H778" s="7" t="s">
        <v>536</v>
      </c>
      <c r="I778" s="7" t="s">
        <v>44</v>
      </c>
      <c r="J778" s="19" t="str">
        <f>IFERROR(INDEX('Employee Info'!$C$3:$E$200,MATCH(Data6[[#This Row],[Name:]],'Employee Info'!$B$3:$B$200,0),MATCH(Data6[[#This Row],[Hours Type:]],'Employee Info'!$C$2:$E$2,0)),"")</f>
        <v/>
      </c>
      <c r="K778" s="19" t="str">
        <f>IFERROR(INDEX('Employee Info'!$C$3:$J$200,MATCH(Data6[[#This Row],[Name:]],'Employee Info'!$B$3:$B$200,0),MATCH(Data6[[#Headers],[Truck]],'Employee Info'!$C$2:$J$2,0)),"")</f>
        <v/>
      </c>
      <c r="L778" s="19" t="str">
        <f>IFERROR(INDEX('Employee Info'!$C$3:$J$200,MATCH(Data6[[#This Row],[Name:]],'Employee Info'!$B$3:$B$200,0),MATCH(Data6[[#Headers],[Phone]],'Employee Info'!$C$2:$J$2,0)),"")</f>
        <v/>
      </c>
      <c r="M778" s="19" t="str">
        <f>IFERROR(INDEX('Employee Info'!$C$3:$J$200,MATCH(Data6[[#This Row],[Name:]],'Employee Info'!$B$3:$B$200,0),MATCH(Data6[[#Headers],[Tech]],'Employee Info'!$C$2:$J$2,0)),"")</f>
        <v/>
      </c>
      <c r="N778" s="19" t="str">
        <f>IFERROR(INDEX('Employee Info'!$C$3:$J$200,MATCH(Data6[[#This Row],[Name:]],'Employee Info'!$B$3:$B$200,0),MATCH(Data6[[#Headers],[Other]],'Employee Info'!$C$2:$J$2,0)),"")</f>
        <v/>
      </c>
      <c r="O778" s="19">
        <f>IFERROR((Data6[[#This Row],[Hours:]]*SUM(Data6[[#This Row],[Rate]:[Other]])),"")</f>
        <v>0</v>
      </c>
      <c r="P778" s="7" t="str">
        <f>IF(Data6[[#This Row],[WO'#:]]="","Riley #","WO#")</f>
        <v>Riley #</v>
      </c>
      <c r="Q778" s="7">
        <f>IFERROR(WEEKNUM(Data6[[#This Row],[Date:]]),"")</f>
        <v>19</v>
      </c>
      <c r="R778" s="6">
        <f t="shared" si="36"/>
        <v>45417</v>
      </c>
      <c r="S778" s="6">
        <f>Data6[[#This Row],[Week Start]]+7</f>
        <v>45424</v>
      </c>
      <c r="T778" s="7" t="str">
        <f t="shared" si="37"/>
        <v>5/5/2024 - 5/12/2024</v>
      </c>
      <c r="U778" s="7" t="str">
        <f t="shared" si="38"/>
        <v>Time Card</v>
      </c>
      <c r="V778" s="8" t="str">
        <f>RIGHT(TEXT(Data6[[#This Row],[Date:]],"mmddyyyy"),4)</f>
        <v>2024</v>
      </c>
      <c r="W778" s="8" t="str">
        <f>MID(TEXT(Data6[[#This Row],[Date:]],"mmddyyyy"),3,2)</f>
        <v>10</v>
      </c>
      <c r="X778" s="8" t="str">
        <f>LEFT(TEXT(Data6[[#This Row],[Date:]],"mmddyyyy"),2)</f>
        <v>05</v>
      </c>
      <c r="Y778" s="6">
        <f>DATE(Data6[[#This Row],[Year]],Data6[[#This Row],[Month]],Data6[[#This Row],[Day]])</f>
        <v>45422</v>
      </c>
    </row>
    <row r="779" spans="1:25">
      <c r="A779" s="5">
        <v>45422.541719907407</v>
      </c>
      <c r="B779" s="7" t="s">
        <v>66</v>
      </c>
      <c r="C779" s="6" t="s">
        <v>568</v>
      </c>
      <c r="D779" s="7" t="s">
        <v>572</v>
      </c>
      <c r="E779" s="8">
        <v>1</v>
      </c>
      <c r="F779" s="7" t="s">
        <v>68</v>
      </c>
      <c r="G779" s="7" t="s">
        <v>68</v>
      </c>
      <c r="H779" s="7" t="s">
        <v>573</v>
      </c>
      <c r="I779" s="7" t="s">
        <v>44</v>
      </c>
      <c r="J779" s="19" t="str">
        <f>IFERROR(INDEX('Employee Info'!$C$3:$E$200,MATCH(Data6[[#This Row],[Name:]],'Employee Info'!$B$3:$B$200,0),MATCH(Data6[[#This Row],[Hours Type:]],'Employee Info'!$C$2:$E$2,0)),"")</f>
        <v/>
      </c>
      <c r="K779" s="19" t="str">
        <f>IFERROR(INDEX('Employee Info'!$C$3:$J$200,MATCH(Data6[[#This Row],[Name:]],'Employee Info'!$B$3:$B$200,0),MATCH(Data6[[#Headers],[Truck]],'Employee Info'!$C$2:$J$2,0)),"")</f>
        <v/>
      </c>
      <c r="L779" s="19" t="str">
        <f>IFERROR(INDEX('Employee Info'!$C$3:$J$200,MATCH(Data6[[#This Row],[Name:]],'Employee Info'!$B$3:$B$200,0),MATCH(Data6[[#Headers],[Phone]],'Employee Info'!$C$2:$J$2,0)),"")</f>
        <v/>
      </c>
      <c r="M779" s="19" t="str">
        <f>IFERROR(INDEX('Employee Info'!$C$3:$J$200,MATCH(Data6[[#This Row],[Name:]],'Employee Info'!$B$3:$B$200,0),MATCH(Data6[[#Headers],[Tech]],'Employee Info'!$C$2:$J$2,0)),"")</f>
        <v/>
      </c>
      <c r="N779" s="19" t="str">
        <f>IFERROR(INDEX('Employee Info'!$C$3:$J$200,MATCH(Data6[[#This Row],[Name:]],'Employee Info'!$B$3:$B$200,0),MATCH(Data6[[#Headers],[Other]],'Employee Info'!$C$2:$J$2,0)),"")</f>
        <v/>
      </c>
      <c r="O779" s="19">
        <f>IFERROR((Data6[[#This Row],[Hours:]]*SUM(Data6[[#This Row],[Rate]:[Other]])),"")</f>
        <v>0</v>
      </c>
      <c r="P779" s="7" t="str">
        <f>IF(Data6[[#This Row],[WO'#:]]="","Riley #","WO#")</f>
        <v>Riley #</v>
      </c>
      <c r="Q779" s="7">
        <f>IFERROR(WEEKNUM(Data6[[#This Row],[Date:]]),"")</f>
        <v>19</v>
      </c>
      <c r="R779" s="6">
        <f t="shared" si="36"/>
        <v>45417</v>
      </c>
      <c r="S779" s="6">
        <f>Data6[[#This Row],[Week Start]]+7</f>
        <v>45424</v>
      </c>
      <c r="T779" s="7" t="str">
        <f t="shared" si="37"/>
        <v>5/5/2024 - 5/12/2024</v>
      </c>
      <c r="U779" s="7" t="str">
        <f t="shared" si="38"/>
        <v>Time Card</v>
      </c>
      <c r="V779" s="8" t="str">
        <f>RIGHT(TEXT(Data6[[#This Row],[Date:]],"mmddyyyy"),4)</f>
        <v>2024</v>
      </c>
      <c r="W779" s="8" t="str">
        <f>MID(TEXT(Data6[[#This Row],[Date:]],"mmddyyyy"),3,2)</f>
        <v>10</v>
      </c>
      <c r="X779" s="8" t="str">
        <f>LEFT(TEXT(Data6[[#This Row],[Date:]],"mmddyyyy"),2)</f>
        <v>05</v>
      </c>
      <c r="Y779" s="6">
        <f>DATE(Data6[[#This Row],[Year]],Data6[[#This Row],[Month]],Data6[[#This Row],[Day]])</f>
        <v>45422</v>
      </c>
    </row>
    <row r="780" spans="1:25">
      <c r="A780" s="5">
        <v>45422.59219722222</v>
      </c>
      <c r="B780" s="7" t="s">
        <v>35</v>
      </c>
      <c r="C780" s="6" t="s">
        <v>568</v>
      </c>
      <c r="D780" s="7" t="s">
        <v>572</v>
      </c>
      <c r="E780" s="8">
        <v>2</v>
      </c>
      <c r="F780" s="7" t="s">
        <v>68</v>
      </c>
      <c r="G780" s="7" t="s">
        <v>68</v>
      </c>
      <c r="H780" s="7" t="s">
        <v>573</v>
      </c>
      <c r="I780" s="7" t="s">
        <v>44</v>
      </c>
      <c r="J780" s="19" t="str">
        <f>IFERROR(INDEX('Employee Info'!$C$3:$E$200,MATCH(Data6[[#This Row],[Name:]],'Employee Info'!$B$3:$B$200,0),MATCH(Data6[[#This Row],[Hours Type:]],'Employee Info'!$C$2:$E$2,0)),"")</f>
        <v/>
      </c>
      <c r="K780" s="19" t="str">
        <f>IFERROR(INDEX('Employee Info'!$C$3:$J$200,MATCH(Data6[[#This Row],[Name:]],'Employee Info'!$B$3:$B$200,0),MATCH(Data6[[#Headers],[Truck]],'Employee Info'!$C$2:$J$2,0)),"")</f>
        <v/>
      </c>
      <c r="L780" s="19" t="str">
        <f>IFERROR(INDEX('Employee Info'!$C$3:$J$200,MATCH(Data6[[#This Row],[Name:]],'Employee Info'!$B$3:$B$200,0),MATCH(Data6[[#Headers],[Phone]],'Employee Info'!$C$2:$J$2,0)),"")</f>
        <v/>
      </c>
      <c r="M780" s="19" t="str">
        <f>IFERROR(INDEX('Employee Info'!$C$3:$J$200,MATCH(Data6[[#This Row],[Name:]],'Employee Info'!$B$3:$B$200,0),MATCH(Data6[[#Headers],[Tech]],'Employee Info'!$C$2:$J$2,0)),"")</f>
        <v/>
      </c>
      <c r="N780" s="19" t="str">
        <f>IFERROR(INDEX('Employee Info'!$C$3:$J$200,MATCH(Data6[[#This Row],[Name:]],'Employee Info'!$B$3:$B$200,0),MATCH(Data6[[#Headers],[Other]],'Employee Info'!$C$2:$J$2,0)),"")</f>
        <v/>
      </c>
      <c r="O780" s="19">
        <f>IFERROR((Data6[[#This Row],[Hours:]]*SUM(Data6[[#This Row],[Rate]:[Other]])),"")</f>
        <v>0</v>
      </c>
      <c r="P780" s="7" t="str">
        <f>IF(Data6[[#This Row],[WO'#:]]="","Riley #","WO#")</f>
        <v>Riley #</v>
      </c>
      <c r="Q780" s="7">
        <f>IFERROR(WEEKNUM(Data6[[#This Row],[Date:]]),"")</f>
        <v>19</v>
      </c>
      <c r="R780" s="6">
        <f t="shared" si="36"/>
        <v>45417</v>
      </c>
      <c r="S780" s="6">
        <f>Data6[[#This Row],[Week Start]]+7</f>
        <v>45424</v>
      </c>
      <c r="T780" s="7" t="str">
        <f t="shared" si="37"/>
        <v>5/5/2024 - 5/12/2024</v>
      </c>
      <c r="U780" s="7" t="str">
        <f t="shared" si="38"/>
        <v>Time Card</v>
      </c>
      <c r="V780" s="8" t="str">
        <f>RIGHT(TEXT(Data6[[#This Row],[Date:]],"mmddyyyy"),4)</f>
        <v>2024</v>
      </c>
      <c r="W780" s="8" t="str">
        <f>MID(TEXT(Data6[[#This Row],[Date:]],"mmddyyyy"),3,2)</f>
        <v>10</v>
      </c>
      <c r="X780" s="8" t="str">
        <f>LEFT(TEXT(Data6[[#This Row],[Date:]],"mmddyyyy"),2)</f>
        <v>05</v>
      </c>
      <c r="Y780" s="6">
        <f>DATE(Data6[[#This Row],[Year]],Data6[[#This Row],[Month]],Data6[[#This Row],[Day]])</f>
        <v>45422</v>
      </c>
    </row>
    <row r="781" spans="1:25">
      <c r="A781" s="5">
        <v>45428.290439467593</v>
      </c>
      <c r="B781" s="7" t="s">
        <v>66</v>
      </c>
      <c r="C781" s="6" t="s">
        <v>580</v>
      </c>
      <c r="D781" s="7" t="s">
        <v>581</v>
      </c>
      <c r="E781" s="8">
        <v>4</v>
      </c>
      <c r="F781" s="7">
        <v>6984733</v>
      </c>
      <c r="G781" s="7" t="s">
        <v>68</v>
      </c>
      <c r="H781" s="7" t="s">
        <v>69</v>
      </c>
      <c r="I781" s="7" t="s">
        <v>44</v>
      </c>
      <c r="J781" s="19" t="str">
        <f>IFERROR(INDEX('Employee Info'!$C$3:$E$200,MATCH(Data6[[#This Row],[Name:]],'Employee Info'!$B$3:$B$200,0),MATCH(Data6[[#This Row],[Hours Type:]],'Employee Info'!$C$2:$E$2,0)),"")</f>
        <v/>
      </c>
      <c r="K781" s="19" t="str">
        <f>IFERROR(INDEX('Employee Info'!$C$3:$J$200,MATCH(Data6[[#This Row],[Name:]],'Employee Info'!$B$3:$B$200,0),MATCH(Data6[[#Headers],[Truck]],'Employee Info'!$C$2:$J$2,0)),"")</f>
        <v/>
      </c>
      <c r="L781" s="19" t="str">
        <f>IFERROR(INDEX('Employee Info'!$C$3:$J$200,MATCH(Data6[[#This Row],[Name:]],'Employee Info'!$B$3:$B$200,0),MATCH(Data6[[#Headers],[Phone]],'Employee Info'!$C$2:$J$2,0)),"")</f>
        <v/>
      </c>
      <c r="M781" s="19" t="str">
        <f>IFERROR(INDEX('Employee Info'!$C$3:$J$200,MATCH(Data6[[#This Row],[Name:]],'Employee Info'!$B$3:$B$200,0),MATCH(Data6[[#Headers],[Tech]],'Employee Info'!$C$2:$J$2,0)),"")</f>
        <v/>
      </c>
      <c r="N781" s="19" t="str">
        <f>IFERROR(INDEX('Employee Info'!$C$3:$J$200,MATCH(Data6[[#This Row],[Name:]],'Employee Info'!$B$3:$B$200,0),MATCH(Data6[[#Headers],[Other]],'Employee Info'!$C$2:$J$2,0)),"")</f>
        <v/>
      </c>
      <c r="O781" s="19">
        <f>IFERROR((Data6[[#This Row],[Hours:]]*SUM(Data6[[#This Row],[Rate]:[Other]])),"")</f>
        <v>0</v>
      </c>
      <c r="P781" s="7" t="str">
        <f>IF(Data6[[#This Row],[WO'#:]]="","Riley #","WO#")</f>
        <v>WO#</v>
      </c>
      <c r="Q781" s="7">
        <f>IFERROR(WEEKNUM(Data6[[#This Row],[Date:]]),"")</f>
        <v>20</v>
      </c>
      <c r="R781" s="6">
        <f t="shared" si="36"/>
        <v>45424</v>
      </c>
      <c r="S781" s="6">
        <f>Data6[[#This Row],[Week Start]]+7</f>
        <v>45431</v>
      </c>
      <c r="T781" s="7" t="str">
        <f t="shared" si="37"/>
        <v>5/12/2024 - 5/19/2024</v>
      </c>
      <c r="U781" s="7" t="str">
        <f t="shared" si="38"/>
        <v>Time Card</v>
      </c>
      <c r="V781" s="8" t="str">
        <f>RIGHT(TEXT(Data6[[#This Row],[Date:]],"mmddyyyy"),4)</f>
        <v>2024</v>
      </c>
      <c r="W781" s="8" t="str">
        <f>MID(TEXT(Data6[[#This Row],[Date:]],"mmddyyyy"),3,2)</f>
        <v>13</v>
      </c>
      <c r="X781" s="8" t="str">
        <f>LEFT(TEXT(Data6[[#This Row],[Date:]],"mmddyyyy"),2)</f>
        <v>05</v>
      </c>
      <c r="Y781" s="6">
        <f>DATE(Data6[[#This Row],[Year]],Data6[[#This Row],[Month]],Data6[[#This Row],[Day]])</f>
        <v>45425</v>
      </c>
    </row>
    <row r="782" spans="1:25">
      <c r="A782" s="5">
        <v>45428.289334259258</v>
      </c>
      <c r="B782" s="7" t="s">
        <v>66</v>
      </c>
      <c r="C782" s="6" t="s">
        <v>580</v>
      </c>
      <c r="D782" s="7" t="s">
        <v>582</v>
      </c>
      <c r="E782" s="8">
        <v>1</v>
      </c>
      <c r="F782" s="7">
        <v>6994907</v>
      </c>
      <c r="G782" s="7" t="s">
        <v>68</v>
      </c>
      <c r="H782" s="7" t="s">
        <v>69</v>
      </c>
      <c r="I782" s="7" t="s">
        <v>44</v>
      </c>
      <c r="J782" s="19" t="str">
        <f>IFERROR(INDEX('Employee Info'!$C$3:$E$200,MATCH(Data6[[#This Row],[Name:]],'Employee Info'!$B$3:$B$200,0),MATCH(Data6[[#This Row],[Hours Type:]],'Employee Info'!$C$2:$E$2,0)),"")</f>
        <v/>
      </c>
      <c r="K782" s="19" t="str">
        <f>IFERROR(INDEX('Employee Info'!$C$3:$J$200,MATCH(Data6[[#This Row],[Name:]],'Employee Info'!$B$3:$B$200,0),MATCH(Data6[[#Headers],[Truck]],'Employee Info'!$C$2:$J$2,0)),"")</f>
        <v/>
      </c>
      <c r="L782" s="19" t="str">
        <f>IFERROR(INDEX('Employee Info'!$C$3:$J$200,MATCH(Data6[[#This Row],[Name:]],'Employee Info'!$B$3:$B$200,0),MATCH(Data6[[#Headers],[Phone]],'Employee Info'!$C$2:$J$2,0)),"")</f>
        <v/>
      </c>
      <c r="M782" s="19" t="str">
        <f>IFERROR(INDEX('Employee Info'!$C$3:$J$200,MATCH(Data6[[#This Row],[Name:]],'Employee Info'!$B$3:$B$200,0),MATCH(Data6[[#Headers],[Tech]],'Employee Info'!$C$2:$J$2,0)),"")</f>
        <v/>
      </c>
      <c r="N782" s="19" t="str">
        <f>IFERROR(INDEX('Employee Info'!$C$3:$J$200,MATCH(Data6[[#This Row],[Name:]],'Employee Info'!$B$3:$B$200,0),MATCH(Data6[[#Headers],[Other]],'Employee Info'!$C$2:$J$2,0)),"")</f>
        <v/>
      </c>
      <c r="O782" s="19">
        <f>IFERROR((Data6[[#This Row],[Hours:]]*SUM(Data6[[#This Row],[Rate]:[Other]])),"")</f>
        <v>0</v>
      </c>
      <c r="P782" s="7" t="str">
        <f>IF(Data6[[#This Row],[WO'#:]]="","Riley #","WO#")</f>
        <v>WO#</v>
      </c>
      <c r="Q782" s="7">
        <f>IFERROR(WEEKNUM(Data6[[#This Row],[Date:]]),"")</f>
        <v>20</v>
      </c>
      <c r="R782" s="6">
        <f t="shared" si="36"/>
        <v>45424</v>
      </c>
      <c r="S782" s="6">
        <f>Data6[[#This Row],[Week Start]]+7</f>
        <v>45431</v>
      </c>
      <c r="T782" s="7" t="str">
        <f t="shared" si="37"/>
        <v>5/12/2024 - 5/19/2024</v>
      </c>
      <c r="U782" s="7" t="str">
        <f t="shared" si="38"/>
        <v>Time Card</v>
      </c>
      <c r="V782" s="8" t="str">
        <f>RIGHT(TEXT(Data6[[#This Row],[Date:]],"mmddyyyy"),4)</f>
        <v>2024</v>
      </c>
      <c r="W782" s="8" t="str">
        <f>MID(TEXT(Data6[[#This Row],[Date:]],"mmddyyyy"),3,2)</f>
        <v>13</v>
      </c>
      <c r="X782" s="8" t="str">
        <f>LEFT(TEXT(Data6[[#This Row],[Date:]],"mmddyyyy"),2)</f>
        <v>05</v>
      </c>
      <c r="Y782" s="6">
        <f>DATE(Data6[[#This Row],[Year]],Data6[[#This Row],[Month]],Data6[[#This Row],[Day]])</f>
        <v>45425</v>
      </c>
    </row>
    <row r="783" spans="1:25">
      <c r="A783" s="5">
        <v>45426.259272106479</v>
      </c>
      <c r="B783" s="7" t="s">
        <v>23</v>
      </c>
      <c r="C783" s="6" t="s">
        <v>580</v>
      </c>
      <c r="D783" s="7" t="s">
        <v>583</v>
      </c>
      <c r="E783" s="8">
        <v>8</v>
      </c>
      <c r="F783" s="7">
        <v>7098027</v>
      </c>
      <c r="G783" s="7" t="s">
        <v>68</v>
      </c>
      <c r="H783" s="7" t="s">
        <v>69</v>
      </c>
      <c r="I783" s="7" t="s">
        <v>44</v>
      </c>
      <c r="J783" s="19" t="str">
        <f>IFERROR(INDEX('Employee Info'!$C$3:$E$200,MATCH(Data6[[#This Row],[Name:]],'Employee Info'!$B$3:$B$200,0),MATCH(Data6[[#This Row],[Hours Type:]],'Employee Info'!$C$2:$E$2,0)),"")</f>
        <v/>
      </c>
      <c r="K783" s="19" t="str">
        <f>IFERROR(INDEX('Employee Info'!$C$3:$J$200,MATCH(Data6[[#This Row],[Name:]],'Employee Info'!$B$3:$B$200,0),MATCH(Data6[[#Headers],[Truck]],'Employee Info'!$C$2:$J$2,0)),"")</f>
        <v/>
      </c>
      <c r="L783" s="19" t="str">
        <f>IFERROR(INDEX('Employee Info'!$C$3:$J$200,MATCH(Data6[[#This Row],[Name:]],'Employee Info'!$B$3:$B$200,0),MATCH(Data6[[#Headers],[Phone]],'Employee Info'!$C$2:$J$2,0)),"")</f>
        <v/>
      </c>
      <c r="M783" s="19" t="str">
        <f>IFERROR(INDEX('Employee Info'!$C$3:$J$200,MATCH(Data6[[#This Row],[Name:]],'Employee Info'!$B$3:$B$200,0),MATCH(Data6[[#Headers],[Tech]],'Employee Info'!$C$2:$J$2,0)),"")</f>
        <v/>
      </c>
      <c r="N783" s="19" t="str">
        <f>IFERROR(INDEX('Employee Info'!$C$3:$J$200,MATCH(Data6[[#This Row],[Name:]],'Employee Info'!$B$3:$B$200,0),MATCH(Data6[[#Headers],[Other]],'Employee Info'!$C$2:$J$2,0)),"")</f>
        <v/>
      </c>
      <c r="O783" s="19">
        <f>IFERROR((Data6[[#This Row],[Hours:]]*SUM(Data6[[#This Row],[Rate]:[Other]])),"")</f>
        <v>0</v>
      </c>
      <c r="P783" s="7" t="str">
        <f>IF(Data6[[#This Row],[WO'#:]]="","Riley #","WO#")</f>
        <v>WO#</v>
      </c>
      <c r="Q783" s="7">
        <f>IFERROR(WEEKNUM(Data6[[#This Row],[Date:]]),"")</f>
        <v>20</v>
      </c>
      <c r="R783" s="6">
        <f t="shared" si="36"/>
        <v>45424</v>
      </c>
      <c r="S783" s="6">
        <f>Data6[[#This Row],[Week Start]]+7</f>
        <v>45431</v>
      </c>
      <c r="T783" s="7" t="str">
        <f t="shared" si="37"/>
        <v>5/12/2024 - 5/19/2024</v>
      </c>
      <c r="U783" s="7" t="str">
        <f t="shared" si="38"/>
        <v>Time Card</v>
      </c>
      <c r="V783" s="8" t="str">
        <f>RIGHT(TEXT(Data6[[#This Row],[Date:]],"mmddyyyy"),4)</f>
        <v>2024</v>
      </c>
      <c r="W783" s="8" t="str">
        <f>MID(TEXT(Data6[[#This Row],[Date:]],"mmddyyyy"),3,2)</f>
        <v>13</v>
      </c>
      <c r="X783" s="8" t="str">
        <f>LEFT(TEXT(Data6[[#This Row],[Date:]],"mmddyyyy"),2)</f>
        <v>05</v>
      </c>
      <c r="Y783" s="6">
        <f>DATE(Data6[[#This Row],[Year]],Data6[[#This Row],[Month]],Data6[[#This Row],[Day]])</f>
        <v>45425</v>
      </c>
    </row>
    <row r="784" spans="1:25">
      <c r="A784" s="5">
        <v>45428.275907060182</v>
      </c>
      <c r="B784" s="7" t="s">
        <v>66</v>
      </c>
      <c r="C784" s="6" t="s">
        <v>580</v>
      </c>
      <c r="D784" s="7" t="s">
        <v>584</v>
      </c>
      <c r="E784" s="8">
        <v>1</v>
      </c>
      <c r="F784" s="7">
        <v>7098027</v>
      </c>
      <c r="G784" s="7" t="s">
        <v>68</v>
      </c>
      <c r="H784" s="7" t="s">
        <v>69</v>
      </c>
      <c r="I784" s="7" t="s">
        <v>44</v>
      </c>
      <c r="J784" s="19" t="str">
        <f>IFERROR(INDEX('Employee Info'!$C$3:$E$200,MATCH(Data6[[#This Row],[Name:]],'Employee Info'!$B$3:$B$200,0),MATCH(Data6[[#This Row],[Hours Type:]],'Employee Info'!$C$2:$E$2,0)),"")</f>
        <v/>
      </c>
      <c r="K784" s="19" t="str">
        <f>IFERROR(INDEX('Employee Info'!$C$3:$J$200,MATCH(Data6[[#This Row],[Name:]],'Employee Info'!$B$3:$B$200,0),MATCH(Data6[[#Headers],[Truck]],'Employee Info'!$C$2:$J$2,0)),"")</f>
        <v/>
      </c>
      <c r="L784" s="19" t="str">
        <f>IFERROR(INDEX('Employee Info'!$C$3:$J$200,MATCH(Data6[[#This Row],[Name:]],'Employee Info'!$B$3:$B$200,0),MATCH(Data6[[#Headers],[Phone]],'Employee Info'!$C$2:$J$2,0)),"")</f>
        <v/>
      </c>
      <c r="M784" s="19" t="str">
        <f>IFERROR(INDEX('Employee Info'!$C$3:$J$200,MATCH(Data6[[#This Row],[Name:]],'Employee Info'!$B$3:$B$200,0),MATCH(Data6[[#Headers],[Tech]],'Employee Info'!$C$2:$J$2,0)),"")</f>
        <v/>
      </c>
      <c r="N784" s="19" t="str">
        <f>IFERROR(INDEX('Employee Info'!$C$3:$J$200,MATCH(Data6[[#This Row],[Name:]],'Employee Info'!$B$3:$B$200,0),MATCH(Data6[[#Headers],[Other]],'Employee Info'!$C$2:$J$2,0)),"")</f>
        <v/>
      </c>
      <c r="O784" s="19">
        <f>IFERROR((Data6[[#This Row],[Hours:]]*SUM(Data6[[#This Row],[Rate]:[Other]])),"")</f>
        <v>0</v>
      </c>
      <c r="P784" s="7" t="str">
        <f>IF(Data6[[#This Row],[WO'#:]]="","Riley #","WO#")</f>
        <v>WO#</v>
      </c>
      <c r="Q784" s="7">
        <f>IFERROR(WEEKNUM(Data6[[#This Row],[Date:]]),"")</f>
        <v>20</v>
      </c>
      <c r="R784" s="6">
        <f t="shared" si="36"/>
        <v>45424</v>
      </c>
      <c r="S784" s="6">
        <f>Data6[[#This Row],[Week Start]]+7</f>
        <v>45431</v>
      </c>
      <c r="T784" s="7" t="str">
        <f t="shared" si="37"/>
        <v>5/12/2024 - 5/19/2024</v>
      </c>
      <c r="U784" s="7" t="str">
        <f t="shared" si="38"/>
        <v>Time Card</v>
      </c>
      <c r="V784" s="8" t="str">
        <f>RIGHT(TEXT(Data6[[#This Row],[Date:]],"mmddyyyy"),4)</f>
        <v>2024</v>
      </c>
      <c r="W784" s="8" t="str">
        <f>MID(TEXT(Data6[[#This Row],[Date:]],"mmddyyyy"),3,2)</f>
        <v>13</v>
      </c>
      <c r="X784" s="8" t="str">
        <f>LEFT(TEXT(Data6[[#This Row],[Date:]],"mmddyyyy"),2)</f>
        <v>05</v>
      </c>
      <c r="Y784" s="6">
        <f>DATE(Data6[[#This Row],[Year]],Data6[[#This Row],[Month]],Data6[[#This Row],[Day]])</f>
        <v>45425</v>
      </c>
    </row>
    <row r="785" spans="1:25">
      <c r="A785" s="5">
        <v>45426.310014467592</v>
      </c>
      <c r="B785" s="7" t="s">
        <v>31</v>
      </c>
      <c r="C785" s="6" t="s">
        <v>580</v>
      </c>
      <c r="D785" s="7" t="s">
        <v>280</v>
      </c>
      <c r="E785" s="8">
        <v>8</v>
      </c>
      <c r="F785" s="7" t="s">
        <v>68</v>
      </c>
      <c r="G785" s="7" t="s">
        <v>68</v>
      </c>
      <c r="H785" s="7" t="s">
        <v>577</v>
      </c>
      <c r="I785" s="7" t="s">
        <v>44</v>
      </c>
      <c r="J785" s="19" t="str">
        <f>IFERROR(INDEX('Employee Info'!$C$3:$E$200,MATCH(Data6[[#This Row],[Name:]],'Employee Info'!$B$3:$B$200,0),MATCH(Data6[[#This Row],[Hours Type:]],'Employee Info'!$C$2:$E$2,0)),"")</f>
        <v/>
      </c>
      <c r="K785" s="19" t="str">
        <f>IFERROR(INDEX('Employee Info'!$C$3:$J$200,MATCH(Data6[[#This Row],[Name:]],'Employee Info'!$B$3:$B$200,0),MATCH(Data6[[#Headers],[Truck]],'Employee Info'!$C$2:$J$2,0)),"")</f>
        <v/>
      </c>
      <c r="L785" s="19" t="str">
        <f>IFERROR(INDEX('Employee Info'!$C$3:$J$200,MATCH(Data6[[#This Row],[Name:]],'Employee Info'!$B$3:$B$200,0),MATCH(Data6[[#Headers],[Phone]],'Employee Info'!$C$2:$J$2,0)),"")</f>
        <v/>
      </c>
      <c r="M785" s="19" t="str">
        <f>IFERROR(INDEX('Employee Info'!$C$3:$J$200,MATCH(Data6[[#This Row],[Name:]],'Employee Info'!$B$3:$B$200,0),MATCH(Data6[[#Headers],[Tech]],'Employee Info'!$C$2:$J$2,0)),"")</f>
        <v/>
      </c>
      <c r="N785" s="19" t="str">
        <f>IFERROR(INDEX('Employee Info'!$C$3:$J$200,MATCH(Data6[[#This Row],[Name:]],'Employee Info'!$B$3:$B$200,0),MATCH(Data6[[#Headers],[Other]],'Employee Info'!$C$2:$J$2,0)),"")</f>
        <v/>
      </c>
      <c r="O785" s="19">
        <f>IFERROR((Data6[[#This Row],[Hours:]]*SUM(Data6[[#This Row],[Rate]:[Other]])),"")</f>
        <v>0</v>
      </c>
      <c r="P785" s="7" t="str">
        <f>IF(Data6[[#This Row],[WO'#:]]="","Riley #","WO#")</f>
        <v>Riley #</v>
      </c>
      <c r="Q785" s="7">
        <f>IFERROR(WEEKNUM(Data6[[#This Row],[Date:]]),"")</f>
        <v>20</v>
      </c>
      <c r="R785" s="6">
        <f t="shared" si="36"/>
        <v>45424</v>
      </c>
      <c r="S785" s="6">
        <f>Data6[[#This Row],[Week Start]]+7</f>
        <v>45431</v>
      </c>
      <c r="T785" s="7" t="str">
        <f t="shared" si="37"/>
        <v>5/12/2024 - 5/19/2024</v>
      </c>
      <c r="U785" s="7" t="str">
        <f t="shared" si="38"/>
        <v>Time Card</v>
      </c>
      <c r="V785" s="8" t="str">
        <f>RIGHT(TEXT(Data6[[#This Row],[Date:]],"mmddyyyy"),4)</f>
        <v>2024</v>
      </c>
      <c r="W785" s="8" t="str">
        <f>MID(TEXT(Data6[[#This Row],[Date:]],"mmddyyyy"),3,2)</f>
        <v>13</v>
      </c>
      <c r="X785" s="8" t="str">
        <f>LEFT(TEXT(Data6[[#This Row],[Date:]],"mmddyyyy"),2)</f>
        <v>05</v>
      </c>
      <c r="Y785" s="6">
        <f>DATE(Data6[[#This Row],[Year]],Data6[[#This Row],[Month]],Data6[[#This Row],[Day]])</f>
        <v>45425</v>
      </c>
    </row>
    <row r="786" spans="1:25">
      <c r="A786" s="5">
        <v>45426.49661678241</v>
      </c>
      <c r="B786" s="7" t="s">
        <v>35</v>
      </c>
      <c r="C786" s="6" t="s">
        <v>580</v>
      </c>
      <c r="D786" s="7" t="s">
        <v>586</v>
      </c>
      <c r="E786" s="8">
        <v>8</v>
      </c>
      <c r="F786" s="7" t="s">
        <v>68</v>
      </c>
      <c r="G786" s="7" t="s">
        <v>68</v>
      </c>
      <c r="H786" s="7" t="s">
        <v>577</v>
      </c>
      <c r="I786" s="7" t="s">
        <v>44</v>
      </c>
      <c r="J786" s="19" t="str">
        <f>IFERROR(INDEX('Employee Info'!$C$3:$E$200,MATCH(Data6[[#This Row],[Name:]],'Employee Info'!$B$3:$B$200,0),MATCH(Data6[[#This Row],[Hours Type:]],'Employee Info'!$C$2:$E$2,0)),"")</f>
        <v/>
      </c>
      <c r="K786" s="19" t="str">
        <f>IFERROR(INDEX('Employee Info'!$C$3:$J$200,MATCH(Data6[[#This Row],[Name:]],'Employee Info'!$B$3:$B$200,0),MATCH(Data6[[#Headers],[Truck]],'Employee Info'!$C$2:$J$2,0)),"")</f>
        <v/>
      </c>
      <c r="L786" s="19" t="str">
        <f>IFERROR(INDEX('Employee Info'!$C$3:$J$200,MATCH(Data6[[#This Row],[Name:]],'Employee Info'!$B$3:$B$200,0),MATCH(Data6[[#Headers],[Phone]],'Employee Info'!$C$2:$J$2,0)),"")</f>
        <v/>
      </c>
      <c r="M786" s="19" t="str">
        <f>IFERROR(INDEX('Employee Info'!$C$3:$J$200,MATCH(Data6[[#This Row],[Name:]],'Employee Info'!$B$3:$B$200,0),MATCH(Data6[[#Headers],[Tech]],'Employee Info'!$C$2:$J$2,0)),"")</f>
        <v/>
      </c>
      <c r="N786" s="19" t="str">
        <f>IFERROR(INDEX('Employee Info'!$C$3:$J$200,MATCH(Data6[[#This Row],[Name:]],'Employee Info'!$B$3:$B$200,0),MATCH(Data6[[#Headers],[Other]],'Employee Info'!$C$2:$J$2,0)),"")</f>
        <v/>
      </c>
      <c r="O786" s="19">
        <f>IFERROR((Data6[[#This Row],[Hours:]]*SUM(Data6[[#This Row],[Rate]:[Other]])),"")</f>
        <v>0</v>
      </c>
      <c r="P786" s="7" t="str">
        <f>IF(Data6[[#This Row],[WO'#:]]="","Riley #","WO#")</f>
        <v>Riley #</v>
      </c>
      <c r="Q786" s="7">
        <f>IFERROR(WEEKNUM(Data6[[#This Row],[Date:]]),"")</f>
        <v>20</v>
      </c>
      <c r="R786" s="6">
        <f t="shared" si="36"/>
        <v>45424</v>
      </c>
      <c r="S786" s="6">
        <f>Data6[[#This Row],[Week Start]]+7</f>
        <v>45431</v>
      </c>
      <c r="T786" s="7" t="str">
        <f t="shared" si="37"/>
        <v>5/12/2024 - 5/19/2024</v>
      </c>
      <c r="U786" s="7" t="str">
        <f t="shared" si="38"/>
        <v>Time Card</v>
      </c>
      <c r="V786" s="8" t="str">
        <f>RIGHT(TEXT(Data6[[#This Row],[Date:]],"mmddyyyy"),4)</f>
        <v>2024</v>
      </c>
      <c r="W786" s="8" t="str">
        <f>MID(TEXT(Data6[[#This Row],[Date:]],"mmddyyyy"),3,2)</f>
        <v>13</v>
      </c>
      <c r="X786" s="8" t="str">
        <f>LEFT(TEXT(Data6[[#This Row],[Date:]],"mmddyyyy"),2)</f>
        <v>05</v>
      </c>
      <c r="Y786" s="6">
        <f>DATE(Data6[[#This Row],[Year]],Data6[[#This Row],[Month]],Data6[[#This Row],[Day]])</f>
        <v>45425</v>
      </c>
    </row>
    <row r="787" spans="1:25">
      <c r="A787" s="5">
        <v>45428.28781400463</v>
      </c>
      <c r="B787" s="7" t="s">
        <v>66</v>
      </c>
      <c r="C787" s="6" t="s">
        <v>580</v>
      </c>
      <c r="D787" s="7" t="s">
        <v>587</v>
      </c>
      <c r="E787" s="8">
        <v>1</v>
      </c>
      <c r="F787" s="7" t="s">
        <v>68</v>
      </c>
      <c r="G787" s="7" t="s">
        <v>68</v>
      </c>
      <c r="H787" s="7" t="s">
        <v>577</v>
      </c>
      <c r="I787" s="7" t="s">
        <v>44</v>
      </c>
      <c r="J787" s="19" t="str">
        <f>IFERROR(INDEX('Employee Info'!$C$3:$E$200,MATCH(Data6[[#This Row],[Name:]],'Employee Info'!$B$3:$B$200,0),MATCH(Data6[[#This Row],[Hours Type:]],'Employee Info'!$C$2:$E$2,0)),"")</f>
        <v/>
      </c>
      <c r="K787" s="19" t="str">
        <f>IFERROR(INDEX('Employee Info'!$C$3:$J$200,MATCH(Data6[[#This Row],[Name:]],'Employee Info'!$B$3:$B$200,0),MATCH(Data6[[#Headers],[Truck]],'Employee Info'!$C$2:$J$2,0)),"")</f>
        <v/>
      </c>
      <c r="L787" s="19" t="str">
        <f>IFERROR(INDEX('Employee Info'!$C$3:$J$200,MATCH(Data6[[#This Row],[Name:]],'Employee Info'!$B$3:$B$200,0),MATCH(Data6[[#Headers],[Phone]],'Employee Info'!$C$2:$J$2,0)),"")</f>
        <v/>
      </c>
      <c r="M787" s="19" t="str">
        <f>IFERROR(INDEX('Employee Info'!$C$3:$J$200,MATCH(Data6[[#This Row],[Name:]],'Employee Info'!$B$3:$B$200,0),MATCH(Data6[[#Headers],[Tech]],'Employee Info'!$C$2:$J$2,0)),"")</f>
        <v/>
      </c>
      <c r="N787" s="19" t="str">
        <f>IFERROR(INDEX('Employee Info'!$C$3:$J$200,MATCH(Data6[[#This Row],[Name:]],'Employee Info'!$B$3:$B$200,0),MATCH(Data6[[#Headers],[Other]],'Employee Info'!$C$2:$J$2,0)),"")</f>
        <v/>
      </c>
      <c r="O787" s="19">
        <f>IFERROR((Data6[[#This Row],[Hours:]]*SUM(Data6[[#This Row],[Rate]:[Other]])),"")</f>
        <v>0</v>
      </c>
      <c r="P787" s="7" t="str">
        <f>IF(Data6[[#This Row],[WO'#:]]="","Riley #","WO#")</f>
        <v>Riley #</v>
      </c>
      <c r="Q787" s="7">
        <f>IFERROR(WEEKNUM(Data6[[#This Row],[Date:]]),"")</f>
        <v>20</v>
      </c>
      <c r="R787" s="6">
        <f t="shared" si="36"/>
        <v>45424</v>
      </c>
      <c r="S787" s="6">
        <f>Data6[[#This Row],[Week Start]]+7</f>
        <v>45431</v>
      </c>
      <c r="T787" s="7" t="str">
        <f t="shared" si="37"/>
        <v>5/12/2024 - 5/19/2024</v>
      </c>
      <c r="U787" s="7" t="str">
        <f t="shared" si="38"/>
        <v>Time Card</v>
      </c>
      <c r="V787" s="8" t="str">
        <f>RIGHT(TEXT(Data6[[#This Row],[Date:]],"mmddyyyy"),4)</f>
        <v>2024</v>
      </c>
      <c r="W787" s="8" t="str">
        <f>MID(TEXT(Data6[[#This Row],[Date:]],"mmddyyyy"),3,2)</f>
        <v>13</v>
      </c>
      <c r="X787" s="8" t="str">
        <f>LEFT(TEXT(Data6[[#This Row],[Date:]],"mmddyyyy"),2)</f>
        <v>05</v>
      </c>
      <c r="Y787" s="6">
        <f>DATE(Data6[[#This Row],[Year]],Data6[[#This Row],[Month]],Data6[[#This Row],[Day]])</f>
        <v>45425</v>
      </c>
    </row>
    <row r="788" spans="1:25">
      <c r="A788" s="5">
        <v>45425.585868402777</v>
      </c>
      <c r="B788" s="7" t="s">
        <v>492</v>
      </c>
      <c r="C788" s="6" t="s">
        <v>580</v>
      </c>
      <c r="D788" s="7" t="s">
        <v>585</v>
      </c>
      <c r="E788" s="8">
        <v>8</v>
      </c>
      <c r="F788" s="7" t="s">
        <v>68</v>
      </c>
      <c r="G788" s="7" t="s">
        <v>68</v>
      </c>
      <c r="H788" s="7" t="s">
        <v>536</v>
      </c>
      <c r="I788" s="7" t="s">
        <v>44</v>
      </c>
      <c r="J788" s="19" t="str">
        <f>IFERROR(INDEX('Employee Info'!$C$3:$E$200,MATCH(Data6[[#This Row],[Name:]],'Employee Info'!$B$3:$B$200,0),MATCH(Data6[[#This Row],[Hours Type:]],'Employee Info'!$C$2:$E$2,0)),"")</f>
        <v/>
      </c>
      <c r="K788" s="19" t="str">
        <f>IFERROR(INDEX('Employee Info'!$C$3:$J$200,MATCH(Data6[[#This Row],[Name:]],'Employee Info'!$B$3:$B$200,0),MATCH(Data6[[#Headers],[Truck]],'Employee Info'!$C$2:$J$2,0)),"")</f>
        <v/>
      </c>
      <c r="L788" s="19" t="str">
        <f>IFERROR(INDEX('Employee Info'!$C$3:$J$200,MATCH(Data6[[#This Row],[Name:]],'Employee Info'!$B$3:$B$200,0),MATCH(Data6[[#Headers],[Phone]],'Employee Info'!$C$2:$J$2,0)),"")</f>
        <v/>
      </c>
      <c r="M788" s="19" t="str">
        <f>IFERROR(INDEX('Employee Info'!$C$3:$J$200,MATCH(Data6[[#This Row],[Name:]],'Employee Info'!$B$3:$B$200,0),MATCH(Data6[[#Headers],[Tech]],'Employee Info'!$C$2:$J$2,0)),"")</f>
        <v/>
      </c>
      <c r="N788" s="19" t="str">
        <f>IFERROR(INDEX('Employee Info'!$C$3:$J$200,MATCH(Data6[[#This Row],[Name:]],'Employee Info'!$B$3:$B$200,0),MATCH(Data6[[#Headers],[Other]],'Employee Info'!$C$2:$J$2,0)),"")</f>
        <v/>
      </c>
      <c r="O788" s="19">
        <f>IFERROR((Data6[[#This Row],[Hours:]]*SUM(Data6[[#This Row],[Rate]:[Other]])),"")</f>
        <v>0</v>
      </c>
      <c r="P788" s="7" t="str">
        <f>IF(Data6[[#This Row],[WO'#:]]="","Riley #","WO#")</f>
        <v>Riley #</v>
      </c>
      <c r="Q788" s="7">
        <f>IFERROR(WEEKNUM(Data6[[#This Row],[Date:]]),"")</f>
        <v>20</v>
      </c>
      <c r="R788" s="6">
        <f t="shared" si="36"/>
        <v>45424</v>
      </c>
      <c r="S788" s="6">
        <f>Data6[[#This Row],[Week Start]]+7</f>
        <v>45431</v>
      </c>
      <c r="T788" s="7" t="str">
        <f t="shared" si="37"/>
        <v>5/12/2024 - 5/19/2024</v>
      </c>
      <c r="U788" s="7" t="str">
        <f t="shared" si="38"/>
        <v>Time Card</v>
      </c>
      <c r="V788" s="8" t="str">
        <f>RIGHT(TEXT(Data6[[#This Row],[Date:]],"mmddyyyy"),4)</f>
        <v>2024</v>
      </c>
      <c r="W788" s="8" t="str">
        <f>MID(TEXT(Data6[[#This Row],[Date:]],"mmddyyyy"),3,2)</f>
        <v>13</v>
      </c>
      <c r="X788" s="8" t="str">
        <f>LEFT(TEXT(Data6[[#This Row],[Date:]],"mmddyyyy"),2)</f>
        <v>05</v>
      </c>
      <c r="Y788" s="6">
        <f>DATE(Data6[[#This Row],[Year]],Data6[[#This Row],[Month]],Data6[[#This Row],[Day]])</f>
        <v>45425</v>
      </c>
    </row>
    <row r="789" spans="1:25">
      <c r="A789" s="5">
        <v>45425.586033680556</v>
      </c>
      <c r="B789" s="7" t="s">
        <v>65</v>
      </c>
      <c r="C789" s="6" t="s">
        <v>580</v>
      </c>
      <c r="D789" s="7" t="s">
        <v>585</v>
      </c>
      <c r="E789" s="8">
        <v>8</v>
      </c>
      <c r="F789" s="7" t="s">
        <v>68</v>
      </c>
      <c r="G789" s="7" t="s">
        <v>68</v>
      </c>
      <c r="H789" s="7" t="s">
        <v>536</v>
      </c>
      <c r="I789" s="7" t="s">
        <v>44</v>
      </c>
      <c r="J789" s="19" t="str">
        <f>IFERROR(INDEX('Employee Info'!$C$3:$E$200,MATCH(Data6[[#This Row],[Name:]],'Employee Info'!$B$3:$B$200,0),MATCH(Data6[[#This Row],[Hours Type:]],'Employee Info'!$C$2:$E$2,0)),"")</f>
        <v/>
      </c>
      <c r="K789" s="19" t="str">
        <f>IFERROR(INDEX('Employee Info'!$C$3:$J$200,MATCH(Data6[[#This Row],[Name:]],'Employee Info'!$B$3:$B$200,0),MATCH(Data6[[#Headers],[Truck]],'Employee Info'!$C$2:$J$2,0)),"")</f>
        <v/>
      </c>
      <c r="L789" s="19" t="str">
        <f>IFERROR(INDEX('Employee Info'!$C$3:$J$200,MATCH(Data6[[#This Row],[Name:]],'Employee Info'!$B$3:$B$200,0),MATCH(Data6[[#Headers],[Phone]],'Employee Info'!$C$2:$J$2,0)),"")</f>
        <v/>
      </c>
      <c r="M789" s="19" t="str">
        <f>IFERROR(INDEX('Employee Info'!$C$3:$J$200,MATCH(Data6[[#This Row],[Name:]],'Employee Info'!$B$3:$B$200,0),MATCH(Data6[[#Headers],[Tech]],'Employee Info'!$C$2:$J$2,0)),"")</f>
        <v/>
      </c>
      <c r="N789" s="19" t="str">
        <f>IFERROR(INDEX('Employee Info'!$C$3:$J$200,MATCH(Data6[[#This Row],[Name:]],'Employee Info'!$B$3:$B$200,0),MATCH(Data6[[#Headers],[Other]],'Employee Info'!$C$2:$J$2,0)),"")</f>
        <v/>
      </c>
      <c r="O789" s="19">
        <f>IFERROR((Data6[[#This Row],[Hours:]]*SUM(Data6[[#This Row],[Rate]:[Other]])),"")</f>
        <v>0</v>
      </c>
      <c r="P789" s="7" t="str">
        <f>IF(Data6[[#This Row],[WO'#:]]="","Riley #","WO#")</f>
        <v>Riley #</v>
      </c>
      <c r="Q789" s="7">
        <f>IFERROR(WEEKNUM(Data6[[#This Row],[Date:]]),"")</f>
        <v>20</v>
      </c>
      <c r="R789" s="6">
        <f t="shared" si="36"/>
        <v>45424</v>
      </c>
      <c r="S789" s="6">
        <f>Data6[[#This Row],[Week Start]]+7</f>
        <v>45431</v>
      </c>
      <c r="T789" s="7" t="str">
        <f t="shared" si="37"/>
        <v>5/12/2024 - 5/19/2024</v>
      </c>
      <c r="U789" s="7" t="str">
        <f t="shared" si="38"/>
        <v>Time Card</v>
      </c>
      <c r="V789" s="8" t="str">
        <f>RIGHT(TEXT(Data6[[#This Row],[Date:]],"mmddyyyy"),4)</f>
        <v>2024</v>
      </c>
      <c r="W789" s="8" t="str">
        <f>MID(TEXT(Data6[[#This Row],[Date:]],"mmddyyyy"),3,2)</f>
        <v>13</v>
      </c>
      <c r="X789" s="8" t="str">
        <f>LEFT(TEXT(Data6[[#This Row],[Date:]],"mmddyyyy"),2)</f>
        <v>05</v>
      </c>
      <c r="Y789" s="6">
        <f>DATE(Data6[[#This Row],[Year]],Data6[[#This Row],[Month]],Data6[[#This Row],[Day]])</f>
        <v>45425</v>
      </c>
    </row>
    <row r="790" spans="1:25">
      <c r="A790" s="5">
        <v>45428.286203935182</v>
      </c>
      <c r="B790" s="7" t="s">
        <v>66</v>
      </c>
      <c r="C790" s="6" t="s">
        <v>580</v>
      </c>
      <c r="D790" s="7" t="s">
        <v>566</v>
      </c>
      <c r="E790" s="8">
        <v>1</v>
      </c>
      <c r="F790" s="7" t="s">
        <v>68</v>
      </c>
      <c r="G790" s="7" t="s">
        <v>68</v>
      </c>
      <c r="H790" s="7" t="s">
        <v>536</v>
      </c>
      <c r="I790" s="7" t="s">
        <v>44</v>
      </c>
      <c r="J790" s="19" t="str">
        <f>IFERROR(INDEX('Employee Info'!$C$3:$E$200,MATCH(Data6[[#This Row],[Name:]],'Employee Info'!$B$3:$B$200,0),MATCH(Data6[[#This Row],[Hours Type:]],'Employee Info'!$C$2:$E$2,0)),"")</f>
        <v/>
      </c>
      <c r="K790" s="19" t="str">
        <f>IFERROR(INDEX('Employee Info'!$C$3:$J$200,MATCH(Data6[[#This Row],[Name:]],'Employee Info'!$B$3:$B$200,0),MATCH(Data6[[#Headers],[Truck]],'Employee Info'!$C$2:$J$2,0)),"")</f>
        <v/>
      </c>
      <c r="L790" s="19" t="str">
        <f>IFERROR(INDEX('Employee Info'!$C$3:$J$200,MATCH(Data6[[#This Row],[Name:]],'Employee Info'!$B$3:$B$200,0),MATCH(Data6[[#Headers],[Phone]],'Employee Info'!$C$2:$J$2,0)),"")</f>
        <v/>
      </c>
      <c r="M790" s="19" t="str">
        <f>IFERROR(INDEX('Employee Info'!$C$3:$J$200,MATCH(Data6[[#This Row],[Name:]],'Employee Info'!$B$3:$B$200,0),MATCH(Data6[[#Headers],[Tech]],'Employee Info'!$C$2:$J$2,0)),"")</f>
        <v/>
      </c>
      <c r="N790" s="19" t="str">
        <f>IFERROR(INDEX('Employee Info'!$C$3:$J$200,MATCH(Data6[[#This Row],[Name:]],'Employee Info'!$B$3:$B$200,0),MATCH(Data6[[#Headers],[Other]],'Employee Info'!$C$2:$J$2,0)),"")</f>
        <v/>
      </c>
      <c r="O790" s="19">
        <f>IFERROR((Data6[[#This Row],[Hours:]]*SUM(Data6[[#This Row],[Rate]:[Other]])),"")</f>
        <v>0</v>
      </c>
      <c r="P790" s="7" t="str">
        <f>IF(Data6[[#This Row],[WO'#:]]="","Riley #","WO#")</f>
        <v>Riley #</v>
      </c>
      <c r="Q790" s="7">
        <f>IFERROR(WEEKNUM(Data6[[#This Row],[Date:]]),"")</f>
        <v>20</v>
      </c>
      <c r="R790" s="6">
        <f t="shared" si="36"/>
        <v>45424</v>
      </c>
      <c r="S790" s="6">
        <f>Data6[[#This Row],[Week Start]]+7</f>
        <v>45431</v>
      </c>
      <c r="T790" s="7" t="str">
        <f t="shared" si="37"/>
        <v>5/12/2024 - 5/19/2024</v>
      </c>
      <c r="U790" s="7" t="str">
        <f t="shared" si="38"/>
        <v>Time Card</v>
      </c>
      <c r="V790" s="8" t="str">
        <f>RIGHT(TEXT(Data6[[#This Row],[Date:]],"mmddyyyy"),4)</f>
        <v>2024</v>
      </c>
      <c r="W790" s="8" t="str">
        <f>MID(TEXT(Data6[[#This Row],[Date:]],"mmddyyyy"),3,2)</f>
        <v>13</v>
      </c>
      <c r="X790" s="8" t="str">
        <f>LEFT(TEXT(Data6[[#This Row],[Date:]],"mmddyyyy"),2)</f>
        <v>05</v>
      </c>
      <c r="Y790" s="6">
        <f>DATE(Data6[[#This Row],[Year]],Data6[[#This Row],[Month]],Data6[[#This Row],[Day]])</f>
        <v>45425</v>
      </c>
    </row>
    <row r="791" spans="1:25">
      <c r="A791" s="5">
        <v>45428.291372337961</v>
      </c>
      <c r="B791" s="7" t="s">
        <v>66</v>
      </c>
      <c r="C791" s="6">
        <v>45426</v>
      </c>
      <c r="D791" s="7" t="s">
        <v>70</v>
      </c>
      <c r="E791" s="8">
        <v>1</v>
      </c>
      <c r="F791" s="7">
        <v>7103211</v>
      </c>
      <c r="G791" s="7" t="s">
        <v>68</v>
      </c>
      <c r="H791" s="7" t="s">
        <v>69</v>
      </c>
      <c r="I791" s="7" t="s">
        <v>44</v>
      </c>
      <c r="J791" s="19" t="str">
        <f>IFERROR(INDEX('Employee Info'!$C$3:$E$200,MATCH(Data6[[#This Row],[Name:]],'Employee Info'!$B$3:$B$200,0),MATCH(Data6[[#This Row],[Hours Type:]],'Employee Info'!$C$2:$E$2,0)),"")</f>
        <v/>
      </c>
      <c r="K791" s="19" t="str">
        <f>IFERROR(INDEX('Employee Info'!$C$3:$J$200,MATCH(Data6[[#This Row],[Name:]],'Employee Info'!$B$3:$B$200,0),MATCH(Data6[[#Headers],[Truck]],'Employee Info'!$C$2:$J$2,0)),"")</f>
        <v/>
      </c>
      <c r="L791" s="19" t="str">
        <f>IFERROR(INDEX('Employee Info'!$C$3:$J$200,MATCH(Data6[[#This Row],[Name:]],'Employee Info'!$B$3:$B$200,0),MATCH(Data6[[#Headers],[Phone]],'Employee Info'!$C$2:$J$2,0)),"")</f>
        <v/>
      </c>
      <c r="M791" s="19" t="str">
        <f>IFERROR(INDEX('Employee Info'!$C$3:$J$200,MATCH(Data6[[#This Row],[Name:]],'Employee Info'!$B$3:$B$200,0),MATCH(Data6[[#Headers],[Tech]],'Employee Info'!$C$2:$J$2,0)),"")</f>
        <v/>
      </c>
      <c r="N791" s="19" t="str">
        <f>IFERROR(INDEX('Employee Info'!$C$3:$J$200,MATCH(Data6[[#This Row],[Name:]],'Employee Info'!$B$3:$B$200,0),MATCH(Data6[[#Headers],[Other]],'Employee Info'!$C$2:$J$2,0)),"")</f>
        <v/>
      </c>
      <c r="O791" s="19">
        <f>IFERROR((Data6[[#This Row],[Hours:]]*SUM(Data6[[#This Row],[Rate]:[Other]])),"")</f>
        <v>0</v>
      </c>
      <c r="P791" s="7" t="str">
        <f>IF(Data6[[#This Row],[WO'#:]]="","Riley #","WO#")</f>
        <v>WO#</v>
      </c>
      <c r="Q791" s="7">
        <f>IFERROR(WEEKNUM(Data6[[#This Row],[Date:]]),"")</f>
        <v>20</v>
      </c>
      <c r="R791" s="6">
        <f t="shared" si="36"/>
        <v>45424</v>
      </c>
      <c r="S791" s="6">
        <f>Data6[[#This Row],[Week Start]]+7</f>
        <v>45431</v>
      </c>
      <c r="T791" s="7" t="str">
        <f t="shared" si="37"/>
        <v>5/12/2024 - 5/19/2024</v>
      </c>
      <c r="U791" s="7" t="str">
        <f t="shared" si="38"/>
        <v>Time Card</v>
      </c>
      <c r="V791" s="8" t="str">
        <f>RIGHT(TEXT(Data6[[#This Row],[Date:]],"mmddyyyy"),4)</f>
        <v>2024</v>
      </c>
      <c r="W791" s="8" t="str">
        <f>MID(TEXT(Data6[[#This Row],[Date:]],"mmddyyyy"),3,2)</f>
        <v>14</v>
      </c>
      <c r="X791" s="8" t="str">
        <f>LEFT(TEXT(Data6[[#This Row],[Date:]],"mmddyyyy"),2)</f>
        <v>05</v>
      </c>
      <c r="Y791" s="6">
        <f>DATE(Data6[[#This Row],[Year]],Data6[[#This Row],[Month]],Data6[[#This Row],[Day]])</f>
        <v>45426</v>
      </c>
    </row>
    <row r="792" spans="1:25">
      <c r="A792" s="5">
        <v>45426.56828738426</v>
      </c>
      <c r="B792" s="7" t="s">
        <v>31</v>
      </c>
      <c r="C792" s="6" t="s">
        <v>588</v>
      </c>
      <c r="D792" s="7" t="s">
        <v>340</v>
      </c>
      <c r="E792" s="8">
        <v>6.5</v>
      </c>
      <c r="F792" s="7">
        <v>6984733</v>
      </c>
      <c r="G792" s="7" t="s">
        <v>68</v>
      </c>
      <c r="H792" s="7" t="s">
        <v>69</v>
      </c>
      <c r="I792" s="7" t="s">
        <v>44</v>
      </c>
      <c r="J792" s="19" t="str">
        <f>IFERROR(INDEX('Employee Info'!$C$3:$E$200,MATCH(Data6[[#This Row],[Name:]],'Employee Info'!$B$3:$B$200,0),MATCH(Data6[[#This Row],[Hours Type:]],'Employee Info'!$C$2:$E$2,0)),"")</f>
        <v/>
      </c>
      <c r="K792" s="19" t="str">
        <f>IFERROR(INDEX('Employee Info'!$C$3:$J$200,MATCH(Data6[[#This Row],[Name:]],'Employee Info'!$B$3:$B$200,0),MATCH(Data6[[#Headers],[Truck]],'Employee Info'!$C$2:$J$2,0)),"")</f>
        <v/>
      </c>
      <c r="L792" s="19" t="str">
        <f>IFERROR(INDEX('Employee Info'!$C$3:$J$200,MATCH(Data6[[#This Row],[Name:]],'Employee Info'!$B$3:$B$200,0),MATCH(Data6[[#Headers],[Phone]],'Employee Info'!$C$2:$J$2,0)),"")</f>
        <v/>
      </c>
      <c r="M792" s="19" t="str">
        <f>IFERROR(INDEX('Employee Info'!$C$3:$J$200,MATCH(Data6[[#This Row],[Name:]],'Employee Info'!$B$3:$B$200,0),MATCH(Data6[[#Headers],[Tech]],'Employee Info'!$C$2:$J$2,0)),"")</f>
        <v/>
      </c>
      <c r="N792" s="19" t="str">
        <f>IFERROR(INDEX('Employee Info'!$C$3:$J$200,MATCH(Data6[[#This Row],[Name:]],'Employee Info'!$B$3:$B$200,0),MATCH(Data6[[#Headers],[Other]],'Employee Info'!$C$2:$J$2,0)),"")</f>
        <v/>
      </c>
      <c r="O792" s="19">
        <f>IFERROR((Data6[[#This Row],[Hours:]]*SUM(Data6[[#This Row],[Rate]:[Other]])),"")</f>
        <v>0</v>
      </c>
      <c r="P792" s="7" t="str">
        <f>IF(Data6[[#This Row],[WO'#:]]="","Riley #","WO#")</f>
        <v>WO#</v>
      </c>
      <c r="Q792" s="7">
        <f>IFERROR(WEEKNUM(Data6[[#This Row],[Date:]]),"")</f>
        <v>20</v>
      </c>
      <c r="R792" s="6">
        <f t="shared" si="36"/>
        <v>45424</v>
      </c>
      <c r="S792" s="6">
        <f>Data6[[#This Row],[Week Start]]+7</f>
        <v>45431</v>
      </c>
      <c r="T792" s="7" t="str">
        <f t="shared" si="37"/>
        <v>5/12/2024 - 5/19/2024</v>
      </c>
      <c r="U792" s="7" t="str">
        <f t="shared" si="38"/>
        <v>Time Card</v>
      </c>
      <c r="V792" s="8" t="str">
        <f>RIGHT(TEXT(Data6[[#This Row],[Date:]],"mmddyyyy"),4)</f>
        <v>2024</v>
      </c>
      <c r="W792" s="8" t="str">
        <f>MID(TEXT(Data6[[#This Row],[Date:]],"mmddyyyy"),3,2)</f>
        <v>14</v>
      </c>
      <c r="X792" s="8" t="str">
        <f>LEFT(TEXT(Data6[[#This Row],[Date:]],"mmddyyyy"),2)</f>
        <v>05</v>
      </c>
      <c r="Y792" s="6">
        <f>DATE(Data6[[#This Row],[Year]],Data6[[#This Row],[Month]],Data6[[#This Row],[Day]])</f>
        <v>45426</v>
      </c>
    </row>
    <row r="793" spans="1:25">
      <c r="A793" s="5">
        <v>45428.295911574074</v>
      </c>
      <c r="B793" s="7" t="s">
        <v>66</v>
      </c>
      <c r="C793" s="6" t="s">
        <v>588</v>
      </c>
      <c r="D793" s="7" t="s">
        <v>589</v>
      </c>
      <c r="E793" s="8">
        <v>2</v>
      </c>
      <c r="F793" s="7">
        <v>6984733</v>
      </c>
      <c r="G793" s="7" t="s">
        <v>68</v>
      </c>
      <c r="H793" s="7" t="s">
        <v>69</v>
      </c>
      <c r="I793" s="7" t="s">
        <v>44</v>
      </c>
      <c r="J793" s="19" t="str">
        <f>IFERROR(INDEX('Employee Info'!$C$3:$E$200,MATCH(Data6[[#This Row],[Name:]],'Employee Info'!$B$3:$B$200,0),MATCH(Data6[[#This Row],[Hours Type:]],'Employee Info'!$C$2:$E$2,0)),"")</f>
        <v/>
      </c>
      <c r="K793" s="19" t="str">
        <f>IFERROR(INDEX('Employee Info'!$C$3:$J$200,MATCH(Data6[[#This Row],[Name:]],'Employee Info'!$B$3:$B$200,0),MATCH(Data6[[#Headers],[Truck]],'Employee Info'!$C$2:$J$2,0)),"")</f>
        <v/>
      </c>
      <c r="L793" s="19" t="str">
        <f>IFERROR(INDEX('Employee Info'!$C$3:$J$200,MATCH(Data6[[#This Row],[Name:]],'Employee Info'!$B$3:$B$200,0),MATCH(Data6[[#Headers],[Phone]],'Employee Info'!$C$2:$J$2,0)),"")</f>
        <v/>
      </c>
      <c r="M793" s="19" t="str">
        <f>IFERROR(INDEX('Employee Info'!$C$3:$J$200,MATCH(Data6[[#This Row],[Name:]],'Employee Info'!$B$3:$B$200,0),MATCH(Data6[[#Headers],[Tech]],'Employee Info'!$C$2:$J$2,0)),"")</f>
        <v/>
      </c>
      <c r="N793" s="19" t="str">
        <f>IFERROR(INDEX('Employee Info'!$C$3:$J$200,MATCH(Data6[[#This Row],[Name:]],'Employee Info'!$B$3:$B$200,0),MATCH(Data6[[#Headers],[Other]],'Employee Info'!$C$2:$J$2,0)),"")</f>
        <v/>
      </c>
      <c r="O793" s="19">
        <f>IFERROR((Data6[[#This Row],[Hours:]]*SUM(Data6[[#This Row],[Rate]:[Other]])),"")</f>
        <v>0</v>
      </c>
      <c r="P793" s="7" t="str">
        <f>IF(Data6[[#This Row],[WO'#:]]="","Riley #","WO#")</f>
        <v>WO#</v>
      </c>
      <c r="Q793" s="7">
        <f>IFERROR(WEEKNUM(Data6[[#This Row],[Date:]]),"")</f>
        <v>20</v>
      </c>
      <c r="R793" s="6">
        <f t="shared" si="36"/>
        <v>45424</v>
      </c>
      <c r="S793" s="6">
        <f>Data6[[#This Row],[Week Start]]+7</f>
        <v>45431</v>
      </c>
      <c r="T793" s="7" t="str">
        <f t="shared" si="37"/>
        <v>5/12/2024 - 5/19/2024</v>
      </c>
      <c r="U793" s="7" t="str">
        <f t="shared" si="38"/>
        <v>Time Card</v>
      </c>
      <c r="V793" s="8" t="str">
        <f>RIGHT(TEXT(Data6[[#This Row],[Date:]],"mmddyyyy"),4)</f>
        <v>2024</v>
      </c>
      <c r="W793" s="8" t="str">
        <f>MID(TEXT(Data6[[#This Row],[Date:]],"mmddyyyy"),3,2)</f>
        <v>14</v>
      </c>
      <c r="X793" s="8" t="str">
        <f>LEFT(TEXT(Data6[[#This Row],[Date:]],"mmddyyyy"),2)</f>
        <v>05</v>
      </c>
      <c r="Y793" s="6">
        <f>DATE(Data6[[#This Row],[Year]],Data6[[#This Row],[Month]],Data6[[#This Row],[Day]])</f>
        <v>45426</v>
      </c>
    </row>
    <row r="794" spans="1:25">
      <c r="A794" s="5">
        <v>45426.497414930556</v>
      </c>
      <c r="B794" s="7" t="s">
        <v>35</v>
      </c>
      <c r="C794" s="6" t="s">
        <v>588</v>
      </c>
      <c r="D794" s="7" t="s">
        <v>590</v>
      </c>
      <c r="E794" s="8">
        <v>1</v>
      </c>
      <c r="F794" s="7">
        <v>6994907</v>
      </c>
      <c r="G794" s="7" t="s">
        <v>68</v>
      </c>
      <c r="H794" s="7" t="s">
        <v>69</v>
      </c>
      <c r="I794" s="7" t="s">
        <v>44</v>
      </c>
      <c r="J794" s="19" t="str">
        <f>IFERROR(INDEX('Employee Info'!$C$3:$E$200,MATCH(Data6[[#This Row],[Name:]],'Employee Info'!$B$3:$B$200,0),MATCH(Data6[[#This Row],[Hours Type:]],'Employee Info'!$C$2:$E$2,0)),"")</f>
        <v/>
      </c>
      <c r="K794" s="19" t="str">
        <f>IFERROR(INDEX('Employee Info'!$C$3:$J$200,MATCH(Data6[[#This Row],[Name:]],'Employee Info'!$B$3:$B$200,0),MATCH(Data6[[#Headers],[Truck]],'Employee Info'!$C$2:$J$2,0)),"")</f>
        <v/>
      </c>
      <c r="L794" s="19" t="str">
        <f>IFERROR(INDEX('Employee Info'!$C$3:$J$200,MATCH(Data6[[#This Row],[Name:]],'Employee Info'!$B$3:$B$200,0),MATCH(Data6[[#Headers],[Phone]],'Employee Info'!$C$2:$J$2,0)),"")</f>
        <v/>
      </c>
      <c r="M794" s="19" t="str">
        <f>IFERROR(INDEX('Employee Info'!$C$3:$J$200,MATCH(Data6[[#This Row],[Name:]],'Employee Info'!$B$3:$B$200,0),MATCH(Data6[[#Headers],[Tech]],'Employee Info'!$C$2:$J$2,0)),"")</f>
        <v/>
      </c>
      <c r="N794" s="19" t="str">
        <f>IFERROR(INDEX('Employee Info'!$C$3:$J$200,MATCH(Data6[[#This Row],[Name:]],'Employee Info'!$B$3:$B$200,0),MATCH(Data6[[#Headers],[Other]],'Employee Info'!$C$2:$J$2,0)),"")</f>
        <v/>
      </c>
      <c r="O794" s="19">
        <f>IFERROR((Data6[[#This Row],[Hours:]]*SUM(Data6[[#This Row],[Rate]:[Other]])),"")</f>
        <v>0</v>
      </c>
      <c r="P794" s="7" t="str">
        <f>IF(Data6[[#This Row],[WO'#:]]="","Riley #","WO#")</f>
        <v>WO#</v>
      </c>
      <c r="Q794" s="7">
        <f>IFERROR(WEEKNUM(Data6[[#This Row],[Date:]]),"")</f>
        <v>20</v>
      </c>
      <c r="R794" s="6">
        <f t="shared" si="36"/>
        <v>45424</v>
      </c>
      <c r="S794" s="6">
        <f>Data6[[#This Row],[Week Start]]+7</f>
        <v>45431</v>
      </c>
      <c r="T794" s="7" t="str">
        <f t="shared" si="37"/>
        <v>5/12/2024 - 5/19/2024</v>
      </c>
      <c r="U794" s="7" t="str">
        <f t="shared" si="38"/>
        <v>Time Card</v>
      </c>
      <c r="V794" s="8" t="str">
        <f>RIGHT(TEXT(Data6[[#This Row],[Date:]],"mmddyyyy"),4)</f>
        <v>2024</v>
      </c>
      <c r="W794" s="8" t="str">
        <f>MID(TEXT(Data6[[#This Row],[Date:]],"mmddyyyy"),3,2)</f>
        <v>14</v>
      </c>
      <c r="X794" s="8" t="str">
        <f>LEFT(TEXT(Data6[[#This Row],[Date:]],"mmddyyyy"),2)</f>
        <v>05</v>
      </c>
      <c r="Y794" s="6">
        <f>DATE(Data6[[#This Row],[Year]],Data6[[#This Row],[Month]],Data6[[#This Row],[Day]])</f>
        <v>45426</v>
      </c>
    </row>
    <row r="795" spans="1:25">
      <c r="A795" s="5">
        <v>45428.289569791668</v>
      </c>
      <c r="B795" s="7" t="s">
        <v>66</v>
      </c>
      <c r="C795" s="6" t="s">
        <v>588</v>
      </c>
      <c r="D795" s="7" t="s">
        <v>591</v>
      </c>
      <c r="E795" s="8">
        <v>1</v>
      </c>
      <c r="F795" s="7">
        <v>6994907</v>
      </c>
      <c r="G795" s="7" t="s">
        <v>68</v>
      </c>
      <c r="H795" s="7" t="s">
        <v>69</v>
      </c>
      <c r="I795" s="7" t="s">
        <v>44</v>
      </c>
      <c r="J795" s="19" t="str">
        <f>IFERROR(INDEX('Employee Info'!$C$3:$E$200,MATCH(Data6[[#This Row],[Name:]],'Employee Info'!$B$3:$B$200,0),MATCH(Data6[[#This Row],[Hours Type:]],'Employee Info'!$C$2:$E$2,0)),"")</f>
        <v/>
      </c>
      <c r="K795" s="19" t="str">
        <f>IFERROR(INDEX('Employee Info'!$C$3:$J$200,MATCH(Data6[[#This Row],[Name:]],'Employee Info'!$B$3:$B$200,0),MATCH(Data6[[#Headers],[Truck]],'Employee Info'!$C$2:$J$2,0)),"")</f>
        <v/>
      </c>
      <c r="L795" s="19" t="str">
        <f>IFERROR(INDEX('Employee Info'!$C$3:$J$200,MATCH(Data6[[#This Row],[Name:]],'Employee Info'!$B$3:$B$200,0),MATCH(Data6[[#Headers],[Phone]],'Employee Info'!$C$2:$J$2,0)),"")</f>
        <v/>
      </c>
      <c r="M795" s="19" t="str">
        <f>IFERROR(INDEX('Employee Info'!$C$3:$J$200,MATCH(Data6[[#This Row],[Name:]],'Employee Info'!$B$3:$B$200,0),MATCH(Data6[[#Headers],[Tech]],'Employee Info'!$C$2:$J$2,0)),"")</f>
        <v/>
      </c>
      <c r="N795" s="19" t="str">
        <f>IFERROR(INDEX('Employee Info'!$C$3:$J$200,MATCH(Data6[[#This Row],[Name:]],'Employee Info'!$B$3:$B$200,0),MATCH(Data6[[#Headers],[Other]],'Employee Info'!$C$2:$J$2,0)),"")</f>
        <v/>
      </c>
      <c r="O795" s="19">
        <f>IFERROR((Data6[[#This Row],[Hours:]]*SUM(Data6[[#This Row],[Rate]:[Other]])),"")</f>
        <v>0</v>
      </c>
      <c r="P795" s="7" t="str">
        <f>IF(Data6[[#This Row],[WO'#:]]="","Riley #","WO#")</f>
        <v>WO#</v>
      </c>
      <c r="Q795" s="7">
        <f>IFERROR(WEEKNUM(Data6[[#This Row],[Date:]]),"")</f>
        <v>20</v>
      </c>
      <c r="R795" s="6">
        <f t="shared" si="36"/>
        <v>45424</v>
      </c>
      <c r="S795" s="6">
        <f>Data6[[#This Row],[Week Start]]+7</f>
        <v>45431</v>
      </c>
      <c r="T795" s="7" t="str">
        <f t="shared" si="37"/>
        <v>5/12/2024 - 5/19/2024</v>
      </c>
      <c r="U795" s="7" t="str">
        <f t="shared" si="38"/>
        <v>Time Card</v>
      </c>
      <c r="V795" s="8" t="str">
        <f>RIGHT(TEXT(Data6[[#This Row],[Date:]],"mmddyyyy"),4)</f>
        <v>2024</v>
      </c>
      <c r="W795" s="8" t="str">
        <f>MID(TEXT(Data6[[#This Row],[Date:]],"mmddyyyy"),3,2)</f>
        <v>14</v>
      </c>
      <c r="X795" s="8" t="str">
        <f>LEFT(TEXT(Data6[[#This Row],[Date:]],"mmddyyyy"),2)</f>
        <v>05</v>
      </c>
      <c r="Y795" s="6">
        <f>DATE(Data6[[#This Row],[Year]],Data6[[#This Row],[Month]],Data6[[#This Row],[Day]])</f>
        <v>45426</v>
      </c>
    </row>
    <row r="796" spans="1:25">
      <c r="A796" s="5">
        <v>45426.582316435182</v>
      </c>
      <c r="B796" s="7" t="s">
        <v>35</v>
      </c>
      <c r="C796" s="6" t="s">
        <v>588</v>
      </c>
      <c r="D796" s="7" t="s">
        <v>592</v>
      </c>
      <c r="E796" s="8">
        <v>3</v>
      </c>
      <c r="F796" s="7">
        <v>7053182</v>
      </c>
      <c r="G796" s="7" t="s">
        <v>68</v>
      </c>
      <c r="H796" s="7" t="s">
        <v>69</v>
      </c>
      <c r="I796" s="7" t="s">
        <v>44</v>
      </c>
      <c r="J796" s="19" t="str">
        <f>IFERROR(INDEX('Employee Info'!$C$3:$E$200,MATCH(Data6[[#This Row],[Name:]],'Employee Info'!$B$3:$B$200,0),MATCH(Data6[[#This Row],[Hours Type:]],'Employee Info'!$C$2:$E$2,0)),"")</f>
        <v/>
      </c>
      <c r="K796" s="19" t="str">
        <f>IFERROR(INDEX('Employee Info'!$C$3:$J$200,MATCH(Data6[[#This Row],[Name:]],'Employee Info'!$B$3:$B$200,0),MATCH(Data6[[#Headers],[Truck]],'Employee Info'!$C$2:$J$2,0)),"")</f>
        <v/>
      </c>
      <c r="L796" s="19" t="str">
        <f>IFERROR(INDEX('Employee Info'!$C$3:$J$200,MATCH(Data6[[#This Row],[Name:]],'Employee Info'!$B$3:$B$200,0),MATCH(Data6[[#Headers],[Phone]],'Employee Info'!$C$2:$J$2,0)),"")</f>
        <v/>
      </c>
      <c r="M796" s="19" t="str">
        <f>IFERROR(INDEX('Employee Info'!$C$3:$J$200,MATCH(Data6[[#This Row],[Name:]],'Employee Info'!$B$3:$B$200,0),MATCH(Data6[[#Headers],[Tech]],'Employee Info'!$C$2:$J$2,0)),"")</f>
        <v/>
      </c>
      <c r="N796" s="19" t="str">
        <f>IFERROR(INDEX('Employee Info'!$C$3:$J$200,MATCH(Data6[[#This Row],[Name:]],'Employee Info'!$B$3:$B$200,0),MATCH(Data6[[#Headers],[Other]],'Employee Info'!$C$2:$J$2,0)),"")</f>
        <v/>
      </c>
      <c r="O796" s="19">
        <f>IFERROR((Data6[[#This Row],[Hours:]]*SUM(Data6[[#This Row],[Rate]:[Other]])),"")</f>
        <v>0</v>
      </c>
      <c r="P796" s="7" t="str">
        <f>IF(Data6[[#This Row],[WO'#:]]="","Riley #","WO#")</f>
        <v>WO#</v>
      </c>
      <c r="Q796" s="7">
        <f>IFERROR(WEEKNUM(Data6[[#This Row],[Date:]]),"")</f>
        <v>20</v>
      </c>
      <c r="R796" s="6">
        <f t="shared" si="36"/>
        <v>45424</v>
      </c>
      <c r="S796" s="6">
        <f>Data6[[#This Row],[Week Start]]+7</f>
        <v>45431</v>
      </c>
      <c r="T796" s="7" t="str">
        <f t="shared" si="37"/>
        <v>5/12/2024 - 5/19/2024</v>
      </c>
      <c r="U796" s="7" t="str">
        <f t="shared" si="38"/>
        <v>Time Card</v>
      </c>
      <c r="V796" s="8" t="str">
        <f>RIGHT(TEXT(Data6[[#This Row],[Date:]],"mmddyyyy"),4)</f>
        <v>2024</v>
      </c>
      <c r="W796" s="8" t="str">
        <f>MID(TEXT(Data6[[#This Row],[Date:]],"mmddyyyy"),3,2)</f>
        <v>14</v>
      </c>
      <c r="X796" s="8" t="str">
        <f>LEFT(TEXT(Data6[[#This Row],[Date:]],"mmddyyyy"),2)</f>
        <v>05</v>
      </c>
      <c r="Y796" s="6">
        <f>DATE(Data6[[#This Row],[Year]],Data6[[#This Row],[Month]],Data6[[#This Row],[Day]])</f>
        <v>45426</v>
      </c>
    </row>
    <row r="797" spans="1:25">
      <c r="A797" s="5">
        <v>45428.295485185183</v>
      </c>
      <c r="B797" s="7" t="s">
        <v>66</v>
      </c>
      <c r="C797" s="6" t="s">
        <v>588</v>
      </c>
      <c r="D797" s="7" t="s">
        <v>593</v>
      </c>
      <c r="E797" s="8">
        <v>1</v>
      </c>
      <c r="F797" s="7">
        <v>7053182</v>
      </c>
      <c r="G797" s="7" t="s">
        <v>68</v>
      </c>
      <c r="H797" s="7" t="s">
        <v>69</v>
      </c>
      <c r="I797" s="7" t="s">
        <v>44</v>
      </c>
      <c r="J797" s="19" t="str">
        <f>IFERROR(INDEX('Employee Info'!$C$3:$E$200,MATCH(Data6[[#This Row],[Name:]],'Employee Info'!$B$3:$B$200,0),MATCH(Data6[[#This Row],[Hours Type:]],'Employee Info'!$C$2:$E$2,0)),"")</f>
        <v/>
      </c>
      <c r="K797" s="19" t="str">
        <f>IFERROR(INDEX('Employee Info'!$C$3:$J$200,MATCH(Data6[[#This Row],[Name:]],'Employee Info'!$B$3:$B$200,0),MATCH(Data6[[#Headers],[Truck]],'Employee Info'!$C$2:$J$2,0)),"")</f>
        <v/>
      </c>
      <c r="L797" s="19" t="str">
        <f>IFERROR(INDEX('Employee Info'!$C$3:$J$200,MATCH(Data6[[#This Row],[Name:]],'Employee Info'!$B$3:$B$200,0),MATCH(Data6[[#Headers],[Phone]],'Employee Info'!$C$2:$J$2,0)),"")</f>
        <v/>
      </c>
      <c r="M797" s="19" t="str">
        <f>IFERROR(INDEX('Employee Info'!$C$3:$J$200,MATCH(Data6[[#This Row],[Name:]],'Employee Info'!$B$3:$B$200,0),MATCH(Data6[[#Headers],[Tech]],'Employee Info'!$C$2:$J$2,0)),"")</f>
        <v/>
      </c>
      <c r="N797" s="19" t="str">
        <f>IFERROR(INDEX('Employee Info'!$C$3:$J$200,MATCH(Data6[[#This Row],[Name:]],'Employee Info'!$B$3:$B$200,0),MATCH(Data6[[#Headers],[Other]],'Employee Info'!$C$2:$J$2,0)),"")</f>
        <v/>
      </c>
      <c r="O797" s="19">
        <f>IFERROR((Data6[[#This Row],[Hours:]]*SUM(Data6[[#This Row],[Rate]:[Other]])),"")</f>
        <v>0</v>
      </c>
      <c r="P797" s="7" t="str">
        <f>IF(Data6[[#This Row],[WO'#:]]="","Riley #","WO#")</f>
        <v>WO#</v>
      </c>
      <c r="Q797" s="7">
        <f>IFERROR(WEEKNUM(Data6[[#This Row],[Date:]]),"")</f>
        <v>20</v>
      </c>
      <c r="R797" s="6">
        <f t="shared" si="36"/>
        <v>45424</v>
      </c>
      <c r="S797" s="6">
        <f>Data6[[#This Row],[Week Start]]+7</f>
        <v>45431</v>
      </c>
      <c r="T797" s="7" t="str">
        <f t="shared" si="37"/>
        <v>5/12/2024 - 5/19/2024</v>
      </c>
      <c r="U797" s="7" t="str">
        <f t="shared" si="38"/>
        <v>Time Card</v>
      </c>
      <c r="V797" s="8" t="str">
        <f>RIGHT(TEXT(Data6[[#This Row],[Date:]],"mmddyyyy"),4)</f>
        <v>2024</v>
      </c>
      <c r="W797" s="8" t="str">
        <f>MID(TEXT(Data6[[#This Row],[Date:]],"mmddyyyy"),3,2)</f>
        <v>14</v>
      </c>
      <c r="X797" s="8" t="str">
        <f>LEFT(TEXT(Data6[[#This Row],[Date:]],"mmddyyyy"),2)</f>
        <v>05</v>
      </c>
      <c r="Y797" s="6">
        <f>DATE(Data6[[#This Row],[Year]],Data6[[#This Row],[Month]],Data6[[#This Row],[Day]])</f>
        <v>45426</v>
      </c>
    </row>
    <row r="798" spans="1:25">
      <c r="A798" s="5">
        <v>45427.259817361111</v>
      </c>
      <c r="B798" s="7" t="s">
        <v>23</v>
      </c>
      <c r="C798" s="6" t="s">
        <v>588</v>
      </c>
      <c r="D798" s="7" t="s">
        <v>594</v>
      </c>
      <c r="E798" s="8">
        <v>8</v>
      </c>
      <c r="F798" s="7">
        <v>7098027</v>
      </c>
      <c r="G798" s="7" t="s">
        <v>68</v>
      </c>
      <c r="H798" s="7" t="s">
        <v>69</v>
      </c>
      <c r="I798" s="7" t="s">
        <v>44</v>
      </c>
      <c r="J798" s="19" t="str">
        <f>IFERROR(INDEX('Employee Info'!$C$3:$E$200,MATCH(Data6[[#This Row],[Name:]],'Employee Info'!$B$3:$B$200,0),MATCH(Data6[[#This Row],[Hours Type:]],'Employee Info'!$C$2:$E$2,0)),"")</f>
        <v/>
      </c>
      <c r="K798" s="19" t="str">
        <f>IFERROR(INDEX('Employee Info'!$C$3:$J$200,MATCH(Data6[[#This Row],[Name:]],'Employee Info'!$B$3:$B$200,0),MATCH(Data6[[#Headers],[Truck]],'Employee Info'!$C$2:$J$2,0)),"")</f>
        <v/>
      </c>
      <c r="L798" s="19" t="str">
        <f>IFERROR(INDEX('Employee Info'!$C$3:$J$200,MATCH(Data6[[#This Row],[Name:]],'Employee Info'!$B$3:$B$200,0),MATCH(Data6[[#Headers],[Phone]],'Employee Info'!$C$2:$J$2,0)),"")</f>
        <v/>
      </c>
      <c r="M798" s="19" t="str">
        <f>IFERROR(INDEX('Employee Info'!$C$3:$J$200,MATCH(Data6[[#This Row],[Name:]],'Employee Info'!$B$3:$B$200,0),MATCH(Data6[[#Headers],[Tech]],'Employee Info'!$C$2:$J$2,0)),"")</f>
        <v/>
      </c>
      <c r="N798" s="19" t="str">
        <f>IFERROR(INDEX('Employee Info'!$C$3:$J$200,MATCH(Data6[[#This Row],[Name:]],'Employee Info'!$B$3:$B$200,0),MATCH(Data6[[#Headers],[Other]],'Employee Info'!$C$2:$J$2,0)),"")</f>
        <v/>
      </c>
      <c r="O798" s="19">
        <f>IFERROR((Data6[[#This Row],[Hours:]]*SUM(Data6[[#This Row],[Rate]:[Other]])),"")</f>
        <v>0</v>
      </c>
      <c r="P798" s="7" t="str">
        <f>IF(Data6[[#This Row],[WO'#:]]="","Riley #","WO#")</f>
        <v>WO#</v>
      </c>
      <c r="Q798" s="7">
        <f>IFERROR(WEEKNUM(Data6[[#This Row],[Date:]]),"")</f>
        <v>20</v>
      </c>
      <c r="R798" s="6">
        <f t="shared" si="36"/>
        <v>45424</v>
      </c>
      <c r="S798" s="6">
        <f>Data6[[#This Row],[Week Start]]+7</f>
        <v>45431</v>
      </c>
      <c r="T798" s="7" t="str">
        <f t="shared" si="37"/>
        <v>5/12/2024 - 5/19/2024</v>
      </c>
      <c r="U798" s="7" t="str">
        <f t="shared" si="38"/>
        <v>Time Card</v>
      </c>
      <c r="V798" s="8" t="str">
        <f>RIGHT(TEXT(Data6[[#This Row],[Date:]],"mmddyyyy"),4)</f>
        <v>2024</v>
      </c>
      <c r="W798" s="8" t="str">
        <f>MID(TEXT(Data6[[#This Row],[Date:]],"mmddyyyy"),3,2)</f>
        <v>14</v>
      </c>
      <c r="X798" s="8" t="str">
        <f>LEFT(TEXT(Data6[[#This Row],[Date:]],"mmddyyyy"),2)</f>
        <v>05</v>
      </c>
      <c r="Y798" s="6">
        <f>DATE(Data6[[#This Row],[Year]],Data6[[#This Row],[Month]],Data6[[#This Row],[Day]])</f>
        <v>45426</v>
      </c>
    </row>
    <row r="799" spans="1:25">
      <c r="A799" s="5">
        <v>45428.28182152778</v>
      </c>
      <c r="B799" s="7" t="s">
        <v>66</v>
      </c>
      <c r="C799" s="6" t="s">
        <v>588</v>
      </c>
      <c r="D799" s="7" t="s">
        <v>584</v>
      </c>
      <c r="E799" s="8">
        <v>1</v>
      </c>
      <c r="F799" s="7">
        <v>7098027</v>
      </c>
      <c r="G799" s="7" t="s">
        <v>68</v>
      </c>
      <c r="H799" s="7" t="s">
        <v>69</v>
      </c>
      <c r="I799" s="7" t="s">
        <v>44</v>
      </c>
      <c r="J799" s="19" t="str">
        <f>IFERROR(INDEX('Employee Info'!$C$3:$E$200,MATCH(Data6[[#This Row],[Name:]],'Employee Info'!$B$3:$B$200,0),MATCH(Data6[[#This Row],[Hours Type:]],'Employee Info'!$C$2:$E$2,0)),"")</f>
        <v/>
      </c>
      <c r="K799" s="19" t="str">
        <f>IFERROR(INDEX('Employee Info'!$C$3:$J$200,MATCH(Data6[[#This Row],[Name:]],'Employee Info'!$B$3:$B$200,0),MATCH(Data6[[#Headers],[Truck]],'Employee Info'!$C$2:$J$2,0)),"")</f>
        <v/>
      </c>
      <c r="L799" s="19" t="str">
        <f>IFERROR(INDEX('Employee Info'!$C$3:$J$200,MATCH(Data6[[#This Row],[Name:]],'Employee Info'!$B$3:$B$200,0),MATCH(Data6[[#Headers],[Phone]],'Employee Info'!$C$2:$J$2,0)),"")</f>
        <v/>
      </c>
      <c r="M799" s="19" t="str">
        <f>IFERROR(INDEX('Employee Info'!$C$3:$J$200,MATCH(Data6[[#This Row],[Name:]],'Employee Info'!$B$3:$B$200,0),MATCH(Data6[[#Headers],[Tech]],'Employee Info'!$C$2:$J$2,0)),"")</f>
        <v/>
      </c>
      <c r="N799" s="19" t="str">
        <f>IFERROR(INDEX('Employee Info'!$C$3:$J$200,MATCH(Data6[[#This Row],[Name:]],'Employee Info'!$B$3:$B$200,0),MATCH(Data6[[#Headers],[Other]],'Employee Info'!$C$2:$J$2,0)),"")</f>
        <v/>
      </c>
      <c r="O799" s="19">
        <f>IFERROR((Data6[[#This Row],[Hours:]]*SUM(Data6[[#This Row],[Rate]:[Other]])),"")</f>
        <v>0</v>
      </c>
      <c r="P799" s="7" t="str">
        <f>IF(Data6[[#This Row],[WO'#:]]="","Riley #","WO#")</f>
        <v>WO#</v>
      </c>
      <c r="Q799" s="7">
        <f>IFERROR(WEEKNUM(Data6[[#This Row],[Date:]]),"")</f>
        <v>20</v>
      </c>
      <c r="R799" s="6">
        <f t="shared" si="36"/>
        <v>45424</v>
      </c>
      <c r="S799" s="6">
        <f>Data6[[#This Row],[Week Start]]+7</f>
        <v>45431</v>
      </c>
      <c r="T799" s="7" t="str">
        <f t="shared" si="37"/>
        <v>5/12/2024 - 5/19/2024</v>
      </c>
      <c r="U799" s="7" t="str">
        <f t="shared" si="38"/>
        <v>Time Card</v>
      </c>
      <c r="V799" s="8" t="str">
        <f>RIGHT(TEXT(Data6[[#This Row],[Date:]],"mmddyyyy"),4)</f>
        <v>2024</v>
      </c>
      <c r="W799" s="8" t="str">
        <f>MID(TEXT(Data6[[#This Row],[Date:]],"mmddyyyy"),3,2)</f>
        <v>14</v>
      </c>
      <c r="X799" s="8" t="str">
        <f>LEFT(TEXT(Data6[[#This Row],[Date:]],"mmddyyyy"),2)</f>
        <v>05</v>
      </c>
      <c r="Y799" s="6">
        <f>DATE(Data6[[#This Row],[Year]],Data6[[#This Row],[Month]],Data6[[#This Row],[Day]])</f>
        <v>45426</v>
      </c>
    </row>
    <row r="800" spans="1:25">
      <c r="A800" s="5">
        <v>45426.498067708337</v>
      </c>
      <c r="B800" s="7" t="s">
        <v>35</v>
      </c>
      <c r="C800" s="6" t="s">
        <v>588</v>
      </c>
      <c r="D800" s="7" t="s">
        <v>595</v>
      </c>
      <c r="E800" s="8">
        <v>2</v>
      </c>
      <c r="F800" s="7">
        <v>7103210</v>
      </c>
      <c r="G800" s="7" t="s">
        <v>68</v>
      </c>
      <c r="H800" s="7" t="s">
        <v>69</v>
      </c>
      <c r="I800" s="7" t="s">
        <v>44</v>
      </c>
      <c r="J800" s="19" t="str">
        <f>IFERROR(INDEX('Employee Info'!$C$3:$E$200,MATCH(Data6[[#This Row],[Name:]],'Employee Info'!$B$3:$B$200,0),MATCH(Data6[[#This Row],[Hours Type:]],'Employee Info'!$C$2:$E$2,0)),"")</f>
        <v/>
      </c>
      <c r="K800" s="19" t="str">
        <f>IFERROR(INDEX('Employee Info'!$C$3:$J$200,MATCH(Data6[[#This Row],[Name:]],'Employee Info'!$B$3:$B$200,0),MATCH(Data6[[#Headers],[Truck]],'Employee Info'!$C$2:$J$2,0)),"")</f>
        <v/>
      </c>
      <c r="L800" s="19" t="str">
        <f>IFERROR(INDEX('Employee Info'!$C$3:$J$200,MATCH(Data6[[#This Row],[Name:]],'Employee Info'!$B$3:$B$200,0),MATCH(Data6[[#Headers],[Phone]],'Employee Info'!$C$2:$J$2,0)),"")</f>
        <v/>
      </c>
      <c r="M800" s="19" t="str">
        <f>IFERROR(INDEX('Employee Info'!$C$3:$J$200,MATCH(Data6[[#This Row],[Name:]],'Employee Info'!$B$3:$B$200,0),MATCH(Data6[[#Headers],[Tech]],'Employee Info'!$C$2:$J$2,0)),"")</f>
        <v/>
      </c>
      <c r="N800" s="19" t="str">
        <f>IFERROR(INDEX('Employee Info'!$C$3:$J$200,MATCH(Data6[[#This Row],[Name:]],'Employee Info'!$B$3:$B$200,0),MATCH(Data6[[#Headers],[Other]],'Employee Info'!$C$2:$J$2,0)),"")</f>
        <v/>
      </c>
      <c r="O800" s="19">
        <f>IFERROR((Data6[[#This Row],[Hours:]]*SUM(Data6[[#This Row],[Rate]:[Other]])),"")</f>
        <v>0</v>
      </c>
      <c r="P800" s="7" t="str">
        <f>IF(Data6[[#This Row],[WO'#:]]="","Riley #","WO#")</f>
        <v>WO#</v>
      </c>
      <c r="Q800" s="7">
        <f>IFERROR(WEEKNUM(Data6[[#This Row],[Date:]]),"")</f>
        <v>20</v>
      </c>
      <c r="R800" s="6">
        <f t="shared" si="36"/>
        <v>45424</v>
      </c>
      <c r="S800" s="6">
        <f>Data6[[#This Row],[Week Start]]+7</f>
        <v>45431</v>
      </c>
      <c r="T800" s="7" t="str">
        <f t="shared" si="37"/>
        <v>5/12/2024 - 5/19/2024</v>
      </c>
      <c r="U800" s="7" t="str">
        <f t="shared" si="38"/>
        <v>Time Card</v>
      </c>
      <c r="V800" s="8" t="str">
        <f>RIGHT(TEXT(Data6[[#This Row],[Date:]],"mmddyyyy"),4)</f>
        <v>2024</v>
      </c>
      <c r="W800" s="8" t="str">
        <f>MID(TEXT(Data6[[#This Row],[Date:]],"mmddyyyy"),3,2)</f>
        <v>14</v>
      </c>
      <c r="X800" s="8" t="str">
        <f>LEFT(TEXT(Data6[[#This Row],[Date:]],"mmddyyyy"),2)</f>
        <v>05</v>
      </c>
      <c r="Y800" s="6">
        <f>DATE(Data6[[#This Row],[Year]],Data6[[#This Row],[Month]],Data6[[#This Row],[Day]])</f>
        <v>45426</v>
      </c>
    </row>
    <row r="801" spans="1:25">
      <c r="A801" s="5">
        <v>45428.293211921293</v>
      </c>
      <c r="B801" s="7" t="s">
        <v>66</v>
      </c>
      <c r="C801" s="6" t="s">
        <v>588</v>
      </c>
      <c r="D801" s="7" t="s">
        <v>596</v>
      </c>
      <c r="E801" s="8">
        <v>1</v>
      </c>
      <c r="F801" s="7">
        <v>7103210</v>
      </c>
      <c r="G801" s="7" t="s">
        <v>68</v>
      </c>
      <c r="H801" s="7" t="s">
        <v>69</v>
      </c>
      <c r="I801" s="7" t="s">
        <v>44</v>
      </c>
      <c r="J801" s="19" t="str">
        <f>IFERROR(INDEX('Employee Info'!$C$3:$E$200,MATCH(Data6[[#This Row],[Name:]],'Employee Info'!$B$3:$B$200,0),MATCH(Data6[[#This Row],[Hours Type:]],'Employee Info'!$C$2:$E$2,0)),"")</f>
        <v/>
      </c>
      <c r="K801" s="19" t="str">
        <f>IFERROR(INDEX('Employee Info'!$C$3:$J$200,MATCH(Data6[[#This Row],[Name:]],'Employee Info'!$B$3:$B$200,0),MATCH(Data6[[#Headers],[Truck]],'Employee Info'!$C$2:$J$2,0)),"")</f>
        <v/>
      </c>
      <c r="L801" s="19" t="str">
        <f>IFERROR(INDEX('Employee Info'!$C$3:$J$200,MATCH(Data6[[#This Row],[Name:]],'Employee Info'!$B$3:$B$200,0),MATCH(Data6[[#Headers],[Phone]],'Employee Info'!$C$2:$J$2,0)),"")</f>
        <v/>
      </c>
      <c r="M801" s="19" t="str">
        <f>IFERROR(INDEX('Employee Info'!$C$3:$J$200,MATCH(Data6[[#This Row],[Name:]],'Employee Info'!$B$3:$B$200,0),MATCH(Data6[[#Headers],[Tech]],'Employee Info'!$C$2:$J$2,0)),"")</f>
        <v/>
      </c>
      <c r="N801" s="19" t="str">
        <f>IFERROR(INDEX('Employee Info'!$C$3:$J$200,MATCH(Data6[[#This Row],[Name:]],'Employee Info'!$B$3:$B$200,0),MATCH(Data6[[#Headers],[Other]],'Employee Info'!$C$2:$J$2,0)),"")</f>
        <v/>
      </c>
      <c r="O801" s="19">
        <f>IFERROR((Data6[[#This Row],[Hours:]]*SUM(Data6[[#This Row],[Rate]:[Other]])),"")</f>
        <v>0</v>
      </c>
      <c r="P801" s="7" t="str">
        <f>IF(Data6[[#This Row],[WO'#:]]="","Riley #","WO#")</f>
        <v>WO#</v>
      </c>
      <c r="Q801" s="7">
        <f>IFERROR(WEEKNUM(Data6[[#This Row],[Date:]]),"")</f>
        <v>20</v>
      </c>
      <c r="R801" s="6">
        <f t="shared" si="36"/>
        <v>45424</v>
      </c>
      <c r="S801" s="6">
        <f>Data6[[#This Row],[Week Start]]+7</f>
        <v>45431</v>
      </c>
      <c r="T801" s="7" t="str">
        <f t="shared" si="37"/>
        <v>5/12/2024 - 5/19/2024</v>
      </c>
      <c r="U801" s="7" t="str">
        <f t="shared" si="38"/>
        <v>Time Card</v>
      </c>
      <c r="V801" s="8" t="str">
        <f>RIGHT(TEXT(Data6[[#This Row],[Date:]],"mmddyyyy"),4)</f>
        <v>2024</v>
      </c>
      <c r="W801" s="8" t="str">
        <f>MID(TEXT(Data6[[#This Row],[Date:]],"mmddyyyy"),3,2)</f>
        <v>14</v>
      </c>
      <c r="X801" s="8" t="str">
        <f>LEFT(TEXT(Data6[[#This Row],[Date:]],"mmddyyyy"),2)</f>
        <v>05</v>
      </c>
      <c r="Y801" s="6">
        <f>DATE(Data6[[#This Row],[Year]],Data6[[#This Row],[Month]],Data6[[#This Row],[Day]])</f>
        <v>45426</v>
      </c>
    </row>
    <row r="802" spans="1:25">
      <c r="A802" s="5">
        <v>45426.503134606479</v>
      </c>
      <c r="B802" s="7" t="s">
        <v>35</v>
      </c>
      <c r="C802" s="6" t="s">
        <v>588</v>
      </c>
      <c r="D802" s="7" t="s">
        <v>597</v>
      </c>
      <c r="E802" s="8">
        <v>1</v>
      </c>
      <c r="F802" s="7">
        <v>7103211</v>
      </c>
      <c r="G802" s="7" t="s">
        <v>68</v>
      </c>
      <c r="H802" s="7" t="s">
        <v>69</v>
      </c>
      <c r="I802" s="7" t="s">
        <v>44</v>
      </c>
      <c r="J802" s="19" t="str">
        <f>IFERROR(INDEX('Employee Info'!$C$3:$E$200,MATCH(Data6[[#This Row],[Name:]],'Employee Info'!$B$3:$B$200,0),MATCH(Data6[[#This Row],[Hours Type:]],'Employee Info'!$C$2:$E$2,0)),"")</f>
        <v/>
      </c>
      <c r="K802" s="19" t="str">
        <f>IFERROR(INDEX('Employee Info'!$C$3:$J$200,MATCH(Data6[[#This Row],[Name:]],'Employee Info'!$B$3:$B$200,0),MATCH(Data6[[#Headers],[Truck]],'Employee Info'!$C$2:$J$2,0)),"")</f>
        <v/>
      </c>
      <c r="L802" s="19" t="str">
        <f>IFERROR(INDEX('Employee Info'!$C$3:$J$200,MATCH(Data6[[#This Row],[Name:]],'Employee Info'!$B$3:$B$200,0),MATCH(Data6[[#Headers],[Phone]],'Employee Info'!$C$2:$J$2,0)),"")</f>
        <v/>
      </c>
      <c r="M802" s="19" t="str">
        <f>IFERROR(INDEX('Employee Info'!$C$3:$J$200,MATCH(Data6[[#This Row],[Name:]],'Employee Info'!$B$3:$B$200,0),MATCH(Data6[[#Headers],[Tech]],'Employee Info'!$C$2:$J$2,0)),"")</f>
        <v/>
      </c>
      <c r="N802" s="19" t="str">
        <f>IFERROR(INDEX('Employee Info'!$C$3:$J$200,MATCH(Data6[[#This Row],[Name:]],'Employee Info'!$B$3:$B$200,0),MATCH(Data6[[#Headers],[Other]],'Employee Info'!$C$2:$J$2,0)),"")</f>
        <v/>
      </c>
      <c r="O802" s="19">
        <f>IFERROR((Data6[[#This Row],[Hours:]]*SUM(Data6[[#This Row],[Rate]:[Other]])),"")</f>
        <v>0</v>
      </c>
      <c r="P802" s="7" t="str">
        <f>IF(Data6[[#This Row],[WO'#:]]="","Riley #","WO#")</f>
        <v>WO#</v>
      </c>
      <c r="Q802" s="7">
        <f>IFERROR(WEEKNUM(Data6[[#This Row],[Date:]]),"")</f>
        <v>20</v>
      </c>
      <c r="R802" s="6">
        <f t="shared" si="36"/>
        <v>45424</v>
      </c>
      <c r="S802" s="6">
        <f>Data6[[#This Row],[Week Start]]+7</f>
        <v>45431</v>
      </c>
      <c r="T802" s="7" t="str">
        <f t="shared" si="37"/>
        <v>5/12/2024 - 5/19/2024</v>
      </c>
      <c r="U802" s="7" t="str">
        <f t="shared" si="38"/>
        <v>Time Card</v>
      </c>
      <c r="V802" s="8" t="str">
        <f>RIGHT(TEXT(Data6[[#This Row],[Date:]],"mmddyyyy"),4)</f>
        <v>2024</v>
      </c>
      <c r="W802" s="8" t="str">
        <f>MID(TEXT(Data6[[#This Row],[Date:]],"mmddyyyy"),3,2)</f>
        <v>14</v>
      </c>
      <c r="X802" s="8" t="str">
        <f>LEFT(TEXT(Data6[[#This Row],[Date:]],"mmddyyyy"),2)</f>
        <v>05</v>
      </c>
      <c r="Y802" s="6">
        <f>DATE(Data6[[#This Row],[Year]],Data6[[#This Row],[Month]],Data6[[#This Row],[Day]])</f>
        <v>45426</v>
      </c>
    </row>
    <row r="803" spans="1:25">
      <c r="A803" s="5">
        <v>45426.310646759259</v>
      </c>
      <c r="B803" s="7" t="s">
        <v>31</v>
      </c>
      <c r="C803" s="6" t="s">
        <v>588</v>
      </c>
      <c r="D803" s="7" t="s">
        <v>598</v>
      </c>
      <c r="E803" s="8">
        <v>1.5</v>
      </c>
      <c r="F803" s="7" t="s">
        <v>68</v>
      </c>
      <c r="G803" s="7" t="s">
        <v>68</v>
      </c>
      <c r="H803" s="7" t="s">
        <v>579</v>
      </c>
      <c r="I803" s="7" t="s">
        <v>44</v>
      </c>
      <c r="J803" s="19" t="str">
        <f>IFERROR(INDEX('Employee Info'!$C$3:$E$200,MATCH(Data6[[#This Row],[Name:]],'Employee Info'!$B$3:$B$200,0),MATCH(Data6[[#This Row],[Hours Type:]],'Employee Info'!$C$2:$E$2,0)),"")</f>
        <v/>
      </c>
      <c r="K803" s="19" t="str">
        <f>IFERROR(INDEX('Employee Info'!$C$3:$J$200,MATCH(Data6[[#This Row],[Name:]],'Employee Info'!$B$3:$B$200,0),MATCH(Data6[[#Headers],[Truck]],'Employee Info'!$C$2:$J$2,0)),"")</f>
        <v/>
      </c>
      <c r="L803" s="19" t="str">
        <f>IFERROR(INDEX('Employee Info'!$C$3:$J$200,MATCH(Data6[[#This Row],[Name:]],'Employee Info'!$B$3:$B$200,0),MATCH(Data6[[#Headers],[Phone]],'Employee Info'!$C$2:$J$2,0)),"")</f>
        <v/>
      </c>
      <c r="M803" s="19" t="str">
        <f>IFERROR(INDEX('Employee Info'!$C$3:$J$200,MATCH(Data6[[#This Row],[Name:]],'Employee Info'!$B$3:$B$200,0),MATCH(Data6[[#Headers],[Tech]],'Employee Info'!$C$2:$J$2,0)),"")</f>
        <v/>
      </c>
      <c r="N803" s="19" t="str">
        <f>IFERROR(INDEX('Employee Info'!$C$3:$J$200,MATCH(Data6[[#This Row],[Name:]],'Employee Info'!$B$3:$B$200,0),MATCH(Data6[[#Headers],[Other]],'Employee Info'!$C$2:$J$2,0)),"")</f>
        <v/>
      </c>
      <c r="O803" s="19">
        <f>IFERROR((Data6[[#This Row],[Hours:]]*SUM(Data6[[#This Row],[Rate]:[Other]])),"")</f>
        <v>0</v>
      </c>
      <c r="P803" s="7" t="str">
        <f>IF(Data6[[#This Row],[WO'#:]]="","Riley #","WO#")</f>
        <v>Riley #</v>
      </c>
      <c r="Q803" s="7">
        <f>IFERROR(WEEKNUM(Data6[[#This Row],[Date:]]),"")</f>
        <v>20</v>
      </c>
      <c r="R803" s="6">
        <f t="shared" si="36"/>
        <v>45424</v>
      </c>
      <c r="S803" s="6">
        <f>Data6[[#This Row],[Week Start]]+7</f>
        <v>45431</v>
      </c>
      <c r="T803" s="7" t="str">
        <f t="shared" si="37"/>
        <v>5/12/2024 - 5/19/2024</v>
      </c>
      <c r="U803" s="7" t="str">
        <f t="shared" si="38"/>
        <v>Time Card</v>
      </c>
      <c r="V803" s="8" t="str">
        <f>RIGHT(TEXT(Data6[[#This Row],[Date:]],"mmddyyyy"),4)</f>
        <v>2024</v>
      </c>
      <c r="W803" s="8" t="str">
        <f>MID(TEXT(Data6[[#This Row],[Date:]],"mmddyyyy"),3,2)</f>
        <v>14</v>
      </c>
      <c r="X803" s="8" t="str">
        <f>LEFT(TEXT(Data6[[#This Row],[Date:]],"mmddyyyy"),2)</f>
        <v>05</v>
      </c>
      <c r="Y803" s="6">
        <f>DATE(Data6[[#This Row],[Year]],Data6[[#This Row],[Month]],Data6[[#This Row],[Day]])</f>
        <v>45426</v>
      </c>
    </row>
    <row r="804" spans="1:25">
      <c r="A804" s="5">
        <v>45426.40409664352</v>
      </c>
      <c r="B804" s="7" t="s">
        <v>65</v>
      </c>
      <c r="C804" s="6" t="s">
        <v>588</v>
      </c>
      <c r="D804" s="7" t="s">
        <v>599</v>
      </c>
      <c r="E804" s="8">
        <v>4</v>
      </c>
      <c r="F804" s="7" t="s">
        <v>68</v>
      </c>
      <c r="G804" s="7" t="s">
        <v>68</v>
      </c>
      <c r="H804" s="7" t="s">
        <v>536</v>
      </c>
      <c r="I804" s="7" t="s">
        <v>44</v>
      </c>
      <c r="J804" s="19" t="str">
        <f>IFERROR(INDEX('Employee Info'!$C$3:$E$200,MATCH(Data6[[#This Row],[Name:]],'Employee Info'!$B$3:$B$200,0),MATCH(Data6[[#This Row],[Hours Type:]],'Employee Info'!$C$2:$E$2,0)),"")</f>
        <v/>
      </c>
      <c r="K804" s="19" t="str">
        <f>IFERROR(INDEX('Employee Info'!$C$3:$J$200,MATCH(Data6[[#This Row],[Name:]],'Employee Info'!$B$3:$B$200,0),MATCH(Data6[[#Headers],[Truck]],'Employee Info'!$C$2:$J$2,0)),"")</f>
        <v/>
      </c>
      <c r="L804" s="19" t="str">
        <f>IFERROR(INDEX('Employee Info'!$C$3:$J$200,MATCH(Data6[[#This Row],[Name:]],'Employee Info'!$B$3:$B$200,0),MATCH(Data6[[#Headers],[Phone]],'Employee Info'!$C$2:$J$2,0)),"")</f>
        <v/>
      </c>
      <c r="M804" s="19" t="str">
        <f>IFERROR(INDEX('Employee Info'!$C$3:$J$200,MATCH(Data6[[#This Row],[Name:]],'Employee Info'!$B$3:$B$200,0),MATCH(Data6[[#Headers],[Tech]],'Employee Info'!$C$2:$J$2,0)),"")</f>
        <v/>
      </c>
      <c r="N804" s="19" t="str">
        <f>IFERROR(INDEX('Employee Info'!$C$3:$J$200,MATCH(Data6[[#This Row],[Name:]],'Employee Info'!$B$3:$B$200,0),MATCH(Data6[[#Headers],[Other]],'Employee Info'!$C$2:$J$2,0)),"")</f>
        <v/>
      </c>
      <c r="O804" s="19">
        <f>IFERROR((Data6[[#This Row],[Hours:]]*SUM(Data6[[#This Row],[Rate]:[Other]])),"")</f>
        <v>0</v>
      </c>
      <c r="P804" s="7" t="str">
        <f>IF(Data6[[#This Row],[WO'#:]]="","Riley #","WO#")</f>
        <v>Riley #</v>
      </c>
      <c r="Q804" s="7">
        <f>IFERROR(WEEKNUM(Data6[[#This Row],[Date:]]),"")</f>
        <v>20</v>
      </c>
      <c r="R804" s="6">
        <f t="shared" si="36"/>
        <v>45424</v>
      </c>
      <c r="S804" s="6">
        <f>Data6[[#This Row],[Week Start]]+7</f>
        <v>45431</v>
      </c>
      <c r="T804" s="7" t="str">
        <f t="shared" si="37"/>
        <v>5/12/2024 - 5/19/2024</v>
      </c>
      <c r="U804" s="7" t="str">
        <f t="shared" si="38"/>
        <v>Time Card</v>
      </c>
      <c r="V804" s="8" t="str">
        <f>RIGHT(TEXT(Data6[[#This Row],[Date:]],"mmddyyyy"),4)</f>
        <v>2024</v>
      </c>
      <c r="W804" s="8" t="str">
        <f>MID(TEXT(Data6[[#This Row],[Date:]],"mmddyyyy"),3,2)</f>
        <v>14</v>
      </c>
      <c r="X804" s="8" t="str">
        <f>LEFT(TEXT(Data6[[#This Row],[Date:]],"mmddyyyy"),2)</f>
        <v>05</v>
      </c>
      <c r="Y804" s="6">
        <f>DATE(Data6[[#This Row],[Year]],Data6[[#This Row],[Month]],Data6[[#This Row],[Day]])</f>
        <v>45426</v>
      </c>
    </row>
    <row r="805" spans="1:25">
      <c r="A805" s="5">
        <v>45426.404435763892</v>
      </c>
      <c r="B805" s="7" t="s">
        <v>492</v>
      </c>
      <c r="C805" s="6" t="s">
        <v>588</v>
      </c>
      <c r="D805" s="7" t="s">
        <v>599</v>
      </c>
      <c r="E805" s="8">
        <v>4</v>
      </c>
      <c r="F805" s="7" t="s">
        <v>68</v>
      </c>
      <c r="G805" s="7" t="s">
        <v>68</v>
      </c>
      <c r="H805" s="7" t="s">
        <v>536</v>
      </c>
      <c r="I805" s="7" t="s">
        <v>44</v>
      </c>
      <c r="J805" s="19" t="str">
        <f>IFERROR(INDEX('Employee Info'!$C$3:$E$200,MATCH(Data6[[#This Row],[Name:]],'Employee Info'!$B$3:$B$200,0),MATCH(Data6[[#This Row],[Hours Type:]],'Employee Info'!$C$2:$E$2,0)),"")</f>
        <v/>
      </c>
      <c r="K805" s="19" t="str">
        <f>IFERROR(INDEX('Employee Info'!$C$3:$J$200,MATCH(Data6[[#This Row],[Name:]],'Employee Info'!$B$3:$B$200,0),MATCH(Data6[[#Headers],[Truck]],'Employee Info'!$C$2:$J$2,0)),"")</f>
        <v/>
      </c>
      <c r="L805" s="19" t="str">
        <f>IFERROR(INDEX('Employee Info'!$C$3:$J$200,MATCH(Data6[[#This Row],[Name:]],'Employee Info'!$B$3:$B$200,0),MATCH(Data6[[#Headers],[Phone]],'Employee Info'!$C$2:$J$2,0)),"")</f>
        <v/>
      </c>
      <c r="M805" s="19" t="str">
        <f>IFERROR(INDEX('Employee Info'!$C$3:$J$200,MATCH(Data6[[#This Row],[Name:]],'Employee Info'!$B$3:$B$200,0),MATCH(Data6[[#Headers],[Tech]],'Employee Info'!$C$2:$J$2,0)),"")</f>
        <v/>
      </c>
      <c r="N805" s="19" t="str">
        <f>IFERROR(INDEX('Employee Info'!$C$3:$J$200,MATCH(Data6[[#This Row],[Name:]],'Employee Info'!$B$3:$B$200,0),MATCH(Data6[[#Headers],[Other]],'Employee Info'!$C$2:$J$2,0)),"")</f>
        <v/>
      </c>
      <c r="O805" s="19">
        <f>IFERROR((Data6[[#This Row],[Hours:]]*SUM(Data6[[#This Row],[Rate]:[Other]])),"")</f>
        <v>0</v>
      </c>
      <c r="P805" s="7" t="str">
        <f>IF(Data6[[#This Row],[WO'#:]]="","Riley #","WO#")</f>
        <v>Riley #</v>
      </c>
      <c r="Q805" s="7">
        <f>IFERROR(WEEKNUM(Data6[[#This Row],[Date:]]),"")</f>
        <v>20</v>
      </c>
      <c r="R805" s="6">
        <f t="shared" si="36"/>
        <v>45424</v>
      </c>
      <c r="S805" s="6">
        <f>Data6[[#This Row],[Week Start]]+7</f>
        <v>45431</v>
      </c>
      <c r="T805" s="7" t="str">
        <f t="shared" si="37"/>
        <v>5/12/2024 - 5/19/2024</v>
      </c>
      <c r="U805" s="7" t="str">
        <f t="shared" si="38"/>
        <v>Time Card</v>
      </c>
      <c r="V805" s="8" t="str">
        <f>RIGHT(TEXT(Data6[[#This Row],[Date:]],"mmddyyyy"),4)</f>
        <v>2024</v>
      </c>
      <c r="W805" s="8" t="str">
        <f>MID(TEXT(Data6[[#This Row],[Date:]],"mmddyyyy"),3,2)</f>
        <v>14</v>
      </c>
      <c r="X805" s="8" t="str">
        <f>LEFT(TEXT(Data6[[#This Row],[Date:]],"mmddyyyy"),2)</f>
        <v>05</v>
      </c>
      <c r="Y805" s="6">
        <f>DATE(Data6[[#This Row],[Year]],Data6[[#This Row],[Month]],Data6[[#This Row],[Day]])</f>
        <v>45426</v>
      </c>
    </row>
    <row r="806" spans="1:25">
      <c r="A806" s="5">
        <v>45428.286157407405</v>
      </c>
      <c r="B806" s="7" t="s">
        <v>66</v>
      </c>
      <c r="C806" s="6" t="s">
        <v>588</v>
      </c>
      <c r="D806" s="7" t="s">
        <v>566</v>
      </c>
      <c r="E806" s="8">
        <v>1</v>
      </c>
      <c r="F806" s="7" t="s">
        <v>68</v>
      </c>
      <c r="G806" s="7" t="s">
        <v>68</v>
      </c>
      <c r="H806" s="7" t="s">
        <v>536</v>
      </c>
      <c r="I806" s="7" t="s">
        <v>44</v>
      </c>
      <c r="J806" s="19" t="str">
        <f>IFERROR(INDEX('Employee Info'!$C$3:$E$200,MATCH(Data6[[#This Row],[Name:]],'Employee Info'!$B$3:$B$200,0),MATCH(Data6[[#This Row],[Hours Type:]],'Employee Info'!$C$2:$E$2,0)),"")</f>
        <v/>
      </c>
      <c r="K806" s="19" t="str">
        <f>IFERROR(INDEX('Employee Info'!$C$3:$J$200,MATCH(Data6[[#This Row],[Name:]],'Employee Info'!$B$3:$B$200,0),MATCH(Data6[[#Headers],[Truck]],'Employee Info'!$C$2:$J$2,0)),"")</f>
        <v/>
      </c>
      <c r="L806" s="19" t="str">
        <f>IFERROR(INDEX('Employee Info'!$C$3:$J$200,MATCH(Data6[[#This Row],[Name:]],'Employee Info'!$B$3:$B$200,0),MATCH(Data6[[#Headers],[Phone]],'Employee Info'!$C$2:$J$2,0)),"")</f>
        <v/>
      </c>
      <c r="M806" s="19" t="str">
        <f>IFERROR(INDEX('Employee Info'!$C$3:$J$200,MATCH(Data6[[#This Row],[Name:]],'Employee Info'!$B$3:$B$200,0),MATCH(Data6[[#Headers],[Tech]],'Employee Info'!$C$2:$J$2,0)),"")</f>
        <v/>
      </c>
      <c r="N806" s="19" t="str">
        <f>IFERROR(INDEX('Employee Info'!$C$3:$J$200,MATCH(Data6[[#This Row],[Name:]],'Employee Info'!$B$3:$B$200,0),MATCH(Data6[[#Headers],[Other]],'Employee Info'!$C$2:$J$2,0)),"")</f>
        <v/>
      </c>
      <c r="O806" s="19">
        <f>IFERROR((Data6[[#This Row],[Hours:]]*SUM(Data6[[#This Row],[Rate]:[Other]])),"")</f>
        <v>0</v>
      </c>
      <c r="P806" s="7" t="str">
        <f>IF(Data6[[#This Row],[WO'#:]]="","Riley #","WO#")</f>
        <v>Riley #</v>
      </c>
      <c r="Q806" s="7">
        <f>IFERROR(WEEKNUM(Data6[[#This Row],[Date:]]),"")</f>
        <v>20</v>
      </c>
      <c r="R806" s="6">
        <f t="shared" si="36"/>
        <v>45424</v>
      </c>
      <c r="S806" s="6">
        <f>Data6[[#This Row],[Week Start]]+7</f>
        <v>45431</v>
      </c>
      <c r="T806" s="7" t="str">
        <f t="shared" si="37"/>
        <v>5/12/2024 - 5/19/2024</v>
      </c>
      <c r="U806" s="7" t="str">
        <f t="shared" si="38"/>
        <v>Time Card</v>
      </c>
      <c r="V806" s="8" t="str">
        <f>RIGHT(TEXT(Data6[[#This Row],[Date:]],"mmddyyyy"),4)</f>
        <v>2024</v>
      </c>
      <c r="W806" s="8" t="str">
        <f>MID(TEXT(Data6[[#This Row],[Date:]],"mmddyyyy"),3,2)</f>
        <v>14</v>
      </c>
      <c r="X806" s="8" t="str">
        <f>LEFT(TEXT(Data6[[#This Row],[Date:]],"mmddyyyy"),2)</f>
        <v>05</v>
      </c>
      <c r="Y806" s="6">
        <f>DATE(Data6[[#This Row],[Year]],Data6[[#This Row],[Month]],Data6[[#This Row],[Day]])</f>
        <v>45426</v>
      </c>
    </row>
    <row r="807" spans="1:25">
      <c r="A807" s="5">
        <v>45426.502418171294</v>
      </c>
      <c r="B807" s="7" t="s">
        <v>35</v>
      </c>
      <c r="C807" s="6" t="s">
        <v>588</v>
      </c>
      <c r="D807" s="7" t="s">
        <v>600</v>
      </c>
      <c r="E807" s="8">
        <v>1</v>
      </c>
      <c r="F807" s="7" t="s">
        <v>68</v>
      </c>
      <c r="G807" s="7" t="s">
        <v>68</v>
      </c>
      <c r="H807" s="7" t="s">
        <v>601</v>
      </c>
      <c r="I807" s="7" t="s">
        <v>44</v>
      </c>
      <c r="J807" s="19" t="str">
        <f>IFERROR(INDEX('Employee Info'!$C$3:$E$200,MATCH(Data6[[#This Row],[Name:]],'Employee Info'!$B$3:$B$200,0),MATCH(Data6[[#This Row],[Hours Type:]],'Employee Info'!$C$2:$E$2,0)),"")</f>
        <v/>
      </c>
      <c r="K807" s="19" t="str">
        <f>IFERROR(INDEX('Employee Info'!$C$3:$J$200,MATCH(Data6[[#This Row],[Name:]],'Employee Info'!$B$3:$B$200,0),MATCH(Data6[[#Headers],[Truck]],'Employee Info'!$C$2:$J$2,0)),"")</f>
        <v/>
      </c>
      <c r="L807" s="19" t="str">
        <f>IFERROR(INDEX('Employee Info'!$C$3:$J$200,MATCH(Data6[[#This Row],[Name:]],'Employee Info'!$B$3:$B$200,0),MATCH(Data6[[#Headers],[Phone]],'Employee Info'!$C$2:$J$2,0)),"")</f>
        <v/>
      </c>
      <c r="M807" s="19" t="str">
        <f>IFERROR(INDEX('Employee Info'!$C$3:$J$200,MATCH(Data6[[#This Row],[Name:]],'Employee Info'!$B$3:$B$200,0),MATCH(Data6[[#Headers],[Tech]],'Employee Info'!$C$2:$J$2,0)),"")</f>
        <v/>
      </c>
      <c r="N807" s="19" t="str">
        <f>IFERROR(INDEX('Employee Info'!$C$3:$J$200,MATCH(Data6[[#This Row],[Name:]],'Employee Info'!$B$3:$B$200,0),MATCH(Data6[[#Headers],[Other]],'Employee Info'!$C$2:$J$2,0)),"")</f>
        <v/>
      </c>
      <c r="O807" s="19">
        <f>IFERROR((Data6[[#This Row],[Hours:]]*SUM(Data6[[#This Row],[Rate]:[Other]])),"")</f>
        <v>0</v>
      </c>
      <c r="P807" s="7" t="str">
        <f>IF(Data6[[#This Row],[WO'#:]]="","Riley #","WO#")</f>
        <v>Riley #</v>
      </c>
      <c r="Q807" s="7">
        <f>IFERROR(WEEKNUM(Data6[[#This Row],[Date:]]),"")</f>
        <v>20</v>
      </c>
      <c r="R807" s="6">
        <f t="shared" si="36"/>
        <v>45424</v>
      </c>
      <c r="S807" s="6">
        <f>Data6[[#This Row],[Week Start]]+7</f>
        <v>45431</v>
      </c>
      <c r="T807" s="7" t="str">
        <f t="shared" si="37"/>
        <v>5/12/2024 - 5/19/2024</v>
      </c>
      <c r="U807" s="7" t="str">
        <f t="shared" si="38"/>
        <v>Time Card</v>
      </c>
      <c r="V807" s="8" t="str">
        <f>RIGHT(TEXT(Data6[[#This Row],[Date:]],"mmddyyyy"),4)</f>
        <v>2024</v>
      </c>
      <c r="W807" s="8" t="str">
        <f>MID(TEXT(Data6[[#This Row],[Date:]],"mmddyyyy"),3,2)</f>
        <v>14</v>
      </c>
      <c r="X807" s="8" t="str">
        <f>LEFT(TEXT(Data6[[#This Row],[Date:]],"mmddyyyy"),2)</f>
        <v>05</v>
      </c>
      <c r="Y807" s="6">
        <f>DATE(Data6[[#This Row],[Year]],Data6[[#This Row],[Month]],Data6[[#This Row],[Day]])</f>
        <v>45426</v>
      </c>
    </row>
    <row r="808" spans="1:25">
      <c r="A808" s="5">
        <v>45428.292380902778</v>
      </c>
      <c r="B808" s="7" t="s">
        <v>66</v>
      </c>
      <c r="C808" s="6" t="s">
        <v>588</v>
      </c>
      <c r="D808" s="7" t="s">
        <v>602</v>
      </c>
      <c r="E808" s="8">
        <v>1</v>
      </c>
      <c r="F808" s="7" t="s">
        <v>68</v>
      </c>
      <c r="G808" s="7" t="s">
        <v>68</v>
      </c>
      <c r="H808" s="7" t="s">
        <v>573</v>
      </c>
      <c r="I808" s="7" t="s">
        <v>44</v>
      </c>
      <c r="J808" s="19" t="str">
        <f>IFERROR(INDEX('Employee Info'!$C$3:$E$200,MATCH(Data6[[#This Row],[Name:]],'Employee Info'!$B$3:$B$200,0),MATCH(Data6[[#This Row],[Hours Type:]],'Employee Info'!$C$2:$E$2,0)),"")</f>
        <v/>
      </c>
      <c r="K808" s="19" t="str">
        <f>IFERROR(INDEX('Employee Info'!$C$3:$J$200,MATCH(Data6[[#This Row],[Name:]],'Employee Info'!$B$3:$B$200,0),MATCH(Data6[[#Headers],[Truck]],'Employee Info'!$C$2:$J$2,0)),"")</f>
        <v/>
      </c>
      <c r="L808" s="19" t="str">
        <f>IFERROR(INDEX('Employee Info'!$C$3:$J$200,MATCH(Data6[[#This Row],[Name:]],'Employee Info'!$B$3:$B$200,0),MATCH(Data6[[#Headers],[Phone]],'Employee Info'!$C$2:$J$2,0)),"")</f>
        <v/>
      </c>
      <c r="M808" s="19" t="str">
        <f>IFERROR(INDEX('Employee Info'!$C$3:$J$200,MATCH(Data6[[#This Row],[Name:]],'Employee Info'!$B$3:$B$200,0),MATCH(Data6[[#Headers],[Tech]],'Employee Info'!$C$2:$J$2,0)),"")</f>
        <v/>
      </c>
      <c r="N808" s="19" t="str">
        <f>IFERROR(INDEX('Employee Info'!$C$3:$J$200,MATCH(Data6[[#This Row],[Name:]],'Employee Info'!$B$3:$B$200,0),MATCH(Data6[[#Headers],[Other]],'Employee Info'!$C$2:$J$2,0)),"")</f>
        <v/>
      </c>
      <c r="O808" s="19">
        <f>IFERROR((Data6[[#This Row],[Hours:]]*SUM(Data6[[#This Row],[Rate]:[Other]])),"")</f>
        <v>0</v>
      </c>
      <c r="P808" s="7" t="str">
        <f>IF(Data6[[#This Row],[WO'#:]]="","Riley #","WO#")</f>
        <v>Riley #</v>
      </c>
      <c r="Q808" s="7">
        <f>IFERROR(WEEKNUM(Data6[[#This Row],[Date:]]),"")</f>
        <v>20</v>
      </c>
      <c r="R808" s="6">
        <f t="shared" si="36"/>
        <v>45424</v>
      </c>
      <c r="S808" s="6">
        <f>Data6[[#This Row],[Week Start]]+7</f>
        <v>45431</v>
      </c>
      <c r="T808" s="7" t="str">
        <f t="shared" si="37"/>
        <v>5/12/2024 - 5/19/2024</v>
      </c>
      <c r="U808" s="7" t="str">
        <f t="shared" si="38"/>
        <v>Time Card</v>
      </c>
      <c r="V808" s="8" t="str">
        <f>RIGHT(TEXT(Data6[[#This Row],[Date:]],"mmddyyyy"),4)</f>
        <v>2024</v>
      </c>
      <c r="W808" s="8" t="str">
        <f>MID(TEXT(Data6[[#This Row],[Date:]],"mmddyyyy"),3,2)</f>
        <v>14</v>
      </c>
      <c r="X808" s="8" t="str">
        <f>LEFT(TEXT(Data6[[#This Row],[Date:]],"mmddyyyy"),2)</f>
        <v>05</v>
      </c>
      <c r="Y808" s="6">
        <f>DATE(Data6[[#This Row],[Year]],Data6[[#This Row],[Month]],Data6[[#This Row],[Day]])</f>
        <v>45426</v>
      </c>
    </row>
    <row r="809" spans="1:25">
      <c r="A809" s="5">
        <v>45428.296489004628</v>
      </c>
      <c r="B809" s="7" t="s">
        <v>66</v>
      </c>
      <c r="C809" s="6">
        <v>45427</v>
      </c>
      <c r="D809" s="7" t="s">
        <v>71</v>
      </c>
      <c r="E809" s="8">
        <v>1</v>
      </c>
      <c r="F809" s="7">
        <v>6984733</v>
      </c>
      <c r="G809" s="7" t="s">
        <v>68</v>
      </c>
      <c r="H809" s="7" t="s">
        <v>69</v>
      </c>
      <c r="I809" s="7" t="s">
        <v>44</v>
      </c>
      <c r="J809" s="19" t="str">
        <f>IFERROR(INDEX('Employee Info'!$C$3:$E$200,MATCH(Data6[[#This Row],[Name:]],'Employee Info'!$B$3:$B$200,0),MATCH(Data6[[#This Row],[Hours Type:]],'Employee Info'!$C$2:$E$2,0)),"")</f>
        <v/>
      </c>
      <c r="K809" s="19" t="str">
        <f>IFERROR(INDEX('Employee Info'!$C$3:$J$200,MATCH(Data6[[#This Row],[Name:]],'Employee Info'!$B$3:$B$200,0),MATCH(Data6[[#Headers],[Truck]],'Employee Info'!$C$2:$J$2,0)),"")</f>
        <v/>
      </c>
      <c r="L809" s="19" t="str">
        <f>IFERROR(INDEX('Employee Info'!$C$3:$J$200,MATCH(Data6[[#This Row],[Name:]],'Employee Info'!$B$3:$B$200,0),MATCH(Data6[[#Headers],[Phone]],'Employee Info'!$C$2:$J$2,0)),"")</f>
        <v/>
      </c>
      <c r="M809" s="19" t="str">
        <f>IFERROR(INDEX('Employee Info'!$C$3:$J$200,MATCH(Data6[[#This Row],[Name:]],'Employee Info'!$B$3:$B$200,0),MATCH(Data6[[#Headers],[Tech]],'Employee Info'!$C$2:$J$2,0)),"")</f>
        <v/>
      </c>
      <c r="N809" s="19" t="str">
        <f>IFERROR(INDEX('Employee Info'!$C$3:$J$200,MATCH(Data6[[#This Row],[Name:]],'Employee Info'!$B$3:$B$200,0),MATCH(Data6[[#Headers],[Other]],'Employee Info'!$C$2:$J$2,0)),"")</f>
        <v/>
      </c>
      <c r="O809" s="19">
        <f>IFERROR((Data6[[#This Row],[Hours:]]*SUM(Data6[[#This Row],[Rate]:[Other]])),"")</f>
        <v>0</v>
      </c>
      <c r="P809" s="7" t="str">
        <f>IF(Data6[[#This Row],[WO'#:]]="","Riley #","WO#")</f>
        <v>WO#</v>
      </c>
      <c r="Q809" s="7">
        <f>IFERROR(WEEKNUM(Data6[[#This Row],[Date:]]),"")</f>
        <v>20</v>
      </c>
      <c r="R809" s="6">
        <f t="shared" si="36"/>
        <v>45424</v>
      </c>
      <c r="S809" s="6">
        <f>Data6[[#This Row],[Week Start]]+7</f>
        <v>45431</v>
      </c>
      <c r="T809" s="7" t="str">
        <f t="shared" si="37"/>
        <v>5/12/2024 - 5/19/2024</v>
      </c>
      <c r="U809" s="7" t="str">
        <f t="shared" si="38"/>
        <v>Time Card</v>
      </c>
      <c r="V809" s="8" t="str">
        <f>RIGHT(TEXT(Data6[[#This Row],[Date:]],"mmddyyyy"),4)</f>
        <v>2024</v>
      </c>
      <c r="W809" s="8" t="str">
        <f>MID(TEXT(Data6[[#This Row],[Date:]],"mmddyyyy"),3,2)</f>
        <v>15</v>
      </c>
      <c r="X809" s="8" t="str">
        <f>LEFT(TEXT(Data6[[#This Row],[Date:]],"mmddyyyy"),2)</f>
        <v>05</v>
      </c>
      <c r="Y809" s="6">
        <f>DATE(Data6[[#This Row],[Year]],Data6[[#This Row],[Month]],Data6[[#This Row],[Day]])</f>
        <v>45427</v>
      </c>
    </row>
    <row r="810" spans="1:25">
      <c r="A810" s="5">
        <v>45428.263472222221</v>
      </c>
      <c r="B810" s="7" t="s">
        <v>23</v>
      </c>
      <c r="C810" s="6" t="s">
        <v>603</v>
      </c>
      <c r="D810" s="7" t="s">
        <v>584</v>
      </c>
      <c r="E810" s="8">
        <v>8</v>
      </c>
      <c r="F810" s="7">
        <v>7098027</v>
      </c>
      <c r="G810" s="7" t="s">
        <v>68</v>
      </c>
      <c r="H810" s="7" t="s">
        <v>69</v>
      </c>
      <c r="I810" s="7" t="s">
        <v>44</v>
      </c>
      <c r="J810" s="19" t="str">
        <f>IFERROR(INDEX('Employee Info'!$C$3:$E$200,MATCH(Data6[[#This Row],[Name:]],'Employee Info'!$B$3:$B$200,0),MATCH(Data6[[#This Row],[Hours Type:]],'Employee Info'!$C$2:$E$2,0)),"")</f>
        <v/>
      </c>
      <c r="K810" s="19" t="str">
        <f>IFERROR(INDEX('Employee Info'!$C$3:$J$200,MATCH(Data6[[#This Row],[Name:]],'Employee Info'!$B$3:$B$200,0),MATCH(Data6[[#Headers],[Truck]],'Employee Info'!$C$2:$J$2,0)),"")</f>
        <v/>
      </c>
      <c r="L810" s="19" t="str">
        <f>IFERROR(INDEX('Employee Info'!$C$3:$J$200,MATCH(Data6[[#This Row],[Name:]],'Employee Info'!$B$3:$B$200,0),MATCH(Data6[[#Headers],[Phone]],'Employee Info'!$C$2:$J$2,0)),"")</f>
        <v/>
      </c>
      <c r="M810" s="19" t="str">
        <f>IFERROR(INDEX('Employee Info'!$C$3:$J$200,MATCH(Data6[[#This Row],[Name:]],'Employee Info'!$B$3:$B$200,0),MATCH(Data6[[#Headers],[Tech]],'Employee Info'!$C$2:$J$2,0)),"")</f>
        <v/>
      </c>
      <c r="N810" s="19" t="str">
        <f>IFERROR(INDEX('Employee Info'!$C$3:$J$200,MATCH(Data6[[#This Row],[Name:]],'Employee Info'!$B$3:$B$200,0),MATCH(Data6[[#Headers],[Other]],'Employee Info'!$C$2:$J$2,0)),"")</f>
        <v/>
      </c>
      <c r="O810" s="19">
        <f>IFERROR((Data6[[#This Row],[Hours:]]*SUM(Data6[[#This Row],[Rate]:[Other]])),"")</f>
        <v>0</v>
      </c>
      <c r="P810" s="7" t="str">
        <f>IF(Data6[[#This Row],[WO'#:]]="","Riley #","WO#")</f>
        <v>WO#</v>
      </c>
      <c r="Q810" s="7">
        <f>IFERROR(WEEKNUM(Data6[[#This Row],[Date:]]),"")</f>
        <v>20</v>
      </c>
      <c r="R810" s="6">
        <f t="shared" si="36"/>
        <v>45424</v>
      </c>
      <c r="S810" s="6">
        <f>Data6[[#This Row],[Week Start]]+7</f>
        <v>45431</v>
      </c>
      <c r="T810" s="7" t="str">
        <f t="shared" si="37"/>
        <v>5/12/2024 - 5/19/2024</v>
      </c>
      <c r="U810" s="7" t="str">
        <f t="shared" si="38"/>
        <v>Time Card</v>
      </c>
      <c r="V810" s="8" t="str">
        <f>RIGHT(TEXT(Data6[[#This Row],[Date:]],"mmddyyyy"),4)</f>
        <v>2024</v>
      </c>
      <c r="W810" s="8" t="str">
        <f>MID(TEXT(Data6[[#This Row],[Date:]],"mmddyyyy"),3,2)</f>
        <v>15</v>
      </c>
      <c r="X810" s="8" t="str">
        <f>LEFT(TEXT(Data6[[#This Row],[Date:]],"mmddyyyy"),2)</f>
        <v>05</v>
      </c>
      <c r="Y810" s="6">
        <f>DATE(Data6[[#This Row],[Year]],Data6[[#This Row],[Month]],Data6[[#This Row],[Day]])</f>
        <v>45427</v>
      </c>
    </row>
    <row r="811" spans="1:25">
      <c r="A811" s="5">
        <v>45428.281903240742</v>
      </c>
      <c r="B811" s="7" t="s">
        <v>66</v>
      </c>
      <c r="C811" s="6" t="s">
        <v>603</v>
      </c>
      <c r="D811" s="7" t="s">
        <v>584</v>
      </c>
      <c r="E811" s="8">
        <v>1</v>
      </c>
      <c r="F811" s="7">
        <v>7098027</v>
      </c>
      <c r="G811" s="7" t="s">
        <v>68</v>
      </c>
      <c r="H811" s="7" t="s">
        <v>69</v>
      </c>
      <c r="I811" s="7" t="s">
        <v>44</v>
      </c>
      <c r="J811" s="19" t="str">
        <f>IFERROR(INDEX('Employee Info'!$C$3:$E$200,MATCH(Data6[[#This Row],[Name:]],'Employee Info'!$B$3:$B$200,0),MATCH(Data6[[#This Row],[Hours Type:]],'Employee Info'!$C$2:$E$2,0)),"")</f>
        <v/>
      </c>
      <c r="K811" s="19" t="str">
        <f>IFERROR(INDEX('Employee Info'!$C$3:$J$200,MATCH(Data6[[#This Row],[Name:]],'Employee Info'!$B$3:$B$200,0),MATCH(Data6[[#Headers],[Truck]],'Employee Info'!$C$2:$J$2,0)),"")</f>
        <v/>
      </c>
      <c r="L811" s="19" t="str">
        <f>IFERROR(INDEX('Employee Info'!$C$3:$J$200,MATCH(Data6[[#This Row],[Name:]],'Employee Info'!$B$3:$B$200,0),MATCH(Data6[[#Headers],[Phone]],'Employee Info'!$C$2:$J$2,0)),"")</f>
        <v/>
      </c>
      <c r="M811" s="19" t="str">
        <f>IFERROR(INDEX('Employee Info'!$C$3:$J$200,MATCH(Data6[[#This Row],[Name:]],'Employee Info'!$B$3:$B$200,0),MATCH(Data6[[#Headers],[Tech]],'Employee Info'!$C$2:$J$2,0)),"")</f>
        <v/>
      </c>
      <c r="N811" s="19" t="str">
        <f>IFERROR(INDEX('Employee Info'!$C$3:$J$200,MATCH(Data6[[#This Row],[Name:]],'Employee Info'!$B$3:$B$200,0),MATCH(Data6[[#Headers],[Other]],'Employee Info'!$C$2:$J$2,0)),"")</f>
        <v/>
      </c>
      <c r="O811" s="19">
        <f>IFERROR((Data6[[#This Row],[Hours:]]*SUM(Data6[[#This Row],[Rate]:[Other]])),"")</f>
        <v>0</v>
      </c>
      <c r="P811" s="7" t="str">
        <f>IF(Data6[[#This Row],[WO'#:]]="","Riley #","WO#")</f>
        <v>WO#</v>
      </c>
      <c r="Q811" s="7">
        <f>IFERROR(WEEKNUM(Data6[[#This Row],[Date:]]),"")</f>
        <v>20</v>
      </c>
      <c r="R811" s="6">
        <f t="shared" si="36"/>
        <v>45424</v>
      </c>
      <c r="S811" s="6">
        <f>Data6[[#This Row],[Week Start]]+7</f>
        <v>45431</v>
      </c>
      <c r="T811" s="7" t="str">
        <f t="shared" si="37"/>
        <v>5/12/2024 - 5/19/2024</v>
      </c>
      <c r="U811" s="7" t="str">
        <f t="shared" si="38"/>
        <v>Time Card</v>
      </c>
      <c r="V811" s="8" t="str">
        <f>RIGHT(TEXT(Data6[[#This Row],[Date:]],"mmddyyyy"),4)</f>
        <v>2024</v>
      </c>
      <c r="W811" s="8" t="str">
        <f>MID(TEXT(Data6[[#This Row],[Date:]],"mmddyyyy"),3,2)</f>
        <v>15</v>
      </c>
      <c r="X811" s="8" t="str">
        <f>LEFT(TEXT(Data6[[#This Row],[Date:]],"mmddyyyy"),2)</f>
        <v>05</v>
      </c>
      <c r="Y811" s="6">
        <f>DATE(Data6[[#This Row],[Year]],Data6[[#This Row],[Month]],Data6[[#This Row],[Day]])</f>
        <v>45427</v>
      </c>
    </row>
    <row r="812" spans="1:25">
      <c r="A812" s="5">
        <v>45427.584329513891</v>
      </c>
      <c r="B812" s="7" t="s">
        <v>35</v>
      </c>
      <c r="C812" s="6" t="s">
        <v>603</v>
      </c>
      <c r="D812" s="7" t="s">
        <v>604</v>
      </c>
      <c r="E812" s="8">
        <v>3</v>
      </c>
      <c r="F812" s="7">
        <v>7103210</v>
      </c>
      <c r="G812" s="7" t="s">
        <v>68</v>
      </c>
      <c r="H812" s="7" t="s">
        <v>69</v>
      </c>
      <c r="I812" s="7" t="s">
        <v>44</v>
      </c>
      <c r="J812" s="19" t="str">
        <f>IFERROR(INDEX('Employee Info'!$C$3:$E$200,MATCH(Data6[[#This Row],[Name:]],'Employee Info'!$B$3:$B$200,0),MATCH(Data6[[#This Row],[Hours Type:]],'Employee Info'!$C$2:$E$2,0)),"")</f>
        <v/>
      </c>
      <c r="K812" s="19" t="str">
        <f>IFERROR(INDEX('Employee Info'!$C$3:$J$200,MATCH(Data6[[#This Row],[Name:]],'Employee Info'!$B$3:$B$200,0),MATCH(Data6[[#Headers],[Truck]],'Employee Info'!$C$2:$J$2,0)),"")</f>
        <v/>
      </c>
      <c r="L812" s="19" t="str">
        <f>IFERROR(INDEX('Employee Info'!$C$3:$J$200,MATCH(Data6[[#This Row],[Name:]],'Employee Info'!$B$3:$B$200,0),MATCH(Data6[[#Headers],[Phone]],'Employee Info'!$C$2:$J$2,0)),"")</f>
        <v/>
      </c>
      <c r="M812" s="19" t="str">
        <f>IFERROR(INDEX('Employee Info'!$C$3:$J$200,MATCH(Data6[[#This Row],[Name:]],'Employee Info'!$B$3:$B$200,0),MATCH(Data6[[#Headers],[Tech]],'Employee Info'!$C$2:$J$2,0)),"")</f>
        <v/>
      </c>
      <c r="N812" s="19" t="str">
        <f>IFERROR(INDEX('Employee Info'!$C$3:$J$200,MATCH(Data6[[#This Row],[Name:]],'Employee Info'!$B$3:$B$200,0),MATCH(Data6[[#Headers],[Other]],'Employee Info'!$C$2:$J$2,0)),"")</f>
        <v/>
      </c>
      <c r="O812" s="19">
        <f>IFERROR((Data6[[#This Row],[Hours:]]*SUM(Data6[[#This Row],[Rate]:[Other]])),"")</f>
        <v>0</v>
      </c>
      <c r="P812" s="7" t="str">
        <f>IF(Data6[[#This Row],[WO'#:]]="","Riley #","WO#")</f>
        <v>WO#</v>
      </c>
      <c r="Q812" s="7">
        <f>IFERROR(WEEKNUM(Data6[[#This Row],[Date:]]),"")</f>
        <v>20</v>
      </c>
      <c r="R812" s="6">
        <f t="shared" si="36"/>
        <v>45424</v>
      </c>
      <c r="S812" s="6">
        <f>Data6[[#This Row],[Week Start]]+7</f>
        <v>45431</v>
      </c>
      <c r="T812" s="7" t="str">
        <f t="shared" si="37"/>
        <v>5/12/2024 - 5/19/2024</v>
      </c>
      <c r="U812" s="7" t="str">
        <f t="shared" si="38"/>
        <v>Time Card</v>
      </c>
      <c r="V812" s="8" t="str">
        <f>RIGHT(TEXT(Data6[[#This Row],[Date:]],"mmddyyyy"),4)</f>
        <v>2024</v>
      </c>
      <c r="W812" s="8" t="str">
        <f>MID(TEXT(Data6[[#This Row],[Date:]],"mmddyyyy"),3,2)</f>
        <v>15</v>
      </c>
      <c r="X812" s="8" t="str">
        <f>LEFT(TEXT(Data6[[#This Row],[Date:]],"mmddyyyy"),2)</f>
        <v>05</v>
      </c>
      <c r="Y812" s="6">
        <f>DATE(Data6[[#This Row],[Year]],Data6[[#This Row],[Month]],Data6[[#This Row],[Day]])</f>
        <v>45427</v>
      </c>
    </row>
    <row r="813" spans="1:25">
      <c r="A813" s="5">
        <v>45428.293268171299</v>
      </c>
      <c r="B813" s="7" t="s">
        <v>66</v>
      </c>
      <c r="C813" s="6" t="s">
        <v>603</v>
      </c>
      <c r="D813" s="7" t="s">
        <v>596</v>
      </c>
      <c r="E813" s="8">
        <v>1</v>
      </c>
      <c r="F813" s="7">
        <v>7103210</v>
      </c>
      <c r="G813" s="7" t="s">
        <v>68</v>
      </c>
      <c r="H813" s="7" t="s">
        <v>69</v>
      </c>
      <c r="I813" s="7" t="s">
        <v>44</v>
      </c>
      <c r="J813" s="19" t="str">
        <f>IFERROR(INDEX('Employee Info'!$C$3:$E$200,MATCH(Data6[[#This Row],[Name:]],'Employee Info'!$B$3:$B$200,0),MATCH(Data6[[#This Row],[Hours Type:]],'Employee Info'!$C$2:$E$2,0)),"")</f>
        <v/>
      </c>
      <c r="K813" s="19" t="str">
        <f>IFERROR(INDEX('Employee Info'!$C$3:$J$200,MATCH(Data6[[#This Row],[Name:]],'Employee Info'!$B$3:$B$200,0),MATCH(Data6[[#Headers],[Truck]],'Employee Info'!$C$2:$J$2,0)),"")</f>
        <v/>
      </c>
      <c r="L813" s="19" t="str">
        <f>IFERROR(INDEX('Employee Info'!$C$3:$J$200,MATCH(Data6[[#This Row],[Name:]],'Employee Info'!$B$3:$B$200,0),MATCH(Data6[[#Headers],[Phone]],'Employee Info'!$C$2:$J$2,0)),"")</f>
        <v/>
      </c>
      <c r="M813" s="19" t="str">
        <f>IFERROR(INDEX('Employee Info'!$C$3:$J$200,MATCH(Data6[[#This Row],[Name:]],'Employee Info'!$B$3:$B$200,0),MATCH(Data6[[#Headers],[Tech]],'Employee Info'!$C$2:$J$2,0)),"")</f>
        <v/>
      </c>
      <c r="N813" s="19" t="str">
        <f>IFERROR(INDEX('Employee Info'!$C$3:$J$200,MATCH(Data6[[#This Row],[Name:]],'Employee Info'!$B$3:$B$200,0),MATCH(Data6[[#Headers],[Other]],'Employee Info'!$C$2:$J$2,0)),"")</f>
        <v/>
      </c>
      <c r="O813" s="19">
        <f>IFERROR((Data6[[#This Row],[Hours:]]*SUM(Data6[[#This Row],[Rate]:[Other]])),"")</f>
        <v>0</v>
      </c>
      <c r="P813" s="7" t="str">
        <f>IF(Data6[[#This Row],[WO'#:]]="","Riley #","WO#")</f>
        <v>WO#</v>
      </c>
      <c r="Q813" s="7">
        <f>IFERROR(WEEKNUM(Data6[[#This Row],[Date:]]),"")</f>
        <v>20</v>
      </c>
      <c r="R813" s="6">
        <f t="shared" si="36"/>
        <v>45424</v>
      </c>
      <c r="S813" s="6">
        <f>Data6[[#This Row],[Week Start]]+7</f>
        <v>45431</v>
      </c>
      <c r="T813" s="7" t="str">
        <f t="shared" si="37"/>
        <v>5/12/2024 - 5/19/2024</v>
      </c>
      <c r="U813" s="7" t="str">
        <f t="shared" si="38"/>
        <v>Time Card</v>
      </c>
      <c r="V813" s="8" t="str">
        <f>RIGHT(TEXT(Data6[[#This Row],[Date:]],"mmddyyyy"),4)</f>
        <v>2024</v>
      </c>
      <c r="W813" s="8" t="str">
        <f>MID(TEXT(Data6[[#This Row],[Date:]],"mmddyyyy"),3,2)</f>
        <v>15</v>
      </c>
      <c r="X813" s="8" t="str">
        <f>LEFT(TEXT(Data6[[#This Row],[Date:]],"mmddyyyy"),2)</f>
        <v>05</v>
      </c>
      <c r="Y813" s="6">
        <f>DATE(Data6[[#This Row],[Year]],Data6[[#This Row],[Month]],Data6[[#This Row],[Day]])</f>
        <v>45427</v>
      </c>
    </row>
    <row r="814" spans="1:25">
      <c r="A814" s="5">
        <v>45427.585505324074</v>
      </c>
      <c r="B814" s="7" t="s">
        <v>35</v>
      </c>
      <c r="C814" s="6" t="s">
        <v>603</v>
      </c>
      <c r="D814" s="7" t="s">
        <v>608</v>
      </c>
      <c r="E814" s="8">
        <v>2</v>
      </c>
      <c r="F814" s="7" t="s">
        <v>68</v>
      </c>
      <c r="G814" s="7" t="s">
        <v>68</v>
      </c>
      <c r="H814" s="7" t="s">
        <v>202</v>
      </c>
      <c r="I814" s="7" t="s">
        <v>44</v>
      </c>
      <c r="J814" s="19" t="str">
        <f>IFERROR(INDEX('Employee Info'!$C$3:$E$200,MATCH(Data6[[#This Row],[Name:]],'Employee Info'!$B$3:$B$200,0),MATCH(Data6[[#This Row],[Hours Type:]],'Employee Info'!$C$2:$E$2,0)),"")</f>
        <v/>
      </c>
      <c r="K814" s="19" t="str">
        <f>IFERROR(INDEX('Employee Info'!$C$3:$J$200,MATCH(Data6[[#This Row],[Name:]],'Employee Info'!$B$3:$B$200,0),MATCH(Data6[[#Headers],[Truck]],'Employee Info'!$C$2:$J$2,0)),"")</f>
        <v/>
      </c>
      <c r="L814" s="19" t="str">
        <f>IFERROR(INDEX('Employee Info'!$C$3:$J$200,MATCH(Data6[[#This Row],[Name:]],'Employee Info'!$B$3:$B$200,0),MATCH(Data6[[#Headers],[Phone]],'Employee Info'!$C$2:$J$2,0)),"")</f>
        <v/>
      </c>
      <c r="M814" s="19" t="str">
        <f>IFERROR(INDEX('Employee Info'!$C$3:$J$200,MATCH(Data6[[#This Row],[Name:]],'Employee Info'!$B$3:$B$200,0),MATCH(Data6[[#Headers],[Tech]],'Employee Info'!$C$2:$J$2,0)),"")</f>
        <v/>
      </c>
      <c r="N814" s="19" t="str">
        <f>IFERROR(INDEX('Employee Info'!$C$3:$J$200,MATCH(Data6[[#This Row],[Name:]],'Employee Info'!$B$3:$B$200,0),MATCH(Data6[[#Headers],[Other]],'Employee Info'!$C$2:$J$2,0)),"")</f>
        <v/>
      </c>
      <c r="O814" s="19">
        <f>IFERROR((Data6[[#This Row],[Hours:]]*SUM(Data6[[#This Row],[Rate]:[Other]])),"")</f>
        <v>0</v>
      </c>
      <c r="P814" s="7" t="str">
        <f>IF(Data6[[#This Row],[WO'#:]]="","Riley #","WO#")</f>
        <v>Riley #</v>
      </c>
      <c r="Q814" s="7">
        <f>IFERROR(WEEKNUM(Data6[[#This Row],[Date:]]),"")</f>
        <v>20</v>
      </c>
      <c r="R814" s="6">
        <f t="shared" si="36"/>
        <v>45424</v>
      </c>
      <c r="S814" s="6">
        <f>Data6[[#This Row],[Week Start]]+7</f>
        <v>45431</v>
      </c>
      <c r="T814" s="7" t="str">
        <f t="shared" si="37"/>
        <v>5/12/2024 - 5/19/2024</v>
      </c>
      <c r="U814" s="7" t="str">
        <f t="shared" si="38"/>
        <v>Time Card</v>
      </c>
      <c r="V814" s="8" t="str">
        <f>RIGHT(TEXT(Data6[[#This Row],[Date:]],"mmddyyyy"),4)</f>
        <v>2024</v>
      </c>
      <c r="W814" s="8" t="str">
        <f>MID(TEXT(Data6[[#This Row],[Date:]],"mmddyyyy"),3,2)</f>
        <v>15</v>
      </c>
      <c r="X814" s="8" t="str">
        <f>LEFT(TEXT(Data6[[#This Row],[Date:]],"mmddyyyy"),2)</f>
        <v>05</v>
      </c>
      <c r="Y814" s="6">
        <f>DATE(Data6[[#This Row],[Year]],Data6[[#This Row],[Month]],Data6[[#This Row],[Day]])</f>
        <v>45427</v>
      </c>
    </row>
    <row r="815" spans="1:25">
      <c r="A815" s="5">
        <v>45428.297264351851</v>
      </c>
      <c r="B815" s="7" t="s">
        <v>66</v>
      </c>
      <c r="C815" s="6" t="s">
        <v>603</v>
      </c>
      <c r="D815" s="7" t="s">
        <v>609</v>
      </c>
      <c r="E815" s="8">
        <v>1</v>
      </c>
      <c r="F815" s="7" t="s">
        <v>68</v>
      </c>
      <c r="G815" s="7" t="s">
        <v>68</v>
      </c>
      <c r="H815" s="7" t="s">
        <v>202</v>
      </c>
      <c r="I815" s="7" t="s">
        <v>44</v>
      </c>
      <c r="J815" s="19" t="str">
        <f>IFERROR(INDEX('Employee Info'!$C$3:$E$200,MATCH(Data6[[#This Row],[Name:]],'Employee Info'!$B$3:$B$200,0),MATCH(Data6[[#This Row],[Hours Type:]],'Employee Info'!$C$2:$E$2,0)),"")</f>
        <v/>
      </c>
      <c r="K815" s="19" t="str">
        <f>IFERROR(INDEX('Employee Info'!$C$3:$J$200,MATCH(Data6[[#This Row],[Name:]],'Employee Info'!$B$3:$B$200,0),MATCH(Data6[[#Headers],[Truck]],'Employee Info'!$C$2:$J$2,0)),"")</f>
        <v/>
      </c>
      <c r="L815" s="19" t="str">
        <f>IFERROR(INDEX('Employee Info'!$C$3:$J$200,MATCH(Data6[[#This Row],[Name:]],'Employee Info'!$B$3:$B$200,0),MATCH(Data6[[#Headers],[Phone]],'Employee Info'!$C$2:$J$2,0)),"")</f>
        <v/>
      </c>
      <c r="M815" s="19" t="str">
        <f>IFERROR(INDEX('Employee Info'!$C$3:$J$200,MATCH(Data6[[#This Row],[Name:]],'Employee Info'!$B$3:$B$200,0),MATCH(Data6[[#Headers],[Tech]],'Employee Info'!$C$2:$J$2,0)),"")</f>
        <v/>
      </c>
      <c r="N815" s="19" t="str">
        <f>IFERROR(INDEX('Employee Info'!$C$3:$J$200,MATCH(Data6[[#This Row],[Name:]],'Employee Info'!$B$3:$B$200,0),MATCH(Data6[[#Headers],[Other]],'Employee Info'!$C$2:$J$2,0)),"")</f>
        <v/>
      </c>
      <c r="O815" s="19">
        <f>IFERROR((Data6[[#This Row],[Hours:]]*SUM(Data6[[#This Row],[Rate]:[Other]])),"")</f>
        <v>0</v>
      </c>
      <c r="P815" s="7" t="str">
        <f>IF(Data6[[#This Row],[WO'#:]]="","Riley #","WO#")</f>
        <v>Riley #</v>
      </c>
      <c r="Q815" s="7">
        <f>IFERROR(WEEKNUM(Data6[[#This Row],[Date:]]),"")</f>
        <v>20</v>
      </c>
      <c r="R815" s="6">
        <f t="shared" si="36"/>
        <v>45424</v>
      </c>
      <c r="S815" s="6">
        <f>Data6[[#This Row],[Week Start]]+7</f>
        <v>45431</v>
      </c>
      <c r="T815" s="7" t="str">
        <f t="shared" si="37"/>
        <v>5/12/2024 - 5/19/2024</v>
      </c>
      <c r="U815" s="7" t="str">
        <f t="shared" si="38"/>
        <v>Time Card</v>
      </c>
      <c r="V815" s="8" t="str">
        <f>RIGHT(TEXT(Data6[[#This Row],[Date:]],"mmddyyyy"),4)</f>
        <v>2024</v>
      </c>
      <c r="W815" s="8" t="str">
        <f>MID(TEXT(Data6[[#This Row],[Date:]],"mmddyyyy"),3,2)</f>
        <v>15</v>
      </c>
      <c r="X815" s="8" t="str">
        <f>LEFT(TEXT(Data6[[#This Row],[Date:]],"mmddyyyy"),2)</f>
        <v>05</v>
      </c>
      <c r="Y815" s="6">
        <f>DATE(Data6[[#This Row],[Year]],Data6[[#This Row],[Month]],Data6[[#This Row],[Day]])</f>
        <v>45427</v>
      </c>
    </row>
    <row r="816" spans="1:25">
      <c r="A816" s="5">
        <v>45427.582710995368</v>
      </c>
      <c r="B816" s="7" t="s">
        <v>492</v>
      </c>
      <c r="C816" s="6" t="s">
        <v>603</v>
      </c>
      <c r="D816" s="7" t="s">
        <v>605</v>
      </c>
      <c r="E816" s="8">
        <v>8</v>
      </c>
      <c r="F816" s="7" t="s">
        <v>68</v>
      </c>
      <c r="G816" s="7" t="s">
        <v>68</v>
      </c>
      <c r="H816" s="7" t="s">
        <v>536</v>
      </c>
      <c r="I816" s="7" t="s">
        <v>44</v>
      </c>
      <c r="J816" s="19" t="str">
        <f>IFERROR(INDEX('Employee Info'!$C$3:$E$200,MATCH(Data6[[#This Row],[Name:]],'Employee Info'!$B$3:$B$200,0),MATCH(Data6[[#This Row],[Hours Type:]],'Employee Info'!$C$2:$E$2,0)),"")</f>
        <v/>
      </c>
      <c r="K816" s="19" t="str">
        <f>IFERROR(INDEX('Employee Info'!$C$3:$J$200,MATCH(Data6[[#This Row],[Name:]],'Employee Info'!$B$3:$B$200,0),MATCH(Data6[[#Headers],[Truck]],'Employee Info'!$C$2:$J$2,0)),"")</f>
        <v/>
      </c>
      <c r="L816" s="19" t="str">
        <f>IFERROR(INDEX('Employee Info'!$C$3:$J$200,MATCH(Data6[[#This Row],[Name:]],'Employee Info'!$B$3:$B$200,0),MATCH(Data6[[#Headers],[Phone]],'Employee Info'!$C$2:$J$2,0)),"")</f>
        <v/>
      </c>
      <c r="M816" s="19" t="str">
        <f>IFERROR(INDEX('Employee Info'!$C$3:$J$200,MATCH(Data6[[#This Row],[Name:]],'Employee Info'!$B$3:$B$200,0),MATCH(Data6[[#Headers],[Tech]],'Employee Info'!$C$2:$J$2,0)),"")</f>
        <v/>
      </c>
      <c r="N816" s="19" t="str">
        <f>IFERROR(INDEX('Employee Info'!$C$3:$J$200,MATCH(Data6[[#This Row],[Name:]],'Employee Info'!$B$3:$B$200,0),MATCH(Data6[[#Headers],[Other]],'Employee Info'!$C$2:$J$2,0)),"")</f>
        <v/>
      </c>
      <c r="O816" s="19">
        <f>IFERROR((Data6[[#This Row],[Hours:]]*SUM(Data6[[#This Row],[Rate]:[Other]])),"")</f>
        <v>0</v>
      </c>
      <c r="P816" s="7" t="str">
        <f>IF(Data6[[#This Row],[WO'#:]]="","Riley #","WO#")</f>
        <v>Riley #</v>
      </c>
      <c r="Q816" s="7">
        <f>IFERROR(WEEKNUM(Data6[[#This Row],[Date:]]),"")</f>
        <v>20</v>
      </c>
      <c r="R816" s="6">
        <f t="shared" si="36"/>
        <v>45424</v>
      </c>
      <c r="S816" s="6">
        <f>Data6[[#This Row],[Week Start]]+7</f>
        <v>45431</v>
      </c>
      <c r="T816" s="7" t="str">
        <f t="shared" si="37"/>
        <v>5/12/2024 - 5/19/2024</v>
      </c>
      <c r="U816" s="7" t="str">
        <f t="shared" si="38"/>
        <v>Time Card</v>
      </c>
      <c r="V816" s="8" t="str">
        <f>RIGHT(TEXT(Data6[[#This Row],[Date:]],"mmddyyyy"),4)</f>
        <v>2024</v>
      </c>
      <c r="W816" s="8" t="str">
        <f>MID(TEXT(Data6[[#This Row],[Date:]],"mmddyyyy"),3,2)</f>
        <v>15</v>
      </c>
      <c r="X816" s="8" t="str">
        <f>LEFT(TEXT(Data6[[#This Row],[Date:]],"mmddyyyy"),2)</f>
        <v>05</v>
      </c>
      <c r="Y816" s="6">
        <f>DATE(Data6[[#This Row],[Year]],Data6[[#This Row],[Month]],Data6[[#This Row],[Day]])</f>
        <v>45427</v>
      </c>
    </row>
    <row r="817" spans="1:25">
      <c r="A817" s="5">
        <v>45427.583093518515</v>
      </c>
      <c r="B817" s="7" t="s">
        <v>65</v>
      </c>
      <c r="C817" s="6" t="s">
        <v>603</v>
      </c>
      <c r="D817" s="7" t="s">
        <v>605</v>
      </c>
      <c r="E817" s="8">
        <v>8</v>
      </c>
      <c r="F817" s="7" t="s">
        <v>68</v>
      </c>
      <c r="G817" s="7" t="s">
        <v>68</v>
      </c>
      <c r="H817" s="7" t="s">
        <v>536</v>
      </c>
      <c r="I817" s="7" t="s">
        <v>44</v>
      </c>
      <c r="J817" s="19" t="str">
        <f>IFERROR(INDEX('Employee Info'!$C$3:$E$200,MATCH(Data6[[#This Row],[Name:]],'Employee Info'!$B$3:$B$200,0),MATCH(Data6[[#This Row],[Hours Type:]],'Employee Info'!$C$2:$E$2,0)),"")</f>
        <v/>
      </c>
      <c r="K817" s="19" t="str">
        <f>IFERROR(INDEX('Employee Info'!$C$3:$J$200,MATCH(Data6[[#This Row],[Name:]],'Employee Info'!$B$3:$B$200,0),MATCH(Data6[[#Headers],[Truck]],'Employee Info'!$C$2:$J$2,0)),"")</f>
        <v/>
      </c>
      <c r="L817" s="19" t="str">
        <f>IFERROR(INDEX('Employee Info'!$C$3:$J$200,MATCH(Data6[[#This Row],[Name:]],'Employee Info'!$B$3:$B$200,0),MATCH(Data6[[#Headers],[Phone]],'Employee Info'!$C$2:$J$2,0)),"")</f>
        <v/>
      </c>
      <c r="M817" s="19" t="str">
        <f>IFERROR(INDEX('Employee Info'!$C$3:$J$200,MATCH(Data6[[#This Row],[Name:]],'Employee Info'!$B$3:$B$200,0),MATCH(Data6[[#Headers],[Tech]],'Employee Info'!$C$2:$J$2,0)),"")</f>
        <v/>
      </c>
      <c r="N817" s="19" t="str">
        <f>IFERROR(INDEX('Employee Info'!$C$3:$J$200,MATCH(Data6[[#This Row],[Name:]],'Employee Info'!$B$3:$B$200,0),MATCH(Data6[[#Headers],[Other]],'Employee Info'!$C$2:$J$2,0)),"")</f>
        <v/>
      </c>
      <c r="O817" s="19">
        <f>IFERROR((Data6[[#This Row],[Hours:]]*SUM(Data6[[#This Row],[Rate]:[Other]])),"")</f>
        <v>0</v>
      </c>
      <c r="P817" s="7" t="str">
        <f>IF(Data6[[#This Row],[WO'#:]]="","Riley #","WO#")</f>
        <v>Riley #</v>
      </c>
      <c r="Q817" s="7">
        <f>IFERROR(WEEKNUM(Data6[[#This Row],[Date:]]),"")</f>
        <v>20</v>
      </c>
      <c r="R817" s="6">
        <f t="shared" si="36"/>
        <v>45424</v>
      </c>
      <c r="S817" s="6">
        <f>Data6[[#This Row],[Week Start]]+7</f>
        <v>45431</v>
      </c>
      <c r="T817" s="7" t="str">
        <f t="shared" si="37"/>
        <v>5/12/2024 - 5/19/2024</v>
      </c>
      <c r="U817" s="7" t="str">
        <f t="shared" si="38"/>
        <v>Time Card</v>
      </c>
      <c r="V817" s="8" t="str">
        <f>RIGHT(TEXT(Data6[[#This Row],[Date:]],"mmddyyyy"),4)</f>
        <v>2024</v>
      </c>
      <c r="W817" s="8" t="str">
        <f>MID(TEXT(Data6[[#This Row],[Date:]],"mmddyyyy"),3,2)</f>
        <v>15</v>
      </c>
      <c r="X817" s="8" t="str">
        <f>LEFT(TEXT(Data6[[#This Row],[Date:]],"mmddyyyy"),2)</f>
        <v>05</v>
      </c>
      <c r="Y817" s="6">
        <f>DATE(Data6[[#This Row],[Year]],Data6[[#This Row],[Month]],Data6[[#This Row],[Day]])</f>
        <v>45427</v>
      </c>
    </row>
    <row r="818" spans="1:25">
      <c r="A818" s="5">
        <v>45427.583633101851</v>
      </c>
      <c r="B818" s="7" t="s">
        <v>35</v>
      </c>
      <c r="C818" s="6" t="s">
        <v>603</v>
      </c>
      <c r="D818" s="7" t="s">
        <v>605</v>
      </c>
      <c r="E818" s="8">
        <v>1</v>
      </c>
      <c r="F818" s="7" t="s">
        <v>68</v>
      </c>
      <c r="G818" s="7" t="s">
        <v>68</v>
      </c>
      <c r="H818" s="7" t="s">
        <v>536</v>
      </c>
      <c r="I818" s="7" t="s">
        <v>44</v>
      </c>
      <c r="J818" s="19" t="str">
        <f>IFERROR(INDEX('Employee Info'!$C$3:$E$200,MATCH(Data6[[#This Row],[Name:]],'Employee Info'!$B$3:$B$200,0),MATCH(Data6[[#This Row],[Hours Type:]],'Employee Info'!$C$2:$E$2,0)),"")</f>
        <v/>
      </c>
      <c r="K818" s="19" t="str">
        <f>IFERROR(INDEX('Employee Info'!$C$3:$J$200,MATCH(Data6[[#This Row],[Name:]],'Employee Info'!$B$3:$B$200,0),MATCH(Data6[[#Headers],[Truck]],'Employee Info'!$C$2:$J$2,0)),"")</f>
        <v/>
      </c>
      <c r="L818" s="19" t="str">
        <f>IFERROR(INDEX('Employee Info'!$C$3:$J$200,MATCH(Data6[[#This Row],[Name:]],'Employee Info'!$B$3:$B$200,0),MATCH(Data6[[#Headers],[Phone]],'Employee Info'!$C$2:$J$2,0)),"")</f>
        <v/>
      </c>
      <c r="M818" s="19" t="str">
        <f>IFERROR(INDEX('Employee Info'!$C$3:$J$200,MATCH(Data6[[#This Row],[Name:]],'Employee Info'!$B$3:$B$200,0),MATCH(Data6[[#Headers],[Tech]],'Employee Info'!$C$2:$J$2,0)),"")</f>
        <v/>
      </c>
      <c r="N818" s="19" t="str">
        <f>IFERROR(INDEX('Employee Info'!$C$3:$J$200,MATCH(Data6[[#This Row],[Name:]],'Employee Info'!$B$3:$B$200,0),MATCH(Data6[[#Headers],[Other]],'Employee Info'!$C$2:$J$2,0)),"")</f>
        <v/>
      </c>
      <c r="O818" s="19">
        <f>IFERROR((Data6[[#This Row],[Hours:]]*SUM(Data6[[#This Row],[Rate]:[Other]])),"")</f>
        <v>0</v>
      </c>
      <c r="P818" s="7" t="str">
        <f>IF(Data6[[#This Row],[WO'#:]]="","Riley #","WO#")</f>
        <v>Riley #</v>
      </c>
      <c r="Q818" s="7">
        <f>IFERROR(WEEKNUM(Data6[[#This Row],[Date:]]),"")</f>
        <v>20</v>
      </c>
      <c r="R818" s="6">
        <f t="shared" si="36"/>
        <v>45424</v>
      </c>
      <c r="S818" s="6">
        <f>Data6[[#This Row],[Week Start]]+7</f>
        <v>45431</v>
      </c>
      <c r="T818" s="7" t="str">
        <f t="shared" si="37"/>
        <v>5/12/2024 - 5/19/2024</v>
      </c>
      <c r="U818" s="7" t="str">
        <f t="shared" si="38"/>
        <v>Time Card</v>
      </c>
      <c r="V818" s="8" t="str">
        <f>RIGHT(TEXT(Data6[[#This Row],[Date:]],"mmddyyyy"),4)</f>
        <v>2024</v>
      </c>
      <c r="W818" s="8" t="str">
        <f>MID(TEXT(Data6[[#This Row],[Date:]],"mmddyyyy"),3,2)</f>
        <v>15</v>
      </c>
      <c r="X818" s="8" t="str">
        <f>LEFT(TEXT(Data6[[#This Row],[Date:]],"mmddyyyy"),2)</f>
        <v>05</v>
      </c>
      <c r="Y818" s="6">
        <f>DATE(Data6[[#This Row],[Year]],Data6[[#This Row],[Month]],Data6[[#This Row],[Day]])</f>
        <v>45427</v>
      </c>
    </row>
    <row r="819" spans="1:25">
      <c r="A819" s="5">
        <v>45428.286115972223</v>
      </c>
      <c r="B819" s="7" t="s">
        <v>66</v>
      </c>
      <c r="C819" s="6" t="s">
        <v>603</v>
      </c>
      <c r="D819" s="7" t="s">
        <v>566</v>
      </c>
      <c r="E819" s="8">
        <v>2</v>
      </c>
      <c r="F819" s="7" t="s">
        <v>68</v>
      </c>
      <c r="G819" s="7" t="s">
        <v>68</v>
      </c>
      <c r="H819" s="7" t="s">
        <v>536</v>
      </c>
      <c r="I819" s="7" t="s">
        <v>44</v>
      </c>
      <c r="J819" s="19" t="str">
        <f>IFERROR(INDEX('Employee Info'!$C$3:$E$200,MATCH(Data6[[#This Row],[Name:]],'Employee Info'!$B$3:$B$200,0),MATCH(Data6[[#This Row],[Hours Type:]],'Employee Info'!$C$2:$E$2,0)),"")</f>
        <v/>
      </c>
      <c r="K819" s="19" t="str">
        <f>IFERROR(INDEX('Employee Info'!$C$3:$J$200,MATCH(Data6[[#This Row],[Name:]],'Employee Info'!$B$3:$B$200,0),MATCH(Data6[[#Headers],[Truck]],'Employee Info'!$C$2:$J$2,0)),"")</f>
        <v/>
      </c>
      <c r="L819" s="19" t="str">
        <f>IFERROR(INDEX('Employee Info'!$C$3:$J$200,MATCH(Data6[[#This Row],[Name:]],'Employee Info'!$B$3:$B$200,0),MATCH(Data6[[#Headers],[Phone]],'Employee Info'!$C$2:$J$2,0)),"")</f>
        <v/>
      </c>
      <c r="M819" s="19" t="str">
        <f>IFERROR(INDEX('Employee Info'!$C$3:$J$200,MATCH(Data6[[#This Row],[Name:]],'Employee Info'!$B$3:$B$200,0),MATCH(Data6[[#Headers],[Tech]],'Employee Info'!$C$2:$J$2,0)),"")</f>
        <v/>
      </c>
      <c r="N819" s="19" t="str">
        <f>IFERROR(INDEX('Employee Info'!$C$3:$J$200,MATCH(Data6[[#This Row],[Name:]],'Employee Info'!$B$3:$B$200,0),MATCH(Data6[[#Headers],[Other]],'Employee Info'!$C$2:$J$2,0)),"")</f>
        <v/>
      </c>
      <c r="O819" s="19">
        <f>IFERROR((Data6[[#This Row],[Hours:]]*SUM(Data6[[#This Row],[Rate]:[Other]])),"")</f>
        <v>0</v>
      </c>
      <c r="P819" s="7" t="str">
        <f>IF(Data6[[#This Row],[WO'#:]]="","Riley #","WO#")</f>
        <v>Riley #</v>
      </c>
      <c r="Q819" s="7">
        <f>IFERROR(WEEKNUM(Data6[[#This Row],[Date:]]),"")</f>
        <v>20</v>
      </c>
      <c r="R819" s="6">
        <f t="shared" si="36"/>
        <v>45424</v>
      </c>
      <c r="S819" s="6">
        <f>Data6[[#This Row],[Week Start]]+7</f>
        <v>45431</v>
      </c>
      <c r="T819" s="7" t="str">
        <f t="shared" si="37"/>
        <v>5/12/2024 - 5/19/2024</v>
      </c>
      <c r="U819" s="7" t="str">
        <f t="shared" si="38"/>
        <v>Time Card</v>
      </c>
      <c r="V819" s="8" t="str">
        <f>RIGHT(TEXT(Data6[[#This Row],[Date:]],"mmddyyyy"),4)</f>
        <v>2024</v>
      </c>
      <c r="W819" s="8" t="str">
        <f>MID(TEXT(Data6[[#This Row],[Date:]],"mmddyyyy"),3,2)</f>
        <v>15</v>
      </c>
      <c r="X819" s="8" t="str">
        <f>LEFT(TEXT(Data6[[#This Row],[Date:]],"mmddyyyy"),2)</f>
        <v>05</v>
      </c>
      <c r="Y819" s="6">
        <f>DATE(Data6[[#This Row],[Year]],Data6[[#This Row],[Month]],Data6[[#This Row],[Day]])</f>
        <v>45427</v>
      </c>
    </row>
    <row r="820" spans="1:25">
      <c r="A820" s="5">
        <v>45427.584853703702</v>
      </c>
      <c r="B820" s="7" t="s">
        <v>35</v>
      </c>
      <c r="C820" s="6" t="s">
        <v>603</v>
      </c>
      <c r="D820" s="7" t="s">
        <v>606</v>
      </c>
      <c r="E820" s="8">
        <v>2</v>
      </c>
      <c r="F820" s="7" t="s">
        <v>68</v>
      </c>
      <c r="G820" s="7" t="s">
        <v>68</v>
      </c>
      <c r="H820" s="7" t="s">
        <v>607</v>
      </c>
      <c r="I820" s="7" t="s">
        <v>44</v>
      </c>
      <c r="J820" s="19" t="str">
        <f>IFERROR(INDEX('Employee Info'!$C$3:$E$200,MATCH(Data6[[#This Row],[Name:]],'Employee Info'!$B$3:$B$200,0),MATCH(Data6[[#This Row],[Hours Type:]],'Employee Info'!$C$2:$E$2,0)),"")</f>
        <v/>
      </c>
      <c r="K820" s="19" t="str">
        <f>IFERROR(INDEX('Employee Info'!$C$3:$J$200,MATCH(Data6[[#This Row],[Name:]],'Employee Info'!$B$3:$B$200,0),MATCH(Data6[[#Headers],[Truck]],'Employee Info'!$C$2:$J$2,0)),"")</f>
        <v/>
      </c>
      <c r="L820" s="19" t="str">
        <f>IFERROR(INDEX('Employee Info'!$C$3:$J$200,MATCH(Data6[[#This Row],[Name:]],'Employee Info'!$B$3:$B$200,0),MATCH(Data6[[#Headers],[Phone]],'Employee Info'!$C$2:$J$2,0)),"")</f>
        <v/>
      </c>
      <c r="M820" s="19" t="str">
        <f>IFERROR(INDEX('Employee Info'!$C$3:$J$200,MATCH(Data6[[#This Row],[Name:]],'Employee Info'!$B$3:$B$200,0),MATCH(Data6[[#Headers],[Tech]],'Employee Info'!$C$2:$J$2,0)),"")</f>
        <v/>
      </c>
      <c r="N820" s="19" t="str">
        <f>IFERROR(INDEX('Employee Info'!$C$3:$J$200,MATCH(Data6[[#This Row],[Name:]],'Employee Info'!$B$3:$B$200,0),MATCH(Data6[[#Headers],[Other]],'Employee Info'!$C$2:$J$2,0)),"")</f>
        <v/>
      </c>
      <c r="O820" s="19">
        <f>IFERROR((Data6[[#This Row],[Hours:]]*SUM(Data6[[#This Row],[Rate]:[Other]])),"")</f>
        <v>0</v>
      </c>
      <c r="P820" s="7" t="str">
        <f>IF(Data6[[#This Row],[WO'#:]]="","Riley #","WO#")</f>
        <v>Riley #</v>
      </c>
      <c r="Q820" s="7">
        <f>IFERROR(WEEKNUM(Data6[[#This Row],[Date:]]),"")</f>
        <v>20</v>
      </c>
      <c r="R820" s="6">
        <f t="shared" si="36"/>
        <v>45424</v>
      </c>
      <c r="S820" s="6">
        <f>Data6[[#This Row],[Week Start]]+7</f>
        <v>45431</v>
      </c>
      <c r="T820" s="7" t="str">
        <f t="shared" si="37"/>
        <v>5/12/2024 - 5/19/2024</v>
      </c>
      <c r="U820" s="7" t="str">
        <f t="shared" si="38"/>
        <v>Time Card</v>
      </c>
      <c r="V820" s="8" t="str">
        <f>RIGHT(TEXT(Data6[[#This Row],[Date:]],"mmddyyyy"),4)</f>
        <v>2024</v>
      </c>
      <c r="W820" s="8" t="str">
        <f>MID(TEXT(Data6[[#This Row],[Date:]],"mmddyyyy"),3,2)</f>
        <v>15</v>
      </c>
      <c r="X820" s="8" t="str">
        <f>LEFT(TEXT(Data6[[#This Row],[Date:]],"mmddyyyy"),2)</f>
        <v>05</v>
      </c>
      <c r="Y820" s="6">
        <f>DATE(Data6[[#This Row],[Year]],Data6[[#This Row],[Month]],Data6[[#This Row],[Day]])</f>
        <v>45427</v>
      </c>
    </row>
    <row r="821" spans="1:25">
      <c r="A821" s="5">
        <v>45428.298397569444</v>
      </c>
      <c r="B821" s="7" t="s">
        <v>66</v>
      </c>
      <c r="C821" s="6" t="s">
        <v>603</v>
      </c>
      <c r="D821" s="7" t="s">
        <v>610</v>
      </c>
      <c r="E821" s="8">
        <v>1</v>
      </c>
      <c r="F821" s="7" t="s">
        <v>68</v>
      </c>
      <c r="G821" s="7" t="s">
        <v>68</v>
      </c>
      <c r="H821" s="7" t="s">
        <v>607</v>
      </c>
      <c r="I821" s="7" t="s">
        <v>44</v>
      </c>
      <c r="J821" s="19" t="str">
        <f>IFERROR(INDEX('Employee Info'!$C$3:$E$200,MATCH(Data6[[#This Row],[Name:]],'Employee Info'!$B$3:$B$200,0),MATCH(Data6[[#This Row],[Hours Type:]],'Employee Info'!$C$2:$E$2,0)),"")</f>
        <v/>
      </c>
      <c r="K821" s="19" t="str">
        <f>IFERROR(INDEX('Employee Info'!$C$3:$J$200,MATCH(Data6[[#This Row],[Name:]],'Employee Info'!$B$3:$B$200,0),MATCH(Data6[[#Headers],[Truck]],'Employee Info'!$C$2:$J$2,0)),"")</f>
        <v/>
      </c>
      <c r="L821" s="19" t="str">
        <f>IFERROR(INDEX('Employee Info'!$C$3:$J$200,MATCH(Data6[[#This Row],[Name:]],'Employee Info'!$B$3:$B$200,0),MATCH(Data6[[#Headers],[Phone]],'Employee Info'!$C$2:$J$2,0)),"")</f>
        <v/>
      </c>
      <c r="M821" s="19" t="str">
        <f>IFERROR(INDEX('Employee Info'!$C$3:$J$200,MATCH(Data6[[#This Row],[Name:]],'Employee Info'!$B$3:$B$200,0),MATCH(Data6[[#Headers],[Tech]],'Employee Info'!$C$2:$J$2,0)),"")</f>
        <v/>
      </c>
      <c r="N821" s="19" t="str">
        <f>IFERROR(INDEX('Employee Info'!$C$3:$J$200,MATCH(Data6[[#This Row],[Name:]],'Employee Info'!$B$3:$B$200,0),MATCH(Data6[[#Headers],[Other]],'Employee Info'!$C$2:$J$2,0)),"")</f>
        <v/>
      </c>
      <c r="O821" s="19">
        <f>IFERROR((Data6[[#This Row],[Hours:]]*SUM(Data6[[#This Row],[Rate]:[Other]])),"")</f>
        <v>0</v>
      </c>
      <c r="P821" s="7" t="str">
        <f>IF(Data6[[#This Row],[WO'#:]]="","Riley #","WO#")</f>
        <v>Riley #</v>
      </c>
      <c r="Q821" s="7">
        <f>IFERROR(WEEKNUM(Data6[[#This Row],[Date:]]),"")</f>
        <v>20</v>
      </c>
      <c r="R821" s="6">
        <f t="shared" si="36"/>
        <v>45424</v>
      </c>
      <c r="S821" s="6">
        <f>Data6[[#This Row],[Week Start]]+7</f>
        <v>45431</v>
      </c>
      <c r="T821" s="7" t="str">
        <f t="shared" si="37"/>
        <v>5/12/2024 - 5/19/2024</v>
      </c>
      <c r="U821" s="7" t="str">
        <f t="shared" si="38"/>
        <v>Time Card</v>
      </c>
      <c r="V821" s="8" t="str">
        <f>RIGHT(TEXT(Data6[[#This Row],[Date:]],"mmddyyyy"),4)</f>
        <v>2024</v>
      </c>
      <c r="W821" s="8" t="str">
        <f>MID(TEXT(Data6[[#This Row],[Date:]],"mmddyyyy"),3,2)</f>
        <v>15</v>
      </c>
      <c r="X821" s="8" t="str">
        <f>LEFT(TEXT(Data6[[#This Row],[Date:]],"mmddyyyy"),2)</f>
        <v>05</v>
      </c>
      <c r="Y821" s="6">
        <f>DATE(Data6[[#This Row],[Year]],Data6[[#This Row],[Month]],Data6[[#This Row],[Day]])</f>
        <v>45427</v>
      </c>
    </row>
    <row r="822" spans="1:25">
      <c r="A822" s="5">
        <v>45428.307727777777</v>
      </c>
      <c r="B822" s="7" t="s">
        <v>66</v>
      </c>
      <c r="C822" s="6" t="s">
        <v>611</v>
      </c>
      <c r="D822" s="7" t="s">
        <v>612</v>
      </c>
      <c r="E822" s="8">
        <v>4</v>
      </c>
      <c r="F822" s="7">
        <v>6984733</v>
      </c>
      <c r="G822" s="7" t="s">
        <v>68</v>
      </c>
      <c r="H822" s="7" t="s">
        <v>69</v>
      </c>
      <c r="I822" s="7" t="s">
        <v>44</v>
      </c>
      <c r="J822" s="19" t="str">
        <f>IFERROR(INDEX('Employee Info'!$C$3:$E$200,MATCH(Data6[[#This Row],[Name:]],'Employee Info'!$B$3:$B$200,0),MATCH(Data6[[#This Row],[Hours Type:]],'Employee Info'!$C$2:$E$2,0)),"")</f>
        <v/>
      </c>
      <c r="K822" s="19" t="str">
        <f>IFERROR(INDEX('Employee Info'!$C$3:$J$200,MATCH(Data6[[#This Row],[Name:]],'Employee Info'!$B$3:$B$200,0),MATCH(Data6[[#Headers],[Truck]],'Employee Info'!$C$2:$J$2,0)),"")</f>
        <v/>
      </c>
      <c r="L822" s="19" t="str">
        <f>IFERROR(INDEX('Employee Info'!$C$3:$J$200,MATCH(Data6[[#This Row],[Name:]],'Employee Info'!$B$3:$B$200,0),MATCH(Data6[[#Headers],[Phone]],'Employee Info'!$C$2:$J$2,0)),"")</f>
        <v/>
      </c>
      <c r="M822" s="19" t="str">
        <f>IFERROR(INDEX('Employee Info'!$C$3:$J$200,MATCH(Data6[[#This Row],[Name:]],'Employee Info'!$B$3:$B$200,0),MATCH(Data6[[#Headers],[Tech]],'Employee Info'!$C$2:$J$2,0)),"")</f>
        <v/>
      </c>
      <c r="N822" s="19" t="str">
        <f>IFERROR(INDEX('Employee Info'!$C$3:$J$200,MATCH(Data6[[#This Row],[Name:]],'Employee Info'!$B$3:$B$200,0),MATCH(Data6[[#Headers],[Other]],'Employee Info'!$C$2:$J$2,0)),"")</f>
        <v/>
      </c>
      <c r="O822" s="19">
        <f>IFERROR((Data6[[#This Row],[Hours:]]*SUM(Data6[[#This Row],[Rate]:[Other]])),"")</f>
        <v>0</v>
      </c>
      <c r="P822" s="7" t="str">
        <f>IF(Data6[[#This Row],[WO'#:]]="","Riley #","WO#")</f>
        <v>WO#</v>
      </c>
      <c r="Q822" s="7">
        <f>IFERROR(WEEKNUM(Data6[[#This Row],[Date:]]),"")</f>
        <v>20</v>
      </c>
      <c r="R822" s="6">
        <f t="shared" si="36"/>
        <v>45424</v>
      </c>
      <c r="S822" s="6">
        <f>Data6[[#This Row],[Week Start]]+7</f>
        <v>45431</v>
      </c>
      <c r="T822" s="7" t="str">
        <f t="shared" si="37"/>
        <v>5/12/2024 - 5/19/2024</v>
      </c>
      <c r="U822" s="7" t="str">
        <f t="shared" si="38"/>
        <v>Time Card</v>
      </c>
      <c r="V822" s="8" t="str">
        <f>RIGHT(TEXT(Data6[[#This Row],[Date:]],"mmddyyyy"),4)</f>
        <v>2024</v>
      </c>
      <c r="W822" s="8" t="str">
        <f>MID(TEXT(Data6[[#This Row],[Date:]],"mmddyyyy"),3,2)</f>
        <v>16</v>
      </c>
      <c r="X822" s="8" t="str">
        <f>LEFT(TEXT(Data6[[#This Row],[Date:]],"mmddyyyy"),2)</f>
        <v>05</v>
      </c>
      <c r="Y822" s="6">
        <f>DATE(Data6[[#This Row],[Year]],Data6[[#This Row],[Month]],Data6[[#This Row],[Day]])</f>
        <v>45428</v>
      </c>
    </row>
    <row r="823" spans="1:25">
      <c r="A823" s="5">
        <v>45428.263837962964</v>
      </c>
      <c r="B823" s="7" t="s">
        <v>23</v>
      </c>
      <c r="C823" s="6" t="s">
        <v>611</v>
      </c>
      <c r="D823" s="7" t="s">
        <v>584</v>
      </c>
      <c r="E823" s="8">
        <v>8</v>
      </c>
      <c r="F823" s="7">
        <v>7098027</v>
      </c>
      <c r="G823" s="7" t="s">
        <v>68</v>
      </c>
      <c r="H823" s="7" t="s">
        <v>69</v>
      </c>
      <c r="I823" s="7" t="s">
        <v>44</v>
      </c>
      <c r="J823" s="19" t="str">
        <f>IFERROR(INDEX('Employee Info'!$C$3:$E$200,MATCH(Data6[[#This Row],[Name:]],'Employee Info'!$B$3:$B$200,0),MATCH(Data6[[#This Row],[Hours Type:]],'Employee Info'!$C$2:$E$2,0)),"")</f>
        <v/>
      </c>
      <c r="K823" s="19" t="str">
        <f>IFERROR(INDEX('Employee Info'!$C$3:$J$200,MATCH(Data6[[#This Row],[Name:]],'Employee Info'!$B$3:$B$200,0),MATCH(Data6[[#Headers],[Truck]],'Employee Info'!$C$2:$J$2,0)),"")</f>
        <v/>
      </c>
      <c r="L823" s="19" t="str">
        <f>IFERROR(INDEX('Employee Info'!$C$3:$J$200,MATCH(Data6[[#This Row],[Name:]],'Employee Info'!$B$3:$B$200,0),MATCH(Data6[[#Headers],[Phone]],'Employee Info'!$C$2:$J$2,0)),"")</f>
        <v/>
      </c>
      <c r="M823" s="19" t="str">
        <f>IFERROR(INDEX('Employee Info'!$C$3:$J$200,MATCH(Data6[[#This Row],[Name:]],'Employee Info'!$B$3:$B$200,0),MATCH(Data6[[#Headers],[Tech]],'Employee Info'!$C$2:$J$2,0)),"")</f>
        <v/>
      </c>
      <c r="N823" s="19" t="str">
        <f>IFERROR(INDEX('Employee Info'!$C$3:$J$200,MATCH(Data6[[#This Row],[Name:]],'Employee Info'!$B$3:$B$200,0),MATCH(Data6[[#Headers],[Other]],'Employee Info'!$C$2:$J$2,0)),"")</f>
        <v/>
      </c>
      <c r="O823" s="19">
        <f>IFERROR((Data6[[#This Row],[Hours:]]*SUM(Data6[[#This Row],[Rate]:[Other]])),"")</f>
        <v>0</v>
      </c>
      <c r="P823" s="7" t="str">
        <f>IF(Data6[[#This Row],[WO'#:]]="","Riley #","WO#")</f>
        <v>WO#</v>
      </c>
      <c r="Q823" s="7">
        <f>IFERROR(WEEKNUM(Data6[[#This Row],[Date:]]),"")</f>
        <v>20</v>
      </c>
      <c r="R823" s="6">
        <f t="shared" si="36"/>
        <v>45424</v>
      </c>
      <c r="S823" s="6">
        <f>Data6[[#This Row],[Week Start]]+7</f>
        <v>45431</v>
      </c>
      <c r="T823" s="7" t="str">
        <f t="shared" si="37"/>
        <v>5/12/2024 - 5/19/2024</v>
      </c>
      <c r="U823" s="7" t="str">
        <f t="shared" si="38"/>
        <v>Time Card</v>
      </c>
      <c r="V823" s="8" t="str">
        <f>RIGHT(TEXT(Data6[[#This Row],[Date:]],"mmddyyyy"),4)</f>
        <v>2024</v>
      </c>
      <c r="W823" s="8" t="str">
        <f>MID(TEXT(Data6[[#This Row],[Date:]],"mmddyyyy"),3,2)</f>
        <v>16</v>
      </c>
      <c r="X823" s="8" t="str">
        <f>LEFT(TEXT(Data6[[#This Row],[Date:]],"mmddyyyy"),2)</f>
        <v>05</v>
      </c>
      <c r="Y823" s="6">
        <f>DATE(Data6[[#This Row],[Year]],Data6[[#This Row],[Month]],Data6[[#This Row],[Day]])</f>
        <v>45428</v>
      </c>
    </row>
    <row r="824" spans="1:25">
      <c r="A824" s="5">
        <v>45428.281973379628</v>
      </c>
      <c r="B824" s="7" t="s">
        <v>66</v>
      </c>
      <c r="C824" s="6" t="s">
        <v>611</v>
      </c>
      <c r="D824" s="7" t="s">
        <v>584</v>
      </c>
      <c r="E824" s="8">
        <v>1</v>
      </c>
      <c r="F824" s="7">
        <v>7098027</v>
      </c>
      <c r="G824" s="7" t="s">
        <v>68</v>
      </c>
      <c r="H824" s="7" t="s">
        <v>69</v>
      </c>
      <c r="I824" s="7" t="s">
        <v>44</v>
      </c>
      <c r="J824" s="19" t="str">
        <f>IFERROR(INDEX('Employee Info'!$C$3:$E$200,MATCH(Data6[[#This Row],[Name:]],'Employee Info'!$B$3:$B$200,0),MATCH(Data6[[#This Row],[Hours Type:]],'Employee Info'!$C$2:$E$2,0)),"")</f>
        <v/>
      </c>
      <c r="K824" s="19" t="str">
        <f>IFERROR(INDEX('Employee Info'!$C$3:$J$200,MATCH(Data6[[#This Row],[Name:]],'Employee Info'!$B$3:$B$200,0),MATCH(Data6[[#Headers],[Truck]],'Employee Info'!$C$2:$J$2,0)),"")</f>
        <v/>
      </c>
      <c r="L824" s="19" t="str">
        <f>IFERROR(INDEX('Employee Info'!$C$3:$J$200,MATCH(Data6[[#This Row],[Name:]],'Employee Info'!$B$3:$B$200,0),MATCH(Data6[[#Headers],[Phone]],'Employee Info'!$C$2:$J$2,0)),"")</f>
        <v/>
      </c>
      <c r="M824" s="19" t="str">
        <f>IFERROR(INDEX('Employee Info'!$C$3:$J$200,MATCH(Data6[[#This Row],[Name:]],'Employee Info'!$B$3:$B$200,0),MATCH(Data6[[#Headers],[Tech]],'Employee Info'!$C$2:$J$2,0)),"")</f>
        <v/>
      </c>
      <c r="N824" s="19" t="str">
        <f>IFERROR(INDEX('Employee Info'!$C$3:$J$200,MATCH(Data6[[#This Row],[Name:]],'Employee Info'!$B$3:$B$200,0),MATCH(Data6[[#Headers],[Other]],'Employee Info'!$C$2:$J$2,0)),"")</f>
        <v/>
      </c>
      <c r="O824" s="19">
        <f>IFERROR((Data6[[#This Row],[Hours:]]*SUM(Data6[[#This Row],[Rate]:[Other]])),"")</f>
        <v>0</v>
      </c>
      <c r="P824" s="7" t="str">
        <f>IF(Data6[[#This Row],[WO'#:]]="","Riley #","WO#")</f>
        <v>WO#</v>
      </c>
      <c r="Q824" s="7">
        <f>IFERROR(WEEKNUM(Data6[[#This Row],[Date:]]),"")</f>
        <v>20</v>
      </c>
      <c r="R824" s="6">
        <f t="shared" si="36"/>
        <v>45424</v>
      </c>
      <c r="S824" s="6">
        <f>Data6[[#This Row],[Week Start]]+7</f>
        <v>45431</v>
      </c>
      <c r="T824" s="7" t="str">
        <f t="shared" si="37"/>
        <v>5/12/2024 - 5/19/2024</v>
      </c>
      <c r="U824" s="7" t="str">
        <f t="shared" si="38"/>
        <v>Time Card</v>
      </c>
      <c r="V824" s="8" t="str">
        <f>RIGHT(TEXT(Data6[[#This Row],[Date:]],"mmddyyyy"),4)</f>
        <v>2024</v>
      </c>
      <c r="W824" s="8" t="str">
        <f>MID(TEXT(Data6[[#This Row],[Date:]],"mmddyyyy"),3,2)</f>
        <v>16</v>
      </c>
      <c r="X824" s="8" t="str">
        <f>LEFT(TEXT(Data6[[#This Row],[Date:]],"mmddyyyy"),2)</f>
        <v>05</v>
      </c>
      <c r="Y824" s="6">
        <f>DATE(Data6[[#This Row],[Year]],Data6[[#This Row],[Month]],Data6[[#This Row],[Day]])</f>
        <v>45428</v>
      </c>
    </row>
    <row r="825" spans="1:25">
      <c r="A825" s="5">
        <v>45429.498017129627</v>
      </c>
      <c r="B825" s="7" t="s">
        <v>35</v>
      </c>
      <c r="C825" s="6" t="s">
        <v>611</v>
      </c>
      <c r="D825" s="7" t="s">
        <v>617</v>
      </c>
      <c r="E825" s="8">
        <v>2</v>
      </c>
      <c r="F825" s="7" t="s">
        <v>68</v>
      </c>
      <c r="G825" s="7" t="s">
        <v>68</v>
      </c>
      <c r="H825" s="7" t="s">
        <v>69</v>
      </c>
      <c r="I825" s="7" t="s">
        <v>44</v>
      </c>
      <c r="J825" s="19" t="str">
        <f>IFERROR(INDEX('Employee Info'!$C$3:$E$200,MATCH(Data6[[#This Row],[Name:]],'Employee Info'!$B$3:$B$200,0),MATCH(Data6[[#This Row],[Hours Type:]],'Employee Info'!$C$2:$E$2,0)),"")</f>
        <v/>
      </c>
      <c r="K825" s="19" t="str">
        <f>IFERROR(INDEX('Employee Info'!$C$3:$J$200,MATCH(Data6[[#This Row],[Name:]],'Employee Info'!$B$3:$B$200,0),MATCH(Data6[[#Headers],[Truck]],'Employee Info'!$C$2:$J$2,0)),"")</f>
        <v/>
      </c>
      <c r="L825" s="19" t="str">
        <f>IFERROR(INDEX('Employee Info'!$C$3:$J$200,MATCH(Data6[[#This Row],[Name:]],'Employee Info'!$B$3:$B$200,0),MATCH(Data6[[#Headers],[Phone]],'Employee Info'!$C$2:$J$2,0)),"")</f>
        <v/>
      </c>
      <c r="M825" s="19" t="str">
        <f>IFERROR(INDEX('Employee Info'!$C$3:$J$200,MATCH(Data6[[#This Row],[Name:]],'Employee Info'!$B$3:$B$200,0),MATCH(Data6[[#Headers],[Tech]],'Employee Info'!$C$2:$J$2,0)),"")</f>
        <v/>
      </c>
      <c r="N825" s="19" t="str">
        <f>IFERROR(INDEX('Employee Info'!$C$3:$J$200,MATCH(Data6[[#This Row],[Name:]],'Employee Info'!$B$3:$B$200,0),MATCH(Data6[[#Headers],[Other]],'Employee Info'!$C$2:$J$2,0)),"")</f>
        <v/>
      </c>
      <c r="O825" s="19">
        <f>IFERROR((Data6[[#This Row],[Hours:]]*SUM(Data6[[#This Row],[Rate]:[Other]])),"")</f>
        <v>0</v>
      </c>
      <c r="P825" s="7" t="str">
        <f>IF(Data6[[#This Row],[WO'#:]]="","Riley #","WO#")</f>
        <v>Riley #</v>
      </c>
      <c r="Q825" s="7">
        <f>IFERROR(WEEKNUM(Data6[[#This Row],[Date:]]),"")</f>
        <v>20</v>
      </c>
      <c r="R825" s="6">
        <f t="shared" si="36"/>
        <v>45424</v>
      </c>
      <c r="S825" s="6">
        <f>Data6[[#This Row],[Week Start]]+7</f>
        <v>45431</v>
      </c>
      <c r="T825" s="7" t="str">
        <f t="shared" si="37"/>
        <v>5/12/2024 - 5/19/2024</v>
      </c>
      <c r="U825" s="7" t="str">
        <f t="shared" si="38"/>
        <v>Time Card</v>
      </c>
      <c r="V825" s="8" t="str">
        <f>RIGHT(TEXT(Data6[[#This Row],[Date:]],"mmddyyyy"),4)</f>
        <v>2024</v>
      </c>
      <c r="W825" s="8" t="str">
        <f>MID(TEXT(Data6[[#This Row],[Date:]],"mmddyyyy"),3,2)</f>
        <v>16</v>
      </c>
      <c r="X825" s="8" t="str">
        <f>LEFT(TEXT(Data6[[#This Row],[Date:]],"mmddyyyy"),2)</f>
        <v>05</v>
      </c>
      <c r="Y825" s="6">
        <f>DATE(Data6[[#This Row],[Year]],Data6[[#This Row],[Month]],Data6[[#This Row],[Day]])</f>
        <v>45428</v>
      </c>
    </row>
    <row r="826" spans="1:25">
      <c r="A826" s="5">
        <v>45428.297938310185</v>
      </c>
      <c r="B826" s="7" t="s">
        <v>66</v>
      </c>
      <c r="C826" s="6" t="s">
        <v>611</v>
      </c>
      <c r="D826" s="7" t="s">
        <v>609</v>
      </c>
      <c r="E826" s="8">
        <v>1</v>
      </c>
      <c r="F826" s="7" t="s">
        <v>68</v>
      </c>
      <c r="G826" s="7" t="s">
        <v>68</v>
      </c>
      <c r="H826" s="7" t="s">
        <v>202</v>
      </c>
      <c r="I826" s="7" t="s">
        <v>44</v>
      </c>
      <c r="J826" s="19" t="str">
        <f>IFERROR(INDEX('Employee Info'!$C$3:$E$200,MATCH(Data6[[#This Row],[Name:]],'Employee Info'!$B$3:$B$200,0),MATCH(Data6[[#This Row],[Hours Type:]],'Employee Info'!$C$2:$E$2,0)),"")</f>
        <v/>
      </c>
      <c r="K826" s="19" t="str">
        <f>IFERROR(INDEX('Employee Info'!$C$3:$J$200,MATCH(Data6[[#This Row],[Name:]],'Employee Info'!$B$3:$B$200,0),MATCH(Data6[[#Headers],[Truck]],'Employee Info'!$C$2:$J$2,0)),"")</f>
        <v/>
      </c>
      <c r="L826" s="19" t="str">
        <f>IFERROR(INDEX('Employee Info'!$C$3:$J$200,MATCH(Data6[[#This Row],[Name:]],'Employee Info'!$B$3:$B$200,0),MATCH(Data6[[#Headers],[Phone]],'Employee Info'!$C$2:$J$2,0)),"")</f>
        <v/>
      </c>
      <c r="M826" s="19" t="str">
        <f>IFERROR(INDEX('Employee Info'!$C$3:$J$200,MATCH(Data6[[#This Row],[Name:]],'Employee Info'!$B$3:$B$200,0),MATCH(Data6[[#Headers],[Tech]],'Employee Info'!$C$2:$J$2,0)),"")</f>
        <v/>
      </c>
      <c r="N826" s="19" t="str">
        <f>IFERROR(INDEX('Employee Info'!$C$3:$J$200,MATCH(Data6[[#This Row],[Name:]],'Employee Info'!$B$3:$B$200,0),MATCH(Data6[[#Headers],[Other]],'Employee Info'!$C$2:$J$2,0)),"")</f>
        <v/>
      </c>
      <c r="O826" s="19">
        <f>IFERROR((Data6[[#This Row],[Hours:]]*SUM(Data6[[#This Row],[Rate]:[Other]])),"")</f>
        <v>0</v>
      </c>
      <c r="P826" s="7" t="str">
        <f>IF(Data6[[#This Row],[WO'#:]]="","Riley #","WO#")</f>
        <v>Riley #</v>
      </c>
      <c r="Q826" s="7">
        <f>IFERROR(WEEKNUM(Data6[[#This Row],[Date:]]),"")</f>
        <v>20</v>
      </c>
      <c r="R826" s="6">
        <f t="shared" si="36"/>
        <v>45424</v>
      </c>
      <c r="S826" s="6">
        <f>Data6[[#This Row],[Week Start]]+7</f>
        <v>45431</v>
      </c>
      <c r="T826" s="7" t="str">
        <f t="shared" si="37"/>
        <v>5/12/2024 - 5/19/2024</v>
      </c>
      <c r="U826" s="7" t="str">
        <f t="shared" si="38"/>
        <v>Time Card</v>
      </c>
      <c r="V826" s="8" t="str">
        <f>RIGHT(TEXT(Data6[[#This Row],[Date:]],"mmddyyyy"),4)</f>
        <v>2024</v>
      </c>
      <c r="W826" s="8" t="str">
        <f>MID(TEXT(Data6[[#This Row],[Date:]],"mmddyyyy"),3,2)</f>
        <v>16</v>
      </c>
      <c r="X826" s="8" t="str">
        <f>LEFT(TEXT(Data6[[#This Row],[Date:]],"mmddyyyy"),2)</f>
        <v>05</v>
      </c>
      <c r="Y826" s="6">
        <f>DATE(Data6[[#This Row],[Year]],Data6[[#This Row],[Month]],Data6[[#This Row],[Day]])</f>
        <v>45428</v>
      </c>
    </row>
    <row r="827" spans="1:25">
      <c r="A827" s="5">
        <v>45428.302484953703</v>
      </c>
      <c r="B827" s="7" t="s">
        <v>66</v>
      </c>
      <c r="C827" s="6" t="s">
        <v>611</v>
      </c>
      <c r="D827" s="7" t="s">
        <v>609</v>
      </c>
      <c r="E827" s="8">
        <v>1</v>
      </c>
      <c r="F827" s="7" t="s">
        <v>68</v>
      </c>
      <c r="G827" s="7" t="s">
        <v>68</v>
      </c>
      <c r="H827" s="7" t="s">
        <v>202</v>
      </c>
      <c r="I827" s="7" t="s">
        <v>44</v>
      </c>
      <c r="J827" s="19" t="str">
        <f>IFERROR(INDEX('Employee Info'!$C$3:$E$200,MATCH(Data6[[#This Row],[Name:]],'Employee Info'!$B$3:$B$200,0),MATCH(Data6[[#This Row],[Hours Type:]],'Employee Info'!$C$2:$E$2,0)),"")</f>
        <v/>
      </c>
      <c r="K827" s="19" t="str">
        <f>IFERROR(INDEX('Employee Info'!$C$3:$J$200,MATCH(Data6[[#This Row],[Name:]],'Employee Info'!$B$3:$B$200,0),MATCH(Data6[[#Headers],[Truck]],'Employee Info'!$C$2:$J$2,0)),"")</f>
        <v/>
      </c>
      <c r="L827" s="19" t="str">
        <f>IFERROR(INDEX('Employee Info'!$C$3:$J$200,MATCH(Data6[[#This Row],[Name:]],'Employee Info'!$B$3:$B$200,0),MATCH(Data6[[#Headers],[Phone]],'Employee Info'!$C$2:$J$2,0)),"")</f>
        <v/>
      </c>
      <c r="M827" s="19" t="str">
        <f>IFERROR(INDEX('Employee Info'!$C$3:$J$200,MATCH(Data6[[#This Row],[Name:]],'Employee Info'!$B$3:$B$200,0),MATCH(Data6[[#Headers],[Tech]],'Employee Info'!$C$2:$J$2,0)),"")</f>
        <v/>
      </c>
      <c r="N827" s="19" t="str">
        <f>IFERROR(INDEX('Employee Info'!$C$3:$J$200,MATCH(Data6[[#This Row],[Name:]],'Employee Info'!$B$3:$B$200,0),MATCH(Data6[[#Headers],[Other]],'Employee Info'!$C$2:$J$2,0)),"")</f>
        <v/>
      </c>
      <c r="O827" s="19">
        <f>IFERROR((Data6[[#This Row],[Hours:]]*SUM(Data6[[#This Row],[Rate]:[Other]])),"")</f>
        <v>0</v>
      </c>
      <c r="P827" s="7" t="str">
        <f>IF(Data6[[#This Row],[WO'#:]]="","Riley #","WO#")</f>
        <v>Riley #</v>
      </c>
      <c r="Q827" s="7">
        <f>IFERROR(WEEKNUM(Data6[[#This Row],[Date:]]),"")</f>
        <v>20</v>
      </c>
      <c r="R827" s="6">
        <f t="shared" si="36"/>
        <v>45424</v>
      </c>
      <c r="S827" s="6">
        <f>Data6[[#This Row],[Week Start]]+7</f>
        <v>45431</v>
      </c>
      <c r="T827" s="7" t="str">
        <f t="shared" si="37"/>
        <v>5/12/2024 - 5/19/2024</v>
      </c>
      <c r="U827" s="7" t="str">
        <f t="shared" si="38"/>
        <v>Time Card</v>
      </c>
      <c r="V827" s="8" t="str">
        <f>RIGHT(TEXT(Data6[[#This Row],[Date:]],"mmddyyyy"),4)</f>
        <v>2024</v>
      </c>
      <c r="W827" s="8" t="str">
        <f>MID(TEXT(Data6[[#This Row],[Date:]],"mmddyyyy"),3,2)</f>
        <v>16</v>
      </c>
      <c r="X827" s="8" t="str">
        <f>LEFT(TEXT(Data6[[#This Row],[Date:]],"mmddyyyy"),2)</f>
        <v>05</v>
      </c>
      <c r="Y827" s="6">
        <f>DATE(Data6[[#This Row],[Year]],Data6[[#This Row],[Month]],Data6[[#This Row],[Day]])</f>
        <v>45428</v>
      </c>
    </row>
    <row r="828" spans="1:25">
      <c r="A828" s="5">
        <v>45429.495581134259</v>
      </c>
      <c r="B828" s="7" t="s">
        <v>35</v>
      </c>
      <c r="C828" s="6" t="s">
        <v>611</v>
      </c>
      <c r="D828" s="7" t="s">
        <v>614</v>
      </c>
      <c r="E828" s="8">
        <v>3</v>
      </c>
      <c r="F828" s="7" t="s">
        <v>68</v>
      </c>
      <c r="G828" s="7" t="s">
        <v>68</v>
      </c>
      <c r="H828" s="7" t="s">
        <v>202</v>
      </c>
      <c r="I828" s="7" t="s">
        <v>44</v>
      </c>
      <c r="J828" s="19" t="str">
        <f>IFERROR(INDEX('Employee Info'!$C$3:$E$200,MATCH(Data6[[#This Row],[Name:]],'Employee Info'!$B$3:$B$200,0),MATCH(Data6[[#This Row],[Hours Type:]],'Employee Info'!$C$2:$E$2,0)),"")</f>
        <v/>
      </c>
      <c r="K828" s="19" t="str">
        <f>IFERROR(INDEX('Employee Info'!$C$3:$J$200,MATCH(Data6[[#This Row],[Name:]],'Employee Info'!$B$3:$B$200,0),MATCH(Data6[[#Headers],[Truck]],'Employee Info'!$C$2:$J$2,0)),"")</f>
        <v/>
      </c>
      <c r="L828" s="19" t="str">
        <f>IFERROR(INDEX('Employee Info'!$C$3:$J$200,MATCH(Data6[[#This Row],[Name:]],'Employee Info'!$B$3:$B$200,0),MATCH(Data6[[#Headers],[Phone]],'Employee Info'!$C$2:$J$2,0)),"")</f>
        <v/>
      </c>
      <c r="M828" s="19" t="str">
        <f>IFERROR(INDEX('Employee Info'!$C$3:$J$200,MATCH(Data6[[#This Row],[Name:]],'Employee Info'!$B$3:$B$200,0),MATCH(Data6[[#Headers],[Tech]],'Employee Info'!$C$2:$J$2,0)),"")</f>
        <v/>
      </c>
      <c r="N828" s="19" t="str">
        <f>IFERROR(INDEX('Employee Info'!$C$3:$J$200,MATCH(Data6[[#This Row],[Name:]],'Employee Info'!$B$3:$B$200,0),MATCH(Data6[[#Headers],[Other]],'Employee Info'!$C$2:$J$2,0)),"")</f>
        <v/>
      </c>
      <c r="O828" s="19">
        <f>IFERROR((Data6[[#This Row],[Hours:]]*SUM(Data6[[#This Row],[Rate]:[Other]])),"")</f>
        <v>0</v>
      </c>
      <c r="P828" s="7" t="str">
        <f>IF(Data6[[#This Row],[WO'#:]]="","Riley #","WO#")</f>
        <v>Riley #</v>
      </c>
      <c r="Q828" s="7">
        <f>IFERROR(WEEKNUM(Data6[[#This Row],[Date:]]),"")</f>
        <v>20</v>
      </c>
      <c r="R828" s="6">
        <f t="shared" si="36"/>
        <v>45424</v>
      </c>
      <c r="S828" s="6">
        <f>Data6[[#This Row],[Week Start]]+7</f>
        <v>45431</v>
      </c>
      <c r="T828" s="7" t="str">
        <f t="shared" si="37"/>
        <v>5/12/2024 - 5/19/2024</v>
      </c>
      <c r="U828" s="7" t="str">
        <f t="shared" si="38"/>
        <v>Time Card</v>
      </c>
      <c r="V828" s="8" t="str">
        <f>RIGHT(TEXT(Data6[[#This Row],[Date:]],"mmddyyyy"),4)</f>
        <v>2024</v>
      </c>
      <c r="W828" s="8" t="str">
        <f>MID(TEXT(Data6[[#This Row],[Date:]],"mmddyyyy"),3,2)</f>
        <v>16</v>
      </c>
      <c r="X828" s="8" t="str">
        <f>LEFT(TEXT(Data6[[#This Row],[Date:]],"mmddyyyy"),2)</f>
        <v>05</v>
      </c>
      <c r="Y828" s="6">
        <f>DATE(Data6[[#This Row],[Year]],Data6[[#This Row],[Month]],Data6[[#This Row],[Day]])</f>
        <v>45428</v>
      </c>
    </row>
    <row r="829" spans="1:25">
      <c r="A829" s="5">
        <v>45429.50026134259</v>
      </c>
      <c r="B829" s="7" t="s">
        <v>35</v>
      </c>
      <c r="C829" s="6" t="s">
        <v>611</v>
      </c>
      <c r="D829" s="7" t="s">
        <v>619</v>
      </c>
      <c r="E829" s="8">
        <v>0.5</v>
      </c>
      <c r="F829" s="7" t="s">
        <v>68</v>
      </c>
      <c r="G829" s="7" t="s">
        <v>68</v>
      </c>
      <c r="H829" s="7" t="s">
        <v>92</v>
      </c>
      <c r="I829" s="7" t="s">
        <v>44</v>
      </c>
      <c r="J829" s="19" t="str">
        <f>IFERROR(INDEX('Employee Info'!$C$3:$E$200,MATCH(Data6[[#This Row],[Name:]],'Employee Info'!$B$3:$B$200,0),MATCH(Data6[[#This Row],[Hours Type:]],'Employee Info'!$C$2:$E$2,0)),"")</f>
        <v/>
      </c>
      <c r="K829" s="19" t="str">
        <f>IFERROR(INDEX('Employee Info'!$C$3:$J$200,MATCH(Data6[[#This Row],[Name:]],'Employee Info'!$B$3:$B$200,0),MATCH(Data6[[#Headers],[Truck]],'Employee Info'!$C$2:$J$2,0)),"")</f>
        <v/>
      </c>
      <c r="L829" s="19" t="str">
        <f>IFERROR(INDEX('Employee Info'!$C$3:$J$200,MATCH(Data6[[#This Row],[Name:]],'Employee Info'!$B$3:$B$200,0),MATCH(Data6[[#Headers],[Phone]],'Employee Info'!$C$2:$J$2,0)),"")</f>
        <v/>
      </c>
      <c r="M829" s="19" t="str">
        <f>IFERROR(INDEX('Employee Info'!$C$3:$J$200,MATCH(Data6[[#This Row],[Name:]],'Employee Info'!$B$3:$B$200,0),MATCH(Data6[[#Headers],[Tech]],'Employee Info'!$C$2:$J$2,0)),"")</f>
        <v/>
      </c>
      <c r="N829" s="19" t="str">
        <f>IFERROR(INDEX('Employee Info'!$C$3:$J$200,MATCH(Data6[[#This Row],[Name:]],'Employee Info'!$B$3:$B$200,0),MATCH(Data6[[#Headers],[Other]],'Employee Info'!$C$2:$J$2,0)),"")</f>
        <v/>
      </c>
      <c r="O829" s="19">
        <f>IFERROR((Data6[[#This Row],[Hours:]]*SUM(Data6[[#This Row],[Rate]:[Other]])),"")</f>
        <v>0</v>
      </c>
      <c r="P829" s="7" t="str">
        <f>IF(Data6[[#This Row],[WO'#:]]="","Riley #","WO#")</f>
        <v>Riley #</v>
      </c>
      <c r="Q829" s="7">
        <f>IFERROR(WEEKNUM(Data6[[#This Row],[Date:]]),"")</f>
        <v>20</v>
      </c>
      <c r="R829" s="6">
        <f t="shared" si="36"/>
        <v>45424</v>
      </c>
      <c r="S829" s="6">
        <f>Data6[[#This Row],[Week Start]]+7</f>
        <v>45431</v>
      </c>
      <c r="T829" s="7" t="str">
        <f t="shared" si="37"/>
        <v>5/12/2024 - 5/19/2024</v>
      </c>
      <c r="U829" s="7" t="str">
        <f t="shared" si="38"/>
        <v>Time Card</v>
      </c>
      <c r="V829" s="8" t="str">
        <f>RIGHT(TEXT(Data6[[#This Row],[Date:]],"mmddyyyy"),4)</f>
        <v>2024</v>
      </c>
      <c r="W829" s="8" t="str">
        <f>MID(TEXT(Data6[[#This Row],[Date:]],"mmddyyyy"),3,2)</f>
        <v>16</v>
      </c>
      <c r="X829" s="8" t="str">
        <f>LEFT(TEXT(Data6[[#This Row],[Date:]],"mmddyyyy"),2)</f>
        <v>05</v>
      </c>
      <c r="Y829" s="6">
        <f>DATE(Data6[[#This Row],[Year]],Data6[[#This Row],[Month]],Data6[[#This Row],[Day]])</f>
        <v>45428</v>
      </c>
    </row>
    <row r="830" spans="1:25">
      <c r="A830" s="5">
        <v>45429.501656828703</v>
      </c>
      <c r="B830" s="7" t="s">
        <v>35</v>
      </c>
      <c r="C830" s="6" t="s">
        <v>611</v>
      </c>
      <c r="D830" s="7" t="s">
        <v>620</v>
      </c>
      <c r="E830" s="8">
        <v>0.5</v>
      </c>
      <c r="F830" s="7" t="s">
        <v>68</v>
      </c>
      <c r="G830" s="7" t="s">
        <v>68</v>
      </c>
      <c r="H830" s="7" t="s">
        <v>165</v>
      </c>
      <c r="I830" s="7" t="s">
        <v>44</v>
      </c>
      <c r="J830" s="19" t="str">
        <f>IFERROR(INDEX('Employee Info'!$C$3:$E$200,MATCH(Data6[[#This Row],[Name:]],'Employee Info'!$B$3:$B$200,0),MATCH(Data6[[#This Row],[Hours Type:]],'Employee Info'!$C$2:$E$2,0)),"")</f>
        <v/>
      </c>
      <c r="K830" s="19" t="str">
        <f>IFERROR(INDEX('Employee Info'!$C$3:$J$200,MATCH(Data6[[#This Row],[Name:]],'Employee Info'!$B$3:$B$200,0),MATCH(Data6[[#Headers],[Truck]],'Employee Info'!$C$2:$J$2,0)),"")</f>
        <v/>
      </c>
      <c r="L830" s="19" t="str">
        <f>IFERROR(INDEX('Employee Info'!$C$3:$J$200,MATCH(Data6[[#This Row],[Name:]],'Employee Info'!$B$3:$B$200,0),MATCH(Data6[[#Headers],[Phone]],'Employee Info'!$C$2:$J$2,0)),"")</f>
        <v/>
      </c>
      <c r="M830" s="19" t="str">
        <f>IFERROR(INDEX('Employee Info'!$C$3:$J$200,MATCH(Data6[[#This Row],[Name:]],'Employee Info'!$B$3:$B$200,0),MATCH(Data6[[#Headers],[Tech]],'Employee Info'!$C$2:$J$2,0)),"")</f>
        <v/>
      </c>
      <c r="N830" s="19" t="str">
        <f>IFERROR(INDEX('Employee Info'!$C$3:$J$200,MATCH(Data6[[#This Row],[Name:]],'Employee Info'!$B$3:$B$200,0),MATCH(Data6[[#Headers],[Other]],'Employee Info'!$C$2:$J$2,0)),"")</f>
        <v/>
      </c>
      <c r="O830" s="19">
        <f>IFERROR((Data6[[#This Row],[Hours:]]*SUM(Data6[[#This Row],[Rate]:[Other]])),"")</f>
        <v>0</v>
      </c>
      <c r="P830" s="7" t="str">
        <f>IF(Data6[[#This Row],[WO'#:]]="","Riley #","WO#")</f>
        <v>Riley #</v>
      </c>
      <c r="Q830" s="7">
        <f>IFERROR(WEEKNUM(Data6[[#This Row],[Date:]]),"")</f>
        <v>20</v>
      </c>
      <c r="R830" s="6">
        <f t="shared" si="36"/>
        <v>45424</v>
      </c>
      <c r="S830" s="6">
        <f>Data6[[#This Row],[Week Start]]+7</f>
        <v>45431</v>
      </c>
      <c r="T830" s="7" t="str">
        <f t="shared" si="37"/>
        <v>5/12/2024 - 5/19/2024</v>
      </c>
      <c r="U830" s="7" t="str">
        <f t="shared" si="38"/>
        <v>Time Card</v>
      </c>
      <c r="V830" s="8" t="str">
        <f>RIGHT(TEXT(Data6[[#This Row],[Date:]],"mmddyyyy"),4)</f>
        <v>2024</v>
      </c>
      <c r="W830" s="8" t="str">
        <f>MID(TEXT(Data6[[#This Row],[Date:]],"mmddyyyy"),3,2)</f>
        <v>16</v>
      </c>
      <c r="X830" s="8" t="str">
        <f>LEFT(TEXT(Data6[[#This Row],[Date:]],"mmddyyyy"),2)</f>
        <v>05</v>
      </c>
      <c r="Y830" s="6">
        <f>DATE(Data6[[#This Row],[Year]],Data6[[#This Row],[Month]],Data6[[#This Row],[Day]])</f>
        <v>45428</v>
      </c>
    </row>
    <row r="831" spans="1:25">
      <c r="A831" s="5">
        <v>45429.499344560187</v>
      </c>
      <c r="B831" s="7" t="s">
        <v>35</v>
      </c>
      <c r="C831" s="6" t="s">
        <v>611</v>
      </c>
      <c r="D831" s="7" t="s">
        <v>618</v>
      </c>
      <c r="E831" s="8">
        <v>1</v>
      </c>
      <c r="F831" s="7" t="s">
        <v>68</v>
      </c>
      <c r="G831" s="7" t="s">
        <v>68</v>
      </c>
      <c r="H831" s="7" t="s">
        <v>491</v>
      </c>
      <c r="I831" s="7" t="s">
        <v>44</v>
      </c>
      <c r="J831" s="19" t="str">
        <f>IFERROR(INDEX('Employee Info'!$C$3:$E$200,MATCH(Data6[[#This Row],[Name:]],'Employee Info'!$B$3:$B$200,0),MATCH(Data6[[#This Row],[Hours Type:]],'Employee Info'!$C$2:$E$2,0)),"")</f>
        <v/>
      </c>
      <c r="K831" s="19" t="str">
        <f>IFERROR(INDEX('Employee Info'!$C$3:$J$200,MATCH(Data6[[#This Row],[Name:]],'Employee Info'!$B$3:$B$200,0),MATCH(Data6[[#Headers],[Truck]],'Employee Info'!$C$2:$J$2,0)),"")</f>
        <v/>
      </c>
      <c r="L831" s="19" t="str">
        <f>IFERROR(INDEX('Employee Info'!$C$3:$J$200,MATCH(Data6[[#This Row],[Name:]],'Employee Info'!$B$3:$B$200,0),MATCH(Data6[[#Headers],[Phone]],'Employee Info'!$C$2:$J$2,0)),"")</f>
        <v/>
      </c>
      <c r="M831" s="19" t="str">
        <f>IFERROR(INDEX('Employee Info'!$C$3:$J$200,MATCH(Data6[[#This Row],[Name:]],'Employee Info'!$B$3:$B$200,0),MATCH(Data6[[#Headers],[Tech]],'Employee Info'!$C$2:$J$2,0)),"")</f>
        <v/>
      </c>
      <c r="N831" s="19" t="str">
        <f>IFERROR(INDEX('Employee Info'!$C$3:$J$200,MATCH(Data6[[#This Row],[Name:]],'Employee Info'!$B$3:$B$200,0),MATCH(Data6[[#Headers],[Other]],'Employee Info'!$C$2:$J$2,0)),"")</f>
        <v/>
      </c>
      <c r="O831" s="19">
        <f>IFERROR((Data6[[#This Row],[Hours:]]*SUM(Data6[[#This Row],[Rate]:[Other]])),"")</f>
        <v>0</v>
      </c>
      <c r="P831" s="7" t="str">
        <f>IF(Data6[[#This Row],[WO'#:]]="","Riley #","WO#")</f>
        <v>Riley #</v>
      </c>
      <c r="Q831" s="7">
        <f>IFERROR(WEEKNUM(Data6[[#This Row],[Date:]]),"")</f>
        <v>20</v>
      </c>
      <c r="R831" s="6">
        <f t="shared" si="36"/>
        <v>45424</v>
      </c>
      <c r="S831" s="6">
        <f>Data6[[#This Row],[Week Start]]+7</f>
        <v>45431</v>
      </c>
      <c r="T831" s="7" t="str">
        <f t="shared" si="37"/>
        <v>5/12/2024 - 5/19/2024</v>
      </c>
      <c r="U831" s="7" t="str">
        <f t="shared" si="38"/>
        <v>Time Card</v>
      </c>
      <c r="V831" s="8" t="str">
        <f>RIGHT(TEXT(Data6[[#This Row],[Date:]],"mmddyyyy"),4)</f>
        <v>2024</v>
      </c>
      <c r="W831" s="8" t="str">
        <f>MID(TEXT(Data6[[#This Row],[Date:]],"mmddyyyy"),3,2)</f>
        <v>16</v>
      </c>
      <c r="X831" s="8" t="str">
        <f>LEFT(TEXT(Data6[[#This Row],[Date:]],"mmddyyyy"),2)</f>
        <v>05</v>
      </c>
      <c r="Y831" s="6">
        <f>DATE(Data6[[#This Row],[Year]],Data6[[#This Row],[Month]],Data6[[#This Row],[Day]])</f>
        <v>45428</v>
      </c>
    </row>
    <row r="832" spans="1:25">
      <c r="A832" s="5">
        <v>45428.286068287038</v>
      </c>
      <c r="B832" s="7" t="s">
        <v>66</v>
      </c>
      <c r="C832" s="6" t="s">
        <v>611</v>
      </c>
      <c r="D832" s="7" t="s">
        <v>566</v>
      </c>
      <c r="E832" s="8">
        <v>1</v>
      </c>
      <c r="F832" s="7" t="s">
        <v>68</v>
      </c>
      <c r="G832" s="7" t="s">
        <v>68</v>
      </c>
      <c r="H832" s="7" t="s">
        <v>536</v>
      </c>
      <c r="I832" s="7" t="s">
        <v>44</v>
      </c>
      <c r="J832" s="19" t="str">
        <f>IFERROR(INDEX('Employee Info'!$C$3:$E$200,MATCH(Data6[[#This Row],[Name:]],'Employee Info'!$B$3:$B$200,0),MATCH(Data6[[#This Row],[Hours Type:]],'Employee Info'!$C$2:$E$2,0)),"")</f>
        <v/>
      </c>
      <c r="K832" s="19" t="str">
        <f>IFERROR(INDEX('Employee Info'!$C$3:$J$200,MATCH(Data6[[#This Row],[Name:]],'Employee Info'!$B$3:$B$200,0),MATCH(Data6[[#Headers],[Truck]],'Employee Info'!$C$2:$J$2,0)),"")</f>
        <v/>
      </c>
      <c r="L832" s="19" t="str">
        <f>IFERROR(INDEX('Employee Info'!$C$3:$J$200,MATCH(Data6[[#This Row],[Name:]],'Employee Info'!$B$3:$B$200,0),MATCH(Data6[[#Headers],[Phone]],'Employee Info'!$C$2:$J$2,0)),"")</f>
        <v/>
      </c>
      <c r="M832" s="19" t="str">
        <f>IFERROR(INDEX('Employee Info'!$C$3:$J$200,MATCH(Data6[[#This Row],[Name:]],'Employee Info'!$B$3:$B$200,0),MATCH(Data6[[#Headers],[Tech]],'Employee Info'!$C$2:$J$2,0)),"")</f>
        <v/>
      </c>
      <c r="N832" s="19" t="str">
        <f>IFERROR(INDEX('Employee Info'!$C$3:$J$200,MATCH(Data6[[#This Row],[Name:]],'Employee Info'!$B$3:$B$200,0),MATCH(Data6[[#Headers],[Other]],'Employee Info'!$C$2:$J$2,0)),"")</f>
        <v/>
      </c>
      <c r="O832" s="19">
        <f>IFERROR((Data6[[#This Row],[Hours:]]*SUM(Data6[[#This Row],[Rate]:[Other]])),"")</f>
        <v>0</v>
      </c>
      <c r="P832" s="7" t="str">
        <f>IF(Data6[[#This Row],[WO'#:]]="","Riley #","WO#")</f>
        <v>Riley #</v>
      </c>
      <c r="Q832" s="7">
        <f>IFERROR(WEEKNUM(Data6[[#This Row],[Date:]]),"")</f>
        <v>20</v>
      </c>
      <c r="R832" s="6">
        <f t="shared" si="36"/>
        <v>45424</v>
      </c>
      <c r="S832" s="6">
        <f>Data6[[#This Row],[Week Start]]+7</f>
        <v>45431</v>
      </c>
      <c r="T832" s="7" t="str">
        <f t="shared" si="37"/>
        <v>5/12/2024 - 5/19/2024</v>
      </c>
      <c r="U832" s="7" t="str">
        <f t="shared" si="38"/>
        <v>Time Card</v>
      </c>
      <c r="V832" s="8" t="str">
        <f>RIGHT(TEXT(Data6[[#This Row],[Date:]],"mmddyyyy"),4)</f>
        <v>2024</v>
      </c>
      <c r="W832" s="8" t="str">
        <f>MID(TEXT(Data6[[#This Row],[Date:]],"mmddyyyy"),3,2)</f>
        <v>16</v>
      </c>
      <c r="X832" s="8" t="str">
        <f>LEFT(TEXT(Data6[[#This Row],[Date:]],"mmddyyyy"),2)</f>
        <v>05</v>
      </c>
      <c r="Y832" s="6">
        <f>DATE(Data6[[#This Row],[Year]],Data6[[#This Row],[Month]],Data6[[#This Row],[Day]])</f>
        <v>45428</v>
      </c>
    </row>
    <row r="833" spans="1:25">
      <c r="A833" s="5">
        <v>45428.582289930557</v>
      </c>
      <c r="B833" s="7" t="s">
        <v>492</v>
      </c>
      <c r="C833" s="6" t="s">
        <v>611</v>
      </c>
      <c r="D833" s="7" t="s">
        <v>613</v>
      </c>
      <c r="E833" s="8">
        <v>8</v>
      </c>
      <c r="F833" s="7" t="s">
        <v>68</v>
      </c>
      <c r="G833" s="7" t="s">
        <v>68</v>
      </c>
      <c r="H833" s="7" t="s">
        <v>536</v>
      </c>
      <c r="I833" s="7" t="s">
        <v>44</v>
      </c>
      <c r="J833" s="19" t="str">
        <f>IFERROR(INDEX('Employee Info'!$C$3:$E$200,MATCH(Data6[[#This Row],[Name:]],'Employee Info'!$B$3:$B$200,0),MATCH(Data6[[#This Row],[Hours Type:]],'Employee Info'!$C$2:$E$2,0)),"")</f>
        <v/>
      </c>
      <c r="K833" s="19" t="str">
        <f>IFERROR(INDEX('Employee Info'!$C$3:$J$200,MATCH(Data6[[#This Row],[Name:]],'Employee Info'!$B$3:$B$200,0),MATCH(Data6[[#Headers],[Truck]],'Employee Info'!$C$2:$J$2,0)),"")</f>
        <v/>
      </c>
      <c r="L833" s="19" t="str">
        <f>IFERROR(INDEX('Employee Info'!$C$3:$J$200,MATCH(Data6[[#This Row],[Name:]],'Employee Info'!$B$3:$B$200,0),MATCH(Data6[[#Headers],[Phone]],'Employee Info'!$C$2:$J$2,0)),"")</f>
        <v/>
      </c>
      <c r="M833" s="19" t="str">
        <f>IFERROR(INDEX('Employee Info'!$C$3:$J$200,MATCH(Data6[[#This Row],[Name:]],'Employee Info'!$B$3:$B$200,0),MATCH(Data6[[#Headers],[Tech]],'Employee Info'!$C$2:$J$2,0)),"")</f>
        <v/>
      </c>
      <c r="N833" s="19" t="str">
        <f>IFERROR(INDEX('Employee Info'!$C$3:$J$200,MATCH(Data6[[#This Row],[Name:]],'Employee Info'!$B$3:$B$200,0),MATCH(Data6[[#Headers],[Other]],'Employee Info'!$C$2:$J$2,0)),"")</f>
        <v/>
      </c>
      <c r="O833" s="19">
        <f>IFERROR((Data6[[#This Row],[Hours:]]*SUM(Data6[[#This Row],[Rate]:[Other]])),"")</f>
        <v>0</v>
      </c>
      <c r="P833" s="7" t="str">
        <f>IF(Data6[[#This Row],[WO'#:]]="","Riley #","WO#")</f>
        <v>Riley #</v>
      </c>
      <c r="Q833" s="7">
        <f>IFERROR(WEEKNUM(Data6[[#This Row],[Date:]]),"")</f>
        <v>20</v>
      </c>
      <c r="R833" s="6">
        <f t="shared" si="36"/>
        <v>45424</v>
      </c>
      <c r="S833" s="6">
        <f>Data6[[#This Row],[Week Start]]+7</f>
        <v>45431</v>
      </c>
      <c r="T833" s="7" t="str">
        <f t="shared" si="37"/>
        <v>5/12/2024 - 5/19/2024</v>
      </c>
      <c r="U833" s="7" t="str">
        <f t="shared" si="38"/>
        <v>Time Card</v>
      </c>
      <c r="V833" s="8" t="str">
        <f>RIGHT(TEXT(Data6[[#This Row],[Date:]],"mmddyyyy"),4)</f>
        <v>2024</v>
      </c>
      <c r="W833" s="8" t="str">
        <f>MID(TEXT(Data6[[#This Row],[Date:]],"mmddyyyy"),3,2)</f>
        <v>16</v>
      </c>
      <c r="X833" s="8" t="str">
        <f>LEFT(TEXT(Data6[[#This Row],[Date:]],"mmddyyyy"),2)</f>
        <v>05</v>
      </c>
      <c r="Y833" s="6">
        <f>DATE(Data6[[#This Row],[Year]],Data6[[#This Row],[Month]],Data6[[#This Row],[Day]])</f>
        <v>45428</v>
      </c>
    </row>
    <row r="834" spans="1:25">
      <c r="A834" s="5">
        <v>45428.582412731485</v>
      </c>
      <c r="B834" s="7" t="s">
        <v>65</v>
      </c>
      <c r="C834" s="6" t="s">
        <v>611</v>
      </c>
      <c r="D834" s="7" t="s">
        <v>613</v>
      </c>
      <c r="E834" s="8">
        <v>8</v>
      </c>
      <c r="F834" s="7" t="s">
        <v>68</v>
      </c>
      <c r="G834" s="7" t="s">
        <v>68</v>
      </c>
      <c r="H834" s="7" t="s">
        <v>536</v>
      </c>
      <c r="I834" s="7" t="s">
        <v>44</v>
      </c>
      <c r="J834" s="19" t="str">
        <f>IFERROR(INDEX('Employee Info'!$C$3:$E$200,MATCH(Data6[[#This Row],[Name:]],'Employee Info'!$B$3:$B$200,0),MATCH(Data6[[#This Row],[Hours Type:]],'Employee Info'!$C$2:$E$2,0)),"")</f>
        <v/>
      </c>
      <c r="K834" s="19" t="str">
        <f>IFERROR(INDEX('Employee Info'!$C$3:$J$200,MATCH(Data6[[#This Row],[Name:]],'Employee Info'!$B$3:$B$200,0),MATCH(Data6[[#Headers],[Truck]],'Employee Info'!$C$2:$J$2,0)),"")</f>
        <v/>
      </c>
      <c r="L834" s="19" t="str">
        <f>IFERROR(INDEX('Employee Info'!$C$3:$J$200,MATCH(Data6[[#This Row],[Name:]],'Employee Info'!$B$3:$B$200,0),MATCH(Data6[[#Headers],[Phone]],'Employee Info'!$C$2:$J$2,0)),"")</f>
        <v/>
      </c>
      <c r="M834" s="19" t="str">
        <f>IFERROR(INDEX('Employee Info'!$C$3:$J$200,MATCH(Data6[[#This Row],[Name:]],'Employee Info'!$B$3:$B$200,0),MATCH(Data6[[#Headers],[Tech]],'Employee Info'!$C$2:$J$2,0)),"")</f>
        <v/>
      </c>
      <c r="N834" s="19" t="str">
        <f>IFERROR(INDEX('Employee Info'!$C$3:$J$200,MATCH(Data6[[#This Row],[Name:]],'Employee Info'!$B$3:$B$200,0),MATCH(Data6[[#Headers],[Other]],'Employee Info'!$C$2:$J$2,0)),"")</f>
        <v/>
      </c>
      <c r="O834" s="19">
        <f>IFERROR((Data6[[#This Row],[Hours:]]*SUM(Data6[[#This Row],[Rate]:[Other]])),"")</f>
        <v>0</v>
      </c>
      <c r="P834" s="7" t="str">
        <f>IF(Data6[[#This Row],[WO'#:]]="","Riley #","WO#")</f>
        <v>Riley #</v>
      </c>
      <c r="Q834" s="7">
        <f>IFERROR(WEEKNUM(Data6[[#This Row],[Date:]]),"")</f>
        <v>20</v>
      </c>
      <c r="R834" s="6">
        <f t="shared" ref="R834:R897" si="39">DATE(RIGHT(TEXT(C834,"mm/dd/yyyy"),4),1,1)+(Q834-1)*7-(WEEKDAY(DATE(RIGHT(TEXT(C834,"mm/dd/yyyy"),4),1,1)))+1</f>
        <v>45424</v>
      </c>
      <c r="S834" s="6">
        <f>Data6[[#This Row],[Week Start]]+7</f>
        <v>45431</v>
      </c>
      <c r="T834" s="7" t="str">
        <f t="shared" ref="T834:T897" si="40">IFERROR(TEXT(R834, "m/d/yyyy") &amp; " - " &amp; TEXT(S834, "m/d/yyyy"),"")</f>
        <v>5/12/2024 - 5/19/2024</v>
      </c>
      <c r="U834" s="7" t="str">
        <f t="shared" ref="U834:U897" si="41">"Time Card"</f>
        <v>Time Card</v>
      </c>
      <c r="V834" s="8" t="str">
        <f>RIGHT(TEXT(Data6[[#This Row],[Date:]],"mmddyyyy"),4)</f>
        <v>2024</v>
      </c>
      <c r="W834" s="8" t="str">
        <f>MID(TEXT(Data6[[#This Row],[Date:]],"mmddyyyy"),3,2)</f>
        <v>16</v>
      </c>
      <c r="X834" s="8" t="str">
        <f>LEFT(TEXT(Data6[[#This Row],[Date:]],"mmddyyyy"),2)</f>
        <v>05</v>
      </c>
      <c r="Y834" s="6">
        <f>DATE(Data6[[#This Row],[Year]],Data6[[#This Row],[Month]],Data6[[#This Row],[Day]])</f>
        <v>45428</v>
      </c>
    </row>
    <row r="835" spans="1:25">
      <c r="A835" s="5">
        <v>45429.496789930556</v>
      </c>
      <c r="B835" s="7" t="s">
        <v>35</v>
      </c>
      <c r="C835" s="6" t="s">
        <v>611</v>
      </c>
      <c r="D835" s="7" t="s">
        <v>615</v>
      </c>
      <c r="E835" s="8">
        <v>1</v>
      </c>
      <c r="F835" s="7" t="s">
        <v>68</v>
      </c>
      <c r="G835" s="7" t="s">
        <v>68</v>
      </c>
      <c r="H835" s="7" t="s">
        <v>616</v>
      </c>
      <c r="I835" s="7" t="s">
        <v>44</v>
      </c>
      <c r="J835" s="19" t="str">
        <f>IFERROR(INDEX('Employee Info'!$C$3:$E$200,MATCH(Data6[[#This Row],[Name:]],'Employee Info'!$B$3:$B$200,0),MATCH(Data6[[#This Row],[Hours Type:]],'Employee Info'!$C$2:$E$2,0)),"")</f>
        <v/>
      </c>
      <c r="K835" s="19" t="str">
        <f>IFERROR(INDEX('Employee Info'!$C$3:$J$200,MATCH(Data6[[#This Row],[Name:]],'Employee Info'!$B$3:$B$200,0),MATCH(Data6[[#Headers],[Truck]],'Employee Info'!$C$2:$J$2,0)),"")</f>
        <v/>
      </c>
      <c r="L835" s="19" t="str">
        <f>IFERROR(INDEX('Employee Info'!$C$3:$J$200,MATCH(Data6[[#This Row],[Name:]],'Employee Info'!$B$3:$B$200,0),MATCH(Data6[[#Headers],[Phone]],'Employee Info'!$C$2:$J$2,0)),"")</f>
        <v/>
      </c>
      <c r="M835" s="19" t="str">
        <f>IFERROR(INDEX('Employee Info'!$C$3:$J$200,MATCH(Data6[[#This Row],[Name:]],'Employee Info'!$B$3:$B$200,0),MATCH(Data6[[#Headers],[Tech]],'Employee Info'!$C$2:$J$2,0)),"")</f>
        <v/>
      </c>
      <c r="N835" s="19" t="str">
        <f>IFERROR(INDEX('Employee Info'!$C$3:$J$200,MATCH(Data6[[#This Row],[Name:]],'Employee Info'!$B$3:$B$200,0),MATCH(Data6[[#Headers],[Other]],'Employee Info'!$C$2:$J$2,0)),"")</f>
        <v/>
      </c>
      <c r="O835" s="19">
        <f>IFERROR((Data6[[#This Row],[Hours:]]*SUM(Data6[[#This Row],[Rate]:[Other]])),"")</f>
        <v>0</v>
      </c>
      <c r="P835" s="7" t="str">
        <f>IF(Data6[[#This Row],[WO'#:]]="","Riley #","WO#")</f>
        <v>Riley #</v>
      </c>
      <c r="Q835" s="7">
        <f>IFERROR(WEEKNUM(Data6[[#This Row],[Date:]]),"")</f>
        <v>20</v>
      </c>
      <c r="R835" s="6">
        <f t="shared" si="39"/>
        <v>45424</v>
      </c>
      <c r="S835" s="6">
        <f>Data6[[#This Row],[Week Start]]+7</f>
        <v>45431</v>
      </c>
      <c r="T835" s="7" t="str">
        <f t="shared" si="40"/>
        <v>5/12/2024 - 5/19/2024</v>
      </c>
      <c r="U835" s="7" t="str">
        <f t="shared" si="41"/>
        <v>Time Card</v>
      </c>
      <c r="V835" s="8" t="str">
        <f>RIGHT(TEXT(Data6[[#This Row],[Date:]],"mmddyyyy"),4)</f>
        <v>2024</v>
      </c>
      <c r="W835" s="8" t="str">
        <f>MID(TEXT(Data6[[#This Row],[Date:]],"mmddyyyy"),3,2)</f>
        <v>16</v>
      </c>
      <c r="X835" s="8" t="str">
        <f>LEFT(TEXT(Data6[[#This Row],[Date:]],"mmddyyyy"),2)</f>
        <v>05</v>
      </c>
      <c r="Y835" s="6">
        <f>DATE(Data6[[#This Row],[Year]],Data6[[#This Row],[Month]],Data6[[#This Row],[Day]])</f>
        <v>45428</v>
      </c>
    </row>
    <row r="836" spans="1:25">
      <c r="A836" s="5">
        <v>45428.308386226854</v>
      </c>
      <c r="B836" s="7" t="s">
        <v>66</v>
      </c>
      <c r="C836" s="6" t="s">
        <v>621</v>
      </c>
      <c r="D836" s="7" t="s">
        <v>612</v>
      </c>
      <c r="E836" s="8">
        <v>6</v>
      </c>
      <c r="F836" s="7">
        <v>6984733</v>
      </c>
      <c r="G836" s="7" t="s">
        <v>68</v>
      </c>
      <c r="H836" s="7" t="s">
        <v>69</v>
      </c>
      <c r="I836" s="7" t="s">
        <v>44</v>
      </c>
      <c r="J836" s="19" t="str">
        <f>IFERROR(INDEX('Employee Info'!$C$3:$E$200,MATCH(Data6[[#This Row],[Name:]],'Employee Info'!$B$3:$B$200,0),MATCH(Data6[[#This Row],[Hours Type:]],'Employee Info'!$C$2:$E$2,0)),"")</f>
        <v/>
      </c>
      <c r="K836" s="19" t="str">
        <f>IFERROR(INDEX('Employee Info'!$C$3:$J$200,MATCH(Data6[[#This Row],[Name:]],'Employee Info'!$B$3:$B$200,0),MATCH(Data6[[#Headers],[Truck]],'Employee Info'!$C$2:$J$2,0)),"")</f>
        <v/>
      </c>
      <c r="L836" s="19" t="str">
        <f>IFERROR(INDEX('Employee Info'!$C$3:$J$200,MATCH(Data6[[#This Row],[Name:]],'Employee Info'!$B$3:$B$200,0),MATCH(Data6[[#Headers],[Phone]],'Employee Info'!$C$2:$J$2,0)),"")</f>
        <v/>
      </c>
      <c r="M836" s="19" t="str">
        <f>IFERROR(INDEX('Employee Info'!$C$3:$J$200,MATCH(Data6[[#This Row],[Name:]],'Employee Info'!$B$3:$B$200,0),MATCH(Data6[[#Headers],[Tech]],'Employee Info'!$C$2:$J$2,0)),"")</f>
        <v/>
      </c>
      <c r="N836" s="19" t="str">
        <f>IFERROR(INDEX('Employee Info'!$C$3:$J$200,MATCH(Data6[[#This Row],[Name:]],'Employee Info'!$B$3:$B$200,0),MATCH(Data6[[#Headers],[Other]],'Employee Info'!$C$2:$J$2,0)),"")</f>
        <v/>
      </c>
      <c r="O836" s="19">
        <f>IFERROR((Data6[[#This Row],[Hours:]]*SUM(Data6[[#This Row],[Rate]:[Other]])),"")</f>
        <v>0</v>
      </c>
      <c r="P836" s="7" t="str">
        <f>IF(Data6[[#This Row],[WO'#:]]="","Riley #","WO#")</f>
        <v>WO#</v>
      </c>
      <c r="Q836" s="7">
        <f>IFERROR(WEEKNUM(Data6[[#This Row],[Date:]]),"")</f>
        <v>20</v>
      </c>
      <c r="R836" s="6">
        <f t="shared" si="39"/>
        <v>45424</v>
      </c>
      <c r="S836" s="6">
        <f>Data6[[#This Row],[Week Start]]+7</f>
        <v>45431</v>
      </c>
      <c r="T836" s="7" t="str">
        <f t="shared" si="40"/>
        <v>5/12/2024 - 5/19/2024</v>
      </c>
      <c r="U836" s="7" t="str">
        <f t="shared" si="41"/>
        <v>Time Card</v>
      </c>
      <c r="V836" s="8" t="str">
        <f>RIGHT(TEXT(Data6[[#This Row],[Date:]],"mmddyyyy"),4)</f>
        <v>2024</v>
      </c>
      <c r="W836" s="8" t="str">
        <f>MID(TEXT(Data6[[#This Row],[Date:]],"mmddyyyy"),3,2)</f>
        <v>17</v>
      </c>
      <c r="X836" s="8" t="str">
        <f>LEFT(TEXT(Data6[[#This Row],[Date:]],"mmddyyyy"),2)</f>
        <v>05</v>
      </c>
      <c r="Y836" s="6">
        <f>DATE(Data6[[#This Row],[Year]],Data6[[#This Row],[Month]],Data6[[#This Row],[Day]])</f>
        <v>45429</v>
      </c>
    </row>
    <row r="837" spans="1:25">
      <c r="A837" s="5">
        <v>45429.503922685188</v>
      </c>
      <c r="B837" s="7" t="s">
        <v>35</v>
      </c>
      <c r="C837" s="6" t="s">
        <v>621</v>
      </c>
      <c r="D837" s="7" t="s">
        <v>622</v>
      </c>
      <c r="E837" s="8">
        <v>1</v>
      </c>
      <c r="F837" s="7">
        <v>6984733</v>
      </c>
      <c r="G837" s="7" t="s">
        <v>68</v>
      </c>
      <c r="H837" s="7" t="s">
        <v>69</v>
      </c>
      <c r="I837" s="7" t="s">
        <v>44</v>
      </c>
      <c r="J837" s="19" t="str">
        <f>IFERROR(INDEX('Employee Info'!$C$3:$E$200,MATCH(Data6[[#This Row],[Name:]],'Employee Info'!$B$3:$B$200,0),MATCH(Data6[[#This Row],[Hours Type:]],'Employee Info'!$C$2:$E$2,0)),"")</f>
        <v/>
      </c>
      <c r="K837" s="19" t="str">
        <f>IFERROR(INDEX('Employee Info'!$C$3:$J$200,MATCH(Data6[[#This Row],[Name:]],'Employee Info'!$B$3:$B$200,0),MATCH(Data6[[#Headers],[Truck]],'Employee Info'!$C$2:$J$2,0)),"")</f>
        <v/>
      </c>
      <c r="L837" s="19" t="str">
        <f>IFERROR(INDEX('Employee Info'!$C$3:$J$200,MATCH(Data6[[#This Row],[Name:]],'Employee Info'!$B$3:$B$200,0),MATCH(Data6[[#Headers],[Phone]],'Employee Info'!$C$2:$J$2,0)),"")</f>
        <v/>
      </c>
      <c r="M837" s="19" t="str">
        <f>IFERROR(INDEX('Employee Info'!$C$3:$J$200,MATCH(Data6[[#This Row],[Name:]],'Employee Info'!$B$3:$B$200,0),MATCH(Data6[[#Headers],[Tech]],'Employee Info'!$C$2:$J$2,0)),"")</f>
        <v/>
      </c>
      <c r="N837" s="19" t="str">
        <f>IFERROR(INDEX('Employee Info'!$C$3:$J$200,MATCH(Data6[[#This Row],[Name:]],'Employee Info'!$B$3:$B$200,0),MATCH(Data6[[#Headers],[Other]],'Employee Info'!$C$2:$J$2,0)),"")</f>
        <v/>
      </c>
      <c r="O837" s="19">
        <f>IFERROR((Data6[[#This Row],[Hours:]]*SUM(Data6[[#This Row],[Rate]:[Other]])),"")</f>
        <v>0</v>
      </c>
      <c r="P837" s="7" t="str">
        <f>IF(Data6[[#This Row],[WO'#:]]="","Riley #","WO#")</f>
        <v>WO#</v>
      </c>
      <c r="Q837" s="7">
        <f>IFERROR(WEEKNUM(Data6[[#This Row],[Date:]]),"")</f>
        <v>20</v>
      </c>
      <c r="R837" s="6">
        <f t="shared" si="39"/>
        <v>45424</v>
      </c>
      <c r="S837" s="6">
        <f>Data6[[#This Row],[Week Start]]+7</f>
        <v>45431</v>
      </c>
      <c r="T837" s="7" t="str">
        <f t="shared" si="40"/>
        <v>5/12/2024 - 5/19/2024</v>
      </c>
      <c r="U837" s="7" t="str">
        <f t="shared" si="41"/>
        <v>Time Card</v>
      </c>
      <c r="V837" s="8" t="str">
        <f>RIGHT(TEXT(Data6[[#This Row],[Date:]],"mmddyyyy"),4)</f>
        <v>2024</v>
      </c>
      <c r="W837" s="8" t="str">
        <f>MID(TEXT(Data6[[#This Row],[Date:]],"mmddyyyy"),3,2)</f>
        <v>17</v>
      </c>
      <c r="X837" s="8" t="str">
        <f>LEFT(TEXT(Data6[[#This Row],[Date:]],"mmddyyyy"),2)</f>
        <v>05</v>
      </c>
      <c r="Y837" s="6">
        <f>DATE(Data6[[#This Row],[Year]],Data6[[#This Row],[Month]],Data6[[#This Row],[Day]])</f>
        <v>45429</v>
      </c>
    </row>
    <row r="838" spans="1:25">
      <c r="A838" s="5">
        <v>45429.535820023149</v>
      </c>
      <c r="B838" s="7" t="s">
        <v>35</v>
      </c>
      <c r="C838" s="6" t="s">
        <v>621</v>
      </c>
      <c r="D838" s="7" t="s">
        <v>126</v>
      </c>
      <c r="E838" s="8">
        <v>1</v>
      </c>
      <c r="F838" s="7">
        <v>6984733</v>
      </c>
      <c r="G838" s="7" t="s">
        <v>68</v>
      </c>
      <c r="H838" s="7" t="s">
        <v>69</v>
      </c>
      <c r="I838" s="7" t="s">
        <v>44</v>
      </c>
      <c r="J838" s="19" t="str">
        <f>IFERROR(INDEX('Employee Info'!$C$3:$E$200,MATCH(Data6[[#This Row],[Name:]],'Employee Info'!$B$3:$B$200,0),MATCH(Data6[[#This Row],[Hours Type:]],'Employee Info'!$C$2:$E$2,0)),"")</f>
        <v/>
      </c>
      <c r="K838" s="19" t="str">
        <f>IFERROR(INDEX('Employee Info'!$C$3:$J$200,MATCH(Data6[[#This Row],[Name:]],'Employee Info'!$B$3:$B$200,0),MATCH(Data6[[#Headers],[Truck]],'Employee Info'!$C$2:$J$2,0)),"")</f>
        <v/>
      </c>
      <c r="L838" s="19" t="str">
        <f>IFERROR(INDEX('Employee Info'!$C$3:$J$200,MATCH(Data6[[#This Row],[Name:]],'Employee Info'!$B$3:$B$200,0),MATCH(Data6[[#Headers],[Phone]],'Employee Info'!$C$2:$J$2,0)),"")</f>
        <v/>
      </c>
      <c r="M838" s="19" t="str">
        <f>IFERROR(INDEX('Employee Info'!$C$3:$J$200,MATCH(Data6[[#This Row],[Name:]],'Employee Info'!$B$3:$B$200,0),MATCH(Data6[[#Headers],[Tech]],'Employee Info'!$C$2:$J$2,0)),"")</f>
        <v/>
      </c>
      <c r="N838" s="19" t="str">
        <f>IFERROR(INDEX('Employee Info'!$C$3:$J$200,MATCH(Data6[[#This Row],[Name:]],'Employee Info'!$B$3:$B$200,0),MATCH(Data6[[#Headers],[Other]],'Employee Info'!$C$2:$J$2,0)),"")</f>
        <v/>
      </c>
      <c r="O838" s="19">
        <f>IFERROR((Data6[[#This Row],[Hours:]]*SUM(Data6[[#This Row],[Rate]:[Other]])),"")</f>
        <v>0</v>
      </c>
      <c r="P838" s="7" t="str">
        <f>IF(Data6[[#This Row],[WO'#:]]="","Riley #","WO#")</f>
        <v>WO#</v>
      </c>
      <c r="Q838" s="7">
        <f>IFERROR(WEEKNUM(Data6[[#This Row],[Date:]]),"")</f>
        <v>20</v>
      </c>
      <c r="R838" s="6">
        <f t="shared" si="39"/>
        <v>45424</v>
      </c>
      <c r="S838" s="6">
        <f>Data6[[#This Row],[Week Start]]+7</f>
        <v>45431</v>
      </c>
      <c r="T838" s="7" t="str">
        <f t="shared" si="40"/>
        <v>5/12/2024 - 5/19/2024</v>
      </c>
      <c r="U838" s="7" t="str">
        <f t="shared" si="41"/>
        <v>Time Card</v>
      </c>
      <c r="V838" s="8" t="str">
        <f>RIGHT(TEXT(Data6[[#This Row],[Date:]],"mmddyyyy"),4)</f>
        <v>2024</v>
      </c>
      <c r="W838" s="8" t="str">
        <f>MID(TEXT(Data6[[#This Row],[Date:]],"mmddyyyy"),3,2)</f>
        <v>17</v>
      </c>
      <c r="X838" s="8" t="str">
        <f>LEFT(TEXT(Data6[[#This Row],[Date:]],"mmddyyyy"),2)</f>
        <v>05</v>
      </c>
      <c r="Y838" s="6">
        <f>DATE(Data6[[#This Row],[Year]],Data6[[#This Row],[Month]],Data6[[#This Row],[Day]])</f>
        <v>45429</v>
      </c>
    </row>
    <row r="839" spans="1:25">
      <c r="A839" s="5">
        <v>45428.282056018521</v>
      </c>
      <c r="B839" s="7" t="s">
        <v>66</v>
      </c>
      <c r="C839" s="6" t="s">
        <v>621</v>
      </c>
      <c r="D839" s="7" t="s">
        <v>584</v>
      </c>
      <c r="E839" s="8">
        <v>1</v>
      </c>
      <c r="F839" s="7">
        <v>7098027</v>
      </c>
      <c r="G839" s="7" t="s">
        <v>68</v>
      </c>
      <c r="H839" s="7" t="s">
        <v>69</v>
      </c>
      <c r="I839" s="7" t="s">
        <v>44</v>
      </c>
      <c r="J839" s="19" t="str">
        <f>IFERROR(INDEX('Employee Info'!$C$3:$E$200,MATCH(Data6[[#This Row],[Name:]],'Employee Info'!$B$3:$B$200,0),MATCH(Data6[[#This Row],[Hours Type:]],'Employee Info'!$C$2:$E$2,0)),"")</f>
        <v/>
      </c>
      <c r="K839" s="19" t="str">
        <f>IFERROR(INDEX('Employee Info'!$C$3:$J$200,MATCH(Data6[[#This Row],[Name:]],'Employee Info'!$B$3:$B$200,0),MATCH(Data6[[#Headers],[Truck]],'Employee Info'!$C$2:$J$2,0)),"")</f>
        <v/>
      </c>
      <c r="L839" s="19" t="str">
        <f>IFERROR(INDEX('Employee Info'!$C$3:$J$200,MATCH(Data6[[#This Row],[Name:]],'Employee Info'!$B$3:$B$200,0),MATCH(Data6[[#Headers],[Phone]],'Employee Info'!$C$2:$J$2,0)),"")</f>
        <v/>
      </c>
      <c r="M839" s="19" t="str">
        <f>IFERROR(INDEX('Employee Info'!$C$3:$J$200,MATCH(Data6[[#This Row],[Name:]],'Employee Info'!$B$3:$B$200,0),MATCH(Data6[[#Headers],[Tech]],'Employee Info'!$C$2:$J$2,0)),"")</f>
        <v/>
      </c>
      <c r="N839" s="19" t="str">
        <f>IFERROR(INDEX('Employee Info'!$C$3:$J$200,MATCH(Data6[[#This Row],[Name:]],'Employee Info'!$B$3:$B$200,0),MATCH(Data6[[#Headers],[Other]],'Employee Info'!$C$2:$J$2,0)),"")</f>
        <v/>
      </c>
      <c r="O839" s="19">
        <f>IFERROR((Data6[[#This Row],[Hours:]]*SUM(Data6[[#This Row],[Rate]:[Other]])),"")</f>
        <v>0</v>
      </c>
      <c r="P839" s="7" t="str">
        <f>IF(Data6[[#This Row],[WO'#:]]="","Riley #","WO#")</f>
        <v>WO#</v>
      </c>
      <c r="Q839" s="7">
        <f>IFERROR(WEEKNUM(Data6[[#This Row],[Date:]]),"")</f>
        <v>20</v>
      </c>
      <c r="R839" s="6">
        <f t="shared" si="39"/>
        <v>45424</v>
      </c>
      <c r="S839" s="6">
        <f>Data6[[#This Row],[Week Start]]+7</f>
        <v>45431</v>
      </c>
      <c r="T839" s="7" t="str">
        <f t="shared" si="40"/>
        <v>5/12/2024 - 5/19/2024</v>
      </c>
      <c r="U839" s="7" t="str">
        <f t="shared" si="41"/>
        <v>Time Card</v>
      </c>
      <c r="V839" s="8" t="str">
        <f>RIGHT(TEXT(Data6[[#This Row],[Date:]],"mmddyyyy"),4)</f>
        <v>2024</v>
      </c>
      <c r="W839" s="8" t="str">
        <f>MID(TEXT(Data6[[#This Row],[Date:]],"mmddyyyy"),3,2)</f>
        <v>17</v>
      </c>
      <c r="X839" s="8" t="str">
        <f>LEFT(TEXT(Data6[[#This Row],[Date:]],"mmddyyyy"),2)</f>
        <v>05</v>
      </c>
      <c r="Y839" s="6">
        <f>DATE(Data6[[#This Row],[Year]],Data6[[#This Row],[Month]],Data6[[#This Row],[Day]])</f>
        <v>45429</v>
      </c>
    </row>
    <row r="840" spans="1:25">
      <c r="A840" s="5">
        <v>45429.263655092589</v>
      </c>
      <c r="B840" s="7" t="s">
        <v>23</v>
      </c>
      <c r="C840" s="6" t="s">
        <v>621</v>
      </c>
      <c r="D840" s="7" t="s">
        <v>594</v>
      </c>
      <c r="E840" s="8">
        <v>8</v>
      </c>
      <c r="F840" s="7">
        <v>7098027</v>
      </c>
      <c r="G840" s="7" t="s">
        <v>68</v>
      </c>
      <c r="H840" s="7" t="s">
        <v>69</v>
      </c>
      <c r="I840" s="7" t="s">
        <v>44</v>
      </c>
      <c r="J840" s="19" t="str">
        <f>IFERROR(INDEX('Employee Info'!$C$3:$E$200,MATCH(Data6[[#This Row],[Name:]],'Employee Info'!$B$3:$B$200,0),MATCH(Data6[[#This Row],[Hours Type:]],'Employee Info'!$C$2:$E$2,0)),"")</f>
        <v/>
      </c>
      <c r="K840" s="19" t="str">
        <f>IFERROR(INDEX('Employee Info'!$C$3:$J$200,MATCH(Data6[[#This Row],[Name:]],'Employee Info'!$B$3:$B$200,0),MATCH(Data6[[#Headers],[Truck]],'Employee Info'!$C$2:$J$2,0)),"")</f>
        <v/>
      </c>
      <c r="L840" s="19" t="str">
        <f>IFERROR(INDEX('Employee Info'!$C$3:$J$200,MATCH(Data6[[#This Row],[Name:]],'Employee Info'!$B$3:$B$200,0),MATCH(Data6[[#Headers],[Phone]],'Employee Info'!$C$2:$J$2,0)),"")</f>
        <v/>
      </c>
      <c r="M840" s="19" t="str">
        <f>IFERROR(INDEX('Employee Info'!$C$3:$J$200,MATCH(Data6[[#This Row],[Name:]],'Employee Info'!$B$3:$B$200,0),MATCH(Data6[[#Headers],[Tech]],'Employee Info'!$C$2:$J$2,0)),"")</f>
        <v/>
      </c>
      <c r="N840" s="19" t="str">
        <f>IFERROR(INDEX('Employee Info'!$C$3:$J$200,MATCH(Data6[[#This Row],[Name:]],'Employee Info'!$B$3:$B$200,0),MATCH(Data6[[#Headers],[Other]],'Employee Info'!$C$2:$J$2,0)),"")</f>
        <v/>
      </c>
      <c r="O840" s="19">
        <f>IFERROR((Data6[[#This Row],[Hours:]]*SUM(Data6[[#This Row],[Rate]:[Other]])),"")</f>
        <v>0</v>
      </c>
      <c r="P840" s="7" t="str">
        <f>IF(Data6[[#This Row],[WO'#:]]="","Riley #","WO#")</f>
        <v>WO#</v>
      </c>
      <c r="Q840" s="7">
        <f>IFERROR(WEEKNUM(Data6[[#This Row],[Date:]]),"")</f>
        <v>20</v>
      </c>
      <c r="R840" s="6">
        <f t="shared" si="39"/>
        <v>45424</v>
      </c>
      <c r="S840" s="6">
        <f>Data6[[#This Row],[Week Start]]+7</f>
        <v>45431</v>
      </c>
      <c r="T840" s="7" t="str">
        <f t="shared" si="40"/>
        <v>5/12/2024 - 5/19/2024</v>
      </c>
      <c r="U840" s="7" t="str">
        <f t="shared" si="41"/>
        <v>Time Card</v>
      </c>
      <c r="V840" s="8" t="str">
        <f>RIGHT(TEXT(Data6[[#This Row],[Date:]],"mmddyyyy"),4)</f>
        <v>2024</v>
      </c>
      <c r="W840" s="8" t="str">
        <f>MID(TEXT(Data6[[#This Row],[Date:]],"mmddyyyy"),3,2)</f>
        <v>17</v>
      </c>
      <c r="X840" s="8" t="str">
        <f>LEFT(TEXT(Data6[[#This Row],[Date:]],"mmddyyyy"),2)</f>
        <v>05</v>
      </c>
      <c r="Y840" s="6">
        <f>DATE(Data6[[#This Row],[Year]],Data6[[#This Row],[Month]],Data6[[#This Row],[Day]])</f>
        <v>45429</v>
      </c>
    </row>
    <row r="841" spans="1:25">
      <c r="A841" s="5">
        <v>45429.502359606478</v>
      </c>
      <c r="B841" s="7" t="s">
        <v>35</v>
      </c>
      <c r="C841" s="6" t="s">
        <v>621</v>
      </c>
      <c r="D841" s="7" t="s">
        <v>623</v>
      </c>
      <c r="E841" s="8">
        <v>5</v>
      </c>
      <c r="F841" s="7" t="s">
        <v>68</v>
      </c>
      <c r="G841" s="7" t="s">
        <v>68</v>
      </c>
      <c r="H841" s="7" t="s">
        <v>491</v>
      </c>
      <c r="I841" s="7" t="s">
        <v>44</v>
      </c>
      <c r="J841" s="19" t="str">
        <f>IFERROR(INDEX('Employee Info'!$C$3:$E$200,MATCH(Data6[[#This Row],[Name:]],'Employee Info'!$B$3:$B$200,0),MATCH(Data6[[#This Row],[Hours Type:]],'Employee Info'!$C$2:$E$2,0)),"")</f>
        <v/>
      </c>
      <c r="K841" s="19" t="str">
        <f>IFERROR(INDEX('Employee Info'!$C$3:$J$200,MATCH(Data6[[#This Row],[Name:]],'Employee Info'!$B$3:$B$200,0),MATCH(Data6[[#Headers],[Truck]],'Employee Info'!$C$2:$J$2,0)),"")</f>
        <v/>
      </c>
      <c r="L841" s="19" t="str">
        <f>IFERROR(INDEX('Employee Info'!$C$3:$J$200,MATCH(Data6[[#This Row],[Name:]],'Employee Info'!$B$3:$B$200,0),MATCH(Data6[[#Headers],[Phone]],'Employee Info'!$C$2:$J$2,0)),"")</f>
        <v/>
      </c>
      <c r="M841" s="19" t="str">
        <f>IFERROR(INDEX('Employee Info'!$C$3:$J$200,MATCH(Data6[[#This Row],[Name:]],'Employee Info'!$B$3:$B$200,0),MATCH(Data6[[#Headers],[Tech]],'Employee Info'!$C$2:$J$2,0)),"")</f>
        <v/>
      </c>
      <c r="N841" s="19" t="str">
        <f>IFERROR(INDEX('Employee Info'!$C$3:$J$200,MATCH(Data6[[#This Row],[Name:]],'Employee Info'!$B$3:$B$200,0),MATCH(Data6[[#Headers],[Other]],'Employee Info'!$C$2:$J$2,0)),"")</f>
        <v/>
      </c>
      <c r="O841" s="19">
        <f>IFERROR((Data6[[#This Row],[Hours:]]*SUM(Data6[[#This Row],[Rate]:[Other]])),"")</f>
        <v>0</v>
      </c>
      <c r="P841" s="7" t="str">
        <f>IF(Data6[[#This Row],[WO'#:]]="","Riley #","WO#")</f>
        <v>Riley #</v>
      </c>
      <c r="Q841" s="7">
        <f>IFERROR(WEEKNUM(Data6[[#This Row],[Date:]]),"")</f>
        <v>20</v>
      </c>
      <c r="R841" s="6">
        <f t="shared" si="39"/>
        <v>45424</v>
      </c>
      <c r="S841" s="6">
        <f>Data6[[#This Row],[Week Start]]+7</f>
        <v>45431</v>
      </c>
      <c r="T841" s="7" t="str">
        <f t="shared" si="40"/>
        <v>5/12/2024 - 5/19/2024</v>
      </c>
      <c r="U841" s="7" t="str">
        <f t="shared" si="41"/>
        <v>Time Card</v>
      </c>
      <c r="V841" s="8" t="str">
        <f>RIGHT(TEXT(Data6[[#This Row],[Date:]],"mmddyyyy"),4)</f>
        <v>2024</v>
      </c>
      <c r="W841" s="8" t="str">
        <f>MID(TEXT(Data6[[#This Row],[Date:]],"mmddyyyy"),3,2)</f>
        <v>17</v>
      </c>
      <c r="X841" s="8" t="str">
        <f>LEFT(TEXT(Data6[[#This Row],[Date:]],"mmddyyyy"),2)</f>
        <v>05</v>
      </c>
      <c r="Y841" s="6">
        <f>DATE(Data6[[#This Row],[Year]],Data6[[#This Row],[Month]],Data6[[#This Row],[Day]])</f>
        <v>45429</v>
      </c>
    </row>
    <row r="842" spans="1:25">
      <c r="A842" s="5">
        <v>45429.542302546295</v>
      </c>
      <c r="B842" s="7" t="s">
        <v>492</v>
      </c>
      <c r="C842" s="6" t="s">
        <v>621</v>
      </c>
      <c r="D842" s="7" t="s">
        <v>625</v>
      </c>
      <c r="E842" s="8">
        <v>4</v>
      </c>
      <c r="F842" s="7" t="s">
        <v>68</v>
      </c>
      <c r="G842" s="7" t="s">
        <v>68</v>
      </c>
      <c r="H842" s="7" t="s">
        <v>491</v>
      </c>
      <c r="I842" s="7" t="s">
        <v>44</v>
      </c>
      <c r="J842" s="19" t="str">
        <f>IFERROR(INDEX('Employee Info'!$C$3:$E$200,MATCH(Data6[[#This Row],[Name:]],'Employee Info'!$B$3:$B$200,0),MATCH(Data6[[#This Row],[Hours Type:]],'Employee Info'!$C$2:$E$2,0)),"")</f>
        <v/>
      </c>
      <c r="K842" s="19" t="str">
        <f>IFERROR(INDEX('Employee Info'!$C$3:$J$200,MATCH(Data6[[#This Row],[Name:]],'Employee Info'!$B$3:$B$200,0),MATCH(Data6[[#Headers],[Truck]],'Employee Info'!$C$2:$J$2,0)),"")</f>
        <v/>
      </c>
      <c r="L842" s="19" t="str">
        <f>IFERROR(INDEX('Employee Info'!$C$3:$J$200,MATCH(Data6[[#This Row],[Name:]],'Employee Info'!$B$3:$B$200,0),MATCH(Data6[[#Headers],[Phone]],'Employee Info'!$C$2:$J$2,0)),"")</f>
        <v/>
      </c>
      <c r="M842" s="19" t="str">
        <f>IFERROR(INDEX('Employee Info'!$C$3:$J$200,MATCH(Data6[[#This Row],[Name:]],'Employee Info'!$B$3:$B$200,0),MATCH(Data6[[#Headers],[Tech]],'Employee Info'!$C$2:$J$2,0)),"")</f>
        <v/>
      </c>
      <c r="N842" s="19" t="str">
        <f>IFERROR(INDEX('Employee Info'!$C$3:$J$200,MATCH(Data6[[#This Row],[Name:]],'Employee Info'!$B$3:$B$200,0),MATCH(Data6[[#Headers],[Other]],'Employee Info'!$C$2:$J$2,0)),"")</f>
        <v/>
      </c>
      <c r="O842" s="19">
        <f>IFERROR((Data6[[#This Row],[Hours:]]*SUM(Data6[[#This Row],[Rate]:[Other]])),"")</f>
        <v>0</v>
      </c>
      <c r="P842" s="7" t="str">
        <f>IF(Data6[[#This Row],[WO'#:]]="","Riley #","WO#")</f>
        <v>Riley #</v>
      </c>
      <c r="Q842" s="7">
        <f>IFERROR(WEEKNUM(Data6[[#This Row],[Date:]]),"")</f>
        <v>20</v>
      </c>
      <c r="R842" s="6">
        <f t="shared" si="39"/>
        <v>45424</v>
      </c>
      <c r="S842" s="6">
        <f>Data6[[#This Row],[Week Start]]+7</f>
        <v>45431</v>
      </c>
      <c r="T842" s="7" t="str">
        <f t="shared" si="40"/>
        <v>5/12/2024 - 5/19/2024</v>
      </c>
      <c r="U842" s="7" t="str">
        <f t="shared" si="41"/>
        <v>Time Card</v>
      </c>
      <c r="V842" s="8" t="str">
        <f>RIGHT(TEXT(Data6[[#This Row],[Date:]],"mmddyyyy"),4)</f>
        <v>2024</v>
      </c>
      <c r="W842" s="8" t="str">
        <f>MID(TEXT(Data6[[#This Row],[Date:]],"mmddyyyy"),3,2)</f>
        <v>17</v>
      </c>
      <c r="X842" s="8" t="str">
        <f>LEFT(TEXT(Data6[[#This Row],[Date:]],"mmddyyyy"),2)</f>
        <v>05</v>
      </c>
      <c r="Y842" s="6">
        <f>DATE(Data6[[#This Row],[Year]],Data6[[#This Row],[Month]],Data6[[#This Row],[Day]])</f>
        <v>45429</v>
      </c>
    </row>
    <row r="843" spans="1:25">
      <c r="A843" s="5">
        <v>45428.283489583337</v>
      </c>
      <c r="B843" s="7" t="s">
        <v>66</v>
      </c>
      <c r="C843" s="6" t="s">
        <v>621</v>
      </c>
      <c r="D843" s="7" t="s">
        <v>566</v>
      </c>
      <c r="E843" s="8">
        <v>1</v>
      </c>
      <c r="F843" s="7" t="s">
        <v>68</v>
      </c>
      <c r="G843" s="7" t="s">
        <v>68</v>
      </c>
      <c r="H843" s="7" t="s">
        <v>536</v>
      </c>
      <c r="I843" s="7" t="s">
        <v>44</v>
      </c>
      <c r="J843" s="19" t="str">
        <f>IFERROR(INDEX('Employee Info'!$C$3:$E$200,MATCH(Data6[[#This Row],[Name:]],'Employee Info'!$B$3:$B$200,0),MATCH(Data6[[#This Row],[Hours Type:]],'Employee Info'!$C$2:$E$2,0)),"")</f>
        <v/>
      </c>
      <c r="K843" s="19" t="str">
        <f>IFERROR(INDEX('Employee Info'!$C$3:$J$200,MATCH(Data6[[#This Row],[Name:]],'Employee Info'!$B$3:$B$200,0),MATCH(Data6[[#Headers],[Truck]],'Employee Info'!$C$2:$J$2,0)),"")</f>
        <v/>
      </c>
      <c r="L843" s="19" t="str">
        <f>IFERROR(INDEX('Employee Info'!$C$3:$J$200,MATCH(Data6[[#This Row],[Name:]],'Employee Info'!$B$3:$B$200,0),MATCH(Data6[[#Headers],[Phone]],'Employee Info'!$C$2:$J$2,0)),"")</f>
        <v/>
      </c>
      <c r="M843" s="19" t="str">
        <f>IFERROR(INDEX('Employee Info'!$C$3:$J$200,MATCH(Data6[[#This Row],[Name:]],'Employee Info'!$B$3:$B$200,0),MATCH(Data6[[#Headers],[Tech]],'Employee Info'!$C$2:$J$2,0)),"")</f>
        <v/>
      </c>
      <c r="N843" s="19" t="str">
        <f>IFERROR(INDEX('Employee Info'!$C$3:$J$200,MATCH(Data6[[#This Row],[Name:]],'Employee Info'!$B$3:$B$200,0),MATCH(Data6[[#Headers],[Other]],'Employee Info'!$C$2:$J$2,0)),"")</f>
        <v/>
      </c>
      <c r="O843" s="19">
        <f>IFERROR((Data6[[#This Row],[Hours:]]*SUM(Data6[[#This Row],[Rate]:[Other]])),"")</f>
        <v>0</v>
      </c>
      <c r="P843" s="7" t="str">
        <f>IF(Data6[[#This Row],[WO'#:]]="","Riley #","WO#")</f>
        <v>Riley #</v>
      </c>
      <c r="Q843" s="7">
        <f>IFERROR(WEEKNUM(Data6[[#This Row],[Date:]]),"")</f>
        <v>20</v>
      </c>
      <c r="R843" s="6">
        <f t="shared" si="39"/>
        <v>45424</v>
      </c>
      <c r="S843" s="6">
        <f>Data6[[#This Row],[Week Start]]+7</f>
        <v>45431</v>
      </c>
      <c r="T843" s="7" t="str">
        <f t="shared" si="40"/>
        <v>5/12/2024 - 5/19/2024</v>
      </c>
      <c r="U843" s="7" t="str">
        <f t="shared" si="41"/>
        <v>Time Card</v>
      </c>
      <c r="V843" s="8" t="str">
        <f>RIGHT(TEXT(Data6[[#This Row],[Date:]],"mmddyyyy"),4)</f>
        <v>2024</v>
      </c>
      <c r="W843" s="8" t="str">
        <f>MID(TEXT(Data6[[#This Row],[Date:]],"mmddyyyy"),3,2)</f>
        <v>17</v>
      </c>
      <c r="X843" s="8" t="str">
        <f>LEFT(TEXT(Data6[[#This Row],[Date:]],"mmddyyyy"),2)</f>
        <v>05</v>
      </c>
      <c r="Y843" s="6">
        <f>DATE(Data6[[#This Row],[Year]],Data6[[#This Row],[Month]],Data6[[#This Row],[Day]])</f>
        <v>45429</v>
      </c>
    </row>
    <row r="844" spans="1:25">
      <c r="A844" s="5">
        <v>45429.541647685182</v>
      </c>
      <c r="B844" s="7" t="s">
        <v>492</v>
      </c>
      <c r="C844" s="6" t="s">
        <v>621</v>
      </c>
      <c r="D844" s="7" t="s">
        <v>624</v>
      </c>
      <c r="E844" s="8">
        <v>3</v>
      </c>
      <c r="F844" s="7" t="s">
        <v>68</v>
      </c>
      <c r="G844" s="7" t="s">
        <v>68</v>
      </c>
      <c r="H844" s="7" t="s">
        <v>536</v>
      </c>
      <c r="I844" s="7" t="s">
        <v>44</v>
      </c>
      <c r="J844" s="19" t="str">
        <f>IFERROR(INDEX('Employee Info'!$C$3:$E$200,MATCH(Data6[[#This Row],[Name:]],'Employee Info'!$B$3:$B$200,0),MATCH(Data6[[#This Row],[Hours Type:]],'Employee Info'!$C$2:$E$2,0)),"")</f>
        <v/>
      </c>
      <c r="K844" s="19" t="str">
        <f>IFERROR(INDEX('Employee Info'!$C$3:$J$200,MATCH(Data6[[#This Row],[Name:]],'Employee Info'!$B$3:$B$200,0),MATCH(Data6[[#Headers],[Truck]],'Employee Info'!$C$2:$J$2,0)),"")</f>
        <v/>
      </c>
      <c r="L844" s="19" t="str">
        <f>IFERROR(INDEX('Employee Info'!$C$3:$J$200,MATCH(Data6[[#This Row],[Name:]],'Employee Info'!$B$3:$B$200,0),MATCH(Data6[[#Headers],[Phone]],'Employee Info'!$C$2:$J$2,0)),"")</f>
        <v/>
      </c>
      <c r="M844" s="19" t="str">
        <f>IFERROR(INDEX('Employee Info'!$C$3:$J$200,MATCH(Data6[[#This Row],[Name:]],'Employee Info'!$B$3:$B$200,0),MATCH(Data6[[#Headers],[Tech]],'Employee Info'!$C$2:$J$2,0)),"")</f>
        <v/>
      </c>
      <c r="N844" s="19" t="str">
        <f>IFERROR(INDEX('Employee Info'!$C$3:$J$200,MATCH(Data6[[#This Row],[Name:]],'Employee Info'!$B$3:$B$200,0),MATCH(Data6[[#Headers],[Other]],'Employee Info'!$C$2:$J$2,0)),"")</f>
        <v/>
      </c>
      <c r="O844" s="19">
        <f>IFERROR((Data6[[#This Row],[Hours:]]*SUM(Data6[[#This Row],[Rate]:[Other]])),"")</f>
        <v>0</v>
      </c>
      <c r="P844" s="7" t="str">
        <f>IF(Data6[[#This Row],[WO'#:]]="","Riley #","WO#")</f>
        <v>Riley #</v>
      </c>
      <c r="Q844" s="7">
        <f>IFERROR(WEEKNUM(Data6[[#This Row],[Date:]]),"")</f>
        <v>20</v>
      </c>
      <c r="R844" s="6">
        <f t="shared" si="39"/>
        <v>45424</v>
      </c>
      <c r="S844" s="6">
        <f>Data6[[#This Row],[Week Start]]+7</f>
        <v>45431</v>
      </c>
      <c r="T844" s="7" t="str">
        <f t="shared" si="40"/>
        <v>5/12/2024 - 5/19/2024</v>
      </c>
      <c r="U844" s="7" t="str">
        <f t="shared" si="41"/>
        <v>Time Card</v>
      </c>
      <c r="V844" s="8" t="str">
        <f>RIGHT(TEXT(Data6[[#This Row],[Date:]],"mmddyyyy"),4)</f>
        <v>2024</v>
      </c>
      <c r="W844" s="8" t="str">
        <f>MID(TEXT(Data6[[#This Row],[Date:]],"mmddyyyy"),3,2)</f>
        <v>17</v>
      </c>
      <c r="X844" s="8" t="str">
        <f>LEFT(TEXT(Data6[[#This Row],[Date:]],"mmddyyyy"),2)</f>
        <v>05</v>
      </c>
      <c r="Y844" s="6">
        <f>DATE(Data6[[#This Row],[Year]],Data6[[#This Row],[Month]],Data6[[#This Row],[Day]])</f>
        <v>45429</v>
      </c>
    </row>
    <row r="845" spans="1:25">
      <c r="A845" s="5">
        <v>45429.543361921293</v>
      </c>
      <c r="B845" s="7" t="s">
        <v>65</v>
      </c>
      <c r="C845" s="6" t="s">
        <v>621</v>
      </c>
      <c r="D845" s="7" t="s">
        <v>626</v>
      </c>
      <c r="E845" s="8">
        <v>7</v>
      </c>
      <c r="F845" s="7" t="s">
        <v>68</v>
      </c>
      <c r="G845" s="7" t="s">
        <v>68</v>
      </c>
      <c r="H845" s="7" t="s">
        <v>536</v>
      </c>
      <c r="I845" s="7" t="s">
        <v>44</v>
      </c>
      <c r="J845" s="19" t="str">
        <f>IFERROR(INDEX('Employee Info'!$C$3:$E$200,MATCH(Data6[[#This Row],[Name:]],'Employee Info'!$B$3:$B$200,0),MATCH(Data6[[#This Row],[Hours Type:]],'Employee Info'!$C$2:$E$2,0)),"")</f>
        <v/>
      </c>
      <c r="K845" s="19" t="str">
        <f>IFERROR(INDEX('Employee Info'!$C$3:$J$200,MATCH(Data6[[#This Row],[Name:]],'Employee Info'!$B$3:$B$200,0),MATCH(Data6[[#Headers],[Truck]],'Employee Info'!$C$2:$J$2,0)),"")</f>
        <v/>
      </c>
      <c r="L845" s="19" t="str">
        <f>IFERROR(INDEX('Employee Info'!$C$3:$J$200,MATCH(Data6[[#This Row],[Name:]],'Employee Info'!$B$3:$B$200,0),MATCH(Data6[[#Headers],[Phone]],'Employee Info'!$C$2:$J$2,0)),"")</f>
        <v/>
      </c>
      <c r="M845" s="19" t="str">
        <f>IFERROR(INDEX('Employee Info'!$C$3:$J$200,MATCH(Data6[[#This Row],[Name:]],'Employee Info'!$B$3:$B$200,0),MATCH(Data6[[#Headers],[Tech]],'Employee Info'!$C$2:$J$2,0)),"")</f>
        <v/>
      </c>
      <c r="N845" s="19" t="str">
        <f>IFERROR(INDEX('Employee Info'!$C$3:$J$200,MATCH(Data6[[#This Row],[Name:]],'Employee Info'!$B$3:$B$200,0),MATCH(Data6[[#Headers],[Other]],'Employee Info'!$C$2:$J$2,0)),"")</f>
        <v/>
      </c>
      <c r="O845" s="19">
        <f>IFERROR((Data6[[#This Row],[Hours:]]*SUM(Data6[[#This Row],[Rate]:[Other]])),"")</f>
        <v>0</v>
      </c>
      <c r="P845" s="7" t="str">
        <f>IF(Data6[[#This Row],[WO'#:]]="","Riley #","WO#")</f>
        <v>Riley #</v>
      </c>
      <c r="Q845" s="7">
        <f>IFERROR(WEEKNUM(Data6[[#This Row],[Date:]]),"")</f>
        <v>20</v>
      </c>
      <c r="R845" s="6">
        <f t="shared" si="39"/>
        <v>45424</v>
      </c>
      <c r="S845" s="6">
        <f>Data6[[#This Row],[Week Start]]+7</f>
        <v>45431</v>
      </c>
      <c r="T845" s="7" t="str">
        <f t="shared" si="40"/>
        <v>5/12/2024 - 5/19/2024</v>
      </c>
      <c r="U845" s="7" t="str">
        <f t="shared" si="41"/>
        <v>Time Card</v>
      </c>
      <c r="V845" s="8" t="str">
        <f>RIGHT(TEXT(Data6[[#This Row],[Date:]],"mmddyyyy"),4)</f>
        <v>2024</v>
      </c>
      <c r="W845" s="8" t="str">
        <f>MID(TEXT(Data6[[#This Row],[Date:]],"mmddyyyy"),3,2)</f>
        <v>17</v>
      </c>
      <c r="X845" s="8" t="str">
        <f>LEFT(TEXT(Data6[[#This Row],[Date:]],"mmddyyyy"),2)</f>
        <v>05</v>
      </c>
      <c r="Y845" s="6">
        <f>DATE(Data6[[#This Row],[Year]],Data6[[#This Row],[Month]],Data6[[#This Row],[Day]])</f>
        <v>45429</v>
      </c>
    </row>
    <row r="846" spans="1:25">
      <c r="A846" s="5">
        <v>45437.37463460648</v>
      </c>
      <c r="B846" s="7" t="s">
        <v>66</v>
      </c>
      <c r="C846" s="6" t="s">
        <v>636</v>
      </c>
      <c r="D846" s="7" t="s">
        <v>637</v>
      </c>
      <c r="E846" s="8">
        <v>4</v>
      </c>
      <c r="F846" s="7">
        <v>6984733</v>
      </c>
      <c r="G846" s="7" t="s">
        <v>68</v>
      </c>
      <c r="H846" s="7" t="s">
        <v>69</v>
      </c>
      <c r="I846" s="7" t="s">
        <v>44</v>
      </c>
      <c r="J846" s="19" t="str">
        <f>IFERROR(INDEX('Employee Info'!$C$3:$E$200,MATCH(Data6[[#This Row],[Name:]],'Employee Info'!$B$3:$B$200,0),MATCH(Data6[[#This Row],[Hours Type:]],'Employee Info'!$C$2:$E$2,0)),"")</f>
        <v/>
      </c>
      <c r="K846" s="19" t="str">
        <f>IFERROR(INDEX('Employee Info'!$C$3:$J$200,MATCH(Data6[[#This Row],[Name:]],'Employee Info'!$B$3:$B$200,0),MATCH(Data6[[#Headers],[Truck]],'Employee Info'!$C$2:$J$2,0)),"")</f>
        <v/>
      </c>
      <c r="L846" s="19" t="str">
        <f>IFERROR(INDEX('Employee Info'!$C$3:$J$200,MATCH(Data6[[#This Row],[Name:]],'Employee Info'!$B$3:$B$200,0),MATCH(Data6[[#Headers],[Phone]],'Employee Info'!$C$2:$J$2,0)),"")</f>
        <v/>
      </c>
      <c r="M846" s="19" t="str">
        <f>IFERROR(INDEX('Employee Info'!$C$3:$J$200,MATCH(Data6[[#This Row],[Name:]],'Employee Info'!$B$3:$B$200,0),MATCH(Data6[[#Headers],[Tech]],'Employee Info'!$C$2:$J$2,0)),"")</f>
        <v/>
      </c>
      <c r="N846" s="19" t="str">
        <f>IFERROR(INDEX('Employee Info'!$C$3:$J$200,MATCH(Data6[[#This Row],[Name:]],'Employee Info'!$B$3:$B$200,0),MATCH(Data6[[#Headers],[Other]],'Employee Info'!$C$2:$J$2,0)),"")</f>
        <v/>
      </c>
      <c r="O846" s="19">
        <f>IFERROR((Data6[[#This Row],[Hours:]]*SUM(Data6[[#This Row],[Rate]:[Other]])),"")</f>
        <v>0</v>
      </c>
      <c r="P846" s="7" t="str">
        <f>IF(Data6[[#This Row],[WO'#:]]="","Riley #","WO#")</f>
        <v>WO#</v>
      </c>
      <c r="Q846" s="7">
        <f>IFERROR(WEEKNUM(Data6[[#This Row],[Date:]]),"")</f>
        <v>21</v>
      </c>
      <c r="R846" s="6">
        <f t="shared" si="39"/>
        <v>45431</v>
      </c>
      <c r="S846" s="6">
        <f>Data6[[#This Row],[Week Start]]+7</f>
        <v>45438</v>
      </c>
      <c r="T846" s="7" t="str">
        <f t="shared" si="40"/>
        <v>5/19/2024 - 5/26/2024</v>
      </c>
      <c r="U846" s="7" t="str">
        <f t="shared" si="41"/>
        <v>Time Card</v>
      </c>
      <c r="V846" s="8" t="str">
        <f>RIGHT(TEXT(Data6[[#This Row],[Date:]],"mmddyyyy"),4)</f>
        <v>2024</v>
      </c>
      <c r="W846" s="8" t="str">
        <f>MID(TEXT(Data6[[#This Row],[Date:]],"mmddyyyy"),3,2)</f>
        <v>20</v>
      </c>
      <c r="X846" s="8" t="str">
        <f>LEFT(TEXT(Data6[[#This Row],[Date:]],"mmddyyyy"),2)</f>
        <v>05</v>
      </c>
      <c r="Y846" s="6">
        <f>DATE(Data6[[#This Row],[Year]],Data6[[#This Row],[Month]],Data6[[#This Row],[Day]])</f>
        <v>45432</v>
      </c>
    </row>
    <row r="847" spans="1:25">
      <c r="A847" s="5">
        <v>45437.379152546295</v>
      </c>
      <c r="B847" s="7" t="s">
        <v>76</v>
      </c>
      <c r="C847" s="6" t="s">
        <v>636</v>
      </c>
      <c r="D847" s="7" t="s">
        <v>77</v>
      </c>
      <c r="E847" s="8">
        <v>1</v>
      </c>
      <c r="F847" s="7">
        <v>6984733</v>
      </c>
      <c r="G847" s="7" t="s">
        <v>68</v>
      </c>
      <c r="H847" s="7" t="s">
        <v>69</v>
      </c>
      <c r="I847" s="7" t="s">
        <v>44</v>
      </c>
      <c r="J847" s="19" t="str">
        <f>IFERROR(INDEX('Employee Info'!$C$3:$E$200,MATCH(Data6[[#This Row],[Name:]],'Employee Info'!$B$3:$B$200,0),MATCH(Data6[[#This Row],[Hours Type:]],'Employee Info'!$C$2:$E$2,0)),"")</f>
        <v/>
      </c>
      <c r="K847" s="19" t="str">
        <f>IFERROR(INDEX('Employee Info'!$C$3:$J$200,MATCH(Data6[[#This Row],[Name:]],'Employee Info'!$B$3:$B$200,0),MATCH(Data6[[#Headers],[Truck]],'Employee Info'!$C$2:$J$2,0)),"")</f>
        <v/>
      </c>
      <c r="L847" s="19" t="str">
        <f>IFERROR(INDEX('Employee Info'!$C$3:$J$200,MATCH(Data6[[#This Row],[Name:]],'Employee Info'!$B$3:$B$200,0),MATCH(Data6[[#Headers],[Phone]],'Employee Info'!$C$2:$J$2,0)),"")</f>
        <v/>
      </c>
      <c r="M847" s="19" t="str">
        <f>IFERROR(INDEX('Employee Info'!$C$3:$J$200,MATCH(Data6[[#This Row],[Name:]],'Employee Info'!$B$3:$B$200,0),MATCH(Data6[[#Headers],[Tech]],'Employee Info'!$C$2:$J$2,0)),"")</f>
        <v/>
      </c>
      <c r="N847" s="19" t="str">
        <f>IFERROR(INDEX('Employee Info'!$C$3:$J$200,MATCH(Data6[[#This Row],[Name:]],'Employee Info'!$B$3:$B$200,0),MATCH(Data6[[#Headers],[Other]],'Employee Info'!$C$2:$J$2,0)),"")</f>
        <v/>
      </c>
      <c r="O847" s="19">
        <f>IFERROR((Data6[[#This Row],[Hours:]]*SUM(Data6[[#This Row],[Rate]:[Other]])),"")</f>
        <v>0</v>
      </c>
      <c r="P847" s="7" t="str">
        <f>IF(Data6[[#This Row],[WO'#:]]="","Riley #","WO#")</f>
        <v>WO#</v>
      </c>
      <c r="Q847" s="7">
        <f>IFERROR(WEEKNUM(Data6[[#This Row],[Date:]]),"")</f>
        <v>21</v>
      </c>
      <c r="R847" s="6">
        <f t="shared" si="39"/>
        <v>45431</v>
      </c>
      <c r="S847" s="6">
        <f>Data6[[#This Row],[Week Start]]+7</f>
        <v>45438</v>
      </c>
      <c r="T847" s="7" t="str">
        <f t="shared" si="40"/>
        <v>5/19/2024 - 5/26/2024</v>
      </c>
      <c r="U847" s="7" t="str">
        <f t="shared" si="41"/>
        <v>Time Card</v>
      </c>
      <c r="V847" s="8" t="str">
        <f>RIGHT(TEXT(Data6[[#This Row],[Date:]],"mmddyyyy"),4)</f>
        <v>2024</v>
      </c>
      <c r="W847" s="8" t="str">
        <f>MID(TEXT(Data6[[#This Row],[Date:]],"mmddyyyy"),3,2)</f>
        <v>20</v>
      </c>
      <c r="X847" s="8" t="str">
        <f>LEFT(TEXT(Data6[[#This Row],[Date:]],"mmddyyyy"),2)</f>
        <v>05</v>
      </c>
      <c r="Y847" s="6">
        <f>DATE(Data6[[#This Row],[Year]],Data6[[#This Row],[Month]],Data6[[#This Row],[Day]])</f>
        <v>45432</v>
      </c>
    </row>
    <row r="848" spans="1:25">
      <c r="A848" s="5">
        <v>45437.354254513892</v>
      </c>
      <c r="B848" s="7" t="s">
        <v>66</v>
      </c>
      <c r="C848" s="6" t="s">
        <v>636</v>
      </c>
      <c r="D848" s="7" t="s">
        <v>638</v>
      </c>
      <c r="E848" s="8">
        <v>1</v>
      </c>
      <c r="F848" s="7">
        <v>6994907</v>
      </c>
      <c r="G848" s="7" t="s">
        <v>68</v>
      </c>
      <c r="H848" s="7" t="s">
        <v>69</v>
      </c>
      <c r="I848" s="7" t="s">
        <v>44</v>
      </c>
      <c r="J848" s="19" t="str">
        <f>IFERROR(INDEX('Employee Info'!$C$3:$E$200,MATCH(Data6[[#This Row],[Name:]],'Employee Info'!$B$3:$B$200,0),MATCH(Data6[[#This Row],[Hours Type:]],'Employee Info'!$C$2:$E$2,0)),"")</f>
        <v/>
      </c>
      <c r="K848" s="19" t="str">
        <f>IFERROR(INDEX('Employee Info'!$C$3:$J$200,MATCH(Data6[[#This Row],[Name:]],'Employee Info'!$B$3:$B$200,0),MATCH(Data6[[#Headers],[Truck]],'Employee Info'!$C$2:$J$2,0)),"")</f>
        <v/>
      </c>
      <c r="L848" s="19" t="str">
        <f>IFERROR(INDEX('Employee Info'!$C$3:$J$200,MATCH(Data6[[#This Row],[Name:]],'Employee Info'!$B$3:$B$200,0),MATCH(Data6[[#Headers],[Phone]],'Employee Info'!$C$2:$J$2,0)),"")</f>
        <v/>
      </c>
      <c r="M848" s="19" t="str">
        <f>IFERROR(INDEX('Employee Info'!$C$3:$J$200,MATCH(Data6[[#This Row],[Name:]],'Employee Info'!$B$3:$B$200,0),MATCH(Data6[[#Headers],[Tech]],'Employee Info'!$C$2:$J$2,0)),"")</f>
        <v/>
      </c>
      <c r="N848" s="19" t="str">
        <f>IFERROR(INDEX('Employee Info'!$C$3:$J$200,MATCH(Data6[[#This Row],[Name:]],'Employee Info'!$B$3:$B$200,0),MATCH(Data6[[#Headers],[Other]],'Employee Info'!$C$2:$J$2,0)),"")</f>
        <v/>
      </c>
      <c r="O848" s="19">
        <f>IFERROR((Data6[[#This Row],[Hours:]]*SUM(Data6[[#This Row],[Rate]:[Other]])),"")</f>
        <v>0</v>
      </c>
      <c r="P848" s="7" t="str">
        <f>IF(Data6[[#This Row],[WO'#:]]="","Riley #","WO#")</f>
        <v>WO#</v>
      </c>
      <c r="Q848" s="7">
        <f>IFERROR(WEEKNUM(Data6[[#This Row],[Date:]]),"")</f>
        <v>21</v>
      </c>
      <c r="R848" s="6">
        <f t="shared" si="39"/>
        <v>45431</v>
      </c>
      <c r="S848" s="6">
        <f>Data6[[#This Row],[Week Start]]+7</f>
        <v>45438</v>
      </c>
      <c r="T848" s="7" t="str">
        <f t="shared" si="40"/>
        <v>5/19/2024 - 5/26/2024</v>
      </c>
      <c r="U848" s="7" t="str">
        <f t="shared" si="41"/>
        <v>Time Card</v>
      </c>
      <c r="V848" s="8" t="str">
        <f>RIGHT(TEXT(Data6[[#This Row],[Date:]],"mmddyyyy"),4)</f>
        <v>2024</v>
      </c>
      <c r="W848" s="8" t="str">
        <f>MID(TEXT(Data6[[#This Row],[Date:]],"mmddyyyy"),3,2)</f>
        <v>20</v>
      </c>
      <c r="X848" s="8" t="str">
        <f>LEFT(TEXT(Data6[[#This Row],[Date:]],"mmddyyyy"),2)</f>
        <v>05</v>
      </c>
      <c r="Y848" s="6">
        <f>DATE(Data6[[#This Row],[Year]],Data6[[#This Row],[Month]],Data6[[#This Row],[Day]])</f>
        <v>45432</v>
      </c>
    </row>
    <row r="849" spans="1:25">
      <c r="A849" s="5">
        <v>45432.584644560186</v>
      </c>
      <c r="B849" s="7" t="s">
        <v>35</v>
      </c>
      <c r="C849" s="6" t="s">
        <v>636</v>
      </c>
      <c r="D849" s="7" t="s">
        <v>639</v>
      </c>
      <c r="E849" s="8">
        <v>8</v>
      </c>
      <c r="F849" s="7" t="s">
        <v>68</v>
      </c>
      <c r="G849" s="7" t="s">
        <v>68</v>
      </c>
      <c r="H849" s="7" t="s">
        <v>577</v>
      </c>
      <c r="I849" s="7" t="s">
        <v>44</v>
      </c>
      <c r="J849" s="19" t="str">
        <f>IFERROR(INDEX('Employee Info'!$C$3:$E$200,MATCH(Data6[[#This Row],[Name:]],'Employee Info'!$B$3:$B$200,0),MATCH(Data6[[#This Row],[Hours Type:]],'Employee Info'!$C$2:$E$2,0)),"")</f>
        <v/>
      </c>
      <c r="K849" s="19" t="str">
        <f>IFERROR(INDEX('Employee Info'!$C$3:$J$200,MATCH(Data6[[#This Row],[Name:]],'Employee Info'!$B$3:$B$200,0),MATCH(Data6[[#Headers],[Truck]],'Employee Info'!$C$2:$J$2,0)),"")</f>
        <v/>
      </c>
      <c r="L849" s="19" t="str">
        <f>IFERROR(INDEX('Employee Info'!$C$3:$J$200,MATCH(Data6[[#This Row],[Name:]],'Employee Info'!$B$3:$B$200,0),MATCH(Data6[[#Headers],[Phone]],'Employee Info'!$C$2:$J$2,0)),"")</f>
        <v/>
      </c>
      <c r="M849" s="19" t="str">
        <f>IFERROR(INDEX('Employee Info'!$C$3:$J$200,MATCH(Data6[[#This Row],[Name:]],'Employee Info'!$B$3:$B$200,0),MATCH(Data6[[#Headers],[Tech]],'Employee Info'!$C$2:$J$2,0)),"")</f>
        <v/>
      </c>
      <c r="N849" s="19" t="str">
        <f>IFERROR(INDEX('Employee Info'!$C$3:$J$200,MATCH(Data6[[#This Row],[Name:]],'Employee Info'!$B$3:$B$200,0),MATCH(Data6[[#Headers],[Other]],'Employee Info'!$C$2:$J$2,0)),"")</f>
        <v/>
      </c>
      <c r="O849" s="19">
        <f>IFERROR((Data6[[#This Row],[Hours:]]*SUM(Data6[[#This Row],[Rate]:[Other]])),"")</f>
        <v>0</v>
      </c>
      <c r="P849" s="7" t="str">
        <f>IF(Data6[[#This Row],[WO'#:]]="","Riley #","WO#")</f>
        <v>Riley #</v>
      </c>
      <c r="Q849" s="7">
        <f>IFERROR(WEEKNUM(Data6[[#This Row],[Date:]]),"")</f>
        <v>21</v>
      </c>
      <c r="R849" s="6">
        <f t="shared" si="39"/>
        <v>45431</v>
      </c>
      <c r="S849" s="6">
        <f>Data6[[#This Row],[Week Start]]+7</f>
        <v>45438</v>
      </c>
      <c r="T849" s="7" t="str">
        <f t="shared" si="40"/>
        <v>5/19/2024 - 5/26/2024</v>
      </c>
      <c r="U849" s="7" t="str">
        <f t="shared" si="41"/>
        <v>Time Card</v>
      </c>
      <c r="V849" s="8" t="str">
        <f>RIGHT(TEXT(Data6[[#This Row],[Date:]],"mmddyyyy"),4)</f>
        <v>2024</v>
      </c>
      <c r="W849" s="8" t="str">
        <f>MID(TEXT(Data6[[#This Row],[Date:]],"mmddyyyy"),3,2)</f>
        <v>20</v>
      </c>
      <c r="X849" s="8" t="str">
        <f>LEFT(TEXT(Data6[[#This Row],[Date:]],"mmddyyyy"),2)</f>
        <v>05</v>
      </c>
      <c r="Y849" s="6">
        <f>DATE(Data6[[#This Row],[Year]],Data6[[#This Row],[Month]],Data6[[#This Row],[Day]])</f>
        <v>45432</v>
      </c>
    </row>
    <row r="850" spans="1:25">
      <c r="A850" s="5">
        <v>45432.585834490739</v>
      </c>
      <c r="B850" s="7" t="s">
        <v>23</v>
      </c>
      <c r="C850" s="6" t="s">
        <v>636</v>
      </c>
      <c r="D850" s="7" t="s">
        <v>639</v>
      </c>
      <c r="E850" s="8">
        <v>8</v>
      </c>
      <c r="F850" s="7" t="s">
        <v>68</v>
      </c>
      <c r="G850" s="7" t="s">
        <v>68</v>
      </c>
      <c r="H850" s="7" t="s">
        <v>577</v>
      </c>
      <c r="I850" s="7" t="s">
        <v>44</v>
      </c>
      <c r="J850" s="19" t="str">
        <f>IFERROR(INDEX('Employee Info'!$C$3:$E$200,MATCH(Data6[[#This Row],[Name:]],'Employee Info'!$B$3:$B$200,0),MATCH(Data6[[#This Row],[Hours Type:]],'Employee Info'!$C$2:$E$2,0)),"")</f>
        <v/>
      </c>
      <c r="K850" s="19" t="str">
        <f>IFERROR(INDEX('Employee Info'!$C$3:$J$200,MATCH(Data6[[#This Row],[Name:]],'Employee Info'!$B$3:$B$200,0),MATCH(Data6[[#Headers],[Truck]],'Employee Info'!$C$2:$J$2,0)),"")</f>
        <v/>
      </c>
      <c r="L850" s="19" t="str">
        <f>IFERROR(INDEX('Employee Info'!$C$3:$J$200,MATCH(Data6[[#This Row],[Name:]],'Employee Info'!$B$3:$B$200,0),MATCH(Data6[[#Headers],[Phone]],'Employee Info'!$C$2:$J$2,0)),"")</f>
        <v/>
      </c>
      <c r="M850" s="19" t="str">
        <f>IFERROR(INDEX('Employee Info'!$C$3:$J$200,MATCH(Data6[[#This Row],[Name:]],'Employee Info'!$B$3:$B$200,0),MATCH(Data6[[#Headers],[Tech]],'Employee Info'!$C$2:$J$2,0)),"")</f>
        <v/>
      </c>
      <c r="N850" s="19" t="str">
        <f>IFERROR(INDEX('Employee Info'!$C$3:$J$200,MATCH(Data6[[#This Row],[Name:]],'Employee Info'!$B$3:$B$200,0),MATCH(Data6[[#Headers],[Other]],'Employee Info'!$C$2:$J$2,0)),"")</f>
        <v/>
      </c>
      <c r="O850" s="19">
        <f>IFERROR((Data6[[#This Row],[Hours:]]*SUM(Data6[[#This Row],[Rate]:[Other]])),"")</f>
        <v>0</v>
      </c>
      <c r="P850" s="7" t="str">
        <f>IF(Data6[[#This Row],[WO'#:]]="","Riley #","WO#")</f>
        <v>Riley #</v>
      </c>
      <c r="Q850" s="7">
        <f>IFERROR(WEEKNUM(Data6[[#This Row],[Date:]]),"")</f>
        <v>21</v>
      </c>
      <c r="R850" s="6">
        <f t="shared" si="39"/>
        <v>45431</v>
      </c>
      <c r="S850" s="6">
        <f>Data6[[#This Row],[Week Start]]+7</f>
        <v>45438</v>
      </c>
      <c r="T850" s="7" t="str">
        <f t="shared" si="40"/>
        <v>5/19/2024 - 5/26/2024</v>
      </c>
      <c r="U850" s="7" t="str">
        <f t="shared" si="41"/>
        <v>Time Card</v>
      </c>
      <c r="V850" s="8" t="str">
        <f>RIGHT(TEXT(Data6[[#This Row],[Date:]],"mmddyyyy"),4)</f>
        <v>2024</v>
      </c>
      <c r="W850" s="8" t="str">
        <f>MID(TEXT(Data6[[#This Row],[Date:]],"mmddyyyy"),3,2)</f>
        <v>20</v>
      </c>
      <c r="X850" s="8" t="str">
        <f>LEFT(TEXT(Data6[[#This Row],[Date:]],"mmddyyyy"),2)</f>
        <v>05</v>
      </c>
      <c r="Y850" s="6">
        <f>DATE(Data6[[#This Row],[Year]],Data6[[#This Row],[Month]],Data6[[#This Row],[Day]])</f>
        <v>45432</v>
      </c>
    </row>
    <row r="851" spans="1:25">
      <c r="A851" s="5">
        <v>45433.574029398151</v>
      </c>
      <c r="B851" s="7" t="s">
        <v>492</v>
      </c>
      <c r="C851" s="6" t="s">
        <v>636</v>
      </c>
      <c r="D851" s="7" t="s">
        <v>281</v>
      </c>
      <c r="E851" s="8">
        <v>1</v>
      </c>
      <c r="F851" s="7" t="s">
        <v>68</v>
      </c>
      <c r="G851" s="7" t="s">
        <v>68</v>
      </c>
      <c r="H851" s="7" t="s">
        <v>536</v>
      </c>
      <c r="I851" s="7" t="s">
        <v>44</v>
      </c>
      <c r="J851" s="19" t="str">
        <f>IFERROR(INDEX('Employee Info'!$C$3:$E$200,MATCH(Data6[[#This Row],[Name:]],'Employee Info'!$B$3:$B$200,0),MATCH(Data6[[#This Row],[Hours Type:]],'Employee Info'!$C$2:$E$2,0)),"")</f>
        <v/>
      </c>
      <c r="K851" s="19" t="str">
        <f>IFERROR(INDEX('Employee Info'!$C$3:$J$200,MATCH(Data6[[#This Row],[Name:]],'Employee Info'!$B$3:$B$200,0),MATCH(Data6[[#Headers],[Truck]],'Employee Info'!$C$2:$J$2,0)),"")</f>
        <v/>
      </c>
      <c r="L851" s="19" t="str">
        <f>IFERROR(INDEX('Employee Info'!$C$3:$J$200,MATCH(Data6[[#This Row],[Name:]],'Employee Info'!$B$3:$B$200,0),MATCH(Data6[[#Headers],[Phone]],'Employee Info'!$C$2:$J$2,0)),"")</f>
        <v/>
      </c>
      <c r="M851" s="19" t="str">
        <f>IFERROR(INDEX('Employee Info'!$C$3:$J$200,MATCH(Data6[[#This Row],[Name:]],'Employee Info'!$B$3:$B$200,0),MATCH(Data6[[#Headers],[Tech]],'Employee Info'!$C$2:$J$2,0)),"")</f>
        <v/>
      </c>
      <c r="N851" s="19" t="str">
        <f>IFERROR(INDEX('Employee Info'!$C$3:$J$200,MATCH(Data6[[#This Row],[Name:]],'Employee Info'!$B$3:$B$200,0),MATCH(Data6[[#Headers],[Other]],'Employee Info'!$C$2:$J$2,0)),"")</f>
        <v/>
      </c>
      <c r="O851" s="19">
        <f>IFERROR((Data6[[#This Row],[Hours:]]*SUM(Data6[[#This Row],[Rate]:[Other]])),"")</f>
        <v>0</v>
      </c>
      <c r="P851" s="7" t="str">
        <f>IF(Data6[[#This Row],[WO'#:]]="","Riley #","WO#")</f>
        <v>Riley #</v>
      </c>
      <c r="Q851" s="7">
        <f>IFERROR(WEEKNUM(Data6[[#This Row],[Date:]]),"")</f>
        <v>21</v>
      </c>
      <c r="R851" s="6">
        <f t="shared" si="39"/>
        <v>45431</v>
      </c>
      <c r="S851" s="6">
        <f>Data6[[#This Row],[Week Start]]+7</f>
        <v>45438</v>
      </c>
      <c r="T851" s="7" t="str">
        <f t="shared" si="40"/>
        <v>5/19/2024 - 5/26/2024</v>
      </c>
      <c r="U851" s="7" t="str">
        <f t="shared" si="41"/>
        <v>Time Card</v>
      </c>
      <c r="V851" s="8" t="str">
        <f>RIGHT(TEXT(Data6[[#This Row],[Date:]],"mmddyyyy"),4)</f>
        <v>2024</v>
      </c>
      <c r="W851" s="8" t="str">
        <f>MID(TEXT(Data6[[#This Row],[Date:]],"mmddyyyy"),3,2)</f>
        <v>20</v>
      </c>
      <c r="X851" s="8" t="str">
        <f>LEFT(TEXT(Data6[[#This Row],[Date:]],"mmddyyyy"),2)</f>
        <v>05</v>
      </c>
      <c r="Y851" s="6">
        <f>DATE(Data6[[#This Row],[Year]],Data6[[#This Row],[Month]],Data6[[#This Row],[Day]])</f>
        <v>45432</v>
      </c>
    </row>
    <row r="852" spans="1:25">
      <c r="A852" s="5">
        <v>45433.574212615742</v>
      </c>
      <c r="B852" s="7" t="s">
        <v>65</v>
      </c>
      <c r="C852" s="6" t="s">
        <v>636</v>
      </c>
      <c r="D852" s="7" t="s">
        <v>281</v>
      </c>
      <c r="E852" s="8">
        <v>1</v>
      </c>
      <c r="F852" s="7" t="s">
        <v>68</v>
      </c>
      <c r="G852" s="7" t="s">
        <v>68</v>
      </c>
      <c r="H852" s="7" t="s">
        <v>536</v>
      </c>
      <c r="I852" s="7" t="s">
        <v>44</v>
      </c>
      <c r="J852" s="19" t="str">
        <f>IFERROR(INDEX('Employee Info'!$C$3:$E$200,MATCH(Data6[[#This Row],[Name:]],'Employee Info'!$B$3:$B$200,0),MATCH(Data6[[#This Row],[Hours Type:]],'Employee Info'!$C$2:$E$2,0)),"")</f>
        <v/>
      </c>
      <c r="K852" s="19" t="str">
        <f>IFERROR(INDEX('Employee Info'!$C$3:$J$200,MATCH(Data6[[#This Row],[Name:]],'Employee Info'!$B$3:$B$200,0),MATCH(Data6[[#Headers],[Truck]],'Employee Info'!$C$2:$J$2,0)),"")</f>
        <v/>
      </c>
      <c r="L852" s="19" t="str">
        <f>IFERROR(INDEX('Employee Info'!$C$3:$J$200,MATCH(Data6[[#This Row],[Name:]],'Employee Info'!$B$3:$B$200,0),MATCH(Data6[[#Headers],[Phone]],'Employee Info'!$C$2:$J$2,0)),"")</f>
        <v/>
      </c>
      <c r="M852" s="19" t="str">
        <f>IFERROR(INDEX('Employee Info'!$C$3:$J$200,MATCH(Data6[[#This Row],[Name:]],'Employee Info'!$B$3:$B$200,0),MATCH(Data6[[#Headers],[Tech]],'Employee Info'!$C$2:$J$2,0)),"")</f>
        <v/>
      </c>
      <c r="N852" s="19" t="str">
        <f>IFERROR(INDEX('Employee Info'!$C$3:$J$200,MATCH(Data6[[#This Row],[Name:]],'Employee Info'!$B$3:$B$200,0),MATCH(Data6[[#Headers],[Other]],'Employee Info'!$C$2:$J$2,0)),"")</f>
        <v/>
      </c>
      <c r="O852" s="19">
        <f>IFERROR((Data6[[#This Row],[Hours:]]*SUM(Data6[[#This Row],[Rate]:[Other]])),"")</f>
        <v>0</v>
      </c>
      <c r="P852" s="7" t="str">
        <f>IF(Data6[[#This Row],[WO'#:]]="","Riley #","WO#")</f>
        <v>Riley #</v>
      </c>
      <c r="Q852" s="7">
        <f>IFERROR(WEEKNUM(Data6[[#This Row],[Date:]]),"")</f>
        <v>21</v>
      </c>
      <c r="R852" s="6">
        <f t="shared" si="39"/>
        <v>45431</v>
      </c>
      <c r="S852" s="6">
        <f>Data6[[#This Row],[Week Start]]+7</f>
        <v>45438</v>
      </c>
      <c r="T852" s="7" t="str">
        <f t="shared" si="40"/>
        <v>5/19/2024 - 5/26/2024</v>
      </c>
      <c r="U852" s="7" t="str">
        <f t="shared" si="41"/>
        <v>Time Card</v>
      </c>
      <c r="V852" s="8" t="str">
        <f>RIGHT(TEXT(Data6[[#This Row],[Date:]],"mmddyyyy"),4)</f>
        <v>2024</v>
      </c>
      <c r="W852" s="8" t="str">
        <f>MID(TEXT(Data6[[#This Row],[Date:]],"mmddyyyy"),3,2)</f>
        <v>20</v>
      </c>
      <c r="X852" s="8" t="str">
        <f>LEFT(TEXT(Data6[[#This Row],[Date:]],"mmddyyyy"),2)</f>
        <v>05</v>
      </c>
      <c r="Y852" s="6">
        <f>DATE(Data6[[#This Row],[Year]],Data6[[#This Row],[Month]],Data6[[#This Row],[Day]])</f>
        <v>45432</v>
      </c>
    </row>
    <row r="853" spans="1:25">
      <c r="A853" s="5">
        <v>45437.358104166669</v>
      </c>
      <c r="B853" s="7" t="s">
        <v>66</v>
      </c>
      <c r="C853" s="6" t="s">
        <v>636</v>
      </c>
      <c r="D853" s="7" t="s">
        <v>566</v>
      </c>
      <c r="E853" s="8">
        <v>1</v>
      </c>
      <c r="F853" s="7" t="s">
        <v>68</v>
      </c>
      <c r="G853" s="7" t="s">
        <v>68</v>
      </c>
      <c r="H853" s="7" t="s">
        <v>536</v>
      </c>
      <c r="I853" s="7" t="s">
        <v>44</v>
      </c>
      <c r="J853" s="19" t="str">
        <f>IFERROR(INDEX('Employee Info'!$C$3:$E$200,MATCH(Data6[[#This Row],[Name:]],'Employee Info'!$B$3:$B$200,0),MATCH(Data6[[#This Row],[Hours Type:]],'Employee Info'!$C$2:$E$2,0)),"")</f>
        <v/>
      </c>
      <c r="K853" s="19" t="str">
        <f>IFERROR(INDEX('Employee Info'!$C$3:$J$200,MATCH(Data6[[#This Row],[Name:]],'Employee Info'!$B$3:$B$200,0),MATCH(Data6[[#Headers],[Truck]],'Employee Info'!$C$2:$J$2,0)),"")</f>
        <v/>
      </c>
      <c r="L853" s="19" t="str">
        <f>IFERROR(INDEX('Employee Info'!$C$3:$J$200,MATCH(Data6[[#This Row],[Name:]],'Employee Info'!$B$3:$B$200,0),MATCH(Data6[[#Headers],[Phone]],'Employee Info'!$C$2:$J$2,0)),"")</f>
        <v/>
      </c>
      <c r="M853" s="19" t="str">
        <f>IFERROR(INDEX('Employee Info'!$C$3:$J$200,MATCH(Data6[[#This Row],[Name:]],'Employee Info'!$B$3:$B$200,0),MATCH(Data6[[#Headers],[Tech]],'Employee Info'!$C$2:$J$2,0)),"")</f>
        <v/>
      </c>
      <c r="N853" s="19" t="str">
        <f>IFERROR(INDEX('Employee Info'!$C$3:$J$200,MATCH(Data6[[#This Row],[Name:]],'Employee Info'!$B$3:$B$200,0),MATCH(Data6[[#Headers],[Other]],'Employee Info'!$C$2:$J$2,0)),"")</f>
        <v/>
      </c>
      <c r="O853" s="19">
        <f>IFERROR((Data6[[#This Row],[Hours:]]*SUM(Data6[[#This Row],[Rate]:[Other]])),"")</f>
        <v>0</v>
      </c>
      <c r="P853" s="7" t="str">
        <f>IF(Data6[[#This Row],[WO'#:]]="","Riley #","WO#")</f>
        <v>Riley #</v>
      </c>
      <c r="Q853" s="7">
        <f>IFERROR(WEEKNUM(Data6[[#This Row],[Date:]]),"")</f>
        <v>21</v>
      </c>
      <c r="R853" s="6">
        <f t="shared" si="39"/>
        <v>45431</v>
      </c>
      <c r="S853" s="6">
        <f>Data6[[#This Row],[Week Start]]+7</f>
        <v>45438</v>
      </c>
      <c r="T853" s="7" t="str">
        <f t="shared" si="40"/>
        <v>5/19/2024 - 5/26/2024</v>
      </c>
      <c r="U853" s="7" t="str">
        <f t="shared" si="41"/>
        <v>Time Card</v>
      </c>
      <c r="V853" s="8" t="str">
        <f>RIGHT(TEXT(Data6[[#This Row],[Date:]],"mmddyyyy"),4)</f>
        <v>2024</v>
      </c>
      <c r="W853" s="8" t="str">
        <f>MID(TEXT(Data6[[#This Row],[Date:]],"mmddyyyy"),3,2)</f>
        <v>20</v>
      </c>
      <c r="X853" s="8" t="str">
        <f>LEFT(TEXT(Data6[[#This Row],[Date:]],"mmddyyyy"),2)</f>
        <v>05</v>
      </c>
      <c r="Y853" s="6">
        <f>DATE(Data6[[#This Row],[Year]],Data6[[#This Row],[Month]],Data6[[#This Row],[Day]])</f>
        <v>45432</v>
      </c>
    </row>
    <row r="854" spans="1:25">
      <c r="A854" s="5">
        <v>45437.363075810186</v>
      </c>
      <c r="B854" s="7" t="s">
        <v>66</v>
      </c>
      <c r="C854" s="6" t="s">
        <v>636</v>
      </c>
      <c r="D854" s="7" t="s">
        <v>640</v>
      </c>
      <c r="E854" s="8">
        <v>2</v>
      </c>
      <c r="F854" s="7" t="s">
        <v>68</v>
      </c>
      <c r="G854" s="7" t="s">
        <v>68</v>
      </c>
      <c r="H854" s="7" t="s">
        <v>641</v>
      </c>
      <c r="I854" s="7" t="s">
        <v>44</v>
      </c>
      <c r="J854" s="19" t="str">
        <f>IFERROR(INDEX('Employee Info'!$C$3:$E$200,MATCH(Data6[[#This Row],[Name:]],'Employee Info'!$B$3:$B$200,0),MATCH(Data6[[#This Row],[Hours Type:]],'Employee Info'!$C$2:$E$2,0)),"")</f>
        <v/>
      </c>
      <c r="K854" s="19" t="str">
        <f>IFERROR(INDEX('Employee Info'!$C$3:$J$200,MATCH(Data6[[#This Row],[Name:]],'Employee Info'!$B$3:$B$200,0),MATCH(Data6[[#Headers],[Truck]],'Employee Info'!$C$2:$J$2,0)),"")</f>
        <v/>
      </c>
      <c r="L854" s="19" t="str">
        <f>IFERROR(INDEX('Employee Info'!$C$3:$J$200,MATCH(Data6[[#This Row],[Name:]],'Employee Info'!$B$3:$B$200,0),MATCH(Data6[[#Headers],[Phone]],'Employee Info'!$C$2:$J$2,0)),"")</f>
        <v/>
      </c>
      <c r="M854" s="19" t="str">
        <f>IFERROR(INDEX('Employee Info'!$C$3:$J$200,MATCH(Data6[[#This Row],[Name:]],'Employee Info'!$B$3:$B$200,0),MATCH(Data6[[#Headers],[Tech]],'Employee Info'!$C$2:$J$2,0)),"")</f>
        <v/>
      </c>
      <c r="N854" s="19" t="str">
        <f>IFERROR(INDEX('Employee Info'!$C$3:$J$200,MATCH(Data6[[#This Row],[Name:]],'Employee Info'!$B$3:$B$200,0),MATCH(Data6[[#Headers],[Other]],'Employee Info'!$C$2:$J$2,0)),"")</f>
        <v/>
      </c>
      <c r="O854" s="19">
        <f>IFERROR((Data6[[#This Row],[Hours:]]*SUM(Data6[[#This Row],[Rate]:[Other]])),"")</f>
        <v>0</v>
      </c>
      <c r="P854" s="7" t="str">
        <f>IF(Data6[[#This Row],[WO'#:]]="","Riley #","WO#")</f>
        <v>Riley #</v>
      </c>
      <c r="Q854" s="7">
        <f>IFERROR(WEEKNUM(Data6[[#This Row],[Date:]]),"")</f>
        <v>21</v>
      </c>
      <c r="R854" s="6">
        <f t="shared" si="39"/>
        <v>45431</v>
      </c>
      <c r="S854" s="6">
        <f>Data6[[#This Row],[Week Start]]+7</f>
        <v>45438</v>
      </c>
      <c r="T854" s="7" t="str">
        <f t="shared" si="40"/>
        <v>5/19/2024 - 5/26/2024</v>
      </c>
      <c r="U854" s="7" t="str">
        <f t="shared" si="41"/>
        <v>Time Card</v>
      </c>
      <c r="V854" s="8" t="str">
        <f>RIGHT(TEXT(Data6[[#This Row],[Date:]],"mmddyyyy"),4)</f>
        <v>2024</v>
      </c>
      <c r="W854" s="8" t="str">
        <f>MID(TEXT(Data6[[#This Row],[Date:]],"mmddyyyy"),3,2)</f>
        <v>20</v>
      </c>
      <c r="X854" s="8" t="str">
        <f>LEFT(TEXT(Data6[[#This Row],[Date:]],"mmddyyyy"),2)</f>
        <v>05</v>
      </c>
      <c r="Y854" s="6">
        <f>DATE(Data6[[#This Row],[Year]],Data6[[#This Row],[Month]],Data6[[#This Row],[Day]])</f>
        <v>45432</v>
      </c>
    </row>
    <row r="855" spans="1:25">
      <c r="A855" s="5">
        <v>45437.375175347224</v>
      </c>
      <c r="B855" s="7" t="s">
        <v>66</v>
      </c>
      <c r="C855" s="6" t="s">
        <v>642</v>
      </c>
      <c r="D855" s="7" t="s">
        <v>637</v>
      </c>
      <c r="E855" s="8">
        <v>6</v>
      </c>
      <c r="F855" s="7">
        <v>6984733</v>
      </c>
      <c r="G855" s="7" t="s">
        <v>68</v>
      </c>
      <c r="H855" s="7" t="s">
        <v>69</v>
      </c>
      <c r="I855" s="7" t="s">
        <v>44</v>
      </c>
      <c r="J855" s="19" t="str">
        <f>IFERROR(INDEX('Employee Info'!$C$3:$E$200,MATCH(Data6[[#This Row],[Name:]],'Employee Info'!$B$3:$B$200,0),MATCH(Data6[[#This Row],[Hours Type:]],'Employee Info'!$C$2:$E$2,0)),"")</f>
        <v/>
      </c>
      <c r="K855" s="19" t="str">
        <f>IFERROR(INDEX('Employee Info'!$C$3:$J$200,MATCH(Data6[[#This Row],[Name:]],'Employee Info'!$B$3:$B$200,0),MATCH(Data6[[#Headers],[Truck]],'Employee Info'!$C$2:$J$2,0)),"")</f>
        <v/>
      </c>
      <c r="L855" s="19" t="str">
        <f>IFERROR(INDEX('Employee Info'!$C$3:$J$200,MATCH(Data6[[#This Row],[Name:]],'Employee Info'!$B$3:$B$200,0),MATCH(Data6[[#Headers],[Phone]],'Employee Info'!$C$2:$J$2,0)),"")</f>
        <v/>
      </c>
      <c r="M855" s="19" t="str">
        <f>IFERROR(INDEX('Employee Info'!$C$3:$J$200,MATCH(Data6[[#This Row],[Name:]],'Employee Info'!$B$3:$B$200,0),MATCH(Data6[[#Headers],[Tech]],'Employee Info'!$C$2:$J$2,0)),"")</f>
        <v/>
      </c>
      <c r="N855" s="19" t="str">
        <f>IFERROR(INDEX('Employee Info'!$C$3:$J$200,MATCH(Data6[[#This Row],[Name:]],'Employee Info'!$B$3:$B$200,0),MATCH(Data6[[#Headers],[Other]],'Employee Info'!$C$2:$J$2,0)),"")</f>
        <v/>
      </c>
      <c r="O855" s="19">
        <f>IFERROR((Data6[[#This Row],[Hours:]]*SUM(Data6[[#This Row],[Rate]:[Other]])),"")</f>
        <v>0</v>
      </c>
      <c r="P855" s="7" t="str">
        <f>IF(Data6[[#This Row],[WO'#:]]="","Riley #","WO#")</f>
        <v>WO#</v>
      </c>
      <c r="Q855" s="7">
        <f>IFERROR(WEEKNUM(Data6[[#This Row],[Date:]]),"")</f>
        <v>21</v>
      </c>
      <c r="R855" s="6">
        <f t="shared" si="39"/>
        <v>45431</v>
      </c>
      <c r="S855" s="6">
        <f>Data6[[#This Row],[Week Start]]+7</f>
        <v>45438</v>
      </c>
      <c r="T855" s="7" t="str">
        <f t="shared" si="40"/>
        <v>5/19/2024 - 5/26/2024</v>
      </c>
      <c r="U855" s="7" t="str">
        <f t="shared" si="41"/>
        <v>Time Card</v>
      </c>
      <c r="V855" s="8" t="str">
        <f>RIGHT(TEXT(Data6[[#This Row],[Date:]],"mmddyyyy"),4)</f>
        <v>2024</v>
      </c>
      <c r="W855" s="8" t="str">
        <f>MID(TEXT(Data6[[#This Row],[Date:]],"mmddyyyy"),3,2)</f>
        <v>21</v>
      </c>
      <c r="X855" s="8" t="str">
        <f>LEFT(TEXT(Data6[[#This Row],[Date:]],"mmddyyyy"),2)</f>
        <v>05</v>
      </c>
      <c r="Y855" s="6">
        <f>DATE(Data6[[#This Row],[Year]],Data6[[#This Row],[Month]],Data6[[#This Row],[Day]])</f>
        <v>45433</v>
      </c>
    </row>
    <row r="856" spans="1:25">
      <c r="A856" s="5">
        <v>45437.37977615741</v>
      </c>
      <c r="B856" s="7" t="s">
        <v>76</v>
      </c>
      <c r="C856" s="6" t="s">
        <v>642</v>
      </c>
      <c r="D856" s="7" t="s">
        <v>77</v>
      </c>
      <c r="E856" s="8">
        <v>1</v>
      </c>
      <c r="F856" s="7">
        <v>6984733</v>
      </c>
      <c r="G856" s="7" t="s">
        <v>68</v>
      </c>
      <c r="H856" s="7" t="s">
        <v>69</v>
      </c>
      <c r="I856" s="7" t="s">
        <v>44</v>
      </c>
      <c r="J856" s="19" t="str">
        <f>IFERROR(INDEX('Employee Info'!$C$3:$E$200,MATCH(Data6[[#This Row],[Name:]],'Employee Info'!$B$3:$B$200,0),MATCH(Data6[[#This Row],[Hours Type:]],'Employee Info'!$C$2:$E$2,0)),"")</f>
        <v/>
      </c>
      <c r="K856" s="19" t="str">
        <f>IFERROR(INDEX('Employee Info'!$C$3:$J$200,MATCH(Data6[[#This Row],[Name:]],'Employee Info'!$B$3:$B$200,0),MATCH(Data6[[#Headers],[Truck]],'Employee Info'!$C$2:$J$2,0)),"")</f>
        <v/>
      </c>
      <c r="L856" s="19" t="str">
        <f>IFERROR(INDEX('Employee Info'!$C$3:$J$200,MATCH(Data6[[#This Row],[Name:]],'Employee Info'!$B$3:$B$200,0),MATCH(Data6[[#Headers],[Phone]],'Employee Info'!$C$2:$J$2,0)),"")</f>
        <v/>
      </c>
      <c r="M856" s="19" t="str">
        <f>IFERROR(INDEX('Employee Info'!$C$3:$J$200,MATCH(Data6[[#This Row],[Name:]],'Employee Info'!$B$3:$B$200,0),MATCH(Data6[[#Headers],[Tech]],'Employee Info'!$C$2:$J$2,0)),"")</f>
        <v/>
      </c>
      <c r="N856" s="19" t="str">
        <f>IFERROR(INDEX('Employee Info'!$C$3:$J$200,MATCH(Data6[[#This Row],[Name:]],'Employee Info'!$B$3:$B$200,0),MATCH(Data6[[#Headers],[Other]],'Employee Info'!$C$2:$J$2,0)),"")</f>
        <v/>
      </c>
      <c r="O856" s="19">
        <f>IFERROR((Data6[[#This Row],[Hours:]]*SUM(Data6[[#This Row],[Rate]:[Other]])),"")</f>
        <v>0</v>
      </c>
      <c r="P856" s="7" t="str">
        <f>IF(Data6[[#This Row],[WO'#:]]="","Riley #","WO#")</f>
        <v>WO#</v>
      </c>
      <c r="Q856" s="7">
        <f>IFERROR(WEEKNUM(Data6[[#This Row],[Date:]]),"")</f>
        <v>21</v>
      </c>
      <c r="R856" s="6">
        <f t="shared" si="39"/>
        <v>45431</v>
      </c>
      <c r="S856" s="6">
        <f>Data6[[#This Row],[Week Start]]+7</f>
        <v>45438</v>
      </c>
      <c r="T856" s="7" t="str">
        <f t="shared" si="40"/>
        <v>5/19/2024 - 5/26/2024</v>
      </c>
      <c r="U856" s="7" t="str">
        <f t="shared" si="41"/>
        <v>Time Card</v>
      </c>
      <c r="V856" s="8" t="str">
        <f>RIGHT(TEXT(Data6[[#This Row],[Date:]],"mmddyyyy"),4)</f>
        <v>2024</v>
      </c>
      <c r="W856" s="8" t="str">
        <f>MID(TEXT(Data6[[#This Row],[Date:]],"mmddyyyy"),3,2)</f>
        <v>21</v>
      </c>
      <c r="X856" s="8" t="str">
        <f>LEFT(TEXT(Data6[[#This Row],[Date:]],"mmddyyyy"),2)</f>
        <v>05</v>
      </c>
      <c r="Y856" s="6">
        <f>DATE(Data6[[#This Row],[Year]],Data6[[#This Row],[Month]],Data6[[#This Row],[Day]])</f>
        <v>45433</v>
      </c>
    </row>
    <row r="857" spans="1:25">
      <c r="A857" s="5">
        <v>45433.55469837963</v>
      </c>
      <c r="B857" s="7" t="s">
        <v>31</v>
      </c>
      <c r="C857" s="6" t="s">
        <v>642</v>
      </c>
      <c r="D857" s="7" t="s">
        <v>643</v>
      </c>
      <c r="E857" s="8">
        <v>2</v>
      </c>
      <c r="F857" s="7">
        <v>6994907</v>
      </c>
      <c r="G857" s="7" t="s">
        <v>68</v>
      </c>
      <c r="H857" s="7" t="s">
        <v>69</v>
      </c>
      <c r="I857" s="7" t="s">
        <v>44</v>
      </c>
      <c r="J857" s="19" t="str">
        <f>IFERROR(INDEX('Employee Info'!$C$3:$E$200,MATCH(Data6[[#This Row],[Name:]],'Employee Info'!$B$3:$B$200,0),MATCH(Data6[[#This Row],[Hours Type:]],'Employee Info'!$C$2:$E$2,0)),"")</f>
        <v/>
      </c>
      <c r="K857" s="19" t="str">
        <f>IFERROR(INDEX('Employee Info'!$C$3:$J$200,MATCH(Data6[[#This Row],[Name:]],'Employee Info'!$B$3:$B$200,0),MATCH(Data6[[#Headers],[Truck]],'Employee Info'!$C$2:$J$2,0)),"")</f>
        <v/>
      </c>
      <c r="L857" s="19" t="str">
        <f>IFERROR(INDEX('Employee Info'!$C$3:$J$200,MATCH(Data6[[#This Row],[Name:]],'Employee Info'!$B$3:$B$200,0),MATCH(Data6[[#Headers],[Phone]],'Employee Info'!$C$2:$J$2,0)),"")</f>
        <v/>
      </c>
      <c r="M857" s="19" t="str">
        <f>IFERROR(INDEX('Employee Info'!$C$3:$J$200,MATCH(Data6[[#This Row],[Name:]],'Employee Info'!$B$3:$B$200,0),MATCH(Data6[[#Headers],[Tech]],'Employee Info'!$C$2:$J$2,0)),"")</f>
        <v/>
      </c>
      <c r="N857" s="19" t="str">
        <f>IFERROR(INDEX('Employee Info'!$C$3:$J$200,MATCH(Data6[[#This Row],[Name:]],'Employee Info'!$B$3:$B$200,0),MATCH(Data6[[#Headers],[Other]],'Employee Info'!$C$2:$J$2,0)),"")</f>
        <v/>
      </c>
      <c r="O857" s="19">
        <f>IFERROR((Data6[[#This Row],[Hours:]]*SUM(Data6[[#This Row],[Rate]:[Other]])),"")</f>
        <v>0</v>
      </c>
      <c r="P857" s="7" t="str">
        <f>IF(Data6[[#This Row],[WO'#:]]="","Riley #","WO#")</f>
        <v>WO#</v>
      </c>
      <c r="Q857" s="7">
        <f>IFERROR(WEEKNUM(Data6[[#This Row],[Date:]]),"")</f>
        <v>21</v>
      </c>
      <c r="R857" s="6">
        <f t="shared" si="39"/>
        <v>45431</v>
      </c>
      <c r="S857" s="6">
        <f>Data6[[#This Row],[Week Start]]+7</f>
        <v>45438</v>
      </c>
      <c r="T857" s="7" t="str">
        <f t="shared" si="40"/>
        <v>5/19/2024 - 5/26/2024</v>
      </c>
      <c r="U857" s="7" t="str">
        <f t="shared" si="41"/>
        <v>Time Card</v>
      </c>
      <c r="V857" s="8" t="str">
        <f>RIGHT(TEXT(Data6[[#This Row],[Date:]],"mmddyyyy"),4)</f>
        <v>2024</v>
      </c>
      <c r="W857" s="8" t="str">
        <f>MID(TEXT(Data6[[#This Row],[Date:]],"mmddyyyy"),3,2)</f>
        <v>21</v>
      </c>
      <c r="X857" s="8" t="str">
        <f>LEFT(TEXT(Data6[[#This Row],[Date:]],"mmddyyyy"),2)</f>
        <v>05</v>
      </c>
      <c r="Y857" s="6">
        <f>DATE(Data6[[#This Row],[Year]],Data6[[#This Row],[Month]],Data6[[#This Row],[Day]])</f>
        <v>45433</v>
      </c>
    </row>
    <row r="858" spans="1:25">
      <c r="A858" s="5">
        <v>45437.354378703705</v>
      </c>
      <c r="B858" s="7" t="s">
        <v>66</v>
      </c>
      <c r="C858" s="6" t="s">
        <v>642</v>
      </c>
      <c r="D858" s="7" t="s">
        <v>638</v>
      </c>
      <c r="E858" s="8">
        <v>1</v>
      </c>
      <c r="F858" s="7">
        <v>6994907</v>
      </c>
      <c r="G858" s="7" t="s">
        <v>68</v>
      </c>
      <c r="H858" s="7" t="s">
        <v>69</v>
      </c>
      <c r="I858" s="7" t="s">
        <v>44</v>
      </c>
      <c r="J858" s="19" t="str">
        <f>IFERROR(INDEX('Employee Info'!$C$3:$E$200,MATCH(Data6[[#This Row],[Name:]],'Employee Info'!$B$3:$B$200,0),MATCH(Data6[[#This Row],[Hours Type:]],'Employee Info'!$C$2:$E$2,0)),"")</f>
        <v/>
      </c>
      <c r="K858" s="19" t="str">
        <f>IFERROR(INDEX('Employee Info'!$C$3:$J$200,MATCH(Data6[[#This Row],[Name:]],'Employee Info'!$B$3:$B$200,0),MATCH(Data6[[#Headers],[Truck]],'Employee Info'!$C$2:$J$2,0)),"")</f>
        <v/>
      </c>
      <c r="L858" s="19" t="str">
        <f>IFERROR(INDEX('Employee Info'!$C$3:$J$200,MATCH(Data6[[#This Row],[Name:]],'Employee Info'!$B$3:$B$200,0),MATCH(Data6[[#Headers],[Phone]],'Employee Info'!$C$2:$J$2,0)),"")</f>
        <v/>
      </c>
      <c r="M858" s="19" t="str">
        <f>IFERROR(INDEX('Employee Info'!$C$3:$J$200,MATCH(Data6[[#This Row],[Name:]],'Employee Info'!$B$3:$B$200,0),MATCH(Data6[[#Headers],[Tech]],'Employee Info'!$C$2:$J$2,0)),"")</f>
        <v/>
      </c>
      <c r="N858" s="19" t="str">
        <f>IFERROR(INDEX('Employee Info'!$C$3:$J$200,MATCH(Data6[[#This Row],[Name:]],'Employee Info'!$B$3:$B$200,0),MATCH(Data6[[#Headers],[Other]],'Employee Info'!$C$2:$J$2,0)),"")</f>
        <v/>
      </c>
      <c r="O858" s="19">
        <f>IFERROR((Data6[[#This Row],[Hours:]]*SUM(Data6[[#This Row],[Rate]:[Other]])),"")</f>
        <v>0</v>
      </c>
      <c r="P858" s="7" t="str">
        <f>IF(Data6[[#This Row],[WO'#:]]="","Riley #","WO#")</f>
        <v>WO#</v>
      </c>
      <c r="Q858" s="7">
        <f>IFERROR(WEEKNUM(Data6[[#This Row],[Date:]]),"")</f>
        <v>21</v>
      </c>
      <c r="R858" s="6">
        <f t="shared" si="39"/>
        <v>45431</v>
      </c>
      <c r="S858" s="6">
        <f>Data6[[#This Row],[Week Start]]+7</f>
        <v>45438</v>
      </c>
      <c r="T858" s="7" t="str">
        <f t="shared" si="40"/>
        <v>5/19/2024 - 5/26/2024</v>
      </c>
      <c r="U858" s="7" t="str">
        <f t="shared" si="41"/>
        <v>Time Card</v>
      </c>
      <c r="V858" s="8" t="str">
        <f>RIGHT(TEXT(Data6[[#This Row],[Date:]],"mmddyyyy"),4)</f>
        <v>2024</v>
      </c>
      <c r="W858" s="8" t="str">
        <f>MID(TEXT(Data6[[#This Row],[Date:]],"mmddyyyy"),3,2)</f>
        <v>21</v>
      </c>
      <c r="X858" s="8" t="str">
        <f>LEFT(TEXT(Data6[[#This Row],[Date:]],"mmddyyyy"),2)</f>
        <v>05</v>
      </c>
      <c r="Y858" s="6">
        <f>DATE(Data6[[#This Row],[Year]],Data6[[#This Row],[Month]],Data6[[#This Row],[Day]])</f>
        <v>45433</v>
      </c>
    </row>
    <row r="859" spans="1:25">
      <c r="A859" s="5">
        <v>45433.555814467596</v>
      </c>
      <c r="B859" s="7" t="s">
        <v>31</v>
      </c>
      <c r="C859" s="6" t="s">
        <v>642</v>
      </c>
      <c r="D859" s="7" t="s">
        <v>644</v>
      </c>
      <c r="E859" s="8">
        <v>3.5</v>
      </c>
      <c r="F859" s="7" t="s">
        <v>68</v>
      </c>
      <c r="G859" s="7" t="s">
        <v>68</v>
      </c>
      <c r="H859" s="7" t="s">
        <v>112</v>
      </c>
      <c r="I859" s="7" t="s">
        <v>44</v>
      </c>
      <c r="J859" s="19" t="str">
        <f>IFERROR(INDEX('Employee Info'!$C$3:$E$200,MATCH(Data6[[#This Row],[Name:]],'Employee Info'!$B$3:$B$200,0),MATCH(Data6[[#This Row],[Hours Type:]],'Employee Info'!$C$2:$E$2,0)),"")</f>
        <v/>
      </c>
      <c r="K859" s="19" t="str">
        <f>IFERROR(INDEX('Employee Info'!$C$3:$J$200,MATCH(Data6[[#This Row],[Name:]],'Employee Info'!$B$3:$B$200,0),MATCH(Data6[[#Headers],[Truck]],'Employee Info'!$C$2:$J$2,0)),"")</f>
        <v/>
      </c>
      <c r="L859" s="19" t="str">
        <f>IFERROR(INDEX('Employee Info'!$C$3:$J$200,MATCH(Data6[[#This Row],[Name:]],'Employee Info'!$B$3:$B$200,0),MATCH(Data6[[#Headers],[Phone]],'Employee Info'!$C$2:$J$2,0)),"")</f>
        <v/>
      </c>
      <c r="M859" s="19" t="str">
        <f>IFERROR(INDEX('Employee Info'!$C$3:$J$200,MATCH(Data6[[#This Row],[Name:]],'Employee Info'!$B$3:$B$200,0),MATCH(Data6[[#Headers],[Tech]],'Employee Info'!$C$2:$J$2,0)),"")</f>
        <v/>
      </c>
      <c r="N859" s="19" t="str">
        <f>IFERROR(INDEX('Employee Info'!$C$3:$J$200,MATCH(Data6[[#This Row],[Name:]],'Employee Info'!$B$3:$B$200,0),MATCH(Data6[[#Headers],[Other]],'Employee Info'!$C$2:$J$2,0)),"")</f>
        <v/>
      </c>
      <c r="O859" s="19">
        <f>IFERROR((Data6[[#This Row],[Hours:]]*SUM(Data6[[#This Row],[Rate]:[Other]])),"")</f>
        <v>0</v>
      </c>
      <c r="P859" s="7" t="str">
        <f>IF(Data6[[#This Row],[WO'#:]]="","Riley #","WO#")</f>
        <v>Riley #</v>
      </c>
      <c r="Q859" s="7">
        <f>IFERROR(WEEKNUM(Data6[[#This Row],[Date:]]),"")</f>
        <v>21</v>
      </c>
      <c r="R859" s="6">
        <f t="shared" si="39"/>
        <v>45431</v>
      </c>
      <c r="S859" s="6">
        <f>Data6[[#This Row],[Week Start]]+7</f>
        <v>45438</v>
      </c>
      <c r="T859" s="7" t="str">
        <f t="shared" si="40"/>
        <v>5/19/2024 - 5/26/2024</v>
      </c>
      <c r="U859" s="7" t="str">
        <f t="shared" si="41"/>
        <v>Time Card</v>
      </c>
      <c r="V859" s="8" t="str">
        <f>RIGHT(TEXT(Data6[[#This Row],[Date:]],"mmddyyyy"),4)</f>
        <v>2024</v>
      </c>
      <c r="W859" s="8" t="str">
        <f>MID(TEXT(Data6[[#This Row],[Date:]],"mmddyyyy"),3,2)</f>
        <v>21</v>
      </c>
      <c r="X859" s="8" t="str">
        <f>LEFT(TEXT(Data6[[#This Row],[Date:]],"mmddyyyy"),2)</f>
        <v>05</v>
      </c>
      <c r="Y859" s="6">
        <f>DATE(Data6[[#This Row],[Year]],Data6[[#This Row],[Month]],Data6[[#This Row],[Day]])</f>
        <v>45433</v>
      </c>
    </row>
    <row r="860" spans="1:25">
      <c r="A860" s="5">
        <v>45433.582426504632</v>
      </c>
      <c r="B860" s="7" t="s">
        <v>23</v>
      </c>
      <c r="C860" s="6" t="s">
        <v>642</v>
      </c>
      <c r="D860" s="7" t="s">
        <v>648</v>
      </c>
      <c r="E860" s="8">
        <v>3</v>
      </c>
      <c r="F860" s="7" t="s">
        <v>68</v>
      </c>
      <c r="G860" s="7" t="s">
        <v>68</v>
      </c>
      <c r="H860" s="7" t="s">
        <v>649</v>
      </c>
      <c r="I860" s="7" t="s">
        <v>44</v>
      </c>
      <c r="J860" s="19" t="str">
        <f>IFERROR(INDEX('Employee Info'!$C$3:$E$200,MATCH(Data6[[#This Row],[Name:]],'Employee Info'!$B$3:$B$200,0),MATCH(Data6[[#This Row],[Hours Type:]],'Employee Info'!$C$2:$E$2,0)),"")</f>
        <v/>
      </c>
      <c r="K860" s="19" t="str">
        <f>IFERROR(INDEX('Employee Info'!$C$3:$J$200,MATCH(Data6[[#This Row],[Name:]],'Employee Info'!$B$3:$B$200,0),MATCH(Data6[[#Headers],[Truck]],'Employee Info'!$C$2:$J$2,0)),"")</f>
        <v/>
      </c>
      <c r="L860" s="19" t="str">
        <f>IFERROR(INDEX('Employee Info'!$C$3:$J$200,MATCH(Data6[[#This Row],[Name:]],'Employee Info'!$B$3:$B$200,0),MATCH(Data6[[#Headers],[Phone]],'Employee Info'!$C$2:$J$2,0)),"")</f>
        <v/>
      </c>
      <c r="M860" s="19" t="str">
        <f>IFERROR(INDEX('Employee Info'!$C$3:$J$200,MATCH(Data6[[#This Row],[Name:]],'Employee Info'!$B$3:$B$200,0),MATCH(Data6[[#Headers],[Tech]],'Employee Info'!$C$2:$J$2,0)),"")</f>
        <v/>
      </c>
      <c r="N860" s="19" t="str">
        <f>IFERROR(INDEX('Employee Info'!$C$3:$J$200,MATCH(Data6[[#This Row],[Name:]],'Employee Info'!$B$3:$B$200,0),MATCH(Data6[[#Headers],[Other]],'Employee Info'!$C$2:$J$2,0)),"")</f>
        <v/>
      </c>
      <c r="O860" s="19">
        <f>IFERROR((Data6[[#This Row],[Hours:]]*SUM(Data6[[#This Row],[Rate]:[Other]])),"")</f>
        <v>0</v>
      </c>
      <c r="P860" s="7" t="str">
        <f>IF(Data6[[#This Row],[WO'#:]]="","Riley #","WO#")</f>
        <v>Riley #</v>
      </c>
      <c r="Q860" s="7">
        <f>IFERROR(WEEKNUM(Data6[[#This Row],[Date:]]),"")</f>
        <v>21</v>
      </c>
      <c r="R860" s="6">
        <f t="shared" si="39"/>
        <v>45431</v>
      </c>
      <c r="S860" s="6">
        <f>Data6[[#This Row],[Week Start]]+7</f>
        <v>45438</v>
      </c>
      <c r="T860" s="7" t="str">
        <f t="shared" si="40"/>
        <v>5/19/2024 - 5/26/2024</v>
      </c>
      <c r="U860" s="7" t="str">
        <f t="shared" si="41"/>
        <v>Time Card</v>
      </c>
      <c r="V860" s="8" t="str">
        <f>RIGHT(TEXT(Data6[[#This Row],[Date:]],"mmddyyyy"),4)</f>
        <v>2024</v>
      </c>
      <c r="W860" s="8" t="str">
        <f>MID(TEXT(Data6[[#This Row],[Date:]],"mmddyyyy"),3,2)</f>
        <v>21</v>
      </c>
      <c r="X860" s="8" t="str">
        <f>LEFT(TEXT(Data6[[#This Row],[Date:]],"mmddyyyy"),2)</f>
        <v>05</v>
      </c>
      <c r="Y860" s="6">
        <f>DATE(Data6[[#This Row],[Year]],Data6[[#This Row],[Month]],Data6[[#This Row],[Day]])</f>
        <v>45433</v>
      </c>
    </row>
    <row r="861" spans="1:25">
      <c r="A861" s="5">
        <v>45433.582514814814</v>
      </c>
      <c r="B861" s="7" t="s">
        <v>35</v>
      </c>
      <c r="C861" s="6" t="s">
        <v>642</v>
      </c>
      <c r="D861" s="7" t="s">
        <v>648</v>
      </c>
      <c r="E861" s="8">
        <v>3</v>
      </c>
      <c r="F861" s="7" t="s">
        <v>68</v>
      </c>
      <c r="G861" s="7" t="s">
        <v>68</v>
      </c>
      <c r="H861" s="7" t="s">
        <v>649</v>
      </c>
      <c r="I861" s="7" t="s">
        <v>44</v>
      </c>
      <c r="J861" s="19" t="str">
        <f>IFERROR(INDEX('Employee Info'!$C$3:$E$200,MATCH(Data6[[#This Row],[Name:]],'Employee Info'!$B$3:$B$200,0),MATCH(Data6[[#This Row],[Hours Type:]],'Employee Info'!$C$2:$E$2,0)),"")</f>
        <v/>
      </c>
      <c r="K861" s="19" t="str">
        <f>IFERROR(INDEX('Employee Info'!$C$3:$J$200,MATCH(Data6[[#This Row],[Name:]],'Employee Info'!$B$3:$B$200,0),MATCH(Data6[[#Headers],[Truck]],'Employee Info'!$C$2:$J$2,0)),"")</f>
        <v/>
      </c>
      <c r="L861" s="19" t="str">
        <f>IFERROR(INDEX('Employee Info'!$C$3:$J$200,MATCH(Data6[[#This Row],[Name:]],'Employee Info'!$B$3:$B$200,0),MATCH(Data6[[#Headers],[Phone]],'Employee Info'!$C$2:$J$2,0)),"")</f>
        <v/>
      </c>
      <c r="M861" s="19" t="str">
        <f>IFERROR(INDEX('Employee Info'!$C$3:$J$200,MATCH(Data6[[#This Row],[Name:]],'Employee Info'!$B$3:$B$200,0),MATCH(Data6[[#Headers],[Tech]],'Employee Info'!$C$2:$J$2,0)),"")</f>
        <v/>
      </c>
      <c r="N861" s="19" t="str">
        <f>IFERROR(INDEX('Employee Info'!$C$3:$J$200,MATCH(Data6[[#This Row],[Name:]],'Employee Info'!$B$3:$B$200,0),MATCH(Data6[[#Headers],[Other]],'Employee Info'!$C$2:$J$2,0)),"")</f>
        <v/>
      </c>
      <c r="O861" s="19">
        <f>IFERROR((Data6[[#This Row],[Hours:]]*SUM(Data6[[#This Row],[Rate]:[Other]])),"")</f>
        <v>0</v>
      </c>
      <c r="P861" s="7" t="str">
        <f>IF(Data6[[#This Row],[WO'#:]]="","Riley #","WO#")</f>
        <v>Riley #</v>
      </c>
      <c r="Q861" s="7">
        <f>IFERROR(WEEKNUM(Data6[[#This Row],[Date:]]),"")</f>
        <v>21</v>
      </c>
      <c r="R861" s="6">
        <f t="shared" si="39"/>
        <v>45431</v>
      </c>
      <c r="S861" s="6">
        <f>Data6[[#This Row],[Week Start]]+7</f>
        <v>45438</v>
      </c>
      <c r="T861" s="7" t="str">
        <f t="shared" si="40"/>
        <v>5/19/2024 - 5/26/2024</v>
      </c>
      <c r="U861" s="7" t="str">
        <f t="shared" si="41"/>
        <v>Time Card</v>
      </c>
      <c r="V861" s="8" t="str">
        <f>RIGHT(TEXT(Data6[[#This Row],[Date:]],"mmddyyyy"),4)</f>
        <v>2024</v>
      </c>
      <c r="W861" s="8" t="str">
        <f>MID(TEXT(Data6[[#This Row],[Date:]],"mmddyyyy"),3,2)</f>
        <v>21</v>
      </c>
      <c r="X861" s="8" t="str">
        <f>LEFT(TEXT(Data6[[#This Row],[Date:]],"mmddyyyy"),2)</f>
        <v>05</v>
      </c>
      <c r="Y861" s="6">
        <f>DATE(Data6[[#This Row],[Year]],Data6[[#This Row],[Month]],Data6[[#This Row],[Day]])</f>
        <v>45433</v>
      </c>
    </row>
    <row r="862" spans="1:25">
      <c r="A862" s="5">
        <v>45433.556514930555</v>
      </c>
      <c r="B862" s="7" t="s">
        <v>31</v>
      </c>
      <c r="C862" s="6" t="s">
        <v>642</v>
      </c>
      <c r="D862" s="7" t="s">
        <v>645</v>
      </c>
      <c r="E862" s="8">
        <v>1</v>
      </c>
      <c r="F862" s="7" t="s">
        <v>68</v>
      </c>
      <c r="G862" s="7" t="s">
        <v>68</v>
      </c>
      <c r="H862" s="7" t="s">
        <v>577</v>
      </c>
      <c r="I862" s="7" t="s">
        <v>44</v>
      </c>
      <c r="J862" s="19" t="str">
        <f>IFERROR(INDEX('Employee Info'!$C$3:$E$200,MATCH(Data6[[#This Row],[Name:]],'Employee Info'!$B$3:$B$200,0),MATCH(Data6[[#This Row],[Hours Type:]],'Employee Info'!$C$2:$E$2,0)),"")</f>
        <v/>
      </c>
      <c r="K862" s="19" t="str">
        <f>IFERROR(INDEX('Employee Info'!$C$3:$J$200,MATCH(Data6[[#This Row],[Name:]],'Employee Info'!$B$3:$B$200,0),MATCH(Data6[[#Headers],[Truck]],'Employee Info'!$C$2:$J$2,0)),"")</f>
        <v/>
      </c>
      <c r="L862" s="19" t="str">
        <f>IFERROR(INDEX('Employee Info'!$C$3:$J$200,MATCH(Data6[[#This Row],[Name:]],'Employee Info'!$B$3:$B$200,0),MATCH(Data6[[#Headers],[Phone]],'Employee Info'!$C$2:$J$2,0)),"")</f>
        <v/>
      </c>
      <c r="M862" s="19" t="str">
        <f>IFERROR(INDEX('Employee Info'!$C$3:$J$200,MATCH(Data6[[#This Row],[Name:]],'Employee Info'!$B$3:$B$200,0),MATCH(Data6[[#Headers],[Tech]],'Employee Info'!$C$2:$J$2,0)),"")</f>
        <v/>
      </c>
      <c r="N862" s="19" t="str">
        <f>IFERROR(INDEX('Employee Info'!$C$3:$J$200,MATCH(Data6[[#This Row],[Name:]],'Employee Info'!$B$3:$B$200,0),MATCH(Data6[[#Headers],[Other]],'Employee Info'!$C$2:$J$2,0)),"")</f>
        <v/>
      </c>
      <c r="O862" s="19">
        <f>IFERROR((Data6[[#This Row],[Hours:]]*SUM(Data6[[#This Row],[Rate]:[Other]])),"")</f>
        <v>0</v>
      </c>
      <c r="P862" s="7" t="str">
        <f>IF(Data6[[#This Row],[WO'#:]]="","Riley #","WO#")</f>
        <v>Riley #</v>
      </c>
      <c r="Q862" s="7">
        <f>IFERROR(WEEKNUM(Data6[[#This Row],[Date:]]),"")</f>
        <v>21</v>
      </c>
      <c r="R862" s="6">
        <f t="shared" si="39"/>
        <v>45431</v>
      </c>
      <c r="S862" s="6">
        <f>Data6[[#This Row],[Week Start]]+7</f>
        <v>45438</v>
      </c>
      <c r="T862" s="7" t="str">
        <f t="shared" si="40"/>
        <v>5/19/2024 - 5/26/2024</v>
      </c>
      <c r="U862" s="7" t="str">
        <f t="shared" si="41"/>
        <v>Time Card</v>
      </c>
      <c r="V862" s="8" t="str">
        <f>RIGHT(TEXT(Data6[[#This Row],[Date:]],"mmddyyyy"),4)</f>
        <v>2024</v>
      </c>
      <c r="W862" s="8" t="str">
        <f>MID(TEXT(Data6[[#This Row],[Date:]],"mmddyyyy"),3,2)</f>
        <v>21</v>
      </c>
      <c r="X862" s="8" t="str">
        <f>LEFT(TEXT(Data6[[#This Row],[Date:]],"mmddyyyy"),2)</f>
        <v>05</v>
      </c>
      <c r="Y862" s="6">
        <f>DATE(Data6[[#This Row],[Year]],Data6[[#This Row],[Month]],Data6[[#This Row],[Day]])</f>
        <v>45433</v>
      </c>
    </row>
    <row r="863" spans="1:25">
      <c r="A863" s="5">
        <v>45433.581339351855</v>
      </c>
      <c r="B863" s="7" t="s">
        <v>35</v>
      </c>
      <c r="C863" s="6" t="s">
        <v>642</v>
      </c>
      <c r="D863" s="7" t="s">
        <v>647</v>
      </c>
      <c r="E863" s="8">
        <v>5</v>
      </c>
      <c r="F863" s="7" t="s">
        <v>68</v>
      </c>
      <c r="G863" s="7" t="s">
        <v>68</v>
      </c>
      <c r="H863" s="7" t="s">
        <v>577</v>
      </c>
      <c r="I863" s="7" t="s">
        <v>44</v>
      </c>
      <c r="J863" s="19" t="str">
        <f>IFERROR(INDEX('Employee Info'!$C$3:$E$200,MATCH(Data6[[#This Row],[Name:]],'Employee Info'!$B$3:$B$200,0),MATCH(Data6[[#This Row],[Hours Type:]],'Employee Info'!$C$2:$E$2,0)),"")</f>
        <v/>
      </c>
      <c r="K863" s="19" t="str">
        <f>IFERROR(INDEX('Employee Info'!$C$3:$J$200,MATCH(Data6[[#This Row],[Name:]],'Employee Info'!$B$3:$B$200,0),MATCH(Data6[[#Headers],[Truck]],'Employee Info'!$C$2:$J$2,0)),"")</f>
        <v/>
      </c>
      <c r="L863" s="19" t="str">
        <f>IFERROR(INDEX('Employee Info'!$C$3:$J$200,MATCH(Data6[[#This Row],[Name:]],'Employee Info'!$B$3:$B$200,0),MATCH(Data6[[#Headers],[Phone]],'Employee Info'!$C$2:$J$2,0)),"")</f>
        <v/>
      </c>
      <c r="M863" s="19" t="str">
        <f>IFERROR(INDEX('Employee Info'!$C$3:$J$200,MATCH(Data6[[#This Row],[Name:]],'Employee Info'!$B$3:$B$200,0),MATCH(Data6[[#Headers],[Tech]],'Employee Info'!$C$2:$J$2,0)),"")</f>
        <v/>
      </c>
      <c r="N863" s="19" t="str">
        <f>IFERROR(INDEX('Employee Info'!$C$3:$J$200,MATCH(Data6[[#This Row],[Name:]],'Employee Info'!$B$3:$B$200,0),MATCH(Data6[[#Headers],[Other]],'Employee Info'!$C$2:$J$2,0)),"")</f>
        <v/>
      </c>
      <c r="O863" s="19">
        <f>IFERROR((Data6[[#This Row],[Hours:]]*SUM(Data6[[#This Row],[Rate]:[Other]])),"")</f>
        <v>0</v>
      </c>
      <c r="P863" s="7" t="str">
        <f>IF(Data6[[#This Row],[WO'#:]]="","Riley #","WO#")</f>
        <v>Riley #</v>
      </c>
      <c r="Q863" s="7">
        <f>IFERROR(WEEKNUM(Data6[[#This Row],[Date:]]),"")</f>
        <v>21</v>
      </c>
      <c r="R863" s="6">
        <f t="shared" si="39"/>
        <v>45431</v>
      </c>
      <c r="S863" s="6">
        <f>Data6[[#This Row],[Week Start]]+7</f>
        <v>45438</v>
      </c>
      <c r="T863" s="7" t="str">
        <f t="shared" si="40"/>
        <v>5/19/2024 - 5/26/2024</v>
      </c>
      <c r="U863" s="7" t="str">
        <f t="shared" si="41"/>
        <v>Time Card</v>
      </c>
      <c r="V863" s="8" t="str">
        <f>RIGHT(TEXT(Data6[[#This Row],[Date:]],"mmddyyyy"),4)</f>
        <v>2024</v>
      </c>
      <c r="W863" s="8" t="str">
        <f>MID(TEXT(Data6[[#This Row],[Date:]],"mmddyyyy"),3,2)</f>
        <v>21</v>
      </c>
      <c r="X863" s="8" t="str">
        <f>LEFT(TEXT(Data6[[#This Row],[Date:]],"mmddyyyy"),2)</f>
        <v>05</v>
      </c>
      <c r="Y863" s="6">
        <f>DATE(Data6[[#This Row],[Year]],Data6[[#This Row],[Month]],Data6[[#This Row],[Day]])</f>
        <v>45433</v>
      </c>
    </row>
    <row r="864" spans="1:25">
      <c r="A864" s="5">
        <v>45433.581485995368</v>
      </c>
      <c r="B864" s="7" t="s">
        <v>23</v>
      </c>
      <c r="C864" s="6" t="s">
        <v>642</v>
      </c>
      <c r="D864" s="7" t="s">
        <v>647</v>
      </c>
      <c r="E864" s="8">
        <v>5</v>
      </c>
      <c r="F864" s="7" t="s">
        <v>68</v>
      </c>
      <c r="G864" s="7" t="s">
        <v>68</v>
      </c>
      <c r="H864" s="7" t="s">
        <v>577</v>
      </c>
      <c r="I864" s="7" t="s">
        <v>44</v>
      </c>
      <c r="J864" s="19" t="str">
        <f>IFERROR(INDEX('Employee Info'!$C$3:$E$200,MATCH(Data6[[#This Row],[Name:]],'Employee Info'!$B$3:$B$200,0),MATCH(Data6[[#This Row],[Hours Type:]],'Employee Info'!$C$2:$E$2,0)),"")</f>
        <v/>
      </c>
      <c r="K864" s="19" t="str">
        <f>IFERROR(INDEX('Employee Info'!$C$3:$J$200,MATCH(Data6[[#This Row],[Name:]],'Employee Info'!$B$3:$B$200,0),MATCH(Data6[[#Headers],[Truck]],'Employee Info'!$C$2:$J$2,0)),"")</f>
        <v/>
      </c>
      <c r="L864" s="19" t="str">
        <f>IFERROR(INDEX('Employee Info'!$C$3:$J$200,MATCH(Data6[[#This Row],[Name:]],'Employee Info'!$B$3:$B$200,0),MATCH(Data6[[#Headers],[Phone]],'Employee Info'!$C$2:$J$2,0)),"")</f>
        <v/>
      </c>
      <c r="M864" s="19" t="str">
        <f>IFERROR(INDEX('Employee Info'!$C$3:$J$200,MATCH(Data6[[#This Row],[Name:]],'Employee Info'!$B$3:$B$200,0),MATCH(Data6[[#Headers],[Tech]],'Employee Info'!$C$2:$J$2,0)),"")</f>
        <v/>
      </c>
      <c r="N864" s="19" t="str">
        <f>IFERROR(INDEX('Employee Info'!$C$3:$J$200,MATCH(Data6[[#This Row],[Name:]],'Employee Info'!$B$3:$B$200,0),MATCH(Data6[[#Headers],[Other]],'Employee Info'!$C$2:$J$2,0)),"")</f>
        <v/>
      </c>
      <c r="O864" s="19">
        <f>IFERROR((Data6[[#This Row],[Hours:]]*SUM(Data6[[#This Row],[Rate]:[Other]])),"")</f>
        <v>0</v>
      </c>
      <c r="P864" s="7" t="str">
        <f>IF(Data6[[#This Row],[WO'#:]]="","Riley #","WO#")</f>
        <v>Riley #</v>
      </c>
      <c r="Q864" s="7">
        <f>IFERROR(WEEKNUM(Data6[[#This Row],[Date:]]),"")</f>
        <v>21</v>
      </c>
      <c r="R864" s="6">
        <f t="shared" si="39"/>
        <v>45431</v>
      </c>
      <c r="S864" s="6">
        <f>Data6[[#This Row],[Week Start]]+7</f>
        <v>45438</v>
      </c>
      <c r="T864" s="7" t="str">
        <f t="shared" si="40"/>
        <v>5/19/2024 - 5/26/2024</v>
      </c>
      <c r="U864" s="7" t="str">
        <f t="shared" si="41"/>
        <v>Time Card</v>
      </c>
      <c r="V864" s="8" t="str">
        <f>RIGHT(TEXT(Data6[[#This Row],[Date:]],"mmddyyyy"),4)</f>
        <v>2024</v>
      </c>
      <c r="W864" s="8" t="str">
        <f>MID(TEXT(Data6[[#This Row],[Date:]],"mmddyyyy"),3,2)</f>
        <v>21</v>
      </c>
      <c r="X864" s="8" t="str">
        <f>LEFT(TEXT(Data6[[#This Row],[Date:]],"mmddyyyy"),2)</f>
        <v>05</v>
      </c>
      <c r="Y864" s="6">
        <f>DATE(Data6[[#This Row],[Year]],Data6[[#This Row],[Month]],Data6[[#This Row],[Day]])</f>
        <v>45433</v>
      </c>
    </row>
    <row r="865" spans="1:25">
      <c r="A865" s="5">
        <v>45433.574545254633</v>
      </c>
      <c r="B865" s="7" t="s">
        <v>65</v>
      </c>
      <c r="C865" s="6" t="s">
        <v>642</v>
      </c>
      <c r="D865" s="7" t="s">
        <v>281</v>
      </c>
      <c r="E865" s="8">
        <v>8</v>
      </c>
      <c r="F865" s="7" t="s">
        <v>68</v>
      </c>
      <c r="G865" s="7" t="s">
        <v>68</v>
      </c>
      <c r="H865" s="7" t="s">
        <v>536</v>
      </c>
      <c r="I865" s="7" t="s">
        <v>44</v>
      </c>
      <c r="J865" s="19" t="str">
        <f>IFERROR(INDEX('Employee Info'!$C$3:$E$200,MATCH(Data6[[#This Row],[Name:]],'Employee Info'!$B$3:$B$200,0),MATCH(Data6[[#This Row],[Hours Type:]],'Employee Info'!$C$2:$E$2,0)),"")</f>
        <v/>
      </c>
      <c r="K865" s="19" t="str">
        <f>IFERROR(INDEX('Employee Info'!$C$3:$J$200,MATCH(Data6[[#This Row],[Name:]],'Employee Info'!$B$3:$B$200,0),MATCH(Data6[[#Headers],[Truck]],'Employee Info'!$C$2:$J$2,0)),"")</f>
        <v/>
      </c>
      <c r="L865" s="19" t="str">
        <f>IFERROR(INDEX('Employee Info'!$C$3:$J$200,MATCH(Data6[[#This Row],[Name:]],'Employee Info'!$B$3:$B$200,0),MATCH(Data6[[#Headers],[Phone]],'Employee Info'!$C$2:$J$2,0)),"")</f>
        <v/>
      </c>
      <c r="M865" s="19" t="str">
        <f>IFERROR(INDEX('Employee Info'!$C$3:$J$200,MATCH(Data6[[#This Row],[Name:]],'Employee Info'!$B$3:$B$200,0),MATCH(Data6[[#Headers],[Tech]],'Employee Info'!$C$2:$J$2,0)),"")</f>
        <v/>
      </c>
      <c r="N865" s="19" t="str">
        <f>IFERROR(INDEX('Employee Info'!$C$3:$J$200,MATCH(Data6[[#This Row],[Name:]],'Employee Info'!$B$3:$B$200,0),MATCH(Data6[[#Headers],[Other]],'Employee Info'!$C$2:$J$2,0)),"")</f>
        <v/>
      </c>
      <c r="O865" s="19">
        <f>IFERROR((Data6[[#This Row],[Hours:]]*SUM(Data6[[#This Row],[Rate]:[Other]])),"")</f>
        <v>0</v>
      </c>
      <c r="P865" s="7" t="str">
        <f>IF(Data6[[#This Row],[WO'#:]]="","Riley #","WO#")</f>
        <v>Riley #</v>
      </c>
      <c r="Q865" s="7">
        <f>IFERROR(WEEKNUM(Data6[[#This Row],[Date:]]),"")</f>
        <v>21</v>
      </c>
      <c r="R865" s="6">
        <f t="shared" si="39"/>
        <v>45431</v>
      </c>
      <c r="S865" s="6">
        <f>Data6[[#This Row],[Week Start]]+7</f>
        <v>45438</v>
      </c>
      <c r="T865" s="7" t="str">
        <f t="shared" si="40"/>
        <v>5/19/2024 - 5/26/2024</v>
      </c>
      <c r="U865" s="7" t="str">
        <f t="shared" si="41"/>
        <v>Time Card</v>
      </c>
      <c r="V865" s="8" t="str">
        <f>RIGHT(TEXT(Data6[[#This Row],[Date:]],"mmddyyyy"),4)</f>
        <v>2024</v>
      </c>
      <c r="W865" s="8" t="str">
        <f>MID(TEXT(Data6[[#This Row],[Date:]],"mmddyyyy"),3,2)</f>
        <v>21</v>
      </c>
      <c r="X865" s="8" t="str">
        <f>LEFT(TEXT(Data6[[#This Row],[Date:]],"mmddyyyy"),2)</f>
        <v>05</v>
      </c>
      <c r="Y865" s="6">
        <f>DATE(Data6[[#This Row],[Year]],Data6[[#This Row],[Month]],Data6[[#This Row],[Day]])</f>
        <v>45433</v>
      </c>
    </row>
    <row r="866" spans="1:25">
      <c r="A866" s="5">
        <v>45433.57464525463</v>
      </c>
      <c r="B866" s="7" t="s">
        <v>492</v>
      </c>
      <c r="C866" s="6" t="s">
        <v>642</v>
      </c>
      <c r="D866" s="7" t="s">
        <v>281</v>
      </c>
      <c r="E866" s="8">
        <v>8</v>
      </c>
      <c r="F866" s="7" t="s">
        <v>68</v>
      </c>
      <c r="G866" s="7" t="s">
        <v>68</v>
      </c>
      <c r="H866" s="7" t="s">
        <v>536</v>
      </c>
      <c r="I866" s="7" t="s">
        <v>44</v>
      </c>
      <c r="J866" s="19" t="str">
        <f>IFERROR(INDEX('Employee Info'!$C$3:$E$200,MATCH(Data6[[#This Row],[Name:]],'Employee Info'!$B$3:$B$200,0),MATCH(Data6[[#This Row],[Hours Type:]],'Employee Info'!$C$2:$E$2,0)),"")</f>
        <v/>
      </c>
      <c r="K866" s="19" t="str">
        <f>IFERROR(INDEX('Employee Info'!$C$3:$J$200,MATCH(Data6[[#This Row],[Name:]],'Employee Info'!$B$3:$B$200,0),MATCH(Data6[[#Headers],[Truck]],'Employee Info'!$C$2:$J$2,0)),"")</f>
        <v/>
      </c>
      <c r="L866" s="19" t="str">
        <f>IFERROR(INDEX('Employee Info'!$C$3:$J$200,MATCH(Data6[[#This Row],[Name:]],'Employee Info'!$B$3:$B$200,0),MATCH(Data6[[#Headers],[Phone]],'Employee Info'!$C$2:$J$2,0)),"")</f>
        <v/>
      </c>
      <c r="M866" s="19" t="str">
        <f>IFERROR(INDEX('Employee Info'!$C$3:$J$200,MATCH(Data6[[#This Row],[Name:]],'Employee Info'!$B$3:$B$200,0),MATCH(Data6[[#Headers],[Tech]],'Employee Info'!$C$2:$J$2,0)),"")</f>
        <v/>
      </c>
      <c r="N866" s="19" t="str">
        <f>IFERROR(INDEX('Employee Info'!$C$3:$J$200,MATCH(Data6[[#This Row],[Name:]],'Employee Info'!$B$3:$B$200,0),MATCH(Data6[[#Headers],[Other]],'Employee Info'!$C$2:$J$2,0)),"")</f>
        <v/>
      </c>
      <c r="O866" s="19">
        <f>IFERROR((Data6[[#This Row],[Hours:]]*SUM(Data6[[#This Row],[Rate]:[Other]])),"")</f>
        <v>0</v>
      </c>
      <c r="P866" s="7" t="str">
        <f>IF(Data6[[#This Row],[WO'#:]]="","Riley #","WO#")</f>
        <v>Riley #</v>
      </c>
      <c r="Q866" s="7">
        <f>IFERROR(WEEKNUM(Data6[[#This Row],[Date:]]),"")</f>
        <v>21</v>
      </c>
      <c r="R866" s="6">
        <f t="shared" si="39"/>
        <v>45431</v>
      </c>
      <c r="S866" s="6">
        <f>Data6[[#This Row],[Week Start]]+7</f>
        <v>45438</v>
      </c>
      <c r="T866" s="7" t="str">
        <f t="shared" si="40"/>
        <v>5/19/2024 - 5/26/2024</v>
      </c>
      <c r="U866" s="7" t="str">
        <f t="shared" si="41"/>
        <v>Time Card</v>
      </c>
      <c r="V866" s="8" t="str">
        <f>RIGHT(TEXT(Data6[[#This Row],[Date:]],"mmddyyyy"),4)</f>
        <v>2024</v>
      </c>
      <c r="W866" s="8" t="str">
        <f>MID(TEXT(Data6[[#This Row],[Date:]],"mmddyyyy"),3,2)</f>
        <v>21</v>
      </c>
      <c r="X866" s="8" t="str">
        <f>LEFT(TEXT(Data6[[#This Row],[Date:]],"mmddyyyy"),2)</f>
        <v>05</v>
      </c>
      <c r="Y866" s="6">
        <f>DATE(Data6[[#This Row],[Year]],Data6[[#This Row],[Month]],Data6[[#This Row],[Day]])</f>
        <v>45433</v>
      </c>
    </row>
    <row r="867" spans="1:25">
      <c r="A867" s="5">
        <v>45437.358414699076</v>
      </c>
      <c r="B867" s="7" t="s">
        <v>66</v>
      </c>
      <c r="C867" s="6" t="s">
        <v>642</v>
      </c>
      <c r="D867" s="7" t="s">
        <v>566</v>
      </c>
      <c r="E867" s="8">
        <v>1</v>
      </c>
      <c r="F867" s="7" t="s">
        <v>68</v>
      </c>
      <c r="G867" s="7" t="s">
        <v>68</v>
      </c>
      <c r="H867" s="7" t="s">
        <v>536</v>
      </c>
      <c r="I867" s="7" t="s">
        <v>44</v>
      </c>
      <c r="J867" s="19" t="str">
        <f>IFERROR(INDEX('Employee Info'!$C$3:$E$200,MATCH(Data6[[#This Row],[Name:]],'Employee Info'!$B$3:$B$200,0),MATCH(Data6[[#This Row],[Hours Type:]],'Employee Info'!$C$2:$E$2,0)),"")</f>
        <v/>
      </c>
      <c r="K867" s="19" t="str">
        <f>IFERROR(INDEX('Employee Info'!$C$3:$J$200,MATCH(Data6[[#This Row],[Name:]],'Employee Info'!$B$3:$B$200,0),MATCH(Data6[[#Headers],[Truck]],'Employee Info'!$C$2:$J$2,0)),"")</f>
        <v/>
      </c>
      <c r="L867" s="19" t="str">
        <f>IFERROR(INDEX('Employee Info'!$C$3:$J$200,MATCH(Data6[[#This Row],[Name:]],'Employee Info'!$B$3:$B$200,0),MATCH(Data6[[#Headers],[Phone]],'Employee Info'!$C$2:$J$2,0)),"")</f>
        <v/>
      </c>
      <c r="M867" s="19" t="str">
        <f>IFERROR(INDEX('Employee Info'!$C$3:$J$200,MATCH(Data6[[#This Row],[Name:]],'Employee Info'!$B$3:$B$200,0),MATCH(Data6[[#Headers],[Tech]],'Employee Info'!$C$2:$J$2,0)),"")</f>
        <v/>
      </c>
      <c r="N867" s="19" t="str">
        <f>IFERROR(INDEX('Employee Info'!$C$3:$J$200,MATCH(Data6[[#This Row],[Name:]],'Employee Info'!$B$3:$B$200,0),MATCH(Data6[[#Headers],[Other]],'Employee Info'!$C$2:$J$2,0)),"")</f>
        <v/>
      </c>
      <c r="O867" s="19">
        <f>IFERROR((Data6[[#This Row],[Hours:]]*SUM(Data6[[#This Row],[Rate]:[Other]])),"")</f>
        <v>0</v>
      </c>
      <c r="P867" s="7" t="str">
        <f>IF(Data6[[#This Row],[WO'#:]]="","Riley #","WO#")</f>
        <v>Riley #</v>
      </c>
      <c r="Q867" s="7">
        <f>IFERROR(WEEKNUM(Data6[[#This Row],[Date:]]),"")</f>
        <v>21</v>
      </c>
      <c r="R867" s="6">
        <f t="shared" si="39"/>
        <v>45431</v>
      </c>
      <c r="S867" s="6">
        <f>Data6[[#This Row],[Week Start]]+7</f>
        <v>45438</v>
      </c>
      <c r="T867" s="7" t="str">
        <f t="shared" si="40"/>
        <v>5/19/2024 - 5/26/2024</v>
      </c>
      <c r="U867" s="7" t="str">
        <f t="shared" si="41"/>
        <v>Time Card</v>
      </c>
      <c r="V867" s="8" t="str">
        <f>RIGHT(TEXT(Data6[[#This Row],[Date:]],"mmddyyyy"),4)</f>
        <v>2024</v>
      </c>
      <c r="W867" s="8" t="str">
        <f>MID(TEXT(Data6[[#This Row],[Date:]],"mmddyyyy"),3,2)</f>
        <v>21</v>
      </c>
      <c r="X867" s="8" t="str">
        <f>LEFT(TEXT(Data6[[#This Row],[Date:]],"mmddyyyy"),2)</f>
        <v>05</v>
      </c>
      <c r="Y867" s="6">
        <f>DATE(Data6[[#This Row],[Year]],Data6[[#This Row],[Month]],Data6[[#This Row],[Day]])</f>
        <v>45433</v>
      </c>
    </row>
    <row r="868" spans="1:25">
      <c r="A868" s="5">
        <v>45433.557479282405</v>
      </c>
      <c r="B868" s="7" t="s">
        <v>31</v>
      </c>
      <c r="C868" s="6" t="s">
        <v>642</v>
      </c>
      <c r="D868" s="7" t="s">
        <v>646</v>
      </c>
      <c r="E868" s="8">
        <v>1.5</v>
      </c>
      <c r="F868" s="7" t="s">
        <v>68</v>
      </c>
      <c r="G868" s="7" t="s">
        <v>68</v>
      </c>
      <c r="H868" s="7" t="s">
        <v>641</v>
      </c>
      <c r="I868" s="7" t="s">
        <v>44</v>
      </c>
      <c r="J868" s="19" t="str">
        <f>IFERROR(INDEX('Employee Info'!$C$3:$E$200,MATCH(Data6[[#This Row],[Name:]],'Employee Info'!$B$3:$B$200,0),MATCH(Data6[[#This Row],[Hours Type:]],'Employee Info'!$C$2:$E$2,0)),"")</f>
        <v/>
      </c>
      <c r="K868" s="19" t="str">
        <f>IFERROR(INDEX('Employee Info'!$C$3:$J$200,MATCH(Data6[[#This Row],[Name:]],'Employee Info'!$B$3:$B$200,0),MATCH(Data6[[#Headers],[Truck]],'Employee Info'!$C$2:$J$2,0)),"")</f>
        <v/>
      </c>
      <c r="L868" s="19" t="str">
        <f>IFERROR(INDEX('Employee Info'!$C$3:$J$200,MATCH(Data6[[#This Row],[Name:]],'Employee Info'!$B$3:$B$200,0),MATCH(Data6[[#Headers],[Phone]],'Employee Info'!$C$2:$J$2,0)),"")</f>
        <v/>
      </c>
      <c r="M868" s="19" t="str">
        <f>IFERROR(INDEX('Employee Info'!$C$3:$J$200,MATCH(Data6[[#This Row],[Name:]],'Employee Info'!$B$3:$B$200,0),MATCH(Data6[[#Headers],[Tech]],'Employee Info'!$C$2:$J$2,0)),"")</f>
        <v/>
      </c>
      <c r="N868" s="19" t="str">
        <f>IFERROR(INDEX('Employee Info'!$C$3:$J$200,MATCH(Data6[[#This Row],[Name:]],'Employee Info'!$B$3:$B$200,0),MATCH(Data6[[#Headers],[Other]],'Employee Info'!$C$2:$J$2,0)),"")</f>
        <v/>
      </c>
      <c r="O868" s="19">
        <f>IFERROR((Data6[[#This Row],[Hours:]]*SUM(Data6[[#This Row],[Rate]:[Other]])),"")</f>
        <v>0</v>
      </c>
      <c r="P868" s="7" t="str">
        <f>IF(Data6[[#This Row],[WO'#:]]="","Riley #","WO#")</f>
        <v>Riley #</v>
      </c>
      <c r="Q868" s="7">
        <f>IFERROR(WEEKNUM(Data6[[#This Row],[Date:]]),"")</f>
        <v>21</v>
      </c>
      <c r="R868" s="6">
        <f t="shared" si="39"/>
        <v>45431</v>
      </c>
      <c r="S868" s="6">
        <f>Data6[[#This Row],[Week Start]]+7</f>
        <v>45438</v>
      </c>
      <c r="T868" s="7" t="str">
        <f t="shared" si="40"/>
        <v>5/19/2024 - 5/26/2024</v>
      </c>
      <c r="U868" s="7" t="str">
        <f t="shared" si="41"/>
        <v>Time Card</v>
      </c>
      <c r="V868" s="8" t="str">
        <f>RIGHT(TEXT(Data6[[#This Row],[Date:]],"mmddyyyy"),4)</f>
        <v>2024</v>
      </c>
      <c r="W868" s="8" t="str">
        <f>MID(TEXT(Data6[[#This Row],[Date:]],"mmddyyyy"),3,2)</f>
        <v>21</v>
      </c>
      <c r="X868" s="8" t="str">
        <f>LEFT(TEXT(Data6[[#This Row],[Date:]],"mmddyyyy"),2)</f>
        <v>05</v>
      </c>
      <c r="Y868" s="6">
        <f>DATE(Data6[[#This Row],[Year]],Data6[[#This Row],[Month]],Data6[[#This Row],[Day]])</f>
        <v>45433</v>
      </c>
    </row>
    <row r="869" spans="1:25">
      <c r="A869" s="5">
        <v>45434.55364027778</v>
      </c>
      <c r="B869" s="7" t="s">
        <v>31</v>
      </c>
      <c r="C869" s="6" t="s">
        <v>650</v>
      </c>
      <c r="D869" s="7" t="s">
        <v>643</v>
      </c>
      <c r="E869" s="8">
        <v>6.5</v>
      </c>
      <c r="F869" s="7">
        <v>6984733</v>
      </c>
      <c r="G869" s="7" t="s">
        <v>68</v>
      </c>
      <c r="H869" s="7" t="s">
        <v>69</v>
      </c>
      <c r="I869" s="7" t="s">
        <v>44</v>
      </c>
      <c r="J869" s="19" t="str">
        <f>IFERROR(INDEX('Employee Info'!$C$3:$E$200,MATCH(Data6[[#This Row],[Name:]],'Employee Info'!$B$3:$B$200,0),MATCH(Data6[[#This Row],[Hours Type:]],'Employee Info'!$C$2:$E$2,0)),"")</f>
        <v/>
      </c>
      <c r="K869" s="19" t="str">
        <f>IFERROR(INDEX('Employee Info'!$C$3:$J$200,MATCH(Data6[[#This Row],[Name:]],'Employee Info'!$B$3:$B$200,0),MATCH(Data6[[#Headers],[Truck]],'Employee Info'!$C$2:$J$2,0)),"")</f>
        <v/>
      </c>
      <c r="L869" s="19" t="str">
        <f>IFERROR(INDEX('Employee Info'!$C$3:$J$200,MATCH(Data6[[#This Row],[Name:]],'Employee Info'!$B$3:$B$200,0),MATCH(Data6[[#Headers],[Phone]],'Employee Info'!$C$2:$J$2,0)),"")</f>
        <v/>
      </c>
      <c r="M869" s="19" t="str">
        <f>IFERROR(INDEX('Employee Info'!$C$3:$J$200,MATCH(Data6[[#This Row],[Name:]],'Employee Info'!$B$3:$B$200,0),MATCH(Data6[[#Headers],[Tech]],'Employee Info'!$C$2:$J$2,0)),"")</f>
        <v/>
      </c>
      <c r="N869" s="19" t="str">
        <f>IFERROR(INDEX('Employee Info'!$C$3:$J$200,MATCH(Data6[[#This Row],[Name:]],'Employee Info'!$B$3:$B$200,0),MATCH(Data6[[#Headers],[Other]],'Employee Info'!$C$2:$J$2,0)),"")</f>
        <v/>
      </c>
      <c r="O869" s="19">
        <f>IFERROR((Data6[[#This Row],[Hours:]]*SUM(Data6[[#This Row],[Rate]:[Other]])),"")</f>
        <v>0</v>
      </c>
      <c r="P869" s="7" t="str">
        <f>IF(Data6[[#This Row],[WO'#:]]="","Riley #","WO#")</f>
        <v>WO#</v>
      </c>
      <c r="Q869" s="7">
        <f>IFERROR(WEEKNUM(Data6[[#This Row],[Date:]]),"")</f>
        <v>21</v>
      </c>
      <c r="R869" s="6">
        <f t="shared" si="39"/>
        <v>45431</v>
      </c>
      <c r="S869" s="6">
        <f>Data6[[#This Row],[Week Start]]+7</f>
        <v>45438</v>
      </c>
      <c r="T869" s="7" t="str">
        <f t="shared" si="40"/>
        <v>5/19/2024 - 5/26/2024</v>
      </c>
      <c r="U869" s="7" t="str">
        <f t="shared" si="41"/>
        <v>Time Card</v>
      </c>
      <c r="V869" s="8" t="str">
        <f>RIGHT(TEXT(Data6[[#This Row],[Date:]],"mmddyyyy"),4)</f>
        <v>2024</v>
      </c>
      <c r="W869" s="8" t="str">
        <f>MID(TEXT(Data6[[#This Row],[Date:]],"mmddyyyy"),3,2)</f>
        <v>22</v>
      </c>
      <c r="X869" s="8" t="str">
        <f>LEFT(TEXT(Data6[[#This Row],[Date:]],"mmddyyyy"),2)</f>
        <v>05</v>
      </c>
      <c r="Y869" s="6">
        <f>DATE(Data6[[#This Row],[Year]],Data6[[#This Row],[Month]],Data6[[#This Row],[Day]])</f>
        <v>45434</v>
      </c>
    </row>
    <row r="870" spans="1:25">
      <c r="A870" s="5">
        <v>45437.375783101852</v>
      </c>
      <c r="B870" s="7" t="s">
        <v>66</v>
      </c>
      <c r="C870" s="6" t="s">
        <v>650</v>
      </c>
      <c r="D870" s="7" t="s">
        <v>637</v>
      </c>
      <c r="E870" s="8">
        <v>6</v>
      </c>
      <c r="F870" s="7">
        <v>6984733</v>
      </c>
      <c r="G870" s="7" t="s">
        <v>68</v>
      </c>
      <c r="H870" s="7" t="s">
        <v>69</v>
      </c>
      <c r="I870" s="7" t="s">
        <v>44</v>
      </c>
      <c r="J870" s="19" t="str">
        <f>IFERROR(INDEX('Employee Info'!$C$3:$E$200,MATCH(Data6[[#This Row],[Name:]],'Employee Info'!$B$3:$B$200,0),MATCH(Data6[[#This Row],[Hours Type:]],'Employee Info'!$C$2:$E$2,0)),"")</f>
        <v/>
      </c>
      <c r="K870" s="19" t="str">
        <f>IFERROR(INDEX('Employee Info'!$C$3:$J$200,MATCH(Data6[[#This Row],[Name:]],'Employee Info'!$B$3:$B$200,0),MATCH(Data6[[#Headers],[Truck]],'Employee Info'!$C$2:$J$2,0)),"")</f>
        <v/>
      </c>
      <c r="L870" s="19" t="str">
        <f>IFERROR(INDEX('Employee Info'!$C$3:$J$200,MATCH(Data6[[#This Row],[Name:]],'Employee Info'!$B$3:$B$200,0),MATCH(Data6[[#Headers],[Phone]],'Employee Info'!$C$2:$J$2,0)),"")</f>
        <v/>
      </c>
      <c r="M870" s="19" t="str">
        <f>IFERROR(INDEX('Employee Info'!$C$3:$J$200,MATCH(Data6[[#This Row],[Name:]],'Employee Info'!$B$3:$B$200,0),MATCH(Data6[[#Headers],[Tech]],'Employee Info'!$C$2:$J$2,0)),"")</f>
        <v/>
      </c>
      <c r="N870" s="19" t="str">
        <f>IFERROR(INDEX('Employee Info'!$C$3:$J$200,MATCH(Data6[[#This Row],[Name:]],'Employee Info'!$B$3:$B$200,0),MATCH(Data6[[#Headers],[Other]],'Employee Info'!$C$2:$J$2,0)),"")</f>
        <v/>
      </c>
      <c r="O870" s="19">
        <f>IFERROR((Data6[[#This Row],[Hours:]]*SUM(Data6[[#This Row],[Rate]:[Other]])),"")</f>
        <v>0</v>
      </c>
      <c r="P870" s="7" t="str">
        <f>IF(Data6[[#This Row],[WO'#:]]="","Riley #","WO#")</f>
        <v>WO#</v>
      </c>
      <c r="Q870" s="7">
        <f>IFERROR(WEEKNUM(Data6[[#This Row],[Date:]]),"")</f>
        <v>21</v>
      </c>
      <c r="R870" s="6">
        <f t="shared" si="39"/>
        <v>45431</v>
      </c>
      <c r="S870" s="6">
        <f>Data6[[#This Row],[Week Start]]+7</f>
        <v>45438</v>
      </c>
      <c r="T870" s="7" t="str">
        <f t="shared" si="40"/>
        <v>5/19/2024 - 5/26/2024</v>
      </c>
      <c r="U870" s="7" t="str">
        <f t="shared" si="41"/>
        <v>Time Card</v>
      </c>
      <c r="V870" s="8" t="str">
        <f>RIGHT(TEXT(Data6[[#This Row],[Date:]],"mmddyyyy"),4)</f>
        <v>2024</v>
      </c>
      <c r="W870" s="8" t="str">
        <f>MID(TEXT(Data6[[#This Row],[Date:]],"mmddyyyy"),3,2)</f>
        <v>22</v>
      </c>
      <c r="X870" s="8" t="str">
        <f>LEFT(TEXT(Data6[[#This Row],[Date:]],"mmddyyyy"),2)</f>
        <v>05</v>
      </c>
      <c r="Y870" s="6">
        <f>DATE(Data6[[#This Row],[Year]],Data6[[#This Row],[Month]],Data6[[#This Row],[Day]])</f>
        <v>45434</v>
      </c>
    </row>
    <row r="871" spans="1:25">
      <c r="A871" s="5">
        <v>45437.380185879629</v>
      </c>
      <c r="B871" s="7" t="s">
        <v>76</v>
      </c>
      <c r="C871" s="6" t="s">
        <v>650</v>
      </c>
      <c r="D871" s="7" t="s">
        <v>156</v>
      </c>
      <c r="E871" s="8">
        <v>1</v>
      </c>
      <c r="F871" s="7">
        <v>6984733</v>
      </c>
      <c r="G871" s="7" t="s">
        <v>68</v>
      </c>
      <c r="H871" s="7" t="s">
        <v>69</v>
      </c>
      <c r="I871" s="7" t="s">
        <v>44</v>
      </c>
      <c r="J871" s="19" t="str">
        <f>IFERROR(INDEX('Employee Info'!$C$3:$E$200,MATCH(Data6[[#This Row],[Name:]],'Employee Info'!$B$3:$B$200,0),MATCH(Data6[[#This Row],[Hours Type:]],'Employee Info'!$C$2:$E$2,0)),"")</f>
        <v/>
      </c>
      <c r="K871" s="19" t="str">
        <f>IFERROR(INDEX('Employee Info'!$C$3:$J$200,MATCH(Data6[[#This Row],[Name:]],'Employee Info'!$B$3:$B$200,0),MATCH(Data6[[#Headers],[Truck]],'Employee Info'!$C$2:$J$2,0)),"")</f>
        <v/>
      </c>
      <c r="L871" s="19" t="str">
        <f>IFERROR(INDEX('Employee Info'!$C$3:$J$200,MATCH(Data6[[#This Row],[Name:]],'Employee Info'!$B$3:$B$200,0),MATCH(Data6[[#Headers],[Phone]],'Employee Info'!$C$2:$J$2,0)),"")</f>
        <v/>
      </c>
      <c r="M871" s="19" t="str">
        <f>IFERROR(INDEX('Employee Info'!$C$3:$J$200,MATCH(Data6[[#This Row],[Name:]],'Employee Info'!$B$3:$B$200,0),MATCH(Data6[[#Headers],[Tech]],'Employee Info'!$C$2:$J$2,0)),"")</f>
        <v/>
      </c>
      <c r="N871" s="19" t="str">
        <f>IFERROR(INDEX('Employee Info'!$C$3:$J$200,MATCH(Data6[[#This Row],[Name:]],'Employee Info'!$B$3:$B$200,0),MATCH(Data6[[#Headers],[Other]],'Employee Info'!$C$2:$J$2,0)),"")</f>
        <v/>
      </c>
      <c r="O871" s="19">
        <f>IFERROR((Data6[[#This Row],[Hours:]]*SUM(Data6[[#This Row],[Rate]:[Other]])),"")</f>
        <v>0</v>
      </c>
      <c r="P871" s="7" t="str">
        <f>IF(Data6[[#This Row],[WO'#:]]="","Riley #","WO#")</f>
        <v>WO#</v>
      </c>
      <c r="Q871" s="7">
        <f>IFERROR(WEEKNUM(Data6[[#This Row],[Date:]]),"")</f>
        <v>21</v>
      </c>
      <c r="R871" s="6">
        <f t="shared" si="39"/>
        <v>45431</v>
      </c>
      <c r="S871" s="6">
        <f>Data6[[#This Row],[Week Start]]+7</f>
        <v>45438</v>
      </c>
      <c r="T871" s="7" t="str">
        <f t="shared" si="40"/>
        <v>5/19/2024 - 5/26/2024</v>
      </c>
      <c r="U871" s="7" t="str">
        <f t="shared" si="41"/>
        <v>Time Card</v>
      </c>
      <c r="V871" s="8" t="str">
        <f>RIGHT(TEXT(Data6[[#This Row],[Date:]],"mmddyyyy"),4)</f>
        <v>2024</v>
      </c>
      <c r="W871" s="8" t="str">
        <f>MID(TEXT(Data6[[#This Row],[Date:]],"mmddyyyy"),3,2)</f>
        <v>22</v>
      </c>
      <c r="X871" s="8" t="str">
        <f>LEFT(TEXT(Data6[[#This Row],[Date:]],"mmddyyyy"),2)</f>
        <v>05</v>
      </c>
      <c r="Y871" s="6">
        <f>DATE(Data6[[#This Row],[Year]],Data6[[#This Row],[Month]],Data6[[#This Row],[Day]])</f>
        <v>45434</v>
      </c>
    </row>
    <row r="872" spans="1:25">
      <c r="A872" s="5">
        <v>45437.354452083331</v>
      </c>
      <c r="B872" s="7" t="s">
        <v>66</v>
      </c>
      <c r="C872" s="6" t="s">
        <v>650</v>
      </c>
      <c r="D872" s="7" t="s">
        <v>638</v>
      </c>
      <c r="E872" s="8">
        <v>1</v>
      </c>
      <c r="F872" s="7">
        <v>6994907</v>
      </c>
      <c r="G872" s="7" t="s">
        <v>68</v>
      </c>
      <c r="H872" s="7" t="s">
        <v>69</v>
      </c>
      <c r="I872" s="7" t="s">
        <v>44</v>
      </c>
      <c r="J872" s="19" t="str">
        <f>IFERROR(INDEX('Employee Info'!$C$3:$E$200,MATCH(Data6[[#This Row],[Name:]],'Employee Info'!$B$3:$B$200,0),MATCH(Data6[[#This Row],[Hours Type:]],'Employee Info'!$C$2:$E$2,0)),"")</f>
        <v/>
      </c>
      <c r="K872" s="19" t="str">
        <f>IFERROR(INDEX('Employee Info'!$C$3:$J$200,MATCH(Data6[[#This Row],[Name:]],'Employee Info'!$B$3:$B$200,0),MATCH(Data6[[#Headers],[Truck]],'Employee Info'!$C$2:$J$2,0)),"")</f>
        <v/>
      </c>
      <c r="L872" s="19" t="str">
        <f>IFERROR(INDEX('Employee Info'!$C$3:$J$200,MATCH(Data6[[#This Row],[Name:]],'Employee Info'!$B$3:$B$200,0),MATCH(Data6[[#Headers],[Phone]],'Employee Info'!$C$2:$J$2,0)),"")</f>
        <v/>
      </c>
      <c r="M872" s="19" t="str">
        <f>IFERROR(INDEX('Employee Info'!$C$3:$J$200,MATCH(Data6[[#This Row],[Name:]],'Employee Info'!$B$3:$B$200,0),MATCH(Data6[[#Headers],[Tech]],'Employee Info'!$C$2:$J$2,0)),"")</f>
        <v/>
      </c>
      <c r="N872" s="19" t="str">
        <f>IFERROR(INDEX('Employee Info'!$C$3:$J$200,MATCH(Data6[[#This Row],[Name:]],'Employee Info'!$B$3:$B$200,0),MATCH(Data6[[#Headers],[Other]],'Employee Info'!$C$2:$J$2,0)),"")</f>
        <v/>
      </c>
      <c r="O872" s="19">
        <f>IFERROR((Data6[[#This Row],[Hours:]]*SUM(Data6[[#This Row],[Rate]:[Other]])),"")</f>
        <v>0</v>
      </c>
      <c r="P872" s="7" t="str">
        <f>IF(Data6[[#This Row],[WO'#:]]="","Riley #","WO#")</f>
        <v>WO#</v>
      </c>
      <c r="Q872" s="7">
        <f>IFERROR(WEEKNUM(Data6[[#This Row],[Date:]]),"")</f>
        <v>21</v>
      </c>
      <c r="R872" s="6">
        <f t="shared" si="39"/>
        <v>45431</v>
      </c>
      <c r="S872" s="6">
        <f>Data6[[#This Row],[Week Start]]+7</f>
        <v>45438</v>
      </c>
      <c r="T872" s="7" t="str">
        <f t="shared" si="40"/>
        <v>5/19/2024 - 5/26/2024</v>
      </c>
      <c r="U872" s="7" t="str">
        <f t="shared" si="41"/>
        <v>Time Card</v>
      </c>
      <c r="V872" s="8" t="str">
        <f>RIGHT(TEXT(Data6[[#This Row],[Date:]],"mmddyyyy"),4)</f>
        <v>2024</v>
      </c>
      <c r="W872" s="8" t="str">
        <f>MID(TEXT(Data6[[#This Row],[Date:]],"mmddyyyy"),3,2)</f>
        <v>22</v>
      </c>
      <c r="X872" s="8" t="str">
        <f>LEFT(TEXT(Data6[[#This Row],[Date:]],"mmddyyyy"),2)</f>
        <v>05</v>
      </c>
      <c r="Y872" s="6">
        <f>DATE(Data6[[#This Row],[Year]],Data6[[#This Row],[Month]],Data6[[#This Row],[Day]])</f>
        <v>45434</v>
      </c>
    </row>
    <row r="873" spans="1:25">
      <c r="A873" s="5">
        <v>45434.582616898151</v>
      </c>
      <c r="B873" s="7" t="s">
        <v>35</v>
      </c>
      <c r="C873" s="6" t="s">
        <v>650</v>
      </c>
      <c r="D873" s="7" t="s">
        <v>652</v>
      </c>
      <c r="E873" s="8">
        <v>8</v>
      </c>
      <c r="F873" s="7" t="s">
        <v>68</v>
      </c>
      <c r="G873" s="7" t="s">
        <v>68</v>
      </c>
      <c r="H873" s="7" t="s">
        <v>649</v>
      </c>
      <c r="I873" s="7" t="s">
        <v>44</v>
      </c>
      <c r="J873" s="19" t="str">
        <f>IFERROR(INDEX('Employee Info'!$C$3:$E$200,MATCH(Data6[[#This Row],[Name:]],'Employee Info'!$B$3:$B$200,0),MATCH(Data6[[#This Row],[Hours Type:]],'Employee Info'!$C$2:$E$2,0)),"")</f>
        <v/>
      </c>
      <c r="K873" s="19" t="str">
        <f>IFERROR(INDEX('Employee Info'!$C$3:$J$200,MATCH(Data6[[#This Row],[Name:]],'Employee Info'!$B$3:$B$200,0),MATCH(Data6[[#Headers],[Truck]],'Employee Info'!$C$2:$J$2,0)),"")</f>
        <v/>
      </c>
      <c r="L873" s="19" t="str">
        <f>IFERROR(INDEX('Employee Info'!$C$3:$J$200,MATCH(Data6[[#This Row],[Name:]],'Employee Info'!$B$3:$B$200,0),MATCH(Data6[[#Headers],[Phone]],'Employee Info'!$C$2:$J$2,0)),"")</f>
        <v/>
      </c>
      <c r="M873" s="19" t="str">
        <f>IFERROR(INDEX('Employee Info'!$C$3:$J$200,MATCH(Data6[[#This Row],[Name:]],'Employee Info'!$B$3:$B$200,0),MATCH(Data6[[#Headers],[Tech]],'Employee Info'!$C$2:$J$2,0)),"")</f>
        <v/>
      </c>
      <c r="N873" s="19" t="str">
        <f>IFERROR(INDEX('Employee Info'!$C$3:$J$200,MATCH(Data6[[#This Row],[Name:]],'Employee Info'!$B$3:$B$200,0),MATCH(Data6[[#Headers],[Other]],'Employee Info'!$C$2:$J$2,0)),"")</f>
        <v/>
      </c>
      <c r="O873" s="19">
        <f>IFERROR((Data6[[#This Row],[Hours:]]*SUM(Data6[[#This Row],[Rate]:[Other]])),"")</f>
        <v>0</v>
      </c>
      <c r="P873" s="7" t="str">
        <f>IF(Data6[[#This Row],[WO'#:]]="","Riley #","WO#")</f>
        <v>Riley #</v>
      </c>
      <c r="Q873" s="7">
        <f>IFERROR(WEEKNUM(Data6[[#This Row],[Date:]]),"")</f>
        <v>21</v>
      </c>
      <c r="R873" s="6">
        <f t="shared" si="39"/>
        <v>45431</v>
      </c>
      <c r="S873" s="6">
        <f>Data6[[#This Row],[Week Start]]+7</f>
        <v>45438</v>
      </c>
      <c r="T873" s="7" t="str">
        <f t="shared" si="40"/>
        <v>5/19/2024 - 5/26/2024</v>
      </c>
      <c r="U873" s="7" t="str">
        <f t="shared" si="41"/>
        <v>Time Card</v>
      </c>
      <c r="V873" s="8" t="str">
        <f>RIGHT(TEXT(Data6[[#This Row],[Date:]],"mmddyyyy"),4)</f>
        <v>2024</v>
      </c>
      <c r="W873" s="8" t="str">
        <f>MID(TEXT(Data6[[#This Row],[Date:]],"mmddyyyy"),3,2)</f>
        <v>22</v>
      </c>
      <c r="X873" s="8" t="str">
        <f>LEFT(TEXT(Data6[[#This Row],[Date:]],"mmddyyyy"),2)</f>
        <v>05</v>
      </c>
      <c r="Y873" s="6">
        <f>DATE(Data6[[#This Row],[Year]],Data6[[#This Row],[Month]],Data6[[#This Row],[Day]])</f>
        <v>45434</v>
      </c>
    </row>
    <row r="874" spans="1:25">
      <c r="A874" s="5">
        <v>45434.582728125002</v>
      </c>
      <c r="B874" s="7" t="s">
        <v>23</v>
      </c>
      <c r="C874" s="6" t="s">
        <v>650</v>
      </c>
      <c r="D874" s="7" t="s">
        <v>652</v>
      </c>
      <c r="E874" s="8">
        <v>8</v>
      </c>
      <c r="F874" s="7" t="s">
        <v>68</v>
      </c>
      <c r="G874" s="7" t="s">
        <v>68</v>
      </c>
      <c r="H874" s="7" t="s">
        <v>649</v>
      </c>
      <c r="I874" s="7" t="s">
        <v>44</v>
      </c>
      <c r="J874" s="19" t="str">
        <f>IFERROR(INDEX('Employee Info'!$C$3:$E$200,MATCH(Data6[[#This Row],[Name:]],'Employee Info'!$B$3:$B$200,0),MATCH(Data6[[#This Row],[Hours Type:]],'Employee Info'!$C$2:$E$2,0)),"")</f>
        <v/>
      </c>
      <c r="K874" s="19" t="str">
        <f>IFERROR(INDEX('Employee Info'!$C$3:$J$200,MATCH(Data6[[#This Row],[Name:]],'Employee Info'!$B$3:$B$200,0),MATCH(Data6[[#Headers],[Truck]],'Employee Info'!$C$2:$J$2,0)),"")</f>
        <v/>
      </c>
      <c r="L874" s="19" t="str">
        <f>IFERROR(INDEX('Employee Info'!$C$3:$J$200,MATCH(Data6[[#This Row],[Name:]],'Employee Info'!$B$3:$B$200,0),MATCH(Data6[[#Headers],[Phone]],'Employee Info'!$C$2:$J$2,0)),"")</f>
        <v/>
      </c>
      <c r="M874" s="19" t="str">
        <f>IFERROR(INDEX('Employee Info'!$C$3:$J$200,MATCH(Data6[[#This Row],[Name:]],'Employee Info'!$B$3:$B$200,0),MATCH(Data6[[#Headers],[Tech]],'Employee Info'!$C$2:$J$2,0)),"")</f>
        <v/>
      </c>
      <c r="N874" s="19" t="str">
        <f>IFERROR(INDEX('Employee Info'!$C$3:$J$200,MATCH(Data6[[#This Row],[Name:]],'Employee Info'!$B$3:$B$200,0),MATCH(Data6[[#Headers],[Other]],'Employee Info'!$C$2:$J$2,0)),"")</f>
        <v/>
      </c>
      <c r="O874" s="19">
        <f>IFERROR((Data6[[#This Row],[Hours:]]*SUM(Data6[[#This Row],[Rate]:[Other]])),"")</f>
        <v>0</v>
      </c>
      <c r="P874" s="7" t="str">
        <f>IF(Data6[[#This Row],[WO'#:]]="","Riley #","WO#")</f>
        <v>Riley #</v>
      </c>
      <c r="Q874" s="7">
        <f>IFERROR(WEEKNUM(Data6[[#This Row],[Date:]]),"")</f>
        <v>21</v>
      </c>
      <c r="R874" s="6">
        <f t="shared" si="39"/>
        <v>45431</v>
      </c>
      <c r="S874" s="6">
        <f>Data6[[#This Row],[Week Start]]+7</f>
        <v>45438</v>
      </c>
      <c r="T874" s="7" t="str">
        <f t="shared" si="40"/>
        <v>5/19/2024 - 5/26/2024</v>
      </c>
      <c r="U874" s="7" t="str">
        <f t="shared" si="41"/>
        <v>Time Card</v>
      </c>
      <c r="V874" s="8" t="str">
        <f>RIGHT(TEXT(Data6[[#This Row],[Date:]],"mmddyyyy"),4)</f>
        <v>2024</v>
      </c>
      <c r="W874" s="8" t="str">
        <f>MID(TEXT(Data6[[#This Row],[Date:]],"mmddyyyy"),3,2)</f>
        <v>22</v>
      </c>
      <c r="X874" s="8" t="str">
        <f>LEFT(TEXT(Data6[[#This Row],[Date:]],"mmddyyyy"),2)</f>
        <v>05</v>
      </c>
      <c r="Y874" s="6">
        <f>DATE(Data6[[#This Row],[Year]],Data6[[#This Row],[Month]],Data6[[#This Row],[Day]])</f>
        <v>45434</v>
      </c>
    </row>
    <row r="875" spans="1:25">
      <c r="A875" s="5">
        <v>45434.587582060187</v>
      </c>
      <c r="B875" s="7" t="s">
        <v>492</v>
      </c>
      <c r="C875" s="6" t="s">
        <v>650</v>
      </c>
      <c r="D875" s="7" t="s">
        <v>653</v>
      </c>
      <c r="E875" s="8">
        <v>8</v>
      </c>
      <c r="F875" s="7" t="s">
        <v>68</v>
      </c>
      <c r="G875" s="7" t="s">
        <v>68</v>
      </c>
      <c r="H875" s="7" t="s">
        <v>536</v>
      </c>
      <c r="I875" s="7" t="s">
        <v>44</v>
      </c>
      <c r="J875" s="19" t="str">
        <f>IFERROR(INDEX('Employee Info'!$C$3:$E$200,MATCH(Data6[[#This Row],[Name:]],'Employee Info'!$B$3:$B$200,0),MATCH(Data6[[#This Row],[Hours Type:]],'Employee Info'!$C$2:$E$2,0)),"")</f>
        <v/>
      </c>
      <c r="K875" s="19" t="str">
        <f>IFERROR(INDEX('Employee Info'!$C$3:$J$200,MATCH(Data6[[#This Row],[Name:]],'Employee Info'!$B$3:$B$200,0),MATCH(Data6[[#Headers],[Truck]],'Employee Info'!$C$2:$J$2,0)),"")</f>
        <v/>
      </c>
      <c r="L875" s="19" t="str">
        <f>IFERROR(INDEX('Employee Info'!$C$3:$J$200,MATCH(Data6[[#This Row],[Name:]],'Employee Info'!$B$3:$B$200,0),MATCH(Data6[[#Headers],[Phone]],'Employee Info'!$C$2:$J$2,0)),"")</f>
        <v/>
      </c>
      <c r="M875" s="19" t="str">
        <f>IFERROR(INDEX('Employee Info'!$C$3:$J$200,MATCH(Data6[[#This Row],[Name:]],'Employee Info'!$B$3:$B$200,0),MATCH(Data6[[#Headers],[Tech]],'Employee Info'!$C$2:$J$2,0)),"")</f>
        <v/>
      </c>
      <c r="N875" s="19" t="str">
        <f>IFERROR(INDEX('Employee Info'!$C$3:$J$200,MATCH(Data6[[#This Row],[Name:]],'Employee Info'!$B$3:$B$200,0),MATCH(Data6[[#Headers],[Other]],'Employee Info'!$C$2:$J$2,0)),"")</f>
        <v/>
      </c>
      <c r="O875" s="19">
        <f>IFERROR((Data6[[#This Row],[Hours:]]*SUM(Data6[[#This Row],[Rate]:[Other]])),"")</f>
        <v>0</v>
      </c>
      <c r="P875" s="7" t="str">
        <f>IF(Data6[[#This Row],[WO'#:]]="","Riley #","WO#")</f>
        <v>Riley #</v>
      </c>
      <c r="Q875" s="7">
        <f>IFERROR(WEEKNUM(Data6[[#This Row],[Date:]]),"")</f>
        <v>21</v>
      </c>
      <c r="R875" s="6">
        <f t="shared" si="39"/>
        <v>45431</v>
      </c>
      <c r="S875" s="6">
        <f>Data6[[#This Row],[Week Start]]+7</f>
        <v>45438</v>
      </c>
      <c r="T875" s="7" t="str">
        <f t="shared" si="40"/>
        <v>5/19/2024 - 5/26/2024</v>
      </c>
      <c r="U875" s="7" t="str">
        <f t="shared" si="41"/>
        <v>Time Card</v>
      </c>
      <c r="V875" s="8" t="str">
        <f>RIGHT(TEXT(Data6[[#This Row],[Date:]],"mmddyyyy"),4)</f>
        <v>2024</v>
      </c>
      <c r="W875" s="8" t="str">
        <f>MID(TEXT(Data6[[#This Row],[Date:]],"mmddyyyy"),3,2)</f>
        <v>22</v>
      </c>
      <c r="X875" s="8" t="str">
        <f>LEFT(TEXT(Data6[[#This Row],[Date:]],"mmddyyyy"),2)</f>
        <v>05</v>
      </c>
      <c r="Y875" s="6">
        <f>DATE(Data6[[#This Row],[Year]],Data6[[#This Row],[Month]],Data6[[#This Row],[Day]])</f>
        <v>45434</v>
      </c>
    </row>
    <row r="876" spans="1:25">
      <c r="A876" s="5">
        <v>45434.588629745369</v>
      </c>
      <c r="B876" s="7" t="s">
        <v>65</v>
      </c>
      <c r="C876" s="6" t="s">
        <v>650</v>
      </c>
      <c r="D876" s="7" t="s">
        <v>653</v>
      </c>
      <c r="E876" s="8">
        <v>8</v>
      </c>
      <c r="F876" s="7" t="s">
        <v>68</v>
      </c>
      <c r="G876" s="7" t="s">
        <v>68</v>
      </c>
      <c r="H876" s="7" t="s">
        <v>536</v>
      </c>
      <c r="I876" s="7" t="s">
        <v>44</v>
      </c>
      <c r="J876" s="19" t="str">
        <f>IFERROR(INDEX('Employee Info'!$C$3:$E$200,MATCH(Data6[[#This Row],[Name:]],'Employee Info'!$B$3:$B$200,0),MATCH(Data6[[#This Row],[Hours Type:]],'Employee Info'!$C$2:$E$2,0)),"")</f>
        <v/>
      </c>
      <c r="K876" s="19" t="str">
        <f>IFERROR(INDEX('Employee Info'!$C$3:$J$200,MATCH(Data6[[#This Row],[Name:]],'Employee Info'!$B$3:$B$200,0),MATCH(Data6[[#Headers],[Truck]],'Employee Info'!$C$2:$J$2,0)),"")</f>
        <v/>
      </c>
      <c r="L876" s="19" t="str">
        <f>IFERROR(INDEX('Employee Info'!$C$3:$J$200,MATCH(Data6[[#This Row],[Name:]],'Employee Info'!$B$3:$B$200,0),MATCH(Data6[[#Headers],[Phone]],'Employee Info'!$C$2:$J$2,0)),"")</f>
        <v/>
      </c>
      <c r="M876" s="19" t="str">
        <f>IFERROR(INDEX('Employee Info'!$C$3:$J$200,MATCH(Data6[[#This Row],[Name:]],'Employee Info'!$B$3:$B$200,0),MATCH(Data6[[#Headers],[Tech]],'Employee Info'!$C$2:$J$2,0)),"")</f>
        <v/>
      </c>
      <c r="N876" s="19" t="str">
        <f>IFERROR(INDEX('Employee Info'!$C$3:$J$200,MATCH(Data6[[#This Row],[Name:]],'Employee Info'!$B$3:$B$200,0),MATCH(Data6[[#Headers],[Other]],'Employee Info'!$C$2:$J$2,0)),"")</f>
        <v/>
      </c>
      <c r="O876" s="19">
        <f>IFERROR((Data6[[#This Row],[Hours:]]*SUM(Data6[[#This Row],[Rate]:[Other]])),"")</f>
        <v>0</v>
      </c>
      <c r="P876" s="7" t="str">
        <f>IF(Data6[[#This Row],[WO'#:]]="","Riley #","WO#")</f>
        <v>Riley #</v>
      </c>
      <c r="Q876" s="7">
        <f>IFERROR(WEEKNUM(Data6[[#This Row],[Date:]]),"")</f>
        <v>21</v>
      </c>
      <c r="R876" s="6">
        <f t="shared" si="39"/>
        <v>45431</v>
      </c>
      <c r="S876" s="6">
        <f>Data6[[#This Row],[Week Start]]+7</f>
        <v>45438</v>
      </c>
      <c r="T876" s="7" t="str">
        <f t="shared" si="40"/>
        <v>5/19/2024 - 5/26/2024</v>
      </c>
      <c r="U876" s="7" t="str">
        <f t="shared" si="41"/>
        <v>Time Card</v>
      </c>
      <c r="V876" s="8" t="str">
        <f>RIGHT(TEXT(Data6[[#This Row],[Date:]],"mmddyyyy"),4)</f>
        <v>2024</v>
      </c>
      <c r="W876" s="8" t="str">
        <f>MID(TEXT(Data6[[#This Row],[Date:]],"mmddyyyy"),3,2)</f>
        <v>22</v>
      </c>
      <c r="X876" s="8" t="str">
        <f>LEFT(TEXT(Data6[[#This Row],[Date:]],"mmddyyyy"),2)</f>
        <v>05</v>
      </c>
      <c r="Y876" s="6">
        <f>DATE(Data6[[#This Row],[Year]],Data6[[#This Row],[Month]],Data6[[#This Row],[Day]])</f>
        <v>45434</v>
      </c>
    </row>
    <row r="877" spans="1:25">
      <c r="A877" s="5">
        <v>45437.358593865742</v>
      </c>
      <c r="B877" s="7" t="s">
        <v>66</v>
      </c>
      <c r="C877" s="6" t="s">
        <v>650</v>
      </c>
      <c r="D877" s="7" t="s">
        <v>566</v>
      </c>
      <c r="E877" s="8">
        <v>1</v>
      </c>
      <c r="F877" s="7" t="s">
        <v>68</v>
      </c>
      <c r="G877" s="7" t="s">
        <v>68</v>
      </c>
      <c r="H877" s="7" t="s">
        <v>536</v>
      </c>
      <c r="I877" s="7" t="s">
        <v>44</v>
      </c>
      <c r="J877" s="19" t="str">
        <f>IFERROR(INDEX('Employee Info'!$C$3:$E$200,MATCH(Data6[[#This Row],[Name:]],'Employee Info'!$B$3:$B$200,0),MATCH(Data6[[#This Row],[Hours Type:]],'Employee Info'!$C$2:$E$2,0)),"")</f>
        <v/>
      </c>
      <c r="K877" s="19" t="str">
        <f>IFERROR(INDEX('Employee Info'!$C$3:$J$200,MATCH(Data6[[#This Row],[Name:]],'Employee Info'!$B$3:$B$200,0),MATCH(Data6[[#Headers],[Truck]],'Employee Info'!$C$2:$J$2,0)),"")</f>
        <v/>
      </c>
      <c r="L877" s="19" t="str">
        <f>IFERROR(INDEX('Employee Info'!$C$3:$J$200,MATCH(Data6[[#This Row],[Name:]],'Employee Info'!$B$3:$B$200,0),MATCH(Data6[[#Headers],[Phone]],'Employee Info'!$C$2:$J$2,0)),"")</f>
        <v/>
      </c>
      <c r="M877" s="19" t="str">
        <f>IFERROR(INDEX('Employee Info'!$C$3:$J$200,MATCH(Data6[[#This Row],[Name:]],'Employee Info'!$B$3:$B$200,0),MATCH(Data6[[#Headers],[Tech]],'Employee Info'!$C$2:$J$2,0)),"")</f>
        <v/>
      </c>
      <c r="N877" s="19" t="str">
        <f>IFERROR(INDEX('Employee Info'!$C$3:$J$200,MATCH(Data6[[#This Row],[Name:]],'Employee Info'!$B$3:$B$200,0),MATCH(Data6[[#Headers],[Other]],'Employee Info'!$C$2:$J$2,0)),"")</f>
        <v/>
      </c>
      <c r="O877" s="19">
        <f>IFERROR((Data6[[#This Row],[Hours:]]*SUM(Data6[[#This Row],[Rate]:[Other]])),"")</f>
        <v>0</v>
      </c>
      <c r="P877" s="7" t="str">
        <f>IF(Data6[[#This Row],[WO'#:]]="","Riley #","WO#")</f>
        <v>Riley #</v>
      </c>
      <c r="Q877" s="7">
        <f>IFERROR(WEEKNUM(Data6[[#This Row],[Date:]]),"")</f>
        <v>21</v>
      </c>
      <c r="R877" s="6">
        <f t="shared" si="39"/>
        <v>45431</v>
      </c>
      <c r="S877" s="6">
        <f>Data6[[#This Row],[Week Start]]+7</f>
        <v>45438</v>
      </c>
      <c r="T877" s="7" t="str">
        <f t="shared" si="40"/>
        <v>5/19/2024 - 5/26/2024</v>
      </c>
      <c r="U877" s="7" t="str">
        <f t="shared" si="41"/>
        <v>Time Card</v>
      </c>
      <c r="V877" s="8" t="str">
        <f>RIGHT(TEXT(Data6[[#This Row],[Date:]],"mmddyyyy"),4)</f>
        <v>2024</v>
      </c>
      <c r="W877" s="8" t="str">
        <f>MID(TEXT(Data6[[#This Row],[Date:]],"mmddyyyy"),3,2)</f>
        <v>22</v>
      </c>
      <c r="X877" s="8" t="str">
        <f>LEFT(TEXT(Data6[[#This Row],[Date:]],"mmddyyyy"),2)</f>
        <v>05</v>
      </c>
      <c r="Y877" s="6">
        <f>DATE(Data6[[#This Row],[Year]],Data6[[#This Row],[Month]],Data6[[#This Row],[Day]])</f>
        <v>45434</v>
      </c>
    </row>
    <row r="878" spans="1:25">
      <c r="A878" s="5">
        <v>45437.377366203706</v>
      </c>
      <c r="B878" s="7" t="s">
        <v>66</v>
      </c>
      <c r="C878" s="6" t="s">
        <v>650</v>
      </c>
      <c r="D878" s="7" t="s">
        <v>654</v>
      </c>
      <c r="E878" s="8">
        <v>1</v>
      </c>
      <c r="F878" s="7" t="s">
        <v>68</v>
      </c>
      <c r="G878" s="7" t="s">
        <v>68</v>
      </c>
      <c r="H878" s="7" t="s">
        <v>460</v>
      </c>
      <c r="I878" s="7" t="s">
        <v>45</v>
      </c>
      <c r="J878" s="19" t="str">
        <f>IFERROR(INDEX('Employee Info'!$C$3:$E$200,MATCH(Data6[[#This Row],[Name:]],'Employee Info'!$B$3:$B$200,0),MATCH(Data6[[#This Row],[Hours Type:]],'Employee Info'!$C$2:$E$2,0)),"")</f>
        <v/>
      </c>
      <c r="K878" s="19" t="str">
        <f>IFERROR(INDEX('Employee Info'!$C$3:$J$200,MATCH(Data6[[#This Row],[Name:]],'Employee Info'!$B$3:$B$200,0),MATCH(Data6[[#Headers],[Truck]],'Employee Info'!$C$2:$J$2,0)),"")</f>
        <v/>
      </c>
      <c r="L878" s="19" t="str">
        <f>IFERROR(INDEX('Employee Info'!$C$3:$J$200,MATCH(Data6[[#This Row],[Name:]],'Employee Info'!$B$3:$B$200,0),MATCH(Data6[[#Headers],[Phone]],'Employee Info'!$C$2:$J$2,0)),"")</f>
        <v/>
      </c>
      <c r="M878" s="19" t="str">
        <f>IFERROR(INDEX('Employee Info'!$C$3:$J$200,MATCH(Data6[[#This Row],[Name:]],'Employee Info'!$B$3:$B$200,0),MATCH(Data6[[#Headers],[Tech]],'Employee Info'!$C$2:$J$2,0)),"")</f>
        <v/>
      </c>
      <c r="N878" s="19" t="str">
        <f>IFERROR(INDEX('Employee Info'!$C$3:$J$200,MATCH(Data6[[#This Row],[Name:]],'Employee Info'!$B$3:$B$200,0),MATCH(Data6[[#Headers],[Other]],'Employee Info'!$C$2:$J$2,0)),"")</f>
        <v/>
      </c>
      <c r="O878" s="19">
        <f>IFERROR((Data6[[#This Row],[Hours:]]*SUM(Data6[[#This Row],[Rate]:[Other]])),"")</f>
        <v>0</v>
      </c>
      <c r="P878" s="7" t="str">
        <f>IF(Data6[[#This Row],[WO'#:]]="","Riley #","WO#")</f>
        <v>Riley #</v>
      </c>
      <c r="Q878" s="7">
        <f>IFERROR(WEEKNUM(Data6[[#This Row],[Date:]]),"")</f>
        <v>21</v>
      </c>
      <c r="R878" s="6">
        <f t="shared" si="39"/>
        <v>45431</v>
      </c>
      <c r="S878" s="6">
        <f>Data6[[#This Row],[Week Start]]+7</f>
        <v>45438</v>
      </c>
      <c r="T878" s="7" t="str">
        <f t="shared" si="40"/>
        <v>5/19/2024 - 5/26/2024</v>
      </c>
      <c r="U878" s="7" t="str">
        <f t="shared" si="41"/>
        <v>Time Card</v>
      </c>
      <c r="V878" s="8" t="str">
        <f>RIGHT(TEXT(Data6[[#This Row],[Date:]],"mmddyyyy"),4)</f>
        <v>2024</v>
      </c>
      <c r="W878" s="8" t="str">
        <f>MID(TEXT(Data6[[#This Row],[Date:]],"mmddyyyy"),3,2)</f>
        <v>22</v>
      </c>
      <c r="X878" s="8" t="str">
        <f>LEFT(TEXT(Data6[[#This Row],[Date:]],"mmddyyyy"),2)</f>
        <v>05</v>
      </c>
      <c r="Y878" s="6">
        <f>DATE(Data6[[#This Row],[Year]],Data6[[#This Row],[Month]],Data6[[#This Row],[Day]])</f>
        <v>45434</v>
      </c>
    </row>
    <row r="879" spans="1:25">
      <c r="A879" s="5">
        <v>45434.526222685185</v>
      </c>
      <c r="B879" s="7" t="s">
        <v>31</v>
      </c>
      <c r="C879" s="6" t="s">
        <v>650</v>
      </c>
      <c r="D879" s="7" t="s">
        <v>651</v>
      </c>
      <c r="E879" s="8">
        <v>1.5</v>
      </c>
      <c r="F879" s="7" t="s">
        <v>68</v>
      </c>
      <c r="G879" s="7" t="s">
        <v>68</v>
      </c>
      <c r="H879" s="7" t="s">
        <v>641</v>
      </c>
      <c r="I879" s="7" t="s">
        <v>44</v>
      </c>
      <c r="J879" s="19" t="str">
        <f>IFERROR(INDEX('Employee Info'!$C$3:$E$200,MATCH(Data6[[#This Row],[Name:]],'Employee Info'!$B$3:$B$200,0),MATCH(Data6[[#This Row],[Hours Type:]],'Employee Info'!$C$2:$E$2,0)),"")</f>
        <v/>
      </c>
      <c r="K879" s="19" t="str">
        <f>IFERROR(INDEX('Employee Info'!$C$3:$J$200,MATCH(Data6[[#This Row],[Name:]],'Employee Info'!$B$3:$B$200,0),MATCH(Data6[[#Headers],[Truck]],'Employee Info'!$C$2:$J$2,0)),"")</f>
        <v/>
      </c>
      <c r="L879" s="19" t="str">
        <f>IFERROR(INDEX('Employee Info'!$C$3:$J$200,MATCH(Data6[[#This Row],[Name:]],'Employee Info'!$B$3:$B$200,0),MATCH(Data6[[#Headers],[Phone]],'Employee Info'!$C$2:$J$2,0)),"")</f>
        <v/>
      </c>
      <c r="M879" s="19" t="str">
        <f>IFERROR(INDEX('Employee Info'!$C$3:$J$200,MATCH(Data6[[#This Row],[Name:]],'Employee Info'!$B$3:$B$200,0),MATCH(Data6[[#Headers],[Tech]],'Employee Info'!$C$2:$J$2,0)),"")</f>
        <v/>
      </c>
      <c r="N879" s="19" t="str">
        <f>IFERROR(INDEX('Employee Info'!$C$3:$J$200,MATCH(Data6[[#This Row],[Name:]],'Employee Info'!$B$3:$B$200,0),MATCH(Data6[[#Headers],[Other]],'Employee Info'!$C$2:$J$2,0)),"")</f>
        <v/>
      </c>
      <c r="O879" s="19">
        <f>IFERROR((Data6[[#This Row],[Hours:]]*SUM(Data6[[#This Row],[Rate]:[Other]])),"")</f>
        <v>0</v>
      </c>
      <c r="P879" s="7" t="str">
        <f>IF(Data6[[#This Row],[WO'#:]]="","Riley #","WO#")</f>
        <v>Riley #</v>
      </c>
      <c r="Q879" s="7">
        <f>IFERROR(WEEKNUM(Data6[[#This Row],[Date:]]),"")</f>
        <v>21</v>
      </c>
      <c r="R879" s="6">
        <f t="shared" si="39"/>
        <v>45431</v>
      </c>
      <c r="S879" s="6">
        <f>Data6[[#This Row],[Week Start]]+7</f>
        <v>45438</v>
      </c>
      <c r="T879" s="7" t="str">
        <f t="shared" si="40"/>
        <v>5/19/2024 - 5/26/2024</v>
      </c>
      <c r="U879" s="7" t="str">
        <f t="shared" si="41"/>
        <v>Time Card</v>
      </c>
      <c r="V879" s="8" t="str">
        <f>RIGHT(TEXT(Data6[[#This Row],[Date:]],"mmddyyyy"),4)</f>
        <v>2024</v>
      </c>
      <c r="W879" s="8" t="str">
        <f>MID(TEXT(Data6[[#This Row],[Date:]],"mmddyyyy"),3,2)</f>
        <v>22</v>
      </c>
      <c r="X879" s="8" t="str">
        <f>LEFT(TEXT(Data6[[#This Row],[Date:]],"mmddyyyy"),2)</f>
        <v>05</v>
      </c>
      <c r="Y879" s="6">
        <f>DATE(Data6[[#This Row],[Year]],Data6[[#This Row],[Month]],Data6[[#This Row],[Day]])</f>
        <v>45434</v>
      </c>
    </row>
    <row r="880" spans="1:25">
      <c r="A880" s="5">
        <v>45435.497797222219</v>
      </c>
      <c r="B880" s="7" t="s">
        <v>31</v>
      </c>
      <c r="C880" s="6" t="s">
        <v>655</v>
      </c>
      <c r="D880" s="7" t="s">
        <v>656</v>
      </c>
      <c r="E880" s="8">
        <v>1.5</v>
      </c>
      <c r="F880" s="7">
        <v>6984733</v>
      </c>
      <c r="G880" s="7" t="s">
        <v>68</v>
      </c>
      <c r="H880" s="7" t="s">
        <v>69</v>
      </c>
      <c r="I880" s="7" t="s">
        <v>44</v>
      </c>
      <c r="J880" s="19" t="str">
        <f>IFERROR(INDEX('Employee Info'!$C$3:$E$200,MATCH(Data6[[#This Row],[Name:]],'Employee Info'!$B$3:$B$200,0),MATCH(Data6[[#This Row],[Hours Type:]],'Employee Info'!$C$2:$E$2,0)),"")</f>
        <v/>
      </c>
      <c r="K880" s="19" t="str">
        <f>IFERROR(INDEX('Employee Info'!$C$3:$J$200,MATCH(Data6[[#This Row],[Name:]],'Employee Info'!$B$3:$B$200,0),MATCH(Data6[[#Headers],[Truck]],'Employee Info'!$C$2:$J$2,0)),"")</f>
        <v/>
      </c>
      <c r="L880" s="19" t="str">
        <f>IFERROR(INDEX('Employee Info'!$C$3:$J$200,MATCH(Data6[[#This Row],[Name:]],'Employee Info'!$B$3:$B$200,0),MATCH(Data6[[#Headers],[Phone]],'Employee Info'!$C$2:$J$2,0)),"")</f>
        <v/>
      </c>
      <c r="M880" s="19" t="str">
        <f>IFERROR(INDEX('Employee Info'!$C$3:$J$200,MATCH(Data6[[#This Row],[Name:]],'Employee Info'!$B$3:$B$200,0),MATCH(Data6[[#Headers],[Tech]],'Employee Info'!$C$2:$J$2,0)),"")</f>
        <v/>
      </c>
      <c r="N880" s="19" t="str">
        <f>IFERROR(INDEX('Employee Info'!$C$3:$J$200,MATCH(Data6[[#This Row],[Name:]],'Employee Info'!$B$3:$B$200,0),MATCH(Data6[[#Headers],[Other]],'Employee Info'!$C$2:$J$2,0)),"")</f>
        <v/>
      </c>
      <c r="O880" s="19">
        <f>IFERROR((Data6[[#This Row],[Hours:]]*SUM(Data6[[#This Row],[Rate]:[Other]])),"")</f>
        <v>0</v>
      </c>
      <c r="P880" s="7" t="str">
        <f>IF(Data6[[#This Row],[WO'#:]]="","Riley #","WO#")</f>
        <v>WO#</v>
      </c>
      <c r="Q880" s="7">
        <f>IFERROR(WEEKNUM(Data6[[#This Row],[Date:]]),"")</f>
        <v>21</v>
      </c>
      <c r="R880" s="6">
        <f t="shared" si="39"/>
        <v>45431</v>
      </c>
      <c r="S880" s="6">
        <f>Data6[[#This Row],[Week Start]]+7</f>
        <v>45438</v>
      </c>
      <c r="T880" s="7" t="str">
        <f t="shared" si="40"/>
        <v>5/19/2024 - 5/26/2024</v>
      </c>
      <c r="U880" s="7" t="str">
        <f t="shared" si="41"/>
        <v>Time Card</v>
      </c>
      <c r="V880" s="8" t="str">
        <f>RIGHT(TEXT(Data6[[#This Row],[Date:]],"mmddyyyy"),4)</f>
        <v>2024</v>
      </c>
      <c r="W880" s="8" t="str">
        <f>MID(TEXT(Data6[[#This Row],[Date:]],"mmddyyyy"),3,2)</f>
        <v>23</v>
      </c>
      <c r="X880" s="8" t="str">
        <f>LEFT(TEXT(Data6[[#This Row],[Date:]],"mmddyyyy"),2)</f>
        <v>05</v>
      </c>
      <c r="Y880" s="6">
        <f>DATE(Data6[[#This Row],[Year]],Data6[[#This Row],[Month]],Data6[[#This Row],[Day]])</f>
        <v>45435</v>
      </c>
    </row>
    <row r="881" spans="1:25">
      <c r="A881" s="5">
        <v>45437.376224074076</v>
      </c>
      <c r="B881" s="7" t="s">
        <v>66</v>
      </c>
      <c r="C881" s="6" t="s">
        <v>655</v>
      </c>
      <c r="D881" s="7" t="s">
        <v>637</v>
      </c>
      <c r="E881" s="8">
        <v>5</v>
      </c>
      <c r="F881" s="7">
        <v>6984733</v>
      </c>
      <c r="G881" s="7" t="s">
        <v>68</v>
      </c>
      <c r="H881" s="7" t="s">
        <v>69</v>
      </c>
      <c r="I881" s="7" t="s">
        <v>44</v>
      </c>
      <c r="J881" s="19" t="str">
        <f>IFERROR(INDEX('Employee Info'!$C$3:$E$200,MATCH(Data6[[#This Row],[Name:]],'Employee Info'!$B$3:$B$200,0),MATCH(Data6[[#This Row],[Hours Type:]],'Employee Info'!$C$2:$E$2,0)),"")</f>
        <v/>
      </c>
      <c r="K881" s="19" t="str">
        <f>IFERROR(INDEX('Employee Info'!$C$3:$J$200,MATCH(Data6[[#This Row],[Name:]],'Employee Info'!$B$3:$B$200,0),MATCH(Data6[[#Headers],[Truck]],'Employee Info'!$C$2:$J$2,0)),"")</f>
        <v/>
      </c>
      <c r="L881" s="19" t="str">
        <f>IFERROR(INDEX('Employee Info'!$C$3:$J$200,MATCH(Data6[[#This Row],[Name:]],'Employee Info'!$B$3:$B$200,0),MATCH(Data6[[#Headers],[Phone]],'Employee Info'!$C$2:$J$2,0)),"")</f>
        <v/>
      </c>
      <c r="M881" s="19" t="str">
        <f>IFERROR(INDEX('Employee Info'!$C$3:$J$200,MATCH(Data6[[#This Row],[Name:]],'Employee Info'!$B$3:$B$200,0),MATCH(Data6[[#Headers],[Tech]],'Employee Info'!$C$2:$J$2,0)),"")</f>
        <v/>
      </c>
      <c r="N881" s="19" t="str">
        <f>IFERROR(INDEX('Employee Info'!$C$3:$J$200,MATCH(Data6[[#This Row],[Name:]],'Employee Info'!$B$3:$B$200,0),MATCH(Data6[[#Headers],[Other]],'Employee Info'!$C$2:$J$2,0)),"")</f>
        <v/>
      </c>
      <c r="O881" s="19">
        <f>IFERROR((Data6[[#This Row],[Hours:]]*SUM(Data6[[#This Row],[Rate]:[Other]])),"")</f>
        <v>0</v>
      </c>
      <c r="P881" s="7" t="str">
        <f>IF(Data6[[#This Row],[WO'#:]]="","Riley #","WO#")</f>
        <v>WO#</v>
      </c>
      <c r="Q881" s="7">
        <f>IFERROR(WEEKNUM(Data6[[#This Row],[Date:]]),"")</f>
        <v>21</v>
      </c>
      <c r="R881" s="6">
        <f t="shared" si="39"/>
        <v>45431</v>
      </c>
      <c r="S881" s="6">
        <f>Data6[[#This Row],[Week Start]]+7</f>
        <v>45438</v>
      </c>
      <c r="T881" s="7" t="str">
        <f t="shared" si="40"/>
        <v>5/19/2024 - 5/26/2024</v>
      </c>
      <c r="U881" s="7" t="str">
        <f t="shared" si="41"/>
        <v>Time Card</v>
      </c>
      <c r="V881" s="8" t="str">
        <f>RIGHT(TEXT(Data6[[#This Row],[Date:]],"mmddyyyy"),4)</f>
        <v>2024</v>
      </c>
      <c r="W881" s="8" t="str">
        <f>MID(TEXT(Data6[[#This Row],[Date:]],"mmddyyyy"),3,2)</f>
        <v>23</v>
      </c>
      <c r="X881" s="8" t="str">
        <f>LEFT(TEXT(Data6[[#This Row],[Date:]],"mmddyyyy"),2)</f>
        <v>05</v>
      </c>
      <c r="Y881" s="6">
        <f>DATE(Data6[[#This Row],[Year]],Data6[[#This Row],[Month]],Data6[[#This Row],[Day]])</f>
        <v>45435</v>
      </c>
    </row>
    <row r="882" spans="1:25">
      <c r="A882" s="5">
        <v>45437.380277199074</v>
      </c>
      <c r="B882" s="7" t="s">
        <v>76</v>
      </c>
      <c r="C882" s="6" t="s">
        <v>655</v>
      </c>
      <c r="D882" s="7" t="s">
        <v>156</v>
      </c>
      <c r="E882" s="8">
        <v>1</v>
      </c>
      <c r="F882" s="7">
        <v>6984733</v>
      </c>
      <c r="G882" s="7" t="s">
        <v>68</v>
      </c>
      <c r="H882" s="7" t="s">
        <v>69</v>
      </c>
      <c r="I882" s="7" t="s">
        <v>44</v>
      </c>
      <c r="J882" s="19" t="str">
        <f>IFERROR(INDEX('Employee Info'!$C$3:$E$200,MATCH(Data6[[#This Row],[Name:]],'Employee Info'!$B$3:$B$200,0),MATCH(Data6[[#This Row],[Hours Type:]],'Employee Info'!$C$2:$E$2,0)),"")</f>
        <v/>
      </c>
      <c r="K882" s="19" t="str">
        <f>IFERROR(INDEX('Employee Info'!$C$3:$J$200,MATCH(Data6[[#This Row],[Name:]],'Employee Info'!$B$3:$B$200,0),MATCH(Data6[[#Headers],[Truck]],'Employee Info'!$C$2:$J$2,0)),"")</f>
        <v/>
      </c>
      <c r="L882" s="19" t="str">
        <f>IFERROR(INDEX('Employee Info'!$C$3:$J$200,MATCH(Data6[[#This Row],[Name:]],'Employee Info'!$B$3:$B$200,0),MATCH(Data6[[#Headers],[Phone]],'Employee Info'!$C$2:$J$2,0)),"")</f>
        <v/>
      </c>
      <c r="M882" s="19" t="str">
        <f>IFERROR(INDEX('Employee Info'!$C$3:$J$200,MATCH(Data6[[#This Row],[Name:]],'Employee Info'!$B$3:$B$200,0),MATCH(Data6[[#Headers],[Tech]],'Employee Info'!$C$2:$J$2,0)),"")</f>
        <v/>
      </c>
      <c r="N882" s="19" t="str">
        <f>IFERROR(INDEX('Employee Info'!$C$3:$J$200,MATCH(Data6[[#This Row],[Name:]],'Employee Info'!$B$3:$B$200,0),MATCH(Data6[[#Headers],[Other]],'Employee Info'!$C$2:$J$2,0)),"")</f>
        <v/>
      </c>
      <c r="O882" s="19">
        <f>IFERROR((Data6[[#This Row],[Hours:]]*SUM(Data6[[#This Row],[Rate]:[Other]])),"")</f>
        <v>0</v>
      </c>
      <c r="P882" s="7" t="str">
        <f>IF(Data6[[#This Row],[WO'#:]]="","Riley #","WO#")</f>
        <v>WO#</v>
      </c>
      <c r="Q882" s="7">
        <f>IFERROR(WEEKNUM(Data6[[#This Row],[Date:]]),"")</f>
        <v>21</v>
      </c>
      <c r="R882" s="6">
        <f t="shared" si="39"/>
        <v>45431</v>
      </c>
      <c r="S882" s="6">
        <f>Data6[[#This Row],[Week Start]]+7</f>
        <v>45438</v>
      </c>
      <c r="T882" s="7" t="str">
        <f t="shared" si="40"/>
        <v>5/19/2024 - 5/26/2024</v>
      </c>
      <c r="U882" s="7" t="str">
        <f t="shared" si="41"/>
        <v>Time Card</v>
      </c>
      <c r="V882" s="8" t="str">
        <f>RIGHT(TEXT(Data6[[#This Row],[Date:]],"mmddyyyy"),4)</f>
        <v>2024</v>
      </c>
      <c r="W882" s="8" t="str">
        <f>MID(TEXT(Data6[[#This Row],[Date:]],"mmddyyyy"),3,2)</f>
        <v>23</v>
      </c>
      <c r="X882" s="8" t="str">
        <f>LEFT(TEXT(Data6[[#This Row],[Date:]],"mmddyyyy"),2)</f>
        <v>05</v>
      </c>
      <c r="Y882" s="6">
        <f>DATE(Data6[[#This Row],[Year]],Data6[[#This Row],[Month]],Data6[[#This Row],[Day]])</f>
        <v>45435</v>
      </c>
    </row>
    <row r="883" spans="1:25">
      <c r="A883" s="5">
        <v>45435.585005324072</v>
      </c>
      <c r="B883" s="7" t="s">
        <v>35</v>
      </c>
      <c r="C883" s="6" t="s">
        <v>655</v>
      </c>
      <c r="D883" s="7" t="s">
        <v>657</v>
      </c>
      <c r="E883" s="8">
        <v>4</v>
      </c>
      <c r="F883" s="7">
        <v>6994907</v>
      </c>
      <c r="G883" s="7" t="s">
        <v>68</v>
      </c>
      <c r="H883" s="7" t="s">
        <v>69</v>
      </c>
      <c r="I883" s="7" t="s">
        <v>44</v>
      </c>
      <c r="J883" s="19" t="str">
        <f>IFERROR(INDEX('Employee Info'!$C$3:$E$200,MATCH(Data6[[#This Row],[Name:]],'Employee Info'!$B$3:$B$200,0),MATCH(Data6[[#This Row],[Hours Type:]],'Employee Info'!$C$2:$E$2,0)),"")</f>
        <v/>
      </c>
      <c r="K883" s="19" t="str">
        <f>IFERROR(INDEX('Employee Info'!$C$3:$J$200,MATCH(Data6[[#This Row],[Name:]],'Employee Info'!$B$3:$B$200,0),MATCH(Data6[[#Headers],[Truck]],'Employee Info'!$C$2:$J$2,0)),"")</f>
        <v/>
      </c>
      <c r="L883" s="19" t="str">
        <f>IFERROR(INDEX('Employee Info'!$C$3:$J$200,MATCH(Data6[[#This Row],[Name:]],'Employee Info'!$B$3:$B$200,0),MATCH(Data6[[#Headers],[Phone]],'Employee Info'!$C$2:$J$2,0)),"")</f>
        <v/>
      </c>
      <c r="M883" s="19" t="str">
        <f>IFERROR(INDEX('Employee Info'!$C$3:$J$200,MATCH(Data6[[#This Row],[Name:]],'Employee Info'!$B$3:$B$200,0),MATCH(Data6[[#Headers],[Tech]],'Employee Info'!$C$2:$J$2,0)),"")</f>
        <v/>
      </c>
      <c r="N883" s="19" t="str">
        <f>IFERROR(INDEX('Employee Info'!$C$3:$J$200,MATCH(Data6[[#This Row],[Name:]],'Employee Info'!$B$3:$B$200,0),MATCH(Data6[[#Headers],[Other]],'Employee Info'!$C$2:$J$2,0)),"")</f>
        <v/>
      </c>
      <c r="O883" s="19">
        <f>IFERROR((Data6[[#This Row],[Hours:]]*SUM(Data6[[#This Row],[Rate]:[Other]])),"")</f>
        <v>0</v>
      </c>
      <c r="P883" s="7" t="str">
        <f>IF(Data6[[#This Row],[WO'#:]]="","Riley #","WO#")</f>
        <v>WO#</v>
      </c>
      <c r="Q883" s="7">
        <f>IFERROR(WEEKNUM(Data6[[#This Row],[Date:]]),"")</f>
        <v>21</v>
      </c>
      <c r="R883" s="6">
        <f t="shared" si="39"/>
        <v>45431</v>
      </c>
      <c r="S883" s="6">
        <f>Data6[[#This Row],[Week Start]]+7</f>
        <v>45438</v>
      </c>
      <c r="T883" s="7" t="str">
        <f t="shared" si="40"/>
        <v>5/19/2024 - 5/26/2024</v>
      </c>
      <c r="U883" s="7" t="str">
        <f t="shared" si="41"/>
        <v>Time Card</v>
      </c>
      <c r="V883" s="8" t="str">
        <f>RIGHT(TEXT(Data6[[#This Row],[Date:]],"mmddyyyy"),4)</f>
        <v>2024</v>
      </c>
      <c r="W883" s="8" t="str">
        <f>MID(TEXT(Data6[[#This Row],[Date:]],"mmddyyyy"),3,2)</f>
        <v>23</v>
      </c>
      <c r="X883" s="8" t="str">
        <f>LEFT(TEXT(Data6[[#This Row],[Date:]],"mmddyyyy"),2)</f>
        <v>05</v>
      </c>
      <c r="Y883" s="6">
        <f>DATE(Data6[[#This Row],[Year]],Data6[[#This Row],[Month]],Data6[[#This Row],[Day]])</f>
        <v>45435</v>
      </c>
    </row>
    <row r="884" spans="1:25">
      <c r="A884" s="5">
        <v>45437.354538194442</v>
      </c>
      <c r="B884" s="7" t="s">
        <v>66</v>
      </c>
      <c r="C884" s="6" t="s">
        <v>655</v>
      </c>
      <c r="D884" s="7" t="s">
        <v>638</v>
      </c>
      <c r="E884" s="8">
        <v>1</v>
      </c>
      <c r="F884" s="7">
        <v>6994907</v>
      </c>
      <c r="G884" s="7" t="s">
        <v>68</v>
      </c>
      <c r="H884" s="7" t="s">
        <v>69</v>
      </c>
      <c r="I884" s="7" t="s">
        <v>44</v>
      </c>
      <c r="J884" s="19" t="str">
        <f>IFERROR(INDEX('Employee Info'!$C$3:$E$200,MATCH(Data6[[#This Row],[Name:]],'Employee Info'!$B$3:$B$200,0),MATCH(Data6[[#This Row],[Hours Type:]],'Employee Info'!$C$2:$E$2,0)),"")</f>
        <v/>
      </c>
      <c r="K884" s="19" t="str">
        <f>IFERROR(INDEX('Employee Info'!$C$3:$J$200,MATCH(Data6[[#This Row],[Name:]],'Employee Info'!$B$3:$B$200,0),MATCH(Data6[[#Headers],[Truck]],'Employee Info'!$C$2:$J$2,0)),"")</f>
        <v/>
      </c>
      <c r="L884" s="19" t="str">
        <f>IFERROR(INDEX('Employee Info'!$C$3:$J$200,MATCH(Data6[[#This Row],[Name:]],'Employee Info'!$B$3:$B$200,0),MATCH(Data6[[#Headers],[Phone]],'Employee Info'!$C$2:$J$2,0)),"")</f>
        <v/>
      </c>
      <c r="M884" s="19" t="str">
        <f>IFERROR(INDEX('Employee Info'!$C$3:$J$200,MATCH(Data6[[#This Row],[Name:]],'Employee Info'!$B$3:$B$200,0),MATCH(Data6[[#Headers],[Tech]],'Employee Info'!$C$2:$J$2,0)),"")</f>
        <v/>
      </c>
      <c r="N884" s="19" t="str">
        <f>IFERROR(INDEX('Employee Info'!$C$3:$J$200,MATCH(Data6[[#This Row],[Name:]],'Employee Info'!$B$3:$B$200,0),MATCH(Data6[[#Headers],[Other]],'Employee Info'!$C$2:$J$2,0)),"")</f>
        <v/>
      </c>
      <c r="O884" s="19">
        <f>IFERROR((Data6[[#This Row],[Hours:]]*SUM(Data6[[#This Row],[Rate]:[Other]])),"")</f>
        <v>0</v>
      </c>
      <c r="P884" s="7" t="str">
        <f>IF(Data6[[#This Row],[WO'#:]]="","Riley #","WO#")</f>
        <v>WO#</v>
      </c>
      <c r="Q884" s="7">
        <f>IFERROR(WEEKNUM(Data6[[#This Row],[Date:]]),"")</f>
        <v>21</v>
      </c>
      <c r="R884" s="6">
        <f t="shared" si="39"/>
        <v>45431</v>
      </c>
      <c r="S884" s="6">
        <f>Data6[[#This Row],[Week Start]]+7</f>
        <v>45438</v>
      </c>
      <c r="T884" s="7" t="str">
        <f t="shared" si="40"/>
        <v>5/19/2024 - 5/26/2024</v>
      </c>
      <c r="U884" s="7" t="str">
        <f t="shared" si="41"/>
        <v>Time Card</v>
      </c>
      <c r="V884" s="8" t="str">
        <f>RIGHT(TEXT(Data6[[#This Row],[Date:]],"mmddyyyy"),4)</f>
        <v>2024</v>
      </c>
      <c r="W884" s="8" t="str">
        <f>MID(TEXT(Data6[[#This Row],[Date:]],"mmddyyyy"),3,2)</f>
        <v>23</v>
      </c>
      <c r="X884" s="8" t="str">
        <f>LEFT(TEXT(Data6[[#This Row],[Date:]],"mmddyyyy"),2)</f>
        <v>05</v>
      </c>
      <c r="Y884" s="6">
        <f>DATE(Data6[[#This Row],[Year]],Data6[[#This Row],[Month]],Data6[[#This Row],[Day]])</f>
        <v>45435</v>
      </c>
    </row>
    <row r="885" spans="1:25">
      <c r="A885" s="5">
        <v>45437.349961342596</v>
      </c>
      <c r="B885" s="7" t="s">
        <v>66</v>
      </c>
      <c r="C885" s="6" t="s">
        <v>655</v>
      </c>
      <c r="D885" s="7" t="s">
        <v>658</v>
      </c>
      <c r="E885" s="8">
        <v>1</v>
      </c>
      <c r="F885" s="7">
        <v>7107358</v>
      </c>
      <c r="G885" s="7" t="s">
        <v>68</v>
      </c>
      <c r="H885" s="7" t="s">
        <v>69</v>
      </c>
      <c r="I885" s="7" t="s">
        <v>44</v>
      </c>
      <c r="J885" s="19" t="str">
        <f>IFERROR(INDEX('Employee Info'!$C$3:$E$200,MATCH(Data6[[#This Row],[Name:]],'Employee Info'!$B$3:$B$200,0),MATCH(Data6[[#This Row],[Hours Type:]],'Employee Info'!$C$2:$E$2,0)),"")</f>
        <v/>
      </c>
      <c r="K885" s="19" t="str">
        <f>IFERROR(INDEX('Employee Info'!$C$3:$J$200,MATCH(Data6[[#This Row],[Name:]],'Employee Info'!$B$3:$B$200,0),MATCH(Data6[[#Headers],[Truck]],'Employee Info'!$C$2:$J$2,0)),"")</f>
        <v/>
      </c>
      <c r="L885" s="19" t="str">
        <f>IFERROR(INDEX('Employee Info'!$C$3:$J$200,MATCH(Data6[[#This Row],[Name:]],'Employee Info'!$B$3:$B$200,0),MATCH(Data6[[#Headers],[Phone]],'Employee Info'!$C$2:$J$2,0)),"")</f>
        <v/>
      </c>
      <c r="M885" s="19" t="str">
        <f>IFERROR(INDEX('Employee Info'!$C$3:$J$200,MATCH(Data6[[#This Row],[Name:]],'Employee Info'!$B$3:$B$200,0),MATCH(Data6[[#Headers],[Tech]],'Employee Info'!$C$2:$J$2,0)),"")</f>
        <v/>
      </c>
      <c r="N885" s="19" t="str">
        <f>IFERROR(INDEX('Employee Info'!$C$3:$J$200,MATCH(Data6[[#This Row],[Name:]],'Employee Info'!$B$3:$B$200,0),MATCH(Data6[[#Headers],[Other]],'Employee Info'!$C$2:$J$2,0)),"")</f>
        <v/>
      </c>
      <c r="O885" s="19">
        <f>IFERROR((Data6[[#This Row],[Hours:]]*SUM(Data6[[#This Row],[Rate]:[Other]])),"")</f>
        <v>0</v>
      </c>
      <c r="P885" s="7" t="str">
        <f>IF(Data6[[#This Row],[WO'#:]]="","Riley #","WO#")</f>
        <v>WO#</v>
      </c>
      <c r="Q885" s="7">
        <f>IFERROR(WEEKNUM(Data6[[#This Row],[Date:]]),"")</f>
        <v>21</v>
      </c>
      <c r="R885" s="6">
        <f t="shared" si="39"/>
        <v>45431</v>
      </c>
      <c r="S885" s="6">
        <f>Data6[[#This Row],[Week Start]]+7</f>
        <v>45438</v>
      </c>
      <c r="T885" s="7" t="str">
        <f t="shared" si="40"/>
        <v>5/19/2024 - 5/26/2024</v>
      </c>
      <c r="U885" s="7" t="str">
        <f t="shared" si="41"/>
        <v>Time Card</v>
      </c>
      <c r="V885" s="8" t="str">
        <f>RIGHT(TEXT(Data6[[#This Row],[Date:]],"mmddyyyy"),4)</f>
        <v>2024</v>
      </c>
      <c r="W885" s="8" t="str">
        <f>MID(TEXT(Data6[[#This Row],[Date:]],"mmddyyyy"),3,2)</f>
        <v>23</v>
      </c>
      <c r="X885" s="8" t="str">
        <f>LEFT(TEXT(Data6[[#This Row],[Date:]],"mmddyyyy"),2)</f>
        <v>05</v>
      </c>
      <c r="Y885" s="6">
        <f>DATE(Data6[[#This Row],[Year]],Data6[[#This Row],[Month]],Data6[[#This Row],[Day]])</f>
        <v>45435</v>
      </c>
    </row>
    <row r="886" spans="1:25">
      <c r="A886" s="5">
        <v>45437.371534375001</v>
      </c>
      <c r="B886" s="7" t="s">
        <v>66</v>
      </c>
      <c r="C886" s="6" t="s">
        <v>655</v>
      </c>
      <c r="D886" s="7" t="s">
        <v>659</v>
      </c>
      <c r="E886" s="8">
        <v>1</v>
      </c>
      <c r="F886" s="7">
        <v>7107910</v>
      </c>
      <c r="G886" s="7" t="s">
        <v>68</v>
      </c>
      <c r="H886" s="7" t="s">
        <v>69</v>
      </c>
      <c r="I886" s="7" t="s">
        <v>44</v>
      </c>
      <c r="J886" s="19" t="str">
        <f>IFERROR(INDEX('Employee Info'!$C$3:$E$200,MATCH(Data6[[#This Row],[Name:]],'Employee Info'!$B$3:$B$200,0),MATCH(Data6[[#This Row],[Hours Type:]],'Employee Info'!$C$2:$E$2,0)),"")</f>
        <v/>
      </c>
      <c r="K886" s="19" t="str">
        <f>IFERROR(INDEX('Employee Info'!$C$3:$J$200,MATCH(Data6[[#This Row],[Name:]],'Employee Info'!$B$3:$B$200,0),MATCH(Data6[[#Headers],[Truck]],'Employee Info'!$C$2:$J$2,0)),"")</f>
        <v/>
      </c>
      <c r="L886" s="19" t="str">
        <f>IFERROR(INDEX('Employee Info'!$C$3:$J$200,MATCH(Data6[[#This Row],[Name:]],'Employee Info'!$B$3:$B$200,0),MATCH(Data6[[#Headers],[Phone]],'Employee Info'!$C$2:$J$2,0)),"")</f>
        <v/>
      </c>
      <c r="M886" s="19" t="str">
        <f>IFERROR(INDEX('Employee Info'!$C$3:$J$200,MATCH(Data6[[#This Row],[Name:]],'Employee Info'!$B$3:$B$200,0),MATCH(Data6[[#Headers],[Tech]],'Employee Info'!$C$2:$J$2,0)),"")</f>
        <v/>
      </c>
      <c r="N886" s="19" t="str">
        <f>IFERROR(INDEX('Employee Info'!$C$3:$J$200,MATCH(Data6[[#This Row],[Name:]],'Employee Info'!$B$3:$B$200,0),MATCH(Data6[[#Headers],[Other]],'Employee Info'!$C$2:$J$2,0)),"")</f>
        <v/>
      </c>
      <c r="O886" s="19">
        <f>IFERROR((Data6[[#This Row],[Hours:]]*SUM(Data6[[#This Row],[Rate]:[Other]])),"")</f>
        <v>0</v>
      </c>
      <c r="P886" s="7" t="str">
        <f>IF(Data6[[#This Row],[WO'#:]]="","Riley #","WO#")</f>
        <v>WO#</v>
      </c>
      <c r="Q886" s="7">
        <f>IFERROR(WEEKNUM(Data6[[#This Row],[Date:]]),"")</f>
        <v>21</v>
      </c>
      <c r="R886" s="6">
        <f t="shared" si="39"/>
        <v>45431</v>
      </c>
      <c r="S886" s="6">
        <f>Data6[[#This Row],[Week Start]]+7</f>
        <v>45438</v>
      </c>
      <c r="T886" s="7" t="str">
        <f t="shared" si="40"/>
        <v>5/19/2024 - 5/26/2024</v>
      </c>
      <c r="U886" s="7" t="str">
        <f t="shared" si="41"/>
        <v>Time Card</v>
      </c>
      <c r="V886" s="8" t="str">
        <f>RIGHT(TEXT(Data6[[#This Row],[Date:]],"mmddyyyy"),4)</f>
        <v>2024</v>
      </c>
      <c r="W886" s="8" t="str">
        <f>MID(TEXT(Data6[[#This Row],[Date:]],"mmddyyyy"),3,2)</f>
        <v>23</v>
      </c>
      <c r="X886" s="8" t="str">
        <f>LEFT(TEXT(Data6[[#This Row],[Date:]],"mmddyyyy"),2)</f>
        <v>05</v>
      </c>
      <c r="Y886" s="6">
        <f>DATE(Data6[[#This Row],[Year]],Data6[[#This Row],[Month]],Data6[[#This Row],[Day]])</f>
        <v>45435</v>
      </c>
    </row>
    <row r="887" spans="1:25">
      <c r="A887" s="5">
        <v>45435.583908333334</v>
      </c>
      <c r="B887" s="7" t="s">
        <v>35</v>
      </c>
      <c r="C887" s="6" t="s">
        <v>655</v>
      </c>
      <c r="D887" s="7" t="s">
        <v>652</v>
      </c>
      <c r="E887" s="8">
        <v>4</v>
      </c>
      <c r="F887" s="7" t="s">
        <v>68</v>
      </c>
      <c r="G887" s="7" t="s">
        <v>68</v>
      </c>
      <c r="H887" s="7" t="s">
        <v>649</v>
      </c>
      <c r="I887" s="7" t="s">
        <v>44</v>
      </c>
      <c r="J887" s="19" t="str">
        <f>IFERROR(INDEX('Employee Info'!$C$3:$E$200,MATCH(Data6[[#This Row],[Name:]],'Employee Info'!$B$3:$B$200,0),MATCH(Data6[[#This Row],[Hours Type:]],'Employee Info'!$C$2:$E$2,0)),"")</f>
        <v/>
      </c>
      <c r="K887" s="19" t="str">
        <f>IFERROR(INDEX('Employee Info'!$C$3:$J$200,MATCH(Data6[[#This Row],[Name:]],'Employee Info'!$B$3:$B$200,0),MATCH(Data6[[#Headers],[Truck]],'Employee Info'!$C$2:$J$2,0)),"")</f>
        <v/>
      </c>
      <c r="L887" s="19" t="str">
        <f>IFERROR(INDEX('Employee Info'!$C$3:$J$200,MATCH(Data6[[#This Row],[Name:]],'Employee Info'!$B$3:$B$200,0),MATCH(Data6[[#Headers],[Phone]],'Employee Info'!$C$2:$J$2,0)),"")</f>
        <v/>
      </c>
      <c r="M887" s="19" t="str">
        <f>IFERROR(INDEX('Employee Info'!$C$3:$J$200,MATCH(Data6[[#This Row],[Name:]],'Employee Info'!$B$3:$B$200,0),MATCH(Data6[[#Headers],[Tech]],'Employee Info'!$C$2:$J$2,0)),"")</f>
        <v/>
      </c>
      <c r="N887" s="19" t="str">
        <f>IFERROR(INDEX('Employee Info'!$C$3:$J$200,MATCH(Data6[[#This Row],[Name:]],'Employee Info'!$B$3:$B$200,0),MATCH(Data6[[#Headers],[Other]],'Employee Info'!$C$2:$J$2,0)),"")</f>
        <v/>
      </c>
      <c r="O887" s="19">
        <f>IFERROR((Data6[[#This Row],[Hours:]]*SUM(Data6[[#This Row],[Rate]:[Other]])),"")</f>
        <v>0</v>
      </c>
      <c r="P887" s="7" t="str">
        <f>IF(Data6[[#This Row],[WO'#:]]="","Riley #","WO#")</f>
        <v>Riley #</v>
      </c>
      <c r="Q887" s="7">
        <f>IFERROR(WEEKNUM(Data6[[#This Row],[Date:]]),"")</f>
        <v>21</v>
      </c>
      <c r="R887" s="6">
        <f t="shared" si="39"/>
        <v>45431</v>
      </c>
      <c r="S887" s="6">
        <f>Data6[[#This Row],[Week Start]]+7</f>
        <v>45438</v>
      </c>
      <c r="T887" s="7" t="str">
        <f t="shared" si="40"/>
        <v>5/19/2024 - 5/26/2024</v>
      </c>
      <c r="U887" s="7" t="str">
        <f t="shared" si="41"/>
        <v>Time Card</v>
      </c>
      <c r="V887" s="8" t="str">
        <f>RIGHT(TEXT(Data6[[#This Row],[Date:]],"mmddyyyy"),4)</f>
        <v>2024</v>
      </c>
      <c r="W887" s="8" t="str">
        <f>MID(TEXT(Data6[[#This Row],[Date:]],"mmddyyyy"),3,2)</f>
        <v>23</v>
      </c>
      <c r="X887" s="8" t="str">
        <f>LEFT(TEXT(Data6[[#This Row],[Date:]],"mmddyyyy"),2)</f>
        <v>05</v>
      </c>
      <c r="Y887" s="6">
        <f>DATE(Data6[[#This Row],[Year]],Data6[[#This Row],[Month]],Data6[[#This Row],[Day]])</f>
        <v>45435</v>
      </c>
    </row>
    <row r="888" spans="1:25">
      <c r="A888" s="5">
        <v>45436.267123495367</v>
      </c>
      <c r="B888" s="7" t="s">
        <v>23</v>
      </c>
      <c r="C888" s="6" t="s">
        <v>655</v>
      </c>
      <c r="D888" s="7" t="s">
        <v>664</v>
      </c>
      <c r="E888" s="8">
        <v>1.5</v>
      </c>
      <c r="F888" s="7" t="s">
        <v>68</v>
      </c>
      <c r="G888" s="7" t="s">
        <v>68</v>
      </c>
      <c r="H888" s="7" t="s">
        <v>649</v>
      </c>
      <c r="I888" s="7" t="s">
        <v>44</v>
      </c>
      <c r="J888" s="19" t="str">
        <f>IFERROR(INDEX('Employee Info'!$C$3:$E$200,MATCH(Data6[[#This Row],[Name:]],'Employee Info'!$B$3:$B$200,0),MATCH(Data6[[#This Row],[Hours Type:]],'Employee Info'!$C$2:$E$2,0)),"")</f>
        <v/>
      </c>
      <c r="K888" s="19" t="str">
        <f>IFERROR(INDEX('Employee Info'!$C$3:$J$200,MATCH(Data6[[#This Row],[Name:]],'Employee Info'!$B$3:$B$200,0),MATCH(Data6[[#Headers],[Truck]],'Employee Info'!$C$2:$J$2,0)),"")</f>
        <v/>
      </c>
      <c r="L888" s="19" t="str">
        <f>IFERROR(INDEX('Employee Info'!$C$3:$J$200,MATCH(Data6[[#This Row],[Name:]],'Employee Info'!$B$3:$B$200,0),MATCH(Data6[[#Headers],[Phone]],'Employee Info'!$C$2:$J$2,0)),"")</f>
        <v/>
      </c>
      <c r="M888" s="19" t="str">
        <f>IFERROR(INDEX('Employee Info'!$C$3:$J$200,MATCH(Data6[[#This Row],[Name:]],'Employee Info'!$B$3:$B$200,0),MATCH(Data6[[#Headers],[Tech]],'Employee Info'!$C$2:$J$2,0)),"")</f>
        <v/>
      </c>
      <c r="N888" s="19" t="str">
        <f>IFERROR(INDEX('Employee Info'!$C$3:$J$200,MATCH(Data6[[#This Row],[Name:]],'Employee Info'!$B$3:$B$200,0),MATCH(Data6[[#Headers],[Other]],'Employee Info'!$C$2:$J$2,0)),"")</f>
        <v/>
      </c>
      <c r="O888" s="19">
        <f>IFERROR((Data6[[#This Row],[Hours:]]*SUM(Data6[[#This Row],[Rate]:[Other]])),"")</f>
        <v>0</v>
      </c>
      <c r="P888" s="7" t="str">
        <f>IF(Data6[[#This Row],[WO'#:]]="","Riley #","WO#")</f>
        <v>Riley #</v>
      </c>
      <c r="Q888" s="7">
        <f>IFERROR(WEEKNUM(Data6[[#This Row],[Date:]]),"")</f>
        <v>21</v>
      </c>
      <c r="R888" s="6">
        <f t="shared" si="39"/>
        <v>45431</v>
      </c>
      <c r="S888" s="6">
        <f>Data6[[#This Row],[Week Start]]+7</f>
        <v>45438</v>
      </c>
      <c r="T888" s="7" t="str">
        <f t="shared" si="40"/>
        <v>5/19/2024 - 5/26/2024</v>
      </c>
      <c r="U888" s="7" t="str">
        <f t="shared" si="41"/>
        <v>Time Card</v>
      </c>
      <c r="V888" s="8" t="str">
        <f>RIGHT(TEXT(Data6[[#This Row],[Date:]],"mmddyyyy"),4)</f>
        <v>2024</v>
      </c>
      <c r="W888" s="8" t="str">
        <f>MID(TEXT(Data6[[#This Row],[Date:]],"mmddyyyy"),3,2)</f>
        <v>23</v>
      </c>
      <c r="X888" s="8" t="str">
        <f>LEFT(TEXT(Data6[[#This Row],[Date:]],"mmddyyyy"),2)</f>
        <v>05</v>
      </c>
      <c r="Y888" s="6">
        <f>DATE(Data6[[#This Row],[Year]],Data6[[#This Row],[Month]],Data6[[#This Row],[Day]])</f>
        <v>45435</v>
      </c>
    </row>
    <row r="889" spans="1:25">
      <c r="A889" s="5">
        <v>45435.582473958333</v>
      </c>
      <c r="B889" s="7" t="s">
        <v>492</v>
      </c>
      <c r="C889" s="6" t="s">
        <v>655</v>
      </c>
      <c r="D889" s="7" t="s">
        <v>662</v>
      </c>
      <c r="E889" s="8">
        <v>4</v>
      </c>
      <c r="F889" s="7" t="s">
        <v>68</v>
      </c>
      <c r="G889" s="7" t="s">
        <v>68</v>
      </c>
      <c r="H889" s="7" t="s">
        <v>577</v>
      </c>
      <c r="I889" s="7" t="s">
        <v>44</v>
      </c>
      <c r="J889" s="19" t="str">
        <f>IFERROR(INDEX('Employee Info'!$C$3:$E$200,MATCH(Data6[[#This Row],[Name:]],'Employee Info'!$B$3:$B$200,0),MATCH(Data6[[#This Row],[Hours Type:]],'Employee Info'!$C$2:$E$2,0)),"")</f>
        <v/>
      </c>
      <c r="K889" s="19" t="str">
        <f>IFERROR(INDEX('Employee Info'!$C$3:$J$200,MATCH(Data6[[#This Row],[Name:]],'Employee Info'!$B$3:$B$200,0),MATCH(Data6[[#Headers],[Truck]],'Employee Info'!$C$2:$J$2,0)),"")</f>
        <v/>
      </c>
      <c r="L889" s="19" t="str">
        <f>IFERROR(INDEX('Employee Info'!$C$3:$J$200,MATCH(Data6[[#This Row],[Name:]],'Employee Info'!$B$3:$B$200,0),MATCH(Data6[[#Headers],[Phone]],'Employee Info'!$C$2:$J$2,0)),"")</f>
        <v/>
      </c>
      <c r="M889" s="19" t="str">
        <f>IFERROR(INDEX('Employee Info'!$C$3:$J$200,MATCH(Data6[[#This Row],[Name:]],'Employee Info'!$B$3:$B$200,0),MATCH(Data6[[#Headers],[Tech]],'Employee Info'!$C$2:$J$2,0)),"")</f>
        <v/>
      </c>
      <c r="N889" s="19" t="str">
        <f>IFERROR(INDEX('Employee Info'!$C$3:$J$200,MATCH(Data6[[#This Row],[Name:]],'Employee Info'!$B$3:$B$200,0),MATCH(Data6[[#Headers],[Other]],'Employee Info'!$C$2:$J$2,0)),"")</f>
        <v/>
      </c>
      <c r="O889" s="19">
        <f>IFERROR((Data6[[#This Row],[Hours:]]*SUM(Data6[[#This Row],[Rate]:[Other]])),"")</f>
        <v>0</v>
      </c>
      <c r="P889" s="7" t="str">
        <f>IF(Data6[[#This Row],[WO'#:]]="","Riley #","WO#")</f>
        <v>Riley #</v>
      </c>
      <c r="Q889" s="7">
        <f>IFERROR(WEEKNUM(Data6[[#This Row],[Date:]]),"")</f>
        <v>21</v>
      </c>
      <c r="R889" s="6">
        <f t="shared" si="39"/>
        <v>45431</v>
      </c>
      <c r="S889" s="6">
        <f>Data6[[#This Row],[Week Start]]+7</f>
        <v>45438</v>
      </c>
      <c r="T889" s="7" t="str">
        <f t="shared" si="40"/>
        <v>5/19/2024 - 5/26/2024</v>
      </c>
      <c r="U889" s="7" t="str">
        <f t="shared" si="41"/>
        <v>Time Card</v>
      </c>
      <c r="V889" s="8" t="str">
        <f>RIGHT(TEXT(Data6[[#This Row],[Date:]],"mmddyyyy"),4)</f>
        <v>2024</v>
      </c>
      <c r="W889" s="8" t="str">
        <f>MID(TEXT(Data6[[#This Row],[Date:]],"mmddyyyy"),3,2)</f>
        <v>23</v>
      </c>
      <c r="X889" s="8" t="str">
        <f>LEFT(TEXT(Data6[[#This Row],[Date:]],"mmddyyyy"),2)</f>
        <v>05</v>
      </c>
      <c r="Y889" s="6">
        <f>DATE(Data6[[#This Row],[Year]],Data6[[#This Row],[Month]],Data6[[#This Row],[Day]])</f>
        <v>45435</v>
      </c>
    </row>
    <row r="890" spans="1:25">
      <c r="A890" s="5">
        <v>45435.582664583337</v>
      </c>
      <c r="B890" s="7" t="s">
        <v>65</v>
      </c>
      <c r="C890" s="6" t="s">
        <v>655</v>
      </c>
      <c r="D890" s="7" t="s">
        <v>662</v>
      </c>
      <c r="E890" s="8">
        <v>8</v>
      </c>
      <c r="F890" s="7" t="s">
        <v>68</v>
      </c>
      <c r="G890" s="7" t="s">
        <v>68</v>
      </c>
      <c r="H890" s="7" t="s">
        <v>577</v>
      </c>
      <c r="I890" s="7" t="s">
        <v>44</v>
      </c>
      <c r="J890" s="19" t="str">
        <f>IFERROR(INDEX('Employee Info'!$C$3:$E$200,MATCH(Data6[[#This Row],[Name:]],'Employee Info'!$B$3:$B$200,0),MATCH(Data6[[#This Row],[Hours Type:]],'Employee Info'!$C$2:$E$2,0)),"")</f>
        <v/>
      </c>
      <c r="K890" s="19" t="str">
        <f>IFERROR(INDEX('Employee Info'!$C$3:$J$200,MATCH(Data6[[#This Row],[Name:]],'Employee Info'!$B$3:$B$200,0),MATCH(Data6[[#Headers],[Truck]],'Employee Info'!$C$2:$J$2,0)),"")</f>
        <v/>
      </c>
      <c r="L890" s="19" t="str">
        <f>IFERROR(INDEX('Employee Info'!$C$3:$J$200,MATCH(Data6[[#This Row],[Name:]],'Employee Info'!$B$3:$B$200,0),MATCH(Data6[[#Headers],[Phone]],'Employee Info'!$C$2:$J$2,0)),"")</f>
        <v/>
      </c>
      <c r="M890" s="19" t="str">
        <f>IFERROR(INDEX('Employee Info'!$C$3:$J$200,MATCH(Data6[[#This Row],[Name:]],'Employee Info'!$B$3:$B$200,0),MATCH(Data6[[#Headers],[Tech]],'Employee Info'!$C$2:$J$2,0)),"")</f>
        <v/>
      </c>
      <c r="N890" s="19" t="str">
        <f>IFERROR(INDEX('Employee Info'!$C$3:$J$200,MATCH(Data6[[#This Row],[Name:]],'Employee Info'!$B$3:$B$200,0),MATCH(Data6[[#Headers],[Other]],'Employee Info'!$C$2:$J$2,0)),"")</f>
        <v/>
      </c>
      <c r="O890" s="19">
        <f>IFERROR((Data6[[#This Row],[Hours:]]*SUM(Data6[[#This Row],[Rate]:[Other]])),"")</f>
        <v>0</v>
      </c>
      <c r="P890" s="7" t="str">
        <f>IF(Data6[[#This Row],[WO'#:]]="","Riley #","WO#")</f>
        <v>Riley #</v>
      </c>
      <c r="Q890" s="7">
        <f>IFERROR(WEEKNUM(Data6[[#This Row],[Date:]]),"")</f>
        <v>21</v>
      </c>
      <c r="R890" s="6">
        <f t="shared" si="39"/>
        <v>45431</v>
      </c>
      <c r="S890" s="6">
        <f>Data6[[#This Row],[Week Start]]+7</f>
        <v>45438</v>
      </c>
      <c r="T890" s="7" t="str">
        <f t="shared" si="40"/>
        <v>5/19/2024 - 5/26/2024</v>
      </c>
      <c r="U890" s="7" t="str">
        <f t="shared" si="41"/>
        <v>Time Card</v>
      </c>
      <c r="V890" s="8" t="str">
        <f>RIGHT(TEXT(Data6[[#This Row],[Date:]],"mmddyyyy"),4)</f>
        <v>2024</v>
      </c>
      <c r="W890" s="8" t="str">
        <f>MID(TEXT(Data6[[#This Row],[Date:]],"mmddyyyy"),3,2)</f>
        <v>23</v>
      </c>
      <c r="X890" s="8" t="str">
        <f>LEFT(TEXT(Data6[[#This Row],[Date:]],"mmddyyyy"),2)</f>
        <v>05</v>
      </c>
      <c r="Y890" s="6">
        <f>DATE(Data6[[#This Row],[Year]],Data6[[#This Row],[Month]],Data6[[#This Row],[Day]])</f>
        <v>45435</v>
      </c>
    </row>
    <row r="891" spans="1:25">
      <c r="A891" s="5">
        <v>45435.498708564817</v>
      </c>
      <c r="B891" s="7" t="s">
        <v>31</v>
      </c>
      <c r="C891" s="6" t="s">
        <v>655</v>
      </c>
      <c r="D891" s="7" t="s">
        <v>660</v>
      </c>
      <c r="E891" s="8">
        <v>4.5</v>
      </c>
      <c r="F891" s="7" t="s">
        <v>68</v>
      </c>
      <c r="G891" s="7" t="s">
        <v>68</v>
      </c>
      <c r="H891" s="7" t="s">
        <v>661</v>
      </c>
      <c r="I891" s="7" t="s">
        <v>44</v>
      </c>
      <c r="J891" s="19" t="str">
        <f>IFERROR(INDEX('Employee Info'!$C$3:$E$200,MATCH(Data6[[#This Row],[Name:]],'Employee Info'!$B$3:$B$200,0),MATCH(Data6[[#This Row],[Hours Type:]],'Employee Info'!$C$2:$E$2,0)),"")</f>
        <v/>
      </c>
      <c r="K891" s="19" t="str">
        <f>IFERROR(INDEX('Employee Info'!$C$3:$J$200,MATCH(Data6[[#This Row],[Name:]],'Employee Info'!$B$3:$B$200,0),MATCH(Data6[[#Headers],[Truck]],'Employee Info'!$C$2:$J$2,0)),"")</f>
        <v/>
      </c>
      <c r="L891" s="19" t="str">
        <f>IFERROR(INDEX('Employee Info'!$C$3:$J$200,MATCH(Data6[[#This Row],[Name:]],'Employee Info'!$B$3:$B$200,0),MATCH(Data6[[#Headers],[Phone]],'Employee Info'!$C$2:$J$2,0)),"")</f>
        <v/>
      </c>
      <c r="M891" s="19" t="str">
        <f>IFERROR(INDEX('Employee Info'!$C$3:$J$200,MATCH(Data6[[#This Row],[Name:]],'Employee Info'!$B$3:$B$200,0),MATCH(Data6[[#Headers],[Tech]],'Employee Info'!$C$2:$J$2,0)),"")</f>
        <v/>
      </c>
      <c r="N891" s="19" t="str">
        <f>IFERROR(INDEX('Employee Info'!$C$3:$J$200,MATCH(Data6[[#This Row],[Name:]],'Employee Info'!$B$3:$B$200,0),MATCH(Data6[[#Headers],[Other]],'Employee Info'!$C$2:$J$2,0)),"")</f>
        <v/>
      </c>
      <c r="O891" s="19">
        <f>IFERROR((Data6[[#This Row],[Hours:]]*SUM(Data6[[#This Row],[Rate]:[Other]])),"")</f>
        <v>0</v>
      </c>
      <c r="P891" s="7" t="str">
        <f>IF(Data6[[#This Row],[WO'#:]]="","Riley #","WO#")</f>
        <v>Riley #</v>
      </c>
      <c r="Q891" s="7">
        <f>IFERROR(WEEKNUM(Data6[[#This Row],[Date:]]),"")</f>
        <v>21</v>
      </c>
      <c r="R891" s="6">
        <f t="shared" si="39"/>
        <v>45431</v>
      </c>
      <c r="S891" s="6">
        <f>Data6[[#This Row],[Week Start]]+7</f>
        <v>45438</v>
      </c>
      <c r="T891" s="7" t="str">
        <f t="shared" si="40"/>
        <v>5/19/2024 - 5/26/2024</v>
      </c>
      <c r="U891" s="7" t="str">
        <f t="shared" si="41"/>
        <v>Time Card</v>
      </c>
      <c r="V891" s="8" t="str">
        <f>RIGHT(TEXT(Data6[[#This Row],[Date:]],"mmddyyyy"),4)</f>
        <v>2024</v>
      </c>
      <c r="W891" s="8" t="str">
        <f>MID(TEXT(Data6[[#This Row],[Date:]],"mmddyyyy"),3,2)</f>
        <v>23</v>
      </c>
      <c r="X891" s="8" t="str">
        <f>LEFT(TEXT(Data6[[#This Row],[Date:]],"mmddyyyy"),2)</f>
        <v>05</v>
      </c>
      <c r="Y891" s="6">
        <f>DATE(Data6[[#This Row],[Year]],Data6[[#This Row],[Month]],Data6[[#This Row],[Day]])</f>
        <v>45435</v>
      </c>
    </row>
    <row r="892" spans="1:25">
      <c r="A892" s="5">
        <v>45436.265909027781</v>
      </c>
      <c r="B892" s="7" t="s">
        <v>23</v>
      </c>
      <c r="C892" s="6" t="s">
        <v>655</v>
      </c>
      <c r="D892" s="7" t="s">
        <v>663</v>
      </c>
      <c r="E892" s="8">
        <v>6.5</v>
      </c>
      <c r="F892" s="7" t="s">
        <v>68</v>
      </c>
      <c r="G892" s="7" t="s">
        <v>68</v>
      </c>
      <c r="H892" s="7" t="s">
        <v>661</v>
      </c>
      <c r="I892" s="7" t="s">
        <v>44</v>
      </c>
      <c r="J892" s="19" t="str">
        <f>IFERROR(INDEX('Employee Info'!$C$3:$E$200,MATCH(Data6[[#This Row],[Name:]],'Employee Info'!$B$3:$B$200,0),MATCH(Data6[[#This Row],[Hours Type:]],'Employee Info'!$C$2:$E$2,0)),"")</f>
        <v/>
      </c>
      <c r="K892" s="19" t="str">
        <f>IFERROR(INDEX('Employee Info'!$C$3:$J$200,MATCH(Data6[[#This Row],[Name:]],'Employee Info'!$B$3:$B$200,0),MATCH(Data6[[#Headers],[Truck]],'Employee Info'!$C$2:$J$2,0)),"")</f>
        <v/>
      </c>
      <c r="L892" s="19" t="str">
        <f>IFERROR(INDEX('Employee Info'!$C$3:$J$200,MATCH(Data6[[#This Row],[Name:]],'Employee Info'!$B$3:$B$200,0),MATCH(Data6[[#Headers],[Phone]],'Employee Info'!$C$2:$J$2,0)),"")</f>
        <v/>
      </c>
      <c r="M892" s="19" t="str">
        <f>IFERROR(INDEX('Employee Info'!$C$3:$J$200,MATCH(Data6[[#This Row],[Name:]],'Employee Info'!$B$3:$B$200,0),MATCH(Data6[[#Headers],[Tech]],'Employee Info'!$C$2:$J$2,0)),"")</f>
        <v/>
      </c>
      <c r="N892" s="19" t="str">
        <f>IFERROR(INDEX('Employee Info'!$C$3:$J$200,MATCH(Data6[[#This Row],[Name:]],'Employee Info'!$B$3:$B$200,0),MATCH(Data6[[#Headers],[Other]],'Employee Info'!$C$2:$J$2,0)),"")</f>
        <v/>
      </c>
      <c r="O892" s="19">
        <f>IFERROR((Data6[[#This Row],[Hours:]]*SUM(Data6[[#This Row],[Rate]:[Other]])),"")</f>
        <v>0</v>
      </c>
      <c r="P892" s="7" t="str">
        <f>IF(Data6[[#This Row],[WO'#:]]="","Riley #","WO#")</f>
        <v>Riley #</v>
      </c>
      <c r="Q892" s="7">
        <f>IFERROR(WEEKNUM(Data6[[#This Row],[Date:]]),"")</f>
        <v>21</v>
      </c>
      <c r="R892" s="6">
        <f t="shared" si="39"/>
        <v>45431</v>
      </c>
      <c r="S892" s="6">
        <f>Data6[[#This Row],[Week Start]]+7</f>
        <v>45438</v>
      </c>
      <c r="T892" s="7" t="str">
        <f t="shared" si="40"/>
        <v>5/19/2024 - 5/26/2024</v>
      </c>
      <c r="U892" s="7" t="str">
        <f t="shared" si="41"/>
        <v>Time Card</v>
      </c>
      <c r="V892" s="8" t="str">
        <f>RIGHT(TEXT(Data6[[#This Row],[Date:]],"mmddyyyy"),4)</f>
        <v>2024</v>
      </c>
      <c r="W892" s="8" t="str">
        <f>MID(TEXT(Data6[[#This Row],[Date:]],"mmddyyyy"),3,2)</f>
        <v>23</v>
      </c>
      <c r="X892" s="8" t="str">
        <f>LEFT(TEXT(Data6[[#This Row],[Date:]],"mmddyyyy"),2)</f>
        <v>05</v>
      </c>
      <c r="Y892" s="6">
        <f>DATE(Data6[[#This Row],[Year]],Data6[[#This Row],[Month]],Data6[[#This Row],[Day]])</f>
        <v>45435</v>
      </c>
    </row>
    <row r="893" spans="1:25">
      <c r="A893" s="5">
        <v>45437.377840856483</v>
      </c>
      <c r="B893" s="7" t="s">
        <v>66</v>
      </c>
      <c r="C893" s="6" t="s">
        <v>655</v>
      </c>
      <c r="D893" s="7" t="s">
        <v>654</v>
      </c>
      <c r="E893" s="8">
        <v>1</v>
      </c>
      <c r="F893" s="7" t="s">
        <v>68</v>
      </c>
      <c r="G893" s="7" t="s">
        <v>68</v>
      </c>
      <c r="H893" s="7" t="s">
        <v>573</v>
      </c>
      <c r="I893" s="7" t="s">
        <v>45</v>
      </c>
      <c r="J893" s="19" t="str">
        <f>IFERROR(INDEX('Employee Info'!$C$3:$E$200,MATCH(Data6[[#This Row],[Name:]],'Employee Info'!$B$3:$B$200,0),MATCH(Data6[[#This Row],[Hours Type:]],'Employee Info'!$C$2:$E$2,0)),"")</f>
        <v/>
      </c>
      <c r="K893" s="19" t="str">
        <f>IFERROR(INDEX('Employee Info'!$C$3:$J$200,MATCH(Data6[[#This Row],[Name:]],'Employee Info'!$B$3:$B$200,0),MATCH(Data6[[#Headers],[Truck]],'Employee Info'!$C$2:$J$2,0)),"")</f>
        <v/>
      </c>
      <c r="L893" s="19" t="str">
        <f>IFERROR(INDEX('Employee Info'!$C$3:$J$200,MATCH(Data6[[#This Row],[Name:]],'Employee Info'!$B$3:$B$200,0),MATCH(Data6[[#Headers],[Phone]],'Employee Info'!$C$2:$J$2,0)),"")</f>
        <v/>
      </c>
      <c r="M893" s="19" t="str">
        <f>IFERROR(INDEX('Employee Info'!$C$3:$J$200,MATCH(Data6[[#This Row],[Name:]],'Employee Info'!$B$3:$B$200,0),MATCH(Data6[[#Headers],[Tech]],'Employee Info'!$C$2:$J$2,0)),"")</f>
        <v/>
      </c>
      <c r="N893" s="19" t="str">
        <f>IFERROR(INDEX('Employee Info'!$C$3:$J$200,MATCH(Data6[[#This Row],[Name:]],'Employee Info'!$B$3:$B$200,0),MATCH(Data6[[#Headers],[Other]],'Employee Info'!$C$2:$J$2,0)),"")</f>
        <v/>
      </c>
      <c r="O893" s="19">
        <f>IFERROR((Data6[[#This Row],[Hours:]]*SUM(Data6[[#This Row],[Rate]:[Other]])),"")</f>
        <v>0</v>
      </c>
      <c r="P893" s="7" t="str">
        <f>IF(Data6[[#This Row],[WO'#:]]="","Riley #","WO#")</f>
        <v>Riley #</v>
      </c>
      <c r="Q893" s="7">
        <f>IFERROR(WEEKNUM(Data6[[#This Row],[Date:]]),"")</f>
        <v>21</v>
      </c>
      <c r="R893" s="6">
        <f t="shared" si="39"/>
        <v>45431</v>
      </c>
      <c r="S893" s="6">
        <f>Data6[[#This Row],[Week Start]]+7</f>
        <v>45438</v>
      </c>
      <c r="T893" s="7" t="str">
        <f t="shared" si="40"/>
        <v>5/19/2024 - 5/26/2024</v>
      </c>
      <c r="U893" s="7" t="str">
        <f t="shared" si="41"/>
        <v>Time Card</v>
      </c>
      <c r="V893" s="8" t="str">
        <f>RIGHT(TEXT(Data6[[#This Row],[Date:]],"mmddyyyy"),4)</f>
        <v>2024</v>
      </c>
      <c r="W893" s="8" t="str">
        <f>MID(TEXT(Data6[[#This Row],[Date:]],"mmddyyyy"),3,2)</f>
        <v>23</v>
      </c>
      <c r="X893" s="8" t="str">
        <f>LEFT(TEXT(Data6[[#This Row],[Date:]],"mmddyyyy"),2)</f>
        <v>05</v>
      </c>
      <c r="Y893" s="6">
        <f>DATE(Data6[[#This Row],[Year]],Data6[[#This Row],[Month]],Data6[[#This Row],[Day]])</f>
        <v>45435</v>
      </c>
    </row>
    <row r="894" spans="1:25">
      <c r="A894" s="5">
        <v>45437.376481712963</v>
      </c>
      <c r="B894" s="7" t="s">
        <v>66</v>
      </c>
      <c r="C894" s="6" t="s">
        <v>665</v>
      </c>
      <c r="D894" s="7" t="s">
        <v>637</v>
      </c>
      <c r="E894" s="8">
        <v>5</v>
      </c>
      <c r="F894" s="7">
        <v>6984733</v>
      </c>
      <c r="G894" s="7" t="s">
        <v>68</v>
      </c>
      <c r="H894" s="7" t="s">
        <v>69</v>
      </c>
      <c r="I894" s="7" t="s">
        <v>44</v>
      </c>
      <c r="J894" s="19" t="str">
        <f>IFERROR(INDEX('Employee Info'!$C$3:$E$200,MATCH(Data6[[#This Row],[Name:]],'Employee Info'!$B$3:$B$200,0),MATCH(Data6[[#This Row],[Hours Type:]],'Employee Info'!$C$2:$E$2,0)),"")</f>
        <v/>
      </c>
      <c r="K894" s="19" t="str">
        <f>IFERROR(INDEX('Employee Info'!$C$3:$J$200,MATCH(Data6[[#This Row],[Name:]],'Employee Info'!$B$3:$B$200,0),MATCH(Data6[[#Headers],[Truck]],'Employee Info'!$C$2:$J$2,0)),"")</f>
        <v/>
      </c>
      <c r="L894" s="19" t="str">
        <f>IFERROR(INDEX('Employee Info'!$C$3:$J$200,MATCH(Data6[[#This Row],[Name:]],'Employee Info'!$B$3:$B$200,0),MATCH(Data6[[#Headers],[Phone]],'Employee Info'!$C$2:$J$2,0)),"")</f>
        <v/>
      </c>
      <c r="M894" s="19" t="str">
        <f>IFERROR(INDEX('Employee Info'!$C$3:$J$200,MATCH(Data6[[#This Row],[Name:]],'Employee Info'!$B$3:$B$200,0),MATCH(Data6[[#Headers],[Tech]],'Employee Info'!$C$2:$J$2,0)),"")</f>
        <v/>
      </c>
      <c r="N894" s="19" t="str">
        <f>IFERROR(INDEX('Employee Info'!$C$3:$J$200,MATCH(Data6[[#This Row],[Name:]],'Employee Info'!$B$3:$B$200,0),MATCH(Data6[[#Headers],[Other]],'Employee Info'!$C$2:$J$2,0)),"")</f>
        <v/>
      </c>
      <c r="O894" s="19">
        <f>IFERROR((Data6[[#This Row],[Hours:]]*SUM(Data6[[#This Row],[Rate]:[Other]])),"")</f>
        <v>0</v>
      </c>
      <c r="P894" s="7" t="str">
        <f>IF(Data6[[#This Row],[WO'#:]]="","Riley #","WO#")</f>
        <v>WO#</v>
      </c>
      <c r="Q894" s="7">
        <f>IFERROR(WEEKNUM(Data6[[#This Row],[Date:]]),"")</f>
        <v>21</v>
      </c>
      <c r="R894" s="6">
        <f t="shared" si="39"/>
        <v>45431</v>
      </c>
      <c r="S894" s="6">
        <f>Data6[[#This Row],[Week Start]]+7</f>
        <v>45438</v>
      </c>
      <c r="T894" s="7" t="str">
        <f t="shared" si="40"/>
        <v>5/19/2024 - 5/26/2024</v>
      </c>
      <c r="U894" s="7" t="str">
        <f t="shared" si="41"/>
        <v>Time Card</v>
      </c>
      <c r="V894" s="8" t="str">
        <f>RIGHT(TEXT(Data6[[#This Row],[Date:]],"mmddyyyy"),4)</f>
        <v>2024</v>
      </c>
      <c r="W894" s="8" t="str">
        <f>MID(TEXT(Data6[[#This Row],[Date:]],"mmddyyyy"),3,2)</f>
        <v>24</v>
      </c>
      <c r="X894" s="8" t="str">
        <f>LEFT(TEXT(Data6[[#This Row],[Date:]],"mmddyyyy"),2)</f>
        <v>05</v>
      </c>
      <c r="Y894" s="6">
        <f>DATE(Data6[[#This Row],[Year]],Data6[[#This Row],[Month]],Data6[[#This Row],[Day]])</f>
        <v>45436</v>
      </c>
    </row>
    <row r="895" spans="1:25">
      <c r="A895" s="5">
        <v>45437.378613657405</v>
      </c>
      <c r="B895" s="7" t="s">
        <v>66</v>
      </c>
      <c r="C895" s="6" t="s">
        <v>665</v>
      </c>
      <c r="D895" s="7" t="s">
        <v>654</v>
      </c>
      <c r="E895" s="8">
        <v>1</v>
      </c>
      <c r="F895" s="7">
        <v>6984733</v>
      </c>
      <c r="G895" s="7" t="s">
        <v>68</v>
      </c>
      <c r="H895" s="7" t="s">
        <v>69</v>
      </c>
      <c r="I895" s="7" t="s">
        <v>45</v>
      </c>
      <c r="J895" s="19" t="str">
        <f>IFERROR(INDEX('Employee Info'!$C$3:$E$200,MATCH(Data6[[#This Row],[Name:]],'Employee Info'!$B$3:$B$200,0),MATCH(Data6[[#This Row],[Hours Type:]],'Employee Info'!$C$2:$E$2,0)),"")</f>
        <v/>
      </c>
      <c r="K895" s="19" t="str">
        <f>IFERROR(INDEX('Employee Info'!$C$3:$J$200,MATCH(Data6[[#This Row],[Name:]],'Employee Info'!$B$3:$B$200,0),MATCH(Data6[[#Headers],[Truck]],'Employee Info'!$C$2:$J$2,0)),"")</f>
        <v/>
      </c>
      <c r="L895" s="19" t="str">
        <f>IFERROR(INDEX('Employee Info'!$C$3:$J$200,MATCH(Data6[[#This Row],[Name:]],'Employee Info'!$B$3:$B$200,0),MATCH(Data6[[#Headers],[Phone]],'Employee Info'!$C$2:$J$2,0)),"")</f>
        <v/>
      </c>
      <c r="M895" s="19" t="str">
        <f>IFERROR(INDEX('Employee Info'!$C$3:$J$200,MATCH(Data6[[#This Row],[Name:]],'Employee Info'!$B$3:$B$200,0),MATCH(Data6[[#Headers],[Tech]],'Employee Info'!$C$2:$J$2,0)),"")</f>
        <v/>
      </c>
      <c r="N895" s="19" t="str">
        <f>IFERROR(INDEX('Employee Info'!$C$3:$J$200,MATCH(Data6[[#This Row],[Name:]],'Employee Info'!$B$3:$B$200,0),MATCH(Data6[[#Headers],[Other]],'Employee Info'!$C$2:$J$2,0)),"")</f>
        <v/>
      </c>
      <c r="O895" s="19">
        <f>IFERROR((Data6[[#This Row],[Hours:]]*SUM(Data6[[#This Row],[Rate]:[Other]])),"")</f>
        <v>0</v>
      </c>
      <c r="P895" s="7" t="str">
        <f>IF(Data6[[#This Row],[WO'#:]]="","Riley #","WO#")</f>
        <v>WO#</v>
      </c>
      <c r="Q895" s="7">
        <f>IFERROR(WEEKNUM(Data6[[#This Row],[Date:]]),"")</f>
        <v>21</v>
      </c>
      <c r="R895" s="6">
        <f t="shared" si="39"/>
        <v>45431</v>
      </c>
      <c r="S895" s="6">
        <f>Data6[[#This Row],[Week Start]]+7</f>
        <v>45438</v>
      </c>
      <c r="T895" s="7" t="str">
        <f t="shared" si="40"/>
        <v>5/19/2024 - 5/26/2024</v>
      </c>
      <c r="U895" s="7" t="str">
        <f t="shared" si="41"/>
        <v>Time Card</v>
      </c>
      <c r="V895" s="8" t="str">
        <f>RIGHT(TEXT(Data6[[#This Row],[Date:]],"mmddyyyy"),4)</f>
        <v>2024</v>
      </c>
      <c r="W895" s="8" t="str">
        <f>MID(TEXT(Data6[[#This Row],[Date:]],"mmddyyyy"),3,2)</f>
        <v>24</v>
      </c>
      <c r="X895" s="8" t="str">
        <f>LEFT(TEXT(Data6[[#This Row],[Date:]],"mmddyyyy"),2)</f>
        <v>05</v>
      </c>
      <c r="Y895" s="6">
        <f>DATE(Data6[[#This Row],[Year]],Data6[[#This Row],[Month]],Data6[[#This Row],[Day]])</f>
        <v>45436</v>
      </c>
    </row>
    <row r="896" spans="1:25">
      <c r="A896" s="5">
        <v>45437.380378240741</v>
      </c>
      <c r="B896" s="7" t="s">
        <v>76</v>
      </c>
      <c r="C896" s="6" t="s">
        <v>665</v>
      </c>
      <c r="D896" s="7" t="s">
        <v>156</v>
      </c>
      <c r="E896" s="8">
        <v>1</v>
      </c>
      <c r="F896" s="7">
        <v>6984733</v>
      </c>
      <c r="G896" s="7" t="s">
        <v>68</v>
      </c>
      <c r="H896" s="7" t="s">
        <v>69</v>
      </c>
      <c r="I896" s="7" t="s">
        <v>44</v>
      </c>
      <c r="J896" s="19" t="str">
        <f>IFERROR(INDEX('Employee Info'!$C$3:$E$200,MATCH(Data6[[#This Row],[Name:]],'Employee Info'!$B$3:$B$200,0),MATCH(Data6[[#This Row],[Hours Type:]],'Employee Info'!$C$2:$E$2,0)),"")</f>
        <v/>
      </c>
      <c r="K896" s="19" t="str">
        <f>IFERROR(INDEX('Employee Info'!$C$3:$J$200,MATCH(Data6[[#This Row],[Name:]],'Employee Info'!$B$3:$B$200,0),MATCH(Data6[[#Headers],[Truck]],'Employee Info'!$C$2:$J$2,0)),"")</f>
        <v/>
      </c>
      <c r="L896" s="19" t="str">
        <f>IFERROR(INDEX('Employee Info'!$C$3:$J$200,MATCH(Data6[[#This Row],[Name:]],'Employee Info'!$B$3:$B$200,0),MATCH(Data6[[#Headers],[Phone]],'Employee Info'!$C$2:$J$2,0)),"")</f>
        <v/>
      </c>
      <c r="M896" s="19" t="str">
        <f>IFERROR(INDEX('Employee Info'!$C$3:$J$200,MATCH(Data6[[#This Row],[Name:]],'Employee Info'!$B$3:$B$200,0),MATCH(Data6[[#Headers],[Tech]],'Employee Info'!$C$2:$J$2,0)),"")</f>
        <v/>
      </c>
      <c r="N896" s="19" t="str">
        <f>IFERROR(INDEX('Employee Info'!$C$3:$J$200,MATCH(Data6[[#This Row],[Name:]],'Employee Info'!$B$3:$B$200,0),MATCH(Data6[[#Headers],[Other]],'Employee Info'!$C$2:$J$2,0)),"")</f>
        <v/>
      </c>
      <c r="O896" s="19">
        <f>IFERROR((Data6[[#This Row],[Hours:]]*SUM(Data6[[#This Row],[Rate]:[Other]])),"")</f>
        <v>0</v>
      </c>
      <c r="P896" s="7" t="str">
        <f>IF(Data6[[#This Row],[WO'#:]]="","Riley #","WO#")</f>
        <v>WO#</v>
      </c>
      <c r="Q896" s="7">
        <f>IFERROR(WEEKNUM(Data6[[#This Row],[Date:]]),"")</f>
        <v>21</v>
      </c>
      <c r="R896" s="6">
        <f t="shared" si="39"/>
        <v>45431</v>
      </c>
      <c r="S896" s="6">
        <f>Data6[[#This Row],[Week Start]]+7</f>
        <v>45438</v>
      </c>
      <c r="T896" s="7" t="str">
        <f t="shared" si="40"/>
        <v>5/19/2024 - 5/26/2024</v>
      </c>
      <c r="U896" s="7" t="str">
        <f t="shared" si="41"/>
        <v>Time Card</v>
      </c>
      <c r="V896" s="8" t="str">
        <f>RIGHT(TEXT(Data6[[#This Row],[Date:]],"mmddyyyy"),4)</f>
        <v>2024</v>
      </c>
      <c r="W896" s="8" t="str">
        <f>MID(TEXT(Data6[[#This Row],[Date:]],"mmddyyyy"),3,2)</f>
        <v>24</v>
      </c>
      <c r="X896" s="8" t="str">
        <f>LEFT(TEXT(Data6[[#This Row],[Date:]],"mmddyyyy"),2)</f>
        <v>05</v>
      </c>
      <c r="Y896" s="6">
        <f>DATE(Data6[[#This Row],[Year]],Data6[[#This Row],[Month]],Data6[[#This Row],[Day]])</f>
        <v>45436</v>
      </c>
    </row>
    <row r="897" spans="1:25">
      <c r="A897" s="5">
        <v>45437.354611342591</v>
      </c>
      <c r="B897" s="7" t="s">
        <v>66</v>
      </c>
      <c r="C897" s="6" t="s">
        <v>665</v>
      </c>
      <c r="D897" s="7" t="s">
        <v>638</v>
      </c>
      <c r="E897" s="8">
        <v>1</v>
      </c>
      <c r="F897" s="7">
        <v>6994907</v>
      </c>
      <c r="G897" s="7" t="s">
        <v>68</v>
      </c>
      <c r="H897" s="7" t="s">
        <v>69</v>
      </c>
      <c r="I897" s="7" t="s">
        <v>44</v>
      </c>
      <c r="J897" s="19" t="str">
        <f>IFERROR(INDEX('Employee Info'!$C$3:$E$200,MATCH(Data6[[#This Row],[Name:]],'Employee Info'!$B$3:$B$200,0),MATCH(Data6[[#This Row],[Hours Type:]],'Employee Info'!$C$2:$E$2,0)),"")</f>
        <v/>
      </c>
      <c r="K897" s="19" t="str">
        <f>IFERROR(INDEX('Employee Info'!$C$3:$J$200,MATCH(Data6[[#This Row],[Name:]],'Employee Info'!$B$3:$B$200,0),MATCH(Data6[[#Headers],[Truck]],'Employee Info'!$C$2:$J$2,0)),"")</f>
        <v/>
      </c>
      <c r="L897" s="19" t="str">
        <f>IFERROR(INDEX('Employee Info'!$C$3:$J$200,MATCH(Data6[[#This Row],[Name:]],'Employee Info'!$B$3:$B$200,0),MATCH(Data6[[#Headers],[Phone]],'Employee Info'!$C$2:$J$2,0)),"")</f>
        <v/>
      </c>
      <c r="M897" s="19" t="str">
        <f>IFERROR(INDEX('Employee Info'!$C$3:$J$200,MATCH(Data6[[#This Row],[Name:]],'Employee Info'!$B$3:$B$200,0),MATCH(Data6[[#Headers],[Tech]],'Employee Info'!$C$2:$J$2,0)),"")</f>
        <v/>
      </c>
      <c r="N897" s="19" t="str">
        <f>IFERROR(INDEX('Employee Info'!$C$3:$J$200,MATCH(Data6[[#This Row],[Name:]],'Employee Info'!$B$3:$B$200,0),MATCH(Data6[[#Headers],[Other]],'Employee Info'!$C$2:$J$2,0)),"")</f>
        <v/>
      </c>
      <c r="O897" s="19">
        <f>IFERROR((Data6[[#This Row],[Hours:]]*SUM(Data6[[#This Row],[Rate]:[Other]])),"")</f>
        <v>0</v>
      </c>
      <c r="P897" s="7" t="str">
        <f>IF(Data6[[#This Row],[WO'#:]]="","Riley #","WO#")</f>
        <v>WO#</v>
      </c>
      <c r="Q897" s="7">
        <f>IFERROR(WEEKNUM(Data6[[#This Row],[Date:]]),"")</f>
        <v>21</v>
      </c>
      <c r="R897" s="6">
        <f t="shared" si="39"/>
        <v>45431</v>
      </c>
      <c r="S897" s="6">
        <f>Data6[[#This Row],[Week Start]]+7</f>
        <v>45438</v>
      </c>
      <c r="T897" s="7" t="str">
        <f t="shared" si="40"/>
        <v>5/19/2024 - 5/26/2024</v>
      </c>
      <c r="U897" s="7" t="str">
        <f t="shared" si="41"/>
        <v>Time Card</v>
      </c>
      <c r="V897" s="8" t="str">
        <f>RIGHT(TEXT(Data6[[#This Row],[Date:]],"mmddyyyy"),4)</f>
        <v>2024</v>
      </c>
      <c r="W897" s="8" t="str">
        <f>MID(TEXT(Data6[[#This Row],[Date:]],"mmddyyyy"),3,2)</f>
        <v>24</v>
      </c>
      <c r="X897" s="8" t="str">
        <f>LEFT(TEXT(Data6[[#This Row],[Date:]],"mmddyyyy"),2)</f>
        <v>05</v>
      </c>
      <c r="Y897" s="6">
        <f>DATE(Data6[[#This Row],[Year]],Data6[[#This Row],[Month]],Data6[[#This Row],[Day]])</f>
        <v>45436</v>
      </c>
    </row>
    <row r="898" spans="1:25">
      <c r="A898" s="5">
        <v>45436.56461296296</v>
      </c>
      <c r="B898" s="7" t="s">
        <v>31</v>
      </c>
      <c r="C898" s="6" t="s">
        <v>665</v>
      </c>
      <c r="D898" s="7" t="s">
        <v>643</v>
      </c>
      <c r="E898" s="8">
        <v>2</v>
      </c>
      <c r="F898" s="7">
        <v>7107358</v>
      </c>
      <c r="G898" s="7" t="s">
        <v>68</v>
      </c>
      <c r="H898" s="7" t="s">
        <v>69</v>
      </c>
      <c r="I898" s="7" t="s">
        <v>44</v>
      </c>
      <c r="J898" s="19" t="str">
        <f>IFERROR(INDEX('Employee Info'!$C$3:$E$200,MATCH(Data6[[#This Row],[Name:]],'Employee Info'!$B$3:$B$200,0),MATCH(Data6[[#This Row],[Hours Type:]],'Employee Info'!$C$2:$E$2,0)),"")</f>
        <v/>
      </c>
      <c r="K898" s="19" t="str">
        <f>IFERROR(INDEX('Employee Info'!$C$3:$J$200,MATCH(Data6[[#This Row],[Name:]],'Employee Info'!$B$3:$B$200,0),MATCH(Data6[[#Headers],[Truck]],'Employee Info'!$C$2:$J$2,0)),"")</f>
        <v/>
      </c>
      <c r="L898" s="19" t="str">
        <f>IFERROR(INDEX('Employee Info'!$C$3:$J$200,MATCH(Data6[[#This Row],[Name:]],'Employee Info'!$B$3:$B$200,0),MATCH(Data6[[#Headers],[Phone]],'Employee Info'!$C$2:$J$2,0)),"")</f>
        <v/>
      </c>
      <c r="M898" s="19" t="str">
        <f>IFERROR(INDEX('Employee Info'!$C$3:$J$200,MATCH(Data6[[#This Row],[Name:]],'Employee Info'!$B$3:$B$200,0),MATCH(Data6[[#Headers],[Tech]],'Employee Info'!$C$2:$J$2,0)),"")</f>
        <v/>
      </c>
      <c r="N898" s="19" t="str">
        <f>IFERROR(INDEX('Employee Info'!$C$3:$J$200,MATCH(Data6[[#This Row],[Name:]],'Employee Info'!$B$3:$B$200,0),MATCH(Data6[[#Headers],[Other]],'Employee Info'!$C$2:$J$2,0)),"")</f>
        <v/>
      </c>
      <c r="O898" s="19">
        <f>IFERROR((Data6[[#This Row],[Hours:]]*SUM(Data6[[#This Row],[Rate]:[Other]])),"")</f>
        <v>0</v>
      </c>
      <c r="P898" s="7" t="str">
        <f>IF(Data6[[#This Row],[WO'#:]]="","Riley #","WO#")</f>
        <v>WO#</v>
      </c>
      <c r="Q898" s="7">
        <f>IFERROR(WEEKNUM(Data6[[#This Row],[Date:]]),"")</f>
        <v>21</v>
      </c>
      <c r="R898" s="6">
        <f t="shared" ref="R898:R961" si="42">DATE(RIGHT(TEXT(C898,"mm/dd/yyyy"),4),1,1)+(Q898-1)*7-(WEEKDAY(DATE(RIGHT(TEXT(C898,"mm/dd/yyyy"),4),1,1)))+1</f>
        <v>45431</v>
      </c>
      <c r="S898" s="6">
        <f>Data6[[#This Row],[Week Start]]+7</f>
        <v>45438</v>
      </c>
      <c r="T898" s="7" t="str">
        <f t="shared" ref="T898:T961" si="43">IFERROR(TEXT(R898, "m/d/yyyy") &amp; " - " &amp; TEXT(S898, "m/d/yyyy"),"")</f>
        <v>5/19/2024 - 5/26/2024</v>
      </c>
      <c r="U898" s="7" t="str">
        <f t="shared" ref="U898:U961" si="44">"Time Card"</f>
        <v>Time Card</v>
      </c>
      <c r="V898" s="8" t="str">
        <f>RIGHT(TEXT(Data6[[#This Row],[Date:]],"mmddyyyy"),4)</f>
        <v>2024</v>
      </c>
      <c r="W898" s="8" t="str">
        <f>MID(TEXT(Data6[[#This Row],[Date:]],"mmddyyyy"),3,2)</f>
        <v>24</v>
      </c>
      <c r="X898" s="8" t="str">
        <f>LEFT(TEXT(Data6[[#This Row],[Date:]],"mmddyyyy"),2)</f>
        <v>05</v>
      </c>
      <c r="Y898" s="6">
        <f>DATE(Data6[[#This Row],[Year]],Data6[[#This Row],[Month]],Data6[[#This Row],[Day]])</f>
        <v>45436</v>
      </c>
    </row>
    <row r="899" spans="1:25">
      <c r="A899" s="5">
        <v>45437.349894907406</v>
      </c>
      <c r="B899" s="7" t="s">
        <v>66</v>
      </c>
      <c r="C899" s="6" t="s">
        <v>665</v>
      </c>
      <c r="D899" s="7" t="s">
        <v>658</v>
      </c>
      <c r="E899" s="8">
        <v>1</v>
      </c>
      <c r="F899" s="7">
        <v>7107358</v>
      </c>
      <c r="G899" s="7" t="s">
        <v>68</v>
      </c>
      <c r="H899" s="7" t="s">
        <v>69</v>
      </c>
      <c r="I899" s="7" t="s">
        <v>44</v>
      </c>
      <c r="J899" s="19" t="str">
        <f>IFERROR(INDEX('Employee Info'!$C$3:$E$200,MATCH(Data6[[#This Row],[Name:]],'Employee Info'!$B$3:$B$200,0),MATCH(Data6[[#This Row],[Hours Type:]],'Employee Info'!$C$2:$E$2,0)),"")</f>
        <v/>
      </c>
      <c r="K899" s="19" t="str">
        <f>IFERROR(INDEX('Employee Info'!$C$3:$J$200,MATCH(Data6[[#This Row],[Name:]],'Employee Info'!$B$3:$B$200,0),MATCH(Data6[[#Headers],[Truck]],'Employee Info'!$C$2:$J$2,0)),"")</f>
        <v/>
      </c>
      <c r="L899" s="19" t="str">
        <f>IFERROR(INDEX('Employee Info'!$C$3:$J$200,MATCH(Data6[[#This Row],[Name:]],'Employee Info'!$B$3:$B$200,0),MATCH(Data6[[#Headers],[Phone]],'Employee Info'!$C$2:$J$2,0)),"")</f>
        <v/>
      </c>
      <c r="M899" s="19" t="str">
        <f>IFERROR(INDEX('Employee Info'!$C$3:$J$200,MATCH(Data6[[#This Row],[Name:]],'Employee Info'!$B$3:$B$200,0),MATCH(Data6[[#Headers],[Tech]],'Employee Info'!$C$2:$J$2,0)),"")</f>
        <v/>
      </c>
      <c r="N899" s="19" t="str">
        <f>IFERROR(INDEX('Employee Info'!$C$3:$J$200,MATCH(Data6[[#This Row],[Name:]],'Employee Info'!$B$3:$B$200,0),MATCH(Data6[[#Headers],[Other]],'Employee Info'!$C$2:$J$2,0)),"")</f>
        <v/>
      </c>
      <c r="O899" s="19">
        <f>IFERROR((Data6[[#This Row],[Hours:]]*SUM(Data6[[#This Row],[Rate]:[Other]])),"")</f>
        <v>0</v>
      </c>
      <c r="P899" s="7" t="str">
        <f>IF(Data6[[#This Row],[WO'#:]]="","Riley #","WO#")</f>
        <v>WO#</v>
      </c>
      <c r="Q899" s="7">
        <f>IFERROR(WEEKNUM(Data6[[#This Row],[Date:]]),"")</f>
        <v>21</v>
      </c>
      <c r="R899" s="6">
        <f t="shared" si="42"/>
        <v>45431</v>
      </c>
      <c r="S899" s="6">
        <f>Data6[[#This Row],[Week Start]]+7</f>
        <v>45438</v>
      </c>
      <c r="T899" s="7" t="str">
        <f t="shared" si="43"/>
        <v>5/19/2024 - 5/26/2024</v>
      </c>
      <c r="U899" s="7" t="str">
        <f t="shared" si="44"/>
        <v>Time Card</v>
      </c>
      <c r="V899" s="8" t="str">
        <f>RIGHT(TEXT(Data6[[#This Row],[Date:]],"mmddyyyy"),4)</f>
        <v>2024</v>
      </c>
      <c r="W899" s="8" t="str">
        <f>MID(TEXT(Data6[[#This Row],[Date:]],"mmddyyyy"),3,2)</f>
        <v>24</v>
      </c>
      <c r="X899" s="8" t="str">
        <f>LEFT(TEXT(Data6[[#This Row],[Date:]],"mmddyyyy"),2)</f>
        <v>05</v>
      </c>
      <c r="Y899" s="6">
        <f>DATE(Data6[[#This Row],[Year]],Data6[[#This Row],[Month]],Data6[[#This Row],[Day]])</f>
        <v>45436</v>
      </c>
    </row>
    <row r="900" spans="1:25">
      <c r="A900" s="5">
        <v>45436.570919328704</v>
      </c>
      <c r="B900" s="7" t="s">
        <v>23</v>
      </c>
      <c r="C900" s="6" t="s">
        <v>665</v>
      </c>
      <c r="D900" s="7" t="s">
        <v>666</v>
      </c>
      <c r="E900" s="8">
        <v>6</v>
      </c>
      <c r="F900" s="7">
        <v>7107910</v>
      </c>
      <c r="G900" s="7" t="s">
        <v>68</v>
      </c>
      <c r="H900" s="7" t="s">
        <v>69</v>
      </c>
      <c r="I900" s="7" t="s">
        <v>44</v>
      </c>
      <c r="J900" s="19" t="str">
        <f>IFERROR(INDEX('Employee Info'!$C$3:$E$200,MATCH(Data6[[#This Row],[Name:]],'Employee Info'!$B$3:$B$200,0),MATCH(Data6[[#This Row],[Hours Type:]],'Employee Info'!$C$2:$E$2,0)),"")</f>
        <v/>
      </c>
      <c r="K900" s="19" t="str">
        <f>IFERROR(INDEX('Employee Info'!$C$3:$J$200,MATCH(Data6[[#This Row],[Name:]],'Employee Info'!$B$3:$B$200,0),MATCH(Data6[[#Headers],[Truck]],'Employee Info'!$C$2:$J$2,0)),"")</f>
        <v/>
      </c>
      <c r="L900" s="19" t="str">
        <f>IFERROR(INDEX('Employee Info'!$C$3:$J$200,MATCH(Data6[[#This Row],[Name:]],'Employee Info'!$B$3:$B$200,0),MATCH(Data6[[#Headers],[Phone]],'Employee Info'!$C$2:$J$2,0)),"")</f>
        <v/>
      </c>
      <c r="M900" s="19" t="str">
        <f>IFERROR(INDEX('Employee Info'!$C$3:$J$200,MATCH(Data6[[#This Row],[Name:]],'Employee Info'!$B$3:$B$200,0),MATCH(Data6[[#Headers],[Tech]],'Employee Info'!$C$2:$J$2,0)),"")</f>
        <v/>
      </c>
      <c r="N900" s="19" t="str">
        <f>IFERROR(INDEX('Employee Info'!$C$3:$J$200,MATCH(Data6[[#This Row],[Name:]],'Employee Info'!$B$3:$B$200,0),MATCH(Data6[[#Headers],[Other]],'Employee Info'!$C$2:$J$2,0)),"")</f>
        <v/>
      </c>
      <c r="O900" s="19">
        <f>IFERROR((Data6[[#This Row],[Hours:]]*SUM(Data6[[#This Row],[Rate]:[Other]])),"")</f>
        <v>0</v>
      </c>
      <c r="P900" s="7" t="str">
        <f>IF(Data6[[#This Row],[WO'#:]]="","Riley #","WO#")</f>
        <v>WO#</v>
      </c>
      <c r="Q900" s="7">
        <f>IFERROR(WEEKNUM(Data6[[#This Row],[Date:]]),"")</f>
        <v>21</v>
      </c>
      <c r="R900" s="6">
        <f t="shared" si="42"/>
        <v>45431</v>
      </c>
      <c r="S900" s="6">
        <f>Data6[[#This Row],[Week Start]]+7</f>
        <v>45438</v>
      </c>
      <c r="T900" s="7" t="str">
        <f t="shared" si="43"/>
        <v>5/19/2024 - 5/26/2024</v>
      </c>
      <c r="U900" s="7" t="str">
        <f t="shared" si="44"/>
        <v>Time Card</v>
      </c>
      <c r="V900" s="8" t="str">
        <f>RIGHT(TEXT(Data6[[#This Row],[Date:]],"mmddyyyy"),4)</f>
        <v>2024</v>
      </c>
      <c r="W900" s="8" t="str">
        <f>MID(TEXT(Data6[[#This Row],[Date:]],"mmddyyyy"),3,2)</f>
        <v>24</v>
      </c>
      <c r="X900" s="8" t="str">
        <f>LEFT(TEXT(Data6[[#This Row],[Date:]],"mmddyyyy"),2)</f>
        <v>05</v>
      </c>
      <c r="Y900" s="6">
        <f>DATE(Data6[[#This Row],[Year]],Data6[[#This Row],[Month]],Data6[[#This Row],[Day]])</f>
        <v>45436</v>
      </c>
    </row>
    <row r="901" spans="1:25">
      <c r="A901" s="5">
        <v>45437.371643402781</v>
      </c>
      <c r="B901" s="7" t="s">
        <v>66</v>
      </c>
      <c r="C901" s="6" t="s">
        <v>665</v>
      </c>
      <c r="D901" s="7" t="s">
        <v>659</v>
      </c>
      <c r="E901" s="8">
        <v>1</v>
      </c>
      <c r="F901" s="7">
        <v>7107910</v>
      </c>
      <c r="G901" s="7" t="s">
        <v>68</v>
      </c>
      <c r="H901" s="7" t="s">
        <v>69</v>
      </c>
      <c r="I901" s="7" t="s">
        <v>44</v>
      </c>
      <c r="J901" s="19" t="str">
        <f>IFERROR(INDEX('Employee Info'!$C$3:$E$200,MATCH(Data6[[#This Row],[Name:]],'Employee Info'!$B$3:$B$200,0),MATCH(Data6[[#This Row],[Hours Type:]],'Employee Info'!$C$2:$E$2,0)),"")</f>
        <v/>
      </c>
      <c r="K901" s="19" t="str">
        <f>IFERROR(INDEX('Employee Info'!$C$3:$J$200,MATCH(Data6[[#This Row],[Name:]],'Employee Info'!$B$3:$B$200,0),MATCH(Data6[[#Headers],[Truck]],'Employee Info'!$C$2:$J$2,0)),"")</f>
        <v/>
      </c>
      <c r="L901" s="19" t="str">
        <f>IFERROR(INDEX('Employee Info'!$C$3:$J$200,MATCH(Data6[[#This Row],[Name:]],'Employee Info'!$B$3:$B$200,0),MATCH(Data6[[#Headers],[Phone]],'Employee Info'!$C$2:$J$2,0)),"")</f>
        <v/>
      </c>
      <c r="M901" s="19" t="str">
        <f>IFERROR(INDEX('Employee Info'!$C$3:$J$200,MATCH(Data6[[#This Row],[Name:]],'Employee Info'!$B$3:$B$200,0),MATCH(Data6[[#Headers],[Tech]],'Employee Info'!$C$2:$J$2,0)),"")</f>
        <v/>
      </c>
      <c r="N901" s="19" t="str">
        <f>IFERROR(INDEX('Employee Info'!$C$3:$J$200,MATCH(Data6[[#This Row],[Name:]],'Employee Info'!$B$3:$B$200,0),MATCH(Data6[[#Headers],[Other]],'Employee Info'!$C$2:$J$2,0)),"")</f>
        <v/>
      </c>
      <c r="O901" s="19">
        <f>IFERROR((Data6[[#This Row],[Hours:]]*SUM(Data6[[#This Row],[Rate]:[Other]])),"")</f>
        <v>0</v>
      </c>
      <c r="P901" s="7" t="str">
        <f>IF(Data6[[#This Row],[WO'#:]]="","Riley #","WO#")</f>
        <v>WO#</v>
      </c>
      <c r="Q901" s="7">
        <f>IFERROR(WEEKNUM(Data6[[#This Row],[Date:]]),"")</f>
        <v>21</v>
      </c>
      <c r="R901" s="6">
        <f t="shared" si="42"/>
        <v>45431</v>
      </c>
      <c r="S901" s="6">
        <f>Data6[[#This Row],[Week Start]]+7</f>
        <v>45438</v>
      </c>
      <c r="T901" s="7" t="str">
        <f t="shared" si="43"/>
        <v>5/19/2024 - 5/26/2024</v>
      </c>
      <c r="U901" s="7" t="str">
        <f t="shared" si="44"/>
        <v>Time Card</v>
      </c>
      <c r="V901" s="8" t="str">
        <f>RIGHT(TEXT(Data6[[#This Row],[Date:]],"mmddyyyy"),4)</f>
        <v>2024</v>
      </c>
      <c r="W901" s="8" t="str">
        <f>MID(TEXT(Data6[[#This Row],[Date:]],"mmddyyyy"),3,2)</f>
        <v>24</v>
      </c>
      <c r="X901" s="8" t="str">
        <f>LEFT(TEXT(Data6[[#This Row],[Date:]],"mmddyyyy"),2)</f>
        <v>05</v>
      </c>
      <c r="Y901" s="6">
        <f>DATE(Data6[[#This Row],[Year]],Data6[[#This Row],[Month]],Data6[[#This Row],[Day]])</f>
        <v>45436</v>
      </c>
    </row>
    <row r="902" spans="1:25">
      <c r="A902" s="5">
        <v>45436.564175810185</v>
      </c>
      <c r="B902" s="7" t="s">
        <v>31</v>
      </c>
      <c r="C902" s="6" t="s">
        <v>665</v>
      </c>
      <c r="D902" s="7" t="s">
        <v>668</v>
      </c>
      <c r="E902" s="8">
        <v>2</v>
      </c>
      <c r="F902" s="7" t="s">
        <v>68</v>
      </c>
      <c r="G902" s="7" t="s">
        <v>68</v>
      </c>
      <c r="H902" s="7" t="s">
        <v>112</v>
      </c>
      <c r="I902" s="7" t="s">
        <v>44</v>
      </c>
      <c r="J902" s="19" t="str">
        <f>IFERROR(INDEX('Employee Info'!$C$3:$E$200,MATCH(Data6[[#This Row],[Name:]],'Employee Info'!$B$3:$B$200,0),MATCH(Data6[[#This Row],[Hours Type:]],'Employee Info'!$C$2:$E$2,0)),"")</f>
        <v/>
      </c>
      <c r="K902" s="19" t="str">
        <f>IFERROR(INDEX('Employee Info'!$C$3:$J$200,MATCH(Data6[[#This Row],[Name:]],'Employee Info'!$B$3:$B$200,0),MATCH(Data6[[#Headers],[Truck]],'Employee Info'!$C$2:$J$2,0)),"")</f>
        <v/>
      </c>
      <c r="L902" s="19" t="str">
        <f>IFERROR(INDEX('Employee Info'!$C$3:$J$200,MATCH(Data6[[#This Row],[Name:]],'Employee Info'!$B$3:$B$200,0),MATCH(Data6[[#Headers],[Phone]],'Employee Info'!$C$2:$J$2,0)),"")</f>
        <v/>
      </c>
      <c r="M902" s="19" t="str">
        <f>IFERROR(INDEX('Employee Info'!$C$3:$J$200,MATCH(Data6[[#This Row],[Name:]],'Employee Info'!$B$3:$B$200,0),MATCH(Data6[[#Headers],[Tech]],'Employee Info'!$C$2:$J$2,0)),"")</f>
        <v/>
      </c>
      <c r="N902" s="19" t="str">
        <f>IFERROR(INDEX('Employee Info'!$C$3:$J$200,MATCH(Data6[[#This Row],[Name:]],'Employee Info'!$B$3:$B$200,0),MATCH(Data6[[#Headers],[Other]],'Employee Info'!$C$2:$J$2,0)),"")</f>
        <v/>
      </c>
      <c r="O902" s="19">
        <f>IFERROR((Data6[[#This Row],[Hours:]]*SUM(Data6[[#This Row],[Rate]:[Other]])),"")</f>
        <v>0</v>
      </c>
      <c r="P902" s="7" t="str">
        <f>IF(Data6[[#This Row],[WO'#:]]="","Riley #","WO#")</f>
        <v>Riley #</v>
      </c>
      <c r="Q902" s="7">
        <f>IFERROR(WEEKNUM(Data6[[#This Row],[Date:]]),"")</f>
        <v>21</v>
      </c>
      <c r="R902" s="6">
        <f t="shared" si="42"/>
        <v>45431</v>
      </c>
      <c r="S902" s="6">
        <f>Data6[[#This Row],[Week Start]]+7</f>
        <v>45438</v>
      </c>
      <c r="T902" s="7" t="str">
        <f t="shared" si="43"/>
        <v>5/19/2024 - 5/26/2024</v>
      </c>
      <c r="U902" s="7" t="str">
        <f t="shared" si="44"/>
        <v>Time Card</v>
      </c>
      <c r="V902" s="8" t="str">
        <f>RIGHT(TEXT(Data6[[#This Row],[Date:]],"mmddyyyy"),4)</f>
        <v>2024</v>
      </c>
      <c r="W902" s="8" t="str">
        <f>MID(TEXT(Data6[[#This Row],[Date:]],"mmddyyyy"),3,2)</f>
        <v>24</v>
      </c>
      <c r="X902" s="8" t="str">
        <f>LEFT(TEXT(Data6[[#This Row],[Date:]],"mmddyyyy"),2)</f>
        <v>05</v>
      </c>
      <c r="Y902" s="6">
        <f>DATE(Data6[[#This Row],[Year]],Data6[[#This Row],[Month]],Data6[[#This Row],[Day]])</f>
        <v>45436</v>
      </c>
    </row>
    <row r="903" spans="1:25">
      <c r="A903" s="5">
        <v>45437.263434259257</v>
      </c>
      <c r="B903" s="7" t="s">
        <v>35</v>
      </c>
      <c r="C903" s="6" t="s">
        <v>665</v>
      </c>
      <c r="D903" s="7" t="s">
        <v>672</v>
      </c>
      <c r="E903" s="8">
        <v>2</v>
      </c>
      <c r="F903" s="7" t="s">
        <v>68</v>
      </c>
      <c r="G903" s="7" t="s">
        <v>68</v>
      </c>
      <c r="H903" s="7" t="s">
        <v>112</v>
      </c>
      <c r="I903" s="7" t="s">
        <v>44</v>
      </c>
      <c r="J903" s="19" t="str">
        <f>IFERROR(INDEX('Employee Info'!$C$3:$E$200,MATCH(Data6[[#This Row],[Name:]],'Employee Info'!$B$3:$B$200,0),MATCH(Data6[[#This Row],[Hours Type:]],'Employee Info'!$C$2:$E$2,0)),"")</f>
        <v/>
      </c>
      <c r="K903" s="19" t="str">
        <f>IFERROR(INDEX('Employee Info'!$C$3:$J$200,MATCH(Data6[[#This Row],[Name:]],'Employee Info'!$B$3:$B$200,0),MATCH(Data6[[#Headers],[Truck]],'Employee Info'!$C$2:$J$2,0)),"")</f>
        <v/>
      </c>
      <c r="L903" s="19" t="str">
        <f>IFERROR(INDEX('Employee Info'!$C$3:$J$200,MATCH(Data6[[#This Row],[Name:]],'Employee Info'!$B$3:$B$200,0),MATCH(Data6[[#Headers],[Phone]],'Employee Info'!$C$2:$J$2,0)),"")</f>
        <v/>
      </c>
      <c r="M903" s="19" t="str">
        <f>IFERROR(INDEX('Employee Info'!$C$3:$J$200,MATCH(Data6[[#This Row],[Name:]],'Employee Info'!$B$3:$B$200,0),MATCH(Data6[[#Headers],[Tech]],'Employee Info'!$C$2:$J$2,0)),"")</f>
        <v/>
      </c>
      <c r="N903" s="19" t="str">
        <f>IFERROR(INDEX('Employee Info'!$C$3:$J$200,MATCH(Data6[[#This Row],[Name:]],'Employee Info'!$B$3:$B$200,0),MATCH(Data6[[#Headers],[Other]],'Employee Info'!$C$2:$J$2,0)),"")</f>
        <v/>
      </c>
      <c r="O903" s="19">
        <f>IFERROR((Data6[[#This Row],[Hours:]]*SUM(Data6[[#This Row],[Rate]:[Other]])),"")</f>
        <v>0</v>
      </c>
      <c r="P903" s="7" t="str">
        <f>IF(Data6[[#This Row],[WO'#:]]="","Riley #","WO#")</f>
        <v>Riley #</v>
      </c>
      <c r="Q903" s="7">
        <f>IFERROR(WEEKNUM(Data6[[#This Row],[Date:]]),"")</f>
        <v>21</v>
      </c>
      <c r="R903" s="6">
        <f t="shared" si="42"/>
        <v>45431</v>
      </c>
      <c r="S903" s="6">
        <f>Data6[[#This Row],[Week Start]]+7</f>
        <v>45438</v>
      </c>
      <c r="T903" s="7" t="str">
        <f t="shared" si="43"/>
        <v>5/19/2024 - 5/26/2024</v>
      </c>
      <c r="U903" s="7" t="str">
        <f t="shared" si="44"/>
        <v>Time Card</v>
      </c>
      <c r="V903" s="8" t="str">
        <f>RIGHT(TEXT(Data6[[#This Row],[Date:]],"mmddyyyy"),4)</f>
        <v>2024</v>
      </c>
      <c r="W903" s="8" t="str">
        <f>MID(TEXT(Data6[[#This Row],[Date:]],"mmddyyyy"),3,2)</f>
        <v>24</v>
      </c>
      <c r="X903" s="8" t="str">
        <f>LEFT(TEXT(Data6[[#This Row],[Date:]],"mmddyyyy"),2)</f>
        <v>05</v>
      </c>
      <c r="Y903" s="6">
        <f>DATE(Data6[[#This Row],[Year]],Data6[[#This Row],[Month]],Data6[[#This Row],[Day]])</f>
        <v>45436</v>
      </c>
    </row>
    <row r="904" spans="1:25">
      <c r="A904" s="5">
        <v>45436.562954513887</v>
      </c>
      <c r="B904" s="7" t="s">
        <v>31</v>
      </c>
      <c r="C904" s="6" t="s">
        <v>665</v>
      </c>
      <c r="D904" s="7" t="s">
        <v>667</v>
      </c>
      <c r="E904" s="8">
        <v>4</v>
      </c>
      <c r="F904" s="7" t="s">
        <v>68</v>
      </c>
      <c r="G904" s="7" t="s">
        <v>68</v>
      </c>
      <c r="H904" s="7" t="s">
        <v>380</v>
      </c>
      <c r="I904" s="7" t="s">
        <v>44</v>
      </c>
      <c r="J904" s="19" t="str">
        <f>IFERROR(INDEX('Employee Info'!$C$3:$E$200,MATCH(Data6[[#This Row],[Name:]],'Employee Info'!$B$3:$B$200,0),MATCH(Data6[[#This Row],[Hours Type:]],'Employee Info'!$C$2:$E$2,0)),"")</f>
        <v/>
      </c>
      <c r="K904" s="19" t="str">
        <f>IFERROR(INDEX('Employee Info'!$C$3:$J$200,MATCH(Data6[[#This Row],[Name:]],'Employee Info'!$B$3:$B$200,0),MATCH(Data6[[#Headers],[Truck]],'Employee Info'!$C$2:$J$2,0)),"")</f>
        <v/>
      </c>
      <c r="L904" s="19" t="str">
        <f>IFERROR(INDEX('Employee Info'!$C$3:$J$200,MATCH(Data6[[#This Row],[Name:]],'Employee Info'!$B$3:$B$200,0),MATCH(Data6[[#Headers],[Phone]],'Employee Info'!$C$2:$J$2,0)),"")</f>
        <v/>
      </c>
      <c r="M904" s="19" t="str">
        <f>IFERROR(INDEX('Employee Info'!$C$3:$J$200,MATCH(Data6[[#This Row],[Name:]],'Employee Info'!$B$3:$B$200,0),MATCH(Data6[[#Headers],[Tech]],'Employee Info'!$C$2:$J$2,0)),"")</f>
        <v/>
      </c>
      <c r="N904" s="19" t="str">
        <f>IFERROR(INDEX('Employee Info'!$C$3:$J$200,MATCH(Data6[[#This Row],[Name:]],'Employee Info'!$B$3:$B$200,0),MATCH(Data6[[#Headers],[Other]],'Employee Info'!$C$2:$J$2,0)),"")</f>
        <v/>
      </c>
      <c r="O904" s="19">
        <f>IFERROR((Data6[[#This Row],[Hours:]]*SUM(Data6[[#This Row],[Rate]:[Other]])),"")</f>
        <v>0</v>
      </c>
      <c r="P904" s="7" t="str">
        <f>IF(Data6[[#This Row],[WO'#:]]="","Riley #","WO#")</f>
        <v>Riley #</v>
      </c>
      <c r="Q904" s="7">
        <f>IFERROR(WEEKNUM(Data6[[#This Row],[Date:]]),"")</f>
        <v>21</v>
      </c>
      <c r="R904" s="6">
        <f t="shared" si="42"/>
        <v>45431</v>
      </c>
      <c r="S904" s="6">
        <f>Data6[[#This Row],[Week Start]]+7</f>
        <v>45438</v>
      </c>
      <c r="T904" s="7" t="str">
        <f t="shared" si="43"/>
        <v>5/19/2024 - 5/26/2024</v>
      </c>
      <c r="U904" s="7" t="str">
        <f t="shared" si="44"/>
        <v>Time Card</v>
      </c>
      <c r="V904" s="8" t="str">
        <f>RIGHT(TEXT(Data6[[#This Row],[Date:]],"mmddyyyy"),4)</f>
        <v>2024</v>
      </c>
      <c r="W904" s="8" t="str">
        <f>MID(TEXT(Data6[[#This Row],[Date:]],"mmddyyyy"),3,2)</f>
        <v>24</v>
      </c>
      <c r="X904" s="8" t="str">
        <f>LEFT(TEXT(Data6[[#This Row],[Date:]],"mmddyyyy"),2)</f>
        <v>05</v>
      </c>
      <c r="Y904" s="6">
        <f>DATE(Data6[[#This Row],[Year]],Data6[[#This Row],[Month]],Data6[[#This Row],[Day]])</f>
        <v>45436</v>
      </c>
    </row>
    <row r="905" spans="1:25">
      <c r="A905" s="5">
        <v>45437.262262615739</v>
      </c>
      <c r="B905" s="7" t="s">
        <v>35</v>
      </c>
      <c r="C905" s="6" t="s">
        <v>665</v>
      </c>
      <c r="D905" s="7" t="s">
        <v>379</v>
      </c>
      <c r="E905" s="8">
        <v>4</v>
      </c>
      <c r="F905" s="7" t="s">
        <v>68</v>
      </c>
      <c r="G905" s="7" t="s">
        <v>68</v>
      </c>
      <c r="H905" s="7" t="s">
        <v>380</v>
      </c>
      <c r="I905" s="7" t="s">
        <v>44</v>
      </c>
      <c r="J905" s="19" t="str">
        <f>IFERROR(INDEX('Employee Info'!$C$3:$E$200,MATCH(Data6[[#This Row],[Name:]],'Employee Info'!$B$3:$B$200,0),MATCH(Data6[[#This Row],[Hours Type:]],'Employee Info'!$C$2:$E$2,0)),"")</f>
        <v/>
      </c>
      <c r="K905" s="19" t="str">
        <f>IFERROR(INDEX('Employee Info'!$C$3:$J$200,MATCH(Data6[[#This Row],[Name:]],'Employee Info'!$B$3:$B$200,0),MATCH(Data6[[#Headers],[Truck]],'Employee Info'!$C$2:$J$2,0)),"")</f>
        <v/>
      </c>
      <c r="L905" s="19" t="str">
        <f>IFERROR(INDEX('Employee Info'!$C$3:$J$200,MATCH(Data6[[#This Row],[Name:]],'Employee Info'!$B$3:$B$200,0),MATCH(Data6[[#Headers],[Phone]],'Employee Info'!$C$2:$J$2,0)),"")</f>
        <v/>
      </c>
      <c r="M905" s="19" t="str">
        <f>IFERROR(INDEX('Employee Info'!$C$3:$J$200,MATCH(Data6[[#This Row],[Name:]],'Employee Info'!$B$3:$B$200,0),MATCH(Data6[[#Headers],[Tech]],'Employee Info'!$C$2:$J$2,0)),"")</f>
        <v/>
      </c>
      <c r="N905" s="19" t="str">
        <f>IFERROR(INDEX('Employee Info'!$C$3:$J$200,MATCH(Data6[[#This Row],[Name:]],'Employee Info'!$B$3:$B$200,0),MATCH(Data6[[#Headers],[Other]],'Employee Info'!$C$2:$J$2,0)),"")</f>
        <v/>
      </c>
      <c r="O905" s="19">
        <f>IFERROR((Data6[[#This Row],[Hours:]]*SUM(Data6[[#This Row],[Rate]:[Other]])),"")</f>
        <v>0</v>
      </c>
      <c r="P905" s="7" t="str">
        <f>IF(Data6[[#This Row],[WO'#:]]="","Riley #","WO#")</f>
        <v>Riley #</v>
      </c>
      <c r="Q905" s="7">
        <f>IFERROR(WEEKNUM(Data6[[#This Row],[Date:]]),"")</f>
        <v>21</v>
      </c>
      <c r="R905" s="6">
        <f t="shared" si="42"/>
        <v>45431</v>
      </c>
      <c r="S905" s="6">
        <f>Data6[[#This Row],[Week Start]]+7</f>
        <v>45438</v>
      </c>
      <c r="T905" s="7" t="str">
        <f t="shared" si="43"/>
        <v>5/19/2024 - 5/26/2024</v>
      </c>
      <c r="U905" s="7" t="str">
        <f t="shared" si="44"/>
        <v>Time Card</v>
      </c>
      <c r="V905" s="8" t="str">
        <f>RIGHT(TEXT(Data6[[#This Row],[Date:]],"mmddyyyy"),4)</f>
        <v>2024</v>
      </c>
      <c r="W905" s="8" t="str">
        <f>MID(TEXT(Data6[[#This Row],[Date:]],"mmddyyyy"),3,2)</f>
        <v>24</v>
      </c>
      <c r="X905" s="8" t="str">
        <f>LEFT(TEXT(Data6[[#This Row],[Date:]],"mmddyyyy"),2)</f>
        <v>05</v>
      </c>
      <c r="Y905" s="6">
        <f>DATE(Data6[[#This Row],[Year]],Data6[[#This Row],[Month]],Data6[[#This Row],[Day]])</f>
        <v>45436</v>
      </c>
    </row>
    <row r="906" spans="1:25">
      <c r="A906" s="5">
        <v>45436.574193171298</v>
      </c>
      <c r="B906" s="7" t="s">
        <v>492</v>
      </c>
      <c r="C906" s="6" t="s">
        <v>665</v>
      </c>
      <c r="D906" s="7" t="s">
        <v>670</v>
      </c>
      <c r="E906" s="8">
        <v>8</v>
      </c>
      <c r="F906" s="7" t="s">
        <v>68</v>
      </c>
      <c r="G906" s="7" t="s">
        <v>68</v>
      </c>
      <c r="H906" s="7" t="s">
        <v>577</v>
      </c>
      <c r="I906" s="7" t="s">
        <v>44</v>
      </c>
      <c r="J906" s="19" t="str">
        <f>IFERROR(INDEX('Employee Info'!$C$3:$E$200,MATCH(Data6[[#This Row],[Name:]],'Employee Info'!$B$3:$B$200,0),MATCH(Data6[[#This Row],[Hours Type:]],'Employee Info'!$C$2:$E$2,0)),"")</f>
        <v/>
      </c>
      <c r="K906" s="19" t="str">
        <f>IFERROR(INDEX('Employee Info'!$C$3:$J$200,MATCH(Data6[[#This Row],[Name:]],'Employee Info'!$B$3:$B$200,0),MATCH(Data6[[#Headers],[Truck]],'Employee Info'!$C$2:$J$2,0)),"")</f>
        <v/>
      </c>
      <c r="L906" s="19" t="str">
        <f>IFERROR(INDEX('Employee Info'!$C$3:$J$200,MATCH(Data6[[#This Row],[Name:]],'Employee Info'!$B$3:$B$200,0),MATCH(Data6[[#Headers],[Phone]],'Employee Info'!$C$2:$J$2,0)),"")</f>
        <v/>
      </c>
      <c r="M906" s="19" t="str">
        <f>IFERROR(INDEX('Employee Info'!$C$3:$J$200,MATCH(Data6[[#This Row],[Name:]],'Employee Info'!$B$3:$B$200,0),MATCH(Data6[[#Headers],[Tech]],'Employee Info'!$C$2:$J$2,0)),"")</f>
        <v/>
      </c>
      <c r="N906" s="19" t="str">
        <f>IFERROR(INDEX('Employee Info'!$C$3:$J$200,MATCH(Data6[[#This Row],[Name:]],'Employee Info'!$B$3:$B$200,0),MATCH(Data6[[#Headers],[Other]],'Employee Info'!$C$2:$J$2,0)),"")</f>
        <v/>
      </c>
      <c r="O906" s="19">
        <f>IFERROR((Data6[[#This Row],[Hours:]]*SUM(Data6[[#This Row],[Rate]:[Other]])),"")</f>
        <v>0</v>
      </c>
      <c r="P906" s="7" t="str">
        <f>IF(Data6[[#This Row],[WO'#:]]="","Riley #","WO#")</f>
        <v>Riley #</v>
      </c>
      <c r="Q906" s="7">
        <f>IFERROR(WEEKNUM(Data6[[#This Row],[Date:]]),"")</f>
        <v>21</v>
      </c>
      <c r="R906" s="6">
        <f t="shared" si="42"/>
        <v>45431</v>
      </c>
      <c r="S906" s="6">
        <f>Data6[[#This Row],[Week Start]]+7</f>
        <v>45438</v>
      </c>
      <c r="T906" s="7" t="str">
        <f t="shared" si="43"/>
        <v>5/19/2024 - 5/26/2024</v>
      </c>
      <c r="U906" s="7" t="str">
        <f t="shared" si="44"/>
        <v>Time Card</v>
      </c>
      <c r="V906" s="8" t="str">
        <f>RIGHT(TEXT(Data6[[#This Row],[Date:]],"mmddyyyy"),4)</f>
        <v>2024</v>
      </c>
      <c r="W906" s="8" t="str">
        <f>MID(TEXT(Data6[[#This Row],[Date:]],"mmddyyyy"),3,2)</f>
        <v>24</v>
      </c>
      <c r="X906" s="8" t="str">
        <f>LEFT(TEXT(Data6[[#This Row],[Date:]],"mmddyyyy"),2)</f>
        <v>05</v>
      </c>
      <c r="Y906" s="6">
        <f>DATE(Data6[[#This Row],[Year]],Data6[[#This Row],[Month]],Data6[[#This Row],[Day]])</f>
        <v>45436</v>
      </c>
    </row>
    <row r="907" spans="1:25">
      <c r="A907" s="5">
        <v>45436.574399074074</v>
      </c>
      <c r="B907" s="7" t="s">
        <v>65</v>
      </c>
      <c r="C907" s="6" t="s">
        <v>665</v>
      </c>
      <c r="D907" s="7" t="s">
        <v>670</v>
      </c>
      <c r="E907" s="8">
        <v>8</v>
      </c>
      <c r="F907" s="7" t="s">
        <v>68</v>
      </c>
      <c r="G907" s="7" t="s">
        <v>68</v>
      </c>
      <c r="H907" s="7" t="s">
        <v>577</v>
      </c>
      <c r="I907" s="7" t="s">
        <v>44</v>
      </c>
      <c r="J907" s="19" t="str">
        <f>IFERROR(INDEX('Employee Info'!$C$3:$E$200,MATCH(Data6[[#This Row],[Name:]],'Employee Info'!$B$3:$B$200,0),MATCH(Data6[[#This Row],[Hours Type:]],'Employee Info'!$C$2:$E$2,0)),"")</f>
        <v/>
      </c>
      <c r="K907" s="19" t="str">
        <f>IFERROR(INDEX('Employee Info'!$C$3:$J$200,MATCH(Data6[[#This Row],[Name:]],'Employee Info'!$B$3:$B$200,0),MATCH(Data6[[#Headers],[Truck]],'Employee Info'!$C$2:$J$2,0)),"")</f>
        <v/>
      </c>
      <c r="L907" s="19" t="str">
        <f>IFERROR(INDEX('Employee Info'!$C$3:$J$200,MATCH(Data6[[#This Row],[Name:]],'Employee Info'!$B$3:$B$200,0),MATCH(Data6[[#Headers],[Phone]],'Employee Info'!$C$2:$J$2,0)),"")</f>
        <v/>
      </c>
      <c r="M907" s="19" t="str">
        <f>IFERROR(INDEX('Employee Info'!$C$3:$J$200,MATCH(Data6[[#This Row],[Name:]],'Employee Info'!$B$3:$B$200,0),MATCH(Data6[[#Headers],[Tech]],'Employee Info'!$C$2:$J$2,0)),"")</f>
        <v/>
      </c>
      <c r="N907" s="19" t="str">
        <f>IFERROR(INDEX('Employee Info'!$C$3:$J$200,MATCH(Data6[[#This Row],[Name:]],'Employee Info'!$B$3:$B$200,0),MATCH(Data6[[#Headers],[Other]],'Employee Info'!$C$2:$J$2,0)),"")</f>
        <v/>
      </c>
      <c r="O907" s="19">
        <f>IFERROR((Data6[[#This Row],[Hours:]]*SUM(Data6[[#This Row],[Rate]:[Other]])),"")</f>
        <v>0</v>
      </c>
      <c r="P907" s="7" t="str">
        <f>IF(Data6[[#This Row],[WO'#:]]="","Riley #","WO#")</f>
        <v>Riley #</v>
      </c>
      <c r="Q907" s="7">
        <f>IFERROR(WEEKNUM(Data6[[#This Row],[Date:]]),"")</f>
        <v>21</v>
      </c>
      <c r="R907" s="6">
        <f t="shared" si="42"/>
        <v>45431</v>
      </c>
      <c r="S907" s="6">
        <f>Data6[[#This Row],[Week Start]]+7</f>
        <v>45438</v>
      </c>
      <c r="T907" s="7" t="str">
        <f t="shared" si="43"/>
        <v>5/19/2024 - 5/26/2024</v>
      </c>
      <c r="U907" s="7" t="str">
        <f t="shared" si="44"/>
        <v>Time Card</v>
      </c>
      <c r="V907" s="8" t="str">
        <f>RIGHT(TEXT(Data6[[#This Row],[Date:]],"mmddyyyy"),4)</f>
        <v>2024</v>
      </c>
      <c r="W907" s="8" t="str">
        <f>MID(TEXT(Data6[[#This Row],[Date:]],"mmddyyyy"),3,2)</f>
        <v>24</v>
      </c>
      <c r="X907" s="8" t="str">
        <f>LEFT(TEXT(Data6[[#This Row],[Date:]],"mmddyyyy"),2)</f>
        <v>05</v>
      </c>
      <c r="Y907" s="6">
        <f>DATE(Data6[[#This Row],[Year]],Data6[[#This Row],[Month]],Data6[[#This Row],[Day]])</f>
        <v>45436</v>
      </c>
    </row>
    <row r="908" spans="1:25">
      <c r="A908" s="5">
        <v>45437.261441087961</v>
      </c>
      <c r="B908" s="7" t="s">
        <v>35</v>
      </c>
      <c r="C908" s="6" t="s">
        <v>665</v>
      </c>
      <c r="D908" s="7" t="s">
        <v>671</v>
      </c>
      <c r="E908" s="8">
        <v>2</v>
      </c>
      <c r="F908" s="7" t="s">
        <v>68</v>
      </c>
      <c r="G908" s="7" t="s">
        <v>68</v>
      </c>
      <c r="H908" s="7" t="s">
        <v>577</v>
      </c>
      <c r="I908" s="7" t="s">
        <v>45</v>
      </c>
      <c r="J908" s="19" t="str">
        <f>IFERROR(INDEX('Employee Info'!$C$3:$E$200,MATCH(Data6[[#This Row],[Name:]],'Employee Info'!$B$3:$B$200,0),MATCH(Data6[[#This Row],[Hours Type:]],'Employee Info'!$C$2:$E$2,0)),"")</f>
        <v/>
      </c>
      <c r="K908" s="19" t="str">
        <f>IFERROR(INDEX('Employee Info'!$C$3:$J$200,MATCH(Data6[[#This Row],[Name:]],'Employee Info'!$B$3:$B$200,0),MATCH(Data6[[#Headers],[Truck]],'Employee Info'!$C$2:$J$2,0)),"")</f>
        <v/>
      </c>
      <c r="L908" s="19" t="str">
        <f>IFERROR(INDEX('Employee Info'!$C$3:$J$200,MATCH(Data6[[#This Row],[Name:]],'Employee Info'!$B$3:$B$200,0),MATCH(Data6[[#Headers],[Phone]],'Employee Info'!$C$2:$J$2,0)),"")</f>
        <v/>
      </c>
      <c r="M908" s="19" t="str">
        <f>IFERROR(INDEX('Employee Info'!$C$3:$J$200,MATCH(Data6[[#This Row],[Name:]],'Employee Info'!$B$3:$B$200,0),MATCH(Data6[[#Headers],[Tech]],'Employee Info'!$C$2:$J$2,0)),"")</f>
        <v/>
      </c>
      <c r="N908" s="19" t="str">
        <f>IFERROR(INDEX('Employee Info'!$C$3:$J$200,MATCH(Data6[[#This Row],[Name:]],'Employee Info'!$B$3:$B$200,0),MATCH(Data6[[#Headers],[Other]],'Employee Info'!$C$2:$J$2,0)),"")</f>
        <v/>
      </c>
      <c r="O908" s="19">
        <f>IFERROR((Data6[[#This Row],[Hours:]]*SUM(Data6[[#This Row],[Rate]:[Other]])),"")</f>
        <v>0</v>
      </c>
      <c r="P908" s="7" t="str">
        <f>IF(Data6[[#This Row],[WO'#:]]="","Riley #","WO#")</f>
        <v>Riley #</v>
      </c>
      <c r="Q908" s="7">
        <f>IFERROR(WEEKNUM(Data6[[#This Row],[Date:]]),"")</f>
        <v>21</v>
      </c>
      <c r="R908" s="6">
        <f t="shared" si="42"/>
        <v>45431</v>
      </c>
      <c r="S908" s="6">
        <f>Data6[[#This Row],[Week Start]]+7</f>
        <v>45438</v>
      </c>
      <c r="T908" s="7" t="str">
        <f t="shared" si="43"/>
        <v>5/19/2024 - 5/26/2024</v>
      </c>
      <c r="U908" s="7" t="str">
        <f t="shared" si="44"/>
        <v>Time Card</v>
      </c>
      <c r="V908" s="8" t="str">
        <f>RIGHT(TEXT(Data6[[#This Row],[Date:]],"mmddyyyy"),4)</f>
        <v>2024</v>
      </c>
      <c r="W908" s="8" t="str">
        <f>MID(TEXT(Data6[[#This Row],[Date:]],"mmddyyyy"),3,2)</f>
        <v>24</v>
      </c>
      <c r="X908" s="8" t="str">
        <f>LEFT(TEXT(Data6[[#This Row],[Date:]],"mmddyyyy"),2)</f>
        <v>05</v>
      </c>
      <c r="Y908" s="6">
        <f>DATE(Data6[[#This Row],[Year]],Data6[[#This Row],[Month]],Data6[[#This Row],[Day]])</f>
        <v>45436</v>
      </c>
    </row>
    <row r="909" spans="1:25">
      <c r="A909" s="5">
        <v>45437.261667013889</v>
      </c>
      <c r="B909" s="7" t="s">
        <v>35</v>
      </c>
      <c r="C909" s="6" t="s">
        <v>665</v>
      </c>
      <c r="D909" s="7" t="s">
        <v>671</v>
      </c>
      <c r="E909" s="8">
        <v>2</v>
      </c>
      <c r="F909" s="7" t="s">
        <v>68</v>
      </c>
      <c r="G909" s="7" t="s">
        <v>68</v>
      </c>
      <c r="H909" s="7" t="s">
        <v>577</v>
      </c>
      <c r="I909" s="7" t="s">
        <v>44</v>
      </c>
      <c r="J909" s="19" t="str">
        <f>IFERROR(INDEX('Employee Info'!$C$3:$E$200,MATCH(Data6[[#This Row],[Name:]],'Employee Info'!$B$3:$B$200,0),MATCH(Data6[[#This Row],[Hours Type:]],'Employee Info'!$C$2:$E$2,0)),"")</f>
        <v/>
      </c>
      <c r="K909" s="19" t="str">
        <f>IFERROR(INDEX('Employee Info'!$C$3:$J$200,MATCH(Data6[[#This Row],[Name:]],'Employee Info'!$B$3:$B$200,0),MATCH(Data6[[#Headers],[Truck]],'Employee Info'!$C$2:$J$2,0)),"")</f>
        <v/>
      </c>
      <c r="L909" s="19" t="str">
        <f>IFERROR(INDEX('Employee Info'!$C$3:$J$200,MATCH(Data6[[#This Row],[Name:]],'Employee Info'!$B$3:$B$200,0),MATCH(Data6[[#Headers],[Phone]],'Employee Info'!$C$2:$J$2,0)),"")</f>
        <v/>
      </c>
      <c r="M909" s="19" t="str">
        <f>IFERROR(INDEX('Employee Info'!$C$3:$J$200,MATCH(Data6[[#This Row],[Name:]],'Employee Info'!$B$3:$B$200,0),MATCH(Data6[[#Headers],[Tech]],'Employee Info'!$C$2:$J$2,0)),"")</f>
        <v/>
      </c>
      <c r="N909" s="19" t="str">
        <f>IFERROR(INDEX('Employee Info'!$C$3:$J$200,MATCH(Data6[[#This Row],[Name:]],'Employee Info'!$B$3:$B$200,0),MATCH(Data6[[#Headers],[Other]],'Employee Info'!$C$2:$J$2,0)),"")</f>
        <v/>
      </c>
      <c r="O909" s="19">
        <f>IFERROR((Data6[[#This Row],[Hours:]]*SUM(Data6[[#This Row],[Rate]:[Other]])),"")</f>
        <v>0</v>
      </c>
      <c r="P909" s="7" t="str">
        <f>IF(Data6[[#This Row],[WO'#:]]="","Riley #","WO#")</f>
        <v>Riley #</v>
      </c>
      <c r="Q909" s="7">
        <f>IFERROR(WEEKNUM(Data6[[#This Row],[Date:]]),"")</f>
        <v>21</v>
      </c>
      <c r="R909" s="6">
        <f t="shared" si="42"/>
        <v>45431</v>
      </c>
      <c r="S909" s="6">
        <f>Data6[[#This Row],[Week Start]]+7</f>
        <v>45438</v>
      </c>
      <c r="T909" s="7" t="str">
        <f t="shared" si="43"/>
        <v>5/19/2024 - 5/26/2024</v>
      </c>
      <c r="U909" s="7" t="str">
        <f t="shared" si="44"/>
        <v>Time Card</v>
      </c>
      <c r="V909" s="8" t="str">
        <f>RIGHT(TEXT(Data6[[#This Row],[Date:]],"mmddyyyy"),4)</f>
        <v>2024</v>
      </c>
      <c r="W909" s="8" t="str">
        <f>MID(TEXT(Data6[[#This Row],[Date:]],"mmddyyyy"),3,2)</f>
        <v>24</v>
      </c>
      <c r="X909" s="8" t="str">
        <f>LEFT(TEXT(Data6[[#This Row],[Date:]],"mmddyyyy"),2)</f>
        <v>05</v>
      </c>
      <c r="Y909" s="6">
        <f>DATE(Data6[[#This Row],[Year]],Data6[[#This Row],[Month]],Data6[[#This Row],[Day]])</f>
        <v>45436</v>
      </c>
    </row>
    <row r="910" spans="1:25">
      <c r="A910" s="5">
        <v>45436.569356712964</v>
      </c>
      <c r="B910" s="7" t="s">
        <v>23</v>
      </c>
      <c r="C910" s="6" t="s">
        <v>665</v>
      </c>
      <c r="D910" s="7" t="s">
        <v>669</v>
      </c>
      <c r="E910" s="8">
        <v>2</v>
      </c>
      <c r="F910" s="7" t="s">
        <v>68</v>
      </c>
      <c r="G910" s="7" t="s">
        <v>68</v>
      </c>
      <c r="H910" s="7" t="s">
        <v>661</v>
      </c>
      <c r="I910" s="7" t="s">
        <v>44</v>
      </c>
      <c r="J910" s="19" t="str">
        <f>IFERROR(INDEX('Employee Info'!$C$3:$E$200,MATCH(Data6[[#This Row],[Name:]],'Employee Info'!$B$3:$B$200,0),MATCH(Data6[[#This Row],[Hours Type:]],'Employee Info'!$C$2:$E$2,0)),"")</f>
        <v/>
      </c>
      <c r="K910" s="19" t="str">
        <f>IFERROR(INDEX('Employee Info'!$C$3:$J$200,MATCH(Data6[[#This Row],[Name:]],'Employee Info'!$B$3:$B$200,0),MATCH(Data6[[#Headers],[Truck]],'Employee Info'!$C$2:$J$2,0)),"")</f>
        <v/>
      </c>
      <c r="L910" s="19" t="str">
        <f>IFERROR(INDEX('Employee Info'!$C$3:$J$200,MATCH(Data6[[#This Row],[Name:]],'Employee Info'!$B$3:$B$200,0),MATCH(Data6[[#Headers],[Phone]],'Employee Info'!$C$2:$J$2,0)),"")</f>
        <v/>
      </c>
      <c r="M910" s="19" t="str">
        <f>IFERROR(INDEX('Employee Info'!$C$3:$J$200,MATCH(Data6[[#This Row],[Name:]],'Employee Info'!$B$3:$B$200,0),MATCH(Data6[[#Headers],[Tech]],'Employee Info'!$C$2:$J$2,0)),"")</f>
        <v/>
      </c>
      <c r="N910" s="19" t="str">
        <f>IFERROR(INDEX('Employee Info'!$C$3:$J$200,MATCH(Data6[[#This Row],[Name:]],'Employee Info'!$B$3:$B$200,0),MATCH(Data6[[#Headers],[Other]],'Employee Info'!$C$2:$J$2,0)),"")</f>
        <v/>
      </c>
      <c r="O910" s="19">
        <f>IFERROR((Data6[[#This Row],[Hours:]]*SUM(Data6[[#This Row],[Rate]:[Other]])),"")</f>
        <v>0</v>
      </c>
      <c r="P910" s="7" t="str">
        <f>IF(Data6[[#This Row],[WO'#:]]="","Riley #","WO#")</f>
        <v>Riley #</v>
      </c>
      <c r="Q910" s="7">
        <f>IFERROR(WEEKNUM(Data6[[#This Row],[Date:]]),"")</f>
        <v>21</v>
      </c>
      <c r="R910" s="6">
        <f t="shared" si="42"/>
        <v>45431</v>
      </c>
      <c r="S910" s="6">
        <f>Data6[[#This Row],[Week Start]]+7</f>
        <v>45438</v>
      </c>
      <c r="T910" s="7" t="str">
        <f t="shared" si="43"/>
        <v>5/19/2024 - 5/26/2024</v>
      </c>
      <c r="U910" s="7" t="str">
        <f t="shared" si="44"/>
        <v>Time Card</v>
      </c>
      <c r="V910" s="8" t="str">
        <f>RIGHT(TEXT(Data6[[#This Row],[Date:]],"mmddyyyy"),4)</f>
        <v>2024</v>
      </c>
      <c r="W910" s="8" t="str">
        <f>MID(TEXT(Data6[[#This Row],[Date:]],"mmddyyyy"),3,2)</f>
        <v>24</v>
      </c>
      <c r="X910" s="8" t="str">
        <f>LEFT(TEXT(Data6[[#This Row],[Date:]],"mmddyyyy"),2)</f>
        <v>05</v>
      </c>
      <c r="Y910" s="6">
        <f>DATE(Data6[[#This Row],[Year]],Data6[[#This Row],[Month]],Data6[[#This Row],[Day]])</f>
        <v>45436</v>
      </c>
    </row>
    <row r="911" spans="1:25">
      <c r="A911" s="5">
        <v>45437.332950231481</v>
      </c>
      <c r="B911" s="7" t="s">
        <v>66</v>
      </c>
      <c r="C911" s="6" t="s">
        <v>673</v>
      </c>
      <c r="D911" s="7" t="s">
        <v>674</v>
      </c>
      <c r="E911" s="8">
        <v>8</v>
      </c>
      <c r="F911" s="7">
        <v>7107358</v>
      </c>
      <c r="G911" s="7" t="s">
        <v>68</v>
      </c>
      <c r="H911" s="7" t="s">
        <v>69</v>
      </c>
      <c r="I911" s="7" t="s">
        <v>45</v>
      </c>
      <c r="J911" s="19" t="str">
        <f>IFERROR(INDEX('Employee Info'!$C$3:$E$200,MATCH(Data6[[#This Row],[Name:]],'Employee Info'!$B$3:$B$200,0),MATCH(Data6[[#This Row],[Hours Type:]],'Employee Info'!$C$2:$E$2,0)),"")</f>
        <v/>
      </c>
      <c r="K911" s="19" t="str">
        <f>IFERROR(INDEX('Employee Info'!$C$3:$J$200,MATCH(Data6[[#This Row],[Name:]],'Employee Info'!$B$3:$B$200,0),MATCH(Data6[[#Headers],[Truck]],'Employee Info'!$C$2:$J$2,0)),"")</f>
        <v/>
      </c>
      <c r="L911" s="19" t="str">
        <f>IFERROR(INDEX('Employee Info'!$C$3:$J$200,MATCH(Data6[[#This Row],[Name:]],'Employee Info'!$B$3:$B$200,0),MATCH(Data6[[#Headers],[Phone]],'Employee Info'!$C$2:$J$2,0)),"")</f>
        <v/>
      </c>
      <c r="M911" s="19" t="str">
        <f>IFERROR(INDEX('Employee Info'!$C$3:$J$200,MATCH(Data6[[#This Row],[Name:]],'Employee Info'!$B$3:$B$200,0),MATCH(Data6[[#Headers],[Tech]],'Employee Info'!$C$2:$J$2,0)),"")</f>
        <v/>
      </c>
      <c r="N911" s="19" t="str">
        <f>IFERROR(INDEX('Employee Info'!$C$3:$J$200,MATCH(Data6[[#This Row],[Name:]],'Employee Info'!$B$3:$B$200,0),MATCH(Data6[[#Headers],[Other]],'Employee Info'!$C$2:$J$2,0)),"")</f>
        <v/>
      </c>
      <c r="O911" s="19">
        <f>IFERROR((Data6[[#This Row],[Hours:]]*SUM(Data6[[#This Row],[Rate]:[Other]])),"")</f>
        <v>0</v>
      </c>
      <c r="P911" s="7" t="str">
        <f>IF(Data6[[#This Row],[WO'#:]]="","Riley #","WO#")</f>
        <v>WO#</v>
      </c>
      <c r="Q911" s="7">
        <f>IFERROR(WEEKNUM(Data6[[#This Row],[Date:]]),"")</f>
        <v>21</v>
      </c>
      <c r="R911" s="6">
        <f t="shared" si="42"/>
        <v>45431</v>
      </c>
      <c r="S911" s="6">
        <f>Data6[[#This Row],[Week Start]]+7</f>
        <v>45438</v>
      </c>
      <c r="T911" s="7" t="str">
        <f t="shared" si="43"/>
        <v>5/19/2024 - 5/26/2024</v>
      </c>
      <c r="U911" s="7" t="str">
        <f t="shared" si="44"/>
        <v>Time Card</v>
      </c>
      <c r="V911" s="8" t="str">
        <f>RIGHT(TEXT(Data6[[#This Row],[Date:]],"mmddyyyy"),4)</f>
        <v>2024</v>
      </c>
      <c r="W911" s="8" t="str">
        <f>MID(TEXT(Data6[[#This Row],[Date:]],"mmddyyyy"),3,2)</f>
        <v>25</v>
      </c>
      <c r="X911" s="8" t="str">
        <f>LEFT(TEXT(Data6[[#This Row],[Date:]],"mmddyyyy"),2)</f>
        <v>05</v>
      </c>
      <c r="Y911" s="6">
        <f>DATE(Data6[[#This Row],[Year]],Data6[[#This Row],[Month]],Data6[[#This Row],[Day]])</f>
        <v>45437</v>
      </c>
    </row>
    <row r="912" spans="1:25">
      <c r="A912" s="5">
        <v>45437.571138078703</v>
      </c>
      <c r="B912" s="7" t="s">
        <v>492</v>
      </c>
      <c r="C912" s="6" t="s">
        <v>673</v>
      </c>
      <c r="D912" s="7" t="s">
        <v>675</v>
      </c>
      <c r="E912" s="8">
        <v>8</v>
      </c>
      <c r="F912" s="7">
        <v>7107910</v>
      </c>
      <c r="G912" s="7" t="s">
        <v>68</v>
      </c>
      <c r="H912" s="7" t="s">
        <v>69</v>
      </c>
      <c r="I912" s="7" t="s">
        <v>45</v>
      </c>
      <c r="J912" s="19" t="str">
        <f>IFERROR(INDEX('Employee Info'!$C$3:$E$200,MATCH(Data6[[#This Row],[Name:]],'Employee Info'!$B$3:$B$200,0),MATCH(Data6[[#This Row],[Hours Type:]],'Employee Info'!$C$2:$E$2,0)),"")</f>
        <v/>
      </c>
      <c r="K912" s="19" t="str">
        <f>IFERROR(INDEX('Employee Info'!$C$3:$J$200,MATCH(Data6[[#This Row],[Name:]],'Employee Info'!$B$3:$B$200,0),MATCH(Data6[[#Headers],[Truck]],'Employee Info'!$C$2:$J$2,0)),"")</f>
        <v/>
      </c>
      <c r="L912" s="19" t="str">
        <f>IFERROR(INDEX('Employee Info'!$C$3:$J$200,MATCH(Data6[[#This Row],[Name:]],'Employee Info'!$B$3:$B$200,0),MATCH(Data6[[#Headers],[Phone]],'Employee Info'!$C$2:$J$2,0)),"")</f>
        <v/>
      </c>
      <c r="M912" s="19" t="str">
        <f>IFERROR(INDEX('Employee Info'!$C$3:$J$200,MATCH(Data6[[#This Row],[Name:]],'Employee Info'!$B$3:$B$200,0),MATCH(Data6[[#Headers],[Tech]],'Employee Info'!$C$2:$J$2,0)),"")</f>
        <v/>
      </c>
      <c r="N912" s="19" t="str">
        <f>IFERROR(INDEX('Employee Info'!$C$3:$J$200,MATCH(Data6[[#This Row],[Name:]],'Employee Info'!$B$3:$B$200,0),MATCH(Data6[[#Headers],[Other]],'Employee Info'!$C$2:$J$2,0)),"")</f>
        <v/>
      </c>
      <c r="O912" s="19">
        <f>IFERROR((Data6[[#This Row],[Hours:]]*SUM(Data6[[#This Row],[Rate]:[Other]])),"")</f>
        <v>0</v>
      </c>
      <c r="P912" s="7" t="str">
        <f>IF(Data6[[#This Row],[WO'#:]]="","Riley #","WO#")</f>
        <v>WO#</v>
      </c>
      <c r="Q912" s="7">
        <f>IFERROR(WEEKNUM(Data6[[#This Row],[Date:]]),"")</f>
        <v>21</v>
      </c>
      <c r="R912" s="6">
        <f t="shared" si="42"/>
        <v>45431</v>
      </c>
      <c r="S912" s="6">
        <f>Data6[[#This Row],[Week Start]]+7</f>
        <v>45438</v>
      </c>
      <c r="T912" s="7" t="str">
        <f t="shared" si="43"/>
        <v>5/19/2024 - 5/26/2024</v>
      </c>
      <c r="U912" s="7" t="str">
        <f t="shared" si="44"/>
        <v>Time Card</v>
      </c>
      <c r="V912" s="8" t="str">
        <f>RIGHT(TEXT(Data6[[#This Row],[Date:]],"mmddyyyy"),4)</f>
        <v>2024</v>
      </c>
      <c r="W912" s="8" t="str">
        <f>MID(TEXT(Data6[[#This Row],[Date:]],"mmddyyyy"),3,2)</f>
        <v>25</v>
      </c>
      <c r="X912" s="8" t="str">
        <f>LEFT(TEXT(Data6[[#This Row],[Date:]],"mmddyyyy"),2)</f>
        <v>05</v>
      </c>
      <c r="Y912" s="6">
        <f>DATE(Data6[[#This Row],[Year]],Data6[[#This Row],[Month]],Data6[[#This Row],[Day]])</f>
        <v>45437</v>
      </c>
    </row>
    <row r="913" spans="1:25">
      <c r="A913" s="5">
        <v>45437.571256712959</v>
      </c>
      <c r="B913" s="7" t="s">
        <v>65</v>
      </c>
      <c r="C913" s="6" t="s">
        <v>673</v>
      </c>
      <c r="D913" s="7" t="s">
        <v>675</v>
      </c>
      <c r="E913" s="8">
        <v>8</v>
      </c>
      <c r="F913" s="7">
        <v>7107910</v>
      </c>
      <c r="G913" s="7" t="s">
        <v>68</v>
      </c>
      <c r="H913" s="7" t="s">
        <v>69</v>
      </c>
      <c r="I913" s="7" t="s">
        <v>45</v>
      </c>
      <c r="J913" s="19" t="str">
        <f>IFERROR(INDEX('Employee Info'!$C$3:$E$200,MATCH(Data6[[#This Row],[Name:]],'Employee Info'!$B$3:$B$200,0),MATCH(Data6[[#This Row],[Hours Type:]],'Employee Info'!$C$2:$E$2,0)),"")</f>
        <v/>
      </c>
      <c r="K913" s="19" t="str">
        <f>IFERROR(INDEX('Employee Info'!$C$3:$J$200,MATCH(Data6[[#This Row],[Name:]],'Employee Info'!$B$3:$B$200,0),MATCH(Data6[[#Headers],[Truck]],'Employee Info'!$C$2:$J$2,0)),"")</f>
        <v/>
      </c>
      <c r="L913" s="19" t="str">
        <f>IFERROR(INDEX('Employee Info'!$C$3:$J$200,MATCH(Data6[[#This Row],[Name:]],'Employee Info'!$B$3:$B$200,0),MATCH(Data6[[#Headers],[Phone]],'Employee Info'!$C$2:$J$2,0)),"")</f>
        <v/>
      </c>
      <c r="M913" s="19" t="str">
        <f>IFERROR(INDEX('Employee Info'!$C$3:$J$200,MATCH(Data6[[#This Row],[Name:]],'Employee Info'!$B$3:$B$200,0),MATCH(Data6[[#Headers],[Tech]],'Employee Info'!$C$2:$J$2,0)),"")</f>
        <v/>
      </c>
      <c r="N913" s="19" t="str">
        <f>IFERROR(INDEX('Employee Info'!$C$3:$J$200,MATCH(Data6[[#This Row],[Name:]],'Employee Info'!$B$3:$B$200,0),MATCH(Data6[[#Headers],[Other]],'Employee Info'!$C$2:$J$2,0)),"")</f>
        <v/>
      </c>
      <c r="O913" s="19">
        <f>IFERROR((Data6[[#This Row],[Hours:]]*SUM(Data6[[#This Row],[Rate]:[Other]])),"")</f>
        <v>0</v>
      </c>
      <c r="P913" s="7" t="str">
        <f>IF(Data6[[#This Row],[WO'#:]]="","Riley #","WO#")</f>
        <v>WO#</v>
      </c>
      <c r="Q913" s="7">
        <f>IFERROR(WEEKNUM(Data6[[#This Row],[Date:]]),"")</f>
        <v>21</v>
      </c>
      <c r="R913" s="6">
        <f t="shared" si="42"/>
        <v>45431</v>
      </c>
      <c r="S913" s="6">
        <f>Data6[[#This Row],[Week Start]]+7</f>
        <v>45438</v>
      </c>
      <c r="T913" s="7" t="str">
        <f t="shared" si="43"/>
        <v>5/19/2024 - 5/26/2024</v>
      </c>
      <c r="U913" s="7" t="str">
        <f t="shared" si="44"/>
        <v>Time Card</v>
      </c>
      <c r="V913" s="8" t="str">
        <f>RIGHT(TEXT(Data6[[#This Row],[Date:]],"mmddyyyy"),4)</f>
        <v>2024</v>
      </c>
      <c r="W913" s="8" t="str">
        <f>MID(TEXT(Data6[[#This Row],[Date:]],"mmddyyyy"),3,2)</f>
        <v>25</v>
      </c>
      <c r="X913" s="8" t="str">
        <f>LEFT(TEXT(Data6[[#This Row],[Date:]],"mmddyyyy"),2)</f>
        <v>05</v>
      </c>
      <c r="Y913" s="6">
        <f>DATE(Data6[[#This Row],[Year]],Data6[[#This Row],[Month]],Data6[[#This Row],[Day]])</f>
        <v>45437</v>
      </c>
    </row>
    <row r="914" spans="1:25">
      <c r="A914" s="5">
        <v>45437.497242361111</v>
      </c>
      <c r="B914" s="7" t="s">
        <v>23</v>
      </c>
      <c r="C914" s="6" t="s">
        <v>673</v>
      </c>
      <c r="D914" s="7" t="s">
        <v>676</v>
      </c>
      <c r="E914" s="8">
        <v>6</v>
      </c>
      <c r="F914" s="7" t="s">
        <v>68</v>
      </c>
      <c r="G914" s="7" t="s">
        <v>68</v>
      </c>
      <c r="H914" s="7" t="s">
        <v>616</v>
      </c>
      <c r="I914" s="7" t="s">
        <v>45</v>
      </c>
      <c r="J914" s="19" t="str">
        <f>IFERROR(INDEX('Employee Info'!$C$3:$E$200,MATCH(Data6[[#This Row],[Name:]],'Employee Info'!$B$3:$B$200,0),MATCH(Data6[[#This Row],[Hours Type:]],'Employee Info'!$C$2:$E$2,0)),"")</f>
        <v/>
      </c>
      <c r="K914" s="19" t="str">
        <f>IFERROR(INDEX('Employee Info'!$C$3:$J$200,MATCH(Data6[[#This Row],[Name:]],'Employee Info'!$B$3:$B$200,0),MATCH(Data6[[#Headers],[Truck]],'Employee Info'!$C$2:$J$2,0)),"")</f>
        <v/>
      </c>
      <c r="L914" s="19" t="str">
        <f>IFERROR(INDEX('Employee Info'!$C$3:$J$200,MATCH(Data6[[#This Row],[Name:]],'Employee Info'!$B$3:$B$200,0),MATCH(Data6[[#Headers],[Phone]],'Employee Info'!$C$2:$J$2,0)),"")</f>
        <v/>
      </c>
      <c r="M914" s="19" t="str">
        <f>IFERROR(INDEX('Employee Info'!$C$3:$J$200,MATCH(Data6[[#This Row],[Name:]],'Employee Info'!$B$3:$B$200,0),MATCH(Data6[[#Headers],[Tech]],'Employee Info'!$C$2:$J$2,0)),"")</f>
        <v/>
      </c>
      <c r="N914" s="19" t="str">
        <f>IFERROR(INDEX('Employee Info'!$C$3:$J$200,MATCH(Data6[[#This Row],[Name:]],'Employee Info'!$B$3:$B$200,0),MATCH(Data6[[#Headers],[Other]],'Employee Info'!$C$2:$J$2,0)),"")</f>
        <v/>
      </c>
      <c r="O914" s="19">
        <f>IFERROR((Data6[[#This Row],[Hours:]]*SUM(Data6[[#This Row],[Rate]:[Other]])),"")</f>
        <v>0</v>
      </c>
      <c r="P914" s="7" t="str">
        <f>IF(Data6[[#This Row],[WO'#:]]="","Riley #","WO#")</f>
        <v>Riley #</v>
      </c>
      <c r="Q914" s="7">
        <f>IFERROR(WEEKNUM(Data6[[#This Row],[Date:]]),"")</f>
        <v>21</v>
      </c>
      <c r="R914" s="6">
        <f t="shared" si="42"/>
        <v>45431</v>
      </c>
      <c r="S914" s="6">
        <f>Data6[[#This Row],[Week Start]]+7</f>
        <v>45438</v>
      </c>
      <c r="T914" s="7" t="str">
        <f t="shared" si="43"/>
        <v>5/19/2024 - 5/26/2024</v>
      </c>
      <c r="U914" s="7" t="str">
        <f t="shared" si="44"/>
        <v>Time Card</v>
      </c>
      <c r="V914" s="8" t="str">
        <f>RIGHT(TEXT(Data6[[#This Row],[Date:]],"mmddyyyy"),4)</f>
        <v>2024</v>
      </c>
      <c r="W914" s="8" t="str">
        <f>MID(TEXT(Data6[[#This Row],[Date:]],"mmddyyyy"),3,2)</f>
        <v>25</v>
      </c>
      <c r="X914" s="8" t="str">
        <f>LEFT(TEXT(Data6[[#This Row],[Date:]],"mmddyyyy"),2)</f>
        <v>05</v>
      </c>
      <c r="Y914" s="6">
        <f>DATE(Data6[[#This Row],[Year]],Data6[[#This Row],[Month]],Data6[[#This Row],[Day]])</f>
        <v>45437</v>
      </c>
    </row>
    <row r="915" spans="1:25">
      <c r="A915" s="5">
        <v>45437.583450231483</v>
      </c>
      <c r="B915" s="7" t="s">
        <v>35</v>
      </c>
      <c r="C915" s="6" t="s">
        <v>673</v>
      </c>
      <c r="D915" s="7" t="s">
        <v>677</v>
      </c>
      <c r="E915" s="8">
        <v>8</v>
      </c>
      <c r="F915" s="7" t="s">
        <v>68</v>
      </c>
      <c r="G915" s="7" t="s">
        <v>68</v>
      </c>
      <c r="H915" s="7" t="s">
        <v>616</v>
      </c>
      <c r="I915" s="7" t="s">
        <v>45</v>
      </c>
      <c r="J915" s="19" t="str">
        <f>IFERROR(INDEX('Employee Info'!$C$3:$E$200,MATCH(Data6[[#This Row],[Name:]],'Employee Info'!$B$3:$B$200,0),MATCH(Data6[[#This Row],[Hours Type:]],'Employee Info'!$C$2:$E$2,0)),"")</f>
        <v/>
      </c>
      <c r="K915" s="19" t="str">
        <f>IFERROR(INDEX('Employee Info'!$C$3:$J$200,MATCH(Data6[[#This Row],[Name:]],'Employee Info'!$B$3:$B$200,0),MATCH(Data6[[#Headers],[Truck]],'Employee Info'!$C$2:$J$2,0)),"")</f>
        <v/>
      </c>
      <c r="L915" s="19" t="str">
        <f>IFERROR(INDEX('Employee Info'!$C$3:$J$200,MATCH(Data6[[#This Row],[Name:]],'Employee Info'!$B$3:$B$200,0),MATCH(Data6[[#Headers],[Phone]],'Employee Info'!$C$2:$J$2,0)),"")</f>
        <v/>
      </c>
      <c r="M915" s="19" t="str">
        <f>IFERROR(INDEX('Employee Info'!$C$3:$J$200,MATCH(Data6[[#This Row],[Name:]],'Employee Info'!$B$3:$B$200,0),MATCH(Data6[[#Headers],[Tech]],'Employee Info'!$C$2:$J$2,0)),"")</f>
        <v/>
      </c>
      <c r="N915" s="19" t="str">
        <f>IFERROR(INDEX('Employee Info'!$C$3:$J$200,MATCH(Data6[[#This Row],[Name:]],'Employee Info'!$B$3:$B$200,0),MATCH(Data6[[#Headers],[Other]],'Employee Info'!$C$2:$J$2,0)),"")</f>
        <v/>
      </c>
      <c r="O915" s="19">
        <f>IFERROR((Data6[[#This Row],[Hours:]]*SUM(Data6[[#This Row],[Rate]:[Other]])),"")</f>
        <v>0</v>
      </c>
      <c r="P915" s="7" t="str">
        <f>IF(Data6[[#This Row],[WO'#:]]="","Riley #","WO#")</f>
        <v>Riley #</v>
      </c>
      <c r="Q915" s="7">
        <f>IFERROR(WEEKNUM(Data6[[#This Row],[Date:]]),"")</f>
        <v>21</v>
      </c>
      <c r="R915" s="6">
        <f t="shared" si="42"/>
        <v>45431</v>
      </c>
      <c r="S915" s="6">
        <f>Data6[[#This Row],[Week Start]]+7</f>
        <v>45438</v>
      </c>
      <c r="T915" s="7" t="str">
        <f t="shared" si="43"/>
        <v>5/19/2024 - 5/26/2024</v>
      </c>
      <c r="U915" s="7" t="str">
        <f t="shared" si="44"/>
        <v>Time Card</v>
      </c>
      <c r="V915" s="8" t="str">
        <f>RIGHT(TEXT(Data6[[#This Row],[Date:]],"mmddyyyy"),4)</f>
        <v>2024</v>
      </c>
      <c r="W915" s="8" t="str">
        <f>MID(TEXT(Data6[[#This Row],[Date:]],"mmddyyyy"),3,2)</f>
        <v>25</v>
      </c>
      <c r="X915" s="8" t="str">
        <f>LEFT(TEXT(Data6[[#This Row],[Date:]],"mmddyyyy"),2)</f>
        <v>05</v>
      </c>
      <c r="Y915" s="6">
        <f>DATE(Data6[[#This Row],[Year]],Data6[[#This Row],[Month]],Data6[[#This Row],[Day]])</f>
        <v>45437</v>
      </c>
    </row>
    <row r="916" spans="1:25">
      <c r="A916" s="5">
        <v>45437.583542476852</v>
      </c>
      <c r="B916" s="7" t="s">
        <v>31</v>
      </c>
      <c r="C916" s="6" t="s">
        <v>673</v>
      </c>
      <c r="D916" s="7" t="s">
        <v>677</v>
      </c>
      <c r="E916" s="8">
        <v>8</v>
      </c>
      <c r="F916" s="7" t="s">
        <v>68</v>
      </c>
      <c r="G916" s="7" t="s">
        <v>68</v>
      </c>
      <c r="H916" s="7" t="s">
        <v>616</v>
      </c>
      <c r="I916" s="7" t="s">
        <v>45</v>
      </c>
      <c r="J916" s="19" t="str">
        <f>IFERROR(INDEX('Employee Info'!$C$3:$E$200,MATCH(Data6[[#This Row],[Name:]],'Employee Info'!$B$3:$B$200,0),MATCH(Data6[[#This Row],[Hours Type:]],'Employee Info'!$C$2:$E$2,0)),"")</f>
        <v/>
      </c>
      <c r="K916" s="19" t="str">
        <f>IFERROR(INDEX('Employee Info'!$C$3:$J$200,MATCH(Data6[[#This Row],[Name:]],'Employee Info'!$B$3:$B$200,0),MATCH(Data6[[#Headers],[Truck]],'Employee Info'!$C$2:$J$2,0)),"")</f>
        <v/>
      </c>
      <c r="L916" s="19" t="str">
        <f>IFERROR(INDEX('Employee Info'!$C$3:$J$200,MATCH(Data6[[#This Row],[Name:]],'Employee Info'!$B$3:$B$200,0),MATCH(Data6[[#Headers],[Phone]],'Employee Info'!$C$2:$J$2,0)),"")</f>
        <v/>
      </c>
      <c r="M916" s="19" t="str">
        <f>IFERROR(INDEX('Employee Info'!$C$3:$J$200,MATCH(Data6[[#This Row],[Name:]],'Employee Info'!$B$3:$B$200,0),MATCH(Data6[[#Headers],[Tech]],'Employee Info'!$C$2:$J$2,0)),"")</f>
        <v/>
      </c>
      <c r="N916" s="19" t="str">
        <f>IFERROR(INDEX('Employee Info'!$C$3:$J$200,MATCH(Data6[[#This Row],[Name:]],'Employee Info'!$B$3:$B$200,0),MATCH(Data6[[#Headers],[Other]],'Employee Info'!$C$2:$J$2,0)),"")</f>
        <v/>
      </c>
      <c r="O916" s="19">
        <f>IFERROR((Data6[[#This Row],[Hours:]]*SUM(Data6[[#This Row],[Rate]:[Other]])),"")</f>
        <v>0</v>
      </c>
      <c r="P916" s="7" t="str">
        <f>IF(Data6[[#This Row],[WO'#:]]="","Riley #","WO#")</f>
        <v>Riley #</v>
      </c>
      <c r="Q916" s="7">
        <f>IFERROR(WEEKNUM(Data6[[#This Row],[Date:]]),"")</f>
        <v>21</v>
      </c>
      <c r="R916" s="6">
        <f t="shared" si="42"/>
        <v>45431</v>
      </c>
      <c r="S916" s="6">
        <f>Data6[[#This Row],[Week Start]]+7</f>
        <v>45438</v>
      </c>
      <c r="T916" s="7" t="str">
        <f t="shared" si="43"/>
        <v>5/19/2024 - 5/26/2024</v>
      </c>
      <c r="U916" s="7" t="str">
        <f t="shared" si="44"/>
        <v>Time Card</v>
      </c>
      <c r="V916" s="8" t="str">
        <f>RIGHT(TEXT(Data6[[#This Row],[Date:]],"mmddyyyy"),4)</f>
        <v>2024</v>
      </c>
      <c r="W916" s="8" t="str">
        <f>MID(TEXT(Data6[[#This Row],[Date:]],"mmddyyyy"),3,2)</f>
        <v>25</v>
      </c>
      <c r="X916" s="8" t="str">
        <f>LEFT(TEXT(Data6[[#This Row],[Date:]],"mmddyyyy"),2)</f>
        <v>05</v>
      </c>
      <c r="Y916" s="6">
        <f>DATE(Data6[[#This Row],[Year]],Data6[[#This Row],[Month]],Data6[[#This Row],[Day]])</f>
        <v>45437</v>
      </c>
    </row>
    <row r="917" spans="1:25">
      <c r="A917" s="5">
        <v>45438.585205902775</v>
      </c>
      <c r="B917" s="7" t="s">
        <v>35</v>
      </c>
      <c r="C917" s="6" t="s">
        <v>678</v>
      </c>
      <c r="D917" s="7" t="s">
        <v>679</v>
      </c>
      <c r="E917" s="8">
        <v>4</v>
      </c>
      <c r="F917" s="7">
        <v>6994907</v>
      </c>
      <c r="G917" s="7" t="s">
        <v>68</v>
      </c>
      <c r="H917" s="7" t="s">
        <v>69</v>
      </c>
      <c r="I917" s="7" t="s">
        <v>46</v>
      </c>
      <c r="J917" s="19" t="str">
        <f>IFERROR(INDEX('Employee Info'!$C$3:$E$200,MATCH(Data6[[#This Row],[Name:]],'Employee Info'!$B$3:$B$200,0),MATCH(Data6[[#This Row],[Hours Type:]],'Employee Info'!$C$2:$E$2,0)),"")</f>
        <v/>
      </c>
      <c r="K917" s="19" t="str">
        <f>IFERROR(INDEX('Employee Info'!$C$3:$J$200,MATCH(Data6[[#This Row],[Name:]],'Employee Info'!$B$3:$B$200,0),MATCH(Data6[[#Headers],[Truck]],'Employee Info'!$C$2:$J$2,0)),"")</f>
        <v/>
      </c>
      <c r="L917" s="19" t="str">
        <f>IFERROR(INDEX('Employee Info'!$C$3:$J$200,MATCH(Data6[[#This Row],[Name:]],'Employee Info'!$B$3:$B$200,0),MATCH(Data6[[#Headers],[Phone]],'Employee Info'!$C$2:$J$2,0)),"")</f>
        <v/>
      </c>
      <c r="M917" s="19" t="str">
        <f>IFERROR(INDEX('Employee Info'!$C$3:$J$200,MATCH(Data6[[#This Row],[Name:]],'Employee Info'!$B$3:$B$200,0),MATCH(Data6[[#Headers],[Tech]],'Employee Info'!$C$2:$J$2,0)),"")</f>
        <v/>
      </c>
      <c r="N917" s="19" t="str">
        <f>IFERROR(INDEX('Employee Info'!$C$3:$J$200,MATCH(Data6[[#This Row],[Name:]],'Employee Info'!$B$3:$B$200,0),MATCH(Data6[[#Headers],[Other]],'Employee Info'!$C$2:$J$2,0)),"")</f>
        <v/>
      </c>
      <c r="O917" s="19">
        <f>IFERROR((Data6[[#This Row],[Hours:]]*SUM(Data6[[#This Row],[Rate]:[Other]])),"")</f>
        <v>0</v>
      </c>
      <c r="P917" s="7" t="str">
        <f>IF(Data6[[#This Row],[WO'#:]]="","Riley #","WO#")</f>
        <v>WO#</v>
      </c>
      <c r="Q917" s="7">
        <f>IFERROR(WEEKNUM(Data6[[#This Row],[Date:]]),"")</f>
        <v>22</v>
      </c>
      <c r="R917" s="6">
        <f t="shared" si="42"/>
        <v>45438</v>
      </c>
      <c r="S917" s="6">
        <f>Data6[[#This Row],[Week Start]]+7</f>
        <v>45445</v>
      </c>
      <c r="T917" s="7" t="str">
        <f t="shared" si="43"/>
        <v>5/26/2024 - 6/2/2024</v>
      </c>
      <c r="U917" s="7" t="str">
        <f t="shared" si="44"/>
        <v>Time Card</v>
      </c>
      <c r="V917" s="8" t="str">
        <f>RIGHT(TEXT(Data6[[#This Row],[Date:]],"mmddyyyy"),4)</f>
        <v>2024</v>
      </c>
      <c r="W917" s="8" t="str">
        <f>MID(TEXT(Data6[[#This Row],[Date:]],"mmddyyyy"),3,2)</f>
        <v>26</v>
      </c>
      <c r="X917" s="8" t="str">
        <f>LEFT(TEXT(Data6[[#This Row],[Date:]],"mmddyyyy"),2)</f>
        <v>05</v>
      </c>
      <c r="Y917" s="6">
        <f>DATE(Data6[[#This Row],[Year]],Data6[[#This Row],[Month]],Data6[[#This Row],[Day]])</f>
        <v>45438</v>
      </c>
    </row>
    <row r="918" spans="1:25">
      <c r="A918" s="5">
        <v>45438.585269097224</v>
      </c>
      <c r="B918" s="7" t="s">
        <v>31</v>
      </c>
      <c r="C918" s="6" t="s">
        <v>678</v>
      </c>
      <c r="D918" s="7" t="s">
        <v>679</v>
      </c>
      <c r="E918" s="8">
        <v>4</v>
      </c>
      <c r="F918" s="7">
        <v>6994907</v>
      </c>
      <c r="G918" s="7" t="s">
        <v>68</v>
      </c>
      <c r="H918" s="7" t="s">
        <v>69</v>
      </c>
      <c r="I918" s="7" t="s">
        <v>46</v>
      </c>
      <c r="J918" s="19" t="str">
        <f>IFERROR(INDEX('Employee Info'!$C$3:$E$200,MATCH(Data6[[#This Row],[Name:]],'Employee Info'!$B$3:$B$200,0),MATCH(Data6[[#This Row],[Hours Type:]],'Employee Info'!$C$2:$E$2,0)),"")</f>
        <v/>
      </c>
      <c r="K918" s="19" t="str">
        <f>IFERROR(INDEX('Employee Info'!$C$3:$J$200,MATCH(Data6[[#This Row],[Name:]],'Employee Info'!$B$3:$B$200,0),MATCH(Data6[[#Headers],[Truck]],'Employee Info'!$C$2:$J$2,0)),"")</f>
        <v/>
      </c>
      <c r="L918" s="19" t="str">
        <f>IFERROR(INDEX('Employee Info'!$C$3:$J$200,MATCH(Data6[[#This Row],[Name:]],'Employee Info'!$B$3:$B$200,0),MATCH(Data6[[#Headers],[Phone]],'Employee Info'!$C$2:$J$2,0)),"")</f>
        <v/>
      </c>
      <c r="M918" s="19" t="str">
        <f>IFERROR(INDEX('Employee Info'!$C$3:$J$200,MATCH(Data6[[#This Row],[Name:]],'Employee Info'!$B$3:$B$200,0),MATCH(Data6[[#Headers],[Tech]],'Employee Info'!$C$2:$J$2,0)),"")</f>
        <v/>
      </c>
      <c r="N918" s="19" t="str">
        <f>IFERROR(INDEX('Employee Info'!$C$3:$J$200,MATCH(Data6[[#This Row],[Name:]],'Employee Info'!$B$3:$B$200,0),MATCH(Data6[[#Headers],[Other]],'Employee Info'!$C$2:$J$2,0)),"")</f>
        <v/>
      </c>
      <c r="O918" s="19">
        <f>IFERROR((Data6[[#This Row],[Hours:]]*SUM(Data6[[#This Row],[Rate]:[Other]])),"")</f>
        <v>0</v>
      </c>
      <c r="P918" s="7" t="str">
        <f>IF(Data6[[#This Row],[WO'#:]]="","Riley #","WO#")</f>
        <v>WO#</v>
      </c>
      <c r="Q918" s="7">
        <f>IFERROR(WEEKNUM(Data6[[#This Row],[Date:]]),"")</f>
        <v>22</v>
      </c>
      <c r="R918" s="6">
        <f t="shared" si="42"/>
        <v>45438</v>
      </c>
      <c r="S918" s="6">
        <f>Data6[[#This Row],[Week Start]]+7</f>
        <v>45445</v>
      </c>
      <c r="T918" s="7" t="str">
        <f t="shared" si="43"/>
        <v>5/26/2024 - 6/2/2024</v>
      </c>
      <c r="U918" s="7" t="str">
        <f t="shared" si="44"/>
        <v>Time Card</v>
      </c>
      <c r="V918" s="8" t="str">
        <f>RIGHT(TEXT(Data6[[#This Row],[Date:]],"mmddyyyy"),4)</f>
        <v>2024</v>
      </c>
      <c r="W918" s="8" t="str">
        <f>MID(TEXT(Data6[[#This Row],[Date:]],"mmddyyyy"),3,2)</f>
        <v>26</v>
      </c>
      <c r="X918" s="8" t="str">
        <f>LEFT(TEXT(Data6[[#This Row],[Date:]],"mmddyyyy"),2)</f>
        <v>05</v>
      </c>
      <c r="Y918" s="6">
        <f>DATE(Data6[[#This Row],[Year]],Data6[[#This Row],[Month]],Data6[[#This Row],[Day]])</f>
        <v>45438</v>
      </c>
    </row>
    <row r="919" spans="1:25">
      <c r="A919" s="5">
        <v>45438.58243159722</v>
      </c>
      <c r="B919" s="7" t="s">
        <v>31</v>
      </c>
      <c r="C919" s="6" t="s">
        <v>678</v>
      </c>
      <c r="D919" s="7" t="s">
        <v>680</v>
      </c>
      <c r="E919" s="8">
        <v>4</v>
      </c>
      <c r="F919" s="7" t="s">
        <v>68</v>
      </c>
      <c r="G919" s="7" t="s">
        <v>68</v>
      </c>
      <c r="H919" s="7" t="s">
        <v>468</v>
      </c>
      <c r="I919" s="7" t="s">
        <v>45</v>
      </c>
      <c r="J919" s="19" t="str">
        <f>IFERROR(INDEX('Employee Info'!$C$3:$E$200,MATCH(Data6[[#This Row],[Name:]],'Employee Info'!$B$3:$B$200,0),MATCH(Data6[[#This Row],[Hours Type:]],'Employee Info'!$C$2:$E$2,0)),"")</f>
        <v/>
      </c>
      <c r="K919" s="19" t="str">
        <f>IFERROR(INDEX('Employee Info'!$C$3:$J$200,MATCH(Data6[[#This Row],[Name:]],'Employee Info'!$B$3:$B$200,0),MATCH(Data6[[#Headers],[Truck]],'Employee Info'!$C$2:$J$2,0)),"")</f>
        <v/>
      </c>
      <c r="L919" s="19" t="str">
        <f>IFERROR(INDEX('Employee Info'!$C$3:$J$200,MATCH(Data6[[#This Row],[Name:]],'Employee Info'!$B$3:$B$200,0),MATCH(Data6[[#Headers],[Phone]],'Employee Info'!$C$2:$J$2,0)),"")</f>
        <v/>
      </c>
      <c r="M919" s="19" t="str">
        <f>IFERROR(INDEX('Employee Info'!$C$3:$J$200,MATCH(Data6[[#This Row],[Name:]],'Employee Info'!$B$3:$B$200,0),MATCH(Data6[[#Headers],[Tech]],'Employee Info'!$C$2:$J$2,0)),"")</f>
        <v/>
      </c>
      <c r="N919" s="19" t="str">
        <f>IFERROR(INDEX('Employee Info'!$C$3:$J$200,MATCH(Data6[[#This Row],[Name:]],'Employee Info'!$B$3:$B$200,0),MATCH(Data6[[#Headers],[Other]],'Employee Info'!$C$2:$J$2,0)),"")</f>
        <v/>
      </c>
      <c r="O919" s="19">
        <f>IFERROR((Data6[[#This Row],[Hours:]]*SUM(Data6[[#This Row],[Rate]:[Other]])),"")</f>
        <v>0</v>
      </c>
      <c r="P919" s="7" t="str">
        <f>IF(Data6[[#This Row],[WO'#:]]="","Riley #","WO#")</f>
        <v>Riley #</v>
      </c>
      <c r="Q919" s="7">
        <f>IFERROR(WEEKNUM(Data6[[#This Row],[Date:]]),"")</f>
        <v>22</v>
      </c>
      <c r="R919" s="6">
        <f t="shared" si="42"/>
        <v>45438</v>
      </c>
      <c r="S919" s="6">
        <f>Data6[[#This Row],[Week Start]]+7</f>
        <v>45445</v>
      </c>
      <c r="T919" s="7" t="str">
        <f t="shared" si="43"/>
        <v>5/26/2024 - 6/2/2024</v>
      </c>
      <c r="U919" s="7" t="str">
        <f t="shared" si="44"/>
        <v>Time Card</v>
      </c>
      <c r="V919" s="8" t="str">
        <f>RIGHT(TEXT(Data6[[#This Row],[Date:]],"mmddyyyy"),4)</f>
        <v>2024</v>
      </c>
      <c r="W919" s="8" t="str">
        <f>MID(TEXT(Data6[[#This Row],[Date:]],"mmddyyyy"),3,2)</f>
        <v>26</v>
      </c>
      <c r="X919" s="8" t="str">
        <f>LEFT(TEXT(Data6[[#This Row],[Date:]],"mmddyyyy"),2)</f>
        <v>05</v>
      </c>
      <c r="Y919" s="6">
        <f>DATE(Data6[[#This Row],[Year]],Data6[[#This Row],[Month]],Data6[[#This Row],[Day]])</f>
        <v>45438</v>
      </c>
    </row>
    <row r="920" spans="1:25">
      <c r="A920" s="5">
        <v>45438.586542939818</v>
      </c>
      <c r="B920" s="7" t="s">
        <v>23</v>
      </c>
      <c r="C920" s="6" t="s">
        <v>678</v>
      </c>
      <c r="D920" s="7" t="s">
        <v>681</v>
      </c>
      <c r="E920" s="8">
        <v>2</v>
      </c>
      <c r="F920" s="7" t="s">
        <v>68</v>
      </c>
      <c r="G920" s="7" t="s">
        <v>68</v>
      </c>
      <c r="H920" s="7" t="s">
        <v>468</v>
      </c>
      <c r="I920" s="7" t="s">
        <v>46</v>
      </c>
      <c r="J920" s="19" t="str">
        <f>IFERROR(INDEX('Employee Info'!$C$3:$E$200,MATCH(Data6[[#This Row],[Name:]],'Employee Info'!$B$3:$B$200,0),MATCH(Data6[[#This Row],[Hours Type:]],'Employee Info'!$C$2:$E$2,0)),"")</f>
        <v/>
      </c>
      <c r="K920" s="19" t="str">
        <f>IFERROR(INDEX('Employee Info'!$C$3:$J$200,MATCH(Data6[[#This Row],[Name:]],'Employee Info'!$B$3:$B$200,0),MATCH(Data6[[#Headers],[Truck]],'Employee Info'!$C$2:$J$2,0)),"")</f>
        <v/>
      </c>
      <c r="L920" s="19" t="str">
        <f>IFERROR(INDEX('Employee Info'!$C$3:$J$200,MATCH(Data6[[#This Row],[Name:]],'Employee Info'!$B$3:$B$200,0),MATCH(Data6[[#Headers],[Phone]],'Employee Info'!$C$2:$J$2,0)),"")</f>
        <v/>
      </c>
      <c r="M920" s="19" t="str">
        <f>IFERROR(INDEX('Employee Info'!$C$3:$J$200,MATCH(Data6[[#This Row],[Name:]],'Employee Info'!$B$3:$B$200,0),MATCH(Data6[[#Headers],[Tech]],'Employee Info'!$C$2:$J$2,0)),"")</f>
        <v/>
      </c>
      <c r="N920" s="19" t="str">
        <f>IFERROR(INDEX('Employee Info'!$C$3:$J$200,MATCH(Data6[[#This Row],[Name:]],'Employee Info'!$B$3:$B$200,0),MATCH(Data6[[#Headers],[Other]],'Employee Info'!$C$2:$J$2,0)),"")</f>
        <v/>
      </c>
      <c r="O920" s="19">
        <f>IFERROR((Data6[[#This Row],[Hours:]]*SUM(Data6[[#This Row],[Rate]:[Other]])),"")</f>
        <v>0</v>
      </c>
      <c r="P920" s="7" t="str">
        <f>IF(Data6[[#This Row],[WO'#:]]="","Riley #","WO#")</f>
        <v>Riley #</v>
      </c>
      <c r="Q920" s="7">
        <f>IFERROR(WEEKNUM(Data6[[#This Row],[Date:]]),"")</f>
        <v>22</v>
      </c>
      <c r="R920" s="6">
        <f t="shared" si="42"/>
        <v>45438</v>
      </c>
      <c r="S920" s="6">
        <f>Data6[[#This Row],[Week Start]]+7</f>
        <v>45445</v>
      </c>
      <c r="T920" s="7" t="str">
        <f t="shared" si="43"/>
        <v>5/26/2024 - 6/2/2024</v>
      </c>
      <c r="U920" s="7" t="str">
        <f t="shared" si="44"/>
        <v>Time Card</v>
      </c>
      <c r="V920" s="8" t="str">
        <f>RIGHT(TEXT(Data6[[#This Row],[Date:]],"mmddyyyy"),4)</f>
        <v>2024</v>
      </c>
      <c r="W920" s="8" t="str">
        <f>MID(TEXT(Data6[[#This Row],[Date:]],"mmddyyyy"),3,2)</f>
        <v>26</v>
      </c>
      <c r="X920" s="8" t="str">
        <f>LEFT(TEXT(Data6[[#This Row],[Date:]],"mmddyyyy"),2)</f>
        <v>05</v>
      </c>
      <c r="Y920" s="6">
        <f>DATE(Data6[[#This Row],[Year]],Data6[[#This Row],[Month]],Data6[[#This Row],[Day]])</f>
        <v>45438</v>
      </c>
    </row>
    <row r="921" spans="1:25">
      <c r="A921" s="5">
        <v>45438.580423726853</v>
      </c>
      <c r="B921" s="7" t="s">
        <v>35</v>
      </c>
      <c r="C921" s="6" t="s">
        <v>678</v>
      </c>
      <c r="D921" s="7" t="s">
        <v>677</v>
      </c>
      <c r="E921" s="8">
        <v>4</v>
      </c>
      <c r="F921" s="7" t="s">
        <v>68</v>
      </c>
      <c r="G921" s="7" t="s">
        <v>68</v>
      </c>
      <c r="H921" s="7" t="s">
        <v>616</v>
      </c>
      <c r="I921" s="7" t="s">
        <v>45</v>
      </c>
      <c r="J921" s="19" t="str">
        <f>IFERROR(INDEX('Employee Info'!$C$3:$E$200,MATCH(Data6[[#This Row],[Name:]],'Employee Info'!$B$3:$B$200,0),MATCH(Data6[[#This Row],[Hours Type:]],'Employee Info'!$C$2:$E$2,0)),"")</f>
        <v/>
      </c>
      <c r="K921" s="19" t="str">
        <f>IFERROR(INDEX('Employee Info'!$C$3:$J$200,MATCH(Data6[[#This Row],[Name:]],'Employee Info'!$B$3:$B$200,0),MATCH(Data6[[#Headers],[Truck]],'Employee Info'!$C$2:$J$2,0)),"")</f>
        <v/>
      </c>
      <c r="L921" s="19" t="str">
        <f>IFERROR(INDEX('Employee Info'!$C$3:$J$200,MATCH(Data6[[#This Row],[Name:]],'Employee Info'!$B$3:$B$200,0),MATCH(Data6[[#Headers],[Phone]],'Employee Info'!$C$2:$J$2,0)),"")</f>
        <v/>
      </c>
      <c r="M921" s="19" t="str">
        <f>IFERROR(INDEX('Employee Info'!$C$3:$J$200,MATCH(Data6[[#This Row],[Name:]],'Employee Info'!$B$3:$B$200,0),MATCH(Data6[[#Headers],[Tech]],'Employee Info'!$C$2:$J$2,0)),"")</f>
        <v/>
      </c>
      <c r="N921" s="19" t="str">
        <f>IFERROR(INDEX('Employee Info'!$C$3:$J$200,MATCH(Data6[[#This Row],[Name:]],'Employee Info'!$B$3:$B$200,0),MATCH(Data6[[#Headers],[Other]],'Employee Info'!$C$2:$J$2,0)),"")</f>
        <v/>
      </c>
      <c r="O921" s="19">
        <f>IFERROR((Data6[[#This Row],[Hours:]]*SUM(Data6[[#This Row],[Rate]:[Other]])),"")</f>
        <v>0</v>
      </c>
      <c r="P921" s="7" t="str">
        <f>IF(Data6[[#This Row],[WO'#:]]="","Riley #","WO#")</f>
        <v>Riley #</v>
      </c>
      <c r="Q921" s="7">
        <f>IFERROR(WEEKNUM(Data6[[#This Row],[Date:]]),"")</f>
        <v>22</v>
      </c>
      <c r="R921" s="6">
        <f t="shared" si="42"/>
        <v>45438</v>
      </c>
      <c r="S921" s="6">
        <f>Data6[[#This Row],[Week Start]]+7</f>
        <v>45445</v>
      </c>
      <c r="T921" s="7" t="str">
        <f t="shared" si="43"/>
        <v>5/26/2024 - 6/2/2024</v>
      </c>
      <c r="U921" s="7" t="str">
        <f t="shared" si="44"/>
        <v>Time Card</v>
      </c>
      <c r="V921" s="8" t="str">
        <f>RIGHT(TEXT(Data6[[#This Row],[Date:]],"mmddyyyy"),4)</f>
        <v>2024</v>
      </c>
      <c r="W921" s="8" t="str">
        <f>MID(TEXT(Data6[[#This Row],[Date:]],"mmddyyyy"),3,2)</f>
        <v>26</v>
      </c>
      <c r="X921" s="8" t="str">
        <f>LEFT(TEXT(Data6[[#This Row],[Date:]],"mmddyyyy"),2)</f>
        <v>05</v>
      </c>
      <c r="Y921" s="6">
        <f>DATE(Data6[[#This Row],[Year]],Data6[[#This Row],[Month]],Data6[[#This Row],[Day]])</f>
        <v>45438</v>
      </c>
    </row>
    <row r="922" spans="1:25">
      <c r="A922" s="5">
        <v>45438.585887152774</v>
      </c>
      <c r="B922" s="7" t="s">
        <v>23</v>
      </c>
      <c r="C922" s="6" t="s">
        <v>678</v>
      </c>
      <c r="D922" s="7" t="s">
        <v>676</v>
      </c>
      <c r="E922" s="8">
        <v>5</v>
      </c>
      <c r="F922" s="7" t="s">
        <v>68</v>
      </c>
      <c r="G922" s="7" t="s">
        <v>68</v>
      </c>
      <c r="H922" s="7" t="s">
        <v>616</v>
      </c>
      <c r="I922" s="7" t="s">
        <v>46</v>
      </c>
      <c r="J922" s="19" t="str">
        <f>IFERROR(INDEX('Employee Info'!$C$3:$E$200,MATCH(Data6[[#This Row],[Name:]],'Employee Info'!$B$3:$B$200,0),MATCH(Data6[[#This Row],[Hours Type:]],'Employee Info'!$C$2:$E$2,0)),"")</f>
        <v/>
      </c>
      <c r="K922" s="19" t="str">
        <f>IFERROR(INDEX('Employee Info'!$C$3:$J$200,MATCH(Data6[[#This Row],[Name:]],'Employee Info'!$B$3:$B$200,0),MATCH(Data6[[#Headers],[Truck]],'Employee Info'!$C$2:$J$2,0)),"")</f>
        <v/>
      </c>
      <c r="L922" s="19" t="str">
        <f>IFERROR(INDEX('Employee Info'!$C$3:$J$200,MATCH(Data6[[#This Row],[Name:]],'Employee Info'!$B$3:$B$200,0),MATCH(Data6[[#Headers],[Phone]],'Employee Info'!$C$2:$J$2,0)),"")</f>
        <v/>
      </c>
      <c r="M922" s="19" t="str">
        <f>IFERROR(INDEX('Employee Info'!$C$3:$J$200,MATCH(Data6[[#This Row],[Name:]],'Employee Info'!$B$3:$B$200,0),MATCH(Data6[[#Headers],[Tech]],'Employee Info'!$C$2:$J$2,0)),"")</f>
        <v/>
      </c>
      <c r="N922" s="19" t="str">
        <f>IFERROR(INDEX('Employee Info'!$C$3:$J$200,MATCH(Data6[[#This Row],[Name:]],'Employee Info'!$B$3:$B$200,0),MATCH(Data6[[#Headers],[Other]],'Employee Info'!$C$2:$J$2,0)),"")</f>
        <v/>
      </c>
      <c r="O922" s="19">
        <f>IFERROR((Data6[[#This Row],[Hours:]]*SUM(Data6[[#This Row],[Rate]:[Other]])),"")</f>
        <v>0</v>
      </c>
      <c r="P922" s="7" t="str">
        <f>IF(Data6[[#This Row],[WO'#:]]="","Riley #","WO#")</f>
        <v>Riley #</v>
      </c>
      <c r="Q922" s="7">
        <f>IFERROR(WEEKNUM(Data6[[#This Row],[Date:]]),"")</f>
        <v>22</v>
      </c>
      <c r="R922" s="6">
        <f t="shared" si="42"/>
        <v>45438</v>
      </c>
      <c r="S922" s="6">
        <f>Data6[[#This Row],[Week Start]]+7</f>
        <v>45445</v>
      </c>
      <c r="T922" s="7" t="str">
        <f t="shared" si="43"/>
        <v>5/26/2024 - 6/2/2024</v>
      </c>
      <c r="U922" s="7" t="str">
        <f t="shared" si="44"/>
        <v>Time Card</v>
      </c>
      <c r="V922" s="8" t="str">
        <f>RIGHT(TEXT(Data6[[#This Row],[Date:]],"mmddyyyy"),4)</f>
        <v>2024</v>
      </c>
      <c r="W922" s="8" t="str">
        <f>MID(TEXT(Data6[[#This Row],[Date:]],"mmddyyyy"),3,2)</f>
        <v>26</v>
      </c>
      <c r="X922" s="8" t="str">
        <f>LEFT(TEXT(Data6[[#This Row],[Date:]],"mmddyyyy"),2)</f>
        <v>05</v>
      </c>
      <c r="Y922" s="6">
        <f>DATE(Data6[[#This Row],[Year]],Data6[[#This Row],[Month]],Data6[[#This Row],[Day]])</f>
        <v>45438</v>
      </c>
    </row>
    <row r="923" spans="1:25">
      <c r="A923" s="5">
        <v>45439.577706597222</v>
      </c>
      <c r="B923" s="7" t="s">
        <v>23</v>
      </c>
      <c r="C923" s="6" t="s">
        <v>678</v>
      </c>
      <c r="D923" s="7" t="s">
        <v>682</v>
      </c>
      <c r="E923" s="8">
        <v>8</v>
      </c>
      <c r="F923" s="7" t="s">
        <v>68</v>
      </c>
      <c r="G923" s="7" t="s">
        <v>68</v>
      </c>
      <c r="H923" s="7" t="s">
        <v>616</v>
      </c>
      <c r="I923" s="7" t="s">
        <v>46</v>
      </c>
      <c r="J923" s="19" t="str">
        <f>IFERROR(INDEX('Employee Info'!$C$3:$E$200,MATCH(Data6[[#This Row],[Name:]],'Employee Info'!$B$3:$B$200,0),MATCH(Data6[[#This Row],[Hours Type:]],'Employee Info'!$C$2:$E$2,0)),"")</f>
        <v/>
      </c>
      <c r="K923" s="19" t="str">
        <f>IFERROR(INDEX('Employee Info'!$C$3:$J$200,MATCH(Data6[[#This Row],[Name:]],'Employee Info'!$B$3:$B$200,0),MATCH(Data6[[#Headers],[Truck]],'Employee Info'!$C$2:$J$2,0)),"")</f>
        <v/>
      </c>
      <c r="L923" s="19" t="str">
        <f>IFERROR(INDEX('Employee Info'!$C$3:$J$200,MATCH(Data6[[#This Row],[Name:]],'Employee Info'!$B$3:$B$200,0),MATCH(Data6[[#Headers],[Phone]],'Employee Info'!$C$2:$J$2,0)),"")</f>
        <v/>
      </c>
      <c r="M923" s="19" t="str">
        <f>IFERROR(INDEX('Employee Info'!$C$3:$J$200,MATCH(Data6[[#This Row],[Name:]],'Employee Info'!$B$3:$B$200,0),MATCH(Data6[[#Headers],[Tech]],'Employee Info'!$C$2:$J$2,0)),"")</f>
        <v/>
      </c>
      <c r="N923" s="19" t="str">
        <f>IFERROR(INDEX('Employee Info'!$C$3:$J$200,MATCH(Data6[[#This Row],[Name:]],'Employee Info'!$B$3:$B$200,0),MATCH(Data6[[#Headers],[Other]],'Employee Info'!$C$2:$J$2,0)),"")</f>
        <v/>
      </c>
      <c r="O923" s="19">
        <f>IFERROR((Data6[[#This Row],[Hours:]]*SUM(Data6[[#This Row],[Rate]:[Other]])),"")</f>
        <v>0</v>
      </c>
      <c r="P923" s="7" t="str">
        <f>IF(Data6[[#This Row],[WO'#:]]="","Riley #","WO#")</f>
        <v>Riley #</v>
      </c>
      <c r="Q923" s="7">
        <f>IFERROR(WEEKNUM(Data6[[#This Row],[Date:]]),"")</f>
        <v>22</v>
      </c>
      <c r="R923" s="6">
        <f t="shared" si="42"/>
        <v>45438</v>
      </c>
      <c r="S923" s="6">
        <f>Data6[[#This Row],[Week Start]]+7</f>
        <v>45445</v>
      </c>
      <c r="T923" s="7" t="str">
        <f t="shared" si="43"/>
        <v>5/26/2024 - 6/2/2024</v>
      </c>
      <c r="U923" s="7" t="str">
        <f t="shared" si="44"/>
        <v>Time Card</v>
      </c>
      <c r="V923" s="8" t="str">
        <f>RIGHT(TEXT(Data6[[#This Row],[Date:]],"mmddyyyy"),4)</f>
        <v>2024</v>
      </c>
      <c r="W923" s="8" t="str">
        <f>MID(TEXT(Data6[[#This Row],[Date:]],"mmddyyyy"),3,2)</f>
        <v>26</v>
      </c>
      <c r="X923" s="8" t="str">
        <f>LEFT(TEXT(Data6[[#This Row],[Date:]],"mmddyyyy"),2)</f>
        <v>05</v>
      </c>
      <c r="Y923" s="6">
        <f>DATE(Data6[[#This Row],[Year]],Data6[[#This Row],[Month]],Data6[[#This Row],[Day]])</f>
        <v>45438</v>
      </c>
    </row>
    <row r="924" spans="1:25">
      <c r="A924" s="5">
        <v>45443.380768171293</v>
      </c>
      <c r="B924" s="7" t="s">
        <v>66</v>
      </c>
      <c r="C924" s="6" t="s">
        <v>683</v>
      </c>
      <c r="D924" s="7" t="s">
        <v>684</v>
      </c>
      <c r="E924" s="8">
        <v>8</v>
      </c>
      <c r="F924" s="7" t="s">
        <v>68</v>
      </c>
      <c r="G924" s="7" t="s">
        <v>68</v>
      </c>
      <c r="H924" s="7" t="s">
        <v>616</v>
      </c>
      <c r="I924" s="7" t="s">
        <v>46</v>
      </c>
      <c r="J924" s="19" t="str">
        <f>IFERROR(INDEX('Employee Info'!$C$3:$E$200,MATCH(Data6[[#This Row],[Name:]],'Employee Info'!$B$3:$B$200,0),MATCH(Data6[[#This Row],[Hours Type:]],'Employee Info'!$C$2:$E$2,0)),"")</f>
        <v/>
      </c>
      <c r="K924" s="19" t="str">
        <f>IFERROR(INDEX('Employee Info'!$C$3:$J$200,MATCH(Data6[[#This Row],[Name:]],'Employee Info'!$B$3:$B$200,0),MATCH(Data6[[#Headers],[Truck]],'Employee Info'!$C$2:$J$2,0)),"")</f>
        <v/>
      </c>
      <c r="L924" s="19" t="str">
        <f>IFERROR(INDEX('Employee Info'!$C$3:$J$200,MATCH(Data6[[#This Row],[Name:]],'Employee Info'!$B$3:$B$200,0),MATCH(Data6[[#Headers],[Phone]],'Employee Info'!$C$2:$J$2,0)),"")</f>
        <v/>
      </c>
      <c r="M924" s="19" t="str">
        <f>IFERROR(INDEX('Employee Info'!$C$3:$J$200,MATCH(Data6[[#This Row],[Name:]],'Employee Info'!$B$3:$B$200,0),MATCH(Data6[[#Headers],[Tech]],'Employee Info'!$C$2:$J$2,0)),"")</f>
        <v/>
      </c>
      <c r="N924" s="19" t="str">
        <f>IFERROR(INDEX('Employee Info'!$C$3:$J$200,MATCH(Data6[[#This Row],[Name:]],'Employee Info'!$B$3:$B$200,0),MATCH(Data6[[#Headers],[Other]],'Employee Info'!$C$2:$J$2,0)),"")</f>
        <v/>
      </c>
      <c r="O924" s="19">
        <f>IFERROR((Data6[[#This Row],[Hours:]]*SUM(Data6[[#This Row],[Rate]:[Other]])),"")</f>
        <v>0</v>
      </c>
      <c r="P924" s="7" t="str">
        <f>IF(Data6[[#This Row],[WO'#:]]="","Riley #","WO#")</f>
        <v>Riley #</v>
      </c>
      <c r="Q924" s="7">
        <f>IFERROR(WEEKNUM(Data6[[#This Row],[Date:]]),"")</f>
        <v>22</v>
      </c>
      <c r="R924" s="6">
        <f t="shared" si="42"/>
        <v>45438</v>
      </c>
      <c r="S924" s="6">
        <f>Data6[[#This Row],[Week Start]]+7</f>
        <v>45445</v>
      </c>
      <c r="T924" s="7" t="str">
        <f t="shared" si="43"/>
        <v>5/26/2024 - 6/2/2024</v>
      </c>
      <c r="U924" s="7" t="str">
        <f t="shared" si="44"/>
        <v>Time Card</v>
      </c>
      <c r="V924" s="8" t="str">
        <f>RIGHT(TEXT(Data6[[#This Row],[Date:]],"mmddyyyy"),4)</f>
        <v>2024</v>
      </c>
      <c r="W924" s="8" t="str">
        <f>MID(TEXT(Data6[[#This Row],[Date:]],"mmddyyyy"),3,2)</f>
        <v>27</v>
      </c>
      <c r="X924" s="8" t="str">
        <f>LEFT(TEXT(Data6[[#This Row],[Date:]],"mmddyyyy"),2)</f>
        <v>05</v>
      </c>
      <c r="Y924" s="6">
        <f>DATE(Data6[[#This Row],[Year]],Data6[[#This Row],[Month]],Data6[[#This Row],[Day]])</f>
        <v>45439</v>
      </c>
    </row>
    <row r="925" spans="1:25">
      <c r="A925" s="5">
        <v>45443.380916319446</v>
      </c>
      <c r="B925" s="7" t="s">
        <v>23</v>
      </c>
      <c r="C925" s="6" t="s">
        <v>683</v>
      </c>
      <c r="D925" s="7" t="s">
        <v>684</v>
      </c>
      <c r="E925" s="8">
        <v>8</v>
      </c>
      <c r="F925" s="7" t="s">
        <v>68</v>
      </c>
      <c r="G925" s="7" t="s">
        <v>68</v>
      </c>
      <c r="H925" s="7" t="s">
        <v>616</v>
      </c>
      <c r="I925" s="7" t="s">
        <v>46</v>
      </c>
      <c r="J925" s="19" t="str">
        <f>IFERROR(INDEX('Employee Info'!$C$3:$E$200,MATCH(Data6[[#This Row],[Name:]],'Employee Info'!$B$3:$B$200,0),MATCH(Data6[[#This Row],[Hours Type:]],'Employee Info'!$C$2:$E$2,0)),"")</f>
        <v/>
      </c>
      <c r="K925" s="19" t="str">
        <f>IFERROR(INDEX('Employee Info'!$C$3:$J$200,MATCH(Data6[[#This Row],[Name:]],'Employee Info'!$B$3:$B$200,0),MATCH(Data6[[#Headers],[Truck]],'Employee Info'!$C$2:$J$2,0)),"")</f>
        <v/>
      </c>
      <c r="L925" s="19" t="str">
        <f>IFERROR(INDEX('Employee Info'!$C$3:$J$200,MATCH(Data6[[#This Row],[Name:]],'Employee Info'!$B$3:$B$200,0),MATCH(Data6[[#Headers],[Phone]],'Employee Info'!$C$2:$J$2,0)),"")</f>
        <v/>
      </c>
      <c r="M925" s="19" t="str">
        <f>IFERROR(INDEX('Employee Info'!$C$3:$J$200,MATCH(Data6[[#This Row],[Name:]],'Employee Info'!$B$3:$B$200,0),MATCH(Data6[[#Headers],[Tech]],'Employee Info'!$C$2:$J$2,0)),"")</f>
        <v/>
      </c>
      <c r="N925" s="19" t="str">
        <f>IFERROR(INDEX('Employee Info'!$C$3:$J$200,MATCH(Data6[[#This Row],[Name:]],'Employee Info'!$B$3:$B$200,0),MATCH(Data6[[#Headers],[Other]],'Employee Info'!$C$2:$J$2,0)),"")</f>
        <v/>
      </c>
      <c r="O925" s="19">
        <f>IFERROR((Data6[[#This Row],[Hours:]]*SUM(Data6[[#This Row],[Rate]:[Other]])),"")</f>
        <v>0</v>
      </c>
      <c r="P925" s="7" t="str">
        <f>IF(Data6[[#This Row],[WO'#:]]="","Riley #","WO#")</f>
        <v>Riley #</v>
      </c>
      <c r="Q925" s="7">
        <f>IFERROR(WEEKNUM(Data6[[#This Row],[Date:]]),"")</f>
        <v>22</v>
      </c>
      <c r="R925" s="6">
        <f t="shared" si="42"/>
        <v>45438</v>
      </c>
      <c r="S925" s="6">
        <f>Data6[[#This Row],[Week Start]]+7</f>
        <v>45445</v>
      </c>
      <c r="T925" s="7" t="str">
        <f t="shared" si="43"/>
        <v>5/26/2024 - 6/2/2024</v>
      </c>
      <c r="U925" s="7" t="str">
        <f t="shared" si="44"/>
        <v>Time Card</v>
      </c>
      <c r="V925" s="8" t="str">
        <f>RIGHT(TEXT(Data6[[#This Row],[Date:]],"mmddyyyy"),4)</f>
        <v>2024</v>
      </c>
      <c r="W925" s="8" t="str">
        <f>MID(TEXT(Data6[[#This Row],[Date:]],"mmddyyyy"),3,2)</f>
        <v>27</v>
      </c>
      <c r="X925" s="8" t="str">
        <f>LEFT(TEXT(Data6[[#This Row],[Date:]],"mmddyyyy"),2)</f>
        <v>05</v>
      </c>
      <c r="Y925" s="6">
        <f>DATE(Data6[[#This Row],[Year]],Data6[[#This Row],[Month]],Data6[[#This Row],[Day]])</f>
        <v>45439</v>
      </c>
    </row>
    <row r="926" spans="1:25">
      <c r="A926" s="5">
        <v>45443.506842939816</v>
      </c>
      <c r="B926" s="7" t="s">
        <v>65</v>
      </c>
      <c r="C926" s="6" t="s">
        <v>685</v>
      </c>
      <c r="D926" s="7" t="s">
        <v>686</v>
      </c>
      <c r="E926" s="8">
        <v>8</v>
      </c>
      <c r="F926" s="7">
        <v>7107358</v>
      </c>
      <c r="G926" s="7" t="s">
        <v>68</v>
      </c>
      <c r="H926" s="7" t="s">
        <v>69</v>
      </c>
      <c r="I926" s="7" t="s">
        <v>44</v>
      </c>
      <c r="J926" s="19" t="str">
        <f>IFERROR(INDEX('Employee Info'!$C$3:$E$200,MATCH(Data6[[#This Row],[Name:]],'Employee Info'!$B$3:$B$200,0),MATCH(Data6[[#This Row],[Hours Type:]],'Employee Info'!$C$2:$E$2,0)),"")</f>
        <v/>
      </c>
      <c r="K926" s="19" t="str">
        <f>IFERROR(INDEX('Employee Info'!$C$3:$J$200,MATCH(Data6[[#This Row],[Name:]],'Employee Info'!$B$3:$B$200,0),MATCH(Data6[[#Headers],[Truck]],'Employee Info'!$C$2:$J$2,0)),"")</f>
        <v/>
      </c>
      <c r="L926" s="19" t="str">
        <f>IFERROR(INDEX('Employee Info'!$C$3:$J$200,MATCH(Data6[[#This Row],[Name:]],'Employee Info'!$B$3:$B$200,0),MATCH(Data6[[#Headers],[Phone]],'Employee Info'!$C$2:$J$2,0)),"")</f>
        <v/>
      </c>
      <c r="M926" s="19" t="str">
        <f>IFERROR(INDEX('Employee Info'!$C$3:$J$200,MATCH(Data6[[#This Row],[Name:]],'Employee Info'!$B$3:$B$200,0),MATCH(Data6[[#Headers],[Tech]],'Employee Info'!$C$2:$J$2,0)),"")</f>
        <v/>
      </c>
      <c r="N926" s="19" t="str">
        <f>IFERROR(INDEX('Employee Info'!$C$3:$J$200,MATCH(Data6[[#This Row],[Name:]],'Employee Info'!$B$3:$B$200,0),MATCH(Data6[[#Headers],[Other]],'Employee Info'!$C$2:$J$2,0)),"")</f>
        <v/>
      </c>
      <c r="O926" s="19">
        <f>IFERROR((Data6[[#This Row],[Hours:]]*SUM(Data6[[#This Row],[Rate]:[Other]])),"")</f>
        <v>0</v>
      </c>
      <c r="P926" s="7" t="str">
        <f>IF(Data6[[#This Row],[WO'#:]]="","Riley #","WO#")</f>
        <v>WO#</v>
      </c>
      <c r="Q926" s="7">
        <f>IFERROR(WEEKNUM(Data6[[#This Row],[Date:]]),"")</f>
        <v>22</v>
      </c>
      <c r="R926" s="6">
        <f t="shared" si="42"/>
        <v>45438</v>
      </c>
      <c r="S926" s="6">
        <f>Data6[[#This Row],[Week Start]]+7</f>
        <v>45445</v>
      </c>
      <c r="T926" s="7" t="str">
        <f t="shared" si="43"/>
        <v>5/26/2024 - 6/2/2024</v>
      </c>
      <c r="U926" s="7" t="str">
        <f t="shared" si="44"/>
        <v>Time Card</v>
      </c>
      <c r="V926" s="8" t="str">
        <f>RIGHT(TEXT(Data6[[#This Row],[Date:]],"mmddyyyy"),4)</f>
        <v>2024</v>
      </c>
      <c r="W926" s="8" t="str">
        <f>MID(TEXT(Data6[[#This Row],[Date:]],"mmddyyyy"),3,2)</f>
        <v>28</v>
      </c>
      <c r="X926" s="8" t="str">
        <f>LEFT(TEXT(Data6[[#This Row],[Date:]],"mmddyyyy"),2)</f>
        <v>05</v>
      </c>
      <c r="Y926" s="6">
        <f>DATE(Data6[[#This Row],[Year]],Data6[[#This Row],[Month]],Data6[[#This Row],[Day]])</f>
        <v>45440</v>
      </c>
    </row>
    <row r="927" spans="1:25">
      <c r="A927" s="5">
        <v>45440.572174074077</v>
      </c>
      <c r="B927" s="7" t="s">
        <v>31</v>
      </c>
      <c r="C927" s="6" t="s">
        <v>685</v>
      </c>
      <c r="D927" s="7" t="s">
        <v>687</v>
      </c>
      <c r="E927" s="8">
        <v>8</v>
      </c>
      <c r="F927" s="7">
        <v>7109218</v>
      </c>
      <c r="G927" s="7" t="s">
        <v>68</v>
      </c>
      <c r="H927" s="7" t="s">
        <v>69</v>
      </c>
      <c r="I927" s="7" t="s">
        <v>44</v>
      </c>
      <c r="J927" s="19" t="str">
        <f>IFERROR(INDEX('Employee Info'!$C$3:$E$200,MATCH(Data6[[#This Row],[Name:]],'Employee Info'!$B$3:$B$200,0),MATCH(Data6[[#This Row],[Hours Type:]],'Employee Info'!$C$2:$E$2,0)),"")</f>
        <v/>
      </c>
      <c r="K927" s="19" t="str">
        <f>IFERROR(INDEX('Employee Info'!$C$3:$J$200,MATCH(Data6[[#This Row],[Name:]],'Employee Info'!$B$3:$B$200,0),MATCH(Data6[[#Headers],[Truck]],'Employee Info'!$C$2:$J$2,0)),"")</f>
        <v/>
      </c>
      <c r="L927" s="19" t="str">
        <f>IFERROR(INDEX('Employee Info'!$C$3:$J$200,MATCH(Data6[[#This Row],[Name:]],'Employee Info'!$B$3:$B$200,0),MATCH(Data6[[#Headers],[Phone]],'Employee Info'!$C$2:$J$2,0)),"")</f>
        <v/>
      </c>
      <c r="M927" s="19" t="str">
        <f>IFERROR(INDEX('Employee Info'!$C$3:$J$200,MATCH(Data6[[#This Row],[Name:]],'Employee Info'!$B$3:$B$200,0),MATCH(Data6[[#Headers],[Tech]],'Employee Info'!$C$2:$J$2,0)),"")</f>
        <v/>
      </c>
      <c r="N927" s="19" t="str">
        <f>IFERROR(INDEX('Employee Info'!$C$3:$J$200,MATCH(Data6[[#This Row],[Name:]],'Employee Info'!$B$3:$B$200,0),MATCH(Data6[[#Headers],[Other]],'Employee Info'!$C$2:$J$2,0)),"")</f>
        <v/>
      </c>
      <c r="O927" s="19">
        <f>IFERROR((Data6[[#This Row],[Hours:]]*SUM(Data6[[#This Row],[Rate]:[Other]])),"")</f>
        <v>0</v>
      </c>
      <c r="P927" s="7" t="str">
        <f>IF(Data6[[#This Row],[WO'#:]]="","Riley #","WO#")</f>
        <v>WO#</v>
      </c>
      <c r="Q927" s="7">
        <f>IFERROR(WEEKNUM(Data6[[#This Row],[Date:]]),"")</f>
        <v>22</v>
      </c>
      <c r="R927" s="6">
        <f t="shared" si="42"/>
        <v>45438</v>
      </c>
      <c r="S927" s="6">
        <f>Data6[[#This Row],[Week Start]]+7</f>
        <v>45445</v>
      </c>
      <c r="T927" s="7" t="str">
        <f t="shared" si="43"/>
        <v>5/26/2024 - 6/2/2024</v>
      </c>
      <c r="U927" s="7" t="str">
        <f t="shared" si="44"/>
        <v>Time Card</v>
      </c>
      <c r="V927" s="8" t="str">
        <f>RIGHT(TEXT(Data6[[#This Row],[Date:]],"mmddyyyy"),4)</f>
        <v>2024</v>
      </c>
      <c r="W927" s="8" t="str">
        <f>MID(TEXT(Data6[[#This Row],[Date:]],"mmddyyyy"),3,2)</f>
        <v>28</v>
      </c>
      <c r="X927" s="8" t="str">
        <f>LEFT(TEXT(Data6[[#This Row],[Date:]],"mmddyyyy"),2)</f>
        <v>05</v>
      </c>
      <c r="Y927" s="6">
        <f>DATE(Data6[[#This Row],[Year]],Data6[[#This Row],[Month]],Data6[[#This Row],[Day]])</f>
        <v>45440</v>
      </c>
    </row>
    <row r="928" spans="1:25">
      <c r="A928" s="5">
        <v>45440.572323726854</v>
      </c>
      <c r="B928" s="7" t="s">
        <v>34</v>
      </c>
      <c r="C928" s="6" t="s">
        <v>685</v>
      </c>
      <c r="D928" s="7" t="s">
        <v>687</v>
      </c>
      <c r="E928" s="8">
        <v>8</v>
      </c>
      <c r="F928" s="7">
        <v>7109218</v>
      </c>
      <c r="G928" s="7" t="s">
        <v>68</v>
      </c>
      <c r="H928" s="7" t="s">
        <v>69</v>
      </c>
      <c r="I928" s="7" t="s">
        <v>44</v>
      </c>
      <c r="J928" s="19" t="str">
        <f>IFERROR(INDEX('Employee Info'!$C$3:$E$200,MATCH(Data6[[#This Row],[Name:]],'Employee Info'!$B$3:$B$200,0),MATCH(Data6[[#This Row],[Hours Type:]],'Employee Info'!$C$2:$E$2,0)),"")</f>
        <v/>
      </c>
      <c r="K928" s="19" t="str">
        <f>IFERROR(INDEX('Employee Info'!$C$3:$J$200,MATCH(Data6[[#This Row],[Name:]],'Employee Info'!$B$3:$B$200,0),MATCH(Data6[[#Headers],[Truck]],'Employee Info'!$C$2:$J$2,0)),"")</f>
        <v/>
      </c>
      <c r="L928" s="19" t="str">
        <f>IFERROR(INDEX('Employee Info'!$C$3:$J$200,MATCH(Data6[[#This Row],[Name:]],'Employee Info'!$B$3:$B$200,0),MATCH(Data6[[#Headers],[Phone]],'Employee Info'!$C$2:$J$2,0)),"")</f>
        <v/>
      </c>
      <c r="M928" s="19" t="str">
        <f>IFERROR(INDEX('Employee Info'!$C$3:$J$200,MATCH(Data6[[#This Row],[Name:]],'Employee Info'!$B$3:$B$200,0),MATCH(Data6[[#Headers],[Tech]],'Employee Info'!$C$2:$J$2,0)),"")</f>
        <v/>
      </c>
      <c r="N928" s="19" t="str">
        <f>IFERROR(INDEX('Employee Info'!$C$3:$J$200,MATCH(Data6[[#This Row],[Name:]],'Employee Info'!$B$3:$B$200,0),MATCH(Data6[[#Headers],[Other]],'Employee Info'!$C$2:$J$2,0)),"")</f>
        <v/>
      </c>
      <c r="O928" s="19">
        <f>IFERROR((Data6[[#This Row],[Hours:]]*SUM(Data6[[#This Row],[Rate]:[Other]])),"")</f>
        <v>0</v>
      </c>
      <c r="P928" s="7" t="str">
        <f>IF(Data6[[#This Row],[WO'#:]]="","Riley #","WO#")</f>
        <v>WO#</v>
      </c>
      <c r="Q928" s="7">
        <f>IFERROR(WEEKNUM(Data6[[#This Row],[Date:]]),"")</f>
        <v>22</v>
      </c>
      <c r="R928" s="6">
        <f t="shared" si="42"/>
        <v>45438</v>
      </c>
      <c r="S928" s="6">
        <f>Data6[[#This Row],[Week Start]]+7</f>
        <v>45445</v>
      </c>
      <c r="T928" s="7" t="str">
        <f t="shared" si="43"/>
        <v>5/26/2024 - 6/2/2024</v>
      </c>
      <c r="U928" s="7" t="str">
        <f t="shared" si="44"/>
        <v>Time Card</v>
      </c>
      <c r="V928" s="8" t="str">
        <f>RIGHT(TEXT(Data6[[#This Row],[Date:]],"mmddyyyy"),4)</f>
        <v>2024</v>
      </c>
      <c r="W928" s="8" t="str">
        <f>MID(TEXT(Data6[[#This Row],[Date:]],"mmddyyyy"),3,2)</f>
        <v>28</v>
      </c>
      <c r="X928" s="8" t="str">
        <f>LEFT(TEXT(Data6[[#This Row],[Date:]],"mmddyyyy"),2)</f>
        <v>05</v>
      </c>
      <c r="Y928" s="6">
        <f>DATE(Data6[[#This Row],[Year]],Data6[[#This Row],[Month]],Data6[[#This Row],[Day]])</f>
        <v>45440</v>
      </c>
    </row>
    <row r="929" spans="1:25">
      <c r="A929" s="5">
        <v>45441.586104745373</v>
      </c>
      <c r="B929" s="7" t="s">
        <v>35</v>
      </c>
      <c r="C929" s="6" t="s">
        <v>685</v>
      </c>
      <c r="D929" s="7" t="s">
        <v>691</v>
      </c>
      <c r="E929" s="8">
        <v>1</v>
      </c>
      <c r="F929" s="7" t="s">
        <v>68</v>
      </c>
      <c r="G929" s="7" t="s">
        <v>68</v>
      </c>
      <c r="H929" s="7" t="s">
        <v>692</v>
      </c>
      <c r="I929" s="7" t="s">
        <v>44</v>
      </c>
      <c r="J929" s="19" t="str">
        <f>IFERROR(INDEX('Employee Info'!$C$3:$E$200,MATCH(Data6[[#This Row],[Name:]],'Employee Info'!$B$3:$B$200,0),MATCH(Data6[[#This Row],[Hours Type:]],'Employee Info'!$C$2:$E$2,0)),"")</f>
        <v/>
      </c>
      <c r="K929" s="19" t="str">
        <f>IFERROR(INDEX('Employee Info'!$C$3:$J$200,MATCH(Data6[[#This Row],[Name:]],'Employee Info'!$B$3:$B$200,0),MATCH(Data6[[#Headers],[Truck]],'Employee Info'!$C$2:$J$2,0)),"")</f>
        <v/>
      </c>
      <c r="L929" s="19" t="str">
        <f>IFERROR(INDEX('Employee Info'!$C$3:$J$200,MATCH(Data6[[#This Row],[Name:]],'Employee Info'!$B$3:$B$200,0),MATCH(Data6[[#Headers],[Phone]],'Employee Info'!$C$2:$J$2,0)),"")</f>
        <v/>
      </c>
      <c r="M929" s="19" t="str">
        <f>IFERROR(INDEX('Employee Info'!$C$3:$J$200,MATCH(Data6[[#This Row],[Name:]],'Employee Info'!$B$3:$B$200,0),MATCH(Data6[[#Headers],[Tech]],'Employee Info'!$C$2:$J$2,0)),"")</f>
        <v/>
      </c>
      <c r="N929" s="19" t="str">
        <f>IFERROR(INDEX('Employee Info'!$C$3:$J$200,MATCH(Data6[[#This Row],[Name:]],'Employee Info'!$B$3:$B$200,0),MATCH(Data6[[#Headers],[Other]],'Employee Info'!$C$2:$J$2,0)),"")</f>
        <v/>
      </c>
      <c r="O929" s="19">
        <f>IFERROR((Data6[[#This Row],[Hours:]]*SUM(Data6[[#This Row],[Rate]:[Other]])),"")</f>
        <v>0</v>
      </c>
      <c r="P929" s="7" t="str">
        <f>IF(Data6[[#This Row],[WO'#:]]="","Riley #","WO#")</f>
        <v>Riley #</v>
      </c>
      <c r="Q929" s="7">
        <f>IFERROR(WEEKNUM(Data6[[#This Row],[Date:]]),"")</f>
        <v>22</v>
      </c>
      <c r="R929" s="6">
        <f t="shared" si="42"/>
        <v>45438</v>
      </c>
      <c r="S929" s="6">
        <f>Data6[[#This Row],[Week Start]]+7</f>
        <v>45445</v>
      </c>
      <c r="T929" s="7" t="str">
        <f t="shared" si="43"/>
        <v>5/26/2024 - 6/2/2024</v>
      </c>
      <c r="U929" s="7" t="str">
        <f t="shared" si="44"/>
        <v>Time Card</v>
      </c>
      <c r="V929" s="8" t="str">
        <f>RIGHT(TEXT(Data6[[#This Row],[Date:]],"mmddyyyy"),4)</f>
        <v>2024</v>
      </c>
      <c r="W929" s="8" t="str">
        <f>MID(TEXT(Data6[[#This Row],[Date:]],"mmddyyyy"),3,2)</f>
        <v>28</v>
      </c>
      <c r="X929" s="8" t="str">
        <f>LEFT(TEXT(Data6[[#This Row],[Date:]],"mmddyyyy"),2)</f>
        <v>05</v>
      </c>
      <c r="Y929" s="6">
        <f>DATE(Data6[[#This Row],[Year]],Data6[[#This Row],[Month]],Data6[[#This Row],[Day]])</f>
        <v>45440</v>
      </c>
    </row>
    <row r="930" spans="1:25">
      <c r="A930" s="5">
        <v>45440.599523263889</v>
      </c>
      <c r="B930" s="7" t="s">
        <v>492</v>
      </c>
      <c r="C930" s="6" t="s">
        <v>685</v>
      </c>
      <c r="D930" s="7" t="s">
        <v>688</v>
      </c>
      <c r="E930" s="8">
        <v>8</v>
      </c>
      <c r="F930" s="7" t="s">
        <v>68</v>
      </c>
      <c r="G930" s="7" t="s">
        <v>68</v>
      </c>
      <c r="H930" s="7" t="s">
        <v>536</v>
      </c>
      <c r="I930" s="7" t="s">
        <v>44</v>
      </c>
      <c r="J930" s="19" t="str">
        <f>IFERROR(INDEX('Employee Info'!$C$3:$E$200,MATCH(Data6[[#This Row],[Name:]],'Employee Info'!$B$3:$B$200,0),MATCH(Data6[[#This Row],[Hours Type:]],'Employee Info'!$C$2:$E$2,0)),"")</f>
        <v/>
      </c>
      <c r="K930" s="19" t="str">
        <f>IFERROR(INDEX('Employee Info'!$C$3:$J$200,MATCH(Data6[[#This Row],[Name:]],'Employee Info'!$B$3:$B$200,0),MATCH(Data6[[#Headers],[Truck]],'Employee Info'!$C$2:$J$2,0)),"")</f>
        <v/>
      </c>
      <c r="L930" s="19" t="str">
        <f>IFERROR(INDEX('Employee Info'!$C$3:$J$200,MATCH(Data6[[#This Row],[Name:]],'Employee Info'!$B$3:$B$200,0),MATCH(Data6[[#Headers],[Phone]],'Employee Info'!$C$2:$J$2,0)),"")</f>
        <v/>
      </c>
      <c r="M930" s="19" t="str">
        <f>IFERROR(INDEX('Employee Info'!$C$3:$J$200,MATCH(Data6[[#This Row],[Name:]],'Employee Info'!$B$3:$B$200,0),MATCH(Data6[[#Headers],[Tech]],'Employee Info'!$C$2:$J$2,0)),"")</f>
        <v/>
      </c>
      <c r="N930" s="19" t="str">
        <f>IFERROR(INDEX('Employee Info'!$C$3:$J$200,MATCH(Data6[[#This Row],[Name:]],'Employee Info'!$B$3:$B$200,0),MATCH(Data6[[#Headers],[Other]],'Employee Info'!$C$2:$J$2,0)),"")</f>
        <v/>
      </c>
      <c r="O930" s="19">
        <f>IFERROR((Data6[[#This Row],[Hours:]]*SUM(Data6[[#This Row],[Rate]:[Other]])),"")</f>
        <v>0</v>
      </c>
      <c r="P930" s="7" t="str">
        <f>IF(Data6[[#This Row],[WO'#:]]="","Riley #","WO#")</f>
        <v>Riley #</v>
      </c>
      <c r="Q930" s="7">
        <f>IFERROR(WEEKNUM(Data6[[#This Row],[Date:]]),"")</f>
        <v>22</v>
      </c>
      <c r="R930" s="6">
        <f t="shared" si="42"/>
        <v>45438</v>
      </c>
      <c r="S930" s="6">
        <f>Data6[[#This Row],[Week Start]]+7</f>
        <v>45445</v>
      </c>
      <c r="T930" s="7" t="str">
        <f t="shared" si="43"/>
        <v>5/26/2024 - 6/2/2024</v>
      </c>
      <c r="U930" s="7" t="str">
        <f t="shared" si="44"/>
        <v>Time Card</v>
      </c>
      <c r="V930" s="8" t="str">
        <f>RIGHT(TEXT(Data6[[#This Row],[Date:]],"mmddyyyy"),4)</f>
        <v>2024</v>
      </c>
      <c r="W930" s="8" t="str">
        <f>MID(TEXT(Data6[[#This Row],[Date:]],"mmddyyyy"),3,2)</f>
        <v>28</v>
      </c>
      <c r="X930" s="8" t="str">
        <f>LEFT(TEXT(Data6[[#This Row],[Date:]],"mmddyyyy"),2)</f>
        <v>05</v>
      </c>
      <c r="Y930" s="6">
        <f>DATE(Data6[[#This Row],[Year]],Data6[[#This Row],[Month]],Data6[[#This Row],[Day]])</f>
        <v>45440</v>
      </c>
    </row>
    <row r="931" spans="1:25">
      <c r="A931" s="5">
        <v>45441.571521180558</v>
      </c>
      <c r="B931" s="7" t="s">
        <v>23</v>
      </c>
      <c r="C931" s="6" t="s">
        <v>685</v>
      </c>
      <c r="D931" s="7" t="s">
        <v>689</v>
      </c>
      <c r="E931" s="8">
        <v>5</v>
      </c>
      <c r="F931" s="7" t="s">
        <v>68</v>
      </c>
      <c r="G931" s="7" t="s">
        <v>68</v>
      </c>
      <c r="H931" s="7" t="s">
        <v>616</v>
      </c>
      <c r="I931" s="7" t="s">
        <v>44</v>
      </c>
      <c r="J931" s="19" t="str">
        <f>IFERROR(INDEX('Employee Info'!$C$3:$E$200,MATCH(Data6[[#This Row],[Name:]],'Employee Info'!$B$3:$B$200,0),MATCH(Data6[[#This Row],[Hours Type:]],'Employee Info'!$C$2:$E$2,0)),"")</f>
        <v/>
      </c>
      <c r="K931" s="19" t="str">
        <f>IFERROR(INDEX('Employee Info'!$C$3:$J$200,MATCH(Data6[[#This Row],[Name:]],'Employee Info'!$B$3:$B$200,0),MATCH(Data6[[#Headers],[Truck]],'Employee Info'!$C$2:$J$2,0)),"")</f>
        <v/>
      </c>
      <c r="L931" s="19" t="str">
        <f>IFERROR(INDEX('Employee Info'!$C$3:$J$200,MATCH(Data6[[#This Row],[Name:]],'Employee Info'!$B$3:$B$200,0),MATCH(Data6[[#Headers],[Phone]],'Employee Info'!$C$2:$J$2,0)),"")</f>
        <v/>
      </c>
      <c r="M931" s="19" t="str">
        <f>IFERROR(INDEX('Employee Info'!$C$3:$J$200,MATCH(Data6[[#This Row],[Name:]],'Employee Info'!$B$3:$B$200,0),MATCH(Data6[[#Headers],[Tech]],'Employee Info'!$C$2:$J$2,0)),"")</f>
        <v/>
      </c>
      <c r="N931" s="19" t="str">
        <f>IFERROR(INDEX('Employee Info'!$C$3:$J$200,MATCH(Data6[[#This Row],[Name:]],'Employee Info'!$B$3:$B$200,0),MATCH(Data6[[#Headers],[Other]],'Employee Info'!$C$2:$J$2,0)),"")</f>
        <v/>
      </c>
      <c r="O931" s="19">
        <f>IFERROR((Data6[[#This Row],[Hours:]]*SUM(Data6[[#This Row],[Rate]:[Other]])),"")</f>
        <v>0</v>
      </c>
      <c r="P931" s="7" t="str">
        <f>IF(Data6[[#This Row],[WO'#:]]="","Riley #","WO#")</f>
        <v>Riley #</v>
      </c>
      <c r="Q931" s="7">
        <f>IFERROR(WEEKNUM(Data6[[#This Row],[Date:]]),"")</f>
        <v>22</v>
      </c>
      <c r="R931" s="6">
        <f t="shared" si="42"/>
        <v>45438</v>
      </c>
      <c r="S931" s="6">
        <f>Data6[[#This Row],[Week Start]]+7</f>
        <v>45445</v>
      </c>
      <c r="T931" s="7" t="str">
        <f t="shared" si="43"/>
        <v>5/26/2024 - 6/2/2024</v>
      </c>
      <c r="U931" s="7" t="str">
        <f t="shared" si="44"/>
        <v>Time Card</v>
      </c>
      <c r="V931" s="8" t="str">
        <f>RIGHT(TEXT(Data6[[#This Row],[Date:]],"mmddyyyy"),4)</f>
        <v>2024</v>
      </c>
      <c r="W931" s="8" t="str">
        <f>MID(TEXT(Data6[[#This Row],[Date:]],"mmddyyyy"),3,2)</f>
        <v>28</v>
      </c>
      <c r="X931" s="8" t="str">
        <f>LEFT(TEXT(Data6[[#This Row],[Date:]],"mmddyyyy"),2)</f>
        <v>05</v>
      </c>
      <c r="Y931" s="6">
        <f>DATE(Data6[[#This Row],[Year]],Data6[[#This Row],[Month]],Data6[[#This Row],[Day]])</f>
        <v>45440</v>
      </c>
    </row>
    <row r="932" spans="1:25">
      <c r="A932" s="5">
        <v>45441.585414236113</v>
      </c>
      <c r="B932" s="7" t="s">
        <v>35</v>
      </c>
      <c r="C932" s="6" t="s">
        <v>685</v>
      </c>
      <c r="D932" s="7" t="s">
        <v>690</v>
      </c>
      <c r="E932" s="8">
        <v>7</v>
      </c>
      <c r="F932" s="7" t="s">
        <v>68</v>
      </c>
      <c r="G932" s="7" t="s">
        <v>68</v>
      </c>
      <c r="H932" s="7" t="s">
        <v>616</v>
      </c>
      <c r="I932" s="7" t="s">
        <v>44</v>
      </c>
      <c r="J932" s="19" t="str">
        <f>IFERROR(INDEX('Employee Info'!$C$3:$E$200,MATCH(Data6[[#This Row],[Name:]],'Employee Info'!$B$3:$B$200,0),MATCH(Data6[[#This Row],[Hours Type:]],'Employee Info'!$C$2:$E$2,0)),"")</f>
        <v/>
      </c>
      <c r="K932" s="19" t="str">
        <f>IFERROR(INDEX('Employee Info'!$C$3:$J$200,MATCH(Data6[[#This Row],[Name:]],'Employee Info'!$B$3:$B$200,0),MATCH(Data6[[#Headers],[Truck]],'Employee Info'!$C$2:$J$2,0)),"")</f>
        <v/>
      </c>
      <c r="L932" s="19" t="str">
        <f>IFERROR(INDEX('Employee Info'!$C$3:$J$200,MATCH(Data6[[#This Row],[Name:]],'Employee Info'!$B$3:$B$200,0),MATCH(Data6[[#Headers],[Phone]],'Employee Info'!$C$2:$J$2,0)),"")</f>
        <v/>
      </c>
      <c r="M932" s="19" t="str">
        <f>IFERROR(INDEX('Employee Info'!$C$3:$J$200,MATCH(Data6[[#This Row],[Name:]],'Employee Info'!$B$3:$B$200,0),MATCH(Data6[[#Headers],[Tech]],'Employee Info'!$C$2:$J$2,0)),"")</f>
        <v/>
      </c>
      <c r="N932" s="19" t="str">
        <f>IFERROR(INDEX('Employee Info'!$C$3:$J$200,MATCH(Data6[[#This Row],[Name:]],'Employee Info'!$B$3:$B$200,0),MATCH(Data6[[#Headers],[Other]],'Employee Info'!$C$2:$J$2,0)),"")</f>
        <v/>
      </c>
      <c r="O932" s="19">
        <f>IFERROR((Data6[[#This Row],[Hours:]]*SUM(Data6[[#This Row],[Rate]:[Other]])),"")</f>
        <v>0</v>
      </c>
      <c r="P932" s="7" t="str">
        <f>IF(Data6[[#This Row],[WO'#:]]="","Riley #","WO#")</f>
        <v>Riley #</v>
      </c>
      <c r="Q932" s="7">
        <f>IFERROR(WEEKNUM(Data6[[#This Row],[Date:]]),"")</f>
        <v>22</v>
      </c>
      <c r="R932" s="6">
        <f t="shared" si="42"/>
        <v>45438</v>
      </c>
      <c r="S932" s="6">
        <f>Data6[[#This Row],[Week Start]]+7</f>
        <v>45445</v>
      </c>
      <c r="T932" s="7" t="str">
        <f t="shared" si="43"/>
        <v>5/26/2024 - 6/2/2024</v>
      </c>
      <c r="U932" s="7" t="str">
        <f t="shared" si="44"/>
        <v>Time Card</v>
      </c>
      <c r="V932" s="8" t="str">
        <f>RIGHT(TEXT(Data6[[#This Row],[Date:]],"mmddyyyy"),4)</f>
        <v>2024</v>
      </c>
      <c r="W932" s="8" t="str">
        <f>MID(TEXT(Data6[[#This Row],[Date:]],"mmddyyyy"),3,2)</f>
        <v>28</v>
      </c>
      <c r="X932" s="8" t="str">
        <f>LEFT(TEXT(Data6[[#This Row],[Date:]],"mmddyyyy"),2)</f>
        <v>05</v>
      </c>
      <c r="Y932" s="6">
        <f>DATE(Data6[[#This Row],[Year]],Data6[[#This Row],[Month]],Data6[[#This Row],[Day]])</f>
        <v>45440</v>
      </c>
    </row>
    <row r="933" spans="1:25">
      <c r="A933" s="5">
        <v>45441.570019791667</v>
      </c>
      <c r="B933" s="7" t="s">
        <v>23</v>
      </c>
      <c r="C933" s="6" t="s">
        <v>693</v>
      </c>
      <c r="D933" s="7" t="s">
        <v>695</v>
      </c>
      <c r="E933" s="8">
        <v>1</v>
      </c>
      <c r="F933" s="7" t="s">
        <v>68</v>
      </c>
      <c r="G933" s="7" t="s">
        <v>68</v>
      </c>
      <c r="H933" s="7" t="s">
        <v>692</v>
      </c>
      <c r="I933" s="7" t="s">
        <v>44</v>
      </c>
      <c r="J933" s="19" t="str">
        <f>IFERROR(INDEX('Employee Info'!$C$3:$E$200,MATCH(Data6[[#This Row],[Name:]],'Employee Info'!$B$3:$B$200,0),MATCH(Data6[[#This Row],[Hours Type:]],'Employee Info'!$C$2:$E$2,0)),"")</f>
        <v/>
      </c>
      <c r="K933" s="19" t="str">
        <f>IFERROR(INDEX('Employee Info'!$C$3:$J$200,MATCH(Data6[[#This Row],[Name:]],'Employee Info'!$B$3:$B$200,0),MATCH(Data6[[#Headers],[Truck]],'Employee Info'!$C$2:$J$2,0)),"")</f>
        <v/>
      </c>
      <c r="L933" s="19" t="str">
        <f>IFERROR(INDEX('Employee Info'!$C$3:$J$200,MATCH(Data6[[#This Row],[Name:]],'Employee Info'!$B$3:$B$200,0),MATCH(Data6[[#Headers],[Phone]],'Employee Info'!$C$2:$J$2,0)),"")</f>
        <v/>
      </c>
      <c r="M933" s="19" t="str">
        <f>IFERROR(INDEX('Employee Info'!$C$3:$J$200,MATCH(Data6[[#This Row],[Name:]],'Employee Info'!$B$3:$B$200,0),MATCH(Data6[[#Headers],[Tech]],'Employee Info'!$C$2:$J$2,0)),"")</f>
        <v/>
      </c>
      <c r="N933" s="19" t="str">
        <f>IFERROR(INDEX('Employee Info'!$C$3:$J$200,MATCH(Data6[[#This Row],[Name:]],'Employee Info'!$B$3:$B$200,0),MATCH(Data6[[#Headers],[Other]],'Employee Info'!$C$2:$J$2,0)),"")</f>
        <v/>
      </c>
      <c r="O933" s="19">
        <f>IFERROR((Data6[[#This Row],[Hours:]]*SUM(Data6[[#This Row],[Rate]:[Other]])),"")</f>
        <v>0</v>
      </c>
      <c r="P933" s="7" t="str">
        <f>IF(Data6[[#This Row],[WO'#:]]="","Riley #","WO#")</f>
        <v>Riley #</v>
      </c>
      <c r="Q933" s="7">
        <f>IFERROR(WEEKNUM(Data6[[#This Row],[Date:]]),"")</f>
        <v>22</v>
      </c>
      <c r="R933" s="6">
        <f t="shared" si="42"/>
        <v>45438</v>
      </c>
      <c r="S933" s="6">
        <f>Data6[[#This Row],[Week Start]]+7</f>
        <v>45445</v>
      </c>
      <c r="T933" s="7" t="str">
        <f t="shared" si="43"/>
        <v>5/26/2024 - 6/2/2024</v>
      </c>
      <c r="U933" s="7" t="str">
        <f t="shared" si="44"/>
        <v>Time Card</v>
      </c>
      <c r="V933" s="8" t="str">
        <f>RIGHT(TEXT(Data6[[#This Row],[Date:]],"mmddyyyy"),4)</f>
        <v>2024</v>
      </c>
      <c r="W933" s="8" t="str">
        <f>MID(TEXT(Data6[[#This Row],[Date:]],"mmddyyyy"),3,2)</f>
        <v>29</v>
      </c>
      <c r="X933" s="8" t="str">
        <f>LEFT(TEXT(Data6[[#This Row],[Date:]],"mmddyyyy"),2)</f>
        <v>05</v>
      </c>
      <c r="Y933" s="6">
        <f>DATE(Data6[[#This Row],[Year]],Data6[[#This Row],[Month]],Data6[[#This Row],[Day]])</f>
        <v>45441</v>
      </c>
    </row>
    <row r="934" spans="1:25">
      <c r="A934" s="5">
        <v>45441.584614814812</v>
      </c>
      <c r="B934" s="7" t="s">
        <v>35</v>
      </c>
      <c r="C934" s="6" t="s">
        <v>693</v>
      </c>
      <c r="D934" s="7" t="s">
        <v>700</v>
      </c>
      <c r="E934" s="8">
        <v>3</v>
      </c>
      <c r="F934" s="7" t="s">
        <v>68</v>
      </c>
      <c r="G934" s="7" t="s">
        <v>68</v>
      </c>
      <c r="H934" s="7" t="s">
        <v>692</v>
      </c>
      <c r="I934" s="7" t="s">
        <v>44</v>
      </c>
      <c r="J934" s="19" t="str">
        <f>IFERROR(INDEX('Employee Info'!$C$3:$E$200,MATCH(Data6[[#This Row],[Name:]],'Employee Info'!$B$3:$B$200,0),MATCH(Data6[[#This Row],[Hours Type:]],'Employee Info'!$C$2:$E$2,0)),"")</f>
        <v/>
      </c>
      <c r="K934" s="19" t="str">
        <f>IFERROR(INDEX('Employee Info'!$C$3:$J$200,MATCH(Data6[[#This Row],[Name:]],'Employee Info'!$B$3:$B$200,0),MATCH(Data6[[#Headers],[Truck]],'Employee Info'!$C$2:$J$2,0)),"")</f>
        <v/>
      </c>
      <c r="L934" s="19" t="str">
        <f>IFERROR(INDEX('Employee Info'!$C$3:$J$200,MATCH(Data6[[#This Row],[Name:]],'Employee Info'!$B$3:$B$200,0),MATCH(Data6[[#Headers],[Phone]],'Employee Info'!$C$2:$J$2,0)),"")</f>
        <v/>
      </c>
      <c r="M934" s="19" t="str">
        <f>IFERROR(INDEX('Employee Info'!$C$3:$J$200,MATCH(Data6[[#This Row],[Name:]],'Employee Info'!$B$3:$B$200,0),MATCH(Data6[[#Headers],[Tech]],'Employee Info'!$C$2:$J$2,0)),"")</f>
        <v/>
      </c>
      <c r="N934" s="19" t="str">
        <f>IFERROR(INDEX('Employee Info'!$C$3:$J$200,MATCH(Data6[[#This Row],[Name:]],'Employee Info'!$B$3:$B$200,0),MATCH(Data6[[#Headers],[Other]],'Employee Info'!$C$2:$J$2,0)),"")</f>
        <v/>
      </c>
      <c r="O934" s="19">
        <f>IFERROR((Data6[[#This Row],[Hours:]]*SUM(Data6[[#This Row],[Rate]:[Other]])),"")</f>
        <v>0</v>
      </c>
      <c r="P934" s="7" t="str">
        <f>IF(Data6[[#This Row],[WO'#:]]="","Riley #","WO#")</f>
        <v>Riley #</v>
      </c>
      <c r="Q934" s="7">
        <f>IFERROR(WEEKNUM(Data6[[#This Row],[Date:]]),"")</f>
        <v>22</v>
      </c>
      <c r="R934" s="6">
        <f t="shared" si="42"/>
        <v>45438</v>
      </c>
      <c r="S934" s="6">
        <f>Data6[[#This Row],[Week Start]]+7</f>
        <v>45445</v>
      </c>
      <c r="T934" s="7" t="str">
        <f t="shared" si="43"/>
        <v>5/26/2024 - 6/2/2024</v>
      </c>
      <c r="U934" s="7" t="str">
        <f t="shared" si="44"/>
        <v>Time Card</v>
      </c>
      <c r="V934" s="8" t="str">
        <f>RIGHT(TEXT(Data6[[#This Row],[Date:]],"mmddyyyy"),4)</f>
        <v>2024</v>
      </c>
      <c r="W934" s="8" t="str">
        <f>MID(TEXT(Data6[[#This Row],[Date:]],"mmddyyyy"),3,2)</f>
        <v>29</v>
      </c>
      <c r="X934" s="8" t="str">
        <f>LEFT(TEXT(Data6[[#This Row],[Date:]],"mmddyyyy"),2)</f>
        <v>05</v>
      </c>
      <c r="Y934" s="6">
        <f>DATE(Data6[[#This Row],[Year]],Data6[[#This Row],[Month]],Data6[[#This Row],[Day]])</f>
        <v>45441</v>
      </c>
    </row>
    <row r="935" spans="1:25">
      <c r="A935" s="5">
        <v>45441.541701736111</v>
      </c>
      <c r="B935" s="7" t="s">
        <v>31</v>
      </c>
      <c r="C935" s="6" t="s">
        <v>693</v>
      </c>
      <c r="D935" s="7" t="s">
        <v>694</v>
      </c>
      <c r="E935" s="8">
        <v>8</v>
      </c>
      <c r="F935" s="7" t="s">
        <v>68</v>
      </c>
      <c r="G935" s="7" t="s">
        <v>68</v>
      </c>
      <c r="H935" s="7" t="s">
        <v>468</v>
      </c>
      <c r="I935" s="7" t="s">
        <v>44</v>
      </c>
      <c r="J935" s="19" t="str">
        <f>IFERROR(INDEX('Employee Info'!$C$3:$E$200,MATCH(Data6[[#This Row],[Name:]],'Employee Info'!$B$3:$B$200,0),MATCH(Data6[[#This Row],[Hours Type:]],'Employee Info'!$C$2:$E$2,0)),"")</f>
        <v/>
      </c>
      <c r="K935" s="19" t="str">
        <f>IFERROR(INDEX('Employee Info'!$C$3:$J$200,MATCH(Data6[[#This Row],[Name:]],'Employee Info'!$B$3:$B$200,0),MATCH(Data6[[#Headers],[Truck]],'Employee Info'!$C$2:$J$2,0)),"")</f>
        <v/>
      </c>
      <c r="L935" s="19" t="str">
        <f>IFERROR(INDEX('Employee Info'!$C$3:$J$200,MATCH(Data6[[#This Row],[Name:]],'Employee Info'!$B$3:$B$200,0),MATCH(Data6[[#Headers],[Phone]],'Employee Info'!$C$2:$J$2,0)),"")</f>
        <v/>
      </c>
      <c r="M935" s="19" t="str">
        <f>IFERROR(INDEX('Employee Info'!$C$3:$J$200,MATCH(Data6[[#This Row],[Name:]],'Employee Info'!$B$3:$B$200,0),MATCH(Data6[[#Headers],[Tech]],'Employee Info'!$C$2:$J$2,0)),"")</f>
        <v/>
      </c>
      <c r="N935" s="19" t="str">
        <f>IFERROR(INDEX('Employee Info'!$C$3:$J$200,MATCH(Data6[[#This Row],[Name:]],'Employee Info'!$B$3:$B$200,0),MATCH(Data6[[#Headers],[Other]],'Employee Info'!$C$2:$J$2,0)),"")</f>
        <v/>
      </c>
      <c r="O935" s="19">
        <f>IFERROR((Data6[[#This Row],[Hours:]]*SUM(Data6[[#This Row],[Rate]:[Other]])),"")</f>
        <v>0</v>
      </c>
      <c r="P935" s="7" t="str">
        <f>IF(Data6[[#This Row],[WO'#:]]="","Riley #","WO#")</f>
        <v>Riley #</v>
      </c>
      <c r="Q935" s="7">
        <f>IFERROR(WEEKNUM(Data6[[#This Row],[Date:]]),"")</f>
        <v>22</v>
      </c>
      <c r="R935" s="6">
        <f t="shared" si="42"/>
        <v>45438</v>
      </c>
      <c r="S935" s="6">
        <f>Data6[[#This Row],[Week Start]]+7</f>
        <v>45445</v>
      </c>
      <c r="T935" s="7" t="str">
        <f t="shared" si="43"/>
        <v>5/26/2024 - 6/2/2024</v>
      </c>
      <c r="U935" s="7" t="str">
        <f t="shared" si="44"/>
        <v>Time Card</v>
      </c>
      <c r="V935" s="8" t="str">
        <f>RIGHT(TEXT(Data6[[#This Row],[Date:]],"mmddyyyy"),4)</f>
        <v>2024</v>
      </c>
      <c r="W935" s="8" t="str">
        <f>MID(TEXT(Data6[[#This Row],[Date:]],"mmddyyyy"),3,2)</f>
        <v>29</v>
      </c>
      <c r="X935" s="8" t="str">
        <f>LEFT(TEXT(Data6[[#This Row],[Date:]],"mmddyyyy"),2)</f>
        <v>05</v>
      </c>
      <c r="Y935" s="6">
        <f>DATE(Data6[[#This Row],[Year]],Data6[[#This Row],[Month]],Data6[[#This Row],[Day]])</f>
        <v>45441</v>
      </c>
    </row>
    <row r="936" spans="1:25">
      <c r="A936" s="5">
        <v>45441.568228587967</v>
      </c>
      <c r="B936" s="7" t="s">
        <v>23</v>
      </c>
      <c r="C936" s="6" t="s">
        <v>693</v>
      </c>
      <c r="D936" s="7" t="s">
        <v>694</v>
      </c>
      <c r="E936" s="8">
        <v>7</v>
      </c>
      <c r="F936" s="7" t="s">
        <v>68</v>
      </c>
      <c r="G936" s="7" t="s">
        <v>68</v>
      </c>
      <c r="H936" s="7" t="s">
        <v>468</v>
      </c>
      <c r="I936" s="7" t="s">
        <v>44</v>
      </c>
      <c r="J936" s="19" t="str">
        <f>IFERROR(INDEX('Employee Info'!$C$3:$E$200,MATCH(Data6[[#This Row],[Name:]],'Employee Info'!$B$3:$B$200,0),MATCH(Data6[[#This Row],[Hours Type:]],'Employee Info'!$C$2:$E$2,0)),"")</f>
        <v/>
      </c>
      <c r="K936" s="19" t="str">
        <f>IFERROR(INDEX('Employee Info'!$C$3:$J$200,MATCH(Data6[[#This Row],[Name:]],'Employee Info'!$B$3:$B$200,0),MATCH(Data6[[#Headers],[Truck]],'Employee Info'!$C$2:$J$2,0)),"")</f>
        <v/>
      </c>
      <c r="L936" s="19" t="str">
        <f>IFERROR(INDEX('Employee Info'!$C$3:$J$200,MATCH(Data6[[#This Row],[Name:]],'Employee Info'!$B$3:$B$200,0),MATCH(Data6[[#Headers],[Phone]],'Employee Info'!$C$2:$J$2,0)),"")</f>
        <v/>
      </c>
      <c r="M936" s="19" t="str">
        <f>IFERROR(INDEX('Employee Info'!$C$3:$J$200,MATCH(Data6[[#This Row],[Name:]],'Employee Info'!$B$3:$B$200,0),MATCH(Data6[[#Headers],[Tech]],'Employee Info'!$C$2:$J$2,0)),"")</f>
        <v/>
      </c>
      <c r="N936" s="19" t="str">
        <f>IFERROR(INDEX('Employee Info'!$C$3:$J$200,MATCH(Data6[[#This Row],[Name:]],'Employee Info'!$B$3:$B$200,0),MATCH(Data6[[#Headers],[Other]],'Employee Info'!$C$2:$J$2,0)),"")</f>
        <v/>
      </c>
      <c r="O936" s="19">
        <f>IFERROR((Data6[[#This Row],[Hours:]]*SUM(Data6[[#This Row],[Rate]:[Other]])),"")</f>
        <v>0</v>
      </c>
      <c r="P936" s="7" t="str">
        <f>IF(Data6[[#This Row],[WO'#:]]="","Riley #","WO#")</f>
        <v>Riley #</v>
      </c>
      <c r="Q936" s="7">
        <f>IFERROR(WEEKNUM(Data6[[#This Row],[Date:]]),"")</f>
        <v>22</v>
      </c>
      <c r="R936" s="6">
        <f t="shared" si="42"/>
        <v>45438</v>
      </c>
      <c r="S936" s="6">
        <f>Data6[[#This Row],[Week Start]]+7</f>
        <v>45445</v>
      </c>
      <c r="T936" s="7" t="str">
        <f t="shared" si="43"/>
        <v>5/26/2024 - 6/2/2024</v>
      </c>
      <c r="U936" s="7" t="str">
        <f t="shared" si="44"/>
        <v>Time Card</v>
      </c>
      <c r="V936" s="8" t="str">
        <f>RIGHT(TEXT(Data6[[#This Row],[Date:]],"mmddyyyy"),4)</f>
        <v>2024</v>
      </c>
      <c r="W936" s="8" t="str">
        <f>MID(TEXT(Data6[[#This Row],[Date:]],"mmddyyyy"),3,2)</f>
        <v>29</v>
      </c>
      <c r="X936" s="8" t="str">
        <f>LEFT(TEXT(Data6[[#This Row],[Date:]],"mmddyyyy"),2)</f>
        <v>05</v>
      </c>
      <c r="Y936" s="6">
        <f>DATE(Data6[[#This Row],[Year]],Data6[[#This Row],[Month]],Data6[[#This Row],[Day]])</f>
        <v>45441</v>
      </c>
    </row>
    <row r="937" spans="1:25">
      <c r="A937" s="5">
        <v>45441.581398495371</v>
      </c>
      <c r="B937" s="7" t="s">
        <v>492</v>
      </c>
      <c r="C937" s="6" t="s">
        <v>693</v>
      </c>
      <c r="D937" s="7" t="s">
        <v>698</v>
      </c>
      <c r="E937" s="8">
        <v>5</v>
      </c>
      <c r="F937" s="7" t="s">
        <v>68</v>
      </c>
      <c r="G937" s="7" t="s">
        <v>68</v>
      </c>
      <c r="H937" s="7" t="s">
        <v>536</v>
      </c>
      <c r="I937" s="7" t="s">
        <v>44</v>
      </c>
      <c r="J937" s="19" t="str">
        <f>IFERROR(INDEX('Employee Info'!$C$3:$E$200,MATCH(Data6[[#This Row],[Name:]],'Employee Info'!$B$3:$B$200,0),MATCH(Data6[[#This Row],[Hours Type:]],'Employee Info'!$C$2:$E$2,0)),"")</f>
        <v/>
      </c>
      <c r="K937" s="19" t="str">
        <f>IFERROR(INDEX('Employee Info'!$C$3:$J$200,MATCH(Data6[[#This Row],[Name:]],'Employee Info'!$B$3:$B$200,0),MATCH(Data6[[#Headers],[Truck]],'Employee Info'!$C$2:$J$2,0)),"")</f>
        <v/>
      </c>
      <c r="L937" s="19" t="str">
        <f>IFERROR(INDEX('Employee Info'!$C$3:$J$200,MATCH(Data6[[#This Row],[Name:]],'Employee Info'!$B$3:$B$200,0),MATCH(Data6[[#Headers],[Phone]],'Employee Info'!$C$2:$J$2,0)),"")</f>
        <v/>
      </c>
      <c r="M937" s="19" t="str">
        <f>IFERROR(INDEX('Employee Info'!$C$3:$J$200,MATCH(Data6[[#This Row],[Name:]],'Employee Info'!$B$3:$B$200,0),MATCH(Data6[[#Headers],[Tech]],'Employee Info'!$C$2:$J$2,0)),"")</f>
        <v/>
      </c>
      <c r="N937" s="19" t="str">
        <f>IFERROR(INDEX('Employee Info'!$C$3:$J$200,MATCH(Data6[[#This Row],[Name:]],'Employee Info'!$B$3:$B$200,0),MATCH(Data6[[#Headers],[Other]],'Employee Info'!$C$2:$J$2,0)),"")</f>
        <v/>
      </c>
      <c r="O937" s="19">
        <f>IFERROR((Data6[[#This Row],[Hours:]]*SUM(Data6[[#This Row],[Rate]:[Other]])),"")</f>
        <v>0</v>
      </c>
      <c r="P937" s="7" t="str">
        <f>IF(Data6[[#This Row],[WO'#:]]="","Riley #","WO#")</f>
        <v>Riley #</v>
      </c>
      <c r="Q937" s="7">
        <f>IFERROR(WEEKNUM(Data6[[#This Row],[Date:]]),"")</f>
        <v>22</v>
      </c>
      <c r="R937" s="6">
        <f t="shared" si="42"/>
        <v>45438</v>
      </c>
      <c r="S937" s="6">
        <f>Data6[[#This Row],[Week Start]]+7</f>
        <v>45445</v>
      </c>
      <c r="T937" s="7" t="str">
        <f t="shared" si="43"/>
        <v>5/26/2024 - 6/2/2024</v>
      </c>
      <c r="U937" s="7" t="str">
        <f t="shared" si="44"/>
        <v>Time Card</v>
      </c>
      <c r="V937" s="8" t="str">
        <f>RIGHT(TEXT(Data6[[#This Row],[Date:]],"mmddyyyy"),4)</f>
        <v>2024</v>
      </c>
      <c r="W937" s="8" t="str">
        <f>MID(TEXT(Data6[[#This Row],[Date:]],"mmddyyyy"),3,2)</f>
        <v>29</v>
      </c>
      <c r="X937" s="8" t="str">
        <f>LEFT(TEXT(Data6[[#This Row],[Date:]],"mmddyyyy"),2)</f>
        <v>05</v>
      </c>
      <c r="Y937" s="6">
        <f>DATE(Data6[[#This Row],[Year]],Data6[[#This Row],[Month]],Data6[[#This Row],[Day]])</f>
        <v>45441</v>
      </c>
    </row>
    <row r="938" spans="1:25">
      <c r="A938" s="5">
        <v>45441.583930787034</v>
      </c>
      <c r="B938" s="7" t="s">
        <v>35</v>
      </c>
      <c r="C938" s="6" t="s">
        <v>693</v>
      </c>
      <c r="D938" s="7" t="s">
        <v>699</v>
      </c>
      <c r="E938" s="8">
        <v>5</v>
      </c>
      <c r="F938" s="7" t="s">
        <v>68</v>
      </c>
      <c r="G938" s="7" t="s">
        <v>68</v>
      </c>
      <c r="H938" s="7" t="s">
        <v>616</v>
      </c>
      <c r="I938" s="7" t="s">
        <v>44</v>
      </c>
      <c r="J938" s="19" t="str">
        <f>IFERROR(INDEX('Employee Info'!$C$3:$E$200,MATCH(Data6[[#This Row],[Name:]],'Employee Info'!$B$3:$B$200,0),MATCH(Data6[[#This Row],[Hours Type:]],'Employee Info'!$C$2:$E$2,0)),"")</f>
        <v/>
      </c>
      <c r="K938" s="19" t="str">
        <f>IFERROR(INDEX('Employee Info'!$C$3:$J$200,MATCH(Data6[[#This Row],[Name:]],'Employee Info'!$B$3:$B$200,0),MATCH(Data6[[#Headers],[Truck]],'Employee Info'!$C$2:$J$2,0)),"")</f>
        <v/>
      </c>
      <c r="L938" s="19" t="str">
        <f>IFERROR(INDEX('Employee Info'!$C$3:$J$200,MATCH(Data6[[#This Row],[Name:]],'Employee Info'!$B$3:$B$200,0),MATCH(Data6[[#Headers],[Phone]],'Employee Info'!$C$2:$J$2,0)),"")</f>
        <v/>
      </c>
      <c r="M938" s="19" t="str">
        <f>IFERROR(INDEX('Employee Info'!$C$3:$J$200,MATCH(Data6[[#This Row],[Name:]],'Employee Info'!$B$3:$B$200,0),MATCH(Data6[[#Headers],[Tech]],'Employee Info'!$C$2:$J$2,0)),"")</f>
        <v/>
      </c>
      <c r="N938" s="19" t="str">
        <f>IFERROR(INDEX('Employee Info'!$C$3:$J$200,MATCH(Data6[[#This Row],[Name:]],'Employee Info'!$B$3:$B$200,0),MATCH(Data6[[#Headers],[Other]],'Employee Info'!$C$2:$J$2,0)),"")</f>
        <v/>
      </c>
      <c r="O938" s="19">
        <f>IFERROR((Data6[[#This Row],[Hours:]]*SUM(Data6[[#This Row],[Rate]:[Other]])),"")</f>
        <v>0</v>
      </c>
      <c r="P938" s="7" t="str">
        <f>IF(Data6[[#This Row],[WO'#:]]="","Riley #","WO#")</f>
        <v>Riley #</v>
      </c>
      <c r="Q938" s="7">
        <f>IFERROR(WEEKNUM(Data6[[#This Row],[Date:]]),"")</f>
        <v>22</v>
      </c>
      <c r="R938" s="6">
        <f t="shared" si="42"/>
        <v>45438</v>
      </c>
      <c r="S938" s="6">
        <f>Data6[[#This Row],[Week Start]]+7</f>
        <v>45445</v>
      </c>
      <c r="T938" s="7" t="str">
        <f t="shared" si="43"/>
        <v>5/26/2024 - 6/2/2024</v>
      </c>
      <c r="U938" s="7" t="str">
        <f t="shared" si="44"/>
        <v>Time Card</v>
      </c>
      <c r="V938" s="8" t="str">
        <f>RIGHT(TEXT(Data6[[#This Row],[Date:]],"mmddyyyy"),4)</f>
        <v>2024</v>
      </c>
      <c r="W938" s="8" t="str">
        <f>MID(TEXT(Data6[[#This Row],[Date:]],"mmddyyyy"),3,2)</f>
        <v>29</v>
      </c>
      <c r="X938" s="8" t="str">
        <f>LEFT(TEXT(Data6[[#This Row],[Date:]],"mmddyyyy"),2)</f>
        <v>05</v>
      </c>
      <c r="Y938" s="6">
        <f>DATE(Data6[[#This Row],[Year]],Data6[[#This Row],[Month]],Data6[[#This Row],[Day]])</f>
        <v>45441</v>
      </c>
    </row>
    <row r="939" spans="1:25">
      <c r="A939" s="5">
        <v>45441.585278819446</v>
      </c>
      <c r="B939" s="7" t="s">
        <v>35</v>
      </c>
      <c r="C939" s="6" t="s">
        <v>693</v>
      </c>
      <c r="D939" s="7" t="s">
        <v>690</v>
      </c>
      <c r="E939" s="8">
        <v>7</v>
      </c>
      <c r="F939" s="7" t="s">
        <v>68</v>
      </c>
      <c r="G939" s="7" t="s">
        <v>68</v>
      </c>
      <c r="H939" s="7" t="s">
        <v>616</v>
      </c>
      <c r="I939" s="7" t="s">
        <v>44</v>
      </c>
      <c r="J939" s="19" t="str">
        <f>IFERROR(INDEX('Employee Info'!$C$3:$E$200,MATCH(Data6[[#This Row],[Name:]],'Employee Info'!$B$3:$B$200,0),MATCH(Data6[[#This Row],[Hours Type:]],'Employee Info'!$C$2:$E$2,0)),"")</f>
        <v/>
      </c>
      <c r="K939" s="19" t="str">
        <f>IFERROR(INDEX('Employee Info'!$C$3:$J$200,MATCH(Data6[[#This Row],[Name:]],'Employee Info'!$B$3:$B$200,0),MATCH(Data6[[#Headers],[Truck]],'Employee Info'!$C$2:$J$2,0)),"")</f>
        <v/>
      </c>
      <c r="L939" s="19" t="str">
        <f>IFERROR(INDEX('Employee Info'!$C$3:$J$200,MATCH(Data6[[#This Row],[Name:]],'Employee Info'!$B$3:$B$200,0),MATCH(Data6[[#Headers],[Phone]],'Employee Info'!$C$2:$J$2,0)),"")</f>
        <v/>
      </c>
      <c r="M939" s="19" t="str">
        <f>IFERROR(INDEX('Employee Info'!$C$3:$J$200,MATCH(Data6[[#This Row],[Name:]],'Employee Info'!$B$3:$B$200,0),MATCH(Data6[[#Headers],[Tech]],'Employee Info'!$C$2:$J$2,0)),"")</f>
        <v/>
      </c>
      <c r="N939" s="19" t="str">
        <f>IFERROR(INDEX('Employee Info'!$C$3:$J$200,MATCH(Data6[[#This Row],[Name:]],'Employee Info'!$B$3:$B$200,0),MATCH(Data6[[#Headers],[Other]],'Employee Info'!$C$2:$J$2,0)),"")</f>
        <v/>
      </c>
      <c r="O939" s="19">
        <f>IFERROR((Data6[[#This Row],[Hours:]]*SUM(Data6[[#This Row],[Rate]:[Other]])),"")</f>
        <v>0</v>
      </c>
      <c r="P939" s="7" t="str">
        <f>IF(Data6[[#This Row],[WO'#:]]="","Riley #","WO#")</f>
        <v>Riley #</v>
      </c>
      <c r="Q939" s="7">
        <f>IFERROR(WEEKNUM(Data6[[#This Row],[Date:]]),"")</f>
        <v>22</v>
      </c>
      <c r="R939" s="6">
        <f t="shared" si="42"/>
        <v>45438</v>
      </c>
      <c r="S939" s="6">
        <f>Data6[[#This Row],[Week Start]]+7</f>
        <v>45445</v>
      </c>
      <c r="T939" s="7" t="str">
        <f t="shared" si="43"/>
        <v>5/26/2024 - 6/2/2024</v>
      </c>
      <c r="U939" s="7" t="str">
        <f t="shared" si="44"/>
        <v>Time Card</v>
      </c>
      <c r="V939" s="8" t="str">
        <f>RIGHT(TEXT(Data6[[#This Row],[Date:]],"mmddyyyy"),4)</f>
        <v>2024</v>
      </c>
      <c r="W939" s="8" t="str">
        <f>MID(TEXT(Data6[[#This Row],[Date:]],"mmddyyyy"),3,2)</f>
        <v>29</v>
      </c>
      <c r="X939" s="8" t="str">
        <f>LEFT(TEXT(Data6[[#This Row],[Date:]],"mmddyyyy"),2)</f>
        <v>05</v>
      </c>
      <c r="Y939" s="6">
        <f>DATE(Data6[[#This Row],[Year]],Data6[[#This Row],[Month]],Data6[[#This Row],[Day]])</f>
        <v>45441</v>
      </c>
    </row>
    <row r="940" spans="1:25">
      <c r="A940" s="5">
        <v>45441.579645370373</v>
      </c>
      <c r="B940" s="7" t="s">
        <v>492</v>
      </c>
      <c r="C940" s="6" t="s">
        <v>693</v>
      </c>
      <c r="D940" s="7" t="s">
        <v>696</v>
      </c>
      <c r="E940" s="8">
        <v>3</v>
      </c>
      <c r="F940" s="7" t="s">
        <v>68</v>
      </c>
      <c r="G940" s="7" t="s">
        <v>68</v>
      </c>
      <c r="H940" s="7" t="s">
        <v>697</v>
      </c>
      <c r="I940" s="7" t="s">
        <v>44</v>
      </c>
      <c r="J940" s="19" t="str">
        <f>IFERROR(INDEX('Employee Info'!$C$3:$E$200,MATCH(Data6[[#This Row],[Name:]],'Employee Info'!$B$3:$B$200,0),MATCH(Data6[[#This Row],[Hours Type:]],'Employee Info'!$C$2:$E$2,0)),"")</f>
        <v/>
      </c>
      <c r="K940" s="19" t="str">
        <f>IFERROR(INDEX('Employee Info'!$C$3:$J$200,MATCH(Data6[[#This Row],[Name:]],'Employee Info'!$B$3:$B$200,0),MATCH(Data6[[#Headers],[Truck]],'Employee Info'!$C$2:$J$2,0)),"")</f>
        <v/>
      </c>
      <c r="L940" s="19" t="str">
        <f>IFERROR(INDEX('Employee Info'!$C$3:$J$200,MATCH(Data6[[#This Row],[Name:]],'Employee Info'!$B$3:$B$200,0),MATCH(Data6[[#Headers],[Phone]],'Employee Info'!$C$2:$J$2,0)),"")</f>
        <v/>
      </c>
      <c r="M940" s="19" t="str">
        <f>IFERROR(INDEX('Employee Info'!$C$3:$J$200,MATCH(Data6[[#This Row],[Name:]],'Employee Info'!$B$3:$B$200,0),MATCH(Data6[[#Headers],[Tech]],'Employee Info'!$C$2:$J$2,0)),"")</f>
        <v/>
      </c>
      <c r="N940" s="19" t="str">
        <f>IFERROR(INDEX('Employee Info'!$C$3:$J$200,MATCH(Data6[[#This Row],[Name:]],'Employee Info'!$B$3:$B$200,0),MATCH(Data6[[#Headers],[Other]],'Employee Info'!$C$2:$J$2,0)),"")</f>
        <v/>
      </c>
      <c r="O940" s="19">
        <f>IFERROR((Data6[[#This Row],[Hours:]]*SUM(Data6[[#This Row],[Rate]:[Other]])),"")</f>
        <v>0</v>
      </c>
      <c r="P940" s="7" t="str">
        <f>IF(Data6[[#This Row],[WO'#:]]="","Riley #","WO#")</f>
        <v>Riley #</v>
      </c>
      <c r="Q940" s="7">
        <f>IFERROR(WEEKNUM(Data6[[#This Row],[Date:]]),"")</f>
        <v>22</v>
      </c>
      <c r="R940" s="6">
        <f t="shared" si="42"/>
        <v>45438</v>
      </c>
      <c r="S940" s="6">
        <f>Data6[[#This Row],[Week Start]]+7</f>
        <v>45445</v>
      </c>
      <c r="T940" s="7" t="str">
        <f t="shared" si="43"/>
        <v>5/26/2024 - 6/2/2024</v>
      </c>
      <c r="U940" s="7" t="str">
        <f t="shared" si="44"/>
        <v>Time Card</v>
      </c>
      <c r="V940" s="8" t="str">
        <f>RIGHT(TEXT(Data6[[#This Row],[Date:]],"mmddyyyy"),4)</f>
        <v>2024</v>
      </c>
      <c r="W940" s="8" t="str">
        <f>MID(TEXT(Data6[[#This Row],[Date:]],"mmddyyyy"),3,2)</f>
        <v>29</v>
      </c>
      <c r="X940" s="8" t="str">
        <f>LEFT(TEXT(Data6[[#This Row],[Date:]],"mmddyyyy"),2)</f>
        <v>05</v>
      </c>
      <c r="Y940" s="6">
        <f>DATE(Data6[[#This Row],[Year]],Data6[[#This Row],[Month]],Data6[[#This Row],[Day]])</f>
        <v>45441</v>
      </c>
    </row>
    <row r="941" spans="1:25">
      <c r="A941" s="5">
        <v>45441.576535763888</v>
      </c>
      <c r="B941" s="7" t="s">
        <v>34</v>
      </c>
      <c r="C941" s="6" t="s">
        <v>693</v>
      </c>
      <c r="D941" s="7" t="s">
        <v>701</v>
      </c>
      <c r="E941" s="8">
        <v>4</v>
      </c>
      <c r="H941" s="7" t="s">
        <v>702</v>
      </c>
      <c r="I941" s="7" t="s">
        <v>44</v>
      </c>
      <c r="J941" s="19" t="str">
        <f>IFERROR(INDEX('Employee Info'!$C$3:$E$200,MATCH(Data6[[#This Row],[Name:]],'Employee Info'!$B$3:$B$200,0),MATCH(Data6[[#This Row],[Hours Type:]],'Employee Info'!$C$2:$E$2,0)),"")</f>
        <v/>
      </c>
      <c r="K941" s="19" t="str">
        <f>IFERROR(INDEX('Employee Info'!$C$3:$J$200,MATCH(Data6[[#This Row],[Name:]],'Employee Info'!$B$3:$B$200,0),MATCH(Data6[[#Headers],[Truck]],'Employee Info'!$C$2:$J$2,0)),"")</f>
        <v/>
      </c>
      <c r="L941" s="19" t="str">
        <f>IFERROR(INDEX('Employee Info'!$C$3:$J$200,MATCH(Data6[[#This Row],[Name:]],'Employee Info'!$B$3:$B$200,0),MATCH(Data6[[#Headers],[Phone]],'Employee Info'!$C$2:$J$2,0)),"")</f>
        <v/>
      </c>
      <c r="M941" s="19" t="str">
        <f>IFERROR(INDEX('Employee Info'!$C$3:$J$200,MATCH(Data6[[#This Row],[Name:]],'Employee Info'!$B$3:$B$200,0),MATCH(Data6[[#Headers],[Tech]],'Employee Info'!$C$2:$J$2,0)),"")</f>
        <v/>
      </c>
      <c r="N941" s="19" t="str">
        <f>IFERROR(INDEX('Employee Info'!$C$3:$J$200,MATCH(Data6[[#This Row],[Name:]],'Employee Info'!$B$3:$B$200,0),MATCH(Data6[[#Headers],[Other]],'Employee Info'!$C$2:$J$2,0)),"")</f>
        <v/>
      </c>
      <c r="O941" s="19">
        <f>IFERROR((Data6[[#This Row],[Hours:]]*SUM(Data6[[#This Row],[Rate]:[Other]])),"")</f>
        <v>0</v>
      </c>
      <c r="P941" s="7" t="str">
        <f>IF(Data6[[#This Row],[WO'#:]]="","Riley #","WO#")</f>
        <v>Riley #</v>
      </c>
      <c r="Q941" s="7">
        <f>IFERROR(WEEKNUM(Data6[[#This Row],[Date:]]),"")</f>
        <v>22</v>
      </c>
      <c r="R941" s="6">
        <f t="shared" si="42"/>
        <v>45438</v>
      </c>
      <c r="S941" s="6">
        <f>Data6[[#This Row],[Week Start]]+7</f>
        <v>45445</v>
      </c>
      <c r="T941" s="7" t="str">
        <f t="shared" si="43"/>
        <v>5/26/2024 - 6/2/2024</v>
      </c>
      <c r="U941" s="7" t="str">
        <f t="shared" si="44"/>
        <v>Time Card</v>
      </c>
      <c r="V941" s="8" t="str">
        <f>RIGHT(TEXT(Data6[[#This Row],[Date:]],"mmddyyyy"),4)</f>
        <v>2024</v>
      </c>
      <c r="W941" s="8" t="str">
        <f>MID(TEXT(Data6[[#This Row],[Date:]],"mmddyyyy"),3,2)</f>
        <v>29</v>
      </c>
      <c r="X941" s="8" t="str">
        <f>LEFT(TEXT(Data6[[#This Row],[Date:]],"mmddyyyy"),2)</f>
        <v>05</v>
      </c>
      <c r="Y941" s="6">
        <f>DATE(Data6[[#This Row],[Year]],Data6[[#This Row],[Month]],Data6[[#This Row],[Day]])</f>
        <v>45441</v>
      </c>
    </row>
    <row r="942" spans="1:25">
      <c r="A942" s="5">
        <v>45441.577346527774</v>
      </c>
      <c r="B942" s="7" t="s">
        <v>34</v>
      </c>
      <c r="C942" s="6" t="s">
        <v>693</v>
      </c>
      <c r="D942" s="7" t="s">
        <v>703</v>
      </c>
      <c r="E942" s="8">
        <v>4</v>
      </c>
      <c r="H942" s="7" t="s">
        <v>702</v>
      </c>
      <c r="I942" s="7" t="s">
        <v>44</v>
      </c>
      <c r="J942" s="19" t="str">
        <f>IFERROR(INDEX('Employee Info'!$C$3:$E$200,MATCH(Data6[[#This Row],[Name:]],'Employee Info'!$B$3:$B$200,0),MATCH(Data6[[#This Row],[Hours Type:]],'Employee Info'!$C$2:$E$2,0)),"")</f>
        <v/>
      </c>
      <c r="K942" s="19" t="str">
        <f>IFERROR(INDEX('Employee Info'!$C$3:$J$200,MATCH(Data6[[#This Row],[Name:]],'Employee Info'!$B$3:$B$200,0),MATCH(Data6[[#Headers],[Truck]],'Employee Info'!$C$2:$J$2,0)),"")</f>
        <v/>
      </c>
      <c r="L942" s="19" t="str">
        <f>IFERROR(INDEX('Employee Info'!$C$3:$J$200,MATCH(Data6[[#This Row],[Name:]],'Employee Info'!$B$3:$B$200,0),MATCH(Data6[[#Headers],[Phone]],'Employee Info'!$C$2:$J$2,0)),"")</f>
        <v/>
      </c>
      <c r="M942" s="19" t="str">
        <f>IFERROR(INDEX('Employee Info'!$C$3:$J$200,MATCH(Data6[[#This Row],[Name:]],'Employee Info'!$B$3:$B$200,0),MATCH(Data6[[#Headers],[Tech]],'Employee Info'!$C$2:$J$2,0)),"")</f>
        <v/>
      </c>
      <c r="N942" s="19" t="str">
        <f>IFERROR(INDEX('Employee Info'!$C$3:$J$200,MATCH(Data6[[#This Row],[Name:]],'Employee Info'!$B$3:$B$200,0),MATCH(Data6[[#Headers],[Other]],'Employee Info'!$C$2:$J$2,0)),"")</f>
        <v/>
      </c>
      <c r="O942" s="19">
        <f>IFERROR((Data6[[#This Row],[Hours:]]*SUM(Data6[[#This Row],[Rate]:[Other]])),"")</f>
        <v>0</v>
      </c>
      <c r="P942" s="7" t="str">
        <f>IF(Data6[[#This Row],[WO'#:]]="","Riley #","WO#")</f>
        <v>Riley #</v>
      </c>
      <c r="Q942" s="7">
        <f>IFERROR(WEEKNUM(Data6[[#This Row],[Date:]]),"")</f>
        <v>22</v>
      </c>
      <c r="R942" s="6">
        <f t="shared" si="42"/>
        <v>45438</v>
      </c>
      <c r="S942" s="6">
        <f>Data6[[#This Row],[Week Start]]+7</f>
        <v>45445</v>
      </c>
      <c r="T942" s="7" t="str">
        <f t="shared" si="43"/>
        <v>5/26/2024 - 6/2/2024</v>
      </c>
      <c r="U942" s="7" t="str">
        <f t="shared" si="44"/>
        <v>Time Card</v>
      </c>
      <c r="V942" s="8" t="str">
        <f>RIGHT(TEXT(Data6[[#This Row],[Date:]],"mmddyyyy"),4)</f>
        <v>2024</v>
      </c>
      <c r="W942" s="8" t="str">
        <f>MID(TEXT(Data6[[#This Row],[Date:]],"mmddyyyy"),3,2)</f>
        <v>29</v>
      </c>
      <c r="X942" s="8" t="str">
        <f>LEFT(TEXT(Data6[[#This Row],[Date:]],"mmddyyyy"),2)</f>
        <v>05</v>
      </c>
      <c r="Y942" s="6">
        <f>DATE(Data6[[#This Row],[Year]],Data6[[#This Row],[Month]],Data6[[#This Row],[Day]])</f>
        <v>45441</v>
      </c>
    </row>
    <row r="943" spans="1:25">
      <c r="A943" s="5">
        <v>45443.421905787036</v>
      </c>
      <c r="B943" s="7" t="s">
        <v>34</v>
      </c>
      <c r="C943" s="6" t="s">
        <v>712</v>
      </c>
      <c r="D943" s="7" t="s">
        <v>716</v>
      </c>
      <c r="E943" s="8">
        <v>6.5</v>
      </c>
      <c r="F943" s="7" t="s">
        <v>68</v>
      </c>
      <c r="G943" s="7" t="s">
        <v>68</v>
      </c>
      <c r="H943" s="7" t="s">
        <v>692</v>
      </c>
      <c r="I943" s="7" t="s">
        <v>44</v>
      </c>
      <c r="J943" s="19" t="str">
        <f>IFERROR(INDEX('Employee Info'!$C$3:$E$200,MATCH(Data6[[#This Row],[Name:]],'Employee Info'!$B$3:$B$200,0),MATCH(Data6[[#This Row],[Hours Type:]],'Employee Info'!$C$2:$E$2,0)),"")</f>
        <v/>
      </c>
      <c r="K943" s="19" t="str">
        <f>IFERROR(INDEX('Employee Info'!$C$3:$J$200,MATCH(Data6[[#This Row],[Name:]],'Employee Info'!$B$3:$B$200,0),MATCH(Data6[[#Headers],[Truck]],'Employee Info'!$C$2:$J$2,0)),"")</f>
        <v/>
      </c>
      <c r="L943" s="19" t="str">
        <f>IFERROR(INDEX('Employee Info'!$C$3:$J$200,MATCH(Data6[[#This Row],[Name:]],'Employee Info'!$B$3:$B$200,0),MATCH(Data6[[#Headers],[Phone]],'Employee Info'!$C$2:$J$2,0)),"")</f>
        <v/>
      </c>
      <c r="M943" s="19" t="str">
        <f>IFERROR(INDEX('Employee Info'!$C$3:$J$200,MATCH(Data6[[#This Row],[Name:]],'Employee Info'!$B$3:$B$200,0),MATCH(Data6[[#Headers],[Tech]],'Employee Info'!$C$2:$J$2,0)),"")</f>
        <v/>
      </c>
      <c r="N943" s="19" t="str">
        <f>IFERROR(INDEX('Employee Info'!$C$3:$J$200,MATCH(Data6[[#This Row],[Name:]],'Employee Info'!$B$3:$B$200,0),MATCH(Data6[[#Headers],[Other]],'Employee Info'!$C$2:$J$2,0)),"")</f>
        <v/>
      </c>
      <c r="O943" s="19">
        <f>IFERROR((Data6[[#This Row],[Hours:]]*SUM(Data6[[#This Row],[Rate]:[Other]])),"")</f>
        <v>0</v>
      </c>
      <c r="P943" s="7" t="str">
        <f>IF(Data6[[#This Row],[WO'#:]]="","Riley #","WO#")</f>
        <v>Riley #</v>
      </c>
      <c r="Q943" s="7">
        <f>IFERROR(WEEKNUM(Data6[[#This Row],[Date:]]),"")</f>
        <v>22</v>
      </c>
      <c r="R943" s="6">
        <f t="shared" si="42"/>
        <v>45438</v>
      </c>
      <c r="S943" s="6">
        <f>Data6[[#This Row],[Week Start]]+7</f>
        <v>45445</v>
      </c>
      <c r="T943" s="7" t="str">
        <f t="shared" si="43"/>
        <v>5/26/2024 - 6/2/2024</v>
      </c>
      <c r="U943" s="7" t="str">
        <f t="shared" si="44"/>
        <v>Time Card</v>
      </c>
      <c r="V943" s="8" t="str">
        <f>RIGHT(TEXT(Data6[[#This Row],[Date:]],"mmddyyyy"),4)</f>
        <v>2024</v>
      </c>
      <c r="W943" s="8" t="str">
        <f>MID(TEXT(Data6[[#This Row],[Date:]],"mmddyyyy"),3,2)</f>
        <v>30</v>
      </c>
      <c r="X943" s="8" t="str">
        <f>LEFT(TEXT(Data6[[#This Row],[Date:]],"mmddyyyy"),2)</f>
        <v>05</v>
      </c>
      <c r="Y943" s="6">
        <f>DATE(Data6[[#This Row],[Year]],Data6[[#This Row],[Month]],Data6[[#This Row],[Day]])</f>
        <v>45442</v>
      </c>
    </row>
    <row r="944" spans="1:25">
      <c r="A944" s="5">
        <v>45443.425971412034</v>
      </c>
      <c r="B944" s="7" t="s">
        <v>35</v>
      </c>
      <c r="C944" s="6" t="s">
        <v>712</v>
      </c>
      <c r="D944" s="7" t="s">
        <v>717</v>
      </c>
      <c r="E944" s="8">
        <v>7</v>
      </c>
      <c r="F944" s="7" t="s">
        <v>68</v>
      </c>
      <c r="G944" s="7" t="s">
        <v>68</v>
      </c>
      <c r="H944" s="7" t="s">
        <v>692</v>
      </c>
      <c r="I944" s="7" t="s">
        <v>44</v>
      </c>
      <c r="J944" s="19" t="str">
        <f>IFERROR(INDEX('Employee Info'!$C$3:$E$200,MATCH(Data6[[#This Row],[Name:]],'Employee Info'!$B$3:$B$200,0),MATCH(Data6[[#This Row],[Hours Type:]],'Employee Info'!$C$2:$E$2,0)),"")</f>
        <v/>
      </c>
      <c r="K944" s="19" t="str">
        <f>IFERROR(INDEX('Employee Info'!$C$3:$J$200,MATCH(Data6[[#This Row],[Name:]],'Employee Info'!$B$3:$B$200,0),MATCH(Data6[[#Headers],[Truck]],'Employee Info'!$C$2:$J$2,0)),"")</f>
        <v/>
      </c>
      <c r="L944" s="19" t="str">
        <f>IFERROR(INDEX('Employee Info'!$C$3:$J$200,MATCH(Data6[[#This Row],[Name:]],'Employee Info'!$B$3:$B$200,0),MATCH(Data6[[#Headers],[Phone]],'Employee Info'!$C$2:$J$2,0)),"")</f>
        <v/>
      </c>
      <c r="M944" s="19" t="str">
        <f>IFERROR(INDEX('Employee Info'!$C$3:$J$200,MATCH(Data6[[#This Row],[Name:]],'Employee Info'!$B$3:$B$200,0),MATCH(Data6[[#Headers],[Tech]],'Employee Info'!$C$2:$J$2,0)),"")</f>
        <v/>
      </c>
      <c r="N944" s="19" t="str">
        <f>IFERROR(INDEX('Employee Info'!$C$3:$J$200,MATCH(Data6[[#This Row],[Name:]],'Employee Info'!$B$3:$B$200,0),MATCH(Data6[[#Headers],[Other]],'Employee Info'!$C$2:$J$2,0)),"")</f>
        <v/>
      </c>
      <c r="O944" s="19">
        <f>IFERROR((Data6[[#This Row],[Hours:]]*SUM(Data6[[#This Row],[Rate]:[Other]])),"")</f>
        <v>0</v>
      </c>
      <c r="P944" s="7" t="str">
        <f>IF(Data6[[#This Row],[WO'#:]]="","Riley #","WO#")</f>
        <v>Riley #</v>
      </c>
      <c r="Q944" s="7">
        <f>IFERROR(WEEKNUM(Data6[[#This Row],[Date:]]),"")</f>
        <v>22</v>
      </c>
      <c r="R944" s="6">
        <f t="shared" si="42"/>
        <v>45438</v>
      </c>
      <c r="S944" s="6">
        <f>Data6[[#This Row],[Week Start]]+7</f>
        <v>45445</v>
      </c>
      <c r="T944" s="7" t="str">
        <f t="shared" si="43"/>
        <v>5/26/2024 - 6/2/2024</v>
      </c>
      <c r="U944" s="7" t="str">
        <f t="shared" si="44"/>
        <v>Time Card</v>
      </c>
      <c r="V944" s="8" t="str">
        <f>RIGHT(TEXT(Data6[[#This Row],[Date:]],"mmddyyyy"),4)</f>
        <v>2024</v>
      </c>
      <c r="W944" s="8" t="str">
        <f>MID(TEXT(Data6[[#This Row],[Date:]],"mmddyyyy"),3,2)</f>
        <v>30</v>
      </c>
      <c r="X944" s="8" t="str">
        <f>LEFT(TEXT(Data6[[#This Row],[Date:]],"mmddyyyy"),2)</f>
        <v>05</v>
      </c>
      <c r="Y944" s="6">
        <f>DATE(Data6[[#This Row],[Year]],Data6[[#This Row],[Month]],Data6[[#This Row],[Day]])</f>
        <v>45442</v>
      </c>
    </row>
    <row r="945" spans="1:25">
      <c r="A945" s="5">
        <v>45443.246715740737</v>
      </c>
      <c r="B945" s="7" t="s">
        <v>31</v>
      </c>
      <c r="C945" s="6" t="s">
        <v>712</v>
      </c>
      <c r="D945" s="7" t="s">
        <v>715</v>
      </c>
      <c r="E945" s="8">
        <v>8</v>
      </c>
      <c r="F945" s="7" t="s">
        <v>68</v>
      </c>
      <c r="G945" s="7" t="s">
        <v>68</v>
      </c>
      <c r="H945" s="7" t="s">
        <v>468</v>
      </c>
      <c r="I945" s="7" t="s">
        <v>44</v>
      </c>
      <c r="J945" s="19" t="str">
        <f>IFERROR(INDEX('Employee Info'!$C$3:$E$200,MATCH(Data6[[#This Row],[Name:]],'Employee Info'!$B$3:$B$200,0),MATCH(Data6[[#This Row],[Hours Type:]],'Employee Info'!$C$2:$E$2,0)),"")</f>
        <v/>
      </c>
      <c r="K945" s="19" t="str">
        <f>IFERROR(INDEX('Employee Info'!$C$3:$J$200,MATCH(Data6[[#This Row],[Name:]],'Employee Info'!$B$3:$B$200,0),MATCH(Data6[[#Headers],[Truck]],'Employee Info'!$C$2:$J$2,0)),"")</f>
        <v/>
      </c>
      <c r="L945" s="19" t="str">
        <f>IFERROR(INDEX('Employee Info'!$C$3:$J$200,MATCH(Data6[[#This Row],[Name:]],'Employee Info'!$B$3:$B$200,0),MATCH(Data6[[#Headers],[Phone]],'Employee Info'!$C$2:$J$2,0)),"")</f>
        <v/>
      </c>
      <c r="M945" s="19" t="str">
        <f>IFERROR(INDEX('Employee Info'!$C$3:$J$200,MATCH(Data6[[#This Row],[Name:]],'Employee Info'!$B$3:$B$200,0),MATCH(Data6[[#Headers],[Tech]],'Employee Info'!$C$2:$J$2,0)),"")</f>
        <v/>
      </c>
      <c r="N945" s="19" t="str">
        <f>IFERROR(INDEX('Employee Info'!$C$3:$J$200,MATCH(Data6[[#This Row],[Name:]],'Employee Info'!$B$3:$B$200,0),MATCH(Data6[[#Headers],[Other]],'Employee Info'!$C$2:$J$2,0)),"")</f>
        <v/>
      </c>
      <c r="O945" s="19">
        <f>IFERROR((Data6[[#This Row],[Hours:]]*SUM(Data6[[#This Row],[Rate]:[Other]])),"")</f>
        <v>0</v>
      </c>
      <c r="P945" s="7" t="str">
        <f>IF(Data6[[#This Row],[WO'#:]]="","Riley #","WO#")</f>
        <v>Riley #</v>
      </c>
      <c r="Q945" s="7">
        <f>IFERROR(WEEKNUM(Data6[[#This Row],[Date:]]),"")</f>
        <v>22</v>
      </c>
      <c r="R945" s="6">
        <f t="shared" si="42"/>
        <v>45438</v>
      </c>
      <c r="S945" s="6">
        <f>Data6[[#This Row],[Week Start]]+7</f>
        <v>45445</v>
      </c>
      <c r="T945" s="7" t="str">
        <f t="shared" si="43"/>
        <v>5/26/2024 - 6/2/2024</v>
      </c>
      <c r="U945" s="7" t="str">
        <f t="shared" si="44"/>
        <v>Time Card</v>
      </c>
      <c r="V945" s="8" t="str">
        <f>RIGHT(TEXT(Data6[[#This Row],[Date:]],"mmddyyyy"),4)</f>
        <v>2024</v>
      </c>
      <c r="W945" s="8" t="str">
        <f>MID(TEXT(Data6[[#This Row],[Date:]],"mmddyyyy"),3,2)</f>
        <v>30</v>
      </c>
      <c r="X945" s="8" t="str">
        <f>LEFT(TEXT(Data6[[#This Row],[Date:]],"mmddyyyy"),2)</f>
        <v>05</v>
      </c>
      <c r="Y945" s="6">
        <f>DATE(Data6[[#This Row],[Year]],Data6[[#This Row],[Month]],Data6[[#This Row],[Day]])</f>
        <v>45442</v>
      </c>
    </row>
    <row r="946" spans="1:25">
      <c r="A946" s="5">
        <v>45443.511762847222</v>
      </c>
      <c r="B946" s="7" t="s">
        <v>23</v>
      </c>
      <c r="C946" s="6" t="s">
        <v>712</v>
      </c>
      <c r="D946" s="7" t="s">
        <v>720</v>
      </c>
      <c r="E946" s="8">
        <v>3</v>
      </c>
      <c r="F946" s="7" t="s">
        <v>68</v>
      </c>
      <c r="G946" s="7" t="s">
        <v>68</v>
      </c>
      <c r="H946" s="7" t="s">
        <v>468</v>
      </c>
      <c r="I946" s="7" t="s">
        <v>44</v>
      </c>
      <c r="J946" s="19" t="str">
        <f>IFERROR(INDEX('Employee Info'!$C$3:$E$200,MATCH(Data6[[#This Row],[Name:]],'Employee Info'!$B$3:$B$200,0),MATCH(Data6[[#This Row],[Hours Type:]],'Employee Info'!$C$2:$E$2,0)),"")</f>
        <v/>
      </c>
      <c r="K946" s="19" t="str">
        <f>IFERROR(INDEX('Employee Info'!$C$3:$J$200,MATCH(Data6[[#This Row],[Name:]],'Employee Info'!$B$3:$B$200,0),MATCH(Data6[[#Headers],[Truck]],'Employee Info'!$C$2:$J$2,0)),"")</f>
        <v/>
      </c>
      <c r="L946" s="19" t="str">
        <f>IFERROR(INDEX('Employee Info'!$C$3:$J$200,MATCH(Data6[[#This Row],[Name:]],'Employee Info'!$B$3:$B$200,0),MATCH(Data6[[#Headers],[Phone]],'Employee Info'!$C$2:$J$2,0)),"")</f>
        <v/>
      </c>
      <c r="M946" s="19" t="str">
        <f>IFERROR(INDEX('Employee Info'!$C$3:$J$200,MATCH(Data6[[#This Row],[Name:]],'Employee Info'!$B$3:$B$200,0),MATCH(Data6[[#Headers],[Tech]],'Employee Info'!$C$2:$J$2,0)),"")</f>
        <v/>
      </c>
      <c r="N946" s="19" t="str">
        <f>IFERROR(INDEX('Employee Info'!$C$3:$J$200,MATCH(Data6[[#This Row],[Name:]],'Employee Info'!$B$3:$B$200,0),MATCH(Data6[[#Headers],[Other]],'Employee Info'!$C$2:$J$2,0)),"")</f>
        <v/>
      </c>
      <c r="O946" s="19">
        <f>IFERROR((Data6[[#This Row],[Hours:]]*SUM(Data6[[#This Row],[Rate]:[Other]])),"")</f>
        <v>0</v>
      </c>
      <c r="P946" s="7" t="str">
        <f>IF(Data6[[#This Row],[WO'#:]]="","Riley #","WO#")</f>
        <v>Riley #</v>
      </c>
      <c r="Q946" s="7">
        <f>IFERROR(WEEKNUM(Data6[[#This Row],[Date:]]),"")</f>
        <v>22</v>
      </c>
      <c r="R946" s="6">
        <f t="shared" si="42"/>
        <v>45438</v>
      </c>
      <c r="S946" s="6">
        <f>Data6[[#This Row],[Week Start]]+7</f>
        <v>45445</v>
      </c>
      <c r="T946" s="7" t="str">
        <f t="shared" si="43"/>
        <v>5/26/2024 - 6/2/2024</v>
      </c>
      <c r="U946" s="7" t="str">
        <f t="shared" si="44"/>
        <v>Time Card</v>
      </c>
      <c r="V946" s="8" t="str">
        <f>RIGHT(TEXT(Data6[[#This Row],[Date:]],"mmddyyyy"),4)</f>
        <v>2024</v>
      </c>
      <c r="W946" s="8" t="str">
        <f>MID(TEXT(Data6[[#This Row],[Date:]],"mmddyyyy"),3,2)</f>
        <v>30</v>
      </c>
      <c r="X946" s="8" t="str">
        <f>LEFT(TEXT(Data6[[#This Row],[Date:]],"mmddyyyy"),2)</f>
        <v>05</v>
      </c>
      <c r="Y946" s="6">
        <f>DATE(Data6[[#This Row],[Year]],Data6[[#This Row],[Month]],Data6[[#This Row],[Day]])</f>
        <v>45442</v>
      </c>
    </row>
    <row r="947" spans="1:25">
      <c r="A947" s="5">
        <v>45443.426580555555</v>
      </c>
      <c r="B947" s="7" t="s">
        <v>35</v>
      </c>
      <c r="C947" s="6" t="s">
        <v>712</v>
      </c>
      <c r="D947" s="7" t="s">
        <v>718</v>
      </c>
      <c r="E947" s="8">
        <v>1</v>
      </c>
      <c r="F947" s="7" t="s">
        <v>68</v>
      </c>
      <c r="G947" s="7" t="s">
        <v>68</v>
      </c>
      <c r="H947" s="7" t="s">
        <v>577</v>
      </c>
      <c r="I947" s="7" t="s">
        <v>44</v>
      </c>
      <c r="J947" s="19" t="str">
        <f>IFERROR(INDEX('Employee Info'!$C$3:$E$200,MATCH(Data6[[#This Row],[Name:]],'Employee Info'!$B$3:$B$200,0),MATCH(Data6[[#This Row],[Hours Type:]],'Employee Info'!$C$2:$E$2,0)),"")</f>
        <v/>
      </c>
      <c r="K947" s="19" t="str">
        <f>IFERROR(INDEX('Employee Info'!$C$3:$J$200,MATCH(Data6[[#This Row],[Name:]],'Employee Info'!$B$3:$B$200,0),MATCH(Data6[[#Headers],[Truck]],'Employee Info'!$C$2:$J$2,0)),"")</f>
        <v/>
      </c>
      <c r="L947" s="19" t="str">
        <f>IFERROR(INDEX('Employee Info'!$C$3:$J$200,MATCH(Data6[[#This Row],[Name:]],'Employee Info'!$B$3:$B$200,0),MATCH(Data6[[#Headers],[Phone]],'Employee Info'!$C$2:$J$2,0)),"")</f>
        <v/>
      </c>
      <c r="M947" s="19" t="str">
        <f>IFERROR(INDEX('Employee Info'!$C$3:$J$200,MATCH(Data6[[#This Row],[Name:]],'Employee Info'!$B$3:$B$200,0),MATCH(Data6[[#Headers],[Tech]],'Employee Info'!$C$2:$J$2,0)),"")</f>
        <v/>
      </c>
      <c r="N947" s="19" t="str">
        <f>IFERROR(INDEX('Employee Info'!$C$3:$J$200,MATCH(Data6[[#This Row],[Name:]],'Employee Info'!$B$3:$B$200,0),MATCH(Data6[[#Headers],[Other]],'Employee Info'!$C$2:$J$2,0)),"")</f>
        <v/>
      </c>
      <c r="O947" s="19">
        <f>IFERROR((Data6[[#This Row],[Hours:]]*SUM(Data6[[#This Row],[Rate]:[Other]])),"")</f>
        <v>0</v>
      </c>
      <c r="P947" s="7" t="str">
        <f>IF(Data6[[#This Row],[WO'#:]]="","Riley #","WO#")</f>
        <v>Riley #</v>
      </c>
      <c r="Q947" s="7">
        <f>IFERROR(WEEKNUM(Data6[[#This Row],[Date:]]),"")</f>
        <v>22</v>
      </c>
      <c r="R947" s="6">
        <f t="shared" si="42"/>
        <v>45438</v>
      </c>
      <c r="S947" s="6">
        <f>Data6[[#This Row],[Week Start]]+7</f>
        <v>45445</v>
      </c>
      <c r="T947" s="7" t="str">
        <f t="shared" si="43"/>
        <v>5/26/2024 - 6/2/2024</v>
      </c>
      <c r="U947" s="7" t="str">
        <f t="shared" si="44"/>
        <v>Time Card</v>
      </c>
      <c r="V947" s="8" t="str">
        <f>RIGHT(TEXT(Data6[[#This Row],[Date:]],"mmddyyyy"),4)</f>
        <v>2024</v>
      </c>
      <c r="W947" s="8" t="str">
        <f>MID(TEXT(Data6[[#This Row],[Date:]],"mmddyyyy"),3,2)</f>
        <v>30</v>
      </c>
      <c r="X947" s="8" t="str">
        <f>LEFT(TEXT(Data6[[#This Row],[Date:]],"mmddyyyy"),2)</f>
        <v>05</v>
      </c>
      <c r="Y947" s="6">
        <f>DATE(Data6[[#This Row],[Year]],Data6[[#This Row],[Month]],Data6[[#This Row],[Day]])</f>
        <v>45442</v>
      </c>
    </row>
    <row r="948" spans="1:25">
      <c r="A948" s="5">
        <v>45442.58478715278</v>
      </c>
      <c r="B948" s="7" t="s">
        <v>492</v>
      </c>
      <c r="C948" s="6" t="s">
        <v>712</v>
      </c>
      <c r="D948" s="7" t="s">
        <v>714</v>
      </c>
      <c r="E948" s="8">
        <v>4</v>
      </c>
      <c r="F948" s="7" t="s">
        <v>68</v>
      </c>
      <c r="G948" s="7" t="s">
        <v>68</v>
      </c>
      <c r="H948" s="7" t="s">
        <v>536</v>
      </c>
      <c r="I948" s="7" t="s">
        <v>44</v>
      </c>
      <c r="J948" s="19" t="str">
        <f>IFERROR(INDEX('Employee Info'!$C$3:$E$200,MATCH(Data6[[#This Row],[Name:]],'Employee Info'!$B$3:$B$200,0),MATCH(Data6[[#This Row],[Hours Type:]],'Employee Info'!$C$2:$E$2,0)),"")</f>
        <v/>
      </c>
      <c r="K948" s="19" t="str">
        <f>IFERROR(INDEX('Employee Info'!$C$3:$J$200,MATCH(Data6[[#This Row],[Name:]],'Employee Info'!$B$3:$B$200,0),MATCH(Data6[[#Headers],[Truck]],'Employee Info'!$C$2:$J$2,0)),"")</f>
        <v/>
      </c>
      <c r="L948" s="19" t="str">
        <f>IFERROR(INDEX('Employee Info'!$C$3:$J$200,MATCH(Data6[[#This Row],[Name:]],'Employee Info'!$B$3:$B$200,0),MATCH(Data6[[#Headers],[Phone]],'Employee Info'!$C$2:$J$2,0)),"")</f>
        <v/>
      </c>
      <c r="M948" s="19" t="str">
        <f>IFERROR(INDEX('Employee Info'!$C$3:$J$200,MATCH(Data6[[#This Row],[Name:]],'Employee Info'!$B$3:$B$200,0),MATCH(Data6[[#Headers],[Tech]],'Employee Info'!$C$2:$J$2,0)),"")</f>
        <v/>
      </c>
      <c r="N948" s="19" t="str">
        <f>IFERROR(INDEX('Employee Info'!$C$3:$J$200,MATCH(Data6[[#This Row],[Name:]],'Employee Info'!$B$3:$B$200,0),MATCH(Data6[[#Headers],[Other]],'Employee Info'!$C$2:$J$2,0)),"")</f>
        <v/>
      </c>
      <c r="O948" s="19">
        <f>IFERROR((Data6[[#This Row],[Hours:]]*SUM(Data6[[#This Row],[Rate]:[Other]])),"")</f>
        <v>0</v>
      </c>
      <c r="P948" s="7" t="str">
        <f>IF(Data6[[#This Row],[WO'#:]]="","Riley #","WO#")</f>
        <v>Riley #</v>
      </c>
      <c r="Q948" s="7">
        <f>IFERROR(WEEKNUM(Data6[[#This Row],[Date:]]),"")</f>
        <v>22</v>
      </c>
      <c r="R948" s="6">
        <f t="shared" si="42"/>
        <v>45438</v>
      </c>
      <c r="S948" s="6">
        <f>Data6[[#This Row],[Week Start]]+7</f>
        <v>45445</v>
      </c>
      <c r="T948" s="7" t="str">
        <f t="shared" si="43"/>
        <v>5/26/2024 - 6/2/2024</v>
      </c>
      <c r="U948" s="7" t="str">
        <f t="shared" si="44"/>
        <v>Time Card</v>
      </c>
      <c r="V948" s="8" t="str">
        <f>RIGHT(TEXT(Data6[[#This Row],[Date:]],"mmddyyyy"),4)</f>
        <v>2024</v>
      </c>
      <c r="W948" s="8" t="str">
        <f>MID(TEXT(Data6[[#This Row],[Date:]],"mmddyyyy"),3,2)</f>
        <v>30</v>
      </c>
      <c r="X948" s="8" t="str">
        <f>LEFT(TEXT(Data6[[#This Row],[Date:]],"mmddyyyy"),2)</f>
        <v>05</v>
      </c>
      <c r="Y948" s="6">
        <f>DATE(Data6[[#This Row],[Year]],Data6[[#This Row],[Month]],Data6[[#This Row],[Day]])</f>
        <v>45442</v>
      </c>
    </row>
    <row r="949" spans="1:25">
      <c r="A949" s="5">
        <v>45442.584970138887</v>
      </c>
      <c r="B949" s="7" t="s">
        <v>65</v>
      </c>
      <c r="C949" s="6" t="s">
        <v>712</v>
      </c>
      <c r="D949" s="7" t="s">
        <v>714</v>
      </c>
      <c r="E949" s="8">
        <v>8</v>
      </c>
      <c r="F949" s="7" t="s">
        <v>68</v>
      </c>
      <c r="G949" s="7" t="s">
        <v>68</v>
      </c>
      <c r="H949" s="7" t="s">
        <v>536</v>
      </c>
      <c r="I949" s="7" t="s">
        <v>44</v>
      </c>
      <c r="J949" s="19" t="str">
        <f>IFERROR(INDEX('Employee Info'!$C$3:$E$200,MATCH(Data6[[#This Row],[Name:]],'Employee Info'!$B$3:$B$200,0),MATCH(Data6[[#This Row],[Hours Type:]],'Employee Info'!$C$2:$E$2,0)),"")</f>
        <v/>
      </c>
      <c r="K949" s="19" t="str">
        <f>IFERROR(INDEX('Employee Info'!$C$3:$J$200,MATCH(Data6[[#This Row],[Name:]],'Employee Info'!$B$3:$B$200,0),MATCH(Data6[[#Headers],[Truck]],'Employee Info'!$C$2:$J$2,0)),"")</f>
        <v/>
      </c>
      <c r="L949" s="19" t="str">
        <f>IFERROR(INDEX('Employee Info'!$C$3:$J$200,MATCH(Data6[[#This Row],[Name:]],'Employee Info'!$B$3:$B$200,0),MATCH(Data6[[#Headers],[Phone]],'Employee Info'!$C$2:$J$2,0)),"")</f>
        <v/>
      </c>
      <c r="M949" s="19" t="str">
        <f>IFERROR(INDEX('Employee Info'!$C$3:$J$200,MATCH(Data6[[#This Row],[Name:]],'Employee Info'!$B$3:$B$200,0),MATCH(Data6[[#Headers],[Tech]],'Employee Info'!$C$2:$J$2,0)),"")</f>
        <v/>
      </c>
      <c r="N949" s="19" t="str">
        <f>IFERROR(INDEX('Employee Info'!$C$3:$J$200,MATCH(Data6[[#This Row],[Name:]],'Employee Info'!$B$3:$B$200,0),MATCH(Data6[[#Headers],[Other]],'Employee Info'!$C$2:$J$2,0)),"")</f>
        <v/>
      </c>
      <c r="O949" s="19">
        <f>IFERROR((Data6[[#This Row],[Hours:]]*SUM(Data6[[#This Row],[Rate]:[Other]])),"")</f>
        <v>0</v>
      </c>
      <c r="P949" s="7" t="str">
        <f>IF(Data6[[#This Row],[WO'#:]]="","Riley #","WO#")</f>
        <v>Riley #</v>
      </c>
      <c r="Q949" s="7">
        <f>IFERROR(WEEKNUM(Data6[[#This Row],[Date:]]),"")</f>
        <v>22</v>
      </c>
      <c r="R949" s="6">
        <f t="shared" si="42"/>
        <v>45438</v>
      </c>
      <c r="S949" s="6">
        <f>Data6[[#This Row],[Week Start]]+7</f>
        <v>45445</v>
      </c>
      <c r="T949" s="7" t="str">
        <f t="shared" si="43"/>
        <v>5/26/2024 - 6/2/2024</v>
      </c>
      <c r="U949" s="7" t="str">
        <f t="shared" si="44"/>
        <v>Time Card</v>
      </c>
      <c r="V949" s="8" t="str">
        <f>RIGHT(TEXT(Data6[[#This Row],[Date:]],"mmddyyyy"),4)</f>
        <v>2024</v>
      </c>
      <c r="W949" s="8" t="str">
        <f>MID(TEXT(Data6[[#This Row],[Date:]],"mmddyyyy"),3,2)</f>
        <v>30</v>
      </c>
      <c r="X949" s="8" t="str">
        <f>LEFT(TEXT(Data6[[#This Row],[Date:]],"mmddyyyy"),2)</f>
        <v>05</v>
      </c>
      <c r="Y949" s="6">
        <f>DATE(Data6[[#This Row],[Year]],Data6[[#This Row],[Month]],Data6[[#This Row],[Day]])</f>
        <v>45442</v>
      </c>
    </row>
    <row r="950" spans="1:25">
      <c r="A950" s="5">
        <v>45443.511226273149</v>
      </c>
      <c r="B950" s="7" t="s">
        <v>23</v>
      </c>
      <c r="C950" s="6" t="s">
        <v>712</v>
      </c>
      <c r="D950" s="7" t="s">
        <v>719</v>
      </c>
      <c r="E950" s="8">
        <v>5</v>
      </c>
      <c r="F950" s="7" t="s">
        <v>68</v>
      </c>
      <c r="G950" s="7" t="s">
        <v>68</v>
      </c>
      <c r="H950" s="7" t="s">
        <v>616</v>
      </c>
      <c r="I950" s="7" t="s">
        <v>44</v>
      </c>
      <c r="J950" s="19" t="str">
        <f>IFERROR(INDEX('Employee Info'!$C$3:$E$200,MATCH(Data6[[#This Row],[Name:]],'Employee Info'!$B$3:$B$200,0),MATCH(Data6[[#This Row],[Hours Type:]],'Employee Info'!$C$2:$E$2,0)),"")</f>
        <v/>
      </c>
      <c r="K950" s="19" t="str">
        <f>IFERROR(INDEX('Employee Info'!$C$3:$J$200,MATCH(Data6[[#This Row],[Name:]],'Employee Info'!$B$3:$B$200,0),MATCH(Data6[[#Headers],[Truck]],'Employee Info'!$C$2:$J$2,0)),"")</f>
        <v/>
      </c>
      <c r="L950" s="19" t="str">
        <f>IFERROR(INDEX('Employee Info'!$C$3:$J$200,MATCH(Data6[[#This Row],[Name:]],'Employee Info'!$B$3:$B$200,0),MATCH(Data6[[#Headers],[Phone]],'Employee Info'!$C$2:$J$2,0)),"")</f>
        <v/>
      </c>
      <c r="M950" s="19" t="str">
        <f>IFERROR(INDEX('Employee Info'!$C$3:$J$200,MATCH(Data6[[#This Row],[Name:]],'Employee Info'!$B$3:$B$200,0),MATCH(Data6[[#Headers],[Tech]],'Employee Info'!$C$2:$J$2,0)),"")</f>
        <v/>
      </c>
      <c r="N950" s="19" t="str">
        <f>IFERROR(INDEX('Employee Info'!$C$3:$J$200,MATCH(Data6[[#This Row],[Name:]],'Employee Info'!$B$3:$B$200,0),MATCH(Data6[[#Headers],[Other]],'Employee Info'!$C$2:$J$2,0)),"")</f>
        <v/>
      </c>
      <c r="O950" s="19">
        <f>IFERROR((Data6[[#This Row],[Hours:]]*SUM(Data6[[#This Row],[Rate]:[Other]])),"")</f>
        <v>0</v>
      </c>
      <c r="P950" s="7" t="str">
        <f>IF(Data6[[#This Row],[WO'#:]]="","Riley #","WO#")</f>
        <v>Riley #</v>
      </c>
      <c r="Q950" s="7">
        <f>IFERROR(WEEKNUM(Data6[[#This Row],[Date:]]),"")</f>
        <v>22</v>
      </c>
      <c r="R950" s="6">
        <f t="shared" si="42"/>
        <v>45438</v>
      </c>
      <c r="S950" s="6">
        <f>Data6[[#This Row],[Week Start]]+7</f>
        <v>45445</v>
      </c>
      <c r="T950" s="7" t="str">
        <f t="shared" si="43"/>
        <v>5/26/2024 - 6/2/2024</v>
      </c>
      <c r="U950" s="7" t="str">
        <f t="shared" si="44"/>
        <v>Time Card</v>
      </c>
      <c r="V950" s="8" t="str">
        <f>RIGHT(TEXT(Data6[[#This Row],[Date:]],"mmddyyyy"),4)</f>
        <v>2024</v>
      </c>
      <c r="W950" s="8" t="str">
        <f>MID(TEXT(Data6[[#This Row],[Date:]],"mmddyyyy"),3,2)</f>
        <v>30</v>
      </c>
      <c r="X950" s="8" t="str">
        <f>LEFT(TEXT(Data6[[#This Row],[Date:]],"mmddyyyy"),2)</f>
        <v>05</v>
      </c>
      <c r="Y950" s="6">
        <f>DATE(Data6[[#This Row],[Year]],Data6[[#This Row],[Month]],Data6[[#This Row],[Day]])</f>
        <v>45442</v>
      </c>
    </row>
    <row r="951" spans="1:25">
      <c r="A951" s="5">
        <v>45442.584334259256</v>
      </c>
      <c r="B951" s="7" t="s">
        <v>492</v>
      </c>
      <c r="C951" s="6" t="s">
        <v>712</v>
      </c>
      <c r="D951" s="7" t="s">
        <v>713</v>
      </c>
      <c r="E951" s="8">
        <v>4</v>
      </c>
      <c r="F951" s="7" t="s">
        <v>68</v>
      </c>
      <c r="G951" s="7" t="s">
        <v>68</v>
      </c>
      <c r="H951" s="7" t="s">
        <v>697</v>
      </c>
      <c r="I951" s="7" t="s">
        <v>44</v>
      </c>
      <c r="J951" s="19" t="str">
        <f>IFERROR(INDEX('Employee Info'!$C$3:$E$200,MATCH(Data6[[#This Row],[Name:]],'Employee Info'!$B$3:$B$200,0),MATCH(Data6[[#This Row],[Hours Type:]],'Employee Info'!$C$2:$E$2,0)),"")</f>
        <v/>
      </c>
      <c r="K951" s="19" t="str">
        <f>IFERROR(INDEX('Employee Info'!$C$3:$J$200,MATCH(Data6[[#This Row],[Name:]],'Employee Info'!$B$3:$B$200,0),MATCH(Data6[[#Headers],[Truck]],'Employee Info'!$C$2:$J$2,0)),"")</f>
        <v/>
      </c>
      <c r="L951" s="19" t="str">
        <f>IFERROR(INDEX('Employee Info'!$C$3:$J$200,MATCH(Data6[[#This Row],[Name:]],'Employee Info'!$B$3:$B$200,0),MATCH(Data6[[#Headers],[Phone]],'Employee Info'!$C$2:$J$2,0)),"")</f>
        <v/>
      </c>
      <c r="M951" s="19" t="str">
        <f>IFERROR(INDEX('Employee Info'!$C$3:$J$200,MATCH(Data6[[#This Row],[Name:]],'Employee Info'!$B$3:$B$200,0),MATCH(Data6[[#Headers],[Tech]],'Employee Info'!$C$2:$J$2,0)),"")</f>
        <v/>
      </c>
      <c r="N951" s="19" t="str">
        <f>IFERROR(INDEX('Employee Info'!$C$3:$J$200,MATCH(Data6[[#This Row],[Name:]],'Employee Info'!$B$3:$B$200,0),MATCH(Data6[[#Headers],[Other]],'Employee Info'!$C$2:$J$2,0)),"")</f>
        <v/>
      </c>
      <c r="O951" s="19">
        <f>IFERROR((Data6[[#This Row],[Hours:]]*SUM(Data6[[#This Row],[Rate]:[Other]])),"")</f>
        <v>0</v>
      </c>
      <c r="P951" s="7" t="str">
        <f>IF(Data6[[#This Row],[WO'#:]]="","Riley #","WO#")</f>
        <v>Riley #</v>
      </c>
      <c r="Q951" s="7">
        <f>IFERROR(WEEKNUM(Data6[[#This Row],[Date:]]),"")</f>
        <v>22</v>
      </c>
      <c r="R951" s="6">
        <f t="shared" si="42"/>
        <v>45438</v>
      </c>
      <c r="S951" s="6">
        <f>Data6[[#This Row],[Week Start]]+7</f>
        <v>45445</v>
      </c>
      <c r="T951" s="7" t="str">
        <f t="shared" si="43"/>
        <v>5/26/2024 - 6/2/2024</v>
      </c>
      <c r="U951" s="7" t="str">
        <f t="shared" si="44"/>
        <v>Time Card</v>
      </c>
      <c r="V951" s="8" t="str">
        <f>RIGHT(TEXT(Data6[[#This Row],[Date:]],"mmddyyyy"),4)</f>
        <v>2024</v>
      </c>
      <c r="W951" s="8" t="str">
        <f>MID(TEXT(Data6[[#This Row],[Date:]],"mmddyyyy"),3,2)</f>
        <v>30</v>
      </c>
      <c r="X951" s="8" t="str">
        <f>LEFT(TEXT(Data6[[#This Row],[Date:]],"mmddyyyy"),2)</f>
        <v>05</v>
      </c>
      <c r="Y951" s="6">
        <f>DATE(Data6[[#This Row],[Year]],Data6[[#This Row],[Month]],Data6[[#This Row],[Day]])</f>
        <v>45442</v>
      </c>
    </row>
    <row r="952" spans="1:25">
      <c r="A952" s="5">
        <v>45443.429663541669</v>
      </c>
      <c r="B952" s="7" t="s">
        <v>35</v>
      </c>
      <c r="C952" s="6" t="s">
        <v>721</v>
      </c>
      <c r="D952" s="7" t="s">
        <v>722</v>
      </c>
      <c r="E952" s="8">
        <v>1</v>
      </c>
      <c r="F952" s="7">
        <v>7107358</v>
      </c>
      <c r="G952" s="7" t="s">
        <v>68</v>
      </c>
      <c r="H952" s="7" t="s">
        <v>69</v>
      </c>
      <c r="I952" s="7" t="s">
        <v>44</v>
      </c>
      <c r="J952" s="19" t="str">
        <f>IFERROR(INDEX('Employee Info'!$C$3:$E$200,MATCH(Data6[[#This Row],[Name:]],'Employee Info'!$B$3:$B$200,0),MATCH(Data6[[#This Row],[Hours Type:]],'Employee Info'!$C$2:$E$2,0)),"")</f>
        <v/>
      </c>
      <c r="K952" s="19" t="str">
        <f>IFERROR(INDEX('Employee Info'!$C$3:$J$200,MATCH(Data6[[#This Row],[Name:]],'Employee Info'!$B$3:$B$200,0),MATCH(Data6[[#Headers],[Truck]],'Employee Info'!$C$2:$J$2,0)),"")</f>
        <v/>
      </c>
      <c r="L952" s="19" t="str">
        <f>IFERROR(INDEX('Employee Info'!$C$3:$J$200,MATCH(Data6[[#This Row],[Name:]],'Employee Info'!$B$3:$B$200,0),MATCH(Data6[[#Headers],[Phone]],'Employee Info'!$C$2:$J$2,0)),"")</f>
        <v/>
      </c>
      <c r="M952" s="19" t="str">
        <f>IFERROR(INDEX('Employee Info'!$C$3:$J$200,MATCH(Data6[[#This Row],[Name:]],'Employee Info'!$B$3:$B$200,0),MATCH(Data6[[#Headers],[Tech]],'Employee Info'!$C$2:$J$2,0)),"")</f>
        <v/>
      </c>
      <c r="N952" s="19" t="str">
        <f>IFERROR(INDEX('Employee Info'!$C$3:$J$200,MATCH(Data6[[#This Row],[Name:]],'Employee Info'!$B$3:$B$200,0),MATCH(Data6[[#Headers],[Other]],'Employee Info'!$C$2:$J$2,0)),"")</f>
        <v/>
      </c>
      <c r="O952" s="19">
        <f>IFERROR((Data6[[#This Row],[Hours:]]*SUM(Data6[[#This Row],[Rate]:[Other]])),"")</f>
        <v>0</v>
      </c>
      <c r="P952" s="7" t="str">
        <f>IF(Data6[[#This Row],[WO'#:]]="","Riley #","WO#")</f>
        <v>WO#</v>
      </c>
      <c r="Q952" s="7">
        <f>IFERROR(WEEKNUM(Data6[[#This Row],[Date:]]),"")</f>
        <v>22</v>
      </c>
      <c r="R952" s="6">
        <f t="shared" si="42"/>
        <v>45438</v>
      </c>
      <c r="S952" s="6">
        <f>Data6[[#This Row],[Week Start]]+7</f>
        <v>45445</v>
      </c>
      <c r="T952" s="7" t="str">
        <f t="shared" si="43"/>
        <v>5/26/2024 - 6/2/2024</v>
      </c>
      <c r="U952" s="7" t="str">
        <f t="shared" si="44"/>
        <v>Time Card</v>
      </c>
      <c r="V952" s="8" t="str">
        <f>RIGHT(TEXT(Data6[[#This Row],[Date:]],"mmddyyyy"),4)</f>
        <v>2024</v>
      </c>
      <c r="W952" s="8" t="str">
        <f>MID(TEXT(Data6[[#This Row],[Date:]],"mmddyyyy"),3,2)</f>
        <v>31</v>
      </c>
      <c r="X952" s="8" t="str">
        <f>LEFT(TEXT(Data6[[#This Row],[Date:]],"mmddyyyy"),2)</f>
        <v>05</v>
      </c>
      <c r="Y952" s="6">
        <f>DATE(Data6[[#This Row],[Year]],Data6[[#This Row],[Month]],Data6[[#This Row],[Day]])</f>
        <v>45443</v>
      </c>
    </row>
    <row r="953" spans="1:25">
      <c r="A953" s="5">
        <v>45443.565804745369</v>
      </c>
      <c r="B953" s="7" t="s">
        <v>35</v>
      </c>
      <c r="C953" s="6" t="s">
        <v>721</v>
      </c>
      <c r="D953" s="7" t="s">
        <v>723</v>
      </c>
      <c r="E953" s="8">
        <v>3.5</v>
      </c>
      <c r="F953" s="7">
        <v>7107910</v>
      </c>
      <c r="G953" s="7" t="s">
        <v>68</v>
      </c>
      <c r="H953" s="7" t="s">
        <v>69</v>
      </c>
      <c r="I953" s="7" t="s">
        <v>44</v>
      </c>
      <c r="J953" s="19" t="str">
        <f>IFERROR(INDEX('Employee Info'!$C$3:$E$200,MATCH(Data6[[#This Row],[Name:]],'Employee Info'!$B$3:$B$200,0),MATCH(Data6[[#This Row],[Hours Type:]],'Employee Info'!$C$2:$E$2,0)),"")</f>
        <v/>
      </c>
      <c r="K953" s="19" t="str">
        <f>IFERROR(INDEX('Employee Info'!$C$3:$J$200,MATCH(Data6[[#This Row],[Name:]],'Employee Info'!$B$3:$B$200,0),MATCH(Data6[[#Headers],[Truck]],'Employee Info'!$C$2:$J$2,0)),"")</f>
        <v/>
      </c>
      <c r="L953" s="19" t="str">
        <f>IFERROR(INDEX('Employee Info'!$C$3:$J$200,MATCH(Data6[[#This Row],[Name:]],'Employee Info'!$B$3:$B$200,0),MATCH(Data6[[#Headers],[Phone]],'Employee Info'!$C$2:$J$2,0)),"")</f>
        <v/>
      </c>
      <c r="M953" s="19" t="str">
        <f>IFERROR(INDEX('Employee Info'!$C$3:$J$200,MATCH(Data6[[#This Row],[Name:]],'Employee Info'!$B$3:$B$200,0),MATCH(Data6[[#Headers],[Tech]],'Employee Info'!$C$2:$J$2,0)),"")</f>
        <v/>
      </c>
      <c r="N953" s="19" t="str">
        <f>IFERROR(INDEX('Employee Info'!$C$3:$J$200,MATCH(Data6[[#This Row],[Name:]],'Employee Info'!$B$3:$B$200,0),MATCH(Data6[[#Headers],[Other]],'Employee Info'!$C$2:$J$2,0)),"")</f>
        <v/>
      </c>
      <c r="O953" s="19">
        <f>IFERROR((Data6[[#This Row],[Hours:]]*SUM(Data6[[#This Row],[Rate]:[Other]])),"")</f>
        <v>0</v>
      </c>
      <c r="P953" s="7" t="str">
        <f>IF(Data6[[#This Row],[WO'#:]]="","Riley #","WO#")</f>
        <v>WO#</v>
      </c>
      <c r="Q953" s="7">
        <f>IFERROR(WEEKNUM(Data6[[#This Row],[Date:]]),"")</f>
        <v>22</v>
      </c>
      <c r="R953" s="6">
        <f t="shared" si="42"/>
        <v>45438</v>
      </c>
      <c r="S953" s="6">
        <f>Data6[[#This Row],[Week Start]]+7</f>
        <v>45445</v>
      </c>
      <c r="T953" s="7" t="str">
        <f t="shared" si="43"/>
        <v>5/26/2024 - 6/2/2024</v>
      </c>
      <c r="U953" s="7" t="str">
        <f t="shared" si="44"/>
        <v>Time Card</v>
      </c>
      <c r="V953" s="8" t="str">
        <f>RIGHT(TEXT(Data6[[#This Row],[Date:]],"mmddyyyy"),4)</f>
        <v>2024</v>
      </c>
      <c r="W953" s="8" t="str">
        <f>MID(TEXT(Data6[[#This Row],[Date:]],"mmddyyyy"),3,2)</f>
        <v>31</v>
      </c>
      <c r="X953" s="8" t="str">
        <f>LEFT(TEXT(Data6[[#This Row],[Date:]],"mmddyyyy"),2)</f>
        <v>05</v>
      </c>
      <c r="Y953" s="6">
        <f>DATE(Data6[[#This Row],[Year]],Data6[[#This Row],[Month]],Data6[[#This Row],[Day]])</f>
        <v>45443</v>
      </c>
    </row>
    <row r="954" spans="1:25">
      <c r="A954" s="5">
        <v>45443.497369907411</v>
      </c>
      <c r="B954" s="7" t="s">
        <v>23</v>
      </c>
      <c r="C954" s="6" t="s">
        <v>721</v>
      </c>
      <c r="D954" s="7" t="s">
        <v>727</v>
      </c>
      <c r="E954" s="8">
        <v>4</v>
      </c>
      <c r="F954" s="7" t="s">
        <v>68</v>
      </c>
      <c r="G954" s="7" t="s">
        <v>68</v>
      </c>
      <c r="H954" s="7" t="s">
        <v>468</v>
      </c>
      <c r="I954" s="7" t="s">
        <v>44</v>
      </c>
      <c r="J954" s="19" t="str">
        <f>IFERROR(INDEX('Employee Info'!$C$3:$E$200,MATCH(Data6[[#This Row],[Name:]],'Employee Info'!$B$3:$B$200,0),MATCH(Data6[[#This Row],[Hours Type:]],'Employee Info'!$C$2:$E$2,0)),"")</f>
        <v/>
      </c>
      <c r="K954" s="19" t="str">
        <f>IFERROR(INDEX('Employee Info'!$C$3:$J$200,MATCH(Data6[[#This Row],[Name:]],'Employee Info'!$B$3:$B$200,0),MATCH(Data6[[#Headers],[Truck]],'Employee Info'!$C$2:$J$2,0)),"")</f>
        <v/>
      </c>
      <c r="L954" s="19" t="str">
        <f>IFERROR(INDEX('Employee Info'!$C$3:$J$200,MATCH(Data6[[#This Row],[Name:]],'Employee Info'!$B$3:$B$200,0),MATCH(Data6[[#Headers],[Phone]],'Employee Info'!$C$2:$J$2,0)),"")</f>
        <v/>
      </c>
      <c r="M954" s="19" t="str">
        <f>IFERROR(INDEX('Employee Info'!$C$3:$J$200,MATCH(Data6[[#This Row],[Name:]],'Employee Info'!$B$3:$B$200,0),MATCH(Data6[[#Headers],[Tech]],'Employee Info'!$C$2:$J$2,0)),"")</f>
        <v/>
      </c>
      <c r="N954" s="19" t="str">
        <f>IFERROR(INDEX('Employee Info'!$C$3:$J$200,MATCH(Data6[[#This Row],[Name:]],'Employee Info'!$B$3:$B$200,0),MATCH(Data6[[#Headers],[Other]],'Employee Info'!$C$2:$J$2,0)),"")</f>
        <v/>
      </c>
      <c r="O954" s="19">
        <f>IFERROR((Data6[[#This Row],[Hours:]]*SUM(Data6[[#This Row],[Rate]:[Other]])),"")</f>
        <v>0</v>
      </c>
      <c r="P954" s="7" t="str">
        <f>IF(Data6[[#This Row],[WO'#:]]="","Riley #","WO#")</f>
        <v>Riley #</v>
      </c>
      <c r="Q954" s="7">
        <f>IFERROR(WEEKNUM(Data6[[#This Row],[Date:]]),"")</f>
        <v>22</v>
      </c>
      <c r="R954" s="6">
        <f t="shared" si="42"/>
        <v>45438</v>
      </c>
      <c r="S954" s="6">
        <f>Data6[[#This Row],[Week Start]]+7</f>
        <v>45445</v>
      </c>
      <c r="T954" s="7" t="str">
        <f t="shared" si="43"/>
        <v>5/26/2024 - 6/2/2024</v>
      </c>
      <c r="U954" s="7" t="str">
        <f t="shared" si="44"/>
        <v>Time Card</v>
      </c>
      <c r="V954" s="8" t="str">
        <f>RIGHT(TEXT(Data6[[#This Row],[Date:]],"mmddyyyy"),4)</f>
        <v>2024</v>
      </c>
      <c r="W954" s="8" t="str">
        <f>MID(TEXT(Data6[[#This Row],[Date:]],"mmddyyyy"),3,2)</f>
        <v>31</v>
      </c>
      <c r="X954" s="8" t="str">
        <f>LEFT(TEXT(Data6[[#This Row],[Date:]],"mmddyyyy"),2)</f>
        <v>05</v>
      </c>
      <c r="Y954" s="6">
        <f>DATE(Data6[[#This Row],[Year]],Data6[[#This Row],[Month]],Data6[[#This Row],[Day]])</f>
        <v>45443</v>
      </c>
    </row>
    <row r="955" spans="1:25">
      <c r="A955" s="5">
        <v>45443.428248032411</v>
      </c>
      <c r="B955" s="7" t="s">
        <v>35</v>
      </c>
      <c r="C955" s="6" t="s">
        <v>721</v>
      </c>
      <c r="D955" s="7" t="s">
        <v>726</v>
      </c>
      <c r="E955" s="8">
        <v>1</v>
      </c>
      <c r="F955" s="7" t="s">
        <v>68</v>
      </c>
      <c r="G955" s="7" t="s">
        <v>68</v>
      </c>
      <c r="H955" s="7" t="s">
        <v>577</v>
      </c>
      <c r="I955" s="7" t="s">
        <v>44</v>
      </c>
      <c r="J955" s="19" t="str">
        <f>IFERROR(INDEX('Employee Info'!$C$3:$E$200,MATCH(Data6[[#This Row],[Name:]],'Employee Info'!$B$3:$B$200,0),MATCH(Data6[[#This Row],[Hours Type:]],'Employee Info'!$C$2:$E$2,0)),"")</f>
        <v/>
      </c>
      <c r="K955" s="19" t="str">
        <f>IFERROR(INDEX('Employee Info'!$C$3:$J$200,MATCH(Data6[[#This Row],[Name:]],'Employee Info'!$B$3:$B$200,0),MATCH(Data6[[#Headers],[Truck]],'Employee Info'!$C$2:$J$2,0)),"")</f>
        <v/>
      </c>
      <c r="L955" s="19" t="str">
        <f>IFERROR(INDEX('Employee Info'!$C$3:$J$200,MATCH(Data6[[#This Row],[Name:]],'Employee Info'!$B$3:$B$200,0),MATCH(Data6[[#Headers],[Phone]],'Employee Info'!$C$2:$J$2,0)),"")</f>
        <v/>
      </c>
      <c r="M955" s="19" t="str">
        <f>IFERROR(INDEX('Employee Info'!$C$3:$J$200,MATCH(Data6[[#This Row],[Name:]],'Employee Info'!$B$3:$B$200,0),MATCH(Data6[[#Headers],[Tech]],'Employee Info'!$C$2:$J$2,0)),"")</f>
        <v/>
      </c>
      <c r="N955" s="19" t="str">
        <f>IFERROR(INDEX('Employee Info'!$C$3:$J$200,MATCH(Data6[[#This Row],[Name:]],'Employee Info'!$B$3:$B$200,0),MATCH(Data6[[#Headers],[Other]],'Employee Info'!$C$2:$J$2,0)),"")</f>
        <v/>
      </c>
      <c r="O955" s="19">
        <f>IFERROR((Data6[[#This Row],[Hours:]]*SUM(Data6[[#This Row],[Rate]:[Other]])),"")</f>
        <v>0</v>
      </c>
      <c r="P955" s="7" t="str">
        <f>IF(Data6[[#This Row],[WO'#:]]="","Riley #","WO#")</f>
        <v>Riley #</v>
      </c>
      <c r="Q955" s="7">
        <f>IFERROR(WEEKNUM(Data6[[#This Row],[Date:]]),"")</f>
        <v>22</v>
      </c>
      <c r="R955" s="6">
        <f t="shared" si="42"/>
        <v>45438</v>
      </c>
      <c r="S955" s="6">
        <f>Data6[[#This Row],[Week Start]]+7</f>
        <v>45445</v>
      </c>
      <c r="T955" s="7" t="str">
        <f t="shared" si="43"/>
        <v>5/26/2024 - 6/2/2024</v>
      </c>
      <c r="U955" s="7" t="str">
        <f t="shared" si="44"/>
        <v>Time Card</v>
      </c>
      <c r="V955" s="8" t="str">
        <f>RIGHT(TEXT(Data6[[#This Row],[Date:]],"mmddyyyy"),4)</f>
        <v>2024</v>
      </c>
      <c r="W955" s="8" t="str">
        <f>MID(TEXT(Data6[[#This Row],[Date:]],"mmddyyyy"),3,2)</f>
        <v>31</v>
      </c>
      <c r="X955" s="8" t="str">
        <f>LEFT(TEXT(Data6[[#This Row],[Date:]],"mmddyyyy"),2)</f>
        <v>05</v>
      </c>
      <c r="Y955" s="6">
        <f>DATE(Data6[[#This Row],[Year]],Data6[[#This Row],[Month]],Data6[[#This Row],[Day]])</f>
        <v>45443</v>
      </c>
    </row>
    <row r="956" spans="1:25">
      <c r="A956" s="5">
        <v>45443.50429675926</v>
      </c>
      <c r="B956" s="7" t="s">
        <v>65</v>
      </c>
      <c r="C956" s="6" t="s">
        <v>721</v>
      </c>
      <c r="D956" s="7" t="s">
        <v>686</v>
      </c>
      <c r="E956" s="8">
        <v>6</v>
      </c>
      <c r="F956" s="7" t="s">
        <v>68</v>
      </c>
      <c r="G956" s="7" t="s">
        <v>68</v>
      </c>
      <c r="H956" s="7" t="s">
        <v>536</v>
      </c>
      <c r="I956" s="7" t="s">
        <v>44</v>
      </c>
      <c r="J956" s="19" t="str">
        <f>IFERROR(INDEX('Employee Info'!$C$3:$E$200,MATCH(Data6[[#This Row],[Name:]],'Employee Info'!$B$3:$B$200,0),MATCH(Data6[[#This Row],[Hours Type:]],'Employee Info'!$C$2:$E$2,0)),"")</f>
        <v/>
      </c>
      <c r="K956" s="19" t="str">
        <f>IFERROR(INDEX('Employee Info'!$C$3:$J$200,MATCH(Data6[[#This Row],[Name:]],'Employee Info'!$B$3:$B$200,0),MATCH(Data6[[#Headers],[Truck]],'Employee Info'!$C$2:$J$2,0)),"")</f>
        <v/>
      </c>
      <c r="L956" s="19" t="str">
        <f>IFERROR(INDEX('Employee Info'!$C$3:$J$200,MATCH(Data6[[#This Row],[Name:]],'Employee Info'!$B$3:$B$200,0),MATCH(Data6[[#Headers],[Phone]],'Employee Info'!$C$2:$J$2,0)),"")</f>
        <v/>
      </c>
      <c r="M956" s="19" t="str">
        <f>IFERROR(INDEX('Employee Info'!$C$3:$J$200,MATCH(Data6[[#This Row],[Name:]],'Employee Info'!$B$3:$B$200,0),MATCH(Data6[[#Headers],[Tech]],'Employee Info'!$C$2:$J$2,0)),"")</f>
        <v/>
      </c>
      <c r="N956" s="19" t="str">
        <f>IFERROR(INDEX('Employee Info'!$C$3:$J$200,MATCH(Data6[[#This Row],[Name:]],'Employee Info'!$B$3:$B$200,0),MATCH(Data6[[#Headers],[Other]],'Employee Info'!$C$2:$J$2,0)),"")</f>
        <v/>
      </c>
      <c r="O956" s="19">
        <f>IFERROR((Data6[[#This Row],[Hours:]]*SUM(Data6[[#This Row],[Rate]:[Other]])),"")</f>
        <v>0</v>
      </c>
      <c r="P956" s="7" t="str">
        <f>IF(Data6[[#This Row],[WO'#:]]="","Riley #","WO#")</f>
        <v>Riley #</v>
      </c>
      <c r="Q956" s="7">
        <f>IFERROR(WEEKNUM(Data6[[#This Row],[Date:]]),"")</f>
        <v>22</v>
      </c>
      <c r="R956" s="6">
        <f t="shared" si="42"/>
        <v>45438</v>
      </c>
      <c r="S956" s="6">
        <f>Data6[[#This Row],[Week Start]]+7</f>
        <v>45445</v>
      </c>
      <c r="T956" s="7" t="str">
        <f t="shared" si="43"/>
        <v>5/26/2024 - 6/2/2024</v>
      </c>
      <c r="U956" s="7" t="str">
        <f t="shared" si="44"/>
        <v>Time Card</v>
      </c>
      <c r="V956" s="8" t="str">
        <f>RIGHT(TEXT(Data6[[#This Row],[Date:]],"mmddyyyy"),4)</f>
        <v>2024</v>
      </c>
      <c r="W956" s="8" t="str">
        <f>MID(TEXT(Data6[[#This Row],[Date:]],"mmddyyyy"),3,2)</f>
        <v>31</v>
      </c>
      <c r="X956" s="8" t="str">
        <f>LEFT(TEXT(Data6[[#This Row],[Date:]],"mmddyyyy"),2)</f>
        <v>05</v>
      </c>
      <c r="Y956" s="6">
        <f>DATE(Data6[[#This Row],[Year]],Data6[[#This Row],[Month]],Data6[[#This Row],[Day]])</f>
        <v>45443</v>
      </c>
    </row>
    <row r="957" spans="1:25">
      <c r="A957" s="5">
        <v>45443.504392824078</v>
      </c>
      <c r="B957" s="7" t="s">
        <v>492</v>
      </c>
      <c r="C957" s="6" t="s">
        <v>721</v>
      </c>
      <c r="D957" s="7" t="s">
        <v>686</v>
      </c>
      <c r="E957" s="8">
        <v>6</v>
      </c>
      <c r="F957" s="7" t="s">
        <v>68</v>
      </c>
      <c r="G957" s="7" t="s">
        <v>68</v>
      </c>
      <c r="H957" s="7" t="s">
        <v>536</v>
      </c>
      <c r="I957" s="7" t="s">
        <v>44</v>
      </c>
      <c r="J957" s="19" t="str">
        <f>IFERROR(INDEX('Employee Info'!$C$3:$E$200,MATCH(Data6[[#This Row],[Name:]],'Employee Info'!$B$3:$B$200,0),MATCH(Data6[[#This Row],[Hours Type:]],'Employee Info'!$C$2:$E$2,0)),"")</f>
        <v/>
      </c>
      <c r="K957" s="19" t="str">
        <f>IFERROR(INDEX('Employee Info'!$C$3:$J$200,MATCH(Data6[[#This Row],[Name:]],'Employee Info'!$B$3:$B$200,0),MATCH(Data6[[#Headers],[Truck]],'Employee Info'!$C$2:$J$2,0)),"")</f>
        <v/>
      </c>
      <c r="L957" s="19" t="str">
        <f>IFERROR(INDEX('Employee Info'!$C$3:$J$200,MATCH(Data6[[#This Row],[Name:]],'Employee Info'!$B$3:$B$200,0),MATCH(Data6[[#Headers],[Phone]],'Employee Info'!$C$2:$J$2,0)),"")</f>
        <v/>
      </c>
      <c r="M957" s="19" t="str">
        <f>IFERROR(INDEX('Employee Info'!$C$3:$J$200,MATCH(Data6[[#This Row],[Name:]],'Employee Info'!$B$3:$B$200,0),MATCH(Data6[[#Headers],[Tech]],'Employee Info'!$C$2:$J$2,0)),"")</f>
        <v/>
      </c>
      <c r="N957" s="19" t="str">
        <f>IFERROR(INDEX('Employee Info'!$C$3:$J$200,MATCH(Data6[[#This Row],[Name:]],'Employee Info'!$B$3:$B$200,0),MATCH(Data6[[#Headers],[Other]],'Employee Info'!$C$2:$J$2,0)),"")</f>
        <v/>
      </c>
      <c r="O957" s="19">
        <f>IFERROR((Data6[[#This Row],[Hours:]]*SUM(Data6[[#This Row],[Rate]:[Other]])),"")</f>
        <v>0</v>
      </c>
      <c r="P957" s="7" t="str">
        <f>IF(Data6[[#This Row],[WO'#:]]="","Riley #","WO#")</f>
        <v>Riley #</v>
      </c>
      <c r="Q957" s="7">
        <f>IFERROR(WEEKNUM(Data6[[#This Row],[Date:]]),"")</f>
        <v>22</v>
      </c>
      <c r="R957" s="6">
        <f t="shared" si="42"/>
        <v>45438</v>
      </c>
      <c r="S957" s="6">
        <f>Data6[[#This Row],[Week Start]]+7</f>
        <v>45445</v>
      </c>
      <c r="T957" s="7" t="str">
        <f t="shared" si="43"/>
        <v>5/26/2024 - 6/2/2024</v>
      </c>
      <c r="U957" s="7" t="str">
        <f t="shared" si="44"/>
        <v>Time Card</v>
      </c>
      <c r="V957" s="8" t="str">
        <f>RIGHT(TEXT(Data6[[#This Row],[Date:]],"mmddyyyy"),4)</f>
        <v>2024</v>
      </c>
      <c r="W957" s="8" t="str">
        <f>MID(TEXT(Data6[[#This Row],[Date:]],"mmddyyyy"),3,2)</f>
        <v>31</v>
      </c>
      <c r="X957" s="8" t="str">
        <f>LEFT(TEXT(Data6[[#This Row],[Date:]],"mmddyyyy"),2)</f>
        <v>05</v>
      </c>
      <c r="Y957" s="6">
        <f>DATE(Data6[[#This Row],[Year]],Data6[[#This Row],[Month]],Data6[[#This Row],[Day]])</f>
        <v>45443</v>
      </c>
    </row>
    <row r="958" spans="1:25">
      <c r="A958" s="5">
        <v>45443.423271064814</v>
      </c>
      <c r="B958" s="7" t="s">
        <v>34</v>
      </c>
      <c r="C958" s="6" t="s">
        <v>721</v>
      </c>
      <c r="D958" s="7" t="s">
        <v>724</v>
      </c>
      <c r="E958" s="8">
        <v>8</v>
      </c>
      <c r="F958" s="7" t="s">
        <v>68</v>
      </c>
      <c r="G958" s="7" t="s">
        <v>68</v>
      </c>
      <c r="H958" s="7" t="s">
        <v>702</v>
      </c>
      <c r="I958" s="7" t="s">
        <v>44</v>
      </c>
      <c r="J958" s="19" t="str">
        <f>IFERROR(INDEX('Employee Info'!$C$3:$E$200,MATCH(Data6[[#This Row],[Name:]],'Employee Info'!$B$3:$B$200,0),MATCH(Data6[[#This Row],[Hours Type:]],'Employee Info'!$C$2:$E$2,0)),"")</f>
        <v/>
      </c>
      <c r="K958" s="19" t="str">
        <f>IFERROR(INDEX('Employee Info'!$C$3:$J$200,MATCH(Data6[[#This Row],[Name:]],'Employee Info'!$B$3:$B$200,0),MATCH(Data6[[#Headers],[Truck]],'Employee Info'!$C$2:$J$2,0)),"")</f>
        <v/>
      </c>
      <c r="L958" s="19" t="str">
        <f>IFERROR(INDEX('Employee Info'!$C$3:$J$200,MATCH(Data6[[#This Row],[Name:]],'Employee Info'!$B$3:$B$200,0),MATCH(Data6[[#Headers],[Phone]],'Employee Info'!$C$2:$J$2,0)),"")</f>
        <v/>
      </c>
      <c r="M958" s="19" t="str">
        <f>IFERROR(INDEX('Employee Info'!$C$3:$J$200,MATCH(Data6[[#This Row],[Name:]],'Employee Info'!$B$3:$B$200,0),MATCH(Data6[[#Headers],[Tech]],'Employee Info'!$C$2:$J$2,0)),"")</f>
        <v/>
      </c>
      <c r="N958" s="19" t="str">
        <f>IFERROR(INDEX('Employee Info'!$C$3:$J$200,MATCH(Data6[[#This Row],[Name:]],'Employee Info'!$B$3:$B$200,0),MATCH(Data6[[#Headers],[Other]],'Employee Info'!$C$2:$J$2,0)),"")</f>
        <v/>
      </c>
      <c r="O958" s="19">
        <f>IFERROR((Data6[[#This Row],[Hours:]]*SUM(Data6[[#This Row],[Rate]:[Other]])),"")</f>
        <v>0</v>
      </c>
      <c r="P958" s="7" t="str">
        <f>IF(Data6[[#This Row],[WO'#:]]="","Riley #","WO#")</f>
        <v>Riley #</v>
      </c>
      <c r="Q958" s="7">
        <f>IFERROR(WEEKNUM(Data6[[#This Row],[Date:]]),"")</f>
        <v>22</v>
      </c>
      <c r="R958" s="6">
        <f t="shared" si="42"/>
        <v>45438</v>
      </c>
      <c r="S958" s="6">
        <f>Data6[[#This Row],[Week Start]]+7</f>
        <v>45445</v>
      </c>
      <c r="T958" s="7" t="str">
        <f t="shared" si="43"/>
        <v>5/26/2024 - 6/2/2024</v>
      </c>
      <c r="U958" s="7" t="str">
        <f t="shared" si="44"/>
        <v>Time Card</v>
      </c>
      <c r="V958" s="8" t="str">
        <f>RIGHT(TEXT(Data6[[#This Row],[Date:]],"mmddyyyy"),4)</f>
        <v>2024</v>
      </c>
      <c r="W958" s="8" t="str">
        <f>MID(TEXT(Data6[[#This Row],[Date:]],"mmddyyyy"),3,2)</f>
        <v>31</v>
      </c>
      <c r="X958" s="8" t="str">
        <f>LEFT(TEXT(Data6[[#This Row],[Date:]],"mmddyyyy"),2)</f>
        <v>05</v>
      </c>
      <c r="Y958" s="6">
        <f>DATE(Data6[[#This Row],[Year]],Data6[[#This Row],[Month]],Data6[[#This Row],[Day]])</f>
        <v>45443</v>
      </c>
    </row>
    <row r="959" spans="1:25">
      <c r="A959" s="5">
        <v>45443.497934027779</v>
      </c>
      <c r="B959" s="7" t="s">
        <v>23</v>
      </c>
      <c r="C959" s="6" t="s">
        <v>721</v>
      </c>
      <c r="D959" s="7" t="s">
        <v>728</v>
      </c>
      <c r="E959" s="8">
        <v>2</v>
      </c>
      <c r="F959" s="7" t="s">
        <v>68</v>
      </c>
      <c r="G959" s="7" t="s">
        <v>68</v>
      </c>
      <c r="H959" s="7" t="s">
        <v>702</v>
      </c>
      <c r="I959" s="7" t="s">
        <v>44</v>
      </c>
      <c r="J959" s="19" t="str">
        <f>IFERROR(INDEX('Employee Info'!$C$3:$E$200,MATCH(Data6[[#This Row],[Name:]],'Employee Info'!$B$3:$B$200,0),MATCH(Data6[[#This Row],[Hours Type:]],'Employee Info'!$C$2:$E$2,0)),"")</f>
        <v/>
      </c>
      <c r="K959" s="19" t="str">
        <f>IFERROR(INDEX('Employee Info'!$C$3:$J$200,MATCH(Data6[[#This Row],[Name:]],'Employee Info'!$B$3:$B$200,0),MATCH(Data6[[#Headers],[Truck]],'Employee Info'!$C$2:$J$2,0)),"")</f>
        <v/>
      </c>
      <c r="L959" s="19" t="str">
        <f>IFERROR(INDEX('Employee Info'!$C$3:$J$200,MATCH(Data6[[#This Row],[Name:]],'Employee Info'!$B$3:$B$200,0),MATCH(Data6[[#Headers],[Phone]],'Employee Info'!$C$2:$J$2,0)),"")</f>
        <v/>
      </c>
      <c r="M959" s="19" t="str">
        <f>IFERROR(INDEX('Employee Info'!$C$3:$J$200,MATCH(Data6[[#This Row],[Name:]],'Employee Info'!$B$3:$B$200,0),MATCH(Data6[[#Headers],[Tech]],'Employee Info'!$C$2:$J$2,0)),"")</f>
        <v/>
      </c>
      <c r="N959" s="19" t="str">
        <f>IFERROR(INDEX('Employee Info'!$C$3:$J$200,MATCH(Data6[[#This Row],[Name:]],'Employee Info'!$B$3:$B$200,0),MATCH(Data6[[#Headers],[Other]],'Employee Info'!$C$2:$J$2,0)),"")</f>
        <v/>
      </c>
      <c r="O959" s="19">
        <f>IFERROR((Data6[[#This Row],[Hours:]]*SUM(Data6[[#This Row],[Rate]:[Other]])),"")</f>
        <v>0</v>
      </c>
      <c r="P959" s="7" t="str">
        <f>IF(Data6[[#This Row],[WO'#:]]="","Riley #","WO#")</f>
        <v>Riley #</v>
      </c>
      <c r="Q959" s="7">
        <f>IFERROR(WEEKNUM(Data6[[#This Row],[Date:]]),"")</f>
        <v>22</v>
      </c>
      <c r="R959" s="6">
        <f t="shared" si="42"/>
        <v>45438</v>
      </c>
      <c r="S959" s="6">
        <f>Data6[[#This Row],[Week Start]]+7</f>
        <v>45445</v>
      </c>
      <c r="T959" s="7" t="str">
        <f t="shared" si="43"/>
        <v>5/26/2024 - 6/2/2024</v>
      </c>
      <c r="U959" s="7" t="str">
        <f t="shared" si="44"/>
        <v>Time Card</v>
      </c>
      <c r="V959" s="8" t="str">
        <f>RIGHT(TEXT(Data6[[#This Row],[Date:]],"mmddyyyy"),4)</f>
        <v>2024</v>
      </c>
      <c r="W959" s="8" t="str">
        <f>MID(TEXT(Data6[[#This Row],[Date:]],"mmddyyyy"),3,2)</f>
        <v>31</v>
      </c>
      <c r="X959" s="8" t="str">
        <f>LEFT(TEXT(Data6[[#This Row],[Date:]],"mmddyyyy"),2)</f>
        <v>05</v>
      </c>
      <c r="Y959" s="6">
        <f>DATE(Data6[[#This Row],[Year]],Data6[[#This Row],[Month]],Data6[[#This Row],[Day]])</f>
        <v>45443</v>
      </c>
    </row>
    <row r="960" spans="1:25">
      <c r="A960" s="5">
        <v>45443.427506250002</v>
      </c>
      <c r="B960" s="7" t="s">
        <v>35</v>
      </c>
      <c r="C960" s="6" t="s">
        <v>721</v>
      </c>
      <c r="D960" s="7" t="s">
        <v>725</v>
      </c>
      <c r="E960" s="8">
        <v>2</v>
      </c>
      <c r="F960" s="7" t="s">
        <v>68</v>
      </c>
      <c r="G960" s="7" t="s">
        <v>68</v>
      </c>
      <c r="H960" s="7" t="s">
        <v>616</v>
      </c>
      <c r="I960" s="7" t="s">
        <v>44</v>
      </c>
      <c r="J960" s="19" t="str">
        <f>IFERROR(INDEX('Employee Info'!$C$3:$E$200,MATCH(Data6[[#This Row],[Name:]],'Employee Info'!$B$3:$B$200,0),MATCH(Data6[[#This Row],[Hours Type:]],'Employee Info'!$C$2:$E$2,0)),"")</f>
        <v/>
      </c>
      <c r="K960" s="19" t="str">
        <f>IFERROR(INDEX('Employee Info'!$C$3:$J$200,MATCH(Data6[[#This Row],[Name:]],'Employee Info'!$B$3:$B$200,0),MATCH(Data6[[#Headers],[Truck]],'Employee Info'!$C$2:$J$2,0)),"")</f>
        <v/>
      </c>
      <c r="L960" s="19" t="str">
        <f>IFERROR(INDEX('Employee Info'!$C$3:$J$200,MATCH(Data6[[#This Row],[Name:]],'Employee Info'!$B$3:$B$200,0),MATCH(Data6[[#Headers],[Phone]],'Employee Info'!$C$2:$J$2,0)),"")</f>
        <v/>
      </c>
      <c r="M960" s="19" t="str">
        <f>IFERROR(INDEX('Employee Info'!$C$3:$J$200,MATCH(Data6[[#This Row],[Name:]],'Employee Info'!$B$3:$B$200,0),MATCH(Data6[[#Headers],[Tech]],'Employee Info'!$C$2:$J$2,0)),"")</f>
        <v/>
      </c>
      <c r="N960" s="19" t="str">
        <f>IFERROR(INDEX('Employee Info'!$C$3:$J$200,MATCH(Data6[[#This Row],[Name:]],'Employee Info'!$B$3:$B$200,0),MATCH(Data6[[#Headers],[Other]],'Employee Info'!$C$2:$J$2,0)),"")</f>
        <v/>
      </c>
      <c r="O960" s="19">
        <f>IFERROR((Data6[[#This Row],[Hours:]]*SUM(Data6[[#This Row],[Rate]:[Other]])),"")</f>
        <v>0</v>
      </c>
      <c r="P960" s="7" t="str">
        <f>IF(Data6[[#This Row],[WO'#:]]="","Riley #","WO#")</f>
        <v>Riley #</v>
      </c>
      <c r="Q960" s="7">
        <f>IFERROR(WEEKNUM(Data6[[#This Row],[Date:]]),"")</f>
        <v>22</v>
      </c>
      <c r="R960" s="6">
        <f t="shared" si="42"/>
        <v>45438</v>
      </c>
      <c r="S960" s="6">
        <f>Data6[[#This Row],[Week Start]]+7</f>
        <v>45445</v>
      </c>
      <c r="T960" s="7" t="str">
        <f t="shared" si="43"/>
        <v>5/26/2024 - 6/2/2024</v>
      </c>
      <c r="U960" s="7" t="str">
        <f t="shared" si="44"/>
        <v>Time Card</v>
      </c>
      <c r="V960" s="8" t="str">
        <f>RIGHT(TEXT(Data6[[#This Row],[Date:]],"mmddyyyy"),4)</f>
        <v>2024</v>
      </c>
      <c r="W960" s="8" t="str">
        <f>MID(TEXT(Data6[[#This Row],[Date:]],"mmddyyyy"),3,2)</f>
        <v>31</v>
      </c>
      <c r="X960" s="8" t="str">
        <f>LEFT(TEXT(Data6[[#This Row],[Date:]],"mmddyyyy"),2)</f>
        <v>05</v>
      </c>
      <c r="Y960" s="6">
        <f>DATE(Data6[[#This Row],[Year]],Data6[[#This Row],[Month]],Data6[[#This Row],[Day]])</f>
        <v>45443</v>
      </c>
    </row>
    <row r="961" spans="1:25">
      <c r="A961" s="5">
        <v>45451.353934375002</v>
      </c>
      <c r="B961" s="7" t="s">
        <v>66</v>
      </c>
      <c r="C961" s="6" t="s">
        <v>869</v>
      </c>
      <c r="D961" s="7" t="s">
        <v>870</v>
      </c>
      <c r="E961" s="8">
        <v>1</v>
      </c>
      <c r="F961" s="7">
        <v>20028</v>
      </c>
      <c r="G961" s="7" t="s">
        <v>68</v>
      </c>
      <c r="H961" s="7" t="s">
        <v>756</v>
      </c>
      <c r="I961" s="7" t="s">
        <v>45</v>
      </c>
      <c r="J961" s="19" t="str">
        <f>IFERROR(INDEX('Employee Info'!$C$3:$E$200,MATCH(Data6[[#This Row],[Name:]],'Employee Info'!$B$3:$B$200,0),MATCH(Data6[[#This Row],[Hours Type:]],'Employee Info'!$C$2:$E$2,0)),"")</f>
        <v/>
      </c>
      <c r="K961" s="19" t="str">
        <f>IFERROR(INDEX('Employee Info'!$C$3:$J$200,MATCH(Data6[[#This Row],[Name:]],'Employee Info'!$B$3:$B$200,0),MATCH(Data6[[#Headers],[Truck]],'Employee Info'!$C$2:$J$2,0)),"")</f>
        <v/>
      </c>
      <c r="L961" s="19" t="str">
        <f>IFERROR(INDEX('Employee Info'!$C$3:$J$200,MATCH(Data6[[#This Row],[Name:]],'Employee Info'!$B$3:$B$200,0),MATCH(Data6[[#Headers],[Phone]],'Employee Info'!$C$2:$J$2,0)),"")</f>
        <v/>
      </c>
      <c r="M961" s="19" t="str">
        <f>IFERROR(INDEX('Employee Info'!$C$3:$J$200,MATCH(Data6[[#This Row],[Name:]],'Employee Info'!$B$3:$B$200,0),MATCH(Data6[[#Headers],[Tech]],'Employee Info'!$C$2:$J$2,0)),"")</f>
        <v/>
      </c>
      <c r="N961" s="19" t="str">
        <f>IFERROR(INDEX('Employee Info'!$C$3:$J$200,MATCH(Data6[[#This Row],[Name:]],'Employee Info'!$B$3:$B$200,0),MATCH(Data6[[#Headers],[Other]],'Employee Info'!$C$2:$J$2,0)),"")</f>
        <v/>
      </c>
      <c r="O961" s="19">
        <f>IFERROR((Data6[[#This Row],[Hours:]]*SUM(Data6[[#This Row],[Rate]:[Other]])),"")</f>
        <v>0</v>
      </c>
      <c r="P961" s="7" t="str">
        <f>IF(Data6[[#This Row],[WO'#:]]="","Riley #","WO#")</f>
        <v>WO#</v>
      </c>
      <c r="Q961" s="7">
        <f>IFERROR(WEEKNUM(Data6[[#This Row],[Date:]]),"")</f>
        <v>23</v>
      </c>
      <c r="R961" s="6">
        <f t="shared" si="42"/>
        <v>45445</v>
      </c>
      <c r="S961" s="6">
        <f>Data6[[#This Row],[Week Start]]+7</f>
        <v>45452</v>
      </c>
      <c r="T961" s="7" t="str">
        <f t="shared" si="43"/>
        <v>6/2/2024 - 6/9/2024</v>
      </c>
      <c r="U961" s="7" t="str">
        <f t="shared" si="44"/>
        <v>Time Card</v>
      </c>
      <c r="V961" s="8" t="str">
        <f>RIGHT(TEXT(Data6[[#This Row],[Date:]],"mmddyyyy"),4)</f>
        <v>2024</v>
      </c>
      <c r="W961" s="8" t="str">
        <f>MID(TEXT(Data6[[#This Row],[Date:]],"mmddyyyy"),3,2)</f>
        <v>03</v>
      </c>
      <c r="X961" s="8" t="str">
        <f>LEFT(TEXT(Data6[[#This Row],[Date:]],"mmddyyyy"),2)</f>
        <v>06</v>
      </c>
      <c r="Y961" s="6">
        <f>DATE(Data6[[#This Row],[Year]],Data6[[#This Row],[Month]],Data6[[#This Row],[Day]])</f>
        <v>45446</v>
      </c>
    </row>
    <row r="962" spans="1:25">
      <c r="A962" s="5">
        <v>45451.353527199077</v>
      </c>
      <c r="B962" s="7" t="s">
        <v>66</v>
      </c>
      <c r="C962" s="6" t="s">
        <v>869</v>
      </c>
      <c r="D962" s="7" t="s">
        <v>871</v>
      </c>
      <c r="E962" s="8">
        <v>8</v>
      </c>
      <c r="F962" s="7">
        <v>6984733</v>
      </c>
      <c r="G962" s="7" t="s">
        <v>68</v>
      </c>
      <c r="H962" s="7" t="s">
        <v>756</v>
      </c>
      <c r="I962" s="7" t="s">
        <v>44</v>
      </c>
      <c r="J962" s="19" t="str">
        <f>IFERROR(INDEX('Employee Info'!$C$3:$E$200,MATCH(Data6[[#This Row],[Name:]],'Employee Info'!$B$3:$B$200,0),MATCH(Data6[[#This Row],[Hours Type:]],'Employee Info'!$C$2:$E$2,0)),"")</f>
        <v/>
      </c>
      <c r="K962" s="19" t="str">
        <f>IFERROR(INDEX('Employee Info'!$C$3:$J$200,MATCH(Data6[[#This Row],[Name:]],'Employee Info'!$B$3:$B$200,0),MATCH(Data6[[#Headers],[Truck]],'Employee Info'!$C$2:$J$2,0)),"")</f>
        <v/>
      </c>
      <c r="L962" s="19" t="str">
        <f>IFERROR(INDEX('Employee Info'!$C$3:$J$200,MATCH(Data6[[#This Row],[Name:]],'Employee Info'!$B$3:$B$200,0),MATCH(Data6[[#Headers],[Phone]],'Employee Info'!$C$2:$J$2,0)),"")</f>
        <v/>
      </c>
      <c r="M962" s="19" t="str">
        <f>IFERROR(INDEX('Employee Info'!$C$3:$J$200,MATCH(Data6[[#This Row],[Name:]],'Employee Info'!$B$3:$B$200,0),MATCH(Data6[[#Headers],[Tech]],'Employee Info'!$C$2:$J$2,0)),"")</f>
        <v/>
      </c>
      <c r="N962" s="19" t="str">
        <f>IFERROR(INDEX('Employee Info'!$C$3:$J$200,MATCH(Data6[[#This Row],[Name:]],'Employee Info'!$B$3:$B$200,0),MATCH(Data6[[#Headers],[Other]],'Employee Info'!$C$2:$J$2,0)),"")</f>
        <v/>
      </c>
      <c r="O962" s="19">
        <f>IFERROR((Data6[[#This Row],[Hours:]]*SUM(Data6[[#This Row],[Rate]:[Other]])),"")</f>
        <v>0</v>
      </c>
      <c r="P962" s="7" t="str">
        <f>IF(Data6[[#This Row],[WO'#:]]="","Riley #","WO#")</f>
        <v>WO#</v>
      </c>
      <c r="Q962" s="7">
        <f>IFERROR(WEEKNUM(Data6[[#This Row],[Date:]]),"")</f>
        <v>23</v>
      </c>
      <c r="R962" s="6">
        <f t="shared" ref="R962:R1025" si="45">DATE(RIGHT(TEXT(C962,"mm/dd/yyyy"),4),1,1)+(Q962-1)*7-(WEEKDAY(DATE(RIGHT(TEXT(C962,"mm/dd/yyyy"),4),1,1)))+1</f>
        <v>45445</v>
      </c>
      <c r="S962" s="6">
        <f>Data6[[#This Row],[Week Start]]+7</f>
        <v>45452</v>
      </c>
      <c r="T962" s="7" t="str">
        <f t="shared" ref="T962:T1025" si="46">IFERROR(TEXT(R962, "m/d/yyyy") &amp; " - " &amp; TEXT(S962, "m/d/yyyy"),"")</f>
        <v>6/2/2024 - 6/9/2024</v>
      </c>
      <c r="U962" s="7" t="str">
        <f t="shared" ref="U962:U1025" si="47">"Time Card"</f>
        <v>Time Card</v>
      </c>
      <c r="V962" s="8" t="str">
        <f>RIGHT(TEXT(Data6[[#This Row],[Date:]],"mmddyyyy"),4)</f>
        <v>2024</v>
      </c>
      <c r="W962" s="8" t="str">
        <f>MID(TEXT(Data6[[#This Row],[Date:]],"mmddyyyy"),3,2)</f>
        <v>03</v>
      </c>
      <c r="X962" s="8" t="str">
        <f>LEFT(TEXT(Data6[[#This Row],[Date:]],"mmddyyyy"),2)</f>
        <v>06</v>
      </c>
      <c r="Y962" s="6">
        <f>DATE(Data6[[#This Row],[Year]],Data6[[#This Row],[Month]],Data6[[#This Row],[Day]])</f>
        <v>45446</v>
      </c>
    </row>
    <row r="963" spans="1:25">
      <c r="A963" s="5">
        <v>45485.442703125002</v>
      </c>
      <c r="B963" s="7" t="s">
        <v>76</v>
      </c>
      <c r="C963" s="6" t="s">
        <v>869</v>
      </c>
      <c r="D963" s="7" t="s">
        <v>156</v>
      </c>
      <c r="E963" s="8">
        <v>1</v>
      </c>
      <c r="F963" s="7">
        <v>6984733</v>
      </c>
      <c r="G963" s="7" t="s">
        <v>68</v>
      </c>
      <c r="H963" s="7" t="s">
        <v>756</v>
      </c>
      <c r="I963" s="7" t="s">
        <v>44</v>
      </c>
      <c r="J963" s="19" t="str">
        <f>IFERROR(INDEX('Employee Info'!$C$3:$E$200,MATCH(Data6[[#This Row],[Name:]],'Employee Info'!$B$3:$B$200,0),MATCH(Data6[[#This Row],[Hours Type:]],'Employee Info'!$C$2:$E$2,0)),"")</f>
        <v/>
      </c>
      <c r="K963" s="19" t="str">
        <f>IFERROR(INDEX('Employee Info'!$C$3:$J$200,MATCH(Data6[[#This Row],[Name:]],'Employee Info'!$B$3:$B$200,0),MATCH(Data6[[#Headers],[Truck]],'Employee Info'!$C$2:$J$2,0)),"")</f>
        <v/>
      </c>
      <c r="L963" s="19" t="str">
        <f>IFERROR(INDEX('Employee Info'!$C$3:$J$200,MATCH(Data6[[#This Row],[Name:]],'Employee Info'!$B$3:$B$200,0),MATCH(Data6[[#Headers],[Phone]],'Employee Info'!$C$2:$J$2,0)),"")</f>
        <v/>
      </c>
      <c r="M963" s="19" t="str">
        <f>IFERROR(INDEX('Employee Info'!$C$3:$J$200,MATCH(Data6[[#This Row],[Name:]],'Employee Info'!$B$3:$B$200,0),MATCH(Data6[[#Headers],[Tech]],'Employee Info'!$C$2:$J$2,0)),"")</f>
        <v/>
      </c>
      <c r="N963" s="19" t="str">
        <f>IFERROR(INDEX('Employee Info'!$C$3:$J$200,MATCH(Data6[[#This Row],[Name:]],'Employee Info'!$B$3:$B$200,0),MATCH(Data6[[#Headers],[Other]],'Employee Info'!$C$2:$J$2,0)),"")</f>
        <v/>
      </c>
      <c r="O963" s="19">
        <f>IFERROR((Data6[[#This Row],[Hours:]]*SUM(Data6[[#This Row],[Rate]:[Other]])),"")</f>
        <v>0</v>
      </c>
      <c r="P963" s="7" t="str">
        <f>IF(Data6[[#This Row],[WO'#:]]="","Riley #","WO#")</f>
        <v>WO#</v>
      </c>
      <c r="Q963" s="7">
        <f>IFERROR(WEEKNUM(Data6[[#This Row],[Date:]]),"")</f>
        <v>23</v>
      </c>
      <c r="R963" s="6">
        <f t="shared" si="45"/>
        <v>45445</v>
      </c>
      <c r="S963" s="6">
        <f>Data6[[#This Row],[Week Start]]+7</f>
        <v>45452</v>
      </c>
      <c r="T963" s="7" t="str">
        <f t="shared" si="46"/>
        <v>6/2/2024 - 6/9/2024</v>
      </c>
      <c r="U963" s="7" t="str">
        <f t="shared" si="47"/>
        <v>Time Card</v>
      </c>
      <c r="V963" s="8" t="str">
        <f>RIGHT(TEXT(Data6[[#This Row],[Date:]],"mmddyyyy"),4)</f>
        <v>2024</v>
      </c>
      <c r="W963" s="8" t="str">
        <f>MID(TEXT(Data6[[#This Row],[Date:]],"mmddyyyy"),3,2)</f>
        <v>03</v>
      </c>
      <c r="X963" s="8" t="str">
        <f>LEFT(TEXT(Data6[[#This Row],[Date:]],"mmddyyyy"),2)</f>
        <v>06</v>
      </c>
      <c r="Y963" s="6">
        <f>DATE(Data6[[#This Row],[Year]],Data6[[#This Row],[Month]],Data6[[#This Row],[Day]])</f>
        <v>45446</v>
      </c>
    </row>
    <row r="964" spans="1:25">
      <c r="A964" s="5">
        <v>45447.292317129628</v>
      </c>
      <c r="B964" s="7" t="s">
        <v>31</v>
      </c>
      <c r="C964" s="6" t="s">
        <v>869</v>
      </c>
      <c r="D964" s="7" t="s">
        <v>873</v>
      </c>
      <c r="E964" s="8">
        <v>4</v>
      </c>
      <c r="F964" s="7" t="s">
        <v>68</v>
      </c>
      <c r="G964" s="7" t="s">
        <v>68</v>
      </c>
      <c r="H964" s="7" t="s">
        <v>202</v>
      </c>
      <c r="I964" s="7" t="s">
        <v>44</v>
      </c>
      <c r="J964" s="19" t="str">
        <f>IFERROR(INDEX('Employee Info'!$C$3:$E$200,MATCH(Data6[[#This Row],[Name:]],'Employee Info'!$B$3:$B$200,0),MATCH(Data6[[#This Row],[Hours Type:]],'Employee Info'!$C$2:$E$2,0)),"")</f>
        <v/>
      </c>
      <c r="K964" s="19" t="str">
        <f>IFERROR(INDEX('Employee Info'!$C$3:$J$200,MATCH(Data6[[#This Row],[Name:]],'Employee Info'!$B$3:$B$200,0),MATCH(Data6[[#Headers],[Truck]],'Employee Info'!$C$2:$J$2,0)),"")</f>
        <v/>
      </c>
      <c r="L964" s="19" t="str">
        <f>IFERROR(INDEX('Employee Info'!$C$3:$J$200,MATCH(Data6[[#This Row],[Name:]],'Employee Info'!$B$3:$B$200,0),MATCH(Data6[[#Headers],[Phone]],'Employee Info'!$C$2:$J$2,0)),"")</f>
        <v/>
      </c>
      <c r="M964" s="19" t="str">
        <f>IFERROR(INDEX('Employee Info'!$C$3:$J$200,MATCH(Data6[[#This Row],[Name:]],'Employee Info'!$B$3:$B$200,0),MATCH(Data6[[#Headers],[Tech]],'Employee Info'!$C$2:$J$2,0)),"")</f>
        <v/>
      </c>
      <c r="N964" s="19" t="str">
        <f>IFERROR(INDEX('Employee Info'!$C$3:$J$200,MATCH(Data6[[#This Row],[Name:]],'Employee Info'!$B$3:$B$200,0),MATCH(Data6[[#Headers],[Other]],'Employee Info'!$C$2:$J$2,0)),"")</f>
        <v/>
      </c>
      <c r="O964" s="19">
        <f>IFERROR((Data6[[#This Row],[Hours:]]*SUM(Data6[[#This Row],[Rate]:[Other]])),"")</f>
        <v>0</v>
      </c>
      <c r="P964" s="7" t="str">
        <f>IF(Data6[[#This Row],[WO'#:]]="","Riley #","WO#")</f>
        <v>Riley #</v>
      </c>
      <c r="Q964" s="7">
        <f>IFERROR(WEEKNUM(Data6[[#This Row],[Date:]]),"")</f>
        <v>23</v>
      </c>
      <c r="R964" s="6">
        <f t="shared" si="45"/>
        <v>45445</v>
      </c>
      <c r="S964" s="6">
        <f>Data6[[#This Row],[Week Start]]+7</f>
        <v>45452</v>
      </c>
      <c r="T964" s="7" t="str">
        <f t="shared" si="46"/>
        <v>6/2/2024 - 6/9/2024</v>
      </c>
      <c r="U964" s="7" t="str">
        <f t="shared" si="47"/>
        <v>Time Card</v>
      </c>
      <c r="V964" s="8" t="str">
        <f>RIGHT(TEXT(Data6[[#This Row],[Date:]],"mmddyyyy"),4)</f>
        <v>2024</v>
      </c>
      <c r="W964" s="8" t="str">
        <f>MID(TEXT(Data6[[#This Row],[Date:]],"mmddyyyy"),3,2)</f>
        <v>03</v>
      </c>
      <c r="X964" s="8" t="str">
        <f>LEFT(TEXT(Data6[[#This Row],[Date:]],"mmddyyyy"),2)</f>
        <v>06</v>
      </c>
      <c r="Y964" s="6">
        <f>DATE(Data6[[#This Row],[Year]],Data6[[#This Row],[Month]],Data6[[#This Row],[Day]])</f>
        <v>45446</v>
      </c>
    </row>
    <row r="965" spans="1:25">
      <c r="A965" s="5">
        <v>45447.360044444446</v>
      </c>
      <c r="B965" s="7" t="s">
        <v>34</v>
      </c>
      <c r="C965" s="6" t="s">
        <v>869</v>
      </c>
      <c r="D965" s="7" t="s">
        <v>876</v>
      </c>
      <c r="E965" s="8">
        <v>6</v>
      </c>
      <c r="F965" s="7" t="s">
        <v>68</v>
      </c>
      <c r="G965" s="7" t="s">
        <v>68</v>
      </c>
      <c r="H965" s="7" t="s">
        <v>202</v>
      </c>
      <c r="I965" s="7" t="s">
        <v>44</v>
      </c>
      <c r="J965" s="19" t="str">
        <f>IFERROR(INDEX('Employee Info'!$C$3:$E$200,MATCH(Data6[[#This Row],[Name:]],'Employee Info'!$B$3:$B$200,0),MATCH(Data6[[#This Row],[Hours Type:]],'Employee Info'!$C$2:$E$2,0)),"")</f>
        <v/>
      </c>
      <c r="K965" s="19" t="str">
        <f>IFERROR(INDEX('Employee Info'!$C$3:$J$200,MATCH(Data6[[#This Row],[Name:]],'Employee Info'!$B$3:$B$200,0),MATCH(Data6[[#Headers],[Truck]],'Employee Info'!$C$2:$J$2,0)),"")</f>
        <v/>
      </c>
      <c r="L965" s="19" t="str">
        <f>IFERROR(INDEX('Employee Info'!$C$3:$J$200,MATCH(Data6[[#This Row],[Name:]],'Employee Info'!$B$3:$B$200,0),MATCH(Data6[[#Headers],[Phone]],'Employee Info'!$C$2:$J$2,0)),"")</f>
        <v/>
      </c>
      <c r="M965" s="19" t="str">
        <f>IFERROR(INDEX('Employee Info'!$C$3:$J$200,MATCH(Data6[[#This Row],[Name:]],'Employee Info'!$B$3:$B$200,0),MATCH(Data6[[#Headers],[Tech]],'Employee Info'!$C$2:$J$2,0)),"")</f>
        <v/>
      </c>
      <c r="N965" s="19" t="str">
        <f>IFERROR(INDEX('Employee Info'!$C$3:$J$200,MATCH(Data6[[#This Row],[Name:]],'Employee Info'!$B$3:$B$200,0),MATCH(Data6[[#Headers],[Other]],'Employee Info'!$C$2:$J$2,0)),"")</f>
        <v/>
      </c>
      <c r="O965" s="19">
        <f>IFERROR((Data6[[#This Row],[Hours:]]*SUM(Data6[[#This Row],[Rate]:[Other]])),"")</f>
        <v>0</v>
      </c>
      <c r="P965" s="7" t="str">
        <f>IF(Data6[[#This Row],[WO'#:]]="","Riley #","WO#")</f>
        <v>Riley #</v>
      </c>
      <c r="Q965" s="7">
        <f>IFERROR(WEEKNUM(Data6[[#This Row],[Date:]]),"")</f>
        <v>23</v>
      </c>
      <c r="R965" s="6">
        <f t="shared" si="45"/>
        <v>45445</v>
      </c>
      <c r="S965" s="6">
        <f>Data6[[#This Row],[Week Start]]+7</f>
        <v>45452</v>
      </c>
      <c r="T965" s="7" t="str">
        <f t="shared" si="46"/>
        <v>6/2/2024 - 6/9/2024</v>
      </c>
      <c r="U965" s="7" t="str">
        <f t="shared" si="47"/>
        <v>Time Card</v>
      </c>
      <c r="V965" s="8" t="str">
        <f>RIGHT(TEXT(Data6[[#This Row],[Date:]],"mmddyyyy"),4)</f>
        <v>2024</v>
      </c>
      <c r="W965" s="8" t="str">
        <f>MID(TEXT(Data6[[#This Row],[Date:]],"mmddyyyy"),3,2)</f>
        <v>03</v>
      </c>
      <c r="X965" s="8" t="str">
        <f>LEFT(TEXT(Data6[[#This Row],[Date:]],"mmddyyyy"),2)</f>
        <v>06</v>
      </c>
      <c r="Y965" s="6">
        <f>DATE(Data6[[#This Row],[Year]],Data6[[#This Row],[Month]],Data6[[#This Row],[Day]])</f>
        <v>45446</v>
      </c>
    </row>
    <row r="966" spans="1:25">
      <c r="A966" s="5">
        <v>45447.287731018521</v>
      </c>
      <c r="B966" s="7" t="s">
        <v>35</v>
      </c>
      <c r="C966" s="6" t="s">
        <v>869</v>
      </c>
      <c r="D966" s="7" t="s">
        <v>872</v>
      </c>
      <c r="E966" s="8">
        <v>8</v>
      </c>
      <c r="F966" s="7" t="s">
        <v>68</v>
      </c>
      <c r="G966" s="7" t="s">
        <v>68</v>
      </c>
      <c r="H966" s="7" t="s">
        <v>649</v>
      </c>
      <c r="I966" s="7" t="s">
        <v>44</v>
      </c>
      <c r="J966" s="19" t="str">
        <f>IFERROR(INDEX('Employee Info'!$C$3:$E$200,MATCH(Data6[[#This Row],[Name:]],'Employee Info'!$B$3:$B$200,0),MATCH(Data6[[#This Row],[Hours Type:]],'Employee Info'!$C$2:$E$2,0)),"")</f>
        <v/>
      </c>
      <c r="K966" s="19" t="str">
        <f>IFERROR(INDEX('Employee Info'!$C$3:$J$200,MATCH(Data6[[#This Row],[Name:]],'Employee Info'!$B$3:$B$200,0),MATCH(Data6[[#Headers],[Truck]],'Employee Info'!$C$2:$J$2,0)),"")</f>
        <v/>
      </c>
      <c r="L966" s="19" t="str">
        <f>IFERROR(INDEX('Employee Info'!$C$3:$J$200,MATCH(Data6[[#This Row],[Name:]],'Employee Info'!$B$3:$B$200,0),MATCH(Data6[[#Headers],[Phone]],'Employee Info'!$C$2:$J$2,0)),"")</f>
        <v/>
      </c>
      <c r="M966" s="19" t="str">
        <f>IFERROR(INDEX('Employee Info'!$C$3:$J$200,MATCH(Data6[[#This Row],[Name:]],'Employee Info'!$B$3:$B$200,0),MATCH(Data6[[#Headers],[Tech]],'Employee Info'!$C$2:$J$2,0)),"")</f>
        <v/>
      </c>
      <c r="N966" s="19" t="str">
        <f>IFERROR(INDEX('Employee Info'!$C$3:$J$200,MATCH(Data6[[#This Row],[Name:]],'Employee Info'!$B$3:$B$200,0),MATCH(Data6[[#Headers],[Other]],'Employee Info'!$C$2:$J$2,0)),"")</f>
        <v/>
      </c>
      <c r="O966" s="19">
        <f>IFERROR((Data6[[#This Row],[Hours:]]*SUM(Data6[[#This Row],[Rate]:[Other]])),"")</f>
        <v>0</v>
      </c>
      <c r="P966" s="7" t="str">
        <f>IF(Data6[[#This Row],[WO'#:]]="","Riley #","WO#")</f>
        <v>Riley #</v>
      </c>
      <c r="Q966" s="7">
        <f>IFERROR(WEEKNUM(Data6[[#This Row],[Date:]]),"")</f>
        <v>23</v>
      </c>
      <c r="R966" s="6">
        <f t="shared" si="45"/>
        <v>45445</v>
      </c>
      <c r="S966" s="6">
        <f>Data6[[#This Row],[Week Start]]+7</f>
        <v>45452</v>
      </c>
      <c r="T966" s="7" t="str">
        <f t="shared" si="46"/>
        <v>6/2/2024 - 6/9/2024</v>
      </c>
      <c r="U966" s="7" t="str">
        <f t="shared" si="47"/>
        <v>Time Card</v>
      </c>
      <c r="V966" s="8" t="str">
        <f>RIGHT(TEXT(Data6[[#This Row],[Date:]],"mmddyyyy"),4)</f>
        <v>2024</v>
      </c>
      <c r="W966" s="8" t="str">
        <f>MID(TEXT(Data6[[#This Row],[Date:]],"mmddyyyy"),3,2)</f>
        <v>03</v>
      </c>
      <c r="X966" s="8" t="str">
        <f>LEFT(TEXT(Data6[[#This Row],[Date:]],"mmddyyyy"),2)</f>
        <v>06</v>
      </c>
      <c r="Y966" s="6">
        <f>DATE(Data6[[#This Row],[Year]],Data6[[#This Row],[Month]],Data6[[#This Row],[Day]])</f>
        <v>45446</v>
      </c>
    </row>
    <row r="967" spans="1:25">
      <c r="A967" s="5">
        <v>45447.288246643519</v>
      </c>
      <c r="B967" s="7" t="s">
        <v>23</v>
      </c>
      <c r="C967" s="6" t="s">
        <v>869</v>
      </c>
      <c r="D967" s="7" t="s">
        <v>872</v>
      </c>
      <c r="E967" s="8">
        <v>8</v>
      </c>
      <c r="F967" s="7" t="s">
        <v>68</v>
      </c>
      <c r="G967" s="7" t="s">
        <v>68</v>
      </c>
      <c r="H967" s="7" t="s">
        <v>649</v>
      </c>
      <c r="I967" s="7" t="s">
        <v>44</v>
      </c>
      <c r="J967" s="19" t="str">
        <f>IFERROR(INDEX('Employee Info'!$C$3:$E$200,MATCH(Data6[[#This Row],[Name:]],'Employee Info'!$B$3:$B$200,0),MATCH(Data6[[#This Row],[Hours Type:]],'Employee Info'!$C$2:$E$2,0)),"")</f>
        <v/>
      </c>
      <c r="K967" s="19" t="str">
        <f>IFERROR(INDEX('Employee Info'!$C$3:$J$200,MATCH(Data6[[#This Row],[Name:]],'Employee Info'!$B$3:$B$200,0),MATCH(Data6[[#Headers],[Truck]],'Employee Info'!$C$2:$J$2,0)),"")</f>
        <v/>
      </c>
      <c r="L967" s="19" t="str">
        <f>IFERROR(INDEX('Employee Info'!$C$3:$J$200,MATCH(Data6[[#This Row],[Name:]],'Employee Info'!$B$3:$B$200,0),MATCH(Data6[[#Headers],[Phone]],'Employee Info'!$C$2:$J$2,0)),"")</f>
        <v/>
      </c>
      <c r="M967" s="19" t="str">
        <f>IFERROR(INDEX('Employee Info'!$C$3:$J$200,MATCH(Data6[[#This Row],[Name:]],'Employee Info'!$B$3:$B$200,0),MATCH(Data6[[#Headers],[Tech]],'Employee Info'!$C$2:$J$2,0)),"")</f>
        <v/>
      </c>
      <c r="N967" s="19" t="str">
        <f>IFERROR(INDEX('Employee Info'!$C$3:$J$200,MATCH(Data6[[#This Row],[Name:]],'Employee Info'!$B$3:$B$200,0),MATCH(Data6[[#Headers],[Other]],'Employee Info'!$C$2:$J$2,0)),"")</f>
        <v/>
      </c>
      <c r="O967" s="19">
        <f>IFERROR((Data6[[#This Row],[Hours:]]*SUM(Data6[[#This Row],[Rate]:[Other]])),"")</f>
        <v>0</v>
      </c>
      <c r="P967" s="7" t="str">
        <f>IF(Data6[[#This Row],[WO'#:]]="","Riley #","WO#")</f>
        <v>Riley #</v>
      </c>
      <c r="Q967" s="7">
        <f>IFERROR(WEEKNUM(Data6[[#This Row],[Date:]]),"")</f>
        <v>23</v>
      </c>
      <c r="R967" s="6">
        <f t="shared" si="45"/>
        <v>45445</v>
      </c>
      <c r="S967" s="6">
        <f>Data6[[#This Row],[Week Start]]+7</f>
        <v>45452</v>
      </c>
      <c r="T967" s="7" t="str">
        <f t="shared" si="46"/>
        <v>6/2/2024 - 6/9/2024</v>
      </c>
      <c r="U967" s="7" t="str">
        <f t="shared" si="47"/>
        <v>Time Card</v>
      </c>
      <c r="V967" s="8" t="str">
        <f>RIGHT(TEXT(Data6[[#This Row],[Date:]],"mmddyyyy"),4)</f>
        <v>2024</v>
      </c>
      <c r="W967" s="8" t="str">
        <f>MID(TEXT(Data6[[#This Row],[Date:]],"mmddyyyy"),3,2)</f>
        <v>03</v>
      </c>
      <c r="X967" s="8" t="str">
        <f>LEFT(TEXT(Data6[[#This Row],[Date:]],"mmddyyyy"),2)</f>
        <v>06</v>
      </c>
      <c r="Y967" s="6">
        <f>DATE(Data6[[#This Row],[Year]],Data6[[#This Row],[Month]],Data6[[#This Row],[Day]])</f>
        <v>45446</v>
      </c>
    </row>
    <row r="968" spans="1:25">
      <c r="A968" s="5">
        <v>45447.295906481479</v>
      </c>
      <c r="B968" s="7" t="s">
        <v>31</v>
      </c>
      <c r="C968" s="6" t="s">
        <v>869</v>
      </c>
      <c r="D968" s="7" t="s">
        <v>874</v>
      </c>
      <c r="E968" s="8">
        <v>2</v>
      </c>
      <c r="F968" s="7" t="s">
        <v>68</v>
      </c>
      <c r="G968" s="7" t="s">
        <v>68</v>
      </c>
      <c r="H968" s="7" t="s">
        <v>661</v>
      </c>
      <c r="I968" s="7" t="s">
        <v>44</v>
      </c>
      <c r="J968" s="19" t="str">
        <f>IFERROR(INDEX('Employee Info'!$C$3:$E$200,MATCH(Data6[[#This Row],[Name:]],'Employee Info'!$B$3:$B$200,0),MATCH(Data6[[#This Row],[Hours Type:]],'Employee Info'!$C$2:$E$2,0)),"")</f>
        <v/>
      </c>
      <c r="K968" s="19" t="str">
        <f>IFERROR(INDEX('Employee Info'!$C$3:$J$200,MATCH(Data6[[#This Row],[Name:]],'Employee Info'!$B$3:$B$200,0),MATCH(Data6[[#Headers],[Truck]],'Employee Info'!$C$2:$J$2,0)),"")</f>
        <v/>
      </c>
      <c r="L968" s="19" t="str">
        <f>IFERROR(INDEX('Employee Info'!$C$3:$J$200,MATCH(Data6[[#This Row],[Name:]],'Employee Info'!$B$3:$B$200,0),MATCH(Data6[[#Headers],[Phone]],'Employee Info'!$C$2:$J$2,0)),"")</f>
        <v/>
      </c>
      <c r="M968" s="19" t="str">
        <f>IFERROR(INDEX('Employee Info'!$C$3:$J$200,MATCH(Data6[[#This Row],[Name:]],'Employee Info'!$B$3:$B$200,0),MATCH(Data6[[#Headers],[Tech]],'Employee Info'!$C$2:$J$2,0)),"")</f>
        <v/>
      </c>
      <c r="N968" s="19" t="str">
        <f>IFERROR(INDEX('Employee Info'!$C$3:$J$200,MATCH(Data6[[#This Row],[Name:]],'Employee Info'!$B$3:$B$200,0),MATCH(Data6[[#Headers],[Other]],'Employee Info'!$C$2:$J$2,0)),"")</f>
        <v/>
      </c>
      <c r="O968" s="19">
        <f>IFERROR((Data6[[#This Row],[Hours:]]*SUM(Data6[[#This Row],[Rate]:[Other]])),"")</f>
        <v>0</v>
      </c>
      <c r="P968" s="7" t="str">
        <f>IF(Data6[[#This Row],[WO'#:]]="","Riley #","WO#")</f>
        <v>Riley #</v>
      </c>
      <c r="Q968" s="7">
        <f>IFERROR(WEEKNUM(Data6[[#This Row],[Date:]]),"")</f>
        <v>23</v>
      </c>
      <c r="R968" s="6">
        <f t="shared" si="45"/>
        <v>45445</v>
      </c>
      <c r="S968" s="6">
        <f>Data6[[#This Row],[Week Start]]+7</f>
        <v>45452</v>
      </c>
      <c r="T968" s="7" t="str">
        <f t="shared" si="46"/>
        <v>6/2/2024 - 6/9/2024</v>
      </c>
      <c r="U968" s="7" t="str">
        <f t="shared" si="47"/>
        <v>Time Card</v>
      </c>
      <c r="V968" s="8" t="str">
        <f>RIGHT(TEXT(Data6[[#This Row],[Date:]],"mmddyyyy"),4)</f>
        <v>2024</v>
      </c>
      <c r="W968" s="8" t="str">
        <f>MID(TEXT(Data6[[#This Row],[Date:]],"mmddyyyy"),3,2)</f>
        <v>03</v>
      </c>
      <c r="X968" s="8" t="str">
        <f>LEFT(TEXT(Data6[[#This Row],[Date:]],"mmddyyyy"),2)</f>
        <v>06</v>
      </c>
      <c r="Y968" s="6">
        <f>DATE(Data6[[#This Row],[Year]],Data6[[#This Row],[Month]],Data6[[#This Row],[Day]])</f>
        <v>45446</v>
      </c>
    </row>
    <row r="969" spans="1:25">
      <c r="A969" s="5">
        <v>45447.295959374998</v>
      </c>
      <c r="B969" s="7" t="s">
        <v>34</v>
      </c>
      <c r="C969" s="6" t="s">
        <v>869</v>
      </c>
      <c r="D969" s="7" t="s">
        <v>874</v>
      </c>
      <c r="E969" s="8">
        <v>2</v>
      </c>
      <c r="F969" s="7" t="s">
        <v>68</v>
      </c>
      <c r="G969" s="7" t="s">
        <v>68</v>
      </c>
      <c r="H969" s="7" t="s">
        <v>661</v>
      </c>
      <c r="I969" s="7" t="s">
        <v>44</v>
      </c>
      <c r="J969" s="19" t="str">
        <f>IFERROR(INDEX('Employee Info'!$C$3:$E$200,MATCH(Data6[[#This Row],[Name:]],'Employee Info'!$B$3:$B$200,0),MATCH(Data6[[#This Row],[Hours Type:]],'Employee Info'!$C$2:$E$2,0)),"")</f>
        <v/>
      </c>
      <c r="K969" s="19" t="str">
        <f>IFERROR(INDEX('Employee Info'!$C$3:$J$200,MATCH(Data6[[#This Row],[Name:]],'Employee Info'!$B$3:$B$200,0),MATCH(Data6[[#Headers],[Truck]],'Employee Info'!$C$2:$J$2,0)),"")</f>
        <v/>
      </c>
      <c r="L969" s="19" t="str">
        <f>IFERROR(INDEX('Employee Info'!$C$3:$J$200,MATCH(Data6[[#This Row],[Name:]],'Employee Info'!$B$3:$B$200,0),MATCH(Data6[[#Headers],[Phone]],'Employee Info'!$C$2:$J$2,0)),"")</f>
        <v/>
      </c>
      <c r="M969" s="19" t="str">
        <f>IFERROR(INDEX('Employee Info'!$C$3:$J$200,MATCH(Data6[[#This Row],[Name:]],'Employee Info'!$B$3:$B$200,0),MATCH(Data6[[#Headers],[Tech]],'Employee Info'!$C$2:$J$2,0)),"")</f>
        <v/>
      </c>
      <c r="N969" s="19" t="str">
        <f>IFERROR(INDEX('Employee Info'!$C$3:$J$200,MATCH(Data6[[#This Row],[Name:]],'Employee Info'!$B$3:$B$200,0),MATCH(Data6[[#Headers],[Other]],'Employee Info'!$C$2:$J$2,0)),"")</f>
        <v/>
      </c>
      <c r="O969" s="19">
        <f>IFERROR((Data6[[#This Row],[Hours:]]*SUM(Data6[[#This Row],[Rate]:[Other]])),"")</f>
        <v>0</v>
      </c>
      <c r="P969" s="7" t="str">
        <f>IF(Data6[[#This Row],[WO'#:]]="","Riley #","WO#")</f>
        <v>Riley #</v>
      </c>
      <c r="Q969" s="7">
        <f>IFERROR(WEEKNUM(Data6[[#This Row],[Date:]]),"")</f>
        <v>23</v>
      </c>
      <c r="R969" s="6">
        <f t="shared" si="45"/>
        <v>45445</v>
      </c>
      <c r="S969" s="6">
        <f>Data6[[#This Row],[Week Start]]+7</f>
        <v>45452</v>
      </c>
      <c r="T969" s="7" t="str">
        <f t="shared" si="46"/>
        <v>6/2/2024 - 6/9/2024</v>
      </c>
      <c r="U969" s="7" t="str">
        <f t="shared" si="47"/>
        <v>Time Card</v>
      </c>
      <c r="V969" s="8" t="str">
        <f>RIGHT(TEXT(Data6[[#This Row],[Date:]],"mmddyyyy"),4)</f>
        <v>2024</v>
      </c>
      <c r="W969" s="8" t="str">
        <f>MID(TEXT(Data6[[#This Row],[Date:]],"mmddyyyy"),3,2)</f>
        <v>03</v>
      </c>
      <c r="X969" s="8" t="str">
        <f>LEFT(TEXT(Data6[[#This Row],[Date:]],"mmddyyyy"),2)</f>
        <v>06</v>
      </c>
      <c r="Y969" s="6">
        <f>DATE(Data6[[#This Row],[Year]],Data6[[#This Row],[Month]],Data6[[#This Row],[Day]])</f>
        <v>45446</v>
      </c>
    </row>
    <row r="970" spans="1:25">
      <c r="A970" s="5">
        <v>45447.296461921294</v>
      </c>
      <c r="B970" s="7" t="s">
        <v>31</v>
      </c>
      <c r="C970" s="6" t="s">
        <v>869</v>
      </c>
      <c r="D970" s="7" t="s">
        <v>875</v>
      </c>
      <c r="E970" s="8">
        <v>2</v>
      </c>
      <c r="F970" s="7" t="s">
        <v>68</v>
      </c>
      <c r="G970" s="7" t="s">
        <v>68</v>
      </c>
      <c r="H970" s="7" t="s">
        <v>616</v>
      </c>
      <c r="I970" s="7" t="s">
        <v>44</v>
      </c>
      <c r="J970" s="19" t="str">
        <f>IFERROR(INDEX('Employee Info'!$C$3:$E$200,MATCH(Data6[[#This Row],[Name:]],'Employee Info'!$B$3:$B$200,0),MATCH(Data6[[#This Row],[Hours Type:]],'Employee Info'!$C$2:$E$2,0)),"")</f>
        <v/>
      </c>
      <c r="K970" s="19" t="str">
        <f>IFERROR(INDEX('Employee Info'!$C$3:$J$200,MATCH(Data6[[#This Row],[Name:]],'Employee Info'!$B$3:$B$200,0),MATCH(Data6[[#Headers],[Truck]],'Employee Info'!$C$2:$J$2,0)),"")</f>
        <v/>
      </c>
      <c r="L970" s="19" t="str">
        <f>IFERROR(INDEX('Employee Info'!$C$3:$J$200,MATCH(Data6[[#This Row],[Name:]],'Employee Info'!$B$3:$B$200,0),MATCH(Data6[[#Headers],[Phone]],'Employee Info'!$C$2:$J$2,0)),"")</f>
        <v/>
      </c>
      <c r="M970" s="19" t="str">
        <f>IFERROR(INDEX('Employee Info'!$C$3:$J$200,MATCH(Data6[[#This Row],[Name:]],'Employee Info'!$B$3:$B$200,0),MATCH(Data6[[#Headers],[Tech]],'Employee Info'!$C$2:$J$2,0)),"")</f>
        <v/>
      </c>
      <c r="N970" s="19" t="str">
        <f>IFERROR(INDEX('Employee Info'!$C$3:$J$200,MATCH(Data6[[#This Row],[Name:]],'Employee Info'!$B$3:$B$200,0),MATCH(Data6[[#Headers],[Other]],'Employee Info'!$C$2:$J$2,0)),"")</f>
        <v/>
      </c>
      <c r="O970" s="19">
        <f>IFERROR((Data6[[#This Row],[Hours:]]*SUM(Data6[[#This Row],[Rate]:[Other]])),"")</f>
        <v>0</v>
      </c>
      <c r="P970" s="7" t="str">
        <f>IF(Data6[[#This Row],[WO'#:]]="","Riley #","WO#")</f>
        <v>Riley #</v>
      </c>
      <c r="Q970" s="7">
        <f>IFERROR(WEEKNUM(Data6[[#This Row],[Date:]]),"")</f>
        <v>23</v>
      </c>
      <c r="R970" s="6">
        <f t="shared" si="45"/>
        <v>45445</v>
      </c>
      <c r="S970" s="6">
        <f>Data6[[#This Row],[Week Start]]+7</f>
        <v>45452</v>
      </c>
      <c r="T970" s="7" t="str">
        <f t="shared" si="46"/>
        <v>6/2/2024 - 6/9/2024</v>
      </c>
      <c r="U970" s="7" t="str">
        <f t="shared" si="47"/>
        <v>Time Card</v>
      </c>
      <c r="V970" s="8" t="str">
        <f>RIGHT(TEXT(Data6[[#This Row],[Date:]],"mmddyyyy"),4)</f>
        <v>2024</v>
      </c>
      <c r="W970" s="8" t="str">
        <f>MID(TEXT(Data6[[#This Row],[Date:]],"mmddyyyy"),3,2)</f>
        <v>03</v>
      </c>
      <c r="X970" s="8" t="str">
        <f>LEFT(TEXT(Data6[[#This Row],[Date:]],"mmddyyyy"),2)</f>
        <v>06</v>
      </c>
      <c r="Y970" s="6">
        <f>DATE(Data6[[#This Row],[Year]],Data6[[#This Row],[Month]],Data6[[#This Row],[Day]])</f>
        <v>45446</v>
      </c>
    </row>
    <row r="971" spans="1:25">
      <c r="A971" s="5">
        <v>45451.354096527779</v>
      </c>
      <c r="B971" s="7" t="s">
        <v>66</v>
      </c>
      <c r="C971" s="6" t="s">
        <v>877</v>
      </c>
      <c r="D971" s="7" t="s">
        <v>870</v>
      </c>
      <c r="E971" s="8">
        <v>1</v>
      </c>
      <c r="F971" s="7">
        <v>20028</v>
      </c>
      <c r="G971" s="7" t="s">
        <v>68</v>
      </c>
      <c r="H971" s="7" t="s">
        <v>756</v>
      </c>
      <c r="I971" s="7" t="s">
        <v>45</v>
      </c>
      <c r="J971" s="19" t="str">
        <f>IFERROR(INDEX('Employee Info'!$C$3:$E$200,MATCH(Data6[[#This Row],[Name:]],'Employee Info'!$B$3:$B$200,0),MATCH(Data6[[#This Row],[Hours Type:]],'Employee Info'!$C$2:$E$2,0)),"")</f>
        <v/>
      </c>
      <c r="K971" s="19" t="str">
        <f>IFERROR(INDEX('Employee Info'!$C$3:$J$200,MATCH(Data6[[#This Row],[Name:]],'Employee Info'!$B$3:$B$200,0),MATCH(Data6[[#Headers],[Truck]],'Employee Info'!$C$2:$J$2,0)),"")</f>
        <v/>
      </c>
      <c r="L971" s="19" t="str">
        <f>IFERROR(INDEX('Employee Info'!$C$3:$J$200,MATCH(Data6[[#This Row],[Name:]],'Employee Info'!$B$3:$B$200,0),MATCH(Data6[[#Headers],[Phone]],'Employee Info'!$C$2:$J$2,0)),"")</f>
        <v/>
      </c>
      <c r="M971" s="19" t="str">
        <f>IFERROR(INDEX('Employee Info'!$C$3:$J$200,MATCH(Data6[[#This Row],[Name:]],'Employee Info'!$B$3:$B$200,0),MATCH(Data6[[#Headers],[Tech]],'Employee Info'!$C$2:$J$2,0)),"")</f>
        <v/>
      </c>
      <c r="N971" s="19" t="str">
        <f>IFERROR(INDEX('Employee Info'!$C$3:$J$200,MATCH(Data6[[#This Row],[Name:]],'Employee Info'!$B$3:$B$200,0),MATCH(Data6[[#Headers],[Other]],'Employee Info'!$C$2:$J$2,0)),"")</f>
        <v/>
      </c>
      <c r="O971" s="19">
        <f>IFERROR((Data6[[#This Row],[Hours:]]*SUM(Data6[[#This Row],[Rate]:[Other]])),"")</f>
        <v>0</v>
      </c>
      <c r="P971" s="7" t="str">
        <f>IF(Data6[[#This Row],[WO'#:]]="","Riley #","WO#")</f>
        <v>WO#</v>
      </c>
      <c r="Q971" s="7">
        <f>IFERROR(WEEKNUM(Data6[[#This Row],[Date:]]),"")</f>
        <v>23</v>
      </c>
      <c r="R971" s="6">
        <f t="shared" si="45"/>
        <v>45445</v>
      </c>
      <c r="S971" s="6">
        <f>Data6[[#This Row],[Week Start]]+7</f>
        <v>45452</v>
      </c>
      <c r="T971" s="7" t="str">
        <f t="shared" si="46"/>
        <v>6/2/2024 - 6/9/2024</v>
      </c>
      <c r="U971" s="7" t="str">
        <f t="shared" si="47"/>
        <v>Time Card</v>
      </c>
      <c r="V971" s="8" t="str">
        <f>RIGHT(TEXT(Data6[[#This Row],[Date:]],"mmddyyyy"),4)</f>
        <v>2024</v>
      </c>
      <c r="W971" s="8" t="str">
        <f>MID(TEXT(Data6[[#This Row],[Date:]],"mmddyyyy"),3,2)</f>
        <v>04</v>
      </c>
      <c r="X971" s="8" t="str">
        <f>LEFT(TEXT(Data6[[#This Row],[Date:]],"mmddyyyy"),2)</f>
        <v>06</v>
      </c>
      <c r="Y971" s="6">
        <f>DATE(Data6[[#This Row],[Year]],Data6[[#This Row],[Month]],Data6[[#This Row],[Day]])</f>
        <v>45447</v>
      </c>
    </row>
    <row r="972" spans="1:25">
      <c r="A972" s="5">
        <v>45451.352564699075</v>
      </c>
      <c r="B972" s="7" t="s">
        <v>66</v>
      </c>
      <c r="C972" s="6" t="s">
        <v>877</v>
      </c>
      <c r="D972" s="7" t="s">
        <v>871</v>
      </c>
      <c r="E972" s="8">
        <v>8</v>
      </c>
      <c r="F972" s="7">
        <v>6984733</v>
      </c>
      <c r="G972" s="7" t="s">
        <v>68</v>
      </c>
      <c r="H972" s="7" t="s">
        <v>756</v>
      </c>
      <c r="I972" s="7" t="s">
        <v>44</v>
      </c>
      <c r="J972" s="19" t="str">
        <f>IFERROR(INDEX('Employee Info'!$C$3:$E$200,MATCH(Data6[[#This Row],[Name:]],'Employee Info'!$B$3:$B$200,0),MATCH(Data6[[#This Row],[Hours Type:]],'Employee Info'!$C$2:$E$2,0)),"")</f>
        <v/>
      </c>
      <c r="K972" s="19" t="str">
        <f>IFERROR(INDEX('Employee Info'!$C$3:$J$200,MATCH(Data6[[#This Row],[Name:]],'Employee Info'!$B$3:$B$200,0),MATCH(Data6[[#Headers],[Truck]],'Employee Info'!$C$2:$J$2,0)),"")</f>
        <v/>
      </c>
      <c r="L972" s="19" t="str">
        <f>IFERROR(INDEX('Employee Info'!$C$3:$J$200,MATCH(Data6[[#This Row],[Name:]],'Employee Info'!$B$3:$B$200,0),MATCH(Data6[[#Headers],[Phone]],'Employee Info'!$C$2:$J$2,0)),"")</f>
        <v/>
      </c>
      <c r="M972" s="19" t="str">
        <f>IFERROR(INDEX('Employee Info'!$C$3:$J$200,MATCH(Data6[[#This Row],[Name:]],'Employee Info'!$B$3:$B$200,0),MATCH(Data6[[#Headers],[Tech]],'Employee Info'!$C$2:$J$2,0)),"")</f>
        <v/>
      </c>
      <c r="N972" s="19" t="str">
        <f>IFERROR(INDEX('Employee Info'!$C$3:$J$200,MATCH(Data6[[#This Row],[Name:]],'Employee Info'!$B$3:$B$200,0),MATCH(Data6[[#Headers],[Other]],'Employee Info'!$C$2:$J$2,0)),"")</f>
        <v/>
      </c>
      <c r="O972" s="19">
        <f>IFERROR((Data6[[#This Row],[Hours:]]*SUM(Data6[[#This Row],[Rate]:[Other]])),"")</f>
        <v>0</v>
      </c>
      <c r="P972" s="7" t="str">
        <f>IF(Data6[[#This Row],[WO'#:]]="","Riley #","WO#")</f>
        <v>WO#</v>
      </c>
      <c r="Q972" s="7">
        <f>IFERROR(WEEKNUM(Data6[[#This Row],[Date:]]),"")</f>
        <v>23</v>
      </c>
      <c r="R972" s="6">
        <f t="shared" si="45"/>
        <v>45445</v>
      </c>
      <c r="S972" s="6">
        <f>Data6[[#This Row],[Week Start]]+7</f>
        <v>45452</v>
      </c>
      <c r="T972" s="7" t="str">
        <f t="shared" si="46"/>
        <v>6/2/2024 - 6/9/2024</v>
      </c>
      <c r="U972" s="7" t="str">
        <f t="shared" si="47"/>
        <v>Time Card</v>
      </c>
      <c r="V972" s="8" t="str">
        <f>RIGHT(TEXT(Data6[[#This Row],[Date:]],"mmddyyyy"),4)</f>
        <v>2024</v>
      </c>
      <c r="W972" s="8" t="str">
        <f>MID(TEXT(Data6[[#This Row],[Date:]],"mmddyyyy"),3,2)</f>
        <v>04</v>
      </c>
      <c r="X972" s="8" t="str">
        <f>LEFT(TEXT(Data6[[#This Row],[Date:]],"mmddyyyy"),2)</f>
        <v>06</v>
      </c>
      <c r="Y972" s="6">
        <f>DATE(Data6[[#This Row],[Year]],Data6[[#This Row],[Month]],Data6[[#This Row],[Day]])</f>
        <v>45447</v>
      </c>
    </row>
    <row r="973" spans="1:25">
      <c r="A973" s="5">
        <v>45485.442909143516</v>
      </c>
      <c r="B973" s="7" t="s">
        <v>76</v>
      </c>
      <c r="C973" s="6" t="s">
        <v>877</v>
      </c>
      <c r="D973" s="7" t="s">
        <v>156</v>
      </c>
      <c r="E973" s="8">
        <v>1</v>
      </c>
      <c r="F973" s="7">
        <v>6984733</v>
      </c>
      <c r="G973" s="7" t="s">
        <v>68</v>
      </c>
      <c r="H973" s="7" t="s">
        <v>756</v>
      </c>
      <c r="I973" s="7" t="s">
        <v>44</v>
      </c>
      <c r="J973" s="19" t="str">
        <f>IFERROR(INDEX('Employee Info'!$C$3:$E$200,MATCH(Data6[[#This Row],[Name:]],'Employee Info'!$B$3:$B$200,0),MATCH(Data6[[#This Row],[Hours Type:]],'Employee Info'!$C$2:$E$2,0)),"")</f>
        <v/>
      </c>
      <c r="K973" s="19" t="str">
        <f>IFERROR(INDEX('Employee Info'!$C$3:$J$200,MATCH(Data6[[#This Row],[Name:]],'Employee Info'!$B$3:$B$200,0),MATCH(Data6[[#Headers],[Truck]],'Employee Info'!$C$2:$J$2,0)),"")</f>
        <v/>
      </c>
      <c r="L973" s="19" t="str">
        <f>IFERROR(INDEX('Employee Info'!$C$3:$J$200,MATCH(Data6[[#This Row],[Name:]],'Employee Info'!$B$3:$B$200,0),MATCH(Data6[[#Headers],[Phone]],'Employee Info'!$C$2:$J$2,0)),"")</f>
        <v/>
      </c>
      <c r="M973" s="19" t="str">
        <f>IFERROR(INDEX('Employee Info'!$C$3:$J$200,MATCH(Data6[[#This Row],[Name:]],'Employee Info'!$B$3:$B$200,0),MATCH(Data6[[#Headers],[Tech]],'Employee Info'!$C$2:$J$2,0)),"")</f>
        <v/>
      </c>
      <c r="N973" s="19" t="str">
        <f>IFERROR(INDEX('Employee Info'!$C$3:$J$200,MATCH(Data6[[#This Row],[Name:]],'Employee Info'!$B$3:$B$200,0),MATCH(Data6[[#Headers],[Other]],'Employee Info'!$C$2:$J$2,0)),"")</f>
        <v/>
      </c>
      <c r="O973" s="19">
        <f>IFERROR((Data6[[#This Row],[Hours:]]*SUM(Data6[[#This Row],[Rate]:[Other]])),"")</f>
        <v>0</v>
      </c>
      <c r="P973" s="7" t="str">
        <f>IF(Data6[[#This Row],[WO'#:]]="","Riley #","WO#")</f>
        <v>WO#</v>
      </c>
      <c r="Q973" s="7">
        <f>IFERROR(WEEKNUM(Data6[[#This Row],[Date:]]),"")</f>
        <v>23</v>
      </c>
      <c r="R973" s="6">
        <f t="shared" si="45"/>
        <v>45445</v>
      </c>
      <c r="S973" s="6">
        <f>Data6[[#This Row],[Week Start]]+7</f>
        <v>45452</v>
      </c>
      <c r="T973" s="7" t="str">
        <f t="shared" si="46"/>
        <v>6/2/2024 - 6/9/2024</v>
      </c>
      <c r="U973" s="7" t="str">
        <f t="shared" si="47"/>
        <v>Time Card</v>
      </c>
      <c r="V973" s="8" t="str">
        <f>RIGHT(TEXT(Data6[[#This Row],[Date:]],"mmddyyyy"),4)</f>
        <v>2024</v>
      </c>
      <c r="W973" s="8" t="str">
        <f>MID(TEXT(Data6[[#This Row],[Date:]],"mmddyyyy"),3,2)</f>
        <v>04</v>
      </c>
      <c r="X973" s="8" t="str">
        <f>LEFT(TEXT(Data6[[#This Row],[Date:]],"mmddyyyy"),2)</f>
        <v>06</v>
      </c>
      <c r="Y973" s="6">
        <f>DATE(Data6[[#This Row],[Year]],Data6[[#This Row],[Month]],Data6[[#This Row],[Day]])</f>
        <v>45447</v>
      </c>
    </row>
    <row r="974" spans="1:25">
      <c r="A974" s="5">
        <v>45447.581470717596</v>
      </c>
      <c r="B974" s="7" t="s">
        <v>65</v>
      </c>
      <c r="C974" s="6" t="s">
        <v>877</v>
      </c>
      <c r="D974" s="7" t="s">
        <v>878</v>
      </c>
      <c r="E974" s="8">
        <v>2</v>
      </c>
      <c r="F974" s="7">
        <v>7107910</v>
      </c>
      <c r="G974" s="7" t="s">
        <v>68</v>
      </c>
      <c r="H974" s="7" t="s">
        <v>756</v>
      </c>
      <c r="I974" s="7" t="s">
        <v>44</v>
      </c>
      <c r="J974" s="19" t="str">
        <f>IFERROR(INDEX('Employee Info'!$C$3:$E$200,MATCH(Data6[[#This Row],[Name:]],'Employee Info'!$B$3:$B$200,0),MATCH(Data6[[#This Row],[Hours Type:]],'Employee Info'!$C$2:$E$2,0)),"")</f>
        <v/>
      </c>
      <c r="K974" s="19" t="str">
        <f>IFERROR(INDEX('Employee Info'!$C$3:$J$200,MATCH(Data6[[#This Row],[Name:]],'Employee Info'!$B$3:$B$200,0),MATCH(Data6[[#Headers],[Truck]],'Employee Info'!$C$2:$J$2,0)),"")</f>
        <v/>
      </c>
      <c r="L974" s="19" t="str">
        <f>IFERROR(INDEX('Employee Info'!$C$3:$J$200,MATCH(Data6[[#This Row],[Name:]],'Employee Info'!$B$3:$B$200,0),MATCH(Data6[[#Headers],[Phone]],'Employee Info'!$C$2:$J$2,0)),"")</f>
        <v/>
      </c>
      <c r="M974" s="19" t="str">
        <f>IFERROR(INDEX('Employee Info'!$C$3:$J$200,MATCH(Data6[[#This Row],[Name:]],'Employee Info'!$B$3:$B$200,0),MATCH(Data6[[#Headers],[Tech]],'Employee Info'!$C$2:$J$2,0)),"")</f>
        <v/>
      </c>
      <c r="N974" s="19" t="str">
        <f>IFERROR(INDEX('Employee Info'!$C$3:$J$200,MATCH(Data6[[#This Row],[Name:]],'Employee Info'!$B$3:$B$200,0),MATCH(Data6[[#Headers],[Other]],'Employee Info'!$C$2:$J$2,0)),"")</f>
        <v/>
      </c>
      <c r="O974" s="19">
        <f>IFERROR((Data6[[#This Row],[Hours:]]*SUM(Data6[[#This Row],[Rate]:[Other]])),"")</f>
        <v>0</v>
      </c>
      <c r="P974" s="7" t="str">
        <f>IF(Data6[[#This Row],[WO'#:]]="","Riley #","WO#")</f>
        <v>WO#</v>
      </c>
      <c r="Q974" s="7">
        <f>IFERROR(WEEKNUM(Data6[[#This Row],[Date:]]),"")</f>
        <v>23</v>
      </c>
      <c r="R974" s="6">
        <f t="shared" si="45"/>
        <v>45445</v>
      </c>
      <c r="S974" s="6">
        <f>Data6[[#This Row],[Week Start]]+7</f>
        <v>45452</v>
      </c>
      <c r="T974" s="7" t="str">
        <f t="shared" si="46"/>
        <v>6/2/2024 - 6/9/2024</v>
      </c>
      <c r="U974" s="7" t="str">
        <f t="shared" si="47"/>
        <v>Time Card</v>
      </c>
      <c r="V974" s="8" t="str">
        <f>RIGHT(TEXT(Data6[[#This Row],[Date:]],"mmddyyyy"),4)</f>
        <v>2024</v>
      </c>
      <c r="W974" s="8" t="str">
        <f>MID(TEXT(Data6[[#This Row],[Date:]],"mmddyyyy"),3,2)</f>
        <v>04</v>
      </c>
      <c r="X974" s="8" t="str">
        <f>LEFT(TEXT(Data6[[#This Row],[Date:]],"mmddyyyy"),2)</f>
        <v>06</v>
      </c>
      <c r="Y974" s="6">
        <f>DATE(Data6[[#This Row],[Year]],Data6[[#This Row],[Month]],Data6[[#This Row],[Day]])</f>
        <v>45447</v>
      </c>
    </row>
    <row r="975" spans="1:25">
      <c r="A975" s="5">
        <v>45448.251572222223</v>
      </c>
      <c r="B975" s="7" t="s">
        <v>492</v>
      </c>
      <c r="C975" s="6" t="s">
        <v>877</v>
      </c>
      <c r="D975" s="7" t="s">
        <v>879</v>
      </c>
      <c r="E975" s="8">
        <v>2</v>
      </c>
      <c r="F975" s="7">
        <v>7107910</v>
      </c>
      <c r="G975" s="7" t="s">
        <v>68</v>
      </c>
      <c r="H975" s="7" t="s">
        <v>756</v>
      </c>
      <c r="I975" s="7" t="s">
        <v>44</v>
      </c>
      <c r="J975" s="19" t="str">
        <f>IFERROR(INDEX('Employee Info'!$C$3:$E$200,MATCH(Data6[[#This Row],[Name:]],'Employee Info'!$B$3:$B$200,0),MATCH(Data6[[#This Row],[Hours Type:]],'Employee Info'!$C$2:$E$2,0)),"")</f>
        <v/>
      </c>
      <c r="K975" s="19" t="str">
        <f>IFERROR(INDEX('Employee Info'!$C$3:$J$200,MATCH(Data6[[#This Row],[Name:]],'Employee Info'!$B$3:$B$200,0),MATCH(Data6[[#Headers],[Truck]],'Employee Info'!$C$2:$J$2,0)),"")</f>
        <v/>
      </c>
      <c r="L975" s="19" t="str">
        <f>IFERROR(INDEX('Employee Info'!$C$3:$J$200,MATCH(Data6[[#This Row],[Name:]],'Employee Info'!$B$3:$B$200,0),MATCH(Data6[[#Headers],[Phone]],'Employee Info'!$C$2:$J$2,0)),"")</f>
        <v/>
      </c>
      <c r="M975" s="19" t="str">
        <f>IFERROR(INDEX('Employee Info'!$C$3:$J$200,MATCH(Data6[[#This Row],[Name:]],'Employee Info'!$B$3:$B$200,0),MATCH(Data6[[#Headers],[Tech]],'Employee Info'!$C$2:$J$2,0)),"")</f>
        <v/>
      </c>
      <c r="N975" s="19" t="str">
        <f>IFERROR(INDEX('Employee Info'!$C$3:$J$200,MATCH(Data6[[#This Row],[Name:]],'Employee Info'!$B$3:$B$200,0),MATCH(Data6[[#Headers],[Other]],'Employee Info'!$C$2:$J$2,0)),"")</f>
        <v/>
      </c>
      <c r="O975" s="19">
        <f>IFERROR((Data6[[#This Row],[Hours:]]*SUM(Data6[[#This Row],[Rate]:[Other]])),"")</f>
        <v>0</v>
      </c>
      <c r="P975" s="7" t="str">
        <f>IF(Data6[[#This Row],[WO'#:]]="","Riley #","WO#")</f>
        <v>WO#</v>
      </c>
      <c r="Q975" s="7">
        <f>IFERROR(WEEKNUM(Data6[[#This Row],[Date:]]),"")</f>
        <v>23</v>
      </c>
      <c r="R975" s="6">
        <f t="shared" si="45"/>
        <v>45445</v>
      </c>
      <c r="S975" s="6">
        <f>Data6[[#This Row],[Week Start]]+7</f>
        <v>45452</v>
      </c>
      <c r="T975" s="7" t="str">
        <f t="shared" si="46"/>
        <v>6/2/2024 - 6/9/2024</v>
      </c>
      <c r="U975" s="7" t="str">
        <f t="shared" si="47"/>
        <v>Time Card</v>
      </c>
      <c r="V975" s="8" t="str">
        <f>RIGHT(TEXT(Data6[[#This Row],[Date:]],"mmddyyyy"),4)</f>
        <v>2024</v>
      </c>
      <c r="W975" s="8" t="str">
        <f>MID(TEXT(Data6[[#This Row],[Date:]],"mmddyyyy"),3,2)</f>
        <v>04</v>
      </c>
      <c r="X975" s="8" t="str">
        <f>LEFT(TEXT(Data6[[#This Row],[Date:]],"mmddyyyy"),2)</f>
        <v>06</v>
      </c>
      <c r="Y975" s="6">
        <f>DATE(Data6[[#This Row],[Year]],Data6[[#This Row],[Month]],Data6[[#This Row],[Day]])</f>
        <v>45447</v>
      </c>
    </row>
    <row r="976" spans="1:25">
      <c r="A976" s="5">
        <v>45447.575183796296</v>
      </c>
      <c r="B976" s="7" t="s">
        <v>31</v>
      </c>
      <c r="C976" s="6" t="s">
        <v>877</v>
      </c>
      <c r="D976" s="7" t="s">
        <v>880</v>
      </c>
      <c r="E976" s="8">
        <v>8</v>
      </c>
      <c r="F976" s="7" t="s">
        <v>68</v>
      </c>
      <c r="G976" s="7" t="s">
        <v>68</v>
      </c>
      <c r="H976" s="7" t="s">
        <v>202</v>
      </c>
      <c r="I976" s="7" t="s">
        <v>44</v>
      </c>
      <c r="J976" s="19" t="str">
        <f>IFERROR(INDEX('Employee Info'!$C$3:$E$200,MATCH(Data6[[#This Row],[Name:]],'Employee Info'!$B$3:$B$200,0),MATCH(Data6[[#This Row],[Hours Type:]],'Employee Info'!$C$2:$E$2,0)),"")</f>
        <v/>
      </c>
      <c r="K976" s="19" t="str">
        <f>IFERROR(INDEX('Employee Info'!$C$3:$J$200,MATCH(Data6[[#This Row],[Name:]],'Employee Info'!$B$3:$B$200,0),MATCH(Data6[[#Headers],[Truck]],'Employee Info'!$C$2:$J$2,0)),"")</f>
        <v/>
      </c>
      <c r="L976" s="19" t="str">
        <f>IFERROR(INDEX('Employee Info'!$C$3:$J$200,MATCH(Data6[[#This Row],[Name:]],'Employee Info'!$B$3:$B$200,0),MATCH(Data6[[#Headers],[Phone]],'Employee Info'!$C$2:$J$2,0)),"")</f>
        <v/>
      </c>
      <c r="M976" s="19" t="str">
        <f>IFERROR(INDEX('Employee Info'!$C$3:$J$200,MATCH(Data6[[#This Row],[Name:]],'Employee Info'!$B$3:$B$200,0),MATCH(Data6[[#Headers],[Tech]],'Employee Info'!$C$2:$J$2,0)),"")</f>
        <v/>
      </c>
      <c r="N976" s="19" t="str">
        <f>IFERROR(INDEX('Employee Info'!$C$3:$J$200,MATCH(Data6[[#This Row],[Name:]],'Employee Info'!$B$3:$B$200,0),MATCH(Data6[[#Headers],[Other]],'Employee Info'!$C$2:$J$2,0)),"")</f>
        <v/>
      </c>
      <c r="O976" s="19">
        <f>IFERROR((Data6[[#This Row],[Hours:]]*SUM(Data6[[#This Row],[Rate]:[Other]])),"")</f>
        <v>0</v>
      </c>
      <c r="P976" s="7" t="str">
        <f>IF(Data6[[#This Row],[WO'#:]]="","Riley #","WO#")</f>
        <v>Riley #</v>
      </c>
      <c r="Q976" s="7">
        <f>IFERROR(WEEKNUM(Data6[[#This Row],[Date:]]),"")</f>
        <v>23</v>
      </c>
      <c r="R976" s="6">
        <f t="shared" si="45"/>
        <v>45445</v>
      </c>
      <c r="S976" s="6">
        <f>Data6[[#This Row],[Week Start]]+7</f>
        <v>45452</v>
      </c>
      <c r="T976" s="7" t="str">
        <f t="shared" si="46"/>
        <v>6/2/2024 - 6/9/2024</v>
      </c>
      <c r="U976" s="7" t="str">
        <f t="shared" si="47"/>
        <v>Time Card</v>
      </c>
      <c r="V976" s="8" t="str">
        <f>RIGHT(TEXT(Data6[[#This Row],[Date:]],"mmddyyyy"),4)</f>
        <v>2024</v>
      </c>
      <c r="W976" s="8" t="str">
        <f>MID(TEXT(Data6[[#This Row],[Date:]],"mmddyyyy"),3,2)</f>
        <v>04</v>
      </c>
      <c r="X976" s="8" t="str">
        <f>LEFT(TEXT(Data6[[#This Row],[Date:]],"mmddyyyy"),2)</f>
        <v>06</v>
      </c>
      <c r="Y976" s="6">
        <f>DATE(Data6[[#This Row],[Year]],Data6[[#This Row],[Month]],Data6[[#This Row],[Day]])</f>
        <v>45447</v>
      </c>
    </row>
    <row r="977" spans="1:25">
      <c r="A977" s="5">
        <v>45447.575352662039</v>
      </c>
      <c r="B977" s="7" t="s">
        <v>34</v>
      </c>
      <c r="C977" s="6" t="s">
        <v>877</v>
      </c>
      <c r="D977" s="7" t="s">
        <v>880</v>
      </c>
      <c r="E977" s="8">
        <v>8</v>
      </c>
      <c r="F977" s="7" t="s">
        <v>68</v>
      </c>
      <c r="G977" s="7" t="s">
        <v>68</v>
      </c>
      <c r="H977" s="7" t="s">
        <v>202</v>
      </c>
      <c r="I977" s="7" t="s">
        <v>44</v>
      </c>
      <c r="J977" s="19" t="str">
        <f>IFERROR(INDEX('Employee Info'!$C$3:$E$200,MATCH(Data6[[#This Row],[Name:]],'Employee Info'!$B$3:$B$200,0),MATCH(Data6[[#This Row],[Hours Type:]],'Employee Info'!$C$2:$E$2,0)),"")</f>
        <v/>
      </c>
      <c r="K977" s="19" t="str">
        <f>IFERROR(INDEX('Employee Info'!$C$3:$J$200,MATCH(Data6[[#This Row],[Name:]],'Employee Info'!$B$3:$B$200,0),MATCH(Data6[[#Headers],[Truck]],'Employee Info'!$C$2:$J$2,0)),"")</f>
        <v/>
      </c>
      <c r="L977" s="19" t="str">
        <f>IFERROR(INDEX('Employee Info'!$C$3:$J$200,MATCH(Data6[[#This Row],[Name:]],'Employee Info'!$B$3:$B$200,0),MATCH(Data6[[#Headers],[Phone]],'Employee Info'!$C$2:$J$2,0)),"")</f>
        <v/>
      </c>
      <c r="M977" s="19" t="str">
        <f>IFERROR(INDEX('Employee Info'!$C$3:$J$200,MATCH(Data6[[#This Row],[Name:]],'Employee Info'!$B$3:$B$200,0),MATCH(Data6[[#Headers],[Tech]],'Employee Info'!$C$2:$J$2,0)),"")</f>
        <v/>
      </c>
      <c r="N977" s="19" t="str">
        <f>IFERROR(INDEX('Employee Info'!$C$3:$J$200,MATCH(Data6[[#This Row],[Name:]],'Employee Info'!$B$3:$B$200,0),MATCH(Data6[[#Headers],[Other]],'Employee Info'!$C$2:$J$2,0)),"")</f>
        <v/>
      </c>
      <c r="O977" s="19">
        <f>IFERROR((Data6[[#This Row],[Hours:]]*SUM(Data6[[#This Row],[Rate]:[Other]])),"")</f>
        <v>0</v>
      </c>
      <c r="P977" s="7" t="str">
        <f>IF(Data6[[#This Row],[WO'#:]]="","Riley #","WO#")</f>
        <v>Riley #</v>
      </c>
      <c r="Q977" s="7">
        <f>IFERROR(WEEKNUM(Data6[[#This Row],[Date:]]),"")</f>
        <v>23</v>
      </c>
      <c r="R977" s="6">
        <f t="shared" si="45"/>
        <v>45445</v>
      </c>
      <c r="S977" s="6">
        <f>Data6[[#This Row],[Week Start]]+7</f>
        <v>45452</v>
      </c>
      <c r="T977" s="7" t="str">
        <f t="shared" si="46"/>
        <v>6/2/2024 - 6/9/2024</v>
      </c>
      <c r="U977" s="7" t="str">
        <f t="shared" si="47"/>
        <v>Time Card</v>
      </c>
      <c r="V977" s="8" t="str">
        <f>RIGHT(TEXT(Data6[[#This Row],[Date:]],"mmddyyyy"),4)</f>
        <v>2024</v>
      </c>
      <c r="W977" s="8" t="str">
        <f>MID(TEXT(Data6[[#This Row],[Date:]],"mmddyyyy"),3,2)</f>
        <v>04</v>
      </c>
      <c r="X977" s="8" t="str">
        <f>LEFT(TEXT(Data6[[#This Row],[Date:]],"mmddyyyy"),2)</f>
        <v>06</v>
      </c>
      <c r="Y977" s="6">
        <f>DATE(Data6[[#This Row],[Year]],Data6[[#This Row],[Month]],Data6[[#This Row],[Day]])</f>
        <v>45447</v>
      </c>
    </row>
    <row r="978" spans="1:25">
      <c r="A978" s="5">
        <v>45447.58201377315</v>
      </c>
      <c r="B978" s="7" t="s">
        <v>65</v>
      </c>
      <c r="C978" s="6" t="s">
        <v>877</v>
      </c>
      <c r="D978" s="7" t="s">
        <v>878</v>
      </c>
      <c r="E978" s="8">
        <v>2</v>
      </c>
      <c r="F978" s="7" t="s">
        <v>68</v>
      </c>
      <c r="G978" s="7" t="s">
        <v>68</v>
      </c>
      <c r="H978" s="7" t="s">
        <v>380</v>
      </c>
      <c r="I978" s="7" t="s">
        <v>44</v>
      </c>
      <c r="J978" s="19" t="str">
        <f>IFERROR(INDEX('Employee Info'!$C$3:$E$200,MATCH(Data6[[#This Row],[Name:]],'Employee Info'!$B$3:$B$200,0),MATCH(Data6[[#This Row],[Hours Type:]],'Employee Info'!$C$2:$E$2,0)),"")</f>
        <v/>
      </c>
      <c r="K978" s="19" t="str">
        <f>IFERROR(INDEX('Employee Info'!$C$3:$J$200,MATCH(Data6[[#This Row],[Name:]],'Employee Info'!$B$3:$B$200,0),MATCH(Data6[[#Headers],[Truck]],'Employee Info'!$C$2:$J$2,0)),"")</f>
        <v/>
      </c>
      <c r="L978" s="19" t="str">
        <f>IFERROR(INDEX('Employee Info'!$C$3:$J$200,MATCH(Data6[[#This Row],[Name:]],'Employee Info'!$B$3:$B$200,0),MATCH(Data6[[#Headers],[Phone]],'Employee Info'!$C$2:$J$2,0)),"")</f>
        <v/>
      </c>
      <c r="M978" s="19" t="str">
        <f>IFERROR(INDEX('Employee Info'!$C$3:$J$200,MATCH(Data6[[#This Row],[Name:]],'Employee Info'!$B$3:$B$200,0),MATCH(Data6[[#Headers],[Tech]],'Employee Info'!$C$2:$J$2,0)),"")</f>
        <v/>
      </c>
      <c r="N978" s="19" t="str">
        <f>IFERROR(INDEX('Employee Info'!$C$3:$J$200,MATCH(Data6[[#This Row],[Name:]],'Employee Info'!$B$3:$B$200,0),MATCH(Data6[[#Headers],[Other]],'Employee Info'!$C$2:$J$2,0)),"")</f>
        <v/>
      </c>
      <c r="O978" s="19">
        <f>IFERROR((Data6[[#This Row],[Hours:]]*SUM(Data6[[#This Row],[Rate]:[Other]])),"")</f>
        <v>0</v>
      </c>
      <c r="P978" s="7" t="str">
        <f>IF(Data6[[#This Row],[WO'#:]]="","Riley #","WO#")</f>
        <v>Riley #</v>
      </c>
      <c r="Q978" s="7">
        <f>IFERROR(WEEKNUM(Data6[[#This Row],[Date:]]),"")</f>
        <v>23</v>
      </c>
      <c r="R978" s="6">
        <f t="shared" si="45"/>
        <v>45445</v>
      </c>
      <c r="S978" s="6">
        <f>Data6[[#This Row],[Week Start]]+7</f>
        <v>45452</v>
      </c>
      <c r="T978" s="7" t="str">
        <f t="shared" si="46"/>
        <v>6/2/2024 - 6/9/2024</v>
      </c>
      <c r="U978" s="7" t="str">
        <f t="shared" si="47"/>
        <v>Time Card</v>
      </c>
      <c r="V978" s="8" t="str">
        <f>RIGHT(TEXT(Data6[[#This Row],[Date:]],"mmddyyyy"),4)</f>
        <v>2024</v>
      </c>
      <c r="W978" s="8" t="str">
        <f>MID(TEXT(Data6[[#This Row],[Date:]],"mmddyyyy"),3,2)</f>
        <v>04</v>
      </c>
      <c r="X978" s="8" t="str">
        <f>LEFT(TEXT(Data6[[#This Row],[Date:]],"mmddyyyy"),2)</f>
        <v>06</v>
      </c>
      <c r="Y978" s="6">
        <f>DATE(Data6[[#This Row],[Year]],Data6[[#This Row],[Month]],Data6[[#This Row],[Day]])</f>
        <v>45447</v>
      </c>
    </row>
    <row r="979" spans="1:25">
      <c r="A979" s="5">
        <v>45447.584715277779</v>
      </c>
      <c r="B979" s="7" t="s">
        <v>35</v>
      </c>
      <c r="C979" s="6" t="s">
        <v>877</v>
      </c>
      <c r="D979" s="7" t="s">
        <v>831</v>
      </c>
      <c r="E979" s="8">
        <v>4</v>
      </c>
      <c r="F979" s="7" t="s">
        <v>68</v>
      </c>
      <c r="G979" s="7" t="s">
        <v>68</v>
      </c>
      <c r="H979" s="7" t="s">
        <v>649</v>
      </c>
      <c r="I979" s="7" t="s">
        <v>44</v>
      </c>
      <c r="J979" s="19" t="str">
        <f>IFERROR(INDEX('Employee Info'!$C$3:$E$200,MATCH(Data6[[#This Row],[Name:]],'Employee Info'!$B$3:$B$200,0),MATCH(Data6[[#This Row],[Hours Type:]],'Employee Info'!$C$2:$E$2,0)),"")</f>
        <v/>
      </c>
      <c r="K979" s="19" t="str">
        <f>IFERROR(INDEX('Employee Info'!$C$3:$J$200,MATCH(Data6[[#This Row],[Name:]],'Employee Info'!$B$3:$B$200,0),MATCH(Data6[[#Headers],[Truck]],'Employee Info'!$C$2:$J$2,0)),"")</f>
        <v/>
      </c>
      <c r="L979" s="19" t="str">
        <f>IFERROR(INDEX('Employee Info'!$C$3:$J$200,MATCH(Data6[[#This Row],[Name:]],'Employee Info'!$B$3:$B$200,0),MATCH(Data6[[#Headers],[Phone]],'Employee Info'!$C$2:$J$2,0)),"")</f>
        <v/>
      </c>
      <c r="M979" s="19" t="str">
        <f>IFERROR(INDEX('Employee Info'!$C$3:$J$200,MATCH(Data6[[#This Row],[Name:]],'Employee Info'!$B$3:$B$200,0),MATCH(Data6[[#Headers],[Tech]],'Employee Info'!$C$2:$J$2,0)),"")</f>
        <v/>
      </c>
      <c r="N979" s="19" t="str">
        <f>IFERROR(INDEX('Employee Info'!$C$3:$J$200,MATCH(Data6[[#This Row],[Name:]],'Employee Info'!$B$3:$B$200,0),MATCH(Data6[[#Headers],[Other]],'Employee Info'!$C$2:$J$2,0)),"")</f>
        <v/>
      </c>
      <c r="O979" s="19">
        <f>IFERROR((Data6[[#This Row],[Hours:]]*SUM(Data6[[#This Row],[Rate]:[Other]])),"")</f>
        <v>0</v>
      </c>
      <c r="P979" s="7" t="str">
        <f>IF(Data6[[#This Row],[WO'#:]]="","Riley #","WO#")</f>
        <v>Riley #</v>
      </c>
      <c r="Q979" s="7">
        <f>IFERROR(WEEKNUM(Data6[[#This Row],[Date:]]),"")</f>
        <v>23</v>
      </c>
      <c r="R979" s="6">
        <f t="shared" si="45"/>
        <v>45445</v>
      </c>
      <c r="S979" s="6">
        <f>Data6[[#This Row],[Week Start]]+7</f>
        <v>45452</v>
      </c>
      <c r="T979" s="7" t="str">
        <f t="shared" si="46"/>
        <v>6/2/2024 - 6/9/2024</v>
      </c>
      <c r="U979" s="7" t="str">
        <f t="shared" si="47"/>
        <v>Time Card</v>
      </c>
      <c r="V979" s="8" t="str">
        <f>RIGHT(TEXT(Data6[[#This Row],[Date:]],"mmddyyyy"),4)</f>
        <v>2024</v>
      </c>
      <c r="W979" s="8" t="str">
        <f>MID(TEXT(Data6[[#This Row],[Date:]],"mmddyyyy"),3,2)</f>
        <v>04</v>
      </c>
      <c r="X979" s="8" t="str">
        <f>LEFT(TEXT(Data6[[#This Row],[Date:]],"mmddyyyy"),2)</f>
        <v>06</v>
      </c>
      <c r="Y979" s="6">
        <f>DATE(Data6[[#This Row],[Year]],Data6[[#This Row],[Month]],Data6[[#This Row],[Day]])</f>
        <v>45447</v>
      </c>
    </row>
    <row r="980" spans="1:25">
      <c r="A980" s="5">
        <v>45447.584813773145</v>
      </c>
      <c r="B980" s="7" t="s">
        <v>23</v>
      </c>
      <c r="C980" s="6" t="s">
        <v>877</v>
      </c>
      <c r="D980" s="7" t="s">
        <v>831</v>
      </c>
      <c r="E980" s="8">
        <v>4</v>
      </c>
      <c r="F980" s="7" t="s">
        <v>68</v>
      </c>
      <c r="G980" s="7" t="s">
        <v>68</v>
      </c>
      <c r="H980" s="7" t="s">
        <v>649</v>
      </c>
      <c r="I980" s="7" t="s">
        <v>44</v>
      </c>
      <c r="J980" s="19" t="str">
        <f>IFERROR(INDEX('Employee Info'!$C$3:$E$200,MATCH(Data6[[#This Row],[Name:]],'Employee Info'!$B$3:$B$200,0),MATCH(Data6[[#This Row],[Hours Type:]],'Employee Info'!$C$2:$E$2,0)),"")</f>
        <v/>
      </c>
      <c r="K980" s="19" t="str">
        <f>IFERROR(INDEX('Employee Info'!$C$3:$J$200,MATCH(Data6[[#This Row],[Name:]],'Employee Info'!$B$3:$B$200,0),MATCH(Data6[[#Headers],[Truck]],'Employee Info'!$C$2:$J$2,0)),"")</f>
        <v/>
      </c>
      <c r="L980" s="19" t="str">
        <f>IFERROR(INDEX('Employee Info'!$C$3:$J$200,MATCH(Data6[[#This Row],[Name:]],'Employee Info'!$B$3:$B$200,0),MATCH(Data6[[#Headers],[Phone]],'Employee Info'!$C$2:$J$2,0)),"")</f>
        <v/>
      </c>
      <c r="M980" s="19" t="str">
        <f>IFERROR(INDEX('Employee Info'!$C$3:$J$200,MATCH(Data6[[#This Row],[Name:]],'Employee Info'!$B$3:$B$200,0),MATCH(Data6[[#Headers],[Tech]],'Employee Info'!$C$2:$J$2,0)),"")</f>
        <v/>
      </c>
      <c r="N980" s="19" t="str">
        <f>IFERROR(INDEX('Employee Info'!$C$3:$J$200,MATCH(Data6[[#This Row],[Name:]],'Employee Info'!$B$3:$B$200,0),MATCH(Data6[[#Headers],[Other]],'Employee Info'!$C$2:$J$2,0)),"")</f>
        <v/>
      </c>
      <c r="O980" s="19">
        <f>IFERROR((Data6[[#This Row],[Hours:]]*SUM(Data6[[#This Row],[Rate]:[Other]])),"")</f>
        <v>0</v>
      </c>
      <c r="P980" s="7" t="str">
        <f>IF(Data6[[#This Row],[WO'#:]]="","Riley #","WO#")</f>
        <v>Riley #</v>
      </c>
      <c r="Q980" s="7">
        <f>IFERROR(WEEKNUM(Data6[[#This Row],[Date:]]),"")</f>
        <v>23</v>
      </c>
      <c r="R980" s="6">
        <f t="shared" si="45"/>
        <v>45445</v>
      </c>
      <c r="S980" s="6">
        <f>Data6[[#This Row],[Week Start]]+7</f>
        <v>45452</v>
      </c>
      <c r="T980" s="7" t="str">
        <f t="shared" si="46"/>
        <v>6/2/2024 - 6/9/2024</v>
      </c>
      <c r="U980" s="7" t="str">
        <f t="shared" si="47"/>
        <v>Time Card</v>
      </c>
      <c r="V980" s="8" t="str">
        <f>RIGHT(TEXT(Data6[[#This Row],[Date:]],"mmddyyyy"),4)</f>
        <v>2024</v>
      </c>
      <c r="W980" s="8" t="str">
        <f>MID(TEXT(Data6[[#This Row],[Date:]],"mmddyyyy"),3,2)</f>
        <v>04</v>
      </c>
      <c r="X980" s="8" t="str">
        <f>LEFT(TEXT(Data6[[#This Row],[Date:]],"mmddyyyy"),2)</f>
        <v>06</v>
      </c>
      <c r="Y980" s="6">
        <f>DATE(Data6[[#This Row],[Year]],Data6[[#This Row],[Month]],Data6[[#This Row],[Day]])</f>
        <v>45447</v>
      </c>
    </row>
    <row r="981" spans="1:25">
      <c r="A981" s="5">
        <v>45447.585289120369</v>
      </c>
      <c r="B981" s="7" t="s">
        <v>35</v>
      </c>
      <c r="C981" s="6" t="s">
        <v>877</v>
      </c>
      <c r="D981" s="7" t="s">
        <v>881</v>
      </c>
      <c r="E981" s="8">
        <v>4</v>
      </c>
      <c r="F981" s="7" t="s">
        <v>68</v>
      </c>
      <c r="G981" s="7" t="s">
        <v>68</v>
      </c>
      <c r="H981" s="7" t="s">
        <v>577</v>
      </c>
      <c r="I981" s="7" t="s">
        <v>44</v>
      </c>
      <c r="J981" s="19" t="str">
        <f>IFERROR(INDEX('Employee Info'!$C$3:$E$200,MATCH(Data6[[#This Row],[Name:]],'Employee Info'!$B$3:$B$200,0),MATCH(Data6[[#This Row],[Hours Type:]],'Employee Info'!$C$2:$E$2,0)),"")</f>
        <v/>
      </c>
      <c r="K981" s="19" t="str">
        <f>IFERROR(INDEX('Employee Info'!$C$3:$J$200,MATCH(Data6[[#This Row],[Name:]],'Employee Info'!$B$3:$B$200,0),MATCH(Data6[[#Headers],[Truck]],'Employee Info'!$C$2:$J$2,0)),"")</f>
        <v/>
      </c>
      <c r="L981" s="19" t="str">
        <f>IFERROR(INDEX('Employee Info'!$C$3:$J$200,MATCH(Data6[[#This Row],[Name:]],'Employee Info'!$B$3:$B$200,0),MATCH(Data6[[#Headers],[Phone]],'Employee Info'!$C$2:$J$2,0)),"")</f>
        <v/>
      </c>
      <c r="M981" s="19" t="str">
        <f>IFERROR(INDEX('Employee Info'!$C$3:$J$200,MATCH(Data6[[#This Row],[Name:]],'Employee Info'!$B$3:$B$200,0),MATCH(Data6[[#Headers],[Tech]],'Employee Info'!$C$2:$J$2,0)),"")</f>
        <v/>
      </c>
      <c r="N981" s="19" t="str">
        <f>IFERROR(INDEX('Employee Info'!$C$3:$J$200,MATCH(Data6[[#This Row],[Name:]],'Employee Info'!$B$3:$B$200,0),MATCH(Data6[[#Headers],[Other]],'Employee Info'!$C$2:$J$2,0)),"")</f>
        <v/>
      </c>
      <c r="O981" s="19">
        <f>IFERROR((Data6[[#This Row],[Hours:]]*SUM(Data6[[#This Row],[Rate]:[Other]])),"")</f>
        <v>0</v>
      </c>
      <c r="P981" s="7" t="str">
        <f>IF(Data6[[#This Row],[WO'#:]]="","Riley #","WO#")</f>
        <v>Riley #</v>
      </c>
      <c r="Q981" s="7">
        <f>IFERROR(WEEKNUM(Data6[[#This Row],[Date:]]),"")</f>
        <v>23</v>
      </c>
      <c r="R981" s="6">
        <f t="shared" si="45"/>
        <v>45445</v>
      </c>
      <c r="S981" s="6">
        <f>Data6[[#This Row],[Week Start]]+7</f>
        <v>45452</v>
      </c>
      <c r="T981" s="7" t="str">
        <f t="shared" si="46"/>
        <v>6/2/2024 - 6/9/2024</v>
      </c>
      <c r="U981" s="7" t="str">
        <f t="shared" si="47"/>
        <v>Time Card</v>
      </c>
      <c r="V981" s="8" t="str">
        <f>RIGHT(TEXT(Data6[[#This Row],[Date:]],"mmddyyyy"),4)</f>
        <v>2024</v>
      </c>
      <c r="W981" s="8" t="str">
        <f>MID(TEXT(Data6[[#This Row],[Date:]],"mmddyyyy"),3,2)</f>
        <v>04</v>
      </c>
      <c r="X981" s="8" t="str">
        <f>LEFT(TEXT(Data6[[#This Row],[Date:]],"mmddyyyy"),2)</f>
        <v>06</v>
      </c>
      <c r="Y981" s="6">
        <f>DATE(Data6[[#This Row],[Year]],Data6[[#This Row],[Month]],Data6[[#This Row],[Day]])</f>
        <v>45447</v>
      </c>
    </row>
    <row r="982" spans="1:25">
      <c r="A982" s="5">
        <v>45447.585360648147</v>
      </c>
      <c r="B982" s="7" t="s">
        <v>23</v>
      </c>
      <c r="C982" s="6" t="s">
        <v>877</v>
      </c>
      <c r="D982" s="7" t="s">
        <v>881</v>
      </c>
      <c r="E982" s="8">
        <v>4</v>
      </c>
      <c r="F982" s="7" t="s">
        <v>68</v>
      </c>
      <c r="G982" s="7" t="s">
        <v>68</v>
      </c>
      <c r="H982" s="7" t="s">
        <v>577</v>
      </c>
      <c r="I982" s="7" t="s">
        <v>44</v>
      </c>
      <c r="J982" s="19" t="str">
        <f>IFERROR(INDEX('Employee Info'!$C$3:$E$200,MATCH(Data6[[#This Row],[Name:]],'Employee Info'!$B$3:$B$200,0),MATCH(Data6[[#This Row],[Hours Type:]],'Employee Info'!$C$2:$E$2,0)),"")</f>
        <v/>
      </c>
      <c r="K982" s="19" t="str">
        <f>IFERROR(INDEX('Employee Info'!$C$3:$J$200,MATCH(Data6[[#This Row],[Name:]],'Employee Info'!$B$3:$B$200,0),MATCH(Data6[[#Headers],[Truck]],'Employee Info'!$C$2:$J$2,0)),"")</f>
        <v/>
      </c>
      <c r="L982" s="19" t="str">
        <f>IFERROR(INDEX('Employee Info'!$C$3:$J$200,MATCH(Data6[[#This Row],[Name:]],'Employee Info'!$B$3:$B$200,0),MATCH(Data6[[#Headers],[Phone]],'Employee Info'!$C$2:$J$2,0)),"")</f>
        <v/>
      </c>
      <c r="M982" s="19" t="str">
        <f>IFERROR(INDEX('Employee Info'!$C$3:$J$200,MATCH(Data6[[#This Row],[Name:]],'Employee Info'!$B$3:$B$200,0),MATCH(Data6[[#Headers],[Tech]],'Employee Info'!$C$2:$J$2,0)),"")</f>
        <v/>
      </c>
      <c r="N982" s="19" t="str">
        <f>IFERROR(INDEX('Employee Info'!$C$3:$J$200,MATCH(Data6[[#This Row],[Name:]],'Employee Info'!$B$3:$B$200,0),MATCH(Data6[[#Headers],[Other]],'Employee Info'!$C$2:$J$2,0)),"")</f>
        <v/>
      </c>
      <c r="O982" s="19">
        <f>IFERROR((Data6[[#This Row],[Hours:]]*SUM(Data6[[#This Row],[Rate]:[Other]])),"")</f>
        <v>0</v>
      </c>
      <c r="P982" s="7" t="str">
        <f>IF(Data6[[#This Row],[WO'#:]]="","Riley #","WO#")</f>
        <v>Riley #</v>
      </c>
      <c r="Q982" s="7">
        <f>IFERROR(WEEKNUM(Data6[[#This Row],[Date:]]),"")</f>
        <v>23</v>
      </c>
      <c r="R982" s="6">
        <f t="shared" si="45"/>
        <v>45445</v>
      </c>
      <c r="S982" s="6">
        <f>Data6[[#This Row],[Week Start]]+7</f>
        <v>45452</v>
      </c>
      <c r="T982" s="7" t="str">
        <f t="shared" si="46"/>
        <v>6/2/2024 - 6/9/2024</v>
      </c>
      <c r="U982" s="7" t="str">
        <f t="shared" si="47"/>
        <v>Time Card</v>
      </c>
      <c r="V982" s="8" t="str">
        <f>RIGHT(TEXT(Data6[[#This Row],[Date:]],"mmddyyyy"),4)</f>
        <v>2024</v>
      </c>
      <c r="W982" s="8" t="str">
        <f>MID(TEXT(Data6[[#This Row],[Date:]],"mmddyyyy"),3,2)</f>
        <v>04</v>
      </c>
      <c r="X982" s="8" t="str">
        <f>LEFT(TEXT(Data6[[#This Row],[Date:]],"mmddyyyy"),2)</f>
        <v>06</v>
      </c>
      <c r="Y982" s="6">
        <f>DATE(Data6[[#This Row],[Year]],Data6[[#This Row],[Month]],Data6[[#This Row],[Day]])</f>
        <v>45447</v>
      </c>
    </row>
    <row r="983" spans="1:25">
      <c r="A983" s="5">
        <v>45451.35421203704</v>
      </c>
      <c r="B983" s="7" t="s">
        <v>66</v>
      </c>
      <c r="C983" s="6" t="s">
        <v>882</v>
      </c>
      <c r="D983" s="7" t="s">
        <v>870</v>
      </c>
      <c r="E983" s="8">
        <v>1</v>
      </c>
      <c r="F983" s="7">
        <v>20028</v>
      </c>
      <c r="G983" s="7" t="s">
        <v>68</v>
      </c>
      <c r="H983" s="7" t="s">
        <v>756</v>
      </c>
      <c r="I983" s="7" t="s">
        <v>45</v>
      </c>
      <c r="J983" s="19" t="str">
        <f>IFERROR(INDEX('Employee Info'!$C$3:$E$200,MATCH(Data6[[#This Row],[Name:]],'Employee Info'!$B$3:$B$200,0),MATCH(Data6[[#This Row],[Hours Type:]],'Employee Info'!$C$2:$E$2,0)),"")</f>
        <v/>
      </c>
      <c r="K983" s="19" t="str">
        <f>IFERROR(INDEX('Employee Info'!$C$3:$J$200,MATCH(Data6[[#This Row],[Name:]],'Employee Info'!$B$3:$B$200,0),MATCH(Data6[[#Headers],[Truck]],'Employee Info'!$C$2:$J$2,0)),"")</f>
        <v/>
      </c>
      <c r="L983" s="19" t="str">
        <f>IFERROR(INDEX('Employee Info'!$C$3:$J$200,MATCH(Data6[[#This Row],[Name:]],'Employee Info'!$B$3:$B$200,0),MATCH(Data6[[#Headers],[Phone]],'Employee Info'!$C$2:$J$2,0)),"")</f>
        <v/>
      </c>
      <c r="M983" s="19" t="str">
        <f>IFERROR(INDEX('Employee Info'!$C$3:$J$200,MATCH(Data6[[#This Row],[Name:]],'Employee Info'!$B$3:$B$200,0),MATCH(Data6[[#Headers],[Tech]],'Employee Info'!$C$2:$J$2,0)),"")</f>
        <v/>
      </c>
      <c r="N983" s="19" t="str">
        <f>IFERROR(INDEX('Employee Info'!$C$3:$J$200,MATCH(Data6[[#This Row],[Name:]],'Employee Info'!$B$3:$B$200,0),MATCH(Data6[[#Headers],[Other]],'Employee Info'!$C$2:$J$2,0)),"")</f>
        <v/>
      </c>
      <c r="O983" s="19">
        <f>IFERROR((Data6[[#This Row],[Hours:]]*SUM(Data6[[#This Row],[Rate]:[Other]])),"")</f>
        <v>0</v>
      </c>
      <c r="P983" s="7" t="str">
        <f>IF(Data6[[#This Row],[WO'#:]]="","Riley #","WO#")</f>
        <v>WO#</v>
      </c>
      <c r="Q983" s="7">
        <f>IFERROR(WEEKNUM(Data6[[#This Row],[Date:]]),"")</f>
        <v>23</v>
      </c>
      <c r="R983" s="6">
        <f t="shared" si="45"/>
        <v>45445</v>
      </c>
      <c r="S983" s="6">
        <f>Data6[[#This Row],[Week Start]]+7</f>
        <v>45452</v>
      </c>
      <c r="T983" s="7" t="str">
        <f t="shared" si="46"/>
        <v>6/2/2024 - 6/9/2024</v>
      </c>
      <c r="U983" s="7" t="str">
        <f t="shared" si="47"/>
        <v>Time Card</v>
      </c>
      <c r="V983" s="8" t="str">
        <f>RIGHT(TEXT(Data6[[#This Row],[Date:]],"mmddyyyy"),4)</f>
        <v>2024</v>
      </c>
      <c r="W983" s="8" t="str">
        <f>MID(TEXT(Data6[[#This Row],[Date:]],"mmddyyyy"),3,2)</f>
        <v>05</v>
      </c>
      <c r="X983" s="8" t="str">
        <f>LEFT(TEXT(Data6[[#This Row],[Date:]],"mmddyyyy"),2)</f>
        <v>06</v>
      </c>
      <c r="Y983" s="6">
        <f>DATE(Data6[[#This Row],[Year]],Data6[[#This Row],[Month]],Data6[[#This Row],[Day]])</f>
        <v>45448</v>
      </c>
    </row>
    <row r="984" spans="1:25">
      <c r="A984" s="5">
        <v>45451.348043518519</v>
      </c>
      <c r="B984" s="7" t="s">
        <v>66</v>
      </c>
      <c r="C984" s="6" t="s">
        <v>882</v>
      </c>
      <c r="D984" s="7" t="s">
        <v>883</v>
      </c>
      <c r="E984" s="8">
        <v>6</v>
      </c>
      <c r="F984" s="7">
        <v>6984733</v>
      </c>
      <c r="G984" s="7" t="s">
        <v>68</v>
      </c>
      <c r="H984" s="7" t="s">
        <v>756</v>
      </c>
      <c r="I984" s="7" t="s">
        <v>44</v>
      </c>
      <c r="J984" s="19" t="str">
        <f>IFERROR(INDEX('Employee Info'!$C$3:$E$200,MATCH(Data6[[#This Row],[Name:]],'Employee Info'!$B$3:$B$200,0),MATCH(Data6[[#This Row],[Hours Type:]],'Employee Info'!$C$2:$E$2,0)),"")</f>
        <v/>
      </c>
      <c r="K984" s="19" t="str">
        <f>IFERROR(INDEX('Employee Info'!$C$3:$J$200,MATCH(Data6[[#This Row],[Name:]],'Employee Info'!$B$3:$B$200,0),MATCH(Data6[[#Headers],[Truck]],'Employee Info'!$C$2:$J$2,0)),"")</f>
        <v/>
      </c>
      <c r="L984" s="19" t="str">
        <f>IFERROR(INDEX('Employee Info'!$C$3:$J$200,MATCH(Data6[[#This Row],[Name:]],'Employee Info'!$B$3:$B$200,0),MATCH(Data6[[#Headers],[Phone]],'Employee Info'!$C$2:$J$2,0)),"")</f>
        <v/>
      </c>
      <c r="M984" s="19" t="str">
        <f>IFERROR(INDEX('Employee Info'!$C$3:$J$200,MATCH(Data6[[#This Row],[Name:]],'Employee Info'!$B$3:$B$200,0),MATCH(Data6[[#Headers],[Tech]],'Employee Info'!$C$2:$J$2,0)),"")</f>
        <v/>
      </c>
      <c r="N984" s="19" t="str">
        <f>IFERROR(INDEX('Employee Info'!$C$3:$J$200,MATCH(Data6[[#This Row],[Name:]],'Employee Info'!$B$3:$B$200,0),MATCH(Data6[[#Headers],[Other]],'Employee Info'!$C$2:$J$2,0)),"")</f>
        <v/>
      </c>
      <c r="O984" s="19">
        <f>IFERROR((Data6[[#This Row],[Hours:]]*SUM(Data6[[#This Row],[Rate]:[Other]])),"")</f>
        <v>0</v>
      </c>
      <c r="P984" s="7" t="str">
        <f>IF(Data6[[#This Row],[WO'#:]]="","Riley #","WO#")</f>
        <v>WO#</v>
      </c>
      <c r="Q984" s="7">
        <f>IFERROR(WEEKNUM(Data6[[#This Row],[Date:]]),"")</f>
        <v>23</v>
      </c>
      <c r="R984" s="6">
        <f t="shared" si="45"/>
        <v>45445</v>
      </c>
      <c r="S984" s="6">
        <f>Data6[[#This Row],[Week Start]]+7</f>
        <v>45452</v>
      </c>
      <c r="T984" s="7" t="str">
        <f t="shared" si="46"/>
        <v>6/2/2024 - 6/9/2024</v>
      </c>
      <c r="U984" s="7" t="str">
        <f t="shared" si="47"/>
        <v>Time Card</v>
      </c>
      <c r="V984" s="8" t="str">
        <f>RIGHT(TEXT(Data6[[#This Row],[Date:]],"mmddyyyy"),4)</f>
        <v>2024</v>
      </c>
      <c r="W984" s="8" t="str">
        <f>MID(TEXT(Data6[[#This Row],[Date:]],"mmddyyyy"),3,2)</f>
        <v>05</v>
      </c>
      <c r="X984" s="8" t="str">
        <f>LEFT(TEXT(Data6[[#This Row],[Date:]],"mmddyyyy"),2)</f>
        <v>06</v>
      </c>
      <c r="Y984" s="6">
        <f>DATE(Data6[[#This Row],[Year]],Data6[[#This Row],[Month]],Data6[[#This Row],[Day]])</f>
        <v>45448</v>
      </c>
    </row>
    <row r="985" spans="1:25">
      <c r="A985" s="5">
        <v>45485.448409606484</v>
      </c>
      <c r="B985" s="7" t="s">
        <v>76</v>
      </c>
      <c r="C985" s="6" t="s">
        <v>882</v>
      </c>
      <c r="D985" s="7" t="s">
        <v>156</v>
      </c>
      <c r="E985" s="8">
        <v>3</v>
      </c>
      <c r="F985" s="7">
        <v>6984733</v>
      </c>
      <c r="G985" s="7" t="s">
        <v>68</v>
      </c>
      <c r="H985" s="7" t="s">
        <v>756</v>
      </c>
      <c r="I985" s="7" t="s">
        <v>44</v>
      </c>
      <c r="J985" s="19" t="str">
        <f>IFERROR(INDEX('Employee Info'!$C$3:$E$200,MATCH(Data6[[#This Row],[Name:]],'Employee Info'!$B$3:$B$200,0),MATCH(Data6[[#This Row],[Hours Type:]],'Employee Info'!$C$2:$E$2,0)),"")</f>
        <v/>
      </c>
      <c r="K985" s="19" t="str">
        <f>IFERROR(INDEX('Employee Info'!$C$3:$J$200,MATCH(Data6[[#This Row],[Name:]],'Employee Info'!$B$3:$B$200,0),MATCH(Data6[[#Headers],[Truck]],'Employee Info'!$C$2:$J$2,0)),"")</f>
        <v/>
      </c>
      <c r="L985" s="19" t="str">
        <f>IFERROR(INDEX('Employee Info'!$C$3:$J$200,MATCH(Data6[[#This Row],[Name:]],'Employee Info'!$B$3:$B$200,0),MATCH(Data6[[#Headers],[Phone]],'Employee Info'!$C$2:$J$2,0)),"")</f>
        <v/>
      </c>
      <c r="M985" s="19" t="str">
        <f>IFERROR(INDEX('Employee Info'!$C$3:$J$200,MATCH(Data6[[#This Row],[Name:]],'Employee Info'!$B$3:$B$200,0),MATCH(Data6[[#Headers],[Tech]],'Employee Info'!$C$2:$J$2,0)),"")</f>
        <v/>
      </c>
      <c r="N985" s="19" t="str">
        <f>IFERROR(INDEX('Employee Info'!$C$3:$J$200,MATCH(Data6[[#This Row],[Name:]],'Employee Info'!$B$3:$B$200,0),MATCH(Data6[[#Headers],[Other]],'Employee Info'!$C$2:$J$2,0)),"")</f>
        <v/>
      </c>
      <c r="O985" s="19">
        <f>IFERROR((Data6[[#This Row],[Hours:]]*SUM(Data6[[#This Row],[Rate]:[Other]])),"")</f>
        <v>0</v>
      </c>
      <c r="P985" s="7" t="str">
        <f>IF(Data6[[#This Row],[WO'#:]]="","Riley #","WO#")</f>
        <v>WO#</v>
      </c>
      <c r="Q985" s="7">
        <f>IFERROR(WEEKNUM(Data6[[#This Row],[Date:]]),"")</f>
        <v>23</v>
      </c>
      <c r="R985" s="6">
        <f t="shared" si="45"/>
        <v>45445</v>
      </c>
      <c r="S985" s="6">
        <f>Data6[[#This Row],[Week Start]]+7</f>
        <v>45452</v>
      </c>
      <c r="T985" s="7" t="str">
        <f t="shared" si="46"/>
        <v>6/2/2024 - 6/9/2024</v>
      </c>
      <c r="U985" s="7" t="str">
        <f t="shared" si="47"/>
        <v>Time Card</v>
      </c>
      <c r="V985" s="8" t="str">
        <f>RIGHT(TEXT(Data6[[#This Row],[Date:]],"mmddyyyy"),4)</f>
        <v>2024</v>
      </c>
      <c r="W985" s="8" t="str">
        <f>MID(TEXT(Data6[[#This Row],[Date:]],"mmddyyyy"),3,2)</f>
        <v>05</v>
      </c>
      <c r="X985" s="8" t="str">
        <f>LEFT(TEXT(Data6[[#This Row],[Date:]],"mmddyyyy"),2)</f>
        <v>06</v>
      </c>
      <c r="Y985" s="6">
        <f>DATE(Data6[[#This Row],[Year]],Data6[[#This Row],[Month]],Data6[[#This Row],[Day]])</f>
        <v>45448</v>
      </c>
    </row>
    <row r="986" spans="1:25">
      <c r="A986" s="5">
        <v>45485.456409606479</v>
      </c>
      <c r="B986" s="7" t="s">
        <v>1864</v>
      </c>
      <c r="C986" s="6" t="s">
        <v>882</v>
      </c>
      <c r="D986" s="7" t="s">
        <v>1865</v>
      </c>
      <c r="E986" s="8">
        <v>4</v>
      </c>
      <c r="F986" s="7">
        <v>6984733</v>
      </c>
      <c r="G986" s="7" t="s">
        <v>68</v>
      </c>
      <c r="H986" s="7" t="s">
        <v>756</v>
      </c>
      <c r="I986" s="7" t="s">
        <v>44</v>
      </c>
      <c r="J986" s="19" t="str">
        <f>IFERROR(INDEX('Employee Info'!$C$3:$E$200,MATCH(Data6[[#This Row],[Name:]],'Employee Info'!$B$3:$B$200,0),MATCH(Data6[[#This Row],[Hours Type:]],'Employee Info'!$C$2:$E$2,0)),"")</f>
        <v/>
      </c>
      <c r="K986" s="19" t="str">
        <f>IFERROR(INDEX('Employee Info'!$C$3:$J$200,MATCH(Data6[[#This Row],[Name:]],'Employee Info'!$B$3:$B$200,0),MATCH(Data6[[#Headers],[Truck]],'Employee Info'!$C$2:$J$2,0)),"")</f>
        <v/>
      </c>
      <c r="L986" s="19" t="str">
        <f>IFERROR(INDEX('Employee Info'!$C$3:$J$200,MATCH(Data6[[#This Row],[Name:]],'Employee Info'!$B$3:$B$200,0),MATCH(Data6[[#Headers],[Phone]],'Employee Info'!$C$2:$J$2,0)),"")</f>
        <v/>
      </c>
      <c r="M986" s="19" t="str">
        <f>IFERROR(INDEX('Employee Info'!$C$3:$J$200,MATCH(Data6[[#This Row],[Name:]],'Employee Info'!$B$3:$B$200,0),MATCH(Data6[[#Headers],[Tech]],'Employee Info'!$C$2:$J$2,0)),"")</f>
        <v/>
      </c>
      <c r="N986" s="19" t="str">
        <f>IFERROR(INDEX('Employee Info'!$C$3:$J$200,MATCH(Data6[[#This Row],[Name:]],'Employee Info'!$B$3:$B$200,0),MATCH(Data6[[#Headers],[Other]],'Employee Info'!$C$2:$J$2,0)),"")</f>
        <v/>
      </c>
      <c r="O986" s="19">
        <f>IFERROR((Data6[[#This Row],[Hours:]]*SUM(Data6[[#This Row],[Rate]:[Other]])),"")</f>
        <v>0</v>
      </c>
      <c r="P986" s="7" t="str">
        <f>IF(Data6[[#This Row],[WO'#:]]="","Riley #","WO#")</f>
        <v>WO#</v>
      </c>
      <c r="Q986" s="7">
        <f>IFERROR(WEEKNUM(Data6[[#This Row],[Date:]]),"")</f>
        <v>23</v>
      </c>
      <c r="R986" s="6">
        <f t="shared" si="45"/>
        <v>45445</v>
      </c>
      <c r="S986" s="6">
        <f>Data6[[#This Row],[Week Start]]+7</f>
        <v>45452</v>
      </c>
      <c r="T986" s="7" t="str">
        <f t="shared" si="46"/>
        <v>6/2/2024 - 6/9/2024</v>
      </c>
      <c r="U986" s="7" t="str">
        <f t="shared" si="47"/>
        <v>Time Card</v>
      </c>
      <c r="V986" s="8" t="str">
        <f>RIGHT(TEXT(Data6[[#This Row],[Date:]],"mmddyyyy"),4)</f>
        <v>2024</v>
      </c>
      <c r="W986" s="8" t="str">
        <f>MID(TEXT(Data6[[#This Row],[Date:]],"mmddyyyy"),3,2)</f>
        <v>05</v>
      </c>
      <c r="X986" s="8" t="str">
        <f>LEFT(TEXT(Data6[[#This Row],[Date:]],"mmddyyyy"),2)</f>
        <v>06</v>
      </c>
      <c r="Y986" s="6">
        <f>DATE(Data6[[#This Row],[Year]],Data6[[#This Row],[Month]],Data6[[#This Row],[Day]])</f>
        <v>45448</v>
      </c>
    </row>
    <row r="987" spans="1:25">
      <c r="A987" s="5">
        <v>45449.245415046295</v>
      </c>
      <c r="B987" s="7" t="s">
        <v>31</v>
      </c>
      <c r="C987" s="6" t="s">
        <v>882</v>
      </c>
      <c r="D987" s="7" t="s">
        <v>884</v>
      </c>
      <c r="E987" s="8">
        <v>5</v>
      </c>
      <c r="F987" s="7">
        <v>7098027</v>
      </c>
      <c r="G987" s="7" t="s">
        <v>68</v>
      </c>
      <c r="H987" s="7" t="s">
        <v>756</v>
      </c>
      <c r="I987" s="7" t="s">
        <v>44</v>
      </c>
      <c r="J987" s="19" t="str">
        <f>IFERROR(INDEX('Employee Info'!$C$3:$E$200,MATCH(Data6[[#This Row],[Name:]],'Employee Info'!$B$3:$B$200,0),MATCH(Data6[[#This Row],[Hours Type:]],'Employee Info'!$C$2:$E$2,0)),"")</f>
        <v/>
      </c>
      <c r="K987" s="19" t="str">
        <f>IFERROR(INDEX('Employee Info'!$C$3:$J$200,MATCH(Data6[[#This Row],[Name:]],'Employee Info'!$B$3:$B$200,0),MATCH(Data6[[#Headers],[Truck]],'Employee Info'!$C$2:$J$2,0)),"")</f>
        <v/>
      </c>
      <c r="L987" s="19" t="str">
        <f>IFERROR(INDEX('Employee Info'!$C$3:$J$200,MATCH(Data6[[#This Row],[Name:]],'Employee Info'!$B$3:$B$200,0),MATCH(Data6[[#Headers],[Phone]],'Employee Info'!$C$2:$J$2,0)),"")</f>
        <v/>
      </c>
      <c r="M987" s="19" t="str">
        <f>IFERROR(INDEX('Employee Info'!$C$3:$J$200,MATCH(Data6[[#This Row],[Name:]],'Employee Info'!$B$3:$B$200,0),MATCH(Data6[[#Headers],[Tech]],'Employee Info'!$C$2:$J$2,0)),"")</f>
        <v/>
      </c>
      <c r="N987" s="19" t="str">
        <f>IFERROR(INDEX('Employee Info'!$C$3:$J$200,MATCH(Data6[[#This Row],[Name:]],'Employee Info'!$B$3:$B$200,0),MATCH(Data6[[#Headers],[Other]],'Employee Info'!$C$2:$J$2,0)),"")</f>
        <v/>
      </c>
      <c r="O987" s="19">
        <f>IFERROR((Data6[[#This Row],[Hours:]]*SUM(Data6[[#This Row],[Rate]:[Other]])),"")</f>
        <v>0</v>
      </c>
      <c r="P987" s="7" t="str">
        <f>IF(Data6[[#This Row],[WO'#:]]="","Riley #","WO#")</f>
        <v>WO#</v>
      </c>
      <c r="Q987" s="7">
        <f>IFERROR(WEEKNUM(Data6[[#This Row],[Date:]]),"")</f>
        <v>23</v>
      </c>
      <c r="R987" s="6">
        <f t="shared" si="45"/>
        <v>45445</v>
      </c>
      <c r="S987" s="6">
        <f>Data6[[#This Row],[Week Start]]+7</f>
        <v>45452</v>
      </c>
      <c r="T987" s="7" t="str">
        <f t="shared" si="46"/>
        <v>6/2/2024 - 6/9/2024</v>
      </c>
      <c r="U987" s="7" t="str">
        <f t="shared" si="47"/>
        <v>Time Card</v>
      </c>
      <c r="V987" s="8" t="str">
        <f>RIGHT(TEXT(Data6[[#This Row],[Date:]],"mmddyyyy"),4)</f>
        <v>2024</v>
      </c>
      <c r="W987" s="8" t="str">
        <f>MID(TEXT(Data6[[#This Row],[Date:]],"mmddyyyy"),3,2)</f>
        <v>05</v>
      </c>
      <c r="X987" s="8" t="str">
        <f>LEFT(TEXT(Data6[[#This Row],[Date:]],"mmddyyyy"),2)</f>
        <v>06</v>
      </c>
      <c r="Y987" s="6">
        <f>DATE(Data6[[#This Row],[Year]],Data6[[#This Row],[Month]],Data6[[#This Row],[Day]])</f>
        <v>45448</v>
      </c>
    </row>
    <row r="988" spans="1:25">
      <c r="A988" s="5">
        <v>45448.578575231484</v>
      </c>
      <c r="B988" s="7" t="s">
        <v>34</v>
      </c>
      <c r="C988" s="6" t="s">
        <v>882</v>
      </c>
      <c r="D988" s="7" t="s">
        <v>885</v>
      </c>
      <c r="E988" s="8">
        <v>5.5</v>
      </c>
      <c r="F988" s="7" t="s">
        <v>68</v>
      </c>
      <c r="G988" s="7" t="s">
        <v>68</v>
      </c>
      <c r="H988" s="7" t="s">
        <v>202</v>
      </c>
      <c r="I988" s="7" t="s">
        <v>44</v>
      </c>
      <c r="J988" s="19" t="str">
        <f>IFERROR(INDEX('Employee Info'!$C$3:$E$200,MATCH(Data6[[#This Row],[Name:]],'Employee Info'!$B$3:$B$200,0),MATCH(Data6[[#This Row],[Hours Type:]],'Employee Info'!$C$2:$E$2,0)),"")</f>
        <v/>
      </c>
      <c r="K988" s="19" t="str">
        <f>IFERROR(INDEX('Employee Info'!$C$3:$J$200,MATCH(Data6[[#This Row],[Name:]],'Employee Info'!$B$3:$B$200,0),MATCH(Data6[[#Headers],[Truck]],'Employee Info'!$C$2:$J$2,0)),"")</f>
        <v/>
      </c>
      <c r="L988" s="19" t="str">
        <f>IFERROR(INDEX('Employee Info'!$C$3:$J$200,MATCH(Data6[[#This Row],[Name:]],'Employee Info'!$B$3:$B$200,0),MATCH(Data6[[#Headers],[Phone]],'Employee Info'!$C$2:$J$2,0)),"")</f>
        <v/>
      </c>
      <c r="M988" s="19" t="str">
        <f>IFERROR(INDEX('Employee Info'!$C$3:$J$200,MATCH(Data6[[#This Row],[Name:]],'Employee Info'!$B$3:$B$200,0),MATCH(Data6[[#Headers],[Tech]],'Employee Info'!$C$2:$J$2,0)),"")</f>
        <v/>
      </c>
      <c r="N988" s="19" t="str">
        <f>IFERROR(INDEX('Employee Info'!$C$3:$J$200,MATCH(Data6[[#This Row],[Name:]],'Employee Info'!$B$3:$B$200,0),MATCH(Data6[[#Headers],[Other]],'Employee Info'!$C$2:$J$2,0)),"")</f>
        <v/>
      </c>
      <c r="O988" s="19">
        <f>IFERROR((Data6[[#This Row],[Hours:]]*SUM(Data6[[#This Row],[Rate]:[Other]])),"")</f>
        <v>0</v>
      </c>
      <c r="P988" s="7" t="str">
        <f>IF(Data6[[#This Row],[WO'#:]]="","Riley #","WO#")</f>
        <v>Riley #</v>
      </c>
      <c r="Q988" s="7">
        <f>IFERROR(WEEKNUM(Data6[[#This Row],[Date:]]),"")</f>
        <v>23</v>
      </c>
      <c r="R988" s="6">
        <f t="shared" si="45"/>
        <v>45445</v>
      </c>
      <c r="S988" s="6">
        <f>Data6[[#This Row],[Week Start]]+7</f>
        <v>45452</v>
      </c>
      <c r="T988" s="7" t="str">
        <f t="shared" si="46"/>
        <v>6/2/2024 - 6/9/2024</v>
      </c>
      <c r="U988" s="7" t="str">
        <f t="shared" si="47"/>
        <v>Time Card</v>
      </c>
      <c r="V988" s="8" t="str">
        <f>RIGHT(TEXT(Data6[[#This Row],[Date:]],"mmddyyyy"),4)</f>
        <v>2024</v>
      </c>
      <c r="W988" s="8" t="str">
        <f>MID(TEXT(Data6[[#This Row],[Date:]],"mmddyyyy"),3,2)</f>
        <v>05</v>
      </c>
      <c r="X988" s="8" t="str">
        <f>LEFT(TEXT(Data6[[#This Row],[Date:]],"mmddyyyy"),2)</f>
        <v>06</v>
      </c>
      <c r="Y988" s="6">
        <f>DATE(Data6[[#This Row],[Year]],Data6[[#This Row],[Month]],Data6[[#This Row],[Day]])</f>
        <v>45448</v>
      </c>
    </row>
    <row r="989" spans="1:25">
      <c r="A989" s="5">
        <v>45449.256104629632</v>
      </c>
      <c r="B989" s="7" t="s">
        <v>35</v>
      </c>
      <c r="C989" s="6" t="s">
        <v>882</v>
      </c>
      <c r="D989" s="7" t="s">
        <v>892</v>
      </c>
      <c r="E989" s="8">
        <v>3.5</v>
      </c>
      <c r="F989" s="7" t="s">
        <v>68</v>
      </c>
      <c r="G989" s="7" t="s">
        <v>68</v>
      </c>
      <c r="H989" s="7" t="s">
        <v>112</v>
      </c>
      <c r="I989" s="7" t="s">
        <v>44</v>
      </c>
      <c r="J989" s="19" t="str">
        <f>IFERROR(INDEX('Employee Info'!$C$3:$E$200,MATCH(Data6[[#This Row],[Name:]],'Employee Info'!$B$3:$B$200,0),MATCH(Data6[[#This Row],[Hours Type:]],'Employee Info'!$C$2:$E$2,0)),"")</f>
        <v/>
      </c>
      <c r="K989" s="19" t="str">
        <f>IFERROR(INDEX('Employee Info'!$C$3:$J$200,MATCH(Data6[[#This Row],[Name:]],'Employee Info'!$B$3:$B$200,0),MATCH(Data6[[#Headers],[Truck]],'Employee Info'!$C$2:$J$2,0)),"")</f>
        <v/>
      </c>
      <c r="L989" s="19" t="str">
        <f>IFERROR(INDEX('Employee Info'!$C$3:$J$200,MATCH(Data6[[#This Row],[Name:]],'Employee Info'!$B$3:$B$200,0),MATCH(Data6[[#Headers],[Phone]],'Employee Info'!$C$2:$J$2,0)),"")</f>
        <v/>
      </c>
      <c r="M989" s="19" t="str">
        <f>IFERROR(INDEX('Employee Info'!$C$3:$J$200,MATCH(Data6[[#This Row],[Name:]],'Employee Info'!$B$3:$B$200,0),MATCH(Data6[[#Headers],[Tech]],'Employee Info'!$C$2:$J$2,0)),"")</f>
        <v/>
      </c>
      <c r="N989" s="19" t="str">
        <f>IFERROR(INDEX('Employee Info'!$C$3:$J$200,MATCH(Data6[[#This Row],[Name:]],'Employee Info'!$B$3:$B$200,0),MATCH(Data6[[#Headers],[Other]],'Employee Info'!$C$2:$J$2,0)),"")</f>
        <v/>
      </c>
      <c r="O989" s="19">
        <f>IFERROR((Data6[[#This Row],[Hours:]]*SUM(Data6[[#This Row],[Rate]:[Other]])),"")</f>
        <v>0</v>
      </c>
      <c r="P989" s="7" t="str">
        <f>IF(Data6[[#This Row],[WO'#:]]="","Riley #","WO#")</f>
        <v>Riley #</v>
      </c>
      <c r="Q989" s="7">
        <f>IFERROR(WEEKNUM(Data6[[#This Row],[Date:]]),"")</f>
        <v>23</v>
      </c>
      <c r="R989" s="6">
        <f t="shared" si="45"/>
        <v>45445</v>
      </c>
      <c r="S989" s="6">
        <f>Data6[[#This Row],[Week Start]]+7</f>
        <v>45452</v>
      </c>
      <c r="T989" s="7" t="str">
        <f t="shared" si="46"/>
        <v>6/2/2024 - 6/9/2024</v>
      </c>
      <c r="U989" s="7" t="str">
        <f t="shared" si="47"/>
        <v>Time Card</v>
      </c>
      <c r="V989" s="8" t="str">
        <f>RIGHT(TEXT(Data6[[#This Row],[Date:]],"mmddyyyy"),4)</f>
        <v>2024</v>
      </c>
      <c r="W989" s="8" t="str">
        <f>MID(TEXT(Data6[[#This Row],[Date:]],"mmddyyyy"),3,2)</f>
        <v>05</v>
      </c>
      <c r="X989" s="8" t="str">
        <f>LEFT(TEXT(Data6[[#This Row],[Date:]],"mmddyyyy"),2)</f>
        <v>06</v>
      </c>
      <c r="Y989" s="6">
        <f>DATE(Data6[[#This Row],[Year]],Data6[[#This Row],[Month]],Data6[[#This Row],[Day]])</f>
        <v>45448</v>
      </c>
    </row>
    <row r="990" spans="1:25">
      <c r="A990" s="5">
        <v>45449.244361574078</v>
      </c>
      <c r="B990" s="7" t="s">
        <v>31</v>
      </c>
      <c r="C990" s="6" t="s">
        <v>882</v>
      </c>
      <c r="D990" s="7" t="s">
        <v>891</v>
      </c>
      <c r="E990" s="8">
        <v>2</v>
      </c>
      <c r="F990" s="7" t="s">
        <v>68</v>
      </c>
      <c r="G990" s="7" t="s">
        <v>68</v>
      </c>
      <c r="H990" s="7" t="s">
        <v>468</v>
      </c>
      <c r="I990" s="7" t="s">
        <v>44</v>
      </c>
      <c r="J990" s="19" t="str">
        <f>IFERROR(INDEX('Employee Info'!$C$3:$E$200,MATCH(Data6[[#This Row],[Name:]],'Employee Info'!$B$3:$B$200,0),MATCH(Data6[[#This Row],[Hours Type:]],'Employee Info'!$C$2:$E$2,0)),"")</f>
        <v/>
      </c>
      <c r="K990" s="19" t="str">
        <f>IFERROR(INDEX('Employee Info'!$C$3:$J$200,MATCH(Data6[[#This Row],[Name:]],'Employee Info'!$B$3:$B$200,0),MATCH(Data6[[#Headers],[Truck]],'Employee Info'!$C$2:$J$2,0)),"")</f>
        <v/>
      </c>
      <c r="L990" s="19" t="str">
        <f>IFERROR(INDEX('Employee Info'!$C$3:$J$200,MATCH(Data6[[#This Row],[Name:]],'Employee Info'!$B$3:$B$200,0),MATCH(Data6[[#Headers],[Phone]],'Employee Info'!$C$2:$J$2,0)),"")</f>
        <v/>
      </c>
      <c r="M990" s="19" t="str">
        <f>IFERROR(INDEX('Employee Info'!$C$3:$J$200,MATCH(Data6[[#This Row],[Name:]],'Employee Info'!$B$3:$B$200,0),MATCH(Data6[[#Headers],[Tech]],'Employee Info'!$C$2:$J$2,0)),"")</f>
        <v/>
      </c>
      <c r="N990" s="19" t="str">
        <f>IFERROR(INDEX('Employee Info'!$C$3:$J$200,MATCH(Data6[[#This Row],[Name:]],'Employee Info'!$B$3:$B$200,0),MATCH(Data6[[#Headers],[Other]],'Employee Info'!$C$2:$J$2,0)),"")</f>
        <v/>
      </c>
      <c r="O990" s="19">
        <f>IFERROR((Data6[[#This Row],[Hours:]]*SUM(Data6[[#This Row],[Rate]:[Other]])),"")</f>
        <v>0</v>
      </c>
      <c r="P990" s="7" t="str">
        <f>IF(Data6[[#This Row],[WO'#:]]="","Riley #","WO#")</f>
        <v>Riley #</v>
      </c>
      <c r="Q990" s="7">
        <f>IFERROR(WEEKNUM(Data6[[#This Row],[Date:]]),"")</f>
        <v>23</v>
      </c>
      <c r="R990" s="6">
        <f t="shared" si="45"/>
        <v>45445</v>
      </c>
      <c r="S990" s="6">
        <f>Data6[[#This Row],[Week Start]]+7</f>
        <v>45452</v>
      </c>
      <c r="T990" s="7" t="str">
        <f t="shared" si="46"/>
        <v>6/2/2024 - 6/9/2024</v>
      </c>
      <c r="U990" s="7" t="str">
        <f t="shared" si="47"/>
        <v>Time Card</v>
      </c>
      <c r="V990" s="8" t="str">
        <f>RIGHT(TEXT(Data6[[#This Row],[Date:]],"mmddyyyy"),4)</f>
        <v>2024</v>
      </c>
      <c r="W990" s="8" t="str">
        <f>MID(TEXT(Data6[[#This Row],[Date:]],"mmddyyyy"),3,2)</f>
        <v>05</v>
      </c>
      <c r="X990" s="8" t="str">
        <f>LEFT(TEXT(Data6[[#This Row],[Date:]],"mmddyyyy"),2)</f>
        <v>06</v>
      </c>
      <c r="Y990" s="6">
        <f>DATE(Data6[[#This Row],[Year]],Data6[[#This Row],[Month]],Data6[[#This Row],[Day]])</f>
        <v>45448</v>
      </c>
    </row>
    <row r="991" spans="1:25">
      <c r="A991" s="5">
        <v>45448.585666898151</v>
      </c>
      <c r="B991" s="7" t="s">
        <v>65</v>
      </c>
      <c r="C991" s="6" t="s">
        <v>882</v>
      </c>
      <c r="D991" s="7" t="s">
        <v>889</v>
      </c>
      <c r="E991" s="8">
        <v>3</v>
      </c>
      <c r="F991" s="7" t="s">
        <v>68</v>
      </c>
      <c r="G991" s="7" t="s">
        <v>68</v>
      </c>
      <c r="H991" s="7" t="s">
        <v>380</v>
      </c>
      <c r="I991" s="7" t="s">
        <v>44</v>
      </c>
      <c r="J991" s="19" t="str">
        <f>IFERROR(INDEX('Employee Info'!$C$3:$E$200,MATCH(Data6[[#This Row],[Name:]],'Employee Info'!$B$3:$B$200,0),MATCH(Data6[[#This Row],[Hours Type:]],'Employee Info'!$C$2:$E$2,0)),"")</f>
        <v/>
      </c>
      <c r="K991" s="19" t="str">
        <f>IFERROR(INDEX('Employee Info'!$C$3:$J$200,MATCH(Data6[[#This Row],[Name:]],'Employee Info'!$B$3:$B$200,0),MATCH(Data6[[#Headers],[Truck]],'Employee Info'!$C$2:$J$2,0)),"")</f>
        <v/>
      </c>
      <c r="L991" s="19" t="str">
        <f>IFERROR(INDEX('Employee Info'!$C$3:$J$200,MATCH(Data6[[#This Row],[Name:]],'Employee Info'!$B$3:$B$200,0),MATCH(Data6[[#Headers],[Phone]],'Employee Info'!$C$2:$J$2,0)),"")</f>
        <v/>
      </c>
      <c r="M991" s="19" t="str">
        <f>IFERROR(INDEX('Employee Info'!$C$3:$J$200,MATCH(Data6[[#This Row],[Name:]],'Employee Info'!$B$3:$B$200,0),MATCH(Data6[[#Headers],[Tech]],'Employee Info'!$C$2:$J$2,0)),"")</f>
        <v/>
      </c>
      <c r="N991" s="19" t="str">
        <f>IFERROR(INDEX('Employee Info'!$C$3:$J$200,MATCH(Data6[[#This Row],[Name:]],'Employee Info'!$B$3:$B$200,0),MATCH(Data6[[#Headers],[Other]],'Employee Info'!$C$2:$J$2,0)),"")</f>
        <v/>
      </c>
      <c r="O991" s="19">
        <f>IFERROR((Data6[[#This Row],[Hours:]]*SUM(Data6[[#This Row],[Rate]:[Other]])),"")</f>
        <v>0</v>
      </c>
      <c r="P991" s="7" t="str">
        <f>IF(Data6[[#This Row],[WO'#:]]="","Riley #","WO#")</f>
        <v>Riley #</v>
      </c>
      <c r="Q991" s="7">
        <f>IFERROR(WEEKNUM(Data6[[#This Row],[Date:]]),"")</f>
        <v>23</v>
      </c>
      <c r="R991" s="6">
        <f t="shared" si="45"/>
        <v>45445</v>
      </c>
      <c r="S991" s="6">
        <f>Data6[[#This Row],[Week Start]]+7</f>
        <v>45452</v>
      </c>
      <c r="T991" s="7" t="str">
        <f t="shared" si="46"/>
        <v>6/2/2024 - 6/9/2024</v>
      </c>
      <c r="U991" s="7" t="str">
        <f t="shared" si="47"/>
        <v>Time Card</v>
      </c>
      <c r="V991" s="8" t="str">
        <f>RIGHT(TEXT(Data6[[#This Row],[Date:]],"mmddyyyy"),4)</f>
        <v>2024</v>
      </c>
      <c r="W991" s="8" t="str">
        <f>MID(TEXT(Data6[[#This Row],[Date:]],"mmddyyyy"),3,2)</f>
        <v>05</v>
      </c>
      <c r="X991" s="8" t="str">
        <f>LEFT(TEXT(Data6[[#This Row],[Date:]],"mmddyyyy"),2)</f>
        <v>06</v>
      </c>
      <c r="Y991" s="6">
        <f>DATE(Data6[[#This Row],[Year]],Data6[[#This Row],[Month]],Data6[[#This Row],[Day]])</f>
        <v>45448</v>
      </c>
    </row>
    <row r="992" spans="1:25">
      <c r="A992" s="5">
        <v>45448.585821296299</v>
      </c>
      <c r="B992" s="7" t="s">
        <v>492</v>
      </c>
      <c r="C992" s="6" t="s">
        <v>882</v>
      </c>
      <c r="D992" s="7" t="s">
        <v>889</v>
      </c>
      <c r="E992" s="8">
        <v>3</v>
      </c>
      <c r="F992" s="7" t="s">
        <v>68</v>
      </c>
      <c r="G992" s="7" t="s">
        <v>68</v>
      </c>
      <c r="H992" s="7" t="s">
        <v>380</v>
      </c>
      <c r="I992" s="7" t="s">
        <v>44</v>
      </c>
      <c r="J992" s="19" t="str">
        <f>IFERROR(INDEX('Employee Info'!$C$3:$E$200,MATCH(Data6[[#This Row],[Name:]],'Employee Info'!$B$3:$B$200,0),MATCH(Data6[[#This Row],[Hours Type:]],'Employee Info'!$C$2:$E$2,0)),"")</f>
        <v/>
      </c>
      <c r="K992" s="19" t="str">
        <f>IFERROR(INDEX('Employee Info'!$C$3:$J$200,MATCH(Data6[[#This Row],[Name:]],'Employee Info'!$B$3:$B$200,0),MATCH(Data6[[#Headers],[Truck]],'Employee Info'!$C$2:$J$2,0)),"")</f>
        <v/>
      </c>
      <c r="L992" s="19" t="str">
        <f>IFERROR(INDEX('Employee Info'!$C$3:$J$200,MATCH(Data6[[#This Row],[Name:]],'Employee Info'!$B$3:$B$200,0),MATCH(Data6[[#Headers],[Phone]],'Employee Info'!$C$2:$J$2,0)),"")</f>
        <v/>
      </c>
      <c r="M992" s="19" t="str">
        <f>IFERROR(INDEX('Employee Info'!$C$3:$J$200,MATCH(Data6[[#This Row],[Name:]],'Employee Info'!$B$3:$B$200,0),MATCH(Data6[[#Headers],[Tech]],'Employee Info'!$C$2:$J$2,0)),"")</f>
        <v/>
      </c>
      <c r="N992" s="19" t="str">
        <f>IFERROR(INDEX('Employee Info'!$C$3:$J$200,MATCH(Data6[[#This Row],[Name:]],'Employee Info'!$B$3:$B$200,0),MATCH(Data6[[#Headers],[Other]],'Employee Info'!$C$2:$J$2,0)),"")</f>
        <v/>
      </c>
      <c r="O992" s="19">
        <f>IFERROR((Data6[[#This Row],[Hours:]]*SUM(Data6[[#This Row],[Rate]:[Other]])),"")</f>
        <v>0</v>
      </c>
      <c r="P992" s="7" t="str">
        <f>IF(Data6[[#This Row],[WO'#:]]="","Riley #","WO#")</f>
        <v>Riley #</v>
      </c>
      <c r="Q992" s="7">
        <f>IFERROR(WEEKNUM(Data6[[#This Row],[Date:]]),"")</f>
        <v>23</v>
      </c>
      <c r="R992" s="6">
        <f t="shared" si="45"/>
        <v>45445</v>
      </c>
      <c r="S992" s="6">
        <f>Data6[[#This Row],[Week Start]]+7</f>
        <v>45452</v>
      </c>
      <c r="T992" s="7" t="str">
        <f t="shared" si="46"/>
        <v>6/2/2024 - 6/9/2024</v>
      </c>
      <c r="U992" s="7" t="str">
        <f t="shared" si="47"/>
        <v>Time Card</v>
      </c>
      <c r="V992" s="8" t="str">
        <f>RIGHT(TEXT(Data6[[#This Row],[Date:]],"mmddyyyy"),4)</f>
        <v>2024</v>
      </c>
      <c r="W992" s="8" t="str">
        <f>MID(TEXT(Data6[[#This Row],[Date:]],"mmddyyyy"),3,2)</f>
        <v>05</v>
      </c>
      <c r="X992" s="8" t="str">
        <f>LEFT(TEXT(Data6[[#This Row],[Date:]],"mmddyyyy"),2)</f>
        <v>06</v>
      </c>
      <c r="Y992" s="6">
        <f>DATE(Data6[[#This Row],[Year]],Data6[[#This Row],[Month]],Data6[[#This Row],[Day]])</f>
        <v>45448</v>
      </c>
    </row>
    <row r="993" spans="1:25">
      <c r="A993" s="5">
        <v>45451.350299999998</v>
      </c>
      <c r="B993" s="7" t="s">
        <v>66</v>
      </c>
      <c r="C993" s="6" t="s">
        <v>882</v>
      </c>
      <c r="D993" s="7" t="s">
        <v>894</v>
      </c>
      <c r="E993" s="8">
        <v>1</v>
      </c>
      <c r="F993" s="7" t="s">
        <v>68</v>
      </c>
      <c r="G993" s="7" t="s">
        <v>68</v>
      </c>
      <c r="H993" s="7" t="s">
        <v>380</v>
      </c>
      <c r="I993" s="7" t="s">
        <v>44</v>
      </c>
      <c r="J993" s="19" t="str">
        <f>IFERROR(INDEX('Employee Info'!$C$3:$E$200,MATCH(Data6[[#This Row],[Name:]],'Employee Info'!$B$3:$B$200,0),MATCH(Data6[[#This Row],[Hours Type:]],'Employee Info'!$C$2:$E$2,0)),"")</f>
        <v/>
      </c>
      <c r="K993" s="19" t="str">
        <f>IFERROR(INDEX('Employee Info'!$C$3:$J$200,MATCH(Data6[[#This Row],[Name:]],'Employee Info'!$B$3:$B$200,0),MATCH(Data6[[#Headers],[Truck]],'Employee Info'!$C$2:$J$2,0)),"")</f>
        <v/>
      </c>
      <c r="L993" s="19" t="str">
        <f>IFERROR(INDEX('Employee Info'!$C$3:$J$200,MATCH(Data6[[#This Row],[Name:]],'Employee Info'!$B$3:$B$200,0),MATCH(Data6[[#Headers],[Phone]],'Employee Info'!$C$2:$J$2,0)),"")</f>
        <v/>
      </c>
      <c r="M993" s="19" t="str">
        <f>IFERROR(INDEX('Employee Info'!$C$3:$J$200,MATCH(Data6[[#This Row],[Name:]],'Employee Info'!$B$3:$B$200,0),MATCH(Data6[[#Headers],[Tech]],'Employee Info'!$C$2:$J$2,0)),"")</f>
        <v/>
      </c>
      <c r="N993" s="19" t="str">
        <f>IFERROR(INDEX('Employee Info'!$C$3:$J$200,MATCH(Data6[[#This Row],[Name:]],'Employee Info'!$B$3:$B$200,0),MATCH(Data6[[#Headers],[Other]],'Employee Info'!$C$2:$J$2,0)),"")</f>
        <v/>
      </c>
      <c r="O993" s="19">
        <f>IFERROR((Data6[[#This Row],[Hours:]]*SUM(Data6[[#This Row],[Rate]:[Other]])),"")</f>
        <v>0</v>
      </c>
      <c r="P993" s="7" t="str">
        <f>IF(Data6[[#This Row],[WO'#:]]="","Riley #","WO#")</f>
        <v>Riley #</v>
      </c>
      <c r="Q993" s="7">
        <f>IFERROR(WEEKNUM(Data6[[#This Row],[Date:]]),"")</f>
        <v>23</v>
      </c>
      <c r="R993" s="6">
        <f t="shared" si="45"/>
        <v>45445</v>
      </c>
      <c r="S993" s="6">
        <f>Data6[[#This Row],[Week Start]]+7</f>
        <v>45452</v>
      </c>
      <c r="T993" s="7" t="str">
        <f t="shared" si="46"/>
        <v>6/2/2024 - 6/9/2024</v>
      </c>
      <c r="U993" s="7" t="str">
        <f t="shared" si="47"/>
        <v>Time Card</v>
      </c>
      <c r="V993" s="8" t="str">
        <f>RIGHT(TEXT(Data6[[#This Row],[Date:]],"mmddyyyy"),4)</f>
        <v>2024</v>
      </c>
      <c r="W993" s="8" t="str">
        <f>MID(TEXT(Data6[[#This Row],[Date:]],"mmddyyyy"),3,2)</f>
        <v>05</v>
      </c>
      <c r="X993" s="8" t="str">
        <f>LEFT(TEXT(Data6[[#This Row],[Date:]],"mmddyyyy"),2)</f>
        <v>06</v>
      </c>
      <c r="Y993" s="6">
        <f>DATE(Data6[[#This Row],[Year]],Data6[[#This Row],[Month]],Data6[[#This Row],[Day]])</f>
        <v>45448</v>
      </c>
    </row>
    <row r="994" spans="1:25">
      <c r="A994" s="5">
        <v>45448.580867129633</v>
      </c>
      <c r="B994" s="7" t="s">
        <v>34</v>
      </c>
      <c r="C994" s="6" t="s">
        <v>882</v>
      </c>
      <c r="D994" s="7" t="s">
        <v>886</v>
      </c>
      <c r="E994" s="8">
        <v>2.5</v>
      </c>
      <c r="F994" s="7" t="s">
        <v>68</v>
      </c>
      <c r="G994" s="7" t="s">
        <v>68</v>
      </c>
      <c r="H994" s="7" t="s">
        <v>491</v>
      </c>
      <c r="I994" s="7" t="s">
        <v>44</v>
      </c>
      <c r="J994" s="19" t="str">
        <f>IFERROR(INDEX('Employee Info'!$C$3:$E$200,MATCH(Data6[[#This Row],[Name:]],'Employee Info'!$B$3:$B$200,0),MATCH(Data6[[#This Row],[Hours Type:]],'Employee Info'!$C$2:$E$2,0)),"")</f>
        <v/>
      </c>
      <c r="K994" s="19" t="str">
        <f>IFERROR(INDEX('Employee Info'!$C$3:$J$200,MATCH(Data6[[#This Row],[Name:]],'Employee Info'!$B$3:$B$200,0),MATCH(Data6[[#Headers],[Truck]],'Employee Info'!$C$2:$J$2,0)),"")</f>
        <v/>
      </c>
      <c r="L994" s="19" t="str">
        <f>IFERROR(INDEX('Employee Info'!$C$3:$J$200,MATCH(Data6[[#This Row],[Name:]],'Employee Info'!$B$3:$B$200,0),MATCH(Data6[[#Headers],[Phone]],'Employee Info'!$C$2:$J$2,0)),"")</f>
        <v/>
      </c>
      <c r="M994" s="19" t="str">
        <f>IFERROR(INDEX('Employee Info'!$C$3:$J$200,MATCH(Data6[[#This Row],[Name:]],'Employee Info'!$B$3:$B$200,0),MATCH(Data6[[#Headers],[Tech]],'Employee Info'!$C$2:$J$2,0)),"")</f>
        <v/>
      </c>
      <c r="N994" s="19" t="str">
        <f>IFERROR(INDEX('Employee Info'!$C$3:$J$200,MATCH(Data6[[#This Row],[Name:]],'Employee Info'!$B$3:$B$200,0),MATCH(Data6[[#Headers],[Other]],'Employee Info'!$C$2:$J$2,0)),"")</f>
        <v/>
      </c>
      <c r="O994" s="19">
        <f>IFERROR((Data6[[#This Row],[Hours:]]*SUM(Data6[[#This Row],[Rate]:[Other]])),"")</f>
        <v>0</v>
      </c>
      <c r="P994" s="7" t="str">
        <f>IF(Data6[[#This Row],[WO'#:]]="","Riley #","WO#")</f>
        <v>Riley #</v>
      </c>
      <c r="Q994" s="7">
        <f>IFERROR(WEEKNUM(Data6[[#This Row],[Date:]]),"")</f>
        <v>23</v>
      </c>
      <c r="R994" s="6">
        <f t="shared" si="45"/>
        <v>45445</v>
      </c>
      <c r="S994" s="6">
        <f>Data6[[#This Row],[Week Start]]+7</f>
        <v>45452</v>
      </c>
      <c r="T994" s="7" t="str">
        <f t="shared" si="46"/>
        <v>6/2/2024 - 6/9/2024</v>
      </c>
      <c r="U994" s="7" t="str">
        <f t="shared" si="47"/>
        <v>Time Card</v>
      </c>
      <c r="V994" s="8" t="str">
        <f>RIGHT(TEXT(Data6[[#This Row],[Date:]],"mmddyyyy"),4)</f>
        <v>2024</v>
      </c>
      <c r="W994" s="8" t="str">
        <f>MID(TEXT(Data6[[#This Row],[Date:]],"mmddyyyy"),3,2)</f>
        <v>05</v>
      </c>
      <c r="X994" s="8" t="str">
        <f>LEFT(TEXT(Data6[[#This Row],[Date:]],"mmddyyyy"),2)</f>
        <v>06</v>
      </c>
      <c r="Y994" s="6">
        <f>DATE(Data6[[#This Row],[Year]],Data6[[#This Row],[Month]],Data6[[#This Row],[Day]])</f>
        <v>45448</v>
      </c>
    </row>
    <row r="995" spans="1:25">
      <c r="A995" s="5">
        <v>45448.582094328704</v>
      </c>
      <c r="B995" s="7" t="s">
        <v>35</v>
      </c>
      <c r="C995" s="6" t="s">
        <v>882</v>
      </c>
      <c r="D995" s="7" t="s">
        <v>887</v>
      </c>
      <c r="E995" s="8">
        <v>3</v>
      </c>
      <c r="F995" s="7" t="s">
        <v>68</v>
      </c>
      <c r="G995" s="7" t="s">
        <v>68</v>
      </c>
      <c r="H995" s="7" t="s">
        <v>491</v>
      </c>
      <c r="I995" s="7" t="s">
        <v>44</v>
      </c>
      <c r="J995" s="19" t="str">
        <f>IFERROR(INDEX('Employee Info'!$C$3:$E$200,MATCH(Data6[[#This Row],[Name:]],'Employee Info'!$B$3:$B$200,0),MATCH(Data6[[#This Row],[Hours Type:]],'Employee Info'!$C$2:$E$2,0)),"")</f>
        <v/>
      </c>
      <c r="K995" s="19" t="str">
        <f>IFERROR(INDEX('Employee Info'!$C$3:$J$200,MATCH(Data6[[#This Row],[Name:]],'Employee Info'!$B$3:$B$200,0),MATCH(Data6[[#Headers],[Truck]],'Employee Info'!$C$2:$J$2,0)),"")</f>
        <v/>
      </c>
      <c r="L995" s="19" t="str">
        <f>IFERROR(INDEX('Employee Info'!$C$3:$J$200,MATCH(Data6[[#This Row],[Name:]],'Employee Info'!$B$3:$B$200,0),MATCH(Data6[[#Headers],[Phone]],'Employee Info'!$C$2:$J$2,0)),"")</f>
        <v/>
      </c>
      <c r="M995" s="19" t="str">
        <f>IFERROR(INDEX('Employee Info'!$C$3:$J$200,MATCH(Data6[[#This Row],[Name:]],'Employee Info'!$B$3:$B$200,0),MATCH(Data6[[#Headers],[Tech]],'Employee Info'!$C$2:$J$2,0)),"")</f>
        <v/>
      </c>
      <c r="N995" s="19" t="str">
        <f>IFERROR(INDEX('Employee Info'!$C$3:$J$200,MATCH(Data6[[#This Row],[Name:]],'Employee Info'!$B$3:$B$200,0),MATCH(Data6[[#Headers],[Other]],'Employee Info'!$C$2:$J$2,0)),"")</f>
        <v/>
      </c>
      <c r="O995" s="19">
        <f>IFERROR((Data6[[#This Row],[Hours:]]*SUM(Data6[[#This Row],[Rate]:[Other]])),"")</f>
        <v>0</v>
      </c>
      <c r="P995" s="7" t="str">
        <f>IF(Data6[[#This Row],[WO'#:]]="","Riley #","WO#")</f>
        <v>Riley #</v>
      </c>
      <c r="Q995" s="7">
        <f>IFERROR(WEEKNUM(Data6[[#This Row],[Date:]]),"")</f>
        <v>23</v>
      </c>
      <c r="R995" s="6">
        <f t="shared" si="45"/>
        <v>45445</v>
      </c>
      <c r="S995" s="6">
        <f>Data6[[#This Row],[Week Start]]+7</f>
        <v>45452</v>
      </c>
      <c r="T995" s="7" t="str">
        <f t="shared" si="46"/>
        <v>6/2/2024 - 6/9/2024</v>
      </c>
      <c r="U995" s="7" t="str">
        <f t="shared" si="47"/>
        <v>Time Card</v>
      </c>
      <c r="V995" s="8" t="str">
        <f>RIGHT(TEXT(Data6[[#This Row],[Date:]],"mmddyyyy"),4)</f>
        <v>2024</v>
      </c>
      <c r="W995" s="8" t="str">
        <f>MID(TEXT(Data6[[#This Row],[Date:]],"mmddyyyy"),3,2)</f>
        <v>05</v>
      </c>
      <c r="X995" s="8" t="str">
        <f>LEFT(TEXT(Data6[[#This Row],[Date:]],"mmddyyyy"),2)</f>
        <v>06</v>
      </c>
      <c r="Y995" s="6">
        <f>DATE(Data6[[#This Row],[Year]],Data6[[#This Row],[Month]],Data6[[#This Row],[Day]])</f>
        <v>45448</v>
      </c>
    </row>
    <row r="996" spans="1:25">
      <c r="A996" s="5">
        <v>45451.349514120368</v>
      </c>
      <c r="B996" s="7" t="s">
        <v>66</v>
      </c>
      <c r="C996" s="6" t="s">
        <v>882</v>
      </c>
      <c r="D996" s="7" t="s">
        <v>893</v>
      </c>
      <c r="E996" s="8">
        <v>1</v>
      </c>
      <c r="F996" s="7" t="s">
        <v>68</v>
      </c>
      <c r="G996" s="7" t="s">
        <v>68</v>
      </c>
      <c r="H996" s="7" t="s">
        <v>649</v>
      </c>
      <c r="I996" s="7" t="s">
        <v>44</v>
      </c>
      <c r="J996" s="19" t="str">
        <f>IFERROR(INDEX('Employee Info'!$C$3:$E$200,MATCH(Data6[[#This Row],[Name:]],'Employee Info'!$B$3:$B$200,0),MATCH(Data6[[#This Row],[Hours Type:]],'Employee Info'!$C$2:$E$2,0)),"")</f>
        <v/>
      </c>
      <c r="K996" s="19" t="str">
        <f>IFERROR(INDEX('Employee Info'!$C$3:$J$200,MATCH(Data6[[#This Row],[Name:]],'Employee Info'!$B$3:$B$200,0),MATCH(Data6[[#Headers],[Truck]],'Employee Info'!$C$2:$J$2,0)),"")</f>
        <v/>
      </c>
      <c r="L996" s="19" t="str">
        <f>IFERROR(INDEX('Employee Info'!$C$3:$J$200,MATCH(Data6[[#This Row],[Name:]],'Employee Info'!$B$3:$B$200,0),MATCH(Data6[[#Headers],[Phone]],'Employee Info'!$C$2:$J$2,0)),"")</f>
        <v/>
      </c>
      <c r="M996" s="19" t="str">
        <f>IFERROR(INDEX('Employee Info'!$C$3:$J$200,MATCH(Data6[[#This Row],[Name:]],'Employee Info'!$B$3:$B$200,0),MATCH(Data6[[#Headers],[Tech]],'Employee Info'!$C$2:$J$2,0)),"")</f>
        <v/>
      </c>
      <c r="N996" s="19" t="str">
        <f>IFERROR(INDEX('Employee Info'!$C$3:$J$200,MATCH(Data6[[#This Row],[Name:]],'Employee Info'!$B$3:$B$200,0),MATCH(Data6[[#Headers],[Other]],'Employee Info'!$C$2:$J$2,0)),"")</f>
        <v/>
      </c>
      <c r="O996" s="19">
        <f>IFERROR((Data6[[#This Row],[Hours:]]*SUM(Data6[[#This Row],[Rate]:[Other]])),"")</f>
        <v>0</v>
      </c>
      <c r="P996" s="7" t="str">
        <f>IF(Data6[[#This Row],[WO'#:]]="","Riley #","WO#")</f>
        <v>Riley #</v>
      </c>
      <c r="Q996" s="7">
        <f>IFERROR(WEEKNUM(Data6[[#This Row],[Date:]]),"")</f>
        <v>23</v>
      </c>
      <c r="R996" s="6">
        <f t="shared" si="45"/>
        <v>45445</v>
      </c>
      <c r="S996" s="6">
        <f>Data6[[#This Row],[Week Start]]+7</f>
        <v>45452</v>
      </c>
      <c r="T996" s="7" t="str">
        <f t="shared" si="46"/>
        <v>6/2/2024 - 6/9/2024</v>
      </c>
      <c r="U996" s="7" t="str">
        <f t="shared" si="47"/>
        <v>Time Card</v>
      </c>
      <c r="V996" s="8" t="str">
        <f>RIGHT(TEXT(Data6[[#This Row],[Date:]],"mmddyyyy"),4)</f>
        <v>2024</v>
      </c>
      <c r="W996" s="8" t="str">
        <f>MID(TEXT(Data6[[#This Row],[Date:]],"mmddyyyy"),3,2)</f>
        <v>05</v>
      </c>
      <c r="X996" s="8" t="str">
        <f>LEFT(TEXT(Data6[[#This Row],[Date:]],"mmddyyyy"),2)</f>
        <v>06</v>
      </c>
      <c r="Y996" s="6">
        <f>DATE(Data6[[#This Row],[Year]],Data6[[#This Row],[Month]],Data6[[#This Row],[Day]])</f>
        <v>45448</v>
      </c>
    </row>
    <row r="997" spans="1:25">
      <c r="A997" s="5">
        <v>45448.582899421293</v>
      </c>
      <c r="B997" s="7" t="s">
        <v>35</v>
      </c>
      <c r="C997" s="6" t="s">
        <v>882</v>
      </c>
      <c r="D997" s="7" t="s">
        <v>888</v>
      </c>
      <c r="E997" s="8">
        <v>1.5</v>
      </c>
      <c r="F997" s="7" t="s">
        <v>68</v>
      </c>
      <c r="G997" s="7" t="s">
        <v>68</v>
      </c>
      <c r="H997" s="7" t="s">
        <v>577</v>
      </c>
      <c r="I997" s="7" t="s">
        <v>44</v>
      </c>
      <c r="J997" s="19" t="str">
        <f>IFERROR(INDEX('Employee Info'!$C$3:$E$200,MATCH(Data6[[#This Row],[Name:]],'Employee Info'!$B$3:$B$200,0),MATCH(Data6[[#This Row],[Hours Type:]],'Employee Info'!$C$2:$E$2,0)),"")</f>
        <v/>
      </c>
      <c r="K997" s="19" t="str">
        <f>IFERROR(INDEX('Employee Info'!$C$3:$J$200,MATCH(Data6[[#This Row],[Name:]],'Employee Info'!$B$3:$B$200,0),MATCH(Data6[[#Headers],[Truck]],'Employee Info'!$C$2:$J$2,0)),"")</f>
        <v/>
      </c>
      <c r="L997" s="19" t="str">
        <f>IFERROR(INDEX('Employee Info'!$C$3:$J$200,MATCH(Data6[[#This Row],[Name:]],'Employee Info'!$B$3:$B$200,0),MATCH(Data6[[#Headers],[Phone]],'Employee Info'!$C$2:$J$2,0)),"")</f>
        <v/>
      </c>
      <c r="M997" s="19" t="str">
        <f>IFERROR(INDEX('Employee Info'!$C$3:$J$200,MATCH(Data6[[#This Row],[Name:]],'Employee Info'!$B$3:$B$200,0),MATCH(Data6[[#Headers],[Tech]],'Employee Info'!$C$2:$J$2,0)),"")</f>
        <v/>
      </c>
      <c r="N997" s="19" t="str">
        <f>IFERROR(INDEX('Employee Info'!$C$3:$J$200,MATCH(Data6[[#This Row],[Name:]],'Employee Info'!$B$3:$B$200,0),MATCH(Data6[[#Headers],[Other]],'Employee Info'!$C$2:$J$2,0)),"")</f>
        <v/>
      </c>
      <c r="O997" s="19">
        <f>IFERROR((Data6[[#This Row],[Hours:]]*SUM(Data6[[#This Row],[Rate]:[Other]])),"")</f>
        <v>0</v>
      </c>
      <c r="P997" s="7" t="str">
        <f>IF(Data6[[#This Row],[WO'#:]]="","Riley #","WO#")</f>
        <v>Riley #</v>
      </c>
      <c r="Q997" s="7">
        <f>IFERROR(WEEKNUM(Data6[[#This Row],[Date:]]),"")</f>
        <v>23</v>
      </c>
      <c r="R997" s="6">
        <f t="shared" si="45"/>
        <v>45445</v>
      </c>
      <c r="S997" s="6">
        <f>Data6[[#This Row],[Week Start]]+7</f>
        <v>45452</v>
      </c>
      <c r="T997" s="7" t="str">
        <f t="shared" si="46"/>
        <v>6/2/2024 - 6/9/2024</v>
      </c>
      <c r="U997" s="7" t="str">
        <f t="shared" si="47"/>
        <v>Time Card</v>
      </c>
      <c r="V997" s="8" t="str">
        <f>RIGHT(TEXT(Data6[[#This Row],[Date:]],"mmddyyyy"),4)</f>
        <v>2024</v>
      </c>
      <c r="W997" s="8" t="str">
        <f>MID(TEXT(Data6[[#This Row],[Date:]],"mmddyyyy"),3,2)</f>
        <v>05</v>
      </c>
      <c r="X997" s="8" t="str">
        <f>LEFT(TEXT(Data6[[#This Row],[Date:]],"mmddyyyy"),2)</f>
        <v>06</v>
      </c>
      <c r="Y997" s="6">
        <f>DATE(Data6[[#This Row],[Year]],Data6[[#This Row],[Month]],Data6[[#This Row],[Day]])</f>
        <v>45448</v>
      </c>
    </row>
    <row r="998" spans="1:25">
      <c r="A998" s="5">
        <v>45448.586638657405</v>
      </c>
      <c r="B998" s="7" t="s">
        <v>492</v>
      </c>
      <c r="C998" s="6" t="s">
        <v>882</v>
      </c>
      <c r="D998" s="7" t="s">
        <v>890</v>
      </c>
      <c r="E998" s="8">
        <v>5</v>
      </c>
      <c r="F998" s="7" t="s">
        <v>68</v>
      </c>
      <c r="G998" s="7" t="s">
        <v>68</v>
      </c>
      <c r="H998" s="7" t="s">
        <v>536</v>
      </c>
      <c r="I998" s="7" t="s">
        <v>44</v>
      </c>
      <c r="J998" s="19" t="str">
        <f>IFERROR(INDEX('Employee Info'!$C$3:$E$200,MATCH(Data6[[#This Row],[Name:]],'Employee Info'!$B$3:$B$200,0),MATCH(Data6[[#This Row],[Hours Type:]],'Employee Info'!$C$2:$E$2,0)),"")</f>
        <v/>
      </c>
      <c r="K998" s="19" t="str">
        <f>IFERROR(INDEX('Employee Info'!$C$3:$J$200,MATCH(Data6[[#This Row],[Name:]],'Employee Info'!$B$3:$B$200,0),MATCH(Data6[[#Headers],[Truck]],'Employee Info'!$C$2:$J$2,0)),"")</f>
        <v/>
      </c>
      <c r="L998" s="19" t="str">
        <f>IFERROR(INDEX('Employee Info'!$C$3:$J$200,MATCH(Data6[[#This Row],[Name:]],'Employee Info'!$B$3:$B$200,0),MATCH(Data6[[#Headers],[Phone]],'Employee Info'!$C$2:$J$2,0)),"")</f>
        <v/>
      </c>
      <c r="M998" s="19" t="str">
        <f>IFERROR(INDEX('Employee Info'!$C$3:$J$200,MATCH(Data6[[#This Row],[Name:]],'Employee Info'!$B$3:$B$200,0),MATCH(Data6[[#Headers],[Tech]],'Employee Info'!$C$2:$J$2,0)),"")</f>
        <v/>
      </c>
      <c r="N998" s="19" t="str">
        <f>IFERROR(INDEX('Employee Info'!$C$3:$J$200,MATCH(Data6[[#This Row],[Name:]],'Employee Info'!$B$3:$B$200,0),MATCH(Data6[[#Headers],[Other]],'Employee Info'!$C$2:$J$2,0)),"")</f>
        <v/>
      </c>
      <c r="O998" s="19">
        <f>IFERROR((Data6[[#This Row],[Hours:]]*SUM(Data6[[#This Row],[Rate]:[Other]])),"")</f>
        <v>0</v>
      </c>
      <c r="P998" s="7" t="str">
        <f>IF(Data6[[#This Row],[WO'#:]]="","Riley #","WO#")</f>
        <v>Riley #</v>
      </c>
      <c r="Q998" s="7">
        <f>IFERROR(WEEKNUM(Data6[[#This Row],[Date:]]),"")</f>
        <v>23</v>
      </c>
      <c r="R998" s="6">
        <f t="shared" si="45"/>
        <v>45445</v>
      </c>
      <c r="S998" s="6">
        <f>Data6[[#This Row],[Week Start]]+7</f>
        <v>45452</v>
      </c>
      <c r="T998" s="7" t="str">
        <f t="shared" si="46"/>
        <v>6/2/2024 - 6/9/2024</v>
      </c>
      <c r="U998" s="7" t="str">
        <f t="shared" si="47"/>
        <v>Time Card</v>
      </c>
      <c r="V998" s="8" t="str">
        <f>RIGHT(TEXT(Data6[[#This Row],[Date:]],"mmddyyyy"),4)</f>
        <v>2024</v>
      </c>
      <c r="W998" s="8" t="str">
        <f>MID(TEXT(Data6[[#This Row],[Date:]],"mmddyyyy"),3,2)</f>
        <v>05</v>
      </c>
      <c r="X998" s="8" t="str">
        <f>LEFT(TEXT(Data6[[#This Row],[Date:]],"mmddyyyy"),2)</f>
        <v>06</v>
      </c>
      <c r="Y998" s="6">
        <f>DATE(Data6[[#This Row],[Year]],Data6[[#This Row],[Month]],Data6[[#This Row],[Day]])</f>
        <v>45448</v>
      </c>
    </row>
    <row r="999" spans="1:25">
      <c r="A999" s="5">
        <v>45448.586730555558</v>
      </c>
      <c r="B999" s="7" t="s">
        <v>65</v>
      </c>
      <c r="C999" s="6" t="s">
        <v>882</v>
      </c>
      <c r="D999" s="7" t="s">
        <v>890</v>
      </c>
      <c r="E999" s="8">
        <v>5</v>
      </c>
      <c r="F999" s="7" t="s">
        <v>68</v>
      </c>
      <c r="G999" s="7" t="s">
        <v>68</v>
      </c>
      <c r="H999" s="7" t="s">
        <v>536</v>
      </c>
      <c r="I999" s="7" t="s">
        <v>44</v>
      </c>
      <c r="J999" s="19" t="str">
        <f>IFERROR(INDEX('Employee Info'!$C$3:$E$200,MATCH(Data6[[#This Row],[Name:]],'Employee Info'!$B$3:$B$200,0),MATCH(Data6[[#This Row],[Hours Type:]],'Employee Info'!$C$2:$E$2,0)),"")</f>
        <v/>
      </c>
      <c r="K999" s="19" t="str">
        <f>IFERROR(INDEX('Employee Info'!$C$3:$J$200,MATCH(Data6[[#This Row],[Name:]],'Employee Info'!$B$3:$B$200,0),MATCH(Data6[[#Headers],[Truck]],'Employee Info'!$C$2:$J$2,0)),"")</f>
        <v/>
      </c>
      <c r="L999" s="19" t="str">
        <f>IFERROR(INDEX('Employee Info'!$C$3:$J$200,MATCH(Data6[[#This Row],[Name:]],'Employee Info'!$B$3:$B$200,0),MATCH(Data6[[#Headers],[Phone]],'Employee Info'!$C$2:$J$2,0)),"")</f>
        <v/>
      </c>
      <c r="M999" s="19" t="str">
        <f>IFERROR(INDEX('Employee Info'!$C$3:$J$200,MATCH(Data6[[#This Row],[Name:]],'Employee Info'!$B$3:$B$200,0),MATCH(Data6[[#Headers],[Tech]],'Employee Info'!$C$2:$J$2,0)),"")</f>
        <v/>
      </c>
      <c r="N999" s="19" t="str">
        <f>IFERROR(INDEX('Employee Info'!$C$3:$J$200,MATCH(Data6[[#This Row],[Name:]],'Employee Info'!$B$3:$B$200,0),MATCH(Data6[[#Headers],[Other]],'Employee Info'!$C$2:$J$2,0)),"")</f>
        <v/>
      </c>
      <c r="O999" s="19">
        <f>IFERROR((Data6[[#This Row],[Hours:]]*SUM(Data6[[#This Row],[Rate]:[Other]])),"")</f>
        <v>0</v>
      </c>
      <c r="P999" s="7" t="str">
        <f>IF(Data6[[#This Row],[WO'#:]]="","Riley #","WO#")</f>
        <v>Riley #</v>
      </c>
      <c r="Q999" s="7">
        <f>IFERROR(WEEKNUM(Data6[[#This Row],[Date:]]),"")</f>
        <v>23</v>
      </c>
      <c r="R999" s="6">
        <f t="shared" si="45"/>
        <v>45445</v>
      </c>
      <c r="S999" s="6">
        <f>Data6[[#This Row],[Week Start]]+7</f>
        <v>45452</v>
      </c>
      <c r="T999" s="7" t="str">
        <f t="shared" si="46"/>
        <v>6/2/2024 - 6/9/2024</v>
      </c>
      <c r="U999" s="7" t="str">
        <f t="shared" si="47"/>
        <v>Time Card</v>
      </c>
      <c r="V999" s="8" t="str">
        <f>RIGHT(TEXT(Data6[[#This Row],[Date:]],"mmddyyyy"),4)</f>
        <v>2024</v>
      </c>
      <c r="W999" s="8" t="str">
        <f>MID(TEXT(Data6[[#This Row],[Date:]],"mmddyyyy"),3,2)</f>
        <v>05</v>
      </c>
      <c r="X999" s="8" t="str">
        <f>LEFT(TEXT(Data6[[#This Row],[Date:]],"mmddyyyy"),2)</f>
        <v>06</v>
      </c>
      <c r="Y999" s="6">
        <f>DATE(Data6[[#This Row],[Year]],Data6[[#This Row],[Month]],Data6[[#This Row],[Day]])</f>
        <v>45448</v>
      </c>
    </row>
    <row r="1000" spans="1:25">
      <c r="A1000" s="5">
        <v>45449.243719444443</v>
      </c>
      <c r="B1000" s="7" t="s">
        <v>31</v>
      </c>
      <c r="C1000" s="6" t="s">
        <v>882</v>
      </c>
      <c r="D1000" s="7" t="s">
        <v>835</v>
      </c>
      <c r="E1000" s="8">
        <v>1</v>
      </c>
      <c r="F1000" s="7" t="s">
        <v>68</v>
      </c>
      <c r="G1000" s="7" t="s">
        <v>68</v>
      </c>
      <c r="H1000" s="7" t="s">
        <v>697</v>
      </c>
      <c r="I1000" s="7" t="s">
        <v>44</v>
      </c>
      <c r="J1000" s="19" t="str">
        <f>IFERROR(INDEX('Employee Info'!$C$3:$E$200,MATCH(Data6[[#This Row],[Name:]],'Employee Info'!$B$3:$B$200,0),MATCH(Data6[[#This Row],[Hours Type:]],'Employee Info'!$C$2:$E$2,0)),"")</f>
        <v/>
      </c>
      <c r="K1000" s="19" t="str">
        <f>IFERROR(INDEX('Employee Info'!$C$3:$J$200,MATCH(Data6[[#This Row],[Name:]],'Employee Info'!$B$3:$B$200,0),MATCH(Data6[[#Headers],[Truck]],'Employee Info'!$C$2:$J$2,0)),"")</f>
        <v/>
      </c>
      <c r="L1000" s="19" t="str">
        <f>IFERROR(INDEX('Employee Info'!$C$3:$J$200,MATCH(Data6[[#This Row],[Name:]],'Employee Info'!$B$3:$B$200,0),MATCH(Data6[[#Headers],[Phone]],'Employee Info'!$C$2:$J$2,0)),"")</f>
        <v/>
      </c>
      <c r="M1000" s="19" t="str">
        <f>IFERROR(INDEX('Employee Info'!$C$3:$J$200,MATCH(Data6[[#This Row],[Name:]],'Employee Info'!$B$3:$B$200,0),MATCH(Data6[[#Headers],[Tech]],'Employee Info'!$C$2:$J$2,0)),"")</f>
        <v/>
      </c>
      <c r="N1000" s="19" t="str">
        <f>IFERROR(INDEX('Employee Info'!$C$3:$J$200,MATCH(Data6[[#This Row],[Name:]],'Employee Info'!$B$3:$B$200,0),MATCH(Data6[[#Headers],[Other]],'Employee Info'!$C$2:$J$2,0)),"")</f>
        <v/>
      </c>
      <c r="O1000" s="19">
        <f>IFERROR((Data6[[#This Row],[Hours:]]*SUM(Data6[[#This Row],[Rate]:[Other]])),"")</f>
        <v>0</v>
      </c>
      <c r="P1000" s="7" t="str">
        <f>IF(Data6[[#This Row],[WO'#:]]="","Riley #","WO#")</f>
        <v>Riley #</v>
      </c>
      <c r="Q1000" s="7">
        <f>IFERROR(WEEKNUM(Data6[[#This Row],[Date:]]),"")</f>
        <v>23</v>
      </c>
      <c r="R1000" s="6">
        <f t="shared" si="45"/>
        <v>45445</v>
      </c>
      <c r="S1000" s="6">
        <f>Data6[[#This Row],[Week Start]]+7</f>
        <v>45452</v>
      </c>
      <c r="T1000" s="7" t="str">
        <f t="shared" si="46"/>
        <v>6/2/2024 - 6/9/2024</v>
      </c>
      <c r="U1000" s="7" t="str">
        <f t="shared" si="47"/>
        <v>Time Card</v>
      </c>
      <c r="V1000" s="8" t="str">
        <f>RIGHT(TEXT(Data6[[#This Row],[Date:]],"mmddyyyy"),4)</f>
        <v>2024</v>
      </c>
      <c r="W1000" s="8" t="str">
        <f>MID(TEXT(Data6[[#This Row],[Date:]],"mmddyyyy"),3,2)</f>
        <v>05</v>
      </c>
      <c r="X1000" s="8" t="str">
        <f>LEFT(TEXT(Data6[[#This Row],[Date:]],"mmddyyyy"),2)</f>
        <v>06</v>
      </c>
      <c r="Y1000" s="6">
        <f>DATE(Data6[[#This Row],[Year]],Data6[[#This Row],[Month]],Data6[[#This Row],[Day]])</f>
        <v>45448</v>
      </c>
    </row>
    <row r="1001" spans="1:25">
      <c r="A1001" s="5">
        <v>45451.34637673611</v>
      </c>
      <c r="B1001" s="7" t="s">
        <v>66</v>
      </c>
      <c r="C1001" s="6" t="s">
        <v>895</v>
      </c>
      <c r="D1001" s="7" t="s">
        <v>883</v>
      </c>
      <c r="E1001" s="8">
        <v>6</v>
      </c>
      <c r="F1001" s="7">
        <v>6984733</v>
      </c>
      <c r="G1001" s="7" t="s">
        <v>68</v>
      </c>
      <c r="H1001" s="7" t="s">
        <v>756</v>
      </c>
      <c r="I1001" s="7" t="s">
        <v>44</v>
      </c>
      <c r="J1001" s="19" t="str">
        <f>IFERROR(INDEX('Employee Info'!$C$3:$E$200,MATCH(Data6[[#This Row],[Name:]],'Employee Info'!$B$3:$B$200,0),MATCH(Data6[[#This Row],[Hours Type:]],'Employee Info'!$C$2:$E$2,0)),"")</f>
        <v/>
      </c>
      <c r="K1001" s="19" t="str">
        <f>IFERROR(INDEX('Employee Info'!$C$3:$J$200,MATCH(Data6[[#This Row],[Name:]],'Employee Info'!$B$3:$B$200,0),MATCH(Data6[[#Headers],[Truck]],'Employee Info'!$C$2:$J$2,0)),"")</f>
        <v/>
      </c>
      <c r="L1001" s="19" t="str">
        <f>IFERROR(INDEX('Employee Info'!$C$3:$J$200,MATCH(Data6[[#This Row],[Name:]],'Employee Info'!$B$3:$B$200,0),MATCH(Data6[[#Headers],[Phone]],'Employee Info'!$C$2:$J$2,0)),"")</f>
        <v/>
      </c>
      <c r="M1001" s="19" t="str">
        <f>IFERROR(INDEX('Employee Info'!$C$3:$J$200,MATCH(Data6[[#This Row],[Name:]],'Employee Info'!$B$3:$B$200,0),MATCH(Data6[[#Headers],[Tech]],'Employee Info'!$C$2:$J$2,0)),"")</f>
        <v/>
      </c>
      <c r="N1001" s="19" t="str">
        <f>IFERROR(INDEX('Employee Info'!$C$3:$J$200,MATCH(Data6[[#This Row],[Name:]],'Employee Info'!$B$3:$B$200,0),MATCH(Data6[[#Headers],[Other]],'Employee Info'!$C$2:$J$2,0)),"")</f>
        <v/>
      </c>
      <c r="O1001" s="19">
        <f>IFERROR((Data6[[#This Row],[Hours:]]*SUM(Data6[[#This Row],[Rate]:[Other]])),"")</f>
        <v>0</v>
      </c>
      <c r="P1001" s="7" t="str">
        <f>IF(Data6[[#This Row],[WO'#:]]="","Riley #","WO#")</f>
        <v>WO#</v>
      </c>
      <c r="Q1001" s="7">
        <f>IFERROR(WEEKNUM(Data6[[#This Row],[Date:]]),"")</f>
        <v>23</v>
      </c>
      <c r="R1001" s="6">
        <f t="shared" si="45"/>
        <v>45445</v>
      </c>
      <c r="S1001" s="6">
        <f>Data6[[#This Row],[Week Start]]+7</f>
        <v>45452</v>
      </c>
      <c r="T1001" s="7" t="str">
        <f t="shared" si="46"/>
        <v>6/2/2024 - 6/9/2024</v>
      </c>
      <c r="U1001" s="7" t="str">
        <f t="shared" si="47"/>
        <v>Time Card</v>
      </c>
      <c r="V1001" s="8" t="str">
        <f>RIGHT(TEXT(Data6[[#This Row],[Date:]],"mmddyyyy"),4)</f>
        <v>2024</v>
      </c>
      <c r="W1001" s="8" t="str">
        <f>MID(TEXT(Data6[[#This Row],[Date:]],"mmddyyyy"),3,2)</f>
        <v>06</v>
      </c>
      <c r="X1001" s="8" t="str">
        <f>LEFT(TEXT(Data6[[#This Row],[Date:]],"mmddyyyy"),2)</f>
        <v>06</v>
      </c>
      <c r="Y1001" s="6">
        <f>DATE(Data6[[#This Row],[Year]],Data6[[#This Row],[Month]],Data6[[#This Row],[Day]])</f>
        <v>45449</v>
      </c>
    </row>
    <row r="1002" spans="1:25">
      <c r="A1002" s="5">
        <v>45449.541843981482</v>
      </c>
      <c r="B1002" s="7" t="s">
        <v>31</v>
      </c>
      <c r="C1002" s="6" t="s">
        <v>895</v>
      </c>
      <c r="D1002" s="7" t="s">
        <v>884</v>
      </c>
      <c r="E1002" s="8">
        <v>7</v>
      </c>
      <c r="F1002" s="7">
        <v>7098027</v>
      </c>
      <c r="G1002" s="7" t="s">
        <v>68</v>
      </c>
      <c r="H1002" s="7" t="s">
        <v>756</v>
      </c>
      <c r="I1002" s="7" t="s">
        <v>44</v>
      </c>
      <c r="J1002" s="19" t="str">
        <f>IFERROR(INDEX('Employee Info'!$C$3:$E$200,MATCH(Data6[[#This Row],[Name:]],'Employee Info'!$B$3:$B$200,0),MATCH(Data6[[#This Row],[Hours Type:]],'Employee Info'!$C$2:$E$2,0)),"")</f>
        <v/>
      </c>
      <c r="K1002" s="19" t="str">
        <f>IFERROR(INDEX('Employee Info'!$C$3:$J$200,MATCH(Data6[[#This Row],[Name:]],'Employee Info'!$B$3:$B$200,0),MATCH(Data6[[#Headers],[Truck]],'Employee Info'!$C$2:$J$2,0)),"")</f>
        <v/>
      </c>
      <c r="L1002" s="19" t="str">
        <f>IFERROR(INDEX('Employee Info'!$C$3:$J$200,MATCH(Data6[[#This Row],[Name:]],'Employee Info'!$B$3:$B$200,0),MATCH(Data6[[#Headers],[Phone]],'Employee Info'!$C$2:$J$2,0)),"")</f>
        <v/>
      </c>
      <c r="M1002" s="19" t="str">
        <f>IFERROR(INDEX('Employee Info'!$C$3:$J$200,MATCH(Data6[[#This Row],[Name:]],'Employee Info'!$B$3:$B$200,0),MATCH(Data6[[#Headers],[Tech]],'Employee Info'!$C$2:$J$2,0)),"")</f>
        <v/>
      </c>
      <c r="N1002" s="19" t="str">
        <f>IFERROR(INDEX('Employee Info'!$C$3:$J$200,MATCH(Data6[[#This Row],[Name:]],'Employee Info'!$B$3:$B$200,0),MATCH(Data6[[#Headers],[Other]],'Employee Info'!$C$2:$J$2,0)),"")</f>
        <v/>
      </c>
      <c r="O1002" s="19">
        <f>IFERROR((Data6[[#This Row],[Hours:]]*SUM(Data6[[#This Row],[Rate]:[Other]])),"")</f>
        <v>0</v>
      </c>
      <c r="P1002" s="7" t="str">
        <f>IF(Data6[[#This Row],[WO'#:]]="","Riley #","WO#")</f>
        <v>WO#</v>
      </c>
      <c r="Q1002" s="7">
        <f>IFERROR(WEEKNUM(Data6[[#This Row],[Date:]]),"")</f>
        <v>23</v>
      </c>
      <c r="R1002" s="6">
        <f t="shared" si="45"/>
        <v>45445</v>
      </c>
      <c r="S1002" s="6">
        <f>Data6[[#This Row],[Week Start]]+7</f>
        <v>45452</v>
      </c>
      <c r="T1002" s="7" t="str">
        <f t="shared" si="46"/>
        <v>6/2/2024 - 6/9/2024</v>
      </c>
      <c r="U1002" s="7" t="str">
        <f t="shared" si="47"/>
        <v>Time Card</v>
      </c>
      <c r="V1002" s="8" t="str">
        <f>RIGHT(TEXT(Data6[[#This Row],[Date:]],"mmddyyyy"),4)</f>
        <v>2024</v>
      </c>
      <c r="W1002" s="8" t="str">
        <f>MID(TEXT(Data6[[#This Row],[Date:]],"mmddyyyy"),3,2)</f>
        <v>06</v>
      </c>
      <c r="X1002" s="8" t="str">
        <f>LEFT(TEXT(Data6[[#This Row],[Date:]],"mmddyyyy"),2)</f>
        <v>06</v>
      </c>
      <c r="Y1002" s="6">
        <f>DATE(Data6[[#This Row],[Year]],Data6[[#This Row],[Month]],Data6[[#This Row],[Day]])</f>
        <v>45449</v>
      </c>
    </row>
    <row r="1003" spans="1:25">
      <c r="A1003" s="5">
        <v>45451.345449189816</v>
      </c>
      <c r="B1003" s="7" t="s">
        <v>66</v>
      </c>
      <c r="C1003" s="6" t="s">
        <v>895</v>
      </c>
      <c r="D1003" s="7" t="s">
        <v>896</v>
      </c>
      <c r="E1003" s="8">
        <v>2</v>
      </c>
      <c r="F1003" s="7">
        <v>7098027</v>
      </c>
      <c r="G1003" s="7" t="s">
        <v>68</v>
      </c>
      <c r="H1003" s="7" t="s">
        <v>756</v>
      </c>
      <c r="I1003" s="7" t="s">
        <v>44</v>
      </c>
      <c r="J1003" s="19" t="str">
        <f>IFERROR(INDEX('Employee Info'!$C$3:$E$200,MATCH(Data6[[#This Row],[Name:]],'Employee Info'!$B$3:$B$200,0),MATCH(Data6[[#This Row],[Hours Type:]],'Employee Info'!$C$2:$E$2,0)),"")</f>
        <v/>
      </c>
      <c r="K1003" s="19" t="str">
        <f>IFERROR(INDEX('Employee Info'!$C$3:$J$200,MATCH(Data6[[#This Row],[Name:]],'Employee Info'!$B$3:$B$200,0),MATCH(Data6[[#Headers],[Truck]],'Employee Info'!$C$2:$J$2,0)),"")</f>
        <v/>
      </c>
      <c r="L1003" s="19" t="str">
        <f>IFERROR(INDEX('Employee Info'!$C$3:$J$200,MATCH(Data6[[#This Row],[Name:]],'Employee Info'!$B$3:$B$200,0),MATCH(Data6[[#Headers],[Phone]],'Employee Info'!$C$2:$J$2,0)),"")</f>
        <v/>
      </c>
      <c r="M1003" s="19" t="str">
        <f>IFERROR(INDEX('Employee Info'!$C$3:$J$200,MATCH(Data6[[#This Row],[Name:]],'Employee Info'!$B$3:$B$200,0),MATCH(Data6[[#Headers],[Tech]],'Employee Info'!$C$2:$J$2,0)),"")</f>
        <v/>
      </c>
      <c r="N1003" s="19" t="str">
        <f>IFERROR(INDEX('Employee Info'!$C$3:$J$200,MATCH(Data6[[#This Row],[Name:]],'Employee Info'!$B$3:$B$200,0),MATCH(Data6[[#Headers],[Other]],'Employee Info'!$C$2:$J$2,0)),"")</f>
        <v/>
      </c>
      <c r="O1003" s="19">
        <f>IFERROR((Data6[[#This Row],[Hours:]]*SUM(Data6[[#This Row],[Rate]:[Other]])),"")</f>
        <v>0</v>
      </c>
      <c r="P1003" s="7" t="str">
        <f>IF(Data6[[#This Row],[WO'#:]]="","Riley #","WO#")</f>
        <v>WO#</v>
      </c>
      <c r="Q1003" s="7">
        <f>IFERROR(WEEKNUM(Data6[[#This Row],[Date:]]),"")</f>
        <v>23</v>
      </c>
      <c r="R1003" s="6">
        <f t="shared" si="45"/>
        <v>45445</v>
      </c>
      <c r="S1003" s="6">
        <f>Data6[[#This Row],[Week Start]]+7</f>
        <v>45452</v>
      </c>
      <c r="T1003" s="7" t="str">
        <f t="shared" si="46"/>
        <v>6/2/2024 - 6/9/2024</v>
      </c>
      <c r="U1003" s="7" t="str">
        <f t="shared" si="47"/>
        <v>Time Card</v>
      </c>
      <c r="V1003" s="8" t="str">
        <f>RIGHT(TEXT(Data6[[#This Row],[Date:]],"mmddyyyy"),4)</f>
        <v>2024</v>
      </c>
      <c r="W1003" s="8" t="str">
        <f>MID(TEXT(Data6[[#This Row],[Date:]],"mmddyyyy"),3,2)</f>
        <v>06</v>
      </c>
      <c r="X1003" s="8" t="str">
        <f>LEFT(TEXT(Data6[[#This Row],[Date:]],"mmddyyyy"),2)</f>
        <v>06</v>
      </c>
      <c r="Y1003" s="6">
        <f>DATE(Data6[[#This Row],[Year]],Data6[[#This Row],[Month]],Data6[[#This Row],[Day]])</f>
        <v>45449</v>
      </c>
    </row>
    <row r="1004" spans="1:25">
      <c r="A1004" s="5">
        <v>45451.345659375002</v>
      </c>
      <c r="B1004" s="7" t="s">
        <v>66</v>
      </c>
      <c r="C1004" s="6" t="s">
        <v>895</v>
      </c>
      <c r="D1004" s="7" t="s">
        <v>896</v>
      </c>
      <c r="E1004" s="8">
        <v>2</v>
      </c>
      <c r="F1004" s="7">
        <v>7098027</v>
      </c>
      <c r="G1004" s="7" t="s">
        <v>68</v>
      </c>
      <c r="H1004" s="7" t="s">
        <v>756</v>
      </c>
      <c r="I1004" s="7" t="s">
        <v>45</v>
      </c>
      <c r="J1004" s="19" t="str">
        <f>IFERROR(INDEX('Employee Info'!$C$3:$E$200,MATCH(Data6[[#This Row],[Name:]],'Employee Info'!$B$3:$B$200,0),MATCH(Data6[[#This Row],[Hours Type:]],'Employee Info'!$C$2:$E$2,0)),"")</f>
        <v/>
      </c>
      <c r="K1004" s="19" t="str">
        <f>IFERROR(INDEX('Employee Info'!$C$3:$J$200,MATCH(Data6[[#This Row],[Name:]],'Employee Info'!$B$3:$B$200,0),MATCH(Data6[[#Headers],[Truck]],'Employee Info'!$C$2:$J$2,0)),"")</f>
        <v/>
      </c>
      <c r="L1004" s="19" t="str">
        <f>IFERROR(INDEX('Employee Info'!$C$3:$J$200,MATCH(Data6[[#This Row],[Name:]],'Employee Info'!$B$3:$B$200,0),MATCH(Data6[[#Headers],[Phone]],'Employee Info'!$C$2:$J$2,0)),"")</f>
        <v/>
      </c>
      <c r="M1004" s="19" t="str">
        <f>IFERROR(INDEX('Employee Info'!$C$3:$J$200,MATCH(Data6[[#This Row],[Name:]],'Employee Info'!$B$3:$B$200,0),MATCH(Data6[[#Headers],[Tech]],'Employee Info'!$C$2:$J$2,0)),"")</f>
        <v/>
      </c>
      <c r="N1004" s="19" t="str">
        <f>IFERROR(INDEX('Employee Info'!$C$3:$J$200,MATCH(Data6[[#This Row],[Name:]],'Employee Info'!$B$3:$B$200,0),MATCH(Data6[[#Headers],[Other]],'Employee Info'!$C$2:$J$2,0)),"")</f>
        <v/>
      </c>
      <c r="O1004" s="19">
        <f>IFERROR((Data6[[#This Row],[Hours:]]*SUM(Data6[[#This Row],[Rate]:[Other]])),"")</f>
        <v>0</v>
      </c>
      <c r="P1004" s="7" t="str">
        <f>IF(Data6[[#This Row],[WO'#:]]="","Riley #","WO#")</f>
        <v>WO#</v>
      </c>
      <c r="Q1004" s="7">
        <f>IFERROR(WEEKNUM(Data6[[#This Row],[Date:]]),"")</f>
        <v>23</v>
      </c>
      <c r="R1004" s="6">
        <f t="shared" si="45"/>
        <v>45445</v>
      </c>
      <c r="S1004" s="6">
        <f>Data6[[#This Row],[Week Start]]+7</f>
        <v>45452</v>
      </c>
      <c r="T1004" s="7" t="str">
        <f t="shared" si="46"/>
        <v>6/2/2024 - 6/9/2024</v>
      </c>
      <c r="U1004" s="7" t="str">
        <f t="shared" si="47"/>
        <v>Time Card</v>
      </c>
      <c r="V1004" s="8" t="str">
        <f>RIGHT(TEXT(Data6[[#This Row],[Date:]],"mmddyyyy"),4)</f>
        <v>2024</v>
      </c>
      <c r="W1004" s="8" t="str">
        <f>MID(TEXT(Data6[[#This Row],[Date:]],"mmddyyyy"),3,2)</f>
        <v>06</v>
      </c>
      <c r="X1004" s="8" t="str">
        <f>LEFT(TEXT(Data6[[#This Row],[Date:]],"mmddyyyy"),2)</f>
        <v>06</v>
      </c>
      <c r="Y1004" s="6">
        <f>DATE(Data6[[#This Row],[Year]],Data6[[#This Row],[Month]],Data6[[#This Row],[Day]])</f>
        <v>45449</v>
      </c>
    </row>
    <row r="1005" spans="1:25">
      <c r="A1005" s="5">
        <v>45450.423712731485</v>
      </c>
      <c r="B1005" s="7" t="s">
        <v>34</v>
      </c>
      <c r="C1005" s="6" t="s">
        <v>895</v>
      </c>
      <c r="D1005" s="7" t="s">
        <v>900</v>
      </c>
      <c r="E1005" s="8">
        <v>7</v>
      </c>
      <c r="F1005" s="7" t="s">
        <v>68</v>
      </c>
      <c r="G1005" s="7" t="s">
        <v>68</v>
      </c>
      <c r="H1005" s="7" t="s">
        <v>901</v>
      </c>
      <c r="I1005" s="7" t="s">
        <v>44</v>
      </c>
      <c r="J1005" s="19" t="str">
        <f>IFERROR(INDEX('Employee Info'!$C$3:$E$200,MATCH(Data6[[#This Row],[Name:]],'Employee Info'!$B$3:$B$200,0),MATCH(Data6[[#This Row],[Hours Type:]],'Employee Info'!$C$2:$E$2,0)),"")</f>
        <v/>
      </c>
      <c r="K1005" s="19" t="str">
        <f>IFERROR(INDEX('Employee Info'!$C$3:$J$200,MATCH(Data6[[#This Row],[Name:]],'Employee Info'!$B$3:$B$200,0),MATCH(Data6[[#Headers],[Truck]],'Employee Info'!$C$2:$J$2,0)),"")</f>
        <v/>
      </c>
      <c r="L1005" s="19" t="str">
        <f>IFERROR(INDEX('Employee Info'!$C$3:$J$200,MATCH(Data6[[#This Row],[Name:]],'Employee Info'!$B$3:$B$200,0),MATCH(Data6[[#Headers],[Phone]],'Employee Info'!$C$2:$J$2,0)),"")</f>
        <v/>
      </c>
      <c r="M1005" s="19" t="str">
        <f>IFERROR(INDEX('Employee Info'!$C$3:$J$200,MATCH(Data6[[#This Row],[Name:]],'Employee Info'!$B$3:$B$200,0),MATCH(Data6[[#Headers],[Tech]],'Employee Info'!$C$2:$J$2,0)),"")</f>
        <v/>
      </c>
      <c r="N1005" s="19" t="str">
        <f>IFERROR(INDEX('Employee Info'!$C$3:$J$200,MATCH(Data6[[#This Row],[Name:]],'Employee Info'!$B$3:$B$200,0),MATCH(Data6[[#Headers],[Other]],'Employee Info'!$C$2:$J$2,0)),"")</f>
        <v/>
      </c>
      <c r="O1005" s="19">
        <f>IFERROR((Data6[[#This Row],[Hours:]]*SUM(Data6[[#This Row],[Rate]:[Other]])),"")</f>
        <v>0</v>
      </c>
      <c r="P1005" s="7" t="str">
        <f>IF(Data6[[#This Row],[WO'#:]]="","Riley #","WO#")</f>
        <v>Riley #</v>
      </c>
      <c r="Q1005" s="7">
        <f>IFERROR(WEEKNUM(Data6[[#This Row],[Date:]]),"")</f>
        <v>23</v>
      </c>
      <c r="R1005" s="6">
        <f t="shared" si="45"/>
        <v>45445</v>
      </c>
      <c r="S1005" s="6">
        <f>Data6[[#This Row],[Week Start]]+7</f>
        <v>45452</v>
      </c>
      <c r="T1005" s="7" t="str">
        <f t="shared" si="46"/>
        <v>6/2/2024 - 6/9/2024</v>
      </c>
      <c r="U1005" s="7" t="str">
        <f t="shared" si="47"/>
        <v>Time Card</v>
      </c>
      <c r="V1005" s="8" t="str">
        <f>RIGHT(TEXT(Data6[[#This Row],[Date:]],"mmddyyyy"),4)</f>
        <v>2024</v>
      </c>
      <c r="W1005" s="8" t="str">
        <f>MID(TEXT(Data6[[#This Row],[Date:]],"mmddyyyy"),3,2)</f>
        <v>06</v>
      </c>
      <c r="X1005" s="8" t="str">
        <f>LEFT(TEXT(Data6[[#This Row],[Date:]],"mmddyyyy"),2)</f>
        <v>06</v>
      </c>
      <c r="Y1005" s="6">
        <f>DATE(Data6[[#This Row],[Year]],Data6[[#This Row],[Month]],Data6[[#This Row],[Day]])</f>
        <v>45449</v>
      </c>
    </row>
    <row r="1006" spans="1:25">
      <c r="A1006" s="5">
        <v>45450.490100694442</v>
      </c>
      <c r="B1006" s="7" t="s">
        <v>34</v>
      </c>
      <c r="C1006" s="6" t="s">
        <v>895</v>
      </c>
      <c r="D1006" s="7" t="s">
        <v>900</v>
      </c>
      <c r="E1006" s="8">
        <v>7</v>
      </c>
      <c r="F1006" s="7" t="s">
        <v>68</v>
      </c>
      <c r="G1006" s="7" t="s">
        <v>68</v>
      </c>
      <c r="H1006" s="7" t="s">
        <v>491</v>
      </c>
      <c r="I1006" s="7" t="s">
        <v>44</v>
      </c>
      <c r="J1006" s="19" t="str">
        <f>IFERROR(INDEX('Employee Info'!$C$3:$E$200,MATCH(Data6[[#This Row],[Name:]],'Employee Info'!$B$3:$B$200,0),MATCH(Data6[[#This Row],[Hours Type:]],'Employee Info'!$C$2:$E$2,0)),"")</f>
        <v/>
      </c>
      <c r="K1006" s="19" t="str">
        <f>IFERROR(INDEX('Employee Info'!$C$3:$J$200,MATCH(Data6[[#This Row],[Name:]],'Employee Info'!$B$3:$B$200,0),MATCH(Data6[[#Headers],[Truck]],'Employee Info'!$C$2:$J$2,0)),"")</f>
        <v/>
      </c>
      <c r="L1006" s="19" t="str">
        <f>IFERROR(INDEX('Employee Info'!$C$3:$J$200,MATCH(Data6[[#This Row],[Name:]],'Employee Info'!$B$3:$B$200,0),MATCH(Data6[[#Headers],[Phone]],'Employee Info'!$C$2:$J$2,0)),"")</f>
        <v/>
      </c>
      <c r="M1006" s="19" t="str">
        <f>IFERROR(INDEX('Employee Info'!$C$3:$J$200,MATCH(Data6[[#This Row],[Name:]],'Employee Info'!$B$3:$B$200,0),MATCH(Data6[[#Headers],[Tech]],'Employee Info'!$C$2:$J$2,0)),"")</f>
        <v/>
      </c>
      <c r="N1006" s="19" t="str">
        <f>IFERROR(INDEX('Employee Info'!$C$3:$J$200,MATCH(Data6[[#This Row],[Name:]],'Employee Info'!$B$3:$B$200,0),MATCH(Data6[[#Headers],[Other]],'Employee Info'!$C$2:$J$2,0)),"")</f>
        <v/>
      </c>
      <c r="O1006" s="19">
        <f>IFERROR((Data6[[#This Row],[Hours:]]*SUM(Data6[[#This Row],[Rate]:[Other]])),"")</f>
        <v>0</v>
      </c>
      <c r="P1006" s="7" t="str">
        <f>IF(Data6[[#This Row],[WO'#:]]="","Riley #","WO#")</f>
        <v>Riley #</v>
      </c>
      <c r="Q1006" s="7">
        <f>IFERROR(WEEKNUM(Data6[[#This Row],[Date:]]),"")</f>
        <v>23</v>
      </c>
      <c r="R1006" s="6">
        <f t="shared" si="45"/>
        <v>45445</v>
      </c>
      <c r="S1006" s="6">
        <f>Data6[[#This Row],[Week Start]]+7</f>
        <v>45452</v>
      </c>
      <c r="T1006" s="7" t="str">
        <f t="shared" si="46"/>
        <v>6/2/2024 - 6/9/2024</v>
      </c>
      <c r="U1006" s="7" t="str">
        <f t="shared" si="47"/>
        <v>Time Card</v>
      </c>
      <c r="V1006" s="8" t="str">
        <f>RIGHT(TEXT(Data6[[#This Row],[Date:]],"mmddyyyy"),4)</f>
        <v>2024</v>
      </c>
      <c r="W1006" s="8" t="str">
        <f>MID(TEXT(Data6[[#This Row],[Date:]],"mmddyyyy"),3,2)</f>
        <v>06</v>
      </c>
      <c r="X1006" s="8" t="str">
        <f>LEFT(TEXT(Data6[[#This Row],[Date:]],"mmddyyyy"),2)</f>
        <v>06</v>
      </c>
      <c r="Y1006" s="6">
        <f>DATE(Data6[[#This Row],[Year]],Data6[[#This Row],[Month]],Data6[[#This Row],[Day]])</f>
        <v>45449</v>
      </c>
    </row>
    <row r="1007" spans="1:25">
      <c r="A1007" s="5">
        <v>45450.27841608796</v>
      </c>
      <c r="B1007" s="7" t="s">
        <v>23</v>
      </c>
      <c r="C1007" s="6" t="s">
        <v>895</v>
      </c>
      <c r="D1007" s="7" t="s">
        <v>812</v>
      </c>
      <c r="E1007" s="8">
        <v>7</v>
      </c>
      <c r="F1007" s="7" t="s">
        <v>68</v>
      </c>
      <c r="G1007" s="7" t="s">
        <v>68</v>
      </c>
      <c r="H1007" s="7" t="s">
        <v>649</v>
      </c>
      <c r="I1007" s="7" t="s">
        <v>44</v>
      </c>
      <c r="J1007" s="19" t="str">
        <f>IFERROR(INDEX('Employee Info'!$C$3:$E$200,MATCH(Data6[[#This Row],[Name:]],'Employee Info'!$B$3:$B$200,0),MATCH(Data6[[#This Row],[Hours Type:]],'Employee Info'!$C$2:$E$2,0)),"")</f>
        <v/>
      </c>
      <c r="K1007" s="19" t="str">
        <f>IFERROR(INDEX('Employee Info'!$C$3:$J$200,MATCH(Data6[[#This Row],[Name:]],'Employee Info'!$B$3:$B$200,0),MATCH(Data6[[#Headers],[Truck]],'Employee Info'!$C$2:$J$2,0)),"")</f>
        <v/>
      </c>
      <c r="L1007" s="19" t="str">
        <f>IFERROR(INDEX('Employee Info'!$C$3:$J$200,MATCH(Data6[[#This Row],[Name:]],'Employee Info'!$B$3:$B$200,0),MATCH(Data6[[#Headers],[Phone]],'Employee Info'!$C$2:$J$2,0)),"")</f>
        <v/>
      </c>
      <c r="M1007" s="19" t="str">
        <f>IFERROR(INDEX('Employee Info'!$C$3:$J$200,MATCH(Data6[[#This Row],[Name:]],'Employee Info'!$B$3:$B$200,0),MATCH(Data6[[#Headers],[Tech]],'Employee Info'!$C$2:$J$2,0)),"")</f>
        <v/>
      </c>
      <c r="N1007" s="19" t="str">
        <f>IFERROR(INDEX('Employee Info'!$C$3:$J$200,MATCH(Data6[[#This Row],[Name:]],'Employee Info'!$B$3:$B$200,0),MATCH(Data6[[#Headers],[Other]],'Employee Info'!$C$2:$J$2,0)),"")</f>
        <v/>
      </c>
      <c r="O1007" s="19">
        <f>IFERROR((Data6[[#This Row],[Hours:]]*SUM(Data6[[#This Row],[Rate]:[Other]])),"")</f>
        <v>0</v>
      </c>
      <c r="P1007" s="7" t="str">
        <f>IF(Data6[[#This Row],[WO'#:]]="","Riley #","WO#")</f>
        <v>Riley #</v>
      </c>
      <c r="Q1007" s="7">
        <f>IFERROR(WEEKNUM(Data6[[#This Row],[Date:]]),"")</f>
        <v>23</v>
      </c>
      <c r="R1007" s="6">
        <f t="shared" si="45"/>
        <v>45445</v>
      </c>
      <c r="S1007" s="6">
        <f>Data6[[#This Row],[Week Start]]+7</f>
        <v>45452</v>
      </c>
      <c r="T1007" s="7" t="str">
        <f t="shared" si="46"/>
        <v>6/2/2024 - 6/9/2024</v>
      </c>
      <c r="U1007" s="7" t="str">
        <f t="shared" si="47"/>
        <v>Time Card</v>
      </c>
      <c r="V1007" s="8" t="str">
        <f>RIGHT(TEXT(Data6[[#This Row],[Date:]],"mmddyyyy"),4)</f>
        <v>2024</v>
      </c>
      <c r="W1007" s="8" t="str">
        <f>MID(TEXT(Data6[[#This Row],[Date:]],"mmddyyyy"),3,2)</f>
        <v>06</v>
      </c>
      <c r="X1007" s="8" t="str">
        <f>LEFT(TEXT(Data6[[#This Row],[Date:]],"mmddyyyy"),2)</f>
        <v>06</v>
      </c>
      <c r="Y1007" s="6">
        <f>DATE(Data6[[#This Row],[Year]],Data6[[#This Row],[Month]],Data6[[#This Row],[Day]])</f>
        <v>45449</v>
      </c>
    </row>
    <row r="1008" spans="1:25">
      <c r="A1008" s="5">
        <v>45450.49532465278</v>
      </c>
      <c r="B1008" s="7" t="s">
        <v>35</v>
      </c>
      <c r="C1008" s="6" t="s">
        <v>895</v>
      </c>
      <c r="D1008" s="7" t="s">
        <v>648</v>
      </c>
      <c r="E1008" s="8">
        <v>7</v>
      </c>
      <c r="F1008" s="7" t="s">
        <v>68</v>
      </c>
      <c r="G1008" s="7" t="s">
        <v>68</v>
      </c>
      <c r="H1008" s="7" t="s">
        <v>649</v>
      </c>
      <c r="I1008" s="7" t="s">
        <v>44</v>
      </c>
      <c r="J1008" s="19" t="str">
        <f>IFERROR(INDEX('Employee Info'!$C$3:$E$200,MATCH(Data6[[#This Row],[Name:]],'Employee Info'!$B$3:$B$200,0),MATCH(Data6[[#This Row],[Hours Type:]],'Employee Info'!$C$2:$E$2,0)),"")</f>
        <v/>
      </c>
      <c r="K1008" s="19" t="str">
        <f>IFERROR(INDEX('Employee Info'!$C$3:$J$200,MATCH(Data6[[#This Row],[Name:]],'Employee Info'!$B$3:$B$200,0),MATCH(Data6[[#Headers],[Truck]],'Employee Info'!$C$2:$J$2,0)),"")</f>
        <v/>
      </c>
      <c r="L1008" s="19" t="str">
        <f>IFERROR(INDEX('Employee Info'!$C$3:$J$200,MATCH(Data6[[#This Row],[Name:]],'Employee Info'!$B$3:$B$200,0),MATCH(Data6[[#Headers],[Phone]],'Employee Info'!$C$2:$J$2,0)),"")</f>
        <v/>
      </c>
      <c r="M1008" s="19" t="str">
        <f>IFERROR(INDEX('Employee Info'!$C$3:$J$200,MATCH(Data6[[#This Row],[Name:]],'Employee Info'!$B$3:$B$200,0),MATCH(Data6[[#Headers],[Tech]],'Employee Info'!$C$2:$J$2,0)),"")</f>
        <v/>
      </c>
      <c r="N1008" s="19" t="str">
        <f>IFERROR(INDEX('Employee Info'!$C$3:$J$200,MATCH(Data6[[#This Row],[Name:]],'Employee Info'!$B$3:$B$200,0),MATCH(Data6[[#Headers],[Other]],'Employee Info'!$C$2:$J$2,0)),"")</f>
        <v/>
      </c>
      <c r="O1008" s="19">
        <f>IFERROR((Data6[[#This Row],[Hours:]]*SUM(Data6[[#This Row],[Rate]:[Other]])),"")</f>
        <v>0</v>
      </c>
      <c r="P1008" s="7" t="str">
        <f>IF(Data6[[#This Row],[WO'#:]]="","Riley #","WO#")</f>
        <v>Riley #</v>
      </c>
      <c r="Q1008" s="7">
        <f>IFERROR(WEEKNUM(Data6[[#This Row],[Date:]]),"")</f>
        <v>23</v>
      </c>
      <c r="R1008" s="6">
        <f t="shared" si="45"/>
        <v>45445</v>
      </c>
      <c r="S1008" s="6">
        <f>Data6[[#This Row],[Week Start]]+7</f>
        <v>45452</v>
      </c>
      <c r="T1008" s="7" t="str">
        <f t="shared" si="46"/>
        <v>6/2/2024 - 6/9/2024</v>
      </c>
      <c r="U1008" s="7" t="str">
        <f t="shared" si="47"/>
        <v>Time Card</v>
      </c>
      <c r="V1008" s="8" t="str">
        <f>RIGHT(TEXT(Data6[[#This Row],[Date:]],"mmddyyyy"),4)</f>
        <v>2024</v>
      </c>
      <c r="W1008" s="8" t="str">
        <f>MID(TEXT(Data6[[#This Row],[Date:]],"mmddyyyy"),3,2)</f>
        <v>06</v>
      </c>
      <c r="X1008" s="8" t="str">
        <f>LEFT(TEXT(Data6[[#This Row],[Date:]],"mmddyyyy"),2)</f>
        <v>06</v>
      </c>
      <c r="Y1008" s="6">
        <f>DATE(Data6[[#This Row],[Year]],Data6[[#This Row],[Month]],Data6[[#This Row],[Day]])</f>
        <v>45449</v>
      </c>
    </row>
    <row r="1009" spans="1:25">
      <c r="A1009" s="5">
        <v>45450.491478356482</v>
      </c>
      <c r="B1009" s="7" t="s">
        <v>34</v>
      </c>
      <c r="C1009" s="6" t="s">
        <v>895</v>
      </c>
      <c r="D1009" s="7" t="s">
        <v>903</v>
      </c>
      <c r="E1009" s="8">
        <v>0.5</v>
      </c>
      <c r="F1009" s="7" t="s">
        <v>68</v>
      </c>
      <c r="G1009" s="7" t="s">
        <v>68</v>
      </c>
      <c r="H1009" s="7" t="s">
        <v>577</v>
      </c>
      <c r="I1009" s="7" t="s">
        <v>44</v>
      </c>
      <c r="J1009" s="19" t="str">
        <f>IFERROR(INDEX('Employee Info'!$C$3:$E$200,MATCH(Data6[[#This Row],[Name:]],'Employee Info'!$B$3:$B$200,0),MATCH(Data6[[#This Row],[Hours Type:]],'Employee Info'!$C$2:$E$2,0)),"")</f>
        <v/>
      </c>
      <c r="K1009" s="19" t="str">
        <f>IFERROR(INDEX('Employee Info'!$C$3:$J$200,MATCH(Data6[[#This Row],[Name:]],'Employee Info'!$B$3:$B$200,0),MATCH(Data6[[#Headers],[Truck]],'Employee Info'!$C$2:$J$2,0)),"")</f>
        <v/>
      </c>
      <c r="L1009" s="19" t="str">
        <f>IFERROR(INDEX('Employee Info'!$C$3:$J$200,MATCH(Data6[[#This Row],[Name:]],'Employee Info'!$B$3:$B$200,0),MATCH(Data6[[#Headers],[Phone]],'Employee Info'!$C$2:$J$2,0)),"")</f>
        <v/>
      </c>
      <c r="M1009" s="19" t="str">
        <f>IFERROR(INDEX('Employee Info'!$C$3:$J$200,MATCH(Data6[[#This Row],[Name:]],'Employee Info'!$B$3:$B$200,0),MATCH(Data6[[#Headers],[Tech]],'Employee Info'!$C$2:$J$2,0)),"")</f>
        <v/>
      </c>
      <c r="N1009" s="19" t="str">
        <f>IFERROR(INDEX('Employee Info'!$C$3:$J$200,MATCH(Data6[[#This Row],[Name:]],'Employee Info'!$B$3:$B$200,0),MATCH(Data6[[#Headers],[Other]],'Employee Info'!$C$2:$J$2,0)),"")</f>
        <v/>
      </c>
      <c r="O1009" s="19">
        <f>IFERROR((Data6[[#This Row],[Hours:]]*SUM(Data6[[#This Row],[Rate]:[Other]])),"")</f>
        <v>0</v>
      </c>
      <c r="P1009" s="7" t="str">
        <f>IF(Data6[[#This Row],[WO'#:]]="","Riley #","WO#")</f>
        <v>Riley #</v>
      </c>
      <c r="Q1009" s="7">
        <f>IFERROR(WEEKNUM(Data6[[#This Row],[Date:]]),"")</f>
        <v>23</v>
      </c>
      <c r="R1009" s="6">
        <f t="shared" si="45"/>
        <v>45445</v>
      </c>
      <c r="S1009" s="6">
        <f>Data6[[#This Row],[Week Start]]+7</f>
        <v>45452</v>
      </c>
      <c r="T1009" s="7" t="str">
        <f t="shared" si="46"/>
        <v>6/2/2024 - 6/9/2024</v>
      </c>
      <c r="U1009" s="7" t="str">
        <f t="shared" si="47"/>
        <v>Time Card</v>
      </c>
      <c r="V1009" s="8" t="str">
        <f>RIGHT(TEXT(Data6[[#This Row],[Date:]],"mmddyyyy"),4)</f>
        <v>2024</v>
      </c>
      <c r="W1009" s="8" t="str">
        <f>MID(TEXT(Data6[[#This Row],[Date:]],"mmddyyyy"),3,2)</f>
        <v>06</v>
      </c>
      <c r="X1009" s="8" t="str">
        <f>LEFT(TEXT(Data6[[#This Row],[Date:]],"mmddyyyy"),2)</f>
        <v>06</v>
      </c>
      <c r="Y1009" s="6">
        <f>DATE(Data6[[#This Row],[Year]],Data6[[#This Row],[Month]],Data6[[#This Row],[Day]])</f>
        <v>45449</v>
      </c>
    </row>
    <row r="1010" spans="1:25">
      <c r="A1010" s="5">
        <v>45450.495893634259</v>
      </c>
      <c r="B1010" s="7" t="s">
        <v>35</v>
      </c>
      <c r="C1010" s="6" t="s">
        <v>895</v>
      </c>
      <c r="D1010" s="7" t="s">
        <v>648</v>
      </c>
      <c r="E1010" s="8">
        <v>1</v>
      </c>
      <c r="F1010" s="7" t="s">
        <v>68</v>
      </c>
      <c r="G1010" s="7" t="s">
        <v>68</v>
      </c>
      <c r="H1010" s="7" t="s">
        <v>577</v>
      </c>
      <c r="I1010" s="7" t="s">
        <v>44</v>
      </c>
      <c r="J1010" s="19" t="str">
        <f>IFERROR(INDEX('Employee Info'!$C$3:$E$200,MATCH(Data6[[#This Row],[Name:]],'Employee Info'!$B$3:$B$200,0),MATCH(Data6[[#This Row],[Hours Type:]],'Employee Info'!$C$2:$E$2,0)),"")</f>
        <v/>
      </c>
      <c r="K1010" s="19" t="str">
        <f>IFERROR(INDEX('Employee Info'!$C$3:$J$200,MATCH(Data6[[#This Row],[Name:]],'Employee Info'!$B$3:$B$200,0),MATCH(Data6[[#Headers],[Truck]],'Employee Info'!$C$2:$J$2,0)),"")</f>
        <v/>
      </c>
      <c r="L1010" s="19" t="str">
        <f>IFERROR(INDEX('Employee Info'!$C$3:$J$200,MATCH(Data6[[#This Row],[Name:]],'Employee Info'!$B$3:$B$200,0),MATCH(Data6[[#Headers],[Phone]],'Employee Info'!$C$2:$J$2,0)),"")</f>
        <v/>
      </c>
      <c r="M1010" s="19" t="str">
        <f>IFERROR(INDEX('Employee Info'!$C$3:$J$200,MATCH(Data6[[#This Row],[Name:]],'Employee Info'!$B$3:$B$200,0),MATCH(Data6[[#Headers],[Tech]],'Employee Info'!$C$2:$J$2,0)),"")</f>
        <v/>
      </c>
      <c r="N1010" s="19" t="str">
        <f>IFERROR(INDEX('Employee Info'!$C$3:$J$200,MATCH(Data6[[#This Row],[Name:]],'Employee Info'!$B$3:$B$200,0),MATCH(Data6[[#Headers],[Other]],'Employee Info'!$C$2:$J$2,0)),"")</f>
        <v/>
      </c>
      <c r="O1010" s="19">
        <f>IFERROR((Data6[[#This Row],[Hours:]]*SUM(Data6[[#This Row],[Rate]:[Other]])),"")</f>
        <v>0</v>
      </c>
      <c r="P1010" s="7" t="str">
        <f>IF(Data6[[#This Row],[WO'#:]]="","Riley #","WO#")</f>
        <v>Riley #</v>
      </c>
      <c r="Q1010" s="7">
        <f>IFERROR(WEEKNUM(Data6[[#This Row],[Date:]]),"")</f>
        <v>23</v>
      </c>
      <c r="R1010" s="6">
        <f t="shared" si="45"/>
        <v>45445</v>
      </c>
      <c r="S1010" s="6">
        <f>Data6[[#This Row],[Week Start]]+7</f>
        <v>45452</v>
      </c>
      <c r="T1010" s="7" t="str">
        <f t="shared" si="46"/>
        <v>6/2/2024 - 6/9/2024</v>
      </c>
      <c r="U1010" s="7" t="str">
        <f t="shared" si="47"/>
        <v>Time Card</v>
      </c>
      <c r="V1010" s="8" t="str">
        <f>RIGHT(TEXT(Data6[[#This Row],[Date:]],"mmddyyyy"),4)</f>
        <v>2024</v>
      </c>
      <c r="W1010" s="8" t="str">
        <f>MID(TEXT(Data6[[#This Row],[Date:]],"mmddyyyy"),3,2)</f>
        <v>06</v>
      </c>
      <c r="X1010" s="8" t="str">
        <f>LEFT(TEXT(Data6[[#This Row],[Date:]],"mmddyyyy"),2)</f>
        <v>06</v>
      </c>
      <c r="Y1010" s="6">
        <f>DATE(Data6[[#This Row],[Year]],Data6[[#This Row],[Month]],Data6[[#This Row],[Day]])</f>
        <v>45449</v>
      </c>
    </row>
    <row r="1011" spans="1:25">
      <c r="A1011" s="5">
        <v>45449.583009490743</v>
      </c>
      <c r="B1011" s="7" t="s">
        <v>492</v>
      </c>
      <c r="C1011" s="6" t="s">
        <v>895</v>
      </c>
      <c r="D1011" s="7" t="s">
        <v>897</v>
      </c>
      <c r="E1011" s="8">
        <v>5</v>
      </c>
      <c r="F1011" s="7" t="s">
        <v>68</v>
      </c>
      <c r="G1011" s="7" t="s">
        <v>68</v>
      </c>
      <c r="H1011" s="7" t="s">
        <v>536</v>
      </c>
      <c r="I1011" s="7" t="s">
        <v>44</v>
      </c>
      <c r="J1011" s="19" t="str">
        <f>IFERROR(INDEX('Employee Info'!$C$3:$E$200,MATCH(Data6[[#This Row],[Name:]],'Employee Info'!$B$3:$B$200,0),MATCH(Data6[[#This Row],[Hours Type:]],'Employee Info'!$C$2:$E$2,0)),"")</f>
        <v/>
      </c>
      <c r="K1011" s="19" t="str">
        <f>IFERROR(INDEX('Employee Info'!$C$3:$J$200,MATCH(Data6[[#This Row],[Name:]],'Employee Info'!$B$3:$B$200,0),MATCH(Data6[[#Headers],[Truck]],'Employee Info'!$C$2:$J$2,0)),"")</f>
        <v/>
      </c>
      <c r="L1011" s="19" t="str">
        <f>IFERROR(INDEX('Employee Info'!$C$3:$J$200,MATCH(Data6[[#This Row],[Name:]],'Employee Info'!$B$3:$B$200,0),MATCH(Data6[[#Headers],[Phone]],'Employee Info'!$C$2:$J$2,0)),"")</f>
        <v/>
      </c>
      <c r="M1011" s="19" t="str">
        <f>IFERROR(INDEX('Employee Info'!$C$3:$J$200,MATCH(Data6[[#This Row],[Name:]],'Employee Info'!$B$3:$B$200,0),MATCH(Data6[[#Headers],[Tech]],'Employee Info'!$C$2:$J$2,0)),"")</f>
        <v/>
      </c>
      <c r="N1011" s="19" t="str">
        <f>IFERROR(INDEX('Employee Info'!$C$3:$J$200,MATCH(Data6[[#This Row],[Name:]],'Employee Info'!$B$3:$B$200,0),MATCH(Data6[[#Headers],[Other]],'Employee Info'!$C$2:$J$2,0)),"")</f>
        <v/>
      </c>
      <c r="O1011" s="19">
        <f>IFERROR((Data6[[#This Row],[Hours:]]*SUM(Data6[[#This Row],[Rate]:[Other]])),"")</f>
        <v>0</v>
      </c>
      <c r="P1011" s="7" t="str">
        <f>IF(Data6[[#This Row],[WO'#:]]="","Riley #","WO#")</f>
        <v>Riley #</v>
      </c>
      <c r="Q1011" s="7">
        <f>IFERROR(WEEKNUM(Data6[[#This Row],[Date:]]),"")</f>
        <v>23</v>
      </c>
      <c r="R1011" s="6">
        <f t="shared" si="45"/>
        <v>45445</v>
      </c>
      <c r="S1011" s="6">
        <f>Data6[[#This Row],[Week Start]]+7</f>
        <v>45452</v>
      </c>
      <c r="T1011" s="7" t="str">
        <f t="shared" si="46"/>
        <v>6/2/2024 - 6/9/2024</v>
      </c>
      <c r="U1011" s="7" t="str">
        <f t="shared" si="47"/>
        <v>Time Card</v>
      </c>
      <c r="V1011" s="8" t="str">
        <f>RIGHT(TEXT(Data6[[#This Row],[Date:]],"mmddyyyy"),4)</f>
        <v>2024</v>
      </c>
      <c r="W1011" s="8" t="str">
        <f>MID(TEXT(Data6[[#This Row],[Date:]],"mmddyyyy"),3,2)</f>
        <v>06</v>
      </c>
      <c r="X1011" s="8" t="str">
        <f>LEFT(TEXT(Data6[[#This Row],[Date:]],"mmddyyyy"),2)</f>
        <v>06</v>
      </c>
      <c r="Y1011" s="6">
        <f>DATE(Data6[[#This Row],[Year]],Data6[[#This Row],[Month]],Data6[[#This Row],[Day]])</f>
        <v>45449</v>
      </c>
    </row>
    <row r="1012" spans="1:25">
      <c r="A1012" s="5">
        <v>45449.583218055559</v>
      </c>
      <c r="B1012" s="7" t="s">
        <v>65</v>
      </c>
      <c r="C1012" s="6" t="s">
        <v>895</v>
      </c>
      <c r="D1012" s="7" t="s">
        <v>897</v>
      </c>
      <c r="E1012" s="8">
        <v>5</v>
      </c>
      <c r="F1012" s="7" t="s">
        <v>68</v>
      </c>
      <c r="G1012" s="7" t="s">
        <v>68</v>
      </c>
      <c r="H1012" s="7" t="s">
        <v>536</v>
      </c>
      <c r="I1012" s="7" t="s">
        <v>44</v>
      </c>
      <c r="J1012" s="19" t="str">
        <f>IFERROR(INDEX('Employee Info'!$C$3:$E$200,MATCH(Data6[[#This Row],[Name:]],'Employee Info'!$B$3:$B$200,0),MATCH(Data6[[#This Row],[Hours Type:]],'Employee Info'!$C$2:$E$2,0)),"")</f>
        <v/>
      </c>
      <c r="K1012" s="19" t="str">
        <f>IFERROR(INDEX('Employee Info'!$C$3:$J$200,MATCH(Data6[[#This Row],[Name:]],'Employee Info'!$B$3:$B$200,0),MATCH(Data6[[#Headers],[Truck]],'Employee Info'!$C$2:$J$2,0)),"")</f>
        <v/>
      </c>
      <c r="L1012" s="19" t="str">
        <f>IFERROR(INDEX('Employee Info'!$C$3:$J$200,MATCH(Data6[[#This Row],[Name:]],'Employee Info'!$B$3:$B$200,0),MATCH(Data6[[#Headers],[Phone]],'Employee Info'!$C$2:$J$2,0)),"")</f>
        <v/>
      </c>
      <c r="M1012" s="19" t="str">
        <f>IFERROR(INDEX('Employee Info'!$C$3:$J$200,MATCH(Data6[[#This Row],[Name:]],'Employee Info'!$B$3:$B$200,0),MATCH(Data6[[#Headers],[Tech]],'Employee Info'!$C$2:$J$2,0)),"")</f>
        <v/>
      </c>
      <c r="N1012" s="19" t="str">
        <f>IFERROR(INDEX('Employee Info'!$C$3:$J$200,MATCH(Data6[[#This Row],[Name:]],'Employee Info'!$B$3:$B$200,0),MATCH(Data6[[#Headers],[Other]],'Employee Info'!$C$2:$J$2,0)),"")</f>
        <v/>
      </c>
      <c r="O1012" s="19">
        <f>IFERROR((Data6[[#This Row],[Hours:]]*SUM(Data6[[#This Row],[Rate]:[Other]])),"")</f>
        <v>0</v>
      </c>
      <c r="P1012" s="7" t="str">
        <f>IF(Data6[[#This Row],[WO'#:]]="","Riley #","WO#")</f>
        <v>Riley #</v>
      </c>
      <c r="Q1012" s="7">
        <f>IFERROR(WEEKNUM(Data6[[#This Row],[Date:]]),"")</f>
        <v>23</v>
      </c>
      <c r="R1012" s="6">
        <f t="shared" si="45"/>
        <v>45445</v>
      </c>
      <c r="S1012" s="6">
        <f>Data6[[#This Row],[Week Start]]+7</f>
        <v>45452</v>
      </c>
      <c r="T1012" s="7" t="str">
        <f t="shared" si="46"/>
        <v>6/2/2024 - 6/9/2024</v>
      </c>
      <c r="U1012" s="7" t="str">
        <f t="shared" si="47"/>
        <v>Time Card</v>
      </c>
      <c r="V1012" s="8" t="str">
        <f>RIGHT(TEXT(Data6[[#This Row],[Date:]],"mmddyyyy"),4)</f>
        <v>2024</v>
      </c>
      <c r="W1012" s="8" t="str">
        <f>MID(TEXT(Data6[[#This Row],[Date:]],"mmddyyyy"),3,2)</f>
        <v>06</v>
      </c>
      <c r="X1012" s="8" t="str">
        <f>LEFT(TEXT(Data6[[#This Row],[Date:]],"mmddyyyy"),2)</f>
        <v>06</v>
      </c>
      <c r="Y1012" s="6">
        <f>DATE(Data6[[#This Row],[Year]],Data6[[#This Row],[Month]],Data6[[#This Row],[Day]])</f>
        <v>45449</v>
      </c>
    </row>
    <row r="1013" spans="1:25">
      <c r="A1013" s="5">
        <v>45449.582204861108</v>
      </c>
      <c r="B1013" s="7" t="s">
        <v>65</v>
      </c>
      <c r="C1013" s="6" t="s">
        <v>895</v>
      </c>
      <c r="D1013" s="7" t="s">
        <v>898</v>
      </c>
      <c r="E1013" s="8">
        <v>3</v>
      </c>
      <c r="F1013" s="7" t="s">
        <v>68</v>
      </c>
      <c r="G1013" s="7" t="s">
        <v>68</v>
      </c>
      <c r="H1013" s="7" t="s">
        <v>641</v>
      </c>
      <c r="I1013" s="7" t="s">
        <v>44</v>
      </c>
      <c r="J1013" s="19" t="str">
        <f>IFERROR(INDEX('Employee Info'!$C$3:$E$200,MATCH(Data6[[#This Row],[Name:]],'Employee Info'!$B$3:$B$200,0),MATCH(Data6[[#This Row],[Hours Type:]],'Employee Info'!$C$2:$E$2,0)),"")</f>
        <v/>
      </c>
      <c r="K1013" s="19" t="str">
        <f>IFERROR(INDEX('Employee Info'!$C$3:$J$200,MATCH(Data6[[#This Row],[Name:]],'Employee Info'!$B$3:$B$200,0),MATCH(Data6[[#Headers],[Truck]],'Employee Info'!$C$2:$J$2,0)),"")</f>
        <v/>
      </c>
      <c r="L1013" s="19" t="str">
        <f>IFERROR(INDEX('Employee Info'!$C$3:$J$200,MATCH(Data6[[#This Row],[Name:]],'Employee Info'!$B$3:$B$200,0),MATCH(Data6[[#Headers],[Phone]],'Employee Info'!$C$2:$J$2,0)),"")</f>
        <v/>
      </c>
      <c r="M1013" s="19" t="str">
        <f>IFERROR(INDEX('Employee Info'!$C$3:$J$200,MATCH(Data6[[#This Row],[Name:]],'Employee Info'!$B$3:$B$200,0),MATCH(Data6[[#Headers],[Tech]],'Employee Info'!$C$2:$J$2,0)),"")</f>
        <v/>
      </c>
      <c r="N1013" s="19" t="str">
        <f>IFERROR(INDEX('Employee Info'!$C$3:$J$200,MATCH(Data6[[#This Row],[Name:]],'Employee Info'!$B$3:$B$200,0),MATCH(Data6[[#Headers],[Other]],'Employee Info'!$C$2:$J$2,0)),"")</f>
        <v/>
      </c>
      <c r="O1013" s="19">
        <f>IFERROR((Data6[[#This Row],[Hours:]]*SUM(Data6[[#This Row],[Rate]:[Other]])),"")</f>
        <v>0</v>
      </c>
      <c r="P1013" s="7" t="str">
        <f>IF(Data6[[#This Row],[WO'#:]]="","Riley #","WO#")</f>
        <v>Riley #</v>
      </c>
      <c r="Q1013" s="7">
        <f>IFERROR(WEEKNUM(Data6[[#This Row],[Date:]]),"")</f>
        <v>23</v>
      </c>
      <c r="R1013" s="6">
        <f t="shared" si="45"/>
        <v>45445</v>
      </c>
      <c r="S1013" s="6">
        <f>Data6[[#This Row],[Week Start]]+7</f>
        <v>45452</v>
      </c>
      <c r="T1013" s="7" t="str">
        <f t="shared" si="46"/>
        <v>6/2/2024 - 6/9/2024</v>
      </c>
      <c r="U1013" s="7" t="str">
        <f t="shared" si="47"/>
        <v>Time Card</v>
      </c>
      <c r="V1013" s="8" t="str">
        <f>RIGHT(TEXT(Data6[[#This Row],[Date:]],"mmddyyyy"),4)</f>
        <v>2024</v>
      </c>
      <c r="W1013" s="8" t="str">
        <f>MID(TEXT(Data6[[#This Row],[Date:]],"mmddyyyy"),3,2)</f>
        <v>06</v>
      </c>
      <c r="X1013" s="8" t="str">
        <f>LEFT(TEXT(Data6[[#This Row],[Date:]],"mmddyyyy"),2)</f>
        <v>06</v>
      </c>
      <c r="Y1013" s="6">
        <f>DATE(Data6[[#This Row],[Year]],Data6[[#This Row],[Month]],Data6[[#This Row],[Day]])</f>
        <v>45449</v>
      </c>
    </row>
    <row r="1014" spans="1:25">
      <c r="A1014" s="5">
        <v>45449.582346875002</v>
      </c>
      <c r="B1014" s="7" t="s">
        <v>492</v>
      </c>
      <c r="C1014" s="6" t="s">
        <v>895</v>
      </c>
      <c r="D1014" s="7" t="s">
        <v>898</v>
      </c>
      <c r="E1014" s="8">
        <v>3</v>
      </c>
      <c r="F1014" s="7" t="s">
        <v>68</v>
      </c>
      <c r="G1014" s="7" t="s">
        <v>68</v>
      </c>
      <c r="H1014" s="7" t="s">
        <v>641</v>
      </c>
      <c r="I1014" s="7" t="s">
        <v>44</v>
      </c>
      <c r="J1014" s="19" t="str">
        <f>IFERROR(INDEX('Employee Info'!$C$3:$E$200,MATCH(Data6[[#This Row],[Name:]],'Employee Info'!$B$3:$B$200,0),MATCH(Data6[[#This Row],[Hours Type:]],'Employee Info'!$C$2:$E$2,0)),"")</f>
        <v/>
      </c>
      <c r="K1014" s="19" t="str">
        <f>IFERROR(INDEX('Employee Info'!$C$3:$J$200,MATCH(Data6[[#This Row],[Name:]],'Employee Info'!$B$3:$B$200,0),MATCH(Data6[[#Headers],[Truck]],'Employee Info'!$C$2:$J$2,0)),"")</f>
        <v/>
      </c>
      <c r="L1014" s="19" t="str">
        <f>IFERROR(INDEX('Employee Info'!$C$3:$J$200,MATCH(Data6[[#This Row],[Name:]],'Employee Info'!$B$3:$B$200,0),MATCH(Data6[[#Headers],[Phone]],'Employee Info'!$C$2:$J$2,0)),"")</f>
        <v/>
      </c>
      <c r="M1014" s="19" t="str">
        <f>IFERROR(INDEX('Employee Info'!$C$3:$J$200,MATCH(Data6[[#This Row],[Name:]],'Employee Info'!$B$3:$B$200,0),MATCH(Data6[[#Headers],[Tech]],'Employee Info'!$C$2:$J$2,0)),"")</f>
        <v/>
      </c>
      <c r="N1014" s="19" t="str">
        <f>IFERROR(INDEX('Employee Info'!$C$3:$J$200,MATCH(Data6[[#This Row],[Name:]],'Employee Info'!$B$3:$B$200,0),MATCH(Data6[[#Headers],[Other]],'Employee Info'!$C$2:$J$2,0)),"")</f>
        <v/>
      </c>
      <c r="O1014" s="19">
        <f>IFERROR((Data6[[#This Row],[Hours:]]*SUM(Data6[[#This Row],[Rate]:[Other]])),"")</f>
        <v>0</v>
      </c>
      <c r="P1014" s="7" t="str">
        <f>IF(Data6[[#This Row],[WO'#:]]="","Riley #","WO#")</f>
        <v>Riley #</v>
      </c>
      <c r="Q1014" s="7">
        <f>IFERROR(WEEKNUM(Data6[[#This Row],[Date:]]),"")</f>
        <v>23</v>
      </c>
      <c r="R1014" s="6">
        <f t="shared" si="45"/>
        <v>45445</v>
      </c>
      <c r="S1014" s="6">
        <f>Data6[[#This Row],[Week Start]]+7</f>
        <v>45452</v>
      </c>
      <c r="T1014" s="7" t="str">
        <f t="shared" si="46"/>
        <v>6/2/2024 - 6/9/2024</v>
      </c>
      <c r="U1014" s="7" t="str">
        <f t="shared" si="47"/>
        <v>Time Card</v>
      </c>
      <c r="V1014" s="8" t="str">
        <f>RIGHT(TEXT(Data6[[#This Row],[Date:]],"mmddyyyy"),4)</f>
        <v>2024</v>
      </c>
      <c r="W1014" s="8" t="str">
        <f>MID(TEXT(Data6[[#This Row],[Date:]],"mmddyyyy"),3,2)</f>
        <v>06</v>
      </c>
      <c r="X1014" s="8" t="str">
        <f>LEFT(TEXT(Data6[[#This Row],[Date:]],"mmddyyyy"),2)</f>
        <v>06</v>
      </c>
      <c r="Y1014" s="6">
        <f>DATE(Data6[[#This Row],[Year]],Data6[[#This Row],[Month]],Data6[[#This Row],[Day]])</f>
        <v>45449</v>
      </c>
    </row>
    <row r="1015" spans="1:25">
      <c r="A1015" s="5">
        <v>45450.49085451389</v>
      </c>
      <c r="B1015" s="7" t="s">
        <v>34</v>
      </c>
      <c r="C1015" s="6" t="s">
        <v>895</v>
      </c>
      <c r="D1015" s="7" t="s">
        <v>902</v>
      </c>
      <c r="E1015" s="8">
        <v>0.5</v>
      </c>
      <c r="F1015" s="7" t="s">
        <v>68</v>
      </c>
      <c r="G1015" s="7" t="s">
        <v>68</v>
      </c>
      <c r="H1015" s="7" t="s">
        <v>661</v>
      </c>
      <c r="I1015" s="7" t="s">
        <v>44</v>
      </c>
      <c r="J1015" s="19" t="str">
        <f>IFERROR(INDEX('Employee Info'!$C$3:$E$200,MATCH(Data6[[#This Row],[Name:]],'Employee Info'!$B$3:$B$200,0),MATCH(Data6[[#This Row],[Hours Type:]],'Employee Info'!$C$2:$E$2,0)),"")</f>
        <v/>
      </c>
      <c r="K1015" s="19" t="str">
        <f>IFERROR(INDEX('Employee Info'!$C$3:$J$200,MATCH(Data6[[#This Row],[Name:]],'Employee Info'!$B$3:$B$200,0),MATCH(Data6[[#Headers],[Truck]],'Employee Info'!$C$2:$J$2,0)),"")</f>
        <v/>
      </c>
      <c r="L1015" s="19" t="str">
        <f>IFERROR(INDEX('Employee Info'!$C$3:$J$200,MATCH(Data6[[#This Row],[Name:]],'Employee Info'!$B$3:$B$200,0),MATCH(Data6[[#Headers],[Phone]],'Employee Info'!$C$2:$J$2,0)),"")</f>
        <v/>
      </c>
      <c r="M1015" s="19" t="str">
        <f>IFERROR(INDEX('Employee Info'!$C$3:$J$200,MATCH(Data6[[#This Row],[Name:]],'Employee Info'!$B$3:$B$200,0),MATCH(Data6[[#Headers],[Tech]],'Employee Info'!$C$2:$J$2,0)),"")</f>
        <v/>
      </c>
      <c r="N1015" s="19" t="str">
        <f>IFERROR(INDEX('Employee Info'!$C$3:$J$200,MATCH(Data6[[#This Row],[Name:]],'Employee Info'!$B$3:$B$200,0),MATCH(Data6[[#Headers],[Other]],'Employee Info'!$C$2:$J$2,0)),"")</f>
        <v/>
      </c>
      <c r="O1015" s="19">
        <f>IFERROR((Data6[[#This Row],[Hours:]]*SUM(Data6[[#This Row],[Rate]:[Other]])),"")</f>
        <v>0</v>
      </c>
      <c r="P1015" s="7" t="str">
        <f>IF(Data6[[#This Row],[WO'#:]]="","Riley #","WO#")</f>
        <v>Riley #</v>
      </c>
      <c r="Q1015" s="7">
        <f>IFERROR(WEEKNUM(Data6[[#This Row],[Date:]]),"")</f>
        <v>23</v>
      </c>
      <c r="R1015" s="6">
        <f t="shared" si="45"/>
        <v>45445</v>
      </c>
      <c r="S1015" s="6">
        <f>Data6[[#This Row],[Week Start]]+7</f>
        <v>45452</v>
      </c>
      <c r="T1015" s="7" t="str">
        <f t="shared" si="46"/>
        <v>6/2/2024 - 6/9/2024</v>
      </c>
      <c r="U1015" s="7" t="str">
        <f t="shared" si="47"/>
        <v>Time Card</v>
      </c>
      <c r="V1015" s="8" t="str">
        <f>RIGHT(TEXT(Data6[[#This Row],[Date:]],"mmddyyyy"),4)</f>
        <v>2024</v>
      </c>
      <c r="W1015" s="8" t="str">
        <f>MID(TEXT(Data6[[#This Row],[Date:]],"mmddyyyy"),3,2)</f>
        <v>06</v>
      </c>
      <c r="X1015" s="8" t="str">
        <f>LEFT(TEXT(Data6[[#This Row],[Date:]],"mmddyyyy"),2)</f>
        <v>06</v>
      </c>
      <c r="Y1015" s="6">
        <f>DATE(Data6[[#This Row],[Year]],Data6[[#This Row],[Month]],Data6[[#This Row],[Day]])</f>
        <v>45449</v>
      </c>
    </row>
    <row r="1016" spans="1:25">
      <c r="A1016" s="5">
        <v>45450.278998379632</v>
      </c>
      <c r="B1016" s="7" t="s">
        <v>23</v>
      </c>
      <c r="C1016" s="6" t="s">
        <v>895</v>
      </c>
      <c r="D1016" s="7" t="s">
        <v>899</v>
      </c>
      <c r="E1016" s="8">
        <v>1</v>
      </c>
      <c r="F1016" s="7" t="s">
        <v>68</v>
      </c>
      <c r="G1016" s="7" t="s">
        <v>68</v>
      </c>
      <c r="H1016" s="7" t="s">
        <v>697</v>
      </c>
      <c r="I1016" s="7" t="s">
        <v>44</v>
      </c>
      <c r="J1016" s="19" t="str">
        <f>IFERROR(INDEX('Employee Info'!$C$3:$E$200,MATCH(Data6[[#This Row],[Name:]],'Employee Info'!$B$3:$B$200,0),MATCH(Data6[[#This Row],[Hours Type:]],'Employee Info'!$C$2:$E$2,0)),"")</f>
        <v/>
      </c>
      <c r="K1016" s="19" t="str">
        <f>IFERROR(INDEX('Employee Info'!$C$3:$J$200,MATCH(Data6[[#This Row],[Name:]],'Employee Info'!$B$3:$B$200,0),MATCH(Data6[[#Headers],[Truck]],'Employee Info'!$C$2:$J$2,0)),"")</f>
        <v/>
      </c>
      <c r="L1016" s="19" t="str">
        <f>IFERROR(INDEX('Employee Info'!$C$3:$J$200,MATCH(Data6[[#This Row],[Name:]],'Employee Info'!$B$3:$B$200,0),MATCH(Data6[[#Headers],[Phone]],'Employee Info'!$C$2:$J$2,0)),"")</f>
        <v/>
      </c>
      <c r="M1016" s="19" t="str">
        <f>IFERROR(INDEX('Employee Info'!$C$3:$J$200,MATCH(Data6[[#This Row],[Name:]],'Employee Info'!$B$3:$B$200,0),MATCH(Data6[[#Headers],[Tech]],'Employee Info'!$C$2:$J$2,0)),"")</f>
        <v/>
      </c>
      <c r="N1016" s="19" t="str">
        <f>IFERROR(INDEX('Employee Info'!$C$3:$J$200,MATCH(Data6[[#This Row],[Name:]],'Employee Info'!$B$3:$B$200,0),MATCH(Data6[[#Headers],[Other]],'Employee Info'!$C$2:$J$2,0)),"")</f>
        <v/>
      </c>
      <c r="O1016" s="19">
        <f>IFERROR((Data6[[#This Row],[Hours:]]*SUM(Data6[[#This Row],[Rate]:[Other]])),"")</f>
        <v>0</v>
      </c>
      <c r="P1016" s="7" t="str">
        <f>IF(Data6[[#This Row],[WO'#:]]="","Riley #","WO#")</f>
        <v>Riley #</v>
      </c>
      <c r="Q1016" s="7">
        <f>IFERROR(WEEKNUM(Data6[[#This Row],[Date:]]),"")</f>
        <v>23</v>
      </c>
      <c r="R1016" s="6">
        <f t="shared" si="45"/>
        <v>45445</v>
      </c>
      <c r="S1016" s="6">
        <f>Data6[[#This Row],[Week Start]]+7</f>
        <v>45452</v>
      </c>
      <c r="T1016" s="7" t="str">
        <f t="shared" si="46"/>
        <v>6/2/2024 - 6/9/2024</v>
      </c>
      <c r="U1016" s="7" t="str">
        <f t="shared" si="47"/>
        <v>Time Card</v>
      </c>
      <c r="V1016" s="8" t="str">
        <f>RIGHT(TEXT(Data6[[#This Row],[Date:]],"mmddyyyy"),4)</f>
        <v>2024</v>
      </c>
      <c r="W1016" s="8" t="str">
        <f>MID(TEXT(Data6[[#This Row],[Date:]],"mmddyyyy"),3,2)</f>
        <v>06</v>
      </c>
      <c r="X1016" s="8" t="str">
        <f>LEFT(TEXT(Data6[[#This Row],[Date:]],"mmddyyyy"),2)</f>
        <v>06</v>
      </c>
      <c r="Y1016" s="6">
        <f>DATE(Data6[[#This Row],[Year]],Data6[[#This Row],[Month]],Data6[[#This Row],[Day]])</f>
        <v>45449</v>
      </c>
    </row>
    <row r="1017" spans="1:25">
      <c r="A1017" s="5">
        <v>45451.35436099537</v>
      </c>
      <c r="B1017" s="7" t="s">
        <v>66</v>
      </c>
      <c r="C1017" s="6" t="s">
        <v>904</v>
      </c>
      <c r="D1017" s="7" t="s">
        <v>870</v>
      </c>
      <c r="E1017" s="8">
        <v>1</v>
      </c>
      <c r="F1017" s="7">
        <v>20028</v>
      </c>
      <c r="G1017" s="7" t="s">
        <v>68</v>
      </c>
      <c r="H1017" s="7" t="s">
        <v>756</v>
      </c>
      <c r="I1017" s="7" t="s">
        <v>45</v>
      </c>
      <c r="J1017" s="19" t="str">
        <f>IFERROR(INDEX('Employee Info'!$C$3:$E$200,MATCH(Data6[[#This Row],[Name:]],'Employee Info'!$B$3:$B$200,0),MATCH(Data6[[#This Row],[Hours Type:]],'Employee Info'!$C$2:$E$2,0)),"")</f>
        <v/>
      </c>
      <c r="K1017" s="19" t="str">
        <f>IFERROR(INDEX('Employee Info'!$C$3:$J$200,MATCH(Data6[[#This Row],[Name:]],'Employee Info'!$B$3:$B$200,0),MATCH(Data6[[#Headers],[Truck]],'Employee Info'!$C$2:$J$2,0)),"")</f>
        <v/>
      </c>
      <c r="L1017" s="19" t="str">
        <f>IFERROR(INDEX('Employee Info'!$C$3:$J$200,MATCH(Data6[[#This Row],[Name:]],'Employee Info'!$B$3:$B$200,0),MATCH(Data6[[#Headers],[Phone]],'Employee Info'!$C$2:$J$2,0)),"")</f>
        <v/>
      </c>
      <c r="M1017" s="19" t="str">
        <f>IFERROR(INDEX('Employee Info'!$C$3:$J$200,MATCH(Data6[[#This Row],[Name:]],'Employee Info'!$B$3:$B$200,0),MATCH(Data6[[#Headers],[Tech]],'Employee Info'!$C$2:$J$2,0)),"")</f>
        <v/>
      </c>
      <c r="N1017" s="19" t="str">
        <f>IFERROR(INDEX('Employee Info'!$C$3:$J$200,MATCH(Data6[[#This Row],[Name:]],'Employee Info'!$B$3:$B$200,0),MATCH(Data6[[#Headers],[Other]],'Employee Info'!$C$2:$J$2,0)),"")</f>
        <v/>
      </c>
      <c r="O1017" s="19">
        <f>IFERROR((Data6[[#This Row],[Hours:]]*SUM(Data6[[#This Row],[Rate]:[Other]])),"")</f>
        <v>0</v>
      </c>
      <c r="P1017" s="7" t="str">
        <f>IF(Data6[[#This Row],[WO'#:]]="","Riley #","WO#")</f>
        <v>WO#</v>
      </c>
      <c r="Q1017" s="7">
        <f>IFERROR(WEEKNUM(Data6[[#This Row],[Date:]]),"")</f>
        <v>23</v>
      </c>
      <c r="R1017" s="6">
        <f t="shared" si="45"/>
        <v>45445</v>
      </c>
      <c r="S1017" s="6">
        <f>Data6[[#This Row],[Week Start]]+7</f>
        <v>45452</v>
      </c>
      <c r="T1017" s="7" t="str">
        <f t="shared" si="46"/>
        <v>6/2/2024 - 6/9/2024</v>
      </c>
      <c r="U1017" s="7" t="str">
        <f t="shared" si="47"/>
        <v>Time Card</v>
      </c>
      <c r="V1017" s="8" t="str">
        <f>RIGHT(TEXT(Data6[[#This Row],[Date:]],"mmddyyyy"),4)</f>
        <v>2024</v>
      </c>
      <c r="W1017" s="8" t="str">
        <f>MID(TEXT(Data6[[#This Row],[Date:]],"mmddyyyy"),3,2)</f>
        <v>07</v>
      </c>
      <c r="X1017" s="8" t="str">
        <f>LEFT(TEXT(Data6[[#This Row],[Date:]],"mmddyyyy"),2)</f>
        <v>06</v>
      </c>
      <c r="Y1017" s="6">
        <f>DATE(Data6[[#This Row],[Year]],Data6[[#This Row],[Month]],Data6[[#This Row],[Day]])</f>
        <v>45450</v>
      </c>
    </row>
    <row r="1018" spans="1:25">
      <c r="A1018" s="5">
        <v>45451.343685648149</v>
      </c>
      <c r="B1018" s="7" t="s">
        <v>66</v>
      </c>
      <c r="C1018" s="6" t="s">
        <v>904</v>
      </c>
      <c r="D1018" s="7" t="s">
        <v>905</v>
      </c>
      <c r="E1018" s="8">
        <v>8</v>
      </c>
      <c r="F1018" s="7">
        <v>6984733</v>
      </c>
      <c r="G1018" s="7" t="s">
        <v>68</v>
      </c>
      <c r="H1018" s="7" t="s">
        <v>756</v>
      </c>
      <c r="I1018" s="7" t="s">
        <v>44</v>
      </c>
      <c r="J1018" s="19" t="str">
        <f>IFERROR(INDEX('Employee Info'!$C$3:$E$200,MATCH(Data6[[#This Row],[Name:]],'Employee Info'!$B$3:$B$200,0),MATCH(Data6[[#This Row],[Hours Type:]],'Employee Info'!$C$2:$E$2,0)),"")</f>
        <v/>
      </c>
      <c r="K1018" s="19" t="str">
        <f>IFERROR(INDEX('Employee Info'!$C$3:$J$200,MATCH(Data6[[#This Row],[Name:]],'Employee Info'!$B$3:$B$200,0),MATCH(Data6[[#Headers],[Truck]],'Employee Info'!$C$2:$J$2,0)),"")</f>
        <v/>
      </c>
      <c r="L1018" s="19" t="str">
        <f>IFERROR(INDEX('Employee Info'!$C$3:$J$200,MATCH(Data6[[#This Row],[Name:]],'Employee Info'!$B$3:$B$200,0),MATCH(Data6[[#Headers],[Phone]],'Employee Info'!$C$2:$J$2,0)),"")</f>
        <v/>
      </c>
      <c r="M1018" s="19" t="str">
        <f>IFERROR(INDEX('Employee Info'!$C$3:$J$200,MATCH(Data6[[#This Row],[Name:]],'Employee Info'!$B$3:$B$200,0),MATCH(Data6[[#Headers],[Tech]],'Employee Info'!$C$2:$J$2,0)),"")</f>
        <v/>
      </c>
      <c r="N1018" s="19" t="str">
        <f>IFERROR(INDEX('Employee Info'!$C$3:$J$200,MATCH(Data6[[#This Row],[Name:]],'Employee Info'!$B$3:$B$200,0),MATCH(Data6[[#Headers],[Other]],'Employee Info'!$C$2:$J$2,0)),"")</f>
        <v/>
      </c>
      <c r="O1018" s="19">
        <f>IFERROR((Data6[[#This Row],[Hours:]]*SUM(Data6[[#This Row],[Rate]:[Other]])),"")</f>
        <v>0</v>
      </c>
      <c r="P1018" s="7" t="str">
        <f>IF(Data6[[#This Row],[WO'#:]]="","Riley #","WO#")</f>
        <v>WO#</v>
      </c>
      <c r="Q1018" s="7">
        <f>IFERROR(WEEKNUM(Data6[[#This Row],[Date:]]),"")</f>
        <v>23</v>
      </c>
      <c r="R1018" s="6">
        <f t="shared" si="45"/>
        <v>45445</v>
      </c>
      <c r="S1018" s="6">
        <f>Data6[[#This Row],[Week Start]]+7</f>
        <v>45452</v>
      </c>
      <c r="T1018" s="7" t="str">
        <f t="shared" si="46"/>
        <v>6/2/2024 - 6/9/2024</v>
      </c>
      <c r="U1018" s="7" t="str">
        <f t="shared" si="47"/>
        <v>Time Card</v>
      </c>
      <c r="V1018" s="8" t="str">
        <f>RIGHT(TEXT(Data6[[#This Row],[Date:]],"mmddyyyy"),4)</f>
        <v>2024</v>
      </c>
      <c r="W1018" s="8" t="str">
        <f>MID(TEXT(Data6[[#This Row],[Date:]],"mmddyyyy"),3,2)</f>
        <v>07</v>
      </c>
      <c r="X1018" s="8" t="str">
        <f>LEFT(TEXT(Data6[[#This Row],[Date:]],"mmddyyyy"),2)</f>
        <v>06</v>
      </c>
      <c r="Y1018" s="6">
        <f>DATE(Data6[[#This Row],[Year]],Data6[[#This Row],[Month]],Data6[[#This Row],[Day]])</f>
        <v>45450</v>
      </c>
    </row>
    <row r="1019" spans="1:25">
      <c r="A1019" s="5">
        <v>45450.487402199076</v>
      </c>
      <c r="B1019" s="7" t="s">
        <v>31</v>
      </c>
      <c r="C1019" s="6" t="s">
        <v>904</v>
      </c>
      <c r="D1019" s="7" t="s">
        <v>906</v>
      </c>
      <c r="E1019" s="8">
        <v>2.5</v>
      </c>
      <c r="F1019" s="7" t="s">
        <v>68</v>
      </c>
      <c r="G1019" s="7" t="s">
        <v>68</v>
      </c>
      <c r="H1019" s="7" t="s">
        <v>468</v>
      </c>
      <c r="I1019" s="7" t="s">
        <v>44</v>
      </c>
      <c r="J1019" s="19" t="str">
        <f>IFERROR(INDEX('Employee Info'!$C$3:$E$200,MATCH(Data6[[#This Row],[Name:]],'Employee Info'!$B$3:$B$200,0),MATCH(Data6[[#This Row],[Hours Type:]],'Employee Info'!$C$2:$E$2,0)),"")</f>
        <v/>
      </c>
      <c r="K1019" s="19" t="str">
        <f>IFERROR(INDEX('Employee Info'!$C$3:$J$200,MATCH(Data6[[#This Row],[Name:]],'Employee Info'!$B$3:$B$200,0),MATCH(Data6[[#Headers],[Truck]],'Employee Info'!$C$2:$J$2,0)),"")</f>
        <v/>
      </c>
      <c r="L1019" s="19" t="str">
        <f>IFERROR(INDEX('Employee Info'!$C$3:$J$200,MATCH(Data6[[#This Row],[Name:]],'Employee Info'!$B$3:$B$200,0),MATCH(Data6[[#Headers],[Phone]],'Employee Info'!$C$2:$J$2,0)),"")</f>
        <v/>
      </c>
      <c r="M1019" s="19" t="str">
        <f>IFERROR(INDEX('Employee Info'!$C$3:$J$200,MATCH(Data6[[#This Row],[Name:]],'Employee Info'!$B$3:$B$200,0),MATCH(Data6[[#Headers],[Tech]],'Employee Info'!$C$2:$J$2,0)),"")</f>
        <v/>
      </c>
      <c r="N1019" s="19" t="str">
        <f>IFERROR(INDEX('Employee Info'!$C$3:$J$200,MATCH(Data6[[#This Row],[Name:]],'Employee Info'!$B$3:$B$200,0),MATCH(Data6[[#Headers],[Other]],'Employee Info'!$C$2:$J$2,0)),"")</f>
        <v/>
      </c>
      <c r="O1019" s="19">
        <f>IFERROR((Data6[[#This Row],[Hours:]]*SUM(Data6[[#This Row],[Rate]:[Other]])),"")</f>
        <v>0</v>
      </c>
      <c r="P1019" s="7" t="str">
        <f>IF(Data6[[#This Row],[WO'#:]]="","Riley #","WO#")</f>
        <v>Riley #</v>
      </c>
      <c r="Q1019" s="7">
        <f>IFERROR(WEEKNUM(Data6[[#This Row],[Date:]]),"")</f>
        <v>23</v>
      </c>
      <c r="R1019" s="6">
        <f t="shared" si="45"/>
        <v>45445</v>
      </c>
      <c r="S1019" s="6">
        <f>Data6[[#This Row],[Week Start]]+7</f>
        <v>45452</v>
      </c>
      <c r="T1019" s="7" t="str">
        <f t="shared" si="46"/>
        <v>6/2/2024 - 6/9/2024</v>
      </c>
      <c r="U1019" s="7" t="str">
        <f t="shared" si="47"/>
        <v>Time Card</v>
      </c>
      <c r="V1019" s="8" t="str">
        <f>RIGHT(TEXT(Data6[[#This Row],[Date:]],"mmddyyyy"),4)</f>
        <v>2024</v>
      </c>
      <c r="W1019" s="8" t="str">
        <f>MID(TEXT(Data6[[#This Row],[Date:]],"mmddyyyy"),3,2)</f>
        <v>07</v>
      </c>
      <c r="X1019" s="8" t="str">
        <f>LEFT(TEXT(Data6[[#This Row],[Date:]],"mmddyyyy"),2)</f>
        <v>06</v>
      </c>
      <c r="Y1019" s="6">
        <f>DATE(Data6[[#This Row],[Year]],Data6[[#This Row],[Month]],Data6[[#This Row],[Day]])</f>
        <v>45450</v>
      </c>
    </row>
    <row r="1020" spans="1:25">
      <c r="A1020" s="5">
        <v>45450.488161921297</v>
      </c>
      <c r="B1020" s="7" t="s">
        <v>31</v>
      </c>
      <c r="C1020" s="6" t="s">
        <v>904</v>
      </c>
      <c r="D1020" s="7" t="s">
        <v>907</v>
      </c>
      <c r="E1020" s="8">
        <v>5.5</v>
      </c>
      <c r="F1020" s="7" t="s">
        <v>68</v>
      </c>
      <c r="G1020" s="7" t="s">
        <v>68</v>
      </c>
      <c r="H1020" s="7" t="s">
        <v>491</v>
      </c>
      <c r="I1020" s="7" t="s">
        <v>44</v>
      </c>
      <c r="J1020" s="19" t="str">
        <f>IFERROR(INDEX('Employee Info'!$C$3:$E$200,MATCH(Data6[[#This Row],[Name:]],'Employee Info'!$B$3:$B$200,0),MATCH(Data6[[#This Row],[Hours Type:]],'Employee Info'!$C$2:$E$2,0)),"")</f>
        <v/>
      </c>
      <c r="K1020" s="19" t="str">
        <f>IFERROR(INDEX('Employee Info'!$C$3:$J$200,MATCH(Data6[[#This Row],[Name:]],'Employee Info'!$B$3:$B$200,0),MATCH(Data6[[#Headers],[Truck]],'Employee Info'!$C$2:$J$2,0)),"")</f>
        <v/>
      </c>
      <c r="L1020" s="19" t="str">
        <f>IFERROR(INDEX('Employee Info'!$C$3:$J$200,MATCH(Data6[[#This Row],[Name:]],'Employee Info'!$B$3:$B$200,0),MATCH(Data6[[#Headers],[Phone]],'Employee Info'!$C$2:$J$2,0)),"")</f>
        <v/>
      </c>
      <c r="M1020" s="19" t="str">
        <f>IFERROR(INDEX('Employee Info'!$C$3:$J$200,MATCH(Data6[[#This Row],[Name:]],'Employee Info'!$B$3:$B$200,0),MATCH(Data6[[#Headers],[Tech]],'Employee Info'!$C$2:$J$2,0)),"")</f>
        <v/>
      </c>
      <c r="N1020" s="19" t="str">
        <f>IFERROR(INDEX('Employee Info'!$C$3:$J$200,MATCH(Data6[[#This Row],[Name:]],'Employee Info'!$B$3:$B$200,0),MATCH(Data6[[#Headers],[Other]],'Employee Info'!$C$2:$J$2,0)),"")</f>
        <v/>
      </c>
      <c r="O1020" s="19">
        <f>IFERROR((Data6[[#This Row],[Hours:]]*SUM(Data6[[#This Row],[Rate]:[Other]])),"")</f>
        <v>0</v>
      </c>
      <c r="P1020" s="7" t="str">
        <f>IF(Data6[[#This Row],[WO'#:]]="","Riley #","WO#")</f>
        <v>Riley #</v>
      </c>
      <c r="Q1020" s="7">
        <f>IFERROR(WEEKNUM(Data6[[#This Row],[Date:]]),"")</f>
        <v>23</v>
      </c>
      <c r="R1020" s="6">
        <f t="shared" si="45"/>
        <v>45445</v>
      </c>
      <c r="S1020" s="6">
        <f>Data6[[#This Row],[Week Start]]+7</f>
        <v>45452</v>
      </c>
      <c r="T1020" s="7" t="str">
        <f t="shared" si="46"/>
        <v>6/2/2024 - 6/9/2024</v>
      </c>
      <c r="U1020" s="7" t="str">
        <f t="shared" si="47"/>
        <v>Time Card</v>
      </c>
      <c r="V1020" s="8" t="str">
        <f>RIGHT(TEXT(Data6[[#This Row],[Date:]],"mmddyyyy"),4)</f>
        <v>2024</v>
      </c>
      <c r="W1020" s="8" t="str">
        <f>MID(TEXT(Data6[[#This Row],[Date:]],"mmddyyyy"),3,2)</f>
        <v>07</v>
      </c>
      <c r="X1020" s="8" t="str">
        <f>LEFT(TEXT(Data6[[#This Row],[Date:]],"mmddyyyy"),2)</f>
        <v>06</v>
      </c>
      <c r="Y1020" s="6">
        <f>DATE(Data6[[#This Row],[Year]],Data6[[#This Row],[Month]],Data6[[#This Row],[Day]])</f>
        <v>45450</v>
      </c>
    </row>
    <row r="1021" spans="1:25">
      <c r="A1021" s="5">
        <v>45450.493182407408</v>
      </c>
      <c r="B1021" s="7" t="s">
        <v>34</v>
      </c>
      <c r="C1021" s="6" t="s">
        <v>904</v>
      </c>
      <c r="D1021" s="7" t="s">
        <v>908</v>
      </c>
      <c r="E1021" s="8">
        <v>8</v>
      </c>
      <c r="F1021" s="7" t="s">
        <v>68</v>
      </c>
      <c r="G1021" s="7" t="s">
        <v>68</v>
      </c>
      <c r="H1021" s="7" t="s">
        <v>491</v>
      </c>
      <c r="I1021" s="7" t="s">
        <v>44</v>
      </c>
      <c r="J1021" s="19" t="str">
        <f>IFERROR(INDEX('Employee Info'!$C$3:$E$200,MATCH(Data6[[#This Row],[Name:]],'Employee Info'!$B$3:$B$200,0),MATCH(Data6[[#This Row],[Hours Type:]],'Employee Info'!$C$2:$E$2,0)),"")</f>
        <v/>
      </c>
      <c r="K1021" s="19" t="str">
        <f>IFERROR(INDEX('Employee Info'!$C$3:$J$200,MATCH(Data6[[#This Row],[Name:]],'Employee Info'!$B$3:$B$200,0),MATCH(Data6[[#Headers],[Truck]],'Employee Info'!$C$2:$J$2,0)),"")</f>
        <v/>
      </c>
      <c r="L1021" s="19" t="str">
        <f>IFERROR(INDEX('Employee Info'!$C$3:$J$200,MATCH(Data6[[#This Row],[Name:]],'Employee Info'!$B$3:$B$200,0),MATCH(Data6[[#Headers],[Phone]],'Employee Info'!$C$2:$J$2,0)),"")</f>
        <v/>
      </c>
      <c r="M1021" s="19" t="str">
        <f>IFERROR(INDEX('Employee Info'!$C$3:$J$200,MATCH(Data6[[#This Row],[Name:]],'Employee Info'!$B$3:$B$200,0),MATCH(Data6[[#Headers],[Tech]],'Employee Info'!$C$2:$J$2,0)),"")</f>
        <v/>
      </c>
      <c r="N1021" s="19" t="str">
        <f>IFERROR(INDEX('Employee Info'!$C$3:$J$200,MATCH(Data6[[#This Row],[Name:]],'Employee Info'!$B$3:$B$200,0),MATCH(Data6[[#Headers],[Other]],'Employee Info'!$C$2:$J$2,0)),"")</f>
        <v/>
      </c>
      <c r="O1021" s="19">
        <f>IFERROR((Data6[[#This Row],[Hours:]]*SUM(Data6[[#This Row],[Rate]:[Other]])),"")</f>
        <v>0</v>
      </c>
      <c r="P1021" s="7" t="str">
        <f>IF(Data6[[#This Row],[WO'#:]]="","Riley #","WO#")</f>
        <v>Riley #</v>
      </c>
      <c r="Q1021" s="7">
        <f>IFERROR(WEEKNUM(Data6[[#This Row],[Date:]]),"")</f>
        <v>23</v>
      </c>
      <c r="R1021" s="6">
        <f t="shared" si="45"/>
        <v>45445</v>
      </c>
      <c r="S1021" s="6">
        <f>Data6[[#This Row],[Week Start]]+7</f>
        <v>45452</v>
      </c>
      <c r="T1021" s="7" t="str">
        <f t="shared" si="46"/>
        <v>6/2/2024 - 6/9/2024</v>
      </c>
      <c r="U1021" s="7" t="str">
        <f t="shared" si="47"/>
        <v>Time Card</v>
      </c>
      <c r="V1021" s="8" t="str">
        <f>RIGHT(TEXT(Data6[[#This Row],[Date:]],"mmddyyyy"),4)</f>
        <v>2024</v>
      </c>
      <c r="W1021" s="8" t="str">
        <f>MID(TEXT(Data6[[#This Row],[Date:]],"mmddyyyy"),3,2)</f>
        <v>07</v>
      </c>
      <c r="X1021" s="8" t="str">
        <f>LEFT(TEXT(Data6[[#This Row],[Date:]],"mmddyyyy"),2)</f>
        <v>06</v>
      </c>
      <c r="Y1021" s="6">
        <f>DATE(Data6[[#This Row],[Year]],Data6[[#This Row],[Month]],Data6[[#This Row],[Day]])</f>
        <v>45450</v>
      </c>
    </row>
    <row r="1022" spans="1:25">
      <c r="A1022" s="5">
        <v>45450.279672916666</v>
      </c>
      <c r="B1022" s="7" t="s">
        <v>23</v>
      </c>
      <c r="C1022" s="6" t="s">
        <v>904</v>
      </c>
      <c r="D1022" s="7" t="s">
        <v>648</v>
      </c>
      <c r="E1022" s="8">
        <v>8</v>
      </c>
      <c r="F1022" s="7" t="s">
        <v>68</v>
      </c>
      <c r="G1022" s="7" t="s">
        <v>68</v>
      </c>
      <c r="H1022" s="7" t="s">
        <v>649</v>
      </c>
      <c r="I1022" s="7" t="s">
        <v>44</v>
      </c>
      <c r="J1022" s="19" t="str">
        <f>IFERROR(INDEX('Employee Info'!$C$3:$E$200,MATCH(Data6[[#This Row],[Name:]],'Employee Info'!$B$3:$B$200,0),MATCH(Data6[[#This Row],[Hours Type:]],'Employee Info'!$C$2:$E$2,0)),"")</f>
        <v/>
      </c>
      <c r="K1022" s="19" t="str">
        <f>IFERROR(INDEX('Employee Info'!$C$3:$J$200,MATCH(Data6[[#This Row],[Name:]],'Employee Info'!$B$3:$B$200,0),MATCH(Data6[[#Headers],[Truck]],'Employee Info'!$C$2:$J$2,0)),"")</f>
        <v/>
      </c>
      <c r="L1022" s="19" t="str">
        <f>IFERROR(INDEX('Employee Info'!$C$3:$J$200,MATCH(Data6[[#This Row],[Name:]],'Employee Info'!$B$3:$B$200,0),MATCH(Data6[[#Headers],[Phone]],'Employee Info'!$C$2:$J$2,0)),"")</f>
        <v/>
      </c>
      <c r="M1022" s="19" t="str">
        <f>IFERROR(INDEX('Employee Info'!$C$3:$J$200,MATCH(Data6[[#This Row],[Name:]],'Employee Info'!$B$3:$B$200,0),MATCH(Data6[[#Headers],[Tech]],'Employee Info'!$C$2:$J$2,0)),"")</f>
        <v/>
      </c>
      <c r="N1022" s="19" t="str">
        <f>IFERROR(INDEX('Employee Info'!$C$3:$J$200,MATCH(Data6[[#This Row],[Name:]],'Employee Info'!$B$3:$B$200,0),MATCH(Data6[[#Headers],[Other]],'Employee Info'!$C$2:$J$2,0)),"")</f>
        <v/>
      </c>
      <c r="O1022" s="19">
        <f>IFERROR((Data6[[#This Row],[Hours:]]*SUM(Data6[[#This Row],[Rate]:[Other]])),"")</f>
        <v>0</v>
      </c>
      <c r="P1022" s="7" t="str">
        <f>IF(Data6[[#This Row],[WO'#:]]="","Riley #","WO#")</f>
        <v>Riley #</v>
      </c>
      <c r="Q1022" s="7">
        <f>IFERROR(WEEKNUM(Data6[[#This Row],[Date:]]),"")</f>
        <v>23</v>
      </c>
      <c r="R1022" s="6">
        <f t="shared" si="45"/>
        <v>45445</v>
      </c>
      <c r="S1022" s="6">
        <f>Data6[[#This Row],[Week Start]]+7</f>
        <v>45452</v>
      </c>
      <c r="T1022" s="7" t="str">
        <f t="shared" si="46"/>
        <v>6/2/2024 - 6/9/2024</v>
      </c>
      <c r="U1022" s="7" t="str">
        <f t="shared" si="47"/>
        <v>Time Card</v>
      </c>
      <c r="V1022" s="8" t="str">
        <f>RIGHT(TEXT(Data6[[#This Row],[Date:]],"mmddyyyy"),4)</f>
        <v>2024</v>
      </c>
      <c r="W1022" s="8" t="str">
        <f>MID(TEXT(Data6[[#This Row],[Date:]],"mmddyyyy"),3,2)</f>
        <v>07</v>
      </c>
      <c r="X1022" s="8" t="str">
        <f>LEFT(TEXT(Data6[[#This Row],[Date:]],"mmddyyyy"),2)</f>
        <v>06</v>
      </c>
      <c r="Y1022" s="6">
        <f>DATE(Data6[[#This Row],[Year]],Data6[[#This Row],[Month]],Data6[[#This Row],[Day]])</f>
        <v>45450</v>
      </c>
    </row>
    <row r="1023" spans="1:25">
      <c r="A1023" s="5">
        <v>45450.495536689814</v>
      </c>
      <c r="B1023" s="7" t="s">
        <v>35</v>
      </c>
      <c r="C1023" s="6" t="s">
        <v>904</v>
      </c>
      <c r="D1023" s="7" t="s">
        <v>648</v>
      </c>
      <c r="E1023" s="8">
        <v>8</v>
      </c>
      <c r="F1023" s="7" t="s">
        <v>68</v>
      </c>
      <c r="G1023" s="7" t="s">
        <v>68</v>
      </c>
      <c r="H1023" s="7" t="s">
        <v>649</v>
      </c>
      <c r="I1023" s="7" t="s">
        <v>44</v>
      </c>
      <c r="J1023" s="19" t="str">
        <f>IFERROR(INDEX('Employee Info'!$C$3:$E$200,MATCH(Data6[[#This Row],[Name:]],'Employee Info'!$B$3:$B$200,0),MATCH(Data6[[#This Row],[Hours Type:]],'Employee Info'!$C$2:$E$2,0)),"")</f>
        <v/>
      </c>
      <c r="K1023" s="19" t="str">
        <f>IFERROR(INDEX('Employee Info'!$C$3:$J$200,MATCH(Data6[[#This Row],[Name:]],'Employee Info'!$B$3:$B$200,0),MATCH(Data6[[#Headers],[Truck]],'Employee Info'!$C$2:$J$2,0)),"")</f>
        <v/>
      </c>
      <c r="L1023" s="19" t="str">
        <f>IFERROR(INDEX('Employee Info'!$C$3:$J$200,MATCH(Data6[[#This Row],[Name:]],'Employee Info'!$B$3:$B$200,0),MATCH(Data6[[#Headers],[Phone]],'Employee Info'!$C$2:$J$2,0)),"")</f>
        <v/>
      </c>
      <c r="M1023" s="19" t="str">
        <f>IFERROR(INDEX('Employee Info'!$C$3:$J$200,MATCH(Data6[[#This Row],[Name:]],'Employee Info'!$B$3:$B$200,0),MATCH(Data6[[#Headers],[Tech]],'Employee Info'!$C$2:$J$2,0)),"")</f>
        <v/>
      </c>
      <c r="N1023" s="19" t="str">
        <f>IFERROR(INDEX('Employee Info'!$C$3:$J$200,MATCH(Data6[[#This Row],[Name:]],'Employee Info'!$B$3:$B$200,0),MATCH(Data6[[#Headers],[Other]],'Employee Info'!$C$2:$J$2,0)),"")</f>
        <v/>
      </c>
      <c r="O1023" s="19">
        <f>IFERROR((Data6[[#This Row],[Hours:]]*SUM(Data6[[#This Row],[Rate]:[Other]])),"")</f>
        <v>0</v>
      </c>
      <c r="P1023" s="7" t="str">
        <f>IF(Data6[[#This Row],[WO'#:]]="","Riley #","WO#")</f>
        <v>Riley #</v>
      </c>
      <c r="Q1023" s="7">
        <f>IFERROR(WEEKNUM(Data6[[#This Row],[Date:]]),"")</f>
        <v>23</v>
      </c>
      <c r="R1023" s="6">
        <f t="shared" si="45"/>
        <v>45445</v>
      </c>
      <c r="S1023" s="6">
        <f>Data6[[#This Row],[Week Start]]+7</f>
        <v>45452</v>
      </c>
      <c r="T1023" s="7" t="str">
        <f t="shared" si="46"/>
        <v>6/2/2024 - 6/9/2024</v>
      </c>
      <c r="U1023" s="7" t="str">
        <f t="shared" si="47"/>
        <v>Time Card</v>
      </c>
      <c r="V1023" s="8" t="str">
        <f>RIGHT(TEXT(Data6[[#This Row],[Date:]],"mmddyyyy"),4)</f>
        <v>2024</v>
      </c>
      <c r="W1023" s="8" t="str">
        <f>MID(TEXT(Data6[[#This Row],[Date:]],"mmddyyyy"),3,2)</f>
        <v>07</v>
      </c>
      <c r="X1023" s="8" t="str">
        <f>LEFT(TEXT(Data6[[#This Row],[Date:]],"mmddyyyy"),2)</f>
        <v>06</v>
      </c>
      <c r="Y1023" s="6">
        <f>DATE(Data6[[#This Row],[Year]],Data6[[#This Row],[Month]],Data6[[#This Row],[Day]])</f>
        <v>45450</v>
      </c>
    </row>
    <row r="1024" spans="1:25">
      <c r="A1024" s="5">
        <v>45450.496788888886</v>
      </c>
      <c r="B1024" s="7" t="s">
        <v>65</v>
      </c>
      <c r="C1024" s="6" t="s">
        <v>904</v>
      </c>
      <c r="D1024" s="7" t="s">
        <v>909</v>
      </c>
      <c r="E1024" s="8">
        <v>4</v>
      </c>
      <c r="F1024" s="7" t="s">
        <v>68</v>
      </c>
      <c r="G1024" s="7" t="s">
        <v>68</v>
      </c>
      <c r="H1024" s="7" t="s">
        <v>536</v>
      </c>
      <c r="I1024" s="7" t="s">
        <v>44</v>
      </c>
      <c r="J1024" s="19" t="str">
        <f>IFERROR(INDEX('Employee Info'!$C$3:$E$200,MATCH(Data6[[#This Row],[Name:]],'Employee Info'!$B$3:$B$200,0),MATCH(Data6[[#This Row],[Hours Type:]],'Employee Info'!$C$2:$E$2,0)),"")</f>
        <v/>
      </c>
      <c r="K1024" s="19" t="str">
        <f>IFERROR(INDEX('Employee Info'!$C$3:$J$200,MATCH(Data6[[#This Row],[Name:]],'Employee Info'!$B$3:$B$200,0),MATCH(Data6[[#Headers],[Truck]],'Employee Info'!$C$2:$J$2,0)),"")</f>
        <v/>
      </c>
      <c r="L1024" s="19" t="str">
        <f>IFERROR(INDEX('Employee Info'!$C$3:$J$200,MATCH(Data6[[#This Row],[Name:]],'Employee Info'!$B$3:$B$200,0),MATCH(Data6[[#Headers],[Phone]],'Employee Info'!$C$2:$J$2,0)),"")</f>
        <v/>
      </c>
      <c r="M1024" s="19" t="str">
        <f>IFERROR(INDEX('Employee Info'!$C$3:$J$200,MATCH(Data6[[#This Row],[Name:]],'Employee Info'!$B$3:$B$200,0),MATCH(Data6[[#Headers],[Tech]],'Employee Info'!$C$2:$J$2,0)),"")</f>
        <v/>
      </c>
      <c r="N1024" s="19" t="str">
        <f>IFERROR(INDEX('Employee Info'!$C$3:$J$200,MATCH(Data6[[#This Row],[Name:]],'Employee Info'!$B$3:$B$200,0),MATCH(Data6[[#Headers],[Other]],'Employee Info'!$C$2:$J$2,0)),"")</f>
        <v/>
      </c>
      <c r="O1024" s="19">
        <f>IFERROR((Data6[[#This Row],[Hours:]]*SUM(Data6[[#This Row],[Rate]:[Other]])),"")</f>
        <v>0</v>
      </c>
      <c r="P1024" s="7" t="str">
        <f>IF(Data6[[#This Row],[WO'#:]]="","Riley #","WO#")</f>
        <v>Riley #</v>
      </c>
      <c r="Q1024" s="7">
        <f>IFERROR(WEEKNUM(Data6[[#This Row],[Date:]]),"")</f>
        <v>23</v>
      </c>
      <c r="R1024" s="6">
        <f t="shared" si="45"/>
        <v>45445</v>
      </c>
      <c r="S1024" s="6">
        <f>Data6[[#This Row],[Week Start]]+7</f>
        <v>45452</v>
      </c>
      <c r="T1024" s="7" t="str">
        <f t="shared" si="46"/>
        <v>6/2/2024 - 6/9/2024</v>
      </c>
      <c r="U1024" s="7" t="str">
        <f t="shared" si="47"/>
        <v>Time Card</v>
      </c>
      <c r="V1024" s="8" t="str">
        <f>RIGHT(TEXT(Data6[[#This Row],[Date:]],"mmddyyyy"),4)</f>
        <v>2024</v>
      </c>
      <c r="W1024" s="8" t="str">
        <f>MID(TEXT(Data6[[#This Row],[Date:]],"mmddyyyy"),3,2)</f>
        <v>07</v>
      </c>
      <c r="X1024" s="8" t="str">
        <f>LEFT(TEXT(Data6[[#This Row],[Date:]],"mmddyyyy"),2)</f>
        <v>06</v>
      </c>
      <c r="Y1024" s="6">
        <f>DATE(Data6[[#This Row],[Year]],Data6[[#This Row],[Month]],Data6[[#This Row],[Day]])</f>
        <v>45450</v>
      </c>
    </row>
    <row r="1025" spans="1:25">
      <c r="A1025" s="5">
        <v>45450.496865162037</v>
      </c>
      <c r="B1025" s="7" t="s">
        <v>492</v>
      </c>
      <c r="C1025" s="6" t="s">
        <v>904</v>
      </c>
      <c r="D1025" s="7" t="s">
        <v>909</v>
      </c>
      <c r="E1025" s="8">
        <v>4</v>
      </c>
      <c r="F1025" s="7" t="s">
        <v>68</v>
      </c>
      <c r="G1025" s="7" t="s">
        <v>68</v>
      </c>
      <c r="H1025" s="7" t="s">
        <v>536</v>
      </c>
      <c r="I1025" s="7" t="s">
        <v>44</v>
      </c>
      <c r="J1025" s="19" t="str">
        <f>IFERROR(INDEX('Employee Info'!$C$3:$E$200,MATCH(Data6[[#This Row],[Name:]],'Employee Info'!$B$3:$B$200,0),MATCH(Data6[[#This Row],[Hours Type:]],'Employee Info'!$C$2:$E$2,0)),"")</f>
        <v/>
      </c>
      <c r="K1025" s="19" t="str">
        <f>IFERROR(INDEX('Employee Info'!$C$3:$J$200,MATCH(Data6[[#This Row],[Name:]],'Employee Info'!$B$3:$B$200,0),MATCH(Data6[[#Headers],[Truck]],'Employee Info'!$C$2:$J$2,0)),"")</f>
        <v/>
      </c>
      <c r="L1025" s="19" t="str">
        <f>IFERROR(INDEX('Employee Info'!$C$3:$J$200,MATCH(Data6[[#This Row],[Name:]],'Employee Info'!$B$3:$B$200,0),MATCH(Data6[[#Headers],[Phone]],'Employee Info'!$C$2:$J$2,0)),"")</f>
        <v/>
      </c>
      <c r="M1025" s="19" t="str">
        <f>IFERROR(INDEX('Employee Info'!$C$3:$J$200,MATCH(Data6[[#This Row],[Name:]],'Employee Info'!$B$3:$B$200,0),MATCH(Data6[[#Headers],[Tech]],'Employee Info'!$C$2:$J$2,0)),"")</f>
        <v/>
      </c>
      <c r="N1025" s="19" t="str">
        <f>IFERROR(INDEX('Employee Info'!$C$3:$J$200,MATCH(Data6[[#This Row],[Name:]],'Employee Info'!$B$3:$B$200,0),MATCH(Data6[[#Headers],[Other]],'Employee Info'!$C$2:$J$2,0)),"")</f>
        <v/>
      </c>
      <c r="O1025" s="19">
        <f>IFERROR((Data6[[#This Row],[Hours:]]*SUM(Data6[[#This Row],[Rate]:[Other]])),"")</f>
        <v>0</v>
      </c>
      <c r="P1025" s="7" t="str">
        <f>IF(Data6[[#This Row],[WO'#:]]="","Riley #","WO#")</f>
        <v>Riley #</v>
      </c>
      <c r="Q1025" s="7">
        <f>IFERROR(WEEKNUM(Data6[[#This Row],[Date:]]),"")</f>
        <v>23</v>
      </c>
      <c r="R1025" s="6">
        <f t="shared" si="45"/>
        <v>45445</v>
      </c>
      <c r="S1025" s="6">
        <f>Data6[[#This Row],[Week Start]]+7</f>
        <v>45452</v>
      </c>
      <c r="T1025" s="7" t="str">
        <f t="shared" si="46"/>
        <v>6/2/2024 - 6/9/2024</v>
      </c>
      <c r="U1025" s="7" t="str">
        <f t="shared" si="47"/>
        <v>Time Card</v>
      </c>
      <c r="V1025" s="8" t="str">
        <f>RIGHT(TEXT(Data6[[#This Row],[Date:]],"mmddyyyy"),4)</f>
        <v>2024</v>
      </c>
      <c r="W1025" s="8" t="str">
        <f>MID(TEXT(Data6[[#This Row],[Date:]],"mmddyyyy"),3,2)</f>
        <v>07</v>
      </c>
      <c r="X1025" s="8" t="str">
        <f>LEFT(TEXT(Data6[[#This Row],[Date:]],"mmddyyyy"),2)</f>
        <v>06</v>
      </c>
      <c r="Y1025" s="6">
        <f>DATE(Data6[[#This Row],[Year]],Data6[[#This Row],[Month]],Data6[[#This Row],[Day]])</f>
        <v>45450</v>
      </c>
    </row>
    <row r="1026" spans="1:25">
      <c r="A1026" s="5">
        <v>45457.350336921299</v>
      </c>
      <c r="B1026" s="7" t="s">
        <v>66</v>
      </c>
      <c r="C1026" s="6" t="s">
        <v>754</v>
      </c>
      <c r="D1026" s="7" t="s">
        <v>755</v>
      </c>
      <c r="E1026" s="8">
        <v>5</v>
      </c>
      <c r="F1026" s="7">
        <v>6984733</v>
      </c>
      <c r="G1026" s="7" t="s">
        <v>68</v>
      </c>
      <c r="H1026" s="7" t="s">
        <v>756</v>
      </c>
      <c r="I1026" s="7" t="s">
        <v>44</v>
      </c>
      <c r="J1026" s="19" t="str">
        <f>IFERROR(INDEX('Employee Info'!$C$3:$E$200,MATCH(Data6[[#This Row],[Name:]],'Employee Info'!$B$3:$B$200,0),MATCH(Data6[[#This Row],[Hours Type:]],'Employee Info'!$C$2:$E$2,0)),"")</f>
        <v/>
      </c>
      <c r="K1026" s="19" t="str">
        <f>IFERROR(INDEX('Employee Info'!$C$3:$J$200,MATCH(Data6[[#This Row],[Name:]],'Employee Info'!$B$3:$B$200,0),MATCH(Data6[[#Headers],[Truck]],'Employee Info'!$C$2:$J$2,0)),"")</f>
        <v/>
      </c>
      <c r="L1026" s="19" t="str">
        <f>IFERROR(INDEX('Employee Info'!$C$3:$J$200,MATCH(Data6[[#This Row],[Name:]],'Employee Info'!$B$3:$B$200,0),MATCH(Data6[[#Headers],[Phone]],'Employee Info'!$C$2:$J$2,0)),"")</f>
        <v/>
      </c>
      <c r="M1026" s="19" t="str">
        <f>IFERROR(INDEX('Employee Info'!$C$3:$J$200,MATCH(Data6[[#This Row],[Name:]],'Employee Info'!$B$3:$B$200,0),MATCH(Data6[[#Headers],[Tech]],'Employee Info'!$C$2:$J$2,0)),"")</f>
        <v/>
      </c>
      <c r="N1026" s="19" t="str">
        <f>IFERROR(INDEX('Employee Info'!$C$3:$J$200,MATCH(Data6[[#This Row],[Name:]],'Employee Info'!$B$3:$B$200,0),MATCH(Data6[[#Headers],[Other]],'Employee Info'!$C$2:$J$2,0)),"")</f>
        <v/>
      </c>
      <c r="O1026" s="19">
        <f>IFERROR((Data6[[#This Row],[Hours:]]*SUM(Data6[[#This Row],[Rate]:[Other]])),"")</f>
        <v>0</v>
      </c>
      <c r="P1026" s="7" t="str">
        <f>IF(Data6[[#This Row],[WO'#:]]="","Riley #","WO#")</f>
        <v>WO#</v>
      </c>
      <c r="Q1026" s="7">
        <f>IFERROR(WEEKNUM(Data6[[#This Row],[Date:]]),"")</f>
        <v>24</v>
      </c>
      <c r="R1026" s="6">
        <f t="shared" ref="R1026:R1089" si="48">DATE(RIGHT(TEXT(C1026,"mm/dd/yyyy"),4),1,1)+(Q1026-1)*7-(WEEKDAY(DATE(RIGHT(TEXT(C1026,"mm/dd/yyyy"),4),1,1)))+1</f>
        <v>45452</v>
      </c>
      <c r="S1026" s="6">
        <f>Data6[[#This Row],[Week Start]]+7</f>
        <v>45459</v>
      </c>
      <c r="T1026" s="7" t="str">
        <f t="shared" ref="T1026:T1089" si="49">IFERROR(TEXT(R1026, "m/d/yyyy") &amp; " - " &amp; TEXT(S1026, "m/d/yyyy"),"")</f>
        <v>6/9/2024 - 6/16/2024</v>
      </c>
      <c r="U1026" s="7" t="str">
        <f t="shared" ref="U1026:U1089" si="50">"Time Card"</f>
        <v>Time Card</v>
      </c>
      <c r="V1026" s="8" t="str">
        <f>RIGHT(TEXT(Data6[[#This Row],[Date:]],"mmddyyyy"),4)</f>
        <v>2024</v>
      </c>
      <c r="W1026" s="8" t="str">
        <f>MID(TEXT(Data6[[#This Row],[Date:]],"mmddyyyy"),3,2)</f>
        <v>10</v>
      </c>
      <c r="X1026" s="8" t="str">
        <f>LEFT(TEXT(Data6[[#This Row],[Date:]],"mmddyyyy"),2)</f>
        <v>06</v>
      </c>
      <c r="Y1026" s="6">
        <f>DATE(Data6[[#This Row],[Year]],Data6[[#This Row],[Month]],Data6[[#This Row],[Day]])</f>
        <v>45453</v>
      </c>
    </row>
    <row r="1027" spans="1:25">
      <c r="A1027" s="5">
        <v>45485.459469907408</v>
      </c>
      <c r="B1027" s="7" t="s">
        <v>76</v>
      </c>
      <c r="C1027" s="6" t="s">
        <v>754</v>
      </c>
      <c r="D1027" s="7" t="s">
        <v>156</v>
      </c>
      <c r="E1027" s="8">
        <v>1</v>
      </c>
      <c r="F1027" s="7">
        <v>6984733</v>
      </c>
      <c r="G1027" s="7" t="s">
        <v>68</v>
      </c>
      <c r="H1027" s="7" t="s">
        <v>756</v>
      </c>
      <c r="I1027" s="7" t="s">
        <v>44</v>
      </c>
      <c r="J1027" s="19" t="str">
        <f>IFERROR(INDEX('Employee Info'!$C$3:$E$200,MATCH(Data6[[#This Row],[Name:]],'Employee Info'!$B$3:$B$200,0),MATCH(Data6[[#This Row],[Hours Type:]],'Employee Info'!$C$2:$E$2,0)),"")</f>
        <v/>
      </c>
      <c r="K1027" s="19" t="str">
        <f>IFERROR(INDEX('Employee Info'!$C$3:$J$200,MATCH(Data6[[#This Row],[Name:]],'Employee Info'!$B$3:$B$200,0),MATCH(Data6[[#Headers],[Truck]],'Employee Info'!$C$2:$J$2,0)),"")</f>
        <v/>
      </c>
      <c r="L1027" s="19" t="str">
        <f>IFERROR(INDEX('Employee Info'!$C$3:$J$200,MATCH(Data6[[#This Row],[Name:]],'Employee Info'!$B$3:$B$200,0),MATCH(Data6[[#Headers],[Phone]],'Employee Info'!$C$2:$J$2,0)),"")</f>
        <v/>
      </c>
      <c r="M1027" s="19" t="str">
        <f>IFERROR(INDEX('Employee Info'!$C$3:$J$200,MATCH(Data6[[#This Row],[Name:]],'Employee Info'!$B$3:$B$200,0),MATCH(Data6[[#Headers],[Tech]],'Employee Info'!$C$2:$J$2,0)),"")</f>
        <v/>
      </c>
      <c r="N1027" s="19" t="str">
        <f>IFERROR(INDEX('Employee Info'!$C$3:$J$200,MATCH(Data6[[#This Row],[Name:]],'Employee Info'!$B$3:$B$200,0),MATCH(Data6[[#Headers],[Other]],'Employee Info'!$C$2:$J$2,0)),"")</f>
        <v/>
      </c>
      <c r="O1027" s="19">
        <f>IFERROR((Data6[[#This Row],[Hours:]]*SUM(Data6[[#This Row],[Rate]:[Other]])),"")</f>
        <v>0</v>
      </c>
      <c r="P1027" s="7" t="str">
        <f>IF(Data6[[#This Row],[WO'#:]]="","Riley #","WO#")</f>
        <v>WO#</v>
      </c>
      <c r="Q1027" s="7">
        <f>IFERROR(WEEKNUM(Data6[[#This Row],[Date:]]),"")</f>
        <v>24</v>
      </c>
      <c r="R1027" s="6">
        <f t="shared" si="48"/>
        <v>45452</v>
      </c>
      <c r="S1027" s="6">
        <f>Data6[[#This Row],[Week Start]]+7</f>
        <v>45459</v>
      </c>
      <c r="T1027" s="7" t="str">
        <f t="shared" si="49"/>
        <v>6/9/2024 - 6/16/2024</v>
      </c>
      <c r="U1027" s="7" t="str">
        <f t="shared" si="50"/>
        <v>Time Card</v>
      </c>
      <c r="V1027" s="8" t="str">
        <f>RIGHT(TEXT(Data6[[#This Row],[Date:]],"mmddyyyy"),4)</f>
        <v>2024</v>
      </c>
      <c r="W1027" s="8" t="str">
        <f>MID(TEXT(Data6[[#This Row],[Date:]],"mmddyyyy"),3,2)</f>
        <v>10</v>
      </c>
      <c r="X1027" s="8" t="str">
        <f>LEFT(TEXT(Data6[[#This Row],[Date:]],"mmddyyyy"),2)</f>
        <v>06</v>
      </c>
      <c r="Y1027" s="6">
        <f>DATE(Data6[[#This Row],[Year]],Data6[[#This Row],[Month]],Data6[[#This Row],[Day]])</f>
        <v>45453</v>
      </c>
    </row>
    <row r="1028" spans="1:25">
      <c r="A1028" s="5">
        <v>45455.252553240738</v>
      </c>
      <c r="B1028" s="7" t="s">
        <v>31</v>
      </c>
      <c r="C1028" s="6" t="s">
        <v>754</v>
      </c>
      <c r="D1028" s="7" t="s">
        <v>759</v>
      </c>
      <c r="E1028" s="8">
        <v>0.5</v>
      </c>
      <c r="F1028" s="7" t="s">
        <v>68</v>
      </c>
      <c r="G1028" s="7" t="s">
        <v>68</v>
      </c>
      <c r="H1028" s="7" t="s">
        <v>756</v>
      </c>
      <c r="I1028" s="7" t="s">
        <v>44</v>
      </c>
      <c r="J1028" s="19" t="str">
        <f>IFERROR(INDEX('Employee Info'!$C$3:$E$200,MATCH(Data6[[#This Row],[Name:]],'Employee Info'!$B$3:$B$200,0),MATCH(Data6[[#This Row],[Hours Type:]],'Employee Info'!$C$2:$E$2,0)),"")</f>
        <v/>
      </c>
      <c r="K1028" s="19" t="str">
        <f>IFERROR(INDEX('Employee Info'!$C$3:$J$200,MATCH(Data6[[#This Row],[Name:]],'Employee Info'!$B$3:$B$200,0),MATCH(Data6[[#Headers],[Truck]],'Employee Info'!$C$2:$J$2,0)),"")</f>
        <v/>
      </c>
      <c r="L1028" s="19" t="str">
        <f>IFERROR(INDEX('Employee Info'!$C$3:$J$200,MATCH(Data6[[#This Row],[Name:]],'Employee Info'!$B$3:$B$200,0),MATCH(Data6[[#Headers],[Phone]],'Employee Info'!$C$2:$J$2,0)),"")</f>
        <v/>
      </c>
      <c r="M1028" s="19" t="str">
        <f>IFERROR(INDEX('Employee Info'!$C$3:$J$200,MATCH(Data6[[#This Row],[Name:]],'Employee Info'!$B$3:$B$200,0),MATCH(Data6[[#Headers],[Tech]],'Employee Info'!$C$2:$J$2,0)),"")</f>
        <v/>
      </c>
      <c r="N1028" s="19" t="str">
        <f>IFERROR(INDEX('Employee Info'!$C$3:$J$200,MATCH(Data6[[#This Row],[Name:]],'Employee Info'!$B$3:$B$200,0),MATCH(Data6[[#Headers],[Other]],'Employee Info'!$C$2:$J$2,0)),"")</f>
        <v/>
      </c>
      <c r="O1028" s="19">
        <f>IFERROR((Data6[[#This Row],[Hours:]]*SUM(Data6[[#This Row],[Rate]:[Other]])),"")</f>
        <v>0</v>
      </c>
      <c r="P1028" s="7" t="str">
        <f>IF(Data6[[#This Row],[WO'#:]]="","Riley #","WO#")</f>
        <v>Riley #</v>
      </c>
      <c r="Q1028" s="7">
        <f>IFERROR(WEEKNUM(Data6[[#This Row],[Date:]]),"")</f>
        <v>24</v>
      </c>
      <c r="R1028" s="6">
        <f t="shared" si="48"/>
        <v>45452</v>
      </c>
      <c r="S1028" s="6">
        <f>Data6[[#This Row],[Week Start]]+7</f>
        <v>45459</v>
      </c>
      <c r="T1028" s="7" t="str">
        <f t="shared" si="49"/>
        <v>6/9/2024 - 6/16/2024</v>
      </c>
      <c r="U1028" s="7" t="str">
        <f t="shared" si="50"/>
        <v>Time Card</v>
      </c>
      <c r="V1028" s="8" t="str">
        <f>RIGHT(TEXT(Data6[[#This Row],[Date:]],"mmddyyyy"),4)</f>
        <v>2024</v>
      </c>
      <c r="W1028" s="8" t="str">
        <f>MID(TEXT(Data6[[#This Row],[Date:]],"mmddyyyy"),3,2)</f>
        <v>10</v>
      </c>
      <c r="X1028" s="8" t="str">
        <f>LEFT(TEXT(Data6[[#This Row],[Date:]],"mmddyyyy"),2)</f>
        <v>06</v>
      </c>
      <c r="Y1028" s="6">
        <f>DATE(Data6[[#This Row],[Year]],Data6[[#This Row],[Month]],Data6[[#This Row],[Day]])</f>
        <v>45453</v>
      </c>
    </row>
    <row r="1029" spans="1:25">
      <c r="A1029" s="5">
        <v>45455.262715046294</v>
      </c>
      <c r="B1029" s="7" t="s">
        <v>23</v>
      </c>
      <c r="C1029" s="6" t="s">
        <v>754</v>
      </c>
      <c r="D1029" s="7" t="s">
        <v>765</v>
      </c>
      <c r="E1029" s="8">
        <v>0.5</v>
      </c>
      <c r="F1029" s="7" t="s">
        <v>68</v>
      </c>
      <c r="G1029" s="7" t="s">
        <v>68</v>
      </c>
      <c r="H1029" s="7" t="s">
        <v>756</v>
      </c>
      <c r="I1029" s="7" t="s">
        <v>44</v>
      </c>
      <c r="J1029" s="19" t="str">
        <f>IFERROR(INDEX('Employee Info'!$C$3:$E$200,MATCH(Data6[[#This Row],[Name:]],'Employee Info'!$B$3:$B$200,0),MATCH(Data6[[#This Row],[Hours Type:]],'Employee Info'!$C$2:$E$2,0)),"")</f>
        <v/>
      </c>
      <c r="K1029" s="19" t="str">
        <f>IFERROR(INDEX('Employee Info'!$C$3:$J$200,MATCH(Data6[[#This Row],[Name:]],'Employee Info'!$B$3:$B$200,0),MATCH(Data6[[#Headers],[Truck]],'Employee Info'!$C$2:$J$2,0)),"")</f>
        <v/>
      </c>
      <c r="L1029" s="19" t="str">
        <f>IFERROR(INDEX('Employee Info'!$C$3:$J$200,MATCH(Data6[[#This Row],[Name:]],'Employee Info'!$B$3:$B$200,0),MATCH(Data6[[#Headers],[Phone]],'Employee Info'!$C$2:$J$2,0)),"")</f>
        <v/>
      </c>
      <c r="M1029" s="19" t="str">
        <f>IFERROR(INDEX('Employee Info'!$C$3:$J$200,MATCH(Data6[[#This Row],[Name:]],'Employee Info'!$B$3:$B$200,0),MATCH(Data6[[#Headers],[Tech]],'Employee Info'!$C$2:$J$2,0)),"")</f>
        <v/>
      </c>
      <c r="N1029" s="19" t="str">
        <f>IFERROR(INDEX('Employee Info'!$C$3:$J$200,MATCH(Data6[[#This Row],[Name:]],'Employee Info'!$B$3:$B$200,0),MATCH(Data6[[#Headers],[Other]],'Employee Info'!$C$2:$J$2,0)),"")</f>
        <v/>
      </c>
      <c r="O1029" s="19">
        <f>IFERROR((Data6[[#This Row],[Hours:]]*SUM(Data6[[#This Row],[Rate]:[Other]])),"")</f>
        <v>0</v>
      </c>
      <c r="P1029" s="7" t="str">
        <f>IF(Data6[[#This Row],[WO'#:]]="","Riley #","WO#")</f>
        <v>Riley #</v>
      </c>
      <c r="Q1029" s="7">
        <f>IFERROR(WEEKNUM(Data6[[#This Row],[Date:]]),"")</f>
        <v>24</v>
      </c>
      <c r="R1029" s="6">
        <f t="shared" si="48"/>
        <v>45452</v>
      </c>
      <c r="S1029" s="6">
        <f>Data6[[#This Row],[Week Start]]+7</f>
        <v>45459</v>
      </c>
      <c r="T1029" s="7" t="str">
        <f t="shared" si="49"/>
        <v>6/9/2024 - 6/16/2024</v>
      </c>
      <c r="U1029" s="7" t="str">
        <f t="shared" si="50"/>
        <v>Time Card</v>
      </c>
      <c r="V1029" s="8" t="str">
        <f>RIGHT(TEXT(Data6[[#This Row],[Date:]],"mmddyyyy"),4)</f>
        <v>2024</v>
      </c>
      <c r="W1029" s="8" t="str">
        <f>MID(TEXT(Data6[[#This Row],[Date:]],"mmddyyyy"),3,2)</f>
        <v>10</v>
      </c>
      <c r="X1029" s="8" t="str">
        <f>LEFT(TEXT(Data6[[#This Row],[Date:]],"mmddyyyy"),2)</f>
        <v>06</v>
      </c>
      <c r="Y1029" s="6">
        <f>DATE(Data6[[#This Row],[Year]],Data6[[#This Row],[Month]],Data6[[#This Row],[Day]])</f>
        <v>45453</v>
      </c>
    </row>
    <row r="1030" spans="1:25">
      <c r="A1030" s="5">
        <v>45455.277313310187</v>
      </c>
      <c r="B1030" s="7" t="s">
        <v>34</v>
      </c>
      <c r="C1030" s="6" t="s">
        <v>754</v>
      </c>
      <c r="D1030" s="7" t="s">
        <v>770</v>
      </c>
      <c r="E1030" s="8">
        <v>0.5</v>
      </c>
      <c r="F1030" s="7" t="s">
        <v>68</v>
      </c>
      <c r="G1030" s="7" t="s">
        <v>68</v>
      </c>
      <c r="H1030" s="7" t="s">
        <v>756</v>
      </c>
      <c r="I1030" s="7" t="s">
        <v>44</v>
      </c>
      <c r="J1030" s="19" t="str">
        <f>IFERROR(INDEX('Employee Info'!$C$3:$E$200,MATCH(Data6[[#This Row],[Name:]],'Employee Info'!$B$3:$B$200,0),MATCH(Data6[[#This Row],[Hours Type:]],'Employee Info'!$C$2:$E$2,0)),"")</f>
        <v/>
      </c>
      <c r="K1030" s="19" t="str">
        <f>IFERROR(INDEX('Employee Info'!$C$3:$J$200,MATCH(Data6[[#This Row],[Name:]],'Employee Info'!$B$3:$B$200,0),MATCH(Data6[[#Headers],[Truck]],'Employee Info'!$C$2:$J$2,0)),"")</f>
        <v/>
      </c>
      <c r="L1030" s="19" t="str">
        <f>IFERROR(INDEX('Employee Info'!$C$3:$J$200,MATCH(Data6[[#This Row],[Name:]],'Employee Info'!$B$3:$B$200,0),MATCH(Data6[[#Headers],[Phone]],'Employee Info'!$C$2:$J$2,0)),"")</f>
        <v/>
      </c>
      <c r="M1030" s="19" t="str">
        <f>IFERROR(INDEX('Employee Info'!$C$3:$J$200,MATCH(Data6[[#This Row],[Name:]],'Employee Info'!$B$3:$B$200,0),MATCH(Data6[[#Headers],[Tech]],'Employee Info'!$C$2:$J$2,0)),"")</f>
        <v/>
      </c>
      <c r="N1030" s="19" t="str">
        <f>IFERROR(INDEX('Employee Info'!$C$3:$J$200,MATCH(Data6[[#This Row],[Name:]],'Employee Info'!$B$3:$B$200,0),MATCH(Data6[[#Headers],[Other]],'Employee Info'!$C$2:$J$2,0)),"")</f>
        <v/>
      </c>
      <c r="O1030" s="19">
        <f>IFERROR((Data6[[#This Row],[Hours:]]*SUM(Data6[[#This Row],[Rate]:[Other]])),"")</f>
        <v>0</v>
      </c>
      <c r="P1030" s="7" t="str">
        <f>IF(Data6[[#This Row],[WO'#:]]="","Riley #","WO#")</f>
        <v>Riley #</v>
      </c>
      <c r="Q1030" s="7">
        <f>IFERROR(WEEKNUM(Data6[[#This Row],[Date:]]),"")</f>
        <v>24</v>
      </c>
      <c r="R1030" s="6">
        <f t="shared" si="48"/>
        <v>45452</v>
      </c>
      <c r="S1030" s="6">
        <f>Data6[[#This Row],[Week Start]]+7</f>
        <v>45459</v>
      </c>
      <c r="T1030" s="7" t="str">
        <f t="shared" si="49"/>
        <v>6/9/2024 - 6/16/2024</v>
      </c>
      <c r="U1030" s="7" t="str">
        <f t="shared" si="50"/>
        <v>Time Card</v>
      </c>
      <c r="V1030" s="8" t="str">
        <f>RIGHT(TEXT(Data6[[#This Row],[Date:]],"mmddyyyy"),4)</f>
        <v>2024</v>
      </c>
      <c r="W1030" s="8" t="str">
        <f>MID(TEXT(Data6[[#This Row],[Date:]],"mmddyyyy"),3,2)</f>
        <v>10</v>
      </c>
      <c r="X1030" s="8" t="str">
        <f>LEFT(TEXT(Data6[[#This Row],[Date:]],"mmddyyyy"),2)</f>
        <v>06</v>
      </c>
      <c r="Y1030" s="6">
        <f>DATE(Data6[[#This Row],[Year]],Data6[[#This Row],[Month]],Data6[[#This Row],[Day]])</f>
        <v>45453</v>
      </c>
    </row>
    <row r="1031" spans="1:25">
      <c r="A1031" s="5">
        <v>45455.278031712965</v>
      </c>
      <c r="B1031" s="7" t="s">
        <v>34</v>
      </c>
      <c r="C1031" s="6" t="s">
        <v>754</v>
      </c>
      <c r="D1031" s="7" t="s">
        <v>771</v>
      </c>
      <c r="E1031" s="8">
        <v>1</v>
      </c>
      <c r="F1031" s="7" t="s">
        <v>68</v>
      </c>
      <c r="G1031" s="7" t="s">
        <v>68</v>
      </c>
      <c r="H1031" s="7" t="s">
        <v>756</v>
      </c>
      <c r="I1031" s="7" t="s">
        <v>44</v>
      </c>
      <c r="J1031" s="19" t="str">
        <f>IFERROR(INDEX('Employee Info'!$C$3:$E$200,MATCH(Data6[[#This Row],[Name:]],'Employee Info'!$B$3:$B$200,0),MATCH(Data6[[#This Row],[Hours Type:]],'Employee Info'!$C$2:$E$2,0)),"")</f>
        <v/>
      </c>
      <c r="K1031" s="19" t="str">
        <f>IFERROR(INDEX('Employee Info'!$C$3:$J$200,MATCH(Data6[[#This Row],[Name:]],'Employee Info'!$B$3:$B$200,0),MATCH(Data6[[#Headers],[Truck]],'Employee Info'!$C$2:$J$2,0)),"")</f>
        <v/>
      </c>
      <c r="L1031" s="19" t="str">
        <f>IFERROR(INDEX('Employee Info'!$C$3:$J$200,MATCH(Data6[[#This Row],[Name:]],'Employee Info'!$B$3:$B$200,0),MATCH(Data6[[#Headers],[Phone]],'Employee Info'!$C$2:$J$2,0)),"")</f>
        <v/>
      </c>
      <c r="M1031" s="19" t="str">
        <f>IFERROR(INDEX('Employee Info'!$C$3:$J$200,MATCH(Data6[[#This Row],[Name:]],'Employee Info'!$B$3:$B$200,0),MATCH(Data6[[#Headers],[Tech]],'Employee Info'!$C$2:$J$2,0)),"")</f>
        <v/>
      </c>
      <c r="N1031" s="19" t="str">
        <f>IFERROR(INDEX('Employee Info'!$C$3:$J$200,MATCH(Data6[[#This Row],[Name:]],'Employee Info'!$B$3:$B$200,0),MATCH(Data6[[#Headers],[Other]],'Employee Info'!$C$2:$J$2,0)),"")</f>
        <v/>
      </c>
      <c r="O1031" s="19">
        <f>IFERROR((Data6[[#This Row],[Hours:]]*SUM(Data6[[#This Row],[Rate]:[Other]])),"")</f>
        <v>0</v>
      </c>
      <c r="P1031" s="7" t="str">
        <f>IF(Data6[[#This Row],[WO'#:]]="","Riley #","WO#")</f>
        <v>Riley #</v>
      </c>
      <c r="Q1031" s="7">
        <f>IFERROR(WEEKNUM(Data6[[#This Row],[Date:]]),"")</f>
        <v>24</v>
      </c>
      <c r="R1031" s="6">
        <f t="shared" si="48"/>
        <v>45452</v>
      </c>
      <c r="S1031" s="6">
        <f>Data6[[#This Row],[Week Start]]+7</f>
        <v>45459</v>
      </c>
      <c r="T1031" s="7" t="str">
        <f t="shared" si="49"/>
        <v>6/9/2024 - 6/16/2024</v>
      </c>
      <c r="U1031" s="7" t="str">
        <f t="shared" si="50"/>
        <v>Time Card</v>
      </c>
      <c r="V1031" s="8" t="str">
        <f>RIGHT(TEXT(Data6[[#This Row],[Date:]],"mmddyyyy"),4)</f>
        <v>2024</v>
      </c>
      <c r="W1031" s="8" t="str">
        <f>MID(TEXT(Data6[[#This Row],[Date:]],"mmddyyyy"),3,2)</f>
        <v>10</v>
      </c>
      <c r="X1031" s="8" t="str">
        <f>LEFT(TEXT(Data6[[#This Row],[Date:]],"mmddyyyy"),2)</f>
        <v>06</v>
      </c>
      <c r="Y1031" s="6">
        <f>DATE(Data6[[#This Row],[Year]],Data6[[#This Row],[Month]],Data6[[#This Row],[Day]])</f>
        <v>45453</v>
      </c>
    </row>
    <row r="1032" spans="1:25">
      <c r="A1032" s="5">
        <v>45455.253238310186</v>
      </c>
      <c r="B1032" s="7" t="s">
        <v>31</v>
      </c>
      <c r="C1032" s="6" t="s">
        <v>754</v>
      </c>
      <c r="D1032" s="7" t="s">
        <v>760</v>
      </c>
      <c r="E1032" s="8">
        <v>2</v>
      </c>
      <c r="F1032" s="7" t="s">
        <v>68</v>
      </c>
      <c r="G1032" s="7" t="s">
        <v>68</v>
      </c>
      <c r="H1032" s="7" t="s">
        <v>579</v>
      </c>
      <c r="I1032" s="7" t="s">
        <v>44</v>
      </c>
      <c r="J1032" s="19" t="str">
        <f>IFERROR(INDEX('Employee Info'!$C$3:$E$200,MATCH(Data6[[#This Row],[Name:]],'Employee Info'!$B$3:$B$200,0),MATCH(Data6[[#This Row],[Hours Type:]],'Employee Info'!$C$2:$E$2,0)),"")</f>
        <v/>
      </c>
      <c r="K1032" s="19" t="str">
        <f>IFERROR(INDEX('Employee Info'!$C$3:$J$200,MATCH(Data6[[#This Row],[Name:]],'Employee Info'!$B$3:$B$200,0),MATCH(Data6[[#Headers],[Truck]],'Employee Info'!$C$2:$J$2,0)),"")</f>
        <v/>
      </c>
      <c r="L1032" s="19" t="str">
        <f>IFERROR(INDEX('Employee Info'!$C$3:$J$200,MATCH(Data6[[#This Row],[Name:]],'Employee Info'!$B$3:$B$200,0),MATCH(Data6[[#Headers],[Phone]],'Employee Info'!$C$2:$J$2,0)),"")</f>
        <v/>
      </c>
      <c r="M1032" s="19" t="str">
        <f>IFERROR(INDEX('Employee Info'!$C$3:$J$200,MATCH(Data6[[#This Row],[Name:]],'Employee Info'!$B$3:$B$200,0),MATCH(Data6[[#Headers],[Tech]],'Employee Info'!$C$2:$J$2,0)),"")</f>
        <v/>
      </c>
      <c r="N1032" s="19" t="str">
        <f>IFERROR(INDEX('Employee Info'!$C$3:$J$200,MATCH(Data6[[#This Row],[Name:]],'Employee Info'!$B$3:$B$200,0),MATCH(Data6[[#Headers],[Other]],'Employee Info'!$C$2:$J$2,0)),"")</f>
        <v/>
      </c>
      <c r="O1032" s="19">
        <f>IFERROR((Data6[[#This Row],[Hours:]]*SUM(Data6[[#This Row],[Rate]:[Other]])),"")</f>
        <v>0</v>
      </c>
      <c r="P1032" s="7" t="str">
        <f>IF(Data6[[#This Row],[WO'#:]]="","Riley #","WO#")</f>
        <v>Riley #</v>
      </c>
      <c r="Q1032" s="7">
        <f>IFERROR(WEEKNUM(Data6[[#This Row],[Date:]]),"")</f>
        <v>24</v>
      </c>
      <c r="R1032" s="6">
        <f t="shared" si="48"/>
        <v>45452</v>
      </c>
      <c r="S1032" s="6">
        <f>Data6[[#This Row],[Week Start]]+7</f>
        <v>45459</v>
      </c>
      <c r="T1032" s="7" t="str">
        <f t="shared" si="49"/>
        <v>6/9/2024 - 6/16/2024</v>
      </c>
      <c r="U1032" s="7" t="str">
        <f t="shared" si="50"/>
        <v>Time Card</v>
      </c>
      <c r="V1032" s="8" t="str">
        <f>RIGHT(TEXT(Data6[[#This Row],[Date:]],"mmddyyyy"),4)</f>
        <v>2024</v>
      </c>
      <c r="W1032" s="8" t="str">
        <f>MID(TEXT(Data6[[#This Row],[Date:]],"mmddyyyy"),3,2)</f>
        <v>10</v>
      </c>
      <c r="X1032" s="8" t="str">
        <f>LEFT(TEXT(Data6[[#This Row],[Date:]],"mmddyyyy"),2)</f>
        <v>06</v>
      </c>
      <c r="Y1032" s="6">
        <f>DATE(Data6[[#This Row],[Year]],Data6[[#This Row],[Month]],Data6[[#This Row],[Day]])</f>
        <v>45453</v>
      </c>
    </row>
    <row r="1033" spans="1:25">
      <c r="A1033" s="5">
        <v>45455.264358449072</v>
      </c>
      <c r="B1033" s="7" t="s">
        <v>23</v>
      </c>
      <c r="C1033" s="6" t="s">
        <v>754</v>
      </c>
      <c r="D1033" s="7" t="s">
        <v>766</v>
      </c>
      <c r="E1033" s="8">
        <v>2</v>
      </c>
      <c r="F1033" s="7" t="s">
        <v>68</v>
      </c>
      <c r="G1033" s="7" t="s">
        <v>68</v>
      </c>
      <c r="H1033" s="7" t="s">
        <v>579</v>
      </c>
      <c r="I1033" s="7" t="s">
        <v>44</v>
      </c>
      <c r="J1033" s="19" t="str">
        <f>IFERROR(INDEX('Employee Info'!$C$3:$E$200,MATCH(Data6[[#This Row],[Name:]],'Employee Info'!$B$3:$B$200,0),MATCH(Data6[[#This Row],[Hours Type:]],'Employee Info'!$C$2:$E$2,0)),"")</f>
        <v/>
      </c>
      <c r="K1033" s="19" t="str">
        <f>IFERROR(INDEX('Employee Info'!$C$3:$J$200,MATCH(Data6[[#This Row],[Name:]],'Employee Info'!$B$3:$B$200,0),MATCH(Data6[[#Headers],[Truck]],'Employee Info'!$C$2:$J$2,0)),"")</f>
        <v/>
      </c>
      <c r="L1033" s="19" t="str">
        <f>IFERROR(INDEX('Employee Info'!$C$3:$J$200,MATCH(Data6[[#This Row],[Name:]],'Employee Info'!$B$3:$B$200,0),MATCH(Data6[[#Headers],[Phone]],'Employee Info'!$C$2:$J$2,0)),"")</f>
        <v/>
      </c>
      <c r="M1033" s="19" t="str">
        <f>IFERROR(INDEX('Employee Info'!$C$3:$J$200,MATCH(Data6[[#This Row],[Name:]],'Employee Info'!$B$3:$B$200,0),MATCH(Data6[[#Headers],[Tech]],'Employee Info'!$C$2:$J$2,0)),"")</f>
        <v/>
      </c>
      <c r="N1033" s="19" t="str">
        <f>IFERROR(INDEX('Employee Info'!$C$3:$J$200,MATCH(Data6[[#This Row],[Name:]],'Employee Info'!$B$3:$B$200,0),MATCH(Data6[[#Headers],[Other]],'Employee Info'!$C$2:$J$2,0)),"")</f>
        <v/>
      </c>
      <c r="O1033" s="19">
        <f>IFERROR((Data6[[#This Row],[Hours:]]*SUM(Data6[[#This Row],[Rate]:[Other]])),"")</f>
        <v>0</v>
      </c>
      <c r="P1033" s="7" t="str">
        <f>IF(Data6[[#This Row],[WO'#:]]="","Riley #","WO#")</f>
        <v>Riley #</v>
      </c>
      <c r="Q1033" s="7">
        <f>IFERROR(WEEKNUM(Data6[[#This Row],[Date:]]),"")</f>
        <v>24</v>
      </c>
      <c r="R1033" s="6">
        <f t="shared" si="48"/>
        <v>45452</v>
      </c>
      <c r="S1033" s="6">
        <f>Data6[[#This Row],[Week Start]]+7</f>
        <v>45459</v>
      </c>
      <c r="T1033" s="7" t="str">
        <f t="shared" si="49"/>
        <v>6/9/2024 - 6/16/2024</v>
      </c>
      <c r="U1033" s="7" t="str">
        <f t="shared" si="50"/>
        <v>Time Card</v>
      </c>
      <c r="V1033" s="8" t="str">
        <f>RIGHT(TEXT(Data6[[#This Row],[Date:]],"mmddyyyy"),4)</f>
        <v>2024</v>
      </c>
      <c r="W1033" s="8" t="str">
        <f>MID(TEXT(Data6[[#This Row],[Date:]],"mmddyyyy"),3,2)</f>
        <v>10</v>
      </c>
      <c r="X1033" s="8" t="str">
        <f>LEFT(TEXT(Data6[[#This Row],[Date:]],"mmddyyyy"),2)</f>
        <v>06</v>
      </c>
      <c r="Y1033" s="6">
        <f>DATE(Data6[[#This Row],[Year]],Data6[[#This Row],[Month]],Data6[[#This Row],[Day]])</f>
        <v>45453</v>
      </c>
    </row>
    <row r="1034" spans="1:25">
      <c r="A1034" s="5">
        <v>45455.27626770833</v>
      </c>
      <c r="B1034" s="7" t="s">
        <v>34</v>
      </c>
      <c r="C1034" s="6" t="s">
        <v>754</v>
      </c>
      <c r="D1034" s="7" t="s">
        <v>769</v>
      </c>
      <c r="E1034" s="8">
        <v>3</v>
      </c>
      <c r="F1034" s="7" t="s">
        <v>68</v>
      </c>
      <c r="G1034" s="7" t="s">
        <v>68</v>
      </c>
      <c r="H1034" s="7" t="s">
        <v>577</v>
      </c>
      <c r="I1034" s="7" t="s">
        <v>44</v>
      </c>
      <c r="J1034" s="19" t="str">
        <f>IFERROR(INDEX('Employee Info'!$C$3:$E$200,MATCH(Data6[[#This Row],[Name:]],'Employee Info'!$B$3:$B$200,0),MATCH(Data6[[#This Row],[Hours Type:]],'Employee Info'!$C$2:$E$2,0)),"")</f>
        <v/>
      </c>
      <c r="K1034" s="19" t="str">
        <f>IFERROR(INDEX('Employee Info'!$C$3:$J$200,MATCH(Data6[[#This Row],[Name:]],'Employee Info'!$B$3:$B$200,0),MATCH(Data6[[#Headers],[Truck]],'Employee Info'!$C$2:$J$2,0)),"")</f>
        <v/>
      </c>
      <c r="L1034" s="19" t="str">
        <f>IFERROR(INDEX('Employee Info'!$C$3:$J$200,MATCH(Data6[[#This Row],[Name:]],'Employee Info'!$B$3:$B$200,0),MATCH(Data6[[#Headers],[Phone]],'Employee Info'!$C$2:$J$2,0)),"")</f>
        <v/>
      </c>
      <c r="M1034" s="19" t="str">
        <f>IFERROR(INDEX('Employee Info'!$C$3:$J$200,MATCH(Data6[[#This Row],[Name:]],'Employee Info'!$B$3:$B$200,0),MATCH(Data6[[#Headers],[Tech]],'Employee Info'!$C$2:$J$2,0)),"")</f>
        <v/>
      </c>
      <c r="N1034" s="19" t="str">
        <f>IFERROR(INDEX('Employee Info'!$C$3:$J$200,MATCH(Data6[[#This Row],[Name:]],'Employee Info'!$B$3:$B$200,0),MATCH(Data6[[#Headers],[Other]],'Employee Info'!$C$2:$J$2,0)),"")</f>
        <v/>
      </c>
      <c r="O1034" s="19">
        <f>IFERROR((Data6[[#This Row],[Hours:]]*SUM(Data6[[#This Row],[Rate]:[Other]])),"")</f>
        <v>0</v>
      </c>
      <c r="P1034" s="7" t="str">
        <f>IF(Data6[[#This Row],[WO'#:]]="","Riley #","WO#")</f>
        <v>Riley #</v>
      </c>
      <c r="Q1034" s="7">
        <f>IFERROR(WEEKNUM(Data6[[#This Row],[Date:]]),"")</f>
        <v>24</v>
      </c>
      <c r="R1034" s="6">
        <f t="shared" si="48"/>
        <v>45452</v>
      </c>
      <c r="S1034" s="6">
        <f>Data6[[#This Row],[Week Start]]+7</f>
        <v>45459</v>
      </c>
      <c r="T1034" s="7" t="str">
        <f t="shared" si="49"/>
        <v>6/9/2024 - 6/16/2024</v>
      </c>
      <c r="U1034" s="7" t="str">
        <f t="shared" si="50"/>
        <v>Time Card</v>
      </c>
      <c r="V1034" s="8" t="str">
        <f>RIGHT(TEXT(Data6[[#This Row],[Date:]],"mmddyyyy"),4)</f>
        <v>2024</v>
      </c>
      <c r="W1034" s="8" t="str">
        <f>MID(TEXT(Data6[[#This Row],[Date:]],"mmddyyyy"),3,2)</f>
        <v>10</v>
      </c>
      <c r="X1034" s="8" t="str">
        <f>LEFT(TEXT(Data6[[#This Row],[Date:]],"mmddyyyy"),2)</f>
        <v>06</v>
      </c>
      <c r="Y1034" s="6">
        <f>DATE(Data6[[#This Row],[Year]],Data6[[#This Row],[Month]],Data6[[#This Row],[Day]])</f>
        <v>45453</v>
      </c>
    </row>
    <row r="1035" spans="1:25">
      <c r="A1035" s="5">
        <v>45455.278915972223</v>
      </c>
      <c r="B1035" s="7" t="s">
        <v>34</v>
      </c>
      <c r="C1035" s="6" t="s">
        <v>754</v>
      </c>
      <c r="D1035" s="7" t="s">
        <v>772</v>
      </c>
      <c r="E1035" s="8">
        <v>2.5</v>
      </c>
      <c r="F1035" s="7" t="s">
        <v>68</v>
      </c>
      <c r="G1035" s="7" t="s">
        <v>68</v>
      </c>
      <c r="H1035" s="7" t="s">
        <v>773</v>
      </c>
      <c r="I1035" s="7" t="s">
        <v>44</v>
      </c>
      <c r="J1035" s="19" t="str">
        <f>IFERROR(INDEX('Employee Info'!$C$3:$E$200,MATCH(Data6[[#This Row],[Name:]],'Employee Info'!$B$3:$B$200,0),MATCH(Data6[[#This Row],[Hours Type:]],'Employee Info'!$C$2:$E$2,0)),"")</f>
        <v/>
      </c>
      <c r="K1035" s="19" t="str">
        <f>IFERROR(INDEX('Employee Info'!$C$3:$J$200,MATCH(Data6[[#This Row],[Name:]],'Employee Info'!$B$3:$B$200,0),MATCH(Data6[[#Headers],[Truck]],'Employee Info'!$C$2:$J$2,0)),"")</f>
        <v/>
      </c>
      <c r="L1035" s="19" t="str">
        <f>IFERROR(INDEX('Employee Info'!$C$3:$J$200,MATCH(Data6[[#This Row],[Name:]],'Employee Info'!$B$3:$B$200,0),MATCH(Data6[[#Headers],[Phone]],'Employee Info'!$C$2:$J$2,0)),"")</f>
        <v/>
      </c>
      <c r="M1035" s="19" t="str">
        <f>IFERROR(INDEX('Employee Info'!$C$3:$J$200,MATCH(Data6[[#This Row],[Name:]],'Employee Info'!$B$3:$B$200,0),MATCH(Data6[[#Headers],[Tech]],'Employee Info'!$C$2:$J$2,0)),"")</f>
        <v/>
      </c>
      <c r="N1035" s="19" t="str">
        <f>IFERROR(INDEX('Employee Info'!$C$3:$J$200,MATCH(Data6[[#This Row],[Name:]],'Employee Info'!$B$3:$B$200,0),MATCH(Data6[[#Headers],[Other]],'Employee Info'!$C$2:$J$2,0)),"")</f>
        <v/>
      </c>
      <c r="O1035" s="19">
        <f>IFERROR((Data6[[#This Row],[Hours:]]*SUM(Data6[[#This Row],[Rate]:[Other]])),"")</f>
        <v>0</v>
      </c>
      <c r="P1035" s="7" t="str">
        <f>IF(Data6[[#This Row],[WO'#:]]="","Riley #","WO#")</f>
        <v>Riley #</v>
      </c>
      <c r="Q1035" s="7">
        <f>IFERROR(WEEKNUM(Data6[[#This Row],[Date:]]),"")</f>
        <v>24</v>
      </c>
      <c r="R1035" s="6">
        <f t="shared" si="48"/>
        <v>45452</v>
      </c>
      <c r="S1035" s="6">
        <f>Data6[[#This Row],[Week Start]]+7</f>
        <v>45459</v>
      </c>
      <c r="T1035" s="7" t="str">
        <f t="shared" si="49"/>
        <v>6/9/2024 - 6/16/2024</v>
      </c>
      <c r="U1035" s="7" t="str">
        <f t="shared" si="50"/>
        <v>Time Card</v>
      </c>
      <c r="V1035" s="8" t="str">
        <f>RIGHT(TEXT(Data6[[#This Row],[Date:]],"mmddyyyy"),4)</f>
        <v>2024</v>
      </c>
      <c r="W1035" s="8" t="str">
        <f>MID(TEXT(Data6[[#This Row],[Date:]],"mmddyyyy"),3,2)</f>
        <v>10</v>
      </c>
      <c r="X1035" s="8" t="str">
        <f>LEFT(TEXT(Data6[[#This Row],[Date:]],"mmddyyyy"),2)</f>
        <v>06</v>
      </c>
      <c r="Y1035" s="6">
        <f>DATE(Data6[[#This Row],[Year]],Data6[[#This Row],[Month]],Data6[[#This Row],[Day]])</f>
        <v>45453</v>
      </c>
    </row>
    <row r="1036" spans="1:25">
      <c r="A1036" s="5">
        <v>45455.253871412038</v>
      </c>
      <c r="B1036" s="7" t="s">
        <v>31</v>
      </c>
      <c r="C1036" s="6" t="s">
        <v>754</v>
      </c>
      <c r="D1036" s="7" t="s">
        <v>761</v>
      </c>
      <c r="E1036" s="8">
        <v>4</v>
      </c>
      <c r="F1036" s="7" t="s">
        <v>68</v>
      </c>
      <c r="G1036" s="7" t="s">
        <v>68</v>
      </c>
      <c r="H1036" s="7" t="s">
        <v>661</v>
      </c>
      <c r="I1036" s="7" t="s">
        <v>44</v>
      </c>
      <c r="J1036" s="19" t="str">
        <f>IFERROR(INDEX('Employee Info'!$C$3:$E$200,MATCH(Data6[[#This Row],[Name:]],'Employee Info'!$B$3:$B$200,0),MATCH(Data6[[#This Row],[Hours Type:]],'Employee Info'!$C$2:$E$2,0)),"")</f>
        <v/>
      </c>
      <c r="K1036" s="19" t="str">
        <f>IFERROR(INDEX('Employee Info'!$C$3:$J$200,MATCH(Data6[[#This Row],[Name:]],'Employee Info'!$B$3:$B$200,0),MATCH(Data6[[#Headers],[Truck]],'Employee Info'!$C$2:$J$2,0)),"")</f>
        <v/>
      </c>
      <c r="L1036" s="19" t="str">
        <f>IFERROR(INDEX('Employee Info'!$C$3:$J$200,MATCH(Data6[[#This Row],[Name:]],'Employee Info'!$B$3:$B$200,0),MATCH(Data6[[#Headers],[Phone]],'Employee Info'!$C$2:$J$2,0)),"")</f>
        <v/>
      </c>
      <c r="M1036" s="19" t="str">
        <f>IFERROR(INDEX('Employee Info'!$C$3:$J$200,MATCH(Data6[[#This Row],[Name:]],'Employee Info'!$B$3:$B$200,0),MATCH(Data6[[#Headers],[Tech]],'Employee Info'!$C$2:$J$2,0)),"")</f>
        <v/>
      </c>
      <c r="N1036" s="19" t="str">
        <f>IFERROR(INDEX('Employee Info'!$C$3:$J$200,MATCH(Data6[[#This Row],[Name:]],'Employee Info'!$B$3:$B$200,0),MATCH(Data6[[#Headers],[Other]],'Employee Info'!$C$2:$J$2,0)),"")</f>
        <v/>
      </c>
      <c r="O1036" s="19">
        <f>IFERROR((Data6[[#This Row],[Hours:]]*SUM(Data6[[#This Row],[Rate]:[Other]])),"")</f>
        <v>0</v>
      </c>
      <c r="P1036" s="7" t="str">
        <f>IF(Data6[[#This Row],[WO'#:]]="","Riley #","WO#")</f>
        <v>Riley #</v>
      </c>
      <c r="Q1036" s="7">
        <f>IFERROR(WEEKNUM(Data6[[#This Row],[Date:]]),"")</f>
        <v>24</v>
      </c>
      <c r="R1036" s="6">
        <f t="shared" si="48"/>
        <v>45452</v>
      </c>
      <c r="S1036" s="6">
        <f>Data6[[#This Row],[Week Start]]+7</f>
        <v>45459</v>
      </c>
      <c r="T1036" s="7" t="str">
        <f t="shared" si="49"/>
        <v>6/9/2024 - 6/16/2024</v>
      </c>
      <c r="U1036" s="7" t="str">
        <f t="shared" si="50"/>
        <v>Time Card</v>
      </c>
      <c r="V1036" s="8" t="str">
        <f>RIGHT(TEXT(Data6[[#This Row],[Date:]],"mmddyyyy"),4)</f>
        <v>2024</v>
      </c>
      <c r="W1036" s="8" t="str">
        <f>MID(TEXT(Data6[[#This Row],[Date:]],"mmddyyyy"),3,2)</f>
        <v>10</v>
      </c>
      <c r="X1036" s="8" t="str">
        <f>LEFT(TEXT(Data6[[#This Row],[Date:]],"mmddyyyy"),2)</f>
        <v>06</v>
      </c>
      <c r="Y1036" s="6">
        <f>DATE(Data6[[#This Row],[Year]],Data6[[#This Row],[Month]],Data6[[#This Row],[Day]])</f>
        <v>45453</v>
      </c>
    </row>
    <row r="1037" spans="1:25">
      <c r="A1037" s="5">
        <v>45455.254557291664</v>
      </c>
      <c r="B1037" s="7" t="s">
        <v>31</v>
      </c>
      <c r="C1037" s="6" t="s">
        <v>754</v>
      </c>
      <c r="D1037" s="7" t="s">
        <v>762</v>
      </c>
      <c r="E1037" s="8">
        <v>1.5</v>
      </c>
      <c r="F1037" s="7" t="s">
        <v>68</v>
      </c>
      <c r="G1037" s="7" t="s">
        <v>68</v>
      </c>
      <c r="H1037" s="7" t="s">
        <v>763</v>
      </c>
      <c r="I1037" s="7" t="s">
        <v>44</v>
      </c>
      <c r="J1037" s="19" t="str">
        <f>IFERROR(INDEX('Employee Info'!$C$3:$E$200,MATCH(Data6[[#This Row],[Name:]],'Employee Info'!$B$3:$B$200,0),MATCH(Data6[[#This Row],[Hours Type:]],'Employee Info'!$C$2:$E$2,0)),"")</f>
        <v/>
      </c>
      <c r="K1037" s="19" t="str">
        <f>IFERROR(INDEX('Employee Info'!$C$3:$J$200,MATCH(Data6[[#This Row],[Name:]],'Employee Info'!$B$3:$B$200,0),MATCH(Data6[[#Headers],[Truck]],'Employee Info'!$C$2:$J$2,0)),"")</f>
        <v/>
      </c>
      <c r="L1037" s="19" t="str">
        <f>IFERROR(INDEX('Employee Info'!$C$3:$J$200,MATCH(Data6[[#This Row],[Name:]],'Employee Info'!$B$3:$B$200,0),MATCH(Data6[[#Headers],[Phone]],'Employee Info'!$C$2:$J$2,0)),"")</f>
        <v/>
      </c>
      <c r="M1037" s="19" t="str">
        <f>IFERROR(INDEX('Employee Info'!$C$3:$J$200,MATCH(Data6[[#This Row],[Name:]],'Employee Info'!$B$3:$B$200,0),MATCH(Data6[[#Headers],[Tech]],'Employee Info'!$C$2:$J$2,0)),"")</f>
        <v/>
      </c>
      <c r="N1037" s="19" t="str">
        <f>IFERROR(INDEX('Employee Info'!$C$3:$J$200,MATCH(Data6[[#This Row],[Name:]],'Employee Info'!$B$3:$B$200,0),MATCH(Data6[[#Headers],[Other]],'Employee Info'!$C$2:$J$2,0)),"")</f>
        <v/>
      </c>
      <c r="O1037" s="19">
        <f>IFERROR((Data6[[#This Row],[Hours:]]*SUM(Data6[[#This Row],[Rate]:[Other]])),"")</f>
        <v>0</v>
      </c>
      <c r="P1037" s="7" t="str">
        <f>IF(Data6[[#This Row],[WO'#:]]="","Riley #","WO#")</f>
        <v>Riley #</v>
      </c>
      <c r="Q1037" s="7">
        <f>IFERROR(WEEKNUM(Data6[[#This Row],[Date:]]),"")</f>
        <v>24</v>
      </c>
      <c r="R1037" s="6">
        <f t="shared" si="48"/>
        <v>45452</v>
      </c>
      <c r="S1037" s="6">
        <f>Data6[[#This Row],[Week Start]]+7</f>
        <v>45459</v>
      </c>
      <c r="T1037" s="7" t="str">
        <f t="shared" si="49"/>
        <v>6/9/2024 - 6/16/2024</v>
      </c>
      <c r="U1037" s="7" t="str">
        <f t="shared" si="50"/>
        <v>Time Card</v>
      </c>
      <c r="V1037" s="8" t="str">
        <f>RIGHT(TEXT(Data6[[#This Row],[Date:]],"mmddyyyy"),4)</f>
        <v>2024</v>
      </c>
      <c r="W1037" s="8" t="str">
        <f>MID(TEXT(Data6[[#This Row],[Date:]],"mmddyyyy"),3,2)</f>
        <v>10</v>
      </c>
      <c r="X1037" s="8" t="str">
        <f>LEFT(TEXT(Data6[[#This Row],[Date:]],"mmddyyyy"),2)</f>
        <v>06</v>
      </c>
      <c r="Y1037" s="6">
        <f>DATE(Data6[[#This Row],[Year]],Data6[[#This Row],[Month]],Data6[[#This Row],[Day]])</f>
        <v>45453</v>
      </c>
    </row>
    <row r="1038" spans="1:25">
      <c r="A1038" s="5">
        <v>45455.265662847225</v>
      </c>
      <c r="B1038" s="7" t="s">
        <v>23</v>
      </c>
      <c r="C1038" s="6" t="s">
        <v>754</v>
      </c>
      <c r="D1038" s="7" t="s">
        <v>767</v>
      </c>
      <c r="E1038" s="8">
        <v>3</v>
      </c>
      <c r="F1038" s="7" t="s">
        <v>68</v>
      </c>
      <c r="G1038" s="7" t="s">
        <v>68</v>
      </c>
      <c r="H1038" s="7" t="s">
        <v>763</v>
      </c>
      <c r="I1038" s="7" t="s">
        <v>44</v>
      </c>
      <c r="J1038" s="19" t="str">
        <f>IFERROR(INDEX('Employee Info'!$C$3:$E$200,MATCH(Data6[[#This Row],[Name:]],'Employee Info'!$B$3:$B$200,0),MATCH(Data6[[#This Row],[Hours Type:]],'Employee Info'!$C$2:$E$2,0)),"")</f>
        <v/>
      </c>
      <c r="K1038" s="19" t="str">
        <f>IFERROR(INDEX('Employee Info'!$C$3:$J$200,MATCH(Data6[[#This Row],[Name:]],'Employee Info'!$B$3:$B$200,0),MATCH(Data6[[#Headers],[Truck]],'Employee Info'!$C$2:$J$2,0)),"")</f>
        <v/>
      </c>
      <c r="L1038" s="19" t="str">
        <f>IFERROR(INDEX('Employee Info'!$C$3:$J$200,MATCH(Data6[[#This Row],[Name:]],'Employee Info'!$B$3:$B$200,0),MATCH(Data6[[#Headers],[Phone]],'Employee Info'!$C$2:$J$2,0)),"")</f>
        <v/>
      </c>
      <c r="M1038" s="19" t="str">
        <f>IFERROR(INDEX('Employee Info'!$C$3:$J$200,MATCH(Data6[[#This Row],[Name:]],'Employee Info'!$B$3:$B$200,0),MATCH(Data6[[#Headers],[Tech]],'Employee Info'!$C$2:$J$2,0)),"")</f>
        <v/>
      </c>
      <c r="N1038" s="19" t="str">
        <f>IFERROR(INDEX('Employee Info'!$C$3:$J$200,MATCH(Data6[[#This Row],[Name:]],'Employee Info'!$B$3:$B$200,0),MATCH(Data6[[#Headers],[Other]],'Employee Info'!$C$2:$J$2,0)),"")</f>
        <v/>
      </c>
      <c r="O1038" s="19">
        <f>IFERROR((Data6[[#This Row],[Hours:]]*SUM(Data6[[#This Row],[Rate]:[Other]])),"")</f>
        <v>0</v>
      </c>
      <c r="P1038" s="7" t="str">
        <f>IF(Data6[[#This Row],[WO'#:]]="","Riley #","WO#")</f>
        <v>Riley #</v>
      </c>
      <c r="Q1038" s="7">
        <f>IFERROR(WEEKNUM(Data6[[#This Row],[Date:]]),"")</f>
        <v>24</v>
      </c>
      <c r="R1038" s="6">
        <f t="shared" si="48"/>
        <v>45452</v>
      </c>
      <c r="S1038" s="6">
        <f>Data6[[#This Row],[Week Start]]+7</f>
        <v>45459</v>
      </c>
      <c r="T1038" s="7" t="str">
        <f t="shared" si="49"/>
        <v>6/9/2024 - 6/16/2024</v>
      </c>
      <c r="U1038" s="7" t="str">
        <f t="shared" si="50"/>
        <v>Time Card</v>
      </c>
      <c r="V1038" s="8" t="str">
        <f>RIGHT(TEXT(Data6[[#This Row],[Date:]],"mmddyyyy"),4)</f>
        <v>2024</v>
      </c>
      <c r="W1038" s="8" t="str">
        <f>MID(TEXT(Data6[[#This Row],[Date:]],"mmddyyyy"),3,2)</f>
        <v>10</v>
      </c>
      <c r="X1038" s="8" t="str">
        <f>LEFT(TEXT(Data6[[#This Row],[Date:]],"mmddyyyy"),2)</f>
        <v>06</v>
      </c>
      <c r="Y1038" s="6">
        <f>DATE(Data6[[#This Row],[Year]],Data6[[#This Row],[Month]],Data6[[#This Row],[Day]])</f>
        <v>45453</v>
      </c>
    </row>
    <row r="1039" spans="1:25">
      <c r="A1039" s="5">
        <v>45455.250809143516</v>
      </c>
      <c r="B1039" s="7" t="s">
        <v>35</v>
      </c>
      <c r="C1039" s="6" t="s">
        <v>754</v>
      </c>
      <c r="D1039" s="7" t="s">
        <v>757</v>
      </c>
      <c r="E1039" s="8">
        <v>8</v>
      </c>
      <c r="F1039" s="7" t="s">
        <v>68</v>
      </c>
      <c r="G1039" s="7" t="s">
        <v>68</v>
      </c>
      <c r="H1039" s="7" t="s">
        <v>758</v>
      </c>
      <c r="I1039" s="7" t="s">
        <v>44</v>
      </c>
      <c r="J1039" s="19" t="str">
        <f>IFERROR(INDEX('Employee Info'!$C$3:$E$200,MATCH(Data6[[#This Row],[Name:]],'Employee Info'!$B$3:$B$200,0),MATCH(Data6[[#This Row],[Hours Type:]],'Employee Info'!$C$2:$E$2,0)),"")</f>
        <v/>
      </c>
      <c r="K1039" s="19" t="str">
        <f>IFERROR(INDEX('Employee Info'!$C$3:$J$200,MATCH(Data6[[#This Row],[Name:]],'Employee Info'!$B$3:$B$200,0),MATCH(Data6[[#Headers],[Truck]],'Employee Info'!$C$2:$J$2,0)),"")</f>
        <v/>
      </c>
      <c r="L1039" s="19" t="str">
        <f>IFERROR(INDEX('Employee Info'!$C$3:$J$200,MATCH(Data6[[#This Row],[Name:]],'Employee Info'!$B$3:$B$200,0),MATCH(Data6[[#Headers],[Phone]],'Employee Info'!$C$2:$J$2,0)),"")</f>
        <v/>
      </c>
      <c r="M1039" s="19" t="str">
        <f>IFERROR(INDEX('Employee Info'!$C$3:$J$200,MATCH(Data6[[#This Row],[Name:]],'Employee Info'!$B$3:$B$200,0),MATCH(Data6[[#Headers],[Tech]],'Employee Info'!$C$2:$J$2,0)),"")</f>
        <v/>
      </c>
      <c r="N1039" s="19" t="str">
        <f>IFERROR(INDEX('Employee Info'!$C$3:$J$200,MATCH(Data6[[#This Row],[Name:]],'Employee Info'!$B$3:$B$200,0),MATCH(Data6[[#Headers],[Other]],'Employee Info'!$C$2:$J$2,0)),"")</f>
        <v/>
      </c>
      <c r="O1039" s="19">
        <f>IFERROR((Data6[[#This Row],[Hours:]]*SUM(Data6[[#This Row],[Rate]:[Other]])),"")</f>
        <v>0</v>
      </c>
      <c r="P1039" s="7" t="str">
        <f>IF(Data6[[#This Row],[WO'#:]]="","Riley #","WO#")</f>
        <v>Riley #</v>
      </c>
      <c r="Q1039" s="7">
        <f>IFERROR(WEEKNUM(Data6[[#This Row],[Date:]]),"")</f>
        <v>24</v>
      </c>
      <c r="R1039" s="6">
        <f t="shared" si="48"/>
        <v>45452</v>
      </c>
      <c r="S1039" s="6">
        <f>Data6[[#This Row],[Week Start]]+7</f>
        <v>45459</v>
      </c>
      <c r="T1039" s="7" t="str">
        <f t="shared" si="49"/>
        <v>6/9/2024 - 6/16/2024</v>
      </c>
      <c r="U1039" s="7" t="str">
        <f t="shared" si="50"/>
        <v>Time Card</v>
      </c>
      <c r="V1039" s="8" t="str">
        <f>RIGHT(TEXT(Data6[[#This Row],[Date:]],"mmddyyyy"),4)</f>
        <v>2024</v>
      </c>
      <c r="W1039" s="8" t="str">
        <f>MID(TEXT(Data6[[#This Row],[Date:]],"mmddyyyy"),3,2)</f>
        <v>10</v>
      </c>
      <c r="X1039" s="8" t="str">
        <f>LEFT(TEXT(Data6[[#This Row],[Date:]],"mmddyyyy"),2)</f>
        <v>06</v>
      </c>
      <c r="Y1039" s="6">
        <f>DATE(Data6[[#This Row],[Year]],Data6[[#This Row],[Month]],Data6[[#This Row],[Day]])</f>
        <v>45453</v>
      </c>
    </row>
    <row r="1040" spans="1:25">
      <c r="A1040" s="5">
        <v>45455.255157060186</v>
      </c>
      <c r="B1040" s="7" t="s">
        <v>31</v>
      </c>
      <c r="C1040" s="6" t="s">
        <v>754</v>
      </c>
      <c r="D1040" s="7" t="s">
        <v>764</v>
      </c>
      <c r="E1040" s="8">
        <v>1.5</v>
      </c>
      <c r="F1040" s="7" t="s">
        <v>68</v>
      </c>
      <c r="G1040" s="7" t="s">
        <v>68</v>
      </c>
      <c r="H1040" s="7" t="s">
        <v>758</v>
      </c>
      <c r="I1040" s="7" t="s">
        <v>45</v>
      </c>
      <c r="J1040" s="19" t="str">
        <f>IFERROR(INDEX('Employee Info'!$C$3:$E$200,MATCH(Data6[[#This Row],[Name:]],'Employee Info'!$B$3:$B$200,0),MATCH(Data6[[#This Row],[Hours Type:]],'Employee Info'!$C$2:$E$2,0)),"")</f>
        <v/>
      </c>
      <c r="K1040" s="19" t="str">
        <f>IFERROR(INDEX('Employee Info'!$C$3:$J$200,MATCH(Data6[[#This Row],[Name:]],'Employee Info'!$B$3:$B$200,0),MATCH(Data6[[#Headers],[Truck]],'Employee Info'!$C$2:$J$2,0)),"")</f>
        <v/>
      </c>
      <c r="L1040" s="19" t="str">
        <f>IFERROR(INDEX('Employee Info'!$C$3:$J$200,MATCH(Data6[[#This Row],[Name:]],'Employee Info'!$B$3:$B$200,0),MATCH(Data6[[#Headers],[Phone]],'Employee Info'!$C$2:$J$2,0)),"")</f>
        <v/>
      </c>
      <c r="M1040" s="19" t="str">
        <f>IFERROR(INDEX('Employee Info'!$C$3:$J$200,MATCH(Data6[[#This Row],[Name:]],'Employee Info'!$B$3:$B$200,0),MATCH(Data6[[#Headers],[Tech]],'Employee Info'!$C$2:$J$2,0)),"")</f>
        <v/>
      </c>
      <c r="N1040" s="19" t="str">
        <f>IFERROR(INDEX('Employee Info'!$C$3:$J$200,MATCH(Data6[[#This Row],[Name:]],'Employee Info'!$B$3:$B$200,0),MATCH(Data6[[#Headers],[Other]],'Employee Info'!$C$2:$J$2,0)),"")</f>
        <v/>
      </c>
      <c r="O1040" s="19">
        <f>IFERROR((Data6[[#This Row],[Hours:]]*SUM(Data6[[#This Row],[Rate]:[Other]])),"")</f>
        <v>0</v>
      </c>
      <c r="P1040" s="7" t="str">
        <f>IF(Data6[[#This Row],[WO'#:]]="","Riley #","WO#")</f>
        <v>Riley #</v>
      </c>
      <c r="Q1040" s="7">
        <f>IFERROR(WEEKNUM(Data6[[#This Row],[Date:]]),"")</f>
        <v>24</v>
      </c>
      <c r="R1040" s="6">
        <f t="shared" si="48"/>
        <v>45452</v>
      </c>
      <c r="S1040" s="6">
        <f>Data6[[#This Row],[Week Start]]+7</f>
        <v>45459</v>
      </c>
      <c r="T1040" s="7" t="str">
        <f t="shared" si="49"/>
        <v>6/9/2024 - 6/16/2024</v>
      </c>
      <c r="U1040" s="7" t="str">
        <f t="shared" si="50"/>
        <v>Time Card</v>
      </c>
      <c r="V1040" s="8" t="str">
        <f>RIGHT(TEXT(Data6[[#This Row],[Date:]],"mmddyyyy"),4)</f>
        <v>2024</v>
      </c>
      <c r="W1040" s="8" t="str">
        <f>MID(TEXT(Data6[[#This Row],[Date:]],"mmddyyyy"),3,2)</f>
        <v>10</v>
      </c>
      <c r="X1040" s="8" t="str">
        <f>LEFT(TEXT(Data6[[#This Row],[Date:]],"mmddyyyy"),2)</f>
        <v>06</v>
      </c>
      <c r="Y1040" s="6">
        <f>DATE(Data6[[#This Row],[Year]],Data6[[#This Row],[Month]],Data6[[#This Row],[Day]])</f>
        <v>45453</v>
      </c>
    </row>
    <row r="1041" spans="1:25">
      <c r="A1041" s="5">
        <v>45455.2665150463</v>
      </c>
      <c r="B1041" s="7" t="s">
        <v>23</v>
      </c>
      <c r="C1041" s="6" t="s">
        <v>754</v>
      </c>
      <c r="D1041" s="7" t="s">
        <v>768</v>
      </c>
      <c r="E1041" s="8">
        <v>2.5</v>
      </c>
      <c r="F1041" s="7" t="s">
        <v>68</v>
      </c>
      <c r="G1041" s="7" t="s">
        <v>68</v>
      </c>
      <c r="H1041" s="7" t="s">
        <v>758</v>
      </c>
      <c r="I1041" s="7" t="s">
        <v>44</v>
      </c>
      <c r="J1041" s="19" t="str">
        <f>IFERROR(INDEX('Employee Info'!$C$3:$E$200,MATCH(Data6[[#This Row],[Name:]],'Employee Info'!$B$3:$B$200,0),MATCH(Data6[[#This Row],[Hours Type:]],'Employee Info'!$C$2:$E$2,0)),"")</f>
        <v/>
      </c>
      <c r="K1041" s="19" t="str">
        <f>IFERROR(INDEX('Employee Info'!$C$3:$J$200,MATCH(Data6[[#This Row],[Name:]],'Employee Info'!$B$3:$B$200,0),MATCH(Data6[[#Headers],[Truck]],'Employee Info'!$C$2:$J$2,0)),"")</f>
        <v/>
      </c>
      <c r="L1041" s="19" t="str">
        <f>IFERROR(INDEX('Employee Info'!$C$3:$J$200,MATCH(Data6[[#This Row],[Name:]],'Employee Info'!$B$3:$B$200,0),MATCH(Data6[[#Headers],[Phone]],'Employee Info'!$C$2:$J$2,0)),"")</f>
        <v/>
      </c>
      <c r="M1041" s="19" t="str">
        <f>IFERROR(INDEX('Employee Info'!$C$3:$J$200,MATCH(Data6[[#This Row],[Name:]],'Employee Info'!$B$3:$B$200,0),MATCH(Data6[[#Headers],[Tech]],'Employee Info'!$C$2:$J$2,0)),"")</f>
        <v/>
      </c>
      <c r="N1041" s="19" t="str">
        <f>IFERROR(INDEX('Employee Info'!$C$3:$J$200,MATCH(Data6[[#This Row],[Name:]],'Employee Info'!$B$3:$B$200,0),MATCH(Data6[[#Headers],[Other]],'Employee Info'!$C$2:$J$2,0)),"")</f>
        <v/>
      </c>
      <c r="O1041" s="19">
        <f>IFERROR((Data6[[#This Row],[Hours:]]*SUM(Data6[[#This Row],[Rate]:[Other]])),"")</f>
        <v>0</v>
      </c>
      <c r="P1041" s="7" t="str">
        <f>IF(Data6[[#This Row],[WO'#:]]="","Riley #","WO#")</f>
        <v>Riley #</v>
      </c>
      <c r="Q1041" s="7">
        <f>IFERROR(WEEKNUM(Data6[[#This Row],[Date:]]),"")</f>
        <v>24</v>
      </c>
      <c r="R1041" s="6">
        <f t="shared" si="48"/>
        <v>45452</v>
      </c>
      <c r="S1041" s="6">
        <f>Data6[[#This Row],[Week Start]]+7</f>
        <v>45459</v>
      </c>
      <c r="T1041" s="7" t="str">
        <f t="shared" si="49"/>
        <v>6/9/2024 - 6/16/2024</v>
      </c>
      <c r="U1041" s="7" t="str">
        <f t="shared" si="50"/>
        <v>Time Card</v>
      </c>
      <c r="V1041" s="8" t="str">
        <f>RIGHT(TEXT(Data6[[#This Row],[Date:]],"mmddyyyy"),4)</f>
        <v>2024</v>
      </c>
      <c r="W1041" s="8" t="str">
        <f>MID(TEXT(Data6[[#This Row],[Date:]],"mmddyyyy"),3,2)</f>
        <v>10</v>
      </c>
      <c r="X1041" s="8" t="str">
        <f>LEFT(TEXT(Data6[[#This Row],[Date:]],"mmddyyyy"),2)</f>
        <v>06</v>
      </c>
      <c r="Y1041" s="6">
        <f>DATE(Data6[[#This Row],[Year]],Data6[[#This Row],[Month]],Data6[[#This Row],[Day]])</f>
        <v>45453</v>
      </c>
    </row>
    <row r="1042" spans="1:25">
      <c r="A1042" s="5">
        <v>45455.266770717593</v>
      </c>
      <c r="B1042" s="7" t="s">
        <v>23</v>
      </c>
      <c r="C1042" s="6" t="s">
        <v>754</v>
      </c>
      <c r="D1042" s="7" t="s">
        <v>768</v>
      </c>
      <c r="E1042" s="8">
        <v>1.5</v>
      </c>
      <c r="F1042" s="7" t="s">
        <v>68</v>
      </c>
      <c r="G1042" s="7" t="s">
        <v>68</v>
      </c>
      <c r="H1042" s="7" t="s">
        <v>758</v>
      </c>
      <c r="I1042" s="7" t="s">
        <v>44</v>
      </c>
      <c r="J1042" s="19" t="str">
        <f>IFERROR(INDEX('Employee Info'!$C$3:$E$200,MATCH(Data6[[#This Row],[Name:]],'Employee Info'!$B$3:$B$200,0),MATCH(Data6[[#This Row],[Hours Type:]],'Employee Info'!$C$2:$E$2,0)),"")</f>
        <v/>
      </c>
      <c r="K1042" s="19" t="str">
        <f>IFERROR(INDEX('Employee Info'!$C$3:$J$200,MATCH(Data6[[#This Row],[Name:]],'Employee Info'!$B$3:$B$200,0),MATCH(Data6[[#Headers],[Truck]],'Employee Info'!$C$2:$J$2,0)),"")</f>
        <v/>
      </c>
      <c r="L1042" s="19" t="str">
        <f>IFERROR(INDEX('Employee Info'!$C$3:$J$200,MATCH(Data6[[#This Row],[Name:]],'Employee Info'!$B$3:$B$200,0),MATCH(Data6[[#Headers],[Phone]],'Employee Info'!$C$2:$J$2,0)),"")</f>
        <v/>
      </c>
      <c r="M1042" s="19" t="str">
        <f>IFERROR(INDEX('Employee Info'!$C$3:$J$200,MATCH(Data6[[#This Row],[Name:]],'Employee Info'!$B$3:$B$200,0),MATCH(Data6[[#Headers],[Tech]],'Employee Info'!$C$2:$J$2,0)),"")</f>
        <v/>
      </c>
      <c r="N1042" s="19" t="str">
        <f>IFERROR(INDEX('Employee Info'!$C$3:$J$200,MATCH(Data6[[#This Row],[Name:]],'Employee Info'!$B$3:$B$200,0),MATCH(Data6[[#Headers],[Other]],'Employee Info'!$C$2:$J$2,0)),"")</f>
        <v/>
      </c>
      <c r="O1042" s="19">
        <f>IFERROR((Data6[[#This Row],[Hours:]]*SUM(Data6[[#This Row],[Rate]:[Other]])),"")</f>
        <v>0</v>
      </c>
      <c r="P1042" s="7" t="str">
        <f>IF(Data6[[#This Row],[WO'#:]]="","Riley #","WO#")</f>
        <v>Riley #</v>
      </c>
      <c r="Q1042" s="7">
        <f>IFERROR(WEEKNUM(Data6[[#This Row],[Date:]]),"")</f>
        <v>24</v>
      </c>
      <c r="R1042" s="6">
        <f t="shared" si="48"/>
        <v>45452</v>
      </c>
      <c r="S1042" s="6">
        <f>Data6[[#This Row],[Week Start]]+7</f>
        <v>45459</v>
      </c>
      <c r="T1042" s="7" t="str">
        <f t="shared" si="49"/>
        <v>6/9/2024 - 6/16/2024</v>
      </c>
      <c r="U1042" s="7" t="str">
        <f t="shared" si="50"/>
        <v>Time Card</v>
      </c>
      <c r="V1042" s="8" t="str">
        <f>RIGHT(TEXT(Data6[[#This Row],[Date:]],"mmddyyyy"),4)</f>
        <v>2024</v>
      </c>
      <c r="W1042" s="8" t="str">
        <f>MID(TEXT(Data6[[#This Row],[Date:]],"mmddyyyy"),3,2)</f>
        <v>10</v>
      </c>
      <c r="X1042" s="8" t="str">
        <f>LEFT(TEXT(Data6[[#This Row],[Date:]],"mmddyyyy"),2)</f>
        <v>06</v>
      </c>
      <c r="Y1042" s="6">
        <f>DATE(Data6[[#This Row],[Year]],Data6[[#This Row],[Month]],Data6[[#This Row],[Day]])</f>
        <v>45453</v>
      </c>
    </row>
    <row r="1043" spans="1:25">
      <c r="A1043" s="5">
        <v>45457.347866898148</v>
      </c>
      <c r="B1043" s="7" t="s">
        <v>66</v>
      </c>
      <c r="C1043" s="6" t="s">
        <v>754</v>
      </c>
      <c r="D1043" s="7" t="s">
        <v>774</v>
      </c>
      <c r="E1043" s="8">
        <v>3</v>
      </c>
      <c r="F1043" s="7" t="s">
        <v>68</v>
      </c>
      <c r="G1043" s="7" t="s">
        <v>68</v>
      </c>
      <c r="H1043" s="7" t="s">
        <v>758</v>
      </c>
      <c r="I1043" s="7" t="s">
        <v>44</v>
      </c>
      <c r="J1043" s="19" t="str">
        <f>IFERROR(INDEX('Employee Info'!$C$3:$E$200,MATCH(Data6[[#This Row],[Name:]],'Employee Info'!$B$3:$B$200,0),MATCH(Data6[[#This Row],[Hours Type:]],'Employee Info'!$C$2:$E$2,0)),"")</f>
        <v/>
      </c>
      <c r="K1043" s="19" t="str">
        <f>IFERROR(INDEX('Employee Info'!$C$3:$J$200,MATCH(Data6[[#This Row],[Name:]],'Employee Info'!$B$3:$B$200,0),MATCH(Data6[[#Headers],[Truck]],'Employee Info'!$C$2:$J$2,0)),"")</f>
        <v/>
      </c>
      <c r="L1043" s="19" t="str">
        <f>IFERROR(INDEX('Employee Info'!$C$3:$J$200,MATCH(Data6[[#This Row],[Name:]],'Employee Info'!$B$3:$B$200,0),MATCH(Data6[[#Headers],[Phone]],'Employee Info'!$C$2:$J$2,0)),"")</f>
        <v/>
      </c>
      <c r="M1043" s="19" t="str">
        <f>IFERROR(INDEX('Employee Info'!$C$3:$J$200,MATCH(Data6[[#This Row],[Name:]],'Employee Info'!$B$3:$B$200,0),MATCH(Data6[[#Headers],[Tech]],'Employee Info'!$C$2:$J$2,0)),"")</f>
        <v/>
      </c>
      <c r="N1043" s="19" t="str">
        <f>IFERROR(INDEX('Employee Info'!$C$3:$J$200,MATCH(Data6[[#This Row],[Name:]],'Employee Info'!$B$3:$B$200,0),MATCH(Data6[[#Headers],[Other]],'Employee Info'!$C$2:$J$2,0)),"")</f>
        <v/>
      </c>
      <c r="O1043" s="19">
        <f>IFERROR((Data6[[#This Row],[Hours:]]*SUM(Data6[[#This Row],[Rate]:[Other]])),"")</f>
        <v>0</v>
      </c>
      <c r="P1043" s="7" t="str">
        <f>IF(Data6[[#This Row],[WO'#:]]="","Riley #","WO#")</f>
        <v>Riley #</v>
      </c>
      <c r="Q1043" s="7">
        <f>IFERROR(WEEKNUM(Data6[[#This Row],[Date:]]),"")</f>
        <v>24</v>
      </c>
      <c r="R1043" s="6">
        <f t="shared" si="48"/>
        <v>45452</v>
      </c>
      <c r="S1043" s="6">
        <f>Data6[[#This Row],[Week Start]]+7</f>
        <v>45459</v>
      </c>
      <c r="T1043" s="7" t="str">
        <f t="shared" si="49"/>
        <v>6/9/2024 - 6/16/2024</v>
      </c>
      <c r="U1043" s="7" t="str">
        <f t="shared" si="50"/>
        <v>Time Card</v>
      </c>
      <c r="V1043" s="8" t="str">
        <f>RIGHT(TEXT(Data6[[#This Row],[Date:]],"mmddyyyy"),4)</f>
        <v>2024</v>
      </c>
      <c r="W1043" s="8" t="str">
        <f>MID(TEXT(Data6[[#This Row],[Date:]],"mmddyyyy"),3,2)</f>
        <v>10</v>
      </c>
      <c r="X1043" s="8" t="str">
        <f>LEFT(TEXT(Data6[[#This Row],[Date:]],"mmddyyyy"),2)</f>
        <v>06</v>
      </c>
      <c r="Y1043" s="6">
        <f>DATE(Data6[[#This Row],[Year]],Data6[[#This Row],[Month]],Data6[[#This Row],[Day]])</f>
        <v>45453</v>
      </c>
    </row>
    <row r="1044" spans="1:25">
      <c r="A1044" s="5">
        <v>45457.349048495373</v>
      </c>
      <c r="B1044" s="7" t="s">
        <v>66</v>
      </c>
      <c r="C1044" s="6" t="s">
        <v>754</v>
      </c>
      <c r="D1044" s="7" t="s">
        <v>774</v>
      </c>
      <c r="E1044" s="8">
        <v>2</v>
      </c>
      <c r="F1044" s="7" t="s">
        <v>68</v>
      </c>
      <c r="G1044" s="7" t="s">
        <v>68</v>
      </c>
      <c r="H1044" s="7" t="s">
        <v>758</v>
      </c>
      <c r="I1044" s="7" t="s">
        <v>45</v>
      </c>
      <c r="J1044" s="19" t="str">
        <f>IFERROR(INDEX('Employee Info'!$C$3:$E$200,MATCH(Data6[[#This Row],[Name:]],'Employee Info'!$B$3:$B$200,0),MATCH(Data6[[#This Row],[Hours Type:]],'Employee Info'!$C$2:$E$2,0)),"")</f>
        <v/>
      </c>
      <c r="K1044" s="19" t="str">
        <f>IFERROR(INDEX('Employee Info'!$C$3:$J$200,MATCH(Data6[[#This Row],[Name:]],'Employee Info'!$B$3:$B$200,0),MATCH(Data6[[#Headers],[Truck]],'Employee Info'!$C$2:$J$2,0)),"")</f>
        <v/>
      </c>
      <c r="L1044" s="19" t="str">
        <f>IFERROR(INDEX('Employee Info'!$C$3:$J$200,MATCH(Data6[[#This Row],[Name:]],'Employee Info'!$B$3:$B$200,0),MATCH(Data6[[#Headers],[Phone]],'Employee Info'!$C$2:$J$2,0)),"")</f>
        <v/>
      </c>
      <c r="M1044" s="19" t="str">
        <f>IFERROR(INDEX('Employee Info'!$C$3:$J$200,MATCH(Data6[[#This Row],[Name:]],'Employee Info'!$B$3:$B$200,0),MATCH(Data6[[#Headers],[Tech]],'Employee Info'!$C$2:$J$2,0)),"")</f>
        <v/>
      </c>
      <c r="N1044" s="19" t="str">
        <f>IFERROR(INDEX('Employee Info'!$C$3:$J$200,MATCH(Data6[[#This Row],[Name:]],'Employee Info'!$B$3:$B$200,0),MATCH(Data6[[#Headers],[Other]],'Employee Info'!$C$2:$J$2,0)),"")</f>
        <v/>
      </c>
      <c r="O1044" s="19">
        <f>IFERROR((Data6[[#This Row],[Hours:]]*SUM(Data6[[#This Row],[Rate]:[Other]])),"")</f>
        <v>0</v>
      </c>
      <c r="P1044" s="7" t="str">
        <f>IF(Data6[[#This Row],[WO'#:]]="","Riley #","WO#")</f>
        <v>Riley #</v>
      </c>
      <c r="Q1044" s="7">
        <f>IFERROR(WEEKNUM(Data6[[#This Row],[Date:]]),"")</f>
        <v>24</v>
      </c>
      <c r="R1044" s="6">
        <f t="shared" si="48"/>
        <v>45452</v>
      </c>
      <c r="S1044" s="6">
        <f>Data6[[#This Row],[Week Start]]+7</f>
        <v>45459</v>
      </c>
      <c r="T1044" s="7" t="str">
        <f t="shared" si="49"/>
        <v>6/9/2024 - 6/16/2024</v>
      </c>
      <c r="U1044" s="7" t="str">
        <f t="shared" si="50"/>
        <v>Time Card</v>
      </c>
      <c r="V1044" s="8" t="str">
        <f>RIGHT(TEXT(Data6[[#This Row],[Date:]],"mmddyyyy"),4)</f>
        <v>2024</v>
      </c>
      <c r="W1044" s="8" t="str">
        <f>MID(TEXT(Data6[[#This Row],[Date:]],"mmddyyyy"),3,2)</f>
        <v>10</v>
      </c>
      <c r="X1044" s="8" t="str">
        <f>LEFT(TEXT(Data6[[#This Row],[Date:]],"mmddyyyy"),2)</f>
        <v>06</v>
      </c>
      <c r="Y1044" s="6">
        <f>DATE(Data6[[#This Row],[Year]],Data6[[#This Row],[Month]],Data6[[#This Row],[Day]])</f>
        <v>45453</v>
      </c>
    </row>
    <row r="1045" spans="1:25">
      <c r="A1045" s="5">
        <v>45457.493006249999</v>
      </c>
      <c r="B1045" s="7" t="s">
        <v>66</v>
      </c>
      <c r="C1045" s="6" t="s">
        <v>775</v>
      </c>
      <c r="D1045" s="7" t="s">
        <v>776</v>
      </c>
      <c r="E1045" s="8">
        <v>1</v>
      </c>
      <c r="F1045" s="7">
        <v>20028</v>
      </c>
      <c r="G1045" s="7" t="s">
        <v>68</v>
      </c>
      <c r="H1045" s="7" t="s">
        <v>756</v>
      </c>
      <c r="I1045" s="7" t="s">
        <v>45</v>
      </c>
      <c r="J1045" s="19" t="str">
        <f>IFERROR(INDEX('Employee Info'!$C$3:$E$200,MATCH(Data6[[#This Row],[Name:]],'Employee Info'!$B$3:$B$200,0),MATCH(Data6[[#This Row],[Hours Type:]],'Employee Info'!$C$2:$E$2,0)),"")</f>
        <v/>
      </c>
      <c r="K1045" s="19" t="str">
        <f>IFERROR(INDEX('Employee Info'!$C$3:$J$200,MATCH(Data6[[#This Row],[Name:]],'Employee Info'!$B$3:$B$200,0),MATCH(Data6[[#Headers],[Truck]],'Employee Info'!$C$2:$J$2,0)),"")</f>
        <v/>
      </c>
      <c r="L1045" s="19" t="str">
        <f>IFERROR(INDEX('Employee Info'!$C$3:$J$200,MATCH(Data6[[#This Row],[Name:]],'Employee Info'!$B$3:$B$200,0),MATCH(Data6[[#Headers],[Phone]],'Employee Info'!$C$2:$J$2,0)),"")</f>
        <v/>
      </c>
      <c r="M1045" s="19" t="str">
        <f>IFERROR(INDEX('Employee Info'!$C$3:$J$200,MATCH(Data6[[#This Row],[Name:]],'Employee Info'!$B$3:$B$200,0),MATCH(Data6[[#Headers],[Tech]],'Employee Info'!$C$2:$J$2,0)),"")</f>
        <v/>
      </c>
      <c r="N1045" s="19" t="str">
        <f>IFERROR(INDEX('Employee Info'!$C$3:$J$200,MATCH(Data6[[#This Row],[Name:]],'Employee Info'!$B$3:$B$200,0),MATCH(Data6[[#Headers],[Other]],'Employee Info'!$C$2:$J$2,0)),"")</f>
        <v/>
      </c>
      <c r="O1045" s="19">
        <f>IFERROR((Data6[[#This Row],[Hours:]]*SUM(Data6[[#This Row],[Rate]:[Other]])),"")</f>
        <v>0</v>
      </c>
      <c r="P1045" s="7" t="str">
        <f>IF(Data6[[#This Row],[WO'#:]]="","Riley #","WO#")</f>
        <v>WO#</v>
      </c>
      <c r="Q1045" s="7">
        <f>IFERROR(WEEKNUM(Data6[[#This Row],[Date:]]),"")</f>
        <v>24</v>
      </c>
      <c r="R1045" s="6">
        <f t="shared" si="48"/>
        <v>45452</v>
      </c>
      <c r="S1045" s="6">
        <f>Data6[[#This Row],[Week Start]]+7</f>
        <v>45459</v>
      </c>
      <c r="T1045" s="7" t="str">
        <f t="shared" si="49"/>
        <v>6/9/2024 - 6/16/2024</v>
      </c>
      <c r="U1045" s="7" t="str">
        <f t="shared" si="50"/>
        <v>Time Card</v>
      </c>
      <c r="V1045" s="8" t="str">
        <f>RIGHT(TEXT(Data6[[#This Row],[Date:]],"mmddyyyy"),4)</f>
        <v>2024</v>
      </c>
      <c r="W1045" s="8" t="str">
        <f>MID(TEXT(Data6[[#This Row],[Date:]],"mmddyyyy"),3,2)</f>
        <v>11</v>
      </c>
      <c r="X1045" s="8" t="str">
        <f>LEFT(TEXT(Data6[[#This Row],[Date:]],"mmddyyyy"),2)</f>
        <v>06</v>
      </c>
      <c r="Y1045" s="6">
        <f>DATE(Data6[[#This Row],[Year]],Data6[[#This Row],[Month]],Data6[[#This Row],[Day]])</f>
        <v>45454</v>
      </c>
    </row>
    <row r="1046" spans="1:25">
      <c r="A1046" s="5">
        <v>45457.381679513892</v>
      </c>
      <c r="B1046" s="7" t="s">
        <v>66</v>
      </c>
      <c r="C1046" s="6" t="s">
        <v>775</v>
      </c>
      <c r="D1046" s="7" t="s">
        <v>777</v>
      </c>
      <c r="E1046" s="8">
        <v>8</v>
      </c>
      <c r="F1046" s="7">
        <v>6984733</v>
      </c>
      <c r="G1046" s="7" t="s">
        <v>68</v>
      </c>
      <c r="H1046" s="7" t="s">
        <v>756</v>
      </c>
      <c r="I1046" s="7" t="s">
        <v>44</v>
      </c>
      <c r="J1046" s="19" t="str">
        <f>IFERROR(INDEX('Employee Info'!$C$3:$E$200,MATCH(Data6[[#This Row],[Name:]],'Employee Info'!$B$3:$B$200,0),MATCH(Data6[[#This Row],[Hours Type:]],'Employee Info'!$C$2:$E$2,0)),"")</f>
        <v/>
      </c>
      <c r="K1046" s="19" t="str">
        <f>IFERROR(INDEX('Employee Info'!$C$3:$J$200,MATCH(Data6[[#This Row],[Name:]],'Employee Info'!$B$3:$B$200,0),MATCH(Data6[[#Headers],[Truck]],'Employee Info'!$C$2:$J$2,0)),"")</f>
        <v/>
      </c>
      <c r="L1046" s="19" t="str">
        <f>IFERROR(INDEX('Employee Info'!$C$3:$J$200,MATCH(Data6[[#This Row],[Name:]],'Employee Info'!$B$3:$B$200,0),MATCH(Data6[[#Headers],[Phone]],'Employee Info'!$C$2:$J$2,0)),"")</f>
        <v/>
      </c>
      <c r="M1046" s="19" t="str">
        <f>IFERROR(INDEX('Employee Info'!$C$3:$J$200,MATCH(Data6[[#This Row],[Name:]],'Employee Info'!$B$3:$B$200,0),MATCH(Data6[[#Headers],[Tech]],'Employee Info'!$C$2:$J$2,0)),"")</f>
        <v/>
      </c>
      <c r="N1046" s="19" t="str">
        <f>IFERROR(INDEX('Employee Info'!$C$3:$J$200,MATCH(Data6[[#This Row],[Name:]],'Employee Info'!$B$3:$B$200,0),MATCH(Data6[[#Headers],[Other]],'Employee Info'!$C$2:$J$2,0)),"")</f>
        <v/>
      </c>
      <c r="O1046" s="19">
        <f>IFERROR((Data6[[#This Row],[Hours:]]*SUM(Data6[[#This Row],[Rate]:[Other]])),"")</f>
        <v>0</v>
      </c>
      <c r="P1046" s="7" t="str">
        <f>IF(Data6[[#This Row],[WO'#:]]="","Riley #","WO#")</f>
        <v>WO#</v>
      </c>
      <c r="Q1046" s="7">
        <f>IFERROR(WEEKNUM(Data6[[#This Row],[Date:]]),"")</f>
        <v>24</v>
      </c>
      <c r="R1046" s="6">
        <f t="shared" si="48"/>
        <v>45452</v>
      </c>
      <c r="S1046" s="6">
        <f>Data6[[#This Row],[Week Start]]+7</f>
        <v>45459</v>
      </c>
      <c r="T1046" s="7" t="str">
        <f t="shared" si="49"/>
        <v>6/9/2024 - 6/16/2024</v>
      </c>
      <c r="U1046" s="7" t="str">
        <f t="shared" si="50"/>
        <v>Time Card</v>
      </c>
      <c r="V1046" s="8" t="str">
        <f>RIGHT(TEXT(Data6[[#This Row],[Date:]],"mmddyyyy"),4)</f>
        <v>2024</v>
      </c>
      <c r="W1046" s="8" t="str">
        <f>MID(TEXT(Data6[[#This Row],[Date:]],"mmddyyyy"),3,2)</f>
        <v>11</v>
      </c>
      <c r="X1046" s="8" t="str">
        <f>LEFT(TEXT(Data6[[#This Row],[Date:]],"mmddyyyy"),2)</f>
        <v>06</v>
      </c>
      <c r="Y1046" s="6">
        <f>DATE(Data6[[#This Row],[Year]],Data6[[#This Row],[Month]],Data6[[#This Row],[Day]])</f>
        <v>45454</v>
      </c>
    </row>
    <row r="1047" spans="1:25">
      <c r="A1047" s="5">
        <v>45485.460925810185</v>
      </c>
      <c r="B1047" s="7" t="s">
        <v>76</v>
      </c>
      <c r="C1047" s="6" t="s">
        <v>775</v>
      </c>
      <c r="D1047" s="7" t="s">
        <v>156</v>
      </c>
      <c r="E1047" s="8">
        <v>1</v>
      </c>
      <c r="F1047" s="7">
        <v>6984733</v>
      </c>
      <c r="G1047" s="7" t="s">
        <v>68</v>
      </c>
      <c r="H1047" s="7" t="s">
        <v>756</v>
      </c>
      <c r="I1047" s="7" t="s">
        <v>44</v>
      </c>
      <c r="J1047" s="19" t="str">
        <f>IFERROR(INDEX('Employee Info'!$C$3:$E$200,MATCH(Data6[[#This Row],[Name:]],'Employee Info'!$B$3:$B$200,0),MATCH(Data6[[#This Row],[Hours Type:]],'Employee Info'!$C$2:$E$2,0)),"")</f>
        <v/>
      </c>
      <c r="K1047" s="19" t="str">
        <f>IFERROR(INDEX('Employee Info'!$C$3:$J$200,MATCH(Data6[[#This Row],[Name:]],'Employee Info'!$B$3:$B$200,0),MATCH(Data6[[#Headers],[Truck]],'Employee Info'!$C$2:$J$2,0)),"")</f>
        <v/>
      </c>
      <c r="L1047" s="19" t="str">
        <f>IFERROR(INDEX('Employee Info'!$C$3:$J$200,MATCH(Data6[[#This Row],[Name:]],'Employee Info'!$B$3:$B$200,0),MATCH(Data6[[#Headers],[Phone]],'Employee Info'!$C$2:$J$2,0)),"")</f>
        <v/>
      </c>
      <c r="M1047" s="19" t="str">
        <f>IFERROR(INDEX('Employee Info'!$C$3:$J$200,MATCH(Data6[[#This Row],[Name:]],'Employee Info'!$B$3:$B$200,0),MATCH(Data6[[#Headers],[Tech]],'Employee Info'!$C$2:$J$2,0)),"")</f>
        <v/>
      </c>
      <c r="N1047" s="19" t="str">
        <f>IFERROR(INDEX('Employee Info'!$C$3:$J$200,MATCH(Data6[[#This Row],[Name:]],'Employee Info'!$B$3:$B$200,0),MATCH(Data6[[#Headers],[Other]],'Employee Info'!$C$2:$J$2,0)),"")</f>
        <v/>
      </c>
      <c r="O1047" s="19">
        <f>IFERROR((Data6[[#This Row],[Hours:]]*SUM(Data6[[#This Row],[Rate]:[Other]])),"")</f>
        <v>0</v>
      </c>
      <c r="P1047" s="7" t="str">
        <f>IF(Data6[[#This Row],[WO'#:]]="","Riley #","WO#")</f>
        <v>WO#</v>
      </c>
      <c r="Q1047" s="7">
        <f>IFERROR(WEEKNUM(Data6[[#This Row],[Date:]]),"")</f>
        <v>24</v>
      </c>
      <c r="R1047" s="6">
        <f t="shared" si="48"/>
        <v>45452</v>
      </c>
      <c r="S1047" s="6">
        <f>Data6[[#This Row],[Week Start]]+7</f>
        <v>45459</v>
      </c>
      <c r="T1047" s="7" t="str">
        <f t="shared" si="49"/>
        <v>6/9/2024 - 6/16/2024</v>
      </c>
      <c r="U1047" s="7" t="str">
        <f t="shared" si="50"/>
        <v>Time Card</v>
      </c>
      <c r="V1047" s="8" t="str">
        <f>RIGHT(TEXT(Data6[[#This Row],[Date:]],"mmddyyyy"),4)</f>
        <v>2024</v>
      </c>
      <c r="W1047" s="8" t="str">
        <f>MID(TEXT(Data6[[#This Row],[Date:]],"mmddyyyy"),3,2)</f>
        <v>11</v>
      </c>
      <c r="X1047" s="8" t="str">
        <f>LEFT(TEXT(Data6[[#This Row],[Date:]],"mmddyyyy"),2)</f>
        <v>06</v>
      </c>
      <c r="Y1047" s="6">
        <f>DATE(Data6[[#This Row],[Year]],Data6[[#This Row],[Month]],Data6[[#This Row],[Day]])</f>
        <v>45454</v>
      </c>
    </row>
    <row r="1048" spans="1:25">
      <c r="A1048" s="5">
        <v>45455.251264930557</v>
      </c>
      <c r="B1048" s="7" t="s">
        <v>35</v>
      </c>
      <c r="C1048" s="6" t="s">
        <v>775</v>
      </c>
      <c r="D1048" s="7" t="s">
        <v>757</v>
      </c>
      <c r="E1048" s="8">
        <v>8</v>
      </c>
      <c r="F1048" s="7" t="s">
        <v>68</v>
      </c>
      <c r="G1048" s="7" t="s">
        <v>68</v>
      </c>
      <c r="H1048" s="7" t="s">
        <v>649</v>
      </c>
      <c r="I1048" s="7" t="s">
        <v>44</v>
      </c>
      <c r="J1048" s="19" t="str">
        <f>IFERROR(INDEX('Employee Info'!$C$3:$E$200,MATCH(Data6[[#This Row],[Name:]],'Employee Info'!$B$3:$B$200,0),MATCH(Data6[[#This Row],[Hours Type:]],'Employee Info'!$C$2:$E$2,0)),"")</f>
        <v/>
      </c>
      <c r="K1048" s="19" t="str">
        <f>IFERROR(INDEX('Employee Info'!$C$3:$J$200,MATCH(Data6[[#This Row],[Name:]],'Employee Info'!$B$3:$B$200,0),MATCH(Data6[[#Headers],[Truck]],'Employee Info'!$C$2:$J$2,0)),"")</f>
        <v/>
      </c>
      <c r="L1048" s="19" t="str">
        <f>IFERROR(INDEX('Employee Info'!$C$3:$J$200,MATCH(Data6[[#This Row],[Name:]],'Employee Info'!$B$3:$B$200,0),MATCH(Data6[[#Headers],[Phone]],'Employee Info'!$C$2:$J$2,0)),"")</f>
        <v/>
      </c>
      <c r="M1048" s="19" t="str">
        <f>IFERROR(INDEX('Employee Info'!$C$3:$J$200,MATCH(Data6[[#This Row],[Name:]],'Employee Info'!$B$3:$B$200,0),MATCH(Data6[[#Headers],[Tech]],'Employee Info'!$C$2:$J$2,0)),"")</f>
        <v/>
      </c>
      <c r="N1048" s="19" t="str">
        <f>IFERROR(INDEX('Employee Info'!$C$3:$J$200,MATCH(Data6[[#This Row],[Name:]],'Employee Info'!$B$3:$B$200,0),MATCH(Data6[[#Headers],[Other]],'Employee Info'!$C$2:$J$2,0)),"")</f>
        <v/>
      </c>
      <c r="O1048" s="19">
        <f>IFERROR((Data6[[#This Row],[Hours:]]*SUM(Data6[[#This Row],[Rate]:[Other]])),"")</f>
        <v>0</v>
      </c>
      <c r="P1048" s="7" t="str">
        <f>IF(Data6[[#This Row],[WO'#:]]="","Riley #","WO#")</f>
        <v>Riley #</v>
      </c>
      <c r="Q1048" s="7">
        <f>IFERROR(WEEKNUM(Data6[[#This Row],[Date:]]),"")</f>
        <v>24</v>
      </c>
      <c r="R1048" s="6">
        <f t="shared" si="48"/>
        <v>45452</v>
      </c>
      <c r="S1048" s="6">
        <f>Data6[[#This Row],[Week Start]]+7</f>
        <v>45459</v>
      </c>
      <c r="T1048" s="7" t="str">
        <f t="shared" si="49"/>
        <v>6/9/2024 - 6/16/2024</v>
      </c>
      <c r="U1048" s="7" t="str">
        <f t="shared" si="50"/>
        <v>Time Card</v>
      </c>
      <c r="V1048" s="8" t="str">
        <f>RIGHT(TEXT(Data6[[#This Row],[Date:]],"mmddyyyy"),4)</f>
        <v>2024</v>
      </c>
      <c r="W1048" s="8" t="str">
        <f>MID(TEXT(Data6[[#This Row],[Date:]],"mmddyyyy"),3,2)</f>
        <v>11</v>
      </c>
      <c r="X1048" s="8" t="str">
        <f>LEFT(TEXT(Data6[[#This Row],[Date:]],"mmddyyyy"),2)</f>
        <v>06</v>
      </c>
      <c r="Y1048" s="6">
        <f>DATE(Data6[[#This Row],[Year]],Data6[[#This Row],[Month]],Data6[[#This Row],[Day]])</f>
        <v>45454</v>
      </c>
    </row>
    <row r="1049" spans="1:25">
      <c r="A1049" s="5">
        <v>45455.260862615738</v>
      </c>
      <c r="B1049" s="7" t="s">
        <v>23</v>
      </c>
      <c r="C1049" s="6" t="s">
        <v>775</v>
      </c>
      <c r="D1049" s="7" t="s">
        <v>648</v>
      </c>
      <c r="E1049" s="8">
        <v>8</v>
      </c>
      <c r="F1049" s="7" t="s">
        <v>68</v>
      </c>
      <c r="G1049" s="7" t="s">
        <v>68</v>
      </c>
      <c r="H1049" s="7" t="s">
        <v>649</v>
      </c>
      <c r="I1049" s="7" t="s">
        <v>44</v>
      </c>
      <c r="J1049" s="19" t="str">
        <f>IFERROR(INDEX('Employee Info'!$C$3:$E$200,MATCH(Data6[[#This Row],[Name:]],'Employee Info'!$B$3:$B$200,0),MATCH(Data6[[#This Row],[Hours Type:]],'Employee Info'!$C$2:$E$2,0)),"")</f>
        <v/>
      </c>
      <c r="K1049" s="19" t="str">
        <f>IFERROR(INDEX('Employee Info'!$C$3:$J$200,MATCH(Data6[[#This Row],[Name:]],'Employee Info'!$B$3:$B$200,0),MATCH(Data6[[#Headers],[Truck]],'Employee Info'!$C$2:$J$2,0)),"")</f>
        <v/>
      </c>
      <c r="L1049" s="19" t="str">
        <f>IFERROR(INDEX('Employee Info'!$C$3:$J$200,MATCH(Data6[[#This Row],[Name:]],'Employee Info'!$B$3:$B$200,0),MATCH(Data6[[#Headers],[Phone]],'Employee Info'!$C$2:$J$2,0)),"")</f>
        <v/>
      </c>
      <c r="M1049" s="19" t="str">
        <f>IFERROR(INDEX('Employee Info'!$C$3:$J$200,MATCH(Data6[[#This Row],[Name:]],'Employee Info'!$B$3:$B$200,0),MATCH(Data6[[#Headers],[Tech]],'Employee Info'!$C$2:$J$2,0)),"")</f>
        <v/>
      </c>
      <c r="N1049" s="19" t="str">
        <f>IFERROR(INDEX('Employee Info'!$C$3:$J$200,MATCH(Data6[[#This Row],[Name:]],'Employee Info'!$B$3:$B$200,0),MATCH(Data6[[#Headers],[Other]],'Employee Info'!$C$2:$J$2,0)),"")</f>
        <v/>
      </c>
      <c r="O1049" s="19">
        <f>IFERROR((Data6[[#This Row],[Hours:]]*SUM(Data6[[#This Row],[Rate]:[Other]])),"")</f>
        <v>0</v>
      </c>
      <c r="P1049" s="7" t="str">
        <f>IF(Data6[[#This Row],[WO'#:]]="","Riley #","WO#")</f>
        <v>Riley #</v>
      </c>
      <c r="Q1049" s="7">
        <f>IFERROR(WEEKNUM(Data6[[#This Row],[Date:]]),"")</f>
        <v>24</v>
      </c>
      <c r="R1049" s="6">
        <f t="shared" si="48"/>
        <v>45452</v>
      </c>
      <c r="S1049" s="6">
        <f>Data6[[#This Row],[Week Start]]+7</f>
        <v>45459</v>
      </c>
      <c r="T1049" s="7" t="str">
        <f t="shared" si="49"/>
        <v>6/9/2024 - 6/16/2024</v>
      </c>
      <c r="U1049" s="7" t="str">
        <f t="shared" si="50"/>
        <v>Time Card</v>
      </c>
      <c r="V1049" s="8" t="str">
        <f>RIGHT(TEXT(Data6[[#This Row],[Date:]],"mmddyyyy"),4)</f>
        <v>2024</v>
      </c>
      <c r="W1049" s="8" t="str">
        <f>MID(TEXT(Data6[[#This Row],[Date:]],"mmddyyyy"),3,2)</f>
        <v>11</v>
      </c>
      <c r="X1049" s="8" t="str">
        <f>LEFT(TEXT(Data6[[#This Row],[Date:]],"mmddyyyy"),2)</f>
        <v>06</v>
      </c>
      <c r="Y1049" s="6">
        <f>DATE(Data6[[#This Row],[Year]],Data6[[#This Row],[Month]],Data6[[#This Row],[Day]])</f>
        <v>45454</v>
      </c>
    </row>
    <row r="1050" spans="1:25">
      <c r="A1050" s="5">
        <v>45455.280628356479</v>
      </c>
      <c r="B1050" s="7" t="s">
        <v>34</v>
      </c>
      <c r="C1050" s="6" t="s">
        <v>775</v>
      </c>
      <c r="D1050" s="7" t="s">
        <v>772</v>
      </c>
      <c r="E1050" s="8">
        <v>6.5</v>
      </c>
      <c r="F1050" s="7" t="s">
        <v>68</v>
      </c>
      <c r="G1050" s="7" t="s">
        <v>68</v>
      </c>
      <c r="H1050" s="7" t="s">
        <v>773</v>
      </c>
      <c r="I1050" s="7" t="s">
        <v>44</v>
      </c>
      <c r="J1050" s="19" t="str">
        <f>IFERROR(INDEX('Employee Info'!$C$3:$E$200,MATCH(Data6[[#This Row],[Name:]],'Employee Info'!$B$3:$B$200,0),MATCH(Data6[[#This Row],[Hours Type:]],'Employee Info'!$C$2:$E$2,0)),"")</f>
        <v/>
      </c>
      <c r="K1050" s="19" t="str">
        <f>IFERROR(INDEX('Employee Info'!$C$3:$J$200,MATCH(Data6[[#This Row],[Name:]],'Employee Info'!$B$3:$B$200,0),MATCH(Data6[[#Headers],[Truck]],'Employee Info'!$C$2:$J$2,0)),"")</f>
        <v/>
      </c>
      <c r="L1050" s="19" t="str">
        <f>IFERROR(INDEX('Employee Info'!$C$3:$J$200,MATCH(Data6[[#This Row],[Name:]],'Employee Info'!$B$3:$B$200,0),MATCH(Data6[[#Headers],[Phone]],'Employee Info'!$C$2:$J$2,0)),"")</f>
        <v/>
      </c>
      <c r="M1050" s="19" t="str">
        <f>IFERROR(INDEX('Employee Info'!$C$3:$J$200,MATCH(Data6[[#This Row],[Name:]],'Employee Info'!$B$3:$B$200,0),MATCH(Data6[[#Headers],[Tech]],'Employee Info'!$C$2:$J$2,0)),"")</f>
        <v/>
      </c>
      <c r="N1050" s="19" t="str">
        <f>IFERROR(INDEX('Employee Info'!$C$3:$J$200,MATCH(Data6[[#This Row],[Name:]],'Employee Info'!$B$3:$B$200,0),MATCH(Data6[[#Headers],[Other]],'Employee Info'!$C$2:$J$2,0)),"")</f>
        <v/>
      </c>
      <c r="O1050" s="19">
        <f>IFERROR((Data6[[#This Row],[Hours:]]*SUM(Data6[[#This Row],[Rate]:[Other]])),"")</f>
        <v>0</v>
      </c>
      <c r="P1050" s="7" t="str">
        <f>IF(Data6[[#This Row],[WO'#:]]="","Riley #","WO#")</f>
        <v>Riley #</v>
      </c>
      <c r="Q1050" s="7">
        <f>IFERROR(WEEKNUM(Data6[[#This Row],[Date:]]),"")</f>
        <v>24</v>
      </c>
      <c r="R1050" s="6">
        <f t="shared" si="48"/>
        <v>45452</v>
      </c>
      <c r="S1050" s="6">
        <f>Data6[[#This Row],[Week Start]]+7</f>
        <v>45459</v>
      </c>
      <c r="T1050" s="7" t="str">
        <f t="shared" si="49"/>
        <v>6/9/2024 - 6/16/2024</v>
      </c>
      <c r="U1050" s="7" t="str">
        <f t="shared" si="50"/>
        <v>Time Card</v>
      </c>
      <c r="V1050" s="8" t="str">
        <f>RIGHT(TEXT(Data6[[#This Row],[Date:]],"mmddyyyy"),4)</f>
        <v>2024</v>
      </c>
      <c r="W1050" s="8" t="str">
        <f>MID(TEXT(Data6[[#This Row],[Date:]],"mmddyyyy"),3,2)</f>
        <v>11</v>
      </c>
      <c r="X1050" s="8" t="str">
        <f>LEFT(TEXT(Data6[[#This Row],[Date:]],"mmddyyyy"),2)</f>
        <v>06</v>
      </c>
      <c r="Y1050" s="6">
        <f>DATE(Data6[[#This Row],[Year]],Data6[[#This Row],[Month]],Data6[[#This Row],[Day]])</f>
        <v>45454</v>
      </c>
    </row>
    <row r="1051" spans="1:25">
      <c r="A1051" s="5">
        <v>45455.281917245367</v>
      </c>
      <c r="B1051" s="7" t="s">
        <v>34</v>
      </c>
      <c r="C1051" s="6" t="s">
        <v>775</v>
      </c>
      <c r="D1051" s="7" t="s">
        <v>780</v>
      </c>
      <c r="E1051" s="8">
        <v>1</v>
      </c>
      <c r="F1051" s="7" t="s">
        <v>68</v>
      </c>
      <c r="G1051" s="7" t="s">
        <v>68</v>
      </c>
      <c r="H1051" s="7" t="s">
        <v>773</v>
      </c>
      <c r="I1051" s="7" t="s">
        <v>44</v>
      </c>
      <c r="J1051" s="19" t="str">
        <f>IFERROR(INDEX('Employee Info'!$C$3:$E$200,MATCH(Data6[[#This Row],[Name:]],'Employee Info'!$B$3:$B$200,0),MATCH(Data6[[#This Row],[Hours Type:]],'Employee Info'!$C$2:$E$2,0)),"")</f>
        <v/>
      </c>
      <c r="K1051" s="19" t="str">
        <f>IFERROR(INDEX('Employee Info'!$C$3:$J$200,MATCH(Data6[[#This Row],[Name:]],'Employee Info'!$B$3:$B$200,0),MATCH(Data6[[#Headers],[Truck]],'Employee Info'!$C$2:$J$2,0)),"")</f>
        <v/>
      </c>
      <c r="L1051" s="19" t="str">
        <f>IFERROR(INDEX('Employee Info'!$C$3:$J$200,MATCH(Data6[[#This Row],[Name:]],'Employee Info'!$B$3:$B$200,0),MATCH(Data6[[#Headers],[Phone]],'Employee Info'!$C$2:$J$2,0)),"")</f>
        <v/>
      </c>
      <c r="M1051" s="19" t="str">
        <f>IFERROR(INDEX('Employee Info'!$C$3:$J$200,MATCH(Data6[[#This Row],[Name:]],'Employee Info'!$B$3:$B$200,0),MATCH(Data6[[#Headers],[Tech]],'Employee Info'!$C$2:$J$2,0)),"")</f>
        <v/>
      </c>
      <c r="N1051" s="19" t="str">
        <f>IFERROR(INDEX('Employee Info'!$C$3:$J$200,MATCH(Data6[[#This Row],[Name:]],'Employee Info'!$B$3:$B$200,0),MATCH(Data6[[#Headers],[Other]],'Employee Info'!$C$2:$J$2,0)),"")</f>
        <v/>
      </c>
      <c r="O1051" s="19">
        <f>IFERROR((Data6[[#This Row],[Hours:]]*SUM(Data6[[#This Row],[Rate]:[Other]])),"")</f>
        <v>0</v>
      </c>
      <c r="P1051" s="7" t="str">
        <f>IF(Data6[[#This Row],[WO'#:]]="","Riley #","WO#")</f>
        <v>Riley #</v>
      </c>
      <c r="Q1051" s="7">
        <f>IFERROR(WEEKNUM(Data6[[#This Row],[Date:]]),"")</f>
        <v>24</v>
      </c>
      <c r="R1051" s="6">
        <f t="shared" si="48"/>
        <v>45452</v>
      </c>
      <c r="S1051" s="6">
        <f>Data6[[#This Row],[Week Start]]+7</f>
        <v>45459</v>
      </c>
      <c r="T1051" s="7" t="str">
        <f t="shared" si="49"/>
        <v>6/9/2024 - 6/16/2024</v>
      </c>
      <c r="U1051" s="7" t="str">
        <f t="shared" si="50"/>
        <v>Time Card</v>
      </c>
      <c r="V1051" s="8" t="str">
        <f>RIGHT(TEXT(Data6[[#This Row],[Date:]],"mmddyyyy"),4)</f>
        <v>2024</v>
      </c>
      <c r="W1051" s="8" t="str">
        <f>MID(TEXT(Data6[[#This Row],[Date:]],"mmddyyyy"),3,2)</f>
        <v>11</v>
      </c>
      <c r="X1051" s="8" t="str">
        <f>LEFT(TEXT(Data6[[#This Row],[Date:]],"mmddyyyy"),2)</f>
        <v>06</v>
      </c>
      <c r="Y1051" s="6">
        <f>DATE(Data6[[#This Row],[Year]],Data6[[#This Row],[Month]],Data6[[#This Row],[Day]])</f>
        <v>45454</v>
      </c>
    </row>
    <row r="1052" spans="1:25">
      <c r="A1052" s="5">
        <v>45455.257513657409</v>
      </c>
      <c r="B1052" s="7" t="s">
        <v>31</v>
      </c>
      <c r="C1052" s="6" t="s">
        <v>775</v>
      </c>
      <c r="D1052" s="7" t="s">
        <v>779</v>
      </c>
      <c r="E1052" s="8">
        <v>6.5</v>
      </c>
      <c r="F1052" s="7" t="s">
        <v>68</v>
      </c>
      <c r="G1052" s="7" t="s">
        <v>68</v>
      </c>
      <c r="H1052" s="7" t="s">
        <v>661</v>
      </c>
      <c r="I1052" s="7" t="s">
        <v>44</v>
      </c>
      <c r="J1052" s="19" t="str">
        <f>IFERROR(INDEX('Employee Info'!$C$3:$E$200,MATCH(Data6[[#This Row],[Name:]],'Employee Info'!$B$3:$B$200,0),MATCH(Data6[[#This Row],[Hours Type:]],'Employee Info'!$C$2:$E$2,0)),"")</f>
        <v/>
      </c>
      <c r="K1052" s="19" t="str">
        <f>IFERROR(INDEX('Employee Info'!$C$3:$J$200,MATCH(Data6[[#This Row],[Name:]],'Employee Info'!$B$3:$B$200,0),MATCH(Data6[[#Headers],[Truck]],'Employee Info'!$C$2:$J$2,0)),"")</f>
        <v/>
      </c>
      <c r="L1052" s="19" t="str">
        <f>IFERROR(INDEX('Employee Info'!$C$3:$J$200,MATCH(Data6[[#This Row],[Name:]],'Employee Info'!$B$3:$B$200,0),MATCH(Data6[[#Headers],[Phone]],'Employee Info'!$C$2:$J$2,0)),"")</f>
        <v/>
      </c>
      <c r="M1052" s="19" t="str">
        <f>IFERROR(INDEX('Employee Info'!$C$3:$J$200,MATCH(Data6[[#This Row],[Name:]],'Employee Info'!$B$3:$B$200,0),MATCH(Data6[[#Headers],[Tech]],'Employee Info'!$C$2:$J$2,0)),"")</f>
        <v/>
      </c>
      <c r="N1052" s="19" t="str">
        <f>IFERROR(INDEX('Employee Info'!$C$3:$J$200,MATCH(Data6[[#This Row],[Name:]],'Employee Info'!$B$3:$B$200,0),MATCH(Data6[[#Headers],[Other]],'Employee Info'!$C$2:$J$2,0)),"")</f>
        <v/>
      </c>
      <c r="O1052" s="19">
        <f>IFERROR((Data6[[#This Row],[Hours:]]*SUM(Data6[[#This Row],[Rate]:[Other]])),"")</f>
        <v>0</v>
      </c>
      <c r="P1052" s="7" t="str">
        <f>IF(Data6[[#This Row],[WO'#:]]="","Riley #","WO#")</f>
        <v>Riley #</v>
      </c>
      <c r="Q1052" s="7">
        <f>IFERROR(WEEKNUM(Data6[[#This Row],[Date:]]),"")</f>
        <v>24</v>
      </c>
      <c r="R1052" s="6">
        <f t="shared" si="48"/>
        <v>45452</v>
      </c>
      <c r="S1052" s="6">
        <f>Data6[[#This Row],[Week Start]]+7</f>
        <v>45459</v>
      </c>
      <c r="T1052" s="7" t="str">
        <f t="shared" si="49"/>
        <v>6/9/2024 - 6/16/2024</v>
      </c>
      <c r="U1052" s="7" t="str">
        <f t="shared" si="50"/>
        <v>Time Card</v>
      </c>
      <c r="V1052" s="8" t="str">
        <f>RIGHT(TEXT(Data6[[#This Row],[Date:]],"mmddyyyy"),4)</f>
        <v>2024</v>
      </c>
      <c r="W1052" s="8" t="str">
        <f>MID(TEXT(Data6[[#This Row],[Date:]],"mmddyyyy"),3,2)</f>
        <v>11</v>
      </c>
      <c r="X1052" s="8" t="str">
        <f>LEFT(TEXT(Data6[[#This Row],[Date:]],"mmddyyyy"),2)</f>
        <v>06</v>
      </c>
      <c r="Y1052" s="6">
        <f>DATE(Data6[[#This Row],[Year]],Data6[[#This Row],[Month]],Data6[[#This Row],[Day]])</f>
        <v>45454</v>
      </c>
    </row>
    <row r="1053" spans="1:25">
      <c r="A1053" s="5">
        <v>45455.256819328701</v>
      </c>
      <c r="B1053" s="7" t="s">
        <v>31</v>
      </c>
      <c r="C1053" s="6" t="s">
        <v>775</v>
      </c>
      <c r="D1053" s="7" t="s">
        <v>762</v>
      </c>
      <c r="E1053" s="8">
        <v>0.5</v>
      </c>
      <c r="F1053" s="7" t="s">
        <v>68</v>
      </c>
      <c r="G1053" s="7" t="s">
        <v>68</v>
      </c>
      <c r="H1053" s="7" t="s">
        <v>763</v>
      </c>
      <c r="I1053" s="7" t="s">
        <v>44</v>
      </c>
      <c r="J1053" s="19" t="str">
        <f>IFERROR(INDEX('Employee Info'!$C$3:$E$200,MATCH(Data6[[#This Row],[Name:]],'Employee Info'!$B$3:$B$200,0),MATCH(Data6[[#This Row],[Hours Type:]],'Employee Info'!$C$2:$E$2,0)),"")</f>
        <v/>
      </c>
      <c r="K1053" s="19" t="str">
        <f>IFERROR(INDEX('Employee Info'!$C$3:$J$200,MATCH(Data6[[#This Row],[Name:]],'Employee Info'!$B$3:$B$200,0),MATCH(Data6[[#Headers],[Truck]],'Employee Info'!$C$2:$J$2,0)),"")</f>
        <v/>
      </c>
      <c r="L1053" s="19" t="str">
        <f>IFERROR(INDEX('Employee Info'!$C$3:$J$200,MATCH(Data6[[#This Row],[Name:]],'Employee Info'!$B$3:$B$200,0),MATCH(Data6[[#Headers],[Phone]],'Employee Info'!$C$2:$J$2,0)),"")</f>
        <v/>
      </c>
      <c r="M1053" s="19" t="str">
        <f>IFERROR(INDEX('Employee Info'!$C$3:$J$200,MATCH(Data6[[#This Row],[Name:]],'Employee Info'!$B$3:$B$200,0),MATCH(Data6[[#Headers],[Tech]],'Employee Info'!$C$2:$J$2,0)),"")</f>
        <v/>
      </c>
      <c r="N1053" s="19" t="str">
        <f>IFERROR(INDEX('Employee Info'!$C$3:$J$200,MATCH(Data6[[#This Row],[Name:]],'Employee Info'!$B$3:$B$200,0),MATCH(Data6[[#Headers],[Other]],'Employee Info'!$C$2:$J$2,0)),"")</f>
        <v/>
      </c>
      <c r="O1053" s="19">
        <f>IFERROR((Data6[[#This Row],[Hours:]]*SUM(Data6[[#This Row],[Rate]:[Other]])),"")</f>
        <v>0</v>
      </c>
      <c r="P1053" s="7" t="str">
        <f>IF(Data6[[#This Row],[WO'#:]]="","Riley #","WO#")</f>
        <v>Riley #</v>
      </c>
      <c r="Q1053" s="7">
        <f>IFERROR(WEEKNUM(Data6[[#This Row],[Date:]]),"")</f>
        <v>24</v>
      </c>
      <c r="R1053" s="6">
        <f t="shared" si="48"/>
        <v>45452</v>
      </c>
      <c r="S1053" s="6">
        <f>Data6[[#This Row],[Week Start]]+7</f>
        <v>45459</v>
      </c>
      <c r="T1053" s="7" t="str">
        <f t="shared" si="49"/>
        <v>6/9/2024 - 6/16/2024</v>
      </c>
      <c r="U1053" s="7" t="str">
        <f t="shared" si="50"/>
        <v>Time Card</v>
      </c>
      <c r="V1053" s="8" t="str">
        <f>RIGHT(TEXT(Data6[[#This Row],[Date:]],"mmddyyyy"),4)</f>
        <v>2024</v>
      </c>
      <c r="W1053" s="8" t="str">
        <f>MID(TEXT(Data6[[#This Row],[Date:]],"mmddyyyy"),3,2)</f>
        <v>11</v>
      </c>
      <c r="X1053" s="8" t="str">
        <f>LEFT(TEXT(Data6[[#This Row],[Date:]],"mmddyyyy"),2)</f>
        <v>06</v>
      </c>
      <c r="Y1053" s="6">
        <f>DATE(Data6[[#This Row],[Year]],Data6[[#This Row],[Month]],Data6[[#This Row],[Day]])</f>
        <v>45454</v>
      </c>
    </row>
    <row r="1054" spans="1:25">
      <c r="A1054" s="5">
        <v>45455.282734143519</v>
      </c>
      <c r="B1054" s="7" t="s">
        <v>34</v>
      </c>
      <c r="C1054" s="6" t="s">
        <v>775</v>
      </c>
      <c r="D1054" s="7" t="s">
        <v>781</v>
      </c>
      <c r="E1054" s="8">
        <v>0.5</v>
      </c>
      <c r="F1054" s="7" t="s">
        <v>68</v>
      </c>
      <c r="G1054" s="7" t="s">
        <v>68</v>
      </c>
      <c r="H1054" s="7" t="s">
        <v>763</v>
      </c>
      <c r="I1054" s="7" t="s">
        <v>44</v>
      </c>
      <c r="J1054" s="19" t="str">
        <f>IFERROR(INDEX('Employee Info'!$C$3:$E$200,MATCH(Data6[[#This Row],[Name:]],'Employee Info'!$B$3:$B$200,0),MATCH(Data6[[#This Row],[Hours Type:]],'Employee Info'!$C$2:$E$2,0)),"")</f>
        <v/>
      </c>
      <c r="K1054" s="19" t="str">
        <f>IFERROR(INDEX('Employee Info'!$C$3:$J$200,MATCH(Data6[[#This Row],[Name:]],'Employee Info'!$B$3:$B$200,0),MATCH(Data6[[#Headers],[Truck]],'Employee Info'!$C$2:$J$2,0)),"")</f>
        <v/>
      </c>
      <c r="L1054" s="19" t="str">
        <f>IFERROR(INDEX('Employee Info'!$C$3:$J$200,MATCH(Data6[[#This Row],[Name:]],'Employee Info'!$B$3:$B$200,0),MATCH(Data6[[#Headers],[Phone]],'Employee Info'!$C$2:$J$2,0)),"")</f>
        <v/>
      </c>
      <c r="M1054" s="19" t="str">
        <f>IFERROR(INDEX('Employee Info'!$C$3:$J$200,MATCH(Data6[[#This Row],[Name:]],'Employee Info'!$B$3:$B$200,0),MATCH(Data6[[#Headers],[Tech]],'Employee Info'!$C$2:$J$2,0)),"")</f>
        <v/>
      </c>
      <c r="N1054" s="19" t="str">
        <f>IFERROR(INDEX('Employee Info'!$C$3:$J$200,MATCH(Data6[[#This Row],[Name:]],'Employee Info'!$B$3:$B$200,0),MATCH(Data6[[#Headers],[Other]],'Employee Info'!$C$2:$J$2,0)),"")</f>
        <v/>
      </c>
      <c r="O1054" s="19">
        <f>IFERROR((Data6[[#This Row],[Hours:]]*SUM(Data6[[#This Row],[Rate]:[Other]])),"")</f>
        <v>0</v>
      </c>
      <c r="P1054" s="7" t="str">
        <f>IF(Data6[[#This Row],[WO'#:]]="","Riley #","WO#")</f>
        <v>Riley #</v>
      </c>
      <c r="Q1054" s="7">
        <f>IFERROR(WEEKNUM(Data6[[#This Row],[Date:]]),"")</f>
        <v>24</v>
      </c>
      <c r="R1054" s="6">
        <f t="shared" si="48"/>
        <v>45452</v>
      </c>
      <c r="S1054" s="6">
        <f>Data6[[#This Row],[Week Start]]+7</f>
        <v>45459</v>
      </c>
      <c r="T1054" s="7" t="str">
        <f t="shared" si="49"/>
        <v>6/9/2024 - 6/16/2024</v>
      </c>
      <c r="U1054" s="7" t="str">
        <f t="shared" si="50"/>
        <v>Time Card</v>
      </c>
      <c r="V1054" s="8" t="str">
        <f>RIGHT(TEXT(Data6[[#This Row],[Date:]],"mmddyyyy"),4)</f>
        <v>2024</v>
      </c>
      <c r="W1054" s="8" t="str">
        <f>MID(TEXT(Data6[[#This Row],[Date:]],"mmddyyyy"),3,2)</f>
        <v>11</v>
      </c>
      <c r="X1054" s="8" t="str">
        <f>LEFT(TEXT(Data6[[#This Row],[Date:]],"mmddyyyy"),2)</f>
        <v>06</v>
      </c>
      <c r="Y1054" s="6">
        <f>DATE(Data6[[#This Row],[Year]],Data6[[#This Row],[Month]],Data6[[#This Row],[Day]])</f>
        <v>45454</v>
      </c>
    </row>
    <row r="1055" spans="1:25">
      <c r="A1055" s="5">
        <v>45455.256269560188</v>
      </c>
      <c r="B1055" s="7" t="s">
        <v>31</v>
      </c>
      <c r="C1055" s="6" t="s">
        <v>775</v>
      </c>
      <c r="D1055" s="7" t="s">
        <v>778</v>
      </c>
      <c r="E1055" s="8">
        <v>1</v>
      </c>
      <c r="F1055" s="7" t="s">
        <v>68</v>
      </c>
      <c r="G1055" s="7" t="s">
        <v>68</v>
      </c>
      <c r="H1055" s="7" t="s">
        <v>758</v>
      </c>
      <c r="I1055" s="7" t="s">
        <v>44</v>
      </c>
      <c r="J1055" s="19" t="str">
        <f>IFERROR(INDEX('Employee Info'!$C$3:$E$200,MATCH(Data6[[#This Row],[Name:]],'Employee Info'!$B$3:$B$200,0),MATCH(Data6[[#This Row],[Hours Type:]],'Employee Info'!$C$2:$E$2,0)),"")</f>
        <v/>
      </c>
      <c r="K1055" s="19" t="str">
        <f>IFERROR(INDEX('Employee Info'!$C$3:$J$200,MATCH(Data6[[#This Row],[Name:]],'Employee Info'!$B$3:$B$200,0),MATCH(Data6[[#Headers],[Truck]],'Employee Info'!$C$2:$J$2,0)),"")</f>
        <v/>
      </c>
      <c r="L1055" s="19" t="str">
        <f>IFERROR(INDEX('Employee Info'!$C$3:$J$200,MATCH(Data6[[#This Row],[Name:]],'Employee Info'!$B$3:$B$200,0),MATCH(Data6[[#Headers],[Phone]],'Employee Info'!$C$2:$J$2,0)),"")</f>
        <v/>
      </c>
      <c r="M1055" s="19" t="str">
        <f>IFERROR(INDEX('Employee Info'!$C$3:$J$200,MATCH(Data6[[#This Row],[Name:]],'Employee Info'!$B$3:$B$200,0),MATCH(Data6[[#Headers],[Tech]],'Employee Info'!$C$2:$J$2,0)),"")</f>
        <v/>
      </c>
      <c r="N1055" s="19" t="str">
        <f>IFERROR(INDEX('Employee Info'!$C$3:$J$200,MATCH(Data6[[#This Row],[Name:]],'Employee Info'!$B$3:$B$200,0),MATCH(Data6[[#Headers],[Other]],'Employee Info'!$C$2:$J$2,0)),"")</f>
        <v/>
      </c>
      <c r="O1055" s="19">
        <f>IFERROR((Data6[[#This Row],[Hours:]]*SUM(Data6[[#This Row],[Rate]:[Other]])),"")</f>
        <v>0</v>
      </c>
      <c r="P1055" s="7" t="str">
        <f>IF(Data6[[#This Row],[WO'#:]]="","Riley #","WO#")</f>
        <v>Riley #</v>
      </c>
      <c r="Q1055" s="7">
        <f>IFERROR(WEEKNUM(Data6[[#This Row],[Date:]]),"")</f>
        <v>24</v>
      </c>
      <c r="R1055" s="6">
        <f t="shared" si="48"/>
        <v>45452</v>
      </c>
      <c r="S1055" s="6">
        <f>Data6[[#This Row],[Week Start]]+7</f>
        <v>45459</v>
      </c>
      <c r="T1055" s="7" t="str">
        <f t="shared" si="49"/>
        <v>6/9/2024 - 6/16/2024</v>
      </c>
      <c r="U1055" s="7" t="str">
        <f t="shared" si="50"/>
        <v>Time Card</v>
      </c>
      <c r="V1055" s="8" t="str">
        <f>RIGHT(TEXT(Data6[[#This Row],[Date:]],"mmddyyyy"),4)</f>
        <v>2024</v>
      </c>
      <c r="W1055" s="8" t="str">
        <f>MID(TEXT(Data6[[#This Row],[Date:]],"mmddyyyy"),3,2)</f>
        <v>11</v>
      </c>
      <c r="X1055" s="8" t="str">
        <f>LEFT(TEXT(Data6[[#This Row],[Date:]],"mmddyyyy"),2)</f>
        <v>06</v>
      </c>
      <c r="Y1055" s="6">
        <f>DATE(Data6[[#This Row],[Year]],Data6[[#This Row],[Month]],Data6[[#This Row],[Day]])</f>
        <v>45454</v>
      </c>
    </row>
    <row r="1056" spans="1:25">
      <c r="A1056" s="5">
        <v>45457.492370370368</v>
      </c>
      <c r="B1056" s="7" t="s">
        <v>66</v>
      </c>
      <c r="C1056" s="6" t="s">
        <v>782</v>
      </c>
      <c r="D1056" s="7" t="s">
        <v>776</v>
      </c>
      <c r="E1056" s="8">
        <v>1</v>
      </c>
      <c r="F1056" s="7">
        <v>20028</v>
      </c>
      <c r="G1056" s="7" t="s">
        <v>68</v>
      </c>
      <c r="H1056" s="7" t="s">
        <v>756</v>
      </c>
      <c r="I1056" s="7" t="s">
        <v>45</v>
      </c>
      <c r="J1056" s="19" t="str">
        <f>IFERROR(INDEX('Employee Info'!$C$3:$E$200,MATCH(Data6[[#This Row],[Name:]],'Employee Info'!$B$3:$B$200,0),MATCH(Data6[[#This Row],[Hours Type:]],'Employee Info'!$C$2:$E$2,0)),"")</f>
        <v/>
      </c>
      <c r="K1056" s="19" t="str">
        <f>IFERROR(INDEX('Employee Info'!$C$3:$J$200,MATCH(Data6[[#This Row],[Name:]],'Employee Info'!$B$3:$B$200,0),MATCH(Data6[[#Headers],[Truck]],'Employee Info'!$C$2:$J$2,0)),"")</f>
        <v/>
      </c>
      <c r="L1056" s="19" t="str">
        <f>IFERROR(INDEX('Employee Info'!$C$3:$J$200,MATCH(Data6[[#This Row],[Name:]],'Employee Info'!$B$3:$B$200,0),MATCH(Data6[[#Headers],[Phone]],'Employee Info'!$C$2:$J$2,0)),"")</f>
        <v/>
      </c>
      <c r="M1056" s="19" t="str">
        <f>IFERROR(INDEX('Employee Info'!$C$3:$J$200,MATCH(Data6[[#This Row],[Name:]],'Employee Info'!$B$3:$B$200,0),MATCH(Data6[[#Headers],[Tech]],'Employee Info'!$C$2:$J$2,0)),"")</f>
        <v/>
      </c>
      <c r="N1056" s="19" t="str">
        <f>IFERROR(INDEX('Employee Info'!$C$3:$J$200,MATCH(Data6[[#This Row],[Name:]],'Employee Info'!$B$3:$B$200,0),MATCH(Data6[[#Headers],[Other]],'Employee Info'!$C$2:$J$2,0)),"")</f>
        <v/>
      </c>
      <c r="O1056" s="19">
        <f>IFERROR((Data6[[#This Row],[Hours:]]*SUM(Data6[[#This Row],[Rate]:[Other]])),"")</f>
        <v>0</v>
      </c>
      <c r="P1056" s="7" t="str">
        <f>IF(Data6[[#This Row],[WO'#:]]="","Riley #","WO#")</f>
        <v>WO#</v>
      </c>
      <c r="Q1056" s="7">
        <f>IFERROR(WEEKNUM(Data6[[#This Row],[Date:]]),"")</f>
        <v>24</v>
      </c>
      <c r="R1056" s="6">
        <f t="shared" si="48"/>
        <v>45452</v>
      </c>
      <c r="S1056" s="6">
        <f>Data6[[#This Row],[Week Start]]+7</f>
        <v>45459</v>
      </c>
      <c r="T1056" s="7" t="str">
        <f t="shared" si="49"/>
        <v>6/9/2024 - 6/16/2024</v>
      </c>
      <c r="U1056" s="7" t="str">
        <f t="shared" si="50"/>
        <v>Time Card</v>
      </c>
      <c r="V1056" s="8" t="str">
        <f>RIGHT(TEXT(Data6[[#This Row],[Date:]],"mmddyyyy"),4)</f>
        <v>2024</v>
      </c>
      <c r="W1056" s="8" t="str">
        <f>MID(TEXT(Data6[[#This Row],[Date:]],"mmddyyyy"),3,2)</f>
        <v>12</v>
      </c>
      <c r="X1056" s="8" t="str">
        <f>LEFT(TEXT(Data6[[#This Row],[Date:]],"mmddyyyy"),2)</f>
        <v>06</v>
      </c>
      <c r="Y1056" s="6">
        <f>DATE(Data6[[#This Row],[Year]],Data6[[#This Row],[Month]],Data6[[#This Row],[Day]])</f>
        <v>45455</v>
      </c>
    </row>
    <row r="1057" spans="1:25">
      <c r="A1057" s="5">
        <v>45457.489092592594</v>
      </c>
      <c r="B1057" s="7" t="s">
        <v>66</v>
      </c>
      <c r="C1057" s="6" t="s">
        <v>782</v>
      </c>
      <c r="D1057" s="7" t="s">
        <v>783</v>
      </c>
      <c r="E1057" s="8">
        <v>8</v>
      </c>
      <c r="F1057" s="7">
        <v>6984733</v>
      </c>
      <c r="G1057" s="7" t="s">
        <v>68</v>
      </c>
      <c r="H1057" s="7" t="s">
        <v>756</v>
      </c>
      <c r="I1057" s="7" t="s">
        <v>44</v>
      </c>
      <c r="J1057" s="19" t="str">
        <f>IFERROR(INDEX('Employee Info'!$C$3:$E$200,MATCH(Data6[[#This Row],[Name:]],'Employee Info'!$B$3:$B$200,0),MATCH(Data6[[#This Row],[Hours Type:]],'Employee Info'!$C$2:$E$2,0)),"")</f>
        <v/>
      </c>
      <c r="K1057" s="19" t="str">
        <f>IFERROR(INDEX('Employee Info'!$C$3:$J$200,MATCH(Data6[[#This Row],[Name:]],'Employee Info'!$B$3:$B$200,0),MATCH(Data6[[#Headers],[Truck]],'Employee Info'!$C$2:$J$2,0)),"")</f>
        <v/>
      </c>
      <c r="L1057" s="19" t="str">
        <f>IFERROR(INDEX('Employee Info'!$C$3:$J$200,MATCH(Data6[[#This Row],[Name:]],'Employee Info'!$B$3:$B$200,0),MATCH(Data6[[#Headers],[Phone]],'Employee Info'!$C$2:$J$2,0)),"")</f>
        <v/>
      </c>
      <c r="M1057" s="19" t="str">
        <f>IFERROR(INDEX('Employee Info'!$C$3:$J$200,MATCH(Data6[[#This Row],[Name:]],'Employee Info'!$B$3:$B$200,0),MATCH(Data6[[#Headers],[Tech]],'Employee Info'!$C$2:$J$2,0)),"")</f>
        <v/>
      </c>
      <c r="N1057" s="19" t="str">
        <f>IFERROR(INDEX('Employee Info'!$C$3:$J$200,MATCH(Data6[[#This Row],[Name:]],'Employee Info'!$B$3:$B$200,0),MATCH(Data6[[#Headers],[Other]],'Employee Info'!$C$2:$J$2,0)),"")</f>
        <v/>
      </c>
      <c r="O1057" s="19">
        <f>IFERROR((Data6[[#This Row],[Hours:]]*SUM(Data6[[#This Row],[Rate]:[Other]])),"")</f>
        <v>0</v>
      </c>
      <c r="P1057" s="7" t="str">
        <f>IF(Data6[[#This Row],[WO'#:]]="","Riley #","WO#")</f>
        <v>WO#</v>
      </c>
      <c r="Q1057" s="7">
        <f>IFERROR(WEEKNUM(Data6[[#This Row],[Date:]]),"")</f>
        <v>24</v>
      </c>
      <c r="R1057" s="6">
        <f t="shared" si="48"/>
        <v>45452</v>
      </c>
      <c r="S1057" s="6">
        <f>Data6[[#This Row],[Week Start]]+7</f>
        <v>45459</v>
      </c>
      <c r="T1057" s="7" t="str">
        <f t="shared" si="49"/>
        <v>6/9/2024 - 6/16/2024</v>
      </c>
      <c r="U1057" s="7" t="str">
        <f t="shared" si="50"/>
        <v>Time Card</v>
      </c>
      <c r="V1057" s="8" t="str">
        <f>RIGHT(TEXT(Data6[[#This Row],[Date:]],"mmddyyyy"),4)</f>
        <v>2024</v>
      </c>
      <c r="W1057" s="8" t="str">
        <f>MID(TEXT(Data6[[#This Row],[Date:]],"mmddyyyy"),3,2)</f>
        <v>12</v>
      </c>
      <c r="X1057" s="8" t="str">
        <f>LEFT(TEXT(Data6[[#This Row],[Date:]],"mmddyyyy"),2)</f>
        <v>06</v>
      </c>
      <c r="Y1057" s="6">
        <f>DATE(Data6[[#This Row],[Year]],Data6[[#This Row],[Month]],Data6[[#This Row],[Day]])</f>
        <v>45455</v>
      </c>
    </row>
    <row r="1058" spans="1:25">
      <c r="A1058" s="5">
        <v>45485.461359606481</v>
      </c>
      <c r="B1058" s="7" t="s">
        <v>76</v>
      </c>
      <c r="C1058" s="6" t="s">
        <v>782</v>
      </c>
      <c r="D1058" s="7" t="s">
        <v>156</v>
      </c>
      <c r="E1058" s="8">
        <v>1</v>
      </c>
      <c r="F1058" s="7">
        <v>6984733</v>
      </c>
      <c r="G1058" s="7" t="s">
        <v>68</v>
      </c>
      <c r="H1058" s="7" t="s">
        <v>756</v>
      </c>
      <c r="I1058" s="7" t="s">
        <v>44</v>
      </c>
      <c r="J1058" s="19" t="str">
        <f>IFERROR(INDEX('Employee Info'!$C$3:$E$200,MATCH(Data6[[#This Row],[Name:]],'Employee Info'!$B$3:$B$200,0),MATCH(Data6[[#This Row],[Hours Type:]],'Employee Info'!$C$2:$E$2,0)),"")</f>
        <v/>
      </c>
      <c r="K1058" s="19" t="str">
        <f>IFERROR(INDEX('Employee Info'!$C$3:$J$200,MATCH(Data6[[#This Row],[Name:]],'Employee Info'!$B$3:$B$200,0),MATCH(Data6[[#Headers],[Truck]],'Employee Info'!$C$2:$J$2,0)),"")</f>
        <v/>
      </c>
      <c r="L1058" s="19" t="str">
        <f>IFERROR(INDEX('Employee Info'!$C$3:$J$200,MATCH(Data6[[#This Row],[Name:]],'Employee Info'!$B$3:$B$200,0),MATCH(Data6[[#Headers],[Phone]],'Employee Info'!$C$2:$J$2,0)),"")</f>
        <v/>
      </c>
      <c r="M1058" s="19" t="str">
        <f>IFERROR(INDEX('Employee Info'!$C$3:$J$200,MATCH(Data6[[#This Row],[Name:]],'Employee Info'!$B$3:$B$200,0),MATCH(Data6[[#Headers],[Tech]],'Employee Info'!$C$2:$J$2,0)),"")</f>
        <v/>
      </c>
      <c r="N1058" s="19" t="str">
        <f>IFERROR(INDEX('Employee Info'!$C$3:$J$200,MATCH(Data6[[#This Row],[Name:]],'Employee Info'!$B$3:$B$200,0),MATCH(Data6[[#Headers],[Other]],'Employee Info'!$C$2:$J$2,0)),"")</f>
        <v/>
      </c>
      <c r="O1058" s="19">
        <f>IFERROR((Data6[[#This Row],[Hours:]]*SUM(Data6[[#This Row],[Rate]:[Other]])),"")</f>
        <v>0</v>
      </c>
      <c r="P1058" s="7" t="str">
        <f>IF(Data6[[#This Row],[WO'#:]]="","Riley #","WO#")</f>
        <v>WO#</v>
      </c>
      <c r="Q1058" s="7">
        <f>IFERROR(WEEKNUM(Data6[[#This Row],[Date:]]),"")</f>
        <v>24</v>
      </c>
      <c r="R1058" s="6">
        <f t="shared" si="48"/>
        <v>45452</v>
      </c>
      <c r="S1058" s="6">
        <f>Data6[[#This Row],[Week Start]]+7</f>
        <v>45459</v>
      </c>
      <c r="T1058" s="7" t="str">
        <f t="shared" si="49"/>
        <v>6/9/2024 - 6/16/2024</v>
      </c>
      <c r="U1058" s="7" t="str">
        <f t="shared" si="50"/>
        <v>Time Card</v>
      </c>
      <c r="V1058" s="8" t="str">
        <f>RIGHT(TEXT(Data6[[#This Row],[Date:]],"mmddyyyy"),4)</f>
        <v>2024</v>
      </c>
      <c r="W1058" s="8" t="str">
        <f>MID(TEXT(Data6[[#This Row],[Date:]],"mmddyyyy"),3,2)</f>
        <v>12</v>
      </c>
      <c r="X1058" s="8" t="str">
        <f>LEFT(TEXT(Data6[[#This Row],[Date:]],"mmddyyyy"),2)</f>
        <v>06</v>
      </c>
      <c r="Y1058" s="6">
        <f>DATE(Data6[[#This Row],[Year]],Data6[[#This Row],[Month]],Data6[[#This Row],[Day]])</f>
        <v>45455</v>
      </c>
    </row>
    <row r="1059" spans="1:25">
      <c r="A1059" s="5">
        <v>45455.582732754629</v>
      </c>
      <c r="B1059" s="7" t="s">
        <v>23</v>
      </c>
      <c r="C1059" s="6" t="s">
        <v>782</v>
      </c>
      <c r="D1059" s="7" t="s">
        <v>648</v>
      </c>
      <c r="E1059" s="8">
        <v>8</v>
      </c>
      <c r="F1059" s="7" t="s">
        <v>68</v>
      </c>
      <c r="G1059" s="7" t="s">
        <v>68</v>
      </c>
      <c r="H1059" s="7" t="s">
        <v>649</v>
      </c>
      <c r="I1059" s="7" t="s">
        <v>44</v>
      </c>
      <c r="J1059" s="19" t="str">
        <f>IFERROR(INDEX('Employee Info'!$C$3:$E$200,MATCH(Data6[[#This Row],[Name:]],'Employee Info'!$B$3:$B$200,0),MATCH(Data6[[#This Row],[Hours Type:]],'Employee Info'!$C$2:$E$2,0)),"")</f>
        <v/>
      </c>
      <c r="K1059" s="19" t="str">
        <f>IFERROR(INDEX('Employee Info'!$C$3:$J$200,MATCH(Data6[[#This Row],[Name:]],'Employee Info'!$B$3:$B$200,0),MATCH(Data6[[#Headers],[Truck]],'Employee Info'!$C$2:$J$2,0)),"")</f>
        <v/>
      </c>
      <c r="L1059" s="19" t="str">
        <f>IFERROR(INDEX('Employee Info'!$C$3:$J$200,MATCH(Data6[[#This Row],[Name:]],'Employee Info'!$B$3:$B$200,0),MATCH(Data6[[#Headers],[Phone]],'Employee Info'!$C$2:$J$2,0)),"")</f>
        <v/>
      </c>
      <c r="M1059" s="19" t="str">
        <f>IFERROR(INDEX('Employee Info'!$C$3:$J$200,MATCH(Data6[[#This Row],[Name:]],'Employee Info'!$B$3:$B$200,0),MATCH(Data6[[#Headers],[Tech]],'Employee Info'!$C$2:$J$2,0)),"")</f>
        <v/>
      </c>
      <c r="N1059" s="19" t="str">
        <f>IFERROR(INDEX('Employee Info'!$C$3:$J$200,MATCH(Data6[[#This Row],[Name:]],'Employee Info'!$B$3:$B$200,0),MATCH(Data6[[#Headers],[Other]],'Employee Info'!$C$2:$J$2,0)),"")</f>
        <v/>
      </c>
      <c r="O1059" s="19">
        <f>IFERROR((Data6[[#This Row],[Hours:]]*SUM(Data6[[#This Row],[Rate]:[Other]])),"")</f>
        <v>0</v>
      </c>
      <c r="P1059" s="7" t="str">
        <f>IF(Data6[[#This Row],[WO'#:]]="","Riley #","WO#")</f>
        <v>Riley #</v>
      </c>
      <c r="Q1059" s="7">
        <f>IFERROR(WEEKNUM(Data6[[#This Row],[Date:]]),"")</f>
        <v>24</v>
      </c>
      <c r="R1059" s="6">
        <f t="shared" si="48"/>
        <v>45452</v>
      </c>
      <c r="S1059" s="6">
        <f>Data6[[#This Row],[Week Start]]+7</f>
        <v>45459</v>
      </c>
      <c r="T1059" s="7" t="str">
        <f t="shared" si="49"/>
        <v>6/9/2024 - 6/16/2024</v>
      </c>
      <c r="U1059" s="7" t="str">
        <f t="shared" si="50"/>
        <v>Time Card</v>
      </c>
      <c r="V1059" s="8" t="str">
        <f>RIGHT(TEXT(Data6[[#This Row],[Date:]],"mmddyyyy"),4)</f>
        <v>2024</v>
      </c>
      <c r="W1059" s="8" t="str">
        <f>MID(TEXT(Data6[[#This Row],[Date:]],"mmddyyyy"),3,2)</f>
        <v>12</v>
      </c>
      <c r="X1059" s="8" t="str">
        <f>LEFT(TEXT(Data6[[#This Row],[Date:]],"mmddyyyy"),2)</f>
        <v>06</v>
      </c>
      <c r="Y1059" s="6">
        <f>DATE(Data6[[#This Row],[Year]],Data6[[#This Row],[Month]],Data6[[#This Row],[Day]])</f>
        <v>45455</v>
      </c>
    </row>
    <row r="1060" spans="1:25">
      <c r="A1060" s="5">
        <v>45455.588874768517</v>
      </c>
      <c r="B1060" s="7" t="s">
        <v>35</v>
      </c>
      <c r="C1060" s="6" t="s">
        <v>782</v>
      </c>
      <c r="D1060" s="7" t="s">
        <v>648</v>
      </c>
      <c r="E1060" s="8">
        <v>8</v>
      </c>
      <c r="F1060" s="7" t="s">
        <v>68</v>
      </c>
      <c r="G1060" s="7" t="s">
        <v>68</v>
      </c>
      <c r="H1060" s="7" t="s">
        <v>649</v>
      </c>
      <c r="I1060" s="7" t="s">
        <v>44</v>
      </c>
      <c r="J1060" s="19" t="str">
        <f>IFERROR(INDEX('Employee Info'!$C$3:$E$200,MATCH(Data6[[#This Row],[Name:]],'Employee Info'!$B$3:$B$200,0),MATCH(Data6[[#This Row],[Hours Type:]],'Employee Info'!$C$2:$E$2,0)),"")</f>
        <v/>
      </c>
      <c r="K1060" s="19" t="str">
        <f>IFERROR(INDEX('Employee Info'!$C$3:$J$200,MATCH(Data6[[#This Row],[Name:]],'Employee Info'!$B$3:$B$200,0),MATCH(Data6[[#Headers],[Truck]],'Employee Info'!$C$2:$J$2,0)),"")</f>
        <v/>
      </c>
      <c r="L1060" s="19" t="str">
        <f>IFERROR(INDEX('Employee Info'!$C$3:$J$200,MATCH(Data6[[#This Row],[Name:]],'Employee Info'!$B$3:$B$200,0),MATCH(Data6[[#Headers],[Phone]],'Employee Info'!$C$2:$J$2,0)),"")</f>
        <v/>
      </c>
      <c r="M1060" s="19" t="str">
        <f>IFERROR(INDEX('Employee Info'!$C$3:$J$200,MATCH(Data6[[#This Row],[Name:]],'Employee Info'!$B$3:$B$200,0),MATCH(Data6[[#Headers],[Tech]],'Employee Info'!$C$2:$J$2,0)),"")</f>
        <v/>
      </c>
      <c r="N1060" s="19" t="str">
        <f>IFERROR(INDEX('Employee Info'!$C$3:$J$200,MATCH(Data6[[#This Row],[Name:]],'Employee Info'!$B$3:$B$200,0),MATCH(Data6[[#Headers],[Other]],'Employee Info'!$C$2:$J$2,0)),"")</f>
        <v/>
      </c>
      <c r="O1060" s="19">
        <f>IFERROR((Data6[[#This Row],[Hours:]]*SUM(Data6[[#This Row],[Rate]:[Other]])),"")</f>
        <v>0</v>
      </c>
      <c r="P1060" s="7" t="str">
        <f>IF(Data6[[#This Row],[WO'#:]]="","Riley #","WO#")</f>
        <v>Riley #</v>
      </c>
      <c r="Q1060" s="7">
        <f>IFERROR(WEEKNUM(Data6[[#This Row],[Date:]]),"")</f>
        <v>24</v>
      </c>
      <c r="R1060" s="6">
        <f t="shared" si="48"/>
        <v>45452</v>
      </c>
      <c r="S1060" s="6">
        <f>Data6[[#This Row],[Week Start]]+7</f>
        <v>45459</v>
      </c>
      <c r="T1060" s="7" t="str">
        <f t="shared" si="49"/>
        <v>6/9/2024 - 6/16/2024</v>
      </c>
      <c r="U1060" s="7" t="str">
        <f t="shared" si="50"/>
        <v>Time Card</v>
      </c>
      <c r="V1060" s="8" t="str">
        <f>RIGHT(TEXT(Data6[[#This Row],[Date:]],"mmddyyyy"),4)</f>
        <v>2024</v>
      </c>
      <c r="W1060" s="8" t="str">
        <f>MID(TEXT(Data6[[#This Row],[Date:]],"mmddyyyy"),3,2)</f>
        <v>12</v>
      </c>
      <c r="X1060" s="8" t="str">
        <f>LEFT(TEXT(Data6[[#This Row],[Date:]],"mmddyyyy"),2)</f>
        <v>06</v>
      </c>
      <c r="Y1060" s="6">
        <f>DATE(Data6[[#This Row],[Year]],Data6[[#This Row],[Month]],Data6[[#This Row],[Day]])</f>
        <v>45455</v>
      </c>
    </row>
    <row r="1061" spans="1:25">
      <c r="A1061" s="5">
        <v>45456.253054166664</v>
      </c>
      <c r="B1061" s="7" t="s">
        <v>31</v>
      </c>
      <c r="C1061" s="6" t="s">
        <v>782</v>
      </c>
      <c r="D1061" s="7" t="s">
        <v>784</v>
      </c>
      <c r="E1061" s="8">
        <v>8</v>
      </c>
      <c r="F1061" s="7" t="s">
        <v>68</v>
      </c>
      <c r="G1061" s="7" t="s">
        <v>68</v>
      </c>
      <c r="H1061" s="7" t="s">
        <v>661</v>
      </c>
      <c r="I1061" s="7" t="s">
        <v>44</v>
      </c>
      <c r="J1061" s="19" t="str">
        <f>IFERROR(INDEX('Employee Info'!$C$3:$E$200,MATCH(Data6[[#This Row],[Name:]],'Employee Info'!$B$3:$B$200,0),MATCH(Data6[[#This Row],[Hours Type:]],'Employee Info'!$C$2:$E$2,0)),"")</f>
        <v/>
      </c>
      <c r="K1061" s="19" t="str">
        <f>IFERROR(INDEX('Employee Info'!$C$3:$J$200,MATCH(Data6[[#This Row],[Name:]],'Employee Info'!$B$3:$B$200,0),MATCH(Data6[[#Headers],[Truck]],'Employee Info'!$C$2:$J$2,0)),"")</f>
        <v/>
      </c>
      <c r="L1061" s="19" t="str">
        <f>IFERROR(INDEX('Employee Info'!$C$3:$J$200,MATCH(Data6[[#This Row],[Name:]],'Employee Info'!$B$3:$B$200,0),MATCH(Data6[[#Headers],[Phone]],'Employee Info'!$C$2:$J$2,0)),"")</f>
        <v/>
      </c>
      <c r="M1061" s="19" t="str">
        <f>IFERROR(INDEX('Employee Info'!$C$3:$J$200,MATCH(Data6[[#This Row],[Name:]],'Employee Info'!$B$3:$B$200,0),MATCH(Data6[[#Headers],[Tech]],'Employee Info'!$C$2:$J$2,0)),"")</f>
        <v/>
      </c>
      <c r="N1061" s="19" t="str">
        <f>IFERROR(INDEX('Employee Info'!$C$3:$J$200,MATCH(Data6[[#This Row],[Name:]],'Employee Info'!$B$3:$B$200,0),MATCH(Data6[[#Headers],[Other]],'Employee Info'!$C$2:$J$2,0)),"")</f>
        <v/>
      </c>
      <c r="O1061" s="19">
        <f>IFERROR((Data6[[#This Row],[Hours:]]*SUM(Data6[[#This Row],[Rate]:[Other]])),"")</f>
        <v>0</v>
      </c>
      <c r="P1061" s="7" t="str">
        <f>IF(Data6[[#This Row],[WO'#:]]="","Riley #","WO#")</f>
        <v>Riley #</v>
      </c>
      <c r="Q1061" s="7">
        <f>IFERROR(WEEKNUM(Data6[[#This Row],[Date:]]),"")</f>
        <v>24</v>
      </c>
      <c r="R1061" s="6">
        <f t="shared" si="48"/>
        <v>45452</v>
      </c>
      <c r="S1061" s="6">
        <f>Data6[[#This Row],[Week Start]]+7</f>
        <v>45459</v>
      </c>
      <c r="T1061" s="7" t="str">
        <f t="shared" si="49"/>
        <v>6/9/2024 - 6/16/2024</v>
      </c>
      <c r="U1061" s="7" t="str">
        <f t="shared" si="50"/>
        <v>Time Card</v>
      </c>
      <c r="V1061" s="8" t="str">
        <f>RIGHT(TEXT(Data6[[#This Row],[Date:]],"mmddyyyy"),4)</f>
        <v>2024</v>
      </c>
      <c r="W1061" s="8" t="str">
        <f>MID(TEXT(Data6[[#This Row],[Date:]],"mmddyyyy"),3,2)</f>
        <v>12</v>
      </c>
      <c r="X1061" s="8" t="str">
        <f>LEFT(TEXT(Data6[[#This Row],[Date:]],"mmddyyyy"),2)</f>
        <v>06</v>
      </c>
      <c r="Y1061" s="6">
        <f>DATE(Data6[[#This Row],[Year]],Data6[[#This Row],[Month]],Data6[[#This Row],[Day]])</f>
        <v>45455</v>
      </c>
    </row>
    <row r="1062" spans="1:25">
      <c r="A1062" s="5">
        <v>45456.25322604167</v>
      </c>
      <c r="B1062" s="7" t="s">
        <v>34</v>
      </c>
      <c r="C1062" s="6" t="s">
        <v>782</v>
      </c>
      <c r="D1062" s="7" t="s">
        <v>784</v>
      </c>
      <c r="E1062" s="8">
        <v>8</v>
      </c>
      <c r="F1062" s="7" t="s">
        <v>68</v>
      </c>
      <c r="G1062" s="7" t="s">
        <v>68</v>
      </c>
      <c r="H1062" s="7" t="s">
        <v>661</v>
      </c>
      <c r="I1062" s="7" t="s">
        <v>44</v>
      </c>
      <c r="J1062" s="19" t="str">
        <f>IFERROR(INDEX('Employee Info'!$C$3:$E$200,MATCH(Data6[[#This Row],[Name:]],'Employee Info'!$B$3:$B$200,0),MATCH(Data6[[#This Row],[Hours Type:]],'Employee Info'!$C$2:$E$2,0)),"")</f>
        <v/>
      </c>
      <c r="K1062" s="19" t="str">
        <f>IFERROR(INDEX('Employee Info'!$C$3:$J$200,MATCH(Data6[[#This Row],[Name:]],'Employee Info'!$B$3:$B$200,0),MATCH(Data6[[#Headers],[Truck]],'Employee Info'!$C$2:$J$2,0)),"")</f>
        <v/>
      </c>
      <c r="L1062" s="19" t="str">
        <f>IFERROR(INDEX('Employee Info'!$C$3:$J$200,MATCH(Data6[[#This Row],[Name:]],'Employee Info'!$B$3:$B$200,0),MATCH(Data6[[#Headers],[Phone]],'Employee Info'!$C$2:$J$2,0)),"")</f>
        <v/>
      </c>
      <c r="M1062" s="19" t="str">
        <f>IFERROR(INDEX('Employee Info'!$C$3:$J$200,MATCH(Data6[[#This Row],[Name:]],'Employee Info'!$B$3:$B$200,0),MATCH(Data6[[#Headers],[Tech]],'Employee Info'!$C$2:$J$2,0)),"")</f>
        <v/>
      </c>
      <c r="N1062" s="19" t="str">
        <f>IFERROR(INDEX('Employee Info'!$C$3:$J$200,MATCH(Data6[[#This Row],[Name:]],'Employee Info'!$B$3:$B$200,0),MATCH(Data6[[#Headers],[Other]],'Employee Info'!$C$2:$J$2,0)),"")</f>
        <v/>
      </c>
      <c r="O1062" s="19">
        <f>IFERROR((Data6[[#This Row],[Hours:]]*SUM(Data6[[#This Row],[Rate]:[Other]])),"")</f>
        <v>0</v>
      </c>
      <c r="P1062" s="7" t="str">
        <f>IF(Data6[[#This Row],[WO'#:]]="","Riley #","WO#")</f>
        <v>Riley #</v>
      </c>
      <c r="Q1062" s="7">
        <f>IFERROR(WEEKNUM(Data6[[#This Row],[Date:]]),"")</f>
        <v>24</v>
      </c>
      <c r="R1062" s="6">
        <f t="shared" si="48"/>
        <v>45452</v>
      </c>
      <c r="S1062" s="6">
        <f>Data6[[#This Row],[Week Start]]+7</f>
        <v>45459</v>
      </c>
      <c r="T1062" s="7" t="str">
        <f t="shared" si="49"/>
        <v>6/9/2024 - 6/16/2024</v>
      </c>
      <c r="U1062" s="7" t="str">
        <f t="shared" si="50"/>
        <v>Time Card</v>
      </c>
      <c r="V1062" s="8" t="str">
        <f>RIGHT(TEXT(Data6[[#This Row],[Date:]],"mmddyyyy"),4)</f>
        <v>2024</v>
      </c>
      <c r="W1062" s="8" t="str">
        <f>MID(TEXT(Data6[[#This Row],[Date:]],"mmddyyyy"),3,2)</f>
        <v>12</v>
      </c>
      <c r="X1062" s="8" t="str">
        <f>LEFT(TEXT(Data6[[#This Row],[Date:]],"mmddyyyy"),2)</f>
        <v>06</v>
      </c>
      <c r="Y1062" s="6">
        <f>DATE(Data6[[#This Row],[Year]],Data6[[#This Row],[Month]],Data6[[#This Row],[Day]])</f>
        <v>45455</v>
      </c>
    </row>
    <row r="1063" spans="1:25">
      <c r="A1063" s="5">
        <v>45457.492166203701</v>
      </c>
      <c r="B1063" s="7" t="s">
        <v>66</v>
      </c>
      <c r="C1063" s="6" t="s">
        <v>785</v>
      </c>
      <c r="D1063" s="7" t="s">
        <v>776</v>
      </c>
      <c r="E1063" s="8">
        <v>1</v>
      </c>
      <c r="F1063" s="7">
        <v>20028</v>
      </c>
      <c r="G1063" s="7" t="s">
        <v>68</v>
      </c>
      <c r="H1063" s="7" t="s">
        <v>756</v>
      </c>
      <c r="I1063" s="7" t="s">
        <v>45</v>
      </c>
      <c r="J1063" s="19" t="str">
        <f>IFERROR(INDEX('Employee Info'!$C$3:$E$200,MATCH(Data6[[#This Row],[Name:]],'Employee Info'!$B$3:$B$200,0),MATCH(Data6[[#This Row],[Hours Type:]],'Employee Info'!$C$2:$E$2,0)),"")</f>
        <v/>
      </c>
      <c r="K1063" s="19" t="str">
        <f>IFERROR(INDEX('Employee Info'!$C$3:$J$200,MATCH(Data6[[#This Row],[Name:]],'Employee Info'!$B$3:$B$200,0),MATCH(Data6[[#Headers],[Truck]],'Employee Info'!$C$2:$J$2,0)),"")</f>
        <v/>
      </c>
      <c r="L1063" s="19" t="str">
        <f>IFERROR(INDEX('Employee Info'!$C$3:$J$200,MATCH(Data6[[#This Row],[Name:]],'Employee Info'!$B$3:$B$200,0),MATCH(Data6[[#Headers],[Phone]],'Employee Info'!$C$2:$J$2,0)),"")</f>
        <v/>
      </c>
      <c r="M1063" s="19" t="str">
        <f>IFERROR(INDEX('Employee Info'!$C$3:$J$200,MATCH(Data6[[#This Row],[Name:]],'Employee Info'!$B$3:$B$200,0),MATCH(Data6[[#Headers],[Tech]],'Employee Info'!$C$2:$J$2,0)),"")</f>
        <v/>
      </c>
      <c r="N1063" s="19" t="str">
        <f>IFERROR(INDEX('Employee Info'!$C$3:$J$200,MATCH(Data6[[#This Row],[Name:]],'Employee Info'!$B$3:$B$200,0),MATCH(Data6[[#Headers],[Other]],'Employee Info'!$C$2:$J$2,0)),"")</f>
        <v/>
      </c>
      <c r="O1063" s="19">
        <f>IFERROR((Data6[[#This Row],[Hours:]]*SUM(Data6[[#This Row],[Rate]:[Other]])),"")</f>
        <v>0</v>
      </c>
      <c r="P1063" s="7" t="str">
        <f>IF(Data6[[#This Row],[WO'#:]]="","Riley #","WO#")</f>
        <v>WO#</v>
      </c>
      <c r="Q1063" s="7">
        <f>IFERROR(WEEKNUM(Data6[[#This Row],[Date:]]),"")</f>
        <v>24</v>
      </c>
      <c r="R1063" s="6">
        <f t="shared" si="48"/>
        <v>45452</v>
      </c>
      <c r="S1063" s="6">
        <f>Data6[[#This Row],[Week Start]]+7</f>
        <v>45459</v>
      </c>
      <c r="T1063" s="7" t="str">
        <f t="shared" si="49"/>
        <v>6/9/2024 - 6/16/2024</v>
      </c>
      <c r="U1063" s="7" t="str">
        <f t="shared" si="50"/>
        <v>Time Card</v>
      </c>
      <c r="V1063" s="8" t="str">
        <f>RIGHT(TEXT(Data6[[#This Row],[Date:]],"mmddyyyy"),4)</f>
        <v>2024</v>
      </c>
      <c r="W1063" s="8" t="str">
        <f>MID(TEXT(Data6[[#This Row],[Date:]],"mmddyyyy"),3,2)</f>
        <v>13</v>
      </c>
      <c r="X1063" s="8" t="str">
        <f>LEFT(TEXT(Data6[[#This Row],[Date:]],"mmddyyyy"),2)</f>
        <v>06</v>
      </c>
      <c r="Y1063" s="6">
        <f>DATE(Data6[[#This Row],[Year]],Data6[[#This Row],[Month]],Data6[[#This Row],[Day]])</f>
        <v>45456</v>
      </c>
    </row>
    <row r="1064" spans="1:25">
      <c r="A1064" s="5">
        <v>45457.491716203702</v>
      </c>
      <c r="B1064" s="7" t="s">
        <v>66</v>
      </c>
      <c r="C1064" s="6" t="s">
        <v>785</v>
      </c>
      <c r="D1064" s="7" t="s">
        <v>786</v>
      </c>
      <c r="E1064" s="8">
        <v>8</v>
      </c>
      <c r="F1064" s="7">
        <v>6984733</v>
      </c>
      <c r="G1064" s="7" t="s">
        <v>68</v>
      </c>
      <c r="H1064" s="7" t="s">
        <v>756</v>
      </c>
      <c r="I1064" s="7" t="s">
        <v>787</v>
      </c>
      <c r="J1064" s="19" t="str">
        <f>IFERROR(INDEX('Employee Info'!$C$3:$E$200,MATCH(Data6[[#This Row],[Name:]],'Employee Info'!$B$3:$B$200,0),MATCH(Data6[[#This Row],[Hours Type:]],'Employee Info'!$C$2:$E$2,0)),"")</f>
        <v/>
      </c>
      <c r="K1064" s="19" t="str">
        <f>IFERROR(INDEX('Employee Info'!$C$3:$J$200,MATCH(Data6[[#This Row],[Name:]],'Employee Info'!$B$3:$B$200,0),MATCH(Data6[[#Headers],[Truck]],'Employee Info'!$C$2:$J$2,0)),"")</f>
        <v/>
      </c>
      <c r="L1064" s="19" t="str">
        <f>IFERROR(INDEX('Employee Info'!$C$3:$J$200,MATCH(Data6[[#This Row],[Name:]],'Employee Info'!$B$3:$B$200,0),MATCH(Data6[[#Headers],[Phone]],'Employee Info'!$C$2:$J$2,0)),"")</f>
        <v/>
      </c>
      <c r="M1064" s="19" t="str">
        <f>IFERROR(INDEX('Employee Info'!$C$3:$J$200,MATCH(Data6[[#This Row],[Name:]],'Employee Info'!$B$3:$B$200,0),MATCH(Data6[[#Headers],[Tech]],'Employee Info'!$C$2:$J$2,0)),"")</f>
        <v/>
      </c>
      <c r="N1064" s="19" t="str">
        <f>IFERROR(INDEX('Employee Info'!$C$3:$J$200,MATCH(Data6[[#This Row],[Name:]],'Employee Info'!$B$3:$B$200,0),MATCH(Data6[[#Headers],[Other]],'Employee Info'!$C$2:$J$2,0)),"")</f>
        <v/>
      </c>
      <c r="O1064" s="19">
        <f>IFERROR((Data6[[#This Row],[Hours:]]*SUM(Data6[[#This Row],[Rate]:[Other]])),"")</f>
        <v>0</v>
      </c>
      <c r="P1064" s="7" t="str">
        <f>IF(Data6[[#This Row],[WO'#:]]="","Riley #","WO#")</f>
        <v>WO#</v>
      </c>
      <c r="Q1064" s="7">
        <f>IFERROR(WEEKNUM(Data6[[#This Row],[Date:]]),"")</f>
        <v>24</v>
      </c>
      <c r="R1064" s="6">
        <f t="shared" si="48"/>
        <v>45452</v>
      </c>
      <c r="S1064" s="6">
        <f>Data6[[#This Row],[Week Start]]+7</f>
        <v>45459</v>
      </c>
      <c r="T1064" s="7" t="str">
        <f t="shared" si="49"/>
        <v>6/9/2024 - 6/16/2024</v>
      </c>
      <c r="U1064" s="7" t="str">
        <f t="shared" si="50"/>
        <v>Time Card</v>
      </c>
      <c r="V1064" s="8" t="str">
        <f>RIGHT(TEXT(Data6[[#This Row],[Date:]],"mmddyyyy"),4)</f>
        <v>2024</v>
      </c>
      <c r="W1064" s="8" t="str">
        <f>MID(TEXT(Data6[[#This Row],[Date:]],"mmddyyyy"),3,2)</f>
        <v>13</v>
      </c>
      <c r="X1064" s="8" t="str">
        <f>LEFT(TEXT(Data6[[#This Row],[Date:]],"mmddyyyy"),2)</f>
        <v>06</v>
      </c>
      <c r="Y1064" s="6">
        <f>DATE(Data6[[#This Row],[Year]],Data6[[#This Row],[Month]],Data6[[#This Row],[Day]])</f>
        <v>45456</v>
      </c>
    </row>
    <row r="1065" spans="1:25">
      <c r="A1065" s="5">
        <v>45485.461499999998</v>
      </c>
      <c r="B1065" s="7" t="s">
        <v>76</v>
      </c>
      <c r="C1065" s="6" t="s">
        <v>785</v>
      </c>
      <c r="D1065" s="7" t="s">
        <v>156</v>
      </c>
      <c r="E1065" s="8">
        <v>1</v>
      </c>
      <c r="F1065" s="7">
        <v>6984733</v>
      </c>
      <c r="G1065" s="7" t="s">
        <v>68</v>
      </c>
      <c r="H1065" s="7" t="s">
        <v>756</v>
      </c>
      <c r="I1065" s="7" t="s">
        <v>44</v>
      </c>
      <c r="J1065" s="19" t="str">
        <f>IFERROR(INDEX('Employee Info'!$C$3:$E$200,MATCH(Data6[[#This Row],[Name:]],'Employee Info'!$B$3:$B$200,0),MATCH(Data6[[#This Row],[Hours Type:]],'Employee Info'!$C$2:$E$2,0)),"")</f>
        <v/>
      </c>
      <c r="K1065" s="19" t="str">
        <f>IFERROR(INDEX('Employee Info'!$C$3:$J$200,MATCH(Data6[[#This Row],[Name:]],'Employee Info'!$B$3:$B$200,0),MATCH(Data6[[#Headers],[Truck]],'Employee Info'!$C$2:$J$2,0)),"")</f>
        <v/>
      </c>
      <c r="L1065" s="19" t="str">
        <f>IFERROR(INDEX('Employee Info'!$C$3:$J$200,MATCH(Data6[[#This Row],[Name:]],'Employee Info'!$B$3:$B$200,0),MATCH(Data6[[#Headers],[Phone]],'Employee Info'!$C$2:$J$2,0)),"")</f>
        <v/>
      </c>
      <c r="M1065" s="19" t="str">
        <f>IFERROR(INDEX('Employee Info'!$C$3:$J$200,MATCH(Data6[[#This Row],[Name:]],'Employee Info'!$B$3:$B$200,0),MATCH(Data6[[#Headers],[Tech]],'Employee Info'!$C$2:$J$2,0)),"")</f>
        <v/>
      </c>
      <c r="N1065" s="19" t="str">
        <f>IFERROR(INDEX('Employee Info'!$C$3:$J$200,MATCH(Data6[[#This Row],[Name:]],'Employee Info'!$B$3:$B$200,0),MATCH(Data6[[#Headers],[Other]],'Employee Info'!$C$2:$J$2,0)),"")</f>
        <v/>
      </c>
      <c r="O1065" s="19">
        <f>IFERROR((Data6[[#This Row],[Hours:]]*SUM(Data6[[#This Row],[Rate]:[Other]])),"")</f>
        <v>0</v>
      </c>
      <c r="P1065" s="7" t="str">
        <f>IF(Data6[[#This Row],[WO'#:]]="","Riley #","WO#")</f>
        <v>WO#</v>
      </c>
      <c r="Q1065" s="7">
        <f>IFERROR(WEEKNUM(Data6[[#This Row],[Date:]]),"")</f>
        <v>24</v>
      </c>
      <c r="R1065" s="6">
        <f t="shared" si="48"/>
        <v>45452</v>
      </c>
      <c r="S1065" s="6">
        <f>Data6[[#This Row],[Week Start]]+7</f>
        <v>45459</v>
      </c>
      <c r="T1065" s="7" t="str">
        <f t="shared" si="49"/>
        <v>6/9/2024 - 6/16/2024</v>
      </c>
      <c r="U1065" s="7" t="str">
        <f t="shared" si="50"/>
        <v>Time Card</v>
      </c>
      <c r="V1065" s="8" t="str">
        <f>RIGHT(TEXT(Data6[[#This Row],[Date:]],"mmddyyyy"),4)</f>
        <v>2024</v>
      </c>
      <c r="W1065" s="8" t="str">
        <f>MID(TEXT(Data6[[#This Row],[Date:]],"mmddyyyy"),3,2)</f>
        <v>13</v>
      </c>
      <c r="X1065" s="8" t="str">
        <f>LEFT(TEXT(Data6[[#This Row],[Date:]],"mmddyyyy"),2)</f>
        <v>06</v>
      </c>
      <c r="Y1065" s="6">
        <f>DATE(Data6[[#This Row],[Year]],Data6[[#This Row],[Month]],Data6[[#This Row],[Day]])</f>
        <v>45456</v>
      </c>
    </row>
    <row r="1066" spans="1:25">
      <c r="A1066" s="5">
        <v>45485.46155104167</v>
      </c>
      <c r="B1066" s="7" t="s">
        <v>76</v>
      </c>
      <c r="C1066" s="6" t="s">
        <v>785</v>
      </c>
      <c r="D1066" s="7" t="s">
        <v>156</v>
      </c>
      <c r="E1066" s="8">
        <v>1</v>
      </c>
      <c r="F1066" s="7">
        <v>6984733</v>
      </c>
      <c r="G1066" s="7" t="s">
        <v>68</v>
      </c>
      <c r="H1066" s="7" t="s">
        <v>756</v>
      </c>
      <c r="I1066" s="7" t="s">
        <v>44</v>
      </c>
      <c r="J1066" s="19" t="str">
        <f>IFERROR(INDEX('Employee Info'!$C$3:$E$200,MATCH(Data6[[#This Row],[Name:]],'Employee Info'!$B$3:$B$200,0),MATCH(Data6[[#This Row],[Hours Type:]],'Employee Info'!$C$2:$E$2,0)),"")</f>
        <v/>
      </c>
      <c r="K1066" s="19" t="str">
        <f>IFERROR(INDEX('Employee Info'!$C$3:$J$200,MATCH(Data6[[#This Row],[Name:]],'Employee Info'!$B$3:$B$200,0),MATCH(Data6[[#Headers],[Truck]],'Employee Info'!$C$2:$J$2,0)),"")</f>
        <v/>
      </c>
      <c r="L1066" s="19" t="str">
        <f>IFERROR(INDEX('Employee Info'!$C$3:$J$200,MATCH(Data6[[#This Row],[Name:]],'Employee Info'!$B$3:$B$200,0),MATCH(Data6[[#Headers],[Phone]],'Employee Info'!$C$2:$J$2,0)),"")</f>
        <v/>
      </c>
      <c r="M1066" s="19" t="str">
        <f>IFERROR(INDEX('Employee Info'!$C$3:$J$200,MATCH(Data6[[#This Row],[Name:]],'Employee Info'!$B$3:$B$200,0),MATCH(Data6[[#Headers],[Tech]],'Employee Info'!$C$2:$J$2,0)),"")</f>
        <v/>
      </c>
      <c r="N1066" s="19" t="str">
        <f>IFERROR(INDEX('Employee Info'!$C$3:$J$200,MATCH(Data6[[#This Row],[Name:]],'Employee Info'!$B$3:$B$200,0),MATCH(Data6[[#Headers],[Other]],'Employee Info'!$C$2:$J$2,0)),"")</f>
        <v/>
      </c>
      <c r="O1066" s="19">
        <f>IFERROR((Data6[[#This Row],[Hours:]]*SUM(Data6[[#This Row],[Rate]:[Other]])),"")</f>
        <v>0</v>
      </c>
      <c r="P1066" s="7" t="str">
        <f>IF(Data6[[#This Row],[WO'#:]]="","Riley #","WO#")</f>
        <v>WO#</v>
      </c>
      <c r="Q1066" s="7">
        <f>IFERROR(WEEKNUM(Data6[[#This Row],[Date:]]),"")</f>
        <v>24</v>
      </c>
      <c r="R1066" s="6">
        <f t="shared" si="48"/>
        <v>45452</v>
      </c>
      <c r="S1066" s="6">
        <f>Data6[[#This Row],[Week Start]]+7</f>
        <v>45459</v>
      </c>
      <c r="T1066" s="7" t="str">
        <f t="shared" si="49"/>
        <v>6/9/2024 - 6/16/2024</v>
      </c>
      <c r="U1066" s="7" t="str">
        <f t="shared" si="50"/>
        <v>Time Card</v>
      </c>
      <c r="V1066" s="8" t="str">
        <f>RIGHT(TEXT(Data6[[#This Row],[Date:]],"mmddyyyy"),4)</f>
        <v>2024</v>
      </c>
      <c r="W1066" s="8" t="str">
        <f>MID(TEXT(Data6[[#This Row],[Date:]],"mmddyyyy"),3,2)</f>
        <v>13</v>
      </c>
      <c r="X1066" s="8" t="str">
        <f>LEFT(TEXT(Data6[[#This Row],[Date:]],"mmddyyyy"),2)</f>
        <v>06</v>
      </c>
      <c r="Y1066" s="6">
        <f>DATE(Data6[[#This Row],[Year]],Data6[[#This Row],[Month]],Data6[[#This Row],[Day]])</f>
        <v>45456</v>
      </c>
    </row>
    <row r="1067" spans="1:25">
      <c r="A1067" s="5">
        <v>45457.256095023149</v>
      </c>
      <c r="B1067" s="7" t="s">
        <v>23</v>
      </c>
      <c r="C1067" s="6" t="s">
        <v>785</v>
      </c>
      <c r="D1067" s="7" t="s">
        <v>648</v>
      </c>
      <c r="E1067" s="8">
        <v>8</v>
      </c>
      <c r="F1067" s="7" t="s">
        <v>68</v>
      </c>
      <c r="G1067" s="7" t="s">
        <v>68</v>
      </c>
      <c r="H1067" s="7" t="s">
        <v>649</v>
      </c>
      <c r="I1067" s="7" t="s">
        <v>44</v>
      </c>
      <c r="J1067" s="19" t="str">
        <f>IFERROR(INDEX('Employee Info'!$C$3:$E$200,MATCH(Data6[[#This Row],[Name:]],'Employee Info'!$B$3:$B$200,0),MATCH(Data6[[#This Row],[Hours Type:]],'Employee Info'!$C$2:$E$2,0)),"")</f>
        <v/>
      </c>
      <c r="K1067" s="19" t="str">
        <f>IFERROR(INDEX('Employee Info'!$C$3:$J$200,MATCH(Data6[[#This Row],[Name:]],'Employee Info'!$B$3:$B$200,0),MATCH(Data6[[#Headers],[Truck]],'Employee Info'!$C$2:$J$2,0)),"")</f>
        <v/>
      </c>
      <c r="L1067" s="19" t="str">
        <f>IFERROR(INDEX('Employee Info'!$C$3:$J$200,MATCH(Data6[[#This Row],[Name:]],'Employee Info'!$B$3:$B$200,0),MATCH(Data6[[#Headers],[Phone]],'Employee Info'!$C$2:$J$2,0)),"")</f>
        <v/>
      </c>
      <c r="M1067" s="19" t="str">
        <f>IFERROR(INDEX('Employee Info'!$C$3:$J$200,MATCH(Data6[[#This Row],[Name:]],'Employee Info'!$B$3:$B$200,0),MATCH(Data6[[#Headers],[Tech]],'Employee Info'!$C$2:$J$2,0)),"")</f>
        <v/>
      </c>
      <c r="N1067" s="19" t="str">
        <f>IFERROR(INDEX('Employee Info'!$C$3:$J$200,MATCH(Data6[[#This Row],[Name:]],'Employee Info'!$B$3:$B$200,0),MATCH(Data6[[#Headers],[Other]],'Employee Info'!$C$2:$J$2,0)),"")</f>
        <v/>
      </c>
      <c r="O1067" s="19">
        <f>IFERROR((Data6[[#This Row],[Hours:]]*SUM(Data6[[#This Row],[Rate]:[Other]])),"")</f>
        <v>0</v>
      </c>
      <c r="P1067" s="7" t="str">
        <f>IF(Data6[[#This Row],[WO'#:]]="","Riley #","WO#")</f>
        <v>Riley #</v>
      </c>
      <c r="Q1067" s="7">
        <f>IFERROR(WEEKNUM(Data6[[#This Row],[Date:]]),"")</f>
        <v>24</v>
      </c>
      <c r="R1067" s="6">
        <f t="shared" si="48"/>
        <v>45452</v>
      </c>
      <c r="S1067" s="6">
        <f>Data6[[#This Row],[Week Start]]+7</f>
        <v>45459</v>
      </c>
      <c r="T1067" s="7" t="str">
        <f t="shared" si="49"/>
        <v>6/9/2024 - 6/16/2024</v>
      </c>
      <c r="U1067" s="7" t="str">
        <f t="shared" si="50"/>
        <v>Time Card</v>
      </c>
      <c r="V1067" s="8" t="str">
        <f>RIGHT(TEXT(Data6[[#This Row],[Date:]],"mmddyyyy"),4)</f>
        <v>2024</v>
      </c>
      <c r="W1067" s="8" t="str">
        <f>MID(TEXT(Data6[[#This Row],[Date:]],"mmddyyyy"),3,2)</f>
        <v>13</v>
      </c>
      <c r="X1067" s="8" t="str">
        <f>LEFT(TEXT(Data6[[#This Row],[Date:]],"mmddyyyy"),2)</f>
        <v>06</v>
      </c>
      <c r="Y1067" s="6">
        <f>DATE(Data6[[#This Row],[Year]],Data6[[#This Row],[Month]],Data6[[#This Row],[Day]])</f>
        <v>45456</v>
      </c>
    </row>
    <row r="1068" spans="1:25">
      <c r="A1068" s="5">
        <v>45457.256172222224</v>
      </c>
      <c r="B1068" s="7" t="s">
        <v>35</v>
      </c>
      <c r="C1068" s="6" t="s">
        <v>785</v>
      </c>
      <c r="D1068" s="7" t="s">
        <v>648</v>
      </c>
      <c r="E1068" s="8">
        <v>8</v>
      </c>
      <c r="F1068" s="7" t="s">
        <v>68</v>
      </c>
      <c r="G1068" s="7" t="s">
        <v>68</v>
      </c>
      <c r="H1068" s="7" t="s">
        <v>649</v>
      </c>
      <c r="I1068" s="7" t="s">
        <v>44</v>
      </c>
      <c r="J1068" s="19" t="str">
        <f>IFERROR(INDEX('Employee Info'!$C$3:$E$200,MATCH(Data6[[#This Row],[Name:]],'Employee Info'!$B$3:$B$200,0),MATCH(Data6[[#This Row],[Hours Type:]],'Employee Info'!$C$2:$E$2,0)),"")</f>
        <v/>
      </c>
      <c r="K1068" s="19" t="str">
        <f>IFERROR(INDEX('Employee Info'!$C$3:$J$200,MATCH(Data6[[#This Row],[Name:]],'Employee Info'!$B$3:$B$200,0),MATCH(Data6[[#Headers],[Truck]],'Employee Info'!$C$2:$J$2,0)),"")</f>
        <v/>
      </c>
      <c r="L1068" s="19" t="str">
        <f>IFERROR(INDEX('Employee Info'!$C$3:$J$200,MATCH(Data6[[#This Row],[Name:]],'Employee Info'!$B$3:$B$200,0),MATCH(Data6[[#Headers],[Phone]],'Employee Info'!$C$2:$J$2,0)),"")</f>
        <v/>
      </c>
      <c r="M1068" s="19" t="str">
        <f>IFERROR(INDEX('Employee Info'!$C$3:$J$200,MATCH(Data6[[#This Row],[Name:]],'Employee Info'!$B$3:$B$200,0),MATCH(Data6[[#Headers],[Tech]],'Employee Info'!$C$2:$J$2,0)),"")</f>
        <v/>
      </c>
      <c r="N1068" s="19" t="str">
        <f>IFERROR(INDEX('Employee Info'!$C$3:$J$200,MATCH(Data6[[#This Row],[Name:]],'Employee Info'!$B$3:$B$200,0),MATCH(Data6[[#Headers],[Other]],'Employee Info'!$C$2:$J$2,0)),"")</f>
        <v/>
      </c>
      <c r="O1068" s="19">
        <f>IFERROR((Data6[[#This Row],[Hours:]]*SUM(Data6[[#This Row],[Rate]:[Other]])),"")</f>
        <v>0</v>
      </c>
      <c r="P1068" s="7" t="str">
        <f>IF(Data6[[#This Row],[WO'#:]]="","Riley #","WO#")</f>
        <v>Riley #</v>
      </c>
      <c r="Q1068" s="7">
        <f>IFERROR(WEEKNUM(Data6[[#This Row],[Date:]]),"")</f>
        <v>24</v>
      </c>
      <c r="R1068" s="6">
        <f t="shared" si="48"/>
        <v>45452</v>
      </c>
      <c r="S1068" s="6">
        <f>Data6[[#This Row],[Week Start]]+7</f>
        <v>45459</v>
      </c>
      <c r="T1068" s="7" t="str">
        <f t="shared" si="49"/>
        <v>6/9/2024 - 6/16/2024</v>
      </c>
      <c r="U1068" s="7" t="str">
        <f t="shared" si="50"/>
        <v>Time Card</v>
      </c>
      <c r="V1068" s="8" t="str">
        <f>RIGHT(TEXT(Data6[[#This Row],[Date:]],"mmddyyyy"),4)</f>
        <v>2024</v>
      </c>
      <c r="W1068" s="8" t="str">
        <f>MID(TEXT(Data6[[#This Row],[Date:]],"mmddyyyy"),3,2)</f>
        <v>13</v>
      </c>
      <c r="X1068" s="8" t="str">
        <f>LEFT(TEXT(Data6[[#This Row],[Date:]],"mmddyyyy"),2)</f>
        <v>06</v>
      </c>
      <c r="Y1068" s="6">
        <f>DATE(Data6[[#This Row],[Year]],Data6[[#This Row],[Month]],Data6[[#This Row],[Day]])</f>
        <v>45456</v>
      </c>
    </row>
    <row r="1069" spans="1:25">
      <c r="A1069" s="5">
        <v>45456.581112731481</v>
      </c>
      <c r="B1069" s="7" t="s">
        <v>34</v>
      </c>
      <c r="C1069" s="6" t="s">
        <v>785</v>
      </c>
      <c r="D1069" s="7" t="s">
        <v>784</v>
      </c>
      <c r="E1069" s="8">
        <v>6</v>
      </c>
      <c r="F1069" s="7" t="s">
        <v>68</v>
      </c>
      <c r="G1069" s="7" t="s">
        <v>68</v>
      </c>
      <c r="H1069" s="7" t="s">
        <v>661</v>
      </c>
      <c r="I1069" s="7" t="s">
        <v>44</v>
      </c>
      <c r="J1069" s="19" t="str">
        <f>IFERROR(INDEX('Employee Info'!$C$3:$E$200,MATCH(Data6[[#This Row],[Name:]],'Employee Info'!$B$3:$B$200,0),MATCH(Data6[[#This Row],[Hours Type:]],'Employee Info'!$C$2:$E$2,0)),"")</f>
        <v/>
      </c>
      <c r="K1069" s="19" t="str">
        <f>IFERROR(INDEX('Employee Info'!$C$3:$J$200,MATCH(Data6[[#This Row],[Name:]],'Employee Info'!$B$3:$B$200,0),MATCH(Data6[[#Headers],[Truck]],'Employee Info'!$C$2:$J$2,0)),"")</f>
        <v/>
      </c>
      <c r="L1069" s="19" t="str">
        <f>IFERROR(INDEX('Employee Info'!$C$3:$J$200,MATCH(Data6[[#This Row],[Name:]],'Employee Info'!$B$3:$B$200,0),MATCH(Data6[[#Headers],[Phone]],'Employee Info'!$C$2:$J$2,0)),"")</f>
        <v/>
      </c>
      <c r="M1069" s="19" t="str">
        <f>IFERROR(INDEX('Employee Info'!$C$3:$J$200,MATCH(Data6[[#This Row],[Name:]],'Employee Info'!$B$3:$B$200,0),MATCH(Data6[[#Headers],[Tech]],'Employee Info'!$C$2:$J$2,0)),"")</f>
        <v/>
      </c>
      <c r="N1069" s="19" t="str">
        <f>IFERROR(INDEX('Employee Info'!$C$3:$J$200,MATCH(Data6[[#This Row],[Name:]],'Employee Info'!$B$3:$B$200,0),MATCH(Data6[[#Headers],[Other]],'Employee Info'!$C$2:$J$2,0)),"")</f>
        <v/>
      </c>
      <c r="O1069" s="19">
        <f>IFERROR((Data6[[#This Row],[Hours:]]*SUM(Data6[[#This Row],[Rate]:[Other]])),"")</f>
        <v>0</v>
      </c>
      <c r="P1069" s="7" t="str">
        <f>IF(Data6[[#This Row],[WO'#:]]="","Riley #","WO#")</f>
        <v>Riley #</v>
      </c>
      <c r="Q1069" s="7">
        <f>IFERROR(WEEKNUM(Data6[[#This Row],[Date:]]),"")</f>
        <v>24</v>
      </c>
      <c r="R1069" s="6">
        <f t="shared" si="48"/>
        <v>45452</v>
      </c>
      <c r="S1069" s="6">
        <f>Data6[[#This Row],[Week Start]]+7</f>
        <v>45459</v>
      </c>
      <c r="T1069" s="7" t="str">
        <f t="shared" si="49"/>
        <v>6/9/2024 - 6/16/2024</v>
      </c>
      <c r="U1069" s="7" t="str">
        <f t="shared" si="50"/>
        <v>Time Card</v>
      </c>
      <c r="V1069" s="8" t="str">
        <f>RIGHT(TEXT(Data6[[#This Row],[Date:]],"mmddyyyy"),4)</f>
        <v>2024</v>
      </c>
      <c r="W1069" s="8" t="str">
        <f>MID(TEXT(Data6[[#This Row],[Date:]],"mmddyyyy"),3,2)</f>
        <v>13</v>
      </c>
      <c r="X1069" s="8" t="str">
        <f>LEFT(TEXT(Data6[[#This Row],[Date:]],"mmddyyyy"),2)</f>
        <v>06</v>
      </c>
      <c r="Y1069" s="6">
        <f>DATE(Data6[[#This Row],[Year]],Data6[[#This Row],[Month]],Data6[[#This Row],[Day]])</f>
        <v>45456</v>
      </c>
    </row>
    <row r="1070" spans="1:25">
      <c r="A1070" s="5">
        <v>45456.581241898151</v>
      </c>
      <c r="B1070" s="7" t="s">
        <v>31</v>
      </c>
      <c r="C1070" s="6" t="s">
        <v>785</v>
      </c>
      <c r="D1070" s="7" t="s">
        <v>784</v>
      </c>
      <c r="E1070" s="8">
        <v>6</v>
      </c>
      <c r="F1070" s="7" t="s">
        <v>68</v>
      </c>
      <c r="G1070" s="7" t="s">
        <v>68</v>
      </c>
      <c r="H1070" s="7" t="s">
        <v>661</v>
      </c>
      <c r="I1070" s="7" t="s">
        <v>44</v>
      </c>
      <c r="J1070" s="19" t="str">
        <f>IFERROR(INDEX('Employee Info'!$C$3:$E$200,MATCH(Data6[[#This Row],[Name:]],'Employee Info'!$B$3:$B$200,0),MATCH(Data6[[#This Row],[Hours Type:]],'Employee Info'!$C$2:$E$2,0)),"")</f>
        <v/>
      </c>
      <c r="K1070" s="19" t="str">
        <f>IFERROR(INDEX('Employee Info'!$C$3:$J$200,MATCH(Data6[[#This Row],[Name:]],'Employee Info'!$B$3:$B$200,0),MATCH(Data6[[#Headers],[Truck]],'Employee Info'!$C$2:$J$2,0)),"")</f>
        <v/>
      </c>
      <c r="L1070" s="19" t="str">
        <f>IFERROR(INDEX('Employee Info'!$C$3:$J$200,MATCH(Data6[[#This Row],[Name:]],'Employee Info'!$B$3:$B$200,0),MATCH(Data6[[#Headers],[Phone]],'Employee Info'!$C$2:$J$2,0)),"")</f>
        <v/>
      </c>
      <c r="M1070" s="19" t="str">
        <f>IFERROR(INDEX('Employee Info'!$C$3:$J$200,MATCH(Data6[[#This Row],[Name:]],'Employee Info'!$B$3:$B$200,0),MATCH(Data6[[#Headers],[Tech]],'Employee Info'!$C$2:$J$2,0)),"")</f>
        <v/>
      </c>
      <c r="N1070" s="19" t="str">
        <f>IFERROR(INDEX('Employee Info'!$C$3:$J$200,MATCH(Data6[[#This Row],[Name:]],'Employee Info'!$B$3:$B$200,0),MATCH(Data6[[#Headers],[Other]],'Employee Info'!$C$2:$J$2,0)),"")</f>
        <v/>
      </c>
      <c r="O1070" s="19">
        <f>IFERROR((Data6[[#This Row],[Hours:]]*SUM(Data6[[#This Row],[Rate]:[Other]])),"")</f>
        <v>0</v>
      </c>
      <c r="P1070" s="7" t="str">
        <f>IF(Data6[[#This Row],[WO'#:]]="","Riley #","WO#")</f>
        <v>Riley #</v>
      </c>
      <c r="Q1070" s="7">
        <f>IFERROR(WEEKNUM(Data6[[#This Row],[Date:]]),"")</f>
        <v>24</v>
      </c>
      <c r="R1070" s="6">
        <f t="shared" si="48"/>
        <v>45452</v>
      </c>
      <c r="S1070" s="6">
        <f>Data6[[#This Row],[Week Start]]+7</f>
        <v>45459</v>
      </c>
      <c r="T1070" s="7" t="str">
        <f t="shared" si="49"/>
        <v>6/9/2024 - 6/16/2024</v>
      </c>
      <c r="U1070" s="7" t="str">
        <f t="shared" si="50"/>
        <v>Time Card</v>
      </c>
      <c r="V1070" s="8" t="str">
        <f>RIGHT(TEXT(Data6[[#This Row],[Date:]],"mmddyyyy"),4)</f>
        <v>2024</v>
      </c>
      <c r="W1070" s="8" t="str">
        <f>MID(TEXT(Data6[[#This Row],[Date:]],"mmddyyyy"),3,2)</f>
        <v>13</v>
      </c>
      <c r="X1070" s="8" t="str">
        <f>LEFT(TEXT(Data6[[#This Row],[Date:]],"mmddyyyy"),2)</f>
        <v>06</v>
      </c>
      <c r="Y1070" s="6">
        <f>DATE(Data6[[#This Row],[Year]],Data6[[#This Row],[Month]],Data6[[#This Row],[Day]])</f>
        <v>45456</v>
      </c>
    </row>
    <row r="1071" spans="1:25">
      <c r="A1071" s="5">
        <v>45456.581771759258</v>
      </c>
      <c r="B1071" s="7" t="s">
        <v>31</v>
      </c>
      <c r="C1071" s="6" t="s">
        <v>785</v>
      </c>
      <c r="D1071" s="7" t="s">
        <v>788</v>
      </c>
      <c r="E1071" s="8">
        <v>2</v>
      </c>
      <c r="F1071" s="7" t="s">
        <v>68</v>
      </c>
      <c r="G1071" s="7" t="s">
        <v>68</v>
      </c>
      <c r="H1071" s="7" t="s">
        <v>697</v>
      </c>
      <c r="I1071" s="7" t="s">
        <v>44</v>
      </c>
      <c r="J1071" s="19" t="str">
        <f>IFERROR(INDEX('Employee Info'!$C$3:$E$200,MATCH(Data6[[#This Row],[Name:]],'Employee Info'!$B$3:$B$200,0),MATCH(Data6[[#This Row],[Hours Type:]],'Employee Info'!$C$2:$E$2,0)),"")</f>
        <v/>
      </c>
      <c r="K1071" s="19" t="str">
        <f>IFERROR(INDEX('Employee Info'!$C$3:$J$200,MATCH(Data6[[#This Row],[Name:]],'Employee Info'!$B$3:$B$200,0),MATCH(Data6[[#Headers],[Truck]],'Employee Info'!$C$2:$J$2,0)),"")</f>
        <v/>
      </c>
      <c r="L1071" s="19" t="str">
        <f>IFERROR(INDEX('Employee Info'!$C$3:$J$200,MATCH(Data6[[#This Row],[Name:]],'Employee Info'!$B$3:$B$200,0),MATCH(Data6[[#Headers],[Phone]],'Employee Info'!$C$2:$J$2,0)),"")</f>
        <v/>
      </c>
      <c r="M1071" s="19" t="str">
        <f>IFERROR(INDEX('Employee Info'!$C$3:$J$200,MATCH(Data6[[#This Row],[Name:]],'Employee Info'!$B$3:$B$200,0),MATCH(Data6[[#Headers],[Tech]],'Employee Info'!$C$2:$J$2,0)),"")</f>
        <v/>
      </c>
      <c r="N1071" s="19" t="str">
        <f>IFERROR(INDEX('Employee Info'!$C$3:$J$200,MATCH(Data6[[#This Row],[Name:]],'Employee Info'!$B$3:$B$200,0),MATCH(Data6[[#Headers],[Other]],'Employee Info'!$C$2:$J$2,0)),"")</f>
        <v/>
      </c>
      <c r="O1071" s="19">
        <f>IFERROR((Data6[[#This Row],[Hours:]]*SUM(Data6[[#This Row],[Rate]:[Other]])),"")</f>
        <v>0</v>
      </c>
      <c r="P1071" s="7" t="str">
        <f>IF(Data6[[#This Row],[WO'#:]]="","Riley #","WO#")</f>
        <v>Riley #</v>
      </c>
      <c r="Q1071" s="7">
        <f>IFERROR(WEEKNUM(Data6[[#This Row],[Date:]]),"")</f>
        <v>24</v>
      </c>
      <c r="R1071" s="6">
        <f t="shared" si="48"/>
        <v>45452</v>
      </c>
      <c r="S1071" s="6">
        <f>Data6[[#This Row],[Week Start]]+7</f>
        <v>45459</v>
      </c>
      <c r="T1071" s="7" t="str">
        <f t="shared" si="49"/>
        <v>6/9/2024 - 6/16/2024</v>
      </c>
      <c r="U1071" s="7" t="str">
        <f t="shared" si="50"/>
        <v>Time Card</v>
      </c>
      <c r="V1071" s="8" t="str">
        <f>RIGHT(TEXT(Data6[[#This Row],[Date:]],"mmddyyyy"),4)</f>
        <v>2024</v>
      </c>
      <c r="W1071" s="8" t="str">
        <f>MID(TEXT(Data6[[#This Row],[Date:]],"mmddyyyy"),3,2)</f>
        <v>13</v>
      </c>
      <c r="X1071" s="8" t="str">
        <f>LEFT(TEXT(Data6[[#This Row],[Date:]],"mmddyyyy"),2)</f>
        <v>06</v>
      </c>
      <c r="Y1071" s="6">
        <f>DATE(Data6[[#This Row],[Year]],Data6[[#This Row],[Month]],Data6[[#This Row],[Day]])</f>
        <v>45456</v>
      </c>
    </row>
    <row r="1072" spans="1:25">
      <c r="A1072" s="5">
        <v>45456.581867592591</v>
      </c>
      <c r="B1072" s="7" t="s">
        <v>34</v>
      </c>
      <c r="C1072" s="6" t="s">
        <v>785</v>
      </c>
      <c r="D1072" s="7" t="s">
        <v>788</v>
      </c>
      <c r="E1072" s="8">
        <v>2</v>
      </c>
      <c r="F1072" s="7" t="s">
        <v>68</v>
      </c>
      <c r="G1072" s="7" t="s">
        <v>68</v>
      </c>
      <c r="H1072" s="7" t="s">
        <v>697</v>
      </c>
      <c r="I1072" s="7" t="s">
        <v>44</v>
      </c>
      <c r="J1072" s="19" t="str">
        <f>IFERROR(INDEX('Employee Info'!$C$3:$E$200,MATCH(Data6[[#This Row],[Name:]],'Employee Info'!$B$3:$B$200,0),MATCH(Data6[[#This Row],[Hours Type:]],'Employee Info'!$C$2:$E$2,0)),"")</f>
        <v/>
      </c>
      <c r="K1072" s="19" t="str">
        <f>IFERROR(INDEX('Employee Info'!$C$3:$J$200,MATCH(Data6[[#This Row],[Name:]],'Employee Info'!$B$3:$B$200,0),MATCH(Data6[[#Headers],[Truck]],'Employee Info'!$C$2:$J$2,0)),"")</f>
        <v/>
      </c>
      <c r="L1072" s="19" t="str">
        <f>IFERROR(INDEX('Employee Info'!$C$3:$J$200,MATCH(Data6[[#This Row],[Name:]],'Employee Info'!$B$3:$B$200,0),MATCH(Data6[[#Headers],[Phone]],'Employee Info'!$C$2:$J$2,0)),"")</f>
        <v/>
      </c>
      <c r="M1072" s="19" t="str">
        <f>IFERROR(INDEX('Employee Info'!$C$3:$J$200,MATCH(Data6[[#This Row],[Name:]],'Employee Info'!$B$3:$B$200,0),MATCH(Data6[[#Headers],[Tech]],'Employee Info'!$C$2:$J$2,0)),"")</f>
        <v/>
      </c>
      <c r="N1072" s="19" t="str">
        <f>IFERROR(INDEX('Employee Info'!$C$3:$J$200,MATCH(Data6[[#This Row],[Name:]],'Employee Info'!$B$3:$B$200,0),MATCH(Data6[[#Headers],[Other]],'Employee Info'!$C$2:$J$2,0)),"")</f>
        <v/>
      </c>
      <c r="O1072" s="19">
        <f>IFERROR((Data6[[#This Row],[Hours:]]*SUM(Data6[[#This Row],[Rate]:[Other]])),"")</f>
        <v>0</v>
      </c>
      <c r="P1072" s="7" t="str">
        <f>IF(Data6[[#This Row],[WO'#:]]="","Riley #","WO#")</f>
        <v>Riley #</v>
      </c>
      <c r="Q1072" s="7">
        <f>IFERROR(WEEKNUM(Data6[[#This Row],[Date:]]),"")</f>
        <v>24</v>
      </c>
      <c r="R1072" s="6">
        <f t="shared" si="48"/>
        <v>45452</v>
      </c>
      <c r="S1072" s="6">
        <f>Data6[[#This Row],[Week Start]]+7</f>
        <v>45459</v>
      </c>
      <c r="T1072" s="7" t="str">
        <f t="shared" si="49"/>
        <v>6/9/2024 - 6/16/2024</v>
      </c>
      <c r="U1072" s="7" t="str">
        <f t="shared" si="50"/>
        <v>Time Card</v>
      </c>
      <c r="V1072" s="8" t="str">
        <f>RIGHT(TEXT(Data6[[#This Row],[Date:]],"mmddyyyy"),4)</f>
        <v>2024</v>
      </c>
      <c r="W1072" s="8" t="str">
        <f>MID(TEXT(Data6[[#This Row],[Date:]],"mmddyyyy"),3,2)</f>
        <v>13</v>
      </c>
      <c r="X1072" s="8" t="str">
        <f>LEFT(TEXT(Data6[[#This Row],[Date:]],"mmddyyyy"),2)</f>
        <v>06</v>
      </c>
      <c r="Y1072" s="6">
        <f>DATE(Data6[[#This Row],[Year]],Data6[[#This Row],[Month]],Data6[[#This Row],[Day]])</f>
        <v>45456</v>
      </c>
    </row>
    <row r="1073" spans="1:25">
      <c r="A1073" s="5">
        <v>45457.567657870371</v>
      </c>
      <c r="B1073" s="7" t="s">
        <v>66</v>
      </c>
      <c r="C1073" s="6" t="s">
        <v>789</v>
      </c>
      <c r="D1073" s="7" t="s">
        <v>135</v>
      </c>
      <c r="E1073" s="8">
        <v>1</v>
      </c>
      <c r="F1073" s="7">
        <v>20028</v>
      </c>
      <c r="G1073" s="7" t="s">
        <v>68</v>
      </c>
      <c r="H1073" s="7" t="s">
        <v>756</v>
      </c>
      <c r="I1073" s="7" t="s">
        <v>45</v>
      </c>
      <c r="J1073" s="19" t="str">
        <f>IFERROR(INDEX('Employee Info'!$C$3:$E$200,MATCH(Data6[[#This Row],[Name:]],'Employee Info'!$B$3:$B$200,0),MATCH(Data6[[#This Row],[Hours Type:]],'Employee Info'!$C$2:$E$2,0)),"")</f>
        <v/>
      </c>
      <c r="K1073" s="19" t="str">
        <f>IFERROR(INDEX('Employee Info'!$C$3:$J$200,MATCH(Data6[[#This Row],[Name:]],'Employee Info'!$B$3:$B$200,0),MATCH(Data6[[#Headers],[Truck]],'Employee Info'!$C$2:$J$2,0)),"")</f>
        <v/>
      </c>
      <c r="L1073" s="19" t="str">
        <f>IFERROR(INDEX('Employee Info'!$C$3:$J$200,MATCH(Data6[[#This Row],[Name:]],'Employee Info'!$B$3:$B$200,0),MATCH(Data6[[#Headers],[Phone]],'Employee Info'!$C$2:$J$2,0)),"")</f>
        <v/>
      </c>
      <c r="M1073" s="19" t="str">
        <f>IFERROR(INDEX('Employee Info'!$C$3:$J$200,MATCH(Data6[[#This Row],[Name:]],'Employee Info'!$B$3:$B$200,0),MATCH(Data6[[#Headers],[Tech]],'Employee Info'!$C$2:$J$2,0)),"")</f>
        <v/>
      </c>
      <c r="N1073" s="19" t="str">
        <f>IFERROR(INDEX('Employee Info'!$C$3:$J$200,MATCH(Data6[[#This Row],[Name:]],'Employee Info'!$B$3:$B$200,0),MATCH(Data6[[#Headers],[Other]],'Employee Info'!$C$2:$J$2,0)),"")</f>
        <v/>
      </c>
      <c r="O1073" s="19">
        <f>IFERROR((Data6[[#This Row],[Hours:]]*SUM(Data6[[#This Row],[Rate]:[Other]])),"")</f>
        <v>0</v>
      </c>
      <c r="P1073" s="7" t="str">
        <f>IF(Data6[[#This Row],[WO'#:]]="","Riley #","WO#")</f>
        <v>WO#</v>
      </c>
      <c r="Q1073" s="7">
        <f>IFERROR(WEEKNUM(Data6[[#This Row],[Date:]]),"")</f>
        <v>24</v>
      </c>
      <c r="R1073" s="6">
        <f t="shared" si="48"/>
        <v>45452</v>
      </c>
      <c r="S1073" s="6">
        <f>Data6[[#This Row],[Week Start]]+7</f>
        <v>45459</v>
      </c>
      <c r="T1073" s="7" t="str">
        <f t="shared" si="49"/>
        <v>6/9/2024 - 6/16/2024</v>
      </c>
      <c r="U1073" s="7" t="str">
        <f t="shared" si="50"/>
        <v>Time Card</v>
      </c>
      <c r="V1073" s="8" t="str">
        <f>RIGHT(TEXT(Data6[[#This Row],[Date:]],"mmddyyyy"),4)</f>
        <v>2024</v>
      </c>
      <c r="W1073" s="8" t="str">
        <f>MID(TEXT(Data6[[#This Row],[Date:]],"mmddyyyy"),3,2)</f>
        <v>14</v>
      </c>
      <c r="X1073" s="8" t="str">
        <f>LEFT(TEXT(Data6[[#This Row],[Date:]],"mmddyyyy"),2)</f>
        <v>06</v>
      </c>
      <c r="Y1073" s="6">
        <f>DATE(Data6[[#This Row],[Year]],Data6[[#This Row],[Month]],Data6[[#This Row],[Day]])</f>
        <v>45457</v>
      </c>
    </row>
    <row r="1074" spans="1:25">
      <c r="A1074" s="5">
        <v>45457.42840960648</v>
      </c>
      <c r="B1074" s="7" t="s">
        <v>31</v>
      </c>
      <c r="C1074" s="6" t="s">
        <v>789</v>
      </c>
      <c r="D1074" s="7" t="s">
        <v>790</v>
      </c>
      <c r="E1074" s="8">
        <v>2</v>
      </c>
      <c r="F1074" s="7">
        <v>6984733</v>
      </c>
      <c r="G1074" s="7" t="s">
        <v>68</v>
      </c>
      <c r="H1074" s="7" t="s">
        <v>756</v>
      </c>
      <c r="I1074" s="7" t="s">
        <v>44</v>
      </c>
      <c r="J1074" s="19" t="str">
        <f>IFERROR(INDEX('Employee Info'!$C$3:$E$200,MATCH(Data6[[#This Row],[Name:]],'Employee Info'!$B$3:$B$200,0),MATCH(Data6[[#This Row],[Hours Type:]],'Employee Info'!$C$2:$E$2,0)),"")</f>
        <v/>
      </c>
      <c r="K1074" s="19" t="str">
        <f>IFERROR(INDEX('Employee Info'!$C$3:$J$200,MATCH(Data6[[#This Row],[Name:]],'Employee Info'!$B$3:$B$200,0),MATCH(Data6[[#Headers],[Truck]],'Employee Info'!$C$2:$J$2,0)),"")</f>
        <v/>
      </c>
      <c r="L1074" s="19" t="str">
        <f>IFERROR(INDEX('Employee Info'!$C$3:$J$200,MATCH(Data6[[#This Row],[Name:]],'Employee Info'!$B$3:$B$200,0),MATCH(Data6[[#Headers],[Phone]],'Employee Info'!$C$2:$J$2,0)),"")</f>
        <v/>
      </c>
      <c r="M1074" s="19" t="str">
        <f>IFERROR(INDEX('Employee Info'!$C$3:$J$200,MATCH(Data6[[#This Row],[Name:]],'Employee Info'!$B$3:$B$200,0),MATCH(Data6[[#Headers],[Tech]],'Employee Info'!$C$2:$J$2,0)),"")</f>
        <v/>
      </c>
      <c r="N1074" s="19" t="str">
        <f>IFERROR(INDEX('Employee Info'!$C$3:$J$200,MATCH(Data6[[#This Row],[Name:]],'Employee Info'!$B$3:$B$200,0),MATCH(Data6[[#Headers],[Other]],'Employee Info'!$C$2:$J$2,0)),"")</f>
        <v/>
      </c>
      <c r="O1074" s="19">
        <f>IFERROR((Data6[[#This Row],[Hours:]]*SUM(Data6[[#This Row],[Rate]:[Other]])),"")</f>
        <v>0</v>
      </c>
      <c r="P1074" s="7" t="str">
        <f>IF(Data6[[#This Row],[WO'#:]]="","Riley #","WO#")</f>
        <v>WO#</v>
      </c>
      <c r="Q1074" s="7">
        <f>IFERROR(WEEKNUM(Data6[[#This Row],[Date:]]),"")</f>
        <v>24</v>
      </c>
      <c r="R1074" s="6">
        <f t="shared" si="48"/>
        <v>45452</v>
      </c>
      <c r="S1074" s="6">
        <f>Data6[[#This Row],[Week Start]]+7</f>
        <v>45459</v>
      </c>
      <c r="T1074" s="7" t="str">
        <f t="shared" si="49"/>
        <v>6/9/2024 - 6/16/2024</v>
      </c>
      <c r="U1074" s="7" t="str">
        <f t="shared" si="50"/>
        <v>Time Card</v>
      </c>
      <c r="V1074" s="8" t="str">
        <f>RIGHT(TEXT(Data6[[#This Row],[Date:]],"mmddyyyy"),4)</f>
        <v>2024</v>
      </c>
      <c r="W1074" s="8" t="str">
        <f>MID(TEXT(Data6[[#This Row],[Date:]],"mmddyyyy"),3,2)</f>
        <v>14</v>
      </c>
      <c r="X1074" s="8" t="str">
        <f>LEFT(TEXT(Data6[[#This Row],[Date:]],"mmddyyyy"),2)</f>
        <v>06</v>
      </c>
      <c r="Y1074" s="6">
        <f>DATE(Data6[[#This Row],[Year]],Data6[[#This Row],[Month]],Data6[[#This Row],[Day]])</f>
        <v>45457</v>
      </c>
    </row>
    <row r="1075" spans="1:25">
      <c r="A1075" s="5">
        <v>45457.495796759256</v>
      </c>
      <c r="B1075" s="7" t="s">
        <v>66</v>
      </c>
      <c r="C1075" s="6" t="s">
        <v>789</v>
      </c>
      <c r="D1075" s="7" t="s">
        <v>791</v>
      </c>
      <c r="E1075" s="8">
        <v>7</v>
      </c>
      <c r="F1075" s="7">
        <v>6984733</v>
      </c>
      <c r="G1075" s="7" t="s">
        <v>68</v>
      </c>
      <c r="H1075" s="7" t="s">
        <v>756</v>
      </c>
      <c r="I1075" s="7" t="s">
        <v>44</v>
      </c>
      <c r="J1075" s="19" t="str">
        <f>IFERROR(INDEX('Employee Info'!$C$3:$E$200,MATCH(Data6[[#This Row],[Name:]],'Employee Info'!$B$3:$B$200,0),MATCH(Data6[[#This Row],[Hours Type:]],'Employee Info'!$C$2:$E$2,0)),"")</f>
        <v/>
      </c>
      <c r="K1075" s="19" t="str">
        <f>IFERROR(INDEX('Employee Info'!$C$3:$J$200,MATCH(Data6[[#This Row],[Name:]],'Employee Info'!$B$3:$B$200,0),MATCH(Data6[[#Headers],[Truck]],'Employee Info'!$C$2:$J$2,0)),"")</f>
        <v/>
      </c>
      <c r="L1075" s="19" t="str">
        <f>IFERROR(INDEX('Employee Info'!$C$3:$J$200,MATCH(Data6[[#This Row],[Name:]],'Employee Info'!$B$3:$B$200,0),MATCH(Data6[[#Headers],[Phone]],'Employee Info'!$C$2:$J$2,0)),"")</f>
        <v/>
      </c>
      <c r="M1075" s="19" t="str">
        <f>IFERROR(INDEX('Employee Info'!$C$3:$J$200,MATCH(Data6[[#This Row],[Name:]],'Employee Info'!$B$3:$B$200,0),MATCH(Data6[[#Headers],[Tech]],'Employee Info'!$C$2:$J$2,0)),"")</f>
        <v/>
      </c>
      <c r="N1075" s="19" t="str">
        <f>IFERROR(INDEX('Employee Info'!$C$3:$J$200,MATCH(Data6[[#This Row],[Name:]],'Employee Info'!$B$3:$B$200,0),MATCH(Data6[[#Headers],[Other]],'Employee Info'!$C$2:$J$2,0)),"")</f>
        <v/>
      </c>
      <c r="O1075" s="19">
        <f>IFERROR((Data6[[#This Row],[Hours:]]*SUM(Data6[[#This Row],[Rate]:[Other]])),"")</f>
        <v>0</v>
      </c>
      <c r="P1075" s="7" t="str">
        <f>IF(Data6[[#This Row],[WO'#:]]="","Riley #","WO#")</f>
        <v>WO#</v>
      </c>
      <c r="Q1075" s="7">
        <f>IFERROR(WEEKNUM(Data6[[#This Row],[Date:]]),"")</f>
        <v>24</v>
      </c>
      <c r="R1075" s="6">
        <f t="shared" si="48"/>
        <v>45452</v>
      </c>
      <c r="S1075" s="6">
        <f>Data6[[#This Row],[Week Start]]+7</f>
        <v>45459</v>
      </c>
      <c r="T1075" s="7" t="str">
        <f t="shared" si="49"/>
        <v>6/9/2024 - 6/16/2024</v>
      </c>
      <c r="U1075" s="7" t="str">
        <f t="shared" si="50"/>
        <v>Time Card</v>
      </c>
      <c r="V1075" s="8" t="str">
        <f>RIGHT(TEXT(Data6[[#This Row],[Date:]],"mmddyyyy"),4)</f>
        <v>2024</v>
      </c>
      <c r="W1075" s="8" t="str">
        <f>MID(TEXT(Data6[[#This Row],[Date:]],"mmddyyyy"),3,2)</f>
        <v>14</v>
      </c>
      <c r="X1075" s="8" t="str">
        <f>LEFT(TEXT(Data6[[#This Row],[Date:]],"mmddyyyy"),2)</f>
        <v>06</v>
      </c>
      <c r="Y1075" s="6">
        <f>DATE(Data6[[#This Row],[Year]],Data6[[#This Row],[Month]],Data6[[#This Row],[Day]])</f>
        <v>45457</v>
      </c>
    </row>
    <row r="1076" spans="1:25">
      <c r="A1076" s="5">
        <v>45457.562165972224</v>
      </c>
      <c r="B1076" s="7" t="s">
        <v>34</v>
      </c>
      <c r="C1076" s="6" t="s">
        <v>789</v>
      </c>
      <c r="D1076" s="7" t="s">
        <v>792</v>
      </c>
      <c r="E1076" s="8">
        <v>2</v>
      </c>
      <c r="F1076" s="7">
        <v>6984733</v>
      </c>
      <c r="G1076" s="7" t="s">
        <v>68</v>
      </c>
      <c r="H1076" s="7" t="s">
        <v>756</v>
      </c>
      <c r="I1076" s="7" t="s">
        <v>44</v>
      </c>
      <c r="J1076" s="19" t="str">
        <f>IFERROR(INDEX('Employee Info'!$C$3:$E$200,MATCH(Data6[[#This Row],[Name:]],'Employee Info'!$B$3:$B$200,0),MATCH(Data6[[#This Row],[Hours Type:]],'Employee Info'!$C$2:$E$2,0)),"")</f>
        <v/>
      </c>
      <c r="K1076" s="19" t="str">
        <f>IFERROR(INDEX('Employee Info'!$C$3:$J$200,MATCH(Data6[[#This Row],[Name:]],'Employee Info'!$B$3:$B$200,0),MATCH(Data6[[#Headers],[Truck]],'Employee Info'!$C$2:$J$2,0)),"")</f>
        <v/>
      </c>
      <c r="L1076" s="19" t="str">
        <f>IFERROR(INDEX('Employee Info'!$C$3:$J$200,MATCH(Data6[[#This Row],[Name:]],'Employee Info'!$B$3:$B$200,0),MATCH(Data6[[#Headers],[Phone]],'Employee Info'!$C$2:$J$2,0)),"")</f>
        <v/>
      </c>
      <c r="M1076" s="19" t="str">
        <f>IFERROR(INDEX('Employee Info'!$C$3:$J$200,MATCH(Data6[[#This Row],[Name:]],'Employee Info'!$B$3:$B$200,0),MATCH(Data6[[#Headers],[Tech]],'Employee Info'!$C$2:$J$2,0)),"")</f>
        <v/>
      </c>
      <c r="N1076" s="19" t="str">
        <f>IFERROR(INDEX('Employee Info'!$C$3:$J$200,MATCH(Data6[[#This Row],[Name:]],'Employee Info'!$B$3:$B$200,0),MATCH(Data6[[#Headers],[Other]],'Employee Info'!$C$2:$J$2,0)),"")</f>
        <v/>
      </c>
      <c r="O1076" s="19">
        <f>IFERROR((Data6[[#This Row],[Hours:]]*SUM(Data6[[#This Row],[Rate]:[Other]])),"")</f>
        <v>0</v>
      </c>
      <c r="P1076" s="7" t="str">
        <f>IF(Data6[[#This Row],[WO'#:]]="","Riley #","WO#")</f>
        <v>WO#</v>
      </c>
      <c r="Q1076" s="7">
        <f>IFERROR(WEEKNUM(Data6[[#This Row],[Date:]]),"")</f>
        <v>24</v>
      </c>
      <c r="R1076" s="6">
        <f t="shared" si="48"/>
        <v>45452</v>
      </c>
      <c r="S1076" s="6">
        <f>Data6[[#This Row],[Week Start]]+7</f>
        <v>45459</v>
      </c>
      <c r="T1076" s="7" t="str">
        <f t="shared" si="49"/>
        <v>6/9/2024 - 6/16/2024</v>
      </c>
      <c r="U1076" s="7" t="str">
        <f t="shared" si="50"/>
        <v>Time Card</v>
      </c>
      <c r="V1076" s="8" t="str">
        <f>RIGHT(TEXT(Data6[[#This Row],[Date:]],"mmddyyyy"),4)</f>
        <v>2024</v>
      </c>
      <c r="W1076" s="8" t="str">
        <f>MID(TEXT(Data6[[#This Row],[Date:]],"mmddyyyy"),3,2)</f>
        <v>14</v>
      </c>
      <c r="X1076" s="8" t="str">
        <f>LEFT(TEXT(Data6[[#This Row],[Date:]],"mmddyyyy"),2)</f>
        <v>06</v>
      </c>
      <c r="Y1076" s="6">
        <f>DATE(Data6[[#This Row],[Year]],Data6[[#This Row],[Month]],Data6[[#This Row],[Day]])</f>
        <v>45457</v>
      </c>
    </row>
    <row r="1077" spans="1:25">
      <c r="A1077" s="5">
        <v>45485.461907870369</v>
      </c>
      <c r="B1077" s="7" t="s">
        <v>76</v>
      </c>
      <c r="C1077" s="6" t="s">
        <v>789</v>
      </c>
      <c r="D1077" s="7" t="s">
        <v>156</v>
      </c>
      <c r="E1077" s="8">
        <v>1</v>
      </c>
      <c r="F1077" s="7">
        <v>6984733</v>
      </c>
      <c r="G1077" s="7" t="s">
        <v>68</v>
      </c>
      <c r="H1077" s="7" t="s">
        <v>756</v>
      </c>
      <c r="I1077" s="7" t="s">
        <v>44</v>
      </c>
      <c r="J1077" s="19" t="str">
        <f>IFERROR(INDEX('Employee Info'!$C$3:$E$200,MATCH(Data6[[#This Row],[Name:]],'Employee Info'!$B$3:$B$200,0),MATCH(Data6[[#This Row],[Hours Type:]],'Employee Info'!$C$2:$E$2,0)),"")</f>
        <v/>
      </c>
      <c r="K1077" s="19" t="str">
        <f>IFERROR(INDEX('Employee Info'!$C$3:$J$200,MATCH(Data6[[#This Row],[Name:]],'Employee Info'!$B$3:$B$200,0),MATCH(Data6[[#Headers],[Truck]],'Employee Info'!$C$2:$J$2,0)),"")</f>
        <v/>
      </c>
      <c r="L1077" s="19" t="str">
        <f>IFERROR(INDEX('Employee Info'!$C$3:$J$200,MATCH(Data6[[#This Row],[Name:]],'Employee Info'!$B$3:$B$200,0),MATCH(Data6[[#Headers],[Phone]],'Employee Info'!$C$2:$J$2,0)),"")</f>
        <v/>
      </c>
      <c r="M1077" s="19" t="str">
        <f>IFERROR(INDEX('Employee Info'!$C$3:$J$200,MATCH(Data6[[#This Row],[Name:]],'Employee Info'!$B$3:$B$200,0),MATCH(Data6[[#Headers],[Tech]],'Employee Info'!$C$2:$J$2,0)),"")</f>
        <v/>
      </c>
      <c r="N1077" s="19" t="str">
        <f>IFERROR(INDEX('Employee Info'!$C$3:$J$200,MATCH(Data6[[#This Row],[Name:]],'Employee Info'!$B$3:$B$200,0),MATCH(Data6[[#Headers],[Other]],'Employee Info'!$C$2:$J$2,0)),"")</f>
        <v/>
      </c>
      <c r="O1077" s="19">
        <f>IFERROR((Data6[[#This Row],[Hours:]]*SUM(Data6[[#This Row],[Rate]:[Other]])),"")</f>
        <v>0</v>
      </c>
      <c r="P1077" s="7" t="str">
        <f>IF(Data6[[#This Row],[WO'#:]]="","Riley #","WO#")</f>
        <v>WO#</v>
      </c>
      <c r="Q1077" s="7">
        <f>IFERROR(WEEKNUM(Data6[[#This Row],[Date:]]),"")</f>
        <v>24</v>
      </c>
      <c r="R1077" s="6">
        <f t="shared" si="48"/>
        <v>45452</v>
      </c>
      <c r="S1077" s="6">
        <f>Data6[[#This Row],[Week Start]]+7</f>
        <v>45459</v>
      </c>
      <c r="T1077" s="7" t="str">
        <f t="shared" si="49"/>
        <v>6/9/2024 - 6/16/2024</v>
      </c>
      <c r="U1077" s="7" t="str">
        <f t="shared" si="50"/>
        <v>Time Card</v>
      </c>
      <c r="V1077" s="8" t="str">
        <f>RIGHT(TEXT(Data6[[#This Row],[Date:]],"mmddyyyy"),4)</f>
        <v>2024</v>
      </c>
      <c r="W1077" s="8" t="str">
        <f>MID(TEXT(Data6[[#This Row],[Date:]],"mmddyyyy"),3,2)</f>
        <v>14</v>
      </c>
      <c r="X1077" s="8" t="str">
        <f>LEFT(TEXT(Data6[[#This Row],[Date:]],"mmddyyyy"),2)</f>
        <v>06</v>
      </c>
      <c r="Y1077" s="6">
        <f>DATE(Data6[[#This Row],[Year]],Data6[[#This Row],[Month]],Data6[[#This Row],[Day]])</f>
        <v>45457</v>
      </c>
    </row>
    <row r="1078" spans="1:25">
      <c r="A1078" s="5">
        <v>45457.426571990742</v>
      </c>
      <c r="B1078" s="7" t="s">
        <v>31</v>
      </c>
      <c r="C1078" s="6" t="s">
        <v>789</v>
      </c>
      <c r="D1078" s="7" t="s">
        <v>793</v>
      </c>
      <c r="E1078" s="8">
        <v>1</v>
      </c>
      <c r="F1078" s="7">
        <v>7107358</v>
      </c>
      <c r="G1078" s="7" t="s">
        <v>68</v>
      </c>
      <c r="H1078" s="7" t="s">
        <v>756</v>
      </c>
      <c r="I1078" s="7" t="s">
        <v>44</v>
      </c>
      <c r="J1078" s="19" t="str">
        <f>IFERROR(INDEX('Employee Info'!$C$3:$E$200,MATCH(Data6[[#This Row],[Name:]],'Employee Info'!$B$3:$B$200,0),MATCH(Data6[[#This Row],[Hours Type:]],'Employee Info'!$C$2:$E$2,0)),"")</f>
        <v/>
      </c>
      <c r="K1078" s="19" t="str">
        <f>IFERROR(INDEX('Employee Info'!$C$3:$J$200,MATCH(Data6[[#This Row],[Name:]],'Employee Info'!$B$3:$B$200,0),MATCH(Data6[[#Headers],[Truck]],'Employee Info'!$C$2:$J$2,0)),"")</f>
        <v/>
      </c>
      <c r="L1078" s="19" t="str">
        <f>IFERROR(INDEX('Employee Info'!$C$3:$J$200,MATCH(Data6[[#This Row],[Name:]],'Employee Info'!$B$3:$B$200,0),MATCH(Data6[[#Headers],[Phone]],'Employee Info'!$C$2:$J$2,0)),"")</f>
        <v/>
      </c>
      <c r="M1078" s="19" t="str">
        <f>IFERROR(INDEX('Employee Info'!$C$3:$J$200,MATCH(Data6[[#This Row],[Name:]],'Employee Info'!$B$3:$B$200,0),MATCH(Data6[[#Headers],[Tech]],'Employee Info'!$C$2:$J$2,0)),"")</f>
        <v/>
      </c>
      <c r="N1078" s="19" t="str">
        <f>IFERROR(INDEX('Employee Info'!$C$3:$J$200,MATCH(Data6[[#This Row],[Name:]],'Employee Info'!$B$3:$B$200,0),MATCH(Data6[[#Headers],[Other]],'Employee Info'!$C$2:$J$2,0)),"")</f>
        <v/>
      </c>
      <c r="O1078" s="19">
        <f>IFERROR((Data6[[#This Row],[Hours:]]*SUM(Data6[[#This Row],[Rate]:[Other]])),"")</f>
        <v>0</v>
      </c>
      <c r="P1078" s="7" t="str">
        <f>IF(Data6[[#This Row],[WO'#:]]="","Riley #","WO#")</f>
        <v>WO#</v>
      </c>
      <c r="Q1078" s="7">
        <f>IFERROR(WEEKNUM(Data6[[#This Row],[Date:]]),"")</f>
        <v>24</v>
      </c>
      <c r="R1078" s="6">
        <f t="shared" si="48"/>
        <v>45452</v>
      </c>
      <c r="S1078" s="6">
        <f>Data6[[#This Row],[Week Start]]+7</f>
        <v>45459</v>
      </c>
      <c r="T1078" s="7" t="str">
        <f t="shared" si="49"/>
        <v>6/9/2024 - 6/16/2024</v>
      </c>
      <c r="U1078" s="7" t="str">
        <f t="shared" si="50"/>
        <v>Time Card</v>
      </c>
      <c r="V1078" s="8" t="str">
        <f>RIGHT(TEXT(Data6[[#This Row],[Date:]],"mmddyyyy"),4)</f>
        <v>2024</v>
      </c>
      <c r="W1078" s="8" t="str">
        <f>MID(TEXT(Data6[[#This Row],[Date:]],"mmddyyyy"),3,2)</f>
        <v>14</v>
      </c>
      <c r="X1078" s="8" t="str">
        <f>LEFT(TEXT(Data6[[#This Row],[Date:]],"mmddyyyy"),2)</f>
        <v>06</v>
      </c>
      <c r="Y1078" s="6">
        <f>DATE(Data6[[#This Row],[Year]],Data6[[#This Row],[Month]],Data6[[#This Row],[Day]])</f>
        <v>45457</v>
      </c>
    </row>
    <row r="1079" spans="1:25">
      <c r="A1079" s="5">
        <v>45457.56341516204</v>
      </c>
      <c r="B1079" s="7" t="s">
        <v>34</v>
      </c>
      <c r="C1079" s="6" t="s">
        <v>789</v>
      </c>
      <c r="D1079" s="7" t="s">
        <v>794</v>
      </c>
      <c r="E1079" s="8">
        <v>1</v>
      </c>
      <c r="F1079" s="7">
        <v>7107358</v>
      </c>
      <c r="G1079" s="7" t="s">
        <v>68</v>
      </c>
      <c r="H1079" s="7" t="s">
        <v>756</v>
      </c>
      <c r="I1079" s="7" t="s">
        <v>44</v>
      </c>
      <c r="J1079" s="19" t="str">
        <f>IFERROR(INDEX('Employee Info'!$C$3:$E$200,MATCH(Data6[[#This Row],[Name:]],'Employee Info'!$B$3:$B$200,0),MATCH(Data6[[#This Row],[Hours Type:]],'Employee Info'!$C$2:$E$2,0)),"")</f>
        <v/>
      </c>
      <c r="K1079" s="19" t="str">
        <f>IFERROR(INDEX('Employee Info'!$C$3:$J$200,MATCH(Data6[[#This Row],[Name:]],'Employee Info'!$B$3:$B$200,0),MATCH(Data6[[#Headers],[Truck]],'Employee Info'!$C$2:$J$2,0)),"")</f>
        <v/>
      </c>
      <c r="L1079" s="19" t="str">
        <f>IFERROR(INDEX('Employee Info'!$C$3:$J$200,MATCH(Data6[[#This Row],[Name:]],'Employee Info'!$B$3:$B$200,0),MATCH(Data6[[#Headers],[Phone]],'Employee Info'!$C$2:$J$2,0)),"")</f>
        <v/>
      </c>
      <c r="M1079" s="19" t="str">
        <f>IFERROR(INDEX('Employee Info'!$C$3:$J$200,MATCH(Data6[[#This Row],[Name:]],'Employee Info'!$B$3:$B$200,0),MATCH(Data6[[#Headers],[Tech]],'Employee Info'!$C$2:$J$2,0)),"")</f>
        <v/>
      </c>
      <c r="N1079" s="19" t="str">
        <f>IFERROR(INDEX('Employee Info'!$C$3:$J$200,MATCH(Data6[[#This Row],[Name:]],'Employee Info'!$B$3:$B$200,0),MATCH(Data6[[#Headers],[Other]],'Employee Info'!$C$2:$J$2,0)),"")</f>
        <v/>
      </c>
      <c r="O1079" s="19">
        <f>IFERROR((Data6[[#This Row],[Hours:]]*SUM(Data6[[#This Row],[Rate]:[Other]])),"")</f>
        <v>0</v>
      </c>
      <c r="P1079" s="7" t="str">
        <f>IF(Data6[[#This Row],[WO'#:]]="","Riley #","WO#")</f>
        <v>WO#</v>
      </c>
      <c r="Q1079" s="7">
        <f>IFERROR(WEEKNUM(Data6[[#This Row],[Date:]]),"")</f>
        <v>24</v>
      </c>
      <c r="R1079" s="6">
        <f t="shared" si="48"/>
        <v>45452</v>
      </c>
      <c r="S1079" s="6">
        <f>Data6[[#This Row],[Week Start]]+7</f>
        <v>45459</v>
      </c>
      <c r="T1079" s="7" t="str">
        <f t="shared" si="49"/>
        <v>6/9/2024 - 6/16/2024</v>
      </c>
      <c r="U1079" s="7" t="str">
        <f t="shared" si="50"/>
        <v>Time Card</v>
      </c>
      <c r="V1079" s="8" t="str">
        <f>RIGHT(TEXT(Data6[[#This Row],[Date:]],"mmddyyyy"),4)</f>
        <v>2024</v>
      </c>
      <c r="W1079" s="8" t="str">
        <f>MID(TEXT(Data6[[#This Row],[Date:]],"mmddyyyy"),3,2)</f>
        <v>14</v>
      </c>
      <c r="X1079" s="8" t="str">
        <f>LEFT(TEXT(Data6[[#This Row],[Date:]],"mmddyyyy"),2)</f>
        <v>06</v>
      </c>
      <c r="Y1079" s="6">
        <f>DATE(Data6[[#This Row],[Year]],Data6[[#This Row],[Month]],Data6[[#This Row],[Day]])</f>
        <v>45457</v>
      </c>
    </row>
    <row r="1080" spans="1:25">
      <c r="A1080" s="5">
        <v>45457.429070601851</v>
      </c>
      <c r="B1080" s="7" t="s">
        <v>31</v>
      </c>
      <c r="C1080" s="6" t="s">
        <v>789</v>
      </c>
      <c r="D1080" s="7" t="s">
        <v>795</v>
      </c>
      <c r="E1080" s="8">
        <v>4</v>
      </c>
      <c r="F1080" s="7" t="s">
        <v>68</v>
      </c>
      <c r="G1080" s="7" t="s">
        <v>68</v>
      </c>
      <c r="H1080" s="7" t="s">
        <v>380</v>
      </c>
      <c r="I1080" s="7" t="s">
        <v>44</v>
      </c>
      <c r="J1080" s="19" t="str">
        <f>IFERROR(INDEX('Employee Info'!$C$3:$E$200,MATCH(Data6[[#This Row],[Name:]],'Employee Info'!$B$3:$B$200,0),MATCH(Data6[[#This Row],[Hours Type:]],'Employee Info'!$C$2:$E$2,0)),"")</f>
        <v/>
      </c>
      <c r="K1080" s="19" t="str">
        <f>IFERROR(INDEX('Employee Info'!$C$3:$J$200,MATCH(Data6[[#This Row],[Name:]],'Employee Info'!$B$3:$B$200,0),MATCH(Data6[[#Headers],[Truck]],'Employee Info'!$C$2:$J$2,0)),"")</f>
        <v/>
      </c>
      <c r="L1080" s="19" t="str">
        <f>IFERROR(INDEX('Employee Info'!$C$3:$J$200,MATCH(Data6[[#This Row],[Name:]],'Employee Info'!$B$3:$B$200,0),MATCH(Data6[[#Headers],[Phone]],'Employee Info'!$C$2:$J$2,0)),"")</f>
        <v/>
      </c>
      <c r="M1080" s="19" t="str">
        <f>IFERROR(INDEX('Employee Info'!$C$3:$J$200,MATCH(Data6[[#This Row],[Name:]],'Employee Info'!$B$3:$B$200,0),MATCH(Data6[[#Headers],[Tech]],'Employee Info'!$C$2:$J$2,0)),"")</f>
        <v/>
      </c>
      <c r="N1080" s="19" t="str">
        <f>IFERROR(INDEX('Employee Info'!$C$3:$J$200,MATCH(Data6[[#This Row],[Name:]],'Employee Info'!$B$3:$B$200,0),MATCH(Data6[[#Headers],[Other]],'Employee Info'!$C$2:$J$2,0)),"")</f>
        <v/>
      </c>
      <c r="O1080" s="19">
        <f>IFERROR((Data6[[#This Row],[Hours:]]*SUM(Data6[[#This Row],[Rate]:[Other]])),"")</f>
        <v>0</v>
      </c>
      <c r="P1080" s="7" t="str">
        <f>IF(Data6[[#This Row],[WO'#:]]="","Riley #","WO#")</f>
        <v>Riley #</v>
      </c>
      <c r="Q1080" s="7">
        <f>IFERROR(WEEKNUM(Data6[[#This Row],[Date:]]),"")</f>
        <v>24</v>
      </c>
      <c r="R1080" s="6">
        <f t="shared" si="48"/>
        <v>45452</v>
      </c>
      <c r="S1080" s="6">
        <f>Data6[[#This Row],[Week Start]]+7</f>
        <v>45459</v>
      </c>
      <c r="T1080" s="7" t="str">
        <f t="shared" si="49"/>
        <v>6/9/2024 - 6/16/2024</v>
      </c>
      <c r="U1080" s="7" t="str">
        <f t="shared" si="50"/>
        <v>Time Card</v>
      </c>
      <c r="V1080" s="8" t="str">
        <f>RIGHT(TEXT(Data6[[#This Row],[Date:]],"mmddyyyy"),4)</f>
        <v>2024</v>
      </c>
      <c r="W1080" s="8" t="str">
        <f>MID(TEXT(Data6[[#This Row],[Date:]],"mmddyyyy"),3,2)</f>
        <v>14</v>
      </c>
      <c r="X1080" s="8" t="str">
        <f>LEFT(TEXT(Data6[[#This Row],[Date:]],"mmddyyyy"),2)</f>
        <v>06</v>
      </c>
      <c r="Y1080" s="6">
        <f>DATE(Data6[[#This Row],[Year]],Data6[[#This Row],[Month]],Data6[[#This Row],[Day]])</f>
        <v>45457</v>
      </c>
    </row>
    <row r="1081" spans="1:25">
      <c r="A1081" s="5">
        <v>45457.56167210648</v>
      </c>
      <c r="B1081" s="7" t="s">
        <v>34</v>
      </c>
      <c r="C1081" s="6" t="s">
        <v>789</v>
      </c>
      <c r="D1081" s="7" t="s">
        <v>797</v>
      </c>
      <c r="E1081" s="8">
        <v>4</v>
      </c>
      <c r="F1081" s="7" t="s">
        <v>68</v>
      </c>
      <c r="G1081" s="7" t="s">
        <v>68</v>
      </c>
      <c r="H1081" s="7" t="s">
        <v>380</v>
      </c>
      <c r="I1081" s="7" t="s">
        <v>44</v>
      </c>
      <c r="J1081" s="19" t="str">
        <f>IFERROR(INDEX('Employee Info'!$C$3:$E$200,MATCH(Data6[[#This Row],[Name:]],'Employee Info'!$B$3:$B$200,0),MATCH(Data6[[#This Row],[Hours Type:]],'Employee Info'!$C$2:$E$2,0)),"")</f>
        <v/>
      </c>
      <c r="K1081" s="19" t="str">
        <f>IFERROR(INDEX('Employee Info'!$C$3:$J$200,MATCH(Data6[[#This Row],[Name:]],'Employee Info'!$B$3:$B$200,0),MATCH(Data6[[#Headers],[Truck]],'Employee Info'!$C$2:$J$2,0)),"")</f>
        <v/>
      </c>
      <c r="L1081" s="19" t="str">
        <f>IFERROR(INDEX('Employee Info'!$C$3:$J$200,MATCH(Data6[[#This Row],[Name:]],'Employee Info'!$B$3:$B$200,0),MATCH(Data6[[#Headers],[Phone]],'Employee Info'!$C$2:$J$2,0)),"")</f>
        <v/>
      </c>
      <c r="M1081" s="19" t="str">
        <f>IFERROR(INDEX('Employee Info'!$C$3:$J$200,MATCH(Data6[[#This Row],[Name:]],'Employee Info'!$B$3:$B$200,0),MATCH(Data6[[#Headers],[Tech]],'Employee Info'!$C$2:$J$2,0)),"")</f>
        <v/>
      </c>
      <c r="N1081" s="19" t="str">
        <f>IFERROR(INDEX('Employee Info'!$C$3:$J$200,MATCH(Data6[[#This Row],[Name:]],'Employee Info'!$B$3:$B$200,0),MATCH(Data6[[#Headers],[Other]],'Employee Info'!$C$2:$J$2,0)),"")</f>
        <v/>
      </c>
      <c r="O1081" s="19">
        <f>IFERROR((Data6[[#This Row],[Hours:]]*SUM(Data6[[#This Row],[Rate]:[Other]])),"")</f>
        <v>0</v>
      </c>
      <c r="P1081" s="7" t="str">
        <f>IF(Data6[[#This Row],[WO'#:]]="","Riley #","WO#")</f>
        <v>Riley #</v>
      </c>
      <c r="Q1081" s="7">
        <f>IFERROR(WEEKNUM(Data6[[#This Row],[Date:]]),"")</f>
        <v>24</v>
      </c>
      <c r="R1081" s="6">
        <f t="shared" si="48"/>
        <v>45452</v>
      </c>
      <c r="S1081" s="6">
        <f>Data6[[#This Row],[Week Start]]+7</f>
        <v>45459</v>
      </c>
      <c r="T1081" s="7" t="str">
        <f t="shared" si="49"/>
        <v>6/9/2024 - 6/16/2024</v>
      </c>
      <c r="U1081" s="7" t="str">
        <f t="shared" si="50"/>
        <v>Time Card</v>
      </c>
      <c r="V1081" s="8" t="str">
        <f>RIGHT(TEXT(Data6[[#This Row],[Date:]],"mmddyyyy"),4)</f>
        <v>2024</v>
      </c>
      <c r="W1081" s="8" t="str">
        <f>MID(TEXT(Data6[[#This Row],[Date:]],"mmddyyyy"),3,2)</f>
        <v>14</v>
      </c>
      <c r="X1081" s="8" t="str">
        <f>LEFT(TEXT(Data6[[#This Row],[Date:]],"mmddyyyy"),2)</f>
        <v>06</v>
      </c>
      <c r="Y1081" s="6">
        <f>DATE(Data6[[#This Row],[Year]],Data6[[#This Row],[Month]],Data6[[#This Row],[Day]])</f>
        <v>45457</v>
      </c>
    </row>
    <row r="1082" spans="1:25">
      <c r="A1082" s="5">
        <v>45457.429933333333</v>
      </c>
      <c r="B1082" s="7" t="s">
        <v>35</v>
      </c>
      <c r="C1082" s="6" t="s">
        <v>789</v>
      </c>
      <c r="D1082" s="7" t="s">
        <v>648</v>
      </c>
      <c r="E1082" s="8">
        <v>8</v>
      </c>
      <c r="F1082" s="7" t="s">
        <v>68</v>
      </c>
      <c r="G1082" s="7" t="s">
        <v>68</v>
      </c>
      <c r="H1082" s="7" t="s">
        <v>649</v>
      </c>
      <c r="I1082" s="7" t="s">
        <v>44</v>
      </c>
      <c r="J1082" s="19" t="str">
        <f>IFERROR(INDEX('Employee Info'!$C$3:$E$200,MATCH(Data6[[#This Row],[Name:]],'Employee Info'!$B$3:$B$200,0),MATCH(Data6[[#This Row],[Hours Type:]],'Employee Info'!$C$2:$E$2,0)),"")</f>
        <v/>
      </c>
      <c r="K1082" s="19" t="str">
        <f>IFERROR(INDEX('Employee Info'!$C$3:$J$200,MATCH(Data6[[#This Row],[Name:]],'Employee Info'!$B$3:$B$200,0),MATCH(Data6[[#Headers],[Truck]],'Employee Info'!$C$2:$J$2,0)),"")</f>
        <v/>
      </c>
      <c r="L1082" s="19" t="str">
        <f>IFERROR(INDEX('Employee Info'!$C$3:$J$200,MATCH(Data6[[#This Row],[Name:]],'Employee Info'!$B$3:$B$200,0),MATCH(Data6[[#Headers],[Phone]],'Employee Info'!$C$2:$J$2,0)),"")</f>
        <v/>
      </c>
      <c r="M1082" s="19" t="str">
        <f>IFERROR(INDEX('Employee Info'!$C$3:$J$200,MATCH(Data6[[#This Row],[Name:]],'Employee Info'!$B$3:$B$200,0),MATCH(Data6[[#Headers],[Tech]],'Employee Info'!$C$2:$J$2,0)),"")</f>
        <v/>
      </c>
      <c r="N1082" s="19" t="str">
        <f>IFERROR(INDEX('Employee Info'!$C$3:$J$200,MATCH(Data6[[#This Row],[Name:]],'Employee Info'!$B$3:$B$200,0),MATCH(Data6[[#Headers],[Other]],'Employee Info'!$C$2:$J$2,0)),"")</f>
        <v/>
      </c>
      <c r="O1082" s="19">
        <f>IFERROR((Data6[[#This Row],[Hours:]]*SUM(Data6[[#This Row],[Rate]:[Other]])),"")</f>
        <v>0</v>
      </c>
      <c r="P1082" s="7" t="str">
        <f>IF(Data6[[#This Row],[WO'#:]]="","Riley #","WO#")</f>
        <v>Riley #</v>
      </c>
      <c r="Q1082" s="7">
        <f>IFERROR(WEEKNUM(Data6[[#This Row],[Date:]]),"")</f>
        <v>24</v>
      </c>
      <c r="R1082" s="6">
        <f t="shared" si="48"/>
        <v>45452</v>
      </c>
      <c r="S1082" s="6">
        <f>Data6[[#This Row],[Week Start]]+7</f>
        <v>45459</v>
      </c>
      <c r="T1082" s="7" t="str">
        <f t="shared" si="49"/>
        <v>6/9/2024 - 6/16/2024</v>
      </c>
      <c r="U1082" s="7" t="str">
        <f t="shared" si="50"/>
        <v>Time Card</v>
      </c>
      <c r="V1082" s="8" t="str">
        <f>RIGHT(TEXT(Data6[[#This Row],[Date:]],"mmddyyyy"),4)</f>
        <v>2024</v>
      </c>
      <c r="W1082" s="8" t="str">
        <f>MID(TEXT(Data6[[#This Row],[Date:]],"mmddyyyy"),3,2)</f>
        <v>14</v>
      </c>
      <c r="X1082" s="8" t="str">
        <f>LEFT(TEXT(Data6[[#This Row],[Date:]],"mmddyyyy"),2)</f>
        <v>06</v>
      </c>
      <c r="Y1082" s="6">
        <f>DATE(Data6[[#This Row],[Year]],Data6[[#This Row],[Month]],Data6[[#This Row],[Day]])</f>
        <v>45457</v>
      </c>
    </row>
    <row r="1083" spans="1:25">
      <c r="A1083" s="5">
        <v>45457.430031018521</v>
      </c>
      <c r="B1083" s="7" t="s">
        <v>23</v>
      </c>
      <c r="C1083" s="6" t="s">
        <v>789</v>
      </c>
      <c r="D1083" s="7" t="s">
        <v>648</v>
      </c>
      <c r="E1083" s="8">
        <v>8</v>
      </c>
      <c r="F1083" s="7" t="s">
        <v>68</v>
      </c>
      <c r="G1083" s="7" t="s">
        <v>68</v>
      </c>
      <c r="H1083" s="7" t="s">
        <v>649</v>
      </c>
      <c r="I1083" s="7" t="s">
        <v>44</v>
      </c>
      <c r="J1083" s="19" t="str">
        <f>IFERROR(INDEX('Employee Info'!$C$3:$E$200,MATCH(Data6[[#This Row],[Name:]],'Employee Info'!$B$3:$B$200,0),MATCH(Data6[[#This Row],[Hours Type:]],'Employee Info'!$C$2:$E$2,0)),"")</f>
        <v/>
      </c>
      <c r="K1083" s="19" t="str">
        <f>IFERROR(INDEX('Employee Info'!$C$3:$J$200,MATCH(Data6[[#This Row],[Name:]],'Employee Info'!$B$3:$B$200,0),MATCH(Data6[[#Headers],[Truck]],'Employee Info'!$C$2:$J$2,0)),"")</f>
        <v/>
      </c>
      <c r="L1083" s="19" t="str">
        <f>IFERROR(INDEX('Employee Info'!$C$3:$J$200,MATCH(Data6[[#This Row],[Name:]],'Employee Info'!$B$3:$B$200,0),MATCH(Data6[[#Headers],[Phone]],'Employee Info'!$C$2:$J$2,0)),"")</f>
        <v/>
      </c>
      <c r="M1083" s="19" t="str">
        <f>IFERROR(INDEX('Employee Info'!$C$3:$J$200,MATCH(Data6[[#This Row],[Name:]],'Employee Info'!$B$3:$B$200,0),MATCH(Data6[[#Headers],[Tech]],'Employee Info'!$C$2:$J$2,0)),"")</f>
        <v/>
      </c>
      <c r="N1083" s="19" t="str">
        <f>IFERROR(INDEX('Employee Info'!$C$3:$J$200,MATCH(Data6[[#This Row],[Name:]],'Employee Info'!$B$3:$B$200,0),MATCH(Data6[[#Headers],[Other]],'Employee Info'!$C$2:$J$2,0)),"")</f>
        <v/>
      </c>
      <c r="O1083" s="19">
        <f>IFERROR((Data6[[#This Row],[Hours:]]*SUM(Data6[[#This Row],[Rate]:[Other]])),"")</f>
        <v>0</v>
      </c>
      <c r="P1083" s="7" t="str">
        <f>IF(Data6[[#This Row],[WO'#:]]="","Riley #","WO#")</f>
        <v>Riley #</v>
      </c>
      <c r="Q1083" s="7">
        <f>IFERROR(WEEKNUM(Data6[[#This Row],[Date:]]),"")</f>
        <v>24</v>
      </c>
      <c r="R1083" s="6">
        <f t="shared" si="48"/>
        <v>45452</v>
      </c>
      <c r="S1083" s="6">
        <f>Data6[[#This Row],[Week Start]]+7</f>
        <v>45459</v>
      </c>
      <c r="T1083" s="7" t="str">
        <f t="shared" si="49"/>
        <v>6/9/2024 - 6/16/2024</v>
      </c>
      <c r="U1083" s="7" t="str">
        <f t="shared" si="50"/>
        <v>Time Card</v>
      </c>
      <c r="V1083" s="8" t="str">
        <f>RIGHT(TEXT(Data6[[#This Row],[Date:]],"mmddyyyy"),4)</f>
        <v>2024</v>
      </c>
      <c r="W1083" s="8" t="str">
        <f>MID(TEXT(Data6[[#This Row],[Date:]],"mmddyyyy"),3,2)</f>
        <v>14</v>
      </c>
      <c r="X1083" s="8" t="str">
        <f>LEFT(TEXT(Data6[[#This Row],[Date:]],"mmddyyyy"),2)</f>
        <v>06</v>
      </c>
      <c r="Y1083" s="6">
        <f>DATE(Data6[[#This Row],[Year]],Data6[[#This Row],[Month]],Data6[[#This Row],[Day]])</f>
        <v>45457</v>
      </c>
    </row>
    <row r="1084" spans="1:25">
      <c r="A1084" s="5">
        <v>45457.496427546299</v>
      </c>
      <c r="B1084" s="7" t="s">
        <v>66</v>
      </c>
      <c r="C1084" s="6" t="s">
        <v>789</v>
      </c>
      <c r="D1084" s="7" t="s">
        <v>796</v>
      </c>
      <c r="E1084" s="8">
        <v>1</v>
      </c>
      <c r="F1084" s="7" t="s">
        <v>68</v>
      </c>
      <c r="G1084" s="7" t="s">
        <v>68</v>
      </c>
      <c r="H1084" s="7" t="s">
        <v>649</v>
      </c>
      <c r="I1084" s="7" t="s">
        <v>44</v>
      </c>
      <c r="J1084" s="19" t="str">
        <f>IFERROR(INDEX('Employee Info'!$C$3:$E$200,MATCH(Data6[[#This Row],[Name:]],'Employee Info'!$B$3:$B$200,0),MATCH(Data6[[#This Row],[Hours Type:]],'Employee Info'!$C$2:$E$2,0)),"")</f>
        <v/>
      </c>
      <c r="K1084" s="19" t="str">
        <f>IFERROR(INDEX('Employee Info'!$C$3:$J$200,MATCH(Data6[[#This Row],[Name:]],'Employee Info'!$B$3:$B$200,0),MATCH(Data6[[#Headers],[Truck]],'Employee Info'!$C$2:$J$2,0)),"")</f>
        <v/>
      </c>
      <c r="L1084" s="19" t="str">
        <f>IFERROR(INDEX('Employee Info'!$C$3:$J$200,MATCH(Data6[[#This Row],[Name:]],'Employee Info'!$B$3:$B$200,0),MATCH(Data6[[#Headers],[Phone]],'Employee Info'!$C$2:$J$2,0)),"")</f>
        <v/>
      </c>
      <c r="M1084" s="19" t="str">
        <f>IFERROR(INDEX('Employee Info'!$C$3:$J$200,MATCH(Data6[[#This Row],[Name:]],'Employee Info'!$B$3:$B$200,0),MATCH(Data6[[#Headers],[Tech]],'Employee Info'!$C$2:$J$2,0)),"")</f>
        <v/>
      </c>
      <c r="N1084" s="19" t="str">
        <f>IFERROR(INDEX('Employee Info'!$C$3:$J$200,MATCH(Data6[[#This Row],[Name:]],'Employee Info'!$B$3:$B$200,0),MATCH(Data6[[#Headers],[Other]],'Employee Info'!$C$2:$J$2,0)),"")</f>
        <v/>
      </c>
      <c r="O1084" s="19">
        <f>IFERROR((Data6[[#This Row],[Hours:]]*SUM(Data6[[#This Row],[Rate]:[Other]])),"")</f>
        <v>0</v>
      </c>
      <c r="P1084" s="7" t="str">
        <f>IF(Data6[[#This Row],[WO'#:]]="","Riley #","WO#")</f>
        <v>Riley #</v>
      </c>
      <c r="Q1084" s="7">
        <f>IFERROR(WEEKNUM(Data6[[#This Row],[Date:]]),"")</f>
        <v>24</v>
      </c>
      <c r="R1084" s="6">
        <f t="shared" si="48"/>
        <v>45452</v>
      </c>
      <c r="S1084" s="6">
        <f>Data6[[#This Row],[Week Start]]+7</f>
        <v>45459</v>
      </c>
      <c r="T1084" s="7" t="str">
        <f t="shared" si="49"/>
        <v>6/9/2024 - 6/16/2024</v>
      </c>
      <c r="U1084" s="7" t="str">
        <f t="shared" si="50"/>
        <v>Time Card</v>
      </c>
      <c r="V1084" s="8" t="str">
        <f>RIGHT(TEXT(Data6[[#This Row],[Date:]],"mmddyyyy"),4)</f>
        <v>2024</v>
      </c>
      <c r="W1084" s="8" t="str">
        <f>MID(TEXT(Data6[[#This Row],[Date:]],"mmddyyyy"),3,2)</f>
        <v>14</v>
      </c>
      <c r="X1084" s="8" t="str">
        <f>LEFT(TEXT(Data6[[#This Row],[Date:]],"mmddyyyy"),2)</f>
        <v>06</v>
      </c>
      <c r="Y1084" s="6">
        <f>DATE(Data6[[#This Row],[Year]],Data6[[#This Row],[Month]],Data6[[#This Row],[Day]])</f>
        <v>45457</v>
      </c>
    </row>
    <row r="1085" spans="1:25">
      <c r="A1085" s="5">
        <v>45457.563959143517</v>
      </c>
      <c r="B1085" s="7" t="s">
        <v>34</v>
      </c>
      <c r="C1085" s="6" t="s">
        <v>789</v>
      </c>
      <c r="D1085" s="7" t="s">
        <v>798</v>
      </c>
      <c r="E1085" s="8">
        <v>1</v>
      </c>
      <c r="F1085" s="7" t="s">
        <v>68</v>
      </c>
      <c r="G1085" s="7" t="s">
        <v>68</v>
      </c>
      <c r="H1085" s="7" t="s">
        <v>460</v>
      </c>
      <c r="I1085" s="7" t="s">
        <v>44</v>
      </c>
      <c r="J1085" s="19" t="str">
        <f>IFERROR(INDEX('Employee Info'!$C$3:$E$200,MATCH(Data6[[#This Row],[Name:]],'Employee Info'!$B$3:$B$200,0),MATCH(Data6[[#This Row],[Hours Type:]],'Employee Info'!$C$2:$E$2,0)),"")</f>
        <v/>
      </c>
      <c r="K1085" s="19" t="str">
        <f>IFERROR(INDEX('Employee Info'!$C$3:$J$200,MATCH(Data6[[#This Row],[Name:]],'Employee Info'!$B$3:$B$200,0),MATCH(Data6[[#Headers],[Truck]],'Employee Info'!$C$2:$J$2,0)),"")</f>
        <v/>
      </c>
      <c r="L1085" s="19" t="str">
        <f>IFERROR(INDEX('Employee Info'!$C$3:$J$200,MATCH(Data6[[#This Row],[Name:]],'Employee Info'!$B$3:$B$200,0),MATCH(Data6[[#Headers],[Phone]],'Employee Info'!$C$2:$J$2,0)),"")</f>
        <v/>
      </c>
      <c r="M1085" s="19" t="str">
        <f>IFERROR(INDEX('Employee Info'!$C$3:$J$200,MATCH(Data6[[#This Row],[Name:]],'Employee Info'!$B$3:$B$200,0),MATCH(Data6[[#Headers],[Tech]],'Employee Info'!$C$2:$J$2,0)),"")</f>
        <v/>
      </c>
      <c r="N1085" s="19" t="str">
        <f>IFERROR(INDEX('Employee Info'!$C$3:$J$200,MATCH(Data6[[#This Row],[Name:]],'Employee Info'!$B$3:$B$200,0),MATCH(Data6[[#Headers],[Other]],'Employee Info'!$C$2:$J$2,0)),"")</f>
        <v/>
      </c>
      <c r="O1085" s="19">
        <f>IFERROR((Data6[[#This Row],[Hours:]]*SUM(Data6[[#This Row],[Rate]:[Other]])),"")</f>
        <v>0</v>
      </c>
      <c r="P1085" s="7" t="str">
        <f>IF(Data6[[#This Row],[WO'#:]]="","Riley #","WO#")</f>
        <v>Riley #</v>
      </c>
      <c r="Q1085" s="7">
        <f>IFERROR(WEEKNUM(Data6[[#This Row],[Date:]]),"")</f>
        <v>24</v>
      </c>
      <c r="R1085" s="6">
        <f t="shared" si="48"/>
        <v>45452</v>
      </c>
      <c r="S1085" s="6">
        <f>Data6[[#This Row],[Week Start]]+7</f>
        <v>45459</v>
      </c>
      <c r="T1085" s="7" t="str">
        <f t="shared" si="49"/>
        <v>6/9/2024 - 6/16/2024</v>
      </c>
      <c r="U1085" s="7" t="str">
        <f t="shared" si="50"/>
        <v>Time Card</v>
      </c>
      <c r="V1085" s="8" t="str">
        <f>RIGHT(TEXT(Data6[[#This Row],[Date:]],"mmddyyyy"),4)</f>
        <v>2024</v>
      </c>
      <c r="W1085" s="8" t="str">
        <f>MID(TEXT(Data6[[#This Row],[Date:]],"mmddyyyy"),3,2)</f>
        <v>14</v>
      </c>
      <c r="X1085" s="8" t="str">
        <f>LEFT(TEXT(Data6[[#This Row],[Date:]],"mmddyyyy"),2)</f>
        <v>06</v>
      </c>
      <c r="Y1085" s="6">
        <f>DATE(Data6[[#This Row],[Year]],Data6[[#This Row],[Month]],Data6[[#This Row],[Day]])</f>
        <v>45457</v>
      </c>
    </row>
    <row r="1086" spans="1:25">
      <c r="A1086" s="5">
        <v>45457.427491898146</v>
      </c>
      <c r="B1086" s="7" t="s">
        <v>31</v>
      </c>
      <c r="C1086" s="6" t="s">
        <v>789</v>
      </c>
      <c r="D1086" s="7" t="s">
        <v>799</v>
      </c>
      <c r="E1086" s="8">
        <v>1</v>
      </c>
      <c r="G1086" s="7" t="s">
        <v>68</v>
      </c>
      <c r="H1086" s="7" t="s">
        <v>697</v>
      </c>
      <c r="I1086" s="7" t="s">
        <v>44</v>
      </c>
      <c r="J1086" s="19" t="str">
        <f>IFERROR(INDEX('Employee Info'!$C$3:$E$200,MATCH(Data6[[#This Row],[Name:]],'Employee Info'!$B$3:$B$200,0),MATCH(Data6[[#This Row],[Hours Type:]],'Employee Info'!$C$2:$E$2,0)),"")</f>
        <v/>
      </c>
      <c r="K1086" s="19" t="str">
        <f>IFERROR(INDEX('Employee Info'!$C$3:$J$200,MATCH(Data6[[#This Row],[Name:]],'Employee Info'!$B$3:$B$200,0),MATCH(Data6[[#Headers],[Truck]],'Employee Info'!$C$2:$J$2,0)),"")</f>
        <v/>
      </c>
      <c r="L1086" s="19" t="str">
        <f>IFERROR(INDEX('Employee Info'!$C$3:$J$200,MATCH(Data6[[#This Row],[Name:]],'Employee Info'!$B$3:$B$200,0),MATCH(Data6[[#Headers],[Phone]],'Employee Info'!$C$2:$J$2,0)),"")</f>
        <v/>
      </c>
      <c r="M1086" s="19" t="str">
        <f>IFERROR(INDEX('Employee Info'!$C$3:$J$200,MATCH(Data6[[#This Row],[Name:]],'Employee Info'!$B$3:$B$200,0),MATCH(Data6[[#Headers],[Tech]],'Employee Info'!$C$2:$J$2,0)),"")</f>
        <v/>
      </c>
      <c r="N1086" s="19" t="str">
        <f>IFERROR(INDEX('Employee Info'!$C$3:$J$200,MATCH(Data6[[#This Row],[Name:]],'Employee Info'!$B$3:$B$200,0),MATCH(Data6[[#Headers],[Other]],'Employee Info'!$C$2:$J$2,0)),"")</f>
        <v/>
      </c>
      <c r="O1086" s="19">
        <f>IFERROR((Data6[[#This Row],[Hours:]]*SUM(Data6[[#This Row],[Rate]:[Other]])),"")</f>
        <v>0</v>
      </c>
      <c r="P1086" s="7" t="str">
        <f>IF(Data6[[#This Row],[WO'#:]]="","Riley #","WO#")</f>
        <v>Riley #</v>
      </c>
      <c r="Q1086" s="7">
        <f>IFERROR(WEEKNUM(Data6[[#This Row],[Date:]]),"")</f>
        <v>24</v>
      </c>
      <c r="R1086" s="6">
        <f t="shared" si="48"/>
        <v>45452</v>
      </c>
      <c r="S1086" s="6">
        <f>Data6[[#This Row],[Week Start]]+7</f>
        <v>45459</v>
      </c>
      <c r="T1086" s="7" t="str">
        <f t="shared" si="49"/>
        <v>6/9/2024 - 6/16/2024</v>
      </c>
      <c r="U1086" s="7" t="str">
        <f t="shared" si="50"/>
        <v>Time Card</v>
      </c>
      <c r="V1086" s="8" t="str">
        <f>RIGHT(TEXT(Data6[[#This Row],[Date:]],"mmddyyyy"),4)</f>
        <v>2024</v>
      </c>
      <c r="W1086" s="8" t="str">
        <f>MID(TEXT(Data6[[#This Row],[Date:]],"mmddyyyy"),3,2)</f>
        <v>14</v>
      </c>
      <c r="X1086" s="8" t="str">
        <f>LEFT(TEXT(Data6[[#This Row],[Date:]],"mmddyyyy"),2)</f>
        <v>06</v>
      </c>
      <c r="Y1086" s="6">
        <f>DATE(Data6[[#This Row],[Year]],Data6[[#This Row],[Month]],Data6[[#This Row],[Day]])</f>
        <v>45457</v>
      </c>
    </row>
    <row r="1087" spans="1:25">
      <c r="A1087" s="5">
        <v>45464.600660300923</v>
      </c>
      <c r="B1087" s="7" t="s">
        <v>66</v>
      </c>
      <c r="C1087" s="6" t="s">
        <v>800</v>
      </c>
      <c r="D1087" s="7" t="s">
        <v>801</v>
      </c>
      <c r="E1087" s="8">
        <v>1</v>
      </c>
      <c r="F1087" s="7">
        <v>20028</v>
      </c>
      <c r="G1087" s="7" t="s">
        <v>68</v>
      </c>
      <c r="H1087" s="7" t="s">
        <v>756</v>
      </c>
      <c r="I1087" s="7" t="s">
        <v>45</v>
      </c>
      <c r="J1087" s="19" t="str">
        <f>IFERROR(INDEX('Employee Info'!$C$3:$E$200,MATCH(Data6[[#This Row],[Name:]],'Employee Info'!$B$3:$B$200,0),MATCH(Data6[[#This Row],[Hours Type:]],'Employee Info'!$C$2:$E$2,0)),"")</f>
        <v/>
      </c>
      <c r="K1087" s="19" t="str">
        <f>IFERROR(INDEX('Employee Info'!$C$3:$J$200,MATCH(Data6[[#This Row],[Name:]],'Employee Info'!$B$3:$B$200,0),MATCH(Data6[[#Headers],[Truck]],'Employee Info'!$C$2:$J$2,0)),"")</f>
        <v/>
      </c>
      <c r="L1087" s="19" t="str">
        <f>IFERROR(INDEX('Employee Info'!$C$3:$J$200,MATCH(Data6[[#This Row],[Name:]],'Employee Info'!$B$3:$B$200,0),MATCH(Data6[[#Headers],[Phone]],'Employee Info'!$C$2:$J$2,0)),"")</f>
        <v/>
      </c>
      <c r="M1087" s="19" t="str">
        <f>IFERROR(INDEX('Employee Info'!$C$3:$J$200,MATCH(Data6[[#This Row],[Name:]],'Employee Info'!$B$3:$B$200,0),MATCH(Data6[[#Headers],[Tech]],'Employee Info'!$C$2:$J$2,0)),"")</f>
        <v/>
      </c>
      <c r="N1087" s="19" t="str">
        <f>IFERROR(INDEX('Employee Info'!$C$3:$J$200,MATCH(Data6[[#This Row],[Name:]],'Employee Info'!$B$3:$B$200,0),MATCH(Data6[[#Headers],[Other]],'Employee Info'!$C$2:$J$2,0)),"")</f>
        <v/>
      </c>
      <c r="O1087" s="19">
        <f>IFERROR((Data6[[#This Row],[Hours:]]*SUM(Data6[[#This Row],[Rate]:[Other]])),"")</f>
        <v>0</v>
      </c>
      <c r="P1087" s="7" t="str">
        <f>IF(Data6[[#This Row],[WO'#:]]="","Riley #","WO#")</f>
        <v>WO#</v>
      </c>
      <c r="Q1087" s="7">
        <f>IFERROR(WEEKNUM(Data6[[#This Row],[Date:]]),"")</f>
        <v>25</v>
      </c>
      <c r="R1087" s="6">
        <f t="shared" si="48"/>
        <v>45459</v>
      </c>
      <c r="S1087" s="6">
        <f>Data6[[#This Row],[Week Start]]+7</f>
        <v>45466</v>
      </c>
      <c r="T1087" s="7" t="str">
        <f t="shared" si="49"/>
        <v>6/16/2024 - 6/23/2024</v>
      </c>
      <c r="U1087" s="7" t="str">
        <f t="shared" si="50"/>
        <v>Time Card</v>
      </c>
      <c r="V1087" s="8" t="str">
        <f>RIGHT(TEXT(Data6[[#This Row],[Date:]],"mmddyyyy"),4)</f>
        <v>2024</v>
      </c>
      <c r="W1087" s="8" t="str">
        <f>MID(TEXT(Data6[[#This Row],[Date:]],"mmddyyyy"),3,2)</f>
        <v>17</v>
      </c>
      <c r="X1087" s="8" t="str">
        <f>LEFT(TEXT(Data6[[#This Row],[Date:]],"mmddyyyy"),2)</f>
        <v>06</v>
      </c>
      <c r="Y1087" s="6">
        <f>DATE(Data6[[#This Row],[Year]],Data6[[#This Row],[Month]],Data6[[#This Row],[Day]])</f>
        <v>45460</v>
      </c>
    </row>
    <row r="1088" spans="1:25">
      <c r="A1088" s="5">
        <v>45460.585618171295</v>
      </c>
      <c r="B1088" s="7" t="s">
        <v>31</v>
      </c>
      <c r="C1088" s="6" t="s">
        <v>800</v>
      </c>
      <c r="D1088" s="7" t="s">
        <v>542</v>
      </c>
      <c r="E1088" s="8">
        <v>1</v>
      </c>
      <c r="F1088" s="7">
        <v>6984733</v>
      </c>
      <c r="G1088" s="7" t="s">
        <v>68</v>
      </c>
      <c r="H1088" s="7" t="s">
        <v>756</v>
      </c>
      <c r="I1088" s="7" t="s">
        <v>44</v>
      </c>
      <c r="J1088" s="19" t="str">
        <f>IFERROR(INDEX('Employee Info'!$C$3:$E$200,MATCH(Data6[[#This Row],[Name:]],'Employee Info'!$B$3:$B$200,0),MATCH(Data6[[#This Row],[Hours Type:]],'Employee Info'!$C$2:$E$2,0)),"")</f>
        <v/>
      </c>
      <c r="K1088" s="19" t="str">
        <f>IFERROR(INDEX('Employee Info'!$C$3:$J$200,MATCH(Data6[[#This Row],[Name:]],'Employee Info'!$B$3:$B$200,0),MATCH(Data6[[#Headers],[Truck]],'Employee Info'!$C$2:$J$2,0)),"")</f>
        <v/>
      </c>
      <c r="L1088" s="19" t="str">
        <f>IFERROR(INDEX('Employee Info'!$C$3:$J$200,MATCH(Data6[[#This Row],[Name:]],'Employee Info'!$B$3:$B$200,0),MATCH(Data6[[#Headers],[Phone]],'Employee Info'!$C$2:$J$2,0)),"")</f>
        <v/>
      </c>
      <c r="M1088" s="19" t="str">
        <f>IFERROR(INDEX('Employee Info'!$C$3:$J$200,MATCH(Data6[[#This Row],[Name:]],'Employee Info'!$B$3:$B$200,0),MATCH(Data6[[#Headers],[Tech]],'Employee Info'!$C$2:$J$2,0)),"")</f>
        <v/>
      </c>
      <c r="N1088" s="19" t="str">
        <f>IFERROR(INDEX('Employee Info'!$C$3:$J$200,MATCH(Data6[[#This Row],[Name:]],'Employee Info'!$B$3:$B$200,0),MATCH(Data6[[#Headers],[Other]],'Employee Info'!$C$2:$J$2,0)),"")</f>
        <v/>
      </c>
      <c r="O1088" s="19">
        <f>IFERROR((Data6[[#This Row],[Hours:]]*SUM(Data6[[#This Row],[Rate]:[Other]])),"")</f>
        <v>0</v>
      </c>
      <c r="P1088" s="7" t="str">
        <f>IF(Data6[[#This Row],[WO'#:]]="","Riley #","WO#")</f>
        <v>WO#</v>
      </c>
      <c r="Q1088" s="7">
        <f>IFERROR(WEEKNUM(Data6[[#This Row],[Date:]]),"")</f>
        <v>25</v>
      </c>
      <c r="R1088" s="6">
        <f t="shared" si="48"/>
        <v>45459</v>
      </c>
      <c r="S1088" s="6">
        <f>Data6[[#This Row],[Week Start]]+7</f>
        <v>45466</v>
      </c>
      <c r="T1088" s="7" t="str">
        <f t="shared" si="49"/>
        <v>6/16/2024 - 6/23/2024</v>
      </c>
      <c r="U1088" s="7" t="str">
        <f t="shared" si="50"/>
        <v>Time Card</v>
      </c>
      <c r="V1088" s="8" t="str">
        <f>RIGHT(TEXT(Data6[[#This Row],[Date:]],"mmddyyyy"),4)</f>
        <v>2024</v>
      </c>
      <c r="W1088" s="8" t="str">
        <f>MID(TEXT(Data6[[#This Row],[Date:]],"mmddyyyy"),3,2)</f>
        <v>17</v>
      </c>
      <c r="X1088" s="8" t="str">
        <f>LEFT(TEXT(Data6[[#This Row],[Date:]],"mmddyyyy"),2)</f>
        <v>06</v>
      </c>
      <c r="Y1088" s="6">
        <f>DATE(Data6[[#This Row],[Year]],Data6[[#This Row],[Month]],Data6[[#This Row],[Day]])</f>
        <v>45460</v>
      </c>
    </row>
    <row r="1089" spans="1:25">
      <c r="A1089" s="5">
        <v>45464.570330671297</v>
      </c>
      <c r="B1089" s="7" t="s">
        <v>66</v>
      </c>
      <c r="C1089" s="6" t="s">
        <v>800</v>
      </c>
      <c r="D1089" s="7" t="s">
        <v>802</v>
      </c>
      <c r="E1089" s="8">
        <v>3</v>
      </c>
      <c r="F1089" s="7">
        <v>6984733</v>
      </c>
      <c r="G1089" s="7" t="s">
        <v>68</v>
      </c>
      <c r="H1089" s="7" t="s">
        <v>756</v>
      </c>
      <c r="I1089" s="7" t="s">
        <v>44</v>
      </c>
      <c r="J1089" s="19" t="str">
        <f>IFERROR(INDEX('Employee Info'!$C$3:$E$200,MATCH(Data6[[#This Row],[Name:]],'Employee Info'!$B$3:$B$200,0),MATCH(Data6[[#This Row],[Hours Type:]],'Employee Info'!$C$2:$E$2,0)),"")</f>
        <v/>
      </c>
      <c r="K1089" s="19" t="str">
        <f>IFERROR(INDEX('Employee Info'!$C$3:$J$200,MATCH(Data6[[#This Row],[Name:]],'Employee Info'!$B$3:$B$200,0),MATCH(Data6[[#Headers],[Truck]],'Employee Info'!$C$2:$J$2,0)),"")</f>
        <v/>
      </c>
      <c r="L1089" s="19" t="str">
        <f>IFERROR(INDEX('Employee Info'!$C$3:$J$200,MATCH(Data6[[#This Row],[Name:]],'Employee Info'!$B$3:$B$200,0),MATCH(Data6[[#Headers],[Phone]],'Employee Info'!$C$2:$J$2,0)),"")</f>
        <v/>
      </c>
      <c r="M1089" s="19" t="str">
        <f>IFERROR(INDEX('Employee Info'!$C$3:$J$200,MATCH(Data6[[#This Row],[Name:]],'Employee Info'!$B$3:$B$200,0),MATCH(Data6[[#Headers],[Tech]],'Employee Info'!$C$2:$J$2,0)),"")</f>
        <v/>
      </c>
      <c r="N1089" s="19" t="str">
        <f>IFERROR(INDEX('Employee Info'!$C$3:$J$200,MATCH(Data6[[#This Row],[Name:]],'Employee Info'!$B$3:$B$200,0),MATCH(Data6[[#Headers],[Other]],'Employee Info'!$C$2:$J$2,0)),"")</f>
        <v/>
      </c>
      <c r="O1089" s="19">
        <f>IFERROR((Data6[[#This Row],[Hours:]]*SUM(Data6[[#This Row],[Rate]:[Other]])),"")</f>
        <v>0</v>
      </c>
      <c r="P1089" s="7" t="str">
        <f>IF(Data6[[#This Row],[WO'#:]]="","Riley #","WO#")</f>
        <v>WO#</v>
      </c>
      <c r="Q1089" s="7">
        <f>IFERROR(WEEKNUM(Data6[[#This Row],[Date:]]),"")</f>
        <v>25</v>
      </c>
      <c r="R1089" s="6">
        <f t="shared" si="48"/>
        <v>45459</v>
      </c>
      <c r="S1089" s="6">
        <f>Data6[[#This Row],[Week Start]]+7</f>
        <v>45466</v>
      </c>
      <c r="T1089" s="7" t="str">
        <f t="shared" si="49"/>
        <v>6/16/2024 - 6/23/2024</v>
      </c>
      <c r="U1089" s="7" t="str">
        <f t="shared" si="50"/>
        <v>Time Card</v>
      </c>
      <c r="V1089" s="8" t="str">
        <f>RIGHT(TEXT(Data6[[#This Row],[Date:]],"mmddyyyy"),4)</f>
        <v>2024</v>
      </c>
      <c r="W1089" s="8" t="str">
        <f>MID(TEXT(Data6[[#This Row],[Date:]],"mmddyyyy"),3,2)</f>
        <v>17</v>
      </c>
      <c r="X1089" s="8" t="str">
        <f>LEFT(TEXT(Data6[[#This Row],[Date:]],"mmddyyyy"),2)</f>
        <v>06</v>
      </c>
      <c r="Y1089" s="6">
        <f>DATE(Data6[[#This Row],[Year]],Data6[[#This Row],[Month]],Data6[[#This Row],[Day]])</f>
        <v>45460</v>
      </c>
    </row>
    <row r="1090" spans="1:25">
      <c r="A1090" s="5">
        <v>45485.476124189816</v>
      </c>
      <c r="B1090" s="7" t="s">
        <v>76</v>
      </c>
      <c r="C1090" s="6" t="s">
        <v>800</v>
      </c>
      <c r="D1090" s="7" t="s">
        <v>156</v>
      </c>
      <c r="E1090" s="8">
        <v>1</v>
      </c>
      <c r="F1090" s="7">
        <v>6984733</v>
      </c>
      <c r="G1090" s="7" t="s">
        <v>68</v>
      </c>
      <c r="H1090" s="7" t="s">
        <v>756</v>
      </c>
      <c r="I1090" s="7" t="s">
        <v>44</v>
      </c>
      <c r="J1090" s="19" t="str">
        <f>IFERROR(INDEX('Employee Info'!$C$3:$E$200,MATCH(Data6[[#This Row],[Name:]],'Employee Info'!$B$3:$B$200,0),MATCH(Data6[[#This Row],[Hours Type:]],'Employee Info'!$C$2:$E$2,0)),"")</f>
        <v/>
      </c>
      <c r="K1090" s="19" t="str">
        <f>IFERROR(INDEX('Employee Info'!$C$3:$J$200,MATCH(Data6[[#This Row],[Name:]],'Employee Info'!$B$3:$B$200,0),MATCH(Data6[[#Headers],[Truck]],'Employee Info'!$C$2:$J$2,0)),"")</f>
        <v/>
      </c>
      <c r="L1090" s="19" t="str">
        <f>IFERROR(INDEX('Employee Info'!$C$3:$J$200,MATCH(Data6[[#This Row],[Name:]],'Employee Info'!$B$3:$B$200,0),MATCH(Data6[[#Headers],[Phone]],'Employee Info'!$C$2:$J$2,0)),"")</f>
        <v/>
      </c>
      <c r="M1090" s="19" t="str">
        <f>IFERROR(INDEX('Employee Info'!$C$3:$J$200,MATCH(Data6[[#This Row],[Name:]],'Employee Info'!$B$3:$B$200,0),MATCH(Data6[[#Headers],[Tech]],'Employee Info'!$C$2:$J$2,0)),"")</f>
        <v/>
      </c>
      <c r="N1090" s="19" t="str">
        <f>IFERROR(INDEX('Employee Info'!$C$3:$J$200,MATCH(Data6[[#This Row],[Name:]],'Employee Info'!$B$3:$B$200,0),MATCH(Data6[[#Headers],[Other]],'Employee Info'!$C$2:$J$2,0)),"")</f>
        <v/>
      </c>
      <c r="O1090" s="19">
        <f>IFERROR((Data6[[#This Row],[Hours:]]*SUM(Data6[[#This Row],[Rate]:[Other]])),"")</f>
        <v>0</v>
      </c>
      <c r="P1090" s="7" t="str">
        <f>IF(Data6[[#This Row],[WO'#:]]="","Riley #","WO#")</f>
        <v>WO#</v>
      </c>
      <c r="Q1090" s="7">
        <f>IFERROR(WEEKNUM(Data6[[#This Row],[Date:]]),"")</f>
        <v>25</v>
      </c>
      <c r="R1090" s="6">
        <f t="shared" ref="R1090:R1153" si="51">DATE(RIGHT(TEXT(C1090,"mm/dd/yyyy"),4),1,1)+(Q1090-1)*7-(WEEKDAY(DATE(RIGHT(TEXT(C1090,"mm/dd/yyyy"),4),1,1)))+1</f>
        <v>45459</v>
      </c>
      <c r="S1090" s="6">
        <f>Data6[[#This Row],[Week Start]]+7</f>
        <v>45466</v>
      </c>
      <c r="T1090" s="7" t="str">
        <f t="shared" ref="T1090:T1153" si="52">IFERROR(TEXT(R1090, "m/d/yyyy") &amp; " - " &amp; TEXT(S1090, "m/d/yyyy"),"")</f>
        <v>6/16/2024 - 6/23/2024</v>
      </c>
      <c r="U1090" s="7" t="str">
        <f t="shared" ref="U1090:U1153" si="53">"Time Card"</f>
        <v>Time Card</v>
      </c>
      <c r="V1090" s="8" t="str">
        <f>RIGHT(TEXT(Data6[[#This Row],[Date:]],"mmddyyyy"),4)</f>
        <v>2024</v>
      </c>
      <c r="W1090" s="8" t="str">
        <f>MID(TEXT(Data6[[#This Row],[Date:]],"mmddyyyy"),3,2)</f>
        <v>17</v>
      </c>
      <c r="X1090" s="8" t="str">
        <f>LEFT(TEXT(Data6[[#This Row],[Date:]],"mmddyyyy"),2)</f>
        <v>06</v>
      </c>
      <c r="Y1090" s="6">
        <f>DATE(Data6[[#This Row],[Year]],Data6[[#This Row],[Month]],Data6[[#This Row],[Day]])</f>
        <v>45460</v>
      </c>
    </row>
    <row r="1091" spans="1:25">
      <c r="A1091" s="5">
        <v>45461.422066550927</v>
      </c>
      <c r="B1091" s="7" t="s">
        <v>34</v>
      </c>
      <c r="C1091" s="6" t="s">
        <v>800</v>
      </c>
      <c r="D1091" s="7" t="s">
        <v>806</v>
      </c>
      <c r="E1091" s="8">
        <v>1.5</v>
      </c>
      <c r="F1091" s="7" t="s">
        <v>68</v>
      </c>
      <c r="G1091" s="7" t="s">
        <v>68</v>
      </c>
      <c r="H1091" s="7" t="s">
        <v>756</v>
      </c>
      <c r="I1091" s="7" t="s">
        <v>44</v>
      </c>
      <c r="J1091" s="19" t="str">
        <f>IFERROR(INDEX('Employee Info'!$C$3:$E$200,MATCH(Data6[[#This Row],[Name:]],'Employee Info'!$B$3:$B$200,0),MATCH(Data6[[#This Row],[Hours Type:]],'Employee Info'!$C$2:$E$2,0)),"")</f>
        <v/>
      </c>
      <c r="K1091" s="19" t="str">
        <f>IFERROR(INDEX('Employee Info'!$C$3:$J$200,MATCH(Data6[[#This Row],[Name:]],'Employee Info'!$B$3:$B$200,0),MATCH(Data6[[#Headers],[Truck]],'Employee Info'!$C$2:$J$2,0)),"")</f>
        <v/>
      </c>
      <c r="L1091" s="19" t="str">
        <f>IFERROR(INDEX('Employee Info'!$C$3:$J$200,MATCH(Data6[[#This Row],[Name:]],'Employee Info'!$B$3:$B$200,0),MATCH(Data6[[#Headers],[Phone]],'Employee Info'!$C$2:$J$2,0)),"")</f>
        <v/>
      </c>
      <c r="M1091" s="19" t="str">
        <f>IFERROR(INDEX('Employee Info'!$C$3:$J$200,MATCH(Data6[[#This Row],[Name:]],'Employee Info'!$B$3:$B$200,0),MATCH(Data6[[#Headers],[Tech]],'Employee Info'!$C$2:$J$2,0)),"")</f>
        <v/>
      </c>
      <c r="N1091" s="19" t="str">
        <f>IFERROR(INDEX('Employee Info'!$C$3:$J$200,MATCH(Data6[[#This Row],[Name:]],'Employee Info'!$B$3:$B$200,0),MATCH(Data6[[#Headers],[Other]],'Employee Info'!$C$2:$J$2,0)),"")</f>
        <v/>
      </c>
      <c r="O1091" s="19">
        <f>IFERROR((Data6[[#This Row],[Hours:]]*SUM(Data6[[#This Row],[Rate]:[Other]])),"")</f>
        <v>0</v>
      </c>
      <c r="P1091" s="7" t="str">
        <f>IF(Data6[[#This Row],[WO'#:]]="","Riley #","WO#")</f>
        <v>Riley #</v>
      </c>
      <c r="Q1091" s="7">
        <f>IFERROR(WEEKNUM(Data6[[#This Row],[Date:]]),"")</f>
        <v>25</v>
      </c>
      <c r="R1091" s="6">
        <f t="shared" si="51"/>
        <v>45459</v>
      </c>
      <c r="S1091" s="6">
        <f>Data6[[#This Row],[Week Start]]+7</f>
        <v>45466</v>
      </c>
      <c r="T1091" s="7" t="str">
        <f t="shared" si="52"/>
        <v>6/16/2024 - 6/23/2024</v>
      </c>
      <c r="U1091" s="7" t="str">
        <f t="shared" si="53"/>
        <v>Time Card</v>
      </c>
      <c r="V1091" s="8" t="str">
        <f>RIGHT(TEXT(Data6[[#This Row],[Date:]],"mmddyyyy"),4)</f>
        <v>2024</v>
      </c>
      <c r="W1091" s="8" t="str">
        <f>MID(TEXT(Data6[[#This Row],[Date:]],"mmddyyyy"),3,2)</f>
        <v>17</v>
      </c>
      <c r="X1091" s="8" t="str">
        <f>LEFT(TEXT(Data6[[#This Row],[Date:]],"mmddyyyy"),2)</f>
        <v>06</v>
      </c>
      <c r="Y1091" s="6">
        <f>DATE(Data6[[#This Row],[Year]],Data6[[#This Row],[Month]],Data6[[#This Row],[Day]])</f>
        <v>45460</v>
      </c>
    </row>
    <row r="1092" spans="1:25">
      <c r="A1092" s="5">
        <v>45461.42238877315</v>
      </c>
      <c r="B1092" s="7" t="s">
        <v>34</v>
      </c>
      <c r="C1092" s="6" t="s">
        <v>800</v>
      </c>
      <c r="D1092" s="7" t="s">
        <v>806</v>
      </c>
      <c r="E1092" s="8">
        <v>0.5</v>
      </c>
      <c r="F1092" s="7" t="s">
        <v>68</v>
      </c>
      <c r="G1092" s="7" t="s">
        <v>68</v>
      </c>
      <c r="H1092" s="7" t="s">
        <v>756</v>
      </c>
      <c r="I1092" s="7" t="s">
        <v>44</v>
      </c>
      <c r="J1092" s="19" t="str">
        <f>IFERROR(INDEX('Employee Info'!$C$3:$E$200,MATCH(Data6[[#This Row],[Name:]],'Employee Info'!$B$3:$B$200,0),MATCH(Data6[[#This Row],[Hours Type:]],'Employee Info'!$C$2:$E$2,0)),"")</f>
        <v/>
      </c>
      <c r="K1092" s="19" t="str">
        <f>IFERROR(INDEX('Employee Info'!$C$3:$J$200,MATCH(Data6[[#This Row],[Name:]],'Employee Info'!$B$3:$B$200,0),MATCH(Data6[[#Headers],[Truck]],'Employee Info'!$C$2:$J$2,0)),"")</f>
        <v/>
      </c>
      <c r="L1092" s="19" t="str">
        <f>IFERROR(INDEX('Employee Info'!$C$3:$J$200,MATCH(Data6[[#This Row],[Name:]],'Employee Info'!$B$3:$B$200,0),MATCH(Data6[[#Headers],[Phone]],'Employee Info'!$C$2:$J$2,0)),"")</f>
        <v/>
      </c>
      <c r="M1092" s="19" t="str">
        <f>IFERROR(INDEX('Employee Info'!$C$3:$J$200,MATCH(Data6[[#This Row],[Name:]],'Employee Info'!$B$3:$B$200,0),MATCH(Data6[[#Headers],[Tech]],'Employee Info'!$C$2:$J$2,0)),"")</f>
        <v/>
      </c>
      <c r="N1092" s="19" t="str">
        <f>IFERROR(INDEX('Employee Info'!$C$3:$J$200,MATCH(Data6[[#This Row],[Name:]],'Employee Info'!$B$3:$B$200,0),MATCH(Data6[[#Headers],[Other]],'Employee Info'!$C$2:$J$2,0)),"")</f>
        <v/>
      </c>
      <c r="O1092" s="19">
        <f>IFERROR((Data6[[#This Row],[Hours:]]*SUM(Data6[[#This Row],[Rate]:[Other]])),"")</f>
        <v>0</v>
      </c>
      <c r="P1092" s="7" t="str">
        <f>IF(Data6[[#This Row],[WO'#:]]="","Riley #","WO#")</f>
        <v>Riley #</v>
      </c>
      <c r="Q1092" s="7">
        <f>IFERROR(WEEKNUM(Data6[[#This Row],[Date:]]),"")</f>
        <v>25</v>
      </c>
      <c r="R1092" s="6">
        <f t="shared" si="51"/>
        <v>45459</v>
      </c>
      <c r="S1092" s="6">
        <f>Data6[[#This Row],[Week Start]]+7</f>
        <v>45466</v>
      </c>
      <c r="T1092" s="7" t="str">
        <f t="shared" si="52"/>
        <v>6/16/2024 - 6/23/2024</v>
      </c>
      <c r="U1092" s="7" t="str">
        <f t="shared" si="53"/>
        <v>Time Card</v>
      </c>
      <c r="V1092" s="8" t="str">
        <f>RIGHT(TEXT(Data6[[#This Row],[Date:]],"mmddyyyy"),4)</f>
        <v>2024</v>
      </c>
      <c r="W1092" s="8" t="str">
        <f>MID(TEXT(Data6[[#This Row],[Date:]],"mmddyyyy"),3,2)</f>
        <v>17</v>
      </c>
      <c r="X1092" s="8" t="str">
        <f>LEFT(TEXT(Data6[[#This Row],[Date:]],"mmddyyyy"),2)</f>
        <v>06</v>
      </c>
      <c r="Y1092" s="6">
        <f>DATE(Data6[[#This Row],[Year]],Data6[[#This Row],[Month]],Data6[[#This Row],[Day]])</f>
        <v>45460</v>
      </c>
    </row>
    <row r="1093" spans="1:25">
      <c r="A1093" s="5">
        <v>45464.568677777781</v>
      </c>
      <c r="B1093" s="7" t="s">
        <v>66</v>
      </c>
      <c r="C1093" s="6" t="s">
        <v>800</v>
      </c>
      <c r="D1093" s="7" t="s">
        <v>807</v>
      </c>
      <c r="E1093" s="8">
        <v>2</v>
      </c>
      <c r="F1093" s="7" t="s">
        <v>68</v>
      </c>
      <c r="G1093" s="7" t="s">
        <v>68</v>
      </c>
      <c r="H1093" s="7" t="s">
        <v>808</v>
      </c>
      <c r="I1093" s="7" t="s">
        <v>44</v>
      </c>
      <c r="J1093" s="19" t="str">
        <f>IFERROR(INDEX('Employee Info'!$C$3:$E$200,MATCH(Data6[[#This Row],[Name:]],'Employee Info'!$B$3:$B$200,0),MATCH(Data6[[#This Row],[Hours Type:]],'Employee Info'!$C$2:$E$2,0)),"")</f>
        <v/>
      </c>
      <c r="K1093" s="19" t="str">
        <f>IFERROR(INDEX('Employee Info'!$C$3:$J$200,MATCH(Data6[[#This Row],[Name:]],'Employee Info'!$B$3:$B$200,0),MATCH(Data6[[#Headers],[Truck]],'Employee Info'!$C$2:$J$2,0)),"")</f>
        <v/>
      </c>
      <c r="L1093" s="19" t="str">
        <f>IFERROR(INDEX('Employee Info'!$C$3:$J$200,MATCH(Data6[[#This Row],[Name:]],'Employee Info'!$B$3:$B$200,0),MATCH(Data6[[#Headers],[Phone]],'Employee Info'!$C$2:$J$2,0)),"")</f>
        <v/>
      </c>
      <c r="M1093" s="19" t="str">
        <f>IFERROR(INDEX('Employee Info'!$C$3:$J$200,MATCH(Data6[[#This Row],[Name:]],'Employee Info'!$B$3:$B$200,0),MATCH(Data6[[#Headers],[Tech]],'Employee Info'!$C$2:$J$2,0)),"")</f>
        <v/>
      </c>
      <c r="N1093" s="19" t="str">
        <f>IFERROR(INDEX('Employee Info'!$C$3:$J$200,MATCH(Data6[[#This Row],[Name:]],'Employee Info'!$B$3:$B$200,0),MATCH(Data6[[#Headers],[Other]],'Employee Info'!$C$2:$J$2,0)),"")</f>
        <v/>
      </c>
      <c r="O1093" s="19">
        <f>IFERROR((Data6[[#This Row],[Hours:]]*SUM(Data6[[#This Row],[Rate]:[Other]])),"")</f>
        <v>0</v>
      </c>
      <c r="P1093" s="7" t="str">
        <f>IF(Data6[[#This Row],[WO'#:]]="","Riley #","WO#")</f>
        <v>Riley #</v>
      </c>
      <c r="Q1093" s="7">
        <f>IFERROR(WEEKNUM(Data6[[#This Row],[Date:]]),"")</f>
        <v>25</v>
      </c>
      <c r="R1093" s="6">
        <f t="shared" si="51"/>
        <v>45459</v>
      </c>
      <c r="S1093" s="6">
        <f>Data6[[#This Row],[Week Start]]+7</f>
        <v>45466</v>
      </c>
      <c r="T1093" s="7" t="str">
        <f t="shared" si="52"/>
        <v>6/16/2024 - 6/23/2024</v>
      </c>
      <c r="U1093" s="7" t="str">
        <f t="shared" si="53"/>
        <v>Time Card</v>
      </c>
      <c r="V1093" s="8" t="str">
        <f>RIGHT(TEXT(Data6[[#This Row],[Date:]],"mmddyyyy"),4)</f>
        <v>2024</v>
      </c>
      <c r="W1093" s="8" t="str">
        <f>MID(TEXT(Data6[[#This Row],[Date:]],"mmddyyyy"),3,2)</f>
        <v>17</v>
      </c>
      <c r="X1093" s="8" t="str">
        <f>LEFT(TEXT(Data6[[#This Row],[Date:]],"mmddyyyy"),2)</f>
        <v>06</v>
      </c>
      <c r="Y1093" s="6">
        <f>DATE(Data6[[#This Row],[Year]],Data6[[#This Row],[Month]],Data6[[#This Row],[Day]])</f>
        <v>45460</v>
      </c>
    </row>
    <row r="1094" spans="1:25">
      <c r="A1094" s="5">
        <v>45461.41960277778</v>
      </c>
      <c r="B1094" s="7" t="s">
        <v>34</v>
      </c>
      <c r="C1094" s="6" t="s">
        <v>800</v>
      </c>
      <c r="D1094" s="7" t="s">
        <v>804</v>
      </c>
      <c r="E1094" s="8">
        <v>2</v>
      </c>
      <c r="F1094" s="7" t="s">
        <v>68</v>
      </c>
      <c r="G1094" s="7" t="s">
        <v>68</v>
      </c>
      <c r="H1094" s="7" t="s">
        <v>380</v>
      </c>
      <c r="I1094" s="7" t="s">
        <v>44</v>
      </c>
      <c r="J1094" s="19" t="str">
        <f>IFERROR(INDEX('Employee Info'!$C$3:$E$200,MATCH(Data6[[#This Row],[Name:]],'Employee Info'!$B$3:$B$200,0),MATCH(Data6[[#This Row],[Hours Type:]],'Employee Info'!$C$2:$E$2,0)),"")</f>
        <v/>
      </c>
      <c r="K1094" s="19" t="str">
        <f>IFERROR(INDEX('Employee Info'!$C$3:$J$200,MATCH(Data6[[#This Row],[Name:]],'Employee Info'!$B$3:$B$200,0),MATCH(Data6[[#Headers],[Truck]],'Employee Info'!$C$2:$J$2,0)),"")</f>
        <v/>
      </c>
      <c r="L1094" s="19" t="str">
        <f>IFERROR(INDEX('Employee Info'!$C$3:$J$200,MATCH(Data6[[#This Row],[Name:]],'Employee Info'!$B$3:$B$200,0),MATCH(Data6[[#Headers],[Phone]],'Employee Info'!$C$2:$J$2,0)),"")</f>
        <v/>
      </c>
      <c r="M1094" s="19" t="str">
        <f>IFERROR(INDEX('Employee Info'!$C$3:$J$200,MATCH(Data6[[#This Row],[Name:]],'Employee Info'!$B$3:$B$200,0),MATCH(Data6[[#Headers],[Tech]],'Employee Info'!$C$2:$J$2,0)),"")</f>
        <v/>
      </c>
      <c r="N1094" s="19" t="str">
        <f>IFERROR(INDEX('Employee Info'!$C$3:$J$200,MATCH(Data6[[#This Row],[Name:]],'Employee Info'!$B$3:$B$200,0),MATCH(Data6[[#Headers],[Other]],'Employee Info'!$C$2:$J$2,0)),"")</f>
        <v/>
      </c>
      <c r="O1094" s="19">
        <f>IFERROR((Data6[[#This Row],[Hours:]]*SUM(Data6[[#This Row],[Rate]:[Other]])),"")</f>
        <v>0</v>
      </c>
      <c r="P1094" s="7" t="str">
        <f>IF(Data6[[#This Row],[WO'#:]]="","Riley #","WO#")</f>
        <v>Riley #</v>
      </c>
      <c r="Q1094" s="7">
        <f>IFERROR(WEEKNUM(Data6[[#This Row],[Date:]]),"")</f>
        <v>25</v>
      </c>
      <c r="R1094" s="6">
        <f t="shared" si="51"/>
        <v>45459</v>
      </c>
      <c r="S1094" s="6">
        <f>Data6[[#This Row],[Week Start]]+7</f>
        <v>45466</v>
      </c>
      <c r="T1094" s="7" t="str">
        <f t="shared" si="52"/>
        <v>6/16/2024 - 6/23/2024</v>
      </c>
      <c r="U1094" s="7" t="str">
        <f t="shared" si="53"/>
        <v>Time Card</v>
      </c>
      <c r="V1094" s="8" t="str">
        <f>RIGHT(TEXT(Data6[[#This Row],[Date:]],"mmddyyyy"),4)</f>
        <v>2024</v>
      </c>
      <c r="W1094" s="8" t="str">
        <f>MID(TEXT(Data6[[#This Row],[Date:]],"mmddyyyy"),3,2)</f>
        <v>17</v>
      </c>
      <c r="X1094" s="8" t="str">
        <f>LEFT(TEXT(Data6[[#This Row],[Date:]],"mmddyyyy"),2)</f>
        <v>06</v>
      </c>
      <c r="Y1094" s="6">
        <f>DATE(Data6[[#This Row],[Year]],Data6[[#This Row],[Month]],Data6[[#This Row],[Day]])</f>
        <v>45460</v>
      </c>
    </row>
    <row r="1095" spans="1:25">
      <c r="A1095" s="5">
        <v>45461.420984722223</v>
      </c>
      <c r="B1095" s="7" t="s">
        <v>34</v>
      </c>
      <c r="C1095" s="6" t="s">
        <v>800</v>
      </c>
      <c r="D1095" s="7" t="s">
        <v>805</v>
      </c>
      <c r="E1095" s="8">
        <v>1.5</v>
      </c>
      <c r="F1095" s="7" t="s">
        <v>68</v>
      </c>
      <c r="G1095" s="7" t="s">
        <v>68</v>
      </c>
      <c r="H1095" s="7" t="s">
        <v>380</v>
      </c>
      <c r="I1095" s="7" t="s">
        <v>44</v>
      </c>
      <c r="J1095" s="19" t="str">
        <f>IFERROR(INDEX('Employee Info'!$C$3:$E$200,MATCH(Data6[[#This Row],[Name:]],'Employee Info'!$B$3:$B$200,0),MATCH(Data6[[#This Row],[Hours Type:]],'Employee Info'!$C$2:$E$2,0)),"")</f>
        <v/>
      </c>
      <c r="K1095" s="19" t="str">
        <f>IFERROR(INDEX('Employee Info'!$C$3:$J$200,MATCH(Data6[[#This Row],[Name:]],'Employee Info'!$B$3:$B$200,0),MATCH(Data6[[#Headers],[Truck]],'Employee Info'!$C$2:$J$2,0)),"")</f>
        <v/>
      </c>
      <c r="L1095" s="19" t="str">
        <f>IFERROR(INDEX('Employee Info'!$C$3:$J$200,MATCH(Data6[[#This Row],[Name:]],'Employee Info'!$B$3:$B$200,0),MATCH(Data6[[#Headers],[Phone]],'Employee Info'!$C$2:$J$2,0)),"")</f>
        <v/>
      </c>
      <c r="M1095" s="19" t="str">
        <f>IFERROR(INDEX('Employee Info'!$C$3:$J$200,MATCH(Data6[[#This Row],[Name:]],'Employee Info'!$B$3:$B$200,0),MATCH(Data6[[#Headers],[Tech]],'Employee Info'!$C$2:$J$2,0)),"")</f>
        <v/>
      </c>
      <c r="N1095" s="19" t="str">
        <f>IFERROR(INDEX('Employee Info'!$C$3:$J$200,MATCH(Data6[[#This Row],[Name:]],'Employee Info'!$B$3:$B$200,0),MATCH(Data6[[#Headers],[Other]],'Employee Info'!$C$2:$J$2,0)),"")</f>
        <v/>
      </c>
      <c r="O1095" s="19">
        <f>IFERROR((Data6[[#This Row],[Hours:]]*SUM(Data6[[#This Row],[Rate]:[Other]])),"")</f>
        <v>0</v>
      </c>
      <c r="P1095" s="7" t="str">
        <f>IF(Data6[[#This Row],[WO'#:]]="","Riley #","WO#")</f>
        <v>Riley #</v>
      </c>
      <c r="Q1095" s="7">
        <f>IFERROR(WEEKNUM(Data6[[#This Row],[Date:]]),"")</f>
        <v>25</v>
      </c>
      <c r="R1095" s="6">
        <f t="shared" si="51"/>
        <v>45459</v>
      </c>
      <c r="S1095" s="6">
        <f>Data6[[#This Row],[Week Start]]+7</f>
        <v>45466</v>
      </c>
      <c r="T1095" s="7" t="str">
        <f t="shared" si="52"/>
        <v>6/16/2024 - 6/23/2024</v>
      </c>
      <c r="U1095" s="7" t="str">
        <f t="shared" si="53"/>
        <v>Time Card</v>
      </c>
      <c r="V1095" s="8" t="str">
        <f>RIGHT(TEXT(Data6[[#This Row],[Date:]],"mmddyyyy"),4)</f>
        <v>2024</v>
      </c>
      <c r="W1095" s="8" t="str">
        <f>MID(TEXT(Data6[[#This Row],[Date:]],"mmddyyyy"),3,2)</f>
        <v>17</v>
      </c>
      <c r="X1095" s="8" t="str">
        <f>LEFT(TEXT(Data6[[#This Row],[Date:]],"mmddyyyy"),2)</f>
        <v>06</v>
      </c>
      <c r="Y1095" s="6">
        <f>DATE(Data6[[#This Row],[Year]],Data6[[#This Row],[Month]],Data6[[#This Row],[Day]])</f>
        <v>45460</v>
      </c>
    </row>
    <row r="1096" spans="1:25">
      <c r="A1096" s="5">
        <v>45464.568965740742</v>
      </c>
      <c r="B1096" s="7" t="s">
        <v>66</v>
      </c>
      <c r="C1096" s="6" t="s">
        <v>800</v>
      </c>
      <c r="D1096" s="7" t="s">
        <v>809</v>
      </c>
      <c r="E1096" s="8">
        <v>3</v>
      </c>
      <c r="F1096" s="7" t="s">
        <v>68</v>
      </c>
      <c r="G1096" s="7" t="s">
        <v>68</v>
      </c>
      <c r="H1096" s="7" t="s">
        <v>491</v>
      </c>
      <c r="I1096" s="7" t="s">
        <v>44</v>
      </c>
      <c r="J1096" s="19" t="str">
        <f>IFERROR(INDEX('Employee Info'!$C$3:$E$200,MATCH(Data6[[#This Row],[Name:]],'Employee Info'!$B$3:$B$200,0),MATCH(Data6[[#This Row],[Hours Type:]],'Employee Info'!$C$2:$E$2,0)),"")</f>
        <v/>
      </c>
      <c r="K1096" s="19" t="str">
        <f>IFERROR(INDEX('Employee Info'!$C$3:$J$200,MATCH(Data6[[#This Row],[Name:]],'Employee Info'!$B$3:$B$200,0),MATCH(Data6[[#Headers],[Truck]],'Employee Info'!$C$2:$J$2,0)),"")</f>
        <v/>
      </c>
      <c r="L1096" s="19" t="str">
        <f>IFERROR(INDEX('Employee Info'!$C$3:$J$200,MATCH(Data6[[#This Row],[Name:]],'Employee Info'!$B$3:$B$200,0),MATCH(Data6[[#Headers],[Phone]],'Employee Info'!$C$2:$J$2,0)),"")</f>
        <v/>
      </c>
      <c r="M1096" s="19" t="str">
        <f>IFERROR(INDEX('Employee Info'!$C$3:$J$200,MATCH(Data6[[#This Row],[Name:]],'Employee Info'!$B$3:$B$200,0),MATCH(Data6[[#Headers],[Tech]],'Employee Info'!$C$2:$J$2,0)),"")</f>
        <v/>
      </c>
      <c r="N1096" s="19" t="str">
        <f>IFERROR(INDEX('Employee Info'!$C$3:$J$200,MATCH(Data6[[#This Row],[Name:]],'Employee Info'!$B$3:$B$200,0),MATCH(Data6[[#Headers],[Other]],'Employee Info'!$C$2:$J$2,0)),"")</f>
        <v/>
      </c>
      <c r="O1096" s="19">
        <f>IFERROR((Data6[[#This Row],[Hours:]]*SUM(Data6[[#This Row],[Rate]:[Other]])),"")</f>
        <v>0</v>
      </c>
      <c r="P1096" s="7" t="str">
        <f>IF(Data6[[#This Row],[WO'#:]]="","Riley #","WO#")</f>
        <v>Riley #</v>
      </c>
      <c r="Q1096" s="7">
        <f>IFERROR(WEEKNUM(Data6[[#This Row],[Date:]]),"")</f>
        <v>25</v>
      </c>
      <c r="R1096" s="6">
        <f t="shared" si="51"/>
        <v>45459</v>
      </c>
      <c r="S1096" s="6">
        <f>Data6[[#This Row],[Week Start]]+7</f>
        <v>45466</v>
      </c>
      <c r="T1096" s="7" t="str">
        <f t="shared" si="52"/>
        <v>6/16/2024 - 6/23/2024</v>
      </c>
      <c r="U1096" s="7" t="str">
        <f t="shared" si="53"/>
        <v>Time Card</v>
      </c>
      <c r="V1096" s="8" t="str">
        <f>RIGHT(TEXT(Data6[[#This Row],[Date:]],"mmddyyyy"),4)</f>
        <v>2024</v>
      </c>
      <c r="W1096" s="8" t="str">
        <f>MID(TEXT(Data6[[#This Row],[Date:]],"mmddyyyy"),3,2)</f>
        <v>17</v>
      </c>
      <c r="X1096" s="8" t="str">
        <f>LEFT(TEXT(Data6[[#This Row],[Date:]],"mmddyyyy"),2)</f>
        <v>06</v>
      </c>
      <c r="Y1096" s="6">
        <f>DATE(Data6[[#This Row],[Year]],Data6[[#This Row],[Month]],Data6[[#This Row],[Day]])</f>
        <v>45460</v>
      </c>
    </row>
    <row r="1097" spans="1:25">
      <c r="A1097" s="5">
        <v>45461.423591087965</v>
      </c>
      <c r="B1097" s="7" t="s">
        <v>35</v>
      </c>
      <c r="C1097" s="6" t="s">
        <v>800</v>
      </c>
      <c r="D1097" s="7" t="s">
        <v>648</v>
      </c>
      <c r="E1097" s="8">
        <v>8</v>
      </c>
      <c r="F1097" s="7" t="s">
        <v>68</v>
      </c>
      <c r="G1097" s="7" t="s">
        <v>68</v>
      </c>
      <c r="H1097" s="7" t="s">
        <v>649</v>
      </c>
      <c r="I1097" s="7" t="s">
        <v>44</v>
      </c>
      <c r="J1097" s="19" t="str">
        <f>IFERROR(INDEX('Employee Info'!$C$3:$E$200,MATCH(Data6[[#This Row],[Name:]],'Employee Info'!$B$3:$B$200,0),MATCH(Data6[[#This Row],[Hours Type:]],'Employee Info'!$C$2:$E$2,0)),"")</f>
        <v/>
      </c>
      <c r="K1097" s="19" t="str">
        <f>IFERROR(INDEX('Employee Info'!$C$3:$J$200,MATCH(Data6[[#This Row],[Name:]],'Employee Info'!$B$3:$B$200,0),MATCH(Data6[[#Headers],[Truck]],'Employee Info'!$C$2:$J$2,0)),"")</f>
        <v/>
      </c>
      <c r="L1097" s="19" t="str">
        <f>IFERROR(INDEX('Employee Info'!$C$3:$J$200,MATCH(Data6[[#This Row],[Name:]],'Employee Info'!$B$3:$B$200,0),MATCH(Data6[[#Headers],[Phone]],'Employee Info'!$C$2:$J$2,0)),"")</f>
        <v/>
      </c>
      <c r="M1097" s="19" t="str">
        <f>IFERROR(INDEX('Employee Info'!$C$3:$J$200,MATCH(Data6[[#This Row],[Name:]],'Employee Info'!$B$3:$B$200,0),MATCH(Data6[[#Headers],[Tech]],'Employee Info'!$C$2:$J$2,0)),"")</f>
        <v/>
      </c>
      <c r="N1097" s="19" t="str">
        <f>IFERROR(INDEX('Employee Info'!$C$3:$J$200,MATCH(Data6[[#This Row],[Name:]],'Employee Info'!$B$3:$B$200,0),MATCH(Data6[[#Headers],[Other]],'Employee Info'!$C$2:$J$2,0)),"")</f>
        <v/>
      </c>
      <c r="O1097" s="19">
        <f>IFERROR((Data6[[#This Row],[Hours:]]*SUM(Data6[[#This Row],[Rate]:[Other]])),"")</f>
        <v>0</v>
      </c>
      <c r="P1097" s="7" t="str">
        <f>IF(Data6[[#This Row],[WO'#:]]="","Riley #","WO#")</f>
        <v>Riley #</v>
      </c>
      <c r="Q1097" s="7">
        <f>IFERROR(WEEKNUM(Data6[[#This Row],[Date:]]),"")</f>
        <v>25</v>
      </c>
      <c r="R1097" s="6">
        <f t="shared" si="51"/>
        <v>45459</v>
      </c>
      <c r="S1097" s="6">
        <f>Data6[[#This Row],[Week Start]]+7</f>
        <v>45466</v>
      </c>
      <c r="T1097" s="7" t="str">
        <f t="shared" si="52"/>
        <v>6/16/2024 - 6/23/2024</v>
      </c>
      <c r="U1097" s="7" t="str">
        <f t="shared" si="53"/>
        <v>Time Card</v>
      </c>
      <c r="V1097" s="8" t="str">
        <f>RIGHT(TEXT(Data6[[#This Row],[Date:]],"mmddyyyy"),4)</f>
        <v>2024</v>
      </c>
      <c r="W1097" s="8" t="str">
        <f>MID(TEXT(Data6[[#This Row],[Date:]],"mmddyyyy"),3,2)</f>
        <v>17</v>
      </c>
      <c r="X1097" s="8" t="str">
        <f>LEFT(TEXT(Data6[[#This Row],[Date:]],"mmddyyyy"),2)</f>
        <v>06</v>
      </c>
      <c r="Y1097" s="6">
        <f>DATE(Data6[[#This Row],[Year]],Data6[[#This Row],[Month]],Data6[[#This Row],[Day]])</f>
        <v>45460</v>
      </c>
    </row>
    <row r="1098" spans="1:25">
      <c r="A1098" s="5">
        <v>45461.423752199073</v>
      </c>
      <c r="B1098" s="7" t="s">
        <v>23</v>
      </c>
      <c r="C1098" s="6" t="s">
        <v>800</v>
      </c>
      <c r="D1098" s="7" t="s">
        <v>648</v>
      </c>
      <c r="E1098" s="8">
        <v>7</v>
      </c>
      <c r="F1098" s="7" t="s">
        <v>68</v>
      </c>
      <c r="G1098" s="7" t="s">
        <v>68</v>
      </c>
      <c r="H1098" s="7" t="s">
        <v>649</v>
      </c>
      <c r="I1098" s="7" t="s">
        <v>44</v>
      </c>
      <c r="J1098" s="19" t="str">
        <f>IFERROR(INDEX('Employee Info'!$C$3:$E$200,MATCH(Data6[[#This Row],[Name:]],'Employee Info'!$B$3:$B$200,0),MATCH(Data6[[#This Row],[Hours Type:]],'Employee Info'!$C$2:$E$2,0)),"")</f>
        <v/>
      </c>
      <c r="K1098" s="19" t="str">
        <f>IFERROR(INDEX('Employee Info'!$C$3:$J$200,MATCH(Data6[[#This Row],[Name:]],'Employee Info'!$B$3:$B$200,0),MATCH(Data6[[#Headers],[Truck]],'Employee Info'!$C$2:$J$2,0)),"")</f>
        <v/>
      </c>
      <c r="L1098" s="19" t="str">
        <f>IFERROR(INDEX('Employee Info'!$C$3:$J$200,MATCH(Data6[[#This Row],[Name:]],'Employee Info'!$B$3:$B$200,0),MATCH(Data6[[#Headers],[Phone]],'Employee Info'!$C$2:$J$2,0)),"")</f>
        <v/>
      </c>
      <c r="M1098" s="19" t="str">
        <f>IFERROR(INDEX('Employee Info'!$C$3:$J$200,MATCH(Data6[[#This Row],[Name:]],'Employee Info'!$B$3:$B$200,0),MATCH(Data6[[#Headers],[Tech]],'Employee Info'!$C$2:$J$2,0)),"")</f>
        <v/>
      </c>
      <c r="N1098" s="19" t="str">
        <f>IFERROR(INDEX('Employee Info'!$C$3:$J$200,MATCH(Data6[[#This Row],[Name:]],'Employee Info'!$B$3:$B$200,0),MATCH(Data6[[#Headers],[Other]],'Employee Info'!$C$2:$J$2,0)),"")</f>
        <v/>
      </c>
      <c r="O1098" s="19">
        <f>IFERROR((Data6[[#This Row],[Hours:]]*SUM(Data6[[#This Row],[Rate]:[Other]])),"")</f>
        <v>0</v>
      </c>
      <c r="P1098" s="7" t="str">
        <f>IF(Data6[[#This Row],[WO'#:]]="","Riley #","WO#")</f>
        <v>Riley #</v>
      </c>
      <c r="Q1098" s="7">
        <f>IFERROR(WEEKNUM(Data6[[#This Row],[Date:]]),"")</f>
        <v>25</v>
      </c>
      <c r="R1098" s="6">
        <f t="shared" si="51"/>
        <v>45459</v>
      </c>
      <c r="S1098" s="6">
        <f>Data6[[#This Row],[Week Start]]+7</f>
        <v>45466</v>
      </c>
      <c r="T1098" s="7" t="str">
        <f t="shared" si="52"/>
        <v>6/16/2024 - 6/23/2024</v>
      </c>
      <c r="U1098" s="7" t="str">
        <f t="shared" si="53"/>
        <v>Time Card</v>
      </c>
      <c r="V1098" s="8" t="str">
        <f>RIGHT(TEXT(Data6[[#This Row],[Date:]],"mmddyyyy"),4)</f>
        <v>2024</v>
      </c>
      <c r="W1098" s="8" t="str">
        <f>MID(TEXT(Data6[[#This Row],[Date:]],"mmddyyyy"),3,2)</f>
        <v>17</v>
      </c>
      <c r="X1098" s="8" t="str">
        <f>LEFT(TEXT(Data6[[#This Row],[Date:]],"mmddyyyy"),2)</f>
        <v>06</v>
      </c>
      <c r="Y1098" s="6">
        <f>DATE(Data6[[#This Row],[Year]],Data6[[#This Row],[Month]],Data6[[#This Row],[Day]])</f>
        <v>45460</v>
      </c>
    </row>
    <row r="1099" spans="1:25">
      <c r="A1099" s="5">
        <v>45460.586140046296</v>
      </c>
      <c r="B1099" s="7" t="s">
        <v>31</v>
      </c>
      <c r="C1099" s="6" t="s">
        <v>800</v>
      </c>
      <c r="D1099" s="7" t="s">
        <v>803</v>
      </c>
      <c r="E1099" s="8">
        <v>2</v>
      </c>
      <c r="F1099" s="7" t="s">
        <v>68</v>
      </c>
      <c r="G1099" s="7" t="s">
        <v>68</v>
      </c>
      <c r="H1099" s="7" t="s">
        <v>661</v>
      </c>
      <c r="I1099" s="7" t="s">
        <v>44</v>
      </c>
      <c r="J1099" s="19" t="str">
        <f>IFERROR(INDEX('Employee Info'!$C$3:$E$200,MATCH(Data6[[#This Row],[Name:]],'Employee Info'!$B$3:$B$200,0),MATCH(Data6[[#This Row],[Hours Type:]],'Employee Info'!$C$2:$E$2,0)),"")</f>
        <v/>
      </c>
      <c r="K1099" s="19" t="str">
        <f>IFERROR(INDEX('Employee Info'!$C$3:$J$200,MATCH(Data6[[#This Row],[Name:]],'Employee Info'!$B$3:$B$200,0),MATCH(Data6[[#Headers],[Truck]],'Employee Info'!$C$2:$J$2,0)),"")</f>
        <v/>
      </c>
      <c r="L1099" s="19" t="str">
        <f>IFERROR(INDEX('Employee Info'!$C$3:$J$200,MATCH(Data6[[#This Row],[Name:]],'Employee Info'!$B$3:$B$200,0),MATCH(Data6[[#Headers],[Phone]],'Employee Info'!$C$2:$J$2,0)),"")</f>
        <v/>
      </c>
      <c r="M1099" s="19" t="str">
        <f>IFERROR(INDEX('Employee Info'!$C$3:$J$200,MATCH(Data6[[#This Row],[Name:]],'Employee Info'!$B$3:$B$200,0),MATCH(Data6[[#Headers],[Tech]],'Employee Info'!$C$2:$J$2,0)),"")</f>
        <v/>
      </c>
      <c r="N1099" s="19" t="str">
        <f>IFERROR(INDEX('Employee Info'!$C$3:$J$200,MATCH(Data6[[#This Row],[Name:]],'Employee Info'!$B$3:$B$200,0),MATCH(Data6[[#Headers],[Other]],'Employee Info'!$C$2:$J$2,0)),"")</f>
        <v/>
      </c>
      <c r="O1099" s="19">
        <f>IFERROR((Data6[[#This Row],[Hours:]]*SUM(Data6[[#This Row],[Rate]:[Other]])),"")</f>
        <v>0</v>
      </c>
      <c r="P1099" s="7" t="str">
        <f>IF(Data6[[#This Row],[WO'#:]]="","Riley #","WO#")</f>
        <v>Riley #</v>
      </c>
      <c r="Q1099" s="7">
        <f>IFERROR(WEEKNUM(Data6[[#This Row],[Date:]]),"")</f>
        <v>25</v>
      </c>
      <c r="R1099" s="6">
        <f t="shared" si="51"/>
        <v>45459</v>
      </c>
      <c r="S1099" s="6">
        <f>Data6[[#This Row],[Week Start]]+7</f>
        <v>45466</v>
      </c>
      <c r="T1099" s="7" t="str">
        <f t="shared" si="52"/>
        <v>6/16/2024 - 6/23/2024</v>
      </c>
      <c r="U1099" s="7" t="str">
        <f t="shared" si="53"/>
        <v>Time Card</v>
      </c>
      <c r="V1099" s="8" t="str">
        <f>RIGHT(TEXT(Data6[[#This Row],[Date:]],"mmddyyyy"),4)</f>
        <v>2024</v>
      </c>
      <c r="W1099" s="8" t="str">
        <f>MID(TEXT(Data6[[#This Row],[Date:]],"mmddyyyy"),3,2)</f>
        <v>17</v>
      </c>
      <c r="X1099" s="8" t="str">
        <f>LEFT(TEXT(Data6[[#This Row],[Date:]],"mmddyyyy"),2)</f>
        <v>06</v>
      </c>
      <c r="Y1099" s="6">
        <f>DATE(Data6[[#This Row],[Year]],Data6[[#This Row],[Month]],Data6[[#This Row],[Day]])</f>
        <v>45460</v>
      </c>
    </row>
    <row r="1100" spans="1:25">
      <c r="A1100" s="5">
        <v>45461.417859027781</v>
      </c>
      <c r="B1100" s="7" t="s">
        <v>34</v>
      </c>
      <c r="C1100" s="6" t="s">
        <v>800</v>
      </c>
      <c r="D1100" s="7" t="s">
        <v>803</v>
      </c>
      <c r="E1100" s="8">
        <v>2.5</v>
      </c>
      <c r="F1100" s="7" t="s">
        <v>68</v>
      </c>
      <c r="G1100" s="7" t="s">
        <v>68</v>
      </c>
      <c r="H1100" s="7" t="s">
        <v>661</v>
      </c>
      <c r="I1100" s="7" t="s">
        <v>44</v>
      </c>
      <c r="J1100" s="19" t="str">
        <f>IFERROR(INDEX('Employee Info'!$C$3:$E$200,MATCH(Data6[[#This Row],[Name:]],'Employee Info'!$B$3:$B$200,0),MATCH(Data6[[#This Row],[Hours Type:]],'Employee Info'!$C$2:$E$2,0)),"")</f>
        <v/>
      </c>
      <c r="K1100" s="19" t="str">
        <f>IFERROR(INDEX('Employee Info'!$C$3:$J$200,MATCH(Data6[[#This Row],[Name:]],'Employee Info'!$B$3:$B$200,0),MATCH(Data6[[#Headers],[Truck]],'Employee Info'!$C$2:$J$2,0)),"")</f>
        <v/>
      </c>
      <c r="L1100" s="19" t="str">
        <f>IFERROR(INDEX('Employee Info'!$C$3:$J$200,MATCH(Data6[[#This Row],[Name:]],'Employee Info'!$B$3:$B$200,0),MATCH(Data6[[#Headers],[Phone]],'Employee Info'!$C$2:$J$2,0)),"")</f>
        <v/>
      </c>
      <c r="M1100" s="19" t="str">
        <f>IFERROR(INDEX('Employee Info'!$C$3:$J$200,MATCH(Data6[[#This Row],[Name:]],'Employee Info'!$B$3:$B$200,0),MATCH(Data6[[#Headers],[Tech]],'Employee Info'!$C$2:$J$2,0)),"")</f>
        <v/>
      </c>
      <c r="N1100" s="19" t="str">
        <f>IFERROR(INDEX('Employee Info'!$C$3:$J$200,MATCH(Data6[[#This Row],[Name:]],'Employee Info'!$B$3:$B$200,0),MATCH(Data6[[#Headers],[Other]],'Employee Info'!$C$2:$J$2,0)),"")</f>
        <v/>
      </c>
      <c r="O1100" s="19">
        <f>IFERROR((Data6[[#This Row],[Hours:]]*SUM(Data6[[#This Row],[Rate]:[Other]])),"")</f>
        <v>0</v>
      </c>
      <c r="P1100" s="7" t="str">
        <f>IF(Data6[[#This Row],[WO'#:]]="","Riley #","WO#")</f>
        <v>Riley #</v>
      </c>
      <c r="Q1100" s="7">
        <f>IFERROR(WEEKNUM(Data6[[#This Row],[Date:]]),"")</f>
        <v>25</v>
      </c>
      <c r="R1100" s="6">
        <f t="shared" si="51"/>
        <v>45459</v>
      </c>
      <c r="S1100" s="6">
        <f>Data6[[#This Row],[Week Start]]+7</f>
        <v>45466</v>
      </c>
      <c r="T1100" s="7" t="str">
        <f t="shared" si="52"/>
        <v>6/16/2024 - 6/23/2024</v>
      </c>
      <c r="U1100" s="7" t="str">
        <f t="shared" si="53"/>
        <v>Time Card</v>
      </c>
      <c r="V1100" s="8" t="str">
        <f>RIGHT(TEXT(Data6[[#This Row],[Date:]],"mmddyyyy"),4)</f>
        <v>2024</v>
      </c>
      <c r="W1100" s="8" t="str">
        <f>MID(TEXT(Data6[[#This Row],[Date:]],"mmddyyyy"),3,2)</f>
        <v>17</v>
      </c>
      <c r="X1100" s="8" t="str">
        <f>LEFT(TEXT(Data6[[#This Row],[Date:]],"mmddyyyy"),2)</f>
        <v>06</v>
      </c>
      <c r="Y1100" s="6">
        <f>DATE(Data6[[#This Row],[Year]],Data6[[#This Row],[Month]],Data6[[#This Row],[Day]])</f>
        <v>45460</v>
      </c>
    </row>
    <row r="1101" spans="1:25">
      <c r="A1101" s="5">
        <v>45460.583340393518</v>
      </c>
      <c r="B1101" s="7" t="s">
        <v>31</v>
      </c>
      <c r="C1101" s="6" t="s">
        <v>800</v>
      </c>
      <c r="D1101" s="7" t="s">
        <v>810</v>
      </c>
      <c r="E1101" s="8">
        <v>2.5</v>
      </c>
      <c r="G1101" s="7" t="s">
        <v>68</v>
      </c>
      <c r="H1101" s="7" t="s">
        <v>380</v>
      </c>
      <c r="I1101" s="7" t="s">
        <v>44</v>
      </c>
      <c r="J1101" s="19" t="str">
        <f>IFERROR(INDEX('Employee Info'!$C$3:$E$200,MATCH(Data6[[#This Row],[Name:]],'Employee Info'!$B$3:$B$200,0),MATCH(Data6[[#This Row],[Hours Type:]],'Employee Info'!$C$2:$E$2,0)),"")</f>
        <v/>
      </c>
      <c r="K1101" s="19" t="str">
        <f>IFERROR(INDEX('Employee Info'!$C$3:$J$200,MATCH(Data6[[#This Row],[Name:]],'Employee Info'!$B$3:$B$200,0),MATCH(Data6[[#Headers],[Truck]],'Employee Info'!$C$2:$J$2,0)),"")</f>
        <v/>
      </c>
      <c r="L1101" s="19" t="str">
        <f>IFERROR(INDEX('Employee Info'!$C$3:$J$200,MATCH(Data6[[#This Row],[Name:]],'Employee Info'!$B$3:$B$200,0),MATCH(Data6[[#Headers],[Phone]],'Employee Info'!$C$2:$J$2,0)),"")</f>
        <v/>
      </c>
      <c r="M1101" s="19" t="str">
        <f>IFERROR(INDEX('Employee Info'!$C$3:$J$200,MATCH(Data6[[#This Row],[Name:]],'Employee Info'!$B$3:$B$200,0),MATCH(Data6[[#Headers],[Tech]],'Employee Info'!$C$2:$J$2,0)),"")</f>
        <v/>
      </c>
      <c r="N1101" s="19" t="str">
        <f>IFERROR(INDEX('Employee Info'!$C$3:$J$200,MATCH(Data6[[#This Row],[Name:]],'Employee Info'!$B$3:$B$200,0),MATCH(Data6[[#Headers],[Other]],'Employee Info'!$C$2:$J$2,0)),"")</f>
        <v/>
      </c>
      <c r="O1101" s="19">
        <f>IFERROR((Data6[[#This Row],[Hours:]]*SUM(Data6[[#This Row],[Rate]:[Other]])),"")</f>
        <v>0</v>
      </c>
      <c r="P1101" s="7" t="str">
        <f>IF(Data6[[#This Row],[WO'#:]]="","Riley #","WO#")</f>
        <v>Riley #</v>
      </c>
      <c r="Q1101" s="7">
        <f>IFERROR(WEEKNUM(Data6[[#This Row],[Date:]]),"")</f>
        <v>25</v>
      </c>
      <c r="R1101" s="6">
        <f t="shared" si="51"/>
        <v>45459</v>
      </c>
      <c r="S1101" s="6">
        <f>Data6[[#This Row],[Week Start]]+7</f>
        <v>45466</v>
      </c>
      <c r="T1101" s="7" t="str">
        <f t="shared" si="52"/>
        <v>6/16/2024 - 6/23/2024</v>
      </c>
      <c r="U1101" s="7" t="str">
        <f t="shared" si="53"/>
        <v>Time Card</v>
      </c>
      <c r="V1101" s="8" t="str">
        <f>RIGHT(TEXT(Data6[[#This Row],[Date:]],"mmddyyyy"),4)</f>
        <v>2024</v>
      </c>
      <c r="W1101" s="8" t="str">
        <f>MID(TEXT(Data6[[#This Row],[Date:]],"mmddyyyy"),3,2)</f>
        <v>17</v>
      </c>
      <c r="X1101" s="8" t="str">
        <f>LEFT(TEXT(Data6[[#This Row],[Date:]],"mmddyyyy"),2)</f>
        <v>06</v>
      </c>
      <c r="Y1101" s="6">
        <f>DATE(Data6[[#This Row],[Year]],Data6[[#This Row],[Month]],Data6[[#This Row],[Day]])</f>
        <v>45460</v>
      </c>
    </row>
    <row r="1102" spans="1:25">
      <c r="A1102" s="5">
        <v>45460.584643865739</v>
      </c>
      <c r="B1102" s="7" t="s">
        <v>31</v>
      </c>
      <c r="C1102" s="6" t="s">
        <v>800</v>
      </c>
      <c r="D1102" s="7" t="s">
        <v>812</v>
      </c>
      <c r="E1102" s="8">
        <v>1</v>
      </c>
      <c r="G1102" s="7" t="s">
        <v>68</v>
      </c>
      <c r="H1102" s="7" t="s">
        <v>649</v>
      </c>
      <c r="I1102" s="7" t="s">
        <v>44</v>
      </c>
      <c r="J1102" s="19" t="str">
        <f>IFERROR(INDEX('Employee Info'!$C$3:$E$200,MATCH(Data6[[#This Row],[Name:]],'Employee Info'!$B$3:$B$200,0),MATCH(Data6[[#This Row],[Hours Type:]],'Employee Info'!$C$2:$E$2,0)),"")</f>
        <v/>
      </c>
      <c r="K1102" s="19" t="str">
        <f>IFERROR(INDEX('Employee Info'!$C$3:$J$200,MATCH(Data6[[#This Row],[Name:]],'Employee Info'!$B$3:$B$200,0),MATCH(Data6[[#Headers],[Truck]],'Employee Info'!$C$2:$J$2,0)),"")</f>
        <v/>
      </c>
      <c r="L1102" s="19" t="str">
        <f>IFERROR(INDEX('Employee Info'!$C$3:$J$200,MATCH(Data6[[#This Row],[Name:]],'Employee Info'!$B$3:$B$200,0),MATCH(Data6[[#Headers],[Phone]],'Employee Info'!$C$2:$J$2,0)),"")</f>
        <v/>
      </c>
      <c r="M1102" s="19" t="str">
        <f>IFERROR(INDEX('Employee Info'!$C$3:$J$200,MATCH(Data6[[#This Row],[Name:]],'Employee Info'!$B$3:$B$200,0),MATCH(Data6[[#Headers],[Tech]],'Employee Info'!$C$2:$J$2,0)),"")</f>
        <v/>
      </c>
      <c r="N1102" s="19" t="str">
        <f>IFERROR(INDEX('Employee Info'!$C$3:$J$200,MATCH(Data6[[#This Row],[Name:]],'Employee Info'!$B$3:$B$200,0),MATCH(Data6[[#Headers],[Other]],'Employee Info'!$C$2:$J$2,0)),"")</f>
        <v/>
      </c>
      <c r="O1102" s="19">
        <f>IFERROR((Data6[[#This Row],[Hours:]]*SUM(Data6[[#This Row],[Rate]:[Other]])),"")</f>
        <v>0</v>
      </c>
      <c r="P1102" s="7" t="str">
        <f>IF(Data6[[#This Row],[WO'#:]]="","Riley #","WO#")</f>
        <v>Riley #</v>
      </c>
      <c r="Q1102" s="7">
        <f>IFERROR(WEEKNUM(Data6[[#This Row],[Date:]]),"")</f>
        <v>25</v>
      </c>
      <c r="R1102" s="6">
        <f t="shared" si="51"/>
        <v>45459</v>
      </c>
      <c r="S1102" s="6">
        <f>Data6[[#This Row],[Week Start]]+7</f>
        <v>45466</v>
      </c>
      <c r="T1102" s="7" t="str">
        <f t="shared" si="52"/>
        <v>6/16/2024 - 6/23/2024</v>
      </c>
      <c r="U1102" s="7" t="str">
        <f t="shared" si="53"/>
        <v>Time Card</v>
      </c>
      <c r="V1102" s="8" t="str">
        <f>RIGHT(TEXT(Data6[[#This Row],[Date:]],"mmddyyyy"),4)</f>
        <v>2024</v>
      </c>
      <c r="W1102" s="8" t="str">
        <f>MID(TEXT(Data6[[#This Row],[Date:]],"mmddyyyy"),3,2)</f>
        <v>17</v>
      </c>
      <c r="X1102" s="8" t="str">
        <f>LEFT(TEXT(Data6[[#This Row],[Date:]],"mmddyyyy"),2)</f>
        <v>06</v>
      </c>
      <c r="Y1102" s="6">
        <f>DATE(Data6[[#This Row],[Year]],Data6[[#This Row],[Month]],Data6[[#This Row],[Day]])</f>
        <v>45460</v>
      </c>
    </row>
    <row r="1103" spans="1:25">
      <c r="A1103" s="5">
        <v>45460.58401875</v>
      </c>
      <c r="B1103" s="7" t="s">
        <v>31</v>
      </c>
      <c r="C1103" s="6" t="s">
        <v>800</v>
      </c>
      <c r="D1103" s="7" t="s">
        <v>811</v>
      </c>
      <c r="E1103" s="8">
        <v>1.5</v>
      </c>
      <c r="G1103" s="7" t="s">
        <v>68</v>
      </c>
      <c r="H1103" s="7" t="s">
        <v>763</v>
      </c>
      <c r="I1103" s="7" t="s">
        <v>44</v>
      </c>
      <c r="J1103" s="19" t="str">
        <f>IFERROR(INDEX('Employee Info'!$C$3:$E$200,MATCH(Data6[[#This Row],[Name:]],'Employee Info'!$B$3:$B$200,0),MATCH(Data6[[#This Row],[Hours Type:]],'Employee Info'!$C$2:$E$2,0)),"")</f>
        <v/>
      </c>
      <c r="K1103" s="19" t="str">
        <f>IFERROR(INDEX('Employee Info'!$C$3:$J$200,MATCH(Data6[[#This Row],[Name:]],'Employee Info'!$B$3:$B$200,0),MATCH(Data6[[#Headers],[Truck]],'Employee Info'!$C$2:$J$2,0)),"")</f>
        <v/>
      </c>
      <c r="L1103" s="19" t="str">
        <f>IFERROR(INDEX('Employee Info'!$C$3:$J$200,MATCH(Data6[[#This Row],[Name:]],'Employee Info'!$B$3:$B$200,0),MATCH(Data6[[#Headers],[Phone]],'Employee Info'!$C$2:$J$2,0)),"")</f>
        <v/>
      </c>
      <c r="M1103" s="19" t="str">
        <f>IFERROR(INDEX('Employee Info'!$C$3:$J$200,MATCH(Data6[[#This Row],[Name:]],'Employee Info'!$B$3:$B$200,0),MATCH(Data6[[#Headers],[Tech]],'Employee Info'!$C$2:$J$2,0)),"")</f>
        <v/>
      </c>
      <c r="N1103" s="19" t="str">
        <f>IFERROR(INDEX('Employee Info'!$C$3:$J$200,MATCH(Data6[[#This Row],[Name:]],'Employee Info'!$B$3:$B$200,0),MATCH(Data6[[#Headers],[Other]],'Employee Info'!$C$2:$J$2,0)),"")</f>
        <v/>
      </c>
      <c r="O1103" s="19">
        <f>IFERROR((Data6[[#This Row],[Hours:]]*SUM(Data6[[#This Row],[Rate]:[Other]])),"")</f>
        <v>0</v>
      </c>
      <c r="P1103" s="7" t="str">
        <f>IF(Data6[[#This Row],[WO'#:]]="","Riley #","WO#")</f>
        <v>Riley #</v>
      </c>
      <c r="Q1103" s="7">
        <f>IFERROR(WEEKNUM(Data6[[#This Row],[Date:]]),"")</f>
        <v>25</v>
      </c>
      <c r="R1103" s="6">
        <f t="shared" si="51"/>
        <v>45459</v>
      </c>
      <c r="S1103" s="6">
        <f>Data6[[#This Row],[Week Start]]+7</f>
        <v>45466</v>
      </c>
      <c r="T1103" s="7" t="str">
        <f t="shared" si="52"/>
        <v>6/16/2024 - 6/23/2024</v>
      </c>
      <c r="U1103" s="7" t="str">
        <f t="shared" si="53"/>
        <v>Time Card</v>
      </c>
      <c r="V1103" s="8" t="str">
        <f>RIGHT(TEXT(Data6[[#This Row],[Date:]],"mmddyyyy"),4)</f>
        <v>2024</v>
      </c>
      <c r="W1103" s="8" t="str">
        <f>MID(TEXT(Data6[[#This Row],[Date:]],"mmddyyyy"),3,2)</f>
        <v>17</v>
      </c>
      <c r="X1103" s="8" t="str">
        <f>LEFT(TEXT(Data6[[#This Row],[Date:]],"mmddyyyy"),2)</f>
        <v>06</v>
      </c>
      <c r="Y1103" s="6">
        <f>DATE(Data6[[#This Row],[Year]],Data6[[#This Row],[Month]],Data6[[#This Row],[Day]])</f>
        <v>45460</v>
      </c>
    </row>
    <row r="1104" spans="1:25">
      <c r="A1104" s="5">
        <v>45464.600812384262</v>
      </c>
      <c r="B1104" s="7" t="s">
        <v>66</v>
      </c>
      <c r="C1104" s="6" t="s">
        <v>813</v>
      </c>
      <c r="D1104" s="7" t="s">
        <v>801</v>
      </c>
      <c r="E1104" s="8">
        <v>1</v>
      </c>
      <c r="F1104" s="7">
        <v>20028</v>
      </c>
      <c r="G1104" s="7" t="s">
        <v>68</v>
      </c>
      <c r="H1104" s="7" t="s">
        <v>756</v>
      </c>
      <c r="I1104" s="7" t="s">
        <v>45</v>
      </c>
      <c r="J1104" s="19" t="str">
        <f>IFERROR(INDEX('Employee Info'!$C$3:$E$200,MATCH(Data6[[#This Row],[Name:]],'Employee Info'!$B$3:$B$200,0),MATCH(Data6[[#This Row],[Hours Type:]],'Employee Info'!$C$2:$E$2,0)),"")</f>
        <v/>
      </c>
      <c r="K1104" s="19" t="str">
        <f>IFERROR(INDEX('Employee Info'!$C$3:$J$200,MATCH(Data6[[#This Row],[Name:]],'Employee Info'!$B$3:$B$200,0),MATCH(Data6[[#Headers],[Truck]],'Employee Info'!$C$2:$J$2,0)),"")</f>
        <v/>
      </c>
      <c r="L1104" s="19" t="str">
        <f>IFERROR(INDEX('Employee Info'!$C$3:$J$200,MATCH(Data6[[#This Row],[Name:]],'Employee Info'!$B$3:$B$200,0),MATCH(Data6[[#Headers],[Phone]],'Employee Info'!$C$2:$J$2,0)),"")</f>
        <v/>
      </c>
      <c r="M1104" s="19" t="str">
        <f>IFERROR(INDEX('Employee Info'!$C$3:$J$200,MATCH(Data6[[#This Row],[Name:]],'Employee Info'!$B$3:$B$200,0),MATCH(Data6[[#Headers],[Tech]],'Employee Info'!$C$2:$J$2,0)),"")</f>
        <v/>
      </c>
      <c r="N1104" s="19" t="str">
        <f>IFERROR(INDEX('Employee Info'!$C$3:$J$200,MATCH(Data6[[#This Row],[Name:]],'Employee Info'!$B$3:$B$200,0),MATCH(Data6[[#Headers],[Other]],'Employee Info'!$C$2:$J$2,0)),"")</f>
        <v/>
      </c>
      <c r="O1104" s="19">
        <f>IFERROR((Data6[[#This Row],[Hours:]]*SUM(Data6[[#This Row],[Rate]:[Other]])),"")</f>
        <v>0</v>
      </c>
      <c r="P1104" s="7" t="str">
        <f>IF(Data6[[#This Row],[WO'#:]]="","Riley #","WO#")</f>
        <v>WO#</v>
      </c>
      <c r="Q1104" s="7">
        <f>IFERROR(WEEKNUM(Data6[[#This Row],[Date:]]),"")</f>
        <v>25</v>
      </c>
      <c r="R1104" s="6">
        <f t="shared" si="51"/>
        <v>45459</v>
      </c>
      <c r="S1104" s="6">
        <f>Data6[[#This Row],[Week Start]]+7</f>
        <v>45466</v>
      </c>
      <c r="T1104" s="7" t="str">
        <f t="shared" si="52"/>
        <v>6/16/2024 - 6/23/2024</v>
      </c>
      <c r="U1104" s="7" t="str">
        <f t="shared" si="53"/>
        <v>Time Card</v>
      </c>
      <c r="V1104" s="8" t="str">
        <f>RIGHT(TEXT(Data6[[#This Row],[Date:]],"mmddyyyy"),4)</f>
        <v>2024</v>
      </c>
      <c r="W1104" s="8" t="str">
        <f>MID(TEXT(Data6[[#This Row],[Date:]],"mmddyyyy"),3,2)</f>
        <v>18</v>
      </c>
      <c r="X1104" s="8" t="str">
        <f>LEFT(TEXT(Data6[[#This Row],[Date:]],"mmddyyyy"),2)</f>
        <v>06</v>
      </c>
      <c r="Y1104" s="6">
        <f>DATE(Data6[[#This Row],[Year]],Data6[[#This Row],[Month]],Data6[[#This Row],[Day]])</f>
        <v>45461</v>
      </c>
    </row>
    <row r="1105" spans="1:25">
      <c r="A1105" s="5">
        <v>45464.572458796298</v>
      </c>
      <c r="B1105" s="7" t="s">
        <v>66</v>
      </c>
      <c r="C1105" s="6" t="s">
        <v>813</v>
      </c>
      <c r="D1105" s="7" t="s">
        <v>814</v>
      </c>
      <c r="E1105" s="8">
        <v>5</v>
      </c>
      <c r="F1105" s="7">
        <v>6984733</v>
      </c>
      <c r="G1105" s="7" t="s">
        <v>68</v>
      </c>
      <c r="H1105" s="7" t="s">
        <v>756</v>
      </c>
      <c r="I1105" s="7" t="s">
        <v>44</v>
      </c>
      <c r="J1105" s="19" t="str">
        <f>IFERROR(INDEX('Employee Info'!$C$3:$E$200,MATCH(Data6[[#This Row],[Name:]],'Employee Info'!$B$3:$B$200,0),MATCH(Data6[[#This Row],[Hours Type:]],'Employee Info'!$C$2:$E$2,0)),"")</f>
        <v/>
      </c>
      <c r="K1105" s="19" t="str">
        <f>IFERROR(INDEX('Employee Info'!$C$3:$J$200,MATCH(Data6[[#This Row],[Name:]],'Employee Info'!$B$3:$B$200,0),MATCH(Data6[[#Headers],[Truck]],'Employee Info'!$C$2:$J$2,0)),"")</f>
        <v/>
      </c>
      <c r="L1105" s="19" t="str">
        <f>IFERROR(INDEX('Employee Info'!$C$3:$J$200,MATCH(Data6[[#This Row],[Name:]],'Employee Info'!$B$3:$B$200,0),MATCH(Data6[[#Headers],[Phone]],'Employee Info'!$C$2:$J$2,0)),"")</f>
        <v/>
      </c>
      <c r="M1105" s="19" t="str">
        <f>IFERROR(INDEX('Employee Info'!$C$3:$J$200,MATCH(Data6[[#This Row],[Name:]],'Employee Info'!$B$3:$B$200,0),MATCH(Data6[[#Headers],[Tech]],'Employee Info'!$C$2:$J$2,0)),"")</f>
        <v/>
      </c>
      <c r="N1105" s="19" t="str">
        <f>IFERROR(INDEX('Employee Info'!$C$3:$J$200,MATCH(Data6[[#This Row],[Name:]],'Employee Info'!$B$3:$B$200,0),MATCH(Data6[[#Headers],[Other]],'Employee Info'!$C$2:$J$2,0)),"")</f>
        <v/>
      </c>
      <c r="O1105" s="19">
        <f>IFERROR((Data6[[#This Row],[Hours:]]*SUM(Data6[[#This Row],[Rate]:[Other]])),"")</f>
        <v>0</v>
      </c>
      <c r="P1105" s="7" t="str">
        <f>IF(Data6[[#This Row],[WO'#:]]="","Riley #","WO#")</f>
        <v>WO#</v>
      </c>
      <c r="Q1105" s="7">
        <f>IFERROR(WEEKNUM(Data6[[#This Row],[Date:]]),"")</f>
        <v>25</v>
      </c>
      <c r="R1105" s="6">
        <f t="shared" si="51"/>
        <v>45459</v>
      </c>
      <c r="S1105" s="6">
        <f>Data6[[#This Row],[Week Start]]+7</f>
        <v>45466</v>
      </c>
      <c r="T1105" s="7" t="str">
        <f t="shared" si="52"/>
        <v>6/16/2024 - 6/23/2024</v>
      </c>
      <c r="U1105" s="7" t="str">
        <f t="shared" si="53"/>
        <v>Time Card</v>
      </c>
      <c r="V1105" s="8" t="str">
        <f>RIGHT(TEXT(Data6[[#This Row],[Date:]],"mmddyyyy"),4)</f>
        <v>2024</v>
      </c>
      <c r="W1105" s="8" t="str">
        <f>MID(TEXT(Data6[[#This Row],[Date:]],"mmddyyyy"),3,2)</f>
        <v>18</v>
      </c>
      <c r="X1105" s="8" t="str">
        <f>LEFT(TEXT(Data6[[#This Row],[Date:]],"mmddyyyy"),2)</f>
        <v>06</v>
      </c>
      <c r="Y1105" s="6">
        <f>DATE(Data6[[#This Row],[Year]],Data6[[#This Row],[Month]],Data6[[#This Row],[Day]])</f>
        <v>45461</v>
      </c>
    </row>
    <row r="1106" spans="1:25">
      <c r="A1106" s="5">
        <v>45485.476228935186</v>
      </c>
      <c r="B1106" s="7" t="s">
        <v>76</v>
      </c>
      <c r="C1106" s="6" t="s">
        <v>813</v>
      </c>
      <c r="D1106" s="7" t="s">
        <v>156</v>
      </c>
      <c r="E1106" s="8">
        <v>1</v>
      </c>
      <c r="F1106" s="7">
        <v>6984733</v>
      </c>
      <c r="G1106" s="7" t="s">
        <v>68</v>
      </c>
      <c r="H1106" s="7" t="s">
        <v>756</v>
      </c>
      <c r="I1106" s="7" t="s">
        <v>44</v>
      </c>
      <c r="J1106" s="19" t="str">
        <f>IFERROR(INDEX('Employee Info'!$C$3:$E$200,MATCH(Data6[[#This Row],[Name:]],'Employee Info'!$B$3:$B$200,0),MATCH(Data6[[#This Row],[Hours Type:]],'Employee Info'!$C$2:$E$2,0)),"")</f>
        <v/>
      </c>
      <c r="K1106" s="19" t="str">
        <f>IFERROR(INDEX('Employee Info'!$C$3:$J$200,MATCH(Data6[[#This Row],[Name:]],'Employee Info'!$B$3:$B$200,0),MATCH(Data6[[#Headers],[Truck]],'Employee Info'!$C$2:$J$2,0)),"")</f>
        <v/>
      </c>
      <c r="L1106" s="19" t="str">
        <f>IFERROR(INDEX('Employee Info'!$C$3:$J$200,MATCH(Data6[[#This Row],[Name:]],'Employee Info'!$B$3:$B$200,0),MATCH(Data6[[#Headers],[Phone]],'Employee Info'!$C$2:$J$2,0)),"")</f>
        <v/>
      </c>
      <c r="M1106" s="19" t="str">
        <f>IFERROR(INDEX('Employee Info'!$C$3:$J$200,MATCH(Data6[[#This Row],[Name:]],'Employee Info'!$B$3:$B$200,0),MATCH(Data6[[#Headers],[Tech]],'Employee Info'!$C$2:$J$2,0)),"")</f>
        <v/>
      </c>
      <c r="N1106" s="19" t="str">
        <f>IFERROR(INDEX('Employee Info'!$C$3:$J$200,MATCH(Data6[[#This Row],[Name:]],'Employee Info'!$B$3:$B$200,0),MATCH(Data6[[#Headers],[Other]],'Employee Info'!$C$2:$J$2,0)),"")</f>
        <v/>
      </c>
      <c r="O1106" s="19">
        <f>IFERROR((Data6[[#This Row],[Hours:]]*SUM(Data6[[#This Row],[Rate]:[Other]])),"")</f>
        <v>0</v>
      </c>
      <c r="P1106" s="7" t="str">
        <f>IF(Data6[[#This Row],[WO'#:]]="","Riley #","WO#")</f>
        <v>WO#</v>
      </c>
      <c r="Q1106" s="7">
        <f>IFERROR(WEEKNUM(Data6[[#This Row],[Date:]]),"")</f>
        <v>25</v>
      </c>
      <c r="R1106" s="6">
        <f t="shared" si="51"/>
        <v>45459</v>
      </c>
      <c r="S1106" s="6">
        <f>Data6[[#This Row],[Week Start]]+7</f>
        <v>45466</v>
      </c>
      <c r="T1106" s="7" t="str">
        <f t="shared" si="52"/>
        <v>6/16/2024 - 6/23/2024</v>
      </c>
      <c r="U1106" s="7" t="str">
        <f t="shared" si="53"/>
        <v>Time Card</v>
      </c>
      <c r="V1106" s="8" t="str">
        <f>RIGHT(TEXT(Data6[[#This Row],[Date:]],"mmddyyyy"),4)</f>
        <v>2024</v>
      </c>
      <c r="W1106" s="8" t="str">
        <f>MID(TEXT(Data6[[#This Row],[Date:]],"mmddyyyy"),3,2)</f>
        <v>18</v>
      </c>
      <c r="X1106" s="8" t="str">
        <f>LEFT(TEXT(Data6[[#This Row],[Date:]],"mmddyyyy"),2)</f>
        <v>06</v>
      </c>
      <c r="Y1106" s="6">
        <f>DATE(Data6[[#This Row],[Year]],Data6[[#This Row],[Month]],Data6[[#This Row],[Day]])</f>
        <v>45461</v>
      </c>
    </row>
    <row r="1107" spans="1:25">
      <c r="A1107" s="5">
        <v>45461.57123090278</v>
      </c>
      <c r="B1107" s="7" t="s">
        <v>31</v>
      </c>
      <c r="C1107" s="6" t="s">
        <v>813</v>
      </c>
      <c r="D1107" s="7" t="s">
        <v>815</v>
      </c>
      <c r="E1107" s="8">
        <v>1.5</v>
      </c>
      <c r="F1107" s="7">
        <v>7118179</v>
      </c>
      <c r="G1107" s="7" t="s">
        <v>68</v>
      </c>
      <c r="H1107" s="7" t="s">
        <v>756</v>
      </c>
      <c r="I1107" s="7" t="s">
        <v>44</v>
      </c>
      <c r="J1107" s="19" t="str">
        <f>IFERROR(INDEX('Employee Info'!$C$3:$E$200,MATCH(Data6[[#This Row],[Name:]],'Employee Info'!$B$3:$B$200,0),MATCH(Data6[[#This Row],[Hours Type:]],'Employee Info'!$C$2:$E$2,0)),"")</f>
        <v/>
      </c>
      <c r="K1107" s="19" t="str">
        <f>IFERROR(INDEX('Employee Info'!$C$3:$J$200,MATCH(Data6[[#This Row],[Name:]],'Employee Info'!$B$3:$B$200,0),MATCH(Data6[[#Headers],[Truck]],'Employee Info'!$C$2:$J$2,0)),"")</f>
        <v/>
      </c>
      <c r="L1107" s="19" t="str">
        <f>IFERROR(INDEX('Employee Info'!$C$3:$J$200,MATCH(Data6[[#This Row],[Name:]],'Employee Info'!$B$3:$B$200,0),MATCH(Data6[[#Headers],[Phone]],'Employee Info'!$C$2:$J$2,0)),"")</f>
        <v/>
      </c>
      <c r="M1107" s="19" t="str">
        <f>IFERROR(INDEX('Employee Info'!$C$3:$J$200,MATCH(Data6[[#This Row],[Name:]],'Employee Info'!$B$3:$B$200,0),MATCH(Data6[[#Headers],[Tech]],'Employee Info'!$C$2:$J$2,0)),"")</f>
        <v/>
      </c>
      <c r="N1107" s="19" t="str">
        <f>IFERROR(INDEX('Employee Info'!$C$3:$J$200,MATCH(Data6[[#This Row],[Name:]],'Employee Info'!$B$3:$B$200,0),MATCH(Data6[[#Headers],[Other]],'Employee Info'!$C$2:$J$2,0)),"")</f>
        <v/>
      </c>
      <c r="O1107" s="19">
        <f>IFERROR((Data6[[#This Row],[Hours:]]*SUM(Data6[[#This Row],[Rate]:[Other]])),"")</f>
        <v>0</v>
      </c>
      <c r="P1107" s="7" t="str">
        <f>IF(Data6[[#This Row],[WO'#:]]="","Riley #","WO#")</f>
        <v>WO#</v>
      </c>
      <c r="Q1107" s="7">
        <f>IFERROR(WEEKNUM(Data6[[#This Row],[Date:]]),"")</f>
        <v>25</v>
      </c>
      <c r="R1107" s="6">
        <f t="shared" si="51"/>
        <v>45459</v>
      </c>
      <c r="S1107" s="6">
        <f>Data6[[#This Row],[Week Start]]+7</f>
        <v>45466</v>
      </c>
      <c r="T1107" s="7" t="str">
        <f t="shared" si="52"/>
        <v>6/16/2024 - 6/23/2024</v>
      </c>
      <c r="U1107" s="7" t="str">
        <f t="shared" si="53"/>
        <v>Time Card</v>
      </c>
      <c r="V1107" s="8" t="str">
        <f>RIGHT(TEXT(Data6[[#This Row],[Date:]],"mmddyyyy"),4)</f>
        <v>2024</v>
      </c>
      <c r="W1107" s="8" t="str">
        <f>MID(TEXT(Data6[[#This Row],[Date:]],"mmddyyyy"),3,2)</f>
        <v>18</v>
      </c>
      <c r="X1107" s="8" t="str">
        <f>LEFT(TEXT(Data6[[#This Row],[Date:]],"mmddyyyy"),2)</f>
        <v>06</v>
      </c>
      <c r="Y1107" s="6">
        <f>DATE(Data6[[#This Row],[Year]],Data6[[#This Row],[Month]],Data6[[#This Row],[Day]])</f>
        <v>45461</v>
      </c>
    </row>
    <row r="1108" spans="1:25">
      <c r="A1108" s="5">
        <v>45461.571325810182</v>
      </c>
      <c r="B1108" s="7" t="s">
        <v>34</v>
      </c>
      <c r="C1108" s="6" t="s">
        <v>813</v>
      </c>
      <c r="D1108" s="7" t="s">
        <v>815</v>
      </c>
      <c r="E1108" s="8">
        <v>1.5</v>
      </c>
      <c r="F1108" s="7">
        <v>7118179</v>
      </c>
      <c r="G1108" s="7" t="s">
        <v>68</v>
      </c>
      <c r="H1108" s="7" t="s">
        <v>756</v>
      </c>
      <c r="I1108" s="7" t="s">
        <v>44</v>
      </c>
      <c r="J1108" s="19" t="str">
        <f>IFERROR(INDEX('Employee Info'!$C$3:$E$200,MATCH(Data6[[#This Row],[Name:]],'Employee Info'!$B$3:$B$200,0),MATCH(Data6[[#This Row],[Hours Type:]],'Employee Info'!$C$2:$E$2,0)),"")</f>
        <v/>
      </c>
      <c r="K1108" s="19" t="str">
        <f>IFERROR(INDEX('Employee Info'!$C$3:$J$200,MATCH(Data6[[#This Row],[Name:]],'Employee Info'!$B$3:$B$200,0),MATCH(Data6[[#Headers],[Truck]],'Employee Info'!$C$2:$J$2,0)),"")</f>
        <v/>
      </c>
      <c r="L1108" s="19" t="str">
        <f>IFERROR(INDEX('Employee Info'!$C$3:$J$200,MATCH(Data6[[#This Row],[Name:]],'Employee Info'!$B$3:$B$200,0),MATCH(Data6[[#Headers],[Phone]],'Employee Info'!$C$2:$J$2,0)),"")</f>
        <v/>
      </c>
      <c r="M1108" s="19" t="str">
        <f>IFERROR(INDEX('Employee Info'!$C$3:$J$200,MATCH(Data6[[#This Row],[Name:]],'Employee Info'!$B$3:$B$200,0),MATCH(Data6[[#Headers],[Tech]],'Employee Info'!$C$2:$J$2,0)),"")</f>
        <v/>
      </c>
      <c r="N1108" s="19" t="str">
        <f>IFERROR(INDEX('Employee Info'!$C$3:$J$200,MATCH(Data6[[#This Row],[Name:]],'Employee Info'!$B$3:$B$200,0),MATCH(Data6[[#Headers],[Other]],'Employee Info'!$C$2:$J$2,0)),"")</f>
        <v/>
      </c>
      <c r="O1108" s="19">
        <f>IFERROR((Data6[[#This Row],[Hours:]]*SUM(Data6[[#This Row],[Rate]:[Other]])),"")</f>
        <v>0</v>
      </c>
      <c r="P1108" s="7" t="str">
        <f>IF(Data6[[#This Row],[WO'#:]]="","Riley #","WO#")</f>
        <v>WO#</v>
      </c>
      <c r="Q1108" s="7">
        <f>IFERROR(WEEKNUM(Data6[[#This Row],[Date:]]),"")</f>
        <v>25</v>
      </c>
      <c r="R1108" s="6">
        <f t="shared" si="51"/>
        <v>45459</v>
      </c>
      <c r="S1108" s="6">
        <f>Data6[[#This Row],[Week Start]]+7</f>
        <v>45466</v>
      </c>
      <c r="T1108" s="7" t="str">
        <f t="shared" si="52"/>
        <v>6/16/2024 - 6/23/2024</v>
      </c>
      <c r="U1108" s="7" t="str">
        <f t="shared" si="53"/>
        <v>Time Card</v>
      </c>
      <c r="V1108" s="8" t="str">
        <f>RIGHT(TEXT(Data6[[#This Row],[Date:]],"mmddyyyy"),4)</f>
        <v>2024</v>
      </c>
      <c r="W1108" s="8" t="str">
        <f>MID(TEXT(Data6[[#This Row],[Date:]],"mmddyyyy"),3,2)</f>
        <v>18</v>
      </c>
      <c r="X1108" s="8" t="str">
        <f>LEFT(TEXT(Data6[[#This Row],[Date:]],"mmddyyyy"),2)</f>
        <v>06</v>
      </c>
      <c r="Y1108" s="6">
        <f>DATE(Data6[[#This Row],[Year]],Data6[[#This Row],[Month]],Data6[[#This Row],[Day]])</f>
        <v>45461</v>
      </c>
    </row>
    <row r="1109" spans="1:25">
      <c r="A1109" s="5">
        <v>45464.59990671296</v>
      </c>
      <c r="B1109" s="7" t="s">
        <v>66</v>
      </c>
      <c r="C1109" s="6" t="s">
        <v>813</v>
      </c>
      <c r="D1109" s="7" t="s">
        <v>819</v>
      </c>
      <c r="E1109" s="8">
        <v>1</v>
      </c>
      <c r="F1109" s="7" t="s">
        <v>68</v>
      </c>
      <c r="G1109" s="7" t="s">
        <v>68</v>
      </c>
      <c r="H1109" s="7" t="s">
        <v>808</v>
      </c>
      <c r="I1109" s="7" t="s">
        <v>44</v>
      </c>
      <c r="J1109" s="19" t="str">
        <f>IFERROR(INDEX('Employee Info'!$C$3:$E$200,MATCH(Data6[[#This Row],[Name:]],'Employee Info'!$B$3:$B$200,0),MATCH(Data6[[#This Row],[Hours Type:]],'Employee Info'!$C$2:$E$2,0)),"")</f>
        <v/>
      </c>
      <c r="K1109" s="19" t="str">
        <f>IFERROR(INDEX('Employee Info'!$C$3:$J$200,MATCH(Data6[[#This Row],[Name:]],'Employee Info'!$B$3:$B$200,0),MATCH(Data6[[#Headers],[Truck]],'Employee Info'!$C$2:$J$2,0)),"")</f>
        <v/>
      </c>
      <c r="L1109" s="19" t="str">
        <f>IFERROR(INDEX('Employee Info'!$C$3:$J$200,MATCH(Data6[[#This Row],[Name:]],'Employee Info'!$B$3:$B$200,0),MATCH(Data6[[#Headers],[Phone]],'Employee Info'!$C$2:$J$2,0)),"")</f>
        <v/>
      </c>
      <c r="M1109" s="19" t="str">
        <f>IFERROR(INDEX('Employee Info'!$C$3:$J$200,MATCH(Data6[[#This Row],[Name:]],'Employee Info'!$B$3:$B$200,0),MATCH(Data6[[#Headers],[Tech]],'Employee Info'!$C$2:$J$2,0)),"")</f>
        <v/>
      </c>
      <c r="N1109" s="19" t="str">
        <f>IFERROR(INDEX('Employee Info'!$C$3:$J$200,MATCH(Data6[[#This Row],[Name:]],'Employee Info'!$B$3:$B$200,0),MATCH(Data6[[#Headers],[Other]],'Employee Info'!$C$2:$J$2,0)),"")</f>
        <v/>
      </c>
      <c r="O1109" s="19">
        <f>IFERROR((Data6[[#This Row],[Hours:]]*SUM(Data6[[#This Row],[Rate]:[Other]])),"")</f>
        <v>0</v>
      </c>
      <c r="P1109" s="7" t="str">
        <f>IF(Data6[[#This Row],[WO'#:]]="","Riley #","WO#")</f>
        <v>Riley #</v>
      </c>
      <c r="Q1109" s="7">
        <f>IFERROR(WEEKNUM(Data6[[#This Row],[Date:]]),"")</f>
        <v>25</v>
      </c>
      <c r="R1109" s="6">
        <f t="shared" si="51"/>
        <v>45459</v>
      </c>
      <c r="S1109" s="6">
        <f>Data6[[#This Row],[Week Start]]+7</f>
        <v>45466</v>
      </c>
      <c r="T1109" s="7" t="str">
        <f t="shared" si="52"/>
        <v>6/16/2024 - 6/23/2024</v>
      </c>
      <c r="U1109" s="7" t="str">
        <f t="shared" si="53"/>
        <v>Time Card</v>
      </c>
      <c r="V1109" s="8" t="str">
        <f>RIGHT(TEXT(Data6[[#This Row],[Date:]],"mmddyyyy"),4)</f>
        <v>2024</v>
      </c>
      <c r="W1109" s="8" t="str">
        <f>MID(TEXT(Data6[[#This Row],[Date:]],"mmddyyyy"),3,2)</f>
        <v>18</v>
      </c>
      <c r="X1109" s="8" t="str">
        <f>LEFT(TEXT(Data6[[#This Row],[Date:]],"mmddyyyy"),2)</f>
        <v>06</v>
      </c>
      <c r="Y1109" s="6">
        <f>DATE(Data6[[#This Row],[Year]],Data6[[#This Row],[Month]],Data6[[#This Row],[Day]])</f>
        <v>45461</v>
      </c>
    </row>
    <row r="1110" spans="1:25">
      <c r="A1110" s="5">
        <v>45461.423911574071</v>
      </c>
      <c r="B1110" s="7" t="s">
        <v>23</v>
      </c>
      <c r="C1110" s="6" t="s">
        <v>813</v>
      </c>
      <c r="D1110" s="7" t="s">
        <v>648</v>
      </c>
      <c r="E1110" s="8">
        <v>8</v>
      </c>
      <c r="F1110" s="7" t="s">
        <v>68</v>
      </c>
      <c r="G1110" s="7" t="s">
        <v>68</v>
      </c>
      <c r="H1110" s="7" t="s">
        <v>649</v>
      </c>
      <c r="I1110" s="7" t="s">
        <v>44</v>
      </c>
      <c r="J1110" s="19" t="str">
        <f>IFERROR(INDEX('Employee Info'!$C$3:$E$200,MATCH(Data6[[#This Row],[Name:]],'Employee Info'!$B$3:$B$200,0),MATCH(Data6[[#This Row],[Hours Type:]],'Employee Info'!$C$2:$E$2,0)),"")</f>
        <v/>
      </c>
      <c r="K1110" s="19" t="str">
        <f>IFERROR(INDEX('Employee Info'!$C$3:$J$200,MATCH(Data6[[#This Row],[Name:]],'Employee Info'!$B$3:$B$200,0),MATCH(Data6[[#Headers],[Truck]],'Employee Info'!$C$2:$J$2,0)),"")</f>
        <v/>
      </c>
      <c r="L1110" s="19" t="str">
        <f>IFERROR(INDEX('Employee Info'!$C$3:$J$200,MATCH(Data6[[#This Row],[Name:]],'Employee Info'!$B$3:$B$200,0),MATCH(Data6[[#Headers],[Phone]],'Employee Info'!$C$2:$J$2,0)),"")</f>
        <v/>
      </c>
      <c r="M1110" s="19" t="str">
        <f>IFERROR(INDEX('Employee Info'!$C$3:$J$200,MATCH(Data6[[#This Row],[Name:]],'Employee Info'!$B$3:$B$200,0),MATCH(Data6[[#Headers],[Tech]],'Employee Info'!$C$2:$J$2,0)),"")</f>
        <v/>
      </c>
      <c r="N1110" s="19" t="str">
        <f>IFERROR(INDEX('Employee Info'!$C$3:$J$200,MATCH(Data6[[#This Row],[Name:]],'Employee Info'!$B$3:$B$200,0),MATCH(Data6[[#Headers],[Other]],'Employee Info'!$C$2:$J$2,0)),"")</f>
        <v/>
      </c>
      <c r="O1110" s="19">
        <f>IFERROR((Data6[[#This Row],[Hours:]]*SUM(Data6[[#This Row],[Rate]:[Other]])),"")</f>
        <v>0</v>
      </c>
      <c r="P1110" s="7" t="str">
        <f>IF(Data6[[#This Row],[WO'#:]]="","Riley #","WO#")</f>
        <v>Riley #</v>
      </c>
      <c r="Q1110" s="7">
        <f>IFERROR(WEEKNUM(Data6[[#This Row],[Date:]]),"")</f>
        <v>25</v>
      </c>
      <c r="R1110" s="6">
        <f t="shared" si="51"/>
        <v>45459</v>
      </c>
      <c r="S1110" s="6">
        <f>Data6[[#This Row],[Week Start]]+7</f>
        <v>45466</v>
      </c>
      <c r="T1110" s="7" t="str">
        <f t="shared" si="52"/>
        <v>6/16/2024 - 6/23/2024</v>
      </c>
      <c r="U1110" s="7" t="str">
        <f t="shared" si="53"/>
        <v>Time Card</v>
      </c>
      <c r="V1110" s="8" t="str">
        <f>RIGHT(TEXT(Data6[[#This Row],[Date:]],"mmddyyyy"),4)</f>
        <v>2024</v>
      </c>
      <c r="W1110" s="8" t="str">
        <f>MID(TEXT(Data6[[#This Row],[Date:]],"mmddyyyy"),3,2)</f>
        <v>18</v>
      </c>
      <c r="X1110" s="8" t="str">
        <f>LEFT(TEXT(Data6[[#This Row],[Date:]],"mmddyyyy"),2)</f>
        <v>06</v>
      </c>
      <c r="Y1110" s="6">
        <f>DATE(Data6[[#This Row],[Year]],Data6[[#This Row],[Month]],Data6[[#This Row],[Day]])</f>
        <v>45461</v>
      </c>
    </row>
    <row r="1111" spans="1:25">
      <c r="A1111" s="5">
        <v>45461.424010995368</v>
      </c>
      <c r="B1111" s="7" t="s">
        <v>35</v>
      </c>
      <c r="C1111" s="6" t="s">
        <v>813</v>
      </c>
      <c r="D1111" s="7" t="s">
        <v>648</v>
      </c>
      <c r="E1111" s="8">
        <v>8</v>
      </c>
      <c r="F1111" s="7" t="s">
        <v>68</v>
      </c>
      <c r="G1111" s="7" t="s">
        <v>68</v>
      </c>
      <c r="H1111" s="7" t="s">
        <v>649</v>
      </c>
      <c r="I1111" s="7" t="s">
        <v>44</v>
      </c>
      <c r="J1111" s="19" t="str">
        <f>IFERROR(INDEX('Employee Info'!$C$3:$E$200,MATCH(Data6[[#This Row],[Name:]],'Employee Info'!$B$3:$B$200,0),MATCH(Data6[[#This Row],[Hours Type:]],'Employee Info'!$C$2:$E$2,0)),"")</f>
        <v/>
      </c>
      <c r="K1111" s="19" t="str">
        <f>IFERROR(INDEX('Employee Info'!$C$3:$J$200,MATCH(Data6[[#This Row],[Name:]],'Employee Info'!$B$3:$B$200,0),MATCH(Data6[[#Headers],[Truck]],'Employee Info'!$C$2:$J$2,0)),"")</f>
        <v/>
      </c>
      <c r="L1111" s="19" t="str">
        <f>IFERROR(INDEX('Employee Info'!$C$3:$J$200,MATCH(Data6[[#This Row],[Name:]],'Employee Info'!$B$3:$B$200,0),MATCH(Data6[[#Headers],[Phone]],'Employee Info'!$C$2:$J$2,0)),"")</f>
        <v/>
      </c>
      <c r="M1111" s="19" t="str">
        <f>IFERROR(INDEX('Employee Info'!$C$3:$J$200,MATCH(Data6[[#This Row],[Name:]],'Employee Info'!$B$3:$B$200,0),MATCH(Data6[[#Headers],[Tech]],'Employee Info'!$C$2:$J$2,0)),"")</f>
        <v/>
      </c>
      <c r="N1111" s="19" t="str">
        <f>IFERROR(INDEX('Employee Info'!$C$3:$J$200,MATCH(Data6[[#This Row],[Name:]],'Employee Info'!$B$3:$B$200,0),MATCH(Data6[[#Headers],[Other]],'Employee Info'!$C$2:$J$2,0)),"")</f>
        <v/>
      </c>
      <c r="O1111" s="19">
        <f>IFERROR((Data6[[#This Row],[Hours:]]*SUM(Data6[[#This Row],[Rate]:[Other]])),"")</f>
        <v>0</v>
      </c>
      <c r="P1111" s="7" t="str">
        <f>IF(Data6[[#This Row],[WO'#:]]="","Riley #","WO#")</f>
        <v>Riley #</v>
      </c>
      <c r="Q1111" s="7">
        <f>IFERROR(WEEKNUM(Data6[[#This Row],[Date:]]),"")</f>
        <v>25</v>
      </c>
      <c r="R1111" s="6">
        <f t="shared" si="51"/>
        <v>45459</v>
      </c>
      <c r="S1111" s="6">
        <f>Data6[[#This Row],[Week Start]]+7</f>
        <v>45466</v>
      </c>
      <c r="T1111" s="7" t="str">
        <f t="shared" si="52"/>
        <v>6/16/2024 - 6/23/2024</v>
      </c>
      <c r="U1111" s="7" t="str">
        <f t="shared" si="53"/>
        <v>Time Card</v>
      </c>
      <c r="V1111" s="8" t="str">
        <f>RIGHT(TEXT(Data6[[#This Row],[Date:]],"mmddyyyy"),4)</f>
        <v>2024</v>
      </c>
      <c r="W1111" s="8" t="str">
        <f>MID(TEXT(Data6[[#This Row],[Date:]],"mmddyyyy"),3,2)</f>
        <v>18</v>
      </c>
      <c r="X1111" s="8" t="str">
        <f>LEFT(TEXT(Data6[[#This Row],[Date:]],"mmddyyyy"),2)</f>
        <v>06</v>
      </c>
      <c r="Y1111" s="6">
        <f>DATE(Data6[[#This Row],[Year]],Data6[[#This Row],[Month]],Data6[[#This Row],[Day]])</f>
        <v>45461</v>
      </c>
    </row>
    <row r="1112" spans="1:25">
      <c r="A1112" s="5">
        <v>45461.572662152779</v>
      </c>
      <c r="B1112" s="7" t="s">
        <v>31</v>
      </c>
      <c r="C1112" s="6" t="s">
        <v>813</v>
      </c>
      <c r="D1112" s="7" t="s">
        <v>779</v>
      </c>
      <c r="E1112" s="8">
        <v>4.5</v>
      </c>
      <c r="F1112" s="7" t="s">
        <v>68</v>
      </c>
      <c r="G1112" s="7" t="s">
        <v>68</v>
      </c>
      <c r="H1112" s="7" t="s">
        <v>661</v>
      </c>
      <c r="I1112" s="7" t="s">
        <v>44</v>
      </c>
      <c r="J1112" s="19" t="str">
        <f>IFERROR(INDEX('Employee Info'!$C$3:$E$200,MATCH(Data6[[#This Row],[Name:]],'Employee Info'!$B$3:$B$200,0),MATCH(Data6[[#This Row],[Hours Type:]],'Employee Info'!$C$2:$E$2,0)),"")</f>
        <v/>
      </c>
      <c r="K1112" s="19" t="str">
        <f>IFERROR(INDEX('Employee Info'!$C$3:$J$200,MATCH(Data6[[#This Row],[Name:]],'Employee Info'!$B$3:$B$200,0),MATCH(Data6[[#Headers],[Truck]],'Employee Info'!$C$2:$J$2,0)),"")</f>
        <v/>
      </c>
      <c r="L1112" s="19" t="str">
        <f>IFERROR(INDEX('Employee Info'!$C$3:$J$200,MATCH(Data6[[#This Row],[Name:]],'Employee Info'!$B$3:$B$200,0),MATCH(Data6[[#Headers],[Phone]],'Employee Info'!$C$2:$J$2,0)),"")</f>
        <v/>
      </c>
      <c r="M1112" s="19" t="str">
        <f>IFERROR(INDEX('Employee Info'!$C$3:$J$200,MATCH(Data6[[#This Row],[Name:]],'Employee Info'!$B$3:$B$200,0),MATCH(Data6[[#Headers],[Tech]],'Employee Info'!$C$2:$J$2,0)),"")</f>
        <v/>
      </c>
      <c r="N1112" s="19" t="str">
        <f>IFERROR(INDEX('Employee Info'!$C$3:$J$200,MATCH(Data6[[#This Row],[Name:]],'Employee Info'!$B$3:$B$200,0),MATCH(Data6[[#Headers],[Other]],'Employee Info'!$C$2:$J$2,0)),"")</f>
        <v/>
      </c>
      <c r="O1112" s="19">
        <f>IFERROR((Data6[[#This Row],[Hours:]]*SUM(Data6[[#This Row],[Rate]:[Other]])),"")</f>
        <v>0</v>
      </c>
      <c r="P1112" s="7" t="str">
        <f>IF(Data6[[#This Row],[WO'#:]]="","Riley #","WO#")</f>
        <v>Riley #</v>
      </c>
      <c r="Q1112" s="7">
        <f>IFERROR(WEEKNUM(Data6[[#This Row],[Date:]]),"")</f>
        <v>25</v>
      </c>
      <c r="R1112" s="6">
        <f t="shared" si="51"/>
        <v>45459</v>
      </c>
      <c r="S1112" s="6">
        <f>Data6[[#This Row],[Week Start]]+7</f>
        <v>45466</v>
      </c>
      <c r="T1112" s="7" t="str">
        <f t="shared" si="52"/>
        <v>6/16/2024 - 6/23/2024</v>
      </c>
      <c r="U1112" s="7" t="str">
        <f t="shared" si="53"/>
        <v>Time Card</v>
      </c>
      <c r="V1112" s="8" t="str">
        <f>RIGHT(TEXT(Data6[[#This Row],[Date:]],"mmddyyyy"),4)</f>
        <v>2024</v>
      </c>
      <c r="W1112" s="8" t="str">
        <f>MID(TEXT(Data6[[#This Row],[Date:]],"mmddyyyy"),3,2)</f>
        <v>18</v>
      </c>
      <c r="X1112" s="8" t="str">
        <f>LEFT(TEXT(Data6[[#This Row],[Date:]],"mmddyyyy"),2)</f>
        <v>06</v>
      </c>
      <c r="Y1112" s="6">
        <f>DATE(Data6[[#This Row],[Year]],Data6[[#This Row],[Month]],Data6[[#This Row],[Day]])</f>
        <v>45461</v>
      </c>
    </row>
    <row r="1113" spans="1:25">
      <c r="A1113" s="5">
        <v>45461.572751504631</v>
      </c>
      <c r="B1113" s="7" t="s">
        <v>34</v>
      </c>
      <c r="C1113" s="6" t="s">
        <v>813</v>
      </c>
      <c r="D1113" s="7" t="s">
        <v>779</v>
      </c>
      <c r="E1113" s="8">
        <v>4.5</v>
      </c>
      <c r="F1113" s="7" t="s">
        <v>68</v>
      </c>
      <c r="G1113" s="7" t="s">
        <v>68</v>
      </c>
      <c r="H1113" s="7" t="s">
        <v>661</v>
      </c>
      <c r="I1113" s="7" t="s">
        <v>44</v>
      </c>
      <c r="J1113" s="19" t="str">
        <f>IFERROR(INDEX('Employee Info'!$C$3:$E$200,MATCH(Data6[[#This Row],[Name:]],'Employee Info'!$B$3:$B$200,0),MATCH(Data6[[#This Row],[Hours Type:]],'Employee Info'!$C$2:$E$2,0)),"")</f>
        <v/>
      </c>
      <c r="K1113" s="19" t="str">
        <f>IFERROR(INDEX('Employee Info'!$C$3:$J$200,MATCH(Data6[[#This Row],[Name:]],'Employee Info'!$B$3:$B$200,0),MATCH(Data6[[#Headers],[Truck]],'Employee Info'!$C$2:$J$2,0)),"")</f>
        <v/>
      </c>
      <c r="L1113" s="19" t="str">
        <f>IFERROR(INDEX('Employee Info'!$C$3:$J$200,MATCH(Data6[[#This Row],[Name:]],'Employee Info'!$B$3:$B$200,0),MATCH(Data6[[#Headers],[Phone]],'Employee Info'!$C$2:$J$2,0)),"")</f>
        <v/>
      </c>
      <c r="M1113" s="19" t="str">
        <f>IFERROR(INDEX('Employee Info'!$C$3:$J$200,MATCH(Data6[[#This Row],[Name:]],'Employee Info'!$B$3:$B$200,0),MATCH(Data6[[#Headers],[Tech]],'Employee Info'!$C$2:$J$2,0)),"")</f>
        <v/>
      </c>
      <c r="N1113" s="19" t="str">
        <f>IFERROR(INDEX('Employee Info'!$C$3:$J$200,MATCH(Data6[[#This Row],[Name:]],'Employee Info'!$B$3:$B$200,0),MATCH(Data6[[#Headers],[Other]],'Employee Info'!$C$2:$J$2,0)),"")</f>
        <v/>
      </c>
      <c r="O1113" s="19">
        <f>IFERROR((Data6[[#This Row],[Hours:]]*SUM(Data6[[#This Row],[Rate]:[Other]])),"")</f>
        <v>0</v>
      </c>
      <c r="P1113" s="7" t="str">
        <f>IF(Data6[[#This Row],[WO'#:]]="","Riley #","WO#")</f>
        <v>Riley #</v>
      </c>
      <c r="Q1113" s="7">
        <f>IFERROR(WEEKNUM(Data6[[#This Row],[Date:]]),"")</f>
        <v>25</v>
      </c>
      <c r="R1113" s="6">
        <f t="shared" si="51"/>
        <v>45459</v>
      </c>
      <c r="S1113" s="6">
        <f>Data6[[#This Row],[Week Start]]+7</f>
        <v>45466</v>
      </c>
      <c r="T1113" s="7" t="str">
        <f t="shared" si="52"/>
        <v>6/16/2024 - 6/23/2024</v>
      </c>
      <c r="U1113" s="7" t="str">
        <f t="shared" si="53"/>
        <v>Time Card</v>
      </c>
      <c r="V1113" s="8" t="str">
        <f>RIGHT(TEXT(Data6[[#This Row],[Date:]],"mmddyyyy"),4)</f>
        <v>2024</v>
      </c>
      <c r="W1113" s="8" t="str">
        <f>MID(TEXT(Data6[[#This Row],[Date:]],"mmddyyyy"),3,2)</f>
        <v>18</v>
      </c>
      <c r="X1113" s="8" t="str">
        <f>LEFT(TEXT(Data6[[#This Row],[Date:]],"mmddyyyy"),2)</f>
        <v>06</v>
      </c>
      <c r="Y1113" s="6">
        <f>DATE(Data6[[#This Row],[Year]],Data6[[#This Row],[Month]],Data6[[#This Row],[Day]])</f>
        <v>45461</v>
      </c>
    </row>
    <row r="1114" spans="1:25">
      <c r="A1114" s="5">
        <v>45461.572057870369</v>
      </c>
      <c r="B1114" s="7" t="s">
        <v>34</v>
      </c>
      <c r="C1114" s="6" t="s">
        <v>813</v>
      </c>
      <c r="D1114" s="7" t="s">
        <v>816</v>
      </c>
      <c r="E1114" s="8">
        <v>2</v>
      </c>
      <c r="F1114" s="7" t="s">
        <v>68</v>
      </c>
      <c r="G1114" s="7" t="s">
        <v>68</v>
      </c>
      <c r="H1114" s="7" t="s">
        <v>697</v>
      </c>
      <c r="I1114" s="7" t="s">
        <v>44</v>
      </c>
      <c r="J1114" s="19" t="str">
        <f>IFERROR(INDEX('Employee Info'!$C$3:$E$200,MATCH(Data6[[#This Row],[Name:]],'Employee Info'!$B$3:$B$200,0),MATCH(Data6[[#This Row],[Hours Type:]],'Employee Info'!$C$2:$E$2,0)),"")</f>
        <v/>
      </c>
      <c r="K1114" s="19" t="str">
        <f>IFERROR(INDEX('Employee Info'!$C$3:$J$200,MATCH(Data6[[#This Row],[Name:]],'Employee Info'!$B$3:$B$200,0),MATCH(Data6[[#Headers],[Truck]],'Employee Info'!$C$2:$J$2,0)),"")</f>
        <v/>
      </c>
      <c r="L1114" s="19" t="str">
        <f>IFERROR(INDEX('Employee Info'!$C$3:$J$200,MATCH(Data6[[#This Row],[Name:]],'Employee Info'!$B$3:$B$200,0),MATCH(Data6[[#Headers],[Phone]],'Employee Info'!$C$2:$J$2,0)),"")</f>
        <v/>
      </c>
      <c r="M1114" s="19" t="str">
        <f>IFERROR(INDEX('Employee Info'!$C$3:$J$200,MATCH(Data6[[#This Row],[Name:]],'Employee Info'!$B$3:$B$200,0),MATCH(Data6[[#Headers],[Tech]],'Employee Info'!$C$2:$J$2,0)),"")</f>
        <v/>
      </c>
      <c r="N1114" s="19" t="str">
        <f>IFERROR(INDEX('Employee Info'!$C$3:$J$200,MATCH(Data6[[#This Row],[Name:]],'Employee Info'!$B$3:$B$200,0),MATCH(Data6[[#Headers],[Other]],'Employee Info'!$C$2:$J$2,0)),"")</f>
        <v/>
      </c>
      <c r="O1114" s="19">
        <f>IFERROR((Data6[[#This Row],[Hours:]]*SUM(Data6[[#This Row],[Rate]:[Other]])),"")</f>
        <v>0</v>
      </c>
      <c r="P1114" s="7" t="str">
        <f>IF(Data6[[#This Row],[WO'#:]]="","Riley #","WO#")</f>
        <v>Riley #</v>
      </c>
      <c r="Q1114" s="7">
        <f>IFERROR(WEEKNUM(Data6[[#This Row],[Date:]]),"")</f>
        <v>25</v>
      </c>
      <c r="R1114" s="6">
        <f t="shared" si="51"/>
        <v>45459</v>
      </c>
      <c r="S1114" s="6">
        <f>Data6[[#This Row],[Week Start]]+7</f>
        <v>45466</v>
      </c>
      <c r="T1114" s="7" t="str">
        <f t="shared" si="52"/>
        <v>6/16/2024 - 6/23/2024</v>
      </c>
      <c r="U1114" s="7" t="str">
        <f t="shared" si="53"/>
        <v>Time Card</v>
      </c>
      <c r="V1114" s="8" t="str">
        <f>RIGHT(TEXT(Data6[[#This Row],[Date:]],"mmddyyyy"),4)</f>
        <v>2024</v>
      </c>
      <c r="W1114" s="8" t="str">
        <f>MID(TEXT(Data6[[#This Row],[Date:]],"mmddyyyy"),3,2)</f>
        <v>18</v>
      </c>
      <c r="X1114" s="8" t="str">
        <f>LEFT(TEXT(Data6[[#This Row],[Date:]],"mmddyyyy"),2)</f>
        <v>06</v>
      </c>
      <c r="Y1114" s="6">
        <f>DATE(Data6[[#This Row],[Year]],Data6[[#This Row],[Month]],Data6[[#This Row],[Day]])</f>
        <v>45461</v>
      </c>
    </row>
    <row r="1115" spans="1:25">
      <c r="A1115" s="5">
        <v>45461.572200115741</v>
      </c>
      <c r="B1115" s="7" t="s">
        <v>31</v>
      </c>
      <c r="C1115" s="6" t="s">
        <v>813</v>
      </c>
      <c r="D1115" s="7" t="s">
        <v>816</v>
      </c>
      <c r="E1115" s="8">
        <v>2</v>
      </c>
      <c r="F1115" s="7" t="s">
        <v>68</v>
      </c>
      <c r="G1115" s="7" t="s">
        <v>68</v>
      </c>
      <c r="H1115" s="7" t="s">
        <v>697</v>
      </c>
      <c r="I1115" s="7" t="s">
        <v>44</v>
      </c>
      <c r="J1115" s="19" t="str">
        <f>IFERROR(INDEX('Employee Info'!$C$3:$E$200,MATCH(Data6[[#This Row],[Name:]],'Employee Info'!$B$3:$B$200,0),MATCH(Data6[[#This Row],[Hours Type:]],'Employee Info'!$C$2:$E$2,0)),"")</f>
        <v/>
      </c>
      <c r="K1115" s="19" t="str">
        <f>IFERROR(INDEX('Employee Info'!$C$3:$J$200,MATCH(Data6[[#This Row],[Name:]],'Employee Info'!$B$3:$B$200,0),MATCH(Data6[[#Headers],[Truck]],'Employee Info'!$C$2:$J$2,0)),"")</f>
        <v/>
      </c>
      <c r="L1115" s="19" t="str">
        <f>IFERROR(INDEX('Employee Info'!$C$3:$J$200,MATCH(Data6[[#This Row],[Name:]],'Employee Info'!$B$3:$B$200,0),MATCH(Data6[[#Headers],[Phone]],'Employee Info'!$C$2:$J$2,0)),"")</f>
        <v/>
      </c>
      <c r="M1115" s="19" t="str">
        <f>IFERROR(INDEX('Employee Info'!$C$3:$J$200,MATCH(Data6[[#This Row],[Name:]],'Employee Info'!$B$3:$B$200,0),MATCH(Data6[[#Headers],[Tech]],'Employee Info'!$C$2:$J$2,0)),"")</f>
        <v/>
      </c>
      <c r="N1115" s="19" t="str">
        <f>IFERROR(INDEX('Employee Info'!$C$3:$J$200,MATCH(Data6[[#This Row],[Name:]],'Employee Info'!$B$3:$B$200,0),MATCH(Data6[[#Headers],[Other]],'Employee Info'!$C$2:$J$2,0)),"")</f>
        <v/>
      </c>
      <c r="O1115" s="19">
        <f>IFERROR((Data6[[#This Row],[Hours:]]*SUM(Data6[[#This Row],[Rate]:[Other]])),"")</f>
        <v>0</v>
      </c>
      <c r="P1115" s="7" t="str">
        <f>IF(Data6[[#This Row],[WO'#:]]="","Riley #","WO#")</f>
        <v>Riley #</v>
      </c>
      <c r="Q1115" s="7">
        <f>IFERROR(WEEKNUM(Data6[[#This Row],[Date:]]),"")</f>
        <v>25</v>
      </c>
      <c r="R1115" s="6">
        <f t="shared" si="51"/>
        <v>45459</v>
      </c>
      <c r="S1115" s="6">
        <f>Data6[[#This Row],[Week Start]]+7</f>
        <v>45466</v>
      </c>
      <c r="T1115" s="7" t="str">
        <f t="shared" si="52"/>
        <v>6/16/2024 - 6/23/2024</v>
      </c>
      <c r="U1115" s="7" t="str">
        <f t="shared" si="53"/>
        <v>Time Card</v>
      </c>
      <c r="V1115" s="8" t="str">
        <f>RIGHT(TEXT(Data6[[#This Row],[Date:]],"mmddyyyy"),4)</f>
        <v>2024</v>
      </c>
      <c r="W1115" s="8" t="str">
        <f>MID(TEXT(Data6[[#This Row],[Date:]],"mmddyyyy"),3,2)</f>
        <v>18</v>
      </c>
      <c r="X1115" s="8" t="str">
        <f>LEFT(TEXT(Data6[[#This Row],[Date:]],"mmddyyyy"),2)</f>
        <v>06</v>
      </c>
      <c r="Y1115" s="6">
        <f>DATE(Data6[[#This Row],[Year]],Data6[[#This Row],[Month]],Data6[[#This Row],[Day]])</f>
        <v>45461</v>
      </c>
    </row>
    <row r="1116" spans="1:25">
      <c r="A1116" s="5">
        <v>45464.599500115743</v>
      </c>
      <c r="B1116" s="7" t="s">
        <v>66</v>
      </c>
      <c r="C1116" s="6" t="s">
        <v>813</v>
      </c>
      <c r="D1116" s="7" t="s">
        <v>818</v>
      </c>
      <c r="E1116" s="8">
        <v>1</v>
      </c>
      <c r="F1116" s="7" t="s">
        <v>68</v>
      </c>
      <c r="G1116" s="7" t="s">
        <v>68</v>
      </c>
      <c r="H1116" s="7" t="s">
        <v>758</v>
      </c>
      <c r="I1116" s="7" t="s">
        <v>44</v>
      </c>
      <c r="J1116" s="19" t="str">
        <f>IFERROR(INDEX('Employee Info'!$C$3:$E$200,MATCH(Data6[[#This Row],[Name:]],'Employee Info'!$B$3:$B$200,0),MATCH(Data6[[#This Row],[Hours Type:]],'Employee Info'!$C$2:$E$2,0)),"")</f>
        <v/>
      </c>
      <c r="K1116" s="19" t="str">
        <f>IFERROR(INDEX('Employee Info'!$C$3:$J$200,MATCH(Data6[[#This Row],[Name:]],'Employee Info'!$B$3:$B$200,0),MATCH(Data6[[#Headers],[Truck]],'Employee Info'!$C$2:$J$2,0)),"")</f>
        <v/>
      </c>
      <c r="L1116" s="19" t="str">
        <f>IFERROR(INDEX('Employee Info'!$C$3:$J$200,MATCH(Data6[[#This Row],[Name:]],'Employee Info'!$B$3:$B$200,0),MATCH(Data6[[#Headers],[Phone]],'Employee Info'!$C$2:$J$2,0)),"")</f>
        <v/>
      </c>
      <c r="M1116" s="19" t="str">
        <f>IFERROR(INDEX('Employee Info'!$C$3:$J$200,MATCH(Data6[[#This Row],[Name:]],'Employee Info'!$B$3:$B$200,0),MATCH(Data6[[#Headers],[Tech]],'Employee Info'!$C$2:$J$2,0)),"")</f>
        <v/>
      </c>
      <c r="N1116" s="19" t="str">
        <f>IFERROR(INDEX('Employee Info'!$C$3:$J$200,MATCH(Data6[[#This Row],[Name:]],'Employee Info'!$B$3:$B$200,0),MATCH(Data6[[#Headers],[Other]],'Employee Info'!$C$2:$J$2,0)),"")</f>
        <v/>
      </c>
      <c r="O1116" s="19">
        <f>IFERROR((Data6[[#This Row],[Hours:]]*SUM(Data6[[#This Row],[Rate]:[Other]])),"")</f>
        <v>0</v>
      </c>
      <c r="P1116" s="7" t="str">
        <f>IF(Data6[[#This Row],[WO'#:]]="","Riley #","WO#")</f>
        <v>Riley #</v>
      </c>
      <c r="Q1116" s="7">
        <f>IFERROR(WEEKNUM(Data6[[#This Row],[Date:]]),"")</f>
        <v>25</v>
      </c>
      <c r="R1116" s="6">
        <f t="shared" si="51"/>
        <v>45459</v>
      </c>
      <c r="S1116" s="6">
        <f>Data6[[#This Row],[Week Start]]+7</f>
        <v>45466</v>
      </c>
      <c r="T1116" s="7" t="str">
        <f t="shared" si="52"/>
        <v>6/16/2024 - 6/23/2024</v>
      </c>
      <c r="U1116" s="7" t="str">
        <f t="shared" si="53"/>
        <v>Time Card</v>
      </c>
      <c r="V1116" s="8" t="str">
        <f>RIGHT(TEXT(Data6[[#This Row],[Date:]],"mmddyyyy"),4)</f>
        <v>2024</v>
      </c>
      <c r="W1116" s="8" t="str">
        <f>MID(TEXT(Data6[[#This Row],[Date:]],"mmddyyyy"),3,2)</f>
        <v>18</v>
      </c>
      <c r="X1116" s="8" t="str">
        <f>LEFT(TEXT(Data6[[#This Row],[Date:]],"mmddyyyy"),2)</f>
        <v>06</v>
      </c>
      <c r="Y1116" s="6">
        <f>DATE(Data6[[#This Row],[Year]],Data6[[#This Row],[Month]],Data6[[#This Row],[Day]])</f>
        <v>45461</v>
      </c>
    </row>
    <row r="1117" spans="1:25">
      <c r="A1117" s="5">
        <v>45464.599104745372</v>
      </c>
      <c r="B1117" s="7" t="s">
        <v>66</v>
      </c>
      <c r="C1117" s="6" t="s">
        <v>813</v>
      </c>
      <c r="D1117" s="7" t="s">
        <v>817</v>
      </c>
      <c r="E1117" s="8">
        <v>1</v>
      </c>
      <c r="F1117" s="7" t="s">
        <v>68</v>
      </c>
      <c r="G1117" s="7" t="s">
        <v>68</v>
      </c>
      <c r="H1117" s="7" t="s">
        <v>42</v>
      </c>
      <c r="I1117" s="7" t="s">
        <v>44</v>
      </c>
      <c r="J1117" s="19" t="str">
        <f>IFERROR(INDEX('Employee Info'!$C$3:$E$200,MATCH(Data6[[#This Row],[Name:]],'Employee Info'!$B$3:$B$200,0),MATCH(Data6[[#This Row],[Hours Type:]],'Employee Info'!$C$2:$E$2,0)),"")</f>
        <v/>
      </c>
      <c r="K1117" s="19" t="str">
        <f>IFERROR(INDEX('Employee Info'!$C$3:$J$200,MATCH(Data6[[#This Row],[Name:]],'Employee Info'!$B$3:$B$200,0),MATCH(Data6[[#Headers],[Truck]],'Employee Info'!$C$2:$J$2,0)),"")</f>
        <v/>
      </c>
      <c r="L1117" s="19" t="str">
        <f>IFERROR(INDEX('Employee Info'!$C$3:$J$200,MATCH(Data6[[#This Row],[Name:]],'Employee Info'!$B$3:$B$200,0),MATCH(Data6[[#Headers],[Phone]],'Employee Info'!$C$2:$J$2,0)),"")</f>
        <v/>
      </c>
      <c r="M1117" s="19" t="str">
        <f>IFERROR(INDEX('Employee Info'!$C$3:$J$200,MATCH(Data6[[#This Row],[Name:]],'Employee Info'!$B$3:$B$200,0),MATCH(Data6[[#Headers],[Tech]],'Employee Info'!$C$2:$J$2,0)),"")</f>
        <v/>
      </c>
      <c r="N1117" s="19" t="str">
        <f>IFERROR(INDEX('Employee Info'!$C$3:$J$200,MATCH(Data6[[#This Row],[Name:]],'Employee Info'!$B$3:$B$200,0),MATCH(Data6[[#Headers],[Other]],'Employee Info'!$C$2:$J$2,0)),"")</f>
        <v/>
      </c>
      <c r="O1117" s="19">
        <f>IFERROR((Data6[[#This Row],[Hours:]]*SUM(Data6[[#This Row],[Rate]:[Other]])),"")</f>
        <v>0</v>
      </c>
      <c r="P1117" s="7" t="str">
        <f>IF(Data6[[#This Row],[WO'#:]]="","Riley #","WO#")</f>
        <v>Riley #</v>
      </c>
      <c r="Q1117" s="7">
        <f>IFERROR(WEEKNUM(Data6[[#This Row],[Date:]]),"")</f>
        <v>25</v>
      </c>
      <c r="R1117" s="6">
        <f t="shared" si="51"/>
        <v>45459</v>
      </c>
      <c r="S1117" s="6">
        <f>Data6[[#This Row],[Week Start]]+7</f>
        <v>45466</v>
      </c>
      <c r="T1117" s="7" t="str">
        <f t="shared" si="52"/>
        <v>6/16/2024 - 6/23/2024</v>
      </c>
      <c r="U1117" s="7" t="str">
        <f t="shared" si="53"/>
        <v>Time Card</v>
      </c>
      <c r="V1117" s="8" t="str">
        <f>RIGHT(TEXT(Data6[[#This Row],[Date:]],"mmddyyyy"),4)</f>
        <v>2024</v>
      </c>
      <c r="W1117" s="8" t="str">
        <f>MID(TEXT(Data6[[#This Row],[Date:]],"mmddyyyy"),3,2)</f>
        <v>18</v>
      </c>
      <c r="X1117" s="8" t="str">
        <f>LEFT(TEXT(Data6[[#This Row],[Date:]],"mmddyyyy"),2)</f>
        <v>06</v>
      </c>
      <c r="Y1117" s="6">
        <f>DATE(Data6[[#This Row],[Year]],Data6[[#This Row],[Month]],Data6[[#This Row],[Day]])</f>
        <v>45461</v>
      </c>
    </row>
    <row r="1118" spans="1:25">
      <c r="A1118" s="5">
        <v>45464.576370833332</v>
      </c>
      <c r="B1118" s="7" t="s">
        <v>66</v>
      </c>
      <c r="C1118" s="6" t="s">
        <v>820</v>
      </c>
      <c r="D1118" s="7" t="s">
        <v>821</v>
      </c>
      <c r="E1118" s="8">
        <v>5</v>
      </c>
      <c r="F1118" s="7">
        <v>6984733</v>
      </c>
      <c r="G1118" s="7" t="s">
        <v>68</v>
      </c>
      <c r="H1118" s="7" t="s">
        <v>756</v>
      </c>
      <c r="I1118" s="7" t="s">
        <v>44</v>
      </c>
      <c r="J1118" s="19" t="str">
        <f>IFERROR(INDEX('Employee Info'!$C$3:$E$200,MATCH(Data6[[#This Row],[Name:]],'Employee Info'!$B$3:$B$200,0),MATCH(Data6[[#This Row],[Hours Type:]],'Employee Info'!$C$2:$E$2,0)),"")</f>
        <v/>
      </c>
      <c r="K1118" s="19" t="str">
        <f>IFERROR(INDEX('Employee Info'!$C$3:$J$200,MATCH(Data6[[#This Row],[Name:]],'Employee Info'!$B$3:$B$200,0),MATCH(Data6[[#Headers],[Truck]],'Employee Info'!$C$2:$J$2,0)),"")</f>
        <v/>
      </c>
      <c r="L1118" s="19" t="str">
        <f>IFERROR(INDEX('Employee Info'!$C$3:$J$200,MATCH(Data6[[#This Row],[Name:]],'Employee Info'!$B$3:$B$200,0),MATCH(Data6[[#Headers],[Phone]],'Employee Info'!$C$2:$J$2,0)),"")</f>
        <v/>
      </c>
      <c r="M1118" s="19" t="str">
        <f>IFERROR(INDEX('Employee Info'!$C$3:$J$200,MATCH(Data6[[#This Row],[Name:]],'Employee Info'!$B$3:$B$200,0),MATCH(Data6[[#Headers],[Tech]],'Employee Info'!$C$2:$J$2,0)),"")</f>
        <v/>
      </c>
      <c r="N1118" s="19" t="str">
        <f>IFERROR(INDEX('Employee Info'!$C$3:$J$200,MATCH(Data6[[#This Row],[Name:]],'Employee Info'!$B$3:$B$200,0),MATCH(Data6[[#Headers],[Other]],'Employee Info'!$C$2:$J$2,0)),"")</f>
        <v/>
      </c>
      <c r="O1118" s="19">
        <f>IFERROR((Data6[[#This Row],[Hours:]]*SUM(Data6[[#This Row],[Rate]:[Other]])),"")</f>
        <v>0</v>
      </c>
      <c r="P1118" s="7" t="str">
        <f>IF(Data6[[#This Row],[WO'#:]]="","Riley #","WO#")</f>
        <v>WO#</v>
      </c>
      <c r="Q1118" s="7">
        <f>IFERROR(WEEKNUM(Data6[[#This Row],[Date:]]),"")</f>
        <v>25</v>
      </c>
      <c r="R1118" s="6">
        <f t="shared" si="51"/>
        <v>45459</v>
      </c>
      <c r="S1118" s="6">
        <f>Data6[[#This Row],[Week Start]]+7</f>
        <v>45466</v>
      </c>
      <c r="T1118" s="7" t="str">
        <f t="shared" si="52"/>
        <v>6/16/2024 - 6/23/2024</v>
      </c>
      <c r="U1118" s="7" t="str">
        <f t="shared" si="53"/>
        <v>Time Card</v>
      </c>
      <c r="V1118" s="8" t="str">
        <f>RIGHT(TEXT(Data6[[#This Row],[Date:]],"mmddyyyy"),4)</f>
        <v>2024</v>
      </c>
      <c r="W1118" s="8" t="str">
        <f>MID(TEXT(Data6[[#This Row],[Date:]],"mmddyyyy"),3,2)</f>
        <v>19</v>
      </c>
      <c r="X1118" s="8" t="str">
        <f>LEFT(TEXT(Data6[[#This Row],[Date:]],"mmddyyyy"),2)</f>
        <v>06</v>
      </c>
      <c r="Y1118" s="6">
        <f>DATE(Data6[[#This Row],[Year]],Data6[[#This Row],[Month]],Data6[[#This Row],[Day]])</f>
        <v>45462</v>
      </c>
    </row>
    <row r="1119" spans="1:25">
      <c r="A1119" s="5">
        <v>45485.476452546296</v>
      </c>
      <c r="B1119" s="7" t="s">
        <v>76</v>
      </c>
      <c r="C1119" s="6" t="s">
        <v>820</v>
      </c>
      <c r="D1119" s="7" t="s">
        <v>156</v>
      </c>
      <c r="E1119" s="8">
        <v>2</v>
      </c>
      <c r="F1119" s="7">
        <v>6984733</v>
      </c>
      <c r="G1119" s="7" t="s">
        <v>68</v>
      </c>
      <c r="H1119" s="7" t="s">
        <v>756</v>
      </c>
      <c r="I1119" s="7" t="s">
        <v>44</v>
      </c>
      <c r="J1119" s="19" t="str">
        <f>IFERROR(INDEX('Employee Info'!$C$3:$E$200,MATCH(Data6[[#This Row],[Name:]],'Employee Info'!$B$3:$B$200,0),MATCH(Data6[[#This Row],[Hours Type:]],'Employee Info'!$C$2:$E$2,0)),"")</f>
        <v/>
      </c>
      <c r="K1119" s="19" t="str">
        <f>IFERROR(INDEX('Employee Info'!$C$3:$J$200,MATCH(Data6[[#This Row],[Name:]],'Employee Info'!$B$3:$B$200,0),MATCH(Data6[[#Headers],[Truck]],'Employee Info'!$C$2:$J$2,0)),"")</f>
        <v/>
      </c>
      <c r="L1119" s="19" t="str">
        <f>IFERROR(INDEX('Employee Info'!$C$3:$J$200,MATCH(Data6[[#This Row],[Name:]],'Employee Info'!$B$3:$B$200,0),MATCH(Data6[[#Headers],[Phone]],'Employee Info'!$C$2:$J$2,0)),"")</f>
        <v/>
      </c>
      <c r="M1119" s="19" t="str">
        <f>IFERROR(INDEX('Employee Info'!$C$3:$J$200,MATCH(Data6[[#This Row],[Name:]],'Employee Info'!$B$3:$B$200,0),MATCH(Data6[[#Headers],[Tech]],'Employee Info'!$C$2:$J$2,0)),"")</f>
        <v/>
      </c>
      <c r="N1119" s="19" t="str">
        <f>IFERROR(INDEX('Employee Info'!$C$3:$J$200,MATCH(Data6[[#This Row],[Name:]],'Employee Info'!$B$3:$B$200,0),MATCH(Data6[[#Headers],[Other]],'Employee Info'!$C$2:$J$2,0)),"")</f>
        <v/>
      </c>
      <c r="O1119" s="19">
        <f>IFERROR((Data6[[#This Row],[Hours:]]*SUM(Data6[[#This Row],[Rate]:[Other]])),"")</f>
        <v>0</v>
      </c>
      <c r="P1119" s="7" t="str">
        <f>IF(Data6[[#This Row],[WO'#:]]="","Riley #","WO#")</f>
        <v>WO#</v>
      </c>
      <c r="Q1119" s="7">
        <f>IFERROR(WEEKNUM(Data6[[#This Row],[Date:]]),"")</f>
        <v>25</v>
      </c>
      <c r="R1119" s="6">
        <f t="shared" si="51"/>
        <v>45459</v>
      </c>
      <c r="S1119" s="6">
        <f>Data6[[#This Row],[Week Start]]+7</f>
        <v>45466</v>
      </c>
      <c r="T1119" s="7" t="str">
        <f t="shared" si="52"/>
        <v>6/16/2024 - 6/23/2024</v>
      </c>
      <c r="U1119" s="7" t="str">
        <f t="shared" si="53"/>
        <v>Time Card</v>
      </c>
      <c r="V1119" s="8" t="str">
        <f>RIGHT(TEXT(Data6[[#This Row],[Date:]],"mmddyyyy"),4)</f>
        <v>2024</v>
      </c>
      <c r="W1119" s="8" t="str">
        <f>MID(TEXT(Data6[[#This Row],[Date:]],"mmddyyyy"),3,2)</f>
        <v>19</v>
      </c>
      <c r="X1119" s="8" t="str">
        <f>LEFT(TEXT(Data6[[#This Row],[Date:]],"mmddyyyy"),2)</f>
        <v>06</v>
      </c>
      <c r="Y1119" s="6">
        <f>DATE(Data6[[#This Row],[Year]],Data6[[#This Row],[Month]],Data6[[#This Row],[Day]])</f>
        <v>45462</v>
      </c>
    </row>
    <row r="1120" spans="1:25">
      <c r="A1120" s="5">
        <v>45462.415715277777</v>
      </c>
      <c r="B1120" s="7" t="s">
        <v>31</v>
      </c>
      <c r="C1120" s="6" t="s">
        <v>820</v>
      </c>
      <c r="D1120" s="7" t="s">
        <v>822</v>
      </c>
      <c r="E1120" s="8">
        <v>2</v>
      </c>
      <c r="F1120" s="7" t="s">
        <v>68</v>
      </c>
      <c r="G1120" s="7" t="s">
        <v>68</v>
      </c>
      <c r="H1120" s="7" t="s">
        <v>808</v>
      </c>
      <c r="I1120" s="7" t="s">
        <v>44</v>
      </c>
      <c r="J1120" s="19" t="str">
        <f>IFERROR(INDEX('Employee Info'!$C$3:$E$200,MATCH(Data6[[#This Row],[Name:]],'Employee Info'!$B$3:$B$200,0),MATCH(Data6[[#This Row],[Hours Type:]],'Employee Info'!$C$2:$E$2,0)),"")</f>
        <v/>
      </c>
      <c r="K1120" s="19" t="str">
        <f>IFERROR(INDEX('Employee Info'!$C$3:$J$200,MATCH(Data6[[#This Row],[Name:]],'Employee Info'!$B$3:$B$200,0),MATCH(Data6[[#Headers],[Truck]],'Employee Info'!$C$2:$J$2,0)),"")</f>
        <v/>
      </c>
      <c r="L1120" s="19" t="str">
        <f>IFERROR(INDEX('Employee Info'!$C$3:$J$200,MATCH(Data6[[#This Row],[Name:]],'Employee Info'!$B$3:$B$200,0),MATCH(Data6[[#Headers],[Phone]],'Employee Info'!$C$2:$J$2,0)),"")</f>
        <v/>
      </c>
      <c r="M1120" s="19" t="str">
        <f>IFERROR(INDEX('Employee Info'!$C$3:$J$200,MATCH(Data6[[#This Row],[Name:]],'Employee Info'!$B$3:$B$200,0),MATCH(Data6[[#Headers],[Tech]],'Employee Info'!$C$2:$J$2,0)),"")</f>
        <v/>
      </c>
      <c r="N1120" s="19" t="str">
        <f>IFERROR(INDEX('Employee Info'!$C$3:$J$200,MATCH(Data6[[#This Row],[Name:]],'Employee Info'!$B$3:$B$200,0),MATCH(Data6[[#Headers],[Other]],'Employee Info'!$C$2:$J$2,0)),"")</f>
        <v/>
      </c>
      <c r="O1120" s="19">
        <f>IFERROR((Data6[[#This Row],[Hours:]]*SUM(Data6[[#This Row],[Rate]:[Other]])),"")</f>
        <v>0</v>
      </c>
      <c r="P1120" s="7" t="str">
        <f>IF(Data6[[#This Row],[WO'#:]]="","Riley #","WO#")</f>
        <v>Riley #</v>
      </c>
      <c r="Q1120" s="7">
        <f>IFERROR(WEEKNUM(Data6[[#This Row],[Date:]]),"")</f>
        <v>25</v>
      </c>
      <c r="R1120" s="6">
        <f t="shared" si="51"/>
        <v>45459</v>
      </c>
      <c r="S1120" s="6">
        <f>Data6[[#This Row],[Week Start]]+7</f>
        <v>45466</v>
      </c>
      <c r="T1120" s="7" t="str">
        <f t="shared" si="52"/>
        <v>6/16/2024 - 6/23/2024</v>
      </c>
      <c r="U1120" s="7" t="str">
        <f t="shared" si="53"/>
        <v>Time Card</v>
      </c>
      <c r="V1120" s="8" t="str">
        <f>RIGHT(TEXT(Data6[[#This Row],[Date:]],"mmddyyyy"),4)</f>
        <v>2024</v>
      </c>
      <c r="W1120" s="8" t="str">
        <f>MID(TEXT(Data6[[#This Row],[Date:]],"mmddyyyy"),3,2)</f>
        <v>19</v>
      </c>
      <c r="X1120" s="8" t="str">
        <f>LEFT(TEXT(Data6[[#This Row],[Date:]],"mmddyyyy"),2)</f>
        <v>06</v>
      </c>
      <c r="Y1120" s="6">
        <f>DATE(Data6[[#This Row],[Year]],Data6[[#This Row],[Month]],Data6[[#This Row],[Day]])</f>
        <v>45462</v>
      </c>
    </row>
    <row r="1121" spans="1:25">
      <c r="A1121" s="5">
        <v>45462.415863194445</v>
      </c>
      <c r="B1121" s="7" t="s">
        <v>34</v>
      </c>
      <c r="C1121" s="6" t="s">
        <v>820</v>
      </c>
      <c r="D1121" s="7" t="s">
        <v>822</v>
      </c>
      <c r="E1121" s="8">
        <v>2</v>
      </c>
      <c r="F1121" s="7" t="s">
        <v>68</v>
      </c>
      <c r="G1121" s="7" t="s">
        <v>68</v>
      </c>
      <c r="H1121" s="7" t="s">
        <v>808</v>
      </c>
      <c r="I1121" s="7" t="s">
        <v>44</v>
      </c>
      <c r="J1121" s="19" t="str">
        <f>IFERROR(INDEX('Employee Info'!$C$3:$E$200,MATCH(Data6[[#This Row],[Name:]],'Employee Info'!$B$3:$B$200,0),MATCH(Data6[[#This Row],[Hours Type:]],'Employee Info'!$C$2:$E$2,0)),"")</f>
        <v/>
      </c>
      <c r="K1121" s="19" t="str">
        <f>IFERROR(INDEX('Employee Info'!$C$3:$J$200,MATCH(Data6[[#This Row],[Name:]],'Employee Info'!$B$3:$B$200,0),MATCH(Data6[[#Headers],[Truck]],'Employee Info'!$C$2:$J$2,0)),"")</f>
        <v/>
      </c>
      <c r="L1121" s="19" t="str">
        <f>IFERROR(INDEX('Employee Info'!$C$3:$J$200,MATCH(Data6[[#This Row],[Name:]],'Employee Info'!$B$3:$B$200,0),MATCH(Data6[[#Headers],[Phone]],'Employee Info'!$C$2:$J$2,0)),"")</f>
        <v/>
      </c>
      <c r="M1121" s="19" t="str">
        <f>IFERROR(INDEX('Employee Info'!$C$3:$J$200,MATCH(Data6[[#This Row],[Name:]],'Employee Info'!$B$3:$B$200,0),MATCH(Data6[[#Headers],[Tech]],'Employee Info'!$C$2:$J$2,0)),"")</f>
        <v/>
      </c>
      <c r="N1121" s="19" t="str">
        <f>IFERROR(INDEX('Employee Info'!$C$3:$J$200,MATCH(Data6[[#This Row],[Name:]],'Employee Info'!$B$3:$B$200,0),MATCH(Data6[[#Headers],[Other]],'Employee Info'!$C$2:$J$2,0)),"")</f>
        <v/>
      </c>
      <c r="O1121" s="19">
        <f>IFERROR((Data6[[#This Row],[Hours:]]*SUM(Data6[[#This Row],[Rate]:[Other]])),"")</f>
        <v>0</v>
      </c>
      <c r="P1121" s="7" t="str">
        <f>IF(Data6[[#This Row],[WO'#:]]="","Riley #","WO#")</f>
        <v>Riley #</v>
      </c>
      <c r="Q1121" s="7">
        <f>IFERROR(WEEKNUM(Data6[[#This Row],[Date:]]),"")</f>
        <v>25</v>
      </c>
      <c r="R1121" s="6">
        <f t="shared" si="51"/>
        <v>45459</v>
      </c>
      <c r="S1121" s="6">
        <f>Data6[[#This Row],[Week Start]]+7</f>
        <v>45466</v>
      </c>
      <c r="T1121" s="7" t="str">
        <f t="shared" si="52"/>
        <v>6/16/2024 - 6/23/2024</v>
      </c>
      <c r="U1121" s="7" t="str">
        <f t="shared" si="53"/>
        <v>Time Card</v>
      </c>
      <c r="V1121" s="8" t="str">
        <f>RIGHT(TEXT(Data6[[#This Row],[Date:]],"mmddyyyy"),4)</f>
        <v>2024</v>
      </c>
      <c r="W1121" s="8" t="str">
        <f>MID(TEXT(Data6[[#This Row],[Date:]],"mmddyyyy"),3,2)</f>
        <v>19</v>
      </c>
      <c r="X1121" s="8" t="str">
        <f>LEFT(TEXT(Data6[[#This Row],[Date:]],"mmddyyyy"),2)</f>
        <v>06</v>
      </c>
      <c r="Y1121" s="6">
        <f>DATE(Data6[[#This Row],[Year]],Data6[[#This Row],[Month]],Data6[[#This Row],[Day]])</f>
        <v>45462</v>
      </c>
    </row>
    <row r="1122" spans="1:25">
      <c r="A1122" s="5">
        <v>45464.597307175929</v>
      </c>
      <c r="B1122" s="7" t="s">
        <v>66</v>
      </c>
      <c r="C1122" s="6" t="s">
        <v>820</v>
      </c>
      <c r="D1122" s="7" t="s">
        <v>823</v>
      </c>
      <c r="E1122" s="8">
        <v>1</v>
      </c>
      <c r="F1122" s="7" t="s">
        <v>68</v>
      </c>
      <c r="G1122" s="7" t="s">
        <v>68</v>
      </c>
      <c r="H1122" s="7" t="s">
        <v>808</v>
      </c>
      <c r="I1122" s="7" t="s">
        <v>44</v>
      </c>
      <c r="J1122" s="19" t="str">
        <f>IFERROR(INDEX('Employee Info'!$C$3:$E$200,MATCH(Data6[[#This Row],[Name:]],'Employee Info'!$B$3:$B$200,0),MATCH(Data6[[#This Row],[Hours Type:]],'Employee Info'!$C$2:$E$2,0)),"")</f>
        <v/>
      </c>
      <c r="K1122" s="19" t="str">
        <f>IFERROR(INDEX('Employee Info'!$C$3:$J$200,MATCH(Data6[[#This Row],[Name:]],'Employee Info'!$B$3:$B$200,0),MATCH(Data6[[#Headers],[Truck]],'Employee Info'!$C$2:$J$2,0)),"")</f>
        <v/>
      </c>
      <c r="L1122" s="19" t="str">
        <f>IFERROR(INDEX('Employee Info'!$C$3:$J$200,MATCH(Data6[[#This Row],[Name:]],'Employee Info'!$B$3:$B$200,0),MATCH(Data6[[#Headers],[Phone]],'Employee Info'!$C$2:$J$2,0)),"")</f>
        <v/>
      </c>
      <c r="M1122" s="19" t="str">
        <f>IFERROR(INDEX('Employee Info'!$C$3:$J$200,MATCH(Data6[[#This Row],[Name:]],'Employee Info'!$B$3:$B$200,0),MATCH(Data6[[#Headers],[Tech]],'Employee Info'!$C$2:$J$2,0)),"")</f>
        <v/>
      </c>
      <c r="N1122" s="19" t="str">
        <f>IFERROR(INDEX('Employee Info'!$C$3:$J$200,MATCH(Data6[[#This Row],[Name:]],'Employee Info'!$B$3:$B$200,0),MATCH(Data6[[#Headers],[Other]],'Employee Info'!$C$2:$J$2,0)),"")</f>
        <v/>
      </c>
      <c r="O1122" s="19">
        <f>IFERROR((Data6[[#This Row],[Hours:]]*SUM(Data6[[#This Row],[Rate]:[Other]])),"")</f>
        <v>0</v>
      </c>
      <c r="P1122" s="7" t="str">
        <f>IF(Data6[[#This Row],[WO'#:]]="","Riley #","WO#")</f>
        <v>Riley #</v>
      </c>
      <c r="Q1122" s="7">
        <f>IFERROR(WEEKNUM(Data6[[#This Row],[Date:]]),"")</f>
        <v>25</v>
      </c>
      <c r="R1122" s="6">
        <f t="shared" si="51"/>
        <v>45459</v>
      </c>
      <c r="S1122" s="6">
        <f>Data6[[#This Row],[Week Start]]+7</f>
        <v>45466</v>
      </c>
      <c r="T1122" s="7" t="str">
        <f t="shared" si="52"/>
        <v>6/16/2024 - 6/23/2024</v>
      </c>
      <c r="U1122" s="7" t="str">
        <f t="shared" si="53"/>
        <v>Time Card</v>
      </c>
      <c r="V1122" s="8" t="str">
        <f>RIGHT(TEXT(Data6[[#This Row],[Date:]],"mmddyyyy"),4)</f>
        <v>2024</v>
      </c>
      <c r="W1122" s="8" t="str">
        <f>MID(TEXT(Data6[[#This Row],[Date:]],"mmddyyyy"),3,2)</f>
        <v>19</v>
      </c>
      <c r="X1122" s="8" t="str">
        <f>LEFT(TEXT(Data6[[#This Row],[Date:]],"mmddyyyy"),2)</f>
        <v>06</v>
      </c>
      <c r="Y1122" s="6">
        <f>DATE(Data6[[#This Row],[Year]],Data6[[#This Row],[Month]],Data6[[#This Row],[Day]])</f>
        <v>45462</v>
      </c>
    </row>
    <row r="1123" spans="1:25">
      <c r="A1123" s="5">
        <v>45462.581627546293</v>
      </c>
      <c r="B1123" s="7" t="s">
        <v>35</v>
      </c>
      <c r="C1123" s="6" t="s">
        <v>820</v>
      </c>
      <c r="D1123" s="7" t="s">
        <v>648</v>
      </c>
      <c r="E1123" s="8">
        <v>8</v>
      </c>
      <c r="F1123" s="7" t="s">
        <v>68</v>
      </c>
      <c r="G1123" s="7" t="s">
        <v>68</v>
      </c>
      <c r="H1123" s="7" t="s">
        <v>649</v>
      </c>
      <c r="I1123" s="7" t="s">
        <v>44</v>
      </c>
      <c r="J1123" s="19" t="str">
        <f>IFERROR(INDEX('Employee Info'!$C$3:$E$200,MATCH(Data6[[#This Row],[Name:]],'Employee Info'!$B$3:$B$200,0),MATCH(Data6[[#This Row],[Hours Type:]],'Employee Info'!$C$2:$E$2,0)),"")</f>
        <v/>
      </c>
      <c r="K1123" s="19" t="str">
        <f>IFERROR(INDEX('Employee Info'!$C$3:$J$200,MATCH(Data6[[#This Row],[Name:]],'Employee Info'!$B$3:$B$200,0),MATCH(Data6[[#Headers],[Truck]],'Employee Info'!$C$2:$J$2,0)),"")</f>
        <v/>
      </c>
      <c r="L1123" s="19" t="str">
        <f>IFERROR(INDEX('Employee Info'!$C$3:$J$200,MATCH(Data6[[#This Row],[Name:]],'Employee Info'!$B$3:$B$200,0),MATCH(Data6[[#Headers],[Phone]],'Employee Info'!$C$2:$J$2,0)),"")</f>
        <v/>
      </c>
      <c r="M1123" s="19" t="str">
        <f>IFERROR(INDEX('Employee Info'!$C$3:$J$200,MATCH(Data6[[#This Row],[Name:]],'Employee Info'!$B$3:$B$200,0),MATCH(Data6[[#Headers],[Tech]],'Employee Info'!$C$2:$J$2,0)),"")</f>
        <v/>
      </c>
      <c r="N1123" s="19" t="str">
        <f>IFERROR(INDEX('Employee Info'!$C$3:$J$200,MATCH(Data6[[#This Row],[Name:]],'Employee Info'!$B$3:$B$200,0),MATCH(Data6[[#Headers],[Other]],'Employee Info'!$C$2:$J$2,0)),"")</f>
        <v/>
      </c>
      <c r="O1123" s="19">
        <f>IFERROR((Data6[[#This Row],[Hours:]]*SUM(Data6[[#This Row],[Rate]:[Other]])),"")</f>
        <v>0</v>
      </c>
      <c r="P1123" s="7" t="str">
        <f>IF(Data6[[#This Row],[WO'#:]]="","Riley #","WO#")</f>
        <v>Riley #</v>
      </c>
      <c r="Q1123" s="7">
        <f>IFERROR(WEEKNUM(Data6[[#This Row],[Date:]]),"")</f>
        <v>25</v>
      </c>
      <c r="R1123" s="6">
        <f t="shared" si="51"/>
        <v>45459</v>
      </c>
      <c r="S1123" s="6">
        <f>Data6[[#This Row],[Week Start]]+7</f>
        <v>45466</v>
      </c>
      <c r="T1123" s="7" t="str">
        <f t="shared" si="52"/>
        <v>6/16/2024 - 6/23/2024</v>
      </c>
      <c r="U1123" s="7" t="str">
        <f t="shared" si="53"/>
        <v>Time Card</v>
      </c>
      <c r="V1123" s="8" t="str">
        <f>RIGHT(TEXT(Data6[[#This Row],[Date:]],"mmddyyyy"),4)</f>
        <v>2024</v>
      </c>
      <c r="W1123" s="8" t="str">
        <f>MID(TEXT(Data6[[#This Row],[Date:]],"mmddyyyy"),3,2)</f>
        <v>19</v>
      </c>
      <c r="X1123" s="8" t="str">
        <f>LEFT(TEXT(Data6[[#This Row],[Date:]],"mmddyyyy"),2)</f>
        <v>06</v>
      </c>
      <c r="Y1123" s="6">
        <f>DATE(Data6[[#This Row],[Year]],Data6[[#This Row],[Month]],Data6[[#This Row],[Day]])</f>
        <v>45462</v>
      </c>
    </row>
    <row r="1124" spans="1:25">
      <c r="A1124" s="5">
        <v>45462.581716550929</v>
      </c>
      <c r="B1124" s="7" t="s">
        <v>23</v>
      </c>
      <c r="C1124" s="6" t="s">
        <v>820</v>
      </c>
      <c r="D1124" s="7" t="s">
        <v>648</v>
      </c>
      <c r="E1124" s="8">
        <v>8</v>
      </c>
      <c r="F1124" s="7" t="s">
        <v>68</v>
      </c>
      <c r="G1124" s="7" t="s">
        <v>68</v>
      </c>
      <c r="H1124" s="7" t="s">
        <v>649</v>
      </c>
      <c r="I1124" s="7" t="s">
        <v>44</v>
      </c>
      <c r="J1124" s="19" t="str">
        <f>IFERROR(INDEX('Employee Info'!$C$3:$E$200,MATCH(Data6[[#This Row],[Name:]],'Employee Info'!$B$3:$B$200,0),MATCH(Data6[[#This Row],[Hours Type:]],'Employee Info'!$C$2:$E$2,0)),"")</f>
        <v/>
      </c>
      <c r="K1124" s="19" t="str">
        <f>IFERROR(INDEX('Employee Info'!$C$3:$J$200,MATCH(Data6[[#This Row],[Name:]],'Employee Info'!$B$3:$B$200,0),MATCH(Data6[[#Headers],[Truck]],'Employee Info'!$C$2:$J$2,0)),"")</f>
        <v/>
      </c>
      <c r="L1124" s="19" t="str">
        <f>IFERROR(INDEX('Employee Info'!$C$3:$J$200,MATCH(Data6[[#This Row],[Name:]],'Employee Info'!$B$3:$B$200,0),MATCH(Data6[[#Headers],[Phone]],'Employee Info'!$C$2:$J$2,0)),"")</f>
        <v/>
      </c>
      <c r="M1124" s="19" t="str">
        <f>IFERROR(INDEX('Employee Info'!$C$3:$J$200,MATCH(Data6[[#This Row],[Name:]],'Employee Info'!$B$3:$B$200,0),MATCH(Data6[[#Headers],[Tech]],'Employee Info'!$C$2:$J$2,0)),"")</f>
        <v/>
      </c>
      <c r="N1124" s="19" t="str">
        <f>IFERROR(INDEX('Employee Info'!$C$3:$J$200,MATCH(Data6[[#This Row],[Name:]],'Employee Info'!$B$3:$B$200,0),MATCH(Data6[[#Headers],[Other]],'Employee Info'!$C$2:$J$2,0)),"")</f>
        <v/>
      </c>
      <c r="O1124" s="19">
        <f>IFERROR((Data6[[#This Row],[Hours:]]*SUM(Data6[[#This Row],[Rate]:[Other]])),"")</f>
        <v>0</v>
      </c>
      <c r="P1124" s="7" t="str">
        <f>IF(Data6[[#This Row],[WO'#:]]="","Riley #","WO#")</f>
        <v>Riley #</v>
      </c>
      <c r="Q1124" s="7">
        <f>IFERROR(WEEKNUM(Data6[[#This Row],[Date:]]),"")</f>
        <v>25</v>
      </c>
      <c r="R1124" s="6">
        <f t="shared" si="51"/>
        <v>45459</v>
      </c>
      <c r="S1124" s="6">
        <f>Data6[[#This Row],[Week Start]]+7</f>
        <v>45466</v>
      </c>
      <c r="T1124" s="7" t="str">
        <f t="shared" si="52"/>
        <v>6/16/2024 - 6/23/2024</v>
      </c>
      <c r="U1124" s="7" t="str">
        <f t="shared" si="53"/>
        <v>Time Card</v>
      </c>
      <c r="V1124" s="8" t="str">
        <f>RIGHT(TEXT(Data6[[#This Row],[Date:]],"mmddyyyy"),4)</f>
        <v>2024</v>
      </c>
      <c r="W1124" s="8" t="str">
        <f>MID(TEXT(Data6[[#This Row],[Date:]],"mmddyyyy"),3,2)</f>
        <v>19</v>
      </c>
      <c r="X1124" s="8" t="str">
        <f>LEFT(TEXT(Data6[[#This Row],[Date:]],"mmddyyyy"),2)</f>
        <v>06</v>
      </c>
      <c r="Y1124" s="6">
        <f>DATE(Data6[[#This Row],[Year]],Data6[[#This Row],[Month]],Data6[[#This Row],[Day]])</f>
        <v>45462</v>
      </c>
    </row>
    <row r="1125" spans="1:25">
      <c r="A1125" s="5">
        <v>45462.414496296296</v>
      </c>
      <c r="B1125" s="7" t="s">
        <v>34</v>
      </c>
      <c r="C1125" s="6" t="s">
        <v>820</v>
      </c>
      <c r="D1125" s="7" t="s">
        <v>779</v>
      </c>
      <c r="E1125" s="8">
        <v>6</v>
      </c>
      <c r="F1125" s="7" t="s">
        <v>68</v>
      </c>
      <c r="G1125" s="7" t="s">
        <v>68</v>
      </c>
      <c r="H1125" s="7" t="s">
        <v>661</v>
      </c>
      <c r="I1125" s="7" t="s">
        <v>44</v>
      </c>
      <c r="J1125" s="19" t="str">
        <f>IFERROR(INDEX('Employee Info'!$C$3:$E$200,MATCH(Data6[[#This Row],[Name:]],'Employee Info'!$B$3:$B$200,0),MATCH(Data6[[#This Row],[Hours Type:]],'Employee Info'!$C$2:$E$2,0)),"")</f>
        <v/>
      </c>
      <c r="K1125" s="19" t="str">
        <f>IFERROR(INDEX('Employee Info'!$C$3:$J$200,MATCH(Data6[[#This Row],[Name:]],'Employee Info'!$B$3:$B$200,0),MATCH(Data6[[#Headers],[Truck]],'Employee Info'!$C$2:$J$2,0)),"")</f>
        <v/>
      </c>
      <c r="L1125" s="19" t="str">
        <f>IFERROR(INDEX('Employee Info'!$C$3:$J$200,MATCH(Data6[[#This Row],[Name:]],'Employee Info'!$B$3:$B$200,0),MATCH(Data6[[#Headers],[Phone]],'Employee Info'!$C$2:$J$2,0)),"")</f>
        <v/>
      </c>
      <c r="M1125" s="19" t="str">
        <f>IFERROR(INDEX('Employee Info'!$C$3:$J$200,MATCH(Data6[[#This Row],[Name:]],'Employee Info'!$B$3:$B$200,0),MATCH(Data6[[#Headers],[Tech]],'Employee Info'!$C$2:$J$2,0)),"")</f>
        <v/>
      </c>
      <c r="N1125" s="19" t="str">
        <f>IFERROR(INDEX('Employee Info'!$C$3:$J$200,MATCH(Data6[[#This Row],[Name:]],'Employee Info'!$B$3:$B$200,0),MATCH(Data6[[#Headers],[Other]],'Employee Info'!$C$2:$J$2,0)),"")</f>
        <v/>
      </c>
      <c r="O1125" s="19">
        <f>IFERROR((Data6[[#This Row],[Hours:]]*SUM(Data6[[#This Row],[Rate]:[Other]])),"")</f>
        <v>0</v>
      </c>
      <c r="P1125" s="7" t="str">
        <f>IF(Data6[[#This Row],[WO'#:]]="","Riley #","WO#")</f>
        <v>Riley #</v>
      </c>
      <c r="Q1125" s="7">
        <f>IFERROR(WEEKNUM(Data6[[#This Row],[Date:]]),"")</f>
        <v>25</v>
      </c>
      <c r="R1125" s="6">
        <f t="shared" si="51"/>
        <v>45459</v>
      </c>
      <c r="S1125" s="6">
        <f>Data6[[#This Row],[Week Start]]+7</f>
        <v>45466</v>
      </c>
      <c r="T1125" s="7" t="str">
        <f t="shared" si="52"/>
        <v>6/16/2024 - 6/23/2024</v>
      </c>
      <c r="U1125" s="7" t="str">
        <f t="shared" si="53"/>
        <v>Time Card</v>
      </c>
      <c r="V1125" s="8" t="str">
        <f>RIGHT(TEXT(Data6[[#This Row],[Date:]],"mmddyyyy"),4)</f>
        <v>2024</v>
      </c>
      <c r="W1125" s="8" t="str">
        <f>MID(TEXT(Data6[[#This Row],[Date:]],"mmddyyyy"),3,2)</f>
        <v>19</v>
      </c>
      <c r="X1125" s="8" t="str">
        <f>LEFT(TEXT(Data6[[#This Row],[Date:]],"mmddyyyy"),2)</f>
        <v>06</v>
      </c>
      <c r="Y1125" s="6">
        <f>DATE(Data6[[#This Row],[Year]],Data6[[#This Row],[Month]],Data6[[#This Row],[Day]])</f>
        <v>45462</v>
      </c>
    </row>
    <row r="1126" spans="1:25">
      <c r="A1126" s="5">
        <v>45462.414851967595</v>
      </c>
      <c r="B1126" s="7" t="s">
        <v>31</v>
      </c>
      <c r="C1126" s="6" t="s">
        <v>820</v>
      </c>
      <c r="D1126" s="7" t="s">
        <v>779</v>
      </c>
      <c r="E1126" s="8">
        <v>6</v>
      </c>
      <c r="F1126" s="7" t="s">
        <v>68</v>
      </c>
      <c r="G1126" s="7" t="s">
        <v>68</v>
      </c>
      <c r="H1126" s="7" t="s">
        <v>661</v>
      </c>
      <c r="I1126" s="7" t="s">
        <v>44</v>
      </c>
      <c r="J1126" s="19" t="str">
        <f>IFERROR(INDEX('Employee Info'!$C$3:$E$200,MATCH(Data6[[#This Row],[Name:]],'Employee Info'!$B$3:$B$200,0),MATCH(Data6[[#This Row],[Hours Type:]],'Employee Info'!$C$2:$E$2,0)),"")</f>
        <v/>
      </c>
      <c r="K1126" s="19" t="str">
        <f>IFERROR(INDEX('Employee Info'!$C$3:$J$200,MATCH(Data6[[#This Row],[Name:]],'Employee Info'!$B$3:$B$200,0),MATCH(Data6[[#Headers],[Truck]],'Employee Info'!$C$2:$J$2,0)),"")</f>
        <v/>
      </c>
      <c r="L1126" s="19" t="str">
        <f>IFERROR(INDEX('Employee Info'!$C$3:$J$200,MATCH(Data6[[#This Row],[Name:]],'Employee Info'!$B$3:$B$200,0),MATCH(Data6[[#Headers],[Phone]],'Employee Info'!$C$2:$J$2,0)),"")</f>
        <v/>
      </c>
      <c r="M1126" s="19" t="str">
        <f>IFERROR(INDEX('Employee Info'!$C$3:$J$200,MATCH(Data6[[#This Row],[Name:]],'Employee Info'!$B$3:$B$200,0),MATCH(Data6[[#Headers],[Tech]],'Employee Info'!$C$2:$J$2,0)),"")</f>
        <v/>
      </c>
      <c r="N1126" s="19" t="str">
        <f>IFERROR(INDEX('Employee Info'!$C$3:$J$200,MATCH(Data6[[#This Row],[Name:]],'Employee Info'!$B$3:$B$200,0),MATCH(Data6[[#Headers],[Other]],'Employee Info'!$C$2:$J$2,0)),"")</f>
        <v/>
      </c>
      <c r="O1126" s="19">
        <f>IFERROR((Data6[[#This Row],[Hours:]]*SUM(Data6[[#This Row],[Rate]:[Other]])),"")</f>
        <v>0</v>
      </c>
      <c r="P1126" s="7" t="str">
        <f>IF(Data6[[#This Row],[WO'#:]]="","Riley #","WO#")</f>
        <v>Riley #</v>
      </c>
      <c r="Q1126" s="7">
        <f>IFERROR(WEEKNUM(Data6[[#This Row],[Date:]]),"")</f>
        <v>25</v>
      </c>
      <c r="R1126" s="6">
        <f t="shared" si="51"/>
        <v>45459</v>
      </c>
      <c r="S1126" s="6">
        <f>Data6[[#This Row],[Week Start]]+7</f>
        <v>45466</v>
      </c>
      <c r="T1126" s="7" t="str">
        <f t="shared" si="52"/>
        <v>6/16/2024 - 6/23/2024</v>
      </c>
      <c r="U1126" s="7" t="str">
        <f t="shared" si="53"/>
        <v>Time Card</v>
      </c>
      <c r="V1126" s="8" t="str">
        <f>RIGHT(TEXT(Data6[[#This Row],[Date:]],"mmddyyyy"),4)</f>
        <v>2024</v>
      </c>
      <c r="W1126" s="8" t="str">
        <f>MID(TEXT(Data6[[#This Row],[Date:]],"mmddyyyy"),3,2)</f>
        <v>19</v>
      </c>
      <c r="X1126" s="8" t="str">
        <f>LEFT(TEXT(Data6[[#This Row],[Date:]],"mmddyyyy"),2)</f>
        <v>06</v>
      </c>
      <c r="Y1126" s="6">
        <f>DATE(Data6[[#This Row],[Year]],Data6[[#This Row],[Month]],Data6[[#This Row],[Day]])</f>
        <v>45462</v>
      </c>
    </row>
    <row r="1127" spans="1:25">
      <c r="A1127" s="5">
        <v>45464.598502199071</v>
      </c>
      <c r="B1127" s="7" t="s">
        <v>66</v>
      </c>
      <c r="C1127" s="6" t="s">
        <v>820</v>
      </c>
      <c r="D1127" s="7" t="s">
        <v>825</v>
      </c>
      <c r="E1127" s="8">
        <v>1</v>
      </c>
      <c r="F1127" s="7" t="s">
        <v>68</v>
      </c>
      <c r="G1127" s="7" t="s">
        <v>68</v>
      </c>
      <c r="H1127" s="7" t="s">
        <v>826</v>
      </c>
      <c r="I1127" s="7" t="s">
        <v>44</v>
      </c>
      <c r="J1127" s="19" t="str">
        <f>IFERROR(INDEX('Employee Info'!$C$3:$E$200,MATCH(Data6[[#This Row],[Name:]],'Employee Info'!$B$3:$B$200,0),MATCH(Data6[[#This Row],[Hours Type:]],'Employee Info'!$C$2:$E$2,0)),"")</f>
        <v/>
      </c>
      <c r="K1127" s="19" t="str">
        <f>IFERROR(INDEX('Employee Info'!$C$3:$J$200,MATCH(Data6[[#This Row],[Name:]],'Employee Info'!$B$3:$B$200,0),MATCH(Data6[[#Headers],[Truck]],'Employee Info'!$C$2:$J$2,0)),"")</f>
        <v/>
      </c>
      <c r="L1127" s="19" t="str">
        <f>IFERROR(INDEX('Employee Info'!$C$3:$J$200,MATCH(Data6[[#This Row],[Name:]],'Employee Info'!$B$3:$B$200,0),MATCH(Data6[[#Headers],[Phone]],'Employee Info'!$C$2:$J$2,0)),"")</f>
        <v/>
      </c>
      <c r="M1127" s="19" t="str">
        <f>IFERROR(INDEX('Employee Info'!$C$3:$J$200,MATCH(Data6[[#This Row],[Name:]],'Employee Info'!$B$3:$B$200,0),MATCH(Data6[[#Headers],[Tech]],'Employee Info'!$C$2:$J$2,0)),"")</f>
        <v/>
      </c>
      <c r="N1127" s="19" t="str">
        <f>IFERROR(INDEX('Employee Info'!$C$3:$J$200,MATCH(Data6[[#This Row],[Name:]],'Employee Info'!$B$3:$B$200,0),MATCH(Data6[[#Headers],[Other]],'Employee Info'!$C$2:$J$2,0)),"")</f>
        <v/>
      </c>
      <c r="O1127" s="19">
        <f>IFERROR((Data6[[#This Row],[Hours:]]*SUM(Data6[[#This Row],[Rate]:[Other]])),"")</f>
        <v>0</v>
      </c>
      <c r="P1127" s="7" t="str">
        <f>IF(Data6[[#This Row],[WO'#:]]="","Riley #","WO#")</f>
        <v>Riley #</v>
      </c>
      <c r="Q1127" s="7">
        <f>IFERROR(WEEKNUM(Data6[[#This Row],[Date:]]),"")</f>
        <v>25</v>
      </c>
      <c r="R1127" s="6">
        <f t="shared" si="51"/>
        <v>45459</v>
      </c>
      <c r="S1127" s="6">
        <f>Data6[[#This Row],[Week Start]]+7</f>
        <v>45466</v>
      </c>
      <c r="T1127" s="7" t="str">
        <f t="shared" si="52"/>
        <v>6/16/2024 - 6/23/2024</v>
      </c>
      <c r="U1127" s="7" t="str">
        <f t="shared" si="53"/>
        <v>Time Card</v>
      </c>
      <c r="V1127" s="8" t="str">
        <f>RIGHT(TEXT(Data6[[#This Row],[Date:]],"mmddyyyy"),4)</f>
        <v>2024</v>
      </c>
      <c r="W1127" s="8" t="str">
        <f>MID(TEXT(Data6[[#This Row],[Date:]],"mmddyyyy"),3,2)</f>
        <v>19</v>
      </c>
      <c r="X1127" s="8" t="str">
        <f>LEFT(TEXT(Data6[[#This Row],[Date:]],"mmddyyyy"),2)</f>
        <v>06</v>
      </c>
      <c r="Y1127" s="6">
        <f>DATE(Data6[[#This Row],[Year]],Data6[[#This Row],[Month]],Data6[[#This Row],[Day]])</f>
        <v>45462</v>
      </c>
    </row>
    <row r="1128" spans="1:25">
      <c r="A1128" s="5">
        <v>45464.598528587965</v>
      </c>
      <c r="B1128" s="7" t="s">
        <v>66</v>
      </c>
      <c r="C1128" s="6" t="s">
        <v>820</v>
      </c>
      <c r="D1128" s="7" t="s">
        <v>825</v>
      </c>
      <c r="E1128" s="8">
        <v>1</v>
      </c>
      <c r="F1128" s="7" t="s">
        <v>68</v>
      </c>
      <c r="G1128" s="7" t="s">
        <v>68</v>
      </c>
      <c r="H1128" s="7" t="s">
        <v>826</v>
      </c>
      <c r="I1128" s="7" t="s">
        <v>45</v>
      </c>
      <c r="J1128" s="19" t="str">
        <f>IFERROR(INDEX('Employee Info'!$C$3:$E$200,MATCH(Data6[[#This Row],[Name:]],'Employee Info'!$B$3:$B$200,0),MATCH(Data6[[#This Row],[Hours Type:]],'Employee Info'!$C$2:$E$2,0)),"")</f>
        <v/>
      </c>
      <c r="K1128" s="19" t="str">
        <f>IFERROR(INDEX('Employee Info'!$C$3:$J$200,MATCH(Data6[[#This Row],[Name:]],'Employee Info'!$B$3:$B$200,0),MATCH(Data6[[#Headers],[Truck]],'Employee Info'!$C$2:$J$2,0)),"")</f>
        <v/>
      </c>
      <c r="L1128" s="19" t="str">
        <f>IFERROR(INDEX('Employee Info'!$C$3:$J$200,MATCH(Data6[[#This Row],[Name:]],'Employee Info'!$B$3:$B$200,0),MATCH(Data6[[#Headers],[Phone]],'Employee Info'!$C$2:$J$2,0)),"")</f>
        <v/>
      </c>
      <c r="M1128" s="19" t="str">
        <f>IFERROR(INDEX('Employee Info'!$C$3:$J$200,MATCH(Data6[[#This Row],[Name:]],'Employee Info'!$B$3:$B$200,0),MATCH(Data6[[#Headers],[Tech]],'Employee Info'!$C$2:$J$2,0)),"")</f>
        <v/>
      </c>
      <c r="N1128" s="19" t="str">
        <f>IFERROR(INDEX('Employee Info'!$C$3:$J$200,MATCH(Data6[[#This Row],[Name:]],'Employee Info'!$B$3:$B$200,0),MATCH(Data6[[#Headers],[Other]],'Employee Info'!$C$2:$J$2,0)),"")</f>
        <v/>
      </c>
      <c r="O1128" s="19">
        <f>IFERROR((Data6[[#This Row],[Hours:]]*SUM(Data6[[#This Row],[Rate]:[Other]])),"")</f>
        <v>0</v>
      </c>
      <c r="P1128" s="7" t="str">
        <f>IF(Data6[[#This Row],[WO'#:]]="","Riley #","WO#")</f>
        <v>Riley #</v>
      </c>
      <c r="Q1128" s="7">
        <f>IFERROR(WEEKNUM(Data6[[#This Row],[Date:]]),"")</f>
        <v>25</v>
      </c>
      <c r="R1128" s="6">
        <f t="shared" si="51"/>
        <v>45459</v>
      </c>
      <c r="S1128" s="6">
        <f>Data6[[#This Row],[Week Start]]+7</f>
        <v>45466</v>
      </c>
      <c r="T1128" s="7" t="str">
        <f t="shared" si="52"/>
        <v>6/16/2024 - 6/23/2024</v>
      </c>
      <c r="U1128" s="7" t="str">
        <f t="shared" si="53"/>
        <v>Time Card</v>
      </c>
      <c r="V1128" s="8" t="str">
        <f>RIGHT(TEXT(Data6[[#This Row],[Date:]],"mmddyyyy"),4)</f>
        <v>2024</v>
      </c>
      <c r="W1128" s="8" t="str">
        <f>MID(TEXT(Data6[[#This Row],[Date:]],"mmddyyyy"),3,2)</f>
        <v>19</v>
      </c>
      <c r="X1128" s="8" t="str">
        <f>LEFT(TEXT(Data6[[#This Row],[Date:]],"mmddyyyy"),2)</f>
        <v>06</v>
      </c>
      <c r="Y1128" s="6">
        <f>DATE(Data6[[#This Row],[Year]],Data6[[#This Row],[Month]],Data6[[#This Row],[Day]])</f>
        <v>45462</v>
      </c>
    </row>
    <row r="1129" spans="1:25">
      <c r="A1129" s="5">
        <v>45464.597787268518</v>
      </c>
      <c r="B1129" s="7" t="s">
        <v>66</v>
      </c>
      <c r="C1129" s="6" t="s">
        <v>820</v>
      </c>
      <c r="D1129" s="7" t="s">
        <v>824</v>
      </c>
      <c r="E1129" s="8">
        <v>1</v>
      </c>
      <c r="F1129" s="7" t="s">
        <v>68</v>
      </c>
      <c r="G1129" s="7" t="s">
        <v>68</v>
      </c>
      <c r="H1129" s="7" t="s">
        <v>42</v>
      </c>
      <c r="I1129" s="7" t="s">
        <v>44</v>
      </c>
      <c r="J1129" s="19" t="str">
        <f>IFERROR(INDEX('Employee Info'!$C$3:$E$200,MATCH(Data6[[#This Row],[Name:]],'Employee Info'!$B$3:$B$200,0),MATCH(Data6[[#This Row],[Hours Type:]],'Employee Info'!$C$2:$E$2,0)),"")</f>
        <v/>
      </c>
      <c r="K1129" s="19" t="str">
        <f>IFERROR(INDEX('Employee Info'!$C$3:$J$200,MATCH(Data6[[#This Row],[Name:]],'Employee Info'!$B$3:$B$200,0),MATCH(Data6[[#Headers],[Truck]],'Employee Info'!$C$2:$J$2,0)),"")</f>
        <v/>
      </c>
      <c r="L1129" s="19" t="str">
        <f>IFERROR(INDEX('Employee Info'!$C$3:$J$200,MATCH(Data6[[#This Row],[Name:]],'Employee Info'!$B$3:$B$200,0),MATCH(Data6[[#Headers],[Phone]],'Employee Info'!$C$2:$J$2,0)),"")</f>
        <v/>
      </c>
      <c r="M1129" s="19" t="str">
        <f>IFERROR(INDEX('Employee Info'!$C$3:$J$200,MATCH(Data6[[#This Row],[Name:]],'Employee Info'!$B$3:$B$200,0),MATCH(Data6[[#Headers],[Tech]],'Employee Info'!$C$2:$J$2,0)),"")</f>
        <v/>
      </c>
      <c r="N1129" s="19" t="str">
        <f>IFERROR(INDEX('Employee Info'!$C$3:$J$200,MATCH(Data6[[#This Row],[Name:]],'Employee Info'!$B$3:$B$200,0),MATCH(Data6[[#Headers],[Other]],'Employee Info'!$C$2:$J$2,0)),"")</f>
        <v/>
      </c>
      <c r="O1129" s="19">
        <f>IFERROR((Data6[[#This Row],[Hours:]]*SUM(Data6[[#This Row],[Rate]:[Other]])),"")</f>
        <v>0</v>
      </c>
      <c r="P1129" s="7" t="str">
        <f>IF(Data6[[#This Row],[WO'#:]]="","Riley #","WO#")</f>
        <v>Riley #</v>
      </c>
      <c r="Q1129" s="7">
        <f>IFERROR(WEEKNUM(Data6[[#This Row],[Date:]]),"")</f>
        <v>25</v>
      </c>
      <c r="R1129" s="6">
        <f t="shared" si="51"/>
        <v>45459</v>
      </c>
      <c r="S1129" s="6">
        <f>Data6[[#This Row],[Week Start]]+7</f>
        <v>45466</v>
      </c>
      <c r="T1129" s="7" t="str">
        <f t="shared" si="52"/>
        <v>6/16/2024 - 6/23/2024</v>
      </c>
      <c r="U1129" s="7" t="str">
        <f t="shared" si="53"/>
        <v>Time Card</v>
      </c>
      <c r="V1129" s="8" t="str">
        <f>RIGHT(TEXT(Data6[[#This Row],[Date:]],"mmddyyyy"),4)</f>
        <v>2024</v>
      </c>
      <c r="W1129" s="8" t="str">
        <f>MID(TEXT(Data6[[#This Row],[Date:]],"mmddyyyy"),3,2)</f>
        <v>19</v>
      </c>
      <c r="X1129" s="8" t="str">
        <f>LEFT(TEXT(Data6[[#This Row],[Date:]],"mmddyyyy"),2)</f>
        <v>06</v>
      </c>
      <c r="Y1129" s="6">
        <f>DATE(Data6[[#This Row],[Year]],Data6[[#This Row],[Month]],Data6[[#This Row],[Day]])</f>
        <v>45462</v>
      </c>
    </row>
    <row r="1130" spans="1:25">
      <c r="A1130" s="5">
        <v>45464.578077546299</v>
      </c>
      <c r="B1130" s="7" t="s">
        <v>66</v>
      </c>
      <c r="C1130" s="6" t="s">
        <v>827</v>
      </c>
      <c r="D1130" s="7" t="s">
        <v>828</v>
      </c>
      <c r="E1130" s="8">
        <v>5</v>
      </c>
      <c r="F1130" s="7">
        <v>6984733</v>
      </c>
      <c r="G1130" s="7" t="s">
        <v>68</v>
      </c>
      <c r="H1130" s="7" t="s">
        <v>756</v>
      </c>
      <c r="I1130" s="7" t="s">
        <v>44</v>
      </c>
      <c r="J1130" s="19" t="str">
        <f>IFERROR(INDEX('Employee Info'!$C$3:$E$200,MATCH(Data6[[#This Row],[Name:]],'Employee Info'!$B$3:$B$200,0),MATCH(Data6[[#This Row],[Hours Type:]],'Employee Info'!$C$2:$E$2,0)),"")</f>
        <v/>
      </c>
      <c r="K1130" s="19" t="str">
        <f>IFERROR(INDEX('Employee Info'!$C$3:$J$200,MATCH(Data6[[#This Row],[Name:]],'Employee Info'!$B$3:$B$200,0),MATCH(Data6[[#Headers],[Truck]],'Employee Info'!$C$2:$J$2,0)),"")</f>
        <v/>
      </c>
      <c r="L1130" s="19" t="str">
        <f>IFERROR(INDEX('Employee Info'!$C$3:$J$200,MATCH(Data6[[#This Row],[Name:]],'Employee Info'!$B$3:$B$200,0),MATCH(Data6[[#Headers],[Phone]],'Employee Info'!$C$2:$J$2,0)),"")</f>
        <v/>
      </c>
      <c r="M1130" s="19" t="str">
        <f>IFERROR(INDEX('Employee Info'!$C$3:$J$200,MATCH(Data6[[#This Row],[Name:]],'Employee Info'!$B$3:$B$200,0),MATCH(Data6[[#Headers],[Tech]],'Employee Info'!$C$2:$J$2,0)),"")</f>
        <v/>
      </c>
      <c r="N1130" s="19" t="str">
        <f>IFERROR(INDEX('Employee Info'!$C$3:$J$200,MATCH(Data6[[#This Row],[Name:]],'Employee Info'!$B$3:$B$200,0),MATCH(Data6[[#Headers],[Other]],'Employee Info'!$C$2:$J$2,0)),"")</f>
        <v/>
      </c>
      <c r="O1130" s="19">
        <f>IFERROR((Data6[[#This Row],[Hours:]]*SUM(Data6[[#This Row],[Rate]:[Other]])),"")</f>
        <v>0</v>
      </c>
      <c r="P1130" s="7" t="str">
        <f>IF(Data6[[#This Row],[WO'#:]]="","Riley #","WO#")</f>
        <v>WO#</v>
      </c>
      <c r="Q1130" s="7">
        <f>IFERROR(WEEKNUM(Data6[[#This Row],[Date:]]),"")</f>
        <v>25</v>
      </c>
      <c r="R1130" s="6">
        <f t="shared" si="51"/>
        <v>45459</v>
      </c>
      <c r="S1130" s="6">
        <f>Data6[[#This Row],[Week Start]]+7</f>
        <v>45466</v>
      </c>
      <c r="T1130" s="7" t="str">
        <f t="shared" si="52"/>
        <v>6/16/2024 - 6/23/2024</v>
      </c>
      <c r="U1130" s="7" t="str">
        <f t="shared" si="53"/>
        <v>Time Card</v>
      </c>
      <c r="V1130" s="8" t="str">
        <f>RIGHT(TEXT(Data6[[#This Row],[Date:]],"mmddyyyy"),4)</f>
        <v>2024</v>
      </c>
      <c r="W1130" s="8" t="str">
        <f>MID(TEXT(Data6[[#This Row],[Date:]],"mmddyyyy"),3,2)</f>
        <v>20</v>
      </c>
      <c r="X1130" s="8" t="str">
        <f>LEFT(TEXT(Data6[[#This Row],[Date:]],"mmddyyyy"),2)</f>
        <v>06</v>
      </c>
      <c r="Y1130" s="6">
        <f>DATE(Data6[[#This Row],[Year]],Data6[[#This Row],[Month]],Data6[[#This Row],[Day]])</f>
        <v>45463</v>
      </c>
    </row>
    <row r="1131" spans="1:25">
      <c r="A1131" s="5">
        <v>45485.47663287037</v>
      </c>
      <c r="B1131" s="7" t="s">
        <v>76</v>
      </c>
      <c r="C1131" s="6" t="s">
        <v>827</v>
      </c>
      <c r="D1131" s="7" t="s">
        <v>156</v>
      </c>
      <c r="E1131" s="8">
        <v>1</v>
      </c>
      <c r="F1131" s="7">
        <v>6984733</v>
      </c>
      <c r="G1131" s="7" t="s">
        <v>68</v>
      </c>
      <c r="H1131" s="7" t="s">
        <v>756</v>
      </c>
      <c r="I1131" s="7" t="s">
        <v>44</v>
      </c>
      <c r="J1131" s="19" t="str">
        <f>IFERROR(INDEX('Employee Info'!$C$3:$E$200,MATCH(Data6[[#This Row],[Name:]],'Employee Info'!$B$3:$B$200,0),MATCH(Data6[[#This Row],[Hours Type:]],'Employee Info'!$C$2:$E$2,0)),"")</f>
        <v/>
      </c>
      <c r="K1131" s="19" t="str">
        <f>IFERROR(INDEX('Employee Info'!$C$3:$J$200,MATCH(Data6[[#This Row],[Name:]],'Employee Info'!$B$3:$B$200,0),MATCH(Data6[[#Headers],[Truck]],'Employee Info'!$C$2:$J$2,0)),"")</f>
        <v/>
      </c>
      <c r="L1131" s="19" t="str">
        <f>IFERROR(INDEX('Employee Info'!$C$3:$J$200,MATCH(Data6[[#This Row],[Name:]],'Employee Info'!$B$3:$B$200,0),MATCH(Data6[[#Headers],[Phone]],'Employee Info'!$C$2:$J$2,0)),"")</f>
        <v/>
      </c>
      <c r="M1131" s="19" t="str">
        <f>IFERROR(INDEX('Employee Info'!$C$3:$J$200,MATCH(Data6[[#This Row],[Name:]],'Employee Info'!$B$3:$B$200,0),MATCH(Data6[[#Headers],[Tech]],'Employee Info'!$C$2:$J$2,0)),"")</f>
        <v/>
      </c>
      <c r="N1131" s="19" t="str">
        <f>IFERROR(INDEX('Employee Info'!$C$3:$J$200,MATCH(Data6[[#This Row],[Name:]],'Employee Info'!$B$3:$B$200,0),MATCH(Data6[[#Headers],[Other]],'Employee Info'!$C$2:$J$2,0)),"")</f>
        <v/>
      </c>
      <c r="O1131" s="19">
        <f>IFERROR((Data6[[#This Row],[Hours:]]*SUM(Data6[[#This Row],[Rate]:[Other]])),"")</f>
        <v>0</v>
      </c>
      <c r="P1131" s="7" t="str">
        <f>IF(Data6[[#This Row],[WO'#:]]="","Riley #","WO#")</f>
        <v>WO#</v>
      </c>
      <c r="Q1131" s="7">
        <f>IFERROR(WEEKNUM(Data6[[#This Row],[Date:]]),"")</f>
        <v>25</v>
      </c>
      <c r="R1131" s="6">
        <f t="shared" si="51"/>
        <v>45459</v>
      </c>
      <c r="S1131" s="6">
        <f>Data6[[#This Row],[Week Start]]+7</f>
        <v>45466</v>
      </c>
      <c r="T1131" s="7" t="str">
        <f t="shared" si="52"/>
        <v>6/16/2024 - 6/23/2024</v>
      </c>
      <c r="U1131" s="7" t="str">
        <f t="shared" si="53"/>
        <v>Time Card</v>
      </c>
      <c r="V1131" s="8" t="str">
        <f>RIGHT(TEXT(Data6[[#This Row],[Date:]],"mmddyyyy"),4)</f>
        <v>2024</v>
      </c>
      <c r="W1131" s="8" t="str">
        <f>MID(TEXT(Data6[[#This Row],[Date:]],"mmddyyyy"),3,2)</f>
        <v>20</v>
      </c>
      <c r="X1131" s="8" t="str">
        <f>LEFT(TEXT(Data6[[#This Row],[Date:]],"mmddyyyy"),2)</f>
        <v>06</v>
      </c>
      <c r="Y1131" s="6">
        <f>DATE(Data6[[#This Row],[Year]],Data6[[#This Row],[Month]],Data6[[#This Row],[Day]])</f>
        <v>45463</v>
      </c>
    </row>
    <row r="1132" spans="1:25">
      <c r="A1132" s="5">
        <v>45463.586308333332</v>
      </c>
      <c r="B1132" s="7" t="s">
        <v>35</v>
      </c>
      <c r="C1132" s="6" t="s">
        <v>827</v>
      </c>
      <c r="D1132" s="7" t="s">
        <v>829</v>
      </c>
      <c r="E1132" s="8">
        <v>3</v>
      </c>
      <c r="F1132" s="7">
        <v>7118944</v>
      </c>
      <c r="G1132" s="7" t="s">
        <v>68</v>
      </c>
      <c r="H1132" s="7" t="s">
        <v>756</v>
      </c>
      <c r="I1132" s="7" t="s">
        <v>45</v>
      </c>
      <c r="J1132" s="19" t="str">
        <f>IFERROR(INDEX('Employee Info'!$C$3:$E$200,MATCH(Data6[[#This Row],[Name:]],'Employee Info'!$B$3:$B$200,0),MATCH(Data6[[#This Row],[Hours Type:]],'Employee Info'!$C$2:$E$2,0)),"")</f>
        <v/>
      </c>
      <c r="K1132" s="19" t="str">
        <f>IFERROR(INDEX('Employee Info'!$C$3:$J$200,MATCH(Data6[[#This Row],[Name:]],'Employee Info'!$B$3:$B$200,0),MATCH(Data6[[#Headers],[Truck]],'Employee Info'!$C$2:$J$2,0)),"")</f>
        <v/>
      </c>
      <c r="L1132" s="19" t="str">
        <f>IFERROR(INDEX('Employee Info'!$C$3:$J$200,MATCH(Data6[[#This Row],[Name:]],'Employee Info'!$B$3:$B$200,0),MATCH(Data6[[#Headers],[Phone]],'Employee Info'!$C$2:$J$2,0)),"")</f>
        <v/>
      </c>
      <c r="M1132" s="19" t="str">
        <f>IFERROR(INDEX('Employee Info'!$C$3:$J$200,MATCH(Data6[[#This Row],[Name:]],'Employee Info'!$B$3:$B$200,0),MATCH(Data6[[#Headers],[Tech]],'Employee Info'!$C$2:$J$2,0)),"")</f>
        <v/>
      </c>
      <c r="N1132" s="19" t="str">
        <f>IFERROR(INDEX('Employee Info'!$C$3:$J$200,MATCH(Data6[[#This Row],[Name:]],'Employee Info'!$B$3:$B$200,0),MATCH(Data6[[#Headers],[Other]],'Employee Info'!$C$2:$J$2,0)),"")</f>
        <v/>
      </c>
      <c r="O1132" s="19">
        <f>IFERROR((Data6[[#This Row],[Hours:]]*SUM(Data6[[#This Row],[Rate]:[Other]])),"")</f>
        <v>0</v>
      </c>
      <c r="P1132" s="7" t="str">
        <f>IF(Data6[[#This Row],[WO'#:]]="","Riley #","WO#")</f>
        <v>WO#</v>
      </c>
      <c r="Q1132" s="7">
        <f>IFERROR(WEEKNUM(Data6[[#This Row],[Date:]]),"")</f>
        <v>25</v>
      </c>
      <c r="R1132" s="6">
        <f t="shared" si="51"/>
        <v>45459</v>
      </c>
      <c r="S1132" s="6">
        <f>Data6[[#This Row],[Week Start]]+7</f>
        <v>45466</v>
      </c>
      <c r="T1132" s="7" t="str">
        <f t="shared" si="52"/>
        <v>6/16/2024 - 6/23/2024</v>
      </c>
      <c r="U1132" s="7" t="str">
        <f t="shared" si="53"/>
        <v>Time Card</v>
      </c>
      <c r="V1132" s="8" t="str">
        <f>RIGHT(TEXT(Data6[[#This Row],[Date:]],"mmddyyyy"),4)</f>
        <v>2024</v>
      </c>
      <c r="W1132" s="8" t="str">
        <f>MID(TEXT(Data6[[#This Row],[Date:]],"mmddyyyy"),3,2)</f>
        <v>20</v>
      </c>
      <c r="X1132" s="8" t="str">
        <f>LEFT(TEXT(Data6[[#This Row],[Date:]],"mmddyyyy"),2)</f>
        <v>06</v>
      </c>
      <c r="Y1132" s="6">
        <f>DATE(Data6[[#This Row],[Year]],Data6[[#This Row],[Month]],Data6[[#This Row],[Day]])</f>
        <v>45463</v>
      </c>
    </row>
    <row r="1133" spans="1:25">
      <c r="A1133" s="5">
        <v>45463.586385995368</v>
      </c>
      <c r="B1133" s="7" t="s">
        <v>23</v>
      </c>
      <c r="C1133" s="6" t="s">
        <v>827</v>
      </c>
      <c r="D1133" s="7" t="s">
        <v>829</v>
      </c>
      <c r="E1133" s="8">
        <v>3</v>
      </c>
      <c r="F1133" s="7">
        <v>7118944</v>
      </c>
      <c r="G1133" s="7" t="s">
        <v>68</v>
      </c>
      <c r="H1133" s="7" t="s">
        <v>756</v>
      </c>
      <c r="I1133" s="7" t="s">
        <v>45</v>
      </c>
      <c r="J1133" s="19" t="str">
        <f>IFERROR(INDEX('Employee Info'!$C$3:$E$200,MATCH(Data6[[#This Row],[Name:]],'Employee Info'!$B$3:$B$200,0),MATCH(Data6[[#This Row],[Hours Type:]],'Employee Info'!$C$2:$E$2,0)),"")</f>
        <v/>
      </c>
      <c r="K1133" s="19" t="str">
        <f>IFERROR(INDEX('Employee Info'!$C$3:$J$200,MATCH(Data6[[#This Row],[Name:]],'Employee Info'!$B$3:$B$200,0),MATCH(Data6[[#Headers],[Truck]],'Employee Info'!$C$2:$J$2,0)),"")</f>
        <v/>
      </c>
      <c r="L1133" s="19" t="str">
        <f>IFERROR(INDEX('Employee Info'!$C$3:$J$200,MATCH(Data6[[#This Row],[Name:]],'Employee Info'!$B$3:$B$200,0),MATCH(Data6[[#Headers],[Phone]],'Employee Info'!$C$2:$J$2,0)),"")</f>
        <v/>
      </c>
      <c r="M1133" s="19" t="str">
        <f>IFERROR(INDEX('Employee Info'!$C$3:$J$200,MATCH(Data6[[#This Row],[Name:]],'Employee Info'!$B$3:$B$200,0),MATCH(Data6[[#Headers],[Tech]],'Employee Info'!$C$2:$J$2,0)),"")</f>
        <v/>
      </c>
      <c r="N1133" s="19" t="str">
        <f>IFERROR(INDEX('Employee Info'!$C$3:$J$200,MATCH(Data6[[#This Row],[Name:]],'Employee Info'!$B$3:$B$200,0),MATCH(Data6[[#Headers],[Other]],'Employee Info'!$C$2:$J$2,0)),"")</f>
        <v/>
      </c>
      <c r="O1133" s="19">
        <f>IFERROR((Data6[[#This Row],[Hours:]]*SUM(Data6[[#This Row],[Rate]:[Other]])),"")</f>
        <v>0</v>
      </c>
      <c r="P1133" s="7" t="str">
        <f>IF(Data6[[#This Row],[WO'#:]]="","Riley #","WO#")</f>
        <v>WO#</v>
      </c>
      <c r="Q1133" s="7">
        <f>IFERROR(WEEKNUM(Data6[[#This Row],[Date:]]),"")</f>
        <v>25</v>
      </c>
      <c r="R1133" s="6">
        <f t="shared" si="51"/>
        <v>45459</v>
      </c>
      <c r="S1133" s="6">
        <f>Data6[[#This Row],[Week Start]]+7</f>
        <v>45466</v>
      </c>
      <c r="T1133" s="7" t="str">
        <f t="shared" si="52"/>
        <v>6/16/2024 - 6/23/2024</v>
      </c>
      <c r="U1133" s="7" t="str">
        <f t="shared" si="53"/>
        <v>Time Card</v>
      </c>
      <c r="V1133" s="8" t="str">
        <f>RIGHT(TEXT(Data6[[#This Row],[Date:]],"mmddyyyy"),4)</f>
        <v>2024</v>
      </c>
      <c r="W1133" s="8" t="str">
        <f>MID(TEXT(Data6[[#This Row],[Date:]],"mmddyyyy"),3,2)</f>
        <v>20</v>
      </c>
      <c r="X1133" s="8" t="str">
        <f>LEFT(TEXT(Data6[[#This Row],[Date:]],"mmddyyyy"),2)</f>
        <v>06</v>
      </c>
      <c r="Y1133" s="6">
        <f>DATE(Data6[[#This Row],[Year]],Data6[[#This Row],[Month]],Data6[[#This Row],[Day]])</f>
        <v>45463</v>
      </c>
    </row>
    <row r="1134" spans="1:25">
      <c r="A1134" s="5">
        <v>45464.596521296298</v>
      </c>
      <c r="B1134" s="7" t="s">
        <v>66</v>
      </c>
      <c r="C1134" s="6" t="s">
        <v>827</v>
      </c>
      <c r="D1134" s="7" t="s">
        <v>823</v>
      </c>
      <c r="E1134" s="8">
        <v>2</v>
      </c>
      <c r="F1134" s="7" t="s">
        <v>68</v>
      </c>
      <c r="G1134" s="7" t="s">
        <v>68</v>
      </c>
      <c r="H1134" s="7" t="s">
        <v>808</v>
      </c>
      <c r="I1134" s="7" t="s">
        <v>44</v>
      </c>
      <c r="J1134" s="19" t="str">
        <f>IFERROR(INDEX('Employee Info'!$C$3:$E$200,MATCH(Data6[[#This Row],[Name:]],'Employee Info'!$B$3:$B$200,0),MATCH(Data6[[#This Row],[Hours Type:]],'Employee Info'!$C$2:$E$2,0)),"")</f>
        <v/>
      </c>
      <c r="K1134" s="19" t="str">
        <f>IFERROR(INDEX('Employee Info'!$C$3:$J$200,MATCH(Data6[[#This Row],[Name:]],'Employee Info'!$B$3:$B$200,0),MATCH(Data6[[#Headers],[Truck]],'Employee Info'!$C$2:$J$2,0)),"")</f>
        <v/>
      </c>
      <c r="L1134" s="19" t="str">
        <f>IFERROR(INDEX('Employee Info'!$C$3:$J$200,MATCH(Data6[[#This Row],[Name:]],'Employee Info'!$B$3:$B$200,0),MATCH(Data6[[#Headers],[Phone]],'Employee Info'!$C$2:$J$2,0)),"")</f>
        <v/>
      </c>
      <c r="M1134" s="19" t="str">
        <f>IFERROR(INDEX('Employee Info'!$C$3:$J$200,MATCH(Data6[[#This Row],[Name:]],'Employee Info'!$B$3:$B$200,0),MATCH(Data6[[#Headers],[Tech]],'Employee Info'!$C$2:$J$2,0)),"")</f>
        <v/>
      </c>
      <c r="N1134" s="19" t="str">
        <f>IFERROR(INDEX('Employee Info'!$C$3:$J$200,MATCH(Data6[[#This Row],[Name:]],'Employee Info'!$B$3:$B$200,0),MATCH(Data6[[#Headers],[Other]],'Employee Info'!$C$2:$J$2,0)),"")</f>
        <v/>
      </c>
      <c r="O1134" s="19">
        <f>IFERROR((Data6[[#This Row],[Hours:]]*SUM(Data6[[#This Row],[Rate]:[Other]])),"")</f>
        <v>0</v>
      </c>
      <c r="P1134" s="7" t="str">
        <f>IF(Data6[[#This Row],[WO'#:]]="","Riley #","WO#")</f>
        <v>Riley #</v>
      </c>
      <c r="Q1134" s="7">
        <f>IFERROR(WEEKNUM(Data6[[#This Row],[Date:]]),"")</f>
        <v>25</v>
      </c>
      <c r="R1134" s="6">
        <f t="shared" si="51"/>
        <v>45459</v>
      </c>
      <c r="S1134" s="6">
        <f>Data6[[#This Row],[Week Start]]+7</f>
        <v>45466</v>
      </c>
      <c r="T1134" s="7" t="str">
        <f t="shared" si="52"/>
        <v>6/16/2024 - 6/23/2024</v>
      </c>
      <c r="U1134" s="7" t="str">
        <f t="shared" si="53"/>
        <v>Time Card</v>
      </c>
      <c r="V1134" s="8" t="str">
        <f>RIGHT(TEXT(Data6[[#This Row],[Date:]],"mmddyyyy"),4)</f>
        <v>2024</v>
      </c>
      <c r="W1134" s="8" t="str">
        <f>MID(TEXT(Data6[[#This Row],[Date:]],"mmddyyyy"),3,2)</f>
        <v>20</v>
      </c>
      <c r="X1134" s="8" t="str">
        <f>LEFT(TEXT(Data6[[#This Row],[Date:]],"mmddyyyy"),2)</f>
        <v>06</v>
      </c>
      <c r="Y1134" s="6">
        <f>DATE(Data6[[#This Row],[Year]],Data6[[#This Row],[Month]],Data6[[#This Row],[Day]])</f>
        <v>45463</v>
      </c>
    </row>
    <row r="1135" spans="1:25">
      <c r="A1135" s="5">
        <v>45464.596736458334</v>
      </c>
      <c r="B1135" s="7" t="s">
        <v>66</v>
      </c>
      <c r="C1135" s="6" t="s">
        <v>827</v>
      </c>
      <c r="D1135" s="7" t="s">
        <v>823</v>
      </c>
      <c r="E1135" s="8">
        <v>1.5</v>
      </c>
      <c r="F1135" s="7" t="s">
        <v>68</v>
      </c>
      <c r="G1135" s="7" t="s">
        <v>68</v>
      </c>
      <c r="H1135" s="7" t="s">
        <v>808</v>
      </c>
      <c r="I1135" s="7" t="s">
        <v>45</v>
      </c>
      <c r="J1135" s="19" t="str">
        <f>IFERROR(INDEX('Employee Info'!$C$3:$E$200,MATCH(Data6[[#This Row],[Name:]],'Employee Info'!$B$3:$B$200,0),MATCH(Data6[[#This Row],[Hours Type:]],'Employee Info'!$C$2:$E$2,0)),"")</f>
        <v/>
      </c>
      <c r="K1135" s="19" t="str">
        <f>IFERROR(INDEX('Employee Info'!$C$3:$J$200,MATCH(Data6[[#This Row],[Name:]],'Employee Info'!$B$3:$B$200,0),MATCH(Data6[[#Headers],[Truck]],'Employee Info'!$C$2:$J$2,0)),"")</f>
        <v/>
      </c>
      <c r="L1135" s="19" t="str">
        <f>IFERROR(INDEX('Employee Info'!$C$3:$J$200,MATCH(Data6[[#This Row],[Name:]],'Employee Info'!$B$3:$B$200,0),MATCH(Data6[[#Headers],[Phone]],'Employee Info'!$C$2:$J$2,0)),"")</f>
        <v/>
      </c>
      <c r="M1135" s="19" t="str">
        <f>IFERROR(INDEX('Employee Info'!$C$3:$J$200,MATCH(Data6[[#This Row],[Name:]],'Employee Info'!$B$3:$B$200,0),MATCH(Data6[[#Headers],[Tech]],'Employee Info'!$C$2:$J$2,0)),"")</f>
        <v/>
      </c>
      <c r="N1135" s="19" t="str">
        <f>IFERROR(INDEX('Employee Info'!$C$3:$J$200,MATCH(Data6[[#This Row],[Name:]],'Employee Info'!$B$3:$B$200,0),MATCH(Data6[[#Headers],[Other]],'Employee Info'!$C$2:$J$2,0)),"")</f>
        <v/>
      </c>
      <c r="O1135" s="19">
        <f>IFERROR((Data6[[#This Row],[Hours:]]*SUM(Data6[[#This Row],[Rate]:[Other]])),"")</f>
        <v>0</v>
      </c>
      <c r="P1135" s="7" t="str">
        <f>IF(Data6[[#This Row],[WO'#:]]="","Riley #","WO#")</f>
        <v>Riley #</v>
      </c>
      <c r="Q1135" s="7">
        <f>IFERROR(WEEKNUM(Data6[[#This Row],[Date:]]),"")</f>
        <v>25</v>
      </c>
      <c r="R1135" s="6">
        <f t="shared" si="51"/>
        <v>45459</v>
      </c>
      <c r="S1135" s="6">
        <f>Data6[[#This Row],[Week Start]]+7</f>
        <v>45466</v>
      </c>
      <c r="T1135" s="7" t="str">
        <f t="shared" si="52"/>
        <v>6/16/2024 - 6/23/2024</v>
      </c>
      <c r="U1135" s="7" t="str">
        <f t="shared" si="53"/>
        <v>Time Card</v>
      </c>
      <c r="V1135" s="8" t="str">
        <f>RIGHT(TEXT(Data6[[#This Row],[Date:]],"mmddyyyy"),4)</f>
        <v>2024</v>
      </c>
      <c r="W1135" s="8" t="str">
        <f>MID(TEXT(Data6[[#This Row],[Date:]],"mmddyyyy"),3,2)</f>
        <v>20</v>
      </c>
      <c r="X1135" s="8" t="str">
        <f>LEFT(TEXT(Data6[[#This Row],[Date:]],"mmddyyyy"),2)</f>
        <v>06</v>
      </c>
      <c r="Y1135" s="6">
        <f>DATE(Data6[[#This Row],[Year]],Data6[[#This Row],[Month]],Data6[[#This Row],[Day]])</f>
        <v>45463</v>
      </c>
    </row>
    <row r="1136" spans="1:25">
      <c r="A1136" s="5">
        <v>45463.586929745368</v>
      </c>
      <c r="B1136" s="7" t="s">
        <v>23</v>
      </c>
      <c r="C1136" s="6" t="s">
        <v>827</v>
      </c>
      <c r="D1136" s="7" t="s">
        <v>831</v>
      </c>
      <c r="E1136" s="8">
        <v>5</v>
      </c>
      <c r="F1136" s="7" t="s">
        <v>68</v>
      </c>
      <c r="G1136" s="7" t="s">
        <v>68</v>
      </c>
      <c r="H1136" s="7" t="s">
        <v>649</v>
      </c>
      <c r="I1136" s="7" t="s">
        <v>45</v>
      </c>
      <c r="J1136" s="19" t="str">
        <f>IFERROR(INDEX('Employee Info'!$C$3:$E$200,MATCH(Data6[[#This Row],[Name:]],'Employee Info'!$B$3:$B$200,0),MATCH(Data6[[#This Row],[Hours Type:]],'Employee Info'!$C$2:$E$2,0)),"")</f>
        <v/>
      </c>
      <c r="K1136" s="19" t="str">
        <f>IFERROR(INDEX('Employee Info'!$C$3:$J$200,MATCH(Data6[[#This Row],[Name:]],'Employee Info'!$B$3:$B$200,0),MATCH(Data6[[#Headers],[Truck]],'Employee Info'!$C$2:$J$2,0)),"")</f>
        <v/>
      </c>
      <c r="L1136" s="19" t="str">
        <f>IFERROR(INDEX('Employee Info'!$C$3:$J$200,MATCH(Data6[[#This Row],[Name:]],'Employee Info'!$B$3:$B$200,0),MATCH(Data6[[#Headers],[Phone]],'Employee Info'!$C$2:$J$2,0)),"")</f>
        <v/>
      </c>
      <c r="M1136" s="19" t="str">
        <f>IFERROR(INDEX('Employee Info'!$C$3:$J$200,MATCH(Data6[[#This Row],[Name:]],'Employee Info'!$B$3:$B$200,0),MATCH(Data6[[#Headers],[Tech]],'Employee Info'!$C$2:$J$2,0)),"")</f>
        <v/>
      </c>
      <c r="N1136" s="19" t="str">
        <f>IFERROR(INDEX('Employee Info'!$C$3:$J$200,MATCH(Data6[[#This Row],[Name:]],'Employee Info'!$B$3:$B$200,0),MATCH(Data6[[#Headers],[Other]],'Employee Info'!$C$2:$J$2,0)),"")</f>
        <v/>
      </c>
      <c r="O1136" s="19">
        <f>IFERROR((Data6[[#This Row],[Hours:]]*SUM(Data6[[#This Row],[Rate]:[Other]])),"")</f>
        <v>0</v>
      </c>
      <c r="P1136" s="7" t="str">
        <f>IF(Data6[[#This Row],[WO'#:]]="","Riley #","WO#")</f>
        <v>Riley #</v>
      </c>
      <c r="Q1136" s="7">
        <f>IFERROR(WEEKNUM(Data6[[#This Row],[Date:]]),"")</f>
        <v>25</v>
      </c>
      <c r="R1136" s="6">
        <f t="shared" si="51"/>
        <v>45459</v>
      </c>
      <c r="S1136" s="6">
        <f>Data6[[#This Row],[Week Start]]+7</f>
        <v>45466</v>
      </c>
      <c r="T1136" s="7" t="str">
        <f t="shared" si="52"/>
        <v>6/16/2024 - 6/23/2024</v>
      </c>
      <c r="U1136" s="7" t="str">
        <f t="shared" si="53"/>
        <v>Time Card</v>
      </c>
      <c r="V1136" s="8" t="str">
        <f>RIGHT(TEXT(Data6[[#This Row],[Date:]],"mmddyyyy"),4)</f>
        <v>2024</v>
      </c>
      <c r="W1136" s="8" t="str">
        <f>MID(TEXT(Data6[[#This Row],[Date:]],"mmddyyyy"),3,2)</f>
        <v>20</v>
      </c>
      <c r="X1136" s="8" t="str">
        <f>LEFT(TEXT(Data6[[#This Row],[Date:]],"mmddyyyy"),2)</f>
        <v>06</v>
      </c>
      <c r="Y1136" s="6">
        <f>DATE(Data6[[#This Row],[Year]],Data6[[#This Row],[Month]],Data6[[#This Row],[Day]])</f>
        <v>45463</v>
      </c>
    </row>
    <row r="1137" spans="1:25">
      <c r="A1137" s="5">
        <v>45463.586995717589</v>
      </c>
      <c r="B1137" s="7" t="s">
        <v>35</v>
      </c>
      <c r="C1137" s="6" t="s">
        <v>827</v>
      </c>
      <c r="D1137" s="7" t="s">
        <v>831</v>
      </c>
      <c r="E1137" s="8">
        <v>5</v>
      </c>
      <c r="F1137" s="7" t="s">
        <v>68</v>
      </c>
      <c r="G1137" s="7" t="s">
        <v>68</v>
      </c>
      <c r="H1137" s="7" t="s">
        <v>649</v>
      </c>
      <c r="I1137" s="7" t="s">
        <v>45</v>
      </c>
      <c r="J1137" s="19" t="str">
        <f>IFERROR(INDEX('Employee Info'!$C$3:$E$200,MATCH(Data6[[#This Row],[Name:]],'Employee Info'!$B$3:$B$200,0),MATCH(Data6[[#This Row],[Hours Type:]],'Employee Info'!$C$2:$E$2,0)),"")</f>
        <v/>
      </c>
      <c r="K1137" s="19" t="str">
        <f>IFERROR(INDEX('Employee Info'!$C$3:$J$200,MATCH(Data6[[#This Row],[Name:]],'Employee Info'!$B$3:$B$200,0),MATCH(Data6[[#Headers],[Truck]],'Employee Info'!$C$2:$J$2,0)),"")</f>
        <v/>
      </c>
      <c r="L1137" s="19" t="str">
        <f>IFERROR(INDEX('Employee Info'!$C$3:$J$200,MATCH(Data6[[#This Row],[Name:]],'Employee Info'!$B$3:$B$200,0),MATCH(Data6[[#Headers],[Phone]],'Employee Info'!$C$2:$J$2,0)),"")</f>
        <v/>
      </c>
      <c r="M1137" s="19" t="str">
        <f>IFERROR(INDEX('Employee Info'!$C$3:$J$200,MATCH(Data6[[#This Row],[Name:]],'Employee Info'!$B$3:$B$200,0),MATCH(Data6[[#Headers],[Tech]],'Employee Info'!$C$2:$J$2,0)),"")</f>
        <v/>
      </c>
      <c r="N1137" s="19" t="str">
        <f>IFERROR(INDEX('Employee Info'!$C$3:$J$200,MATCH(Data6[[#This Row],[Name:]],'Employee Info'!$B$3:$B$200,0),MATCH(Data6[[#Headers],[Other]],'Employee Info'!$C$2:$J$2,0)),"")</f>
        <v/>
      </c>
      <c r="O1137" s="19">
        <f>IFERROR((Data6[[#This Row],[Hours:]]*SUM(Data6[[#This Row],[Rate]:[Other]])),"")</f>
        <v>0</v>
      </c>
      <c r="P1137" s="7" t="str">
        <f>IF(Data6[[#This Row],[WO'#:]]="","Riley #","WO#")</f>
        <v>Riley #</v>
      </c>
      <c r="Q1137" s="7">
        <f>IFERROR(WEEKNUM(Data6[[#This Row],[Date:]]),"")</f>
        <v>25</v>
      </c>
      <c r="R1137" s="6">
        <f t="shared" si="51"/>
        <v>45459</v>
      </c>
      <c r="S1137" s="6">
        <f>Data6[[#This Row],[Week Start]]+7</f>
        <v>45466</v>
      </c>
      <c r="T1137" s="7" t="str">
        <f t="shared" si="52"/>
        <v>6/16/2024 - 6/23/2024</v>
      </c>
      <c r="U1137" s="7" t="str">
        <f t="shared" si="53"/>
        <v>Time Card</v>
      </c>
      <c r="V1137" s="8" t="str">
        <f>RIGHT(TEXT(Data6[[#This Row],[Date:]],"mmddyyyy"),4)</f>
        <v>2024</v>
      </c>
      <c r="W1137" s="8" t="str">
        <f>MID(TEXT(Data6[[#This Row],[Date:]],"mmddyyyy"),3,2)</f>
        <v>20</v>
      </c>
      <c r="X1137" s="8" t="str">
        <f>LEFT(TEXT(Data6[[#This Row],[Date:]],"mmddyyyy"),2)</f>
        <v>06</v>
      </c>
      <c r="Y1137" s="6">
        <f>DATE(Data6[[#This Row],[Year]],Data6[[#This Row],[Month]],Data6[[#This Row],[Day]])</f>
        <v>45463</v>
      </c>
    </row>
    <row r="1138" spans="1:25">
      <c r="A1138" s="5">
        <v>45464.593766319442</v>
      </c>
      <c r="B1138" s="7" t="s">
        <v>66</v>
      </c>
      <c r="C1138" s="6" t="s">
        <v>827</v>
      </c>
      <c r="D1138" s="7" t="s">
        <v>832</v>
      </c>
      <c r="E1138" s="8">
        <v>1</v>
      </c>
      <c r="F1138" s="7" t="s">
        <v>68</v>
      </c>
      <c r="G1138" s="7" t="s">
        <v>68</v>
      </c>
      <c r="H1138" s="7" t="s">
        <v>649</v>
      </c>
      <c r="I1138" s="7" t="s">
        <v>44</v>
      </c>
      <c r="J1138" s="19" t="str">
        <f>IFERROR(INDEX('Employee Info'!$C$3:$E$200,MATCH(Data6[[#This Row],[Name:]],'Employee Info'!$B$3:$B$200,0),MATCH(Data6[[#This Row],[Hours Type:]],'Employee Info'!$C$2:$E$2,0)),"")</f>
        <v/>
      </c>
      <c r="K1138" s="19" t="str">
        <f>IFERROR(INDEX('Employee Info'!$C$3:$J$200,MATCH(Data6[[#This Row],[Name:]],'Employee Info'!$B$3:$B$200,0),MATCH(Data6[[#Headers],[Truck]],'Employee Info'!$C$2:$J$2,0)),"")</f>
        <v/>
      </c>
      <c r="L1138" s="19" t="str">
        <f>IFERROR(INDEX('Employee Info'!$C$3:$J$200,MATCH(Data6[[#This Row],[Name:]],'Employee Info'!$B$3:$B$200,0),MATCH(Data6[[#Headers],[Phone]],'Employee Info'!$C$2:$J$2,0)),"")</f>
        <v/>
      </c>
      <c r="M1138" s="19" t="str">
        <f>IFERROR(INDEX('Employee Info'!$C$3:$J$200,MATCH(Data6[[#This Row],[Name:]],'Employee Info'!$B$3:$B$200,0),MATCH(Data6[[#Headers],[Tech]],'Employee Info'!$C$2:$J$2,0)),"")</f>
        <v/>
      </c>
      <c r="N1138" s="19" t="str">
        <f>IFERROR(INDEX('Employee Info'!$C$3:$J$200,MATCH(Data6[[#This Row],[Name:]],'Employee Info'!$B$3:$B$200,0),MATCH(Data6[[#Headers],[Other]],'Employee Info'!$C$2:$J$2,0)),"")</f>
        <v/>
      </c>
      <c r="O1138" s="19">
        <f>IFERROR((Data6[[#This Row],[Hours:]]*SUM(Data6[[#This Row],[Rate]:[Other]])),"")</f>
        <v>0</v>
      </c>
      <c r="P1138" s="7" t="str">
        <f>IF(Data6[[#This Row],[WO'#:]]="","Riley #","WO#")</f>
        <v>Riley #</v>
      </c>
      <c r="Q1138" s="7">
        <f>IFERROR(WEEKNUM(Data6[[#This Row],[Date:]]),"")</f>
        <v>25</v>
      </c>
      <c r="R1138" s="6">
        <f t="shared" si="51"/>
        <v>45459</v>
      </c>
      <c r="S1138" s="6">
        <f>Data6[[#This Row],[Week Start]]+7</f>
        <v>45466</v>
      </c>
      <c r="T1138" s="7" t="str">
        <f t="shared" si="52"/>
        <v>6/16/2024 - 6/23/2024</v>
      </c>
      <c r="U1138" s="7" t="str">
        <f t="shared" si="53"/>
        <v>Time Card</v>
      </c>
      <c r="V1138" s="8" t="str">
        <f>RIGHT(TEXT(Data6[[#This Row],[Date:]],"mmddyyyy"),4)</f>
        <v>2024</v>
      </c>
      <c r="W1138" s="8" t="str">
        <f>MID(TEXT(Data6[[#This Row],[Date:]],"mmddyyyy"),3,2)</f>
        <v>20</v>
      </c>
      <c r="X1138" s="8" t="str">
        <f>LEFT(TEXT(Data6[[#This Row],[Date:]],"mmddyyyy"),2)</f>
        <v>06</v>
      </c>
      <c r="Y1138" s="6">
        <f>DATE(Data6[[#This Row],[Year]],Data6[[#This Row],[Month]],Data6[[#This Row],[Day]])</f>
        <v>45463</v>
      </c>
    </row>
    <row r="1139" spans="1:25">
      <c r="A1139" s="5">
        <v>45463.582345023147</v>
      </c>
      <c r="B1139" s="7" t="s">
        <v>31</v>
      </c>
      <c r="C1139" s="6" t="s">
        <v>827</v>
      </c>
      <c r="D1139" s="7" t="s">
        <v>830</v>
      </c>
      <c r="E1139" s="8">
        <v>8</v>
      </c>
      <c r="F1139" s="7" t="s">
        <v>68</v>
      </c>
      <c r="G1139" s="7" t="s">
        <v>68</v>
      </c>
      <c r="H1139" s="7" t="s">
        <v>661</v>
      </c>
      <c r="I1139" s="7" t="s">
        <v>45</v>
      </c>
      <c r="J1139" s="19" t="str">
        <f>IFERROR(INDEX('Employee Info'!$C$3:$E$200,MATCH(Data6[[#This Row],[Name:]],'Employee Info'!$B$3:$B$200,0),MATCH(Data6[[#This Row],[Hours Type:]],'Employee Info'!$C$2:$E$2,0)),"")</f>
        <v/>
      </c>
      <c r="K1139" s="19" t="str">
        <f>IFERROR(INDEX('Employee Info'!$C$3:$J$200,MATCH(Data6[[#This Row],[Name:]],'Employee Info'!$B$3:$B$200,0),MATCH(Data6[[#Headers],[Truck]],'Employee Info'!$C$2:$J$2,0)),"")</f>
        <v/>
      </c>
      <c r="L1139" s="19" t="str">
        <f>IFERROR(INDEX('Employee Info'!$C$3:$J$200,MATCH(Data6[[#This Row],[Name:]],'Employee Info'!$B$3:$B$200,0),MATCH(Data6[[#Headers],[Phone]],'Employee Info'!$C$2:$J$2,0)),"")</f>
        <v/>
      </c>
      <c r="M1139" s="19" t="str">
        <f>IFERROR(INDEX('Employee Info'!$C$3:$J$200,MATCH(Data6[[#This Row],[Name:]],'Employee Info'!$B$3:$B$200,0),MATCH(Data6[[#Headers],[Tech]],'Employee Info'!$C$2:$J$2,0)),"")</f>
        <v/>
      </c>
      <c r="N1139" s="19" t="str">
        <f>IFERROR(INDEX('Employee Info'!$C$3:$J$200,MATCH(Data6[[#This Row],[Name:]],'Employee Info'!$B$3:$B$200,0),MATCH(Data6[[#Headers],[Other]],'Employee Info'!$C$2:$J$2,0)),"")</f>
        <v/>
      </c>
      <c r="O1139" s="19">
        <f>IFERROR((Data6[[#This Row],[Hours:]]*SUM(Data6[[#This Row],[Rate]:[Other]])),"")</f>
        <v>0</v>
      </c>
      <c r="P1139" s="7" t="str">
        <f>IF(Data6[[#This Row],[WO'#:]]="","Riley #","WO#")</f>
        <v>Riley #</v>
      </c>
      <c r="Q1139" s="7">
        <f>IFERROR(WEEKNUM(Data6[[#This Row],[Date:]]),"")</f>
        <v>25</v>
      </c>
      <c r="R1139" s="6">
        <f t="shared" si="51"/>
        <v>45459</v>
      </c>
      <c r="S1139" s="6">
        <f>Data6[[#This Row],[Week Start]]+7</f>
        <v>45466</v>
      </c>
      <c r="T1139" s="7" t="str">
        <f t="shared" si="52"/>
        <v>6/16/2024 - 6/23/2024</v>
      </c>
      <c r="U1139" s="7" t="str">
        <f t="shared" si="53"/>
        <v>Time Card</v>
      </c>
      <c r="V1139" s="8" t="str">
        <f>RIGHT(TEXT(Data6[[#This Row],[Date:]],"mmddyyyy"),4)</f>
        <v>2024</v>
      </c>
      <c r="W1139" s="8" t="str">
        <f>MID(TEXT(Data6[[#This Row],[Date:]],"mmddyyyy"),3,2)</f>
        <v>20</v>
      </c>
      <c r="X1139" s="8" t="str">
        <f>LEFT(TEXT(Data6[[#This Row],[Date:]],"mmddyyyy"),2)</f>
        <v>06</v>
      </c>
      <c r="Y1139" s="6">
        <f>DATE(Data6[[#This Row],[Year]],Data6[[#This Row],[Month]],Data6[[#This Row],[Day]])</f>
        <v>45463</v>
      </c>
    </row>
    <row r="1140" spans="1:25">
      <c r="A1140" s="5">
        <v>45463.585272685188</v>
      </c>
      <c r="B1140" s="7" t="s">
        <v>34</v>
      </c>
      <c r="C1140" s="6" t="s">
        <v>827</v>
      </c>
      <c r="D1140" s="7" t="s">
        <v>830</v>
      </c>
      <c r="E1140" s="8">
        <v>8</v>
      </c>
      <c r="F1140" s="7" t="s">
        <v>68</v>
      </c>
      <c r="G1140" s="7" t="s">
        <v>68</v>
      </c>
      <c r="H1140" s="7" t="s">
        <v>661</v>
      </c>
      <c r="I1140" s="7" t="s">
        <v>45</v>
      </c>
      <c r="J1140" s="19" t="str">
        <f>IFERROR(INDEX('Employee Info'!$C$3:$E$200,MATCH(Data6[[#This Row],[Name:]],'Employee Info'!$B$3:$B$200,0),MATCH(Data6[[#This Row],[Hours Type:]],'Employee Info'!$C$2:$E$2,0)),"")</f>
        <v/>
      </c>
      <c r="K1140" s="19" t="str">
        <f>IFERROR(INDEX('Employee Info'!$C$3:$J$200,MATCH(Data6[[#This Row],[Name:]],'Employee Info'!$B$3:$B$200,0),MATCH(Data6[[#Headers],[Truck]],'Employee Info'!$C$2:$J$2,0)),"")</f>
        <v/>
      </c>
      <c r="L1140" s="19" t="str">
        <f>IFERROR(INDEX('Employee Info'!$C$3:$J$200,MATCH(Data6[[#This Row],[Name:]],'Employee Info'!$B$3:$B$200,0),MATCH(Data6[[#Headers],[Phone]],'Employee Info'!$C$2:$J$2,0)),"")</f>
        <v/>
      </c>
      <c r="M1140" s="19" t="str">
        <f>IFERROR(INDEX('Employee Info'!$C$3:$J$200,MATCH(Data6[[#This Row],[Name:]],'Employee Info'!$B$3:$B$200,0),MATCH(Data6[[#Headers],[Tech]],'Employee Info'!$C$2:$J$2,0)),"")</f>
        <v/>
      </c>
      <c r="N1140" s="19" t="str">
        <f>IFERROR(INDEX('Employee Info'!$C$3:$J$200,MATCH(Data6[[#This Row],[Name:]],'Employee Info'!$B$3:$B$200,0),MATCH(Data6[[#Headers],[Other]],'Employee Info'!$C$2:$J$2,0)),"")</f>
        <v/>
      </c>
      <c r="O1140" s="19">
        <f>IFERROR((Data6[[#This Row],[Hours:]]*SUM(Data6[[#This Row],[Rate]:[Other]])),"")</f>
        <v>0</v>
      </c>
      <c r="P1140" s="7" t="str">
        <f>IF(Data6[[#This Row],[WO'#:]]="","Riley #","WO#")</f>
        <v>Riley #</v>
      </c>
      <c r="Q1140" s="7">
        <f>IFERROR(WEEKNUM(Data6[[#This Row],[Date:]]),"")</f>
        <v>25</v>
      </c>
      <c r="R1140" s="6">
        <f t="shared" si="51"/>
        <v>45459</v>
      </c>
      <c r="S1140" s="6">
        <f>Data6[[#This Row],[Week Start]]+7</f>
        <v>45466</v>
      </c>
      <c r="T1140" s="7" t="str">
        <f t="shared" si="52"/>
        <v>6/16/2024 - 6/23/2024</v>
      </c>
      <c r="U1140" s="7" t="str">
        <f t="shared" si="53"/>
        <v>Time Card</v>
      </c>
      <c r="V1140" s="8" t="str">
        <f>RIGHT(TEXT(Data6[[#This Row],[Date:]],"mmddyyyy"),4)</f>
        <v>2024</v>
      </c>
      <c r="W1140" s="8" t="str">
        <f>MID(TEXT(Data6[[#This Row],[Date:]],"mmddyyyy"),3,2)</f>
        <v>20</v>
      </c>
      <c r="X1140" s="8" t="str">
        <f>LEFT(TEXT(Data6[[#This Row],[Date:]],"mmddyyyy"),2)</f>
        <v>06</v>
      </c>
      <c r="Y1140" s="6">
        <f>DATE(Data6[[#This Row],[Year]],Data6[[#This Row],[Month]],Data6[[#This Row],[Day]])</f>
        <v>45463</v>
      </c>
    </row>
    <row r="1141" spans="1:25">
      <c r="A1141" s="5">
        <v>45464.601042592592</v>
      </c>
      <c r="B1141" s="7" t="s">
        <v>66</v>
      </c>
      <c r="C1141" s="6" t="s">
        <v>833</v>
      </c>
      <c r="D1141" s="7" t="s">
        <v>801</v>
      </c>
      <c r="E1141" s="8">
        <v>1</v>
      </c>
      <c r="F1141" s="7">
        <v>20028</v>
      </c>
      <c r="G1141" s="7" t="s">
        <v>68</v>
      </c>
      <c r="H1141" s="7" t="s">
        <v>756</v>
      </c>
      <c r="I1141" s="7" t="s">
        <v>45</v>
      </c>
      <c r="J1141" s="19" t="str">
        <f>IFERROR(INDEX('Employee Info'!$C$3:$E$200,MATCH(Data6[[#This Row],[Name:]],'Employee Info'!$B$3:$B$200,0),MATCH(Data6[[#This Row],[Hours Type:]],'Employee Info'!$C$2:$E$2,0)),"")</f>
        <v/>
      </c>
      <c r="K1141" s="19" t="str">
        <f>IFERROR(INDEX('Employee Info'!$C$3:$J$200,MATCH(Data6[[#This Row],[Name:]],'Employee Info'!$B$3:$B$200,0),MATCH(Data6[[#Headers],[Truck]],'Employee Info'!$C$2:$J$2,0)),"")</f>
        <v/>
      </c>
      <c r="L1141" s="19" t="str">
        <f>IFERROR(INDEX('Employee Info'!$C$3:$J$200,MATCH(Data6[[#This Row],[Name:]],'Employee Info'!$B$3:$B$200,0),MATCH(Data6[[#Headers],[Phone]],'Employee Info'!$C$2:$J$2,0)),"")</f>
        <v/>
      </c>
      <c r="M1141" s="19" t="str">
        <f>IFERROR(INDEX('Employee Info'!$C$3:$J$200,MATCH(Data6[[#This Row],[Name:]],'Employee Info'!$B$3:$B$200,0),MATCH(Data6[[#Headers],[Tech]],'Employee Info'!$C$2:$J$2,0)),"")</f>
        <v/>
      </c>
      <c r="N1141" s="19" t="str">
        <f>IFERROR(INDEX('Employee Info'!$C$3:$J$200,MATCH(Data6[[#This Row],[Name:]],'Employee Info'!$B$3:$B$200,0),MATCH(Data6[[#Headers],[Other]],'Employee Info'!$C$2:$J$2,0)),"")</f>
        <v/>
      </c>
      <c r="O1141" s="19">
        <f>IFERROR((Data6[[#This Row],[Hours:]]*SUM(Data6[[#This Row],[Rate]:[Other]])),"")</f>
        <v>0</v>
      </c>
      <c r="P1141" s="7" t="str">
        <f>IF(Data6[[#This Row],[WO'#:]]="","Riley #","WO#")</f>
        <v>WO#</v>
      </c>
      <c r="Q1141" s="7">
        <f>IFERROR(WEEKNUM(Data6[[#This Row],[Date:]]),"")</f>
        <v>25</v>
      </c>
      <c r="R1141" s="6">
        <f t="shared" si="51"/>
        <v>45459</v>
      </c>
      <c r="S1141" s="6">
        <f>Data6[[#This Row],[Week Start]]+7</f>
        <v>45466</v>
      </c>
      <c r="T1141" s="7" t="str">
        <f t="shared" si="52"/>
        <v>6/16/2024 - 6/23/2024</v>
      </c>
      <c r="U1141" s="7" t="str">
        <f t="shared" si="53"/>
        <v>Time Card</v>
      </c>
      <c r="V1141" s="8" t="str">
        <f>RIGHT(TEXT(Data6[[#This Row],[Date:]],"mmddyyyy"),4)</f>
        <v>2024</v>
      </c>
      <c r="W1141" s="8" t="str">
        <f>MID(TEXT(Data6[[#This Row],[Date:]],"mmddyyyy"),3,2)</f>
        <v>21</v>
      </c>
      <c r="X1141" s="8" t="str">
        <f>LEFT(TEXT(Data6[[#This Row],[Date:]],"mmddyyyy"),2)</f>
        <v>06</v>
      </c>
      <c r="Y1141" s="6">
        <f>DATE(Data6[[#This Row],[Year]],Data6[[#This Row],[Month]],Data6[[#This Row],[Day]])</f>
        <v>45464</v>
      </c>
    </row>
    <row r="1142" spans="1:25">
      <c r="A1142" s="5">
        <v>45485.476753703704</v>
      </c>
      <c r="B1142" s="7" t="s">
        <v>76</v>
      </c>
      <c r="C1142" s="6" t="s">
        <v>833</v>
      </c>
      <c r="D1142" s="7" t="s">
        <v>156</v>
      </c>
      <c r="E1142" s="8">
        <v>1</v>
      </c>
      <c r="F1142" s="7">
        <v>6984733</v>
      </c>
      <c r="G1142" s="7" t="s">
        <v>68</v>
      </c>
      <c r="H1142" s="7" t="s">
        <v>756</v>
      </c>
      <c r="I1142" s="7" t="s">
        <v>44</v>
      </c>
      <c r="J1142" s="19" t="str">
        <f>IFERROR(INDEX('Employee Info'!$C$3:$E$200,MATCH(Data6[[#This Row],[Name:]],'Employee Info'!$B$3:$B$200,0),MATCH(Data6[[#This Row],[Hours Type:]],'Employee Info'!$C$2:$E$2,0)),"")</f>
        <v/>
      </c>
      <c r="K1142" s="19" t="str">
        <f>IFERROR(INDEX('Employee Info'!$C$3:$J$200,MATCH(Data6[[#This Row],[Name:]],'Employee Info'!$B$3:$B$200,0),MATCH(Data6[[#Headers],[Truck]],'Employee Info'!$C$2:$J$2,0)),"")</f>
        <v/>
      </c>
      <c r="L1142" s="19" t="str">
        <f>IFERROR(INDEX('Employee Info'!$C$3:$J$200,MATCH(Data6[[#This Row],[Name:]],'Employee Info'!$B$3:$B$200,0),MATCH(Data6[[#Headers],[Phone]],'Employee Info'!$C$2:$J$2,0)),"")</f>
        <v/>
      </c>
      <c r="M1142" s="19" t="str">
        <f>IFERROR(INDEX('Employee Info'!$C$3:$J$200,MATCH(Data6[[#This Row],[Name:]],'Employee Info'!$B$3:$B$200,0),MATCH(Data6[[#Headers],[Tech]],'Employee Info'!$C$2:$J$2,0)),"")</f>
        <v/>
      </c>
      <c r="N1142" s="19" t="str">
        <f>IFERROR(INDEX('Employee Info'!$C$3:$J$200,MATCH(Data6[[#This Row],[Name:]],'Employee Info'!$B$3:$B$200,0),MATCH(Data6[[#Headers],[Other]],'Employee Info'!$C$2:$J$2,0)),"")</f>
        <v/>
      </c>
      <c r="O1142" s="19">
        <f>IFERROR((Data6[[#This Row],[Hours:]]*SUM(Data6[[#This Row],[Rate]:[Other]])),"")</f>
        <v>0</v>
      </c>
      <c r="P1142" s="7" t="str">
        <f>IF(Data6[[#This Row],[WO'#:]]="","Riley #","WO#")</f>
        <v>WO#</v>
      </c>
      <c r="Q1142" s="7">
        <f>IFERROR(WEEKNUM(Data6[[#This Row],[Date:]]),"")</f>
        <v>25</v>
      </c>
      <c r="R1142" s="6">
        <f t="shared" si="51"/>
        <v>45459</v>
      </c>
      <c r="S1142" s="6">
        <f>Data6[[#This Row],[Week Start]]+7</f>
        <v>45466</v>
      </c>
      <c r="T1142" s="7" t="str">
        <f t="shared" si="52"/>
        <v>6/16/2024 - 6/23/2024</v>
      </c>
      <c r="U1142" s="7" t="str">
        <f t="shared" si="53"/>
        <v>Time Card</v>
      </c>
      <c r="V1142" s="8" t="str">
        <f>RIGHT(TEXT(Data6[[#This Row],[Date:]],"mmddyyyy"),4)</f>
        <v>2024</v>
      </c>
      <c r="W1142" s="8" t="str">
        <f>MID(TEXT(Data6[[#This Row],[Date:]],"mmddyyyy"),3,2)</f>
        <v>21</v>
      </c>
      <c r="X1142" s="8" t="str">
        <f>LEFT(TEXT(Data6[[#This Row],[Date:]],"mmddyyyy"),2)</f>
        <v>06</v>
      </c>
      <c r="Y1142" s="6">
        <f>DATE(Data6[[#This Row],[Year]],Data6[[#This Row],[Month]],Data6[[#This Row],[Day]])</f>
        <v>45464</v>
      </c>
    </row>
    <row r="1143" spans="1:25">
      <c r="A1143" s="5">
        <v>45464.590775925928</v>
      </c>
      <c r="B1143" s="7" t="s">
        <v>66</v>
      </c>
      <c r="C1143" s="6" t="s">
        <v>833</v>
      </c>
      <c r="D1143" s="7" t="s">
        <v>834</v>
      </c>
      <c r="E1143" s="8">
        <v>2</v>
      </c>
      <c r="F1143" s="7">
        <v>6984733</v>
      </c>
      <c r="G1143" s="7" t="s">
        <v>68</v>
      </c>
      <c r="H1143" s="7" t="s">
        <v>808</v>
      </c>
      <c r="I1143" s="7" t="s">
        <v>44</v>
      </c>
      <c r="J1143" s="19" t="str">
        <f>IFERROR(INDEX('Employee Info'!$C$3:$E$200,MATCH(Data6[[#This Row],[Name:]],'Employee Info'!$B$3:$B$200,0),MATCH(Data6[[#This Row],[Hours Type:]],'Employee Info'!$C$2:$E$2,0)),"")</f>
        <v/>
      </c>
      <c r="K1143" s="19" t="str">
        <f>IFERROR(INDEX('Employee Info'!$C$3:$J$200,MATCH(Data6[[#This Row],[Name:]],'Employee Info'!$B$3:$B$200,0),MATCH(Data6[[#Headers],[Truck]],'Employee Info'!$C$2:$J$2,0)),"")</f>
        <v/>
      </c>
      <c r="L1143" s="19" t="str">
        <f>IFERROR(INDEX('Employee Info'!$C$3:$J$200,MATCH(Data6[[#This Row],[Name:]],'Employee Info'!$B$3:$B$200,0),MATCH(Data6[[#Headers],[Phone]],'Employee Info'!$C$2:$J$2,0)),"")</f>
        <v/>
      </c>
      <c r="M1143" s="19" t="str">
        <f>IFERROR(INDEX('Employee Info'!$C$3:$J$200,MATCH(Data6[[#This Row],[Name:]],'Employee Info'!$B$3:$B$200,0),MATCH(Data6[[#Headers],[Tech]],'Employee Info'!$C$2:$J$2,0)),"")</f>
        <v/>
      </c>
      <c r="N1143" s="19" t="str">
        <f>IFERROR(INDEX('Employee Info'!$C$3:$J$200,MATCH(Data6[[#This Row],[Name:]],'Employee Info'!$B$3:$B$200,0),MATCH(Data6[[#Headers],[Other]],'Employee Info'!$C$2:$J$2,0)),"")</f>
        <v/>
      </c>
      <c r="O1143" s="19">
        <f>IFERROR((Data6[[#This Row],[Hours:]]*SUM(Data6[[#This Row],[Rate]:[Other]])),"")</f>
        <v>0</v>
      </c>
      <c r="P1143" s="7" t="str">
        <f>IF(Data6[[#This Row],[WO'#:]]="","Riley #","WO#")</f>
        <v>WO#</v>
      </c>
      <c r="Q1143" s="7">
        <f>IFERROR(WEEKNUM(Data6[[#This Row],[Date:]]),"")</f>
        <v>25</v>
      </c>
      <c r="R1143" s="6">
        <f t="shared" si="51"/>
        <v>45459</v>
      </c>
      <c r="S1143" s="6">
        <f>Data6[[#This Row],[Week Start]]+7</f>
        <v>45466</v>
      </c>
      <c r="T1143" s="7" t="str">
        <f t="shared" si="52"/>
        <v>6/16/2024 - 6/23/2024</v>
      </c>
      <c r="U1143" s="7" t="str">
        <f t="shared" si="53"/>
        <v>Time Card</v>
      </c>
      <c r="V1143" s="8" t="str">
        <f>RIGHT(TEXT(Data6[[#This Row],[Date:]],"mmddyyyy"),4)</f>
        <v>2024</v>
      </c>
      <c r="W1143" s="8" t="str">
        <f>MID(TEXT(Data6[[#This Row],[Date:]],"mmddyyyy"),3,2)</f>
        <v>21</v>
      </c>
      <c r="X1143" s="8" t="str">
        <f>LEFT(TEXT(Data6[[#This Row],[Date:]],"mmddyyyy"),2)</f>
        <v>06</v>
      </c>
      <c r="Y1143" s="6">
        <f>DATE(Data6[[#This Row],[Year]],Data6[[#This Row],[Month]],Data6[[#This Row],[Day]])</f>
        <v>45464</v>
      </c>
    </row>
    <row r="1144" spans="1:25">
      <c r="A1144" s="5">
        <v>45464.592732291669</v>
      </c>
      <c r="B1144" s="7" t="s">
        <v>66</v>
      </c>
      <c r="C1144" s="6" t="s">
        <v>833</v>
      </c>
      <c r="D1144" s="7" t="s">
        <v>840</v>
      </c>
      <c r="E1144" s="8">
        <v>2</v>
      </c>
      <c r="F1144" s="7" t="s">
        <v>68</v>
      </c>
      <c r="G1144" s="7" t="s">
        <v>68</v>
      </c>
      <c r="H1144" s="7" t="s">
        <v>808</v>
      </c>
      <c r="I1144" s="7" t="s">
        <v>44</v>
      </c>
      <c r="J1144" s="19" t="str">
        <f>IFERROR(INDEX('Employee Info'!$C$3:$E$200,MATCH(Data6[[#This Row],[Name:]],'Employee Info'!$B$3:$B$200,0),MATCH(Data6[[#This Row],[Hours Type:]],'Employee Info'!$C$2:$E$2,0)),"")</f>
        <v/>
      </c>
      <c r="K1144" s="19" t="str">
        <f>IFERROR(INDEX('Employee Info'!$C$3:$J$200,MATCH(Data6[[#This Row],[Name:]],'Employee Info'!$B$3:$B$200,0),MATCH(Data6[[#Headers],[Truck]],'Employee Info'!$C$2:$J$2,0)),"")</f>
        <v/>
      </c>
      <c r="L1144" s="19" t="str">
        <f>IFERROR(INDEX('Employee Info'!$C$3:$J$200,MATCH(Data6[[#This Row],[Name:]],'Employee Info'!$B$3:$B$200,0),MATCH(Data6[[#Headers],[Phone]],'Employee Info'!$C$2:$J$2,0)),"")</f>
        <v/>
      </c>
      <c r="M1144" s="19" t="str">
        <f>IFERROR(INDEX('Employee Info'!$C$3:$J$200,MATCH(Data6[[#This Row],[Name:]],'Employee Info'!$B$3:$B$200,0),MATCH(Data6[[#Headers],[Tech]],'Employee Info'!$C$2:$J$2,0)),"")</f>
        <v/>
      </c>
      <c r="N1144" s="19" t="str">
        <f>IFERROR(INDEX('Employee Info'!$C$3:$J$200,MATCH(Data6[[#This Row],[Name:]],'Employee Info'!$B$3:$B$200,0),MATCH(Data6[[#Headers],[Other]],'Employee Info'!$C$2:$J$2,0)),"")</f>
        <v/>
      </c>
      <c r="O1144" s="19">
        <f>IFERROR((Data6[[#This Row],[Hours:]]*SUM(Data6[[#This Row],[Rate]:[Other]])),"")</f>
        <v>0</v>
      </c>
      <c r="P1144" s="7" t="str">
        <f>IF(Data6[[#This Row],[WO'#:]]="","Riley #","WO#")</f>
        <v>Riley #</v>
      </c>
      <c r="Q1144" s="7">
        <f>IFERROR(WEEKNUM(Data6[[#This Row],[Date:]]),"")</f>
        <v>25</v>
      </c>
      <c r="R1144" s="6">
        <f t="shared" si="51"/>
        <v>45459</v>
      </c>
      <c r="S1144" s="6">
        <f>Data6[[#This Row],[Week Start]]+7</f>
        <v>45466</v>
      </c>
      <c r="T1144" s="7" t="str">
        <f t="shared" si="52"/>
        <v>6/16/2024 - 6/23/2024</v>
      </c>
      <c r="U1144" s="7" t="str">
        <f t="shared" si="53"/>
        <v>Time Card</v>
      </c>
      <c r="V1144" s="8" t="str">
        <f>RIGHT(TEXT(Data6[[#This Row],[Date:]],"mmddyyyy"),4)</f>
        <v>2024</v>
      </c>
      <c r="W1144" s="8" t="str">
        <f>MID(TEXT(Data6[[#This Row],[Date:]],"mmddyyyy"),3,2)</f>
        <v>21</v>
      </c>
      <c r="X1144" s="8" t="str">
        <f>LEFT(TEXT(Data6[[#This Row],[Date:]],"mmddyyyy"),2)</f>
        <v>06</v>
      </c>
      <c r="Y1144" s="6">
        <f>DATE(Data6[[#This Row],[Year]],Data6[[#This Row],[Month]],Data6[[#This Row],[Day]])</f>
        <v>45464</v>
      </c>
    </row>
    <row r="1145" spans="1:25">
      <c r="A1145" s="5">
        <v>45464.585947337961</v>
      </c>
      <c r="B1145" s="7" t="s">
        <v>34</v>
      </c>
      <c r="C1145" s="6" t="s">
        <v>833</v>
      </c>
      <c r="D1145" s="7" t="s">
        <v>836</v>
      </c>
      <c r="E1145" s="8">
        <v>2.5</v>
      </c>
      <c r="F1145" s="7" t="s">
        <v>68</v>
      </c>
      <c r="G1145" s="7" t="s">
        <v>68</v>
      </c>
      <c r="H1145" s="7" t="s">
        <v>661</v>
      </c>
      <c r="I1145" s="7" t="s">
        <v>44</v>
      </c>
      <c r="J1145" s="19" t="str">
        <f>IFERROR(INDEX('Employee Info'!$C$3:$E$200,MATCH(Data6[[#This Row],[Name:]],'Employee Info'!$B$3:$B$200,0),MATCH(Data6[[#This Row],[Hours Type:]],'Employee Info'!$C$2:$E$2,0)),"")</f>
        <v/>
      </c>
      <c r="K1145" s="19" t="str">
        <f>IFERROR(INDEX('Employee Info'!$C$3:$J$200,MATCH(Data6[[#This Row],[Name:]],'Employee Info'!$B$3:$B$200,0),MATCH(Data6[[#Headers],[Truck]],'Employee Info'!$C$2:$J$2,0)),"")</f>
        <v/>
      </c>
      <c r="L1145" s="19" t="str">
        <f>IFERROR(INDEX('Employee Info'!$C$3:$J$200,MATCH(Data6[[#This Row],[Name:]],'Employee Info'!$B$3:$B$200,0),MATCH(Data6[[#Headers],[Phone]],'Employee Info'!$C$2:$J$2,0)),"")</f>
        <v/>
      </c>
      <c r="M1145" s="19" t="str">
        <f>IFERROR(INDEX('Employee Info'!$C$3:$J$200,MATCH(Data6[[#This Row],[Name:]],'Employee Info'!$B$3:$B$200,0),MATCH(Data6[[#Headers],[Tech]],'Employee Info'!$C$2:$J$2,0)),"")</f>
        <v/>
      </c>
      <c r="N1145" s="19" t="str">
        <f>IFERROR(INDEX('Employee Info'!$C$3:$J$200,MATCH(Data6[[#This Row],[Name:]],'Employee Info'!$B$3:$B$200,0),MATCH(Data6[[#Headers],[Other]],'Employee Info'!$C$2:$J$2,0)),"")</f>
        <v/>
      </c>
      <c r="O1145" s="19">
        <f>IFERROR((Data6[[#This Row],[Hours:]]*SUM(Data6[[#This Row],[Rate]:[Other]])),"")</f>
        <v>0</v>
      </c>
      <c r="P1145" s="7" t="str">
        <f>IF(Data6[[#This Row],[WO'#:]]="","Riley #","WO#")</f>
        <v>Riley #</v>
      </c>
      <c r="Q1145" s="7">
        <f>IFERROR(WEEKNUM(Data6[[#This Row],[Date:]]),"")</f>
        <v>25</v>
      </c>
      <c r="R1145" s="6">
        <f t="shared" si="51"/>
        <v>45459</v>
      </c>
      <c r="S1145" s="6">
        <f>Data6[[#This Row],[Week Start]]+7</f>
        <v>45466</v>
      </c>
      <c r="T1145" s="7" t="str">
        <f t="shared" si="52"/>
        <v>6/16/2024 - 6/23/2024</v>
      </c>
      <c r="U1145" s="7" t="str">
        <f t="shared" si="53"/>
        <v>Time Card</v>
      </c>
      <c r="V1145" s="8" t="str">
        <f>RIGHT(TEXT(Data6[[#This Row],[Date:]],"mmddyyyy"),4)</f>
        <v>2024</v>
      </c>
      <c r="W1145" s="8" t="str">
        <f>MID(TEXT(Data6[[#This Row],[Date:]],"mmddyyyy"),3,2)</f>
        <v>21</v>
      </c>
      <c r="X1145" s="8" t="str">
        <f>LEFT(TEXT(Data6[[#This Row],[Date:]],"mmddyyyy"),2)</f>
        <v>06</v>
      </c>
      <c r="Y1145" s="6">
        <f>DATE(Data6[[#This Row],[Year]],Data6[[#This Row],[Month]],Data6[[#This Row],[Day]])</f>
        <v>45464</v>
      </c>
    </row>
    <row r="1146" spans="1:25">
      <c r="A1146" s="5">
        <v>45464.405575462966</v>
      </c>
      <c r="B1146" s="7" t="s">
        <v>31</v>
      </c>
      <c r="C1146" s="6" t="s">
        <v>833</v>
      </c>
      <c r="D1146" s="7" t="s">
        <v>835</v>
      </c>
      <c r="E1146" s="8">
        <v>4.5</v>
      </c>
      <c r="F1146" s="7" t="s">
        <v>68</v>
      </c>
      <c r="G1146" s="7" t="s">
        <v>68</v>
      </c>
      <c r="H1146" s="7" t="s">
        <v>697</v>
      </c>
      <c r="I1146" s="7" t="s">
        <v>44</v>
      </c>
      <c r="J1146" s="19" t="str">
        <f>IFERROR(INDEX('Employee Info'!$C$3:$E$200,MATCH(Data6[[#This Row],[Name:]],'Employee Info'!$B$3:$B$200,0),MATCH(Data6[[#This Row],[Hours Type:]],'Employee Info'!$C$2:$E$2,0)),"")</f>
        <v/>
      </c>
      <c r="K1146" s="19" t="str">
        <f>IFERROR(INDEX('Employee Info'!$C$3:$J$200,MATCH(Data6[[#This Row],[Name:]],'Employee Info'!$B$3:$B$200,0),MATCH(Data6[[#Headers],[Truck]],'Employee Info'!$C$2:$J$2,0)),"")</f>
        <v/>
      </c>
      <c r="L1146" s="19" t="str">
        <f>IFERROR(INDEX('Employee Info'!$C$3:$J$200,MATCH(Data6[[#This Row],[Name:]],'Employee Info'!$B$3:$B$200,0),MATCH(Data6[[#Headers],[Phone]],'Employee Info'!$C$2:$J$2,0)),"")</f>
        <v/>
      </c>
      <c r="M1146" s="19" t="str">
        <f>IFERROR(INDEX('Employee Info'!$C$3:$J$200,MATCH(Data6[[#This Row],[Name:]],'Employee Info'!$B$3:$B$200,0),MATCH(Data6[[#Headers],[Tech]],'Employee Info'!$C$2:$J$2,0)),"")</f>
        <v/>
      </c>
      <c r="N1146" s="19" t="str">
        <f>IFERROR(INDEX('Employee Info'!$C$3:$J$200,MATCH(Data6[[#This Row],[Name:]],'Employee Info'!$B$3:$B$200,0),MATCH(Data6[[#Headers],[Other]],'Employee Info'!$C$2:$J$2,0)),"")</f>
        <v/>
      </c>
      <c r="O1146" s="19">
        <f>IFERROR((Data6[[#This Row],[Hours:]]*SUM(Data6[[#This Row],[Rate]:[Other]])),"")</f>
        <v>0</v>
      </c>
      <c r="P1146" s="7" t="str">
        <f>IF(Data6[[#This Row],[WO'#:]]="","Riley #","WO#")</f>
        <v>Riley #</v>
      </c>
      <c r="Q1146" s="7">
        <f>IFERROR(WEEKNUM(Data6[[#This Row],[Date:]]),"")</f>
        <v>25</v>
      </c>
      <c r="R1146" s="6">
        <f t="shared" si="51"/>
        <v>45459</v>
      </c>
      <c r="S1146" s="6">
        <f>Data6[[#This Row],[Week Start]]+7</f>
        <v>45466</v>
      </c>
      <c r="T1146" s="7" t="str">
        <f t="shared" si="52"/>
        <v>6/16/2024 - 6/23/2024</v>
      </c>
      <c r="U1146" s="7" t="str">
        <f t="shared" si="53"/>
        <v>Time Card</v>
      </c>
      <c r="V1146" s="8" t="str">
        <f>RIGHT(TEXT(Data6[[#This Row],[Date:]],"mmddyyyy"),4)</f>
        <v>2024</v>
      </c>
      <c r="W1146" s="8" t="str">
        <f>MID(TEXT(Data6[[#This Row],[Date:]],"mmddyyyy"),3,2)</f>
        <v>21</v>
      </c>
      <c r="X1146" s="8" t="str">
        <f>LEFT(TEXT(Data6[[#This Row],[Date:]],"mmddyyyy"),2)</f>
        <v>06</v>
      </c>
      <c r="Y1146" s="6">
        <f>DATE(Data6[[#This Row],[Year]],Data6[[#This Row],[Month]],Data6[[#This Row],[Day]])</f>
        <v>45464</v>
      </c>
    </row>
    <row r="1147" spans="1:25">
      <c r="A1147" s="5">
        <v>45464.534261111112</v>
      </c>
      <c r="B1147" s="7" t="s">
        <v>23</v>
      </c>
      <c r="C1147" s="6" t="s">
        <v>833</v>
      </c>
      <c r="D1147" s="7" t="s">
        <v>835</v>
      </c>
      <c r="E1147" s="8">
        <v>4</v>
      </c>
      <c r="F1147" s="7" t="s">
        <v>68</v>
      </c>
      <c r="G1147" s="7" t="s">
        <v>68</v>
      </c>
      <c r="H1147" s="7" t="s">
        <v>697</v>
      </c>
      <c r="I1147" s="7" t="s">
        <v>44</v>
      </c>
      <c r="J1147" s="19" t="str">
        <f>IFERROR(INDEX('Employee Info'!$C$3:$E$200,MATCH(Data6[[#This Row],[Name:]],'Employee Info'!$B$3:$B$200,0),MATCH(Data6[[#This Row],[Hours Type:]],'Employee Info'!$C$2:$E$2,0)),"")</f>
        <v/>
      </c>
      <c r="K1147" s="19" t="str">
        <f>IFERROR(INDEX('Employee Info'!$C$3:$J$200,MATCH(Data6[[#This Row],[Name:]],'Employee Info'!$B$3:$B$200,0),MATCH(Data6[[#Headers],[Truck]],'Employee Info'!$C$2:$J$2,0)),"")</f>
        <v/>
      </c>
      <c r="L1147" s="19" t="str">
        <f>IFERROR(INDEX('Employee Info'!$C$3:$J$200,MATCH(Data6[[#This Row],[Name:]],'Employee Info'!$B$3:$B$200,0),MATCH(Data6[[#Headers],[Phone]],'Employee Info'!$C$2:$J$2,0)),"")</f>
        <v/>
      </c>
      <c r="M1147" s="19" t="str">
        <f>IFERROR(INDEX('Employee Info'!$C$3:$J$200,MATCH(Data6[[#This Row],[Name:]],'Employee Info'!$B$3:$B$200,0),MATCH(Data6[[#Headers],[Tech]],'Employee Info'!$C$2:$J$2,0)),"")</f>
        <v/>
      </c>
      <c r="N1147" s="19" t="str">
        <f>IFERROR(INDEX('Employee Info'!$C$3:$J$200,MATCH(Data6[[#This Row],[Name:]],'Employee Info'!$B$3:$B$200,0),MATCH(Data6[[#Headers],[Other]],'Employee Info'!$C$2:$J$2,0)),"")</f>
        <v/>
      </c>
      <c r="O1147" s="19">
        <f>IFERROR((Data6[[#This Row],[Hours:]]*SUM(Data6[[#This Row],[Rate]:[Other]])),"")</f>
        <v>0</v>
      </c>
      <c r="P1147" s="7" t="str">
        <f>IF(Data6[[#This Row],[WO'#:]]="","Riley #","WO#")</f>
        <v>Riley #</v>
      </c>
      <c r="Q1147" s="7">
        <f>IFERROR(WEEKNUM(Data6[[#This Row],[Date:]]),"")</f>
        <v>25</v>
      </c>
      <c r="R1147" s="6">
        <f t="shared" si="51"/>
        <v>45459</v>
      </c>
      <c r="S1147" s="6">
        <f>Data6[[#This Row],[Week Start]]+7</f>
        <v>45466</v>
      </c>
      <c r="T1147" s="7" t="str">
        <f t="shared" si="52"/>
        <v>6/16/2024 - 6/23/2024</v>
      </c>
      <c r="U1147" s="7" t="str">
        <f t="shared" si="53"/>
        <v>Time Card</v>
      </c>
      <c r="V1147" s="8" t="str">
        <f>RIGHT(TEXT(Data6[[#This Row],[Date:]],"mmddyyyy"),4)</f>
        <v>2024</v>
      </c>
      <c r="W1147" s="8" t="str">
        <f>MID(TEXT(Data6[[#This Row],[Date:]],"mmddyyyy"),3,2)</f>
        <v>21</v>
      </c>
      <c r="X1147" s="8" t="str">
        <f>LEFT(TEXT(Data6[[#This Row],[Date:]],"mmddyyyy"),2)</f>
        <v>06</v>
      </c>
      <c r="Y1147" s="6">
        <f>DATE(Data6[[#This Row],[Year]],Data6[[#This Row],[Month]],Data6[[#This Row],[Day]])</f>
        <v>45464</v>
      </c>
    </row>
    <row r="1148" spans="1:25">
      <c r="A1148" s="5">
        <v>45464.586821874997</v>
      </c>
      <c r="B1148" s="7" t="s">
        <v>34</v>
      </c>
      <c r="C1148" s="6" t="s">
        <v>833</v>
      </c>
      <c r="D1148" s="7" t="s">
        <v>837</v>
      </c>
      <c r="E1148" s="8">
        <v>5.5</v>
      </c>
      <c r="F1148" s="7" t="s">
        <v>68</v>
      </c>
      <c r="G1148" s="7" t="s">
        <v>68</v>
      </c>
      <c r="H1148" s="7" t="s">
        <v>697</v>
      </c>
      <c r="I1148" s="7" t="s">
        <v>44</v>
      </c>
      <c r="J1148" s="19" t="str">
        <f>IFERROR(INDEX('Employee Info'!$C$3:$E$200,MATCH(Data6[[#This Row],[Name:]],'Employee Info'!$B$3:$B$200,0),MATCH(Data6[[#This Row],[Hours Type:]],'Employee Info'!$C$2:$E$2,0)),"")</f>
        <v/>
      </c>
      <c r="K1148" s="19" t="str">
        <f>IFERROR(INDEX('Employee Info'!$C$3:$J$200,MATCH(Data6[[#This Row],[Name:]],'Employee Info'!$B$3:$B$200,0),MATCH(Data6[[#Headers],[Truck]],'Employee Info'!$C$2:$J$2,0)),"")</f>
        <v/>
      </c>
      <c r="L1148" s="19" t="str">
        <f>IFERROR(INDEX('Employee Info'!$C$3:$J$200,MATCH(Data6[[#This Row],[Name:]],'Employee Info'!$B$3:$B$200,0),MATCH(Data6[[#Headers],[Phone]],'Employee Info'!$C$2:$J$2,0)),"")</f>
        <v/>
      </c>
      <c r="M1148" s="19" t="str">
        <f>IFERROR(INDEX('Employee Info'!$C$3:$J$200,MATCH(Data6[[#This Row],[Name:]],'Employee Info'!$B$3:$B$200,0),MATCH(Data6[[#Headers],[Tech]],'Employee Info'!$C$2:$J$2,0)),"")</f>
        <v/>
      </c>
      <c r="N1148" s="19" t="str">
        <f>IFERROR(INDEX('Employee Info'!$C$3:$J$200,MATCH(Data6[[#This Row],[Name:]],'Employee Info'!$B$3:$B$200,0),MATCH(Data6[[#Headers],[Other]],'Employee Info'!$C$2:$J$2,0)),"")</f>
        <v/>
      </c>
      <c r="O1148" s="19">
        <f>IFERROR((Data6[[#This Row],[Hours:]]*SUM(Data6[[#This Row],[Rate]:[Other]])),"")</f>
        <v>0</v>
      </c>
      <c r="P1148" s="7" t="str">
        <f>IF(Data6[[#This Row],[WO'#:]]="","Riley #","WO#")</f>
        <v>Riley #</v>
      </c>
      <c r="Q1148" s="7">
        <f>IFERROR(WEEKNUM(Data6[[#This Row],[Date:]]),"")</f>
        <v>25</v>
      </c>
      <c r="R1148" s="6">
        <f t="shared" si="51"/>
        <v>45459</v>
      </c>
      <c r="S1148" s="6">
        <f>Data6[[#This Row],[Week Start]]+7</f>
        <v>45466</v>
      </c>
      <c r="T1148" s="7" t="str">
        <f t="shared" si="52"/>
        <v>6/16/2024 - 6/23/2024</v>
      </c>
      <c r="U1148" s="7" t="str">
        <f t="shared" si="53"/>
        <v>Time Card</v>
      </c>
      <c r="V1148" s="8" t="str">
        <f>RIGHT(TEXT(Data6[[#This Row],[Date:]],"mmddyyyy"),4)</f>
        <v>2024</v>
      </c>
      <c r="W1148" s="8" t="str">
        <f>MID(TEXT(Data6[[#This Row],[Date:]],"mmddyyyy"),3,2)</f>
        <v>21</v>
      </c>
      <c r="X1148" s="8" t="str">
        <f>LEFT(TEXT(Data6[[#This Row],[Date:]],"mmddyyyy"),2)</f>
        <v>06</v>
      </c>
      <c r="Y1148" s="6">
        <f>DATE(Data6[[#This Row],[Year]],Data6[[#This Row],[Month]],Data6[[#This Row],[Day]])</f>
        <v>45464</v>
      </c>
    </row>
    <row r="1149" spans="1:25">
      <c r="A1149" s="5">
        <v>45464.365440162037</v>
      </c>
      <c r="B1149" s="7" t="s">
        <v>35</v>
      </c>
      <c r="C1149" s="6" t="s">
        <v>833</v>
      </c>
      <c r="D1149" s="7" t="s">
        <v>299</v>
      </c>
      <c r="E1149" s="8">
        <v>4</v>
      </c>
      <c r="F1149" s="7" t="s">
        <v>68</v>
      </c>
      <c r="G1149" s="7" t="s">
        <v>68</v>
      </c>
      <c r="H1149" s="7" t="s">
        <v>758</v>
      </c>
      <c r="I1149" s="7" t="s">
        <v>44</v>
      </c>
      <c r="J1149" s="19" t="str">
        <f>IFERROR(INDEX('Employee Info'!$C$3:$E$200,MATCH(Data6[[#This Row],[Name:]],'Employee Info'!$B$3:$B$200,0),MATCH(Data6[[#This Row],[Hours Type:]],'Employee Info'!$C$2:$E$2,0)),"")</f>
        <v/>
      </c>
      <c r="K1149" s="19" t="str">
        <f>IFERROR(INDEX('Employee Info'!$C$3:$J$200,MATCH(Data6[[#This Row],[Name:]],'Employee Info'!$B$3:$B$200,0),MATCH(Data6[[#Headers],[Truck]],'Employee Info'!$C$2:$J$2,0)),"")</f>
        <v/>
      </c>
      <c r="L1149" s="19" t="str">
        <f>IFERROR(INDEX('Employee Info'!$C$3:$J$200,MATCH(Data6[[#This Row],[Name:]],'Employee Info'!$B$3:$B$200,0),MATCH(Data6[[#Headers],[Phone]],'Employee Info'!$C$2:$J$2,0)),"")</f>
        <v/>
      </c>
      <c r="M1149" s="19" t="str">
        <f>IFERROR(INDEX('Employee Info'!$C$3:$J$200,MATCH(Data6[[#This Row],[Name:]],'Employee Info'!$B$3:$B$200,0),MATCH(Data6[[#Headers],[Tech]],'Employee Info'!$C$2:$J$2,0)),"")</f>
        <v/>
      </c>
      <c r="N1149" s="19" t="str">
        <f>IFERROR(INDEX('Employee Info'!$C$3:$J$200,MATCH(Data6[[#This Row],[Name:]],'Employee Info'!$B$3:$B$200,0),MATCH(Data6[[#Headers],[Other]],'Employee Info'!$C$2:$J$2,0)),"")</f>
        <v/>
      </c>
      <c r="O1149" s="19">
        <f>IFERROR((Data6[[#This Row],[Hours:]]*SUM(Data6[[#This Row],[Rate]:[Other]])),"")</f>
        <v>0</v>
      </c>
      <c r="P1149" s="7" t="str">
        <f>IF(Data6[[#This Row],[WO'#:]]="","Riley #","WO#")</f>
        <v>Riley #</v>
      </c>
      <c r="Q1149" s="7">
        <f>IFERROR(WEEKNUM(Data6[[#This Row],[Date:]]),"")</f>
        <v>25</v>
      </c>
      <c r="R1149" s="6">
        <f t="shared" si="51"/>
        <v>45459</v>
      </c>
      <c r="S1149" s="6">
        <f>Data6[[#This Row],[Week Start]]+7</f>
        <v>45466</v>
      </c>
      <c r="T1149" s="7" t="str">
        <f t="shared" si="52"/>
        <v>6/16/2024 - 6/23/2024</v>
      </c>
      <c r="U1149" s="7" t="str">
        <f t="shared" si="53"/>
        <v>Time Card</v>
      </c>
      <c r="V1149" s="8" t="str">
        <f>RIGHT(TEXT(Data6[[#This Row],[Date:]],"mmddyyyy"),4)</f>
        <v>2024</v>
      </c>
      <c r="W1149" s="8" t="str">
        <f>MID(TEXT(Data6[[#This Row],[Date:]],"mmddyyyy"),3,2)</f>
        <v>21</v>
      </c>
      <c r="X1149" s="8" t="str">
        <f>LEFT(TEXT(Data6[[#This Row],[Date:]],"mmddyyyy"),2)</f>
        <v>06</v>
      </c>
      <c r="Y1149" s="6">
        <f>DATE(Data6[[#This Row],[Year]],Data6[[#This Row],[Month]],Data6[[#This Row],[Day]])</f>
        <v>45464</v>
      </c>
    </row>
    <row r="1150" spans="1:25">
      <c r="A1150" s="5">
        <v>45464.365690393519</v>
      </c>
      <c r="B1150" s="7" t="s">
        <v>23</v>
      </c>
      <c r="C1150" s="6" t="s">
        <v>833</v>
      </c>
      <c r="D1150" s="7" t="s">
        <v>299</v>
      </c>
      <c r="E1150" s="8">
        <v>4</v>
      </c>
      <c r="F1150" s="7" t="s">
        <v>68</v>
      </c>
      <c r="G1150" s="7" t="s">
        <v>68</v>
      </c>
      <c r="H1150" s="7" t="s">
        <v>758</v>
      </c>
      <c r="I1150" s="7" t="s">
        <v>44</v>
      </c>
      <c r="J1150" s="19" t="str">
        <f>IFERROR(INDEX('Employee Info'!$C$3:$E$200,MATCH(Data6[[#This Row],[Name:]],'Employee Info'!$B$3:$B$200,0),MATCH(Data6[[#This Row],[Hours Type:]],'Employee Info'!$C$2:$E$2,0)),"")</f>
        <v/>
      </c>
      <c r="K1150" s="19" t="str">
        <f>IFERROR(INDEX('Employee Info'!$C$3:$J$200,MATCH(Data6[[#This Row],[Name:]],'Employee Info'!$B$3:$B$200,0),MATCH(Data6[[#Headers],[Truck]],'Employee Info'!$C$2:$J$2,0)),"")</f>
        <v/>
      </c>
      <c r="L1150" s="19" t="str">
        <f>IFERROR(INDEX('Employee Info'!$C$3:$J$200,MATCH(Data6[[#This Row],[Name:]],'Employee Info'!$B$3:$B$200,0),MATCH(Data6[[#Headers],[Phone]],'Employee Info'!$C$2:$J$2,0)),"")</f>
        <v/>
      </c>
      <c r="M1150" s="19" t="str">
        <f>IFERROR(INDEX('Employee Info'!$C$3:$J$200,MATCH(Data6[[#This Row],[Name:]],'Employee Info'!$B$3:$B$200,0),MATCH(Data6[[#Headers],[Tech]],'Employee Info'!$C$2:$J$2,0)),"")</f>
        <v/>
      </c>
      <c r="N1150" s="19" t="str">
        <f>IFERROR(INDEX('Employee Info'!$C$3:$J$200,MATCH(Data6[[#This Row],[Name:]],'Employee Info'!$B$3:$B$200,0),MATCH(Data6[[#Headers],[Other]],'Employee Info'!$C$2:$J$2,0)),"")</f>
        <v/>
      </c>
      <c r="O1150" s="19">
        <f>IFERROR((Data6[[#This Row],[Hours:]]*SUM(Data6[[#This Row],[Rate]:[Other]])),"")</f>
        <v>0</v>
      </c>
      <c r="P1150" s="7" t="str">
        <f>IF(Data6[[#This Row],[WO'#:]]="","Riley #","WO#")</f>
        <v>Riley #</v>
      </c>
      <c r="Q1150" s="7">
        <f>IFERROR(WEEKNUM(Data6[[#This Row],[Date:]]),"")</f>
        <v>25</v>
      </c>
      <c r="R1150" s="6">
        <f t="shared" si="51"/>
        <v>45459</v>
      </c>
      <c r="S1150" s="6">
        <f>Data6[[#This Row],[Week Start]]+7</f>
        <v>45466</v>
      </c>
      <c r="T1150" s="7" t="str">
        <f t="shared" si="52"/>
        <v>6/16/2024 - 6/23/2024</v>
      </c>
      <c r="U1150" s="7" t="str">
        <f t="shared" si="53"/>
        <v>Time Card</v>
      </c>
      <c r="V1150" s="8" t="str">
        <f>RIGHT(TEXT(Data6[[#This Row],[Date:]],"mmddyyyy"),4)</f>
        <v>2024</v>
      </c>
      <c r="W1150" s="8" t="str">
        <f>MID(TEXT(Data6[[#This Row],[Date:]],"mmddyyyy"),3,2)</f>
        <v>21</v>
      </c>
      <c r="X1150" s="8" t="str">
        <f>LEFT(TEXT(Data6[[#This Row],[Date:]],"mmddyyyy"),2)</f>
        <v>06</v>
      </c>
      <c r="Y1150" s="6">
        <f>DATE(Data6[[#This Row],[Year]],Data6[[#This Row],[Month]],Data6[[#This Row],[Day]])</f>
        <v>45464</v>
      </c>
    </row>
    <row r="1151" spans="1:25">
      <c r="A1151" s="5">
        <v>45464.404946759256</v>
      </c>
      <c r="B1151" s="7" t="s">
        <v>31</v>
      </c>
      <c r="C1151" s="6" t="s">
        <v>833</v>
      </c>
      <c r="D1151" s="7" t="s">
        <v>299</v>
      </c>
      <c r="E1151" s="8">
        <v>3.5</v>
      </c>
      <c r="F1151" s="7" t="s">
        <v>68</v>
      </c>
      <c r="G1151" s="7" t="s">
        <v>68</v>
      </c>
      <c r="H1151" s="7" t="s">
        <v>758</v>
      </c>
      <c r="I1151" s="7" t="s">
        <v>44</v>
      </c>
      <c r="J1151" s="19" t="str">
        <f>IFERROR(INDEX('Employee Info'!$C$3:$E$200,MATCH(Data6[[#This Row],[Name:]],'Employee Info'!$B$3:$B$200,0),MATCH(Data6[[#This Row],[Hours Type:]],'Employee Info'!$C$2:$E$2,0)),"")</f>
        <v/>
      </c>
      <c r="K1151" s="19" t="str">
        <f>IFERROR(INDEX('Employee Info'!$C$3:$J$200,MATCH(Data6[[#This Row],[Name:]],'Employee Info'!$B$3:$B$200,0),MATCH(Data6[[#Headers],[Truck]],'Employee Info'!$C$2:$J$2,0)),"")</f>
        <v/>
      </c>
      <c r="L1151" s="19" t="str">
        <f>IFERROR(INDEX('Employee Info'!$C$3:$J$200,MATCH(Data6[[#This Row],[Name:]],'Employee Info'!$B$3:$B$200,0),MATCH(Data6[[#Headers],[Phone]],'Employee Info'!$C$2:$J$2,0)),"")</f>
        <v/>
      </c>
      <c r="M1151" s="19" t="str">
        <f>IFERROR(INDEX('Employee Info'!$C$3:$J$200,MATCH(Data6[[#This Row],[Name:]],'Employee Info'!$B$3:$B$200,0),MATCH(Data6[[#Headers],[Tech]],'Employee Info'!$C$2:$J$2,0)),"")</f>
        <v/>
      </c>
      <c r="N1151" s="19" t="str">
        <f>IFERROR(INDEX('Employee Info'!$C$3:$J$200,MATCH(Data6[[#This Row],[Name:]],'Employee Info'!$B$3:$B$200,0),MATCH(Data6[[#Headers],[Other]],'Employee Info'!$C$2:$J$2,0)),"")</f>
        <v/>
      </c>
      <c r="O1151" s="19">
        <f>IFERROR((Data6[[#This Row],[Hours:]]*SUM(Data6[[#This Row],[Rate]:[Other]])),"")</f>
        <v>0</v>
      </c>
      <c r="P1151" s="7" t="str">
        <f>IF(Data6[[#This Row],[WO'#:]]="","Riley #","WO#")</f>
        <v>Riley #</v>
      </c>
      <c r="Q1151" s="7">
        <f>IFERROR(WEEKNUM(Data6[[#This Row],[Date:]]),"")</f>
        <v>25</v>
      </c>
      <c r="R1151" s="6">
        <f t="shared" si="51"/>
        <v>45459</v>
      </c>
      <c r="S1151" s="6">
        <f>Data6[[#This Row],[Week Start]]+7</f>
        <v>45466</v>
      </c>
      <c r="T1151" s="7" t="str">
        <f t="shared" si="52"/>
        <v>6/16/2024 - 6/23/2024</v>
      </c>
      <c r="U1151" s="7" t="str">
        <f t="shared" si="53"/>
        <v>Time Card</v>
      </c>
      <c r="V1151" s="8" t="str">
        <f>RIGHT(TEXT(Data6[[#This Row],[Date:]],"mmddyyyy"),4)</f>
        <v>2024</v>
      </c>
      <c r="W1151" s="8" t="str">
        <f>MID(TEXT(Data6[[#This Row],[Date:]],"mmddyyyy"),3,2)</f>
        <v>21</v>
      </c>
      <c r="X1151" s="8" t="str">
        <f>LEFT(TEXT(Data6[[#This Row],[Date:]],"mmddyyyy"),2)</f>
        <v>06</v>
      </c>
      <c r="Y1151" s="6">
        <f>DATE(Data6[[#This Row],[Year]],Data6[[#This Row],[Month]],Data6[[#This Row],[Day]])</f>
        <v>45464</v>
      </c>
    </row>
    <row r="1152" spans="1:25">
      <c r="A1152" s="5">
        <v>45464.59230729167</v>
      </c>
      <c r="B1152" s="7" t="s">
        <v>66</v>
      </c>
      <c r="C1152" s="6" t="s">
        <v>833</v>
      </c>
      <c r="D1152" s="7" t="s">
        <v>839</v>
      </c>
      <c r="E1152" s="8">
        <v>1</v>
      </c>
      <c r="F1152" s="7" t="s">
        <v>68</v>
      </c>
      <c r="G1152" s="7" t="s">
        <v>68</v>
      </c>
      <c r="H1152" s="7" t="s">
        <v>758</v>
      </c>
      <c r="I1152" s="7" t="s">
        <v>45</v>
      </c>
      <c r="J1152" s="19" t="str">
        <f>IFERROR(INDEX('Employee Info'!$C$3:$E$200,MATCH(Data6[[#This Row],[Name:]],'Employee Info'!$B$3:$B$200,0),MATCH(Data6[[#This Row],[Hours Type:]],'Employee Info'!$C$2:$E$2,0)),"")</f>
        <v/>
      </c>
      <c r="K1152" s="19" t="str">
        <f>IFERROR(INDEX('Employee Info'!$C$3:$J$200,MATCH(Data6[[#This Row],[Name:]],'Employee Info'!$B$3:$B$200,0),MATCH(Data6[[#Headers],[Truck]],'Employee Info'!$C$2:$J$2,0)),"")</f>
        <v/>
      </c>
      <c r="L1152" s="19" t="str">
        <f>IFERROR(INDEX('Employee Info'!$C$3:$J$200,MATCH(Data6[[#This Row],[Name:]],'Employee Info'!$B$3:$B$200,0),MATCH(Data6[[#Headers],[Phone]],'Employee Info'!$C$2:$J$2,0)),"")</f>
        <v/>
      </c>
      <c r="M1152" s="19" t="str">
        <f>IFERROR(INDEX('Employee Info'!$C$3:$J$200,MATCH(Data6[[#This Row],[Name:]],'Employee Info'!$B$3:$B$200,0),MATCH(Data6[[#Headers],[Tech]],'Employee Info'!$C$2:$J$2,0)),"")</f>
        <v/>
      </c>
      <c r="N1152" s="19" t="str">
        <f>IFERROR(INDEX('Employee Info'!$C$3:$J$200,MATCH(Data6[[#This Row],[Name:]],'Employee Info'!$B$3:$B$200,0),MATCH(Data6[[#Headers],[Other]],'Employee Info'!$C$2:$J$2,0)),"")</f>
        <v/>
      </c>
      <c r="O1152" s="19">
        <f>IFERROR((Data6[[#This Row],[Hours:]]*SUM(Data6[[#This Row],[Rate]:[Other]])),"")</f>
        <v>0</v>
      </c>
      <c r="P1152" s="7" t="str">
        <f>IF(Data6[[#This Row],[WO'#:]]="","Riley #","WO#")</f>
        <v>Riley #</v>
      </c>
      <c r="Q1152" s="7">
        <f>IFERROR(WEEKNUM(Data6[[#This Row],[Date:]]),"")</f>
        <v>25</v>
      </c>
      <c r="R1152" s="6">
        <f t="shared" si="51"/>
        <v>45459</v>
      </c>
      <c r="S1152" s="6">
        <f>Data6[[#This Row],[Week Start]]+7</f>
        <v>45466</v>
      </c>
      <c r="T1152" s="7" t="str">
        <f t="shared" si="52"/>
        <v>6/16/2024 - 6/23/2024</v>
      </c>
      <c r="U1152" s="7" t="str">
        <f t="shared" si="53"/>
        <v>Time Card</v>
      </c>
      <c r="V1152" s="8" t="str">
        <f>RIGHT(TEXT(Data6[[#This Row],[Date:]],"mmddyyyy"),4)</f>
        <v>2024</v>
      </c>
      <c r="W1152" s="8" t="str">
        <f>MID(TEXT(Data6[[#This Row],[Date:]],"mmddyyyy"),3,2)</f>
        <v>21</v>
      </c>
      <c r="X1152" s="8" t="str">
        <f>LEFT(TEXT(Data6[[#This Row],[Date:]],"mmddyyyy"),2)</f>
        <v>06</v>
      </c>
      <c r="Y1152" s="6">
        <f>DATE(Data6[[#This Row],[Year]],Data6[[#This Row],[Month]],Data6[[#This Row],[Day]])</f>
        <v>45464</v>
      </c>
    </row>
    <row r="1153" spans="1:25">
      <c r="A1153" s="5">
        <v>45464.59173310185</v>
      </c>
      <c r="B1153" s="7" t="s">
        <v>66</v>
      </c>
      <c r="C1153" s="6" t="s">
        <v>833</v>
      </c>
      <c r="D1153" s="7" t="s">
        <v>838</v>
      </c>
      <c r="E1153" s="8">
        <v>3</v>
      </c>
      <c r="F1153" s="7" t="s">
        <v>68</v>
      </c>
      <c r="G1153" s="7" t="s">
        <v>68</v>
      </c>
      <c r="H1153" s="7" t="s">
        <v>826</v>
      </c>
      <c r="I1153" s="7" t="s">
        <v>787</v>
      </c>
      <c r="J1153" s="19" t="str">
        <f>IFERROR(INDEX('Employee Info'!$C$3:$E$200,MATCH(Data6[[#This Row],[Name:]],'Employee Info'!$B$3:$B$200,0),MATCH(Data6[[#This Row],[Hours Type:]],'Employee Info'!$C$2:$E$2,0)),"")</f>
        <v/>
      </c>
      <c r="K1153" s="19" t="str">
        <f>IFERROR(INDEX('Employee Info'!$C$3:$J$200,MATCH(Data6[[#This Row],[Name:]],'Employee Info'!$B$3:$B$200,0),MATCH(Data6[[#Headers],[Truck]],'Employee Info'!$C$2:$J$2,0)),"")</f>
        <v/>
      </c>
      <c r="L1153" s="19" t="str">
        <f>IFERROR(INDEX('Employee Info'!$C$3:$J$200,MATCH(Data6[[#This Row],[Name:]],'Employee Info'!$B$3:$B$200,0),MATCH(Data6[[#Headers],[Phone]],'Employee Info'!$C$2:$J$2,0)),"")</f>
        <v/>
      </c>
      <c r="M1153" s="19" t="str">
        <f>IFERROR(INDEX('Employee Info'!$C$3:$J$200,MATCH(Data6[[#This Row],[Name:]],'Employee Info'!$B$3:$B$200,0),MATCH(Data6[[#Headers],[Tech]],'Employee Info'!$C$2:$J$2,0)),"")</f>
        <v/>
      </c>
      <c r="N1153" s="19" t="str">
        <f>IFERROR(INDEX('Employee Info'!$C$3:$J$200,MATCH(Data6[[#This Row],[Name:]],'Employee Info'!$B$3:$B$200,0),MATCH(Data6[[#Headers],[Other]],'Employee Info'!$C$2:$J$2,0)),"")</f>
        <v/>
      </c>
      <c r="O1153" s="19">
        <f>IFERROR((Data6[[#This Row],[Hours:]]*SUM(Data6[[#This Row],[Rate]:[Other]])),"")</f>
        <v>0</v>
      </c>
      <c r="P1153" s="7" t="str">
        <f>IF(Data6[[#This Row],[WO'#:]]="","Riley #","WO#")</f>
        <v>Riley #</v>
      </c>
      <c r="Q1153" s="7">
        <f>IFERROR(WEEKNUM(Data6[[#This Row],[Date:]]),"")</f>
        <v>25</v>
      </c>
      <c r="R1153" s="6">
        <f t="shared" si="51"/>
        <v>45459</v>
      </c>
      <c r="S1153" s="6">
        <f>Data6[[#This Row],[Week Start]]+7</f>
        <v>45466</v>
      </c>
      <c r="T1153" s="7" t="str">
        <f t="shared" si="52"/>
        <v>6/16/2024 - 6/23/2024</v>
      </c>
      <c r="U1153" s="7" t="str">
        <f t="shared" si="53"/>
        <v>Time Card</v>
      </c>
      <c r="V1153" s="8" t="str">
        <f>RIGHT(TEXT(Data6[[#This Row],[Date:]],"mmddyyyy"),4)</f>
        <v>2024</v>
      </c>
      <c r="W1153" s="8" t="str">
        <f>MID(TEXT(Data6[[#This Row],[Date:]],"mmddyyyy"),3,2)</f>
        <v>21</v>
      </c>
      <c r="X1153" s="8" t="str">
        <f>LEFT(TEXT(Data6[[#This Row],[Date:]],"mmddyyyy"),2)</f>
        <v>06</v>
      </c>
      <c r="Y1153" s="6">
        <f>DATE(Data6[[#This Row],[Year]],Data6[[#This Row],[Month]],Data6[[#This Row],[Day]])</f>
        <v>45464</v>
      </c>
    </row>
    <row r="1154" spans="1:25">
      <c r="A1154" s="5">
        <v>45464.593094212963</v>
      </c>
      <c r="B1154" s="7" t="s">
        <v>66</v>
      </c>
      <c r="C1154" s="6" t="s">
        <v>833</v>
      </c>
      <c r="D1154" s="7" t="s">
        <v>841</v>
      </c>
      <c r="E1154" s="8">
        <v>1</v>
      </c>
      <c r="F1154" s="7" t="s">
        <v>68</v>
      </c>
      <c r="G1154" s="7" t="s">
        <v>68</v>
      </c>
      <c r="H1154" s="7" t="s">
        <v>42</v>
      </c>
      <c r="I1154" s="7" t="s">
        <v>44</v>
      </c>
      <c r="J1154" s="19" t="str">
        <f>IFERROR(INDEX('Employee Info'!$C$3:$E$200,MATCH(Data6[[#This Row],[Name:]],'Employee Info'!$B$3:$B$200,0),MATCH(Data6[[#This Row],[Hours Type:]],'Employee Info'!$C$2:$E$2,0)),"")</f>
        <v/>
      </c>
      <c r="K1154" s="19" t="str">
        <f>IFERROR(INDEX('Employee Info'!$C$3:$J$200,MATCH(Data6[[#This Row],[Name:]],'Employee Info'!$B$3:$B$200,0),MATCH(Data6[[#Headers],[Truck]],'Employee Info'!$C$2:$J$2,0)),"")</f>
        <v/>
      </c>
      <c r="L1154" s="19" t="str">
        <f>IFERROR(INDEX('Employee Info'!$C$3:$J$200,MATCH(Data6[[#This Row],[Name:]],'Employee Info'!$B$3:$B$200,0),MATCH(Data6[[#Headers],[Phone]],'Employee Info'!$C$2:$J$2,0)),"")</f>
        <v/>
      </c>
      <c r="M1154" s="19" t="str">
        <f>IFERROR(INDEX('Employee Info'!$C$3:$J$200,MATCH(Data6[[#This Row],[Name:]],'Employee Info'!$B$3:$B$200,0),MATCH(Data6[[#Headers],[Tech]],'Employee Info'!$C$2:$J$2,0)),"")</f>
        <v/>
      </c>
      <c r="N1154" s="19" t="str">
        <f>IFERROR(INDEX('Employee Info'!$C$3:$J$200,MATCH(Data6[[#This Row],[Name:]],'Employee Info'!$B$3:$B$200,0),MATCH(Data6[[#Headers],[Other]],'Employee Info'!$C$2:$J$2,0)),"")</f>
        <v/>
      </c>
      <c r="O1154" s="19">
        <f>IFERROR((Data6[[#This Row],[Hours:]]*SUM(Data6[[#This Row],[Rate]:[Other]])),"")</f>
        <v>0</v>
      </c>
      <c r="P1154" s="7" t="str">
        <f>IF(Data6[[#This Row],[WO'#:]]="","Riley #","WO#")</f>
        <v>Riley #</v>
      </c>
      <c r="Q1154" s="7">
        <f>IFERROR(WEEKNUM(Data6[[#This Row],[Date:]]),"")</f>
        <v>25</v>
      </c>
      <c r="R1154" s="6">
        <f t="shared" ref="R1154:R1217" si="54">DATE(RIGHT(TEXT(C1154,"mm/dd/yyyy"),4),1,1)+(Q1154-1)*7-(WEEKDAY(DATE(RIGHT(TEXT(C1154,"mm/dd/yyyy"),4),1,1)))+1</f>
        <v>45459</v>
      </c>
      <c r="S1154" s="6">
        <f>Data6[[#This Row],[Week Start]]+7</f>
        <v>45466</v>
      </c>
      <c r="T1154" s="7" t="str">
        <f t="shared" ref="T1154:T1217" si="55">IFERROR(TEXT(R1154, "m/d/yyyy") &amp; " - " &amp; TEXT(S1154, "m/d/yyyy"),"")</f>
        <v>6/16/2024 - 6/23/2024</v>
      </c>
      <c r="U1154" s="7" t="str">
        <f t="shared" ref="U1154:U1217" si="56">"Time Card"</f>
        <v>Time Card</v>
      </c>
      <c r="V1154" s="8" t="str">
        <f>RIGHT(TEXT(Data6[[#This Row],[Date:]],"mmddyyyy"),4)</f>
        <v>2024</v>
      </c>
      <c r="W1154" s="8" t="str">
        <f>MID(TEXT(Data6[[#This Row],[Date:]],"mmddyyyy"),3,2)</f>
        <v>21</v>
      </c>
      <c r="X1154" s="8" t="str">
        <f>LEFT(TEXT(Data6[[#This Row],[Date:]],"mmddyyyy"),2)</f>
        <v>06</v>
      </c>
      <c r="Y1154" s="6">
        <f>DATE(Data6[[#This Row],[Year]],Data6[[#This Row],[Month]],Data6[[#This Row],[Day]])</f>
        <v>45464</v>
      </c>
    </row>
    <row r="1155" spans="1:25">
      <c r="A1155" s="5">
        <v>45471.442263194447</v>
      </c>
      <c r="B1155" s="7" t="s">
        <v>66</v>
      </c>
      <c r="C1155" s="6" t="s">
        <v>842</v>
      </c>
      <c r="D1155" s="7" t="s">
        <v>843</v>
      </c>
      <c r="E1155" s="8">
        <v>5</v>
      </c>
      <c r="F1155" s="7">
        <v>6984733</v>
      </c>
      <c r="G1155" s="7" t="s">
        <v>68</v>
      </c>
      <c r="H1155" s="7" t="s">
        <v>756</v>
      </c>
      <c r="I1155" s="7" t="s">
        <v>44</v>
      </c>
      <c r="J1155" s="19" t="str">
        <f>IFERROR(INDEX('Employee Info'!$C$3:$E$200,MATCH(Data6[[#This Row],[Name:]],'Employee Info'!$B$3:$B$200,0),MATCH(Data6[[#This Row],[Hours Type:]],'Employee Info'!$C$2:$E$2,0)),"")</f>
        <v/>
      </c>
      <c r="K1155" s="19" t="str">
        <f>IFERROR(INDEX('Employee Info'!$C$3:$J$200,MATCH(Data6[[#This Row],[Name:]],'Employee Info'!$B$3:$B$200,0),MATCH(Data6[[#Headers],[Truck]],'Employee Info'!$C$2:$J$2,0)),"")</f>
        <v/>
      </c>
      <c r="L1155" s="19" t="str">
        <f>IFERROR(INDEX('Employee Info'!$C$3:$J$200,MATCH(Data6[[#This Row],[Name:]],'Employee Info'!$B$3:$B$200,0),MATCH(Data6[[#Headers],[Phone]],'Employee Info'!$C$2:$J$2,0)),"")</f>
        <v/>
      </c>
      <c r="M1155" s="19" t="str">
        <f>IFERROR(INDEX('Employee Info'!$C$3:$J$200,MATCH(Data6[[#This Row],[Name:]],'Employee Info'!$B$3:$B$200,0),MATCH(Data6[[#Headers],[Tech]],'Employee Info'!$C$2:$J$2,0)),"")</f>
        <v/>
      </c>
      <c r="N1155" s="19" t="str">
        <f>IFERROR(INDEX('Employee Info'!$C$3:$J$200,MATCH(Data6[[#This Row],[Name:]],'Employee Info'!$B$3:$B$200,0),MATCH(Data6[[#Headers],[Other]],'Employee Info'!$C$2:$J$2,0)),"")</f>
        <v/>
      </c>
      <c r="O1155" s="19">
        <f>IFERROR((Data6[[#This Row],[Hours:]]*SUM(Data6[[#This Row],[Rate]:[Other]])),"")</f>
        <v>0</v>
      </c>
      <c r="P1155" s="7" t="str">
        <f>IF(Data6[[#This Row],[WO'#:]]="","Riley #","WO#")</f>
        <v>WO#</v>
      </c>
      <c r="Q1155" s="7">
        <f>IFERROR(WEEKNUM(Data6[[#This Row],[Date:]]),"")</f>
        <v>26</v>
      </c>
      <c r="R1155" s="6">
        <f t="shared" si="54"/>
        <v>45466</v>
      </c>
      <c r="S1155" s="6">
        <f>Data6[[#This Row],[Week Start]]+7</f>
        <v>45473</v>
      </c>
      <c r="T1155" s="7" t="str">
        <f t="shared" si="55"/>
        <v>6/23/2024 - 6/30/2024</v>
      </c>
      <c r="U1155" s="7" t="str">
        <f t="shared" si="56"/>
        <v>Time Card</v>
      </c>
      <c r="V1155" s="8" t="str">
        <f>RIGHT(TEXT(Data6[[#This Row],[Date:]],"mmddyyyy"),4)</f>
        <v>2024</v>
      </c>
      <c r="W1155" s="8" t="str">
        <f>MID(TEXT(Data6[[#This Row],[Date:]],"mmddyyyy"),3,2)</f>
        <v>24</v>
      </c>
      <c r="X1155" s="8" t="str">
        <f>LEFT(TEXT(Data6[[#This Row],[Date:]],"mmddyyyy"),2)</f>
        <v>06</v>
      </c>
      <c r="Y1155" s="6">
        <f>DATE(Data6[[#This Row],[Year]],Data6[[#This Row],[Month]],Data6[[#This Row],[Day]])</f>
        <v>45467</v>
      </c>
    </row>
    <row r="1156" spans="1:25">
      <c r="A1156" s="5">
        <v>45485.479479861111</v>
      </c>
      <c r="B1156" s="7" t="s">
        <v>76</v>
      </c>
      <c r="C1156" s="6" t="s">
        <v>842</v>
      </c>
      <c r="D1156" s="7" t="s">
        <v>156</v>
      </c>
      <c r="E1156" s="8">
        <v>1</v>
      </c>
      <c r="F1156" s="7">
        <v>6984733</v>
      </c>
      <c r="G1156" s="7" t="s">
        <v>68</v>
      </c>
      <c r="H1156" s="7" t="s">
        <v>756</v>
      </c>
      <c r="I1156" s="7" t="s">
        <v>44</v>
      </c>
      <c r="J1156" s="19" t="str">
        <f>IFERROR(INDEX('Employee Info'!$C$3:$E$200,MATCH(Data6[[#This Row],[Name:]],'Employee Info'!$B$3:$B$200,0),MATCH(Data6[[#This Row],[Hours Type:]],'Employee Info'!$C$2:$E$2,0)),"")</f>
        <v/>
      </c>
      <c r="K1156" s="19" t="str">
        <f>IFERROR(INDEX('Employee Info'!$C$3:$J$200,MATCH(Data6[[#This Row],[Name:]],'Employee Info'!$B$3:$B$200,0),MATCH(Data6[[#Headers],[Truck]],'Employee Info'!$C$2:$J$2,0)),"")</f>
        <v/>
      </c>
      <c r="L1156" s="19" t="str">
        <f>IFERROR(INDEX('Employee Info'!$C$3:$J$200,MATCH(Data6[[#This Row],[Name:]],'Employee Info'!$B$3:$B$200,0),MATCH(Data6[[#Headers],[Phone]],'Employee Info'!$C$2:$J$2,0)),"")</f>
        <v/>
      </c>
      <c r="M1156" s="19" t="str">
        <f>IFERROR(INDEX('Employee Info'!$C$3:$J$200,MATCH(Data6[[#This Row],[Name:]],'Employee Info'!$B$3:$B$200,0),MATCH(Data6[[#Headers],[Tech]],'Employee Info'!$C$2:$J$2,0)),"")</f>
        <v/>
      </c>
      <c r="N1156" s="19" t="str">
        <f>IFERROR(INDEX('Employee Info'!$C$3:$J$200,MATCH(Data6[[#This Row],[Name:]],'Employee Info'!$B$3:$B$200,0),MATCH(Data6[[#Headers],[Other]],'Employee Info'!$C$2:$J$2,0)),"")</f>
        <v/>
      </c>
      <c r="O1156" s="19">
        <f>IFERROR((Data6[[#This Row],[Hours:]]*SUM(Data6[[#This Row],[Rate]:[Other]])),"")</f>
        <v>0</v>
      </c>
      <c r="P1156" s="7" t="str">
        <f>IF(Data6[[#This Row],[WO'#:]]="","Riley #","WO#")</f>
        <v>WO#</v>
      </c>
      <c r="Q1156" s="7">
        <f>IFERROR(WEEKNUM(Data6[[#This Row],[Date:]]),"")</f>
        <v>26</v>
      </c>
      <c r="R1156" s="6">
        <f t="shared" si="54"/>
        <v>45466</v>
      </c>
      <c r="S1156" s="6">
        <f>Data6[[#This Row],[Week Start]]+7</f>
        <v>45473</v>
      </c>
      <c r="T1156" s="7" t="str">
        <f t="shared" si="55"/>
        <v>6/23/2024 - 6/30/2024</v>
      </c>
      <c r="U1156" s="7" t="str">
        <f t="shared" si="56"/>
        <v>Time Card</v>
      </c>
      <c r="V1156" s="8" t="str">
        <f>RIGHT(TEXT(Data6[[#This Row],[Date:]],"mmddyyyy"),4)</f>
        <v>2024</v>
      </c>
      <c r="W1156" s="8" t="str">
        <f>MID(TEXT(Data6[[#This Row],[Date:]],"mmddyyyy"),3,2)</f>
        <v>24</v>
      </c>
      <c r="X1156" s="8" t="str">
        <f>LEFT(TEXT(Data6[[#This Row],[Date:]],"mmddyyyy"),2)</f>
        <v>06</v>
      </c>
      <c r="Y1156" s="6">
        <f>DATE(Data6[[#This Row],[Year]],Data6[[#This Row],[Month]],Data6[[#This Row],[Day]])</f>
        <v>45467</v>
      </c>
    </row>
    <row r="1157" spans="1:25">
      <c r="A1157" s="5">
        <v>45467.585402893521</v>
      </c>
      <c r="B1157" s="7" t="s">
        <v>23</v>
      </c>
      <c r="C1157" s="6" t="s">
        <v>842</v>
      </c>
      <c r="D1157" s="7" t="s">
        <v>844</v>
      </c>
      <c r="E1157" s="8">
        <v>2</v>
      </c>
      <c r="F1157" s="7" t="s">
        <v>68</v>
      </c>
      <c r="G1157" s="7" t="s">
        <v>68</v>
      </c>
      <c r="H1157" s="7" t="s">
        <v>808</v>
      </c>
      <c r="I1157" s="7" t="s">
        <v>44</v>
      </c>
      <c r="J1157" s="19" t="str">
        <f>IFERROR(INDEX('Employee Info'!$C$3:$E$200,MATCH(Data6[[#This Row],[Name:]],'Employee Info'!$B$3:$B$200,0),MATCH(Data6[[#This Row],[Hours Type:]],'Employee Info'!$C$2:$E$2,0)),"")</f>
        <v/>
      </c>
      <c r="K1157" s="19" t="str">
        <f>IFERROR(INDEX('Employee Info'!$C$3:$J$200,MATCH(Data6[[#This Row],[Name:]],'Employee Info'!$B$3:$B$200,0),MATCH(Data6[[#Headers],[Truck]],'Employee Info'!$C$2:$J$2,0)),"")</f>
        <v/>
      </c>
      <c r="L1157" s="19" t="str">
        <f>IFERROR(INDEX('Employee Info'!$C$3:$J$200,MATCH(Data6[[#This Row],[Name:]],'Employee Info'!$B$3:$B$200,0),MATCH(Data6[[#Headers],[Phone]],'Employee Info'!$C$2:$J$2,0)),"")</f>
        <v/>
      </c>
      <c r="M1157" s="19" t="str">
        <f>IFERROR(INDEX('Employee Info'!$C$3:$J$200,MATCH(Data6[[#This Row],[Name:]],'Employee Info'!$B$3:$B$200,0),MATCH(Data6[[#Headers],[Tech]],'Employee Info'!$C$2:$J$2,0)),"")</f>
        <v/>
      </c>
      <c r="N1157" s="19" t="str">
        <f>IFERROR(INDEX('Employee Info'!$C$3:$J$200,MATCH(Data6[[#This Row],[Name:]],'Employee Info'!$B$3:$B$200,0),MATCH(Data6[[#Headers],[Other]],'Employee Info'!$C$2:$J$2,0)),"")</f>
        <v/>
      </c>
      <c r="O1157" s="19">
        <f>IFERROR((Data6[[#This Row],[Hours:]]*SUM(Data6[[#This Row],[Rate]:[Other]])),"")</f>
        <v>0</v>
      </c>
      <c r="P1157" s="7" t="str">
        <f>IF(Data6[[#This Row],[WO'#:]]="","Riley #","WO#")</f>
        <v>Riley #</v>
      </c>
      <c r="Q1157" s="7">
        <f>IFERROR(WEEKNUM(Data6[[#This Row],[Date:]]),"")</f>
        <v>26</v>
      </c>
      <c r="R1157" s="6">
        <f t="shared" si="54"/>
        <v>45466</v>
      </c>
      <c r="S1157" s="6">
        <f>Data6[[#This Row],[Week Start]]+7</f>
        <v>45473</v>
      </c>
      <c r="T1157" s="7" t="str">
        <f t="shared" si="55"/>
        <v>6/23/2024 - 6/30/2024</v>
      </c>
      <c r="U1157" s="7" t="str">
        <f t="shared" si="56"/>
        <v>Time Card</v>
      </c>
      <c r="V1157" s="8" t="str">
        <f>RIGHT(TEXT(Data6[[#This Row],[Date:]],"mmddyyyy"),4)</f>
        <v>2024</v>
      </c>
      <c r="W1157" s="8" t="str">
        <f>MID(TEXT(Data6[[#This Row],[Date:]],"mmddyyyy"),3,2)</f>
        <v>24</v>
      </c>
      <c r="X1157" s="8" t="str">
        <f>LEFT(TEXT(Data6[[#This Row],[Date:]],"mmddyyyy"),2)</f>
        <v>06</v>
      </c>
      <c r="Y1157" s="6">
        <f>DATE(Data6[[#This Row],[Year]],Data6[[#This Row],[Month]],Data6[[#This Row],[Day]])</f>
        <v>45467</v>
      </c>
    </row>
    <row r="1158" spans="1:25">
      <c r="A1158" s="5">
        <v>45467.585464583331</v>
      </c>
      <c r="B1158" s="7" t="s">
        <v>35</v>
      </c>
      <c r="C1158" s="6" t="s">
        <v>842</v>
      </c>
      <c r="D1158" s="7" t="s">
        <v>844</v>
      </c>
      <c r="E1158" s="8">
        <v>2</v>
      </c>
      <c r="F1158" s="7" t="s">
        <v>68</v>
      </c>
      <c r="G1158" s="7" t="s">
        <v>68</v>
      </c>
      <c r="H1158" s="7" t="s">
        <v>808</v>
      </c>
      <c r="I1158" s="7" t="s">
        <v>44</v>
      </c>
      <c r="J1158" s="19" t="str">
        <f>IFERROR(INDEX('Employee Info'!$C$3:$E$200,MATCH(Data6[[#This Row],[Name:]],'Employee Info'!$B$3:$B$200,0),MATCH(Data6[[#This Row],[Hours Type:]],'Employee Info'!$C$2:$E$2,0)),"")</f>
        <v/>
      </c>
      <c r="K1158" s="19" t="str">
        <f>IFERROR(INDEX('Employee Info'!$C$3:$J$200,MATCH(Data6[[#This Row],[Name:]],'Employee Info'!$B$3:$B$200,0),MATCH(Data6[[#Headers],[Truck]],'Employee Info'!$C$2:$J$2,0)),"")</f>
        <v/>
      </c>
      <c r="L1158" s="19" t="str">
        <f>IFERROR(INDEX('Employee Info'!$C$3:$J$200,MATCH(Data6[[#This Row],[Name:]],'Employee Info'!$B$3:$B$200,0),MATCH(Data6[[#Headers],[Phone]],'Employee Info'!$C$2:$J$2,0)),"")</f>
        <v/>
      </c>
      <c r="M1158" s="19" t="str">
        <f>IFERROR(INDEX('Employee Info'!$C$3:$J$200,MATCH(Data6[[#This Row],[Name:]],'Employee Info'!$B$3:$B$200,0),MATCH(Data6[[#Headers],[Tech]],'Employee Info'!$C$2:$J$2,0)),"")</f>
        <v/>
      </c>
      <c r="N1158" s="19" t="str">
        <f>IFERROR(INDEX('Employee Info'!$C$3:$J$200,MATCH(Data6[[#This Row],[Name:]],'Employee Info'!$B$3:$B$200,0),MATCH(Data6[[#Headers],[Other]],'Employee Info'!$C$2:$J$2,0)),"")</f>
        <v/>
      </c>
      <c r="O1158" s="19">
        <f>IFERROR((Data6[[#This Row],[Hours:]]*SUM(Data6[[#This Row],[Rate]:[Other]])),"")</f>
        <v>0</v>
      </c>
      <c r="P1158" s="7" t="str">
        <f>IF(Data6[[#This Row],[WO'#:]]="","Riley #","WO#")</f>
        <v>Riley #</v>
      </c>
      <c r="Q1158" s="7">
        <f>IFERROR(WEEKNUM(Data6[[#This Row],[Date:]]),"")</f>
        <v>26</v>
      </c>
      <c r="R1158" s="6">
        <f t="shared" si="54"/>
        <v>45466</v>
      </c>
      <c r="S1158" s="6">
        <f>Data6[[#This Row],[Week Start]]+7</f>
        <v>45473</v>
      </c>
      <c r="T1158" s="7" t="str">
        <f t="shared" si="55"/>
        <v>6/23/2024 - 6/30/2024</v>
      </c>
      <c r="U1158" s="7" t="str">
        <f t="shared" si="56"/>
        <v>Time Card</v>
      </c>
      <c r="V1158" s="8" t="str">
        <f>RIGHT(TEXT(Data6[[#This Row],[Date:]],"mmddyyyy"),4)</f>
        <v>2024</v>
      </c>
      <c r="W1158" s="8" t="str">
        <f>MID(TEXT(Data6[[#This Row],[Date:]],"mmddyyyy"),3,2)</f>
        <v>24</v>
      </c>
      <c r="X1158" s="8" t="str">
        <f>LEFT(TEXT(Data6[[#This Row],[Date:]],"mmddyyyy"),2)</f>
        <v>06</v>
      </c>
      <c r="Y1158" s="6">
        <f>DATE(Data6[[#This Row],[Year]],Data6[[#This Row],[Month]],Data6[[#This Row],[Day]])</f>
        <v>45467</v>
      </c>
    </row>
    <row r="1159" spans="1:25">
      <c r="A1159" s="5">
        <v>45471.428320949075</v>
      </c>
      <c r="B1159" s="7" t="s">
        <v>66</v>
      </c>
      <c r="C1159" s="6" t="s">
        <v>842</v>
      </c>
      <c r="D1159" s="7" t="s">
        <v>847</v>
      </c>
      <c r="E1159" s="8">
        <v>1</v>
      </c>
      <c r="F1159" s="7" t="s">
        <v>68</v>
      </c>
      <c r="G1159" s="7" t="s">
        <v>68</v>
      </c>
      <c r="H1159" s="7" t="s">
        <v>808</v>
      </c>
      <c r="I1159" s="7" t="s">
        <v>44</v>
      </c>
      <c r="J1159" s="19" t="str">
        <f>IFERROR(INDEX('Employee Info'!$C$3:$E$200,MATCH(Data6[[#This Row],[Name:]],'Employee Info'!$B$3:$B$200,0),MATCH(Data6[[#This Row],[Hours Type:]],'Employee Info'!$C$2:$E$2,0)),"")</f>
        <v/>
      </c>
      <c r="K1159" s="19" t="str">
        <f>IFERROR(INDEX('Employee Info'!$C$3:$J$200,MATCH(Data6[[#This Row],[Name:]],'Employee Info'!$B$3:$B$200,0),MATCH(Data6[[#Headers],[Truck]],'Employee Info'!$C$2:$J$2,0)),"")</f>
        <v/>
      </c>
      <c r="L1159" s="19" t="str">
        <f>IFERROR(INDEX('Employee Info'!$C$3:$J$200,MATCH(Data6[[#This Row],[Name:]],'Employee Info'!$B$3:$B$200,0),MATCH(Data6[[#Headers],[Phone]],'Employee Info'!$C$2:$J$2,0)),"")</f>
        <v/>
      </c>
      <c r="M1159" s="19" t="str">
        <f>IFERROR(INDEX('Employee Info'!$C$3:$J$200,MATCH(Data6[[#This Row],[Name:]],'Employee Info'!$B$3:$B$200,0),MATCH(Data6[[#Headers],[Tech]],'Employee Info'!$C$2:$J$2,0)),"")</f>
        <v/>
      </c>
      <c r="N1159" s="19" t="str">
        <f>IFERROR(INDEX('Employee Info'!$C$3:$J$200,MATCH(Data6[[#This Row],[Name:]],'Employee Info'!$B$3:$B$200,0),MATCH(Data6[[#Headers],[Other]],'Employee Info'!$C$2:$J$2,0)),"")</f>
        <v/>
      </c>
      <c r="O1159" s="19">
        <f>IFERROR((Data6[[#This Row],[Hours:]]*SUM(Data6[[#This Row],[Rate]:[Other]])),"")</f>
        <v>0</v>
      </c>
      <c r="P1159" s="7" t="str">
        <f>IF(Data6[[#This Row],[WO'#:]]="","Riley #","WO#")</f>
        <v>Riley #</v>
      </c>
      <c r="Q1159" s="7">
        <f>IFERROR(WEEKNUM(Data6[[#This Row],[Date:]]),"")</f>
        <v>26</v>
      </c>
      <c r="R1159" s="6">
        <f t="shared" si="54"/>
        <v>45466</v>
      </c>
      <c r="S1159" s="6">
        <f>Data6[[#This Row],[Week Start]]+7</f>
        <v>45473</v>
      </c>
      <c r="T1159" s="7" t="str">
        <f t="shared" si="55"/>
        <v>6/23/2024 - 6/30/2024</v>
      </c>
      <c r="U1159" s="7" t="str">
        <f t="shared" si="56"/>
        <v>Time Card</v>
      </c>
      <c r="V1159" s="8" t="str">
        <f>RIGHT(TEXT(Data6[[#This Row],[Date:]],"mmddyyyy"),4)</f>
        <v>2024</v>
      </c>
      <c r="W1159" s="8" t="str">
        <f>MID(TEXT(Data6[[#This Row],[Date:]],"mmddyyyy"),3,2)</f>
        <v>24</v>
      </c>
      <c r="X1159" s="8" t="str">
        <f>LEFT(TEXT(Data6[[#This Row],[Date:]],"mmddyyyy"),2)</f>
        <v>06</v>
      </c>
      <c r="Y1159" s="6">
        <f>DATE(Data6[[#This Row],[Year]],Data6[[#This Row],[Month]],Data6[[#This Row],[Day]])</f>
        <v>45467</v>
      </c>
    </row>
    <row r="1160" spans="1:25">
      <c r="A1160" s="5">
        <v>45467.584685300928</v>
      </c>
      <c r="B1160" s="7" t="s">
        <v>35</v>
      </c>
      <c r="C1160" s="6" t="s">
        <v>842</v>
      </c>
      <c r="D1160" s="7" t="s">
        <v>648</v>
      </c>
      <c r="E1160" s="8">
        <v>2</v>
      </c>
      <c r="F1160" s="7" t="s">
        <v>68</v>
      </c>
      <c r="G1160" s="7" t="s">
        <v>68</v>
      </c>
      <c r="H1160" s="7" t="s">
        <v>649</v>
      </c>
      <c r="I1160" s="7" t="s">
        <v>44</v>
      </c>
      <c r="J1160" s="19" t="str">
        <f>IFERROR(INDEX('Employee Info'!$C$3:$E$200,MATCH(Data6[[#This Row],[Name:]],'Employee Info'!$B$3:$B$200,0),MATCH(Data6[[#This Row],[Hours Type:]],'Employee Info'!$C$2:$E$2,0)),"")</f>
        <v/>
      </c>
      <c r="K1160" s="19" t="str">
        <f>IFERROR(INDEX('Employee Info'!$C$3:$J$200,MATCH(Data6[[#This Row],[Name:]],'Employee Info'!$B$3:$B$200,0),MATCH(Data6[[#Headers],[Truck]],'Employee Info'!$C$2:$J$2,0)),"")</f>
        <v/>
      </c>
      <c r="L1160" s="19" t="str">
        <f>IFERROR(INDEX('Employee Info'!$C$3:$J$200,MATCH(Data6[[#This Row],[Name:]],'Employee Info'!$B$3:$B$200,0),MATCH(Data6[[#Headers],[Phone]],'Employee Info'!$C$2:$J$2,0)),"")</f>
        <v/>
      </c>
      <c r="M1160" s="19" t="str">
        <f>IFERROR(INDEX('Employee Info'!$C$3:$J$200,MATCH(Data6[[#This Row],[Name:]],'Employee Info'!$B$3:$B$200,0),MATCH(Data6[[#Headers],[Tech]],'Employee Info'!$C$2:$J$2,0)),"")</f>
        <v/>
      </c>
      <c r="N1160" s="19" t="str">
        <f>IFERROR(INDEX('Employee Info'!$C$3:$J$200,MATCH(Data6[[#This Row],[Name:]],'Employee Info'!$B$3:$B$200,0),MATCH(Data6[[#Headers],[Other]],'Employee Info'!$C$2:$J$2,0)),"")</f>
        <v/>
      </c>
      <c r="O1160" s="19">
        <f>IFERROR((Data6[[#This Row],[Hours:]]*SUM(Data6[[#This Row],[Rate]:[Other]])),"")</f>
        <v>0</v>
      </c>
      <c r="P1160" s="7" t="str">
        <f>IF(Data6[[#This Row],[WO'#:]]="","Riley #","WO#")</f>
        <v>Riley #</v>
      </c>
      <c r="Q1160" s="7">
        <f>IFERROR(WEEKNUM(Data6[[#This Row],[Date:]]),"")</f>
        <v>26</v>
      </c>
      <c r="R1160" s="6">
        <f t="shared" si="54"/>
        <v>45466</v>
      </c>
      <c r="S1160" s="6">
        <f>Data6[[#This Row],[Week Start]]+7</f>
        <v>45473</v>
      </c>
      <c r="T1160" s="7" t="str">
        <f t="shared" si="55"/>
        <v>6/23/2024 - 6/30/2024</v>
      </c>
      <c r="U1160" s="7" t="str">
        <f t="shared" si="56"/>
        <v>Time Card</v>
      </c>
      <c r="V1160" s="8" t="str">
        <f>RIGHT(TEXT(Data6[[#This Row],[Date:]],"mmddyyyy"),4)</f>
        <v>2024</v>
      </c>
      <c r="W1160" s="8" t="str">
        <f>MID(TEXT(Data6[[#This Row],[Date:]],"mmddyyyy"),3,2)</f>
        <v>24</v>
      </c>
      <c r="X1160" s="8" t="str">
        <f>LEFT(TEXT(Data6[[#This Row],[Date:]],"mmddyyyy"),2)</f>
        <v>06</v>
      </c>
      <c r="Y1160" s="6">
        <f>DATE(Data6[[#This Row],[Year]],Data6[[#This Row],[Month]],Data6[[#This Row],[Day]])</f>
        <v>45467</v>
      </c>
    </row>
    <row r="1161" spans="1:25">
      <c r="A1161" s="5">
        <v>45467.584852662039</v>
      </c>
      <c r="B1161" s="7" t="s">
        <v>23</v>
      </c>
      <c r="C1161" s="6" t="s">
        <v>842</v>
      </c>
      <c r="D1161" s="7" t="s">
        <v>648</v>
      </c>
      <c r="E1161" s="8">
        <v>2</v>
      </c>
      <c r="F1161" s="7" t="s">
        <v>68</v>
      </c>
      <c r="G1161" s="7" t="s">
        <v>68</v>
      </c>
      <c r="H1161" s="7" t="s">
        <v>649</v>
      </c>
      <c r="I1161" s="7" t="s">
        <v>44</v>
      </c>
      <c r="J1161" s="19" t="str">
        <f>IFERROR(INDEX('Employee Info'!$C$3:$E$200,MATCH(Data6[[#This Row],[Name:]],'Employee Info'!$B$3:$B$200,0),MATCH(Data6[[#This Row],[Hours Type:]],'Employee Info'!$C$2:$E$2,0)),"")</f>
        <v/>
      </c>
      <c r="K1161" s="19" t="str">
        <f>IFERROR(INDEX('Employee Info'!$C$3:$J$200,MATCH(Data6[[#This Row],[Name:]],'Employee Info'!$B$3:$B$200,0),MATCH(Data6[[#Headers],[Truck]],'Employee Info'!$C$2:$J$2,0)),"")</f>
        <v/>
      </c>
      <c r="L1161" s="19" t="str">
        <f>IFERROR(INDEX('Employee Info'!$C$3:$J$200,MATCH(Data6[[#This Row],[Name:]],'Employee Info'!$B$3:$B$200,0),MATCH(Data6[[#Headers],[Phone]],'Employee Info'!$C$2:$J$2,0)),"")</f>
        <v/>
      </c>
      <c r="M1161" s="19" t="str">
        <f>IFERROR(INDEX('Employee Info'!$C$3:$J$200,MATCH(Data6[[#This Row],[Name:]],'Employee Info'!$B$3:$B$200,0),MATCH(Data6[[#Headers],[Tech]],'Employee Info'!$C$2:$J$2,0)),"")</f>
        <v/>
      </c>
      <c r="N1161" s="19" t="str">
        <f>IFERROR(INDEX('Employee Info'!$C$3:$J$200,MATCH(Data6[[#This Row],[Name:]],'Employee Info'!$B$3:$B$200,0),MATCH(Data6[[#Headers],[Other]],'Employee Info'!$C$2:$J$2,0)),"")</f>
        <v/>
      </c>
      <c r="O1161" s="19">
        <f>IFERROR((Data6[[#This Row],[Hours:]]*SUM(Data6[[#This Row],[Rate]:[Other]])),"")</f>
        <v>0</v>
      </c>
      <c r="P1161" s="7" t="str">
        <f>IF(Data6[[#This Row],[WO'#:]]="","Riley #","WO#")</f>
        <v>Riley #</v>
      </c>
      <c r="Q1161" s="7">
        <f>IFERROR(WEEKNUM(Data6[[#This Row],[Date:]]),"")</f>
        <v>26</v>
      </c>
      <c r="R1161" s="6">
        <f t="shared" si="54"/>
        <v>45466</v>
      </c>
      <c r="S1161" s="6">
        <f>Data6[[#This Row],[Week Start]]+7</f>
        <v>45473</v>
      </c>
      <c r="T1161" s="7" t="str">
        <f t="shared" si="55"/>
        <v>6/23/2024 - 6/30/2024</v>
      </c>
      <c r="U1161" s="7" t="str">
        <f t="shared" si="56"/>
        <v>Time Card</v>
      </c>
      <c r="V1161" s="8" t="str">
        <f>RIGHT(TEXT(Data6[[#This Row],[Date:]],"mmddyyyy"),4)</f>
        <v>2024</v>
      </c>
      <c r="W1161" s="8" t="str">
        <f>MID(TEXT(Data6[[#This Row],[Date:]],"mmddyyyy"),3,2)</f>
        <v>24</v>
      </c>
      <c r="X1161" s="8" t="str">
        <f>LEFT(TEXT(Data6[[#This Row],[Date:]],"mmddyyyy"),2)</f>
        <v>06</v>
      </c>
      <c r="Y1161" s="6">
        <f>DATE(Data6[[#This Row],[Year]],Data6[[#This Row],[Month]],Data6[[#This Row],[Day]])</f>
        <v>45467</v>
      </c>
    </row>
    <row r="1162" spans="1:25">
      <c r="A1162" s="5">
        <v>45468.252948148147</v>
      </c>
      <c r="B1162" s="7" t="s">
        <v>31</v>
      </c>
      <c r="C1162" s="6" t="s">
        <v>842</v>
      </c>
      <c r="D1162" s="7" t="s">
        <v>846</v>
      </c>
      <c r="E1162" s="8">
        <v>8</v>
      </c>
      <c r="F1162" s="7" t="s">
        <v>68</v>
      </c>
      <c r="G1162" s="7" t="s">
        <v>68</v>
      </c>
      <c r="H1162" s="7" t="s">
        <v>697</v>
      </c>
      <c r="I1162" s="7" t="s">
        <v>44</v>
      </c>
      <c r="J1162" s="19" t="str">
        <f>IFERROR(INDEX('Employee Info'!$C$3:$E$200,MATCH(Data6[[#This Row],[Name:]],'Employee Info'!$B$3:$B$200,0),MATCH(Data6[[#This Row],[Hours Type:]],'Employee Info'!$C$2:$E$2,0)),"")</f>
        <v/>
      </c>
      <c r="K1162" s="19" t="str">
        <f>IFERROR(INDEX('Employee Info'!$C$3:$J$200,MATCH(Data6[[#This Row],[Name:]],'Employee Info'!$B$3:$B$200,0),MATCH(Data6[[#Headers],[Truck]],'Employee Info'!$C$2:$J$2,0)),"")</f>
        <v/>
      </c>
      <c r="L1162" s="19" t="str">
        <f>IFERROR(INDEX('Employee Info'!$C$3:$J$200,MATCH(Data6[[#This Row],[Name:]],'Employee Info'!$B$3:$B$200,0),MATCH(Data6[[#Headers],[Phone]],'Employee Info'!$C$2:$J$2,0)),"")</f>
        <v/>
      </c>
      <c r="M1162" s="19" t="str">
        <f>IFERROR(INDEX('Employee Info'!$C$3:$J$200,MATCH(Data6[[#This Row],[Name:]],'Employee Info'!$B$3:$B$200,0),MATCH(Data6[[#Headers],[Tech]],'Employee Info'!$C$2:$J$2,0)),"")</f>
        <v/>
      </c>
      <c r="N1162" s="19" t="str">
        <f>IFERROR(INDEX('Employee Info'!$C$3:$J$200,MATCH(Data6[[#This Row],[Name:]],'Employee Info'!$B$3:$B$200,0),MATCH(Data6[[#Headers],[Other]],'Employee Info'!$C$2:$J$2,0)),"")</f>
        <v/>
      </c>
      <c r="O1162" s="19">
        <f>IFERROR((Data6[[#This Row],[Hours:]]*SUM(Data6[[#This Row],[Rate]:[Other]])),"")</f>
        <v>0</v>
      </c>
      <c r="P1162" s="7" t="str">
        <f>IF(Data6[[#This Row],[WO'#:]]="","Riley #","WO#")</f>
        <v>Riley #</v>
      </c>
      <c r="Q1162" s="7">
        <f>IFERROR(WEEKNUM(Data6[[#This Row],[Date:]]),"")</f>
        <v>26</v>
      </c>
      <c r="R1162" s="6">
        <f t="shared" si="54"/>
        <v>45466</v>
      </c>
      <c r="S1162" s="6">
        <f>Data6[[#This Row],[Week Start]]+7</f>
        <v>45473</v>
      </c>
      <c r="T1162" s="7" t="str">
        <f t="shared" si="55"/>
        <v>6/23/2024 - 6/30/2024</v>
      </c>
      <c r="U1162" s="7" t="str">
        <f t="shared" si="56"/>
        <v>Time Card</v>
      </c>
      <c r="V1162" s="8" t="str">
        <f>RIGHT(TEXT(Data6[[#This Row],[Date:]],"mmddyyyy"),4)</f>
        <v>2024</v>
      </c>
      <c r="W1162" s="8" t="str">
        <f>MID(TEXT(Data6[[#This Row],[Date:]],"mmddyyyy"),3,2)</f>
        <v>24</v>
      </c>
      <c r="X1162" s="8" t="str">
        <f>LEFT(TEXT(Data6[[#This Row],[Date:]],"mmddyyyy"),2)</f>
        <v>06</v>
      </c>
      <c r="Y1162" s="6">
        <f>DATE(Data6[[#This Row],[Year]],Data6[[#This Row],[Month]],Data6[[#This Row],[Day]])</f>
        <v>45467</v>
      </c>
    </row>
    <row r="1163" spans="1:25">
      <c r="A1163" s="5">
        <v>45468.253039351854</v>
      </c>
      <c r="B1163" s="7" t="s">
        <v>34</v>
      </c>
      <c r="C1163" s="6" t="s">
        <v>842</v>
      </c>
      <c r="D1163" s="7" t="s">
        <v>846</v>
      </c>
      <c r="E1163" s="8">
        <v>8</v>
      </c>
      <c r="F1163" s="7" t="s">
        <v>68</v>
      </c>
      <c r="G1163" s="7" t="s">
        <v>68</v>
      </c>
      <c r="H1163" s="7" t="s">
        <v>697</v>
      </c>
      <c r="I1163" s="7" t="s">
        <v>44</v>
      </c>
      <c r="J1163" s="19" t="str">
        <f>IFERROR(INDEX('Employee Info'!$C$3:$E$200,MATCH(Data6[[#This Row],[Name:]],'Employee Info'!$B$3:$B$200,0),MATCH(Data6[[#This Row],[Hours Type:]],'Employee Info'!$C$2:$E$2,0)),"")</f>
        <v/>
      </c>
      <c r="K1163" s="19" t="str">
        <f>IFERROR(INDEX('Employee Info'!$C$3:$J$200,MATCH(Data6[[#This Row],[Name:]],'Employee Info'!$B$3:$B$200,0),MATCH(Data6[[#Headers],[Truck]],'Employee Info'!$C$2:$J$2,0)),"")</f>
        <v/>
      </c>
      <c r="L1163" s="19" t="str">
        <f>IFERROR(INDEX('Employee Info'!$C$3:$J$200,MATCH(Data6[[#This Row],[Name:]],'Employee Info'!$B$3:$B$200,0),MATCH(Data6[[#Headers],[Phone]],'Employee Info'!$C$2:$J$2,0)),"")</f>
        <v/>
      </c>
      <c r="M1163" s="19" t="str">
        <f>IFERROR(INDEX('Employee Info'!$C$3:$J$200,MATCH(Data6[[#This Row],[Name:]],'Employee Info'!$B$3:$B$200,0),MATCH(Data6[[#Headers],[Tech]],'Employee Info'!$C$2:$J$2,0)),"")</f>
        <v/>
      </c>
      <c r="N1163" s="19" t="str">
        <f>IFERROR(INDEX('Employee Info'!$C$3:$J$200,MATCH(Data6[[#This Row],[Name:]],'Employee Info'!$B$3:$B$200,0),MATCH(Data6[[#Headers],[Other]],'Employee Info'!$C$2:$J$2,0)),"")</f>
        <v/>
      </c>
      <c r="O1163" s="19">
        <f>IFERROR((Data6[[#This Row],[Hours:]]*SUM(Data6[[#This Row],[Rate]:[Other]])),"")</f>
        <v>0</v>
      </c>
      <c r="P1163" s="7" t="str">
        <f>IF(Data6[[#This Row],[WO'#:]]="","Riley #","WO#")</f>
        <v>Riley #</v>
      </c>
      <c r="Q1163" s="7">
        <f>IFERROR(WEEKNUM(Data6[[#This Row],[Date:]]),"")</f>
        <v>26</v>
      </c>
      <c r="R1163" s="6">
        <f t="shared" si="54"/>
        <v>45466</v>
      </c>
      <c r="S1163" s="6">
        <f>Data6[[#This Row],[Week Start]]+7</f>
        <v>45473</v>
      </c>
      <c r="T1163" s="7" t="str">
        <f t="shared" si="55"/>
        <v>6/23/2024 - 6/30/2024</v>
      </c>
      <c r="U1163" s="7" t="str">
        <f t="shared" si="56"/>
        <v>Time Card</v>
      </c>
      <c r="V1163" s="8" t="str">
        <f>RIGHT(TEXT(Data6[[#This Row],[Date:]],"mmddyyyy"),4)</f>
        <v>2024</v>
      </c>
      <c r="W1163" s="8" t="str">
        <f>MID(TEXT(Data6[[#This Row],[Date:]],"mmddyyyy"),3,2)</f>
        <v>24</v>
      </c>
      <c r="X1163" s="8" t="str">
        <f>LEFT(TEXT(Data6[[#This Row],[Date:]],"mmddyyyy"),2)</f>
        <v>06</v>
      </c>
      <c r="Y1163" s="6">
        <f>DATE(Data6[[#This Row],[Year]],Data6[[#This Row],[Month]],Data6[[#This Row],[Day]])</f>
        <v>45467</v>
      </c>
    </row>
    <row r="1164" spans="1:25">
      <c r="A1164" s="5">
        <v>45467.585903819447</v>
      </c>
      <c r="B1164" s="7" t="s">
        <v>35</v>
      </c>
      <c r="C1164" s="6" t="s">
        <v>842</v>
      </c>
      <c r="D1164" s="7" t="s">
        <v>845</v>
      </c>
      <c r="E1164" s="8">
        <v>4</v>
      </c>
      <c r="F1164" s="7" t="s">
        <v>68</v>
      </c>
      <c r="G1164" s="7" t="s">
        <v>68</v>
      </c>
      <c r="H1164" s="7" t="s">
        <v>42</v>
      </c>
      <c r="I1164" s="7" t="s">
        <v>44</v>
      </c>
      <c r="J1164" s="19" t="str">
        <f>IFERROR(INDEX('Employee Info'!$C$3:$E$200,MATCH(Data6[[#This Row],[Name:]],'Employee Info'!$B$3:$B$200,0),MATCH(Data6[[#This Row],[Hours Type:]],'Employee Info'!$C$2:$E$2,0)),"")</f>
        <v/>
      </c>
      <c r="K1164" s="19" t="str">
        <f>IFERROR(INDEX('Employee Info'!$C$3:$J$200,MATCH(Data6[[#This Row],[Name:]],'Employee Info'!$B$3:$B$200,0),MATCH(Data6[[#Headers],[Truck]],'Employee Info'!$C$2:$J$2,0)),"")</f>
        <v/>
      </c>
      <c r="L1164" s="19" t="str">
        <f>IFERROR(INDEX('Employee Info'!$C$3:$J$200,MATCH(Data6[[#This Row],[Name:]],'Employee Info'!$B$3:$B$200,0),MATCH(Data6[[#Headers],[Phone]],'Employee Info'!$C$2:$J$2,0)),"")</f>
        <v/>
      </c>
      <c r="M1164" s="19" t="str">
        <f>IFERROR(INDEX('Employee Info'!$C$3:$J$200,MATCH(Data6[[#This Row],[Name:]],'Employee Info'!$B$3:$B$200,0),MATCH(Data6[[#Headers],[Tech]],'Employee Info'!$C$2:$J$2,0)),"")</f>
        <v/>
      </c>
      <c r="N1164" s="19" t="str">
        <f>IFERROR(INDEX('Employee Info'!$C$3:$J$200,MATCH(Data6[[#This Row],[Name:]],'Employee Info'!$B$3:$B$200,0),MATCH(Data6[[#Headers],[Other]],'Employee Info'!$C$2:$J$2,0)),"")</f>
        <v/>
      </c>
      <c r="O1164" s="19">
        <f>IFERROR((Data6[[#This Row],[Hours:]]*SUM(Data6[[#This Row],[Rate]:[Other]])),"")</f>
        <v>0</v>
      </c>
      <c r="P1164" s="7" t="str">
        <f>IF(Data6[[#This Row],[WO'#:]]="","Riley #","WO#")</f>
        <v>Riley #</v>
      </c>
      <c r="Q1164" s="7">
        <f>IFERROR(WEEKNUM(Data6[[#This Row],[Date:]]),"")</f>
        <v>26</v>
      </c>
      <c r="R1164" s="6">
        <f t="shared" si="54"/>
        <v>45466</v>
      </c>
      <c r="S1164" s="6">
        <f>Data6[[#This Row],[Week Start]]+7</f>
        <v>45473</v>
      </c>
      <c r="T1164" s="7" t="str">
        <f t="shared" si="55"/>
        <v>6/23/2024 - 6/30/2024</v>
      </c>
      <c r="U1164" s="7" t="str">
        <f t="shared" si="56"/>
        <v>Time Card</v>
      </c>
      <c r="V1164" s="8" t="str">
        <f>RIGHT(TEXT(Data6[[#This Row],[Date:]],"mmddyyyy"),4)</f>
        <v>2024</v>
      </c>
      <c r="W1164" s="8" t="str">
        <f>MID(TEXT(Data6[[#This Row],[Date:]],"mmddyyyy"),3,2)</f>
        <v>24</v>
      </c>
      <c r="X1164" s="8" t="str">
        <f>LEFT(TEXT(Data6[[#This Row],[Date:]],"mmddyyyy"),2)</f>
        <v>06</v>
      </c>
      <c r="Y1164" s="6">
        <f>DATE(Data6[[#This Row],[Year]],Data6[[#This Row],[Month]],Data6[[#This Row],[Day]])</f>
        <v>45467</v>
      </c>
    </row>
    <row r="1165" spans="1:25">
      <c r="A1165" s="5">
        <v>45467.58596689815</v>
      </c>
      <c r="B1165" s="7" t="s">
        <v>23</v>
      </c>
      <c r="C1165" s="6" t="s">
        <v>842</v>
      </c>
      <c r="D1165" s="7" t="s">
        <v>845</v>
      </c>
      <c r="E1165" s="8">
        <v>4</v>
      </c>
      <c r="F1165" s="7" t="s">
        <v>68</v>
      </c>
      <c r="G1165" s="7" t="s">
        <v>68</v>
      </c>
      <c r="H1165" s="7" t="s">
        <v>42</v>
      </c>
      <c r="I1165" s="7" t="s">
        <v>44</v>
      </c>
      <c r="J1165" s="19" t="str">
        <f>IFERROR(INDEX('Employee Info'!$C$3:$E$200,MATCH(Data6[[#This Row],[Name:]],'Employee Info'!$B$3:$B$200,0),MATCH(Data6[[#This Row],[Hours Type:]],'Employee Info'!$C$2:$E$2,0)),"")</f>
        <v/>
      </c>
      <c r="K1165" s="19" t="str">
        <f>IFERROR(INDEX('Employee Info'!$C$3:$J$200,MATCH(Data6[[#This Row],[Name:]],'Employee Info'!$B$3:$B$200,0),MATCH(Data6[[#Headers],[Truck]],'Employee Info'!$C$2:$J$2,0)),"")</f>
        <v/>
      </c>
      <c r="L1165" s="19" t="str">
        <f>IFERROR(INDEX('Employee Info'!$C$3:$J$200,MATCH(Data6[[#This Row],[Name:]],'Employee Info'!$B$3:$B$200,0),MATCH(Data6[[#Headers],[Phone]],'Employee Info'!$C$2:$J$2,0)),"")</f>
        <v/>
      </c>
      <c r="M1165" s="19" t="str">
        <f>IFERROR(INDEX('Employee Info'!$C$3:$J$200,MATCH(Data6[[#This Row],[Name:]],'Employee Info'!$B$3:$B$200,0),MATCH(Data6[[#Headers],[Tech]],'Employee Info'!$C$2:$J$2,0)),"")</f>
        <v/>
      </c>
      <c r="N1165" s="19" t="str">
        <f>IFERROR(INDEX('Employee Info'!$C$3:$J$200,MATCH(Data6[[#This Row],[Name:]],'Employee Info'!$B$3:$B$200,0),MATCH(Data6[[#Headers],[Other]],'Employee Info'!$C$2:$J$2,0)),"")</f>
        <v/>
      </c>
      <c r="O1165" s="19">
        <f>IFERROR((Data6[[#This Row],[Hours:]]*SUM(Data6[[#This Row],[Rate]:[Other]])),"")</f>
        <v>0</v>
      </c>
      <c r="P1165" s="7" t="str">
        <f>IF(Data6[[#This Row],[WO'#:]]="","Riley #","WO#")</f>
        <v>Riley #</v>
      </c>
      <c r="Q1165" s="7">
        <f>IFERROR(WEEKNUM(Data6[[#This Row],[Date:]]),"")</f>
        <v>26</v>
      </c>
      <c r="R1165" s="6">
        <f t="shared" si="54"/>
        <v>45466</v>
      </c>
      <c r="S1165" s="6">
        <f>Data6[[#This Row],[Week Start]]+7</f>
        <v>45473</v>
      </c>
      <c r="T1165" s="7" t="str">
        <f t="shared" si="55"/>
        <v>6/23/2024 - 6/30/2024</v>
      </c>
      <c r="U1165" s="7" t="str">
        <f t="shared" si="56"/>
        <v>Time Card</v>
      </c>
      <c r="V1165" s="8" t="str">
        <f>RIGHT(TEXT(Data6[[#This Row],[Date:]],"mmddyyyy"),4)</f>
        <v>2024</v>
      </c>
      <c r="W1165" s="8" t="str">
        <f>MID(TEXT(Data6[[#This Row],[Date:]],"mmddyyyy"),3,2)</f>
        <v>24</v>
      </c>
      <c r="X1165" s="8" t="str">
        <f>LEFT(TEXT(Data6[[#This Row],[Date:]],"mmddyyyy"),2)</f>
        <v>06</v>
      </c>
      <c r="Y1165" s="6">
        <f>DATE(Data6[[#This Row],[Year]],Data6[[#This Row],[Month]],Data6[[#This Row],[Day]])</f>
        <v>45467</v>
      </c>
    </row>
    <row r="1166" spans="1:25">
      <c r="A1166" s="5">
        <v>45471.430281712965</v>
      </c>
      <c r="B1166" s="7" t="s">
        <v>66</v>
      </c>
      <c r="C1166" s="6" t="s">
        <v>842</v>
      </c>
      <c r="D1166" s="7" t="s">
        <v>848</v>
      </c>
      <c r="E1166" s="8">
        <v>2</v>
      </c>
      <c r="F1166" s="7" t="s">
        <v>68</v>
      </c>
      <c r="G1166" s="7" t="s">
        <v>68</v>
      </c>
      <c r="H1166" s="7" t="s">
        <v>42</v>
      </c>
      <c r="I1166" s="7" t="s">
        <v>44</v>
      </c>
      <c r="J1166" s="19" t="str">
        <f>IFERROR(INDEX('Employee Info'!$C$3:$E$200,MATCH(Data6[[#This Row],[Name:]],'Employee Info'!$B$3:$B$200,0),MATCH(Data6[[#This Row],[Hours Type:]],'Employee Info'!$C$2:$E$2,0)),"")</f>
        <v/>
      </c>
      <c r="K1166" s="19" t="str">
        <f>IFERROR(INDEX('Employee Info'!$C$3:$J$200,MATCH(Data6[[#This Row],[Name:]],'Employee Info'!$B$3:$B$200,0),MATCH(Data6[[#Headers],[Truck]],'Employee Info'!$C$2:$J$2,0)),"")</f>
        <v/>
      </c>
      <c r="L1166" s="19" t="str">
        <f>IFERROR(INDEX('Employee Info'!$C$3:$J$200,MATCH(Data6[[#This Row],[Name:]],'Employee Info'!$B$3:$B$200,0),MATCH(Data6[[#Headers],[Phone]],'Employee Info'!$C$2:$J$2,0)),"")</f>
        <v/>
      </c>
      <c r="M1166" s="19" t="str">
        <f>IFERROR(INDEX('Employee Info'!$C$3:$J$200,MATCH(Data6[[#This Row],[Name:]],'Employee Info'!$B$3:$B$200,0),MATCH(Data6[[#Headers],[Tech]],'Employee Info'!$C$2:$J$2,0)),"")</f>
        <v/>
      </c>
      <c r="N1166" s="19" t="str">
        <f>IFERROR(INDEX('Employee Info'!$C$3:$J$200,MATCH(Data6[[#This Row],[Name:]],'Employee Info'!$B$3:$B$200,0),MATCH(Data6[[#Headers],[Other]],'Employee Info'!$C$2:$J$2,0)),"")</f>
        <v/>
      </c>
      <c r="O1166" s="19">
        <f>IFERROR((Data6[[#This Row],[Hours:]]*SUM(Data6[[#This Row],[Rate]:[Other]])),"")</f>
        <v>0</v>
      </c>
      <c r="P1166" s="7" t="str">
        <f>IF(Data6[[#This Row],[WO'#:]]="","Riley #","WO#")</f>
        <v>Riley #</v>
      </c>
      <c r="Q1166" s="7">
        <f>IFERROR(WEEKNUM(Data6[[#This Row],[Date:]]),"")</f>
        <v>26</v>
      </c>
      <c r="R1166" s="6">
        <f t="shared" si="54"/>
        <v>45466</v>
      </c>
      <c r="S1166" s="6">
        <f>Data6[[#This Row],[Week Start]]+7</f>
        <v>45473</v>
      </c>
      <c r="T1166" s="7" t="str">
        <f t="shared" si="55"/>
        <v>6/23/2024 - 6/30/2024</v>
      </c>
      <c r="U1166" s="7" t="str">
        <f t="shared" si="56"/>
        <v>Time Card</v>
      </c>
      <c r="V1166" s="8" t="str">
        <f>RIGHT(TEXT(Data6[[#This Row],[Date:]],"mmddyyyy"),4)</f>
        <v>2024</v>
      </c>
      <c r="W1166" s="8" t="str">
        <f>MID(TEXT(Data6[[#This Row],[Date:]],"mmddyyyy"),3,2)</f>
        <v>24</v>
      </c>
      <c r="X1166" s="8" t="str">
        <f>LEFT(TEXT(Data6[[#This Row],[Date:]],"mmddyyyy"),2)</f>
        <v>06</v>
      </c>
      <c r="Y1166" s="6">
        <f>DATE(Data6[[#This Row],[Year]],Data6[[#This Row],[Month]],Data6[[#This Row],[Day]])</f>
        <v>45467</v>
      </c>
    </row>
    <row r="1167" spans="1:25">
      <c r="A1167" s="5">
        <v>45471.442657175925</v>
      </c>
      <c r="B1167" s="7" t="s">
        <v>66</v>
      </c>
      <c r="C1167" s="6" t="s">
        <v>849</v>
      </c>
      <c r="D1167" s="7" t="s">
        <v>850</v>
      </c>
      <c r="E1167" s="8">
        <v>3</v>
      </c>
      <c r="F1167" s="7">
        <v>6984733</v>
      </c>
      <c r="G1167" s="7" t="s">
        <v>68</v>
      </c>
      <c r="H1167" s="7" t="s">
        <v>756</v>
      </c>
      <c r="I1167" s="7" t="s">
        <v>44</v>
      </c>
      <c r="J1167" s="19" t="str">
        <f>IFERROR(INDEX('Employee Info'!$C$3:$E$200,MATCH(Data6[[#This Row],[Name:]],'Employee Info'!$B$3:$B$200,0),MATCH(Data6[[#This Row],[Hours Type:]],'Employee Info'!$C$2:$E$2,0)),"")</f>
        <v/>
      </c>
      <c r="K1167" s="19" t="str">
        <f>IFERROR(INDEX('Employee Info'!$C$3:$J$200,MATCH(Data6[[#This Row],[Name:]],'Employee Info'!$B$3:$B$200,0),MATCH(Data6[[#Headers],[Truck]],'Employee Info'!$C$2:$J$2,0)),"")</f>
        <v/>
      </c>
      <c r="L1167" s="19" t="str">
        <f>IFERROR(INDEX('Employee Info'!$C$3:$J$200,MATCH(Data6[[#This Row],[Name:]],'Employee Info'!$B$3:$B$200,0),MATCH(Data6[[#Headers],[Phone]],'Employee Info'!$C$2:$J$2,0)),"")</f>
        <v/>
      </c>
      <c r="M1167" s="19" t="str">
        <f>IFERROR(INDEX('Employee Info'!$C$3:$J$200,MATCH(Data6[[#This Row],[Name:]],'Employee Info'!$B$3:$B$200,0),MATCH(Data6[[#Headers],[Tech]],'Employee Info'!$C$2:$J$2,0)),"")</f>
        <v/>
      </c>
      <c r="N1167" s="19" t="str">
        <f>IFERROR(INDEX('Employee Info'!$C$3:$J$200,MATCH(Data6[[#This Row],[Name:]],'Employee Info'!$B$3:$B$200,0),MATCH(Data6[[#Headers],[Other]],'Employee Info'!$C$2:$J$2,0)),"")</f>
        <v/>
      </c>
      <c r="O1167" s="19">
        <f>IFERROR((Data6[[#This Row],[Hours:]]*SUM(Data6[[#This Row],[Rate]:[Other]])),"")</f>
        <v>0</v>
      </c>
      <c r="P1167" s="7" t="str">
        <f>IF(Data6[[#This Row],[WO'#:]]="","Riley #","WO#")</f>
        <v>WO#</v>
      </c>
      <c r="Q1167" s="7">
        <f>IFERROR(WEEKNUM(Data6[[#This Row],[Date:]]),"")</f>
        <v>26</v>
      </c>
      <c r="R1167" s="6">
        <f t="shared" si="54"/>
        <v>45466</v>
      </c>
      <c r="S1167" s="6">
        <f>Data6[[#This Row],[Week Start]]+7</f>
        <v>45473</v>
      </c>
      <c r="T1167" s="7" t="str">
        <f t="shared" si="55"/>
        <v>6/23/2024 - 6/30/2024</v>
      </c>
      <c r="U1167" s="7" t="str">
        <f t="shared" si="56"/>
        <v>Time Card</v>
      </c>
      <c r="V1167" s="8" t="str">
        <f>RIGHT(TEXT(Data6[[#This Row],[Date:]],"mmddyyyy"),4)</f>
        <v>2024</v>
      </c>
      <c r="W1167" s="8" t="str">
        <f>MID(TEXT(Data6[[#This Row],[Date:]],"mmddyyyy"),3,2)</f>
        <v>25</v>
      </c>
      <c r="X1167" s="8" t="str">
        <f>LEFT(TEXT(Data6[[#This Row],[Date:]],"mmddyyyy"),2)</f>
        <v>06</v>
      </c>
      <c r="Y1167" s="6">
        <f>DATE(Data6[[#This Row],[Year]],Data6[[#This Row],[Month]],Data6[[#This Row],[Day]])</f>
        <v>45468</v>
      </c>
    </row>
    <row r="1168" spans="1:25">
      <c r="A1168" s="5">
        <v>45485.480486921297</v>
      </c>
      <c r="B1168" s="7" t="s">
        <v>76</v>
      </c>
      <c r="C1168" s="6" t="s">
        <v>849</v>
      </c>
      <c r="D1168" s="7" t="s">
        <v>896</v>
      </c>
      <c r="E1168" s="8">
        <v>6</v>
      </c>
      <c r="F1168" s="7">
        <v>7098027</v>
      </c>
      <c r="G1168" s="7" t="s">
        <v>68</v>
      </c>
      <c r="H1168" s="7" t="s">
        <v>756</v>
      </c>
      <c r="I1168" s="7" t="s">
        <v>44</v>
      </c>
      <c r="J1168" s="19" t="str">
        <f>IFERROR(INDEX('Employee Info'!$C$3:$E$200,MATCH(Data6[[#This Row],[Name:]],'Employee Info'!$B$3:$B$200,0),MATCH(Data6[[#This Row],[Hours Type:]],'Employee Info'!$C$2:$E$2,0)),"")</f>
        <v/>
      </c>
      <c r="K1168" s="19" t="str">
        <f>IFERROR(INDEX('Employee Info'!$C$3:$J$200,MATCH(Data6[[#This Row],[Name:]],'Employee Info'!$B$3:$B$200,0),MATCH(Data6[[#Headers],[Truck]],'Employee Info'!$C$2:$J$2,0)),"")</f>
        <v/>
      </c>
      <c r="L1168" s="19" t="str">
        <f>IFERROR(INDEX('Employee Info'!$C$3:$J$200,MATCH(Data6[[#This Row],[Name:]],'Employee Info'!$B$3:$B$200,0),MATCH(Data6[[#Headers],[Phone]],'Employee Info'!$C$2:$J$2,0)),"")</f>
        <v/>
      </c>
      <c r="M1168" s="19" t="str">
        <f>IFERROR(INDEX('Employee Info'!$C$3:$J$200,MATCH(Data6[[#This Row],[Name:]],'Employee Info'!$B$3:$B$200,0),MATCH(Data6[[#Headers],[Tech]],'Employee Info'!$C$2:$J$2,0)),"")</f>
        <v/>
      </c>
      <c r="N1168" s="19" t="str">
        <f>IFERROR(INDEX('Employee Info'!$C$3:$J$200,MATCH(Data6[[#This Row],[Name:]],'Employee Info'!$B$3:$B$200,0),MATCH(Data6[[#Headers],[Other]],'Employee Info'!$C$2:$J$2,0)),"")</f>
        <v/>
      </c>
      <c r="O1168" s="19">
        <f>IFERROR((Data6[[#This Row],[Hours:]]*SUM(Data6[[#This Row],[Rate]:[Other]])),"")</f>
        <v>0</v>
      </c>
      <c r="P1168" s="7" t="str">
        <f>IF(Data6[[#This Row],[WO'#:]]="","Riley #","WO#")</f>
        <v>WO#</v>
      </c>
      <c r="Q1168" s="7">
        <f>IFERROR(WEEKNUM(Data6[[#This Row],[Date:]]),"")</f>
        <v>26</v>
      </c>
      <c r="R1168" s="6">
        <f t="shared" si="54"/>
        <v>45466</v>
      </c>
      <c r="S1168" s="6">
        <f>Data6[[#This Row],[Week Start]]+7</f>
        <v>45473</v>
      </c>
      <c r="T1168" s="7" t="str">
        <f t="shared" si="55"/>
        <v>6/23/2024 - 6/30/2024</v>
      </c>
      <c r="U1168" s="7" t="str">
        <f t="shared" si="56"/>
        <v>Time Card</v>
      </c>
      <c r="V1168" s="8" t="str">
        <f>RIGHT(TEXT(Data6[[#This Row],[Date:]],"mmddyyyy"),4)</f>
        <v>2024</v>
      </c>
      <c r="W1168" s="8" t="str">
        <f>MID(TEXT(Data6[[#This Row],[Date:]],"mmddyyyy"),3,2)</f>
        <v>25</v>
      </c>
      <c r="X1168" s="8" t="str">
        <f>LEFT(TEXT(Data6[[#This Row],[Date:]],"mmddyyyy"),2)</f>
        <v>06</v>
      </c>
      <c r="Y1168" s="6">
        <f>DATE(Data6[[#This Row],[Year]],Data6[[#This Row],[Month]],Data6[[#This Row],[Day]])</f>
        <v>45468</v>
      </c>
    </row>
    <row r="1169" spans="1:25">
      <c r="A1169" s="5">
        <v>45471.428499884256</v>
      </c>
      <c r="B1169" s="7" t="s">
        <v>66</v>
      </c>
      <c r="C1169" s="6" t="s">
        <v>849</v>
      </c>
      <c r="D1169" s="7" t="s">
        <v>847</v>
      </c>
      <c r="E1169" s="8">
        <v>1</v>
      </c>
      <c r="F1169" s="7" t="s">
        <v>68</v>
      </c>
      <c r="G1169" s="7" t="s">
        <v>68</v>
      </c>
      <c r="H1169" s="7" t="s">
        <v>808</v>
      </c>
      <c r="I1169" s="7" t="s">
        <v>44</v>
      </c>
      <c r="J1169" s="19" t="str">
        <f>IFERROR(INDEX('Employee Info'!$C$3:$E$200,MATCH(Data6[[#This Row],[Name:]],'Employee Info'!$B$3:$B$200,0),MATCH(Data6[[#This Row],[Hours Type:]],'Employee Info'!$C$2:$E$2,0)),"")</f>
        <v/>
      </c>
      <c r="K1169" s="19" t="str">
        <f>IFERROR(INDEX('Employee Info'!$C$3:$J$200,MATCH(Data6[[#This Row],[Name:]],'Employee Info'!$B$3:$B$200,0),MATCH(Data6[[#Headers],[Truck]],'Employee Info'!$C$2:$J$2,0)),"")</f>
        <v/>
      </c>
      <c r="L1169" s="19" t="str">
        <f>IFERROR(INDEX('Employee Info'!$C$3:$J$200,MATCH(Data6[[#This Row],[Name:]],'Employee Info'!$B$3:$B$200,0),MATCH(Data6[[#Headers],[Phone]],'Employee Info'!$C$2:$J$2,0)),"")</f>
        <v/>
      </c>
      <c r="M1169" s="19" t="str">
        <f>IFERROR(INDEX('Employee Info'!$C$3:$J$200,MATCH(Data6[[#This Row],[Name:]],'Employee Info'!$B$3:$B$200,0),MATCH(Data6[[#Headers],[Tech]],'Employee Info'!$C$2:$J$2,0)),"")</f>
        <v/>
      </c>
      <c r="N1169" s="19" t="str">
        <f>IFERROR(INDEX('Employee Info'!$C$3:$J$200,MATCH(Data6[[#This Row],[Name:]],'Employee Info'!$B$3:$B$200,0),MATCH(Data6[[#Headers],[Other]],'Employee Info'!$C$2:$J$2,0)),"")</f>
        <v/>
      </c>
      <c r="O1169" s="19">
        <f>IFERROR((Data6[[#This Row],[Hours:]]*SUM(Data6[[#This Row],[Rate]:[Other]])),"")</f>
        <v>0</v>
      </c>
      <c r="P1169" s="7" t="str">
        <f>IF(Data6[[#This Row],[WO'#:]]="","Riley #","WO#")</f>
        <v>Riley #</v>
      </c>
      <c r="Q1169" s="7">
        <f>IFERROR(WEEKNUM(Data6[[#This Row],[Date:]]),"")</f>
        <v>26</v>
      </c>
      <c r="R1169" s="6">
        <f t="shared" si="54"/>
        <v>45466</v>
      </c>
      <c r="S1169" s="6">
        <f>Data6[[#This Row],[Week Start]]+7</f>
        <v>45473</v>
      </c>
      <c r="T1169" s="7" t="str">
        <f t="shared" si="55"/>
        <v>6/23/2024 - 6/30/2024</v>
      </c>
      <c r="U1169" s="7" t="str">
        <f t="shared" si="56"/>
        <v>Time Card</v>
      </c>
      <c r="V1169" s="8" t="str">
        <f>RIGHT(TEXT(Data6[[#This Row],[Date:]],"mmddyyyy"),4)</f>
        <v>2024</v>
      </c>
      <c r="W1169" s="8" t="str">
        <f>MID(TEXT(Data6[[#This Row],[Date:]],"mmddyyyy"),3,2)</f>
        <v>25</v>
      </c>
      <c r="X1169" s="8" t="str">
        <f>LEFT(TEXT(Data6[[#This Row],[Date:]],"mmddyyyy"),2)</f>
        <v>06</v>
      </c>
      <c r="Y1169" s="6">
        <f>DATE(Data6[[#This Row],[Year]],Data6[[#This Row],[Month]],Data6[[#This Row],[Day]])</f>
        <v>45468</v>
      </c>
    </row>
    <row r="1170" spans="1:25">
      <c r="A1170" s="5">
        <v>45468.407144444442</v>
      </c>
      <c r="B1170" s="7" t="s">
        <v>34</v>
      </c>
      <c r="C1170" s="6" t="s">
        <v>849</v>
      </c>
      <c r="D1170" s="7" t="s">
        <v>811</v>
      </c>
      <c r="E1170" s="8">
        <v>1</v>
      </c>
      <c r="F1170" s="7" t="s">
        <v>68</v>
      </c>
      <c r="G1170" s="7" t="s">
        <v>68</v>
      </c>
      <c r="H1170" s="7" t="s">
        <v>763</v>
      </c>
      <c r="I1170" s="7" t="s">
        <v>44</v>
      </c>
      <c r="J1170" s="19" t="str">
        <f>IFERROR(INDEX('Employee Info'!$C$3:$E$200,MATCH(Data6[[#This Row],[Name:]],'Employee Info'!$B$3:$B$200,0),MATCH(Data6[[#This Row],[Hours Type:]],'Employee Info'!$C$2:$E$2,0)),"")</f>
        <v/>
      </c>
      <c r="K1170" s="19" t="str">
        <f>IFERROR(INDEX('Employee Info'!$C$3:$J$200,MATCH(Data6[[#This Row],[Name:]],'Employee Info'!$B$3:$B$200,0),MATCH(Data6[[#Headers],[Truck]],'Employee Info'!$C$2:$J$2,0)),"")</f>
        <v/>
      </c>
      <c r="L1170" s="19" t="str">
        <f>IFERROR(INDEX('Employee Info'!$C$3:$J$200,MATCH(Data6[[#This Row],[Name:]],'Employee Info'!$B$3:$B$200,0),MATCH(Data6[[#Headers],[Phone]],'Employee Info'!$C$2:$J$2,0)),"")</f>
        <v/>
      </c>
      <c r="M1170" s="19" t="str">
        <f>IFERROR(INDEX('Employee Info'!$C$3:$J$200,MATCH(Data6[[#This Row],[Name:]],'Employee Info'!$B$3:$B$200,0),MATCH(Data6[[#Headers],[Tech]],'Employee Info'!$C$2:$J$2,0)),"")</f>
        <v/>
      </c>
      <c r="N1170" s="19" t="str">
        <f>IFERROR(INDEX('Employee Info'!$C$3:$J$200,MATCH(Data6[[#This Row],[Name:]],'Employee Info'!$B$3:$B$200,0),MATCH(Data6[[#Headers],[Other]],'Employee Info'!$C$2:$J$2,0)),"")</f>
        <v/>
      </c>
      <c r="O1170" s="19">
        <f>IFERROR((Data6[[#This Row],[Hours:]]*SUM(Data6[[#This Row],[Rate]:[Other]])),"")</f>
        <v>0</v>
      </c>
      <c r="P1170" s="7" t="str">
        <f>IF(Data6[[#This Row],[WO'#:]]="","Riley #","WO#")</f>
        <v>Riley #</v>
      </c>
      <c r="Q1170" s="7">
        <f>IFERROR(WEEKNUM(Data6[[#This Row],[Date:]]),"")</f>
        <v>26</v>
      </c>
      <c r="R1170" s="6">
        <f t="shared" si="54"/>
        <v>45466</v>
      </c>
      <c r="S1170" s="6">
        <f>Data6[[#This Row],[Week Start]]+7</f>
        <v>45473</v>
      </c>
      <c r="T1170" s="7" t="str">
        <f t="shared" si="55"/>
        <v>6/23/2024 - 6/30/2024</v>
      </c>
      <c r="U1170" s="7" t="str">
        <f t="shared" si="56"/>
        <v>Time Card</v>
      </c>
      <c r="V1170" s="8" t="str">
        <f>RIGHT(TEXT(Data6[[#This Row],[Date:]],"mmddyyyy"),4)</f>
        <v>2024</v>
      </c>
      <c r="W1170" s="8" t="str">
        <f>MID(TEXT(Data6[[#This Row],[Date:]],"mmddyyyy"),3,2)</f>
        <v>25</v>
      </c>
      <c r="X1170" s="8" t="str">
        <f>LEFT(TEXT(Data6[[#This Row],[Date:]],"mmddyyyy"),2)</f>
        <v>06</v>
      </c>
      <c r="Y1170" s="6">
        <f>DATE(Data6[[#This Row],[Year]],Data6[[#This Row],[Month]],Data6[[#This Row],[Day]])</f>
        <v>45468</v>
      </c>
    </row>
    <row r="1171" spans="1:25">
      <c r="A1171" s="5">
        <v>45468.407267824077</v>
      </c>
      <c r="B1171" s="7" t="s">
        <v>31</v>
      </c>
      <c r="C1171" s="6" t="s">
        <v>849</v>
      </c>
      <c r="D1171" s="7" t="s">
        <v>811</v>
      </c>
      <c r="E1171" s="8">
        <v>1</v>
      </c>
      <c r="F1171" s="7" t="s">
        <v>68</v>
      </c>
      <c r="G1171" s="7" t="s">
        <v>68</v>
      </c>
      <c r="H1171" s="7" t="s">
        <v>763</v>
      </c>
      <c r="I1171" s="7" t="s">
        <v>44</v>
      </c>
      <c r="J1171" s="19" t="str">
        <f>IFERROR(INDEX('Employee Info'!$C$3:$E$200,MATCH(Data6[[#This Row],[Name:]],'Employee Info'!$B$3:$B$200,0),MATCH(Data6[[#This Row],[Hours Type:]],'Employee Info'!$C$2:$E$2,0)),"")</f>
        <v/>
      </c>
      <c r="K1171" s="19" t="str">
        <f>IFERROR(INDEX('Employee Info'!$C$3:$J$200,MATCH(Data6[[#This Row],[Name:]],'Employee Info'!$B$3:$B$200,0),MATCH(Data6[[#Headers],[Truck]],'Employee Info'!$C$2:$J$2,0)),"")</f>
        <v/>
      </c>
      <c r="L1171" s="19" t="str">
        <f>IFERROR(INDEX('Employee Info'!$C$3:$J$200,MATCH(Data6[[#This Row],[Name:]],'Employee Info'!$B$3:$B$200,0),MATCH(Data6[[#Headers],[Phone]],'Employee Info'!$C$2:$J$2,0)),"")</f>
        <v/>
      </c>
      <c r="M1171" s="19" t="str">
        <f>IFERROR(INDEX('Employee Info'!$C$3:$J$200,MATCH(Data6[[#This Row],[Name:]],'Employee Info'!$B$3:$B$200,0),MATCH(Data6[[#Headers],[Tech]],'Employee Info'!$C$2:$J$2,0)),"")</f>
        <v/>
      </c>
      <c r="N1171" s="19" t="str">
        <f>IFERROR(INDEX('Employee Info'!$C$3:$J$200,MATCH(Data6[[#This Row],[Name:]],'Employee Info'!$B$3:$B$200,0),MATCH(Data6[[#Headers],[Other]],'Employee Info'!$C$2:$J$2,0)),"")</f>
        <v/>
      </c>
      <c r="O1171" s="19">
        <f>IFERROR((Data6[[#This Row],[Hours:]]*SUM(Data6[[#This Row],[Rate]:[Other]])),"")</f>
        <v>0</v>
      </c>
      <c r="P1171" s="7" t="str">
        <f>IF(Data6[[#This Row],[WO'#:]]="","Riley #","WO#")</f>
        <v>Riley #</v>
      </c>
      <c r="Q1171" s="7">
        <f>IFERROR(WEEKNUM(Data6[[#This Row],[Date:]]),"")</f>
        <v>26</v>
      </c>
      <c r="R1171" s="6">
        <f t="shared" si="54"/>
        <v>45466</v>
      </c>
      <c r="S1171" s="6">
        <f>Data6[[#This Row],[Week Start]]+7</f>
        <v>45473</v>
      </c>
      <c r="T1171" s="7" t="str">
        <f t="shared" si="55"/>
        <v>6/23/2024 - 6/30/2024</v>
      </c>
      <c r="U1171" s="7" t="str">
        <f t="shared" si="56"/>
        <v>Time Card</v>
      </c>
      <c r="V1171" s="8" t="str">
        <f>RIGHT(TEXT(Data6[[#This Row],[Date:]],"mmddyyyy"),4)</f>
        <v>2024</v>
      </c>
      <c r="W1171" s="8" t="str">
        <f>MID(TEXT(Data6[[#This Row],[Date:]],"mmddyyyy"),3,2)</f>
        <v>25</v>
      </c>
      <c r="X1171" s="8" t="str">
        <f>LEFT(TEXT(Data6[[#This Row],[Date:]],"mmddyyyy"),2)</f>
        <v>06</v>
      </c>
      <c r="Y1171" s="6">
        <f>DATE(Data6[[#This Row],[Year]],Data6[[#This Row],[Month]],Data6[[#This Row],[Day]])</f>
        <v>45468</v>
      </c>
    </row>
    <row r="1172" spans="1:25">
      <c r="A1172" s="5">
        <v>45471.435762499998</v>
      </c>
      <c r="B1172" s="7" t="s">
        <v>66</v>
      </c>
      <c r="C1172" s="6" t="s">
        <v>849</v>
      </c>
      <c r="D1172" s="7" t="s">
        <v>852</v>
      </c>
      <c r="E1172" s="8">
        <v>2</v>
      </c>
      <c r="F1172" s="7" t="s">
        <v>68</v>
      </c>
      <c r="G1172" s="7" t="s">
        <v>68</v>
      </c>
      <c r="H1172" s="7" t="s">
        <v>826</v>
      </c>
      <c r="I1172" s="7" t="s">
        <v>44</v>
      </c>
      <c r="J1172" s="19" t="str">
        <f>IFERROR(INDEX('Employee Info'!$C$3:$E$200,MATCH(Data6[[#This Row],[Name:]],'Employee Info'!$B$3:$B$200,0),MATCH(Data6[[#This Row],[Hours Type:]],'Employee Info'!$C$2:$E$2,0)),"")</f>
        <v/>
      </c>
      <c r="K1172" s="19" t="str">
        <f>IFERROR(INDEX('Employee Info'!$C$3:$J$200,MATCH(Data6[[#This Row],[Name:]],'Employee Info'!$B$3:$B$200,0),MATCH(Data6[[#Headers],[Truck]],'Employee Info'!$C$2:$J$2,0)),"")</f>
        <v/>
      </c>
      <c r="L1172" s="19" t="str">
        <f>IFERROR(INDEX('Employee Info'!$C$3:$J$200,MATCH(Data6[[#This Row],[Name:]],'Employee Info'!$B$3:$B$200,0),MATCH(Data6[[#Headers],[Phone]],'Employee Info'!$C$2:$J$2,0)),"")</f>
        <v/>
      </c>
      <c r="M1172" s="19" t="str">
        <f>IFERROR(INDEX('Employee Info'!$C$3:$J$200,MATCH(Data6[[#This Row],[Name:]],'Employee Info'!$B$3:$B$200,0),MATCH(Data6[[#Headers],[Tech]],'Employee Info'!$C$2:$J$2,0)),"")</f>
        <v/>
      </c>
      <c r="N1172" s="19" t="str">
        <f>IFERROR(INDEX('Employee Info'!$C$3:$J$200,MATCH(Data6[[#This Row],[Name:]],'Employee Info'!$B$3:$B$200,0),MATCH(Data6[[#Headers],[Other]],'Employee Info'!$C$2:$J$2,0)),"")</f>
        <v/>
      </c>
      <c r="O1172" s="19">
        <f>IFERROR((Data6[[#This Row],[Hours:]]*SUM(Data6[[#This Row],[Rate]:[Other]])),"")</f>
        <v>0</v>
      </c>
      <c r="P1172" s="7" t="str">
        <f>IF(Data6[[#This Row],[WO'#:]]="","Riley #","WO#")</f>
        <v>Riley #</v>
      </c>
      <c r="Q1172" s="7">
        <f>IFERROR(WEEKNUM(Data6[[#This Row],[Date:]]),"")</f>
        <v>26</v>
      </c>
      <c r="R1172" s="6">
        <f t="shared" si="54"/>
        <v>45466</v>
      </c>
      <c r="S1172" s="6">
        <f>Data6[[#This Row],[Week Start]]+7</f>
        <v>45473</v>
      </c>
      <c r="T1172" s="7" t="str">
        <f t="shared" si="55"/>
        <v>6/23/2024 - 6/30/2024</v>
      </c>
      <c r="U1172" s="7" t="str">
        <f t="shared" si="56"/>
        <v>Time Card</v>
      </c>
      <c r="V1172" s="8" t="str">
        <f>RIGHT(TEXT(Data6[[#This Row],[Date:]],"mmddyyyy"),4)</f>
        <v>2024</v>
      </c>
      <c r="W1172" s="8" t="str">
        <f>MID(TEXT(Data6[[#This Row],[Date:]],"mmddyyyy"),3,2)</f>
        <v>25</v>
      </c>
      <c r="X1172" s="8" t="str">
        <f>LEFT(TEXT(Data6[[#This Row],[Date:]],"mmddyyyy"),2)</f>
        <v>06</v>
      </c>
      <c r="Y1172" s="6">
        <f>DATE(Data6[[#This Row],[Year]],Data6[[#This Row],[Month]],Data6[[#This Row],[Day]])</f>
        <v>45468</v>
      </c>
    </row>
    <row r="1173" spans="1:25">
      <c r="A1173" s="5">
        <v>45468.407751967592</v>
      </c>
      <c r="B1173" s="7" t="s">
        <v>31</v>
      </c>
      <c r="C1173" s="6" t="s">
        <v>849</v>
      </c>
      <c r="D1173" s="7" t="s">
        <v>851</v>
      </c>
      <c r="E1173" s="8">
        <v>7</v>
      </c>
      <c r="F1173" s="7" t="s">
        <v>68</v>
      </c>
      <c r="G1173" s="7" t="s">
        <v>68</v>
      </c>
      <c r="H1173" s="7" t="s">
        <v>42</v>
      </c>
      <c r="I1173" s="7" t="s">
        <v>44</v>
      </c>
      <c r="J1173" s="19" t="str">
        <f>IFERROR(INDEX('Employee Info'!$C$3:$E$200,MATCH(Data6[[#This Row],[Name:]],'Employee Info'!$B$3:$B$200,0),MATCH(Data6[[#This Row],[Hours Type:]],'Employee Info'!$C$2:$E$2,0)),"")</f>
        <v/>
      </c>
      <c r="K1173" s="19" t="str">
        <f>IFERROR(INDEX('Employee Info'!$C$3:$J$200,MATCH(Data6[[#This Row],[Name:]],'Employee Info'!$B$3:$B$200,0),MATCH(Data6[[#Headers],[Truck]],'Employee Info'!$C$2:$J$2,0)),"")</f>
        <v/>
      </c>
      <c r="L1173" s="19" t="str">
        <f>IFERROR(INDEX('Employee Info'!$C$3:$J$200,MATCH(Data6[[#This Row],[Name:]],'Employee Info'!$B$3:$B$200,0),MATCH(Data6[[#Headers],[Phone]],'Employee Info'!$C$2:$J$2,0)),"")</f>
        <v/>
      </c>
      <c r="M1173" s="19" t="str">
        <f>IFERROR(INDEX('Employee Info'!$C$3:$J$200,MATCH(Data6[[#This Row],[Name:]],'Employee Info'!$B$3:$B$200,0),MATCH(Data6[[#Headers],[Tech]],'Employee Info'!$C$2:$J$2,0)),"")</f>
        <v/>
      </c>
      <c r="N1173" s="19" t="str">
        <f>IFERROR(INDEX('Employee Info'!$C$3:$J$200,MATCH(Data6[[#This Row],[Name:]],'Employee Info'!$B$3:$B$200,0),MATCH(Data6[[#Headers],[Other]],'Employee Info'!$C$2:$J$2,0)),"")</f>
        <v/>
      </c>
      <c r="O1173" s="19">
        <f>IFERROR((Data6[[#This Row],[Hours:]]*SUM(Data6[[#This Row],[Rate]:[Other]])),"")</f>
        <v>0</v>
      </c>
      <c r="P1173" s="7" t="str">
        <f>IF(Data6[[#This Row],[WO'#:]]="","Riley #","WO#")</f>
        <v>Riley #</v>
      </c>
      <c r="Q1173" s="7">
        <f>IFERROR(WEEKNUM(Data6[[#This Row],[Date:]]),"")</f>
        <v>26</v>
      </c>
      <c r="R1173" s="6">
        <f t="shared" si="54"/>
        <v>45466</v>
      </c>
      <c r="S1173" s="6">
        <f>Data6[[#This Row],[Week Start]]+7</f>
        <v>45473</v>
      </c>
      <c r="T1173" s="7" t="str">
        <f t="shared" si="55"/>
        <v>6/23/2024 - 6/30/2024</v>
      </c>
      <c r="U1173" s="7" t="str">
        <f t="shared" si="56"/>
        <v>Time Card</v>
      </c>
      <c r="V1173" s="8" t="str">
        <f>RIGHT(TEXT(Data6[[#This Row],[Date:]],"mmddyyyy"),4)</f>
        <v>2024</v>
      </c>
      <c r="W1173" s="8" t="str">
        <f>MID(TEXT(Data6[[#This Row],[Date:]],"mmddyyyy"),3,2)</f>
        <v>25</v>
      </c>
      <c r="X1173" s="8" t="str">
        <f>LEFT(TEXT(Data6[[#This Row],[Date:]],"mmddyyyy"),2)</f>
        <v>06</v>
      </c>
      <c r="Y1173" s="6">
        <f>DATE(Data6[[#This Row],[Year]],Data6[[#This Row],[Month]],Data6[[#This Row],[Day]])</f>
        <v>45468</v>
      </c>
    </row>
    <row r="1174" spans="1:25">
      <c r="A1174" s="5">
        <v>45468.407835879632</v>
      </c>
      <c r="B1174" s="7" t="s">
        <v>34</v>
      </c>
      <c r="C1174" s="6" t="s">
        <v>849</v>
      </c>
      <c r="D1174" s="7" t="s">
        <v>851</v>
      </c>
      <c r="E1174" s="8">
        <v>7</v>
      </c>
      <c r="F1174" s="7" t="s">
        <v>68</v>
      </c>
      <c r="G1174" s="7" t="s">
        <v>68</v>
      </c>
      <c r="H1174" s="7" t="s">
        <v>42</v>
      </c>
      <c r="I1174" s="7" t="s">
        <v>44</v>
      </c>
      <c r="J1174" s="19" t="str">
        <f>IFERROR(INDEX('Employee Info'!$C$3:$E$200,MATCH(Data6[[#This Row],[Name:]],'Employee Info'!$B$3:$B$200,0),MATCH(Data6[[#This Row],[Hours Type:]],'Employee Info'!$C$2:$E$2,0)),"")</f>
        <v/>
      </c>
      <c r="K1174" s="19" t="str">
        <f>IFERROR(INDEX('Employee Info'!$C$3:$J$200,MATCH(Data6[[#This Row],[Name:]],'Employee Info'!$B$3:$B$200,0),MATCH(Data6[[#Headers],[Truck]],'Employee Info'!$C$2:$J$2,0)),"")</f>
        <v/>
      </c>
      <c r="L1174" s="19" t="str">
        <f>IFERROR(INDEX('Employee Info'!$C$3:$J$200,MATCH(Data6[[#This Row],[Name:]],'Employee Info'!$B$3:$B$200,0),MATCH(Data6[[#Headers],[Phone]],'Employee Info'!$C$2:$J$2,0)),"")</f>
        <v/>
      </c>
      <c r="M1174" s="19" t="str">
        <f>IFERROR(INDEX('Employee Info'!$C$3:$J$200,MATCH(Data6[[#This Row],[Name:]],'Employee Info'!$B$3:$B$200,0),MATCH(Data6[[#Headers],[Tech]],'Employee Info'!$C$2:$J$2,0)),"")</f>
        <v/>
      </c>
      <c r="N1174" s="19" t="str">
        <f>IFERROR(INDEX('Employee Info'!$C$3:$J$200,MATCH(Data6[[#This Row],[Name:]],'Employee Info'!$B$3:$B$200,0),MATCH(Data6[[#Headers],[Other]],'Employee Info'!$C$2:$J$2,0)),"")</f>
        <v/>
      </c>
      <c r="O1174" s="19">
        <f>IFERROR((Data6[[#This Row],[Hours:]]*SUM(Data6[[#This Row],[Rate]:[Other]])),"")</f>
        <v>0</v>
      </c>
      <c r="P1174" s="7" t="str">
        <f>IF(Data6[[#This Row],[WO'#:]]="","Riley #","WO#")</f>
        <v>Riley #</v>
      </c>
      <c r="Q1174" s="7">
        <f>IFERROR(WEEKNUM(Data6[[#This Row],[Date:]]),"")</f>
        <v>26</v>
      </c>
      <c r="R1174" s="6">
        <f t="shared" si="54"/>
        <v>45466</v>
      </c>
      <c r="S1174" s="6">
        <f>Data6[[#This Row],[Week Start]]+7</f>
        <v>45473</v>
      </c>
      <c r="T1174" s="7" t="str">
        <f t="shared" si="55"/>
        <v>6/23/2024 - 6/30/2024</v>
      </c>
      <c r="U1174" s="7" t="str">
        <f t="shared" si="56"/>
        <v>Time Card</v>
      </c>
      <c r="V1174" s="8" t="str">
        <f>RIGHT(TEXT(Data6[[#This Row],[Date:]],"mmddyyyy"),4)</f>
        <v>2024</v>
      </c>
      <c r="W1174" s="8" t="str">
        <f>MID(TEXT(Data6[[#This Row],[Date:]],"mmddyyyy"),3,2)</f>
        <v>25</v>
      </c>
      <c r="X1174" s="8" t="str">
        <f>LEFT(TEXT(Data6[[#This Row],[Date:]],"mmddyyyy"),2)</f>
        <v>06</v>
      </c>
      <c r="Y1174" s="6">
        <f>DATE(Data6[[#This Row],[Year]],Data6[[#This Row],[Month]],Data6[[#This Row],[Day]])</f>
        <v>45468</v>
      </c>
    </row>
    <row r="1175" spans="1:25">
      <c r="A1175" s="5">
        <v>45468.582270023151</v>
      </c>
      <c r="B1175" s="7" t="s">
        <v>35</v>
      </c>
      <c r="C1175" s="6" t="s">
        <v>849</v>
      </c>
      <c r="D1175" s="7" t="s">
        <v>851</v>
      </c>
      <c r="E1175" s="8">
        <v>8</v>
      </c>
      <c r="F1175" s="7" t="s">
        <v>68</v>
      </c>
      <c r="G1175" s="7" t="s">
        <v>68</v>
      </c>
      <c r="H1175" s="7" t="s">
        <v>42</v>
      </c>
      <c r="I1175" s="7" t="s">
        <v>44</v>
      </c>
      <c r="J1175" s="19" t="str">
        <f>IFERROR(INDEX('Employee Info'!$C$3:$E$200,MATCH(Data6[[#This Row],[Name:]],'Employee Info'!$B$3:$B$200,0),MATCH(Data6[[#This Row],[Hours Type:]],'Employee Info'!$C$2:$E$2,0)),"")</f>
        <v/>
      </c>
      <c r="K1175" s="19" t="str">
        <f>IFERROR(INDEX('Employee Info'!$C$3:$J$200,MATCH(Data6[[#This Row],[Name:]],'Employee Info'!$B$3:$B$200,0),MATCH(Data6[[#Headers],[Truck]],'Employee Info'!$C$2:$J$2,0)),"")</f>
        <v/>
      </c>
      <c r="L1175" s="19" t="str">
        <f>IFERROR(INDEX('Employee Info'!$C$3:$J$200,MATCH(Data6[[#This Row],[Name:]],'Employee Info'!$B$3:$B$200,0),MATCH(Data6[[#Headers],[Phone]],'Employee Info'!$C$2:$J$2,0)),"")</f>
        <v/>
      </c>
      <c r="M1175" s="19" t="str">
        <f>IFERROR(INDEX('Employee Info'!$C$3:$J$200,MATCH(Data6[[#This Row],[Name:]],'Employee Info'!$B$3:$B$200,0),MATCH(Data6[[#Headers],[Tech]],'Employee Info'!$C$2:$J$2,0)),"")</f>
        <v/>
      </c>
      <c r="N1175" s="19" t="str">
        <f>IFERROR(INDEX('Employee Info'!$C$3:$J$200,MATCH(Data6[[#This Row],[Name:]],'Employee Info'!$B$3:$B$200,0),MATCH(Data6[[#Headers],[Other]],'Employee Info'!$C$2:$J$2,0)),"")</f>
        <v/>
      </c>
      <c r="O1175" s="19">
        <f>IFERROR((Data6[[#This Row],[Hours:]]*SUM(Data6[[#This Row],[Rate]:[Other]])),"")</f>
        <v>0</v>
      </c>
      <c r="P1175" s="7" t="str">
        <f>IF(Data6[[#This Row],[WO'#:]]="","Riley #","WO#")</f>
        <v>Riley #</v>
      </c>
      <c r="Q1175" s="7">
        <f>IFERROR(WEEKNUM(Data6[[#This Row],[Date:]]),"")</f>
        <v>26</v>
      </c>
      <c r="R1175" s="6">
        <f t="shared" si="54"/>
        <v>45466</v>
      </c>
      <c r="S1175" s="6">
        <f>Data6[[#This Row],[Week Start]]+7</f>
        <v>45473</v>
      </c>
      <c r="T1175" s="7" t="str">
        <f t="shared" si="55"/>
        <v>6/23/2024 - 6/30/2024</v>
      </c>
      <c r="U1175" s="7" t="str">
        <f t="shared" si="56"/>
        <v>Time Card</v>
      </c>
      <c r="V1175" s="8" t="str">
        <f>RIGHT(TEXT(Data6[[#This Row],[Date:]],"mmddyyyy"),4)</f>
        <v>2024</v>
      </c>
      <c r="W1175" s="8" t="str">
        <f>MID(TEXT(Data6[[#This Row],[Date:]],"mmddyyyy"),3,2)</f>
        <v>25</v>
      </c>
      <c r="X1175" s="8" t="str">
        <f>LEFT(TEXT(Data6[[#This Row],[Date:]],"mmddyyyy"),2)</f>
        <v>06</v>
      </c>
      <c r="Y1175" s="6">
        <f>DATE(Data6[[#This Row],[Year]],Data6[[#This Row],[Month]],Data6[[#This Row],[Day]])</f>
        <v>45468</v>
      </c>
    </row>
    <row r="1176" spans="1:25">
      <c r="A1176" s="5">
        <v>45468.582362615743</v>
      </c>
      <c r="B1176" s="7" t="s">
        <v>23</v>
      </c>
      <c r="C1176" s="6" t="s">
        <v>849</v>
      </c>
      <c r="D1176" s="7" t="s">
        <v>851</v>
      </c>
      <c r="E1176" s="8">
        <v>8</v>
      </c>
      <c r="F1176" s="7" t="s">
        <v>68</v>
      </c>
      <c r="G1176" s="7" t="s">
        <v>68</v>
      </c>
      <c r="H1176" s="7" t="s">
        <v>42</v>
      </c>
      <c r="I1176" s="7" t="s">
        <v>44</v>
      </c>
      <c r="J1176" s="19" t="str">
        <f>IFERROR(INDEX('Employee Info'!$C$3:$E$200,MATCH(Data6[[#This Row],[Name:]],'Employee Info'!$B$3:$B$200,0),MATCH(Data6[[#This Row],[Hours Type:]],'Employee Info'!$C$2:$E$2,0)),"")</f>
        <v/>
      </c>
      <c r="K1176" s="19" t="str">
        <f>IFERROR(INDEX('Employee Info'!$C$3:$J$200,MATCH(Data6[[#This Row],[Name:]],'Employee Info'!$B$3:$B$200,0),MATCH(Data6[[#Headers],[Truck]],'Employee Info'!$C$2:$J$2,0)),"")</f>
        <v/>
      </c>
      <c r="L1176" s="19" t="str">
        <f>IFERROR(INDEX('Employee Info'!$C$3:$J$200,MATCH(Data6[[#This Row],[Name:]],'Employee Info'!$B$3:$B$200,0),MATCH(Data6[[#Headers],[Phone]],'Employee Info'!$C$2:$J$2,0)),"")</f>
        <v/>
      </c>
      <c r="M1176" s="19" t="str">
        <f>IFERROR(INDEX('Employee Info'!$C$3:$J$200,MATCH(Data6[[#This Row],[Name:]],'Employee Info'!$B$3:$B$200,0),MATCH(Data6[[#Headers],[Tech]],'Employee Info'!$C$2:$J$2,0)),"")</f>
        <v/>
      </c>
      <c r="N1176" s="19" t="str">
        <f>IFERROR(INDEX('Employee Info'!$C$3:$J$200,MATCH(Data6[[#This Row],[Name:]],'Employee Info'!$B$3:$B$200,0),MATCH(Data6[[#Headers],[Other]],'Employee Info'!$C$2:$J$2,0)),"")</f>
        <v/>
      </c>
      <c r="O1176" s="19">
        <f>IFERROR((Data6[[#This Row],[Hours:]]*SUM(Data6[[#This Row],[Rate]:[Other]])),"")</f>
        <v>0</v>
      </c>
      <c r="P1176" s="7" t="str">
        <f>IF(Data6[[#This Row],[WO'#:]]="","Riley #","WO#")</f>
        <v>Riley #</v>
      </c>
      <c r="Q1176" s="7">
        <f>IFERROR(WEEKNUM(Data6[[#This Row],[Date:]]),"")</f>
        <v>26</v>
      </c>
      <c r="R1176" s="6">
        <f t="shared" si="54"/>
        <v>45466</v>
      </c>
      <c r="S1176" s="6">
        <f>Data6[[#This Row],[Week Start]]+7</f>
        <v>45473</v>
      </c>
      <c r="T1176" s="7" t="str">
        <f t="shared" si="55"/>
        <v>6/23/2024 - 6/30/2024</v>
      </c>
      <c r="U1176" s="7" t="str">
        <f t="shared" si="56"/>
        <v>Time Card</v>
      </c>
      <c r="V1176" s="8" t="str">
        <f>RIGHT(TEXT(Data6[[#This Row],[Date:]],"mmddyyyy"),4)</f>
        <v>2024</v>
      </c>
      <c r="W1176" s="8" t="str">
        <f>MID(TEXT(Data6[[#This Row],[Date:]],"mmddyyyy"),3,2)</f>
        <v>25</v>
      </c>
      <c r="X1176" s="8" t="str">
        <f>LEFT(TEXT(Data6[[#This Row],[Date:]],"mmddyyyy"),2)</f>
        <v>06</v>
      </c>
      <c r="Y1176" s="6">
        <f>DATE(Data6[[#This Row],[Year]],Data6[[#This Row],[Month]],Data6[[#This Row],[Day]])</f>
        <v>45468</v>
      </c>
    </row>
    <row r="1177" spans="1:25">
      <c r="A1177" s="5">
        <v>45471.430167245373</v>
      </c>
      <c r="B1177" s="7" t="s">
        <v>66</v>
      </c>
      <c r="C1177" s="6" t="s">
        <v>849</v>
      </c>
      <c r="D1177" s="7" t="s">
        <v>848</v>
      </c>
      <c r="E1177" s="8">
        <v>2</v>
      </c>
      <c r="F1177" s="7" t="s">
        <v>68</v>
      </c>
      <c r="G1177" s="7" t="s">
        <v>68</v>
      </c>
      <c r="H1177" s="7" t="s">
        <v>42</v>
      </c>
      <c r="I1177" s="7" t="s">
        <v>44</v>
      </c>
      <c r="J1177" s="19" t="str">
        <f>IFERROR(INDEX('Employee Info'!$C$3:$E$200,MATCH(Data6[[#This Row],[Name:]],'Employee Info'!$B$3:$B$200,0),MATCH(Data6[[#This Row],[Hours Type:]],'Employee Info'!$C$2:$E$2,0)),"")</f>
        <v/>
      </c>
      <c r="K1177" s="19" t="str">
        <f>IFERROR(INDEX('Employee Info'!$C$3:$J$200,MATCH(Data6[[#This Row],[Name:]],'Employee Info'!$B$3:$B$200,0),MATCH(Data6[[#Headers],[Truck]],'Employee Info'!$C$2:$J$2,0)),"")</f>
        <v/>
      </c>
      <c r="L1177" s="19" t="str">
        <f>IFERROR(INDEX('Employee Info'!$C$3:$J$200,MATCH(Data6[[#This Row],[Name:]],'Employee Info'!$B$3:$B$200,0),MATCH(Data6[[#Headers],[Phone]],'Employee Info'!$C$2:$J$2,0)),"")</f>
        <v/>
      </c>
      <c r="M1177" s="19" t="str">
        <f>IFERROR(INDEX('Employee Info'!$C$3:$J$200,MATCH(Data6[[#This Row],[Name:]],'Employee Info'!$B$3:$B$200,0),MATCH(Data6[[#Headers],[Tech]],'Employee Info'!$C$2:$J$2,0)),"")</f>
        <v/>
      </c>
      <c r="N1177" s="19" t="str">
        <f>IFERROR(INDEX('Employee Info'!$C$3:$J$200,MATCH(Data6[[#This Row],[Name:]],'Employee Info'!$B$3:$B$200,0),MATCH(Data6[[#Headers],[Other]],'Employee Info'!$C$2:$J$2,0)),"")</f>
        <v/>
      </c>
      <c r="O1177" s="19">
        <f>IFERROR((Data6[[#This Row],[Hours:]]*SUM(Data6[[#This Row],[Rate]:[Other]])),"")</f>
        <v>0</v>
      </c>
      <c r="P1177" s="7" t="str">
        <f>IF(Data6[[#This Row],[WO'#:]]="","Riley #","WO#")</f>
        <v>Riley #</v>
      </c>
      <c r="Q1177" s="7">
        <f>IFERROR(WEEKNUM(Data6[[#This Row],[Date:]]),"")</f>
        <v>26</v>
      </c>
      <c r="R1177" s="6">
        <f t="shared" si="54"/>
        <v>45466</v>
      </c>
      <c r="S1177" s="6">
        <f>Data6[[#This Row],[Week Start]]+7</f>
        <v>45473</v>
      </c>
      <c r="T1177" s="7" t="str">
        <f t="shared" si="55"/>
        <v>6/23/2024 - 6/30/2024</v>
      </c>
      <c r="U1177" s="7" t="str">
        <f t="shared" si="56"/>
        <v>Time Card</v>
      </c>
      <c r="V1177" s="8" t="str">
        <f>RIGHT(TEXT(Data6[[#This Row],[Date:]],"mmddyyyy"),4)</f>
        <v>2024</v>
      </c>
      <c r="W1177" s="8" t="str">
        <f>MID(TEXT(Data6[[#This Row],[Date:]],"mmddyyyy"),3,2)</f>
        <v>25</v>
      </c>
      <c r="X1177" s="8" t="str">
        <f>LEFT(TEXT(Data6[[#This Row],[Date:]],"mmddyyyy"),2)</f>
        <v>06</v>
      </c>
      <c r="Y1177" s="6">
        <f>DATE(Data6[[#This Row],[Year]],Data6[[#This Row],[Month]],Data6[[#This Row],[Day]])</f>
        <v>45468</v>
      </c>
    </row>
    <row r="1178" spans="1:25">
      <c r="A1178" s="5">
        <v>45471.443174189815</v>
      </c>
      <c r="B1178" s="7" t="s">
        <v>66</v>
      </c>
      <c r="C1178" s="6" t="s">
        <v>853</v>
      </c>
      <c r="D1178" s="7" t="s">
        <v>854</v>
      </c>
      <c r="E1178" s="8">
        <v>4</v>
      </c>
      <c r="F1178" s="7">
        <v>6984733</v>
      </c>
      <c r="G1178" s="7" t="s">
        <v>68</v>
      </c>
      <c r="H1178" s="7" t="s">
        <v>756</v>
      </c>
      <c r="I1178" s="7" t="s">
        <v>44</v>
      </c>
      <c r="J1178" s="19" t="str">
        <f>IFERROR(INDEX('Employee Info'!$C$3:$E$200,MATCH(Data6[[#This Row],[Name:]],'Employee Info'!$B$3:$B$200,0),MATCH(Data6[[#This Row],[Hours Type:]],'Employee Info'!$C$2:$E$2,0)),"")</f>
        <v/>
      </c>
      <c r="K1178" s="19" t="str">
        <f>IFERROR(INDEX('Employee Info'!$C$3:$J$200,MATCH(Data6[[#This Row],[Name:]],'Employee Info'!$B$3:$B$200,0),MATCH(Data6[[#Headers],[Truck]],'Employee Info'!$C$2:$J$2,0)),"")</f>
        <v/>
      </c>
      <c r="L1178" s="19" t="str">
        <f>IFERROR(INDEX('Employee Info'!$C$3:$J$200,MATCH(Data6[[#This Row],[Name:]],'Employee Info'!$B$3:$B$200,0),MATCH(Data6[[#Headers],[Phone]],'Employee Info'!$C$2:$J$2,0)),"")</f>
        <v/>
      </c>
      <c r="M1178" s="19" t="str">
        <f>IFERROR(INDEX('Employee Info'!$C$3:$J$200,MATCH(Data6[[#This Row],[Name:]],'Employee Info'!$B$3:$B$200,0),MATCH(Data6[[#Headers],[Tech]],'Employee Info'!$C$2:$J$2,0)),"")</f>
        <v/>
      </c>
      <c r="N1178" s="19" t="str">
        <f>IFERROR(INDEX('Employee Info'!$C$3:$J$200,MATCH(Data6[[#This Row],[Name:]],'Employee Info'!$B$3:$B$200,0),MATCH(Data6[[#Headers],[Other]],'Employee Info'!$C$2:$J$2,0)),"")</f>
        <v/>
      </c>
      <c r="O1178" s="19">
        <f>IFERROR((Data6[[#This Row],[Hours:]]*SUM(Data6[[#This Row],[Rate]:[Other]])),"")</f>
        <v>0</v>
      </c>
      <c r="P1178" s="7" t="str">
        <f>IF(Data6[[#This Row],[WO'#:]]="","Riley #","WO#")</f>
        <v>WO#</v>
      </c>
      <c r="Q1178" s="7">
        <f>IFERROR(WEEKNUM(Data6[[#This Row],[Date:]]),"")</f>
        <v>26</v>
      </c>
      <c r="R1178" s="6">
        <f t="shared" si="54"/>
        <v>45466</v>
      </c>
      <c r="S1178" s="6">
        <f>Data6[[#This Row],[Week Start]]+7</f>
        <v>45473</v>
      </c>
      <c r="T1178" s="7" t="str">
        <f t="shared" si="55"/>
        <v>6/23/2024 - 6/30/2024</v>
      </c>
      <c r="U1178" s="7" t="str">
        <f t="shared" si="56"/>
        <v>Time Card</v>
      </c>
      <c r="V1178" s="8" t="str">
        <f>RIGHT(TEXT(Data6[[#This Row],[Date:]],"mmddyyyy"),4)</f>
        <v>2024</v>
      </c>
      <c r="W1178" s="8" t="str">
        <f>MID(TEXT(Data6[[#This Row],[Date:]],"mmddyyyy"),3,2)</f>
        <v>26</v>
      </c>
      <c r="X1178" s="8" t="str">
        <f>LEFT(TEXT(Data6[[#This Row],[Date:]],"mmddyyyy"),2)</f>
        <v>06</v>
      </c>
      <c r="Y1178" s="6">
        <f>DATE(Data6[[#This Row],[Year]],Data6[[#This Row],[Month]],Data6[[#This Row],[Day]])</f>
        <v>45469</v>
      </c>
    </row>
    <row r="1179" spans="1:25">
      <c r="A1179" s="5">
        <v>45485.482128819443</v>
      </c>
      <c r="B1179" s="7" t="s">
        <v>76</v>
      </c>
      <c r="C1179" s="6" t="s">
        <v>853</v>
      </c>
      <c r="D1179" s="7" t="s">
        <v>156</v>
      </c>
      <c r="E1179" s="8">
        <v>1</v>
      </c>
      <c r="F1179" s="7">
        <v>6984733</v>
      </c>
      <c r="G1179" s="7" t="s">
        <v>68</v>
      </c>
      <c r="H1179" s="7" t="s">
        <v>756</v>
      </c>
      <c r="I1179" s="7" t="s">
        <v>44</v>
      </c>
      <c r="J1179" s="19" t="str">
        <f>IFERROR(INDEX('Employee Info'!$C$3:$E$200,MATCH(Data6[[#This Row],[Name:]],'Employee Info'!$B$3:$B$200,0),MATCH(Data6[[#This Row],[Hours Type:]],'Employee Info'!$C$2:$E$2,0)),"")</f>
        <v/>
      </c>
      <c r="K1179" s="19" t="str">
        <f>IFERROR(INDEX('Employee Info'!$C$3:$J$200,MATCH(Data6[[#This Row],[Name:]],'Employee Info'!$B$3:$B$200,0),MATCH(Data6[[#Headers],[Truck]],'Employee Info'!$C$2:$J$2,0)),"")</f>
        <v/>
      </c>
      <c r="L1179" s="19" t="str">
        <f>IFERROR(INDEX('Employee Info'!$C$3:$J$200,MATCH(Data6[[#This Row],[Name:]],'Employee Info'!$B$3:$B$200,0),MATCH(Data6[[#Headers],[Phone]],'Employee Info'!$C$2:$J$2,0)),"")</f>
        <v/>
      </c>
      <c r="M1179" s="19" t="str">
        <f>IFERROR(INDEX('Employee Info'!$C$3:$J$200,MATCH(Data6[[#This Row],[Name:]],'Employee Info'!$B$3:$B$200,0),MATCH(Data6[[#Headers],[Tech]],'Employee Info'!$C$2:$J$2,0)),"")</f>
        <v/>
      </c>
      <c r="N1179" s="19" t="str">
        <f>IFERROR(INDEX('Employee Info'!$C$3:$J$200,MATCH(Data6[[#This Row],[Name:]],'Employee Info'!$B$3:$B$200,0),MATCH(Data6[[#Headers],[Other]],'Employee Info'!$C$2:$J$2,0)),"")</f>
        <v/>
      </c>
      <c r="O1179" s="19">
        <f>IFERROR((Data6[[#This Row],[Hours:]]*SUM(Data6[[#This Row],[Rate]:[Other]])),"")</f>
        <v>0</v>
      </c>
      <c r="P1179" s="7" t="str">
        <f>IF(Data6[[#This Row],[WO'#:]]="","Riley #","WO#")</f>
        <v>WO#</v>
      </c>
      <c r="Q1179" s="7">
        <f>IFERROR(WEEKNUM(Data6[[#This Row],[Date:]]),"")</f>
        <v>26</v>
      </c>
      <c r="R1179" s="6">
        <f t="shared" si="54"/>
        <v>45466</v>
      </c>
      <c r="S1179" s="6">
        <f>Data6[[#This Row],[Week Start]]+7</f>
        <v>45473</v>
      </c>
      <c r="T1179" s="7" t="str">
        <f t="shared" si="55"/>
        <v>6/23/2024 - 6/30/2024</v>
      </c>
      <c r="U1179" s="7" t="str">
        <f t="shared" si="56"/>
        <v>Time Card</v>
      </c>
      <c r="V1179" s="8" t="str">
        <f>RIGHT(TEXT(Data6[[#This Row],[Date:]],"mmddyyyy"),4)</f>
        <v>2024</v>
      </c>
      <c r="W1179" s="8" t="str">
        <f>MID(TEXT(Data6[[#This Row],[Date:]],"mmddyyyy"),3,2)</f>
        <v>26</v>
      </c>
      <c r="X1179" s="8" t="str">
        <f>LEFT(TEXT(Data6[[#This Row],[Date:]],"mmddyyyy"),2)</f>
        <v>06</v>
      </c>
      <c r="Y1179" s="6">
        <f>DATE(Data6[[#This Row],[Year]],Data6[[#This Row],[Month]],Data6[[#This Row],[Day]])</f>
        <v>45469</v>
      </c>
    </row>
    <row r="1180" spans="1:25">
      <c r="A1180" s="5">
        <v>45471.428552777776</v>
      </c>
      <c r="B1180" s="7" t="s">
        <v>66</v>
      </c>
      <c r="C1180" s="6" t="s">
        <v>853</v>
      </c>
      <c r="D1180" s="7" t="s">
        <v>847</v>
      </c>
      <c r="E1180" s="8">
        <v>1</v>
      </c>
      <c r="F1180" s="7" t="s">
        <v>68</v>
      </c>
      <c r="G1180" s="7" t="s">
        <v>68</v>
      </c>
      <c r="H1180" s="7" t="s">
        <v>808</v>
      </c>
      <c r="I1180" s="7" t="s">
        <v>44</v>
      </c>
      <c r="J1180" s="19" t="str">
        <f>IFERROR(INDEX('Employee Info'!$C$3:$E$200,MATCH(Data6[[#This Row],[Name:]],'Employee Info'!$B$3:$B$200,0),MATCH(Data6[[#This Row],[Hours Type:]],'Employee Info'!$C$2:$E$2,0)),"")</f>
        <v/>
      </c>
      <c r="K1180" s="19" t="str">
        <f>IFERROR(INDEX('Employee Info'!$C$3:$J$200,MATCH(Data6[[#This Row],[Name:]],'Employee Info'!$B$3:$B$200,0),MATCH(Data6[[#Headers],[Truck]],'Employee Info'!$C$2:$J$2,0)),"")</f>
        <v/>
      </c>
      <c r="L1180" s="19" t="str">
        <f>IFERROR(INDEX('Employee Info'!$C$3:$J$200,MATCH(Data6[[#This Row],[Name:]],'Employee Info'!$B$3:$B$200,0),MATCH(Data6[[#Headers],[Phone]],'Employee Info'!$C$2:$J$2,0)),"")</f>
        <v/>
      </c>
      <c r="M1180" s="19" t="str">
        <f>IFERROR(INDEX('Employee Info'!$C$3:$J$200,MATCH(Data6[[#This Row],[Name:]],'Employee Info'!$B$3:$B$200,0),MATCH(Data6[[#Headers],[Tech]],'Employee Info'!$C$2:$J$2,0)),"")</f>
        <v/>
      </c>
      <c r="N1180" s="19" t="str">
        <f>IFERROR(INDEX('Employee Info'!$C$3:$J$200,MATCH(Data6[[#This Row],[Name:]],'Employee Info'!$B$3:$B$200,0),MATCH(Data6[[#Headers],[Other]],'Employee Info'!$C$2:$J$2,0)),"")</f>
        <v/>
      </c>
      <c r="O1180" s="19">
        <f>IFERROR((Data6[[#This Row],[Hours:]]*SUM(Data6[[#This Row],[Rate]:[Other]])),"")</f>
        <v>0</v>
      </c>
      <c r="P1180" s="7" t="str">
        <f>IF(Data6[[#This Row],[WO'#:]]="","Riley #","WO#")</f>
        <v>Riley #</v>
      </c>
      <c r="Q1180" s="7">
        <f>IFERROR(WEEKNUM(Data6[[#This Row],[Date:]]),"")</f>
        <v>26</v>
      </c>
      <c r="R1180" s="6">
        <f t="shared" si="54"/>
        <v>45466</v>
      </c>
      <c r="S1180" s="6">
        <f>Data6[[#This Row],[Week Start]]+7</f>
        <v>45473</v>
      </c>
      <c r="T1180" s="7" t="str">
        <f t="shared" si="55"/>
        <v>6/23/2024 - 6/30/2024</v>
      </c>
      <c r="U1180" s="7" t="str">
        <f t="shared" si="56"/>
        <v>Time Card</v>
      </c>
      <c r="V1180" s="8" t="str">
        <f>RIGHT(TEXT(Data6[[#This Row],[Date:]],"mmddyyyy"),4)</f>
        <v>2024</v>
      </c>
      <c r="W1180" s="8" t="str">
        <f>MID(TEXT(Data6[[#This Row],[Date:]],"mmddyyyy"),3,2)</f>
        <v>26</v>
      </c>
      <c r="X1180" s="8" t="str">
        <f>LEFT(TEXT(Data6[[#This Row],[Date:]],"mmddyyyy"),2)</f>
        <v>06</v>
      </c>
      <c r="Y1180" s="6">
        <f>DATE(Data6[[#This Row],[Year]],Data6[[#This Row],[Month]],Data6[[#This Row],[Day]])</f>
        <v>45469</v>
      </c>
    </row>
    <row r="1181" spans="1:25">
      <c r="A1181" s="5">
        <v>45471.439914467592</v>
      </c>
      <c r="B1181" s="7" t="s">
        <v>66</v>
      </c>
      <c r="C1181" s="6" t="s">
        <v>853</v>
      </c>
      <c r="D1181" s="7" t="s">
        <v>811</v>
      </c>
      <c r="E1181" s="8">
        <v>1</v>
      </c>
      <c r="F1181" s="7" t="s">
        <v>68</v>
      </c>
      <c r="G1181" s="7" t="s">
        <v>68</v>
      </c>
      <c r="H1181" s="7" t="s">
        <v>763</v>
      </c>
      <c r="I1181" s="7" t="s">
        <v>44</v>
      </c>
      <c r="J1181" s="19" t="str">
        <f>IFERROR(INDEX('Employee Info'!$C$3:$E$200,MATCH(Data6[[#This Row],[Name:]],'Employee Info'!$B$3:$B$200,0),MATCH(Data6[[#This Row],[Hours Type:]],'Employee Info'!$C$2:$E$2,0)),"")</f>
        <v/>
      </c>
      <c r="K1181" s="19" t="str">
        <f>IFERROR(INDEX('Employee Info'!$C$3:$J$200,MATCH(Data6[[#This Row],[Name:]],'Employee Info'!$B$3:$B$200,0),MATCH(Data6[[#Headers],[Truck]],'Employee Info'!$C$2:$J$2,0)),"")</f>
        <v/>
      </c>
      <c r="L1181" s="19" t="str">
        <f>IFERROR(INDEX('Employee Info'!$C$3:$J$200,MATCH(Data6[[#This Row],[Name:]],'Employee Info'!$B$3:$B$200,0),MATCH(Data6[[#Headers],[Phone]],'Employee Info'!$C$2:$J$2,0)),"")</f>
        <v/>
      </c>
      <c r="M1181" s="19" t="str">
        <f>IFERROR(INDEX('Employee Info'!$C$3:$J$200,MATCH(Data6[[#This Row],[Name:]],'Employee Info'!$B$3:$B$200,0),MATCH(Data6[[#Headers],[Tech]],'Employee Info'!$C$2:$J$2,0)),"")</f>
        <v/>
      </c>
      <c r="N1181" s="19" t="str">
        <f>IFERROR(INDEX('Employee Info'!$C$3:$J$200,MATCH(Data6[[#This Row],[Name:]],'Employee Info'!$B$3:$B$200,0),MATCH(Data6[[#Headers],[Other]],'Employee Info'!$C$2:$J$2,0)),"")</f>
        <v/>
      </c>
      <c r="O1181" s="19">
        <f>IFERROR((Data6[[#This Row],[Hours:]]*SUM(Data6[[#This Row],[Rate]:[Other]])),"")</f>
        <v>0</v>
      </c>
      <c r="P1181" s="7" t="str">
        <f>IF(Data6[[#This Row],[WO'#:]]="","Riley #","WO#")</f>
        <v>Riley #</v>
      </c>
      <c r="Q1181" s="7">
        <f>IFERROR(WEEKNUM(Data6[[#This Row],[Date:]]),"")</f>
        <v>26</v>
      </c>
      <c r="R1181" s="6">
        <f t="shared" si="54"/>
        <v>45466</v>
      </c>
      <c r="S1181" s="6">
        <f>Data6[[#This Row],[Week Start]]+7</f>
        <v>45473</v>
      </c>
      <c r="T1181" s="7" t="str">
        <f t="shared" si="55"/>
        <v>6/23/2024 - 6/30/2024</v>
      </c>
      <c r="U1181" s="7" t="str">
        <f t="shared" si="56"/>
        <v>Time Card</v>
      </c>
      <c r="V1181" s="8" t="str">
        <f>RIGHT(TEXT(Data6[[#This Row],[Date:]],"mmddyyyy"),4)</f>
        <v>2024</v>
      </c>
      <c r="W1181" s="8" t="str">
        <f>MID(TEXT(Data6[[#This Row],[Date:]],"mmddyyyy"),3,2)</f>
        <v>26</v>
      </c>
      <c r="X1181" s="8" t="str">
        <f>LEFT(TEXT(Data6[[#This Row],[Date:]],"mmddyyyy"),2)</f>
        <v>06</v>
      </c>
      <c r="Y1181" s="6">
        <f>DATE(Data6[[#This Row],[Year]],Data6[[#This Row],[Month]],Data6[[#This Row],[Day]])</f>
        <v>45469</v>
      </c>
    </row>
    <row r="1182" spans="1:25">
      <c r="A1182" s="5">
        <v>45469.580125</v>
      </c>
      <c r="B1182" s="7" t="s">
        <v>31</v>
      </c>
      <c r="C1182" s="6" t="s">
        <v>853</v>
      </c>
      <c r="D1182" s="7" t="s">
        <v>851</v>
      </c>
      <c r="E1182" s="8">
        <v>8</v>
      </c>
      <c r="F1182" s="7" t="s">
        <v>68</v>
      </c>
      <c r="G1182" s="7" t="s">
        <v>68</v>
      </c>
      <c r="H1182" s="7" t="s">
        <v>42</v>
      </c>
      <c r="I1182" s="7" t="s">
        <v>44</v>
      </c>
      <c r="J1182" s="19" t="str">
        <f>IFERROR(INDEX('Employee Info'!$C$3:$E$200,MATCH(Data6[[#This Row],[Name:]],'Employee Info'!$B$3:$B$200,0),MATCH(Data6[[#This Row],[Hours Type:]],'Employee Info'!$C$2:$E$2,0)),"")</f>
        <v/>
      </c>
      <c r="K1182" s="19" t="str">
        <f>IFERROR(INDEX('Employee Info'!$C$3:$J$200,MATCH(Data6[[#This Row],[Name:]],'Employee Info'!$B$3:$B$200,0),MATCH(Data6[[#Headers],[Truck]],'Employee Info'!$C$2:$J$2,0)),"")</f>
        <v/>
      </c>
      <c r="L1182" s="19" t="str">
        <f>IFERROR(INDEX('Employee Info'!$C$3:$J$200,MATCH(Data6[[#This Row],[Name:]],'Employee Info'!$B$3:$B$200,0),MATCH(Data6[[#Headers],[Phone]],'Employee Info'!$C$2:$J$2,0)),"")</f>
        <v/>
      </c>
      <c r="M1182" s="19" t="str">
        <f>IFERROR(INDEX('Employee Info'!$C$3:$J$200,MATCH(Data6[[#This Row],[Name:]],'Employee Info'!$B$3:$B$200,0),MATCH(Data6[[#Headers],[Tech]],'Employee Info'!$C$2:$J$2,0)),"")</f>
        <v/>
      </c>
      <c r="N1182" s="19" t="str">
        <f>IFERROR(INDEX('Employee Info'!$C$3:$J$200,MATCH(Data6[[#This Row],[Name:]],'Employee Info'!$B$3:$B$200,0),MATCH(Data6[[#Headers],[Other]],'Employee Info'!$C$2:$J$2,0)),"")</f>
        <v/>
      </c>
      <c r="O1182" s="19">
        <f>IFERROR((Data6[[#This Row],[Hours:]]*SUM(Data6[[#This Row],[Rate]:[Other]])),"")</f>
        <v>0</v>
      </c>
      <c r="P1182" s="7" t="str">
        <f>IF(Data6[[#This Row],[WO'#:]]="","Riley #","WO#")</f>
        <v>Riley #</v>
      </c>
      <c r="Q1182" s="7">
        <f>IFERROR(WEEKNUM(Data6[[#This Row],[Date:]]),"")</f>
        <v>26</v>
      </c>
      <c r="R1182" s="6">
        <f t="shared" si="54"/>
        <v>45466</v>
      </c>
      <c r="S1182" s="6">
        <f>Data6[[#This Row],[Week Start]]+7</f>
        <v>45473</v>
      </c>
      <c r="T1182" s="7" t="str">
        <f t="shared" si="55"/>
        <v>6/23/2024 - 6/30/2024</v>
      </c>
      <c r="U1182" s="7" t="str">
        <f t="shared" si="56"/>
        <v>Time Card</v>
      </c>
      <c r="V1182" s="8" t="str">
        <f>RIGHT(TEXT(Data6[[#This Row],[Date:]],"mmddyyyy"),4)</f>
        <v>2024</v>
      </c>
      <c r="W1182" s="8" t="str">
        <f>MID(TEXT(Data6[[#This Row],[Date:]],"mmddyyyy"),3,2)</f>
        <v>26</v>
      </c>
      <c r="X1182" s="8" t="str">
        <f>LEFT(TEXT(Data6[[#This Row],[Date:]],"mmddyyyy"),2)</f>
        <v>06</v>
      </c>
      <c r="Y1182" s="6">
        <f>DATE(Data6[[#This Row],[Year]],Data6[[#This Row],[Month]],Data6[[#This Row],[Day]])</f>
        <v>45469</v>
      </c>
    </row>
    <row r="1183" spans="1:25">
      <c r="A1183" s="5">
        <v>45469.580406712965</v>
      </c>
      <c r="B1183" s="7" t="s">
        <v>34</v>
      </c>
      <c r="C1183" s="6" t="s">
        <v>853</v>
      </c>
      <c r="D1183" s="7" t="s">
        <v>851</v>
      </c>
      <c r="E1183" s="8">
        <v>8</v>
      </c>
      <c r="F1183" s="7" t="s">
        <v>68</v>
      </c>
      <c r="G1183" s="7" t="s">
        <v>68</v>
      </c>
      <c r="H1183" s="7" t="s">
        <v>42</v>
      </c>
      <c r="I1183" s="7" t="s">
        <v>44</v>
      </c>
      <c r="J1183" s="19" t="str">
        <f>IFERROR(INDEX('Employee Info'!$C$3:$E$200,MATCH(Data6[[#This Row],[Name:]],'Employee Info'!$B$3:$B$200,0),MATCH(Data6[[#This Row],[Hours Type:]],'Employee Info'!$C$2:$E$2,0)),"")</f>
        <v/>
      </c>
      <c r="K1183" s="19" t="str">
        <f>IFERROR(INDEX('Employee Info'!$C$3:$J$200,MATCH(Data6[[#This Row],[Name:]],'Employee Info'!$B$3:$B$200,0),MATCH(Data6[[#Headers],[Truck]],'Employee Info'!$C$2:$J$2,0)),"")</f>
        <v/>
      </c>
      <c r="L1183" s="19" t="str">
        <f>IFERROR(INDEX('Employee Info'!$C$3:$J$200,MATCH(Data6[[#This Row],[Name:]],'Employee Info'!$B$3:$B$200,0),MATCH(Data6[[#Headers],[Phone]],'Employee Info'!$C$2:$J$2,0)),"")</f>
        <v/>
      </c>
      <c r="M1183" s="19" t="str">
        <f>IFERROR(INDEX('Employee Info'!$C$3:$J$200,MATCH(Data6[[#This Row],[Name:]],'Employee Info'!$B$3:$B$200,0),MATCH(Data6[[#Headers],[Tech]],'Employee Info'!$C$2:$J$2,0)),"")</f>
        <v/>
      </c>
      <c r="N1183" s="19" t="str">
        <f>IFERROR(INDEX('Employee Info'!$C$3:$J$200,MATCH(Data6[[#This Row],[Name:]],'Employee Info'!$B$3:$B$200,0),MATCH(Data6[[#Headers],[Other]],'Employee Info'!$C$2:$J$2,0)),"")</f>
        <v/>
      </c>
      <c r="O1183" s="19">
        <f>IFERROR((Data6[[#This Row],[Hours:]]*SUM(Data6[[#This Row],[Rate]:[Other]])),"")</f>
        <v>0</v>
      </c>
      <c r="P1183" s="7" t="str">
        <f>IF(Data6[[#This Row],[WO'#:]]="","Riley #","WO#")</f>
        <v>Riley #</v>
      </c>
      <c r="Q1183" s="7">
        <f>IFERROR(WEEKNUM(Data6[[#This Row],[Date:]]),"")</f>
        <v>26</v>
      </c>
      <c r="R1183" s="6">
        <f t="shared" si="54"/>
        <v>45466</v>
      </c>
      <c r="S1183" s="6">
        <f>Data6[[#This Row],[Week Start]]+7</f>
        <v>45473</v>
      </c>
      <c r="T1183" s="7" t="str">
        <f t="shared" si="55"/>
        <v>6/23/2024 - 6/30/2024</v>
      </c>
      <c r="U1183" s="7" t="str">
        <f t="shared" si="56"/>
        <v>Time Card</v>
      </c>
      <c r="V1183" s="8" t="str">
        <f>RIGHT(TEXT(Data6[[#This Row],[Date:]],"mmddyyyy"),4)</f>
        <v>2024</v>
      </c>
      <c r="W1183" s="8" t="str">
        <f>MID(TEXT(Data6[[#This Row],[Date:]],"mmddyyyy"),3,2)</f>
        <v>26</v>
      </c>
      <c r="X1183" s="8" t="str">
        <f>LEFT(TEXT(Data6[[#This Row],[Date:]],"mmddyyyy"),2)</f>
        <v>06</v>
      </c>
      <c r="Y1183" s="6">
        <f>DATE(Data6[[#This Row],[Year]],Data6[[#This Row],[Month]],Data6[[#This Row],[Day]])</f>
        <v>45469</v>
      </c>
    </row>
    <row r="1184" spans="1:25">
      <c r="A1184" s="5">
        <v>45469.581895601848</v>
      </c>
      <c r="B1184" s="7" t="s">
        <v>35</v>
      </c>
      <c r="C1184" s="6" t="s">
        <v>853</v>
      </c>
      <c r="D1184" s="7" t="s">
        <v>851</v>
      </c>
      <c r="E1184" s="8">
        <v>8</v>
      </c>
      <c r="F1184" s="7" t="s">
        <v>68</v>
      </c>
      <c r="G1184" s="7" t="s">
        <v>68</v>
      </c>
      <c r="H1184" s="7" t="s">
        <v>42</v>
      </c>
      <c r="I1184" s="7" t="s">
        <v>44</v>
      </c>
      <c r="J1184" s="19" t="str">
        <f>IFERROR(INDEX('Employee Info'!$C$3:$E$200,MATCH(Data6[[#This Row],[Name:]],'Employee Info'!$B$3:$B$200,0),MATCH(Data6[[#This Row],[Hours Type:]],'Employee Info'!$C$2:$E$2,0)),"")</f>
        <v/>
      </c>
      <c r="K1184" s="19" t="str">
        <f>IFERROR(INDEX('Employee Info'!$C$3:$J$200,MATCH(Data6[[#This Row],[Name:]],'Employee Info'!$B$3:$B$200,0),MATCH(Data6[[#Headers],[Truck]],'Employee Info'!$C$2:$J$2,0)),"")</f>
        <v/>
      </c>
      <c r="L1184" s="19" t="str">
        <f>IFERROR(INDEX('Employee Info'!$C$3:$J$200,MATCH(Data6[[#This Row],[Name:]],'Employee Info'!$B$3:$B$200,0),MATCH(Data6[[#Headers],[Phone]],'Employee Info'!$C$2:$J$2,0)),"")</f>
        <v/>
      </c>
      <c r="M1184" s="19" t="str">
        <f>IFERROR(INDEX('Employee Info'!$C$3:$J$200,MATCH(Data6[[#This Row],[Name:]],'Employee Info'!$B$3:$B$200,0),MATCH(Data6[[#Headers],[Tech]],'Employee Info'!$C$2:$J$2,0)),"")</f>
        <v/>
      </c>
      <c r="N1184" s="19" t="str">
        <f>IFERROR(INDEX('Employee Info'!$C$3:$J$200,MATCH(Data6[[#This Row],[Name:]],'Employee Info'!$B$3:$B$200,0),MATCH(Data6[[#Headers],[Other]],'Employee Info'!$C$2:$J$2,0)),"")</f>
        <v/>
      </c>
      <c r="O1184" s="19">
        <f>IFERROR((Data6[[#This Row],[Hours:]]*SUM(Data6[[#This Row],[Rate]:[Other]])),"")</f>
        <v>0</v>
      </c>
      <c r="P1184" s="7" t="str">
        <f>IF(Data6[[#This Row],[WO'#:]]="","Riley #","WO#")</f>
        <v>Riley #</v>
      </c>
      <c r="Q1184" s="7">
        <f>IFERROR(WEEKNUM(Data6[[#This Row],[Date:]]),"")</f>
        <v>26</v>
      </c>
      <c r="R1184" s="6">
        <f t="shared" si="54"/>
        <v>45466</v>
      </c>
      <c r="S1184" s="6">
        <f>Data6[[#This Row],[Week Start]]+7</f>
        <v>45473</v>
      </c>
      <c r="T1184" s="7" t="str">
        <f t="shared" si="55"/>
        <v>6/23/2024 - 6/30/2024</v>
      </c>
      <c r="U1184" s="7" t="str">
        <f t="shared" si="56"/>
        <v>Time Card</v>
      </c>
      <c r="V1184" s="8" t="str">
        <f>RIGHT(TEXT(Data6[[#This Row],[Date:]],"mmddyyyy"),4)</f>
        <v>2024</v>
      </c>
      <c r="W1184" s="8" t="str">
        <f>MID(TEXT(Data6[[#This Row],[Date:]],"mmddyyyy"),3,2)</f>
        <v>26</v>
      </c>
      <c r="X1184" s="8" t="str">
        <f>LEFT(TEXT(Data6[[#This Row],[Date:]],"mmddyyyy"),2)</f>
        <v>06</v>
      </c>
      <c r="Y1184" s="6">
        <f>DATE(Data6[[#This Row],[Year]],Data6[[#This Row],[Month]],Data6[[#This Row],[Day]])</f>
        <v>45469</v>
      </c>
    </row>
    <row r="1185" spans="1:25">
      <c r="A1185" s="5">
        <v>45469.583208217591</v>
      </c>
      <c r="B1185" s="7" t="s">
        <v>23</v>
      </c>
      <c r="C1185" s="6" t="s">
        <v>853</v>
      </c>
      <c r="D1185" s="7" t="s">
        <v>851</v>
      </c>
      <c r="E1185" s="8">
        <v>7</v>
      </c>
      <c r="F1185" s="7" t="s">
        <v>68</v>
      </c>
      <c r="G1185" s="7" t="s">
        <v>68</v>
      </c>
      <c r="H1185" s="7" t="s">
        <v>42</v>
      </c>
      <c r="I1185" s="7" t="s">
        <v>44</v>
      </c>
      <c r="J1185" s="19" t="str">
        <f>IFERROR(INDEX('Employee Info'!$C$3:$E$200,MATCH(Data6[[#This Row],[Name:]],'Employee Info'!$B$3:$B$200,0),MATCH(Data6[[#This Row],[Hours Type:]],'Employee Info'!$C$2:$E$2,0)),"")</f>
        <v/>
      </c>
      <c r="K1185" s="19" t="str">
        <f>IFERROR(INDEX('Employee Info'!$C$3:$J$200,MATCH(Data6[[#This Row],[Name:]],'Employee Info'!$B$3:$B$200,0),MATCH(Data6[[#Headers],[Truck]],'Employee Info'!$C$2:$J$2,0)),"")</f>
        <v/>
      </c>
      <c r="L1185" s="19" t="str">
        <f>IFERROR(INDEX('Employee Info'!$C$3:$J$200,MATCH(Data6[[#This Row],[Name:]],'Employee Info'!$B$3:$B$200,0),MATCH(Data6[[#Headers],[Phone]],'Employee Info'!$C$2:$J$2,0)),"")</f>
        <v/>
      </c>
      <c r="M1185" s="19" t="str">
        <f>IFERROR(INDEX('Employee Info'!$C$3:$J$200,MATCH(Data6[[#This Row],[Name:]],'Employee Info'!$B$3:$B$200,0),MATCH(Data6[[#Headers],[Tech]],'Employee Info'!$C$2:$J$2,0)),"")</f>
        <v/>
      </c>
      <c r="N1185" s="19" t="str">
        <f>IFERROR(INDEX('Employee Info'!$C$3:$J$200,MATCH(Data6[[#This Row],[Name:]],'Employee Info'!$B$3:$B$200,0),MATCH(Data6[[#Headers],[Other]],'Employee Info'!$C$2:$J$2,0)),"")</f>
        <v/>
      </c>
      <c r="O1185" s="19">
        <f>IFERROR((Data6[[#This Row],[Hours:]]*SUM(Data6[[#This Row],[Rate]:[Other]])),"")</f>
        <v>0</v>
      </c>
      <c r="P1185" s="7" t="str">
        <f>IF(Data6[[#This Row],[WO'#:]]="","Riley #","WO#")</f>
        <v>Riley #</v>
      </c>
      <c r="Q1185" s="7">
        <f>IFERROR(WEEKNUM(Data6[[#This Row],[Date:]]),"")</f>
        <v>26</v>
      </c>
      <c r="R1185" s="6">
        <f t="shared" si="54"/>
        <v>45466</v>
      </c>
      <c r="S1185" s="6">
        <f>Data6[[#This Row],[Week Start]]+7</f>
        <v>45473</v>
      </c>
      <c r="T1185" s="7" t="str">
        <f t="shared" si="55"/>
        <v>6/23/2024 - 6/30/2024</v>
      </c>
      <c r="U1185" s="7" t="str">
        <f t="shared" si="56"/>
        <v>Time Card</v>
      </c>
      <c r="V1185" s="8" t="str">
        <f>RIGHT(TEXT(Data6[[#This Row],[Date:]],"mmddyyyy"),4)</f>
        <v>2024</v>
      </c>
      <c r="W1185" s="8" t="str">
        <f>MID(TEXT(Data6[[#This Row],[Date:]],"mmddyyyy"),3,2)</f>
        <v>26</v>
      </c>
      <c r="X1185" s="8" t="str">
        <f>LEFT(TEXT(Data6[[#This Row],[Date:]],"mmddyyyy"),2)</f>
        <v>06</v>
      </c>
      <c r="Y1185" s="6">
        <f>DATE(Data6[[#This Row],[Year]],Data6[[#This Row],[Month]],Data6[[#This Row],[Day]])</f>
        <v>45469</v>
      </c>
    </row>
    <row r="1186" spans="1:25">
      <c r="A1186" s="5">
        <v>45471.430103125</v>
      </c>
      <c r="B1186" s="7" t="s">
        <v>66</v>
      </c>
      <c r="C1186" s="6" t="s">
        <v>853</v>
      </c>
      <c r="D1186" s="7" t="s">
        <v>848</v>
      </c>
      <c r="E1186" s="8">
        <v>2</v>
      </c>
      <c r="F1186" s="7" t="s">
        <v>68</v>
      </c>
      <c r="G1186" s="7" t="s">
        <v>68</v>
      </c>
      <c r="H1186" s="7" t="s">
        <v>42</v>
      </c>
      <c r="I1186" s="7" t="s">
        <v>44</v>
      </c>
      <c r="J1186" s="19" t="str">
        <f>IFERROR(INDEX('Employee Info'!$C$3:$E$200,MATCH(Data6[[#This Row],[Name:]],'Employee Info'!$B$3:$B$200,0),MATCH(Data6[[#This Row],[Hours Type:]],'Employee Info'!$C$2:$E$2,0)),"")</f>
        <v/>
      </c>
      <c r="K1186" s="19" t="str">
        <f>IFERROR(INDEX('Employee Info'!$C$3:$J$200,MATCH(Data6[[#This Row],[Name:]],'Employee Info'!$B$3:$B$200,0),MATCH(Data6[[#Headers],[Truck]],'Employee Info'!$C$2:$J$2,0)),"")</f>
        <v/>
      </c>
      <c r="L1186" s="19" t="str">
        <f>IFERROR(INDEX('Employee Info'!$C$3:$J$200,MATCH(Data6[[#This Row],[Name:]],'Employee Info'!$B$3:$B$200,0),MATCH(Data6[[#Headers],[Phone]],'Employee Info'!$C$2:$J$2,0)),"")</f>
        <v/>
      </c>
      <c r="M1186" s="19" t="str">
        <f>IFERROR(INDEX('Employee Info'!$C$3:$J$200,MATCH(Data6[[#This Row],[Name:]],'Employee Info'!$B$3:$B$200,0),MATCH(Data6[[#Headers],[Tech]],'Employee Info'!$C$2:$J$2,0)),"")</f>
        <v/>
      </c>
      <c r="N1186" s="19" t="str">
        <f>IFERROR(INDEX('Employee Info'!$C$3:$J$200,MATCH(Data6[[#This Row],[Name:]],'Employee Info'!$B$3:$B$200,0),MATCH(Data6[[#Headers],[Other]],'Employee Info'!$C$2:$J$2,0)),"")</f>
        <v/>
      </c>
      <c r="O1186" s="19">
        <f>IFERROR((Data6[[#This Row],[Hours:]]*SUM(Data6[[#This Row],[Rate]:[Other]])),"")</f>
        <v>0</v>
      </c>
      <c r="P1186" s="7" t="str">
        <f>IF(Data6[[#This Row],[WO'#:]]="","Riley #","WO#")</f>
        <v>Riley #</v>
      </c>
      <c r="Q1186" s="7">
        <f>IFERROR(WEEKNUM(Data6[[#This Row],[Date:]]),"")</f>
        <v>26</v>
      </c>
      <c r="R1186" s="6">
        <f t="shared" si="54"/>
        <v>45466</v>
      </c>
      <c r="S1186" s="6">
        <f>Data6[[#This Row],[Week Start]]+7</f>
        <v>45473</v>
      </c>
      <c r="T1186" s="7" t="str">
        <f t="shared" si="55"/>
        <v>6/23/2024 - 6/30/2024</v>
      </c>
      <c r="U1186" s="7" t="str">
        <f t="shared" si="56"/>
        <v>Time Card</v>
      </c>
      <c r="V1186" s="8" t="str">
        <f>RIGHT(TEXT(Data6[[#This Row],[Date:]],"mmddyyyy"),4)</f>
        <v>2024</v>
      </c>
      <c r="W1186" s="8" t="str">
        <f>MID(TEXT(Data6[[#This Row],[Date:]],"mmddyyyy"),3,2)</f>
        <v>26</v>
      </c>
      <c r="X1186" s="8" t="str">
        <f>LEFT(TEXT(Data6[[#This Row],[Date:]],"mmddyyyy"),2)</f>
        <v>06</v>
      </c>
      <c r="Y1186" s="6">
        <f>DATE(Data6[[#This Row],[Year]],Data6[[#This Row],[Month]],Data6[[#This Row],[Day]])</f>
        <v>45469</v>
      </c>
    </row>
    <row r="1187" spans="1:25">
      <c r="A1187" s="5">
        <v>45471.443469907405</v>
      </c>
      <c r="B1187" s="7" t="s">
        <v>66</v>
      </c>
      <c r="C1187" s="6" t="s">
        <v>855</v>
      </c>
      <c r="D1187" s="7" t="s">
        <v>135</v>
      </c>
      <c r="E1187" s="8">
        <v>1</v>
      </c>
      <c r="F1187" s="7">
        <v>6984733</v>
      </c>
      <c r="G1187" s="7" t="s">
        <v>68</v>
      </c>
      <c r="H1187" s="7" t="s">
        <v>756</v>
      </c>
      <c r="I1187" s="7" t="s">
        <v>44</v>
      </c>
      <c r="J1187" s="19" t="str">
        <f>IFERROR(INDEX('Employee Info'!$C$3:$E$200,MATCH(Data6[[#This Row],[Name:]],'Employee Info'!$B$3:$B$200,0),MATCH(Data6[[#This Row],[Hours Type:]],'Employee Info'!$C$2:$E$2,0)),"")</f>
        <v/>
      </c>
      <c r="K1187" s="19" t="str">
        <f>IFERROR(INDEX('Employee Info'!$C$3:$J$200,MATCH(Data6[[#This Row],[Name:]],'Employee Info'!$B$3:$B$200,0),MATCH(Data6[[#Headers],[Truck]],'Employee Info'!$C$2:$J$2,0)),"")</f>
        <v/>
      </c>
      <c r="L1187" s="19" t="str">
        <f>IFERROR(INDEX('Employee Info'!$C$3:$J$200,MATCH(Data6[[#This Row],[Name:]],'Employee Info'!$B$3:$B$200,0),MATCH(Data6[[#Headers],[Phone]],'Employee Info'!$C$2:$J$2,0)),"")</f>
        <v/>
      </c>
      <c r="M1187" s="19" t="str">
        <f>IFERROR(INDEX('Employee Info'!$C$3:$J$200,MATCH(Data6[[#This Row],[Name:]],'Employee Info'!$B$3:$B$200,0),MATCH(Data6[[#Headers],[Tech]],'Employee Info'!$C$2:$J$2,0)),"")</f>
        <v/>
      </c>
      <c r="N1187" s="19" t="str">
        <f>IFERROR(INDEX('Employee Info'!$C$3:$J$200,MATCH(Data6[[#This Row],[Name:]],'Employee Info'!$B$3:$B$200,0),MATCH(Data6[[#Headers],[Other]],'Employee Info'!$C$2:$J$2,0)),"")</f>
        <v/>
      </c>
      <c r="O1187" s="19">
        <f>IFERROR((Data6[[#This Row],[Hours:]]*SUM(Data6[[#This Row],[Rate]:[Other]])),"")</f>
        <v>0</v>
      </c>
      <c r="P1187" s="7" t="str">
        <f>IF(Data6[[#This Row],[WO'#:]]="","Riley #","WO#")</f>
        <v>WO#</v>
      </c>
      <c r="Q1187" s="7">
        <f>IFERROR(WEEKNUM(Data6[[#This Row],[Date:]]),"")</f>
        <v>26</v>
      </c>
      <c r="R1187" s="6">
        <f t="shared" si="54"/>
        <v>45466</v>
      </c>
      <c r="S1187" s="6">
        <f>Data6[[#This Row],[Week Start]]+7</f>
        <v>45473</v>
      </c>
      <c r="T1187" s="7" t="str">
        <f t="shared" si="55"/>
        <v>6/23/2024 - 6/30/2024</v>
      </c>
      <c r="U1187" s="7" t="str">
        <f t="shared" si="56"/>
        <v>Time Card</v>
      </c>
      <c r="V1187" s="8" t="str">
        <f>RIGHT(TEXT(Data6[[#This Row],[Date:]],"mmddyyyy"),4)</f>
        <v>2024</v>
      </c>
      <c r="W1187" s="8" t="str">
        <f>MID(TEXT(Data6[[#This Row],[Date:]],"mmddyyyy"),3,2)</f>
        <v>27</v>
      </c>
      <c r="X1187" s="8" t="str">
        <f>LEFT(TEXT(Data6[[#This Row],[Date:]],"mmddyyyy"),2)</f>
        <v>06</v>
      </c>
      <c r="Y1187" s="6">
        <f>DATE(Data6[[#This Row],[Year]],Data6[[#This Row],[Month]],Data6[[#This Row],[Day]])</f>
        <v>45470</v>
      </c>
    </row>
    <row r="1188" spans="1:25">
      <c r="A1188" s="5">
        <v>45485.482369328703</v>
      </c>
      <c r="B1188" s="7" t="s">
        <v>76</v>
      </c>
      <c r="C1188" s="6" t="s">
        <v>855</v>
      </c>
      <c r="D1188" s="7" t="s">
        <v>156</v>
      </c>
      <c r="E1188" s="8">
        <v>1</v>
      </c>
      <c r="F1188" s="7">
        <v>6984733</v>
      </c>
      <c r="G1188" s="7" t="s">
        <v>68</v>
      </c>
      <c r="H1188" s="7" t="s">
        <v>756</v>
      </c>
      <c r="I1188" s="7" t="s">
        <v>44</v>
      </c>
      <c r="J1188" s="19" t="str">
        <f>IFERROR(INDEX('Employee Info'!$C$3:$E$200,MATCH(Data6[[#This Row],[Name:]],'Employee Info'!$B$3:$B$200,0),MATCH(Data6[[#This Row],[Hours Type:]],'Employee Info'!$C$2:$E$2,0)),"")</f>
        <v/>
      </c>
      <c r="K1188" s="19" t="str">
        <f>IFERROR(INDEX('Employee Info'!$C$3:$J$200,MATCH(Data6[[#This Row],[Name:]],'Employee Info'!$B$3:$B$200,0),MATCH(Data6[[#Headers],[Truck]],'Employee Info'!$C$2:$J$2,0)),"")</f>
        <v/>
      </c>
      <c r="L1188" s="19" t="str">
        <f>IFERROR(INDEX('Employee Info'!$C$3:$J$200,MATCH(Data6[[#This Row],[Name:]],'Employee Info'!$B$3:$B$200,0),MATCH(Data6[[#Headers],[Phone]],'Employee Info'!$C$2:$J$2,0)),"")</f>
        <v/>
      </c>
      <c r="M1188" s="19" t="str">
        <f>IFERROR(INDEX('Employee Info'!$C$3:$J$200,MATCH(Data6[[#This Row],[Name:]],'Employee Info'!$B$3:$B$200,0),MATCH(Data6[[#Headers],[Tech]],'Employee Info'!$C$2:$J$2,0)),"")</f>
        <v/>
      </c>
      <c r="N1188" s="19" t="str">
        <f>IFERROR(INDEX('Employee Info'!$C$3:$J$200,MATCH(Data6[[#This Row],[Name:]],'Employee Info'!$B$3:$B$200,0),MATCH(Data6[[#Headers],[Other]],'Employee Info'!$C$2:$J$2,0)),"")</f>
        <v/>
      </c>
      <c r="O1188" s="19">
        <f>IFERROR((Data6[[#This Row],[Hours:]]*SUM(Data6[[#This Row],[Rate]:[Other]])),"")</f>
        <v>0</v>
      </c>
      <c r="P1188" s="7" t="str">
        <f>IF(Data6[[#This Row],[WO'#:]]="","Riley #","WO#")</f>
        <v>WO#</v>
      </c>
      <c r="Q1188" s="7">
        <f>IFERROR(WEEKNUM(Data6[[#This Row],[Date:]]),"")</f>
        <v>26</v>
      </c>
      <c r="R1188" s="6">
        <f t="shared" si="54"/>
        <v>45466</v>
      </c>
      <c r="S1188" s="6">
        <f>Data6[[#This Row],[Week Start]]+7</f>
        <v>45473</v>
      </c>
      <c r="T1188" s="7" t="str">
        <f t="shared" si="55"/>
        <v>6/23/2024 - 6/30/2024</v>
      </c>
      <c r="U1188" s="7" t="str">
        <f t="shared" si="56"/>
        <v>Time Card</v>
      </c>
      <c r="V1188" s="8" t="str">
        <f>RIGHT(TEXT(Data6[[#This Row],[Date:]],"mmddyyyy"),4)</f>
        <v>2024</v>
      </c>
      <c r="W1188" s="8" t="str">
        <f>MID(TEXT(Data6[[#This Row],[Date:]],"mmddyyyy"),3,2)</f>
        <v>27</v>
      </c>
      <c r="X1188" s="8" t="str">
        <f>LEFT(TEXT(Data6[[#This Row],[Date:]],"mmddyyyy"),2)</f>
        <v>06</v>
      </c>
      <c r="Y1188" s="6">
        <f>DATE(Data6[[#This Row],[Year]],Data6[[#This Row],[Month]],Data6[[#This Row],[Day]])</f>
        <v>45470</v>
      </c>
    </row>
    <row r="1189" spans="1:25">
      <c r="A1189" s="5">
        <v>45470.583282060186</v>
      </c>
      <c r="B1189" s="7" t="s">
        <v>35</v>
      </c>
      <c r="C1189" s="6" t="s">
        <v>855</v>
      </c>
      <c r="D1189" s="7" t="s">
        <v>856</v>
      </c>
      <c r="E1189" s="8">
        <v>3</v>
      </c>
      <c r="F1189" s="7">
        <v>7118944</v>
      </c>
      <c r="G1189" s="7" t="s">
        <v>68</v>
      </c>
      <c r="H1189" s="7" t="s">
        <v>756</v>
      </c>
      <c r="I1189" s="7" t="s">
        <v>44</v>
      </c>
      <c r="J1189" s="19" t="str">
        <f>IFERROR(INDEX('Employee Info'!$C$3:$E$200,MATCH(Data6[[#This Row],[Name:]],'Employee Info'!$B$3:$B$200,0),MATCH(Data6[[#This Row],[Hours Type:]],'Employee Info'!$C$2:$E$2,0)),"")</f>
        <v/>
      </c>
      <c r="K1189" s="19" t="str">
        <f>IFERROR(INDEX('Employee Info'!$C$3:$J$200,MATCH(Data6[[#This Row],[Name:]],'Employee Info'!$B$3:$B$200,0),MATCH(Data6[[#Headers],[Truck]],'Employee Info'!$C$2:$J$2,0)),"")</f>
        <v/>
      </c>
      <c r="L1189" s="19" t="str">
        <f>IFERROR(INDEX('Employee Info'!$C$3:$J$200,MATCH(Data6[[#This Row],[Name:]],'Employee Info'!$B$3:$B$200,0),MATCH(Data6[[#Headers],[Phone]],'Employee Info'!$C$2:$J$2,0)),"")</f>
        <v/>
      </c>
      <c r="M1189" s="19" t="str">
        <f>IFERROR(INDEX('Employee Info'!$C$3:$J$200,MATCH(Data6[[#This Row],[Name:]],'Employee Info'!$B$3:$B$200,0),MATCH(Data6[[#Headers],[Tech]],'Employee Info'!$C$2:$J$2,0)),"")</f>
        <v/>
      </c>
      <c r="N1189" s="19" t="str">
        <f>IFERROR(INDEX('Employee Info'!$C$3:$J$200,MATCH(Data6[[#This Row],[Name:]],'Employee Info'!$B$3:$B$200,0),MATCH(Data6[[#Headers],[Other]],'Employee Info'!$C$2:$J$2,0)),"")</f>
        <v/>
      </c>
      <c r="O1189" s="19">
        <f>IFERROR((Data6[[#This Row],[Hours:]]*SUM(Data6[[#This Row],[Rate]:[Other]])),"")</f>
        <v>0</v>
      </c>
      <c r="P1189" s="7" t="str">
        <f>IF(Data6[[#This Row],[WO'#:]]="","Riley #","WO#")</f>
        <v>WO#</v>
      </c>
      <c r="Q1189" s="7">
        <f>IFERROR(WEEKNUM(Data6[[#This Row],[Date:]]),"")</f>
        <v>26</v>
      </c>
      <c r="R1189" s="6">
        <f t="shared" si="54"/>
        <v>45466</v>
      </c>
      <c r="S1189" s="6">
        <f>Data6[[#This Row],[Week Start]]+7</f>
        <v>45473</v>
      </c>
      <c r="T1189" s="7" t="str">
        <f t="shared" si="55"/>
        <v>6/23/2024 - 6/30/2024</v>
      </c>
      <c r="U1189" s="7" t="str">
        <f t="shared" si="56"/>
        <v>Time Card</v>
      </c>
      <c r="V1189" s="8" t="str">
        <f>RIGHT(TEXT(Data6[[#This Row],[Date:]],"mmddyyyy"),4)</f>
        <v>2024</v>
      </c>
      <c r="W1189" s="8" t="str">
        <f>MID(TEXT(Data6[[#This Row],[Date:]],"mmddyyyy"),3,2)</f>
        <v>27</v>
      </c>
      <c r="X1189" s="8" t="str">
        <f>LEFT(TEXT(Data6[[#This Row],[Date:]],"mmddyyyy"),2)</f>
        <v>06</v>
      </c>
      <c r="Y1189" s="6">
        <f>DATE(Data6[[#This Row],[Year]],Data6[[#This Row],[Month]],Data6[[#This Row],[Day]])</f>
        <v>45470</v>
      </c>
    </row>
    <row r="1190" spans="1:25">
      <c r="A1190" s="5">
        <v>45470.583352199072</v>
      </c>
      <c r="B1190" s="7" t="s">
        <v>23</v>
      </c>
      <c r="C1190" s="6" t="s">
        <v>855</v>
      </c>
      <c r="D1190" s="7" t="s">
        <v>856</v>
      </c>
      <c r="E1190" s="8">
        <v>3</v>
      </c>
      <c r="F1190" s="7">
        <v>7118944</v>
      </c>
      <c r="G1190" s="7" t="s">
        <v>68</v>
      </c>
      <c r="H1190" s="7" t="s">
        <v>756</v>
      </c>
      <c r="I1190" s="7" t="s">
        <v>44</v>
      </c>
      <c r="J1190" s="19" t="str">
        <f>IFERROR(INDEX('Employee Info'!$C$3:$E$200,MATCH(Data6[[#This Row],[Name:]],'Employee Info'!$B$3:$B$200,0),MATCH(Data6[[#This Row],[Hours Type:]],'Employee Info'!$C$2:$E$2,0)),"")</f>
        <v/>
      </c>
      <c r="K1190" s="19" t="str">
        <f>IFERROR(INDEX('Employee Info'!$C$3:$J$200,MATCH(Data6[[#This Row],[Name:]],'Employee Info'!$B$3:$B$200,0),MATCH(Data6[[#Headers],[Truck]],'Employee Info'!$C$2:$J$2,0)),"")</f>
        <v/>
      </c>
      <c r="L1190" s="19" t="str">
        <f>IFERROR(INDEX('Employee Info'!$C$3:$J$200,MATCH(Data6[[#This Row],[Name:]],'Employee Info'!$B$3:$B$200,0),MATCH(Data6[[#Headers],[Phone]],'Employee Info'!$C$2:$J$2,0)),"")</f>
        <v/>
      </c>
      <c r="M1190" s="19" t="str">
        <f>IFERROR(INDEX('Employee Info'!$C$3:$J$200,MATCH(Data6[[#This Row],[Name:]],'Employee Info'!$B$3:$B$200,0),MATCH(Data6[[#Headers],[Tech]],'Employee Info'!$C$2:$J$2,0)),"")</f>
        <v/>
      </c>
      <c r="N1190" s="19" t="str">
        <f>IFERROR(INDEX('Employee Info'!$C$3:$J$200,MATCH(Data6[[#This Row],[Name:]],'Employee Info'!$B$3:$B$200,0),MATCH(Data6[[#Headers],[Other]],'Employee Info'!$C$2:$J$2,0)),"")</f>
        <v/>
      </c>
      <c r="O1190" s="19">
        <f>IFERROR((Data6[[#This Row],[Hours:]]*SUM(Data6[[#This Row],[Rate]:[Other]])),"")</f>
        <v>0</v>
      </c>
      <c r="P1190" s="7" t="str">
        <f>IF(Data6[[#This Row],[WO'#:]]="","Riley #","WO#")</f>
        <v>WO#</v>
      </c>
      <c r="Q1190" s="7">
        <f>IFERROR(WEEKNUM(Data6[[#This Row],[Date:]]),"")</f>
        <v>26</v>
      </c>
      <c r="R1190" s="6">
        <f t="shared" si="54"/>
        <v>45466</v>
      </c>
      <c r="S1190" s="6">
        <f>Data6[[#This Row],[Week Start]]+7</f>
        <v>45473</v>
      </c>
      <c r="T1190" s="7" t="str">
        <f t="shared" si="55"/>
        <v>6/23/2024 - 6/30/2024</v>
      </c>
      <c r="U1190" s="7" t="str">
        <f t="shared" si="56"/>
        <v>Time Card</v>
      </c>
      <c r="V1190" s="8" t="str">
        <f>RIGHT(TEXT(Data6[[#This Row],[Date:]],"mmddyyyy"),4)</f>
        <v>2024</v>
      </c>
      <c r="W1190" s="8" t="str">
        <f>MID(TEXT(Data6[[#This Row],[Date:]],"mmddyyyy"),3,2)</f>
        <v>27</v>
      </c>
      <c r="X1190" s="8" t="str">
        <f>LEFT(TEXT(Data6[[#This Row],[Date:]],"mmddyyyy"),2)</f>
        <v>06</v>
      </c>
      <c r="Y1190" s="6">
        <f>DATE(Data6[[#This Row],[Year]],Data6[[#This Row],[Month]],Data6[[#This Row],[Day]])</f>
        <v>45470</v>
      </c>
    </row>
    <row r="1191" spans="1:25">
      <c r="A1191" s="5">
        <v>45471.437986805555</v>
      </c>
      <c r="B1191" s="7" t="s">
        <v>66</v>
      </c>
      <c r="C1191" s="6" t="s">
        <v>855</v>
      </c>
      <c r="D1191" s="7" t="s">
        <v>857</v>
      </c>
      <c r="E1191" s="8">
        <v>1</v>
      </c>
      <c r="F1191" s="7">
        <v>7118944</v>
      </c>
      <c r="G1191" s="7" t="s">
        <v>68</v>
      </c>
      <c r="H1191" s="7" t="s">
        <v>756</v>
      </c>
      <c r="I1191" s="7" t="s">
        <v>44</v>
      </c>
      <c r="J1191" s="19" t="str">
        <f>IFERROR(INDEX('Employee Info'!$C$3:$E$200,MATCH(Data6[[#This Row],[Name:]],'Employee Info'!$B$3:$B$200,0),MATCH(Data6[[#This Row],[Hours Type:]],'Employee Info'!$C$2:$E$2,0)),"")</f>
        <v/>
      </c>
      <c r="K1191" s="19" t="str">
        <f>IFERROR(INDEX('Employee Info'!$C$3:$J$200,MATCH(Data6[[#This Row],[Name:]],'Employee Info'!$B$3:$B$200,0),MATCH(Data6[[#Headers],[Truck]],'Employee Info'!$C$2:$J$2,0)),"")</f>
        <v/>
      </c>
      <c r="L1191" s="19" t="str">
        <f>IFERROR(INDEX('Employee Info'!$C$3:$J$200,MATCH(Data6[[#This Row],[Name:]],'Employee Info'!$B$3:$B$200,0),MATCH(Data6[[#Headers],[Phone]],'Employee Info'!$C$2:$J$2,0)),"")</f>
        <v/>
      </c>
      <c r="M1191" s="19" t="str">
        <f>IFERROR(INDEX('Employee Info'!$C$3:$J$200,MATCH(Data6[[#This Row],[Name:]],'Employee Info'!$B$3:$B$200,0),MATCH(Data6[[#Headers],[Tech]],'Employee Info'!$C$2:$J$2,0)),"")</f>
        <v/>
      </c>
      <c r="N1191" s="19" t="str">
        <f>IFERROR(INDEX('Employee Info'!$C$3:$J$200,MATCH(Data6[[#This Row],[Name:]],'Employee Info'!$B$3:$B$200,0),MATCH(Data6[[#Headers],[Other]],'Employee Info'!$C$2:$J$2,0)),"")</f>
        <v/>
      </c>
      <c r="O1191" s="19">
        <f>IFERROR((Data6[[#This Row],[Hours:]]*SUM(Data6[[#This Row],[Rate]:[Other]])),"")</f>
        <v>0</v>
      </c>
      <c r="P1191" s="7" t="str">
        <f>IF(Data6[[#This Row],[WO'#:]]="","Riley #","WO#")</f>
        <v>WO#</v>
      </c>
      <c r="Q1191" s="7">
        <f>IFERROR(WEEKNUM(Data6[[#This Row],[Date:]]),"")</f>
        <v>26</v>
      </c>
      <c r="R1191" s="6">
        <f t="shared" si="54"/>
        <v>45466</v>
      </c>
      <c r="S1191" s="6">
        <f>Data6[[#This Row],[Week Start]]+7</f>
        <v>45473</v>
      </c>
      <c r="T1191" s="7" t="str">
        <f t="shared" si="55"/>
        <v>6/23/2024 - 6/30/2024</v>
      </c>
      <c r="U1191" s="7" t="str">
        <f t="shared" si="56"/>
        <v>Time Card</v>
      </c>
      <c r="V1191" s="8" t="str">
        <f>RIGHT(TEXT(Data6[[#This Row],[Date:]],"mmddyyyy"),4)</f>
        <v>2024</v>
      </c>
      <c r="W1191" s="8" t="str">
        <f>MID(TEXT(Data6[[#This Row],[Date:]],"mmddyyyy"),3,2)</f>
        <v>27</v>
      </c>
      <c r="X1191" s="8" t="str">
        <f>LEFT(TEXT(Data6[[#This Row],[Date:]],"mmddyyyy"),2)</f>
        <v>06</v>
      </c>
      <c r="Y1191" s="6">
        <f>DATE(Data6[[#This Row],[Year]],Data6[[#This Row],[Month]],Data6[[#This Row],[Day]])</f>
        <v>45470</v>
      </c>
    </row>
    <row r="1192" spans="1:25">
      <c r="A1192" s="5">
        <v>45470.584928240743</v>
      </c>
      <c r="B1192" s="7" t="s">
        <v>35</v>
      </c>
      <c r="C1192" s="6" t="s">
        <v>855</v>
      </c>
      <c r="D1192" s="7" t="s">
        <v>858</v>
      </c>
      <c r="E1192" s="8">
        <v>1</v>
      </c>
      <c r="F1192" s="7">
        <v>7122140</v>
      </c>
      <c r="G1192" s="7" t="s">
        <v>68</v>
      </c>
      <c r="H1192" s="7" t="s">
        <v>756</v>
      </c>
      <c r="I1192" s="7" t="s">
        <v>44</v>
      </c>
      <c r="J1192" s="19" t="str">
        <f>IFERROR(INDEX('Employee Info'!$C$3:$E$200,MATCH(Data6[[#This Row],[Name:]],'Employee Info'!$B$3:$B$200,0),MATCH(Data6[[#This Row],[Hours Type:]],'Employee Info'!$C$2:$E$2,0)),"")</f>
        <v/>
      </c>
      <c r="K1192" s="19" t="str">
        <f>IFERROR(INDEX('Employee Info'!$C$3:$J$200,MATCH(Data6[[#This Row],[Name:]],'Employee Info'!$B$3:$B$200,0),MATCH(Data6[[#Headers],[Truck]],'Employee Info'!$C$2:$J$2,0)),"")</f>
        <v/>
      </c>
      <c r="L1192" s="19" t="str">
        <f>IFERROR(INDEX('Employee Info'!$C$3:$J$200,MATCH(Data6[[#This Row],[Name:]],'Employee Info'!$B$3:$B$200,0),MATCH(Data6[[#Headers],[Phone]],'Employee Info'!$C$2:$J$2,0)),"")</f>
        <v/>
      </c>
      <c r="M1192" s="19" t="str">
        <f>IFERROR(INDEX('Employee Info'!$C$3:$J$200,MATCH(Data6[[#This Row],[Name:]],'Employee Info'!$B$3:$B$200,0),MATCH(Data6[[#Headers],[Tech]],'Employee Info'!$C$2:$J$2,0)),"")</f>
        <v/>
      </c>
      <c r="N1192" s="19" t="str">
        <f>IFERROR(INDEX('Employee Info'!$C$3:$J$200,MATCH(Data6[[#This Row],[Name:]],'Employee Info'!$B$3:$B$200,0),MATCH(Data6[[#Headers],[Other]],'Employee Info'!$C$2:$J$2,0)),"")</f>
        <v/>
      </c>
      <c r="O1192" s="19">
        <f>IFERROR((Data6[[#This Row],[Hours:]]*SUM(Data6[[#This Row],[Rate]:[Other]])),"")</f>
        <v>0</v>
      </c>
      <c r="P1192" s="7" t="str">
        <f>IF(Data6[[#This Row],[WO'#:]]="","Riley #","WO#")</f>
        <v>WO#</v>
      </c>
      <c r="Q1192" s="7">
        <f>IFERROR(WEEKNUM(Data6[[#This Row],[Date:]]),"")</f>
        <v>26</v>
      </c>
      <c r="R1192" s="6">
        <f t="shared" si="54"/>
        <v>45466</v>
      </c>
      <c r="S1192" s="6">
        <f>Data6[[#This Row],[Week Start]]+7</f>
        <v>45473</v>
      </c>
      <c r="T1192" s="7" t="str">
        <f t="shared" si="55"/>
        <v>6/23/2024 - 6/30/2024</v>
      </c>
      <c r="U1192" s="7" t="str">
        <f t="shared" si="56"/>
        <v>Time Card</v>
      </c>
      <c r="V1192" s="8" t="str">
        <f>RIGHT(TEXT(Data6[[#This Row],[Date:]],"mmddyyyy"),4)</f>
        <v>2024</v>
      </c>
      <c r="W1192" s="8" t="str">
        <f>MID(TEXT(Data6[[#This Row],[Date:]],"mmddyyyy"),3,2)</f>
        <v>27</v>
      </c>
      <c r="X1192" s="8" t="str">
        <f>LEFT(TEXT(Data6[[#This Row],[Date:]],"mmddyyyy"),2)</f>
        <v>06</v>
      </c>
      <c r="Y1192" s="6">
        <f>DATE(Data6[[#This Row],[Year]],Data6[[#This Row],[Month]],Data6[[#This Row],[Day]])</f>
        <v>45470</v>
      </c>
    </row>
    <row r="1193" spans="1:25">
      <c r="A1193" s="5">
        <v>45470.584998726852</v>
      </c>
      <c r="B1193" s="7" t="s">
        <v>23</v>
      </c>
      <c r="C1193" s="6" t="s">
        <v>855</v>
      </c>
      <c r="D1193" s="7" t="s">
        <v>858</v>
      </c>
      <c r="E1193" s="8">
        <v>1</v>
      </c>
      <c r="F1193" s="7">
        <v>7122140</v>
      </c>
      <c r="G1193" s="7" t="s">
        <v>68</v>
      </c>
      <c r="H1193" s="7" t="s">
        <v>756</v>
      </c>
      <c r="I1193" s="7" t="s">
        <v>44</v>
      </c>
      <c r="J1193" s="19" t="str">
        <f>IFERROR(INDEX('Employee Info'!$C$3:$E$200,MATCH(Data6[[#This Row],[Name:]],'Employee Info'!$B$3:$B$200,0),MATCH(Data6[[#This Row],[Hours Type:]],'Employee Info'!$C$2:$E$2,0)),"")</f>
        <v/>
      </c>
      <c r="K1193" s="19" t="str">
        <f>IFERROR(INDEX('Employee Info'!$C$3:$J$200,MATCH(Data6[[#This Row],[Name:]],'Employee Info'!$B$3:$B$200,0),MATCH(Data6[[#Headers],[Truck]],'Employee Info'!$C$2:$J$2,0)),"")</f>
        <v/>
      </c>
      <c r="L1193" s="19" t="str">
        <f>IFERROR(INDEX('Employee Info'!$C$3:$J$200,MATCH(Data6[[#This Row],[Name:]],'Employee Info'!$B$3:$B$200,0),MATCH(Data6[[#Headers],[Phone]],'Employee Info'!$C$2:$J$2,0)),"")</f>
        <v/>
      </c>
      <c r="M1193" s="19" t="str">
        <f>IFERROR(INDEX('Employee Info'!$C$3:$J$200,MATCH(Data6[[#This Row],[Name:]],'Employee Info'!$B$3:$B$200,0),MATCH(Data6[[#Headers],[Tech]],'Employee Info'!$C$2:$J$2,0)),"")</f>
        <v/>
      </c>
      <c r="N1193" s="19" t="str">
        <f>IFERROR(INDEX('Employee Info'!$C$3:$J$200,MATCH(Data6[[#This Row],[Name:]],'Employee Info'!$B$3:$B$200,0),MATCH(Data6[[#Headers],[Other]],'Employee Info'!$C$2:$J$2,0)),"")</f>
        <v/>
      </c>
      <c r="O1193" s="19">
        <f>IFERROR((Data6[[#This Row],[Hours:]]*SUM(Data6[[#This Row],[Rate]:[Other]])),"")</f>
        <v>0</v>
      </c>
      <c r="P1193" s="7" t="str">
        <f>IF(Data6[[#This Row],[WO'#:]]="","Riley #","WO#")</f>
        <v>WO#</v>
      </c>
      <c r="Q1193" s="7">
        <f>IFERROR(WEEKNUM(Data6[[#This Row],[Date:]]),"")</f>
        <v>26</v>
      </c>
      <c r="R1193" s="6">
        <f t="shared" si="54"/>
        <v>45466</v>
      </c>
      <c r="S1193" s="6">
        <f>Data6[[#This Row],[Week Start]]+7</f>
        <v>45473</v>
      </c>
      <c r="T1193" s="7" t="str">
        <f t="shared" si="55"/>
        <v>6/23/2024 - 6/30/2024</v>
      </c>
      <c r="U1193" s="7" t="str">
        <f t="shared" si="56"/>
        <v>Time Card</v>
      </c>
      <c r="V1193" s="8" t="str">
        <f>RIGHT(TEXT(Data6[[#This Row],[Date:]],"mmddyyyy"),4)</f>
        <v>2024</v>
      </c>
      <c r="W1193" s="8" t="str">
        <f>MID(TEXT(Data6[[#This Row],[Date:]],"mmddyyyy"),3,2)</f>
        <v>27</v>
      </c>
      <c r="X1193" s="8" t="str">
        <f>LEFT(TEXT(Data6[[#This Row],[Date:]],"mmddyyyy"),2)</f>
        <v>06</v>
      </c>
      <c r="Y1193" s="6">
        <f>DATE(Data6[[#This Row],[Year]],Data6[[#This Row],[Month]],Data6[[#This Row],[Day]])</f>
        <v>45470</v>
      </c>
    </row>
    <row r="1194" spans="1:25">
      <c r="A1194" s="5">
        <v>45471.438877430555</v>
      </c>
      <c r="B1194" s="7" t="s">
        <v>66</v>
      </c>
      <c r="C1194" s="6" t="s">
        <v>855</v>
      </c>
      <c r="D1194" s="7" t="s">
        <v>859</v>
      </c>
      <c r="E1194" s="8">
        <v>1</v>
      </c>
      <c r="F1194" s="7">
        <v>7122140</v>
      </c>
      <c r="G1194" s="7" t="s">
        <v>68</v>
      </c>
      <c r="H1194" s="7" t="s">
        <v>756</v>
      </c>
      <c r="I1194" s="7" t="s">
        <v>44</v>
      </c>
      <c r="J1194" s="19" t="str">
        <f>IFERROR(INDEX('Employee Info'!$C$3:$E$200,MATCH(Data6[[#This Row],[Name:]],'Employee Info'!$B$3:$B$200,0),MATCH(Data6[[#This Row],[Hours Type:]],'Employee Info'!$C$2:$E$2,0)),"")</f>
        <v/>
      </c>
      <c r="K1194" s="19" t="str">
        <f>IFERROR(INDEX('Employee Info'!$C$3:$J$200,MATCH(Data6[[#This Row],[Name:]],'Employee Info'!$B$3:$B$200,0),MATCH(Data6[[#Headers],[Truck]],'Employee Info'!$C$2:$J$2,0)),"")</f>
        <v/>
      </c>
      <c r="L1194" s="19" t="str">
        <f>IFERROR(INDEX('Employee Info'!$C$3:$J$200,MATCH(Data6[[#This Row],[Name:]],'Employee Info'!$B$3:$B$200,0),MATCH(Data6[[#Headers],[Phone]],'Employee Info'!$C$2:$J$2,0)),"")</f>
        <v/>
      </c>
      <c r="M1194" s="19" t="str">
        <f>IFERROR(INDEX('Employee Info'!$C$3:$J$200,MATCH(Data6[[#This Row],[Name:]],'Employee Info'!$B$3:$B$200,0),MATCH(Data6[[#Headers],[Tech]],'Employee Info'!$C$2:$J$2,0)),"")</f>
        <v/>
      </c>
      <c r="N1194" s="19" t="str">
        <f>IFERROR(INDEX('Employee Info'!$C$3:$J$200,MATCH(Data6[[#This Row],[Name:]],'Employee Info'!$B$3:$B$200,0),MATCH(Data6[[#Headers],[Other]],'Employee Info'!$C$2:$J$2,0)),"")</f>
        <v/>
      </c>
      <c r="O1194" s="19">
        <f>IFERROR((Data6[[#This Row],[Hours:]]*SUM(Data6[[#This Row],[Rate]:[Other]])),"")</f>
        <v>0</v>
      </c>
      <c r="P1194" s="7" t="str">
        <f>IF(Data6[[#This Row],[WO'#:]]="","Riley #","WO#")</f>
        <v>WO#</v>
      </c>
      <c r="Q1194" s="7">
        <f>IFERROR(WEEKNUM(Data6[[#This Row],[Date:]]),"")</f>
        <v>26</v>
      </c>
      <c r="R1194" s="6">
        <f t="shared" si="54"/>
        <v>45466</v>
      </c>
      <c r="S1194" s="6">
        <f>Data6[[#This Row],[Week Start]]+7</f>
        <v>45473</v>
      </c>
      <c r="T1194" s="7" t="str">
        <f t="shared" si="55"/>
        <v>6/23/2024 - 6/30/2024</v>
      </c>
      <c r="U1194" s="7" t="str">
        <f t="shared" si="56"/>
        <v>Time Card</v>
      </c>
      <c r="V1194" s="8" t="str">
        <f>RIGHT(TEXT(Data6[[#This Row],[Date:]],"mmddyyyy"),4)</f>
        <v>2024</v>
      </c>
      <c r="W1194" s="8" t="str">
        <f>MID(TEXT(Data6[[#This Row],[Date:]],"mmddyyyy"),3,2)</f>
        <v>27</v>
      </c>
      <c r="X1194" s="8" t="str">
        <f>LEFT(TEXT(Data6[[#This Row],[Date:]],"mmddyyyy"),2)</f>
        <v>06</v>
      </c>
      <c r="Y1194" s="6">
        <f>DATE(Data6[[#This Row],[Year]],Data6[[#This Row],[Month]],Data6[[#This Row],[Day]])</f>
        <v>45470</v>
      </c>
    </row>
    <row r="1195" spans="1:25">
      <c r="A1195" s="5">
        <v>45470.584104050926</v>
      </c>
      <c r="B1195" s="7" t="s">
        <v>23</v>
      </c>
      <c r="C1195" s="6" t="s">
        <v>855</v>
      </c>
      <c r="D1195" s="7" t="s">
        <v>860</v>
      </c>
      <c r="E1195" s="8">
        <v>3</v>
      </c>
      <c r="F1195" s="7">
        <v>7122222</v>
      </c>
      <c r="G1195" s="7" t="s">
        <v>68</v>
      </c>
      <c r="H1195" s="7" t="s">
        <v>756</v>
      </c>
      <c r="I1195" s="7" t="s">
        <v>44</v>
      </c>
      <c r="J1195" s="19" t="str">
        <f>IFERROR(INDEX('Employee Info'!$C$3:$E$200,MATCH(Data6[[#This Row],[Name:]],'Employee Info'!$B$3:$B$200,0),MATCH(Data6[[#This Row],[Hours Type:]],'Employee Info'!$C$2:$E$2,0)),"")</f>
        <v/>
      </c>
      <c r="K1195" s="19" t="str">
        <f>IFERROR(INDEX('Employee Info'!$C$3:$J$200,MATCH(Data6[[#This Row],[Name:]],'Employee Info'!$B$3:$B$200,0),MATCH(Data6[[#Headers],[Truck]],'Employee Info'!$C$2:$J$2,0)),"")</f>
        <v/>
      </c>
      <c r="L1195" s="19" t="str">
        <f>IFERROR(INDEX('Employee Info'!$C$3:$J$200,MATCH(Data6[[#This Row],[Name:]],'Employee Info'!$B$3:$B$200,0),MATCH(Data6[[#Headers],[Phone]],'Employee Info'!$C$2:$J$2,0)),"")</f>
        <v/>
      </c>
      <c r="M1195" s="19" t="str">
        <f>IFERROR(INDEX('Employee Info'!$C$3:$J$200,MATCH(Data6[[#This Row],[Name:]],'Employee Info'!$B$3:$B$200,0),MATCH(Data6[[#Headers],[Tech]],'Employee Info'!$C$2:$J$2,0)),"")</f>
        <v/>
      </c>
      <c r="N1195" s="19" t="str">
        <f>IFERROR(INDEX('Employee Info'!$C$3:$J$200,MATCH(Data6[[#This Row],[Name:]],'Employee Info'!$B$3:$B$200,0),MATCH(Data6[[#Headers],[Other]],'Employee Info'!$C$2:$J$2,0)),"")</f>
        <v/>
      </c>
      <c r="O1195" s="19">
        <f>IFERROR((Data6[[#This Row],[Hours:]]*SUM(Data6[[#This Row],[Rate]:[Other]])),"")</f>
        <v>0</v>
      </c>
      <c r="P1195" s="7" t="str">
        <f>IF(Data6[[#This Row],[WO'#:]]="","Riley #","WO#")</f>
        <v>WO#</v>
      </c>
      <c r="Q1195" s="7">
        <f>IFERROR(WEEKNUM(Data6[[#This Row],[Date:]]),"")</f>
        <v>26</v>
      </c>
      <c r="R1195" s="6">
        <f t="shared" si="54"/>
        <v>45466</v>
      </c>
      <c r="S1195" s="6">
        <f>Data6[[#This Row],[Week Start]]+7</f>
        <v>45473</v>
      </c>
      <c r="T1195" s="7" t="str">
        <f t="shared" si="55"/>
        <v>6/23/2024 - 6/30/2024</v>
      </c>
      <c r="U1195" s="7" t="str">
        <f t="shared" si="56"/>
        <v>Time Card</v>
      </c>
      <c r="V1195" s="8" t="str">
        <f>RIGHT(TEXT(Data6[[#This Row],[Date:]],"mmddyyyy"),4)</f>
        <v>2024</v>
      </c>
      <c r="W1195" s="8" t="str">
        <f>MID(TEXT(Data6[[#This Row],[Date:]],"mmddyyyy"),3,2)</f>
        <v>27</v>
      </c>
      <c r="X1195" s="8" t="str">
        <f>LEFT(TEXT(Data6[[#This Row],[Date:]],"mmddyyyy"),2)</f>
        <v>06</v>
      </c>
      <c r="Y1195" s="6">
        <f>DATE(Data6[[#This Row],[Year]],Data6[[#This Row],[Month]],Data6[[#This Row],[Day]])</f>
        <v>45470</v>
      </c>
    </row>
    <row r="1196" spans="1:25">
      <c r="A1196" s="5">
        <v>45470.584173379626</v>
      </c>
      <c r="B1196" s="7" t="s">
        <v>35</v>
      </c>
      <c r="C1196" s="6" t="s">
        <v>855</v>
      </c>
      <c r="D1196" s="7" t="s">
        <v>860</v>
      </c>
      <c r="E1196" s="8">
        <v>3</v>
      </c>
      <c r="F1196" s="7">
        <v>7122222</v>
      </c>
      <c r="G1196" s="7" t="s">
        <v>68</v>
      </c>
      <c r="H1196" s="7" t="s">
        <v>756</v>
      </c>
      <c r="I1196" s="7" t="s">
        <v>44</v>
      </c>
      <c r="J1196" s="19" t="str">
        <f>IFERROR(INDEX('Employee Info'!$C$3:$E$200,MATCH(Data6[[#This Row],[Name:]],'Employee Info'!$B$3:$B$200,0),MATCH(Data6[[#This Row],[Hours Type:]],'Employee Info'!$C$2:$E$2,0)),"")</f>
        <v/>
      </c>
      <c r="K1196" s="19" t="str">
        <f>IFERROR(INDEX('Employee Info'!$C$3:$J$200,MATCH(Data6[[#This Row],[Name:]],'Employee Info'!$B$3:$B$200,0),MATCH(Data6[[#Headers],[Truck]],'Employee Info'!$C$2:$J$2,0)),"")</f>
        <v/>
      </c>
      <c r="L1196" s="19" t="str">
        <f>IFERROR(INDEX('Employee Info'!$C$3:$J$200,MATCH(Data6[[#This Row],[Name:]],'Employee Info'!$B$3:$B$200,0),MATCH(Data6[[#Headers],[Phone]],'Employee Info'!$C$2:$J$2,0)),"")</f>
        <v/>
      </c>
      <c r="M1196" s="19" t="str">
        <f>IFERROR(INDEX('Employee Info'!$C$3:$J$200,MATCH(Data6[[#This Row],[Name:]],'Employee Info'!$B$3:$B$200,0),MATCH(Data6[[#Headers],[Tech]],'Employee Info'!$C$2:$J$2,0)),"")</f>
        <v/>
      </c>
      <c r="N1196" s="19" t="str">
        <f>IFERROR(INDEX('Employee Info'!$C$3:$J$200,MATCH(Data6[[#This Row],[Name:]],'Employee Info'!$B$3:$B$200,0),MATCH(Data6[[#Headers],[Other]],'Employee Info'!$C$2:$J$2,0)),"")</f>
        <v/>
      </c>
      <c r="O1196" s="19">
        <f>IFERROR((Data6[[#This Row],[Hours:]]*SUM(Data6[[#This Row],[Rate]:[Other]])),"")</f>
        <v>0</v>
      </c>
      <c r="P1196" s="7" t="str">
        <f>IF(Data6[[#This Row],[WO'#:]]="","Riley #","WO#")</f>
        <v>WO#</v>
      </c>
      <c r="Q1196" s="7">
        <f>IFERROR(WEEKNUM(Data6[[#This Row],[Date:]]),"")</f>
        <v>26</v>
      </c>
      <c r="R1196" s="6">
        <f t="shared" si="54"/>
        <v>45466</v>
      </c>
      <c r="S1196" s="6">
        <f>Data6[[#This Row],[Week Start]]+7</f>
        <v>45473</v>
      </c>
      <c r="T1196" s="7" t="str">
        <f t="shared" si="55"/>
        <v>6/23/2024 - 6/30/2024</v>
      </c>
      <c r="U1196" s="7" t="str">
        <f t="shared" si="56"/>
        <v>Time Card</v>
      </c>
      <c r="V1196" s="8" t="str">
        <f>RIGHT(TEXT(Data6[[#This Row],[Date:]],"mmddyyyy"),4)</f>
        <v>2024</v>
      </c>
      <c r="W1196" s="8" t="str">
        <f>MID(TEXT(Data6[[#This Row],[Date:]],"mmddyyyy"),3,2)</f>
        <v>27</v>
      </c>
      <c r="X1196" s="8" t="str">
        <f>LEFT(TEXT(Data6[[#This Row],[Date:]],"mmddyyyy"),2)</f>
        <v>06</v>
      </c>
      <c r="Y1196" s="6">
        <f>DATE(Data6[[#This Row],[Year]],Data6[[#This Row],[Month]],Data6[[#This Row],[Day]])</f>
        <v>45470</v>
      </c>
    </row>
    <row r="1197" spans="1:25">
      <c r="A1197" s="5">
        <v>45471.438510185188</v>
      </c>
      <c r="B1197" s="7" t="s">
        <v>66</v>
      </c>
      <c r="C1197" s="6" t="s">
        <v>855</v>
      </c>
      <c r="D1197" s="7" t="s">
        <v>860</v>
      </c>
      <c r="E1197" s="8">
        <v>1</v>
      </c>
      <c r="F1197" s="7">
        <v>7122222</v>
      </c>
      <c r="G1197" s="7" t="s">
        <v>68</v>
      </c>
      <c r="H1197" s="7" t="s">
        <v>756</v>
      </c>
      <c r="I1197" s="7" t="s">
        <v>44</v>
      </c>
      <c r="J1197" s="19" t="str">
        <f>IFERROR(INDEX('Employee Info'!$C$3:$E$200,MATCH(Data6[[#This Row],[Name:]],'Employee Info'!$B$3:$B$200,0),MATCH(Data6[[#This Row],[Hours Type:]],'Employee Info'!$C$2:$E$2,0)),"")</f>
        <v/>
      </c>
      <c r="K1197" s="19" t="str">
        <f>IFERROR(INDEX('Employee Info'!$C$3:$J$200,MATCH(Data6[[#This Row],[Name:]],'Employee Info'!$B$3:$B$200,0),MATCH(Data6[[#Headers],[Truck]],'Employee Info'!$C$2:$J$2,0)),"")</f>
        <v/>
      </c>
      <c r="L1197" s="19" t="str">
        <f>IFERROR(INDEX('Employee Info'!$C$3:$J$200,MATCH(Data6[[#This Row],[Name:]],'Employee Info'!$B$3:$B$200,0),MATCH(Data6[[#Headers],[Phone]],'Employee Info'!$C$2:$J$2,0)),"")</f>
        <v/>
      </c>
      <c r="M1197" s="19" t="str">
        <f>IFERROR(INDEX('Employee Info'!$C$3:$J$200,MATCH(Data6[[#This Row],[Name:]],'Employee Info'!$B$3:$B$200,0),MATCH(Data6[[#Headers],[Tech]],'Employee Info'!$C$2:$J$2,0)),"")</f>
        <v/>
      </c>
      <c r="N1197" s="19" t="str">
        <f>IFERROR(INDEX('Employee Info'!$C$3:$J$200,MATCH(Data6[[#This Row],[Name:]],'Employee Info'!$B$3:$B$200,0),MATCH(Data6[[#Headers],[Other]],'Employee Info'!$C$2:$J$2,0)),"")</f>
        <v/>
      </c>
      <c r="O1197" s="19">
        <f>IFERROR((Data6[[#This Row],[Hours:]]*SUM(Data6[[#This Row],[Rate]:[Other]])),"")</f>
        <v>0</v>
      </c>
      <c r="P1197" s="7" t="str">
        <f>IF(Data6[[#This Row],[WO'#:]]="","Riley #","WO#")</f>
        <v>WO#</v>
      </c>
      <c r="Q1197" s="7">
        <f>IFERROR(WEEKNUM(Data6[[#This Row],[Date:]]),"")</f>
        <v>26</v>
      </c>
      <c r="R1197" s="6">
        <f t="shared" si="54"/>
        <v>45466</v>
      </c>
      <c r="S1197" s="6">
        <f>Data6[[#This Row],[Week Start]]+7</f>
        <v>45473</v>
      </c>
      <c r="T1197" s="7" t="str">
        <f t="shared" si="55"/>
        <v>6/23/2024 - 6/30/2024</v>
      </c>
      <c r="U1197" s="7" t="str">
        <f t="shared" si="56"/>
        <v>Time Card</v>
      </c>
      <c r="V1197" s="8" t="str">
        <f>RIGHT(TEXT(Data6[[#This Row],[Date:]],"mmddyyyy"),4)</f>
        <v>2024</v>
      </c>
      <c r="W1197" s="8" t="str">
        <f>MID(TEXT(Data6[[#This Row],[Date:]],"mmddyyyy"),3,2)</f>
        <v>27</v>
      </c>
      <c r="X1197" s="8" t="str">
        <f>LEFT(TEXT(Data6[[#This Row],[Date:]],"mmddyyyy"),2)</f>
        <v>06</v>
      </c>
      <c r="Y1197" s="6">
        <f>DATE(Data6[[#This Row],[Year]],Data6[[#This Row],[Month]],Data6[[#This Row],[Day]])</f>
        <v>45470</v>
      </c>
    </row>
    <row r="1198" spans="1:25">
      <c r="A1198" s="5">
        <v>45471.428741435186</v>
      </c>
      <c r="B1198" s="7" t="s">
        <v>66</v>
      </c>
      <c r="C1198" s="6" t="s">
        <v>855</v>
      </c>
      <c r="D1198" s="7" t="s">
        <v>847</v>
      </c>
      <c r="E1198" s="8">
        <v>1</v>
      </c>
      <c r="F1198" s="7" t="s">
        <v>68</v>
      </c>
      <c r="G1198" s="7" t="s">
        <v>68</v>
      </c>
      <c r="H1198" s="7" t="s">
        <v>808</v>
      </c>
      <c r="I1198" s="7" t="s">
        <v>44</v>
      </c>
      <c r="J1198" s="19" t="str">
        <f>IFERROR(INDEX('Employee Info'!$C$3:$E$200,MATCH(Data6[[#This Row],[Name:]],'Employee Info'!$B$3:$B$200,0),MATCH(Data6[[#This Row],[Hours Type:]],'Employee Info'!$C$2:$E$2,0)),"")</f>
        <v/>
      </c>
      <c r="K1198" s="19" t="str">
        <f>IFERROR(INDEX('Employee Info'!$C$3:$J$200,MATCH(Data6[[#This Row],[Name:]],'Employee Info'!$B$3:$B$200,0),MATCH(Data6[[#Headers],[Truck]],'Employee Info'!$C$2:$J$2,0)),"")</f>
        <v/>
      </c>
      <c r="L1198" s="19" t="str">
        <f>IFERROR(INDEX('Employee Info'!$C$3:$J$200,MATCH(Data6[[#This Row],[Name:]],'Employee Info'!$B$3:$B$200,0),MATCH(Data6[[#Headers],[Phone]],'Employee Info'!$C$2:$J$2,0)),"")</f>
        <v/>
      </c>
      <c r="M1198" s="19" t="str">
        <f>IFERROR(INDEX('Employee Info'!$C$3:$J$200,MATCH(Data6[[#This Row],[Name:]],'Employee Info'!$B$3:$B$200,0),MATCH(Data6[[#Headers],[Tech]],'Employee Info'!$C$2:$J$2,0)),"")</f>
        <v/>
      </c>
      <c r="N1198" s="19" t="str">
        <f>IFERROR(INDEX('Employee Info'!$C$3:$J$200,MATCH(Data6[[#This Row],[Name:]],'Employee Info'!$B$3:$B$200,0),MATCH(Data6[[#Headers],[Other]],'Employee Info'!$C$2:$J$2,0)),"")</f>
        <v/>
      </c>
      <c r="O1198" s="19">
        <f>IFERROR((Data6[[#This Row],[Hours:]]*SUM(Data6[[#This Row],[Rate]:[Other]])),"")</f>
        <v>0</v>
      </c>
      <c r="P1198" s="7" t="str">
        <f>IF(Data6[[#This Row],[WO'#:]]="","Riley #","WO#")</f>
        <v>Riley #</v>
      </c>
      <c r="Q1198" s="7">
        <f>IFERROR(WEEKNUM(Data6[[#This Row],[Date:]]),"")</f>
        <v>26</v>
      </c>
      <c r="R1198" s="6">
        <f t="shared" si="54"/>
        <v>45466</v>
      </c>
      <c r="S1198" s="6">
        <f>Data6[[#This Row],[Week Start]]+7</f>
        <v>45473</v>
      </c>
      <c r="T1198" s="7" t="str">
        <f t="shared" si="55"/>
        <v>6/23/2024 - 6/30/2024</v>
      </c>
      <c r="U1198" s="7" t="str">
        <f t="shared" si="56"/>
        <v>Time Card</v>
      </c>
      <c r="V1198" s="8" t="str">
        <f>RIGHT(TEXT(Data6[[#This Row],[Date:]],"mmddyyyy"),4)</f>
        <v>2024</v>
      </c>
      <c r="W1198" s="8" t="str">
        <f>MID(TEXT(Data6[[#This Row],[Date:]],"mmddyyyy"),3,2)</f>
        <v>27</v>
      </c>
      <c r="X1198" s="8" t="str">
        <f>LEFT(TEXT(Data6[[#This Row],[Date:]],"mmddyyyy"),2)</f>
        <v>06</v>
      </c>
      <c r="Y1198" s="6">
        <f>DATE(Data6[[#This Row],[Year]],Data6[[#This Row],[Month]],Data6[[#This Row],[Day]])</f>
        <v>45470</v>
      </c>
    </row>
    <row r="1199" spans="1:25">
      <c r="A1199" s="5">
        <v>45470.585466666664</v>
      </c>
      <c r="B1199" s="7" t="s">
        <v>23</v>
      </c>
      <c r="C1199" s="6" t="s">
        <v>855</v>
      </c>
      <c r="D1199" s="7" t="s">
        <v>861</v>
      </c>
      <c r="E1199" s="8">
        <v>1</v>
      </c>
      <c r="F1199" s="7" t="s">
        <v>68</v>
      </c>
      <c r="G1199" s="7" t="s">
        <v>68</v>
      </c>
      <c r="H1199" s="7" t="s">
        <v>758</v>
      </c>
      <c r="I1199" s="7" t="s">
        <v>44</v>
      </c>
      <c r="J1199" s="19" t="str">
        <f>IFERROR(INDEX('Employee Info'!$C$3:$E$200,MATCH(Data6[[#This Row],[Name:]],'Employee Info'!$B$3:$B$200,0),MATCH(Data6[[#This Row],[Hours Type:]],'Employee Info'!$C$2:$E$2,0)),"")</f>
        <v/>
      </c>
      <c r="K1199" s="19" t="str">
        <f>IFERROR(INDEX('Employee Info'!$C$3:$J$200,MATCH(Data6[[#This Row],[Name:]],'Employee Info'!$B$3:$B$200,0),MATCH(Data6[[#Headers],[Truck]],'Employee Info'!$C$2:$J$2,0)),"")</f>
        <v/>
      </c>
      <c r="L1199" s="19" t="str">
        <f>IFERROR(INDEX('Employee Info'!$C$3:$J$200,MATCH(Data6[[#This Row],[Name:]],'Employee Info'!$B$3:$B$200,0),MATCH(Data6[[#Headers],[Phone]],'Employee Info'!$C$2:$J$2,0)),"")</f>
        <v/>
      </c>
      <c r="M1199" s="19" t="str">
        <f>IFERROR(INDEX('Employee Info'!$C$3:$J$200,MATCH(Data6[[#This Row],[Name:]],'Employee Info'!$B$3:$B$200,0),MATCH(Data6[[#Headers],[Tech]],'Employee Info'!$C$2:$J$2,0)),"")</f>
        <v/>
      </c>
      <c r="N1199" s="19" t="str">
        <f>IFERROR(INDEX('Employee Info'!$C$3:$J$200,MATCH(Data6[[#This Row],[Name:]],'Employee Info'!$B$3:$B$200,0),MATCH(Data6[[#Headers],[Other]],'Employee Info'!$C$2:$J$2,0)),"")</f>
        <v/>
      </c>
      <c r="O1199" s="19">
        <f>IFERROR((Data6[[#This Row],[Hours:]]*SUM(Data6[[#This Row],[Rate]:[Other]])),"")</f>
        <v>0</v>
      </c>
      <c r="P1199" s="7" t="str">
        <f>IF(Data6[[#This Row],[WO'#:]]="","Riley #","WO#")</f>
        <v>Riley #</v>
      </c>
      <c r="Q1199" s="7">
        <f>IFERROR(WEEKNUM(Data6[[#This Row],[Date:]]),"")</f>
        <v>26</v>
      </c>
      <c r="R1199" s="6">
        <f t="shared" si="54"/>
        <v>45466</v>
      </c>
      <c r="S1199" s="6">
        <f>Data6[[#This Row],[Week Start]]+7</f>
        <v>45473</v>
      </c>
      <c r="T1199" s="7" t="str">
        <f t="shared" si="55"/>
        <v>6/23/2024 - 6/30/2024</v>
      </c>
      <c r="U1199" s="7" t="str">
        <f t="shared" si="56"/>
        <v>Time Card</v>
      </c>
      <c r="V1199" s="8" t="str">
        <f>RIGHT(TEXT(Data6[[#This Row],[Date:]],"mmddyyyy"),4)</f>
        <v>2024</v>
      </c>
      <c r="W1199" s="8" t="str">
        <f>MID(TEXT(Data6[[#This Row],[Date:]],"mmddyyyy"),3,2)</f>
        <v>27</v>
      </c>
      <c r="X1199" s="8" t="str">
        <f>LEFT(TEXT(Data6[[#This Row],[Date:]],"mmddyyyy"),2)</f>
        <v>06</v>
      </c>
      <c r="Y1199" s="6">
        <f>DATE(Data6[[#This Row],[Year]],Data6[[#This Row],[Month]],Data6[[#This Row],[Day]])</f>
        <v>45470</v>
      </c>
    </row>
    <row r="1200" spans="1:25">
      <c r="A1200" s="5">
        <v>45470.585533564816</v>
      </c>
      <c r="B1200" s="7" t="s">
        <v>35</v>
      </c>
      <c r="C1200" s="6" t="s">
        <v>855</v>
      </c>
      <c r="D1200" s="7" t="s">
        <v>861</v>
      </c>
      <c r="E1200" s="8">
        <v>1</v>
      </c>
      <c r="F1200" s="7" t="s">
        <v>68</v>
      </c>
      <c r="G1200" s="7" t="s">
        <v>68</v>
      </c>
      <c r="H1200" s="7" t="s">
        <v>758</v>
      </c>
      <c r="I1200" s="7" t="s">
        <v>44</v>
      </c>
      <c r="J1200" s="19" t="str">
        <f>IFERROR(INDEX('Employee Info'!$C$3:$E$200,MATCH(Data6[[#This Row],[Name:]],'Employee Info'!$B$3:$B$200,0),MATCH(Data6[[#This Row],[Hours Type:]],'Employee Info'!$C$2:$E$2,0)),"")</f>
        <v/>
      </c>
      <c r="K1200" s="19" t="str">
        <f>IFERROR(INDEX('Employee Info'!$C$3:$J$200,MATCH(Data6[[#This Row],[Name:]],'Employee Info'!$B$3:$B$200,0),MATCH(Data6[[#Headers],[Truck]],'Employee Info'!$C$2:$J$2,0)),"")</f>
        <v/>
      </c>
      <c r="L1200" s="19" t="str">
        <f>IFERROR(INDEX('Employee Info'!$C$3:$J$200,MATCH(Data6[[#This Row],[Name:]],'Employee Info'!$B$3:$B$200,0),MATCH(Data6[[#Headers],[Phone]],'Employee Info'!$C$2:$J$2,0)),"")</f>
        <v/>
      </c>
      <c r="M1200" s="19" t="str">
        <f>IFERROR(INDEX('Employee Info'!$C$3:$J$200,MATCH(Data6[[#This Row],[Name:]],'Employee Info'!$B$3:$B$200,0),MATCH(Data6[[#Headers],[Tech]],'Employee Info'!$C$2:$J$2,0)),"")</f>
        <v/>
      </c>
      <c r="N1200" s="19" t="str">
        <f>IFERROR(INDEX('Employee Info'!$C$3:$J$200,MATCH(Data6[[#This Row],[Name:]],'Employee Info'!$B$3:$B$200,0),MATCH(Data6[[#Headers],[Other]],'Employee Info'!$C$2:$J$2,0)),"")</f>
        <v/>
      </c>
      <c r="O1200" s="19">
        <f>IFERROR((Data6[[#This Row],[Hours:]]*SUM(Data6[[#This Row],[Rate]:[Other]])),"")</f>
        <v>0</v>
      </c>
      <c r="P1200" s="7" t="str">
        <f>IF(Data6[[#This Row],[WO'#:]]="","Riley #","WO#")</f>
        <v>Riley #</v>
      </c>
      <c r="Q1200" s="7">
        <f>IFERROR(WEEKNUM(Data6[[#This Row],[Date:]]),"")</f>
        <v>26</v>
      </c>
      <c r="R1200" s="6">
        <f t="shared" si="54"/>
        <v>45466</v>
      </c>
      <c r="S1200" s="6">
        <f>Data6[[#This Row],[Week Start]]+7</f>
        <v>45473</v>
      </c>
      <c r="T1200" s="7" t="str">
        <f t="shared" si="55"/>
        <v>6/23/2024 - 6/30/2024</v>
      </c>
      <c r="U1200" s="7" t="str">
        <f t="shared" si="56"/>
        <v>Time Card</v>
      </c>
      <c r="V1200" s="8" t="str">
        <f>RIGHT(TEXT(Data6[[#This Row],[Date:]],"mmddyyyy"),4)</f>
        <v>2024</v>
      </c>
      <c r="W1200" s="8" t="str">
        <f>MID(TEXT(Data6[[#This Row],[Date:]],"mmddyyyy"),3,2)</f>
        <v>27</v>
      </c>
      <c r="X1200" s="8" t="str">
        <f>LEFT(TEXT(Data6[[#This Row],[Date:]],"mmddyyyy"),2)</f>
        <v>06</v>
      </c>
      <c r="Y1200" s="6">
        <f>DATE(Data6[[#This Row],[Year]],Data6[[#This Row],[Month]],Data6[[#This Row],[Day]])</f>
        <v>45470</v>
      </c>
    </row>
    <row r="1201" spans="1:25">
      <c r="A1201" s="5">
        <v>45471.439365162034</v>
      </c>
      <c r="B1201" s="7" t="s">
        <v>66</v>
      </c>
      <c r="C1201" s="6" t="s">
        <v>855</v>
      </c>
      <c r="D1201" s="7" t="s">
        <v>861</v>
      </c>
      <c r="E1201" s="8">
        <v>1</v>
      </c>
      <c r="F1201" s="7" t="s">
        <v>68</v>
      </c>
      <c r="G1201" s="7" t="s">
        <v>68</v>
      </c>
      <c r="H1201" s="7" t="s">
        <v>758</v>
      </c>
      <c r="I1201" s="7" t="s">
        <v>44</v>
      </c>
      <c r="J1201" s="19" t="str">
        <f>IFERROR(INDEX('Employee Info'!$C$3:$E$200,MATCH(Data6[[#This Row],[Name:]],'Employee Info'!$B$3:$B$200,0),MATCH(Data6[[#This Row],[Hours Type:]],'Employee Info'!$C$2:$E$2,0)),"")</f>
        <v/>
      </c>
      <c r="K1201" s="19" t="str">
        <f>IFERROR(INDEX('Employee Info'!$C$3:$J$200,MATCH(Data6[[#This Row],[Name:]],'Employee Info'!$B$3:$B$200,0),MATCH(Data6[[#Headers],[Truck]],'Employee Info'!$C$2:$J$2,0)),"")</f>
        <v/>
      </c>
      <c r="L1201" s="19" t="str">
        <f>IFERROR(INDEX('Employee Info'!$C$3:$J$200,MATCH(Data6[[#This Row],[Name:]],'Employee Info'!$B$3:$B$200,0),MATCH(Data6[[#Headers],[Phone]],'Employee Info'!$C$2:$J$2,0)),"")</f>
        <v/>
      </c>
      <c r="M1201" s="19" t="str">
        <f>IFERROR(INDEX('Employee Info'!$C$3:$J$200,MATCH(Data6[[#This Row],[Name:]],'Employee Info'!$B$3:$B$200,0),MATCH(Data6[[#Headers],[Tech]],'Employee Info'!$C$2:$J$2,0)),"")</f>
        <v/>
      </c>
      <c r="N1201" s="19" t="str">
        <f>IFERROR(INDEX('Employee Info'!$C$3:$J$200,MATCH(Data6[[#This Row],[Name:]],'Employee Info'!$B$3:$B$200,0),MATCH(Data6[[#Headers],[Other]],'Employee Info'!$C$2:$J$2,0)),"")</f>
        <v/>
      </c>
      <c r="O1201" s="19">
        <f>IFERROR((Data6[[#This Row],[Hours:]]*SUM(Data6[[#This Row],[Rate]:[Other]])),"")</f>
        <v>0</v>
      </c>
      <c r="P1201" s="7" t="str">
        <f>IF(Data6[[#This Row],[WO'#:]]="","Riley #","WO#")</f>
        <v>Riley #</v>
      </c>
      <c r="Q1201" s="7">
        <f>IFERROR(WEEKNUM(Data6[[#This Row],[Date:]]),"")</f>
        <v>26</v>
      </c>
      <c r="R1201" s="6">
        <f t="shared" si="54"/>
        <v>45466</v>
      </c>
      <c r="S1201" s="6">
        <f>Data6[[#This Row],[Week Start]]+7</f>
        <v>45473</v>
      </c>
      <c r="T1201" s="7" t="str">
        <f t="shared" si="55"/>
        <v>6/23/2024 - 6/30/2024</v>
      </c>
      <c r="U1201" s="7" t="str">
        <f t="shared" si="56"/>
        <v>Time Card</v>
      </c>
      <c r="V1201" s="8" t="str">
        <f>RIGHT(TEXT(Data6[[#This Row],[Date:]],"mmddyyyy"),4)</f>
        <v>2024</v>
      </c>
      <c r="W1201" s="8" t="str">
        <f>MID(TEXT(Data6[[#This Row],[Date:]],"mmddyyyy"),3,2)</f>
        <v>27</v>
      </c>
      <c r="X1201" s="8" t="str">
        <f>LEFT(TEXT(Data6[[#This Row],[Date:]],"mmddyyyy"),2)</f>
        <v>06</v>
      </c>
      <c r="Y1201" s="6">
        <f>DATE(Data6[[#This Row],[Year]],Data6[[#This Row],[Month]],Data6[[#This Row],[Day]])</f>
        <v>45470</v>
      </c>
    </row>
    <row r="1202" spans="1:25">
      <c r="A1202" s="5">
        <v>45470.581637847223</v>
      </c>
      <c r="B1202" s="7" t="s">
        <v>31</v>
      </c>
      <c r="C1202" s="6" t="s">
        <v>855</v>
      </c>
      <c r="D1202" s="7" t="s">
        <v>851</v>
      </c>
      <c r="E1202" s="8">
        <v>8</v>
      </c>
      <c r="F1202" s="7" t="s">
        <v>68</v>
      </c>
      <c r="G1202" s="7" t="s">
        <v>68</v>
      </c>
      <c r="H1202" s="7" t="s">
        <v>42</v>
      </c>
      <c r="I1202" s="7" t="s">
        <v>44</v>
      </c>
      <c r="J1202" s="19" t="str">
        <f>IFERROR(INDEX('Employee Info'!$C$3:$E$200,MATCH(Data6[[#This Row],[Name:]],'Employee Info'!$B$3:$B$200,0),MATCH(Data6[[#This Row],[Hours Type:]],'Employee Info'!$C$2:$E$2,0)),"")</f>
        <v/>
      </c>
      <c r="K1202" s="19" t="str">
        <f>IFERROR(INDEX('Employee Info'!$C$3:$J$200,MATCH(Data6[[#This Row],[Name:]],'Employee Info'!$B$3:$B$200,0),MATCH(Data6[[#Headers],[Truck]],'Employee Info'!$C$2:$J$2,0)),"")</f>
        <v/>
      </c>
      <c r="L1202" s="19" t="str">
        <f>IFERROR(INDEX('Employee Info'!$C$3:$J$200,MATCH(Data6[[#This Row],[Name:]],'Employee Info'!$B$3:$B$200,0),MATCH(Data6[[#Headers],[Phone]],'Employee Info'!$C$2:$J$2,0)),"")</f>
        <v/>
      </c>
      <c r="M1202" s="19" t="str">
        <f>IFERROR(INDEX('Employee Info'!$C$3:$J$200,MATCH(Data6[[#This Row],[Name:]],'Employee Info'!$B$3:$B$200,0),MATCH(Data6[[#Headers],[Tech]],'Employee Info'!$C$2:$J$2,0)),"")</f>
        <v/>
      </c>
      <c r="N1202" s="19" t="str">
        <f>IFERROR(INDEX('Employee Info'!$C$3:$J$200,MATCH(Data6[[#This Row],[Name:]],'Employee Info'!$B$3:$B$200,0),MATCH(Data6[[#Headers],[Other]],'Employee Info'!$C$2:$J$2,0)),"")</f>
        <v/>
      </c>
      <c r="O1202" s="19">
        <f>IFERROR((Data6[[#This Row],[Hours:]]*SUM(Data6[[#This Row],[Rate]:[Other]])),"")</f>
        <v>0</v>
      </c>
      <c r="P1202" s="7" t="str">
        <f>IF(Data6[[#This Row],[WO'#:]]="","Riley #","WO#")</f>
        <v>Riley #</v>
      </c>
      <c r="Q1202" s="7">
        <f>IFERROR(WEEKNUM(Data6[[#This Row],[Date:]]),"")</f>
        <v>26</v>
      </c>
      <c r="R1202" s="6">
        <f t="shared" si="54"/>
        <v>45466</v>
      </c>
      <c r="S1202" s="6">
        <f>Data6[[#This Row],[Week Start]]+7</f>
        <v>45473</v>
      </c>
      <c r="T1202" s="7" t="str">
        <f t="shared" si="55"/>
        <v>6/23/2024 - 6/30/2024</v>
      </c>
      <c r="U1202" s="7" t="str">
        <f t="shared" si="56"/>
        <v>Time Card</v>
      </c>
      <c r="V1202" s="8" t="str">
        <f>RIGHT(TEXT(Data6[[#This Row],[Date:]],"mmddyyyy"),4)</f>
        <v>2024</v>
      </c>
      <c r="W1202" s="8" t="str">
        <f>MID(TEXT(Data6[[#This Row],[Date:]],"mmddyyyy"),3,2)</f>
        <v>27</v>
      </c>
      <c r="X1202" s="8" t="str">
        <f>LEFT(TEXT(Data6[[#This Row],[Date:]],"mmddyyyy"),2)</f>
        <v>06</v>
      </c>
      <c r="Y1202" s="6">
        <f>DATE(Data6[[#This Row],[Year]],Data6[[#This Row],[Month]],Data6[[#This Row],[Day]])</f>
        <v>45470</v>
      </c>
    </row>
    <row r="1203" spans="1:25">
      <c r="A1203" s="5">
        <v>45470.581844791668</v>
      </c>
      <c r="B1203" s="7" t="s">
        <v>34</v>
      </c>
      <c r="C1203" s="6" t="s">
        <v>855</v>
      </c>
      <c r="D1203" s="7" t="s">
        <v>851</v>
      </c>
      <c r="E1203" s="8">
        <v>8</v>
      </c>
      <c r="F1203" s="7" t="s">
        <v>68</v>
      </c>
      <c r="G1203" s="7" t="s">
        <v>68</v>
      </c>
      <c r="H1203" s="7" t="s">
        <v>42</v>
      </c>
      <c r="I1203" s="7" t="s">
        <v>44</v>
      </c>
      <c r="J1203" s="19" t="str">
        <f>IFERROR(INDEX('Employee Info'!$C$3:$E$200,MATCH(Data6[[#This Row],[Name:]],'Employee Info'!$B$3:$B$200,0),MATCH(Data6[[#This Row],[Hours Type:]],'Employee Info'!$C$2:$E$2,0)),"")</f>
        <v/>
      </c>
      <c r="K1203" s="19" t="str">
        <f>IFERROR(INDEX('Employee Info'!$C$3:$J$200,MATCH(Data6[[#This Row],[Name:]],'Employee Info'!$B$3:$B$200,0),MATCH(Data6[[#Headers],[Truck]],'Employee Info'!$C$2:$J$2,0)),"")</f>
        <v/>
      </c>
      <c r="L1203" s="19" t="str">
        <f>IFERROR(INDEX('Employee Info'!$C$3:$J$200,MATCH(Data6[[#This Row],[Name:]],'Employee Info'!$B$3:$B$200,0),MATCH(Data6[[#Headers],[Phone]],'Employee Info'!$C$2:$J$2,0)),"")</f>
        <v/>
      </c>
      <c r="M1203" s="19" t="str">
        <f>IFERROR(INDEX('Employee Info'!$C$3:$J$200,MATCH(Data6[[#This Row],[Name:]],'Employee Info'!$B$3:$B$200,0),MATCH(Data6[[#Headers],[Tech]],'Employee Info'!$C$2:$J$2,0)),"")</f>
        <v/>
      </c>
      <c r="N1203" s="19" t="str">
        <f>IFERROR(INDEX('Employee Info'!$C$3:$J$200,MATCH(Data6[[#This Row],[Name:]],'Employee Info'!$B$3:$B$200,0),MATCH(Data6[[#Headers],[Other]],'Employee Info'!$C$2:$J$2,0)),"")</f>
        <v/>
      </c>
      <c r="O1203" s="19">
        <f>IFERROR((Data6[[#This Row],[Hours:]]*SUM(Data6[[#This Row],[Rate]:[Other]])),"")</f>
        <v>0</v>
      </c>
      <c r="P1203" s="7" t="str">
        <f>IF(Data6[[#This Row],[WO'#:]]="","Riley #","WO#")</f>
        <v>Riley #</v>
      </c>
      <c r="Q1203" s="7">
        <f>IFERROR(WEEKNUM(Data6[[#This Row],[Date:]]),"")</f>
        <v>26</v>
      </c>
      <c r="R1203" s="6">
        <f t="shared" si="54"/>
        <v>45466</v>
      </c>
      <c r="S1203" s="6">
        <f>Data6[[#This Row],[Week Start]]+7</f>
        <v>45473</v>
      </c>
      <c r="T1203" s="7" t="str">
        <f t="shared" si="55"/>
        <v>6/23/2024 - 6/30/2024</v>
      </c>
      <c r="U1203" s="7" t="str">
        <f t="shared" si="56"/>
        <v>Time Card</v>
      </c>
      <c r="V1203" s="8" t="str">
        <f>RIGHT(TEXT(Data6[[#This Row],[Date:]],"mmddyyyy"),4)</f>
        <v>2024</v>
      </c>
      <c r="W1203" s="8" t="str">
        <f>MID(TEXT(Data6[[#This Row],[Date:]],"mmddyyyy"),3,2)</f>
        <v>27</v>
      </c>
      <c r="X1203" s="8" t="str">
        <f>LEFT(TEXT(Data6[[#This Row],[Date:]],"mmddyyyy"),2)</f>
        <v>06</v>
      </c>
      <c r="Y1203" s="6">
        <f>DATE(Data6[[#This Row],[Year]],Data6[[#This Row],[Month]],Data6[[#This Row],[Day]])</f>
        <v>45470</v>
      </c>
    </row>
    <row r="1204" spans="1:25">
      <c r="A1204" s="5">
        <v>45471.430016435188</v>
      </c>
      <c r="B1204" s="7" t="s">
        <v>66</v>
      </c>
      <c r="C1204" s="6" t="s">
        <v>855</v>
      </c>
      <c r="D1204" s="7" t="s">
        <v>848</v>
      </c>
      <c r="E1204" s="8">
        <v>2</v>
      </c>
      <c r="F1204" s="7" t="s">
        <v>68</v>
      </c>
      <c r="G1204" s="7" t="s">
        <v>68</v>
      </c>
      <c r="H1204" s="7" t="s">
        <v>42</v>
      </c>
      <c r="I1204" s="7" t="s">
        <v>44</v>
      </c>
      <c r="J1204" s="19" t="str">
        <f>IFERROR(INDEX('Employee Info'!$C$3:$E$200,MATCH(Data6[[#This Row],[Name:]],'Employee Info'!$B$3:$B$200,0),MATCH(Data6[[#This Row],[Hours Type:]],'Employee Info'!$C$2:$E$2,0)),"")</f>
        <v/>
      </c>
      <c r="K1204" s="19" t="str">
        <f>IFERROR(INDEX('Employee Info'!$C$3:$J$200,MATCH(Data6[[#This Row],[Name:]],'Employee Info'!$B$3:$B$200,0),MATCH(Data6[[#Headers],[Truck]],'Employee Info'!$C$2:$J$2,0)),"")</f>
        <v/>
      </c>
      <c r="L1204" s="19" t="str">
        <f>IFERROR(INDEX('Employee Info'!$C$3:$J$200,MATCH(Data6[[#This Row],[Name:]],'Employee Info'!$B$3:$B$200,0),MATCH(Data6[[#Headers],[Phone]],'Employee Info'!$C$2:$J$2,0)),"")</f>
        <v/>
      </c>
      <c r="M1204" s="19" t="str">
        <f>IFERROR(INDEX('Employee Info'!$C$3:$J$200,MATCH(Data6[[#This Row],[Name:]],'Employee Info'!$B$3:$B$200,0),MATCH(Data6[[#Headers],[Tech]],'Employee Info'!$C$2:$J$2,0)),"")</f>
        <v/>
      </c>
      <c r="N1204" s="19" t="str">
        <f>IFERROR(INDEX('Employee Info'!$C$3:$J$200,MATCH(Data6[[#This Row],[Name:]],'Employee Info'!$B$3:$B$200,0),MATCH(Data6[[#Headers],[Other]],'Employee Info'!$C$2:$J$2,0)),"")</f>
        <v/>
      </c>
      <c r="O1204" s="19">
        <f>IFERROR((Data6[[#This Row],[Hours:]]*SUM(Data6[[#This Row],[Rate]:[Other]])),"")</f>
        <v>0</v>
      </c>
      <c r="P1204" s="7" t="str">
        <f>IF(Data6[[#This Row],[WO'#:]]="","Riley #","WO#")</f>
        <v>Riley #</v>
      </c>
      <c r="Q1204" s="7">
        <f>IFERROR(WEEKNUM(Data6[[#This Row],[Date:]]),"")</f>
        <v>26</v>
      </c>
      <c r="R1204" s="6">
        <f t="shared" si="54"/>
        <v>45466</v>
      </c>
      <c r="S1204" s="6">
        <f>Data6[[#This Row],[Week Start]]+7</f>
        <v>45473</v>
      </c>
      <c r="T1204" s="7" t="str">
        <f t="shared" si="55"/>
        <v>6/23/2024 - 6/30/2024</v>
      </c>
      <c r="U1204" s="7" t="str">
        <f t="shared" si="56"/>
        <v>Time Card</v>
      </c>
      <c r="V1204" s="8" t="str">
        <f>RIGHT(TEXT(Data6[[#This Row],[Date:]],"mmddyyyy"),4)</f>
        <v>2024</v>
      </c>
      <c r="W1204" s="8" t="str">
        <f>MID(TEXT(Data6[[#This Row],[Date:]],"mmddyyyy"),3,2)</f>
        <v>27</v>
      </c>
      <c r="X1204" s="8" t="str">
        <f>LEFT(TEXT(Data6[[#This Row],[Date:]],"mmddyyyy"),2)</f>
        <v>06</v>
      </c>
      <c r="Y1204" s="6">
        <f>DATE(Data6[[#This Row],[Year]],Data6[[#This Row],[Month]],Data6[[#This Row],[Day]])</f>
        <v>45470</v>
      </c>
    </row>
    <row r="1205" spans="1:25">
      <c r="A1205" s="5">
        <v>45471.44404328704</v>
      </c>
      <c r="B1205" s="7" t="s">
        <v>66</v>
      </c>
      <c r="C1205" s="6" t="s">
        <v>862</v>
      </c>
      <c r="D1205" s="7" t="s">
        <v>863</v>
      </c>
      <c r="E1205" s="8">
        <v>4</v>
      </c>
      <c r="F1205" s="7">
        <v>6984733</v>
      </c>
      <c r="G1205" s="7" t="s">
        <v>68</v>
      </c>
      <c r="H1205" s="7" t="s">
        <v>756</v>
      </c>
      <c r="I1205" s="7" t="s">
        <v>44</v>
      </c>
      <c r="J1205" s="19" t="str">
        <f>IFERROR(INDEX('Employee Info'!$C$3:$E$200,MATCH(Data6[[#This Row],[Name:]],'Employee Info'!$B$3:$B$200,0),MATCH(Data6[[#This Row],[Hours Type:]],'Employee Info'!$C$2:$E$2,0)),"")</f>
        <v/>
      </c>
      <c r="K1205" s="19" t="str">
        <f>IFERROR(INDEX('Employee Info'!$C$3:$J$200,MATCH(Data6[[#This Row],[Name:]],'Employee Info'!$B$3:$B$200,0),MATCH(Data6[[#Headers],[Truck]],'Employee Info'!$C$2:$J$2,0)),"")</f>
        <v/>
      </c>
      <c r="L1205" s="19" t="str">
        <f>IFERROR(INDEX('Employee Info'!$C$3:$J$200,MATCH(Data6[[#This Row],[Name:]],'Employee Info'!$B$3:$B$200,0),MATCH(Data6[[#Headers],[Phone]],'Employee Info'!$C$2:$J$2,0)),"")</f>
        <v/>
      </c>
      <c r="M1205" s="19" t="str">
        <f>IFERROR(INDEX('Employee Info'!$C$3:$J$200,MATCH(Data6[[#This Row],[Name:]],'Employee Info'!$B$3:$B$200,0),MATCH(Data6[[#Headers],[Tech]],'Employee Info'!$C$2:$J$2,0)),"")</f>
        <v/>
      </c>
      <c r="N1205" s="19" t="str">
        <f>IFERROR(INDEX('Employee Info'!$C$3:$J$200,MATCH(Data6[[#This Row],[Name:]],'Employee Info'!$B$3:$B$200,0),MATCH(Data6[[#Headers],[Other]],'Employee Info'!$C$2:$J$2,0)),"")</f>
        <v/>
      </c>
      <c r="O1205" s="19">
        <f>IFERROR((Data6[[#This Row],[Hours:]]*SUM(Data6[[#This Row],[Rate]:[Other]])),"")</f>
        <v>0</v>
      </c>
      <c r="P1205" s="7" t="str">
        <f>IF(Data6[[#This Row],[WO'#:]]="","Riley #","WO#")</f>
        <v>WO#</v>
      </c>
      <c r="Q1205" s="7">
        <f>IFERROR(WEEKNUM(Data6[[#This Row],[Date:]]),"")</f>
        <v>26</v>
      </c>
      <c r="R1205" s="6">
        <f t="shared" si="54"/>
        <v>45466</v>
      </c>
      <c r="S1205" s="6">
        <f>Data6[[#This Row],[Week Start]]+7</f>
        <v>45473</v>
      </c>
      <c r="T1205" s="7" t="str">
        <f t="shared" si="55"/>
        <v>6/23/2024 - 6/30/2024</v>
      </c>
      <c r="U1205" s="7" t="str">
        <f t="shared" si="56"/>
        <v>Time Card</v>
      </c>
      <c r="V1205" s="8" t="str">
        <f>RIGHT(TEXT(Data6[[#This Row],[Date:]],"mmddyyyy"),4)</f>
        <v>2024</v>
      </c>
      <c r="W1205" s="8" t="str">
        <f>MID(TEXT(Data6[[#This Row],[Date:]],"mmddyyyy"),3,2)</f>
        <v>28</v>
      </c>
      <c r="X1205" s="8" t="str">
        <f>LEFT(TEXT(Data6[[#This Row],[Date:]],"mmddyyyy"),2)</f>
        <v>06</v>
      </c>
      <c r="Y1205" s="6">
        <f>DATE(Data6[[#This Row],[Year]],Data6[[#This Row],[Month]],Data6[[#This Row],[Day]])</f>
        <v>45471</v>
      </c>
    </row>
    <row r="1206" spans="1:25">
      <c r="A1206" s="5">
        <v>45471.477206134259</v>
      </c>
      <c r="B1206" s="7" t="s">
        <v>31</v>
      </c>
      <c r="C1206" s="6" t="s">
        <v>862</v>
      </c>
      <c r="D1206" s="7" t="s">
        <v>864</v>
      </c>
      <c r="E1206" s="8">
        <v>2.5</v>
      </c>
      <c r="F1206" s="7">
        <v>6984733</v>
      </c>
      <c r="G1206" s="7" t="s">
        <v>68</v>
      </c>
      <c r="H1206" s="7" t="s">
        <v>756</v>
      </c>
      <c r="I1206" s="7" t="s">
        <v>44</v>
      </c>
      <c r="J1206" s="19" t="str">
        <f>IFERROR(INDEX('Employee Info'!$C$3:$E$200,MATCH(Data6[[#This Row],[Name:]],'Employee Info'!$B$3:$B$200,0),MATCH(Data6[[#This Row],[Hours Type:]],'Employee Info'!$C$2:$E$2,0)),"")</f>
        <v/>
      </c>
      <c r="K1206" s="19" t="str">
        <f>IFERROR(INDEX('Employee Info'!$C$3:$J$200,MATCH(Data6[[#This Row],[Name:]],'Employee Info'!$B$3:$B$200,0),MATCH(Data6[[#Headers],[Truck]],'Employee Info'!$C$2:$J$2,0)),"")</f>
        <v/>
      </c>
      <c r="L1206" s="19" t="str">
        <f>IFERROR(INDEX('Employee Info'!$C$3:$J$200,MATCH(Data6[[#This Row],[Name:]],'Employee Info'!$B$3:$B$200,0),MATCH(Data6[[#Headers],[Phone]],'Employee Info'!$C$2:$J$2,0)),"")</f>
        <v/>
      </c>
      <c r="M1206" s="19" t="str">
        <f>IFERROR(INDEX('Employee Info'!$C$3:$J$200,MATCH(Data6[[#This Row],[Name:]],'Employee Info'!$B$3:$B$200,0),MATCH(Data6[[#Headers],[Tech]],'Employee Info'!$C$2:$J$2,0)),"")</f>
        <v/>
      </c>
      <c r="N1206" s="19" t="str">
        <f>IFERROR(INDEX('Employee Info'!$C$3:$J$200,MATCH(Data6[[#This Row],[Name:]],'Employee Info'!$B$3:$B$200,0),MATCH(Data6[[#Headers],[Other]],'Employee Info'!$C$2:$J$2,0)),"")</f>
        <v/>
      </c>
      <c r="O1206" s="19">
        <f>IFERROR((Data6[[#This Row],[Hours:]]*SUM(Data6[[#This Row],[Rate]:[Other]])),"")</f>
        <v>0</v>
      </c>
      <c r="P1206" s="7" t="str">
        <f>IF(Data6[[#This Row],[WO'#:]]="","Riley #","WO#")</f>
        <v>WO#</v>
      </c>
      <c r="Q1206" s="7">
        <f>IFERROR(WEEKNUM(Data6[[#This Row],[Date:]]),"")</f>
        <v>26</v>
      </c>
      <c r="R1206" s="6">
        <f t="shared" si="54"/>
        <v>45466</v>
      </c>
      <c r="S1206" s="6">
        <f>Data6[[#This Row],[Week Start]]+7</f>
        <v>45473</v>
      </c>
      <c r="T1206" s="7" t="str">
        <f t="shared" si="55"/>
        <v>6/23/2024 - 6/30/2024</v>
      </c>
      <c r="U1206" s="7" t="str">
        <f t="shared" si="56"/>
        <v>Time Card</v>
      </c>
      <c r="V1206" s="8" t="str">
        <f>RIGHT(TEXT(Data6[[#This Row],[Date:]],"mmddyyyy"),4)</f>
        <v>2024</v>
      </c>
      <c r="W1206" s="8" t="str">
        <f>MID(TEXT(Data6[[#This Row],[Date:]],"mmddyyyy"),3,2)</f>
        <v>28</v>
      </c>
      <c r="X1206" s="8" t="str">
        <f>LEFT(TEXT(Data6[[#This Row],[Date:]],"mmddyyyy"),2)</f>
        <v>06</v>
      </c>
      <c r="Y1206" s="6">
        <f>DATE(Data6[[#This Row],[Year]],Data6[[#This Row],[Month]],Data6[[#This Row],[Day]])</f>
        <v>45471</v>
      </c>
    </row>
    <row r="1207" spans="1:25">
      <c r="A1207" s="5">
        <v>45471.477403124998</v>
      </c>
      <c r="B1207" s="7" t="s">
        <v>34</v>
      </c>
      <c r="C1207" s="6" t="s">
        <v>862</v>
      </c>
      <c r="D1207" s="7" t="s">
        <v>864</v>
      </c>
      <c r="E1207" s="8">
        <v>2.5</v>
      </c>
      <c r="F1207" s="7">
        <v>6984733</v>
      </c>
      <c r="G1207" s="7" t="s">
        <v>68</v>
      </c>
      <c r="H1207" s="7" t="s">
        <v>756</v>
      </c>
      <c r="I1207" s="7" t="s">
        <v>44</v>
      </c>
      <c r="J1207" s="19" t="str">
        <f>IFERROR(INDEX('Employee Info'!$C$3:$E$200,MATCH(Data6[[#This Row],[Name:]],'Employee Info'!$B$3:$B$200,0),MATCH(Data6[[#This Row],[Hours Type:]],'Employee Info'!$C$2:$E$2,0)),"")</f>
        <v/>
      </c>
      <c r="K1207" s="19" t="str">
        <f>IFERROR(INDEX('Employee Info'!$C$3:$J$200,MATCH(Data6[[#This Row],[Name:]],'Employee Info'!$B$3:$B$200,0),MATCH(Data6[[#Headers],[Truck]],'Employee Info'!$C$2:$J$2,0)),"")</f>
        <v/>
      </c>
      <c r="L1207" s="19" t="str">
        <f>IFERROR(INDEX('Employee Info'!$C$3:$J$200,MATCH(Data6[[#This Row],[Name:]],'Employee Info'!$B$3:$B$200,0),MATCH(Data6[[#Headers],[Phone]],'Employee Info'!$C$2:$J$2,0)),"")</f>
        <v/>
      </c>
      <c r="M1207" s="19" t="str">
        <f>IFERROR(INDEX('Employee Info'!$C$3:$J$200,MATCH(Data6[[#This Row],[Name:]],'Employee Info'!$B$3:$B$200,0),MATCH(Data6[[#Headers],[Tech]],'Employee Info'!$C$2:$J$2,0)),"")</f>
        <v/>
      </c>
      <c r="N1207" s="19" t="str">
        <f>IFERROR(INDEX('Employee Info'!$C$3:$J$200,MATCH(Data6[[#This Row],[Name:]],'Employee Info'!$B$3:$B$200,0),MATCH(Data6[[#Headers],[Other]],'Employee Info'!$C$2:$J$2,0)),"")</f>
        <v/>
      </c>
      <c r="O1207" s="19">
        <f>IFERROR((Data6[[#This Row],[Hours:]]*SUM(Data6[[#This Row],[Rate]:[Other]])),"")</f>
        <v>0</v>
      </c>
      <c r="P1207" s="7" t="str">
        <f>IF(Data6[[#This Row],[WO'#:]]="","Riley #","WO#")</f>
        <v>WO#</v>
      </c>
      <c r="Q1207" s="7">
        <f>IFERROR(WEEKNUM(Data6[[#This Row],[Date:]]),"")</f>
        <v>26</v>
      </c>
      <c r="R1207" s="6">
        <f t="shared" si="54"/>
        <v>45466</v>
      </c>
      <c r="S1207" s="6">
        <f>Data6[[#This Row],[Week Start]]+7</f>
        <v>45473</v>
      </c>
      <c r="T1207" s="7" t="str">
        <f t="shared" si="55"/>
        <v>6/23/2024 - 6/30/2024</v>
      </c>
      <c r="U1207" s="7" t="str">
        <f t="shared" si="56"/>
        <v>Time Card</v>
      </c>
      <c r="V1207" s="8" t="str">
        <f>RIGHT(TEXT(Data6[[#This Row],[Date:]],"mmddyyyy"),4)</f>
        <v>2024</v>
      </c>
      <c r="W1207" s="8" t="str">
        <f>MID(TEXT(Data6[[#This Row],[Date:]],"mmddyyyy"),3,2)</f>
        <v>28</v>
      </c>
      <c r="X1207" s="8" t="str">
        <f>LEFT(TEXT(Data6[[#This Row],[Date:]],"mmddyyyy"),2)</f>
        <v>06</v>
      </c>
      <c r="Y1207" s="6">
        <f>DATE(Data6[[#This Row],[Year]],Data6[[#This Row],[Month]],Data6[[#This Row],[Day]])</f>
        <v>45471</v>
      </c>
    </row>
    <row r="1208" spans="1:25">
      <c r="A1208" s="5">
        <v>45471.493565509256</v>
      </c>
      <c r="B1208" s="7" t="s">
        <v>23</v>
      </c>
      <c r="C1208" s="6" t="s">
        <v>862</v>
      </c>
      <c r="D1208" s="7" t="s">
        <v>865</v>
      </c>
      <c r="E1208" s="8">
        <v>1.5</v>
      </c>
      <c r="F1208" s="7">
        <v>6984733</v>
      </c>
      <c r="G1208" s="7" t="s">
        <v>68</v>
      </c>
      <c r="H1208" s="7" t="s">
        <v>756</v>
      </c>
      <c r="I1208" s="7" t="s">
        <v>44</v>
      </c>
      <c r="J1208" s="19" t="str">
        <f>IFERROR(INDEX('Employee Info'!$C$3:$E$200,MATCH(Data6[[#This Row],[Name:]],'Employee Info'!$B$3:$B$200,0),MATCH(Data6[[#This Row],[Hours Type:]],'Employee Info'!$C$2:$E$2,0)),"")</f>
        <v/>
      </c>
      <c r="K1208" s="19" t="str">
        <f>IFERROR(INDEX('Employee Info'!$C$3:$J$200,MATCH(Data6[[#This Row],[Name:]],'Employee Info'!$B$3:$B$200,0),MATCH(Data6[[#Headers],[Truck]],'Employee Info'!$C$2:$J$2,0)),"")</f>
        <v/>
      </c>
      <c r="L1208" s="19" t="str">
        <f>IFERROR(INDEX('Employee Info'!$C$3:$J$200,MATCH(Data6[[#This Row],[Name:]],'Employee Info'!$B$3:$B$200,0),MATCH(Data6[[#Headers],[Phone]],'Employee Info'!$C$2:$J$2,0)),"")</f>
        <v/>
      </c>
      <c r="M1208" s="19" t="str">
        <f>IFERROR(INDEX('Employee Info'!$C$3:$J$200,MATCH(Data6[[#This Row],[Name:]],'Employee Info'!$B$3:$B$200,0),MATCH(Data6[[#Headers],[Tech]],'Employee Info'!$C$2:$J$2,0)),"")</f>
        <v/>
      </c>
      <c r="N1208" s="19" t="str">
        <f>IFERROR(INDEX('Employee Info'!$C$3:$J$200,MATCH(Data6[[#This Row],[Name:]],'Employee Info'!$B$3:$B$200,0),MATCH(Data6[[#Headers],[Other]],'Employee Info'!$C$2:$J$2,0)),"")</f>
        <v/>
      </c>
      <c r="O1208" s="19">
        <f>IFERROR((Data6[[#This Row],[Hours:]]*SUM(Data6[[#This Row],[Rate]:[Other]])),"")</f>
        <v>0</v>
      </c>
      <c r="P1208" s="7" t="str">
        <f>IF(Data6[[#This Row],[WO'#:]]="","Riley #","WO#")</f>
        <v>WO#</v>
      </c>
      <c r="Q1208" s="7">
        <f>IFERROR(WEEKNUM(Data6[[#This Row],[Date:]]),"")</f>
        <v>26</v>
      </c>
      <c r="R1208" s="6">
        <f t="shared" si="54"/>
        <v>45466</v>
      </c>
      <c r="S1208" s="6">
        <f>Data6[[#This Row],[Week Start]]+7</f>
        <v>45473</v>
      </c>
      <c r="T1208" s="7" t="str">
        <f t="shared" si="55"/>
        <v>6/23/2024 - 6/30/2024</v>
      </c>
      <c r="U1208" s="7" t="str">
        <f t="shared" si="56"/>
        <v>Time Card</v>
      </c>
      <c r="V1208" s="8" t="str">
        <f>RIGHT(TEXT(Data6[[#This Row],[Date:]],"mmddyyyy"),4)</f>
        <v>2024</v>
      </c>
      <c r="W1208" s="8" t="str">
        <f>MID(TEXT(Data6[[#This Row],[Date:]],"mmddyyyy"),3,2)</f>
        <v>28</v>
      </c>
      <c r="X1208" s="8" t="str">
        <f>LEFT(TEXT(Data6[[#This Row],[Date:]],"mmddyyyy"),2)</f>
        <v>06</v>
      </c>
      <c r="Y1208" s="6">
        <f>DATE(Data6[[#This Row],[Year]],Data6[[#This Row],[Month]],Data6[[#This Row],[Day]])</f>
        <v>45471</v>
      </c>
    </row>
    <row r="1209" spans="1:25">
      <c r="A1209" s="5">
        <v>45471.429670486112</v>
      </c>
      <c r="B1209" s="7" t="s">
        <v>35</v>
      </c>
      <c r="C1209" s="6" t="s">
        <v>862</v>
      </c>
      <c r="D1209" s="7" t="s">
        <v>866</v>
      </c>
      <c r="E1209" s="8">
        <v>4</v>
      </c>
      <c r="F1209" s="7">
        <v>7122222</v>
      </c>
      <c r="G1209" s="7" t="s">
        <v>68</v>
      </c>
      <c r="H1209" s="7" t="s">
        <v>756</v>
      </c>
      <c r="I1209" s="7" t="s">
        <v>44</v>
      </c>
      <c r="J1209" s="19" t="str">
        <f>IFERROR(INDEX('Employee Info'!$C$3:$E$200,MATCH(Data6[[#This Row],[Name:]],'Employee Info'!$B$3:$B$200,0),MATCH(Data6[[#This Row],[Hours Type:]],'Employee Info'!$C$2:$E$2,0)),"")</f>
        <v/>
      </c>
      <c r="K1209" s="19" t="str">
        <f>IFERROR(INDEX('Employee Info'!$C$3:$J$200,MATCH(Data6[[#This Row],[Name:]],'Employee Info'!$B$3:$B$200,0),MATCH(Data6[[#Headers],[Truck]],'Employee Info'!$C$2:$J$2,0)),"")</f>
        <v/>
      </c>
      <c r="L1209" s="19" t="str">
        <f>IFERROR(INDEX('Employee Info'!$C$3:$J$200,MATCH(Data6[[#This Row],[Name:]],'Employee Info'!$B$3:$B$200,0),MATCH(Data6[[#Headers],[Phone]],'Employee Info'!$C$2:$J$2,0)),"")</f>
        <v/>
      </c>
      <c r="M1209" s="19" t="str">
        <f>IFERROR(INDEX('Employee Info'!$C$3:$J$200,MATCH(Data6[[#This Row],[Name:]],'Employee Info'!$B$3:$B$200,0),MATCH(Data6[[#Headers],[Tech]],'Employee Info'!$C$2:$J$2,0)),"")</f>
        <v/>
      </c>
      <c r="N1209" s="19" t="str">
        <f>IFERROR(INDEX('Employee Info'!$C$3:$J$200,MATCH(Data6[[#This Row],[Name:]],'Employee Info'!$B$3:$B$200,0),MATCH(Data6[[#Headers],[Other]],'Employee Info'!$C$2:$J$2,0)),"")</f>
        <v/>
      </c>
      <c r="O1209" s="19">
        <f>IFERROR((Data6[[#This Row],[Hours:]]*SUM(Data6[[#This Row],[Rate]:[Other]])),"")</f>
        <v>0</v>
      </c>
      <c r="P1209" s="7" t="str">
        <f>IF(Data6[[#This Row],[WO'#:]]="","Riley #","WO#")</f>
        <v>WO#</v>
      </c>
      <c r="Q1209" s="7">
        <f>IFERROR(WEEKNUM(Data6[[#This Row],[Date:]]),"")</f>
        <v>26</v>
      </c>
      <c r="R1209" s="6">
        <f t="shared" si="54"/>
        <v>45466</v>
      </c>
      <c r="S1209" s="6">
        <f>Data6[[#This Row],[Week Start]]+7</f>
        <v>45473</v>
      </c>
      <c r="T1209" s="7" t="str">
        <f t="shared" si="55"/>
        <v>6/23/2024 - 6/30/2024</v>
      </c>
      <c r="U1209" s="7" t="str">
        <f t="shared" si="56"/>
        <v>Time Card</v>
      </c>
      <c r="V1209" s="8" t="str">
        <f>RIGHT(TEXT(Data6[[#This Row],[Date:]],"mmddyyyy"),4)</f>
        <v>2024</v>
      </c>
      <c r="W1209" s="8" t="str">
        <f>MID(TEXT(Data6[[#This Row],[Date:]],"mmddyyyy"),3,2)</f>
        <v>28</v>
      </c>
      <c r="X1209" s="8" t="str">
        <f>LEFT(TEXT(Data6[[#This Row],[Date:]],"mmddyyyy"),2)</f>
        <v>06</v>
      </c>
      <c r="Y1209" s="6">
        <f>DATE(Data6[[#This Row],[Year]],Data6[[#This Row],[Month]],Data6[[#This Row],[Day]])</f>
        <v>45471</v>
      </c>
    </row>
    <row r="1210" spans="1:25">
      <c r="A1210" s="5">
        <v>45471.429783333333</v>
      </c>
      <c r="B1210" s="7" t="s">
        <v>23</v>
      </c>
      <c r="C1210" s="6" t="s">
        <v>862</v>
      </c>
      <c r="D1210" s="7" t="s">
        <v>866</v>
      </c>
      <c r="E1210" s="8">
        <v>4</v>
      </c>
      <c r="F1210" s="7">
        <v>7122222</v>
      </c>
      <c r="G1210" s="7" t="s">
        <v>68</v>
      </c>
      <c r="H1210" s="7" t="s">
        <v>756</v>
      </c>
      <c r="I1210" s="7" t="s">
        <v>44</v>
      </c>
      <c r="J1210" s="19" t="str">
        <f>IFERROR(INDEX('Employee Info'!$C$3:$E$200,MATCH(Data6[[#This Row],[Name:]],'Employee Info'!$B$3:$B$200,0),MATCH(Data6[[#This Row],[Hours Type:]],'Employee Info'!$C$2:$E$2,0)),"")</f>
        <v/>
      </c>
      <c r="K1210" s="19" t="str">
        <f>IFERROR(INDEX('Employee Info'!$C$3:$J$200,MATCH(Data6[[#This Row],[Name:]],'Employee Info'!$B$3:$B$200,0),MATCH(Data6[[#Headers],[Truck]],'Employee Info'!$C$2:$J$2,0)),"")</f>
        <v/>
      </c>
      <c r="L1210" s="19" t="str">
        <f>IFERROR(INDEX('Employee Info'!$C$3:$J$200,MATCH(Data6[[#This Row],[Name:]],'Employee Info'!$B$3:$B$200,0),MATCH(Data6[[#Headers],[Phone]],'Employee Info'!$C$2:$J$2,0)),"")</f>
        <v/>
      </c>
      <c r="M1210" s="19" t="str">
        <f>IFERROR(INDEX('Employee Info'!$C$3:$J$200,MATCH(Data6[[#This Row],[Name:]],'Employee Info'!$B$3:$B$200,0),MATCH(Data6[[#Headers],[Tech]],'Employee Info'!$C$2:$J$2,0)),"")</f>
        <v/>
      </c>
      <c r="N1210" s="19" t="str">
        <f>IFERROR(INDEX('Employee Info'!$C$3:$J$200,MATCH(Data6[[#This Row],[Name:]],'Employee Info'!$B$3:$B$200,0),MATCH(Data6[[#Headers],[Other]],'Employee Info'!$C$2:$J$2,0)),"")</f>
        <v/>
      </c>
      <c r="O1210" s="19">
        <f>IFERROR((Data6[[#This Row],[Hours:]]*SUM(Data6[[#This Row],[Rate]:[Other]])),"")</f>
        <v>0</v>
      </c>
      <c r="P1210" s="7" t="str">
        <f>IF(Data6[[#This Row],[WO'#:]]="","Riley #","WO#")</f>
        <v>WO#</v>
      </c>
      <c r="Q1210" s="7">
        <f>IFERROR(WEEKNUM(Data6[[#This Row],[Date:]]),"")</f>
        <v>26</v>
      </c>
      <c r="R1210" s="6">
        <f t="shared" si="54"/>
        <v>45466</v>
      </c>
      <c r="S1210" s="6">
        <f>Data6[[#This Row],[Week Start]]+7</f>
        <v>45473</v>
      </c>
      <c r="T1210" s="7" t="str">
        <f t="shared" si="55"/>
        <v>6/23/2024 - 6/30/2024</v>
      </c>
      <c r="U1210" s="7" t="str">
        <f t="shared" si="56"/>
        <v>Time Card</v>
      </c>
      <c r="V1210" s="8" t="str">
        <f>RIGHT(TEXT(Data6[[#This Row],[Date:]],"mmddyyyy"),4)</f>
        <v>2024</v>
      </c>
      <c r="W1210" s="8" t="str">
        <f>MID(TEXT(Data6[[#This Row],[Date:]],"mmddyyyy"),3,2)</f>
        <v>28</v>
      </c>
      <c r="X1210" s="8" t="str">
        <f>LEFT(TEXT(Data6[[#This Row],[Date:]],"mmddyyyy"),2)</f>
        <v>06</v>
      </c>
      <c r="Y1210" s="6">
        <f>DATE(Data6[[#This Row],[Year]],Data6[[#This Row],[Month]],Data6[[#This Row],[Day]])</f>
        <v>45471</v>
      </c>
    </row>
    <row r="1211" spans="1:25">
      <c r="A1211" s="5">
        <v>45471.440786226849</v>
      </c>
      <c r="B1211" s="7" t="s">
        <v>66</v>
      </c>
      <c r="C1211" s="6" t="s">
        <v>862</v>
      </c>
      <c r="D1211" s="7" t="s">
        <v>866</v>
      </c>
      <c r="E1211" s="8">
        <v>1</v>
      </c>
      <c r="F1211" s="7">
        <v>7122222</v>
      </c>
      <c r="G1211" s="7" t="s">
        <v>68</v>
      </c>
      <c r="H1211" s="7" t="s">
        <v>756</v>
      </c>
      <c r="I1211" s="7" t="s">
        <v>44</v>
      </c>
      <c r="J1211" s="19" t="str">
        <f>IFERROR(INDEX('Employee Info'!$C$3:$E$200,MATCH(Data6[[#This Row],[Name:]],'Employee Info'!$B$3:$B$200,0),MATCH(Data6[[#This Row],[Hours Type:]],'Employee Info'!$C$2:$E$2,0)),"")</f>
        <v/>
      </c>
      <c r="K1211" s="19" t="str">
        <f>IFERROR(INDEX('Employee Info'!$C$3:$J$200,MATCH(Data6[[#This Row],[Name:]],'Employee Info'!$B$3:$B$200,0),MATCH(Data6[[#Headers],[Truck]],'Employee Info'!$C$2:$J$2,0)),"")</f>
        <v/>
      </c>
      <c r="L1211" s="19" t="str">
        <f>IFERROR(INDEX('Employee Info'!$C$3:$J$200,MATCH(Data6[[#This Row],[Name:]],'Employee Info'!$B$3:$B$200,0),MATCH(Data6[[#Headers],[Phone]],'Employee Info'!$C$2:$J$2,0)),"")</f>
        <v/>
      </c>
      <c r="M1211" s="19" t="str">
        <f>IFERROR(INDEX('Employee Info'!$C$3:$J$200,MATCH(Data6[[#This Row],[Name:]],'Employee Info'!$B$3:$B$200,0),MATCH(Data6[[#Headers],[Tech]],'Employee Info'!$C$2:$J$2,0)),"")</f>
        <v/>
      </c>
      <c r="N1211" s="19" t="str">
        <f>IFERROR(INDEX('Employee Info'!$C$3:$J$200,MATCH(Data6[[#This Row],[Name:]],'Employee Info'!$B$3:$B$200,0),MATCH(Data6[[#Headers],[Other]],'Employee Info'!$C$2:$J$2,0)),"")</f>
        <v/>
      </c>
      <c r="O1211" s="19">
        <f>IFERROR((Data6[[#This Row],[Hours:]]*SUM(Data6[[#This Row],[Rate]:[Other]])),"")</f>
        <v>0</v>
      </c>
      <c r="P1211" s="7" t="str">
        <f>IF(Data6[[#This Row],[WO'#:]]="","Riley #","WO#")</f>
        <v>WO#</v>
      </c>
      <c r="Q1211" s="7">
        <f>IFERROR(WEEKNUM(Data6[[#This Row],[Date:]]),"")</f>
        <v>26</v>
      </c>
      <c r="R1211" s="6">
        <f t="shared" si="54"/>
        <v>45466</v>
      </c>
      <c r="S1211" s="6">
        <f>Data6[[#This Row],[Week Start]]+7</f>
        <v>45473</v>
      </c>
      <c r="T1211" s="7" t="str">
        <f t="shared" si="55"/>
        <v>6/23/2024 - 6/30/2024</v>
      </c>
      <c r="U1211" s="7" t="str">
        <f t="shared" si="56"/>
        <v>Time Card</v>
      </c>
      <c r="V1211" s="8" t="str">
        <f>RIGHT(TEXT(Data6[[#This Row],[Date:]],"mmddyyyy"),4)</f>
        <v>2024</v>
      </c>
      <c r="W1211" s="8" t="str">
        <f>MID(TEXT(Data6[[#This Row],[Date:]],"mmddyyyy"),3,2)</f>
        <v>28</v>
      </c>
      <c r="X1211" s="8" t="str">
        <f>LEFT(TEXT(Data6[[#This Row],[Date:]],"mmddyyyy"),2)</f>
        <v>06</v>
      </c>
      <c r="Y1211" s="6">
        <f>DATE(Data6[[#This Row],[Year]],Data6[[#This Row],[Month]],Data6[[#This Row],[Day]])</f>
        <v>45471</v>
      </c>
    </row>
    <row r="1212" spans="1:25">
      <c r="A1212" s="5">
        <v>45471.428941203703</v>
      </c>
      <c r="B1212" s="7" t="s">
        <v>66</v>
      </c>
      <c r="C1212" s="6" t="s">
        <v>862</v>
      </c>
      <c r="D1212" s="7" t="s">
        <v>847</v>
      </c>
      <c r="E1212" s="8">
        <v>1</v>
      </c>
      <c r="F1212" s="7" t="s">
        <v>68</v>
      </c>
      <c r="G1212" s="7" t="s">
        <v>68</v>
      </c>
      <c r="H1212" s="7" t="s">
        <v>808</v>
      </c>
      <c r="I1212" s="7" t="s">
        <v>44</v>
      </c>
      <c r="J1212" s="19" t="str">
        <f>IFERROR(INDEX('Employee Info'!$C$3:$E$200,MATCH(Data6[[#This Row],[Name:]],'Employee Info'!$B$3:$B$200,0),MATCH(Data6[[#This Row],[Hours Type:]],'Employee Info'!$C$2:$E$2,0)),"")</f>
        <v/>
      </c>
      <c r="K1212" s="19" t="str">
        <f>IFERROR(INDEX('Employee Info'!$C$3:$J$200,MATCH(Data6[[#This Row],[Name:]],'Employee Info'!$B$3:$B$200,0),MATCH(Data6[[#Headers],[Truck]],'Employee Info'!$C$2:$J$2,0)),"")</f>
        <v/>
      </c>
      <c r="L1212" s="19" t="str">
        <f>IFERROR(INDEX('Employee Info'!$C$3:$J$200,MATCH(Data6[[#This Row],[Name:]],'Employee Info'!$B$3:$B$200,0),MATCH(Data6[[#Headers],[Phone]],'Employee Info'!$C$2:$J$2,0)),"")</f>
        <v/>
      </c>
      <c r="M1212" s="19" t="str">
        <f>IFERROR(INDEX('Employee Info'!$C$3:$J$200,MATCH(Data6[[#This Row],[Name:]],'Employee Info'!$B$3:$B$200,0),MATCH(Data6[[#Headers],[Tech]],'Employee Info'!$C$2:$J$2,0)),"")</f>
        <v/>
      </c>
      <c r="N1212" s="19" t="str">
        <f>IFERROR(INDEX('Employee Info'!$C$3:$J$200,MATCH(Data6[[#This Row],[Name:]],'Employee Info'!$B$3:$B$200,0),MATCH(Data6[[#Headers],[Other]],'Employee Info'!$C$2:$J$2,0)),"")</f>
        <v/>
      </c>
      <c r="O1212" s="19">
        <f>IFERROR((Data6[[#This Row],[Hours:]]*SUM(Data6[[#This Row],[Rate]:[Other]])),"")</f>
        <v>0</v>
      </c>
      <c r="P1212" s="7" t="str">
        <f>IF(Data6[[#This Row],[WO'#:]]="","Riley #","WO#")</f>
        <v>Riley #</v>
      </c>
      <c r="Q1212" s="7">
        <f>IFERROR(WEEKNUM(Data6[[#This Row],[Date:]]),"")</f>
        <v>26</v>
      </c>
      <c r="R1212" s="6">
        <f t="shared" si="54"/>
        <v>45466</v>
      </c>
      <c r="S1212" s="6">
        <f>Data6[[#This Row],[Week Start]]+7</f>
        <v>45473</v>
      </c>
      <c r="T1212" s="7" t="str">
        <f t="shared" si="55"/>
        <v>6/23/2024 - 6/30/2024</v>
      </c>
      <c r="U1212" s="7" t="str">
        <f t="shared" si="56"/>
        <v>Time Card</v>
      </c>
      <c r="V1212" s="8" t="str">
        <f>RIGHT(TEXT(Data6[[#This Row],[Date:]],"mmddyyyy"),4)</f>
        <v>2024</v>
      </c>
      <c r="W1212" s="8" t="str">
        <f>MID(TEXT(Data6[[#This Row],[Date:]],"mmddyyyy"),3,2)</f>
        <v>28</v>
      </c>
      <c r="X1212" s="8" t="str">
        <f>LEFT(TEXT(Data6[[#This Row],[Date:]],"mmddyyyy"),2)</f>
        <v>06</v>
      </c>
      <c r="Y1212" s="6">
        <f>DATE(Data6[[#This Row],[Year]],Data6[[#This Row],[Month]],Data6[[#This Row],[Day]])</f>
        <v>45471</v>
      </c>
    </row>
    <row r="1213" spans="1:25">
      <c r="A1213" s="5">
        <v>45471.47810335648</v>
      </c>
      <c r="B1213" s="7" t="s">
        <v>34</v>
      </c>
      <c r="C1213" s="6" t="s">
        <v>862</v>
      </c>
      <c r="D1213" s="7" t="s">
        <v>867</v>
      </c>
      <c r="E1213" s="8">
        <v>2.5</v>
      </c>
      <c r="F1213" s="7" t="s">
        <v>68</v>
      </c>
      <c r="G1213" s="7" t="s">
        <v>68</v>
      </c>
      <c r="H1213" s="7" t="s">
        <v>763</v>
      </c>
      <c r="I1213" s="7" t="s">
        <v>44</v>
      </c>
      <c r="J1213" s="19" t="str">
        <f>IFERROR(INDEX('Employee Info'!$C$3:$E$200,MATCH(Data6[[#This Row],[Name:]],'Employee Info'!$B$3:$B$200,0),MATCH(Data6[[#This Row],[Hours Type:]],'Employee Info'!$C$2:$E$2,0)),"")</f>
        <v/>
      </c>
      <c r="K1213" s="19" t="str">
        <f>IFERROR(INDEX('Employee Info'!$C$3:$J$200,MATCH(Data6[[#This Row],[Name:]],'Employee Info'!$B$3:$B$200,0),MATCH(Data6[[#Headers],[Truck]],'Employee Info'!$C$2:$J$2,0)),"")</f>
        <v/>
      </c>
      <c r="L1213" s="19" t="str">
        <f>IFERROR(INDEX('Employee Info'!$C$3:$J$200,MATCH(Data6[[#This Row],[Name:]],'Employee Info'!$B$3:$B$200,0),MATCH(Data6[[#Headers],[Phone]],'Employee Info'!$C$2:$J$2,0)),"")</f>
        <v/>
      </c>
      <c r="M1213" s="19" t="str">
        <f>IFERROR(INDEX('Employee Info'!$C$3:$J$200,MATCH(Data6[[#This Row],[Name:]],'Employee Info'!$B$3:$B$200,0),MATCH(Data6[[#Headers],[Tech]],'Employee Info'!$C$2:$J$2,0)),"")</f>
        <v/>
      </c>
      <c r="N1213" s="19" t="str">
        <f>IFERROR(INDEX('Employee Info'!$C$3:$J$200,MATCH(Data6[[#This Row],[Name:]],'Employee Info'!$B$3:$B$200,0),MATCH(Data6[[#Headers],[Other]],'Employee Info'!$C$2:$J$2,0)),"")</f>
        <v/>
      </c>
      <c r="O1213" s="19">
        <f>IFERROR((Data6[[#This Row],[Hours:]]*SUM(Data6[[#This Row],[Rate]:[Other]])),"")</f>
        <v>0</v>
      </c>
      <c r="P1213" s="7" t="str">
        <f>IF(Data6[[#This Row],[WO'#:]]="","Riley #","WO#")</f>
        <v>Riley #</v>
      </c>
      <c r="Q1213" s="7">
        <f>IFERROR(WEEKNUM(Data6[[#This Row],[Date:]]),"")</f>
        <v>26</v>
      </c>
      <c r="R1213" s="6">
        <f t="shared" si="54"/>
        <v>45466</v>
      </c>
      <c r="S1213" s="6">
        <f>Data6[[#This Row],[Week Start]]+7</f>
        <v>45473</v>
      </c>
      <c r="T1213" s="7" t="str">
        <f t="shared" si="55"/>
        <v>6/23/2024 - 6/30/2024</v>
      </c>
      <c r="U1213" s="7" t="str">
        <f t="shared" si="56"/>
        <v>Time Card</v>
      </c>
      <c r="V1213" s="8" t="str">
        <f>RIGHT(TEXT(Data6[[#This Row],[Date:]],"mmddyyyy"),4)</f>
        <v>2024</v>
      </c>
      <c r="W1213" s="8" t="str">
        <f>MID(TEXT(Data6[[#This Row],[Date:]],"mmddyyyy"),3,2)</f>
        <v>28</v>
      </c>
      <c r="X1213" s="8" t="str">
        <f>LEFT(TEXT(Data6[[#This Row],[Date:]],"mmddyyyy"),2)</f>
        <v>06</v>
      </c>
      <c r="Y1213" s="6">
        <f>DATE(Data6[[#This Row],[Year]],Data6[[#This Row],[Month]],Data6[[#This Row],[Day]])</f>
        <v>45471</v>
      </c>
    </row>
    <row r="1214" spans="1:25">
      <c r="A1214" s="5">
        <v>45471.478195023148</v>
      </c>
      <c r="B1214" s="7" t="s">
        <v>31</v>
      </c>
      <c r="C1214" s="6" t="s">
        <v>862</v>
      </c>
      <c r="D1214" s="7" t="s">
        <v>867</v>
      </c>
      <c r="E1214" s="8">
        <v>2.5</v>
      </c>
      <c r="F1214" s="7" t="s">
        <v>68</v>
      </c>
      <c r="G1214" s="7" t="s">
        <v>68</v>
      </c>
      <c r="H1214" s="7" t="s">
        <v>763</v>
      </c>
      <c r="I1214" s="7" t="s">
        <v>44</v>
      </c>
      <c r="J1214" s="19" t="str">
        <f>IFERROR(INDEX('Employee Info'!$C$3:$E$200,MATCH(Data6[[#This Row],[Name:]],'Employee Info'!$B$3:$B$200,0),MATCH(Data6[[#This Row],[Hours Type:]],'Employee Info'!$C$2:$E$2,0)),"")</f>
        <v/>
      </c>
      <c r="K1214" s="19" t="str">
        <f>IFERROR(INDEX('Employee Info'!$C$3:$J$200,MATCH(Data6[[#This Row],[Name:]],'Employee Info'!$B$3:$B$200,0),MATCH(Data6[[#Headers],[Truck]],'Employee Info'!$C$2:$J$2,0)),"")</f>
        <v/>
      </c>
      <c r="L1214" s="19" t="str">
        <f>IFERROR(INDEX('Employee Info'!$C$3:$J$200,MATCH(Data6[[#This Row],[Name:]],'Employee Info'!$B$3:$B$200,0),MATCH(Data6[[#Headers],[Phone]],'Employee Info'!$C$2:$J$2,0)),"")</f>
        <v/>
      </c>
      <c r="M1214" s="19" t="str">
        <f>IFERROR(INDEX('Employee Info'!$C$3:$J$200,MATCH(Data6[[#This Row],[Name:]],'Employee Info'!$B$3:$B$200,0),MATCH(Data6[[#Headers],[Tech]],'Employee Info'!$C$2:$J$2,0)),"")</f>
        <v/>
      </c>
      <c r="N1214" s="19" t="str">
        <f>IFERROR(INDEX('Employee Info'!$C$3:$J$200,MATCH(Data6[[#This Row],[Name:]],'Employee Info'!$B$3:$B$200,0),MATCH(Data6[[#Headers],[Other]],'Employee Info'!$C$2:$J$2,0)),"")</f>
        <v/>
      </c>
      <c r="O1214" s="19">
        <f>IFERROR((Data6[[#This Row],[Hours:]]*SUM(Data6[[#This Row],[Rate]:[Other]])),"")</f>
        <v>0</v>
      </c>
      <c r="P1214" s="7" t="str">
        <f>IF(Data6[[#This Row],[WO'#:]]="","Riley #","WO#")</f>
        <v>Riley #</v>
      </c>
      <c r="Q1214" s="7">
        <f>IFERROR(WEEKNUM(Data6[[#This Row],[Date:]]),"")</f>
        <v>26</v>
      </c>
      <c r="R1214" s="6">
        <f t="shared" si="54"/>
        <v>45466</v>
      </c>
      <c r="S1214" s="6">
        <f>Data6[[#This Row],[Week Start]]+7</f>
        <v>45473</v>
      </c>
      <c r="T1214" s="7" t="str">
        <f t="shared" si="55"/>
        <v>6/23/2024 - 6/30/2024</v>
      </c>
      <c r="U1214" s="7" t="str">
        <f t="shared" si="56"/>
        <v>Time Card</v>
      </c>
      <c r="V1214" s="8" t="str">
        <f>RIGHT(TEXT(Data6[[#This Row],[Date:]],"mmddyyyy"),4)</f>
        <v>2024</v>
      </c>
      <c r="W1214" s="8" t="str">
        <f>MID(TEXT(Data6[[#This Row],[Date:]],"mmddyyyy"),3,2)</f>
        <v>28</v>
      </c>
      <c r="X1214" s="8" t="str">
        <f>LEFT(TEXT(Data6[[#This Row],[Date:]],"mmddyyyy"),2)</f>
        <v>06</v>
      </c>
      <c r="Y1214" s="6">
        <f>DATE(Data6[[#This Row],[Year]],Data6[[#This Row],[Month]],Data6[[#This Row],[Day]])</f>
        <v>45471</v>
      </c>
    </row>
    <row r="1215" spans="1:25">
      <c r="A1215" s="5">
        <v>45471.429878935189</v>
      </c>
      <c r="B1215" s="7" t="s">
        <v>66</v>
      </c>
      <c r="C1215" s="6" t="s">
        <v>862</v>
      </c>
      <c r="D1215" s="7" t="s">
        <v>848</v>
      </c>
      <c r="E1215" s="8">
        <v>2</v>
      </c>
      <c r="F1215" s="7" t="s">
        <v>68</v>
      </c>
      <c r="G1215" s="7" t="s">
        <v>68</v>
      </c>
      <c r="H1215" s="7" t="s">
        <v>42</v>
      </c>
      <c r="I1215" s="7" t="s">
        <v>44</v>
      </c>
      <c r="J1215" s="19" t="str">
        <f>IFERROR(INDEX('Employee Info'!$C$3:$E$200,MATCH(Data6[[#This Row],[Name:]],'Employee Info'!$B$3:$B$200,0),MATCH(Data6[[#This Row],[Hours Type:]],'Employee Info'!$C$2:$E$2,0)),"")</f>
        <v/>
      </c>
      <c r="K1215" s="19" t="str">
        <f>IFERROR(INDEX('Employee Info'!$C$3:$J$200,MATCH(Data6[[#This Row],[Name:]],'Employee Info'!$B$3:$B$200,0),MATCH(Data6[[#Headers],[Truck]],'Employee Info'!$C$2:$J$2,0)),"")</f>
        <v/>
      </c>
      <c r="L1215" s="19" t="str">
        <f>IFERROR(INDEX('Employee Info'!$C$3:$J$200,MATCH(Data6[[#This Row],[Name:]],'Employee Info'!$B$3:$B$200,0),MATCH(Data6[[#Headers],[Phone]],'Employee Info'!$C$2:$J$2,0)),"")</f>
        <v/>
      </c>
      <c r="M1215" s="19" t="str">
        <f>IFERROR(INDEX('Employee Info'!$C$3:$J$200,MATCH(Data6[[#This Row],[Name:]],'Employee Info'!$B$3:$B$200,0),MATCH(Data6[[#Headers],[Tech]],'Employee Info'!$C$2:$J$2,0)),"")</f>
        <v/>
      </c>
      <c r="N1215" s="19" t="str">
        <f>IFERROR(INDEX('Employee Info'!$C$3:$J$200,MATCH(Data6[[#This Row],[Name:]],'Employee Info'!$B$3:$B$200,0),MATCH(Data6[[#Headers],[Other]],'Employee Info'!$C$2:$J$2,0)),"")</f>
        <v/>
      </c>
      <c r="O1215" s="19">
        <f>IFERROR((Data6[[#This Row],[Hours:]]*SUM(Data6[[#This Row],[Rate]:[Other]])),"")</f>
        <v>0</v>
      </c>
      <c r="P1215" s="7" t="str">
        <f>IF(Data6[[#This Row],[WO'#:]]="","Riley #","WO#")</f>
        <v>Riley #</v>
      </c>
      <c r="Q1215" s="7">
        <f>IFERROR(WEEKNUM(Data6[[#This Row],[Date:]]),"")</f>
        <v>26</v>
      </c>
      <c r="R1215" s="6">
        <f t="shared" si="54"/>
        <v>45466</v>
      </c>
      <c r="S1215" s="6">
        <f>Data6[[#This Row],[Week Start]]+7</f>
        <v>45473</v>
      </c>
      <c r="T1215" s="7" t="str">
        <f t="shared" si="55"/>
        <v>6/23/2024 - 6/30/2024</v>
      </c>
      <c r="U1215" s="7" t="str">
        <f t="shared" si="56"/>
        <v>Time Card</v>
      </c>
      <c r="V1215" s="8" t="str">
        <f>RIGHT(TEXT(Data6[[#This Row],[Date:]],"mmddyyyy"),4)</f>
        <v>2024</v>
      </c>
      <c r="W1215" s="8" t="str">
        <f>MID(TEXT(Data6[[#This Row],[Date:]],"mmddyyyy"),3,2)</f>
        <v>28</v>
      </c>
      <c r="X1215" s="8" t="str">
        <f>LEFT(TEXT(Data6[[#This Row],[Date:]],"mmddyyyy"),2)</f>
        <v>06</v>
      </c>
      <c r="Y1215" s="6">
        <f>DATE(Data6[[#This Row],[Year]],Data6[[#This Row],[Month]],Data6[[#This Row],[Day]])</f>
        <v>45471</v>
      </c>
    </row>
    <row r="1216" spans="1:25">
      <c r="A1216" s="5">
        <v>45471.509143287039</v>
      </c>
      <c r="B1216" s="7" t="s">
        <v>31</v>
      </c>
      <c r="C1216" s="6" t="s">
        <v>862</v>
      </c>
      <c r="D1216" s="7" t="s">
        <v>868</v>
      </c>
      <c r="E1216" s="8">
        <v>3</v>
      </c>
      <c r="F1216" s="7" t="s">
        <v>68</v>
      </c>
      <c r="G1216" s="7" t="s">
        <v>68</v>
      </c>
      <c r="H1216" s="7" t="s">
        <v>42</v>
      </c>
      <c r="I1216" s="7" t="s">
        <v>44</v>
      </c>
      <c r="J1216" s="19" t="str">
        <f>IFERROR(INDEX('Employee Info'!$C$3:$E$200,MATCH(Data6[[#This Row],[Name:]],'Employee Info'!$B$3:$B$200,0),MATCH(Data6[[#This Row],[Hours Type:]],'Employee Info'!$C$2:$E$2,0)),"")</f>
        <v/>
      </c>
      <c r="K1216" s="19" t="str">
        <f>IFERROR(INDEX('Employee Info'!$C$3:$J$200,MATCH(Data6[[#This Row],[Name:]],'Employee Info'!$B$3:$B$200,0),MATCH(Data6[[#Headers],[Truck]],'Employee Info'!$C$2:$J$2,0)),"")</f>
        <v/>
      </c>
      <c r="L1216" s="19" t="str">
        <f>IFERROR(INDEX('Employee Info'!$C$3:$J$200,MATCH(Data6[[#This Row],[Name:]],'Employee Info'!$B$3:$B$200,0),MATCH(Data6[[#Headers],[Phone]],'Employee Info'!$C$2:$J$2,0)),"")</f>
        <v/>
      </c>
      <c r="M1216" s="19" t="str">
        <f>IFERROR(INDEX('Employee Info'!$C$3:$J$200,MATCH(Data6[[#This Row],[Name:]],'Employee Info'!$B$3:$B$200,0),MATCH(Data6[[#Headers],[Tech]],'Employee Info'!$C$2:$J$2,0)),"")</f>
        <v/>
      </c>
      <c r="N1216" s="19" t="str">
        <f>IFERROR(INDEX('Employee Info'!$C$3:$J$200,MATCH(Data6[[#This Row],[Name:]],'Employee Info'!$B$3:$B$200,0),MATCH(Data6[[#Headers],[Other]],'Employee Info'!$C$2:$J$2,0)),"")</f>
        <v/>
      </c>
      <c r="O1216" s="19">
        <f>IFERROR((Data6[[#This Row],[Hours:]]*SUM(Data6[[#This Row],[Rate]:[Other]])),"")</f>
        <v>0</v>
      </c>
      <c r="P1216" s="7" t="str">
        <f>IF(Data6[[#This Row],[WO'#:]]="","Riley #","WO#")</f>
        <v>Riley #</v>
      </c>
      <c r="Q1216" s="7">
        <f>IFERROR(WEEKNUM(Data6[[#This Row],[Date:]]),"")</f>
        <v>26</v>
      </c>
      <c r="R1216" s="6">
        <f t="shared" si="54"/>
        <v>45466</v>
      </c>
      <c r="S1216" s="6">
        <f>Data6[[#This Row],[Week Start]]+7</f>
        <v>45473</v>
      </c>
      <c r="T1216" s="7" t="str">
        <f t="shared" si="55"/>
        <v>6/23/2024 - 6/30/2024</v>
      </c>
      <c r="U1216" s="7" t="str">
        <f t="shared" si="56"/>
        <v>Time Card</v>
      </c>
      <c r="V1216" s="8" t="str">
        <f>RIGHT(TEXT(Data6[[#This Row],[Date:]],"mmddyyyy"),4)</f>
        <v>2024</v>
      </c>
      <c r="W1216" s="8" t="str">
        <f>MID(TEXT(Data6[[#This Row],[Date:]],"mmddyyyy"),3,2)</f>
        <v>28</v>
      </c>
      <c r="X1216" s="8" t="str">
        <f>LEFT(TEXT(Data6[[#This Row],[Date:]],"mmddyyyy"),2)</f>
        <v>06</v>
      </c>
      <c r="Y1216" s="6">
        <f>DATE(Data6[[#This Row],[Year]],Data6[[#This Row],[Month]],Data6[[#This Row],[Day]])</f>
        <v>45471</v>
      </c>
    </row>
    <row r="1217" spans="1:25">
      <c r="A1217" s="5">
        <v>45471.509226388887</v>
      </c>
      <c r="B1217" s="7" t="s">
        <v>34</v>
      </c>
      <c r="C1217" s="6" t="s">
        <v>862</v>
      </c>
      <c r="D1217" s="7" t="s">
        <v>868</v>
      </c>
      <c r="E1217" s="8">
        <v>3</v>
      </c>
      <c r="F1217" s="7" t="s">
        <v>68</v>
      </c>
      <c r="G1217" s="7" t="s">
        <v>68</v>
      </c>
      <c r="H1217" s="7" t="s">
        <v>42</v>
      </c>
      <c r="I1217" s="7" t="s">
        <v>44</v>
      </c>
      <c r="J1217" s="19" t="str">
        <f>IFERROR(INDEX('Employee Info'!$C$3:$E$200,MATCH(Data6[[#This Row],[Name:]],'Employee Info'!$B$3:$B$200,0),MATCH(Data6[[#This Row],[Hours Type:]],'Employee Info'!$C$2:$E$2,0)),"")</f>
        <v/>
      </c>
      <c r="K1217" s="19" t="str">
        <f>IFERROR(INDEX('Employee Info'!$C$3:$J$200,MATCH(Data6[[#This Row],[Name:]],'Employee Info'!$B$3:$B$200,0),MATCH(Data6[[#Headers],[Truck]],'Employee Info'!$C$2:$J$2,0)),"")</f>
        <v/>
      </c>
      <c r="L1217" s="19" t="str">
        <f>IFERROR(INDEX('Employee Info'!$C$3:$J$200,MATCH(Data6[[#This Row],[Name:]],'Employee Info'!$B$3:$B$200,0),MATCH(Data6[[#Headers],[Phone]],'Employee Info'!$C$2:$J$2,0)),"")</f>
        <v/>
      </c>
      <c r="M1217" s="19" t="str">
        <f>IFERROR(INDEX('Employee Info'!$C$3:$J$200,MATCH(Data6[[#This Row],[Name:]],'Employee Info'!$B$3:$B$200,0),MATCH(Data6[[#Headers],[Tech]],'Employee Info'!$C$2:$J$2,0)),"")</f>
        <v/>
      </c>
      <c r="N1217" s="19" t="str">
        <f>IFERROR(INDEX('Employee Info'!$C$3:$J$200,MATCH(Data6[[#This Row],[Name:]],'Employee Info'!$B$3:$B$200,0),MATCH(Data6[[#Headers],[Other]],'Employee Info'!$C$2:$J$2,0)),"")</f>
        <v/>
      </c>
      <c r="O1217" s="19">
        <f>IFERROR((Data6[[#This Row],[Hours:]]*SUM(Data6[[#This Row],[Rate]:[Other]])),"")</f>
        <v>0</v>
      </c>
      <c r="P1217" s="7" t="str">
        <f>IF(Data6[[#This Row],[WO'#:]]="","Riley #","WO#")</f>
        <v>Riley #</v>
      </c>
      <c r="Q1217" s="7">
        <f>IFERROR(WEEKNUM(Data6[[#This Row],[Date:]]),"")</f>
        <v>26</v>
      </c>
      <c r="R1217" s="6">
        <f t="shared" si="54"/>
        <v>45466</v>
      </c>
      <c r="S1217" s="6">
        <f>Data6[[#This Row],[Week Start]]+7</f>
        <v>45473</v>
      </c>
      <c r="T1217" s="7" t="str">
        <f t="shared" si="55"/>
        <v>6/23/2024 - 6/30/2024</v>
      </c>
      <c r="U1217" s="7" t="str">
        <f t="shared" si="56"/>
        <v>Time Card</v>
      </c>
      <c r="V1217" s="8" t="str">
        <f>RIGHT(TEXT(Data6[[#This Row],[Date:]],"mmddyyyy"),4)</f>
        <v>2024</v>
      </c>
      <c r="W1217" s="8" t="str">
        <f>MID(TEXT(Data6[[#This Row],[Date:]],"mmddyyyy"),3,2)</f>
        <v>28</v>
      </c>
      <c r="X1217" s="8" t="str">
        <f>LEFT(TEXT(Data6[[#This Row],[Date:]],"mmddyyyy"),2)</f>
        <v>06</v>
      </c>
      <c r="Y1217" s="6">
        <f>DATE(Data6[[#This Row],[Year]],Data6[[#This Row],[Month]],Data6[[#This Row],[Day]])</f>
        <v>45471</v>
      </c>
    </row>
    <row r="1218" spans="1:25">
      <c r="A1218" s="5">
        <v>45478.535874884263</v>
      </c>
      <c r="B1218" s="7" t="s">
        <v>66</v>
      </c>
      <c r="C1218" s="6" t="s">
        <v>910</v>
      </c>
      <c r="D1218" s="7" t="s">
        <v>931</v>
      </c>
      <c r="E1218" s="8">
        <v>1.5</v>
      </c>
      <c r="F1218" s="7">
        <v>20028</v>
      </c>
      <c r="G1218" s="7" t="s">
        <v>68</v>
      </c>
      <c r="H1218" s="7" t="s">
        <v>756</v>
      </c>
      <c r="I1218" s="7" t="s">
        <v>45</v>
      </c>
      <c r="J1218" s="19" t="str">
        <f>IFERROR(INDEX('Employee Info'!$C$3:$E$200,MATCH(Data6[[#This Row],[Name:]],'Employee Info'!$B$3:$B$200,0),MATCH(Data6[[#This Row],[Hours Type:]],'Employee Info'!$C$2:$E$2,0)),"")</f>
        <v/>
      </c>
      <c r="K1218" s="19" t="str">
        <f>IFERROR(INDEX('Employee Info'!$C$3:$J$200,MATCH(Data6[[#This Row],[Name:]],'Employee Info'!$B$3:$B$200,0),MATCH(Data6[[#Headers],[Truck]],'Employee Info'!$C$2:$J$2,0)),"")</f>
        <v/>
      </c>
      <c r="L1218" s="19" t="str">
        <f>IFERROR(INDEX('Employee Info'!$C$3:$J$200,MATCH(Data6[[#This Row],[Name:]],'Employee Info'!$B$3:$B$200,0),MATCH(Data6[[#Headers],[Phone]],'Employee Info'!$C$2:$J$2,0)),"")</f>
        <v/>
      </c>
      <c r="M1218" s="19" t="str">
        <f>IFERROR(INDEX('Employee Info'!$C$3:$J$200,MATCH(Data6[[#This Row],[Name:]],'Employee Info'!$B$3:$B$200,0),MATCH(Data6[[#Headers],[Tech]],'Employee Info'!$C$2:$J$2,0)),"")</f>
        <v/>
      </c>
      <c r="N1218" s="19" t="str">
        <f>IFERROR(INDEX('Employee Info'!$C$3:$J$200,MATCH(Data6[[#This Row],[Name:]],'Employee Info'!$B$3:$B$200,0),MATCH(Data6[[#Headers],[Other]],'Employee Info'!$C$2:$J$2,0)),"")</f>
        <v/>
      </c>
      <c r="O1218" s="19">
        <f>IFERROR((Data6[[#This Row],[Hours:]]*SUM(Data6[[#This Row],[Rate]:[Other]])),"")</f>
        <v>0</v>
      </c>
      <c r="P1218" s="7" t="str">
        <f>IF(Data6[[#This Row],[WO'#:]]="","Riley #","WO#")</f>
        <v>WO#</v>
      </c>
      <c r="Q1218" s="7">
        <f>IFERROR(WEEKNUM(Data6[[#This Row],[Date:]]),"")</f>
        <v>27</v>
      </c>
      <c r="R1218" s="6">
        <f t="shared" ref="R1218:R1281" si="57">DATE(RIGHT(TEXT(C1218,"mm/dd/yyyy"),4),1,1)+(Q1218-1)*7-(WEEKDAY(DATE(RIGHT(TEXT(C1218,"mm/dd/yyyy"),4),1,1)))+1</f>
        <v>45473</v>
      </c>
      <c r="S1218" s="6">
        <f>Data6[[#This Row],[Week Start]]+7</f>
        <v>45480</v>
      </c>
      <c r="T1218" s="7" t="str">
        <f t="shared" ref="T1218:T1281" si="58">IFERROR(TEXT(R1218, "m/d/yyyy") &amp; " - " &amp; TEXT(S1218, "m/d/yyyy"),"")</f>
        <v>6/30/2024 - 7/7/2024</v>
      </c>
      <c r="U1218" s="7" t="str">
        <f t="shared" ref="U1218:U1281" si="59">"Time Card"</f>
        <v>Time Card</v>
      </c>
      <c r="V1218" s="8" t="str">
        <f>RIGHT(TEXT(Data6[[#This Row],[Date:]],"mmddyyyy"),4)</f>
        <v>2024</v>
      </c>
      <c r="W1218" s="8" t="str">
        <f>MID(TEXT(Data6[[#This Row],[Date:]],"mmddyyyy"),3,2)</f>
        <v>01</v>
      </c>
      <c r="X1218" s="8" t="str">
        <f>LEFT(TEXT(Data6[[#This Row],[Date:]],"mmddyyyy"),2)</f>
        <v>07</v>
      </c>
      <c r="Y1218" s="6">
        <f>DATE(Data6[[#This Row],[Year]],Data6[[#This Row],[Month]],Data6[[#This Row],[Day]])</f>
        <v>45474</v>
      </c>
    </row>
    <row r="1219" spans="1:25">
      <c r="A1219" s="5">
        <v>45478.524761574074</v>
      </c>
      <c r="B1219" s="7" t="s">
        <v>66</v>
      </c>
      <c r="C1219" s="6" t="s">
        <v>910</v>
      </c>
      <c r="D1219" s="7" t="s">
        <v>913</v>
      </c>
      <c r="E1219" s="8">
        <v>8</v>
      </c>
      <c r="F1219" s="7">
        <v>6984733</v>
      </c>
      <c r="G1219" s="7" t="s">
        <v>68</v>
      </c>
      <c r="H1219" s="7" t="s">
        <v>756</v>
      </c>
      <c r="I1219" s="7" t="s">
        <v>44</v>
      </c>
      <c r="J1219" s="19" t="str">
        <f>IFERROR(INDEX('Employee Info'!$C$3:$E$200,MATCH(Data6[[#This Row],[Name:]],'Employee Info'!$B$3:$B$200,0),MATCH(Data6[[#This Row],[Hours Type:]],'Employee Info'!$C$2:$E$2,0)),"")</f>
        <v/>
      </c>
      <c r="K1219" s="19" t="str">
        <f>IFERROR(INDEX('Employee Info'!$C$3:$J$200,MATCH(Data6[[#This Row],[Name:]],'Employee Info'!$B$3:$B$200,0),MATCH(Data6[[#Headers],[Truck]],'Employee Info'!$C$2:$J$2,0)),"")</f>
        <v/>
      </c>
      <c r="L1219" s="19" t="str">
        <f>IFERROR(INDEX('Employee Info'!$C$3:$J$200,MATCH(Data6[[#This Row],[Name:]],'Employee Info'!$B$3:$B$200,0),MATCH(Data6[[#Headers],[Phone]],'Employee Info'!$C$2:$J$2,0)),"")</f>
        <v/>
      </c>
      <c r="M1219" s="19" t="str">
        <f>IFERROR(INDEX('Employee Info'!$C$3:$J$200,MATCH(Data6[[#This Row],[Name:]],'Employee Info'!$B$3:$B$200,0),MATCH(Data6[[#Headers],[Tech]],'Employee Info'!$C$2:$J$2,0)),"")</f>
        <v/>
      </c>
      <c r="N1219" s="19" t="str">
        <f>IFERROR(INDEX('Employee Info'!$C$3:$J$200,MATCH(Data6[[#This Row],[Name:]],'Employee Info'!$B$3:$B$200,0),MATCH(Data6[[#Headers],[Other]],'Employee Info'!$C$2:$J$2,0)),"")</f>
        <v/>
      </c>
      <c r="O1219" s="19">
        <f>IFERROR((Data6[[#This Row],[Hours:]]*SUM(Data6[[#This Row],[Rate]:[Other]])),"")</f>
        <v>0</v>
      </c>
      <c r="P1219" s="7" t="str">
        <f>IF(Data6[[#This Row],[WO'#:]]="","Riley #","WO#")</f>
        <v>WO#</v>
      </c>
      <c r="Q1219" s="7">
        <f>IFERROR(WEEKNUM(Data6[[#This Row],[Date:]]),"")</f>
        <v>27</v>
      </c>
      <c r="R1219" s="6">
        <f t="shared" si="57"/>
        <v>45473</v>
      </c>
      <c r="S1219" s="6">
        <f>Data6[[#This Row],[Week Start]]+7</f>
        <v>45480</v>
      </c>
      <c r="T1219" s="7" t="str">
        <f t="shared" si="58"/>
        <v>6/30/2024 - 7/7/2024</v>
      </c>
      <c r="U1219" s="7" t="str">
        <f t="shared" si="59"/>
        <v>Time Card</v>
      </c>
      <c r="V1219" s="8" t="str">
        <f>RIGHT(TEXT(Data6[[#This Row],[Date:]],"mmddyyyy"),4)</f>
        <v>2024</v>
      </c>
      <c r="W1219" s="8" t="str">
        <f>MID(TEXT(Data6[[#This Row],[Date:]],"mmddyyyy"),3,2)</f>
        <v>01</v>
      </c>
      <c r="X1219" s="8" t="str">
        <f>LEFT(TEXT(Data6[[#This Row],[Date:]],"mmddyyyy"),2)</f>
        <v>07</v>
      </c>
      <c r="Y1219" s="6">
        <f>DATE(Data6[[#This Row],[Year]],Data6[[#This Row],[Month]],Data6[[#This Row],[Day]])</f>
        <v>45474</v>
      </c>
    </row>
    <row r="1220" spans="1:25">
      <c r="A1220" s="5">
        <v>45517.48713483796</v>
      </c>
      <c r="B1220" s="7" t="s">
        <v>76</v>
      </c>
      <c r="C1220" s="6" t="s">
        <v>910</v>
      </c>
      <c r="D1220" s="7" t="s">
        <v>156</v>
      </c>
      <c r="E1220" s="8">
        <v>1</v>
      </c>
      <c r="F1220" s="7">
        <v>6984733</v>
      </c>
      <c r="G1220" s="7" t="s">
        <v>68</v>
      </c>
      <c r="H1220" s="7" t="s">
        <v>756</v>
      </c>
      <c r="I1220" s="7" t="s">
        <v>44</v>
      </c>
      <c r="J1220" s="19" t="str">
        <f>IFERROR(INDEX('Employee Info'!$C$3:$E$200,MATCH(Data6[[#This Row],[Name:]],'Employee Info'!$B$3:$B$200,0),MATCH(Data6[[#This Row],[Hours Type:]],'Employee Info'!$C$2:$E$2,0)),"")</f>
        <v/>
      </c>
      <c r="K1220" s="19" t="str">
        <f>IFERROR(INDEX('Employee Info'!$C$3:$J$200,MATCH(Data6[[#This Row],[Name:]],'Employee Info'!$B$3:$B$200,0),MATCH(Data6[[#Headers],[Truck]],'Employee Info'!$C$2:$J$2,0)),"")</f>
        <v/>
      </c>
      <c r="L1220" s="19" t="str">
        <f>IFERROR(INDEX('Employee Info'!$C$3:$J$200,MATCH(Data6[[#This Row],[Name:]],'Employee Info'!$B$3:$B$200,0),MATCH(Data6[[#Headers],[Phone]],'Employee Info'!$C$2:$J$2,0)),"")</f>
        <v/>
      </c>
      <c r="M1220" s="19" t="str">
        <f>IFERROR(INDEX('Employee Info'!$C$3:$J$200,MATCH(Data6[[#This Row],[Name:]],'Employee Info'!$B$3:$B$200,0),MATCH(Data6[[#Headers],[Tech]],'Employee Info'!$C$2:$J$2,0)),"")</f>
        <v/>
      </c>
      <c r="N1220" s="19" t="str">
        <f>IFERROR(INDEX('Employee Info'!$C$3:$J$200,MATCH(Data6[[#This Row],[Name:]],'Employee Info'!$B$3:$B$200,0),MATCH(Data6[[#Headers],[Other]],'Employee Info'!$C$2:$J$2,0)),"")</f>
        <v/>
      </c>
      <c r="O1220" s="19">
        <f>IFERROR((Data6[[#This Row],[Hours:]]*SUM(Data6[[#This Row],[Rate]:[Other]])),"")</f>
        <v>0</v>
      </c>
      <c r="P1220" s="7" t="str">
        <f>IF(Data6[[#This Row],[WO'#:]]="","Riley #","WO#")</f>
        <v>WO#</v>
      </c>
      <c r="Q1220" s="7">
        <f>IFERROR(WEEKNUM(Data6[[#This Row],[Date:]]),"")</f>
        <v>27</v>
      </c>
      <c r="R1220" s="6">
        <f t="shared" si="57"/>
        <v>45473</v>
      </c>
      <c r="S1220" s="6">
        <f>Data6[[#This Row],[Week Start]]+7</f>
        <v>45480</v>
      </c>
      <c r="T1220" s="7" t="str">
        <f t="shared" si="58"/>
        <v>6/30/2024 - 7/7/2024</v>
      </c>
      <c r="U1220" s="7" t="str">
        <f t="shared" si="59"/>
        <v>Time Card</v>
      </c>
      <c r="V1220" s="8" t="str">
        <f>RIGHT(TEXT(Data6[[#This Row],[Date:]],"mmddyyyy"),4)</f>
        <v>2024</v>
      </c>
      <c r="W1220" s="8" t="str">
        <f>MID(TEXT(Data6[[#This Row],[Date:]],"mmddyyyy"),3,2)</f>
        <v>01</v>
      </c>
      <c r="X1220" s="8" t="str">
        <f>LEFT(TEXT(Data6[[#This Row],[Date:]],"mmddyyyy"),2)</f>
        <v>07</v>
      </c>
      <c r="Y1220" s="6">
        <f>DATE(Data6[[#This Row],[Year]],Data6[[#This Row],[Month]],Data6[[#This Row],[Day]])</f>
        <v>45474</v>
      </c>
    </row>
    <row r="1221" spans="1:25">
      <c r="A1221" s="5">
        <v>45474.583727314814</v>
      </c>
      <c r="B1221" s="7" t="s">
        <v>23</v>
      </c>
      <c r="C1221" s="6" t="s">
        <v>910</v>
      </c>
      <c r="D1221" s="7" t="s">
        <v>831</v>
      </c>
      <c r="E1221" s="8">
        <v>1</v>
      </c>
      <c r="F1221" s="7">
        <v>7122140</v>
      </c>
      <c r="G1221" s="7" t="s">
        <v>68</v>
      </c>
      <c r="H1221" s="7" t="s">
        <v>756</v>
      </c>
      <c r="I1221" s="7" t="s">
        <v>44</v>
      </c>
      <c r="J1221" s="19" t="str">
        <f>IFERROR(INDEX('Employee Info'!$C$3:$E$200,MATCH(Data6[[#This Row],[Name:]],'Employee Info'!$B$3:$B$200,0),MATCH(Data6[[#This Row],[Hours Type:]],'Employee Info'!$C$2:$E$2,0)),"")</f>
        <v/>
      </c>
      <c r="K1221" s="19" t="str">
        <f>IFERROR(INDEX('Employee Info'!$C$3:$J$200,MATCH(Data6[[#This Row],[Name:]],'Employee Info'!$B$3:$B$200,0),MATCH(Data6[[#Headers],[Truck]],'Employee Info'!$C$2:$J$2,0)),"")</f>
        <v/>
      </c>
      <c r="L1221" s="19" t="str">
        <f>IFERROR(INDEX('Employee Info'!$C$3:$J$200,MATCH(Data6[[#This Row],[Name:]],'Employee Info'!$B$3:$B$200,0),MATCH(Data6[[#Headers],[Phone]],'Employee Info'!$C$2:$J$2,0)),"")</f>
        <v/>
      </c>
      <c r="M1221" s="19" t="str">
        <f>IFERROR(INDEX('Employee Info'!$C$3:$J$200,MATCH(Data6[[#This Row],[Name:]],'Employee Info'!$B$3:$B$200,0),MATCH(Data6[[#Headers],[Tech]],'Employee Info'!$C$2:$J$2,0)),"")</f>
        <v/>
      </c>
      <c r="N1221" s="19" t="str">
        <f>IFERROR(INDEX('Employee Info'!$C$3:$J$200,MATCH(Data6[[#This Row],[Name:]],'Employee Info'!$B$3:$B$200,0),MATCH(Data6[[#Headers],[Other]],'Employee Info'!$C$2:$J$2,0)),"")</f>
        <v/>
      </c>
      <c r="O1221" s="19">
        <f>IFERROR((Data6[[#This Row],[Hours:]]*SUM(Data6[[#This Row],[Rate]:[Other]])),"")</f>
        <v>0</v>
      </c>
      <c r="P1221" s="7" t="str">
        <f>IF(Data6[[#This Row],[WO'#:]]="","Riley #","WO#")</f>
        <v>WO#</v>
      </c>
      <c r="Q1221" s="7">
        <f>IFERROR(WEEKNUM(Data6[[#This Row],[Date:]]),"")</f>
        <v>27</v>
      </c>
      <c r="R1221" s="6">
        <f t="shared" si="57"/>
        <v>45473</v>
      </c>
      <c r="S1221" s="6">
        <f>Data6[[#This Row],[Week Start]]+7</f>
        <v>45480</v>
      </c>
      <c r="T1221" s="7" t="str">
        <f t="shared" si="58"/>
        <v>6/30/2024 - 7/7/2024</v>
      </c>
      <c r="U1221" s="7" t="str">
        <f t="shared" si="59"/>
        <v>Time Card</v>
      </c>
      <c r="V1221" s="8" t="str">
        <f>RIGHT(TEXT(Data6[[#This Row],[Date:]],"mmddyyyy"),4)</f>
        <v>2024</v>
      </c>
      <c r="W1221" s="8" t="str">
        <f>MID(TEXT(Data6[[#This Row],[Date:]],"mmddyyyy"),3,2)</f>
        <v>01</v>
      </c>
      <c r="X1221" s="8" t="str">
        <f>LEFT(TEXT(Data6[[#This Row],[Date:]],"mmddyyyy"),2)</f>
        <v>07</v>
      </c>
      <c r="Y1221" s="6">
        <f>DATE(Data6[[#This Row],[Year]],Data6[[#This Row],[Month]],Data6[[#This Row],[Day]])</f>
        <v>45474</v>
      </c>
    </row>
    <row r="1222" spans="1:25">
      <c r="A1222" s="5">
        <v>45474.583785532406</v>
      </c>
      <c r="B1222" s="7" t="s">
        <v>35</v>
      </c>
      <c r="C1222" s="6" t="s">
        <v>910</v>
      </c>
      <c r="D1222" s="7" t="s">
        <v>831</v>
      </c>
      <c r="E1222" s="8">
        <v>1</v>
      </c>
      <c r="F1222" s="7">
        <v>7122140</v>
      </c>
      <c r="G1222" s="7" t="s">
        <v>68</v>
      </c>
      <c r="H1222" s="7" t="s">
        <v>756</v>
      </c>
      <c r="I1222" s="7" t="s">
        <v>44</v>
      </c>
      <c r="J1222" s="19" t="str">
        <f>IFERROR(INDEX('Employee Info'!$C$3:$E$200,MATCH(Data6[[#This Row],[Name:]],'Employee Info'!$B$3:$B$200,0),MATCH(Data6[[#This Row],[Hours Type:]],'Employee Info'!$C$2:$E$2,0)),"")</f>
        <v/>
      </c>
      <c r="K1222" s="19" t="str">
        <f>IFERROR(INDEX('Employee Info'!$C$3:$J$200,MATCH(Data6[[#This Row],[Name:]],'Employee Info'!$B$3:$B$200,0),MATCH(Data6[[#Headers],[Truck]],'Employee Info'!$C$2:$J$2,0)),"")</f>
        <v/>
      </c>
      <c r="L1222" s="19" t="str">
        <f>IFERROR(INDEX('Employee Info'!$C$3:$J$200,MATCH(Data6[[#This Row],[Name:]],'Employee Info'!$B$3:$B$200,0),MATCH(Data6[[#Headers],[Phone]],'Employee Info'!$C$2:$J$2,0)),"")</f>
        <v/>
      </c>
      <c r="M1222" s="19" t="str">
        <f>IFERROR(INDEX('Employee Info'!$C$3:$J$200,MATCH(Data6[[#This Row],[Name:]],'Employee Info'!$B$3:$B$200,0),MATCH(Data6[[#Headers],[Tech]],'Employee Info'!$C$2:$J$2,0)),"")</f>
        <v/>
      </c>
      <c r="N1222" s="19" t="str">
        <f>IFERROR(INDEX('Employee Info'!$C$3:$J$200,MATCH(Data6[[#This Row],[Name:]],'Employee Info'!$B$3:$B$200,0),MATCH(Data6[[#Headers],[Other]],'Employee Info'!$C$2:$J$2,0)),"")</f>
        <v/>
      </c>
      <c r="O1222" s="19">
        <f>IFERROR((Data6[[#This Row],[Hours:]]*SUM(Data6[[#This Row],[Rate]:[Other]])),"")</f>
        <v>0</v>
      </c>
      <c r="P1222" s="7" t="str">
        <f>IF(Data6[[#This Row],[WO'#:]]="","Riley #","WO#")</f>
        <v>WO#</v>
      </c>
      <c r="Q1222" s="7">
        <f>IFERROR(WEEKNUM(Data6[[#This Row],[Date:]]),"")</f>
        <v>27</v>
      </c>
      <c r="R1222" s="6">
        <f t="shared" si="57"/>
        <v>45473</v>
      </c>
      <c r="S1222" s="6">
        <f>Data6[[#This Row],[Week Start]]+7</f>
        <v>45480</v>
      </c>
      <c r="T1222" s="7" t="str">
        <f t="shared" si="58"/>
        <v>6/30/2024 - 7/7/2024</v>
      </c>
      <c r="U1222" s="7" t="str">
        <f t="shared" si="59"/>
        <v>Time Card</v>
      </c>
      <c r="V1222" s="8" t="str">
        <f>RIGHT(TEXT(Data6[[#This Row],[Date:]],"mmddyyyy"),4)</f>
        <v>2024</v>
      </c>
      <c r="W1222" s="8" t="str">
        <f>MID(TEXT(Data6[[#This Row],[Date:]],"mmddyyyy"),3,2)</f>
        <v>01</v>
      </c>
      <c r="X1222" s="8" t="str">
        <f>LEFT(TEXT(Data6[[#This Row],[Date:]],"mmddyyyy"),2)</f>
        <v>07</v>
      </c>
      <c r="Y1222" s="6">
        <f>DATE(Data6[[#This Row],[Year]],Data6[[#This Row],[Month]],Data6[[#This Row],[Day]])</f>
        <v>45474</v>
      </c>
    </row>
    <row r="1223" spans="1:25">
      <c r="A1223" s="5">
        <v>45474.582988078706</v>
      </c>
      <c r="B1223" s="7" t="s">
        <v>35</v>
      </c>
      <c r="C1223" s="6" t="s">
        <v>910</v>
      </c>
      <c r="D1223" s="7" t="s">
        <v>831</v>
      </c>
      <c r="E1223" s="8">
        <v>7</v>
      </c>
      <c r="F1223" s="7" t="s">
        <v>68</v>
      </c>
      <c r="G1223" s="7" t="s">
        <v>68</v>
      </c>
      <c r="H1223" s="7" t="s">
        <v>649</v>
      </c>
      <c r="I1223" s="7" t="s">
        <v>44</v>
      </c>
      <c r="J1223" s="19" t="str">
        <f>IFERROR(INDEX('Employee Info'!$C$3:$E$200,MATCH(Data6[[#This Row],[Name:]],'Employee Info'!$B$3:$B$200,0),MATCH(Data6[[#This Row],[Hours Type:]],'Employee Info'!$C$2:$E$2,0)),"")</f>
        <v/>
      </c>
      <c r="K1223" s="19" t="str">
        <f>IFERROR(INDEX('Employee Info'!$C$3:$J$200,MATCH(Data6[[#This Row],[Name:]],'Employee Info'!$B$3:$B$200,0),MATCH(Data6[[#Headers],[Truck]],'Employee Info'!$C$2:$J$2,0)),"")</f>
        <v/>
      </c>
      <c r="L1223" s="19" t="str">
        <f>IFERROR(INDEX('Employee Info'!$C$3:$J$200,MATCH(Data6[[#This Row],[Name:]],'Employee Info'!$B$3:$B$200,0),MATCH(Data6[[#Headers],[Phone]],'Employee Info'!$C$2:$J$2,0)),"")</f>
        <v/>
      </c>
      <c r="M1223" s="19" t="str">
        <f>IFERROR(INDEX('Employee Info'!$C$3:$J$200,MATCH(Data6[[#This Row],[Name:]],'Employee Info'!$B$3:$B$200,0),MATCH(Data6[[#Headers],[Tech]],'Employee Info'!$C$2:$J$2,0)),"")</f>
        <v/>
      </c>
      <c r="N1223" s="19" t="str">
        <f>IFERROR(INDEX('Employee Info'!$C$3:$J$200,MATCH(Data6[[#This Row],[Name:]],'Employee Info'!$B$3:$B$200,0),MATCH(Data6[[#Headers],[Other]],'Employee Info'!$C$2:$J$2,0)),"")</f>
        <v/>
      </c>
      <c r="O1223" s="19">
        <f>IFERROR((Data6[[#This Row],[Hours:]]*SUM(Data6[[#This Row],[Rate]:[Other]])),"")</f>
        <v>0</v>
      </c>
      <c r="P1223" s="7" t="str">
        <f>IF(Data6[[#This Row],[WO'#:]]="","Riley #","WO#")</f>
        <v>Riley #</v>
      </c>
      <c r="Q1223" s="7">
        <f>IFERROR(WEEKNUM(Data6[[#This Row],[Date:]]),"")</f>
        <v>27</v>
      </c>
      <c r="R1223" s="6">
        <f t="shared" si="57"/>
        <v>45473</v>
      </c>
      <c r="S1223" s="6">
        <f>Data6[[#This Row],[Week Start]]+7</f>
        <v>45480</v>
      </c>
      <c r="T1223" s="7" t="str">
        <f t="shared" si="58"/>
        <v>6/30/2024 - 7/7/2024</v>
      </c>
      <c r="U1223" s="7" t="str">
        <f t="shared" si="59"/>
        <v>Time Card</v>
      </c>
      <c r="V1223" s="8" t="str">
        <f>RIGHT(TEXT(Data6[[#This Row],[Date:]],"mmddyyyy"),4)</f>
        <v>2024</v>
      </c>
      <c r="W1223" s="8" t="str">
        <f>MID(TEXT(Data6[[#This Row],[Date:]],"mmddyyyy"),3,2)</f>
        <v>01</v>
      </c>
      <c r="X1223" s="8" t="str">
        <f>LEFT(TEXT(Data6[[#This Row],[Date:]],"mmddyyyy"),2)</f>
        <v>07</v>
      </c>
      <c r="Y1223" s="6">
        <f>DATE(Data6[[#This Row],[Year]],Data6[[#This Row],[Month]],Data6[[#This Row],[Day]])</f>
        <v>45474</v>
      </c>
    </row>
    <row r="1224" spans="1:25">
      <c r="A1224" s="5">
        <v>45474.583060879631</v>
      </c>
      <c r="B1224" s="7" t="s">
        <v>23</v>
      </c>
      <c r="C1224" s="6" t="s">
        <v>910</v>
      </c>
      <c r="D1224" s="7" t="s">
        <v>831</v>
      </c>
      <c r="E1224" s="8">
        <v>7</v>
      </c>
      <c r="F1224" s="7" t="s">
        <v>68</v>
      </c>
      <c r="G1224" s="7" t="s">
        <v>68</v>
      </c>
      <c r="H1224" s="7" t="s">
        <v>649</v>
      </c>
      <c r="I1224" s="7" t="s">
        <v>44</v>
      </c>
      <c r="J1224" s="19" t="str">
        <f>IFERROR(INDEX('Employee Info'!$C$3:$E$200,MATCH(Data6[[#This Row],[Name:]],'Employee Info'!$B$3:$B$200,0),MATCH(Data6[[#This Row],[Hours Type:]],'Employee Info'!$C$2:$E$2,0)),"")</f>
        <v/>
      </c>
      <c r="K1224" s="19" t="str">
        <f>IFERROR(INDEX('Employee Info'!$C$3:$J$200,MATCH(Data6[[#This Row],[Name:]],'Employee Info'!$B$3:$B$200,0),MATCH(Data6[[#Headers],[Truck]],'Employee Info'!$C$2:$J$2,0)),"")</f>
        <v/>
      </c>
      <c r="L1224" s="19" t="str">
        <f>IFERROR(INDEX('Employee Info'!$C$3:$J$200,MATCH(Data6[[#This Row],[Name:]],'Employee Info'!$B$3:$B$200,0),MATCH(Data6[[#Headers],[Phone]],'Employee Info'!$C$2:$J$2,0)),"")</f>
        <v/>
      </c>
      <c r="M1224" s="19" t="str">
        <f>IFERROR(INDEX('Employee Info'!$C$3:$J$200,MATCH(Data6[[#This Row],[Name:]],'Employee Info'!$B$3:$B$200,0),MATCH(Data6[[#Headers],[Tech]],'Employee Info'!$C$2:$J$2,0)),"")</f>
        <v/>
      </c>
      <c r="N1224" s="19" t="str">
        <f>IFERROR(INDEX('Employee Info'!$C$3:$J$200,MATCH(Data6[[#This Row],[Name:]],'Employee Info'!$B$3:$B$200,0),MATCH(Data6[[#Headers],[Other]],'Employee Info'!$C$2:$J$2,0)),"")</f>
        <v/>
      </c>
      <c r="O1224" s="19">
        <f>IFERROR((Data6[[#This Row],[Hours:]]*SUM(Data6[[#This Row],[Rate]:[Other]])),"")</f>
        <v>0</v>
      </c>
      <c r="P1224" s="7" t="str">
        <f>IF(Data6[[#This Row],[WO'#:]]="","Riley #","WO#")</f>
        <v>Riley #</v>
      </c>
      <c r="Q1224" s="7">
        <f>IFERROR(WEEKNUM(Data6[[#This Row],[Date:]]),"")</f>
        <v>27</v>
      </c>
      <c r="R1224" s="6">
        <f t="shared" si="57"/>
        <v>45473</v>
      </c>
      <c r="S1224" s="6">
        <f>Data6[[#This Row],[Week Start]]+7</f>
        <v>45480</v>
      </c>
      <c r="T1224" s="7" t="str">
        <f t="shared" si="58"/>
        <v>6/30/2024 - 7/7/2024</v>
      </c>
      <c r="U1224" s="7" t="str">
        <f t="shared" si="59"/>
        <v>Time Card</v>
      </c>
      <c r="V1224" s="8" t="str">
        <f>RIGHT(TEXT(Data6[[#This Row],[Date:]],"mmddyyyy"),4)</f>
        <v>2024</v>
      </c>
      <c r="W1224" s="8" t="str">
        <f>MID(TEXT(Data6[[#This Row],[Date:]],"mmddyyyy"),3,2)</f>
        <v>01</v>
      </c>
      <c r="X1224" s="8" t="str">
        <f>LEFT(TEXT(Data6[[#This Row],[Date:]],"mmddyyyy"),2)</f>
        <v>07</v>
      </c>
      <c r="Y1224" s="6">
        <f>DATE(Data6[[#This Row],[Year]],Data6[[#This Row],[Month]],Data6[[#This Row],[Day]])</f>
        <v>45474</v>
      </c>
    </row>
    <row r="1225" spans="1:25">
      <c r="A1225" s="5">
        <v>45474.581806134258</v>
      </c>
      <c r="B1225" s="7" t="s">
        <v>31</v>
      </c>
      <c r="C1225" s="6" t="s">
        <v>910</v>
      </c>
      <c r="D1225" s="7" t="s">
        <v>911</v>
      </c>
      <c r="E1225" s="8">
        <v>6</v>
      </c>
      <c r="F1225" s="7" t="s">
        <v>68</v>
      </c>
      <c r="G1225" s="7" t="s">
        <v>68</v>
      </c>
      <c r="H1225" s="7" t="s">
        <v>912</v>
      </c>
      <c r="I1225" s="7" t="s">
        <v>44</v>
      </c>
      <c r="J1225" s="19" t="str">
        <f>IFERROR(INDEX('Employee Info'!$C$3:$E$200,MATCH(Data6[[#This Row],[Name:]],'Employee Info'!$B$3:$B$200,0),MATCH(Data6[[#This Row],[Hours Type:]],'Employee Info'!$C$2:$E$2,0)),"")</f>
        <v/>
      </c>
      <c r="K1225" s="19" t="str">
        <f>IFERROR(INDEX('Employee Info'!$C$3:$J$200,MATCH(Data6[[#This Row],[Name:]],'Employee Info'!$B$3:$B$200,0),MATCH(Data6[[#Headers],[Truck]],'Employee Info'!$C$2:$J$2,0)),"")</f>
        <v/>
      </c>
      <c r="L1225" s="19" t="str">
        <f>IFERROR(INDEX('Employee Info'!$C$3:$J$200,MATCH(Data6[[#This Row],[Name:]],'Employee Info'!$B$3:$B$200,0),MATCH(Data6[[#Headers],[Phone]],'Employee Info'!$C$2:$J$2,0)),"")</f>
        <v/>
      </c>
      <c r="M1225" s="19" t="str">
        <f>IFERROR(INDEX('Employee Info'!$C$3:$J$200,MATCH(Data6[[#This Row],[Name:]],'Employee Info'!$B$3:$B$200,0),MATCH(Data6[[#Headers],[Tech]],'Employee Info'!$C$2:$J$2,0)),"")</f>
        <v/>
      </c>
      <c r="N1225" s="19" t="str">
        <f>IFERROR(INDEX('Employee Info'!$C$3:$J$200,MATCH(Data6[[#This Row],[Name:]],'Employee Info'!$B$3:$B$200,0),MATCH(Data6[[#Headers],[Other]],'Employee Info'!$C$2:$J$2,0)),"")</f>
        <v/>
      </c>
      <c r="O1225" s="19">
        <f>IFERROR((Data6[[#This Row],[Hours:]]*SUM(Data6[[#This Row],[Rate]:[Other]])),"")</f>
        <v>0</v>
      </c>
      <c r="P1225" s="7" t="str">
        <f>IF(Data6[[#This Row],[WO'#:]]="","Riley #","WO#")</f>
        <v>Riley #</v>
      </c>
      <c r="Q1225" s="7">
        <f>IFERROR(WEEKNUM(Data6[[#This Row],[Date:]]),"")</f>
        <v>27</v>
      </c>
      <c r="R1225" s="6">
        <f t="shared" si="57"/>
        <v>45473</v>
      </c>
      <c r="S1225" s="6">
        <f>Data6[[#This Row],[Week Start]]+7</f>
        <v>45480</v>
      </c>
      <c r="T1225" s="7" t="str">
        <f t="shared" si="58"/>
        <v>6/30/2024 - 7/7/2024</v>
      </c>
      <c r="U1225" s="7" t="str">
        <f t="shared" si="59"/>
        <v>Time Card</v>
      </c>
      <c r="V1225" s="8" t="str">
        <f>RIGHT(TEXT(Data6[[#This Row],[Date:]],"mmddyyyy"),4)</f>
        <v>2024</v>
      </c>
      <c r="W1225" s="8" t="str">
        <f>MID(TEXT(Data6[[#This Row],[Date:]],"mmddyyyy"),3,2)</f>
        <v>01</v>
      </c>
      <c r="X1225" s="8" t="str">
        <f>LEFT(TEXT(Data6[[#This Row],[Date:]],"mmddyyyy"),2)</f>
        <v>07</v>
      </c>
      <c r="Y1225" s="6">
        <f>DATE(Data6[[#This Row],[Year]],Data6[[#This Row],[Month]],Data6[[#This Row],[Day]])</f>
        <v>45474</v>
      </c>
    </row>
    <row r="1226" spans="1:25">
      <c r="A1226" s="5">
        <v>45474.581887152781</v>
      </c>
      <c r="B1226" s="7" t="s">
        <v>34</v>
      </c>
      <c r="C1226" s="6" t="s">
        <v>910</v>
      </c>
      <c r="D1226" s="7" t="s">
        <v>911</v>
      </c>
      <c r="E1226" s="8">
        <v>6</v>
      </c>
      <c r="F1226" s="7" t="s">
        <v>68</v>
      </c>
      <c r="G1226" s="7" t="s">
        <v>68</v>
      </c>
      <c r="H1226" s="7" t="s">
        <v>912</v>
      </c>
      <c r="I1226" s="7" t="s">
        <v>44</v>
      </c>
      <c r="J1226" s="19" t="str">
        <f>IFERROR(INDEX('Employee Info'!$C$3:$E$200,MATCH(Data6[[#This Row],[Name:]],'Employee Info'!$B$3:$B$200,0),MATCH(Data6[[#This Row],[Hours Type:]],'Employee Info'!$C$2:$E$2,0)),"")</f>
        <v/>
      </c>
      <c r="K1226" s="19" t="str">
        <f>IFERROR(INDEX('Employee Info'!$C$3:$J$200,MATCH(Data6[[#This Row],[Name:]],'Employee Info'!$B$3:$B$200,0),MATCH(Data6[[#Headers],[Truck]],'Employee Info'!$C$2:$J$2,0)),"")</f>
        <v/>
      </c>
      <c r="L1226" s="19" t="str">
        <f>IFERROR(INDEX('Employee Info'!$C$3:$J$200,MATCH(Data6[[#This Row],[Name:]],'Employee Info'!$B$3:$B$200,0),MATCH(Data6[[#Headers],[Phone]],'Employee Info'!$C$2:$J$2,0)),"")</f>
        <v/>
      </c>
      <c r="M1226" s="19" t="str">
        <f>IFERROR(INDEX('Employee Info'!$C$3:$J$200,MATCH(Data6[[#This Row],[Name:]],'Employee Info'!$B$3:$B$200,0),MATCH(Data6[[#Headers],[Tech]],'Employee Info'!$C$2:$J$2,0)),"")</f>
        <v/>
      </c>
      <c r="N1226" s="19" t="str">
        <f>IFERROR(INDEX('Employee Info'!$C$3:$J$200,MATCH(Data6[[#This Row],[Name:]],'Employee Info'!$B$3:$B$200,0),MATCH(Data6[[#Headers],[Other]],'Employee Info'!$C$2:$J$2,0)),"")</f>
        <v/>
      </c>
      <c r="O1226" s="19">
        <f>IFERROR((Data6[[#This Row],[Hours:]]*SUM(Data6[[#This Row],[Rate]:[Other]])),"")</f>
        <v>0</v>
      </c>
      <c r="P1226" s="7" t="str">
        <f>IF(Data6[[#This Row],[WO'#:]]="","Riley #","WO#")</f>
        <v>Riley #</v>
      </c>
      <c r="Q1226" s="7">
        <f>IFERROR(WEEKNUM(Data6[[#This Row],[Date:]]),"")</f>
        <v>27</v>
      </c>
      <c r="R1226" s="6">
        <f t="shared" si="57"/>
        <v>45473</v>
      </c>
      <c r="S1226" s="6">
        <f>Data6[[#This Row],[Week Start]]+7</f>
        <v>45480</v>
      </c>
      <c r="T1226" s="7" t="str">
        <f t="shared" si="58"/>
        <v>6/30/2024 - 7/7/2024</v>
      </c>
      <c r="U1226" s="7" t="str">
        <f t="shared" si="59"/>
        <v>Time Card</v>
      </c>
      <c r="V1226" s="8" t="str">
        <f>RIGHT(TEXT(Data6[[#This Row],[Date:]],"mmddyyyy"),4)</f>
        <v>2024</v>
      </c>
      <c r="W1226" s="8" t="str">
        <f>MID(TEXT(Data6[[#This Row],[Date:]],"mmddyyyy"),3,2)</f>
        <v>01</v>
      </c>
      <c r="X1226" s="8" t="str">
        <f>LEFT(TEXT(Data6[[#This Row],[Date:]],"mmddyyyy"),2)</f>
        <v>07</v>
      </c>
      <c r="Y1226" s="6">
        <f>DATE(Data6[[#This Row],[Year]],Data6[[#This Row],[Month]],Data6[[#This Row],[Day]])</f>
        <v>45474</v>
      </c>
    </row>
    <row r="1227" spans="1:25">
      <c r="A1227" s="5">
        <v>45474.580997106481</v>
      </c>
      <c r="B1227" s="7" t="s">
        <v>34</v>
      </c>
      <c r="C1227" s="6" t="s">
        <v>910</v>
      </c>
      <c r="D1227" s="7" t="s">
        <v>868</v>
      </c>
      <c r="E1227" s="8">
        <v>2</v>
      </c>
      <c r="F1227" s="7" t="s">
        <v>68</v>
      </c>
      <c r="G1227" s="7" t="s">
        <v>68</v>
      </c>
      <c r="H1227" s="7" t="s">
        <v>42</v>
      </c>
      <c r="I1227" s="7" t="s">
        <v>44</v>
      </c>
      <c r="J1227" s="19" t="str">
        <f>IFERROR(INDEX('Employee Info'!$C$3:$E$200,MATCH(Data6[[#This Row],[Name:]],'Employee Info'!$B$3:$B$200,0),MATCH(Data6[[#This Row],[Hours Type:]],'Employee Info'!$C$2:$E$2,0)),"")</f>
        <v/>
      </c>
      <c r="K1227" s="19" t="str">
        <f>IFERROR(INDEX('Employee Info'!$C$3:$J$200,MATCH(Data6[[#This Row],[Name:]],'Employee Info'!$B$3:$B$200,0),MATCH(Data6[[#Headers],[Truck]],'Employee Info'!$C$2:$J$2,0)),"")</f>
        <v/>
      </c>
      <c r="L1227" s="19" t="str">
        <f>IFERROR(INDEX('Employee Info'!$C$3:$J$200,MATCH(Data6[[#This Row],[Name:]],'Employee Info'!$B$3:$B$200,0),MATCH(Data6[[#Headers],[Phone]],'Employee Info'!$C$2:$J$2,0)),"")</f>
        <v/>
      </c>
      <c r="M1227" s="19" t="str">
        <f>IFERROR(INDEX('Employee Info'!$C$3:$J$200,MATCH(Data6[[#This Row],[Name:]],'Employee Info'!$B$3:$B$200,0),MATCH(Data6[[#Headers],[Tech]],'Employee Info'!$C$2:$J$2,0)),"")</f>
        <v/>
      </c>
      <c r="N1227" s="19" t="str">
        <f>IFERROR(INDEX('Employee Info'!$C$3:$J$200,MATCH(Data6[[#This Row],[Name:]],'Employee Info'!$B$3:$B$200,0),MATCH(Data6[[#Headers],[Other]],'Employee Info'!$C$2:$J$2,0)),"")</f>
        <v/>
      </c>
      <c r="O1227" s="19">
        <f>IFERROR((Data6[[#This Row],[Hours:]]*SUM(Data6[[#This Row],[Rate]:[Other]])),"")</f>
        <v>0</v>
      </c>
      <c r="P1227" s="7" t="str">
        <f>IF(Data6[[#This Row],[WO'#:]]="","Riley #","WO#")</f>
        <v>Riley #</v>
      </c>
      <c r="Q1227" s="7">
        <f>IFERROR(WEEKNUM(Data6[[#This Row],[Date:]]),"")</f>
        <v>27</v>
      </c>
      <c r="R1227" s="6">
        <f t="shared" si="57"/>
        <v>45473</v>
      </c>
      <c r="S1227" s="6">
        <f>Data6[[#This Row],[Week Start]]+7</f>
        <v>45480</v>
      </c>
      <c r="T1227" s="7" t="str">
        <f t="shared" si="58"/>
        <v>6/30/2024 - 7/7/2024</v>
      </c>
      <c r="U1227" s="7" t="str">
        <f t="shared" si="59"/>
        <v>Time Card</v>
      </c>
      <c r="V1227" s="8" t="str">
        <f>RIGHT(TEXT(Data6[[#This Row],[Date:]],"mmddyyyy"),4)</f>
        <v>2024</v>
      </c>
      <c r="W1227" s="8" t="str">
        <f>MID(TEXT(Data6[[#This Row],[Date:]],"mmddyyyy"),3,2)</f>
        <v>01</v>
      </c>
      <c r="X1227" s="8" t="str">
        <f>LEFT(TEXT(Data6[[#This Row],[Date:]],"mmddyyyy"),2)</f>
        <v>07</v>
      </c>
      <c r="Y1227" s="6">
        <f>DATE(Data6[[#This Row],[Year]],Data6[[#This Row],[Month]],Data6[[#This Row],[Day]])</f>
        <v>45474</v>
      </c>
    </row>
    <row r="1228" spans="1:25">
      <c r="A1228" s="5">
        <v>45474.581254745368</v>
      </c>
      <c r="B1228" s="7" t="s">
        <v>31</v>
      </c>
      <c r="C1228" s="6" t="s">
        <v>910</v>
      </c>
      <c r="D1228" s="7" t="s">
        <v>868</v>
      </c>
      <c r="E1228" s="8">
        <v>2</v>
      </c>
      <c r="F1228" s="7" t="s">
        <v>68</v>
      </c>
      <c r="G1228" s="7" t="s">
        <v>68</v>
      </c>
      <c r="H1228" s="7" t="s">
        <v>42</v>
      </c>
      <c r="I1228" s="7" t="s">
        <v>44</v>
      </c>
      <c r="J1228" s="19" t="str">
        <f>IFERROR(INDEX('Employee Info'!$C$3:$E$200,MATCH(Data6[[#This Row],[Name:]],'Employee Info'!$B$3:$B$200,0),MATCH(Data6[[#This Row],[Hours Type:]],'Employee Info'!$C$2:$E$2,0)),"")</f>
        <v/>
      </c>
      <c r="K1228" s="19" t="str">
        <f>IFERROR(INDEX('Employee Info'!$C$3:$J$200,MATCH(Data6[[#This Row],[Name:]],'Employee Info'!$B$3:$B$200,0),MATCH(Data6[[#Headers],[Truck]],'Employee Info'!$C$2:$J$2,0)),"")</f>
        <v/>
      </c>
      <c r="L1228" s="19" t="str">
        <f>IFERROR(INDEX('Employee Info'!$C$3:$J$200,MATCH(Data6[[#This Row],[Name:]],'Employee Info'!$B$3:$B$200,0),MATCH(Data6[[#Headers],[Phone]],'Employee Info'!$C$2:$J$2,0)),"")</f>
        <v/>
      </c>
      <c r="M1228" s="19" t="str">
        <f>IFERROR(INDEX('Employee Info'!$C$3:$J$200,MATCH(Data6[[#This Row],[Name:]],'Employee Info'!$B$3:$B$200,0),MATCH(Data6[[#Headers],[Tech]],'Employee Info'!$C$2:$J$2,0)),"")</f>
        <v/>
      </c>
      <c r="N1228" s="19" t="str">
        <f>IFERROR(INDEX('Employee Info'!$C$3:$J$200,MATCH(Data6[[#This Row],[Name:]],'Employee Info'!$B$3:$B$200,0),MATCH(Data6[[#Headers],[Other]],'Employee Info'!$C$2:$J$2,0)),"")</f>
        <v/>
      </c>
      <c r="O1228" s="19">
        <f>IFERROR((Data6[[#This Row],[Hours:]]*SUM(Data6[[#This Row],[Rate]:[Other]])),"")</f>
        <v>0</v>
      </c>
      <c r="P1228" s="7" t="str">
        <f>IF(Data6[[#This Row],[WO'#:]]="","Riley #","WO#")</f>
        <v>Riley #</v>
      </c>
      <c r="Q1228" s="7">
        <f>IFERROR(WEEKNUM(Data6[[#This Row],[Date:]]),"")</f>
        <v>27</v>
      </c>
      <c r="R1228" s="6">
        <f t="shared" si="57"/>
        <v>45473</v>
      </c>
      <c r="S1228" s="6">
        <f>Data6[[#This Row],[Week Start]]+7</f>
        <v>45480</v>
      </c>
      <c r="T1228" s="7" t="str">
        <f t="shared" si="58"/>
        <v>6/30/2024 - 7/7/2024</v>
      </c>
      <c r="U1228" s="7" t="str">
        <f t="shared" si="59"/>
        <v>Time Card</v>
      </c>
      <c r="V1228" s="8" t="str">
        <f>RIGHT(TEXT(Data6[[#This Row],[Date:]],"mmddyyyy"),4)</f>
        <v>2024</v>
      </c>
      <c r="W1228" s="8" t="str">
        <f>MID(TEXT(Data6[[#This Row],[Date:]],"mmddyyyy"),3,2)</f>
        <v>01</v>
      </c>
      <c r="X1228" s="8" t="str">
        <f>LEFT(TEXT(Data6[[#This Row],[Date:]],"mmddyyyy"),2)</f>
        <v>07</v>
      </c>
      <c r="Y1228" s="6">
        <f>DATE(Data6[[#This Row],[Year]],Data6[[#This Row],[Month]],Data6[[#This Row],[Day]])</f>
        <v>45474</v>
      </c>
    </row>
    <row r="1229" spans="1:25">
      <c r="A1229" s="5">
        <v>45478.535978472224</v>
      </c>
      <c r="B1229" s="7" t="s">
        <v>66</v>
      </c>
      <c r="C1229" s="6" t="s">
        <v>914</v>
      </c>
      <c r="D1229" s="7" t="s">
        <v>931</v>
      </c>
      <c r="E1229" s="8">
        <v>1.5</v>
      </c>
      <c r="F1229" s="7">
        <v>20028</v>
      </c>
      <c r="G1229" s="7" t="s">
        <v>68</v>
      </c>
      <c r="H1229" s="7" t="s">
        <v>756</v>
      </c>
      <c r="I1229" s="7" t="s">
        <v>45</v>
      </c>
      <c r="J1229" s="19" t="str">
        <f>IFERROR(INDEX('Employee Info'!$C$3:$E$200,MATCH(Data6[[#This Row],[Name:]],'Employee Info'!$B$3:$B$200,0),MATCH(Data6[[#This Row],[Hours Type:]],'Employee Info'!$C$2:$E$2,0)),"")</f>
        <v/>
      </c>
      <c r="K1229" s="19" t="str">
        <f>IFERROR(INDEX('Employee Info'!$C$3:$J$200,MATCH(Data6[[#This Row],[Name:]],'Employee Info'!$B$3:$B$200,0),MATCH(Data6[[#Headers],[Truck]],'Employee Info'!$C$2:$J$2,0)),"")</f>
        <v/>
      </c>
      <c r="L1229" s="19" t="str">
        <f>IFERROR(INDEX('Employee Info'!$C$3:$J$200,MATCH(Data6[[#This Row],[Name:]],'Employee Info'!$B$3:$B$200,0),MATCH(Data6[[#Headers],[Phone]],'Employee Info'!$C$2:$J$2,0)),"")</f>
        <v/>
      </c>
      <c r="M1229" s="19" t="str">
        <f>IFERROR(INDEX('Employee Info'!$C$3:$J$200,MATCH(Data6[[#This Row],[Name:]],'Employee Info'!$B$3:$B$200,0),MATCH(Data6[[#Headers],[Tech]],'Employee Info'!$C$2:$J$2,0)),"")</f>
        <v/>
      </c>
      <c r="N1229" s="19" t="str">
        <f>IFERROR(INDEX('Employee Info'!$C$3:$J$200,MATCH(Data6[[#This Row],[Name:]],'Employee Info'!$B$3:$B$200,0),MATCH(Data6[[#Headers],[Other]],'Employee Info'!$C$2:$J$2,0)),"")</f>
        <v/>
      </c>
      <c r="O1229" s="19">
        <f>IFERROR((Data6[[#This Row],[Hours:]]*SUM(Data6[[#This Row],[Rate]:[Other]])),"")</f>
        <v>0</v>
      </c>
      <c r="P1229" s="7" t="str">
        <f>IF(Data6[[#This Row],[WO'#:]]="","Riley #","WO#")</f>
        <v>WO#</v>
      </c>
      <c r="Q1229" s="7">
        <f>IFERROR(WEEKNUM(Data6[[#This Row],[Date:]]),"")</f>
        <v>27</v>
      </c>
      <c r="R1229" s="6">
        <f t="shared" si="57"/>
        <v>45473</v>
      </c>
      <c r="S1229" s="6">
        <f>Data6[[#This Row],[Week Start]]+7</f>
        <v>45480</v>
      </c>
      <c r="T1229" s="7" t="str">
        <f t="shared" si="58"/>
        <v>6/30/2024 - 7/7/2024</v>
      </c>
      <c r="U1229" s="7" t="str">
        <f t="shared" si="59"/>
        <v>Time Card</v>
      </c>
      <c r="V1229" s="8" t="str">
        <f>RIGHT(TEXT(Data6[[#This Row],[Date:]],"mmddyyyy"),4)</f>
        <v>2024</v>
      </c>
      <c r="W1229" s="8" t="str">
        <f>MID(TEXT(Data6[[#This Row],[Date:]],"mmddyyyy"),3,2)</f>
        <v>02</v>
      </c>
      <c r="X1229" s="8" t="str">
        <f>LEFT(TEXT(Data6[[#This Row],[Date:]],"mmddyyyy"),2)</f>
        <v>07</v>
      </c>
      <c r="Y1229" s="6">
        <f>DATE(Data6[[#This Row],[Year]],Data6[[#This Row],[Month]],Data6[[#This Row],[Day]])</f>
        <v>45475</v>
      </c>
    </row>
    <row r="1230" spans="1:25">
      <c r="A1230" s="5">
        <v>45475.542173148147</v>
      </c>
      <c r="B1230" s="7" t="s">
        <v>31</v>
      </c>
      <c r="C1230" s="6" t="s">
        <v>914</v>
      </c>
      <c r="D1230" s="7" t="s">
        <v>90</v>
      </c>
      <c r="E1230" s="8">
        <v>3</v>
      </c>
      <c r="F1230" s="7">
        <v>6984733</v>
      </c>
      <c r="G1230" s="7" t="s">
        <v>68</v>
      </c>
      <c r="H1230" s="7" t="s">
        <v>756</v>
      </c>
      <c r="I1230" s="7" t="s">
        <v>44</v>
      </c>
      <c r="J1230" s="19" t="str">
        <f>IFERROR(INDEX('Employee Info'!$C$3:$E$200,MATCH(Data6[[#This Row],[Name:]],'Employee Info'!$B$3:$B$200,0),MATCH(Data6[[#This Row],[Hours Type:]],'Employee Info'!$C$2:$E$2,0)),"")</f>
        <v/>
      </c>
      <c r="K1230" s="19" t="str">
        <f>IFERROR(INDEX('Employee Info'!$C$3:$J$200,MATCH(Data6[[#This Row],[Name:]],'Employee Info'!$B$3:$B$200,0),MATCH(Data6[[#Headers],[Truck]],'Employee Info'!$C$2:$J$2,0)),"")</f>
        <v/>
      </c>
      <c r="L1230" s="19" t="str">
        <f>IFERROR(INDEX('Employee Info'!$C$3:$J$200,MATCH(Data6[[#This Row],[Name:]],'Employee Info'!$B$3:$B$200,0),MATCH(Data6[[#Headers],[Phone]],'Employee Info'!$C$2:$J$2,0)),"")</f>
        <v/>
      </c>
      <c r="M1230" s="19" t="str">
        <f>IFERROR(INDEX('Employee Info'!$C$3:$J$200,MATCH(Data6[[#This Row],[Name:]],'Employee Info'!$B$3:$B$200,0),MATCH(Data6[[#Headers],[Tech]],'Employee Info'!$C$2:$J$2,0)),"")</f>
        <v/>
      </c>
      <c r="N1230" s="19" t="str">
        <f>IFERROR(INDEX('Employee Info'!$C$3:$J$200,MATCH(Data6[[#This Row],[Name:]],'Employee Info'!$B$3:$B$200,0),MATCH(Data6[[#Headers],[Other]],'Employee Info'!$C$2:$J$2,0)),"")</f>
        <v/>
      </c>
      <c r="O1230" s="19">
        <f>IFERROR((Data6[[#This Row],[Hours:]]*SUM(Data6[[#This Row],[Rate]:[Other]])),"")</f>
        <v>0</v>
      </c>
      <c r="P1230" s="7" t="str">
        <f>IF(Data6[[#This Row],[WO'#:]]="","Riley #","WO#")</f>
        <v>WO#</v>
      </c>
      <c r="Q1230" s="7">
        <f>IFERROR(WEEKNUM(Data6[[#This Row],[Date:]]),"")</f>
        <v>27</v>
      </c>
      <c r="R1230" s="6">
        <f t="shared" si="57"/>
        <v>45473</v>
      </c>
      <c r="S1230" s="6">
        <f>Data6[[#This Row],[Week Start]]+7</f>
        <v>45480</v>
      </c>
      <c r="T1230" s="7" t="str">
        <f t="shared" si="58"/>
        <v>6/30/2024 - 7/7/2024</v>
      </c>
      <c r="U1230" s="7" t="str">
        <f t="shared" si="59"/>
        <v>Time Card</v>
      </c>
      <c r="V1230" s="8" t="str">
        <f>RIGHT(TEXT(Data6[[#This Row],[Date:]],"mmddyyyy"),4)</f>
        <v>2024</v>
      </c>
      <c r="W1230" s="8" t="str">
        <f>MID(TEXT(Data6[[#This Row],[Date:]],"mmddyyyy"),3,2)</f>
        <v>02</v>
      </c>
      <c r="X1230" s="8" t="str">
        <f>LEFT(TEXT(Data6[[#This Row],[Date:]],"mmddyyyy"),2)</f>
        <v>07</v>
      </c>
      <c r="Y1230" s="6">
        <f>DATE(Data6[[#This Row],[Year]],Data6[[#This Row],[Month]],Data6[[#This Row],[Day]])</f>
        <v>45475</v>
      </c>
    </row>
    <row r="1231" spans="1:25">
      <c r="A1231" s="5">
        <v>45476.413601273147</v>
      </c>
      <c r="B1231" s="7" t="s">
        <v>23</v>
      </c>
      <c r="C1231" s="6" t="s">
        <v>914</v>
      </c>
      <c r="D1231" s="7" t="s">
        <v>90</v>
      </c>
      <c r="E1231" s="8">
        <v>3</v>
      </c>
      <c r="F1231" s="7">
        <v>6984733</v>
      </c>
      <c r="G1231" s="7" t="s">
        <v>68</v>
      </c>
      <c r="H1231" s="7" t="s">
        <v>756</v>
      </c>
      <c r="I1231" s="7" t="s">
        <v>44</v>
      </c>
      <c r="J1231" s="19" t="str">
        <f>IFERROR(INDEX('Employee Info'!$C$3:$E$200,MATCH(Data6[[#This Row],[Name:]],'Employee Info'!$B$3:$B$200,0),MATCH(Data6[[#This Row],[Hours Type:]],'Employee Info'!$C$2:$E$2,0)),"")</f>
        <v/>
      </c>
      <c r="K1231" s="19" t="str">
        <f>IFERROR(INDEX('Employee Info'!$C$3:$J$200,MATCH(Data6[[#This Row],[Name:]],'Employee Info'!$B$3:$B$200,0),MATCH(Data6[[#Headers],[Truck]],'Employee Info'!$C$2:$J$2,0)),"")</f>
        <v/>
      </c>
      <c r="L1231" s="19" t="str">
        <f>IFERROR(INDEX('Employee Info'!$C$3:$J$200,MATCH(Data6[[#This Row],[Name:]],'Employee Info'!$B$3:$B$200,0),MATCH(Data6[[#Headers],[Phone]],'Employee Info'!$C$2:$J$2,0)),"")</f>
        <v/>
      </c>
      <c r="M1231" s="19" t="str">
        <f>IFERROR(INDEX('Employee Info'!$C$3:$J$200,MATCH(Data6[[#This Row],[Name:]],'Employee Info'!$B$3:$B$200,0),MATCH(Data6[[#Headers],[Tech]],'Employee Info'!$C$2:$J$2,0)),"")</f>
        <v/>
      </c>
      <c r="N1231" s="19" t="str">
        <f>IFERROR(INDEX('Employee Info'!$C$3:$J$200,MATCH(Data6[[#This Row],[Name:]],'Employee Info'!$B$3:$B$200,0),MATCH(Data6[[#Headers],[Other]],'Employee Info'!$C$2:$J$2,0)),"")</f>
        <v/>
      </c>
      <c r="O1231" s="19">
        <f>IFERROR((Data6[[#This Row],[Hours:]]*SUM(Data6[[#This Row],[Rate]:[Other]])),"")</f>
        <v>0</v>
      </c>
      <c r="P1231" s="7" t="str">
        <f>IF(Data6[[#This Row],[WO'#:]]="","Riley #","WO#")</f>
        <v>WO#</v>
      </c>
      <c r="Q1231" s="7">
        <f>IFERROR(WEEKNUM(Data6[[#This Row],[Date:]]),"")</f>
        <v>27</v>
      </c>
      <c r="R1231" s="6">
        <f t="shared" si="57"/>
        <v>45473</v>
      </c>
      <c r="S1231" s="6">
        <f>Data6[[#This Row],[Week Start]]+7</f>
        <v>45480</v>
      </c>
      <c r="T1231" s="7" t="str">
        <f t="shared" si="58"/>
        <v>6/30/2024 - 7/7/2024</v>
      </c>
      <c r="U1231" s="7" t="str">
        <f t="shared" si="59"/>
        <v>Time Card</v>
      </c>
      <c r="V1231" s="8" t="str">
        <f>RIGHT(TEXT(Data6[[#This Row],[Date:]],"mmddyyyy"),4)</f>
        <v>2024</v>
      </c>
      <c r="W1231" s="8" t="str">
        <f>MID(TEXT(Data6[[#This Row],[Date:]],"mmddyyyy"),3,2)</f>
        <v>02</v>
      </c>
      <c r="X1231" s="8" t="str">
        <f>LEFT(TEXT(Data6[[#This Row],[Date:]],"mmddyyyy"),2)</f>
        <v>07</v>
      </c>
      <c r="Y1231" s="6">
        <f>DATE(Data6[[#This Row],[Year]],Data6[[#This Row],[Month]],Data6[[#This Row],[Day]])</f>
        <v>45475</v>
      </c>
    </row>
    <row r="1232" spans="1:25">
      <c r="A1232" s="5">
        <v>45476.418474189813</v>
      </c>
      <c r="B1232" s="7" t="s">
        <v>23</v>
      </c>
      <c r="C1232" s="6" t="s">
        <v>914</v>
      </c>
      <c r="D1232" s="7" t="s">
        <v>915</v>
      </c>
      <c r="E1232" s="8">
        <v>1</v>
      </c>
      <c r="F1232" s="7">
        <v>6984733</v>
      </c>
      <c r="G1232" s="7" t="s">
        <v>117</v>
      </c>
      <c r="H1232" s="7" t="s">
        <v>756</v>
      </c>
      <c r="I1232" s="7" t="s">
        <v>44</v>
      </c>
      <c r="J1232" s="19" t="str">
        <f>IFERROR(INDEX('Employee Info'!$C$3:$E$200,MATCH(Data6[[#This Row],[Name:]],'Employee Info'!$B$3:$B$200,0),MATCH(Data6[[#This Row],[Hours Type:]],'Employee Info'!$C$2:$E$2,0)),"")</f>
        <v/>
      </c>
      <c r="K1232" s="19" t="str">
        <f>IFERROR(INDEX('Employee Info'!$C$3:$J$200,MATCH(Data6[[#This Row],[Name:]],'Employee Info'!$B$3:$B$200,0),MATCH(Data6[[#Headers],[Truck]],'Employee Info'!$C$2:$J$2,0)),"")</f>
        <v/>
      </c>
      <c r="L1232" s="19" t="str">
        <f>IFERROR(INDEX('Employee Info'!$C$3:$J$200,MATCH(Data6[[#This Row],[Name:]],'Employee Info'!$B$3:$B$200,0),MATCH(Data6[[#Headers],[Phone]],'Employee Info'!$C$2:$J$2,0)),"")</f>
        <v/>
      </c>
      <c r="M1232" s="19" t="str">
        <f>IFERROR(INDEX('Employee Info'!$C$3:$J$200,MATCH(Data6[[#This Row],[Name:]],'Employee Info'!$B$3:$B$200,0),MATCH(Data6[[#Headers],[Tech]],'Employee Info'!$C$2:$J$2,0)),"")</f>
        <v/>
      </c>
      <c r="N1232" s="19" t="str">
        <f>IFERROR(INDEX('Employee Info'!$C$3:$J$200,MATCH(Data6[[#This Row],[Name:]],'Employee Info'!$B$3:$B$200,0),MATCH(Data6[[#Headers],[Other]],'Employee Info'!$C$2:$J$2,0)),"")</f>
        <v/>
      </c>
      <c r="O1232" s="19">
        <f>IFERROR((Data6[[#This Row],[Hours:]]*SUM(Data6[[#This Row],[Rate]:[Other]])),"")</f>
        <v>0</v>
      </c>
      <c r="P1232" s="7" t="str">
        <f>IF(Data6[[#This Row],[WO'#:]]="","Riley #","WO#")</f>
        <v>WO#</v>
      </c>
      <c r="Q1232" s="7">
        <f>IFERROR(WEEKNUM(Data6[[#This Row],[Date:]]),"")</f>
        <v>27</v>
      </c>
      <c r="R1232" s="6">
        <f t="shared" si="57"/>
        <v>45473</v>
      </c>
      <c r="S1232" s="6">
        <f>Data6[[#This Row],[Week Start]]+7</f>
        <v>45480</v>
      </c>
      <c r="T1232" s="7" t="str">
        <f t="shared" si="58"/>
        <v>6/30/2024 - 7/7/2024</v>
      </c>
      <c r="U1232" s="7" t="str">
        <f t="shared" si="59"/>
        <v>Time Card</v>
      </c>
      <c r="V1232" s="8" t="str">
        <f>RIGHT(TEXT(Data6[[#This Row],[Date:]],"mmddyyyy"),4)</f>
        <v>2024</v>
      </c>
      <c r="W1232" s="8" t="str">
        <f>MID(TEXT(Data6[[#This Row],[Date:]],"mmddyyyy"),3,2)</f>
        <v>02</v>
      </c>
      <c r="X1232" s="8" t="str">
        <f>LEFT(TEXT(Data6[[#This Row],[Date:]],"mmddyyyy"),2)</f>
        <v>07</v>
      </c>
      <c r="Y1232" s="6">
        <f>DATE(Data6[[#This Row],[Year]],Data6[[#This Row],[Month]],Data6[[#This Row],[Day]])</f>
        <v>45475</v>
      </c>
    </row>
    <row r="1233" spans="1:25">
      <c r="A1233" s="5">
        <v>45478.530587152774</v>
      </c>
      <c r="B1233" s="7" t="s">
        <v>66</v>
      </c>
      <c r="C1233" s="6" t="s">
        <v>914</v>
      </c>
      <c r="D1233" s="7" t="s">
        <v>927</v>
      </c>
      <c r="E1233" s="8">
        <v>4</v>
      </c>
      <c r="F1233" s="7">
        <v>6984733</v>
      </c>
      <c r="G1233" s="7" t="s">
        <v>68</v>
      </c>
      <c r="H1233" s="7" t="s">
        <v>756</v>
      </c>
      <c r="I1233" s="7" t="s">
        <v>44</v>
      </c>
      <c r="J1233" s="19" t="str">
        <f>IFERROR(INDEX('Employee Info'!$C$3:$E$200,MATCH(Data6[[#This Row],[Name:]],'Employee Info'!$B$3:$B$200,0),MATCH(Data6[[#This Row],[Hours Type:]],'Employee Info'!$C$2:$E$2,0)),"")</f>
        <v/>
      </c>
      <c r="K1233" s="19" t="str">
        <f>IFERROR(INDEX('Employee Info'!$C$3:$J$200,MATCH(Data6[[#This Row],[Name:]],'Employee Info'!$B$3:$B$200,0),MATCH(Data6[[#Headers],[Truck]],'Employee Info'!$C$2:$J$2,0)),"")</f>
        <v/>
      </c>
      <c r="L1233" s="19" t="str">
        <f>IFERROR(INDEX('Employee Info'!$C$3:$J$200,MATCH(Data6[[#This Row],[Name:]],'Employee Info'!$B$3:$B$200,0),MATCH(Data6[[#Headers],[Phone]],'Employee Info'!$C$2:$J$2,0)),"")</f>
        <v/>
      </c>
      <c r="M1233" s="19" t="str">
        <f>IFERROR(INDEX('Employee Info'!$C$3:$J$200,MATCH(Data6[[#This Row],[Name:]],'Employee Info'!$B$3:$B$200,0),MATCH(Data6[[#Headers],[Tech]],'Employee Info'!$C$2:$J$2,0)),"")</f>
        <v/>
      </c>
      <c r="N1233" s="19" t="str">
        <f>IFERROR(INDEX('Employee Info'!$C$3:$J$200,MATCH(Data6[[#This Row],[Name:]],'Employee Info'!$B$3:$B$200,0),MATCH(Data6[[#Headers],[Other]],'Employee Info'!$C$2:$J$2,0)),"")</f>
        <v/>
      </c>
      <c r="O1233" s="19">
        <f>IFERROR((Data6[[#This Row],[Hours:]]*SUM(Data6[[#This Row],[Rate]:[Other]])),"")</f>
        <v>0</v>
      </c>
      <c r="P1233" s="7" t="str">
        <f>IF(Data6[[#This Row],[WO'#:]]="","Riley #","WO#")</f>
        <v>WO#</v>
      </c>
      <c r="Q1233" s="7">
        <f>IFERROR(WEEKNUM(Data6[[#This Row],[Date:]]),"")</f>
        <v>27</v>
      </c>
      <c r="R1233" s="6">
        <f t="shared" si="57"/>
        <v>45473</v>
      </c>
      <c r="S1233" s="6">
        <f>Data6[[#This Row],[Week Start]]+7</f>
        <v>45480</v>
      </c>
      <c r="T1233" s="7" t="str">
        <f t="shared" si="58"/>
        <v>6/30/2024 - 7/7/2024</v>
      </c>
      <c r="U1233" s="7" t="str">
        <f t="shared" si="59"/>
        <v>Time Card</v>
      </c>
      <c r="V1233" s="8" t="str">
        <f>RIGHT(TEXT(Data6[[#This Row],[Date:]],"mmddyyyy"),4)</f>
        <v>2024</v>
      </c>
      <c r="W1233" s="8" t="str">
        <f>MID(TEXT(Data6[[#This Row],[Date:]],"mmddyyyy"),3,2)</f>
        <v>02</v>
      </c>
      <c r="X1233" s="8" t="str">
        <f>LEFT(TEXT(Data6[[#This Row],[Date:]],"mmddyyyy"),2)</f>
        <v>07</v>
      </c>
      <c r="Y1233" s="6">
        <f>DATE(Data6[[#This Row],[Year]],Data6[[#This Row],[Month]],Data6[[#This Row],[Day]])</f>
        <v>45475</v>
      </c>
    </row>
    <row r="1234" spans="1:25">
      <c r="A1234" s="5">
        <v>45517.487333217592</v>
      </c>
      <c r="B1234" s="7" t="s">
        <v>76</v>
      </c>
      <c r="C1234" s="6" t="s">
        <v>914</v>
      </c>
      <c r="D1234" s="7" t="s">
        <v>156</v>
      </c>
      <c r="E1234" s="8">
        <v>1</v>
      </c>
      <c r="F1234" s="7">
        <v>6984733</v>
      </c>
      <c r="G1234" s="7" t="s">
        <v>68</v>
      </c>
      <c r="H1234" s="7" t="s">
        <v>756</v>
      </c>
      <c r="I1234" s="7" t="s">
        <v>44</v>
      </c>
      <c r="J1234" s="19" t="str">
        <f>IFERROR(INDEX('Employee Info'!$C$3:$E$200,MATCH(Data6[[#This Row],[Name:]],'Employee Info'!$B$3:$B$200,0),MATCH(Data6[[#This Row],[Hours Type:]],'Employee Info'!$C$2:$E$2,0)),"")</f>
        <v/>
      </c>
      <c r="K1234" s="19" t="str">
        <f>IFERROR(INDEX('Employee Info'!$C$3:$J$200,MATCH(Data6[[#This Row],[Name:]],'Employee Info'!$B$3:$B$200,0),MATCH(Data6[[#Headers],[Truck]],'Employee Info'!$C$2:$J$2,0)),"")</f>
        <v/>
      </c>
      <c r="L1234" s="19" t="str">
        <f>IFERROR(INDEX('Employee Info'!$C$3:$J$200,MATCH(Data6[[#This Row],[Name:]],'Employee Info'!$B$3:$B$200,0),MATCH(Data6[[#Headers],[Phone]],'Employee Info'!$C$2:$J$2,0)),"")</f>
        <v/>
      </c>
      <c r="M1234" s="19" t="str">
        <f>IFERROR(INDEX('Employee Info'!$C$3:$J$200,MATCH(Data6[[#This Row],[Name:]],'Employee Info'!$B$3:$B$200,0),MATCH(Data6[[#Headers],[Tech]],'Employee Info'!$C$2:$J$2,0)),"")</f>
        <v/>
      </c>
      <c r="N1234" s="19" t="str">
        <f>IFERROR(INDEX('Employee Info'!$C$3:$J$200,MATCH(Data6[[#This Row],[Name:]],'Employee Info'!$B$3:$B$200,0),MATCH(Data6[[#Headers],[Other]],'Employee Info'!$C$2:$J$2,0)),"")</f>
        <v/>
      </c>
      <c r="O1234" s="19">
        <f>IFERROR((Data6[[#This Row],[Hours:]]*SUM(Data6[[#This Row],[Rate]:[Other]])),"")</f>
        <v>0</v>
      </c>
      <c r="P1234" s="7" t="str">
        <f>IF(Data6[[#This Row],[WO'#:]]="","Riley #","WO#")</f>
        <v>WO#</v>
      </c>
      <c r="Q1234" s="7">
        <f>IFERROR(WEEKNUM(Data6[[#This Row],[Date:]]),"")</f>
        <v>27</v>
      </c>
      <c r="R1234" s="6">
        <f t="shared" si="57"/>
        <v>45473</v>
      </c>
      <c r="S1234" s="6">
        <f>Data6[[#This Row],[Week Start]]+7</f>
        <v>45480</v>
      </c>
      <c r="T1234" s="7" t="str">
        <f t="shared" si="58"/>
        <v>6/30/2024 - 7/7/2024</v>
      </c>
      <c r="U1234" s="7" t="str">
        <f t="shared" si="59"/>
        <v>Time Card</v>
      </c>
      <c r="V1234" s="8" t="str">
        <f>RIGHT(TEXT(Data6[[#This Row],[Date:]],"mmddyyyy"),4)</f>
        <v>2024</v>
      </c>
      <c r="W1234" s="8" t="str">
        <f>MID(TEXT(Data6[[#This Row],[Date:]],"mmddyyyy"),3,2)</f>
        <v>02</v>
      </c>
      <c r="X1234" s="8" t="str">
        <f>LEFT(TEXT(Data6[[#This Row],[Date:]],"mmddyyyy"),2)</f>
        <v>07</v>
      </c>
      <c r="Y1234" s="6">
        <f>DATE(Data6[[#This Row],[Year]],Data6[[#This Row],[Month]],Data6[[#This Row],[Day]])</f>
        <v>45475</v>
      </c>
    </row>
    <row r="1235" spans="1:25">
      <c r="A1235" s="5">
        <v>45478.526914236114</v>
      </c>
      <c r="B1235" s="7" t="s">
        <v>66</v>
      </c>
      <c r="C1235" s="6" t="s">
        <v>914</v>
      </c>
      <c r="D1235" s="7" t="s">
        <v>831</v>
      </c>
      <c r="E1235" s="8">
        <v>1</v>
      </c>
      <c r="F1235" s="7">
        <v>7122140</v>
      </c>
      <c r="G1235" s="7" t="s">
        <v>68</v>
      </c>
      <c r="H1235" s="7" t="s">
        <v>756</v>
      </c>
      <c r="I1235" s="7" t="s">
        <v>44</v>
      </c>
      <c r="J1235" s="19" t="str">
        <f>IFERROR(INDEX('Employee Info'!$C$3:$E$200,MATCH(Data6[[#This Row],[Name:]],'Employee Info'!$B$3:$B$200,0),MATCH(Data6[[#This Row],[Hours Type:]],'Employee Info'!$C$2:$E$2,0)),"")</f>
        <v/>
      </c>
      <c r="K1235" s="19" t="str">
        <f>IFERROR(INDEX('Employee Info'!$C$3:$J$200,MATCH(Data6[[#This Row],[Name:]],'Employee Info'!$B$3:$B$200,0),MATCH(Data6[[#Headers],[Truck]],'Employee Info'!$C$2:$J$2,0)),"")</f>
        <v/>
      </c>
      <c r="L1235" s="19" t="str">
        <f>IFERROR(INDEX('Employee Info'!$C$3:$J$200,MATCH(Data6[[#This Row],[Name:]],'Employee Info'!$B$3:$B$200,0),MATCH(Data6[[#Headers],[Phone]],'Employee Info'!$C$2:$J$2,0)),"")</f>
        <v/>
      </c>
      <c r="M1235" s="19" t="str">
        <f>IFERROR(INDEX('Employee Info'!$C$3:$J$200,MATCH(Data6[[#This Row],[Name:]],'Employee Info'!$B$3:$B$200,0),MATCH(Data6[[#Headers],[Tech]],'Employee Info'!$C$2:$J$2,0)),"")</f>
        <v/>
      </c>
      <c r="N1235" s="19" t="str">
        <f>IFERROR(INDEX('Employee Info'!$C$3:$J$200,MATCH(Data6[[#This Row],[Name:]],'Employee Info'!$B$3:$B$200,0),MATCH(Data6[[#Headers],[Other]],'Employee Info'!$C$2:$J$2,0)),"")</f>
        <v/>
      </c>
      <c r="O1235" s="19">
        <f>IFERROR((Data6[[#This Row],[Hours:]]*SUM(Data6[[#This Row],[Rate]:[Other]])),"")</f>
        <v>0</v>
      </c>
      <c r="P1235" s="7" t="str">
        <f>IF(Data6[[#This Row],[WO'#:]]="","Riley #","WO#")</f>
        <v>WO#</v>
      </c>
      <c r="Q1235" s="7">
        <f>IFERROR(WEEKNUM(Data6[[#This Row],[Date:]]),"")</f>
        <v>27</v>
      </c>
      <c r="R1235" s="6">
        <f t="shared" si="57"/>
        <v>45473</v>
      </c>
      <c r="S1235" s="6">
        <f>Data6[[#This Row],[Week Start]]+7</f>
        <v>45480</v>
      </c>
      <c r="T1235" s="7" t="str">
        <f t="shared" si="58"/>
        <v>6/30/2024 - 7/7/2024</v>
      </c>
      <c r="U1235" s="7" t="str">
        <f t="shared" si="59"/>
        <v>Time Card</v>
      </c>
      <c r="V1235" s="8" t="str">
        <f>RIGHT(TEXT(Data6[[#This Row],[Date:]],"mmddyyyy"),4)</f>
        <v>2024</v>
      </c>
      <c r="W1235" s="8" t="str">
        <f>MID(TEXT(Data6[[#This Row],[Date:]],"mmddyyyy"),3,2)</f>
        <v>02</v>
      </c>
      <c r="X1235" s="8" t="str">
        <f>LEFT(TEXT(Data6[[#This Row],[Date:]],"mmddyyyy"),2)</f>
        <v>07</v>
      </c>
      <c r="Y1235" s="6">
        <f>DATE(Data6[[#This Row],[Year]],Data6[[#This Row],[Month]],Data6[[#This Row],[Day]])</f>
        <v>45475</v>
      </c>
    </row>
    <row r="1236" spans="1:25">
      <c r="A1236" s="5">
        <v>45475.541626967592</v>
      </c>
      <c r="B1236" s="7" t="s">
        <v>31</v>
      </c>
      <c r="C1236" s="6" t="s">
        <v>914</v>
      </c>
      <c r="D1236" s="7" t="s">
        <v>916</v>
      </c>
      <c r="E1236" s="8">
        <v>2.5</v>
      </c>
      <c r="F1236" s="7">
        <v>7122222</v>
      </c>
      <c r="G1236" s="7" t="s">
        <v>68</v>
      </c>
      <c r="H1236" s="7" t="s">
        <v>756</v>
      </c>
      <c r="I1236" s="7" t="s">
        <v>44</v>
      </c>
      <c r="J1236" s="19" t="str">
        <f>IFERROR(INDEX('Employee Info'!$C$3:$E$200,MATCH(Data6[[#This Row],[Name:]],'Employee Info'!$B$3:$B$200,0),MATCH(Data6[[#This Row],[Hours Type:]],'Employee Info'!$C$2:$E$2,0)),"")</f>
        <v/>
      </c>
      <c r="K1236" s="19" t="str">
        <f>IFERROR(INDEX('Employee Info'!$C$3:$J$200,MATCH(Data6[[#This Row],[Name:]],'Employee Info'!$B$3:$B$200,0),MATCH(Data6[[#Headers],[Truck]],'Employee Info'!$C$2:$J$2,0)),"")</f>
        <v/>
      </c>
      <c r="L1236" s="19" t="str">
        <f>IFERROR(INDEX('Employee Info'!$C$3:$J$200,MATCH(Data6[[#This Row],[Name:]],'Employee Info'!$B$3:$B$200,0),MATCH(Data6[[#Headers],[Phone]],'Employee Info'!$C$2:$J$2,0)),"")</f>
        <v/>
      </c>
      <c r="M1236" s="19" t="str">
        <f>IFERROR(INDEX('Employee Info'!$C$3:$J$200,MATCH(Data6[[#This Row],[Name:]],'Employee Info'!$B$3:$B$200,0),MATCH(Data6[[#Headers],[Tech]],'Employee Info'!$C$2:$J$2,0)),"")</f>
        <v/>
      </c>
      <c r="N1236" s="19" t="str">
        <f>IFERROR(INDEX('Employee Info'!$C$3:$J$200,MATCH(Data6[[#This Row],[Name:]],'Employee Info'!$B$3:$B$200,0),MATCH(Data6[[#Headers],[Other]],'Employee Info'!$C$2:$J$2,0)),"")</f>
        <v/>
      </c>
      <c r="O1236" s="19">
        <f>IFERROR((Data6[[#This Row],[Hours:]]*SUM(Data6[[#This Row],[Rate]:[Other]])),"")</f>
        <v>0</v>
      </c>
      <c r="P1236" s="7" t="str">
        <f>IF(Data6[[#This Row],[WO'#:]]="","Riley #","WO#")</f>
        <v>WO#</v>
      </c>
      <c r="Q1236" s="7">
        <f>IFERROR(WEEKNUM(Data6[[#This Row],[Date:]]),"")</f>
        <v>27</v>
      </c>
      <c r="R1236" s="6">
        <f t="shared" si="57"/>
        <v>45473</v>
      </c>
      <c r="S1236" s="6">
        <f>Data6[[#This Row],[Week Start]]+7</f>
        <v>45480</v>
      </c>
      <c r="T1236" s="7" t="str">
        <f t="shared" si="58"/>
        <v>6/30/2024 - 7/7/2024</v>
      </c>
      <c r="U1236" s="7" t="str">
        <f t="shared" si="59"/>
        <v>Time Card</v>
      </c>
      <c r="V1236" s="8" t="str">
        <f>RIGHT(TEXT(Data6[[#This Row],[Date:]],"mmddyyyy"),4)</f>
        <v>2024</v>
      </c>
      <c r="W1236" s="8" t="str">
        <f>MID(TEXT(Data6[[#This Row],[Date:]],"mmddyyyy"),3,2)</f>
        <v>02</v>
      </c>
      <c r="X1236" s="8" t="str">
        <f>LEFT(TEXT(Data6[[#This Row],[Date:]],"mmddyyyy"),2)</f>
        <v>07</v>
      </c>
      <c r="Y1236" s="6">
        <f>DATE(Data6[[#This Row],[Year]],Data6[[#This Row],[Month]],Data6[[#This Row],[Day]])</f>
        <v>45475</v>
      </c>
    </row>
    <row r="1237" spans="1:25">
      <c r="A1237" s="5">
        <v>45476.415106365741</v>
      </c>
      <c r="B1237" s="7" t="s">
        <v>23</v>
      </c>
      <c r="C1237" s="6" t="s">
        <v>914</v>
      </c>
      <c r="D1237" s="7" t="s">
        <v>917</v>
      </c>
      <c r="E1237" s="8">
        <v>4</v>
      </c>
      <c r="F1237" s="7">
        <v>7122222</v>
      </c>
      <c r="G1237" s="7" t="s">
        <v>68</v>
      </c>
      <c r="H1237" s="7" t="s">
        <v>756</v>
      </c>
      <c r="I1237" s="7" t="s">
        <v>44</v>
      </c>
      <c r="J1237" s="19" t="str">
        <f>IFERROR(INDEX('Employee Info'!$C$3:$E$200,MATCH(Data6[[#This Row],[Name:]],'Employee Info'!$B$3:$B$200,0),MATCH(Data6[[#This Row],[Hours Type:]],'Employee Info'!$C$2:$E$2,0)),"")</f>
        <v/>
      </c>
      <c r="K1237" s="19" t="str">
        <f>IFERROR(INDEX('Employee Info'!$C$3:$J$200,MATCH(Data6[[#This Row],[Name:]],'Employee Info'!$B$3:$B$200,0),MATCH(Data6[[#Headers],[Truck]],'Employee Info'!$C$2:$J$2,0)),"")</f>
        <v/>
      </c>
      <c r="L1237" s="19" t="str">
        <f>IFERROR(INDEX('Employee Info'!$C$3:$J$200,MATCH(Data6[[#This Row],[Name:]],'Employee Info'!$B$3:$B$200,0),MATCH(Data6[[#Headers],[Phone]],'Employee Info'!$C$2:$J$2,0)),"")</f>
        <v/>
      </c>
      <c r="M1237" s="19" t="str">
        <f>IFERROR(INDEX('Employee Info'!$C$3:$J$200,MATCH(Data6[[#This Row],[Name:]],'Employee Info'!$B$3:$B$200,0),MATCH(Data6[[#Headers],[Tech]],'Employee Info'!$C$2:$J$2,0)),"")</f>
        <v/>
      </c>
      <c r="N1237" s="19" t="str">
        <f>IFERROR(INDEX('Employee Info'!$C$3:$J$200,MATCH(Data6[[#This Row],[Name:]],'Employee Info'!$B$3:$B$200,0),MATCH(Data6[[#Headers],[Other]],'Employee Info'!$C$2:$J$2,0)),"")</f>
        <v/>
      </c>
      <c r="O1237" s="19">
        <f>IFERROR((Data6[[#This Row],[Hours:]]*SUM(Data6[[#This Row],[Rate]:[Other]])),"")</f>
        <v>0</v>
      </c>
      <c r="P1237" s="7" t="str">
        <f>IF(Data6[[#This Row],[WO'#:]]="","Riley #","WO#")</f>
        <v>WO#</v>
      </c>
      <c r="Q1237" s="7">
        <f>IFERROR(WEEKNUM(Data6[[#This Row],[Date:]]),"")</f>
        <v>27</v>
      </c>
      <c r="R1237" s="6">
        <f t="shared" si="57"/>
        <v>45473</v>
      </c>
      <c r="S1237" s="6">
        <f>Data6[[#This Row],[Week Start]]+7</f>
        <v>45480</v>
      </c>
      <c r="T1237" s="7" t="str">
        <f t="shared" si="58"/>
        <v>6/30/2024 - 7/7/2024</v>
      </c>
      <c r="U1237" s="7" t="str">
        <f t="shared" si="59"/>
        <v>Time Card</v>
      </c>
      <c r="V1237" s="8" t="str">
        <f>RIGHT(TEXT(Data6[[#This Row],[Date:]],"mmddyyyy"),4)</f>
        <v>2024</v>
      </c>
      <c r="W1237" s="8" t="str">
        <f>MID(TEXT(Data6[[#This Row],[Date:]],"mmddyyyy"),3,2)</f>
        <v>02</v>
      </c>
      <c r="X1237" s="8" t="str">
        <f>LEFT(TEXT(Data6[[#This Row],[Date:]],"mmddyyyy"),2)</f>
        <v>07</v>
      </c>
      <c r="Y1237" s="6">
        <f>DATE(Data6[[#This Row],[Year]],Data6[[#This Row],[Month]],Data6[[#This Row],[Day]])</f>
        <v>45475</v>
      </c>
    </row>
    <row r="1238" spans="1:25">
      <c r="A1238" s="5">
        <v>45478.527372685188</v>
      </c>
      <c r="B1238" s="7" t="s">
        <v>66</v>
      </c>
      <c r="C1238" s="6" t="s">
        <v>914</v>
      </c>
      <c r="D1238" s="7" t="s">
        <v>917</v>
      </c>
      <c r="E1238" s="8">
        <v>1</v>
      </c>
      <c r="F1238" s="7">
        <v>7122222</v>
      </c>
      <c r="G1238" s="7" t="s">
        <v>68</v>
      </c>
      <c r="H1238" s="7" t="s">
        <v>756</v>
      </c>
      <c r="I1238" s="7" t="s">
        <v>44</v>
      </c>
      <c r="J1238" s="19" t="str">
        <f>IFERROR(INDEX('Employee Info'!$C$3:$E$200,MATCH(Data6[[#This Row],[Name:]],'Employee Info'!$B$3:$B$200,0),MATCH(Data6[[#This Row],[Hours Type:]],'Employee Info'!$C$2:$E$2,0)),"")</f>
        <v/>
      </c>
      <c r="K1238" s="19" t="str">
        <f>IFERROR(INDEX('Employee Info'!$C$3:$J$200,MATCH(Data6[[#This Row],[Name:]],'Employee Info'!$B$3:$B$200,0),MATCH(Data6[[#Headers],[Truck]],'Employee Info'!$C$2:$J$2,0)),"")</f>
        <v/>
      </c>
      <c r="L1238" s="19" t="str">
        <f>IFERROR(INDEX('Employee Info'!$C$3:$J$200,MATCH(Data6[[#This Row],[Name:]],'Employee Info'!$B$3:$B$200,0),MATCH(Data6[[#Headers],[Phone]],'Employee Info'!$C$2:$J$2,0)),"")</f>
        <v/>
      </c>
      <c r="M1238" s="19" t="str">
        <f>IFERROR(INDEX('Employee Info'!$C$3:$J$200,MATCH(Data6[[#This Row],[Name:]],'Employee Info'!$B$3:$B$200,0),MATCH(Data6[[#Headers],[Tech]],'Employee Info'!$C$2:$J$2,0)),"")</f>
        <v/>
      </c>
      <c r="N1238" s="19" t="str">
        <f>IFERROR(INDEX('Employee Info'!$C$3:$J$200,MATCH(Data6[[#This Row],[Name:]],'Employee Info'!$B$3:$B$200,0),MATCH(Data6[[#Headers],[Other]],'Employee Info'!$C$2:$J$2,0)),"")</f>
        <v/>
      </c>
      <c r="O1238" s="19">
        <f>IFERROR((Data6[[#This Row],[Hours:]]*SUM(Data6[[#This Row],[Rate]:[Other]])),"")</f>
        <v>0</v>
      </c>
      <c r="P1238" s="7" t="str">
        <f>IF(Data6[[#This Row],[WO'#:]]="","Riley #","WO#")</f>
        <v>WO#</v>
      </c>
      <c r="Q1238" s="7">
        <f>IFERROR(WEEKNUM(Data6[[#This Row],[Date:]]),"")</f>
        <v>27</v>
      </c>
      <c r="R1238" s="6">
        <f t="shared" si="57"/>
        <v>45473</v>
      </c>
      <c r="S1238" s="6">
        <f>Data6[[#This Row],[Week Start]]+7</f>
        <v>45480</v>
      </c>
      <c r="T1238" s="7" t="str">
        <f t="shared" si="58"/>
        <v>6/30/2024 - 7/7/2024</v>
      </c>
      <c r="U1238" s="7" t="str">
        <f t="shared" si="59"/>
        <v>Time Card</v>
      </c>
      <c r="V1238" s="8" t="str">
        <f>RIGHT(TEXT(Data6[[#This Row],[Date:]],"mmddyyyy"),4)</f>
        <v>2024</v>
      </c>
      <c r="W1238" s="8" t="str">
        <f>MID(TEXT(Data6[[#This Row],[Date:]],"mmddyyyy"),3,2)</f>
        <v>02</v>
      </c>
      <c r="X1238" s="8" t="str">
        <f>LEFT(TEXT(Data6[[#This Row],[Date:]],"mmddyyyy"),2)</f>
        <v>07</v>
      </c>
      <c r="Y1238" s="6">
        <f>DATE(Data6[[#This Row],[Year]],Data6[[#This Row],[Month]],Data6[[#This Row],[Day]])</f>
        <v>45475</v>
      </c>
    </row>
    <row r="1239" spans="1:25">
      <c r="A1239" s="5">
        <v>45475.540944907407</v>
      </c>
      <c r="B1239" s="7" t="s">
        <v>31</v>
      </c>
      <c r="C1239" s="6" t="s">
        <v>914</v>
      </c>
      <c r="D1239" s="7" t="s">
        <v>918</v>
      </c>
      <c r="E1239" s="8">
        <v>1.5</v>
      </c>
      <c r="F1239" s="7">
        <v>7122715</v>
      </c>
      <c r="G1239" s="7" t="s">
        <v>68</v>
      </c>
      <c r="H1239" s="7" t="s">
        <v>756</v>
      </c>
      <c r="I1239" s="7" t="s">
        <v>44</v>
      </c>
      <c r="J1239" s="19" t="str">
        <f>IFERROR(INDEX('Employee Info'!$C$3:$E$200,MATCH(Data6[[#This Row],[Name:]],'Employee Info'!$B$3:$B$200,0),MATCH(Data6[[#This Row],[Hours Type:]],'Employee Info'!$C$2:$E$2,0)),"")</f>
        <v/>
      </c>
      <c r="K1239" s="19" t="str">
        <f>IFERROR(INDEX('Employee Info'!$C$3:$J$200,MATCH(Data6[[#This Row],[Name:]],'Employee Info'!$B$3:$B$200,0),MATCH(Data6[[#Headers],[Truck]],'Employee Info'!$C$2:$J$2,0)),"")</f>
        <v/>
      </c>
      <c r="L1239" s="19" t="str">
        <f>IFERROR(INDEX('Employee Info'!$C$3:$J$200,MATCH(Data6[[#This Row],[Name:]],'Employee Info'!$B$3:$B$200,0),MATCH(Data6[[#Headers],[Phone]],'Employee Info'!$C$2:$J$2,0)),"")</f>
        <v/>
      </c>
      <c r="M1239" s="19" t="str">
        <f>IFERROR(INDEX('Employee Info'!$C$3:$J$200,MATCH(Data6[[#This Row],[Name:]],'Employee Info'!$B$3:$B$200,0),MATCH(Data6[[#Headers],[Tech]],'Employee Info'!$C$2:$J$2,0)),"")</f>
        <v/>
      </c>
      <c r="N1239" s="19" t="str">
        <f>IFERROR(INDEX('Employee Info'!$C$3:$J$200,MATCH(Data6[[#This Row],[Name:]],'Employee Info'!$B$3:$B$200,0),MATCH(Data6[[#Headers],[Other]],'Employee Info'!$C$2:$J$2,0)),"")</f>
        <v/>
      </c>
      <c r="O1239" s="19">
        <f>IFERROR((Data6[[#This Row],[Hours:]]*SUM(Data6[[#This Row],[Rate]:[Other]])),"")</f>
        <v>0</v>
      </c>
      <c r="P1239" s="7" t="str">
        <f>IF(Data6[[#This Row],[WO'#:]]="","Riley #","WO#")</f>
        <v>WO#</v>
      </c>
      <c r="Q1239" s="7">
        <f>IFERROR(WEEKNUM(Data6[[#This Row],[Date:]]),"")</f>
        <v>27</v>
      </c>
      <c r="R1239" s="6">
        <f t="shared" si="57"/>
        <v>45473</v>
      </c>
      <c r="S1239" s="6">
        <f>Data6[[#This Row],[Week Start]]+7</f>
        <v>45480</v>
      </c>
      <c r="T1239" s="7" t="str">
        <f t="shared" si="58"/>
        <v>6/30/2024 - 7/7/2024</v>
      </c>
      <c r="U1239" s="7" t="str">
        <f t="shared" si="59"/>
        <v>Time Card</v>
      </c>
      <c r="V1239" s="8" t="str">
        <f>RIGHT(TEXT(Data6[[#This Row],[Date:]],"mmddyyyy"),4)</f>
        <v>2024</v>
      </c>
      <c r="W1239" s="8" t="str">
        <f>MID(TEXT(Data6[[#This Row],[Date:]],"mmddyyyy"),3,2)</f>
        <v>02</v>
      </c>
      <c r="X1239" s="8" t="str">
        <f>LEFT(TEXT(Data6[[#This Row],[Date:]],"mmddyyyy"),2)</f>
        <v>07</v>
      </c>
      <c r="Y1239" s="6">
        <f>DATE(Data6[[#This Row],[Year]],Data6[[#This Row],[Month]],Data6[[#This Row],[Day]])</f>
        <v>45475</v>
      </c>
    </row>
    <row r="1240" spans="1:25">
      <c r="A1240" s="5">
        <v>45476.572675347219</v>
      </c>
      <c r="B1240" s="7" t="s">
        <v>35</v>
      </c>
      <c r="C1240" s="6" t="s">
        <v>914</v>
      </c>
      <c r="D1240" s="7" t="s">
        <v>919</v>
      </c>
      <c r="E1240" s="8">
        <v>4</v>
      </c>
      <c r="F1240" s="7">
        <v>7122715</v>
      </c>
      <c r="G1240" s="7" t="s">
        <v>117</v>
      </c>
      <c r="H1240" s="7" t="s">
        <v>756</v>
      </c>
      <c r="I1240" s="7" t="s">
        <v>44</v>
      </c>
      <c r="J1240" s="19" t="str">
        <f>IFERROR(INDEX('Employee Info'!$C$3:$E$200,MATCH(Data6[[#This Row],[Name:]],'Employee Info'!$B$3:$B$200,0),MATCH(Data6[[#This Row],[Hours Type:]],'Employee Info'!$C$2:$E$2,0)),"")</f>
        <v/>
      </c>
      <c r="K1240" s="19" t="str">
        <f>IFERROR(INDEX('Employee Info'!$C$3:$J$200,MATCH(Data6[[#This Row],[Name:]],'Employee Info'!$B$3:$B$200,0),MATCH(Data6[[#Headers],[Truck]],'Employee Info'!$C$2:$J$2,0)),"")</f>
        <v/>
      </c>
      <c r="L1240" s="19" t="str">
        <f>IFERROR(INDEX('Employee Info'!$C$3:$J$200,MATCH(Data6[[#This Row],[Name:]],'Employee Info'!$B$3:$B$200,0),MATCH(Data6[[#Headers],[Phone]],'Employee Info'!$C$2:$J$2,0)),"")</f>
        <v/>
      </c>
      <c r="M1240" s="19" t="str">
        <f>IFERROR(INDEX('Employee Info'!$C$3:$J$200,MATCH(Data6[[#This Row],[Name:]],'Employee Info'!$B$3:$B$200,0),MATCH(Data6[[#Headers],[Tech]],'Employee Info'!$C$2:$J$2,0)),"")</f>
        <v/>
      </c>
      <c r="N1240" s="19" t="str">
        <f>IFERROR(INDEX('Employee Info'!$C$3:$J$200,MATCH(Data6[[#This Row],[Name:]],'Employee Info'!$B$3:$B$200,0),MATCH(Data6[[#Headers],[Other]],'Employee Info'!$C$2:$J$2,0)),"")</f>
        <v/>
      </c>
      <c r="O1240" s="19">
        <f>IFERROR((Data6[[#This Row],[Hours:]]*SUM(Data6[[#This Row],[Rate]:[Other]])),"")</f>
        <v>0</v>
      </c>
      <c r="P1240" s="7" t="str">
        <f>IF(Data6[[#This Row],[WO'#:]]="","Riley #","WO#")</f>
        <v>WO#</v>
      </c>
      <c r="Q1240" s="7">
        <f>IFERROR(WEEKNUM(Data6[[#This Row],[Date:]]),"")</f>
        <v>27</v>
      </c>
      <c r="R1240" s="6">
        <f t="shared" si="57"/>
        <v>45473</v>
      </c>
      <c r="S1240" s="6">
        <f>Data6[[#This Row],[Week Start]]+7</f>
        <v>45480</v>
      </c>
      <c r="T1240" s="7" t="str">
        <f t="shared" si="58"/>
        <v>6/30/2024 - 7/7/2024</v>
      </c>
      <c r="U1240" s="7" t="str">
        <f t="shared" si="59"/>
        <v>Time Card</v>
      </c>
      <c r="V1240" s="8" t="str">
        <f>RIGHT(TEXT(Data6[[#This Row],[Date:]],"mmddyyyy"),4)</f>
        <v>2024</v>
      </c>
      <c r="W1240" s="8" t="str">
        <f>MID(TEXT(Data6[[#This Row],[Date:]],"mmddyyyy"),3,2)</f>
        <v>02</v>
      </c>
      <c r="X1240" s="8" t="str">
        <f>LEFT(TEXT(Data6[[#This Row],[Date:]],"mmddyyyy"),2)</f>
        <v>07</v>
      </c>
      <c r="Y1240" s="6">
        <f>DATE(Data6[[#This Row],[Year]],Data6[[#This Row],[Month]],Data6[[#This Row],[Day]])</f>
        <v>45475</v>
      </c>
    </row>
    <row r="1241" spans="1:25">
      <c r="A1241" s="5">
        <v>45478.527879513887</v>
      </c>
      <c r="B1241" s="7" t="s">
        <v>66</v>
      </c>
      <c r="C1241" s="6" t="s">
        <v>914</v>
      </c>
      <c r="D1241" s="7" t="s">
        <v>919</v>
      </c>
      <c r="E1241" s="8">
        <v>1</v>
      </c>
      <c r="F1241" s="7">
        <v>7122715</v>
      </c>
      <c r="G1241" s="7" t="s">
        <v>68</v>
      </c>
      <c r="H1241" s="7" t="s">
        <v>756</v>
      </c>
      <c r="I1241" s="7" t="s">
        <v>44</v>
      </c>
      <c r="J1241" s="19" t="str">
        <f>IFERROR(INDEX('Employee Info'!$C$3:$E$200,MATCH(Data6[[#This Row],[Name:]],'Employee Info'!$B$3:$B$200,0),MATCH(Data6[[#This Row],[Hours Type:]],'Employee Info'!$C$2:$E$2,0)),"")</f>
        <v/>
      </c>
      <c r="K1241" s="19" t="str">
        <f>IFERROR(INDEX('Employee Info'!$C$3:$J$200,MATCH(Data6[[#This Row],[Name:]],'Employee Info'!$B$3:$B$200,0),MATCH(Data6[[#Headers],[Truck]],'Employee Info'!$C$2:$J$2,0)),"")</f>
        <v/>
      </c>
      <c r="L1241" s="19" t="str">
        <f>IFERROR(INDEX('Employee Info'!$C$3:$J$200,MATCH(Data6[[#This Row],[Name:]],'Employee Info'!$B$3:$B$200,0),MATCH(Data6[[#Headers],[Phone]],'Employee Info'!$C$2:$J$2,0)),"")</f>
        <v/>
      </c>
      <c r="M1241" s="19" t="str">
        <f>IFERROR(INDEX('Employee Info'!$C$3:$J$200,MATCH(Data6[[#This Row],[Name:]],'Employee Info'!$B$3:$B$200,0),MATCH(Data6[[#Headers],[Tech]],'Employee Info'!$C$2:$J$2,0)),"")</f>
        <v/>
      </c>
      <c r="N1241" s="19" t="str">
        <f>IFERROR(INDEX('Employee Info'!$C$3:$J$200,MATCH(Data6[[#This Row],[Name:]],'Employee Info'!$B$3:$B$200,0),MATCH(Data6[[#Headers],[Other]],'Employee Info'!$C$2:$J$2,0)),"")</f>
        <v/>
      </c>
      <c r="O1241" s="19">
        <f>IFERROR((Data6[[#This Row],[Hours:]]*SUM(Data6[[#This Row],[Rate]:[Other]])),"")</f>
        <v>0</v>
      </c>
      <c r="P1241" s="7" t="str">
        <f>IF(Data6[[#This Row],[WO'#:]]="","Riley #","WO#")</f>
        <v>WO#</v>
      </c>
      <c r="Q1241" s="7">
        <f>IFERROR(WEEKNUM(Data6[[#This Row],[Date:]]),"")</f>
        <v>27</v>
      </c>
      <c r="R1241" s="6">
        <f t="shared" si="57"/>
        <v>45473</v>
      </c>
      <c r="S1241" s="6">
        <f>Data6[[#This Row],[Week Start]]+7</f>
        <v>45480</v>
      </c>
      <c r="T1241" s="7" t="str">
        <f t="shared" si="58"/>
        <v>6/30/2024 - 7/7/2024</v>
      </c>
      <c r="U1241" s="7" t="str">
        <f t="shared" si="59"/>
        <v>Time Card</v>
      </c>
      <c r="V1241" s="8" t="str">
        <f>RIGHT(TEXT(Data6[[#This Row],[Date:]],"mmddyyyy"),4)</f>
        <v>2024</v>
      </c>
      <c r="W1241" s="8" t="str">
        <f>MID(TEXT(Data6[[#This Row],[Date:]],"mmddyyyy"),3,2)</f>
        <v>02</v>
      </c>
      <c r="X1241" s="8" t="str">
        <f>LEFT(TEXT(Data6[[#This Row],[Date:]],"mmddyyyy"),2)</f>
        <v>07</v>
      </c>
      <c r="Y1241" s="6">
        <f>DATE(Data6[[#This Row],[Year]],Data6[[#This Row],[Month]],Data6[[#This Row],[Day]])</f>
        <v>45475</v>
      </c>
    </row>
    <row r="1242" spans="1:25">
      <c r="A1242" s="5">
        <v>45476.573253935188</v>
      </c>
      <c r="B1242" s="7" t="s">
        <v>35</v>
      </c>
      <c r="C1242" s="6" t="s">
        <v>914</v>
      </c>
      <c r="D1242" s="7" t="s">
        <v>920</v>
      </c>
      <c r="E1242" s="8">
        <v>4</v>
      </c>
      <c r="F1242" s="7" t="s">
        <v>68</v>
      </c>
      <c r="G1242" s="7" t="s">
        <v>117</v>
      </c>
      <c r="H1242" s="7" t="s">
        <v>573</v>
      </c>
      <c r="I1242" s="7" t="s">
        <v>44</v>
      </c>
      <c r="J1242" s="19" t="str">
        <f>IFERROR(INDEX('Employee Info'!$C$3:$E$200,MATCH(Data6[[#This Row],[Name:]],'Employee Info'!$B$3:$B$200,0),MATCH(Data6[[#This Row],[Hours Type:]],'Employee Info'!$C$2:$E$2,0)),"")</f>
        <v/>
      </c>
      <c r="K1242" s="19" t="str">
        <f>IFERROR(INDEX('Employee Info'!$C$3:$J$200,MATCH(Data6[[#This Row],[Name:]],'Employee Info'!$B$3:$B$200,0),MATCH(Data6[[#Headers],[Truck]],'Employee Info'!$C$2:$J$2,0)),"")</f>
        <v/>
      </c>
      <c r="L1242" s="19" t="str">
        <f>IFERROR(INDEX('Employee Info'!$C$3:$J$200,MATCH(Data6[[#This Row],[Name:]],'Employee Info'!$B$3:$B$200,0),MATCH(Data6[[#Headers],[Phone]],'Employee Info'!$C$2:$J$2,0)),"")</f>
        <v/>
      </c>
      <c r="M1242" s="19" t="str">
        <f>IFERROR(INDEX('Employee Info'!$C$3:$J$200,MATCH(Data6[[#This Row],[Name:]],'Employee Info'!$B$3:$B$200,0),MATCH(Data6[[#Headers],[Tech]],'Employee Info'!$C$2:$J$2,0)),"")</f>
        <v/>
      </c>
      <c r="N1242" s="19" t="str">
        <f>IFERROR(INDEX('Employee Info'!$C$3:$J$200,MATCH(Data6[[#This Row],[Name:]],'Employee Info'!$B$3:$B$200,0),MATCH(Data6[[#Headers],[Other]],'Employee Info'!$C$2:$J$2,0)),"")</f>
        <v/>
      </c>
      <c r="O1242" s="19">
        <f>IFERROR((Data6[[#This Row],[Hours:]]*SUM(Data6[[#This Row],[Rate]:[Other]])),"")</f>
        <v>0</v>
      </c>
      <c r="P1242" s="7" t="str">
        <f>IF(Data6[[#This Row],[WO'#:]]="","Riley #","WO#")</f>
        <v>Riley #</v>
      </c>
      <c r="Q1242" s="7">
        <f>IFERROR(WEEKNUM(Data6[[#This Row],[Date:]]),"")</f>
        <v>27</v>
      </c>
      <c r="R1242" s="6">
        <f t="shared" si="57"/>
        <v>45473</v>
      </c>
      <c r="S1242" s="6">
        <f>Data6[[#This Row],[Week Start]]+7</f>
        <v>45480</v>
      </c>
      <c r="T1242" s="7" t="str">
        <f t="shared" si="58"/>
        <v>6/30/2024 - 7/7/2024</v>
      </c>
      <c r="U1242" s="7" t="str">
        <f t="shared" si="59"/>
        <v>Time Card</v>
      </c>
      <c r="V1242" s="8" t="str">
        <f>RIGHT(TEXT(Data6[[#This Row],[Date:]],"mmddyyyy"),4)</f>
        <v>2024</v>
      </c>
      <c r="W1242" s="8" t="str">
        <f>MID(TEXT(Data6[[#This Row],[Date:]],"mmddyyyy"),3,2)</f>
        <v>02</v>
      </c>
      <c r="X1242" s="8" t="str">
        <f>LEFT(TEXT(Data6[[#This Row],[Date:]],"mmddyyyy"),2)</f>
        <v>07</v>
      </c>
      <c r="Y1242" s="6">
        <f>DATE(Data6[[#This Row],[Year]],Data6[[#This Row],[Month]],Data6[[#This Row],[Day]])</f>
        <v>45475</v>
      </c>
    </row>
    <row r="1243" spans="1:25">
      <c r="A1243" s="5">
        <v>45478.528319560188</v>
      </c>
      <c r="B1243" s="7" t="s">
        <v>66</v>
      </c>
      <c r="C1243" s="6" t="s">
        <v>914</v>
      </c>
      <c r="D1243" s="7" t="s">
        <v>920</v>
      </c>
      <c r="E1243" s="8">
        <v>1</v>
      </c>
      <c r="F1243" s="7" t="s">
        <v>68</v>
      </c>
      <c r="G1243" s="7" t="s">
        <v>68</v>
      </c>
      <c r="H1243" s="7" t="s">
        <v>573</v>
      </c>
      <c r="I1243" s="7" t="s">
        <v>44</v>
      </c>
      <c r="J1243" s="19" t="str">
        <f>IFERROR(INDEX('Employee Info'!$C$3:$E$200,MATCH(Data6[[#This Row],[Name:]],'Employee Info'!$B$3:$B$200,0),MATCH(Data6[[#This Row],[Hours Type:]],'Employee Info'!$C$2:$E$2,0)),"")</f>
        <v/>
      </c>
      <c r="K1243" s="19" t="str">
        <f>IFERROR(INDEX('Employee Info'!$C$3:$J$200,MATCH(Data6[[#This Row],[Name:]],'Employee Info'!$B$3:$B$200,0),MATCH(Data6[[#Headers],[Truck]],'Employee Info'!$C$2:$J$2,0)),"")</f>
        <v/>
      </c>
      <c r="L1243" s="19" t="str">
        <f>IFERROR(INDEX('Employee Info'!$C$3:$J$200,MATCH(Data6[[#This Row],[Name:]],'Employee Info'!$B$3:$B$200,0),MATCH(Data6[[#Headers],[Phone]],'Employee Info'!$C$2:$J$2,0)),"")</f>
        <v/>
      </c>
      <c r="M1243" s="19" t="str">
        <f>IFERROR(INDEX('Employee Info'!$C$3:$J$200,MATCH(Data6[[#This Row],[Name:]],'Employee Info'!$B$3:$B$200,0),MATCH(Data6[[#Headers],[Tech]],'Employee Info'!$C$2:$J$2,0)),"")</f>
        <v/>
      </c>
      <c r="N1243" s="19" t="str">
        <f>IFERROR(INDEX('Employee Info'!$C$3:$J$200,MATCH(Data6[[#This Row],[Name:]],'Employee Info'!$B$3:$B$200,0),MATCH(Data6[[#Headers],[Other]],'Employee Info'!$C$2:$J$2,0)),"")</f>
        <v/>
      </c>
      <c r="O1243" s="19">
        <f>IFERROR((Data6[[#This Row],[Hours:]]*SUM(Data6[[#This Row],[Rate]:[Other]])),"")</f>
        <v>0</v>
      </c>
      <c r="P1243" s="7" t="str">
        <f>IF(Data6[[#This Row],[WO'#:]]="","Riley #","WO#")</f>
        <v>Riley #</v>
      </c>
      <c r="Q1243" s="7">
        <f>IFERROR(WEEKNUM(Data6[[#This Row],[Date:]]),"")</f>
        <v>27</v>
      </c>
      <c r="R1243" s="6">
        <f t="shared" si="57"/>
        <v>45473</v>
      </c>
      <c r="S1243" s="6">
        <f>Data6[[#This Row],[Week Start]]+7</f>
        <v>45480</v>
      </c>
      <c r="T1243" s="7" t="str">
        <f t="shared" si="58"/>
        <v>6/30/2024 - 7/7/2024</v>
      </c>
      <c r="U1243" s="7" t="str">
        <f t="shared" si="59"/>
        <v>Time Card</v>
      </c>
      <c r="V1243" s="8" t="str">
        <f>RIGHT(TEXT(Data6[[#This Row],[Date:]],"mmddyyyy"),4)</f>
        <v>2024</v>
      </c>
      <c r="W1243" s="8" t="str">
        <f>MID(TEXT(Data6[[#This Row],[Date:]],"mmddyyyy"),3,2)</f>
        <v>02</v>
      </c>
      <c r="X1243" s="8" t="str">
        <f>LEFT(TEXT(Data6[[#This Row],[Date:]],"mmddyyyy"),2)</f>
        <v>07</v>
      </c>
      <c r="Y1243" s="6">
        <f>DATE(Data6[[#This Row],[Year]],Data6[[#This Row],[Month]],Data6[[#This Row],[Day]])</f>
        <v>45475</v>
      </c>
    </row>
    <row r="1244" spans="1:25">
      <c r="A1244" s="5">
        <v>45478.536031249998</v>
      </c>
      <c r="B1244" s="7" t="s">
        <v>66</v>
      </c>
      <c r="C1244" s="6" t="s">
        <v>921</v>
      </c>
      <c r="D1244" s="7" t="s">
        <v>931</v>
      </c>
      <c r="E1244" s="8">
        <v>1.5</v>
      </c>
      <c r="F1244" s="7">
        <v>20028</v>
      </c>
      <c r="G1244" s="7" t="s">
        <v>68</v>
      </c>
      <c r="H1244" s="7" t="s">
        <v>756</v>
      </c>
      <c r="I1244" s="7" t="s">
        <v>45</v>
      </c>
      <c r="J1244" s="19" t="str">
        <f>IFERROR(INDEX('Employee Info'!$C$3:$E$200,MATCH(Data6[[#This Row],[Name:]],'Employee Info'!$B$3:$B$200,0),MATCH(Data6[[#This Row],[Hours Type:]],'Employee Info'!$C$2:$E$2,0)),"")</f>
        <v/>
      </c>
      <c r="K1244" s="19" t="str">
        <f>IFERROR(INDEX('Employee Info'!$C$3:$J$200,MATCH(Data6[[#This Row],[Name:]],'Employee Info'!$B$3:$B$200,0),MATCH(Data6[[#Headers],[Truck]],'Employee Info'!$C$2:$J$2,0)),"")</f>
        <v/>
      </c>
      <c r="L1244" s="19" t="str">
        <f>IFERROR(INDEX('Employee Info'!$C$3:$J$200,MATCH(Data6[[#This Row],[Name:]],'Employee Info'!$B$3:$B$200,0),MATCH(Data6[[#Headers],[Phone]],'Employee Info'!$C$2:$J$2,0)),"")</f>
        <v/>
      </c>
      <c r="M1244" s="19" t="str">
        <f>IFERROR(INDEX('Employee Info'!$C$3:$J$200,MATCH(Data6[[#This Row],[Name:]],'Employee Info'!$B$3:$B$200,0),MATCH(Data6[[#Headers],[Tech]],'Employee Info'!$C$2:$J$2,0)),"")</f>
        <v/>
      </c>
      <c r="N1244" s="19" t="str">
        <f>IFERROR(INDEX('Employee Info'!$C$3:$J$200,MATCH(Data6[[#This Row],[Name:]],'Employee Info'!$B$3:$B$200,0),MATCH(Data6[[#Headers],[Other]],'Employee Info'!$C$2:$J$2,0)),"")</f>
        <v/>
      </c>
      <c r="O1244" s="19">
        <f>IFERROR((Data6[[#This Row],[Hours:]]*SUM(Data6[[#This Row],[Rate]:[Other]])),"")</f>
        <v>0</v>
      </c>
      <c r="P1244" s="7" t="str">
        <f>IF(Data6[[#This Row],[WO'#:]]="","Riley #","WO#")</f>
        <v>WO#</v>
      </c>
      <c r="Q1244" s="7">
        <f>IFERROR(WEEKNUM(Data6[[#This Row],[Date:]]),"")</f>
        <v>27</v>
      </c>
      <c r="R1244" s="6">
        <f t="shared" si="57"/>
        <v>45473</v>
      </c>
      <c r="S1244" s="6">
        <f>Data6[[#This Row],[Week Start]]+7</f>
        <v>45480</v>
      </c>
      <c r="T1244" s="7" t="str">
        <f t="shared" si="58"/>
        <v>6/30/2024 - 7/7/2024</v>
      </c>
      <c r="U1244" s="7" t="str">
        <f t="shared" si="59"/>
        <v>Time Card</v>
      </c>
      <c r="V1244" s="8" t="str">
        <f>RIGHT(TEXT(Data6[[#This Row],[Date:]],"mmddyyyy"),4)</f>
        <v>2024</v>
      </c>
      <c r="W1244" s="8" t="str">
        <f>MID(TEXT(Data6[[#This Row],[Date:]],"mmddyyyy"),3,2)</f>
        <v>03</v>
      </c>
      <c r="X1244" s="8" t="str">
        <f>LEFT(TEXT(Data6[[#This Row],[Date:]],"mmddyyyy"),2)</f>
        <v>07</v>
      </c>
      <c r="Y1244" s="6">
        <f>DATE(Data6[[#This Row],[Year]],Data6[[#This Row],[Month]],Data6[[#This Row],[Day]])</f>
        <v>45476</v>
      </c>
    </row>
    <row r="1245" spans="1:25">
      <c r="A1245" s="5">
        <v>45476.576248726851</v>
      </c>
      <c r="B1245" s="7" t="s">
        <v>35</v>
      </c>
      <c r="C1245" s="6" t="s">
        <v>921</v>
      </c>
      <c r="D1245" s="7" t="s">
        <v>925</v>
      </c>
      <c r="E1245" s="8">
        <v>1</v>
      </c>
      <c r="F1245" s="7">
        <v>79024</v>
      </c>
      <c r="G1245" s="7" t="s">
        <v>117</v>
      </c>
      <c r="H1245" s="7" t="s">
        <v>756</v>
      </c>
      <c r="I1245" s="7" t="s">
        <v>44</v>
      </c>
      <c r="J1245" s="19" t="str">
        <f>IFERROR(INDEX('Employee Info'!$C$3:$E$200,MATCH(Data6[[#This Row],[Name:]],'Employee Info'!$B$3:$B$200,0),MATCH(Data6[[#This Row],[Hours Type:]],'Employee Info'!$C$2:$E$2,0)),"")</f>
        <v/>
      </c>
      <c r="K1245" s="19" t="str">
        <f>IFERROR(INDEX('Employee Info'!$C$3:$J$200,MATCH(Data6[[#This Row],[Name:]],'Employee Info'!$B$3:$B$200,0),MATCH(Data6[[#Headers],[Truck]],'Employee Info'!$C$2:$J$2,0)),"")</f>
        <v/>
      </c>
      <c r="L1245" s="19" t="str">
        <f>IFERROR(INDEX('Employee Info'!$C$3:$J$200,MATCH(Data6[[#This Row],[Name:]],'Employee Info'!$B$3:$B$200,0),MATCH(Data6[[#Headers],[Phone]],'Employee Info'!$C$2:$J$2,0)),"")</f>
        <v/>
      </c>
      <c r="M1245" s="19" t="str">
        <f>IFERROR(INDEX('Employee Info'!$C$3:$J$200,MATCH(Data6[[#This Row],[Name:]],'Employee Info'!$B$3:$B$200,0),MATCH(Data6[[#Headers],[Tech]],'Employee Info'!$C$2:$J$2,0)),"")</f>
        <v/>
      </c>
      <c r="N1245" s="19" t="str">
        <f>IFERROR(INDEX('Employee Info'!$C$3:$J$200,MATCH(Data6[[#This Row],[Name:]],'Employee Info'!$B$3:$B$200,0),MATCH(Data6[[#Headers],[Other]],'Employee Info'!$C$2:$J$2,0)),"")</f>
        <v/>
      </c>
      <c r="O1245" s="19">
        <f>IFERROR((Data6[[#This Row],[Hours:]]*SUM(Data6[[#This Row],[Rate]:[Other]])),"")</f>
        <v>0</v>
      </c>
      <c r="P1245" s="7" t="str">
        <f>IF(Data6[[#This Row],[WO'#:]]="","Riley #","WO#")</f>
        <v>WO#</v>
      </c>
      <c r="Q1245" s="7">
        <f>IFERROR(WEEKNUM(Data6[[#This Row],[Date:]]),"")</f>
        <v>27</v>
      </c>
      <c r="R1245" s="6">
        <f t="shared" si="57"/>
        <v>45473</v>
      </c>
      <c r="S1245" s="6">
        <f>Data6[[#This Row],[Week Start]]+7</f>
        <v>45480</v>
      </c>
      <c r="T1245" s="7" t="str">
        <f t="shared" si="58"/>
        <v>6/30/2024 - 7/7/2024</v>
      </c>
      <c r="U1245" s="7" t="str">
        <f t="shared" si="59"/>
        <v>Time Card</v>
      </c>
      <c r="V1245" s="8" t="str">
        <f>RIGHT(TEXT(Data6[[#This Row],[Date:]],"mmddyyyy"),4)</f>
        <v>2024</v>
      </c>
      <c r="W1245" s="8" t="str">
        <f>MID(TEXT(Data6[[#This Row],[Date:]],"mmddyyyy"),3,2)</f>
        <v>03</v>
      </c>
      <c r="X1245" s="8" t="str">
        <f>LEFT(TEXT(Data6[[#This Row],[Date:]],"mmddyyyy"),2)</f>
        <v>07</v>
      </c>
      <c r="Y1245" s="6">
        <f>DATE(Data6[[#This Row],[Year]],Data6[[#This Row],[Month]],Data6[[#This Row],[Day]])</f>
        <v>45476</v>
      </c>
    </row>
    <row r="1246" spans="1:25">
      <c r="A1246" s="5">
        <v>45478.531702777778</v>
      </c>
      <c r="B1246" s="7" t="s">
        <v>66</v>
      </c>
      <c r="C1246" s="6" t="s">
        <v>921</v>
      </c>
      <c r="D1246" s="7" t="s">
        <v>928</v>
      </c>
      <c r="E1246" s="8">
        <v>7</v>
      </c>
      <c r="F1246" s="7">
        <v>6984733</v>
      </c>
      <c r="G1246" s="7" t="s">
        <v>68</v>
      </c>
      <c r="H1246" s="7" t="s">
        <v>756</v>
      </c>
      <c r="I1246" s="7" t="s">
        <v>44</v>
      </c>
      <c r="J1246" s="19" t="str">
        <f>IFERROR(INDEX('Employee Info'!$C$3:$E$200,MATCH(Data6[[#This Row],[Name:]],'Employee Info'!$B$3:$B$200,0),MATCH(Data6[[#This Row],[Hours Type:]],'Employee Info'!$C$2:$E$2,0)),"")</f>
        <v/>
      </c>
      <c r="K1246" s="19" t="str">
        <f>IFERROR(INDEX('Employee Info'!$C$3:$J$200,MATCH(Data6[[#This Row],[Name:]],'Employee Info'!$B$3:$B$200,0),MATCH(Data6[[#Headers],[Truck]],'Employee Info'!$C$2:$J$2,0)),"")</f>
        <v/>
      </c>
      <c r="L1246" s="19" t="str">
        <f>IFERROR(INDEX('Employee Info'!$C$3:$J$200,MATCH(Data6[[#This Row],[Name:]],'Employee Info'!$B$3:$B$200,0),MATCH(Data6[[#Headers],[Phone]],'Employee Info'!$C$2:$J$2,0)),"")</f>
        <v/>
      </c>
      <c r="M1246" s="19" t="str">
        <f>IFERROR(INDEX('Employee Info'!$C$3:$J$200,MATCH(Data6[[#This Row],[Name:]],'Employee Info'!$B$3:$B$200,0),MATCH(Data6[[#Headers],[Tech]],'Employee Info'!$C$2:$J$2,0)),"")</f>
        <v/>
      </c>
      <c r="N1246" s="19" t="str">
        <f>IFERROR(INDEX('Employee Info'!$C$3:$J$200,MATCH(Data6[[#This Row],[Name:]],'Employee Info'!$B$3:$B$200,0),MATCH(Data6[[#Headers],[Other]],'Employee Info'!$C$2:$J$2,0)),"")</f>
        <v/>
      </c>
      <c r="O1246" s="19">
        <f>IFERROR((Data6[[#This Row],[Hours:]]*SUM(Data6[[#This Row],[Rate]:[Other]])),"")</f>
        <v>0</v>
      </c>
      <c r="P1246" s="7" t="str">
        <f>IF(Data6[[#This Row],[WO'#:]]="","Riley #","WO#")</f>
        <v>WO#</v>
      </c>
      <c r="Q1246" s="7">
        <f>IFERROR(WEEKNUM(Data6[[#This Row],[Date:]]),"")</f>
        <v>27</v>
      </c>
      <c r="R1246" s="6">
        <f t="shared" si="57"/>
        <v>45473</v>
      </c>
      <c r="S1246" s="6">
        <f>Data6[[#This Row],[Week Start]]+7</f>
        <v>45480</v>
      </c>
      <c r="T1246" s="7" t="str">
        <f t="shared" si="58"/>
        <v>6/30/2024 - 7/7/2024</v>
      </c>
      <c r="U1246" s="7" t="str">
        <f t="shared" si="59"/>
        <v>Time Card</v>
      </c>
      <c r="V1246" s="8" t="str">
        <f>RIGHT(TEXT(Data6[[#This Row],[Date:]],"mmddyyyy"),4)</f>
        <v>2024</v>
      </c>
      <c r="W1246" s="8" t="str">
        <f>MID(TEXT(Data6[[#This Row],[Date:]],"mmddyyyy"),3,2)</f>
        <v>03</v>
      </c>
      <c r="X1246" s="8" t="str">
        <f>LEFT(TEXT(Data6[[#This Row],[Date:]],"mmddyyyy"),2)</f>
        <v>07</v>
      </c>
      <c r="Y1246" s="6">
        <f>DATE(Data6[[#This Row],[Year]],Data6[[#This Row],[Month]],Data6[[#This Row],[Day]])</f>
        <v>45476</v>
      </c>
    </row>
    <row r="1247" spans="1:25">
      <c r="A1247" s="5">
        <v>45517.48750891204</v>
      </c>
      <c r="B1247" s="7" t="s">
        <v>76</v>
      </c>
      <c r="C1247" s="6" t="s">
        <v>921</v>
      </c>
      <c r="D1247" s="7" t="s">
        <v>156</v>
      </c>
      <c r="E1247" s="8">
        <v>1</v>
      </c>
      <c r="F1247" s="7">
        <v>6984733</v>
      </c>
      <c r="G1247" s="7" t="s">
        <v>68</v>
      </c>
      <c r="H1247" s="7" t="s">
        <v>756</v>
      </c>
      <c r="I1247" s="7" t="s">
        <v>44</v>
      </c>
      <c r="J1247" s="19" t="str">
        <f>IFERROR(INDEX('Employee Info'!$C$3:$E$200,MATCH(Data6[[#This Row],[Name:]],'Employee Info'!$B$3:$B$200,0),MATCH(Data6[[#This Row],[Hours Type:]],'Employee Info'!$C$2:$E$2,0)),"")</f>
        <v/>
      </c>
      <c r="K1247" s="19" t="str">
        <f>IFERROR(INDEX('Employee Info'!$C$3:$J$200,MATCH(Data6[[#This Row],[Name:]],'Employee Info'!$B$3:$B$200,0),MATCH(Data6[[#Headers],[Truck]],'Employee Info'!$C$2:$J$2,0)),"")</f>
        <v/>
      </c>
      <c r="L1247" s="19" t="str">
        <f>IFERROR(INDEX('Employee Info'!$C$3:$J$200,MATCH(Data6[[#This Row],[Name:]],'Employee Info'!$B$3:$B$200,0),MATCH(Data6[[#Headers],[Phone]],'Employee Info'!$C$2:$J$2,0)),"")</f>
        <v/>
      </c>
      <c r="M1247" s="19" t="str">
        <f>IFERROR(INDEX('Employee Info'!$C$3:$J$200,MATCH(Data6[[#This Row],[Name:]],'Employee Info'!$B$3:$B$200,0),MATCH(Data6[[#Headers],[Tech]],'Employee Info'!$C$2:$J$2,0)),"")</f>
        <v/>
      </c>
      <c r="N1247" s="19" t="str">
        <f>IFERROR(INDEX('Employee Info'!$C$3:$J$200,MATCH(Data6[[#This Row],[Name:]],'Employee Info'!$B$3:$B$200,0),MATCH(Data6[[#Headers],[Other]],'Employee Info'!$C$2:$J$2,0)),"")</f>
        <v/>
      </c>
      <c r="O1247" s="19">
        <f>IFERROR((Data6[[#This Row],[Hours:]]*SUM(Data6[[#This Row],[Rate]:[Other]])),"")</f>
        <v>0</v>
      </c>
      <c r="P1247" s="7" t="str">
        <f>IF(Data6[[#This Row],[WO'#:]]="","Riley #","WO#")</f>
        <v>WO#</v>
      </c>
      <c r="Q1247" s="7">
        <f>IFERROR(WEEKNUM(Data6[[#This Row],[Date:]]),"")</f>
        <v>27</v>
      </c>
      <c r="R1247" s="6">
        <f t="shared" si="57"/>
        <v>45473</v>
      </c>
      <c r="S1247" s="6">
        <f>Data6[[#This Row],[Week Start]]+7</f>
        <v>45480</v>
      </c>
      <c r="T1247" s="7" t="str">
        <f t="shared" si="58"/>
        <v>6/30/2024 - 7/7/2024</v>
      </c>
      <c r="U1247" s="7" t="str">
        <f t="shared" si="59"/>
        <v>Time Card</v>
      </c>
      <c r="V1247" s="8" t="str">
        <f>RIGHT(TEXT(Data6[[#This Row],[Date:]],"mmddyyyy"),4)</f>
        <v>2024</v>
      </c>
      <c r="W1247" s="8" t="str">
        <f>MID(TEXT(Data6[[#This Row],[Date:]],"mmddyyyy"),3,2)</f>
        <v>03</v>
      </c>
      <c r="X1247" s="8" t="str">
        <f>LEFT(TEXT(Data6[[#This Row],[Date:]],"mmddyyyy"),2)</f>
        <v>07</v>
      </c>
      <c r="Y1247" s="6">
        <f>DATE(Data6[[#This Row],[Year]],Data6[[#This Row],[Month]],Data6[[#This Row],[Day]])</f>
        <v>45476</v>
      </c>
    </row>
    <row r="1248" spans="1:25">
      <c r="A1248" s="5">
        <v>45478.528361921293</v>
      </c>
      <c r="B1248" s="7" t="s">
        <v>66</v>
      </c>
      <c r="C1248" s="6" t="s">
        <v>921</v>
      </c>
      <c r="D1248" s="7" t="s">
        <v>920</v>
      </c>
      <c r="E1248" s="8">
        <v>1</v>
      </c>
      <c r="F1248" s="7" t="s">
        <v>68</v>
      </c>
      <c r="G1248" s="7" t="s">
        <v>68</v>
      </c>
      <c r="H1248" s="7" t="s">
        <v>573</v>
      </c>
      <c r="I1248" s="7" t="s">
        <v>44</v>
      </c>
      <c r="J1248" s="19" t="str">
        <f>IFERROR(INDEX('Employee Info'!$C$3:$E$200,MATCH(Data6[[#This Row],[Name:]],'Employee Info'!$B$3:$B$200,0),MATCH(Data6[[#This Row],[Hours Type:]],'Employee Info'!$C$2:$E$2,0)),"")</f>
        <v/>
      </c>
      <c r="K1248" s="19" t="str">
        <f>IFERROR(INDEX('Employee Info'!$C$3:$J$200,MATCH(Data6[[#This Row],[Name:]],'Employee Info'!$B$3:$B$200,0),MATCH(Data6[[#Headers],[Truck]],'Employee Info'!$C$2:$J$2,0)),"")</f>
        <v/>
      </c>
      <c r="L1248" s="19" t="str">
        <f>IFERROR(INDEX('Employee Info'!$C$3:$J$200,MATCH(Data6[[#This Row],[Name:]],'Employee Info'!$B$3:$B$200,0),MATCH(Data6[[#Headers],[Phone]],'Employee Info'!$C$2:$J$2,0)),"")</f>
        <v/>
      </c>
      <c r="M1248" s="19" t="str">
        <f>IFERROR(INDEX('Employee Info'!$C$3:$J$200,MATCH(Data6[[#This Row],[Name:]],'Employee Info'!$B$3:$B$200,0),MATCH(Data6[[#Headers],[Tech]],'Employee Info'!$C$2:$J$2,0)),"")</f>
        <v/>
      </c>
      <c r="N1248" s="19" t="str">
        <f>IFERROR(INDEX('Employee Info'!$C$3:$J$200,MATCH(Data6[[#This Row],[Name:]],'Employee Info'!$B$3:$B$200,0),MATCH(Data6[[#Headers],[Other]],'Employee Info'!$C$2:$J$2,0)),"")</f>
        <v/>
      </c>
      <c r="O1248" s="19">
        <f>IFERROR((Data6[[#This Row],[Hours:]]*SUM(Data6[[#This Row],[Rate]:[Other]])),"")</f>
        <v>0</v>
      </c>
      <c r="P1248" s="7" t="str">
        <f>IF(Data6[[#This Row],[WO'#:]]="","Riley #","WO#")</f>
        <v>Riley #</v>
      </c>
      <c r="Q1248" s="7">
        <f>IFERROR(WEEKNUM(Data6[[#This Row],[Date:]]),"")</f>
        <v>27</v>
      </c>
      <c r="R1248" s="6">
        <f t="shared" si="57"/>
        <v>45473</v>
      </c>
      <c r="S1248" s="6">
        <f>Data6[[#This Row],[Week Start]]+7</f>
        <v>45480</v>
      </c>
      <c r="T1248" s="7" t="str">
        <f t="shared" si="58"/>
        <v>6/30/2024 - 7/7/2024</v>
      </c>
      <c r="U1248" s="7" t="str">
        <f t="shared" si="59"/>
        <v>Time Card</v>
      </c>
      <c r="V1248" s="8" t="str">
        <f>RIGHT(TEXT(Data6[[#This Row],[Date:]],"mmddyyyy"),4)</f>
        <v>2024</v>
      </c>
      <c r="W1248" s="8" t="str">
        <f>MID(TEXT(Data6[[#This Row],[Date:]],"mmddyyyy"),3,2)</f>
        <v>03</v>
      </c>
      <c r="X1248" s="8" t="str">
        <f>LEFT(TEXT(Data6[[#This Row],[Date:]],"mmddyyyy"),2)</f>
        <v>07</v>
      </c>
      <c r="Y1248" s="6">
        <f>DATE(Data6[[#This Row],[Year]],Data6[[#This Row],[Month]],Data6[[#This Row],[Day]])</f>
        <v>45476</v>
      </c>
    </row>
    <row r="1249" spans="1:25">
      <c r="A1249" s="5">
        <v>45476.573969907404</v>
      </c>
      <c r="B1249" s="7" t="s">
        <v>35</v>
      </c>
      <c r="C1249" s="6" t="s">
        <v>921</v>
      </c>
      <c r="D1249" s="7" t="s">
        <v>923</v>
      </c>
      <c r="E1249" s="8">
        <v>7</v>
      </c>
      <c r="F1249" s="7" t="s">
        <v>68</v>
      </c>
      <c r="G1249" s="7" t="s">
        <v>117</v>
      </c>
      <c r="H1249" s="7" t="s">
        <v>924</v>
      </c>
      <c r="I1249" s="7" t="s">
        <v>44</v>
      </c>
      <c r="J1249" s="19" t="str">
        <f>IFERROR(INDEX('Employee Info'!$C$3:$E$200,MATCH(Data6[[#This Row],[Name:]],'Employee Info'!$B$3:$B$200,0),MATCH(Data6[[#This Row],[Hours Type:]],'Employee Info'!$C$2:$E$2,0)),"")</f>
        <v/>
      </c>
      <c r="K1249" s="19" t="str">
        <f>IFERROR(INDEX('Employee Info'!$C$3:$J$200,MATCH(Data6[[#This Row],[Name:]],'Employee Info'!$B$3:$B$200,0),MATCH(Data6[[#Headers],[Truck]],'Employee Info'!$C$2:$J$2,0)),"")</f>
        <v/>
      </c>
      <c r="L1249" s="19" t="str">
        <f>IFERROR(INDEX('Employee Info'!$C$3:$J$200,MATCH(Data6[[#This Row],[Name:]],'Employee Info'!$B$3:$B$200,0),MATCH(Data6[[#Headers],[Phone]],'Employee Info'!$C$2:$J$2,0)),"")</f>
        <v/>
      </c>
      <c r="M1249" s="19" t="str">
        <f>IFERROR(INDEX('Employee Info'!$C$3:$J$200,MATCH(Data6[[#This Row],[Name:]],'Employee Info'!$B$3:$B$200,0),MATCH(Data6[[#Headers],[Tech]],'Employee Info'!$C$2:$J$2,0)),"")</f>
        <v/>
      </c>
      <c r="N1249" s="19" t="str">
        <f>IFERROR(INDEX('Employee Info'!$C$3:$J$200,MATCH(Data6[[#This Row],[Name:]],'Employee Info'!$B$3:$B$200,0),MATCH(Data6[[#Headers],[Other]],'Employee Info'!$C$2:$J$2,0)),"")</f>
        <v/>
      </c>
      <c r="O1249" s="19">
        <f>IFERROR((Data6[[#This Row],[Hours:]]*SUM(Data6[[#This Row],[Rate]:[Other]])),"")</f>
        <v>0</v>
      </c>
      <c r="P1249" s="7" t="str">
        <f>IF(Data6[[#This Row],[WO'#:]]="","Riley #","WO#")</f>
        <v>Riley #</v>
      </c>
      <c r="Q1249" s="7">
        <f>IFERROR(WEEKNUM(Data6[[#This Row],[Date:]]),"")</f>
        <v>27</v>
      </c>
      <c r="R1249" s="6">
        <f t="shared" si="57"/>
        <v>45473</v>
      </c>
      <c r="S1249" s="6">
        <f>Data6[[#This Row],[Week Start]]+7</f>
        <v>45480</v>
      </c>
      <c r="T1249" s="7" t="str">
        <f t="shared" si="58"/>
        <v>6/30/2024 - 7/7/2024</v>
      </c>
      <c r="U1249" s="7" t="str">
        <f t="shared" si="59"/>
        <v>Time Card</v>
      </c>
      <c r="V1249" s="8" t="str">
        <f>RIGHT(TEXT(Data6[[#This Row],[Date:]],"mmddyyyy"),4)</f>
        <v>2024</v>
      </c>
      <c r="W1249" s="8" t="str">
        <f>MID(TEXT(Data6[[#This Row],[Date:]],"mmddyyyy"),3,2)</f>
        <v>03</v>
      </c>
      <c r="X1249" s="8" t="str">
        <f>LEFT(TEXT(Data6[[#This Row],[Date:]],"mmddyyyy"),2)</f>
        <v>07</v>
      </c>
      <c r="Y1249" s="6">
        <f>DATE(Data6[[#This Row],[Year]],Data6[[#This Row],[Month]],Data6[[#This Row],[Day]])</f>
        <v>45476</v>
      </c>
    </row>
    <row r="1250" spans="1:25">
      <c r="A1250" s="5">
        <v>45476.419855902779</v>
      </c>
      <c r="B1250" s="7" t="s">
        <v>23</v>
      </c>
      <c r="C1250" s="6" t="s">
        <v>921</v>
      </c>
      <c r="D1250" s="7" t="s">
        <v>830</v>
      </c>
      <c r="E1250" s="8">
        <v>7</v>
      </c>
      <c r="F1250" s="7" t="s">
        <v>68</v>
      </c>
      <c r="G1250" s="7" t="s">
        <v>117</v>
      </c>
      <c r="H1250" s="7" t="s">
        <v>922</v>
      </c>
      <c r="I1250" s="7" t="s">
        <v>44</v>
      </c>
      <c r="J1250" s="19" t="str">
        <f>IFERROR(INDEX('Employee Info'!$C$3:$E$200,MATCH(Data6[[#This Row],[Name:]],'Employee Info'!$B$3:$B$200,0),MATCH(Data6[[#This Row],[Hours Type:]],'Employee Info'!$C$2:$E$2,0)),"")</f>
        <v/>
      </c>
      <c r="K1250" s="19" t="str">
        <f>IFERROR(INDEX('Employee Info'!$C$3:$J$200,MATCH(Data6[[#This Row],[Name:]],'Employee Info'!$B$3:$B$200,0),MATCH(Data6[[#Headers],[Truck]],'Employee Info'!$C$2:$J$2,0)),"")</f>
        <v/>
      </c>
      <c r="L1250" s="19" t="str">
        <f>IFERROR(INDEX('Employee Info'!$C$3:$J$200,MATCH(Data6[[#This Row],[Name:]],'Employee Info'!$B$3:$B$200,0),MATCH(Data6[[#Headers],[Phone]],'Employee Info'!$C$2:$J$2,0)),"")</f>
        <v/>
      </c>
      <c r="M1250" s="19" t="str">
        <f>IFERROR(INDEX('Employee Info'!$C$3:$J$200,MATCH(Data6[[#This Row],[Name:]],'Employee Info'!$B$3:$B$200,0),MATCH(Data6[[#Headers],[Tech]],'Employee Info'!$C$2:$J$2,0)),"")</f>
        <v/>
      </c>
      <c r="N1250" s="19" t="str">
        <f>IFERROR(INDEX('Employee Info'!$C$3:$J$200,MATCH(Data6[[#This Row],[Name:]],'Employee Info'!$B$3:$B$200,0),MATCH(Data6[[#Headers],[Other]],'Employee Info'!$C$2:$J$2,0)),"")</f>
        <v/>
      </c>
      <c r="O1250" s="19">
        <f>IFERROR((Data6[[#This Row],[Hours:]]*SUM(Data6[[#This Row],[Rate]:[Other]])),"")</f>
        <v>0</v>
      </c>
      <c r="P1250" s="7" t="str">
        <f>IF(Data6[[#This Row],[WO'#:]]="","Riley #","WO#")</f>
        <v>Riley #</v>
      </c>
      <c r="Q1250" s="7">
        <f>IFERROR(WEEKNUM(Data6[[#This Row],[Date:]]),"")</f>
        <v>27</v>
      </c>
      <c r="R1250" s="6">
        <f t="shared" si="57"/>
        <v>45473</v>
      </c>
      <c r="S1250" s="6">
        <f>Data6[[#This Row],[Week Start]]+7</f>
        <v>45480</v>
      </c>
      <c r="T1250" s="7" t="str">
        <f t="shared" si="58"/>
        <v>6/30/2024 - 7/7/2024</v>
      </c>
      <c r="U1250" s="7" t="str">
        <f t="shared" si="59"/>
        <v>Time Card</v>
      </c>
      <c r="V1250" s="8" t="str">
        <f>RIGHT(TEXT(Data6[[#This Row],[Date:]],"mmddyyyy"),4)</f>
        <v>2024</v>
      </c>
      <c r="W1250" s="8" t="str">
        <f>MID(TEXT(Data6[[#This Row],[Date:]],"mmddyyyy"),3,2)</f>
        <v>03</v>
      </c>
      <c r="X1250" s="8" t="str">
        <f>LEFT(TEXT(Data6[[#This Row],[Date:]],"mmddyyyy"),2)</f>
        <v>07</v>
      </c>
      <c r="Y1250" s="6">
        <f>DATE(Data6[[#This Row],[Year]],Data6[[#This Row],[Month]],Data6[[#This Row],[Day]])</f>
        <v>45476</v>
      </c>
    </row>
    <row r="1251" spans="1:25">
      <c r="A1251" s="5">
        <v>45476.421389351854</v>
      </c>
      <c r="B1251" s="7" t="s">
        <v>34</v>
      </c>
      <c r="C1251" s="6" t="s">
        <v>921</v>
      </c>
      <c r="D1251" s="7" t="s">
        <v>830</v>
      </c>
      <c r="E1251" s="8">
        <v>7</v>
      </c>
      <c r="F1251" s="7" t="s">
        <v>68</v>
      </c>
      <c r="G1251" s="7" t="s">
        <v>117</v>
      </c>
      <c r="H1251" s="7" t="s">
        <v>922</v>
      </c>
      <c r="I1251" s="7" t="s">
        <v>44</v>
      </c>
      <c r="J1251" s="19" t="str">
        <f>IFERROR(INDEX('Employee Info'!$C$3:$E$200,MATCH(Data6[[#This Row],[Name:]],'Employee Info'!$B$3:$B$200,0),MATCH(Data6[[#This Row],[Hours Type:]],'Employee Info'!$C$2:$E$2,0)),"")</f>
        <v/>
      </c>
      <c r="K1251" s="19" t="str">
        <f>IFERROR(INDEX('Employee Info'!$C$3:$J$200,MATCH(Data6[[#This Row],[Name:]],'Employee Info'!$B$3:$B$200,0),MATCH(Data6[[#Headers],[Truck]],'Employee Info'!$C$2:$J$2,0)),"")</f>
        <v/>
      </c>
      <c r="L1251" s="19" t="str">
        <f>IFERROR(INDEX('Employee Info'!$C$3:$J$200,MATCH(Data6[[#This Row],[Name:]],'Employee Info'!$B$3:$B$200,0),MATCH(Data6[[#Headers],[Phone]],'Employee Info'!$C$2:$J$2,0)),"")</f>
        <v/>
      </c>
      <c r="M1251" s="19" t="str">
        <f>IFERROR(INDEX('Employee Info'!$C$3:$J$200,MATCH(Data6[[#This Row],[Name:]],'Employee Info'!$B$3:$B$200,0),MATCH(Data6[[#Headers],[Tech]],'Employee Info'!$C$2:$J$2,0)),"")</f>
        <v/>
      </c>
      <c r="N1251" s="19" t="str">
        <f>IFERROR(INDEX('Employee Info'!$C$3:$J$200,MATCH(Data6[[#This Row],[Name:]],'Employee Info'!$B$3:$B$200,0),MATCH(Data6[[#Headers],[Other]],'Employee Info'!$C$2:$J$2,0)),"")</f>
        <v/>
      </c>
      <c r="O1251" s="19">
        <f>IFERROR((Data6[[#This Row],[Hours:]]*SUM(Data6[[#This Row],[Rate]:[Other]])),"")</f>
        <v>0</v>
      </c>
      <c r="P1251" s="7" t="str">
        <f>IF(Data6[[#This Row],[WO'#:]]="","Riley #","WO#")</f>
        <v>Riley #</v>
      </c>
      <c r="Q1251" s="7">
        <f>IFERROR(WEEKNUM(Data6[[#This Row],[Date:]]),"")</f>
        <v>27</v>
      </c>
      <c r="R1251" s="6">
        <f t="shared" si="57"/>
        <v>45473</v>
      </c>
      <c r="S1251" s="6">
        <f>Data6[[#This Row],[Week Start]]+7</f>
        <v>45480</v>
      </c>
      <c r="T1251" s="7" t="str">
        <f t="shared" si="58"/>
        <v>6/30/2024 - 7/7/2024</v>
      </c>
      <c r="U1251" s="7" t="str">
        <f t="shared" si="59"/>
        <v>Time Card</v>
      </c>
      <c r="V1251" s="8" t="str">
        <f>RIGHT(TEXT(Data6[[#This Row],[Date:]],"mmddyyyy"),4)</f>
        <v>2024</v>
      </c>
      <c r="W1251" s="8" t="str">
        <f>MID(TEXT(Data6[[#This Row],[Date:]],"mmddyyyy"),3,2)</f>
        <v>03</v>
      </c>
      <c r="X1251" s="8" t="str">
        <f>LEFT(TEXT(Data6[[#This Row],[Date:]],"mmddyyyy"),2)</f>
        <v>07</v>
      </c>
      <c r="Y1251" s="6">
        <f>DATE(Data6[[#This Row],[Year]],Data6[[#This Row],[Month]],Data6[[#This Row],[Day]])</f>
        <v>45476</v>
      </c>
    </row>
    <row r="1252" spans="1:25">
      <c r="A1252" s="5">
        <v>45478.536091319445</v>
      </c>
      <c r="B1252" s="7" t="s">
        <v>66</v>
      </c>
      <c r="C1252" s="6" t="s">
        <v>926</v>
      </c>
      <c r="D1252" s="7" t="s">
        <v>931</v>
      </c>
      <c r="E1252" s="8">
        <v>1.5</v>
      </c>
      <c r="F1252" s="7">
        <v>20028</v>
      </c>
      <c r="G1252" s="7" t="s">
        <v>68</v>
      </c>
      <c r="H1252" s="7" t="s">
        <v>756</v>
      </c>
      <c r="I1252" s="7" t="s">
        <v>45</v>
      </c>
      <c r="J1252" s="19" t="str">
        <f>IFERROR(INDEX('Employee Info'!$C$3:$E$200,MATCH(Data6[[#This Row],[Name:]],'Employee Info'!$B$3:$B$200,0),MATCH(Data6[[#This Row],[Hours Type:]],'Employee Info'!$C$2:$E$2,0)),"")</f>
        <v/>
      </c>
      <c r="K1252" s="19" t="str">
        <f>IFERROR(INDEX('Employee Info'!$C$3:$J$200,MATCH(Data6[[#This Row],[Name:]],'Employee Info'!$B$3:$B$200,0),MATCH(Data6[[#Headers],[Truck]],'Employee Info'!$C$2:$J$2,0)),"")</f>
        <v/>
      </c>
      <c r="L1252" s="19" t="str">
        <f>IFERROR(INDEX('Employee Info'!$C$3:$J$200,MATCH(Data6[[#This Row],[Name:]],'Employee Info'!$B$3:$B$200,0),MATCH(Data6[[#Headers],[Phone]],'Employee Info'!$C$2:$J$2,0)),"")</f>
        <v/>
      </c>
      <c r="M1252" s="19" t="str">
        <f>IFERROR(INDEX('Employee Info'!$C$3:$J$200,MATCH(Data6[[#This Row],[Name:]],'Employee Info'!$B$3:$B$200,0),MATCH(Data6[[#Headers],[Tech]],'Employee Info'!$C$2:$J$2,0)),"")</f>
        <v/>
      </c>
      <c r="N1252" s="19" t="str">
        <f>IFERROR(INDEX('Employee Info'!$C$3:$J$200,MATCH(Data6[[#This Row],[Name:]],'Employee Info'!$B$3:$B$200,0),MATCH(Data6[[#Headers],[Other]],'Employee Info'!$C$2:$J$2,0)),"")</f>
        <v/>
      </c>
      <c r="O1252" s="19">
        <f>IFERROR((Data6[[#This Row],[Hours:]]*SUM(Data6[[#This Row],[Rate]:[Other]])),"")</f>
        <v>0</v>
      </c>
      <c r="P1252" s="7" t="str">
        <f>IF(Data6[[#This Row],[WO'#:]]="","Riley #","WO#")</f>
        <v>WO#</v>
      </c>
      <c r="Q1252" s="7">
        <f>IFERROR(WEEKNUM(Data6[[#This Row],[Date:]]),"")</f>
        <v>27</v>
      </c>
      <c r="R1252" s="6">
        <f t="shared" si="57"/>
        <v>45473</v>
      </c>
      <c r="S1252" s="6">
        <f>Data6[[#This Row],[Week Start]]+7</f>
        <v>45480</v>
      </c>
      <c r="T1252" s="7" t="str">
        <f t="shared" si="58"/>
        <v>6/30/2024 - 7/7/2024</v>
      </c>
      <c r="U1252" s="7" t="str">
        <f t="shared" si="59"/>
        <v>Time Card</v>
      </c>
      <c r="V1252" s="8" t="str">
        <f>RIGHT(TEXT(Data6[[#This Row],[Date:]],"mmddyyyy"),4)</f>
        <v>2024</v>
      </c>
      <c r="W1252" s="8" t="str">
        <f>MID(TEXT(Data6[[#This Row],[Date:]],"mmddyyyy"),3,2)</f>
        <v>05</v>
      </c>
      <c r="X1252" s="8" t="str">
        <f>LEFT(TEXT(Data6[[#This Row],[Date:]],"mmddyyyy"),2)</f>
        <v>07</v>
      </c>
      <c r="Y1252" s="6">
        <f>DATE(Data6[[#This Row],[Year]],Data6[[#This Row],[Month]],Data6[[#This Row],[Day]])</f>
        <v>45478</v>
      </c>
    </row>
    <row r="1253" spans="1:25">
      <c r="A1253" s="5">
        <v>45517.487916550926</v>
      </c>
      <c r="B1253" s="7" t="s">
        <v>76</v>
      </c>
      <c r="C1253" s="6" t="s">
        <v>926</v>
      </c>
      <c r="D1253" s="7" t="s">
        <v>156</v>
      </c>
      <c r="E1253" s="8">
        <v>1</v>
      </c>
      <c r="F1253" s="7">
        <v>6984733</v>
      </c>
      <c r="G1253" s="7" t="s">
        <v>68</v>
      </c>
      <c r="H1253" s="7" t="s">
        <v>756</v>
      </c>
      <c r="I1253" s="7" t="s">
        <v>44</v>
      </c>
      <c r="J1253" s="19" t="str">
        <f>IFERROR(INDEX('Employee Info'!$C$3:$E$200,MATCH(Data6[[#This Row],[Name:]],'Employee Info'!$B$3:$B$200,0),MATCH(Data6[[#This Row],[Hours Type:]],'Employee Info'!$C$2:$E$2,0)),"")</f>
        <v/>
      </c>
      <c r="K1253" s="19" t="str">
        <f>IFERROR(INDEX('Employee Info'!$C$3:$J$200,MATCH(Data6[[#This Row],[Name:]],'Employee Info'!$B$3:$B$200,0),MATCH(Data6[[#Headers],[Truck]],'Employee Info'!$C$2:$J$2,0)),"")</f>
        <v/>
      </c>
      <c r="L1253" s="19" t="str">
        <f>IFERROR(INDEX('Employee Info'!$C$3:$J$200,MATCH(Data6[[#This Row],[Name:]],'Employee Info'!$B$3:$B$200,0),MATCH(Data6[[#Headers],[Phone]],'Employee Info'!$C$2:$J$2,0)),"")</f>
        <v/>
      </c>
      <c r="M1253" s="19" t="str">
        <f>IFERROR(INDEX('Employee Info'!$C$3:$J$200,MATCH(Data6[[#This Row],[Name:]],'Employee Info'!$B$3:$B$200,0),MATCH(Data6[[#Headers],[Tech]],'Employee Info'!$C$2:$J$2,0)),"")</f>
        <v/>
      </c>
      <c r="N1253" s="19" t="str">
        <f>IFERROR(INDEX('Employee Info'!$C$3:$J$200,MATCH(Data6[[#This Row],[Name:]],'Employee Info'!$B$3:$B$200,0),MATCH(Data6[[#Headers],[Other]],'Employee Info'!$C$2:$J$2,0)),"")</f>
        <v/>
      </c>
      <c r="O1253" s="19">
        <f>IFERROR((Data6[[#This Row],[Hours:]]*SUM(Data6[[#This Row],[Rate]:[Other]])),"")</f>
        <v>0</v>
      </c>
      <c r="P1253" s="7" t="str">
        <f>IF(Data6[[#This Row],[WO'#:]]="","Riley #","WO#")</f>
        <v>WO#</v>
      </c>
      <c r="Q1253" s="7">
        <f>IFERROR(WEEKNUM(Data6[[#This Row],[Date:]]),"")</f>
        <v>27</v>
      </c>
      <c r="R1253" s="6">
        <f t="shared" si="57"/>
        <v>45473</v>
      </c>
      <c r="S1253" s="6">
        <f>Data6[[#This Row],[Week Start]]+7</f>
        <v>45480</v>
      </c>
      <c r="T1253" s="7" t="str">
        <f t="shared" si="58"/>
        <v>6/30/2024 - 7/7/2024</v>
      </c>
      <c r="U1253" s="7" t="str">
        <f t="shared" si="59"/>
        <v>Time Card</v>
      </c>
      <c r="V1253" s="8" t="str">
        <f>RIGHT(TEXT(Data6[[#This Row],[Date:]],"mmddyyyy"),4)</f>
        <v>2024</v>
      </c>
      <c r="W1253" s="8" t="str">
        <f>MID(TEXT(Data6[[#This Row],[Date:]],"mmddyyyy"),3,2)</f>
        <v>05</v>
      </c>
      <c r="X1253" s="8" t="str">
        <f>LEFT(TEXT(Data6[[#This Row],[Date:]],"mmddyyyy"),2)</f>
        <v>07</v>
      </c>
      <c r="Y1253" s="6">
        <f>DATE(Data6[[#This Row],[Year]],Data6[[#This Row],[Month]],Data6[[#This Row],[Day]])</f>
        <v>45478</v>
      </c>
    </row>
    <row r="1254" spans="1:25">
      <c r="A1254" s="5">
        <v>45478.533977430554</v>
      </c>
      <c r="B1254" s="7" t="s">
        <v>66</v>
      </c>
      <c r="C1254" s="6" t="s">
        <v>926</v>
      </c>
      <c r="D1254" s="7" t="s">
        <v>929</v>
      </c>
      <c r="E1254" s="8">
        <v>7</v>
      </c>
      <c r="F1254" s="7">
        <v>7126075</v>
      </c>
      <c r="G1254" s="7" t="s">
        <v>68</v>
      </c>
      <c r="H1254" s="7" t="s">
        <v>756</v>
      </c>
      <c r="I1254" s="7" t="s">
        <v>44</v>
      </c>
      <c r="J1254" s="19" t="str">
        <f>IFERROR(INDEX('Employee Info'!$C$3:$E$200,MATCH(Data6[[#This Row],[Name:]],'Employee Info'!$B$3:$B$200,0),MATCH(Data6[[#This Row],[Hours Type:]],'Employee Info'!$C$2:$E$2,0)),"")</f>
        <v/>
      </c>
      <c r="K1254" s="19" t="str">
        <f>IFERROR(INDEX('Employee Info'!$C$3:$J$200,MATCH(Data6[[#This Row],[Name:]],'Employee Info'!$B$3:$B$200,0),MATCH(Data6[[#Headers],[Truck]],'Employee Info'!$C$2:$J$2,0)),"")</f>
        <v/>
      </c>
      <c r="L1254" s="19" t="str">
        <f>IFERROR(INDEX('Employee Info'!$C$3:$J$200,MATCH(Data6[[#This Row],[Name:]],'Employee Info'!$B$3:$B$200,0),MATCH(Data6[[#Headers],[Phone]],'Employee Info'!$C$2:$J$2,0)),"")</f>
        <v/>
      </c>
      <c r="M1254" s="19" t="str">
        <f>IFERROR(INDEX('Employee Info'!$C$3:$J$200,MATCH(Data6[[#This Row],[Name:]],'Employee Info'!$B$3:$B$200,0),MATCH(Data6[[#Headers],[Tech]],'Employee Info'!$C$2:$J$2,0)),"")</f>
        <v/>
      </c>
      <c r="N1254" s="19" t="str">
        <f>IFERROR(INDEX('Employee Info'!$C$3:$J$200,MATCH(Data6[[#This Row],[Name:]],'Employee Info'!$B$3:$B$200,0),MATCH(Data6[[#Headers],[Other]],'Employee Info'!$C$2:$J$2,0)),"")</f>
        <v/>
      </c>
      <c r="O1254" s="19">
        <f>IFERROR((Data6[[#This Row],[Hours:]]*SUM(Data6[[#This Row],[Rate]:[Other]])),"")</f>
        <v>0</v>
      </c>
      <c r="P1254" s="7" t="str">
        <f>IF(Data6[[#This Row],[WO'#:]]="","Riley #","WO#")</f>
        <v>WO#</v>
      </c>
      <c r="Q1254" s="7">
        <f>IFERROR(WEEKNUM(Data6[[#This Row],[Date:]]),"")</f>
        <v>27</v>
      </c>
      <c r="R1254" s="6">
        <f t="shared" si="57"/>
        <v>45473</v>
      </c>
      <c r="S1254" s="6">
        <f>Data6[[#This Row],[Week Start]]+7</f>
        <v>45480</v>
      </c>
      <c r="T1254" s="7" t="str">
        <f t="shared" si="58"/>
        <v>6/30/2024 - 7/7/2024</v>
      </c>
      <c r="U1254" s="7" t="str">
        <f t="shared" si="59"/>
        <v>Time Card</v>
      </c>
      <c r="V1254" s="8" t="str">
        <f>RIGHT(TEXT(Data6[[#This Row],[Date:]],"mmddyyyy"),4)</f>
        <v>2024</v>
      </c>
      <c r="W1254" s="8" t="str">
        <f>MID(TEXT(Data6[[#This Row],[Date:]],"mmddyyyy"),3,2)</f>
        <v>05</v>
      </c>
      <c r="X1254" s="8" t="str">
        <f>LEFT(TEXT(Data6[[#This Row],[Date:]],"mmddyyyy"),2)</f>
        <v>07</v>
      </c>
      <c r="Y1254" s="6">
        <f>DATE(Data6[[#This Row],[Year]],Data6[[#This Row],[Month]],Data6[[#This Row],[Day]])</f>
        <v>45478</v>
      </c>
    </row>
    <row r="1255" spans="1:25">
      <c r="A1255" s="5">
        <v>45478.534267824078</v>
      </c>
      <c r="B1255" s="7" t="s">
        <v>23</v>
      </c>
      <c r="C1255" s="6" t="s">
        <v>926</v>
      </c>
      <c r="D1255" s="7" t="s">
        <v>930</v>
      </c>
      <c r="E1255" s="8">
        <v>6</v>
      </c>
      <c r="F1255" s="7">
        <v>7126075</v>
      </c>
      <c r="G1255" s="7" t="s">
        <v>68</v>
      </c>
      <c r="H1255" s="7" t="s">
        <v>756</v>
      </c>
      <c r="I1255" s="7" t="s">
        <v>44</v>
      </c>
      <c r="J1255" s="19" t="str">
        <f>IFERROR(INDEX('Employee Info'!$C$3:$E$200,MATCH(Data6[[#This Row],[Name:]],'Employee Info'!$B$3:$B$200,0),MATCH(Data6[[#This Row],[Hours Type:]],'Employee Info'!$C$2:$E$2,0)),"")</f>
        <v/>
      </c>
      <c r="K1255" s="19" t="str">
        <f>IFERROR(INDEX('Employee Info'!$C$3:$J$200,MATCH(Data6[[#This Row],[Name:]],'Employee Info'!$B$3:$B$200,0),MATCH(Data6[[#Headers],[Truck]],'Employee Info'!$C$2:$J$2,0)),"")</f>
        <v/>
      </c>
      <c r="L1255" s="19" t="str">
        <f>IFERROR(INDEX('Employee Info'!$C$3:$J$200,MATCH(Data6[[#This Row],[Name:]],'Employee Info'!$B$3:$B$200,0),MATCH(Data6[[#Headers],[Phone]],'Employee Info'!$C$2:$J$2,0)),"")</f>
        <v/>
      </c>
      <c r="M1255" s="19" t="str">
        <f>IFERROR(INDEX('Employee Info'!$C$3:$J$200,MATCH(Data6[[#This Row],[Name:]],'Employee Info'!$B$3:$B$200,0),MATCH(Data6[[#Headers],[Tech]],'Employee Info'!$C$2:$J$2,0)),"")</f>
        <v/>
      </c>
      <c r="N1255" s="19" t="str">
        <f>IFERROR(INDEX('Employee Info'!$C$3:$J$200,MATCH(Data6[[#This Row],[Name:]],'Employee Info'!$B$3:$B$200,0),MATCH(Data6[[#Headers],[Other]],'Employee Info'!$C$2:$J$2,0)),"")</f>
        <v/>
      </c>
      <c r="O1255" s="19">
        <f>IFERROR((Data6[[#This Row],[Hours:]]*SUM(Data6[[#This Row],[Rate]:[Other]])),"")</f>
        <v>0</v>
      </c>
      <c r="P1255" s="7" t="str">
        <f>IF(Data6[[#This Row],[WO'#:]]="","Riley #","WO#")</f>
        <v>WO#</v>
      </c>
      <c r="Q1255" s="7">
        <f>IFERROR(WEEKNUM(Data6[[#This Row],[Date:]]),"")</f>
        <v>27</v>
      </c>
      <c r="R1255" s="6">
        <f t="shared" si="57"/>
        <v>45473</v>
      </c>
      <c r="S1255" s="6">
        <f>Data6[[#This Row],[Week Start]]+7</f>
        <v>45480</v>
      </c>
      <c r="T1255" s="7" t="str">
        <f t="shared" si="58"/>
        <v>6/30/2024 - 7/7/2024</v>
      </c>
      <c r="U1255" s="7" t="str">
        <f t="shared" si="59"/>
        <v>Time Card</v>
      </c>
      <c r="V1255" s="8" t="str">
        <f>RIGHT(TEXT(Data6[[#This Row],[Date:]],"mmddyyyy"),4)</f>
        <v>2024</v>
      </c>
      <c r="W1255" s="8" t="str">
        <f>MID(TEXT(Data6[[#This Row],[Date:]],"mmddyyyy"),3,2)</f>
        <v>05</v>
      </c>
      <c r="X1255" s="8" t="str">
        <f>LEFT(TEXT(Data6[[#This Row],[Date:]],"mmddyyyy"),2)</f>
        <v>07</v>
      </c>
      <c r="Y1255" s="6">
        <f>DATE(Data6[[#This Row],[Year]],Data6[[#This Row],[Month]],Data6[[#This Row],[Day]])</f>
        <v>45478</v>
      </c>
    </row>
    <row r="1256" spans="1:25">
      <c r="A1256" s="5">
        <v>45478.528457291664</v>
      </c>
      <c r="B1256" s="7" t="s">
        <v>66</v>
      </c>
      <c r="C1256" s="6" t="s">
        <v>926</v>
      </c>
      <c r="D1256" s="7" t="s">
        <v>920</v>
      </c>
      <c r="E1256" s="8">
        <v>1</v>
      </c>
      <c r="F1256" s="7" t="s">
        <v>68</v>
      </c>
      <c r="G1256" s="7" t="s">
        <v>68</v>
      </c>
      <c r="H1256" s="7" t="s">
        <v>573</v>
      </c>
      <c r="I1256" s="7" t="s">
        <v>44</v>
      </c>
      <c r="J1256" s="19" t="str">
        <f>IFERROR(INDEX('Employee Info'!$C$3:$E$200,MATCH(Data6[[#This Row],[Name:]],'Employee Info'!$B$3:$B$200,0),MATCH(Data6[[#This Row],[Hours Type:]],'Employee Info'!$C$2:$E$2,0)),"")</f>
        <v/>
      </c>
      <c r="K1256" s="19" t="str">
        <f>IFERROR(INDEX('Employee Info'!$C$3:$J$200,MATCH(Data6[[#This Row],[Name:]],'Employee Info'!$B$3:$B$200,0),MATCH(Data6[[#Headers],[Truck]],'Employee Info'!$C$2:$J$2,0)),"")</f>
        <v/>
      </c>
      <c r="L1256" s="19" t="str">
        <f>IFERROR(INDEX('Employee Info'!$C$3:$J$200,MATCH(Data6[[#This Row],[Name:]],'Employee Info'!$B$3:$B$200,0),MATCH(Data6[[#Headers],[Phone]],'Employee Info'!$C$2:$J$2,0)),"")</f>
        <v/>
      </c>
      <c r="M1256" s="19" t="str">
        <f>IFERROR(INDEX('Employee Info'!$C$3:$J$200,MATCH(Data6[[#This Row],[Name:]],'Employee Info'!$B$3:$B$200,0),MATCH(Data6[[#Headers],[Tech]],'Employee Info'!$C$2:$J$2,0)),"")</f>
        <v/>
      </c>
      <c r="N1256" s="19" t="str">
        <f>IFERROR(INDEX('Employee Info'!$C$3:$J$200,MATCH(Data6[[#This Row],[Name:]],'Employee Info'!$B$3:$B$200,0),MATCH(Data6[[#Headers],[Other]],'Employee Info'!$C$2:$J$2,0)),"")</f>
        <v/>
      </c>
      <c r="O1256" s="19">
        <f>IFERROR((Data6[[#This Row],[Hours:]]*SUM(Data6[[#This Row],[Rate]:[Other]])),"")</f>
        <v>0</v>
      </c>
      <c r="P1256" s="7" t="str">
        <f>IF(Data6[[#This Row],[WO'#:]]="","Riley #","WO#")</f>
        <v>Riley #</v>
      </c>
      <c r="Q1256" s="7">
        <f>IFERROR(WEEKNUM(Data6[[#This Row],[Date:]]),"")</f>
        <v>27</v>
      </c>
      <c r="R1256" s="6">
        <f t="shared" si="57"/>
        <v>45473</v>
      </c>
      <c r="S1256" s="6">
        <f>Data6[[#This Row],[Week Start]]+7</f>
        <v>45480</v>
      </c>
      <c r="T1256" s="7" t="str">
        <f t="shared" si="58"/>
        <v>6/30/2024 - 7/7/2024</v>
      </c>
      <c r="U1256" s="7" t="str">
        <f t="shared" si="59"/>
        <v>Time Card</v>
      </c>
      <c r="V1256" s="8" t="str">
        <f>RIGHT(TEXT(Data6[[#This Row],[Date:]],"mmddyyyy"),4)</f>
        <v>2024</v>
      </c>
      <c r="W1256" s="8" t="str">
        <f>MID(TEXT(Data6[[#This Row],[Date:]],"mmddyyyy"),3,2)</f>
        <v>05</v>
      </c>
      <c r="X1256" s="8" t="str">
        <f>LEFT(TEXT(Data6[[#This Row],[Date:]],"mmddyyyy"),2)</f>
        <v>07</v>
      </c>
      <c r="Y1256" s="6">
        <f>DATE(Data6[[#This Row],[Year]],Data6[[#This Row],[Month]],Data6[[#This Row],[Day]])</f>
        <v>45478</v>
      </c>
    </row>
    <row r="1257" spans="1:25">
      <c r="A1257" s="5">
        <v>45485.525429629626</v>
      </c>
      <c r="B1257" s="7" t="s">
        <v>66</v>
      </c>
      <c r="C1257" s="6" t="s">
        <v>934</v>
      </c>
      <c r="D1257" s="7" t="s">
        <v>1866</v>
      </c>
      <c r="E1257" s="8">
        <v>8</v>
      </c>
      <c r="F1257" s="7">
        <v>6984733</v>
      </c>
      <c r="G1257" s="7" t="s">
        <v>68</v>
      </c>
      <c r="H1257" s="7" t="s">
        <v>756</v>
      </c>
      <c r="I1257" s="7" t="s">
        <v>44</v>
      </c>
      <c r="J1257" s="19" t="str">
        <f>IFERROR(INDEX('Employee Info'!$C$3:$E$200,MATCH(Data6[[#This Row],[Name:]],'Employee Info'!$B$3:$B$200,0),MATCH(Data6[[#This Row],[Hours Type:]],'Employee Info'!$C$2:$E$2,0)),"")</f>
        <v/>
      </c>
      <c r="K1257" s="19" t="str">
        <f>IFERROR(INDEX('Employee Info'!$C$3:$J$200,MATCH(Data6[[#This Row],[Name:]],'Employee Info'!$B$3:$B$200,0),MATCH(Data6[[#Headers],[Truck]],'Employee Info'!$C$2:$J$2,0)),"")</f>
        <v/>
      </c>
      <c r="L1257" s="19" t="str">
        <f>IFERROR(INDEX('Employee Info'!$C$3:$J$200,MATCH(Data6[[#This Row],[Name:]],'Employee Info'!$B$3:$B$200,0),MATCH(Data6[[#Headers],[Phone]],'Employee Info'!$C$2:$J$2,0)),"")</f>
        <v/>
      </c>
      <c r="M1257" s="19" t="str">
        <f>IFERROR(INDEX('Employee Info'!$C$3:$J$200,MATCH(Data6[[#This Row],[Name:]],'Employee Info'!$B$3:$B$200,0),MATCH(Data6[[#Headers],[Tech]],'Employee Info'!$C$2:$J$2,0)),"")</f>
        <v/>
      </c>
      <c r="N1257" s="19" t="str">
        <f>IFERROR(INDEX('Employee Info'!$C$3:$J$200,MATCH(Data6[[#This Row],[Name:]],'Employee Info'!$B$3:$B$200,0),MATCH(Data6[[#Headers],[Other]],'Employee Info'!$C$2:$J$2,0)),"")</f>
        <v/>
      </c>
      <c r="O1257" s="19">
        <f>IFERROR((Data6[[#This Row],[Hours:]]*SUM(Data6[[#This Row],[Rate]:[Other]])),"")</f>
        <v>0</v>
      </c>
      <c r="P1257" s="7" t="str">
        <f>IF(Data6[[#This Row],[WO'#:]]="","Riley #","WO#")</f>
        <v>WO#</v>
      </c>
      <c r="Q1257" s="7">
        <f>IFERROR(WEEKNUM(Data6[[#This Row],[Date:]]),"")</f>
        <v>28</v>
      </c>
      <c r="R1257" s="6">
        <f t="shared" si="57"/>
        <v>45480</v>
      </c>
      <c r="S1257" s="6">
        <f>Data6[[#This Row],[Week Start]]+7</f>
        <v>45487</v>
      </c>
      <c r="T1257" s="7" t="str">
        <f t="shared" si="58"/>
        <v>7/7/2024 - 7/14/2024</v>
      </c>
      <c r="U1257" s="7" t="str">
        <f t="shared" si="59"/>
        <v>Time Card</v>
      </c>
      <c r="V1257" s="8" t="str">
        <f>RIGHT(TEXT(Data6[[#This Row],[Date:]],"mmddyyyy"),4)</f>
        <v>2024</v>
      </c>
      <c r="W1257" s="8" t="str">
        <f>MID(TEXT(Data6[[#This Row],[Date:]],"mmddyyyy"),3,2)</f>
        <v>08</v>
      </c>
      <c r="X1257" s="8" t="str">
        <f>LEFT(TEXT(Data6[[#This Row],[Date:]],"mmddyyyy"),2)</f>
        <v>07</v>
      </c>
      <c r="Y1257" s="6">
        <f>DATE(Data6[[#This Row],[Year]],Data6[[#This Row],[Month]],Data6[[#This Row],[Day]])</f>
        <v>45481</v>
      </c>
    </row>
    <row r="1258" spans="1:25">
      <c r="A1258" s="5">
        <v>45517.488047916668</v>
      </c>
      <c r="B1258" s="7" t="s">
        <v>76</v>
      </c>
      <c r="C1258" s="6" t="s">
        <v>934</v>
      </c>
      <c r="D1258" s="7" t="s">
        <v>156</v>
      </c>
      <c r="E1258" s="8">
        <v>1</v>
      </c>
      <c r="F1258" s="7">
        <v>6984733</v>
      </c>
      <c r="G1258" s="7" t="s">
        <v>68</v>
      </c>
      <c r="H1258" s="7" t="s">
        <v>756</v>
      </c>
      <c r="I1258" s="7" t="s">
        <v>44</v>
      </c>
      <c r="J1258" s="19" t="str">
        <f>IFERROR(INDEX('Employee Info'!$C$3:$E$200,MATCH(Data6[[#This Row],[Name:]],'Employee Info'!$B$3:$B$200,0),MATCH(Data6[[#This Row],[Hours Type:]],'Employee Info'!$C$2:$E$2,0)),"")</f>
        <v/>
      </c>
      <c r="K1258" s="19" t="str">
        <f>IFERROR(INDEX('Employee Info'!$C$3:$J$200,MATCH(Data6[[#This Row],[Name:]],'Employee Info'!$B$3:$B$200,0),MATCH(Data6[[#Headers],[Truck]],'Employee Info'!$C$2:$J$2,0)),"")</f>
        <v/>
      </c>
      <c r="L1258" s="19" t="str">
        <f>IFERROR(INDEX('Employee Info'!$C$3:$J$200,MATCH(Data6[[#This Row],[Name:]],'Employee Info'!$B$3:$B$200,0),MATCH(Data6[[#Headers],[Phone]],'Employee Info'!$C$2:$J$2,0)),"")</f>
        <v/>
      </c>
      <c r="M1258" s="19" t="str">
        <f>IFERROR(INDEX('Employee Info'!$C$3:$J$200,MATCH(Data6[[#This Row],[Name:]],'Employee Info'!$B$3:$B$200,0),MATCH(Data6[[#Headers],[Tech]],'Employee Info'!$C$2:$J$2,0)),"")</f>
        <v/>
      </c>
      <c r="N1258" s="19" t="str">
        <f>IFERROR(INDEX('Employee Info'!$C$3:$J$200,MATCH(Data6[[#This Row],[Name:]],'Employee Info'!$B$3:$B$200,0),MATCH(Data6[[#Headers],[Other]],'Employee Info'!$C$2:$J$2,0)),"")</f>
        <v/>
      </c>
      <c r="O1258" s="19">
        <f>IFERROR((Data6[[#This Row],[Hours:]]*SUM(Data6[[#This Row],[Rate]:[Other]])),"")</f>
        <v>0</v>
      </c>
      <c r="P1258" s="7" t="str">
        <f>IF(Data6[[#This Row],[WO'#:]]="","Riley #","WO#")</f>
        <v>WO#</v>
      </c>
      <c r="Q1258" s="7">
        <f>IFERROR(WEEKNUM(Data6[[#This Row],[Date:]]),"")</f>
        <v>28</v>
      </c>
      <c r="R1258" s="6">
        <f t="shared" si="57"/>
        <v>45480</v>
      </c>
      <c r="S1258" s="6">
        <f>Data6[[#This Row],[Week Start]]+7</f>
        <v>45487</v>
      </c>
      <c r="T1258" s="7" t="str">
        <f t="shared" si="58"/>
        <v>7/7/2024 - 7/14/2024</v>
      </c>
      <c r="U1258" s="7" t="str">
        <f t="shared" si="59"/>
        <v>Time Card</v>
      </c>
      <c r="V1258" s="8" t="str">
        <f>RIGHT(TEXT(Data6[[#This Row],[Date:]],"mmddyyyy"),4)</f>
        <v>2024</v>
      </c>
      <c r="W1258" s="8" t="str">
        <f>MID(TEXT(Data6[[#This Row],[Date:]],"mmddyyyy"),3,2)</f>
        <v>08</v>
      </c>
      <c r="X1258" s="8" t="str">
        <f>LEFT(TEXT(Data6[[#This Row],[Date:]],"mmddyyyy"),2)</f>
        <v>07</v>
      </c>
      <c r="Y1258" s="6">
        <f>DATE(Data6[[#This Row],[Year]],Data6[[#This Row],[Month]],Data6[[#This Row],[Day]])</f>
        <v>45481</v>
      </c>
    </row>
    <row r="1259" spans="1:25">
      <c r="A1259" s="5">
        <v>45483.421070254626</v>
      </c>
      <c r="B1259" s="7" t="s">
        <v>34</v>
      </c>
      <c r="C1259" s="6" t="s">
        <v>934</v>
      </c>
      <c r="D1259" s="7" t="s">
        <v>937</v>
      </c>
      <c r="E1259" s="8">
        <v>8</v>
      </c>
      <c r="F1259" s="7">
        <v>6984733</v>
      </c>
      <c r="G1259" s="7" t="s">
        <v>68</v>
      </c>
      <c r="H1259" s="7" t="s">
        <v>808</v>
      </c>
      <c r="I1259" s="7" t="s">
        <v>44</v>
      </c>
      <c r="J1259" s="19" t="str">
        <f>IFERROR(INDEX('Employee Info'!$C$3:$E$200,MATCH(Data6[[#This Row],[Name:]],'Employee Info'!$B$3:$B$200,0),MATCH(Data6[[#This Row],[Hours Type:]],'Employee Info'!$C$2:$E$2,0)),"")</f>
        <v/>
      </c>
      <c r="K1259" s="19" t="str">
        <f>IFERROR(INDEX('Employee Info'!$C$3:$J$200,MATCH(Data6[[#This Row],[Name:]],'Employee Info'!$B$3:$B$200,0),MATCH(Data6[[#Headers],[Truck]],'Employee Info'!$C$2:$J$2,0)),"")</f>
        <v/>
      </c>
      <c r="L1259" s="19" t="str">
        <f>IFERROR(INDEX('Employee Info'!$C$3:$J$200,MATCH(Data6[[#This Row],[Name:]],'Employee Info'!$B$3:$B$200,0),MATCH(Data6[[#Headers],[Phone]],'Employee Info'!$C$2:$J$2,0)),"")</f>
        <v/>
      </c>
      <c r="M1259" s="19" t="str">
        <f>IFERROR(INDEX('Employee Info'!$C$3:$J$200,MATCH(Data6[[#This Row],[Name:]],'Employee Info'!$B$3:$B$200,0),MATCH(Data6[[#Headers],[Tech]],'Employee Info'!$C$2:$J$2,0)),"")</f>
        <v/>
      </c>
      <c r="N1259" s="19" t="str">
        <f>IFERROR(INDEX('Employee Info'!$C$3:$J$200,MATCH(Data6[[#This Row],[Name:]],'Employee Info'!$B$3:$B$200,0),MATCH(Data6[[#Headers],[Other]],'Employee Info'!$C$2:$J$2,0)),"")</f>
        <v/>
      </c>
      <c r="O1259" s="19">
        <f>IFERROR((Data6[[#This Row],[Hours:]]*SUM(Data6[[#This Row],[Rate]:[Other]])),"")</f>
        <v>0</v>
      </c>
      <c r="P1259" s="7" t="str">
        <f>IF(Data6[[#This Row],[WO'#:]]="","Riley #","WO#")</f>
        <v>WO#</v>
      </c>
      <c r="Q1259" s="7">
        <f>IFERROR(WEEKNUM(Data6[[#This Row],[Date:]]),"")</f>
        <v>28</v>
      </c>
      <c r="R1259" s="6">
        <f t="shared" si="57"/>
        <v>45480</v>
      </c>
      <c r="S1259" s="6">
        <f>Data6[[#This Row],[Week Start]]+7</f>
        <v>45487</v>
      </c>
      <c r="T1259" s="7" t="str">
        <f t="shared" si="58"/>
        <v>7/7/2024 - 7/14/2024</v>
      </c>
      <c r="U1259" s="7" t="str">
        <f t="shared" si="59"/>
        <v>Time Card</v>
      </c>
      <c r="V1259" s="8" t="str">
        <f>RIGHT(TEXT(Data6[[#This Row],[Date:]],"mmddyyyy"),4)</f>
        <v>2024</v>
      </c>
      <c r="W1259" s="8" t="str">
        <f>MID(TEXT(Data6[[#This Row],[Date:]],"mmddyyyy"),3,2)</f>
        <v>08</v>
      </c>
      <c r="X1259" s="8" t="str">
        <f>LEFT(TEXT(Data6[[#This Row],[Date:]],"mmddyyyy"),2)</f>
        <v>07</v>
      </c>
      <c r="Y1259" s="6">
        <f>DATE(Data6[[#This Row],[Year]],Data6[[#This Row],[Month]],Data6[[#This Row],[Day]])</f>
        <v>45481</v>
      </c>
    </row>
    <row r="1260" spans="1:25">
      <c r="A1260" s="5">
        <v>45486.469965277778</v>
      </c>
      <c r="B1260" s="7" t="s">
        <v>66</v>
      </c>
      <c r="C1260" s="6" t="s">
        <v>932</v>
      </c>
      <c r="D1260" s="7" t="s">
        <v>1877</v>
      </c>
      <c r="E1260" s="8">
        <v>1</v>
      </c>
      <c r="F1260" s="7">
        <v>20028</v>
      </c>
      <c r="G1260" s="7" t="s">
        <v>68</v>
      </c>
      <c r="H1260" s="7" t="s">
        <v>756</v>
      </c>
      <c r="I1260" s="7" t="s">
        <v>45</v>
      </c>
      <c r="J1260" s="19" t="str">
        <f>IFERROR(INDEX('Employee Info'!$C$3:$E$200,MATCH(Data6[[#This Row],[Name:]],'Employee Info'!$B$3:$B$200,0),MATCH(Data6[[#This Row],[Hours Type:]],'Employee Info'!$C$2:$E$2,0)),"")</f>
        <v/>
      </c>
      <c r="K1260" s="19" t="str">
        <f>IFERROR(INDEX('Employee Info'!$C$3:$J$200,MATCH(Data6[[#This Row],[Name:]],'Employee Info'!$B$3:$B$200,0),MATCH(Data6[[#Headers],[Truck]],'Employee Info'!$C$2:$J$2,0)),"")</f>
        <v/>
      </c>
      <c r="L1260" s="19" t="str">
        <f>IFERROR(INDEX('Employee Info'!$C$3:$J$200,MATCH(Data6[[#This Row],[Name:]],'Employee Info'!$B$3:$B$200,0),MATCH(Data6[[#Headers],[Phone]],'Employee Info'!$C$2:$J$2,0)),"")</f>
        <v/>
      </c>
      <c r="M1260" s="19" t="str">
        <f>IFERROR(INDEX('Employee Info'!$C$3:$J$200,MATCH(Data6[[#This Row],[Name:]],'Employee Info'!$B$3:$B$200,0),MATCH(Data6[[#Headers],[Tech]],'Employee Info'!$C$2:$J$2,0)),"")</f>
        <v/>
      </c>
      <c r="N1260" s="19" t="str">
        <f>IFERROR(INDEX('Employee Info'!$C$3:$J$200,MATCH(Data6[[#This Row],[Name:]],'Employee Info'!$B$3:$B$200,0),MATCH(Data6[[#Headers],[Other]],'Employee Info'!$C$2:$J$2,0)),"")</f>
        <v/>
      </c>
      <c r="O1260" s="19">
        <f>IFERROR((Data6[[#This Row],[Hours:]]*SUM(Data6[[#This Row],[Rate]:[Other]])),"")</f>
        <v>0</v>
      </c>
      <c r="P1260" s="7" t="str">
        <f>IF(Data6[[#This Row],[WO'#:]]="","Riley #","WO#")</f>
        <v>WO#</v>
      </c>
      <c r="Q1260" s="7">
        <f>IFERROR(WEEKNUM(Data6[[#This Row],[Date:]]),"")</f>
        <v>28</v>
      </c>
      <c r="R1260" s="6">
        <f t="shared" si="57"/>
        <v>45480</v>
      </c>
      <c r="S1260" s="6">
        <f>Data6[[#This Row],[Week Start]]+7</f>
        <v>45487</v>
      </c>
      <c r="T1260" s="7" t="str">
        <f t="shared" si="58"/>
        <v>7/7/2024 - 7/14/2024</v>
      </c>
      <c r="U1260" s="7" t="str">
        <f t="shared" si="59"/>
        <v>Time Card</v>
      </c>
      <c r="V1260" s="8" t="str">
        <f>RIGHT(TEXT(Data6[[#This Row],[Date:]],"mmddyyyy"),4)</f>
        <v>2024</v>
      </c>
      <c r="W1260" s="8" t="str">
        <f>MID(TEXT(Data6[[#This Row],[Date:]],"mmddyyyy"),3,2)</f>
        <v>09</v>
      </c>
      <c r="X1260" s="8" t="str">
        <f>LEFT(TEXT(Data6[[#This Row],[Date:]],"mmddyyyy"),2)</f>
        <v>07</v>
      </c>
      <c r="Y1260" s="6">
        <f>DATE(Data6[[#This Row],[Year]],Data6[[#This Row],[Month]],Data6[[#This Row],[Day]])</f>
        <v>45482</v>
      </c>
    </row>
    <row r="1261" spans="1:25">
      <c r="A1261" s="5">
        <v>45485.528449652775</v>
      </c>
      <c r="B1261" s="7" t="s">
        <v>66</v>
      </c>
      <c r="C1261" s="6" t="s">
        <v>932</v>
      </c>
      <c r="D1261" s="7" t="s">
        <v>1867</v>
      </c>
      <c r="E1261" s="8">
        <v>8</v>
      </c>
      <c r="F1261" s="7">
        <v>6984733</v>
      </c>
      <c r="G1261" s="7" t="s">
        <v>68</v>
      </c>
      <c r="H1261" s="7" t="s">
        <v>756</v>
      </c>
      <c r="I1261" s="7" t="s">
        <v>44</v>
      </c>
      <c r="J1261" s="19" t="str">
        <f>IFERROR(INDEX('Employee Info'!$C$3:$E$200,MATCH(Data6[[#This Row],[Name:]],'Employee Info'!$B$3:$B$200,0),MATCH(Data6[[#This Row],[Hours Type:]],'Employee Info'!$C$2:$E$2,0)),"")</f>
        <v/>
      </c>
      <c r="K1261" s="19" t="str">
        <f>IFERROR(INDEX('Employee Info'!$C$3:$J$200,MATCH(Data6[[#This Row],[Name:]],'Employee Info'!$B$3:$B$200,0),MATCH(Data6[[#Headers],[Truck]],'Employee Info'!$C$2:$J$2,0)),"")</f>
        <v/>
      </c>
      <c r="L1261" s="19" t="str">
        <f>IFERROR(INDEX('Employee Info'!$C$3:$J$200,MATCH(Data6[[#This Row],[Name:]],'Employee Info'!$B$3:$B$200,0),MATCH(Data6[[#Headers],[Phone]],'Employee Info'!$C$2:$J$2,0)),"")</f>
        <v/>
      </c>
      <c r="M1261" s="19" t="str">
        <f>IFERROR(INDEX('Employee Info'!$C$3:$J$200,MATCH(Data6[[#This Row],[Name:]],'Employee Info'!$B$3:$B$200,0),MATCH(Data6[[#Headers],[Tech]],'Employee Info'!$C$2:$J$2,0)),"")</f>
        <v/>
      </c>
      <c r="N1261" s="19" t="str">
        <f>IFERROR(INDEX('Employee Info'!$C$3:$J$200,MATCH(Data6[[#This Row],[Name:]],'Employee Info'!$B$3:$B$200,0),MATCH(Data6[[#Headers],[Other]],'Employee Info'!$C$2:$J$2,0)),"")</f>
        <v/>
      </c>
      <c r="O1261" s="19">
        <f>IFERROR((Data6[[#This Row],[Hours:]]*SUM(Data6[[#This Row],[Rate]:[Other]])),"")</f>
        <v>0</v>
      </c>
      <c r="P1261" s="7" t="str">
        <f>IF(Data6[[#This Row],[WO'#:]]="","Riley #","WO#")</f>
        <v>WO#</v>
      </c>
      <c r="Q1261" s="7">
        <f>IFERROR(WEEKNUM(Data6[[#This Row],[Date:]]),"")</f>
        <v>28</v>
      </c>
      <c r="R1261" s="6">
        <f t="shared" si="57"/>
        <v>45480</v>
      </c>
      <c r="S1261" s="6">
        <f>Data6[[#This Row],[Week Start]]+7</f>
        <v>45487</v>
      </c>
      <c r="T1261" s="7" t="str">
        <f t="shared" si="58"/>
        <v>7/7/2024 - 7/14/2024</v>
      </c>
      <c r="U1261" s="7" t="str">
        <f t="shared" si="59"/>
        <v>Time Card</v>
      </c>
      <c r="V1261" s="8" t="str">
        <f>RIGHT(TEXT(Data6[[#This Row],[Date:]],"mmddyyyy"),4)</f>
        <v>2024</v>
      </c>
      <c r="W1261" s="8" t="str">
        <f>MID(TEXT(Data6[[#This Row],[Date:]],"mmddyyyy"),3,2)</f>
        <v>09</v>
      </c>
      <c r="X1261" s="8" t="str">
        <f>LEFT(TEXT(Data6[[#This Row],[Date:]],"mmddyyyy"),2)</f>
        <v>07</v>
      </c>
      <c r="Y1261" s="6">
        <f>DATE(Data6[[#This Row],[Year]],Data6[[#This Row],[Month]],Data6[[#This Row],[Day]])</f>
        <v>45482</v>
      </c>
    </row>
    <row r="1262" spans="1:25">
      <c r="A1262" s="5">
        <v>45517.488195254627</v>
      </c>
      <c r="B1262" s="7" t="s">
        <v>76</v>
      </c>
      <c r="C1262" s="6" t="s">
        <v>932</v>
      </c>
      <c r="D1262" s="7" t="s">
        <v>156</v>
      </c>
      <c r="E1262" s="8">
        <v>1</v>
      </c>
      <c r="F1262" s="7">
        <v>6984733</v>
      </c>
      <c r="G1262" s="7" t="s">
        <v>68</v>
      </c>
      <c r="H1262" s="7" t="s">
        <v>756</v>
      </c>
      <c r="I1262" s="7" t="s">
        <v>44</v>
      </c>
      <c r="J1262" s="19" t="str">
        <f>IFERROR(INDEX('Employee Info'!$C$3:$E$200,MATCH(Data6[[#This Row],[Name:]],'Employee Info'!$B$3:$B$200,0),MATCH(Data6[[#This Row],[Hours Type:]],'Employee Info'!$C$2:$E$2,0)),"")</f>
        <v/>
      </c>
      <c r="K1262" s="19" t="str">
        <f>IFERROR(INDEX('Employee Info'!$C$3:$J$200,MATCH(Data6[[#This Row],[Name:]],'Employee Info'!$B$3:$B$200,0),MATCH(Data6[[#Headers],[Truck]],'Employee Info'!$C$2:$J$2,0)),"")</f>
        <v/>
      </c>
      <c r="L1262" s="19" t="str">
        <f>IFERROR(INDEX('Employee Info'!$C$3:$J$200,MATCH(Data6[[#This Row],[Name:]],'Employee Info'!$B$3:$B$200,0),MATCH(Data6[[#Headers],[Phone]],'Employee Info'!$C$2:$J$2,0)),"")</f>
        <v/>
      </c>
      <c r="M1262" s="19" t="str">
        <f>IFERROR(INDEX('Employee Info'!$C$3:$J$200,MATCH(Data6[[#This Row],[Name:]],'Employee Info'!$B$3:$B$200,0),MATCH(Data6[[#Headers],[Tech]],'Employee Info'!$C$2:$J$2,0)),"")</f>
        <v/>
      </c>
      <c r="N1262" s="19" t="str">
        <f>IFERROR(INDEX('Employee Info'!$C$3:$J$200,MATCH(Data6[[#This Row],[Name:]],'Employee Info'!$B$3:$B$200,0),MATCH(Data6[[#Headers],[Other]],'Employee Info'!$C$2:$J$2,0)),"")</f>
        <v/>
      </c>
      <c r="O1262" s="19">
        <f>IFERROR((Data6[[#This Row],[Hours:]]*SUM(Data6[[#This Row],[Rate]:[Other]])),"")</f>
        <v>0</v>
      </c>
      <c r="P1262" s="7" t="str">
        <f>IF(Data6[[#This Row],[WO'#:]]="","Riley #","WO#")</f>
        <v>WO#</v>
      </c>
      <c r="Q1262" s="7">
        <f>IFERROR(WEEKNUM(Data6[[#This Row],[Date:]]),"")</f>
        <v>28</v>
      </c>
      <c r="R1262" s="6">
        <f t="shared" si="57"/>
        <v>45480</v>
      </c>
      <c r="S1262" s="6">
        <f>Data6[[#This Row],[Week Start]]+7</f>
        <v>45487</v>
      </c>
      <c r="T1262" s="7" t="str">
        <f t="shared" si="58"/>
        <v>7/7/2024 - 7/14/2024</v>
      </c>
      <c r="U1262" s="7" t="str">
        <f t="shared" si="59"/>
        <v>Time Card</v>
      </c>
      <c r="V1262" s="8" t="str">
        <f>RIGHT(TEXT(Data6[[#This Row],[Date:]],"mmddyyyy"),4)</f>
        <v>2024</v>
      </c>
      <c r="W1262" s="8" t="str">
        <f>MID(TEXT(Data6[[#This Row],[Date:]],"mmddyyyy"),3,2)</f>
        <v>09</v>
      </c>
      <c r="X1262" s="8" t="str">
        <f>LEFT(TEXT(Data6[[#This Row],[Date:]],"mmddyyyy"),2)</f>
        <v>07</v>
      </c>
      <c r="Y1262" s="6">
        <f>DATE(Data6[[#This Row],[Year]],Data6[[#This Row],[Month]],Data6[[#This Row],[Day]])</f>
        <v>45482</v>
      </c>
    </row>
    <row r="1263" spans="1:25">
      <c r="A1263" s="5">
        <v>45482.583339236109</v>
      </c>
      <c r="B1263" s="7" t="s">
        <v>35</v>
      </c>
      <c r="C1263" s="6" t="s">
        <v>932</v>
      </c>
      <c r="D1263" s="7" t="s">
        <v>648</v>
      </c>
      <c r="E1263" s="8">
        <v>8</v>
      </c>
      <c r="F1263" s="7" t="s">
        <v>68</v>
      </c>
      <c r="G1263" s="7" t="s">
        <v>68</v>
      </c>
      <c r="H1263" s="7" t="s">
        <v>649</v>
      </c>
      <c r="I1263" s="7" t="s">
        <v>44</v>
      </c>
      <c r="J1263" s="19" t="str">
        <f>IFERROR(INDEX('Employee Info'!$C$3:$E$200,MATCH(Data6[[#This Row],[Name:]],'Employee Info'!$B$3:$B$200,0),MATCH(Data6[[#This Row],[Hours Type:]],'Employee Info'!$C$2:$E$2,0)),"")</f>
        <v/>
      </c>
      <c r="K1263" s="19" t="str">
        <f>IFERROR(INDEX('Employee Info'!$C$3:$J$200,MATCH(Data6[[#This Row],[Name:]],'Employee Info'!$B$3:$B$200,0),MATCH(Data6[[#Headers],[Truck]],'Employee Info'!$C$2:$J$2,0)),"")</f>
        <v/>
      </c>
      <c r="L1263" s="19" t="str">
        <f>IFERROR(INDEX('Employee Info'!$C$3:$J$200,MATCH(Data6[[#This Row],[Name:]],'Employee Info'!$B$3:$B$200,0),MATCH(Data6[[#Headers],[Phone]],'Employee Info'!$C$2:$J$2,0)),"")</f>
        <v/>
      </c>
      <c r="M1263" s="19" t="str">
        <f>IFERROR(INDEX('Employee Info'!$C$3:$J$200,MATCH(Data6[[#This Row],[Name:]],'Employee Info'!$B$3:$B$200,0),MATCH(Data6[[#Headers],[Tech]],'Employee Info'!$C$2:$J$2,0)),"")</f>
        <v/>
      </c>
      <c r="N1263" s="19" t="str">
        <f>IFERROR(INDEX('Employee Info'!$C$3:$J$200,MATCH(Data6[[#This Row],[Name:]],'Employee Info'!$B$3:$B$200,0),MATCH(Data6[[#Headers],[Other]],'Employee Info'!$C$2:$J$2,0)),"")</f>
        <v/>
      </c>
      <c r="O1263" s="19">
        <f>IFERROR((Data6[[#This Row],[Hours:]]*SUM(Data6[[#This Row],[Rate]:[Other]])),"")</f>
        <v>0</v>
      </c>
      <c r="P1263" s="7" t="str">
        <f>IF(Data6[[#This Row],[WO'#:]]="","Riley #","WO#")</f>
        <v>Riley #</v>
      </c>
      <c r="Q1263" s="7">
        <f>IFERROR(WEEKNUM(Data6[[#This Row],[Date:]]),"")</f>
        <v>28</v>
      </c>
      <c r="R1263" s="6">
        <f t="shared" si="57"/>
        <v>45480</v>
      </c>
      <c r="S1263" s="6">
        <f>Data6[[#This Row],[Week Start]]+7</f>
        <v>45487</v>
      </c>
      <c r="T1263" s="7" t="str">
        <f t="shared" si="58"/>
        <v>7/7/2024 - 7/14/2024</v>
      </c>
      <c r="U1263" s="7" t="str">
        <f t="shared" si="59"/>
        <v>Time Card</v>
      </c>
      <c r="V1263" s="8" t="str">
        <f>RIGHT(TEXT(Data6[[#This Row],[Date:]],"mmddyyyy"),4)</f>
        <v>2024</v>
      </c>
      <c r="W1263" s="8" t="str">
        <f>MID(TEXT(Data6[[#This Row],[Date:]],"mmddyyyy"),3,2)</f>
        <v>09</v>
      </c>
      <c r="X1263" s="8" t="str">
        <f>LEFT(TEXT(Data6[[#This Row],[Date:]],"mmddyyyy"),2)</f>
        <v>07</v>
      </c>
      <c r="Y1263" s="6">
        <f>DATE(Data6[[#This Row],[Year]],Data6[[#This Row],[Month]],Data6[[#This Row],[Day]])</f>
        <v>45482</v>
      </c>
    </row>
    <row r="1264" spans="1:25">
      <c r="A1264" s="5">
        <v>45482.583415046298</v>
      </c>
      <c r="B1264" s="7" t="s">
        <v>23</v>
      </c>
      <c r="C1264" s="6" t="s">
        <v>932</v>
      </c>
      <c r="D1264" s="7" t="s">
        <v>648</v>
      </c>
      <c r="E1264" s="8">
        <v>8</v>
      </c>
      <c r="F1264" s="7" t="s">
        <v>68</v>
      </c>
      <c r="G1264" s="7" t="s">
        <v>68</v>
      </c>
      <c r="H1264" s="7" t="s">
        <v>649</v>
      </c>
      <c r="I1264" s="7" t="s">
        <v>44</v>
      </c>
      <c r="J1264" s="19" t="str">
        <f>IFERROR(INDEX('Employee Info'!$C$3:$E$200,MATCH(Data6[[#This Row],[Name:]],'Employee Info'!$B$3:$B$200,0),MATCH(Data6[[#This Row],[Hours Type:]],'Employee Info'!$C$2:$E$2,0)),"")</f>
        <v/>
      </c>
      <c r="K1264" s="19" t="str">
        <f>IFERROR(INDEX('Employee Info'!$C$3:$J$200,MATCH(Data6[[#This Row],[Name:]],'Employee Info'!$B$3:$B$200,0),MATCH(Data6[[#Headers],[Truck]],'Employee Info'!$C$2:$J$2,0)),"")</f>
        <v/>
      </c>
      <c r="L1264" s="19" t="str">
        <f>IFERROR(INDEX('Employee Info'!$C$3:$J$200,MATCH(Data6[[#This Row],[Name:]],'Employee Info'!$B$3:$B$200,0),MATCH(Data6[[#Headers],[Phone]],'Employee Info'!$C$2:$J$2,0)),"")</f>
        <v/>
      </c>
      <c r="M1264" s="19" t="str">
        <f>IFERROR(INDEX('Employee Info'!$C$3:$J$200,MATCH(Data6[[#This Row],[Name:]],'Employee Info'!$B$3:$B$200,0),MATCH(Data6[[#Headers],[Tech]],'Employee Info'!$C$2:$J$2,0)),"")</f>
        <v/>
      </c>
      <c r="N1264" s="19" t="str">
        <f>IFERROR(INDEX('Employee Info'!$C$3:$J$200,MATCH(Data6[[#This Row],[Name:]],'Employee Info'!$B$3:$B$200,0),MATCH(Data6[[#Headers],[Other]],'Employee Info'!$C$2:$J$2,0)),"")</f>
        <v/>
      </c>
      <c r="O1264" s="19">
        <f>IFERROR((Data6[[#This Row],[Hours:]]*SUM(Data6[[#This Row],[Rate]:[Other]])),"")</f>
        <v>0</v>
      </c>
      <c r="P1264" s="7" t="str">
        <f>IF(Data6[[#This Row],[WO'#:]]="","Riley #","WO#")</f>
        <v>Riley #</v>
      </c>
      <c r="Q1264" s="7">
        <f>IFERROR(WEEKNUM(Data6[[#This Row],[Date:]]),"")</f>
        <v>28</v>
      </c>
      <c r="R1264" s="6">
        <f t="shared" si="57"/>
        <v>45480</v>
      </c>
      <c r="S1264" s="6">
        <f>Data6[[#This Row],[Week Start]]+7</f>
        <v>45487</v>
      </c>
      <c r="T1264" s="7" t="str">
        <f t="shared" si="58"/>
        <v>7/7/2024 - 7/14/2024</v>
      </c>
      <c r="U1264" s="7" t="str">
        <f t="shared" si="59"/>
        <v>Time Card</v>
      </c>
      <c r="V1264" s="8" t="str">
        <f>RIGHT(TEXT(Data6[[#This Row],[Date:]],"mmddyyyy"),4)</f>
        <v>2024</v>
      </c>
      <c r="W1264" s="8" t="str">
        <f>MID(TEXT(Data6[[#This Row],[Date:]],"mmddyyyy"),3,2)</f>
        <v>09</v>
      </c>
      <c r="X1264" s="8" t="str">
        <f>LEFT(TEXT(Data6[[#This Row],[Date:]],"mmddyyyy"),2)</f>
        <v>07</v>
      </c>
      <c r="Y1264" s="6">
        <f>DATE(Data6[[#This Row],[Year]],Data6[[#This Row],[Month]],Data6[[#This Row],[Day]])</f>
        <v>45482</v>
      </c>
    </row>
    <row r="1265" spans="1:25">
      <c r="A1265" s="5">
        <v>45482.581175347223</v>
      </c>
      <c r="B1265" s="7" t="s">
        <v>34</v>
      </c>
      <c r="C1265" s="6" t="s">
        <v>932</v>
      </c>
      <c r="D1265" s="7" t="s">
        <v>933</v>
      </c>
      <c r="E1265" s="8" t="s">
        <v>68</v>
      </c>
      <c r="F1265" s="7" t="s">
        <v>68</v>
      </c>
      <c r="G1265" s="7" t="s">
        <v>68</v>
      </c>
      <c r="H1265" s="7" t="s">
        <v>922</v>
      </c>
      <c r="I1265" s="7" t="s">
        <v>44</v>
      </c>
      <c r="J1265" s="19" t="str">
        <f>IFERROR(INDEX('Employee Info'!$C$3:$E$200,MATCH(Data6[[#This Row],[Name:]],'Employee Info'!$B$3:$B$200,0),MATCH(Data6[[#This Row],[Hours Type:]],'Employee Info'!$C$2:$E$2,0)),"")</f>
        <v/>
      </c>
      <c r="K1265" s="19" t="str">
        <f>IFERROR(INDEX('Employee Info'!$C$3:$J$200,MATCH(Data6[[#This Row],[Name:]],'Employee Info'!$B$3:$B$200,0),MATCH(Data6[[#Headers],[Truck]],'Employee Info'!$C$2:$J$2,0)),"")</f>
        <v/>
      </c>
      <c r="L1265" s="19" t="str">
        <f>IFERROR(INDEX('Employee Info'!$C$3:$J$200,MATCH(Data6[[#This Row],[Name:]],'Employee Info'!$B$3:$B$200,0),MATCH(Data6[[#Headers],[Phone]],'Employee Info'!$C$2:$J$2,0)),"")</f>
        <v/>
      </c>
      <c r="M1265" s="19" t="str">
        <f>IFERROR(INDEX('Employee Info'!$C$3:$J$200,MATCH(Data6[[#This Row],[Name:]],'Employee Info'!$B$3:$B$200,0),MATCH(Data6[[#Headers],[Tech]],'Employee Info'!$C$2:$J$2,0)),"")</f>
        <v/>
      </c>
      <c r="N1265" s="19" t="str">
        <f>IFERROR(INDEX('Employee Info'!$C$3:$J$200,MATCH(Data6[[#This Row],[Name:]],'Employee Info'!$B$3:$B$200,0),MATCH(Data6[[#Headers],[Other]],'Employee Info'!$C$2:$J$2,0)),"")</f>
        <v/>
      </c>
      <c r="O1265" s="19" t="str">
        <f>IFERROR((Data6[[#This Row],[Hours:]]*SUM(Data6[[#This Row],[Rate]:[Other]])),"")</f>
        <v/>
      </c>
      <c r="P1265" s="7" t="str">
        <f>IF(Data6[[#This Row],[WO'#:]]="","Riley #","WO#")</f>
        <v>Riley #</v>
      </c>
      <c r="Q1265" s="7">
        <f>IFERROR(WEEKNUM(Data6[[#This Row],[Date:]]),"")</f>
        <v>28</v>
      </c>
      <c r="R1265" s="6">
        <f t="shared" si="57"/>
        <v>45480</v>
      </c>
      <c r="S1265" s="6">
        <f>Data6[[#This Row],[Week Start]]+7</f>
        <v>45487</v>
      </c>
      <c r="T1265" s="7" t="str">
        <f t="shared" si="58"/>
        <v>7/7/2024 - 7/14/2024</v>
      </c>
      <c r="U1265" s="7" t="str">
        <f t="shared" si="59"/>
        <v>Time Card</v>
      </c>
      <c r="V1265" s="8" t="str">
        <f>RIGHT(TEXT(Data6[[#This Row],[Date:]],"mmddyyyy"),4)</f>
        <v>2024</v>
      </c>
      <c r="W1265" s="8" t="str">
        <f>MID(TEXT(Data6[[#This Row],[Date:]],"mmddyyyy"),3,2)</f>
        <v>09</v>
      </c>
      <c r="X1265" s="8" t="str">
        <f>LEFT(TEXT(Data6[[#This Row],[Date:]],"mmddyyyy"),2)</f>
        <v>07</v>
      </c>
      <c r="Y1265" s="6">
        <f>DATE(Data6[[#This Row],[Year]],Data6[[#This Row],[Month]],Data6[[#This Row],[Day]])</f>
        <v>45482</v>
      </c>
    </row>
    <row r="1266" spans="1:25">
      <c r="A1266" s="5">
        <v>45482.581564583335</v>
      </c>
      <c r="B1266" s="7" t="s">
        <v>31</v>
      </c>
      <c r="C1266" s="6" t="s">
        <v>932</v>
      </c>
      <c r="D1266" s="7" t="s">
        <v>933</v>
      </c>
      <c r="E1266" s="8">
        <v>8</v>
      </c>
      <c r="F1266" s="7" t="s">
        <v>68</v>
      </c>
      <c r="G1266" s="7" t="s">
        <v>68</v>
      </c>
      <c r="H1266" s="7" t="s">
        <v>922</v>
      </c>
      <c r="I1266" s="7" t="s">
        <v>44</v>
      </c>
      <c r="J1266" s="19" t="str">
        <f>IFERROR(INDEX('Employee Info'!$C$3:$E$200,MATCH(Data6[[#This Row],[Name:]],'Employee Info'!$B$3:$B$200,0),MATCH(Data6[[#This Row],[Hours Type:]],'Employee Info'!$C$2:$E$2,0)),"")</f>
        <v/>
      </c>
      <c r="K1266" s="19" t="str">
        <f>IFERROR(INDEX('Employee Info'!$C$3:$J$200,MATCH(Data6[[#This Row],[Name:]],'Employee Info'!$B$3:$B$200,0),MATCH(Data6[[#Headers],[Truck]],'Employee Info'!$C$2:$J$2,0)),"")</f>
        <v/>
      </c>
      <c r="L1266" s="19" t="str">
        <f>IFERROR(INDEX('Employee Info'!$C$3:$J$200,MATCH(Data6[[#This Row],[Name:]],'Employee Info'!$B$3:$B$200,0),MATCH(Data6[[#Headers],[Phone]],'Employee Info'!$C$2:$J$2,0)),"")</f>
        <v/>
      </c>
      <c r="M1266" s="19" t="str">
        <f>IFERROR(INDEX('Employee Info'!$C$3:$J$200,MATCH(Data6[[#This Row],[Name:]],'Employee Info'!$B$3:$B$200,0),MATCH(Data6[[#Headers],[Tech]],'Employee Info'!$C$2:$J$2,0)),"")</f>
        <v/>
      </c>
      <c r="N1266" s="19" t="str">
        <f>IFERROR(INDEX('Employee Info'!$C$3:$J$200,MATCH(Data6[[#This Row],[Name:]],'Employee Info'!$B$3:$B$200,0),MATCH(Data6[[#Headers],[Other]],'Employee Info'!$C$2:$J$2,0)),"")</f>
        <v/>
      </c>
      <c r="O1266" s="19">
        <f>IFERROR((Data6[[#This Row],[Hours:]]*SUM(Data6[[#This Row],[Rate]:[Other]])),"")</f>
        <v>0</v>
      </c>
      <c r="P1266" s="7" t="str">
        <f>IF(Data6[[#This Row],[WO'#:]]="","Riley #","WO#")</f>
        <v>Riley #</v>
      </c>
      <c r="Q1266" s="7">
        <f>IFERROR(WEEKNUM(Data6[[#This Row],[Date:]]),"")</f>
        <v>28</v>
      </c>
      <c r="R1266" s="6">
        <f t="shared" si="57"/>
        <v>45480</v>
      </c>
      <c r="S1266" s="6">
        <f>Data6[[#This Row],[Week Start]]+7</f>
        <v>45487</v>
      </c>
      <c r="T1266" s="7" t="str">
        <f t="shared" si="58"/>
        <v>7/7/2024 - 7/14/2024</v>
      </c>
      <c r="U1266" s="7" t="str">
        <f t="shared" si="59"/>
        <v>Time Card</v>
      </c>
      <c r="V1266" s="8" t="str">
        <f>RIGHT(TEXT(Data6[[#This Row],[Date:]],"mmddyyyy"),4)</f>
        <v>2024</v>
      </c>
      <c r="W1266" s="8" t="str">
        <f>MID(TEXT(Data6[[#This Row],[Date:]],"mmddyyyy"),3,2)</f>
        <v>09</v>
      </c>
      <c r="X1266" s="8" t="str">
        <f>LEFT(TEXT(Data6[[#This Row],[Date:]],"mmddyyyy"),2)</f>
        <v>07</v>
      </c>
      <c r="Y1266" s="6">
        <f>DATE(Data6[[#This Row],[Year]],Data6[[#This Row],[Month]],Data6[[#This Row],[Day]])</f>
        <v>45482</v>
      </c>
    </row>
    <row r="1267" spans="1:25">
      <c r="A1267" s="5">
        <v>45482.581653703703</v>
      </c>
      <c r="B1267" s="7" t="s">
        <v>34</v>
      </c>
      <c r="C1267" s="6" t="s">
        <v>932</v>
      </c>
      <c r="D1267" s="7" t="s">
        <v>933</v>
      </c>
      <c r="E1267" s="8">
        <v>8</v>
      </c>
      <c r="F1267" s="7" t="s">
        <v>68</v>
      </c>
      <c r="G1267" s="7" t="s">
        <v>68</v>
      </c>
      <c r="H1267" s="7" t="s">
        <v>922</v>
      </c>
      <c r="I1267" s="7" t="s">
        <v>44</v>
      </c>
      <c r="J1267" s="19" t="str">
        <f>IFERROR(INDEX('Employee Info'!$C$3:$E$200,MATCH(Data6[[#This Row],[Name:]],'Employee Info'!$B$3:$B$200,0),MATCH(Data6[[#This Row],[Hours Type:]],'Employee Info'!$C$2:$E$2,0)),"")</f>
        <v/>
      </c>
      <c r="K1267" s="19" t="str">
        <f>IFERROR(INDEX('Employee Info'!$C$3:$J$200,MATCH(Data6[[#This Row],[Name:]],'Employee Info'!$B$3:$B$200,0),MATCH(Data6[[#Headers],[Truck]],'Employee Info'!$C$2:$J$2,0)),"")</f>
        <v/>
      </c>
      <c r="L1267" s="19" t="str">
        <f>IFERROR(INDEX('Employee Info'!$C$3:$J$200,MATCH(Data6[[#This Row],[Name:]],'Employee Info'!$B$3:$B$200,0),MATCH(Data6[[#Headers],[Phone]],'Employee Info'!$C$2:$J$2,0)),"")</f>
        <v/>
      </c>
      <c r="M1267" s="19" t="str">
        <f>IFERROR(INDEX('Employee Info'!$C$3:$J$200,MATCH(Data6[[#This Row],[Name:]],'Employee Info'!$B$3:$B$200,0),MATCH(Data6[[#Headers],[Tech]],'Employee Info'!$C$2:$J$2,0)),"")</f>
        <v/>
      </c>
      <c r="N1267" s="19" t="str">
        <f>IFERROR(INDEX('Employee Info'!$C$3:$J$200,MATCH(Data6[[#This Row],[Name:]],'Employee Info'!$B$3:$B$200,0),MATCH(Data6[[#Headers],[Other]],'Employee Info'!$C$2:$J$2,0)),"")</f>
        <v/>
      </c>
      <c r="O1267" s="19">
        <f>IFERROR((Data6[[#This Row],[Hours:]]*SUM(Data6[[#This Row],[Rate]:[Other]])),"")</f>
        <v>0</v>
      </c>
      <c r="P1267" s="7" t="str">
        <f>IF(Data6[[#This Row],[WO'#:]]="","Riley #","WO#")</f>
        <v>Riley #</v>
      </c>
      <c r="Q1267" s="7">
        <f>IFERROR(WEEKNUM(Data6[[#This Row],[Date:]]),"")</f>
        <v>28</v>
      </c>
      <c r="R1267" s="6">
        <f t="shared" si="57"/>
        <v>45480</v>
      </c>
      <c r="S1267" s="6">
        <f>Data6[[#This Row],[Week Start]]+7</f>
        <v>45487</v>
      </c>
      <c r="T1267" s="7" t="str">
        <f t="shared" si="58"/>
        <v>7/7/2024 - 7/14/2024</v>
      </c>
      <c r="U1267" s="7" t="str">
        <f t="shared" si="59"/>
        <v>Time Card</v>
      </c>
      <c r="V1267" s="8" t="str">
        <f>RIGHT(TEXT(Data6[[#This Row],[Date:]],"mmddyyyy"),4)</f>
        <v>2024</v>
      </c>
      <c r="W1267" s="8" t="str">
        <f>MID(TEXT(Data6[[#This Row],[Date:]],"mmddyyyy"),3,2)</f>
        <v>09</v>
      </c>
      <c r="X1267" s="8" t="str">
        <f>LEFT(TEXT(Data6[[#This Row],[Date:]],"mmddyyyy"),2)</f>
        <v>07</v>
      </c>
      <c r="Y1267" s="6">
        <f>DATE(Data6[[#This Row],[Year]],Data6[[#This Row],[Month]],Data6[[#This Row],[Day]])</f>
        <v>45482</v>
      </c>
    </row>
    <row r="1268" spans="1:25">
      <c r="A1268" s="5">
        <v>45485.530944212966</v>
      </c>
      <c r="B1268" s="7" t="s">
        <v>66</v>
      </c>
      <c r="C1268" s="6" t="s">
        <v>935</v>
      </c>
      <c r="D1268" s="7" t="s">
        <v>1868</v>
      </c>
      <c r="E1268" s="8">
        <v>8</v>
      </c>
      <c r="F1268" s="7">
        <v>6984733</v>
      </c>
      <c r="G1268" s="7" t="s">
        <v>68</v>
      </c>
      <c r="H1268" s="7" t="s">
        <v>756</v>
      </c>
      <c r="I1268" s="7" t="s">
        <v>44</v>
      </c>
      <c r="J1268" s="19" t="str">
        <f>IFERROR(INDEX('Employee Info'!$C$3:$E$200,MATCH(Data6[[#This Row],[Name:]],'Employee Info'!$B$3:$B$200,0),MATCH(Data6[[#This Row],[Hours Type:]],'Employee Info'!$C$2:$E$2,0)),"")</f>
        <v/>
      </c>
      <c r="K1268" s="19" t="str">
        <f>IFERROR(INDEX('Employee Info'!$C$3:$J$200,MATCH(Data6[[#This Row],[Name:]],'Employee Info'!$B$3:$B$200,0),MATCH(Data6[[#Headers],[Truck]],'Employee Info'!$C$2:$J$2,0)),"")</f>
        <v/>
      </c>
      <c r="L1268" s="19" t="str">
        <f>IFERROR(INDEX('Employee Info'!$C$3:$J$200,MATCH(Data6[[#This Row],[Name:]],'Employee Info'!$B$3:$B$200,0),MATCH(Data6[[#Headers],[Phone]],'Employee Info'!$C$2:$J$2,0)),"")</f>
        <v/>
      </c>
      <c r="M1268" s="19" t="str">
        <f>IFERROR(INDEX('Employee Info'!$C$3:$J$200,MATCH(Data6[[#This Row],[Name:]],'Employee Info'!$B$3:$B$200,0),MATCH(Data6[[#Headers],[Tech]],'Employee Info'!$C$2:$J$2,0)),"")</f>
        <v/>
      </c>
      <c r="N1268" s="19" t="str">
        <f>IFERROR(INDEX('Employee Info'!$C$3:$J$200,MATCH(Data6[[#This Row],[Name:]],'Employee Info'!$B$3:$B$200,0),MATCH(Data6[[#Headers],[Other]],'Employee Info'!$C$2:$J$2,0)),"")</f>
        <v/>
      </c>
      <c r="O1268" s="19">
        <f>IFERROR((Data6[[#This Row],[Hours:]]*SUM(Data6[[#This Row],[Rate]:[Other]])),"")</f>
        <v>0</v>
      </c>
      <c r="P1268" s="7" t="str">
        <f>IF(Data6[[#This Row],[WO'#:]]="","Riley #","WO#")</f>
        <v>WO#</v>
      </c>
      <c r="Q1268" s="7">
        <f>IFERROR(WEEKNUM(Data6[[#This Row],[Date:]]),"")</f>
        <v>28</v>
      </c>
      <c r="R1268" s="6">
        <f t="shared" si="57"/>
        <v>45480</v>
      </c>
      <c r="S1268" s="6">
        <f>Data6[[#This Row],[Week Start]]+7</f>
        <v>45487</v>
      </c>
      <c r="T1268" s="7" t="str">
        <f t="shared" si="58"/>
        <v>7/7/2024 - 7/14/2024</v>
      </c>
      <c r="U1268" s="7" t="str">
        <f t="shared" si="59"/>
        <v>Time Card</v>
      </c>
      <c r="V1268" s="8" t="str">
        <f>RIGHT(TEXT(Data6[[#This Row],[Date:]],"mmddyyyy"),4)</f>
        <v>2024</v>
      </c>
      <c r="W1268" s="8" t="str">
        <f>MID(TEXT(Data6[[#This Row],[Date:]],"mmddyyyy"),3,2)</f>
        <v>10</v>
      </c>
      <c r="X1268" s="8" t="str">
        <f>LEFT(TEXT(Data6[[#This Row],[Date:]],"mmddyyyy"),2)</f>
        <v>07</v>
      </c>
      <c r="Y1268" s="6">
        <f>DATE(Data6[[#This Row],[Year]],Data6[[#This Row],[Month]],Data6[[#This Row],[Day]])</f>
        <v>45483</v>
      </c>
    </row>
    <row r="1269" spans="1:25">
      <c r="A1269" s="5">
        <v>45517.48835</v>
      </c>
      <c r="B1269" s="7" t="s">
        <v>76</v>
      </c>
      <c r="C1269" s="6" t="s">
        <v>935</v>
      </c>
      <c r="D1269" s="7" t="s">
        <v>156</v>
      </c>
      <c r="E1269" s="8">
        <v>1</v>
      </c>
      <c r="F1269" s="7">
        <v>6984733</v>
      </c>
      <c r="G1269" s="7" t="s">
        <v>68</v>
      </c>
      <c r="H1269" s="7" t="s">
        <v>756</v>
      </c>
      <c r="I1269" s="7" t="s">
        <v>44</v>
      </c>
      <c r="J1269" s="19" t="str">
        <f>IFERROR(INDEX('Employee Info'!$C$3:$E$200,MATCH(Data6[[#This Row],[Name:]],'Employee Info'!$B$3:$B$200,0),MATCH(Data6[[#This Row],[Hours Type:]],'Employee Info'!$C$2:$E$2,0)),"")</f>
        <v/>
      </c>
      <c r="K1269" s="19" t="str">
        <f>IFERROR(INDEX('Employee Info'!$C$3:$J$200,MATCH(Data6[[#This Row],[Name:]],'Employee Info'!$B$3:$B$200,0),MATCH(Data6[[#Headers],[Truck]],'Employee Info'!$C$2:$J$2,0)),"")</f>
        <v/>
      </c>
      <c r="L1269" s="19" t="str">
        <f>IFERROR(INDEX('Employee Info'!$C$3:$J$200,MATCH(Data6[[#This Row],[Name:]],'Employee Info'!$B$3:$B$200,0),MATCH(Data6[[#Headers],[Phone]],'Employee Info'!$C$2:$J$2,0)),"")</f>
        <v/>
      </c>
      <c r="M1269" s="19" t="str">
        <f>IFERROR(INDEX('Employee Info'!$C$3:$J$200,MATCH(Data6[[#This Row],[Name:]],'Employee Info'!$B$3:$B$200,0),MATCH(Data6[[#Headers],[Tech]],'Employee Info'!$C$2:$J$2,0)),"")</f>
        <v/>
      </c>
      <c r="N1269" s="19" t="str">
        <f>IFERROR(INDEX('Employee Info'!$C$3:$J$200,MATCH(Data6[[#This Row],[Name:]],'Employee Info'!$B$3:$B$200,0),MATCH(Data6[[#Headers],[Other]],'Employee Info'!$C$2:$J$2,0)),"")</f>
        <v/>
      </c>
      <c r="O1269" s="19">
        <f>IFERROR((Data6[[#This Row],[Hours:]]*SUM(Data6[[#This Row],[Rate]:[Other]])),"")</f>
        <v>0</v>
      </c>
      <c r="P1269" s="7" t="str">
        <f>IF(Data6[[#This Row],[WO'#:]]="","Riley #","WO#")</f>
        <v>WO#</v>
      </c>
      <c r="Q1269" s="7">
        <f>IFERROR(WEEKNUM(Data6[[#This Row],[Date:]]),"")</f>
        <v>28</v>
      </c>
      <c r="R1269" s="6">
        <f t="shared" si="57"/>
        <v>45480</v>
      </c>
      <c r="S1269" s="6">
        <f>Data6[[#This Row],[Week Start]]+7</f>
        <v>45487</v>
      </c>
      <c r="T1269" s="7" t="str">
        <f t="shared" si="58"/>
        <v>7/7/2024 - 7/14/2024</v>
      </c>
      <c r="U1269" s="7" t="str">
        <f t="shared" si="59"/>
        <v>Time Card</v>
      </c>
      <c r="V1269" s="8" t="str">
        <f>RIGHT(TEXT(Data6[[#This Row],[Date:]],"mmddyyyy"),4)</f>
        <v>2024</v>
      </c>
      <c r="W1269" s="8" t="str">
        <f>MID(TEXT(Data6[[#This Row],[Date:]],"mmddyyyy"),3,2)</f>
        <v>10</v>
      </c>
      <c r="X1269" s="8" t="str">
        <f>LEFT(TEXT(Data6[[#This Row],[Date:]],"mmddyyyy"),2)</f>
        <v>07</v>
      </c>
      <c r="Y1269" s="6">
        <f>DATE(Data6[[#This Row],[Year]],Data6[[#This Row],[Month]],Data6[[#This Row],[Day]])</f>
        <v>45483</v>
      </c>
    </row>
    <row r="1270" spans="1:25">
      <c r="A1270" s="5">
        <v>45483.49331273148</v>
      </c>
      <c r="B1270" s="7" t="s">
        <v>35</v>
      </c>
      <c r="C1270" s="6" t="s">
        <v>935</v>
      </c>
      <c r="D1270" s="7" t="s">
        <v>652</v>
      </c>
      <c r="E1270" s="8">
        <v>6</v>
      </c>
      <c r="F1270" s="7" t="s">
        <v>68</v>
      </c>
      <c r="G1270" s="7" t="s">
        <v>68</v>
      </c>
      <c r="H1270" s="7" t="s">
        <v>649</v>
      </c>
      <c r="I1270" s="7" t="s">
        <v>44</v>
      </c>
      <c r="J1270" s="19" t="str">
        <f>IFERROR(INDEX('Employee Info'!$C$3:$E$200,MATCH(Data6[[#This Row],[Name:]],'Employee Info'!$B$3:$B$200,0),MATCH(Data6[[#This Row],[Hours Type:]],'Employee Info'!$C$2:$E$2,0)),"")</f>
        <v/>
      </c>
      <c r="K1270" s="19" t="str">
        <f>IFERROR(INDEX('Employee Info'!$C$3:$J$200,MATCH(Data6[[#This Row],[Name:]],'Employee Info'!$B$3:$B$200,0),MATCH(Data6[[#Headers],[Truck]],'Employee Info'!$C$2:$J$2,0)),"")</f>
        <v/>
      </c>
      <c r="L1270" s="19" t="str">
        <f>IFERROR(INDEX('Employee Info'!$C$3:$J$200,MATCH(Data6[[#This Row],[Name:]],'Employee Info'!$B$3:$B$200,0),MATCH(Data6[[#Headers],[Phone]],'Employee Info'!$C$2:$J$2,0)),"")</f>
        <v/>
      </c>
      <c r="M1270" s="19" t="str">
        <f>IFERROR(INDEX('Employee Info'!$C$3:$J$200,MATCH(Data6[[#This Row],[Name:]],'Employee Info'!$B$3:$B$200,0),MATCH(Data6[[#Headers],[Tech]],'Employee Info'!$C$2:$J$2,0)),"")</f>
        <v/>
      </c>
      <c r="N1270" s="19" t="str">
        <f>IFERROR(INDEX('Employee Info'!$C$3:$J$200,MATCH(Data6[[#This Row],[Name:]],'Employee Info'!$B$3:$B$200,0),MATCH(Data6[[#Headers],[Other]],'Employee Info'!$C$2:$J$2,0)),"")</f>
        <v/>
      </c>
      <c r="O1270" s="19">
        <f>IFERROR((Data6[[#This Row],[Hours:]]*SUM(Data6[[#This Row],[Rate]:[Other]])),"")</f>
        <v>0</v>
      </c>
      <c r="P1270" s="7" t="str">
        <f>IF(Data6[[#This Row],[WO'#:]]="","Riley #","WO#")</f>
        <v>Riley #</v>
      </c>
      <c r="Q1270" s="7">
        <f>IFERROR(WEEKNUM(Data6[[#This Row],[Date:]]),"")</f>
        <v>28</v>
      </c>
      <c r="R1270" s="6">
        <f t="shared" si="57"/>
        <v>45480</v>
      </c>
      <c r="S1270" s="6">
        <f>Data6[[#This Row],[Week Start]]+7</f>
        <v>45487</v>
      </c>
      <c r="T1270" s="7" t="str">
        <f t="shared" si="58"/>
        <v>7/7/2024 - 7/14/2024</v>
      </c>
      <c r="U1270" s="7" t="str">
        <f t="shared" si="59"/>
        <v>Time Card</v>
      </c>
      <c r="V1270" s="8" t="str">
        <f>RIGHT(TEXT(Data6[[#This Row],[Date:]],"mmddyyyy"),4)</f>
        <v>2024</v>
      </c>
      <c r="W1270" s="8" t="str">
        <f>MID(TEXT(Data6[[#This Row],[Date:]],"mmddyyyy"),3,2)</f>
        <v>10</v>
      </c>
      <c r="X1270" s="8" t="str">
        <f>LEFT(TEXT(Data6[[#This Row],[Date:]],"mmddyyyy"),2)</f>
        <v>07</v>
      </c>
      <c r="Y1270" s="6">
        <f>DATE(Data6[[#This Row],[Year]],Data6[[#This Row],[Month]],Data6[[#This Row],[Day]])</f>
        <v>45483</v>
      </c>
    </row>
    <row r="1271" spans="1:25">
      <c r="A1271" s="5">
        <v>45483.494563657405</v>
      </c>
      <c r="B1271" s="7" t="s">
        <v>23</v>
      </c>
      <c r="C1271" s="6" t="s">
        <v>935</v>
      </c>
      <c r="D1271" s="7" t="s">
        <v>652</v>
      </c>
      <c r="E1271" s="8">
        <v>6</v>
      </c>
      <c r="F1271" s="7" t="s">
        <v>68</v>
      </c>
      <c r="G1271" s="7" t="s">
        <v>68</v>
      </c>
      <c r="H1271" s="7" t="s">
        <v>649</v>
      </c>
      <c r="I1271" s="7" t="s">
        <v>44</v>
      </c>
      <c r="J1271" s="19" t="str">
        <f>IFERROR(INDEX('Employee Info'!$C$3:$E$200,MATCH(Data6[[#This Row],[Name:]],'Employee Info'!$B$3:$B$200,0),MATCH(Data6[[#This Row],[Hours Type:]],'Employee Info'!$C$2:$E$2,0)),"")</f>
        <v/>
      </c>
      <c r="K1271" s="19" t="str">
        <f>IFERROR(INDEX('Employee Info'!$C$3:$J$200,MATCH(Data6[[#This Row],[Name:]],'Employee Info'!$B$3:$B$200,0),MATCH(Data6[[#Headers],[Truck]],'Employee Info'!$C$2:$J$2,0)),"")</f>
        <v/>
      </c>
      <c r="L1271" s="19" t="str">
        <f>IFERROR(INDEX('Employee Info'!$C$3:$J$200,MATCH(Data6[[#This Row],[Name:]],'Employee Info'!$B$3:$B$200,0),MATCH(Data6[[#Headers],[Phone]],'Employee Info'!$C$2:$J$2,0)),"")</f>
        <v/>
      </c>
      <c r="M1271" s="19" t="str">
        <f>IFERROR(INDEX('Employee Info'!$C$3:$J$200,MATCH(Data6[[#This Row],[Name:]],'Employee Info'!$B$3:$B$200,0),MATCH(Data6[[#Headers],[Tech]],'Employee Info'!$C$2:$J$2,0)),"")</f>
        <v/>
      </c>
      <c r="N1271" s="19" t="str">
        <f>IFERROR(INDEX('Employee Info'!$C$3:$J$200,MATCH(Data6[[#This Row],[Name:]],'Employee Info'!$B$3:$B$200,0),MATCH(Data6[[#Headers],[Other]],'Employee Info'!$C$2:$J$2,0)),"")</f>
        <v/>
      </c>
      <c r="O1271" s="19">
        <f>IFERROR((Data6[[#This Row],[Hours:]]*SUM(Data6[[#This Row],[Rate]:[Other]])),"")</f>
        <v>0</v>
      </c>
      <c r="P1271" s="7" t="str">
        <f>IF(Data6[[#This Row],[WO'#:]]="","Riley #","WO#")</f>
        <v>Riley #</v>
      </c>
      <c r="Q1271" s="7">
        <f>IFERROR(WEEKNUM(Data6[[#This Row],[Date:]]),"")</f>
        <v>28</v>
      </c>
      <c r="R1271" s="6">
        <f t="shared" si="57"/>
        <v>45480</v>
      </c>
      <c r="S1271" s="6">
        <f>Data6[[#This Row],[Week Start]]+7</f>
        <v>45487</v>
      </c>
      <c r="T1271" s="7" t="str">
        <f t="shared" si="58"/>
        <v>7/7/2024 - 7/14/2024</v>
      </c>
      <c r="U1271" s="7" t="str">
        <f t="shared" si="59"/>
        <v>Time Card</v>
      </c>
      <c r="V1271" s="8" t="str">
        <f>RIGHT(TEXT(Data6[[#This Row],[Date:]],"mmddyyyy"),4)</f>
        <v>2024</v>
      </c>
      <c r="W1271" s="8" t="str">
        <f>MID(TEXT(Data6[[#This Row],[Date:]],"mmddyyyy"),3,2)</f>
        <v>10</v>
      </c>
      <c r="X1271" s="8" t="str">
        <f>LEFT(TEXT(Data6[[#This Row],[Date:]],"mmddyyyy"),2)</f>
        <v>07</v>
      </c>
      <c r="Y1271" s="6">
        <f>DATE(Data6[[#This Row],[Year]],Data6[[#This Row],[Month]],Data6[[#This Row],[Day]])</f>
        <v>45483</v>
      </c>
    </row>
    <row r="1272" spans="1:25">
      <c r="A1272" s="5">
        <v>45483.406064583331</v>
      </c>
      <c r="B1272" s="7" t="s">
        <v>31</v>
      </c>
      <c r="C1272" s="6" t="s">
        <v>935</v>
      </c>
      <c r="D1272" s="7" t="s">
        <v>936</v>
      </c>
      <c r="E1272" s="8">
        <v>8</v>
      </c>
      <c r="F1272" s="7" t="s">
        <v>68</v>
      </c>
      <c r="G1272" s="7" t="s">
        <v>68</v>
      </c>
      <c r="H1272" s="7" t="s">
        <v>922</v>
      </c>
      <c r="I1272" s="7" t="s">
        <v>44</v>
      </c>
      <c r="J1272" s="19" t="str">
        <f>IFERROR(INDEX('Employee Info'!$C$3:$E$200,MATCH(Data6[[#This Row],[Name:]],'Employee Info'!$B$3:$B$200,0),MATCH(Data6[[#This Row],[Hours Type:]],'Employee Info'!$C$2:$E$2,0)),"")</f>
        <v/>
      </c>
      <c r="K1272" s="19" t="str">
        <f>IFERROR(INDEX('Employee Info'!$C$3:$J$200,MATCH(Data6[[#This Row],[Name:]],'Employee Info'!$B$3:$B$200,0),MATCH(Data6[[#Headers],[Truck]],'Employee Info'!$C$2:$J$2,0)),"")</f>
        <v/>
      </c>
      <c r="L1272" s="19" t="str">
        <f>IFERROR(INDEX('Employee Info'!$C$3:$J$200,MATCH(Data6[[#This Row],[Name:]],'Employee Info'!$B$3:$B$200,0),MATCH(Data6[[#Headers],[Phone]],'Employee Info'!$C$2:$J$2,0)),"")</f>
        <v/>
      </c>
      <c r="M1272" s="19" t="str">
        <f>IFERROR(INDEX('Employee Info'!$C$3:$J$200,MATCH(Data6[[#This Row],[Name:]],'Employee Info'!$B$3:$B$200,0),MATCH(Data6[[#Headers],[Tech]],'Employee Info'!$C$2:$J$2,0)),"")</f>
        <v/>
      </c>
      <c r="N1272" s="19" t="str">
        <f>IFERROR(INDEX('Employee Info'!$C$3:$J$200,MATCH(Data6[[#This Row],[Name:]],'Employee Info'!$B$3:$B$200,0),MATCH(Data6[[#Headers],[Other]],'Employee Info'!$C$2:$J$2,0)),"")</f>
        <v/>
      </c>
      <c r="O1272" s="19">
        <f>IFERROR((Data6[[#This Row],[Hours:]]*SUM(Data6[[#This Row],[Rate]:[Other]])),"")</f>
        <v>0</v>
      </c>
      <c r="P1272" s="7" t="str">
        <f>IF(Data6[[#This Row],[WO'#:]]="","Riley #","WO#")</f>
        <v>Riley #</v>
      </c>
      <c r="Q1272" s="7">
        <f>IFERROR(WEEKNUM(Data6[[#This Row],[Date:]]),"")</f>
        <v>28</v>
      </c>
      <c r="R1272" s="6">
        <f t="shared" si="57"/>
        <v>45480</v>
      </c>
      <c r="S1272" s="6">
        <f>Data6[[#This Row],[Week Start]]+7</f>
        <v>45487</v>
      </c>
      <c r="T1272" s="7" t="str">
        <f t="shared" si="58"/>
        <v>7/7/2024 - 7/14/2024</v>
      </c>
      <c r="U1272" s="7" t="str">
        <f t="shared" si="59"/>
        <v>Time Card</v>
      </c>
      <c r="V1272" s="8" t="str">
        <f>RIGHT(TEXT(Data6[[#This Row],[Date:]],"mmddyyyy"),4)</f>
        <v>2024</v>
      </c>
      <c r="W1272" s="8" t="str">
        <f>MID(TEXT(Data6[[#This Row],[Date:]],"mmddyyyy"),3,2)</f>
        <v>10</v>
      </c>
      <c r="X1272" s="8" t="str">
        <f>LEFT(TEXT(Data6[[#This Row],[Date:]],"mmddyyyy"),2)</f>
        <v>07</v>
      </c>
      <c r="Y1272" s="6">
        <f>DATE(Data6[[#This Row],[Year]],Data6[[#This Row],[Month]],Data6[[#This Row],[Day]])</f>
        <v>45483</v>
      </c>
    </row>
    <row r="1273" spans="1:25">
      <c r="A1273" s="5">
        <v>45483.406216782409</v>
      </c>
      <c r="B1273" s="7" t="s">
        <v>34</v>
      </c>
      <c r="C1273" s="6" t="s">
        <v>935</v>
      </c>
      <c r="D1273" s="7" t="s">
        <v>936</v>
      </c>
      <c r="E1273" s="8">
        <v>8</v>
      </c>
      <c r="F1273" s="7" t="s">
        <v>68</v>
      </c>
      <c r="G1273" s="7" t="s">
        <v>68</v>
      </c>
      <c r="H1273" s="7" t="s">
        <v>922</v>
      </c>
      <c r="I1273" s="7" t="s">
        <v>44</v>
      </c>
      <c r="J1273" s="19" t="str">
        <f>IFERROR(INDEX('Employee Info'!$C$3:$E$200,MATCH(Data6[[#This Row],[Name:]],'Employee Info'!$B$3:$B$200,0),MATCH(Data6[[#This Row],[Hours Type:]],'Employee Info'!$C$2:$E$2,0)),"")</f>
        <v/>
      </c>
      <c r="K1273" s="19" t="str">
        <f>IFERROR(INDEX('Employee Info'!$C$3:$J$200,MATCH(Data6[[#This Row],[Name:]],'Employee Info'!$B$3:$B$200,0),MATCH(Data6[[#Headers],[Truck]],'Employee Info'!$C$2:$J$2,0)),"")</f>
        <v/>
      </c>
      <c r="L1273" s="19" t="str">
        <f>IFERROR(INDEX('Employee Info'!$C$3:$J$200,MATCH(Data6[[#This Row],[Name:]],'Employee Info'!$B$3:$B$200,0),MATCH(Data6[[#Headers],[Phone]],'Employee Info'!$C$2:$J$2,0)),"")</f>
        <v/>
      </c>
      <c r="M1273" s="19" t="str">
        <f>IFERROR(INDEX('Employee Info'!$C$3:$J$200,MATCH(Data6[[#This Row],[Name:]],'Employee Info'!$B$3:$B$200,0),MATCH(Data6[[#Headers],[Tech]],'Employee Info'!$C$2:$J$2,0)),"")</f>
        <v/>
      </c>
      <c r="N1273" s="19" t="str">
        <f>IFERROR(INDEX('Employee Info'!$C$3:$J$200,MATCH(Data6[[#This Row],[Name:]],'Employee Info'!$B$3:$B$200,0),MATCH(Data6[[#Headers],[Other]],'Employee Info'!$C$2:$J$2,0)),"")</f>
        <v/>
      </c>
      <c r="O1273" s="19">
        <f>IFERROR((Data6[[#This Row],[Hours:]]*SUM(Data6[[#This Row],[Rate]:[Other]])),"")</f>
        <v>0</v>
      </c>
      <c r="P1273" s="7" t="str">
        <f>IF(Data6[[#This Row],[WO'#:]]="","Riley #","WO#")</f>
        <v>Riley #</v>
      </c>
      <c r="Q1273" s="7">
        <f>IFERROR(WEEKNUM(Data6[[#This Row],[Date:]]),"")</f>
        <v>28</v>
      </c>
      <c r="R1273" s="6">
        <f t="shared" si="57"/>
        <v>45480</v>
      </c>
      <c r="S1273" s="6">
        <f>Data6[[#This Row],[Week Start]]+7</f>
        <v>45487</v>
      </c>
      <c r="T1273" s="7" t="str">
        <f t="shared" si="58"/>
        <v>7/7/2024 - 7/14/2024</v>
      </c>
      <c r="U1273" s="7" t="str">
        <f t="shared" si="59"/>
        <v>Time Card</v>
      </c>
      <c r="V1273" s="8" t="str">
        <f>RIGHT(TEXT(Data6[[#This Row],[Date:]],"mmddyyyy"),4)</f>
        <v>2024</v>
      </c>
      <c r="W1273" s="8" t="str">
        <f>MID(TEXT(Data6[[#This Row],[Date:]],"mmddyyyy"),3,2)</f>
        <v>10</v>
      </c>
      <c r="X1273" s="8" t="str">
        <f>LEFT(TEXT(Data6[[#This Row],[Date:]],"mmddyyyy"),2)</f>
        <v>07</v>
      </c>
      <c r="Y1273" s="6">
        <f>DATE(Data6[[#This Row],[Year]],Data6[[#This Row],[Month]],Data6[[#This Row],[Day]])</f>
        <v>45483</v>
      </c>
    </row>
    <row r="1274" spans="1:25">
      <c r="A1274" s="5">
        <v>45483.586573611108</v>
      </c>
      <c r="B1274" s="7" t="s">
        <v>23</v>
      </c>
      <c r="C1274" s="6" t="s">
        <v>935</v>
      </c>
      <c r="D1274" s="7" t="s">
        <v>33</v>
      </c>
      <c r="E1274" s="8">
        <v>2</v>
      </c>
      <c r="F1274" s="7" t="s">
        <v>68</v>
      </c>
      <c r="G1274" s="7" t="s">
        <v>68</v>
      </c>
      <c r="H1274" s="7" t="s">
        <v>42</v>
      </c>
      <c r="I1274" s="7" t="s">
        <v>44</v>
      </c>
      <c r="J1274" s="19" t="str">
        <f>IFERROR(INDEX('Employee Info'!$C$3:$E$200,MATCH(Data6[[#This Row],[Name:]],'Employee Info'!$B$3:$B$200,0),MATCH(Data6[[#This Row],[Hours Type:]],'Employee Info'!$C$2:$E$2,0)),"")</f>
        <v/>
      </c>
      <c r="K1274" s="19" t="str">
        <f>IFERROR(INDEX('Employee Info'!$C$3:$J$200,MATCH(Data6[[#This Row],[Name:]],'Employee Info'!$B$3:$B$200,0),MATCH(Data6[[#Headers],[Truck]],'Employee Info'!$C$2:$J$2,0)),"")</f>
        <v/>
      </c>
      <c r="L1274" s="19" t="str">
        <f>IFERROR(INDEX('Employee Info'!$C$3:$J$200,MATCH(Data6[[#This Row],[Name:]],'Employee Info'!$B$3:$B$200,0),MATCH(Data6[[#Headers],[Phone]],'Employee Info'!$C$2:$J$2,0)),"")</f>
        <v/>
      </c>
      <c r="M1274" s="19" t="str">
        <f>IFERROR(INDEX('Employee Info'!$C$3:$J$200,MATCH(Data6[[#This Row],[Name:]],'Employee Info'!$B$3:$B$200,0),MATCH(Data6[[#Headers],[Tech]],'Employee Info'!$C$2:$J$2,0)),"")</f>
        <v/>
      </c>
      <c r="N1274" s="19" t="str">
        <f>IFERROR(INDEX('Employee Info'!$C$3:$J$200,MATCH(Data6[[#This Row],[Name:]],'Employee Info'!$B$3:$B$200,0),MATCH(Data6[[#Headers],[Other]],'Employee Info'!$C$2:$J$2,0)),"")</f>
        <v/>
      </c>
      <c r="O1274" s="19">
        <f>IFERROR((Data6[[#This Row],[Hours:]]*SUM(Data6[[#This Row],[Rate]:[Other]])),"")</f>
        <v>0</v>
      </c>
      <c r="P1274" s="7" t="str">
        <f>IF(Data6[[#This Row],[WO'#:]]="","Riley #","WO#")</f>
        <v>Riley #</v>
      </c>
      <c r="Q1274" s="7">
        <f>IFERROR(WEEKNUM(Data6[[#This Row],[Date:]]),"")</f>
        <v>28</v>
      </c>
      <c r="R1274" s="6">
        <f t="shared" si="57"/>
        <v>45480</v>
      </c>
      <c r="S1274" s="6">
        <f>Data6[[#This Row],[Week Start]]+7</f>
        <v>45487</v>
      </c>
      <c r="T1274" s="7" t="str">
        <f t="shared" si="58"/>
        <v>7/7/2024 - 7/14/2024</v>
      </c>
      <c r="U1274" s="7" t="str">
        <f t="shared" si="59"/>
        <v>Time Card</v>
      </c>
      <c r="V1274" s="8" t="str">
        <f>RIGHT(TEXT(Data6[[#This Row],[Date:]],"mmddyyyy"),4)</f>
        <v>2024</v>
      </c>
      <c r="W1274" s="8" t="str">
        <f>MID(TEXT(Data6[[#This Row],[Date:]],"mmddyyyy"),3,2)</f>
        <v>10</v>
      </c>
      <c r="X1274" s="8" t="str">
        <f>LEFT(TEXT(Data6[[#This Row],[Date:]],"mmddyyyy"),2)</f>
        <v>07</v>
      </c>
      <c r="Y1274" s="6">
        <f>DATE(Data6[[#This Row],[Year]],Data6[[#This Row],[Month]],Data6[[#This Row],[Day]])</f>
        <v>45483</v>
      </c>
    </row>
    <row r="1275" spans="1:25">
      <c r="A1275" s="5">
        <v>45484.576979976853</v>
      </c>
      <c r="B1275" s="7" t="s">
        <v>35</v>
      </c>
      <c r="C1275" s="6" t="s">
        <v>935</v>
      </c>
      <c r="D1275" s="7" t="s">
        <v>1858</v>
      </c>
      <c r="E1275" s="8">
        <v>2</v>
      </c>
      <c r="F1275" s="7" t="s">
        <v>68</v>
      </c>
      <c r="G1275" s="7" t="s">
        <v>68</v>
      </c>
      <c r="H1275" s="7" t="s">
        <v>42</v>
      </c>
      <c r="I1275" s="7" t="s">
        <v>44</v>
      </c>
      <c r="J1275" s="19" t="str">
        <f>IFERROR(INDEX('Employee Info'!$C$3:$E$200,MATCH(Data6[[#This Row],[Name:]],'Employee Info'!$B$3:$B$200,0),MATCH(Data6[[#This Row],[Hours Type:]],'Employee Info'!$C$2:$E$2,0)),"")</f>
        <v/>
      </c>
      <c r="K1275" s="19" t="str">
        <f>IFERROR(INDEX('Employee Info'!$C$3:$J$200,MATCH(Data6[[#This Row],[Name:]],'Employee Info'!$B$3:$B$200,0),MATCH(Data6[[#Headers],[Truck]],'Employee Info'!$C$2:$J$2,0)),"")</f>
        <v/>
      </c>
      <c r="L1275" s="19" t="str">
        <f>IFERROR(INDEX('Employee Info'!$C$3:$J$200,MATCH(Data6[[#This Row],[Name:]],'Employee Info'!$B$3:$B$200,0),MATCH(Data6[[#Headers],[Phone]],'Employee Info'!$C$2:$J$2,0)),"")</f>
        <v/>
      </c>
      <c r="M1275" s="19" t="str">
        <f>IFERROR(INDEX('Employee Info'!$C$3:$J$200,MATCH(Data6[[#This Row],[Name:]],'Employee Info'!$B$3:$B$200,0),MATCH(Data6[[#Headers],[Tech]],'Employee Info'!$C$2:$J$2,0)),"")</f>
        <v/>
      </c>
      <c r="N1275" s="19" t="str">
        <f>IFERROR(INDEX('Employee Info'!$C$3:$J$200,MATCH(Data6[[#This Row],[Name:]],'Employee Info'!$B$3:$B$200,0),MATCH(Data6[[#Headers],[Other]],'Employee Info'!$C$2:$J$2,0)),"")</f>
        <v/>
      </c>
      <c r="O1275" s="19">
        <f>IFERROR((Data6[[#This Row],[Hours:]]*SUM(Data6[[#This Row],[Rate]:[Other]])),"")</f>
        <v>0</v>
      </c>
      <c r="P1275" s="7" t="str">
        <f>IF(Data6[[#This Row],[WO'#:]]="","Riley #","WO#")</f>
        <v>Riley #</v>
      </c>
      <c r="Q1275" s="7">
        <f>IFERROR(WEEKNUM(Data6[[#This Row],[Date:]]),"")</f>
        <v>28</v>
      </c>
      <c r="R1275" s="6">
        <f t="shared" si="57"/>
        <v>45480</v>
      </c>
      <c r="S1275" s="6">
        <f>Data6[[#This Row],[Week Start]]+7</f>
        <v>45487</v>
      </c>
      <c r="T1275" s="7" t="str">
        <f t="shared" si="58"/>
        <v>7/7/2024 - 7/14/2024</v>
      </c>
      <c r="U1275" s="7" t="str">
        <f t="shared" si="59"/>
        <v>Time Card</v>
      </c>
      <c r="V1275" s="8" t="str">
        <f>RIGHT(TEXT(Data6[[#This Row],[Date:]],"mmddyyyy"),4)</f>
        <v>2024</v>
      </c>
      <c r="W1275" s="8" t="str">
        <f>MID(TEXT(Data6[[#This Row],[Date:]],"mmddyyyy"),3,2)</f>
        <v>10</v>
      </c>
      <c r="X1275" s="8" t="str">
        <f>LEFT(TEXT(Data6[[#This Row],[Date:]],"mmddyyyy"),2)</f>
        <v>07</v>
      </c>
      <c r="Y1275" s="6">
        <f>DATE(Data6[[#This Row],[Year]],Data6[[#This Row],[Month]],Data6[[#This Row],[Day]])</f>
        <v>45483</v>
      </c>
    </row>
    <row r="1276" spans="1:25">
      <c r="A1276" s="5">
        <v>45517.489654861114</v>
      </c>
      <c r="B1276" s="7" t="s">
        <v>76</v>
      </c>
      <c r="C1276" s="6" t="s">
        <v>1859</v>
      </c>
      <c r="D1276" s="7" t="s">
        <v>156</v>
      </c>
      <c r="E1276" s="8">
        <v>1</v>
      </c>
      <c r="F1276" s="7">
        <v>6984733</v>
      </c>
      <c r="G1276" s="7" t="s">
        <v>68</v>
      </c>
      <c r="H1276" s="7" t="s">
        <v>756</v>
      </c>
      <c r="I1276" s="7" t="s">
        <v>44</v>
      </c>
      <c r="J1276" s="19" t="str">
        <f>IFERROR(INDEX('Employee Info'!$C$3:$E$200,MATCH(Data6[[#This Row],[Name:]],'Employee Info'!$B$3:$B$200,0),MATCH(Data6[[#This Row],[Hours Type:]],'Employee Info'!$C$2:$E$2,0)),"")</f>
        <v/>
      </c>
      <c r="K1276" s="19" t="str">
        <f>IFERROR(INDEX('Employee Info'!$C$3:$J$200,MATCH(Data6[[#This Row],[Name:]],'Employee Info'!$B$3:$B$200,0),MATCH(Data6[[#Headers],[Truck]],'Employee Info'!$C$2:$J$2,0)),"")</f>
        <v/>
      </c>
      <c r="L1276" s="19" t="str">
        <f>IFERROR(INDEX('Employee Info'!$C$3:$J$200,MATCH(Data6[[#This Row],[Name:]],'Employee Info'!$B$3:$B$200,0),MATCH(Data6[[#Headers],[Phone]],'Employee Info'!$C$2:$J$2,0)),"")</f>
        <v/>
      </c>
      <c r="M1276" s="19" t="str">
        <f>IFERROR(INDEX('Employee Info'!$C$3:$J$200,MATCH(Data6[[#This Row],[Name:]],'Employee Info'!$B$3:$B$200,0),MATCH(Data6[[#Headers],[Tech]],'Employee Info'!$C$2:$J$2,0)),"")</f>
        <v/>
      </c>
      <c r="N1276" s="19" t="str">
        <f>IFERROR(INDEX('Employee Info'!$C$3:$J$200,MATCH(Data6[[#This Row],[Name:]],'Employee Info'!$B$3:$B$200,0),MATCH(Data6[[#Headers],[Other]],'Employee Info'!$C$2:$J$2,0)),"")</f>
        <v/>
      </c>
      <c r="O1276" s="19">
        <f>IFERROR((Data6[[#This Row],[Hours:]]*SUM(Data6[[#This Row],[Rate]:[Other]])),"")</f>
        <v>0</v>
      </c>
      <c r="P1276" s="7" t="str">
        <f>IF(Data6[[#This Row],[WO'#:]]="","Riley #","WO#")</f>
        <v>WO#</v>
      </c>
      <c r="Q1276" s="7">
        <f>IFERROR(WEEKNUM(Data6[[#This Row],[Date:]]),"")</f>
        <v>28</v>
      </c>
      <c r="R1276" s="6">
        <f t="shared" si="57"/>
        <v>45480</v>
      </c>
      <c r="S1276" s="6">
        <f>Data6[[#This Row],[Week Start]]+7</f>
        <v>45487</v>
      </c>
      <c r="T1276" s="7" t="str">
        <f t="shared" si="58"/>
        <v>7/7/2024 - 7/14/2024</v>
      </c>
      <c r="U1276" s="7" t="str">
        <f t="shared" si="59"/>
        <v>Time Card</v>
      </c>
      <c r="V1276" s="8" t="str">
        <f>RIGHT(TEXT(Data6[[#This Row],[Date:]],"mmddyyyy"),4)</f>
        <v>2024</v>
      </c>
      <c r="W1276" s="8" t="str">
        <f>MID(TEXT(Data6[[#This Row],[Date:]],"mmddyyyy"),3,2)</f>
        <v>11</v>
      </c>
      <c r="X1276" s="8" t="str">
        <f>LEFT(TEXT(Data6[[#This Row],[Date:]],"mmddyyyy"),2)</f>
        <v>07</v>
      </c>
      <c r="Y1276" s="6">
        <f>DATE(Data6[[#This Row],[Year]],Data6[[#This Row],[Month]],Data6[[#This Row],[Day]])</f>
        <v>45484</v>
      </c>
    </row>
    <row r="1277" spans="1:25">
      <c r="A1277" s="5">
        <v>45484.584222685182</v>
      </c>
      <c r="B1277" s="7" t="s">
        <v>34</v>
      </c>
      <c r="C1277" s="6" t="s">
        <v>1859</v>
      </c>
      <c r="D1277" s="7" t="s">
        <v>1862</v>
      </c>
      <c r="E1277" s="8">
        <v>3</v>
      </c>
      <c r="F1277" s="7">
        <v>7128629</v>
      </c>
      <c r="G1277" s="7" t="s">
        <v>68</v>
      </c>
      <c r="H1277" s="7" t="s">
        <v>756</v>
      </c>
      <c r="I1277" s="7" t="s">
        <v>44</v>
      </c>
      <c r="J1277" s="19" t="str">
        <f>IFERROR(INDEX('Employee Info'!$C$3:$E$200,MATCH(Data6[[#This Row],[Name:]],'Employee Info'!$B$3:$B$200,0),MATCH(Data6[[#This Row],[Hours Type:]],'Employee Info'!$C$2:$E$2,0)),"")</f>
        <v/>
      </c>
      <c r="K1277" s="19" t="str">
        <f>IFERROR(INDEX('Employee Info'!$C$3:$J$200,MATCH(Data6[[#This Row],[Name:]],'Employee Info'!$B$3:$B$200,0),MATCH(Data6[[#Headers],[Truck]],'Employee Info'!$C$2:$J$2,0)),"")</f>
        <v/>
      </c>
      <c r="L1277" s="19" t="str">
        <f>IFERROR(INDEX('Employee Info'!$C$3:$J$200,MATCH(Data6[[#This Row],[Name:]],'Employee Info'!$B$3:$B$200,0),MATCH(Data6[[#Headers],[Phone]],'Employee Info'!$C$2:$J$2,0)),"")</f>
        <v/>
      </c>
      <c r="M1277" s="19" t="str">
        <f>IFERROR(INDEX('Employee Info'!$C$3:$J$200,MATCH(Data6[[#This Row],[Name:]],'Employee Info'!$B$3:$B$200,0),MATCH(Data6[[#Headers],[Tech]],'Employee Info'!$C$2:$J$2,0)),"")</f>
        <v/>
      </c>
      <c r="N1277" s="19" t="str">
        <f>IFERROR(INDEX('Employee Info'!$C$3:$J$200,MATCH(Data6[[#This Row],[Name:]],'Employee Info'!$B$3:$B$200,0),MATCH(Data6[[#Headers],[Other]],'Employee Info'!$C$2:$J$2,0)),"")</f>
        <v/>
      </c>
      <c r="O1277" s="19">
        <f>IFERROR((Data6[[#This Row],[Hours:]]*SUM(Data6[[#This Row],[Rate]:[Other]])),"")</f>
        <v>0</v>
      </c>
      <c r="P1277" s="7" t="str">
        <f>IF(Data6[[#This Row],[WO'#:]]="","Riley #","WO#")</f>
        <v>WO#</v>
      </c>
      <c r="Q1277" s="7">
        <f>IFERROR(WEEKNUM(Data6[[#This Row],[Date:]]),"")</f>
        <v>28</v>
      </c>
      <c r="R1277" s="6">
        <f t="shared" si="57"/>
        <v>45480</v>
      </c>
      <c r="S1277" s="6">
        <f>Data6[[#This Row],[Week Start]]+7</f>
        <v>45487</v>
      </c>
      <c r="T1277" s="7" t="str">
        <f t="shared" si="58"/>
        <v>7/7/2024 - 7/14/2024</v>
      </c>
      <c r="U1277" s="7" t="str">
        <f t="shared" si="59"/>
        <v>Time Card</v>
      </c>
      <c r="V1277" s="8" t="str">
        <f>RIGHT(TEXT(Data6[[#This Row],[Date:]],"mmddyyyy"),4)</f>
        <v>2024</v>
      </c>
      <c r="W1277" s="8" t="str">
        <f>MID(TEXT(Data6[[#This Row],[Date:]],"mmddyyyy"),3,2)</f>
        <v>11</v>
      </c>
      <c r="X1277" s="8" t="str">
        <f>LEFT(TEXT(Data6[[#This Row],[Date:]],"mmddyyyy"),2)</f>
        <v>07</v>
      </c>
      <c r="Y1277" s="6">
        <f>DATE(Data6[[#This Row],[Year]],Data6[[#This Row],[Month]],Data6[[#This Row],[Day]])</f>
        <v>45484</v>
      </c>
    </row>
    <row r="1278" spans="1:25">
      <c r="A1278" s="5">
        <v>45484.584336458334</v>
      </c>
      <c r="B1278" s="7" t="s">
        <v>31</v>
      </c>
      <c r="C1278" s="6" t="s">
        <v>1859</v>
      </c>
      <c r="D1278" s="7" t="s">
        <v>1862</v>
      </c>
      <c r="E1278" s="8">
        <v>3</v>
      </c>
      <c r="F1278" s="7">
        <v>7128629</v>
      </c>
      <c r="G1278" s="7" t="s">
        <v>68</v>
      </c>
      <c r="H1278" s="7" t="s">
        <v>756</v>
      </c>
      <c r="I1278" s="7" t="s">
        <v>44</v>
      </c>
      <c r="J1278" s="19" t="str">
        <f>IFERROR(INDEX('Employee Info'!$C$3:$E$200,MATCH(Data6[[#This Row],[Name:]],'Employee Info'!$B$3:$B$200,0),MATCH(Data6[[#This Row],[Hours Type:]],'Employee Info'!$C$2:$E$2,0)),"")</f>
        <v/>
      </c>
      <c r="K1278" s="19" t="str">
        <f>IFERROR(INDEX('Employee Info'!$C$3:$J$200,MATCH(Data6[[#This Row],[Name:]],'Employee Info'!$B$3:$B$200,0),MATCH(Data6[[#Headers],[Truck]],'Employee Info'!$C$2:$J$2,0)),"")</f>
        <v/>
      </c>
      <c r="L1278" s="19" t="str">
        <f>IFERROR(INDEX('Employee Info'!$C$3:$J$200,MATCH(Data6[[#This Row],[Name:]],'Employee Info'!$B$3:$B$200,0),MATCH(Data6[[#Headers],[Phone]],'Employee Info'!$C$2:$J$2,0)),"")</f>
        <v/>
      </c>
      <c r="M1278" s="19" t="str">
        <f>IFERROR(INDEX('Employee Info'!$C$3:$J$200,MATCH(Data6[[#This Row],[Name:]],'Employee Info'!$B$3:$B$200,0),MATCH(Data6[[#Headers],[Tech]],'Employee Info'!$C$2:$J$2,0)),"")</f>
        <v/>
      </c>
      <c r="N1278" s="19" t="str">
        <f>IFERROR(INDEX('Employee Info'!$C$3:$J$200,MATCH(Data6[[#This Row],[Name:]],'Employee Info'!$B$3:$B$200,0),MATCH(Data6[[#Headers],[Other]],'Employee Info'!$C$2:$J$2,0)),"")</f>
        <v/>
      </c>
      <c r="O1278" s="19">
        <f>IFERROR((Data6[[#This Row],[Hours:]]*SUM(Data6[[#This Row],[Rate]:[Other]])),"")</f>
        <v>0</v>
      </c>
      <c r="P1278" s="7" t="str">
        <f>IF(Data6[[#This Row],[WO'#:]]="","Riley #","WO#")</f>
        <v>WO#</v>
      </c>
      <c r="Q1278" s="7">
        <f>IFERROR(WEEKNUM(Data6[[#This Row],[Date:]]),"")</f>
        <v>28</v>
      </c>
      <c r="R1278" s="6">
        <f t="shared" si="57"/>
        <v>45480</v>
      </c>
      <c r="S1278" s="6">
        <f>Data6[[#This Row],[Week Start]]+7</f>
        <v>45487</v>
      </c>
      <c r="T1278" s="7" t="str">
        <f t="shared" si="58"/>
        <v>7/7/2024 - 7/14/2024</v>
      </c>
      <c r="U1278" s="7" t="str">
        <f t="shared" si="59"/>
        <v>Time Card</v>
      </c>
      <c r="V1278" s="8" t="str">
        <f>RIGHT(TEXT(Data6[[#This Row],[Date:]],"mmddyyyy"),4)</f>
        <v>2024</v>
      </c>
      <c r="W1278" s="8" t="str">
        <f>MID(TEXT(Data6[[#This Row],[Date:]],"mmddyyyy"),3,2)</f>
        <v>11</v>
      </c>
      <c r="X1278" s="8" t="str">
        <f>LEFT(TEXT(Data6[[#This Row],[Date:]],"mmddyyyy"),2)</f>
        <v>07</v>
      </c>
      <c r="Y1278" s="6">
        <f>DATE(Data6[[#This Row],[Year]],Data6[[#This Row],[Month]],Data6[[#This Row],[Day]])</f>
        <v>45484</v>
      </c>
    </row>
    <row r="1279" spans="1:25">
      <c r="A1279" s="5">
        <v>45484.578305787036</v>
      </c>
      <c r="B1279" s="7" t="s">
        <v>35</v>
      </c>
      <c r="C1279" s="6" t="s">
        <v>1859</v>
      </c>
      <c r="D1279" s="7" t="s">
        <v>831</v>
      </c>
      <c r="E1279" s="8">
        <v>4</v>
      </c>
      <c r="F1279" s="7" t="s">
        <v>68</v>
      </c>
      <c r="G1279" s="7" t="s">
        <v>68</v>
      </c>
      <c r="H1279" s="7" t="s">
        <v>649</v>
      </c>
      <c r="I1279" s="7" t="s">
        <v>44</v>
      </c>
      <c r="J1279" s="19" t="str">
        <f>IFERROR(INDEX('Employee Info'!$C$3:$E$200,MATCH(Data6[[#This Row],[Name:]],'Employee Info'!$B$3:$B$200,0),MATCH(Data6[[#This Row],[Hours Type:]],'Employee Info'!$C$2:$E$2,0)),"")</f>
        <v/>
      </c>
      <c r="K1279" s="19" t="str">
        <f>IFERROR(INDEX('Employee Info'!$C$3:$J$200,MATCH(Data6[[#This Row],[Name:]],'Employee Info'!$B$3:$B$200,0),MATCH(Data6[[#Headers],[Truck]],'Employee Info'!$C$2:$J$2,0)),"")</f>
        <v/>
      </c>
      <c r="L1279" s="19" t="str">
        <f>IFERROR(INDEX('Employee Info'!$C$3:$J$200,MATCH(Data6[[#This Row],[Name:]],'Employee Info'!$B$3:$B$200,0),MATCH(Data6[[#Headers],[Phone]],'Employee Info'!$C$2:$J$2,0)),"")</f>
        <v/>
      </c>
      <c r="M1279" s="19" t="str">
        <f>IFERROR(INDEX('Employee Info'!$C$3:$J$200,MATCH(Data6[[#This Row],[Name:]],'Employee Info'!$B$3:$B$200,0),MATCH(Data6[[#Headers],[Tech]],'Employee Info'!$C$2:$J$2,0)),"")</f>
        <v/>
      </c>
      <c r="N1279" s="19" t="str">
        <f>IFERROR(INDEX('Employee Info'!$C$3:$J$200,MATCH(Data6[[#This Row],[Name:]],'Employee Info'!$B$3:$B$200,0),MATCH(Data6[[#Headers],[Other]],'Employee Info'!$C$2:$J$2,0)),"")</f>
        <v/>
      </c>
      <c r="O1279" s="19">
        <f>IFERROR((Data6[[#This Row],[Hours:]]*SUM(Data6[[#This Row],[Rate]:[Other]])),"")</f>
        <v>0</v>
      </c>
      <c r="P1279" s="7" t="str">
        <f>IF(Data6[[#This Row],[WO'#:]]="","Riley #","WO#")</f>
        <v>Riley #</v>
      </c>
      <c r="Q1279" s="7">
        <f>IFERROR(WEEKNUM(Data6[[#This Row],[Date:]]),"")</f>
        <v>28</v>
      </c>
      <c r="R1279" s="6">
        <f t="shared" si="57"/>
        <v>45480</v>
      </c>
      <c r="S1279" s="6">
        <f>Data6[[#This Row],[Week Start]]+7</f>
        <v>45487</v>
      </c>
      <c r="T1279" s="7" t="str">
        <f t="shared" si="58"/>
        <v>7/7/2024 - 7/14/2024</v>
      </c>
      <c r="U1279" s="7" t="str">
        <f t="shared" si="59"/>
        <v>Time Card</v>
      </c>
      <c r="V1279" s="8" t="str">
        <f>RIGHT(TEXT(Data6[[#This Row],[Date:]],"mmddyyyy"),4)</f>
        <v>2024</v>
      </c>
      <c r="W1279" s="8" t="str">
        <f>MID(TEXT(Data6[[#This Row],[Date:]],"mmddyyyy"),3,2)</f>
        <v>11</v>
      </c>
      <c r="X1279" s="8" t="str">
        <f>LEFT(TEXT(Data6[[#This Row],[Date:]],"mmddyyyy"),2)</f>
        <v>07</v>
      </c>
      <c r="Y1279" s="6">
        <f>DATE(Data6[[#This Row],[Year]],Data6[[#This Row],[Month]],Data6[[#This Row],[Day]])</f>
        <v>45484</v>
      </c>
    </row>
    <row r="1280" spans="1:25">
      <c r="A1280" s="5">
        <v>45484.579324652776</v>
      </c>
      <c r="B1280" s="7" t="s">
        <v>23</v>
      </c>
      <c r="C1280" s="6" t="s">
        <v>1859</v>
      </c>
      <c r="D1280" s="7" t="s">
        <v>831</v>
      </c>
      <c r="E1280" s="8">
        <v>4</v>
      </c>
      <c r="F1280" s="7" t="s">
        <v>68</v>
      </c>
      <c r="G1280" s="7" t="s">
        <v>68</v>
      </c>
      <c r="H1280" s="7" t="s">
        <v>649</v>
      </c>
      <c r="I1280" s="7" t="s">
        <v>44</v>
      </c>
      <c r="J1280" s="19" t="str">
        <f>IFERROR(INDEX('Employee Info'!$C$3:$E$200,MATCH(Data6[[#This Row],[Name:]],'Employee Info'!$B$3:$B$200,0),MATCH(Data6[[#This Row],[Hours Type:]],'Employee Info'!$C$2:$E$2,0)),"")</f>
        <v/>
      </c>
      <c r="K1280" s="19" t="str">
        <f>IFERROR(INDEX('Employee Info'!$C$3:$J$200,MATCH(Data6[[#This Row],[Name:]],'Employee Info'!$B$3:$B$200,0),MATCH(Data6[[#Headers],[Truck]],'Employee Info'!$C$2:$J$2,0)),"")</f>
        <v/>
      </c>
      <c r="L1280" s="19" t="str">
        <f>IFERROR(INDEX('Employee Info'!$C$3:$J$200,MATCH(Data6[[#This Row],[Name:]],'Employee Info'!$B$3:$B$200,0),MATCH(Data6[[#Headers],[Phone]],'Employee Info'!$C$2:$J$2,0)),"")</f>
        <v/>
      </c>
      <c r="M1280" s="19" t="str">
        <f>IFERROR(INDEX('Employee Info'!$C$3:$J$200,MATCH(Data6[[#This Row],[Name:]],'Employee Info'!$B$3:$B$200,0),MATCH(Data6[[#Headers],[Tech]],'Employee Info'!$C$2:$J$2,0)),"")</f>
        <v/>
      </c>
      <c r="N1280" s="19" t="str">
        <f>IFERROR(INDEX('Employee Info'!$C$3:$J$200,MATCH(Data6[[#This Row],[Name:]],'Employee Info'!$B$3:$B$200,0),MATCH(Data6[[#Headers],[Other]],'Employee Info'!$C$2:$J$2,0)),"")</f>
        <v/>
      </c>
      <c r="O1280" s="19">
        <f>IFERROR((Data6[[#This Row],[Hours:]]*SUM(Data6[[#This Row],[Rate]:[Other]])),"")</f>
        <v>0</v>
      </c>
      <c r="P1280" s="7" t="str">
        <f>IF(Data6[[#This Row],[WO'#:]]="","Riley #","WO#")</f>
        <v>Riley #</v>
      </c>
      <c r="Q1280" s="7">
        <f>IFERROR(WEEKNUM(Data6[[#This Row],[Date:]]),"")</f>
        <v>28</v>
      </c>
      <c r="R1280" s="6">
        <f t="shared" si="57"/>
        <v>45480</v>
      </c>
      <c r="S1280" s="6">
        <f>Data6[[#This Row],[Week Start]]+7</f>
        <v>45487</v>
      </c>
      <c r="T1280" s="7" t="str">
        <f t="shared" si="58"/>
        <v>7/7/2024 - 7/14/2024</v>
      </c>
      <c r="U1280" s="7" t="str">
        <f t="shared" si="59"/>
        <v>Time Card</v>
      </c>
      <c r="V1280" s="8" t="str">
        <f>RIGHT(TEXT(Data6[[#This Row],[Date:]],"mmddyyyy"),4)</f>
        <v>2024</v>
      </c>
      <c r="W1280" s="8" t="str">
        <f>MID(TEXT(Data6[[#This Row],[Date:]],"mmddyyyy"),3,2)</f>
        <v>11</v>
      </c>
      <c r="X1280" s="8" t="str">
        <f>LEFT(TEXT(Data6[[#This Row],[Date:]],"mmddyyyy"),2)</f>
        <v>07</v>
      </c>
      <c r="Y1280" s="6">
        <f>DATE(Data6[[#This Row],[Year]],Data6[[#This Row],[Month]],Data6[[#This Row],[Day]])</f>
        <v>45484</v>
      </c>
    </row>
    <row r="1281" spans="1:25">
      <c r="A1281" s="5">
        <v>45484.586815046299</v>
      </c>
      <c r="B1281" s="7" t="s">
        <v>23</v>
      </c>
      <c r="C1281" s="6" t="s">
        <v>1859</v>
      </c>
      <c r="D1281" s="7" t="s">
        <v>1863</v>
      </c>
      <c r="E1281" s="8">
        <v>4</v>
      </c>
      <c r="F1281" s="7" t="s">
        <v>68</v>
      </c>
      <c r="G1281" s="7" t="s">
        <v>68</v>
      </c>
      <c r="H1281" s="7" t="s">
        <v>649</v>
      </c>
      <c r="I1281" s="7" t="s">
        <v>44</v>
      </c>
      <c r="J1281" s="19" t="str">
        <f>IFERROR(INDEX('Employee Info'!$C$3:$E$200,MATCH(Data6[[#This Row],[Name:]],'Employee Info'!$B$3:$B$200,0),MATCH(Data6[[#This Row],[Hours Type:]],'Employee Info'!$C$2:$E$2,0)),"")</f>
        <v/>
      </c>
      <c r="K1281" s="19" t="str">
        <f>IFERROR(INDEX('Employee Info'!$C$3:$J$200,MATCH(Data6[[#This Row],[Name:]],'Employee Info'!$B$3:$B$200,0),MATCH(Data6[[#Headers],[Truck]],'Employee Info'!$C$2:$J$2,0)),"")</f>
        <v/>
      </c>
      <c r="L1281" s="19" t="str">
        <f>IFERROR(INDEX('Employee Info'!$C$3:$J$200,MATCH(Data6[[#This Row],[Name:]],'Employee Info'!$B$3:$B$200,0),MATCH(Data6[[#Headers],[Phone]],'Employee Info'!$C$2:$J$2,0)),"")</f>
        <v/>
      </c>
      <c r="M1281" s="19" t="str">
        <f>IFERROR(INDEX('Employee Info'!$C$3:$J$200,MATCH(Data6[[#This Row],[Name:]],'Employee Info'!$B$3:$B$200,0),MATCH(Data6[[#Headers],[Tech]],'Employee Info'!$C$2:$J$2,0)),"")</f>
        <v/>
      </c>
      <c r="N1281" s="19" t="str">
        <f>IFERROR(INDEX('Employee Info'!$C$3:$J$200,MATCH(Data6[[#This Row],[Name:]],'Employee Info'!$B$3:$B$200,0),MATCH(Data6[[#Headers],[Other]],'Employee Info'!$C$2:$J$2,0)),"")</f>
        <v/>
      </c>
      <c r="O1281" s="19">
        <f>IFERROR((Data6[[#This Row],[Hours:]]*SUM(Data6[[#This Row],[Rate]:[Other]])),"")</f>
        <v>0</v>
      </c>
      <c r="P1281" s="7" t="str">
        <f>IF(Data6[[#This Row],[WO'#:]]="","Riley #","WO#")</f>
        <v>Riley #</v>
      </c>
      <c r="Q1281" s="7">
        <f>IFERROR(WEEKNUM(Data6[[#This Row],[Date:]]),"")</f>
        <v>28</v>
      </c>
      <c r="R1281" s="6">
        <f t="shared" si="57"/>
        <v>45480</v>
      </c>
      <c r="S1281" s="6">
        <f>Data6[[#This Row],[Week Start]]+7</f>
        <v>45487</v>
      </c>
      <c r="T1281" s="7" t="str">
        <f t="shared" si="58"/>
        <v>7/7/2024 - 7/14/2024</v>
      </c>
      <c r="U1281" s="7" t="str">
        <f t="shared" si="59"/>
        <v>Time Card</v>
      </c>
      <c r="V1281" s="8" t="str">
        <f>RIGHT(TEXT(Data6[[#This Row],[Date:]],"mmddyyyy"),4)</f>
        <v>2024</v>
      </c>
      <c r="W1281" s="8" t="str">
        <f>MID(TEXT(Data6[[#This Row],[Date:]],"mmddyyyy"),3,2)</f>
        <v>11</v>
      </c>
      <c r="X1281" s="8" t="str">
        <f>LEFT(TEXT(Data6[[#This Row],[Date:]],"mmddyyyy"),2)</f>
        <v>07</v>
      </c>
      <c r="Y1281" s="6">
        <f>DATE(Data6[[#This Row],[Year]],Data6[[#This Row],[Month]],Data6[[#This Row],[Day]])</f>
        <v>45484</v>
      </c>
    </row>
    <row r="1282" spans="1:25">
      <c r="A1282" s="5">
        <v>45484.578730208334</v>
      </c>
      <c r="B1282" s="7" t="s">
        <v>35</v>
      </c>
      <c r="C1282" s="6" t="s">
        <v>1859</v>
      </c>
      <c r="D1282" s="7" t="s">
        <v>1860</v>
      </c>
      <c r="E1282" s="8">
        <v>4</v>
      </c>
      <c r="F1282" s="7" t="s">
        <v>68</v>
      </c>
      <c r="G1282" s="7" t="s">
        <v>68</v>
      </c>
      <c r="H1282" s="7" t="s">
        <v>924</v>
      </c>
      <c r="I1282" s="7" t="s">
        <v>44</v>
      </c>
      <c r="J1282" s="19" t="str">
        <f>IFERROR(INDEX('Employee Info'!$C$3:$E$200,MATCH(Data6[[#This Row],[Name:]],'Employee Info'!$B$3:$B$200,0),MATCH(Data6[[#This Row],[Hours Type:]],'Employee Info'!$C$2:$E$2,0)),"")</f>
        <v/>
      </c>
      <c r="K1282" s="19" t="str">
        <f>IFERROR(INDEX('Employee Info'!$C$3:$J$200,MATCH(Data6[[#This Row],[Name:]],'Employee Info'!$B$3:$B$200,0),MATCH(Data6[[#Headers],[Truck]],'Employee Info'!$C$2:$J$2,0)),"")</f>
        <v/>
      </c>
      <c r="L1282" s="19" t="str">
        <f>IFERROR(INDEX('Employee Info'!$C$3:$J$200,MATCH(Data6[[#This Row],[Name:]],'Employee Info'!$B$3:$B$200,0),MATCH(Data6[[#Headers],[Phone]],'Employee Info'!$C$2:$J$2,0)),"")</f>
        <v/>
      </c>
      <c r="M1282" s="19" t="str">
        <f>IFERROR(INDEX('Employee Info'!$C$3:$J$200,MATCH(Data6[[#This Row],[Name:]],'Employee Info'!$B$3:$B$200,0),MATCH(Data6[[#Headers],[Tech]],'Employee Info'!$C$2:$J$2,0)),"")</f>
        <v/>
      </c>
      <c r="N1282" s="19" t="str">
        <f>IFERROR(INDEX('Employee Info'!$C$3:$J$200,MATCH(Data6[[#This Row],[Name:]],'Employee Info'!$B$3:$B$200,0),MATCH(Data6[[#Headers],[Other]],'Employee Info'!$C$2:$J$2,0)),"")</f>
        <v/>
      </c>
      <c r="O1282" s="19">
        <f>IFERROR((Data6[[#This Row],[Hours:]]*SUM(Data6[[#This Row],[Rate]:[Other]])),"")</f>
        <v>0</v>
      </c>
      <c r="P1282" s="7" t="str">
        <f>IF(Data6[[#This Row],[WO'#:]]="","Riley #","WO#")</f>
        <v>Riley #</v>
      </c>
      <c r="Q1282" s="7">
        <f>IFERROR(WEEKNUM(Data6[[#This Row],[Date:]]),"")</f>
        <v>28</v>
      </c>
      <c r="R1282" s="6">
        <f t="shared" ref="R1282:R1345" si="60">DATE(RIGHT(TEXT(C1282,"mm/dd/yyyy"),4),1,1)+(Q1282-1)*7-(WEEKDAY(DATE(RIGHT(TEXT(C1282,"mm/dd/yyyy"),4),1,1)))+1</f>
        <v>45480</v>
      </c>
      <c r="S1282" s="6">
        <f>Data6[[#This Row],[Week Start]]+7</f>
        <v>45487</v>
      </c>
      <c r="T1282" s="7" t="str">
        <f t="shared" ref="T1282:T1345" si="61">IFERROR(TEXT(R1282, "m/d/yyyy") &amp; " - " &amp; TEXT(S1282, "m/d/yyyy"),"")</f>
        <v>7/7/2024 - 7/14/2024</v>
      </c>
      <c r="U1282" s="7" t="str">
        <f t="shared" ref="U1282:U1345" si="62">"Time Card"</f>
        <v>Time Card</v>
      </c>
      <c r="V1282" s="8" t="str">
        <f>RIGHT(TEXT(Data6[[#This Row],[Date:]],"mmddyyyy"),4)</f>
        <v>2024</v>
      </c>
      <c r="W1282" s="8" t="str">
        <f>MID(TEXT(Data6[[#This Row],[Date:]],"mmddyyyy"),3,2)</f>
        <v>11</v>
      </c>
      <c r="X1282" s="8" t="str">
        <f>LEFT(TEXT(Data6[[#This Row],[Date:]],"mmddyyyy"),2)</f>
        <v>07</v>
      </c>
      <c r="Y1282" s="6">
        <f>DATE(Data6[[#This Row],[Year]],Data6[[#This Row],[Month]],Data6[[#This Row],[Day]])</f>
        <v>45484</v>
      </c>
    </row>
    <row r="1283" spans="1:25">
      <c r="A1283" s="5">
        <v>45484.583470370373</v>
      </c>
      <c r="B1283" s="7" t="s">
        <v>31</v>
      </c>
      <c r="C1283" s="6" t="s">
        <v>1859</v>
      </c>
      <c r="D1283" s="7" t="s">
        <v>1861</v>
      </c>
      <c r="E1283" s="8">
        <v>5</v>
      </c>
      <c r="F1283" s="7" t="s">
        <v>68</v>
      </c>
      <c r="G1283" s="7" t="s">
        <v>68</v>
      </c>
      <c r="H1283" s="7" t="s">
        <v>922</v>
      </c>
      <c r="I1283" s="7" t="s">
        <v>44</v>
      </c>
      <c r="J1283" s="19" t="str">
        <f>IFERROR(INDEX('Employee Info'!$C$3:$E$200,MATCH(Data6[[#This Row],[Name:]],'Employee Info'!$B$3:$B$200,0),MATCH(Data6[[#This Row],[Hours Type:]],'Employee Info'!$C$2:$E$2,0)),"")</f>
        <v/>
      </c>
      <c r="K1283" s="19" t="str">
        <f>IFERROR(INDEX('Employee Info'!$C$3:$J$200,MATCH(Data6[[#This Row],[Name:]],'Employee Info'!$B$3:$B$200,0),MATCH(Data6[[#Headers],[Truck]],'Employee Info'!$C$2:$J$2,0)),"")</f>
        <v/>
      </c>
      <c r="L1283" s="19" t="str">
        <f>IFERROR(INDEX('Employee Info'!$C$3:$J$200,MATCH(Data6[[#This Row],[Name:]],'Employee Info'!$B$3:$B$200,0),MATCH(Data6[[#Headers],[Phone]],'Employee Info'!$C$2:$J$2,0)),"")</f>
        <v/>
      </c>
      <c r="M1283" s="19" t="str">
        <f>IFERROR(INDEX('Employee Info'!$C$3:$J$200,MATCH(Data6[[#This Row],[Name:]],'Employee Info'!$B$3:$B$200,0),MATCH(Data6[[#Headers],[Tech]],'Employee Info'!$C$2:$J$2,0)),"")</f>
        <v/>
      </c>
      <c r="N1283" s="19" t="str">
        <f>IFERROR(INDEX('Employee Info'!$C$3:$J$200,MATCH(Data6[[#This Row],[Name:]],'Employee Info'!$B$3:$B$200,0),MATCH(Data6[[#Headers],[Other]],'Employee Info'!$C$2:$J$2,0)),"")</f>
        <v/>
      </c>
      <c r="O1283" s="19">
        <f>IFERROR((Data6[[#This Row],[Hours:]]*SUM(Data6[[#This Row],[Rate]:[Other]])),"")</f>
        <v>0</v>
      </c>
      <c r="P1283" s="7" t="str">
        <f>IF(Data6[[#This Row],[WO'#:]]="","Riley #","WO#")</f>
        <v>Riley #</v>
      </c>
      <c r="Q1283" s="7">
        <f>IFERROR(WEEKNUM(Data6[[#This Row],[Date:]]),"")</f>
        <v>28</v>
      </c>
      <c r="R1283" s="6">
        <f t="shared" si="60"/>
        <v>45480</v>
      </c>
      <c r="S1283" s="6">
        <f>Data6[[#This Row],[Week Start]]+7</f>
        <v>45487</v>
      </c>
      <c r="T1283" s="7" t="str">
        <f t="shared" si="61"/>
        <v>7/7/2024 - 7/14/2024</v>
      </c>
      <c r="U1283" s="7" t="str">
        <f t="shared" si="62"/>
        <v>Time Card</v>
      </c>
      <c r="V1283" s="8" t="str">
        <f>RIGHT(TEXT(Data6[[#This Row],[Date:]],"mmddyyyy"),4)</f>
        <v>2024</v>
      </c>
      <c r="W1283" s="8" t="str">
        <f>MID(TEXT(Data6[[#This Row],[Date:]],"mmddyyyy"),3,2)</f>
        <v>11</v>
      </c>
      <c r="X1283" s="8" t="str">
        <f>LEFT(TEXT(Data6[[#This Row],[Date:]],"mmddyyyy"),2)</f>
        <v>07</v>
      </c>
      <c r="Y1283" s="6">
        <f>DATE(Data6[[#This Row],[Year]],Data6[[#This Row],[Month]],Data6[[#This Row],[Day]])</f>
        <v>45484</v>
      </c>
    </row>
    <row r="1284" spans="1:25">
      <c r="A1284" s="5">
        <v>45484.58359652778</v>
      </c>
      <c r="B1284" s="7" t="s">
        <v>34</v>
      </c>
      <c r="C1284" s="6" t="s">
        <v>1859</v>
      </c>
      <c r="D1284" s="7" t="s">
        <v>1861</v>
      </c>
      <c r="E1284" s="8">
        <v>5</v>
      </c>
      <c r="F1284" s="7" t="s">
        <v>68</v>
      </c>
      <c r="G1284" s="7" t="s">
        <v>68</v>
      </c>
      <c r="H1284" s="7" t="s">
        <v>922</v>
      </c>
      <c r="I1284" s="7" t="s">
        <v>44</v>
      </c>
      <c r="J1284" s="19" t="str">
        <f>IFERROR(INDEX('Employee Info'!$C$3:$E$200,MATCH(Data6[[#This Row],[Name:]],'Employee Info'!$B$3:$B$200,0),MATCH(Data6[[#This Row],[Hours Type:]],'Employee Info'!$C$2:$E$2,0)),"")</f>
        <v/>
      </c>
      <c r="K1284" s="19" t="str">
        <f>IFERROR(INDEX('Employee Info'!$C$3:$J$200,MATCH(Data6[[#This Row],[Name:]],'Employee Info'!$B$3:$B$200,0),MATCH(Data6[[#Headers],[Truck]],'Employee Info'!$C$2:$J$2,0)),"")</f>
        <v/>
      </c>
      <c r="L1284" s="19" t="str">
        <f>IFERROR(INDEX('Employee Info'!$C$3:$J$200,MATCH(Data6[[#This Row],[Name:]],'Employee Info'!$B$3:$B$200,0),MATCH(Data6[[#Headers],[Phone]],'Employee Info'!$C$2:$J$2,0)),"")</f>
        <v/>
      </c>
      <c r="M1284" s="19" t="str">
        <f>IFERROR(INDEX('Employee Info'!$C$3:$J$200,MATCH(Data6[[#This Row],[Name:]],'Employee Info'!$B$3:$B$200,0),MATCH(Data6[[#Headers],[Tech]],'Employee Info'!$C$2:$J$2,0)),"")</f>
        <v/>
      </c>
      <c r="N1284" s="19" t="str">
        <f>IFERROR(INDEX('Employee Info'!$C$3:$J$200,MATCH(Data6[[#This Row],[Name:]],'Employee Info'!$B$3:$B$200,0),MATCH(Data6[[#Headers],[Other]],'Employee Info'!$C$2:$J$2,0)),"")</f>
        <v/>
      </c>
      <c r="O1284" s="19">
        <f>IFERROR((Data6[[#This Row],[Hours:]]*SUM(Data6[[#This Row],[Rate]:[Other]])),"")</f>
        <v>0</v>
      </c>
      <c r="P1284" s="7" t="str">
        <f>IF(Data6[[#This Row],[WO'#:]]="","Riley #","WO#")</f>
        <v>Riley #</v>
      </c>
      <c r="Q1284" s="7">
        <f>IFERROR(WEEKNUM(Data6[[#This Row],[Date:]]),"")</f>
        <v>28</v>
      </c>
      <c r="R1284" s="6">
        <f t="shared" si="60"/>
        <v>45480</v>
      </c>
      <c r="S1284" s="6">
        <f>Data6[[#This Row],[Week Start]]+7</f>
        <v>45487</v>
      </c>
      <c r="T1284" s="7" t="str">
        <f t="shared" si="61"/>
        <v>7/7/2024 - 7/14/2024</v>
      </c>
      <c r="U1284" s="7" t="str">
        <f t="shared" si="62"/>
        <v>Time Card</v>
      </c>
      <c r="V1284" s="8" t="str">
        <f>RIGHT(TEXT(Data6[[#This Row],[Date:]],"mmddyyyy"),4)</f>
        <v>2024</v>
      </c>
      <c r="W1284" s="8" t="str">
        <f>MID(TEXT(Data6[[#This Row],[Date:]],"mmddyyyy"),3,2)</f>
        <v>11</v>
      </c>
      <c r="X1284" s="8" t="str">
        <f>LEFT(TEXT(Data6[[#This Row],[Date:]],"mmddyyyy"),2)</f>
        <v>07</v>
      </c>
      <c r="Y1284" s="6">
        <f>DATE(Data6[[#This Row],[Year]],Data6[[#This Row],[Month]],Data6[[#This Row],[Day]])</f>
        <v>45484</v>
      </c>
    </row>
    <row r="1285" spans="1:25">
      <c r="A1285" s="5">
        <v>45486.43859513889</v>
      </c>
      <c r="B1285" s="7" t="s">
        <v>66</v>
      </c>
      <c r="C1285" s="6" t="s">
        <v>1859</v>
      </c>
      <c r="D1285" s="7" t="s">
        <v>1874</v>
      </c>
      <c r="E1285" s="8">
        <v>8</v>
      </c>
      <c r="F1285" s="7" t="s">
        <v>68</v>
      </c>
      <c r="G1285" s="7" t="s">
        <v>68</v>
      </c>
      <c r="H1285" s="7" t="s">
        <v>42</v>
      </c>
      <c r="I1285" s="7" t="s">
        <v>44</v>
      </c>
      <c r="J1285" s="19" t="str">
        <f>IFERROR(INDEX('Employee Info'!$C$3:$E$200,MATCH(Data6[[#This Row],[Name:]],'Employee Info'!$B$3:$B$200,0),MATCH(Data6[[#This Row],[Hours Type:]],'Employee Info'!$C$2:$E$2,0)),"")</f>
        <v/>
      </c>
      <c r="K1285" s="19" t="str">
        <f>IFERROR(INDEX('Employee Info'!$C$3:$J$200,MATCH(Data6[[#This Row],[Name:]],'Employee Info'!$B$3:$B$200,0),MATCH(Data6[[#Headers],[Truck]],'Employee Info'!$C$2:$J$2,0)),"")</f>
        <v/>
      </c>
      <c r="L1285" s="19" t="str">
        <f>IFERROR(INDEX('Employee Info'!$C$3:$J$200,MATCH(Data6[[#This Row],[Name:]],'Employee Info'!$B$3:$B$200,0),MATCH(Data6[[#Headers],[Phone]],'Employee Info'!$C$2:$J$2,0)),"")</f>
        <v/>
      </c>
      <c r="M1285" s="19" t="str">
        <f>IFERROR(INDEX('Employee Info'!$C$3:$J$200,MATCH(Data6[[#This Row],[Name:]],'Employee Info'!$B$3:$B$200,0),MATCH(Data6[[#Headers],[Tech]],'Employee Info'!$C$2:$J$2,0)),"")</f>
        <v/>
      </c>
      <c r="N1285" s="19" t="str">
        <f>IFERROR(INDEX('Employee Info'!$C$3:$J$200,MATCH(Data6[[#This Row],[Name:]],'Employee Info'!$B$3:$B$200,0),MATCH(Data6[[#Headers],[Other]],'Employee Info'!$C$2:$J$2,0)),"")</f>
        <v/>
      </c>
      <c r="O1285" s="19">
        <f>IFERROR((Data6[[#This Row],[Hours:]]*SUM(Data6[[#This Row],[Rate]:[Other]])),"")</f>
        <v>0</v>
      </c>
      <c r="P1285" s="7" t="str">
        <f>IF(Data6[[#This Row],[WO'#:]]="","Riley #","WO#")</f>
        <v>Riley #</v>
      </c>
      <c r="Q1285" s="7">
        <f>IFERROR(WEEKNUM(Data6[[#This Row],[Date:]]),"")</f>
        <v>28</v>
      </c>
      <c r="R1285" s="6">
        <f t="shared" si="60"/>
        <v>45480</v>
      </c>
      <c r="S1285" s="6">
        <f>Data6[[#This Row],[Week Start]]+7</f>
        <v>45487</v>
      </c>
      <c r="T1285" s="7" t="str">
        <f t="shared" si="61"/>
        <v>7/7/2024 - 7/14/2024</v>
      </c>
      <c r="U1285" s="7" t="str">
        <f t="shared" si="62"/>
        <v>Time Card</v>
      </c>
      <c r="V1285" s="8" t="str">
        <f>RIGHT(TEXT(Data6[[#This Row],[Date:]],"mmddyyyy"),4)</f>
        <v>2024</v>
      </c>
      <c r="W1285" s="8" t="str">
        <f>MID(TEXT(Data6[[#This Row],[Date:]],"mmddyyyy"),3,2)</f>
        <v>11</v>
      </c>
      <c r="X1285" s="8" t="str">
        <f>LEFT(TEXT(Data6[[#This Row],[Date:]],"mmddyyyy"),2)</f>
        <v>07</v>
      </c>
      <c r="Y1285" s="6">
        <f>DATE(Data6[[#This Row],[Year]],Data6[[#This Row],[Month]],Data6[[#This Row],[Day]])</f>
        <v>45484</v>
      </c>
    </row>
    <row r="1286" spans="1:25">
      <c r="A1286" s="5">
        <v>45517.489764467595</v>
      </c>
      <c r="B1286" s="7" t="s">
        <v>76</v>
      </c>
      <c r="C1286" s="6" t="s">
        <v>1870</v>
      </c>
      <c r="D1286" s="7" t="s">
        <v>156</v>
      </c>
      <c r="E1286" s="8">
        <v>1</v>
      </c>
      <c r="F1286" s="7">
        <v>6984733</v>
      </c>
      <c r="G1286" s="7" t="s">
        <v>68</v>
      </c>
      <c r="H1286" s="7" t="s">
        <v>756</v>
      </c>
      <c r="I1286" s="7" t="s">
        <v>44</v>
      </c>
      <c r="J1286" s="19" t="str">
        <f>IFERROR(INDEX('Employee Info'!$C$3:$E$200,MATCH(Data6[[#This Row],[Name:]],'Employee Info'!$B$3:$B$200,0),MATCH(Data6[[#This Row],[Hours Type:]],'Employee Info'!$C$2:$E$2,0)),"")</f>
        <v/>
      </c>
      <c r="K1286" s="19" t="str">
        <f>IFERROR(INDEX('Employee Info'!$C$3:$J$200,MATCH(Data6[[#This Row],[Name:]],'Employee Info'!$B$3:$B$200,0),MATCH(Data6[[#Headers],[Truck]],'Employee Info'!$C$2:$J$2,0)),"")</f>
        <v/>
      </c>
      <c r="L1286" s="19" t="str">
        <f>IFERROR(INDEX('Employee Info'!$C$3:$J$200,MATCH(Data6[[#This Row],[Name:]],'Employee Info'!$B$3:$B$200,0),MATCH(Data6[[#Headers],[Phone]],'Employee Info'!$C$2:$J$2,0)),"")</f>
        <v/>
      </c>
      <c r="M1286" s="19" t="str">
        <f>IFERROR(INDEX('Employee Info'!$C$3:$J$200,MATCH(Data6[[#This Row],[Name:]],'Employee Info'!$B$3:$B$200,0),MATCH(Data6[[#Headers],[Tech]],'Employee Info'!$C$2:$J$2,0)),"")</f>
        <v/>
      </c>
      <c r="N1286" s="19" t="str">
        <f>IFERROR(INDEX('Employee Info'!$C$3:$J$200,MATCH(Data6[[#This Row],[Name:]],'Employee Info'!$B$3:$B$200,0),MATCH(Data6[[#Headers],[Other]],'Employee Info'!$C$2:$J$2,0)),"")</f>
        <v/>
      </c>
      <c r="O1286" s="19">
        <f>IFERROR((Data6[[#This Row],[Hours:]]*SUM(Data6[[#This Row],[Rate]:[Other]])),"")</f>
        <v>0</v>
      </c>
      <c r="P1286" s="7" t="str">
        <f>IF(Data6[[#This Row],[WO'#:]]="","Riley #","WO#")</f>
        <v>WO#</v>
      </c>
      <c r="Q1286" s="7">
        <f>IFERROR(WEEKNUM(Data6[[#This Row],[Date:]]),"")</f>
        <v>28</v>
      </c>
      <c r="R1286" s="6">
        <f t="shared" si="60"/>
        <v>45480</v>
      </c>
      <c r="S1286" s="6">
        <f>Data6[[#This Row],[Week Start]]+7</f>
        <v>45487</v>
      </c>
      <c r="T1286" s="7" t="str">
        <f t="shared" si="61"/>
        <v>7/7/2024 - 7/14/2024</v>
      </c>
      <c r="U1286" s="7" t="str">
        <f t="shared" si="62"/>
        <v>Time Card</v>
      </c>
      <c r="V1286" s="8" t="str">
        <f>RIGHT(TEXT(Data6[[#This Row],[Date:]],"mmddyyyy"),4)</f>
        <v>2024</v>
      </c>
      <c r="W1286" s="8" t="str">
        <f>MID(TEXT(Data6[[#This Row],[Date:]],"mmddyyyy"),3,2)</f>
        <v>12</v>
      </c>
      <c r="X1286" s="8" t="str">
        <f>LEFT(TEXT(Data6[[#This Row],[Date:]],"mmddyyyy"),2)</f>
        <v>07</v>
      </c>
      <c r="Y1286" s="6">
        <f>DATE(Data6[[#This Row],[Year]],Data6[[#This Row],[Month]],Data6[[#This Row],[Day]])</f>
        <v>45485</v>
      </c>
    </row>
    <row r="1287" spans="1:25">
      <c r="A1287" s="5">
        <v>45485.543571759263</v>
      </c>
      <c r="B1287" s="7" t="s">
        <v>34</v>
      </c>
      <c r="C1287" s="6" t="s">
        <v>1870</v>
      </c>
      <c r="D1287" s="7" t="s">
        <v>1869</v>
      </c>
      <c r="E1287" s="8">
        <v>8</v>
      </c>
      <c r="F1287" s="7">
        <v>7128629</v>
      </c>
      <c r="G1287" s="7" t="s">
        <v>68</v>
      </c>
      <c r="H1287" s="7" t="s">
        <v>756</v>
      </c>
      <c r="I1287" s="7" t="s">
        <v>44</v>
      </c>
      <c r="J1287" s="19" t="str">
        <f>IFERROR(INDEX('Employee Info'!$C$3:$E$200,MATCH(Data6[[#This Row],[Name:]],'Employee Info'!$B$3:$B$200,0),MATCH(Data6[[#This Row],[Hours Type:]],'Employee Info'!$C$2:$E$2,0)),"")</f>
        <v/>
      </c>
      <c r="K1287" s="19" t="str">
        <f>IFERROR(INDEX('Employee Info'!$C$3:$J$200,MATCH(Data6[[#This Row],[Name:]],'Employee Info'!$B$3:$B$200,0),MATCH(Data6[[#Headers],[Truck]],'Employee Info'!$C$2:$J$2,0)),"")</f>
        <v/>
      </c>
      <c r="L1287" s="19" t="str">
        <f>IFERROR(INDEX('Employee Info'!$C$3:$J$200,MATCH(Data6[[#This Row],[Name:]],'Employee Info'!$B$3:$B$200,0),MATCH(Data6[[#Headers],[Phone]],'Employee Info'!$C$2:$J$2,0)),"")</f>
        <v/>
      </c>
      <c r="M1287" s="19" t="str">
        <f>IFERROR(INDEX('Employee Info'!$C$3:$J$200,MATCH(Data6[[#This Row],[Name:]],'Employee Info'!$B$3:$B$200,0),MATCH(Data6[[#Headers],[Tech]],'Employee Info'!$C$2:$J$2,0)),"")</f>
        <v/>
      </c>
      <c r="N1287" s="19" t="str">
        <f>IFERROR(INDEX('Employee Info'!$C$3:$J$200,MATCH(Data6[[#This Row],[Name:]],'Employee Info'!$B$3:$B$200,0),MATCH(Data6[[#Headers],[Other]],'Employee Info'!$C$2:$J$2,0)),"")</f>
        <v/>
      </c>
      <c r="O1287" s="19">
        <f>IFERROR((Data6[[#This Row],[Hours:]]*SUM(Data6[[#This Row],[Rate]:[Other]])),"")</f>
        <v>0</v>
      </c>
      <c r="P1287" s="7" t="str">
        <f>IF(Data6[[#This Row],[WO'#:]]="","Riley #","WO#")</f>
        <v>WO#</v>
      </c>
      <c r="Q1287" s="7">
        <f>IFERROR(WEEKNUM(Data6[[#This Row],[Date:]]),"")</f>
        <v>28</v>
      </c>
      <c r="R1287" s="6">
        <f t="shared" si="60"/>
        <v>45480</v>
      </c>
      <c r="S1287" s="6">
        <f>Data6[[#This Row],[Week Start]]+7</f>
        <v>45487</v>
      </c>
      <c r="T1287" s="7" t="str">
        <f t="shared" si="61"/>
        <v>7/7/2024 - 7/14/2024</v>
      </c>
      <c r="U1287" s="7" t="str">
        <f t="shared" si="62"/>
        <v>Time Card</v>
      </c>
      <c r="V1287" s="8" t="str">
        <f>RIGHT(TEXT(Data6[[#This Row],[Date:]],"mmddyyyy"),4)</f>
        <v>2024</v>
      </c>
      <c r="W1287" s="8" t="str">
        <f>MID(TEXT(Data6[[#This Row],[Date:]],"mmddyyyy"),3,2)</f>
        <v>12</v>
      </c>
      <c r="X1287" s="8" t="str">
        <f>LEFT(TEXT(Data6[[#This Row],[Date:]],"mmddyyyy"),2)</f>
        <v>07</v>
      </c>
      <c r="Y1287" s="6">
        <f>DATE(Data6[[#This Row],[Year]],Data6[[#This Row],[Month]],Data6[[#This Row],[Day]])</f>
        <v>45485</v>
      </c>
    </row>
    <row r="1288" spans="1:25">
      <c r="A1288" s="5">
        <v>45485.581523032408</v>
      </c>
      <c r="B1288" s="7" t="s">
        <v>35</v>
      </c>
      <c r="C1288" s="6" t="s">
        <v>1870</v>
      </c>
      <c r="D1288" s="7" t="s">
        <v>1873</v>
      </c>
      <c r="E1288" s="8">
        <v>8</v>
      </c>
      <c r="F1288" s="7" t="s">
        <v>68</v>
      </c>
      <c r="G1288" s="7" t="s">
        <v>68</v>
      </c>
      <c r="H1288" s="7" t="s">
        <v>756</v>
      </c>
      <c r="I1288" s="7" t="s">
        <v>44</v>
      </c>
      <c r="J1288" s="19" t="str">
        <f>IFERROR(INDEX('Employee Info'!$C$3:$E$200,MATCH(Data6[[#This Row],[Name:]],'Employee Info'!$B$3:$B$200,0),MATCH(Data6[[#This Row],[Hours Type:]],'Employee Info'!$C$2:$E$2,0)),"")</f>
        <v/>
      </c>
      <c r="K1288" s="19" t="str">
        <f>IFERROR(INDEX('Employee Info'!$C$3:$J$200,MATCH(Data6[[#This Row],[Name:]],'Employee Info'!$B$3:$B$200,0),MATCH(Data6[[#Headers],[Truck]],'Employee Info'!$C$2:$J$2,0)),"")</f>
        <v/>
      </c>
      <c r="L1288" s="19" t="str">
        <f>IFERROR(INDEX('Employee Info'!$C$3:$J$200,MATCH(Data6[[#This Row],[Name:]],'Employee Info'!$B$3:$B$200,0),MATCH(Data6[[#Headers],[Phone]],'Employee Info'!$C$2:$J$2,0)),"")</f>
        <v/>
      </c>
      <c r="M1288" s="19" t="str">
        <f>IFERROR(INDEX('Employee Info'!$C$3:$J$200,MATCH(Data6[[#This Row],[Name:]],'Employee Info'!$B$3:$B$200,0),MATCH(Data6[[#Headers],[Tech]],'Employee Info'!$C$2:$J$2,0)),"")</f>
        <v/>
      </c>
      <c r="N1288" s="19" t="str">
        <f>IFERROR(INDEX('Employee Info'!$C$3:$J$200,MATCH(Data6[[#This Row],[Name:]],'Employee Info'!$B$3:$B$200,0),MATCH(Data6[[#Headers],[Other]],'Employee Info'!$C$2:$J$2,0)),"")</f>
        <v/>
      </c>
      <c r="O1288" s="19">
        <f>IFERROR((Data6[[#This Row],[Hours:]]*SUM(Data6[[#This Row],[Rate]:[Other]])),"")</f>
        <v>0</v>
      </c>
      <c r="P1288" s="7" t="str">
        <f>IF(Data6[[#This Row],[WO'#:]]="","Riley #","WO#")</f>
        <v>Riley #</v>
      </c>
      <c r="Q1288" s="7">
        <f>IFERROR(WEEKNUM(Data6[[#This Row],[Date:]]),"")</f>
        <v>28</v>
      </c>
      <c r="R1288" s="6">
        <f t="shared" si="60"/>
        <v>45480</v>
      </c>
      <c r="S1288" s="6">
        <f>Data6[[#This Row],[Week Start]]+7</f>
        <v>45487</v>
      </c>
      <c r="T1288" s="7" t="str">
        <f t="shared" si="61"/>
        <v>7/7/2024 - 7/14/2024</v>
      </c>
      <c r="U1288" s="7" t="str">
        <f t="shared" si="62"/>
        <v>Time Card</v>
      </c>
      <c r="V1288" s="8" t="str">
        <f>RIGHT(TEXT(Data6[[#This Row],[Date:]],"mmddyyyy"),4)</f>
        <v>2024</v>
      </c>
      <c r="W1288" s="8" t="str">
        <f>MID(TEXT(Data6[[#This Row],[Date:]],"mmddyyyy"),3,2)</f>
        <v>12</v>
      </c>
      <c r="X1288" s="8" t="str">
        <f>LEFT(TEXT(Data6[[#This Row],[Date:]],"mmddyyyy"),2)</f>
        <v>07</v>
      </c>
      <c r="Y1288" s="6">
        <f>DATE(Data6[[#This Row],[Year]],Data6[[#This Row],[Month]],Data6[[#This Row],[Day]])</f>
        <v>45485</v>
      </c>
    </row>
    <row r="1289" spans="1:25">
      <c r="A1289" s="5">
        <v>45485.571691203702</v>
      </c>
      <c r="B1289" s="7" t="s">
        <v>23</v>
      </c>
      <c r="C1289" s="6" t="s">
        <v>1870</v>
      </c>
      <c r="D1289" s="7" t="s">
        <v>1871</v>
      </c>
      <c r="E1289" s="8">
        <v>2</v>
      </c>
      <c r="F1289" s="7" t="s">
        <v>68</v>
      </c>
      <c r="G1289" s="7" t="s">
        <v>68</v>
      </c>
      <c r="H1289" s="7" t="s">
        <v>468</v>
      </c>
      <c r="I1289" s="7" t="s">
        <v>44</v>
      </c>
      <c r="J1289" s="19" t="str">
        <f>IFERROR(INDEX('Employee Info'!$C$3:$E$200,MATCH(Data6[[#This Row],[Name:]],'Employee Info'!$B$3:$B$200,0),MATCH(Data6[[#This Row],[Hours Type:]],'Employee Info'!$C$2:$E$2,0)),"")</f>
        <v/>
      </c>
      <c r="K1289" s="19" t="str">
        <f>IFERROR(INDEX('Employee Info'!$C$3:$J$200,MATCH(Data6[[#This Row],[Name:]],'Employee Info'!$B$3:$B$200,0),MATCH(Data6[[#Headers],[Truck]],'Employee Info'!$C$2:$J$2,0)),"")</f>
        <v/>
      </c>
      <c r="L1289" s="19" t="str">
        <f>IFERROR(INDEX('Employee Info'!$C$3:$J$200,MATCH(Data6[[#This Row],[Name:]],'Employee Info'!$B$3:$B$200,0),MATCH(Data6[[#Headers],[Phone]],'Employee Info'!$C$2:$J$2,0)),"")</f>
        <v/>
      </c>
      <c r="M1289" s="19" t="str">
        <f>IFERROR(INDEX('Employee Info'!$C$3:$J$200,MATCH(Data6[[#This Row],[Name:]],'Employee Info'!$B$3:$B$200,0),MATCH(Data6[[#Headers],[Tech]],'Employee Info'!$C$2:$J$2,0)),"")</f>
        <v/>
      </c>
      <c r="N1289" s="19" t="str">
        <f>IFERROR(INDEX('Employee Info'!$C$3:$J$200,MATCH(Data6[[#This Row],[Name:]],'Employee Info'!$B$3:$B$200,0),MATCH(Data6[[#Headers],[Other]],'Employee Info'!$C$2:$J$2,0)),"")</f>
        <v/>
      </c>
      <c r="O1289" s="19">
        <f>IFERROR((Data6[[#This Row],[Hours:]]*SUM(Data6[[#This Row],[Rate]:[Other]])),"")</f>
        <v>0</v>
      </c>
      <c r="P1289" s="7" t="str">
        <f>IF(Data6[[#This Row],[WO'#:]]="","Riley #","WO#")</f>
        <v>Riley #</v>
      </c>
      <c r="Q1289" s="7">
        <f>IFERROR(WEEKNUM(Data6[[#This Row],[Date:]]),"")</f>
        <v>28</v>
      </c>
      <c r="R1289" s="6">
        <f t="shared" si="60"/>
        <v>45480</v>
      </c>
      <c r="S1289" s="6">
        <f>Data6[[#This Row],[Week Start]]+7</f>
        <v>45487</v>
      </c>
      <c r="T1289" s="7" t="str">
        <f t="shared" si="61"/>
        <v>7/7/2024 - 7/14/2024</v>
      </c>
      <c r="U1289" s="7" t="str">
        <f t="shared" si="62"/>
        <v>Time Card</v>
      </c>
      <c r="V1289" s="8" t="str">
        <f>RIGHT(TEXT(Data6[[#This Row],[Date:]],"mmddyyyy"),4)</f>
        <v>2024</v>
      </c>
      <c r="W1289" s="8" t="str">
        <f>MID(TEXT(Data6[[#This Row],[Date:]],"mmddyyyy"),3,2)</f>
        <v>12</v>
      </c>
      <c r="X1289" s="8" t="str">
        <f>LEFT(TEXT(Data6[[#This Row],[Date:]],"mmddyyyy"),2)</f>
        <v>07</v>
      </c>
      <c r="Y1289" s="6">
        <f>DATE(Data6[[#This Row],[Year]],Data6[[#This Row],[Month]],Data6[[#This Row],[Day]])</f>
        <v>45485</v>
      </c>
    </row>
    <row r="1290" spans="1:25">
      <c r="A1290" s="5">
        <v>45485.573255787036</v>
      </c>
      <c r="B1290" s="7" t="s">
        <v>23</v>
      </c>
      <c r="C1290" s="6" t="s">
        <v>1870</v>
      </c>
      <c r="D1290" s="7" t="s">
        <v>1872</v>
      </c>
      <c r="E1290" s="8">
        <v>6</v>
      </c>
      <c r="F1290" s="7" t="s">
        <v>68</v>
      </c>
      <c r="G1290" s="7" t="s">
        <v>68</v>
      </c>
      <c r="H1290" s="7" t="s">
        <v>702</v>
      </c>
      <c r="I1290" s="7" t="s">
        <v>44</v>
      </c>
      <c r="J1290" s="19" t="str">
        <f>IFERROR(INDEX('Employee Info'!$C$3:$E$200,MATCH(Data6[[#This Row],[Name:]],'Employee Info'!$B$3:$B$200,0),MATCH(Data6[[#This Row],[Hours Type:]],'Employee Info'!$C$2:$E$2,0)),"")</f>
        <v/>
      </c>
      <c r="K1290" s="19" t="str">
        <f>IFERROR(INDEX('Employee Info'!$C$3:$J$200,MATCH(Data6[[#This Row],[Name:]],'Employee Info'!$B$3:$B$200,0),MATCH(Data6[[#Headers],[Truck]],'Employee Info'!$C$2:$J$2,0)),"")</f>
        <v/>
      </c>
      <c r="L1290" s="19" t="str">
        <f>IFERROR(INDEX('Employee Info'!$C$3:$J$200,MATCH(Data6[[#This Row],[Name:]],'Employee Info'!$B$3:$B$200,0),MATCH(Data6[[#Headers],[Phone]],'Employee Info'!$C$2:$J$2,0)),"")</f>
        <v/>
      </c>
      <c r="M1290" s="19" t="str">
        <f>IFERROR(INDEX('Employee Info'!$C$3:$J$200,MATCH(Data6[[#This Row],[Name:]],'Employee Info'!$B$3:$B$200,0),MATCH(Data6[[#Headers],[Tech]],'Employee Info'!$C$2:$J$2,0)),"")</f>
        <v/>
      </c>
      <c r="N1290" s="19" t="str">
        <f>IFERROR(INDEX('Employee Info'!$C$3:$J$200,MATCH(Data6[[#This Row],[Name:]],'Employee Info'!$B$3:$B$200,0),MATCH(Data6[[#Headers],[Other]],'Employee Info'!$C$2:$J$2,0)),"")</f>
        <v/>
      </c>
      <c r="O1290" s="19">
        <f>IFERROR((Data6[[#This Row],[Hours:]]*SUM(Data6[[#This Row],[Rate]:[Other]])),"")</f>
        <v>0</v>
      </c>
      <c r="P1290" s="7" t="str">
        <f>IF(Data6[[#This Row],[WO'#:]]="","Riley #","WO#")</f>
        <v>Riley #</v>
      </c>
      <c r="Q1290" s="7">
        <f>IFERROR(WEEKNUM(Data6[[#This Row],[Date:]]),"")</f>
        <v>28</v>
      </c>
      <c r="R1290" s="6">
        <f t="shared" si="60"/>
        <v>45480</v>
      </c>
      <c r="S1290" s="6">
        <f>Data6[[#This Row],[Week Start]]+7</f>
        <v>45487</v>
      </c>
      <c r="T1290" s="7" t="str">
        <f t="shared" si="61"/>
        <v>7/7/2024 - 7/14/2024</v>
      </c>
      <c r="U1290" s="7" t="str">
        <f t="shared" si="62"/>
        <v>Time Card</v>
      </c>
      <c r="V1290" s="8" t="str">
        <f>RIGHT(TEXT(Data6[[#This Row],[Date:]],"mmddyyyy"),4)</f>
        <v>2024</v>
      </c>
      <c r="W1290" s="8" t="str">
        <f>MID(TEXT(Data6[[#This Row],[Date:]],"mmddyyyy"),3,2)</f>
        <v>12</v>
      </c>
      <c r="X1290" s="8" t="str">
        <f>LEFT(TEXT(Data6[[#This Row],[Date:]],"mmddyyyy"),2)</f>
        <v>07</v>
      </c>
      <c r="Y1290" s="6">
        <f>DATE(Data6[[#This Row],[Year]],Data6[[#This Row],[Month]],Data6[[#This Row],[Day]])</f>
        <v>45485</v>
      </c>
    </row>
    <row r="1291" spans="1:25">
      <c r="A1291" s="5">
        <v>45486.441970023145</v>
      </c>
      <c r="B1291" s="7" t="s">
        <v>66</v>
      </c>
      <c r="C1291" s="6" t="s">
        <v>1876</v>
      </c>
      <c r="D1291" s="7" t="s">
        <v>1875</v>
      </c>
      <c r="E1291" s="8">
        <v>2</v>
      </c>
      <c r="F1291" s="7">
        <v>20028</v>
      </c>
      <c r="G1291" s="7" t="s">
        <v>68</v>
      </c>
      <c r="H1291" s="7" t="s">
        <v>756</v>
      </c>
      <c r="I1291" s="7" t="s">
        <v>45</v>
      </c>
      <c r="J1291" s="19" t="str">
        <f>IFERROR(INDEX('Employee Info'!$C$3:$E$200,MATCH(Data6[[#This Row],[Name:]],'Employee Info'!$B$3:$B$200,0),MATCH(Data6[[#This Row],[Hours Type:]],'Employee Info'!$C$2:$E$2,0)),"")</f>
        <v/>
      </c>
      <c r="K1291" s="19" t="str">
        <f>IFERROR(INDEX('Employee Info'!$C$3:$J$200,MATCH(Data6[[#This Row],[Name:]],'Employee Info'!$B$3:$B$200,0),MATCH(Data6[[#Headers],[Truck]],'Employee Info'!$C$2:$J$2,0)),"")</f>
        <v/>
      </c>
      <c r="L1291" s="19" t="str">
        <f>IFERROR(INDEX('Employee Info'!$C$3:$J$200,MATCH(Data6[[#This Row],[Name:]],'Employee Info'!$B$3:$B$200,0),MATCH(Data6[[#Headers],[Phone]],'Employee Info'!$C$2:$J$2,0)),"")</f>
        <v/>
      </c>
      <c r="M1291" s="19" t="str">
        <f>IFERROR(INDEX('Employee Info'!$C$3:$J$200,MATCH(Data6[[#This Row],[Name:]],'Employee Info'!$B$3:$B$200,0),MATCH(Data6[[#Headers],[Tech]],'Employee Info'!$C$2:$J$2,0)),"")</f>
        <v/>
      </c>
      <c r="N1291" s="19" t="str">
        <f>IFERROR(INDEX('Employee Info'!$C$3:$J$200,MATCH(Data6[[#This Row],[Name:]],'Employee Info'!$B$3:$B$200,0),MATCH(Data6[[#Headers],[Other]],'Employee Info'!$C$2:$J$2,0)),"")</f>
        <v/>
      </c>
      <c r="O1291" s="19">
        <f>IFERROR((Data6[[#This Row],[Hours:]]*SUM(Data6[[#This Row],[Rate]:[Other]])),"")</f>
        <v>0</v>
      </c>
      <c r="P1291" s="7" t="str">
        <f>IF(Data6[[#This Row],[WO'#:]]="","Riley #","WO#")</f>
        <v>WO#</v>
      </c>
      <c r="Q1291" s="7">
        <f>IFERROR(WEEKNUM(Data6[[#This Row],[Date:]]),"")</f>
        <v>28</v>
      </c>
      <c r="R1291" s="6">
        <f t="shared" si="60"/>
        <v>45480</v>
      </c>
      <c r="S1291" s="6">
        <f>Data6[[#This Row],[Week Start]]+7</f>
        <v>45487</v>
      </c>
      <c r="T1291" s="7" t="str">
        <f t="shared" si="61"/>
        <v>7/7/2024 - 7/14/2024</v>
      </c>
      <c r="U1291" s="7" t="str">
        <f t="shared" si="62"/>
        <v>Time Card</v>
      </c>
      <c r="V1291" s="8" t="str">
        <f>RIGHT(TEXT(Data6[[#This Row],[Date:]],"mmddyyyy"),4)</f>
        <v>2024</v>
      </c>
      <c r="W1291" s="8" t="str">
        <f>MID(TEXT(Data6[[#This Row],[Date:]],"mmddyyyy"),3,2)</f>
        <v>13</v>
      </c>
      <c r="X1291" s="8" t="str">
        <f>LEFT(TEXT(Data6[[#This Row],[Date:]],"mmddyyyy"),2)</f>
        <v>07</v>
      </c>
      <c r="Y1291" s="6">
        <f>DATE(Data6[[#This Row],[Year]],Data6[[#This Row],[Month]],Data6[[#This Row],[Day]])</f>
        <v>45486</v>
      </c>
    </row>
    <row r="1292" spans="1:25">
      <c r="A1292" s="5">
        <v>45488.580750925925</v>
      </c>
      <c r="B1292" s="7" t="s">
        <v>31</v>
      </c>
      <c r="C1292" s="6" t="s">
        <v>1879</v>
      </c>
      <c r="D1292" s="7" t="s">
        <v>340</v>
      </c>
      <c r="E1292" s="8">
        <v>4</v>
      </c>
      <c r="F1292" s="7">
        <v>6984733</v>
      </c>
      <c r="G1292" s="7" t="s">
        <v>68</v>
      </c>
      <c r="H1292" s="7" t="s">
        <v>756</v>
      </c>
      <c r="I1292" s="7" t="s">
        <v>44</v>
      </c>
      <c r="J1292" s="19" t="str">
        <f>IFERROR(INDEX('Employee Info'!$C$3:$E$200,MATCH(Data6[[#This Row],[Name:]],'Employee Info'!$B$3:$B$200,0),MATCH(Data6[[#This Row],[Hours Type:]],'Employee Info'!$C$2:$E$2,0)),"")</f>
        <v/>
      </c>
      <c r="K1292" s="19" t="str">
        <f>IFERROR(INDEX('Employee Info'!$C$3:$J$200,MATCH(Data6[[#This Row],[Name:]],'Employee Info'!$B$3:$B$200,0),MATCH(Data6[[#Headers],[Truck]],'Employee Info'!$C$2:$J$2,0)),"")</f>
        <v/>
      </c>
      <c r="L1292" s="19" t="str">
        <f>IFERROR(INDEX('Employee Info'!$C$3:$J$200,MATCH(Data6[[#This Row],[Name:]],'Employee Info'!$B$3:$B$200,0),MATCH(Data6[[#Headers],[Phone]],'Employee Info'!$C$2:$J$2,0)),"")</f>
        <v/>
      </c>
      <c r="M1292" s="19" t="str">
        <f>IFERROR(INDEX('Employee Info'!$C$3:$J$200,MATCH(Data6[[#This Row],[Name:]],'Employee Info'!$B$3:$B$200,0),MATCH(Data6[[#Headers],[Tech]],'Employee Info'!$C$2:$J$2,0)),"")</f>
        <v/>
      </c>
      <c r="N1292" s="19" t="str">
        <f>IFERROR(INDEX('Employee Info'!$C$3:$J$200,MATCH(Data6[[#This Row],[Name:]],'Employee Info'!$B$3:$B$200,0),MATCH(Data6[[#Headers],[Other]],'Employee Info'!$C$2:$J$2,0)),"")</f>
        <v/>
      </c>
      <c r="O1292" s="19">
        <f>IFERROR((Data6[[#This Row],[Hours:]]*SUM(Data6[[#This Row],[Rate]:[Other]])),"")</f>
        <v>0</v>
      </c>
      <c r="P1292" s="7" t="str">
        <f>IF(Data6[[#This Row],[WO'#:]]="","Riley #","WO#")</f>
        <v>WO#</v>
      </c>
      <c r="Q1292" s="7">
        <f>IFERROR(WEEKNUM(Data6[[#This Row],[Date:]]),"")</f>
        <v>29</v>
      </c>
      <c r="R1292" s="6">
        <f t="shared" si="60"/>
        <v>45487</v>
      </c>
      <c r="S1292" s="6">
        <f>Data6[[#This Row],[Week Start]]+7</f>
        <v>45494</v>
      </c>
      <c r="T1292" s="7" t="str">
        <f t="shared" si="61"/>
        <v>7/14/2024 - 7/21/2024</v>
      </c>
      <c r="U1292" s="7" t="str">
        <f t="shared" si="62"/>
        <v>Time Card</v>
      </c>
      <c r="V1292" s="8" t="str">
        <f>RIGHT(TEXT(Data6[[#This Row],[Date:]],"mmddyyyy"),4)</f>
        <v>2024</v>
      </c>
      <c r="W1292" s="8" t="str">
        <f>MID(TEXT(Data6[[#This Row],[Date:]],"mmddyyyy"),3,2)</f>
        <v>15</v>
      </c>
      <c r="X1292" s="8" t="str">
        <f>LEFT(TEXT(Data6[[#This Row],[Date:]],"mmddyyyy"),2)</f>
        <v>07</v>
      </c>
      <c r="Y1292" s="6">
        <f>DATE(Data6[[#This Row],[Year]],Data6[[#This Row],[Month]],Data6[[#This Row],[Day]])</f>
        <v>45488</v>
      </c>
    </row>
    <row r="1293" spans="1:25">
      <c r="A1293" s="5">
        <v>45492.555175810186</v>
      </c>
      <c r="B1293" s="7" t="s">
        <v>66</v>
      </c>
      <c r="C1293" s="6" t="s">
        <v>1879</v>
      </c>
      <c r="D1293" s="7" t="s">
        <v>1909</v>
      </c>
      <c r="E1293" s="8">
        <v>5</v>
      </c>
      <c r="F1293" s="7">
        <v>6984733</v>
      </c>
      <c r="G1293" s="7" t="s">
        <v>68</v>
      </c>
      <c r="H1293" s="7" t="s">
        <v>756</v>
      </c>
      <c r="I1293" s="7" t="s">
        <v>44</v>
      </c>
      <c r="J1293" s="19" t="str">
        <f>IFERROR(INDEX('Employee Info'!$C$3:$E$200,MATCH(Data6[[#This Row],[Name:]],'Employee Info'!$B$3:$B$200,0),MATCH(Data6[[#This Row],[Hours Type:]],'Employee Info'!$C$2:$E$2,0)),"")</f>
        <v/>
      </c>
      <c r="K1293" s="19" t="str">
        <f>IFERROR(INDEX('Employee Info'!$C$3:$J$200,MATCH(Data6[[#This Row],[Name:]],'Employee Info'!$B$3:$B$200,0),MATCH(Data6[[#Headers],[Truck]],'Employee Info'!$C$2:$J$2,0)),"")</f>
        <v/>
      </c>
      <c r="L1293" s="19" t="str">
        <f>IFERROR(INDEX('Employee Info'!$C$3:$J$200,MATCH(Data6[[#This Row],[Name:]],'Employee Info'!$B$3:$B$200,0),MATCH(Data6[[#Headers],[Phone]],'Employee Info'!$C$2:$J$2,0)),"")</f>
        <v/>
      </c>
      <c r="M1293" s="19" t="str">
        <f>IFERROR(INDEX('Employee Info'!$C$3:$J$200,MATCH(Data6[[#This Row],[Name:]],'Employee Info'!$B$3:$B$200,0),MATCH(Data6[[#Headers],[Tech]],'Employee Info'!$C$2:$J$2,0)),"")</f>
        <v/>
      </c>
      <c r="N1293" s="19" t="str">
        <f>IFERROR(INDEX('Employee Info'!$C$3:$J$200,MATCH(Data6[[#This Row],[Name:]],'Employee Info'!$B$3:$B$200,0),MATCH(Data6[[#Headers],[Other]],'Employee Info'!$C$2:$J$2,0)),"")</f>
        <v/>
      </c>
      <c r="O1293" s="19">
        <f>IFERROR((Data6[[#This Row],[Hours:]]*SUM(Data6[[#This Row],[Rate]:[Other]])),"")</f>
        <v>0</v>
      </c>
      <c r="P1293" s="7" t="str">
        <f>IF(Data6[[#This Row],[WO'#:]]="","Riley #","WO#")</f>
        <v>WO#</v>
      </c>
      <c r="Q1293" s="7">
        <f>IFERROR(WEEKNUM(Data6[[#This Row],[Date:]]),"")</f>
        <v>29</v>
      </c>
      <c r="R1293" s="6">
        <f t="shared" si="60"/>
        <v>45487</v>
      </c>
      <c r="S1293" s="6">
        <f>Data6[[#This Row],[Week Start]]+7</f>
        <v>45494</v>
      </c>
      <c r="T1293" s="7" t="str">
        <f t="shared" si="61"/>
        <v>7/14/2024 - 7/21/2024</v>
      </c>
      <c r="U1293" s="7" t="str">
        <f t="shared" si="62"/>
        <v>Time Card</v>
      </c>
      <c r="V1293" s="8" t="str">
        <f>RIGHT(TEXT(Data6[[#This Row],[Date:]],"mmddyyyy"),4)</f>
        <v>2024</v>
      </c>
      <c r="W1293" s="8" t="str">
        <f>MID(TEXT(Data6[[#This Row],[Date:]],"mmddyyyy"),3,2)</f>
        <v>15</v>
      </c>
      <c r="X1293" s="8" t="str">
        <f>LEFT(TEXT(Data6[[#This Row],[Date:]],"mmddyyyy"),2)</f>
        <v>07</v>
      </c>
      <c r="Y1293" s="6">
        <f>DATE(Data6[[#This Row],[Year]],Data6[[#This Row],[Month]],Data6[[#This Row],[Day]])</f>
        <v>45488</v>
      </c>
    </row>
    <row r="1294" spans="1:25">
      <c r="A1294" s="5">
        <v>45492.555354745367</v>
      </c>
      <c r="B1294" s="7" t="s">
        <v>66</v>
      </c>
      <c r="C1294" s="6" t="s">
        <v>1879</v>
      </c>
      <c r="D1294" s="7" t="s">
        <v>1909</v>
      </c>
      <c r="E1294" s="8">
        <v>1</v>
      </c>
      <c r="F1294" s="7">
        <v>6984733</v>
      </c>
      <c r="G1294" s="7" t="s">
        <v>68</v>
      </c>
      <c r="H1294" s="7" t="s">
        <v>756</v>
      </c>
      <c r="I1294" s="7" t="s">
        <v>45</v>
      </c>
      <c r="J1294" s="19" t="str">
        <f>IFERROR(INDEX('Employee Info'!$C$3:$E$200,MATCH(Data6[[#This Row],[Name:]],'Employee Info'!$B$3:$B$200,0),MATCH(Data6[[#This Row],[Hours Type:]],'Employee Info'!$C$2:$E$2,0)),"")</f>
        <v/>
      </c>
      <c r="K1294" s="19" t="str">
        <f>IFERROR(INDEX('Employee Info'!$C$3:$J$200,MATCH(Data6[[#This Row],[Name:]],'Employee Info'!$B$3:$B$200,0),MATCH(Data6[[#Headers],[Truck]],'Employee Info'!$C$2:$J$2,0)),"")</f>
        <v/>
      </c>
      <c r="L1294" s="19" t="str">
        <f>IFERROR(INDEX('Employee Info'!$C$3:$J$200,MATCH(Data6[[#This Row],[Name:]],'Employee Info'!$B$3:$B$200,0),MATCH(Data6[[#Headers],[Phone]],'Employee Info'!$C$2:$J$2,0)),"")</f>
        <v/>
      </c>
      <c r="M1294" s="19" t="str">
        <f>IFERROR(INDEX('Employee Info'!$C$3:$J$200,MATCH(Data6[[#This Row],[Name:]],'Employee Info'!$B$3:$B$200,0),MATCH(Data6[[#Headers],[Tech]],'Employee Info'!$C$2:$J$2,0)),"")</f>
        <v/>
      </c>
      <c r="N1294" s="19" t="str">
        <f>IFERROR(INDEX('Employee Info'!$C$3:$J$200,MATCH(Data6[[#This Row],[Name:]],'Employee Info'!$B$3:$B$200,0),MATCH(Data6[[#Headers],[Other]],'Employee Info'!$C$2:$J$2,0)),"")</f>
        <v/>
      </c>
      <c r="O1294" s="19">
        <f>IFERROR((Data6[[#This Row],[Hours:]]*SUM(Data6[[#This Row],[Rate]:[Other]])),"")</f>
        <v>0</v>
      </c>
      <c r="P1294" s="7" t="str">
        <f>IF(Data6[[#This Row],[WO'#:]]="","Riley #","WO#")</f>
        <v>WO#</v>
      </c>
      <c r="Q1294" s="7">
        <f>IFERROR(WEEKNUM(Data6[[#This Row],[Date:]]),"")</f>
        <v>29</v>
      </c>
      <c r="R1294" s="6">
        <f t="shared" si="60"/>
        <v>45487</v>
      </c>
      <c r="S1294" s="6">
        <f>Data6[[#This Row],[Week Start]]+7</f>
        <v>45494</v>
      </c>
      <c r="T1294" s="7" t="str">
        <f t="shared" si="61"/>
        <v>7/14/2024 - 7/21/2024</v>
      </c>
      <c r="U1294" s="7" t="str">
        <f t="shared" si="62"/>
        <v>Time Card</v>
      </c>
      <c r="V1294" s="8" t="str">
        <f>RIGHT(TEXT(Data6[[#This Row],[Date:]],"mmddyyyy"),4)</f>
        <v>2024</v>
      </c>
      <c r="W1294" s="8" t="str">
        <f>MID(TEXT(Data6[[#This Row],[Date:]],"mmddyyyy"),3,2)</f>
        <v>15</v>
      </c>
      <c r="X1294" s="8" t="str">
        <f>LEFT(TEXT(Data6[[#This Row],[Date:]],"mmddyyyy"),2)</f>
        <v>07</v>
      </c>
      <c r="Y1294" s="6">
        <f>DATE(Data6[[#This Row],[Year]],Data6[[#This Row],[Month]],Data6[[#This Row],[Day]])</f>
        <v>45488</v>
      </c>
    </row>
    <row r="1295" spans="1:25">
      <c r="A1295" s="5">
        <v>45517.490063078701</v>
      </c>
      <c r="B1295" s="7" t="s">
        <v>76</v>
      </c>
      <c r="C1295" s="6" t="s">
        <v>1879</v>
      </c>
      <c r="D1295" s="7" t="s">
        <v>156</v>
      </c>
      <c r="E1295" s="8">
        <v>1</v>
      </c>
      <c r="F1295" s="7">
        <v>6984733</v>
      </c>
      <c r="G1295" s="7" t="s">
        <v>68</v>
      </c>
      <c r="H1295" s="7" t="s">
        <v>756</v>
      </c>
      <c r="I1295" s="7" t="s">
        <v>44</v>
      </c>
      <c r="J1295" s="19" t="str">
        <f>IFERROR(INDEX('Employee Info'!$C$3:$E$200,MATCH(Data6[[#This Row],[Name:]],'Employee Info'!$B$3:$B$200,0),MATCH(Data6[[#This Row],[Hours Type:]],'Employee Info'!$C$2:$E$2,0)),"")</f>
        <v/>
      </c>
      <c r="K1295" s="19" t="str">
        <f>IFERROR(INDEX('Employee Info'!$C$3:$J$200,MATCH(Data6[[#This Row],[Name:]],'Employee Info'!$B$3:$B$200,0),MATCH(Data6[[#Headers],[Truck]],'Employee Info'!$C$2:$J$2,0)),"")</f>
        <v/>
      </c>
      <c r="L1295" s="19" t="str">
        <f>IFERROR(INDEX('Employee Info'!$C$3:$J$200,MATCH(Data6[[#This Row],[Name:]],'Employee Info'!$B$3:$B$200,0),MATCH(Data6[[#Headers],[Phone]],'Employee Info'!$C$2:$J$2,0)),"")</f>
        <v/>
      </c>
      <c r="M1295" s="19" t="str">
        <f>IFERROR(INDEX('Employee Info'!$C$3:$J$200,MATCH(Data6[[#This Row],[Name:]],'Employee Info'!$B$3:$B$200,0),MATCH(Data6[[#Headers],[Tech]],'Employee Info'!$C$2:$J$2,0)),"")</f>
        <v/>
      </c>
      <c r="N1295" s="19" t="str">
        <f>IFERROR(INDEX('Employee Info'!$C$3:$J$200,MATCH(Data6[[#This Row],[Name:]],'Employee Info'!$B$3:$B$200,0),MATCH(Data6[[#Headers],[Other]],'Employee Info'!$C$2:$J$2,0)),"")</f>
        <v/>
      </c>
      <c r="O1295" s="19">
        <f>IFERROR((Data6[[#This Row],[Hours:]]*SUM(Data6[[#This Row],[Rate]:[Other]])),"")</f>
        <v>0</v>
      </c>
      <c r="P1295" s="7" t="str">
        <f>IF(Data6[[#This Row],[WO'#:]]="","Riley #","WO#")</f>
        <v>WO#</v>
      </c>
      <c r="Q1295" s="7">
        <f>IFERROR(WEEKNUM(Data6[[#This Row],[Date:]]),"")</f>
        <v>29</v>
      </c>
      <c r="R1295" s="6">
        <f t="shared" si="60"/>
        <v>45487</v>
      </c>
      <c r="S1295" s="6">
        <f>Data6[[#This Row],[Week Start]]+7</f>
        <v>45494</v>
      </c>
      <c r="T1295" s="7" t="str">
        <f t="shared" si="61"/>
        <v>7/14/2024 - 7/21/2024</v>
      </c>
      <c r="U1295" s="7" t="str">
        <f t="shared" si="62"/>
        <v>Time Card</v>
      </c>
      <c r="V1295" s="8" t="str">
        <f>RIGHT(TEXT(Data6[[#This Row],[Date:]],"mmddyyyy"),4)</f>
        <v>2024</v>
      </c>
      <c r="W1295" s="8" t="str">
        <f>MID(TEXT(Data6[[#This Row],[Date:]],"mmddyyyy"),3,2)</f>
        <v>15</v>
      </c>
      <c r="X1295" s="8" t="str">
        <f>LEFT(TEXT(Data6[[#This Row],[Date:]],"mmddyyyy"),2)</f>
        <v>07</v>
      </c>
      <c r="Y1295" s="6">
        <f>DATE(Data6[[#This Row],[Year]],Data6[[#This Row],[Month]],Data6[[#This Row],[Day]])</f>
        <v>45488</v>
      </c>
    </row>
    <row r="1296" spans="1:25">
      <c r="A1296" s="5">
        <v>45492.545558101854</v>
      </c>
      <c r="B1296" s="7" t="s">
        <v>66</v>
      </c>
      <c r="C1296" s="6" t="s">
        <v>1879</v>
      </c>
      <c r="D1296" s="7" t="s">
        <v>1903</v>
      </c>
      <c r="E1296" s="8">
        <v>1</v>
      </c>
      <c r="F1296" s="7">
        <v>7129674</v>
      </c>
      <c r="G1296" s="7" t="s">
        <v>68</v>
      </c>
      <c r="H1296" s="7" t="s">
        <v>756</v>
      </c>
      <c r="I1296" s="7" t="s">
        <v>44</v>
      </c>
      <c r="J1296" s="19" t="str">
        <f>IFERROR(INDEX('Employee Info'!$C$3:$E$200,MATCH(Data6[[#This Row],[Name:]],'Employee Info'!$B$3:$B$200,0),MATCH(Data6[[#This Row],[Hours Type:]],'Employee Info'!$C$2:$E$2,0)),"")</f>
        <v/>
      </c>
      <c r="K1296" s="19" t="str">
        <f>IFERROR(INDEX('Employee Info'!$C$3:$J$200,MATCH(Data6[[#This Row],[Name:]],'Employee Info'!$B$3:$B$200,0),MATCH(Data6[[#Headers],[Truck]],'Employee Info'!$C$2:$J$2,0)),"")</f>
        <v/>
      </c>
      <c r="L1296" s="19" t="str">
        <f>IFERROR(INDEX('Employee Info'!$C$3:$J$200,MATCH(Data6[[#This Row],[Name:]],'Employee Info'!$B$3:$B$200,0),MATCH(Data6[[#Headers],[Phone]],'Employee Info'!$C$2:$J$2,0)),"")</f>
        <v/>
      </c>
      <c r="M1296" s="19" t="str">
        <f>IFERROR(INDEX('Employee Info'!$C$3:$J$200,MATCH(Data6[[#This Row],[Name:]],'Employee Info'!$B$3:$B$200,0),MATCH(Data6[[#Headers],[Tech]],'Employee Info'!$C$2:$J$2,0)),"")</f>
        <v/>
      </c>
      <c r="N1296" s="19" t="str">
        <f>IFERROR(INDEX('Employee Info'!$C$3:$J$200,MATCH(Data6[[#This Row],[Name:]],'Employee Info'!$B$3:$B$200,0),MATCH(Data6[[#Headers],[Other]],'Employee Info'!$C$2:$J$2,0)),"")</f>
        <v/>
      </c>
      <c r="O1296" s="19">
        <f>IFERROR((Data6[[#This Row],[Hours:]]*SUM(Data6[[#This Row],[Rate]:[Other]])),"")</f>
        <v>0</v>
      </c>
      <c r="P1296" s="7" t="str">
        <f>IF(Data6[[#This Row],[WO'#:]]="","Riley #","WO#")</f>
        <v>WO#</v>
      </c>
      <c r="Q1296" s="7">
        <f>IFERROR(WEEKNUM(Data6[[#This Row],[Date:]]),"")</f>
        <v>29</v>
      </c>
      <c r="R1296" s="6">
        <f t="shared" si="60"/>
        <v>45487</v>
      </c>
      <c r="S1296" s="6">
        <f>Data6[[#This Row],[Week Start]]+7</f>
        <v>45494</v>
      </c>
      <c r="T1296" s="7" t="str">
        <f t="shared" si="61"/>
        <v>7/14/2024 - 7/21/2024</v>
      </c>
      <c r="U1296" s="7" t="str">
        <f t="shared" si="62"/>
        <v>Time Card</v>
      </c>
      <c r="V1296" s="8" t="str">
        <f>RIGHT(TEXT(Data6[[#This Row],[Date:]],"mmddyyyy"),4)</f>
        <v>2024</v>
      </c>
      <c r="W1296" s="8" t="str">
        <f>MID(TEXT(Data6[[#This Row],[Date:]],"mmddyyyy"),3,2)</f>
        <v>15</v>
      </c>
      <c r="X1296" s="8" t="str">
        <f>LEFT(TEXT(Data6[[#This Row],[Date:]],"mmddyyyy"),2)</f>
        <v>07</v>
      </c>
      <c r="Y1296" s="6">
        <f>DATE(Data6[[#This Row],[Year]],Data6[[#This Row],[Month]],Data6[[#This Row],[Day]])</f>
        <v>45488</v>
      </c>
    </row>
    <row r="1297" spans="1:25">
      <c r="A1297" s="5">
        <v>45492.547570370371</v>
      </c>
      <c r="B1297" s="7" t="s">
        <v>66</v>
      </c>
      <c r="C1297" s="6" t="s">
        <v>1879</v>
      </c>
      <c r="D1297" s="7" t="s">
        <v>1905</v>
      </c>
      <c r="E1297" s="8">
        <v>1</v>
      </c>
      <c r="F1297" s="7">
        <v>7130544</v>
      </c>
      <c r="G1297" s="7" t="s">
        <v>68</v>
      </c>
      <c r="H1297" s="7" t="s">
        <v>756</v>
      </c>
      <c r="I1297" s="7" t="s">
        <v>44</v>
      </c>
      <c r="J1297" s="19" t="str">
        <f>IFERROR(INDEX('Employee Info'!$C$3:$E$200,MATCH(Data6[[#This Row],[Name:]],'Employee Info'!$B$3:$B$200,0),MATCH(Data6[[#This Row],[Hours Type:]],'Employee Info'!$C$2:$E$2,0)),"")</f>
        <v/>
      </c>
      <c r="K1297" s="19" t="str">
        <f>IFERROR(INDEX('Employee Info'!$C$3:$J$200,MATCH(Data6[[#This Row],[Name:]],'Employee Info'!$B$3:$B$200,0),MATCH(Data6[[#Headers],[Truck]],'Employee Info'!$C$2:$J$2,0)),"")</f>
        <v/>
      </c>
      <c r="L1297" s="19" t="str">
        <f>IFERROR(INDEX('Employee Info'!$C$3:$J$200,MATCH(Data6[[#This Row],[Name:]],'Employee Info'!$B$3:$B$200,0),MATCH(Data6[[#Headers],[Phone]],'Employee Info'!$C$2:$J$2,0)),"")</f>
        <v/>
      </c>
      <c r="M1297" s="19" t="str">
        <f>IFERROR(INDEX('Employee Info'!$C$3:$J$200,MATCH(Data6[[#This Row],[Name:]],'Employee Info'!$B$3:$B$200,0),MATCH(Data6[[#Headers],[Tech]],'Employee Info'!$C$2:$J$2,0)),"")</f>
        <v/>
      </c>
      <c r="N1297" s="19" t="str">
        <f>IFERROR(INDEX('Employee Info'!$C$3:$J$200,MATCH(Data6[[#This Row],[Name:]],'Employee Info'!$B$3:$B$200,0),MATCH(Data6[[#Headers],[Other]],'Employee Info'!$C$2:$J$2,0)),"")</f>
        <v/>
      </c>
      <c r="O1297" s="19">
        <f>IFERROR((Data6[[#This Row],[Hours:]]*SUM(Data6[[#This Row],[Rate]:[Other]])),"")</f>
        <v>0</v>
      </c>
      <c r="P1297" s="7" t="str">
        <f>IF(Data6[[#This Row],[WO'#:]]="","Riley #","WO#")</f>
        <v>WO#</v>
      </c>
      <c r="Q1297" s="7">
        <f>IFERROR(WEEKNUM(Data6[[#This Row],[Date:]]),"")</f>
        <v>29</v>
      </c>
      <c r="R1297" s="6">
        <f t="shared" si="60"/>
        <v>45487</v>
      </c>
      <c r="S1297" s="6">
        <f>Data6[[#This Row],[Week Start]]+7</f>
        <v>45494</v>
      </c>
      <c r="T1297" s="7" t="str">
        <f t="shared" si="61"/>
        <v>7/14/2024 - 7/21/2024</v>
      </c>
      <c r="U1297" s="7" t="str">
        <f t="shared" si="62"/>
        <v>Time Card</v>
      </c>
      <c r="V1297" s="8" t="str">
        <f>RIGHT(TEXT(Data6[[#This Row],[Date:]],"mmddyyyy"),4)</f>
        <v>2024</v>
      </c>
      <c r="W1297" s="8" t="str">
        <f>MID(TEXT(Data6[[#This Row],[Date:]],"mmddyyyy"),3,2)</f>
        <v>15</v>
      </c>
      <c r="X1297" s="8" t="str">
        <f>LEFT(TEXT(Data6[[#This Row],[Date:]],"mmddyyyy"),2)</f>
        <v>07</v>
      </c>
      <c r="Y1297" s="6">
        <f>DATE(Data6[[#This Row],[Year]],Data6[[#This Row],[Month]],Data6[[#This Row],[Day]])</f>
        <v>45488</v>
      </c>
    </row>
    <row r="1298" spans="1:25">
      <c r="A1298" s="5">
        <v>45488.585259143518</v>
      </c>
      <c r="B1298" s="7" t="s">
        <v>35</v>
      </c>
      <c r="C1298" s="6" t="s">
        <v>1879</v>
      </c>
      <c r="D1298" s="7" t="s">
        <v>1882</v>
      </c>
      <c r="E1298" s="8">
        <v>8</v>
      </c>
      <c r="F1298" s="7" t="s">
        <v>68</v>
      </c>
      <c r="G1298" s="7" t="s">
        <v>68</v>
      </c>
      <c r="H1298" s="7" t="s">
        <v>756</v>
      </c>
      <c r="I1298" s="7" t="s">
        <v>44</v>
      </c>
      <c r="J1298" s="19" t="str">
        <f>IFERROR(INDEX('Employee Info'!$C$3:$E$200,MATCH(Data6[[#This Row],[Name:]],'Employee Info'!$B$3:$B$200,0),MATCH(Data6[[#This Row],[Hours Type:]],'Employee Info'!$C$2:$E$2,0)),"")</f>
        <v/>
      </c>
      <c r="K1298" s="19" t="str">
        <f>IFERROR(INDEX('Employee Info'!$C$3:$J$200,MATCH(Data6[[#This Row],[Name:]],'Employee Info'!$B$3:$B$200,0),MATCH(Data6[[#Headers],[Truck]],'Employee Info'!$C$2:$J$2,0)),"")</f>
        <v/>
      </c>
      <c r="L1298" s="19" t="str">
        <f>IFERROR(INDEX('Employee Info'!$C$3:$J$200,MATCH(Data6[[#This Row],[Name:]],'Employee Info'!$B$3:$B$200,0),MATCH(Data6[[#Headers],[Phone]],'Employee Info'!$C$2:$J$2,0)),"")</f>
        <v/>
      </c>
      <c r="M1298" s="19" t="str">
        <f>IFERROR(INDEX('Employee Info'!$C$3:$J$200,MATCH(Data6[[#This Row],[Name:]],'Employee Info'!$B$3:$B$200,0),MATCH(Data6[[#Headers],[Tech]],'Employee Info'!$C$2:$J$2,0)),"")</f>
        <v/>
      </c>
      <c r="N1298" s="19" t="str">
        <f>IFERROR(INDEX('Employee Info'!$C$3:$J$200,MATCH(Data6[[#This Row],[Name:]],'Employee Info'!$B$3:$B$200,0),MATCH(Data6[[#Headers],[Other]],'Employee Info'!$C$2:$J$2,0)),"")</f>
        <v/>
      </c>
      <c r="O1298" s="19">
        <f>IFERROR((Data6[[#This Row],[Hours:]]*SUM(Data6[[#This Row],[Rate]:[Other]])),"")</f>
        <v>0</v>
      </c>
      <c r="P1298" s="7" t="str">
        <f>IF(Data6[[#This Row],[WO'#:]]="","Riley #","WO#")</f>
        <v>Riley #</v>
      </c>
      <c r="Q1298" s="7">
        <f>IFERROR(WEEKNUM(Data6[[#This Row],[Date:]]),"")</f>
        <v>29</v>
      </c>
      <c r="R1298" s="6">
        <f t="shared" si="60"/>
        <v>45487</v>
      </c>
      <c r="S1298" s="6">
        <f>Data6[[#This Row],[Week Start]]+7</f>
        <v>45494</v>
      </c>
      <c r="T1298" s="7" t="str">
        <f t="shared" si="61"/>
        <v>7/14/2024 - 7/21/2024</v>
      </c>
      <c r="U1298" s="7" t="str">
        <f t="shared" si="62"/>
        <v>Time Card</v>
      </c>
      <c r="V1298" s="8" t="str">
        <f>RIGHT(TEXT(Data6[[#This Row],[Date:]],"mmddyyyy"),4)</f>
        <v>2024</v>
      </c>
      <c r="W1298" s="8" t="str">
        <f>MID(TEXT(Data6[[#This Row],[Date:]],"mmddyyyy"),3,2)</f>
        <v>15</v>
      </c>
      <c r="X1298" s="8" t="str">
        <f>LEFT(TEXT(Data6[[#This Row],[Date:]],"mmddyyyy"),2)</f>
        <v>07</v>
      </c>
      <c r="Y1298" s="6">
        <f>DATE(Data6[[#This Row],[Year]],Data6[[#This Row],[Month]],Data6[[#This Row],[Day]])</f>
        <v>45488</v>
      </c>
    </row>
    <row r="1299" spans="1:25">
      <c r="A1299" s="5">
        <v>45489.583542476852</v>
      </c>
      <c r="B1299" s="7" t="s">
        <v>34</v>
      </c>
      <c r="C1299" s="6" t="s">
        <v>1879</v>
      </c>
      <c r="D1299" s="7" t="s">
        <v>1885</v>
      </c>
      <c r="E1299" s="8">
        <v>8</v>
      </c>
      <c r="F1299" s="7" t="s">
        <v>68</v>
      </c>
      <c r="G1299" s="7" t="s">
        <v>68</v>
      </c>
      <c r="H1299" s="7" t="s">
        <v>468</v>
      </c>
      <c r="I1299" s="7" t="s">
        <v>44</v>
      </c>
      <c r="J1299" s="19" t="str">
        <f>IFERROR(INDEX('Employee Info'!$C$3:$E$200,MATCH(Data6[[#This Row],[Name:]],'Employee Info'!$B$3:$B$200,0),MATCH(Data6[[#This Row],[Hours Type:]],'Employee Info'!$C$2:$E$2,0)),"")</f>
        <v/>
      </c>
      <c r="K1299" s="19" t="str">
        <f>IFERROR(INDEX('Employee Info'!$C$3:$J$200,MATCH(Data6[[#This Row],[Name:]],'Employee Info'!$B$3:$B$200,0),MATCH(Data6[[#Headers],[Truck]],'Employee Info'!$C$2:$J$2,0)),"")</f>
        <v/>
      </c>
      <c r="L1299" s="19" t="str">
        <f>IFERROR(INDEX('Employee Info'!$C$3:$J$200,MATCH(Data6[[#This Row],[Name:]],'Employee Info'!$B$3:$B$200,0),MATCH(Data6[[#Headers],[Phone]],'Employee Info'!$C$2:$J$2,0)),"")</f>
        <v/>
      </c>
      <c r="M1299" s="19" t="str">
        <f>IFERROR(INDEX('Employee Info'!$C$3:$J$200,MATCH(Data6[[#This Row],[Name:]],'Employee Info'!$B$3:$B$200,0),MATCH(Data6[[#Headers],[Tech]],'Employee Info'!$C$2:$J$2,0)),"")</f>
        <v/>
      </c>
      <c r="N1299" s="19" t="str">
        <f>IFERROR(INDEX('Employee Info'!$C$3:$J$200,MATCH(Data6[[#This Row],[Name:]],'Employee Info'!$B$3:$B$200,0),MATCH(Data6[[#Headers],[Other]],'Employee Info'!$C$2:$J$2,0)),"")</f>
        <v/>
      </c>
      <c r="O1299" s="19">
        <f>IFERROR((Data6[[#This Row],[Hours:]]*SUM(Data6[[#This Row],[Rate]:[Other]])),"")</f>
        <v>0</v>
      </c>
      <c r="P1299" s="7" t="str">
        <f>IF(Data6[[#This Row],[WO'#:]]="","Riley #","WO#")</f>
        <v>Riley #</v>
      </c>
      <c r="Q1299" s="7">
        <f>IFERROR(WEEKNUM(Data6[[#This Row],[Date:]]),"")</f>
        <v>29</v>
      </c>
      <c r="R1299" s="6">
        <f t="shared" si="60"/>
        <v>45487</v>
      </c>
      <c r="S1299" s="6">
        <f>Data6[[#This Row],[Week Start]]+7</f>
        <v>45494</v>
      </c>
      <c r="T1299" s="7" t="str">
        <f t="shared" si="61"/>
        <v>7/14/2024 - 7/21/2024</v>
      </c>
      <c r="U1299" s="7" t="str">
        <f t="shared" si="62"/>
        <v>Time Card</v>
      </c>
      <c r="V1299" s="8" t="str">
        <f>RIGHT(TEXT(Data6[[#This Row],[Date:]],"mmddyyyy"),4)</f>
        <v>2024</v>
      </c>
      <c r="W1299" s="8" t="str">
        <f>MID(TEXT(Data6[[#This Row],[Date:]],"mmddyyyy"),3,2)</f>
        <v>15</v>
      </c>
      <c r="X1299" s="8" t="str">
        <f>LEFT(TEXT(Data6[[#This Row],[Date:]],"mmddyyyy"),2)</f>
        <v>07</v>
      </c>
      <c r="Y1299" s="6">
        <f>DATE(Data6[[#This Row],[Year]],Data6[[#This Row],[Month]],Data6[[#This Row],[Day]])</f>
        <v>45488</v>
      </c>
    </row>
    <row r="1300" spans="1:25">
      <c r="A1300" s="5">
        <v>45488.582636226849</v>
      </c>
      <c r="B1300" s="7" t="s">
        <v>23</v>
      </c>
      <c r="C1300" s="6" t="s">
        <v>1879</v>
      </c>
      <c r="D1300" s="7" t="s">
        <v>1881</v>
      </c>
      <c r="E1300" s="8">
        <v>8</v>
      </c>
      <c r="F1300" s="7" t="s">
        <v>68</v>
      </c>
      <c r="G1300" s="7" t="s">
        <v>68</v>
      </c>
      <c r="H1300" s="7" t="s">
        <v>649</v>
      </c>
      <c r="I1300" s="7" t="s">
        <v>44</v>
      </c>
      <c r="J1300" s="19" t="str">
        <f>IFERROR(INDEX('Employee Info'!$C$3:$E$200,MATCH(Data6[[#This Row],[Name:]],'Employee Info'!$B$3:$B$200,0),MATCH(Data6[[#This Row],[Hours Type:]],'Employee Info'!$C$2:$E$2,0)),"")</f>
        <v/>
      </c>
      <c r="K1300" s="19" t="str">
        <f>IFERROR(INDEX('Employee Info'!$C$3:$J$200,MATCH(Data6[[#This Row],[Name:]],'Employee Info'!$B$3:$B$200,0),MATCH(Data6[[#Headers],[Truck]],'Employee Info'!$C$2:$J$2,0)),"")</f>
        <v/>
      </c>
      <c r="L1300" s="19" t="str">
        <f>IFERROR(INDEX('Employee Info'!$C$3:$J$200,MATCH(Data6[[#This Row],[Name:]],'Employee Info'!$B$3:$B$200,0),MATCH(Data6[[#Headers],[Phone]],'Employee Info'!$C$2:$J$2,0)),"")</f>
        <v/>
      </c>
      <c r="M1300" s="19" t="str">
        <f>IFERROR(INDEX('Employee Info'!$C$3:$J$200,MATCH(Data6[[#This Row],[Name:]],'Employee Info'!$B$3:$B$200,0),MATCH(Data6[[#Headers],[Tech]],'Employee Info'!$C$2:$J$2,0)),"")</f>
        <v/>
      </c>
      <c r="N1300" s="19" t="str">
        <f>IFERROR(INDEX('Employee Info'!$C$3:$J$200,MATCH(Data6[[#This Row],[Name:]],'Employee Info'!$B$3:$B$200,0),MATCH(Data6[[#Headers],[Other]],'Employee Info'!$C$2:$J$2,0)),"")</f>
        <v/>
      </c>
      <c r="O1300" s="19">
        <f>IFERROR((Data6[[#This Row],[Hours:]]*SUM(Data6[[#This Row],[Rate]:[Other]])),"")</f>
        <v>0</v>
      </c>
      <c r="P1300" s="7" t="str">
        <f>IF(Data6[[#This Row],[WO'#:]]="","Riley #","WO#")</f>
        <v>Riley #</v>
      </c>
      <c r="Q1300" s="7">
        <f>IFERROR(WEEKNUM(Data6[[#This Row],[Date:]]),"")</f>
        <v>29</v>
      </c>
      <c r="R1300" s="6">
        <f t="shared" si="60"/>
        <v>45487</v>
      </c>
      <c r="S1300" s="6">
        <f>Data6[[#This Row],[Week Start]]+7</f>
        <v>45494</v>
      </c>
      <c r="T1300" s="7" t="str">
        <f t="shared" si="61"/>
        <v>7/14/2024 - 7/21/2024</v>
      </c>
      <c r="U1300" s="7" t="str">
        <f t="shared" si="62"/>
        <v>Time Card</v>
      </c>
      <c r="V1300" s="8" t="str">
        <f>RIGHT(TEXT(Data6[[#This Row],[Date:]],"mmddyyyy"),4)</f>
        <v>2024</v>
      </c>
      <c r="W1300" s="8" t="str">
        <f>MID(TEXT(Data6[[#This Row],[Date:]],"mmddyyyy"),3,2)</f>
        <v>15</v>
      </c>
      <c r="X1300" s="8" t="str">
        <f>LEFT(TEXT(Data6[[#This Row],[Date:]],"mmddyyyy"),2)</f>
        <v>07</v>
      </c>
      <c r="Y1300" s="6">
        <f>DATE(Data6[[#This Row],[Year]],Data6[[#This Row],[Month]],Data6[[#This Row],[Day]])</f>
        <v>45488</v>
      </c>
    </row>
    <row r="1301" spans="1:25">
      <c r="A1301" s="5">
        <v>45488.57954259259</v>
      </c>
      <c r="B1301" s="7" t="s">
        <v>31</v>
      </c>
      <c r="C1301" s="6" t="s">
        <v>1879</v>
      </c>
      <c r="D1301" s="7" t="s">
        <v>1878</v>
      </c>
      <c r="E1301" s="8">
        <v>2</v>
      </c>
      <c r="F1301" s="7" t="s">
        <v>68</v>
      </c>
      <c r="G1301" s="7" t="s">
        <v>68</v>
      </c>
      <c r="H1301" s="7" t="s">
        <v>912</v>
      </c>
      <c r="I1301" s="7" t="s">
        <v>44</v>
      </c>
      <c r="J1301" s="19" t="str">
        <f>IFERROR(INDEX('Employee Info'!$C$3:$E$200,MATCH(Data6[[#This Row],[Name:]],'Employee Info'!$B$3:$B$200,0),MATCH(Data6[[#This Row],[Hours Type:]],'Employee Info'!$C$2:$E$2,0)),"")</f>
        <v/>
      </c>
      <c r="K1301" s="19" t="str">
        <f>IFERROR(INDEX('Employee Info'!$C$3:$J$200,MATCH(Data6[[#This Row],[Name:]],'Employee Info'!$B$3:$B$200,0),MATCH(Data6[[#Headers],[Truck]],'Employee Info'!$C$2:$J$2,0)),"")</f>
        <v/>
      </c>
      <c r="L1301" s="19" t="str">
        <f>IFERROR(INDEX('Employee Info'!$C$3:$J$200,MATCH(Data6[[#This Row],[Name:]],'Employee Info'!$B$3:$B$200,0),MATCH(Data6[[#Headers],[Phone]],'Employee Info'!$C$2:$J$2,0)),"")</f>
        <v/>
      </c>
      <c r="M1301" s="19" t="str">
        <f>IFERROR(INDEX('Employee Info'!$C$3:$J$200,MATCH(Data6[[#This Row],[Name:]],'Employee Info'!$B$3:$B$200,0),MATCH(Data6[[#Headers],[Tech]],'Employee Info'!$C$2:$J$2,0)),"")</f>
        <v/>
      </c>
      <c r="N1301" s="19" t="str">
        <f>IFERROR(INDEX('Employee Info'!$C$3:$J$200,MATCH(Data6[[#This Row],[Name:]],'Employee Info'!$B$3:$B$200,0),MATCH(Data6[[#Headers],[Other]],'Employee Info'!$C$2:$J$2,0)),"")</f>
        <v/>
      </c>
      <c r="O1301" s="19">
        <f>IFERROR((Data6[[#This Row],[Hours:]]*SUM(Data6[[#This Row],[Rate]:[Other]])),"")</f>
        <v>0</v>
      </c>
      <c r="P1301" s="7" t="str">
        <f>IF(Data6[[#This Row],[WO'#:]]="","Riley #","WO#")</f>
        <v>Riley #</v>
      </c>
      <c r="Q1301" s="7">
        <f>IFERROR(WEEKNUM(Data6[[#This Row],[Date:]]),"")</f>
        <v>29</v>
      </c>
      <c r="R1301" s="6">
        <f t="shared" si="60"/>
        <v>45487</v>
      </c>
      <c r="S1301" s="6">
        <f>Data6[[#This Row],[Week Start]]+7</f>
        <v>45494</v>
      </c>
      <c r="T1301" s="7" t="str">
        <f t="shared" si="61"/>
        <v>7/14/2024 - 7/21/2024</v>
      </c>
      <c r="U1301" s="7" t="str">
        <f t="shared" si="62"/>
        <v>Time Card</v>
      </c>
      <c r="V1301" s="8" t="str">
        <f>RIGHT(TEXT(Data6[[#This Row],[Date:]],"mmddyyyy"),4)</f>
        <v>2024</v>
      </c>
      <c r="W1301" s="8" t="str">
        <f>MID(TEXT(Data6[[#This Row],[Date:]],"mmddyyyy"),3,2)</f>
        <v>15</v>
      </c>
      <c r="X1301" s="8" t="str">
        <f>LEFT(TEXT(Data6[[#This Row],[Date:]],"mmddyyyy"),2)</f>
        <v>07</v>
      </c>
      <c r="Y1301" s="6">
        <f>DATE(Data6[[#This Row],[Year]],Data6[[#This Row],[Month]],Data6[[#This Row],[Day]])</f>
        <v>45488</v>
      </c>
    </row>
    <row r="1302" spans="1:25">
      <c r="A1302" s="5">
        <v>45492.552454050929</v>
      </c>
      <c r="B1302" s="7" t="s">
        <v>66</v>
      </c>
      <c r="C1302" s="6" t="s">
        <v>1879</v>
      </c>
      <c r="D1302" s="7" t="s">
        <v>1908</v>
      </c>
      <c r="E1302" s="8">
        <v>1</v>
      </c>
      <c r="F1302" s="7" t="s">
        <v>68</v>
      </c>
      <c r="G1302" s="7" t="s">
        <v>68</v>
      </c>
      <c r="H1302" s="7" t="s">
        <v>912</v>
      </c>
      <c r="I1302" s="7" t="s">
        <v>44</v>
      </c>
      <c r="J1302" s="19" t="str">
        <f>IFERROR(INDEX('Employee Info'!$C$3:$E$200,MATCH(Data6[[#This Row],[Name:]],'Employee Info'!$B$3:$B$200,0),MATCH(Data6[[#This Row],[Hours Type:]],'Employee Info'!$C$2:$E$2,0)),"")</f>
        <v/>
      </c>
      <c r="K1302" s="19" t="str">
        <f>IFERROR(INDEX('Employee Info'!$C$3:$J$200,MATCH(Data6[[#This Row],[Name:]],'Employee Info'!$B$3:$B$200,0),MATCH(Data6[[#Headers],[Truck]],'Employee Info'!$C$2:$J$2,0)),"")</f>
        <v/>
      </c>
      <c r="L1302" s="19" t="str">
        <f>IFERROR(INDEX('Employee Info'!$C$3:$J$200,MATCH(Data6[[#This Row],[Name:]],'Employee Info'!$B$3:$B$200,0),MATCH(Data6[[#Headers],[Phone]],'Employee Info'!$C$2:$J$2,0)),"")</f>
        <v/>
      </c>
      <c r="M1302" s="19" t="str">
        <f>IFERROR(INDEX('Employee Info'!$C$3:$J$200,MATCH(Data6[[#This Row],[Name:]],'Employee Info'!$B$3:$B$200,0),MATCH(Data6[[#Headers],[Tech]],'Employee Info'!$C$2:$J$2,0)),"")</f>
        <v/>
      </c>
      <c r="N1302" s="19" t="str">
        <f>IFERROR(INDEX('Employee Info'!$C$3:$J$200,MATCH(Data6[[#This Row],[Name:]],'Employee Info'!$B$3:$B$200,0),MATCH(Data6[[#Headers],[Other]],'Employee Info'!$C$2:$J$2,0)),"")</f>
        <v/>
      </c>
      <c r="O1302" s="19">
        <f>IFERROR((Data6[[#This Row],[Hours:]]*SUM(Data6[[#This Row],[Rate]:[Other]])),"")</f>
        <v>0</v>
      </c>
      <c r="P1302" s="7" t="str">
        <f>IF(Data6[[#This Row],[WO'#:]]="","Riley #","WO#")</f>
        <v>Riley #</v>
      </c>
      <c r="Q1302" s="7">
        <f>IFERROR(WEEKNUM(Data6[[#This Row],[Date:]]),"")</f>
        <v>29</v>
      </c>
      <c r="R1302" s="6">
        <f t="shared" si="60"/>
        <v>45487</v>
      </c>
      <c r="S1302" s="6">
        <f>Data6[[#This Row],[Week Start]]+7</f>
        <v>45494</v>
      </c>
      <c r="T1302" s="7" t="str">
        <f t="shared" si="61"/>
        <v>7/14/2024 - 7/21/2024</v>
      </c>
      <c r="U1302" s="7" t="str">
        <f t="shared" si="62"/>
        <v>Time Card</v>
      </c>
      <c r="V1302" s="8" t="str">
        <f>RIGHT(TEXT(Data6[[#This Row],[Date:]],"mmddyyyy"),4)</f>
        <v>2024</v>
      </c>
      <c r="W1302" s="8" t="str">
        <f>MID(TEXT(Data6[[#This Row],[Date:]],"mmddyyyy"),3,2)</f>
        <v>15</v>
      </c>
      <c r="X1302" s="8" t="str">
        <f>LEFT(TEXT(Data6[[#This Row],[Date:]],"mmddyyyy"),2)</f>
        <v>07</v>
      </c>
      <c r="Y1302" s="6">
        <f>DATE(Data6[[#This Row],[Year]],Data6[[#This Row],[Month]],Data6[[#This Row],[Day]])</f>
        <v>45488</v>
      </c>
    </row>
    <row r="1303" spans="1:25">
      <c r="A1303" s="5">
        <v>45488.580246990743</v>
      </c>
      <c r="B1303" s="7" t="s">
        <v>31</v>
      </c>
      <c r="C1303" s="6" t="s">
        <v>1879</v>
      </c>
      <c r="D1303" s="7" t="s">
        <v>1880</v>
      </c>
      <c r="E1303" s="8">
        <v>2</v>
      </c>
      <c r="F1303" s="7" t="s">
        <v>68</v>
      </c>
      <c r="G1303" s="7" t="s">
        <v>68</v>
      </c>
      <c r="H1303" s="7" t="s">
        <v>922</v>
      </c>
      <c r="I1303" s="7" t="s">
        <v>44</v>
      </c>
      <c r="J1303" s="19" t="str">
        <f>IFERROR(INDEX('Employee Info'!$C$3:$E$200,MATCH(Data6[[#This Row],[Name:]],'Employee Info'!$B$3:$B$200,0),MATCH(Data6[[#This Row],[Hours Type:]],'Employee Info'!$C$2:$E$2,0)),"")</f>
        <v/>
      </c>
      <c r="K1303" s="19" t="str">
        <f>IFERROR(INDEX('Employee Info'!$C$3:$J$200,MATCH(Data6[[#This Row],[Name:]],'Employee Info'!$B$3:$B$200,0),MATCH(Data6[[#Headers],[Truck]],'Employee Info'!$C$2:$J$2,0)),"")</f>
        <v/>
      </c>
      <c r="L1303" s="19" t="str">
        <f>IFERROR(INDEX('Employee Info'!$C$3:$J$200,MATCH(Data6[[#This Row],[Name:]],'Employee Info'!$B$3:$B$200,0),MATCH(Data6[[#Headers],[Phone]],'Employee Info'!$C$2:$J$2,0)),"")</f>
        <v/>
      </c>
      <c r="M1303" s="19" t="str">
        <f>IFERROR(INDEX('Employee Info'!$C$3:$J$200,MATCH(Data6[[#This Row],[Name:]],'Employee Info'!$B$3:$B$200,0),MATCH(Data6[[#Headers],[Tech]],'Employee Info'!$C$2:$J$2,0)),"")</f>
        <v/>
      </c>
      <c r="N1303" s="19" t="str">
        <f>IFERROR(INDEX('Employee Info'!$C$3:$J$200,MATCH(Data6[[#This Row],[Name:]],'Employee Info'!$B$3:$B$200,0),MATCH(Data6[[#Headers],[Other]],'Employee Info'!$C$2:$J$2,0)),"")</f>
        <v/>
      </c>
      <c r="O1303" s="19">
        <f>IFERROR((Data6[[#This Row],[Hours:]]*SUM(Data6[[#This Row],[Rate]:[Other]])),"")</f>
        <v>0</v>
      </c>
      <c r="P1303" s="7" t="str">
        <f>IF(Data6[[#This Row],[WO'#:]]="","Riley #","WO#")</f>
        <v>Riley #</v>
      </c>
      <c r="Q1303" s="7">
        <f>IFERROR(WEEKNUM(Data6[[#This Row],[Date:]]),"")</f>
        <v>29</v>
      </c>
      <c r="R1303" s="6">
        <f t="shared" si="60"/>
        <v>45487</v>
      </c>
      <c r="S1303" s="6">
        <f>Data6[[#This Row],[Week Start]]+7</f>
        <v>45494</v>
      </c>
      <c r="T1303" s="7" t="str">
        <f t="shared" si="61"/>
        <v>7/14/2024 - 7/21/2024</v>
      </c>
      <c r="U1303" s="7" t="str">
        <f t="shared" si="62"/>
        <v>Time Card</v>
      </c>
      <c r="V1303" s="8" t="str">
        <f>RIGHT(TEXT(Data6[[#This Row],[Date:]],"mmddyyyy"),4)</f>
        <v>2024</v>
      </c>
      <c r="W1303" s="8" t="str">
        <f>MID(TEXT(Data6[[#This Row],[Date:]],"mmddyyyy"),3,2)</f>
        <v>15</v>
      </c>
      <c r="X1303" s="8" t="str">
        <f>LEFT(TEXT(Data6[[#This Row],[Date:]],"mmddyyyy"),2)</f>
        <v>07</v>
      </c>
      <c r="Y1303" s="6">
        <f>DATE(Data6[[#This Row],[Year]],Data6[[#This Row],[Month]],Data6[[#This Row],[Day]])</f>
        <v>45488</v>
      </c>
    </row>
    <row r="1304" spans="1:25">
      <c r="A1304" s="5">
        <v>45489.580095254627</v>
      </c>
      <c r="B1304" s="7" t="s">
        <v>31</v>
      </c>
      <c r="C1304" s="6" t="s">
        <v>1884</v>
      </c>
      <c r="D1304" s="7" t="s">
        <v>515</v>
      </c>
      <c r="E1304" s="8">
        <v>1.5</v>
      </c>
      <c r="F1304" s="7">
        <v>6984733</v>
      </c>
      <c r="G1304" s="7" t="s">
        <v>68</v>
      </c>
      <c r="H1304" s="7" t="s">
        <v>756</v>
      </c>
      <c r="I1304" s="7" t="s">
        <v>44</v>
      </c>
      <c r="J1304" s="19" t="str">
        <f>IFERROR(INDEX('Employee Info'!$C$3:$E$200,MATCH(Data6[[#This Row],[Name:]],'Employee Info'!$B$3:$B$200,0),MATCH(Data6[[#This Row],[Hours Type:]],'Employee Info'!$C$2:$E$2,0)),"")</f>
        <v/>
      </c>
      <c r="K1304" s="19" t="str">
        <f>IFERROR(INDEX('Employee Info'!$C$3:$J$200,MATCH(Data6[[#This Row],[Name:]],'Employee Info'!$B$3:$B$200,0),MATCH(Data6[[#Headers],[Truck]],'Employee Info'!$C$2:$J$2,0)),"")</f>
        <v/>
      </c>
      <c r="L1304" s="19" t="str">
        <f>IFERROR(INDEX('Employee Info'!$C$3:$J$200,MATCH(Data6[[#This Row],[Name:]],'Employee Info'!$B$3:$B$200,0),MATCH(Data6[[#Headers],[Phone]],'Employee Info'!$C$2:$J$2,0)),"")</f>
        <v/>
      </c>
      <c r="M1304" s="19" t="str">
        <f>IFERROR(INDEX('Employee Info'!$C$3:$J$200,MATCH(Data6[[#This Row],[Name:]],'Employee Info'!$B$3:$B$200,0),MATCH(Data6[[#Headers],[Tech]],'Employee Info'!$C$2:$J$2,0)),"")</f>
        <v/>
      </c>
      <c r="N1304" s="19" t="str">
        <f>IFERROR(INDEX('Employee Info'!$C$3:$J$200,MATCH(Data6[[#This Row],[Name:]],'Employee Info'!$B$3:$B$200,0),MATCH(Data6[[#Headers],[Other]],'Employee Info'!$C$2:$J$2,0)),"")</f>
        <v/>
      </c>
      <c r="O1304" s="19">
        <f>IFERROR((Data6[[#This Row],[Hours:]]*SUM(Data6[[#This Row],[Rate]:[Other]])),"")</f>
        <v>0</v>
      </c>
      <c r="P1304" s="7" t="str">
        <f>IF(Data6[[#This Row],[WO'#:]]="","Riley #","WO#")</f>
        <v>WO#</v>
      </c>
      <c r="Q1304" s="7">
        <f>IFERROR(WEEKNUM(Data6[[#This Row],[Date:]]),"")</f>
        <v>29</v>
      </c>
      <c r="R1304" s="6">
        <f t="shared" si="60"/>
        <v>45487</v>
      </c>
      <c r="S1304" s="6">
        <f>Data6[[#This Row],[Week Start]]+7</f>
        <v>45494</v>
      </c>
      <c r="T1304" s="7" t="str">
        <f t="shared" si="61"/>
        <v>7/14/2024 - 7/21/2024</v>
      </c>
      <c r="U1304" s="7" t="str">
        <f t="shared" si="62"/>
        <v>Time Card</v>
      </c>
      <c r="V1304" s="8" t="str">
        <f>RIGHT(TEXT(Data6[[#This Row],[Date:]],"mmddyyyy"),4)</f>
        <v>2024</v>
      </c>
      <c r="W1304" s="8" t="str">
        <f>MID(TEXT(Data6[[#This Row],[Date:]],"mmddyyyy"),3,2)</f>
        <v>16</v>
      </c>
      <c r="X1304" s="8" t="str">
        <f>LEFT(TEXT(Data6[[#This Row],[Date:]],"mmddyyyy"),2)</f>
        <v>07</v>
      </c>
      <c r="Y1304" s="6">
        <f>DATE(Data6[[#This Row],[Year]],Data6[[#This Row],[Month]],Data6[[#This Row],[Day]])</f>
        <v>45489</v>
      </c>
    </row>
    <row r="1305" spans="1:25">
      <c r="A1305" s="5">
        <v>45492.556893171299</v>
      </c>
      <c r="B1305" s="7" t="s">
        <v>66</v>
      </c>
      <c r="C1305" s="6" t="s">
        <v>1884</v>
      </c>
      <c r="D1305" s="7" t="s">
        <v>1910</v>
      </c>
      <c r="E1305" s="8">
        <v>5</v>
      </c>
      <c r="F1305" s="7">
        <v>6984733</v>
      </c>
      <c r="G1305" s="7" t="s">
        <v>68</v>
      </c>
      <c r="H1305" s="7" t="s">
        <v>756</v>
      </c>
      <c r="I1305" s="7" t="s">
        <v>44</v>
      </c>
      <c r="J1305" s="19" t="str">
        <f>IFERROR(INDEX('Employee Info'!$C$3:$E$200,MATCH(Data6[[#This Row],[Name:]],'Employee Info'!$B$3:$B$200,0),MATCH(Data6[[#This Row],[Hours Type:]],'Employee Info'!$C$2:$E$2,0)),"")</f>
        <v/>
      </c>
      <c r="K1305" s="19" t="str">
        <f>IFERROR(INDEX('Employee Info'!$C$3:$J$200,MATCH(Data6[[#This Row],[Name:]],'Employee Info'!$B$3:$B$200,0),MATCH(Data6[[#Headers],[Truck]],'Employee Info'!$C$2:$J$2,0)),"")</f>
        <v/>
      </c>
      <c r="L1305" s="19" t="str">
        <f>IFERROR(INDEX('Employee Info'!$C$3:$J$200,MATCH(Data6[[#This Row],[Name:]],'Employee Info'!$B$3:$B$200,0),MATCH(Data6[[#Headers],[Phone]],'Employee Info'!$C$2:$J$2,0)),"")</f>
        <v/>
      </c>
      <c r="M1305" s="19" t="str">
        <f>IFERROR(INDEX('Employee Info'!$C$3:$J$200,MATCH(Data6[[#This Row],[Name:]],'Employee Info'!$B$3:$B$200,0),MATCH(Data6[[#Headers],[Tech]],'Employee Info'!$C$2:$J$2,0)),"")</f>
        <v/>
      </c>
      <c r="N1305" s="19" t="str">
        <f>IFERROR(INDEX('Employee Info'!$C$3:$J$200,MATCH(Data6[[#This Row],[Name:]],'Employee Info'!$B$3:$B$200,0),MATCH(Data6[[#Headers],[Other]],'Employee Info'!$C$2:$J$2,0)),"")</f>
        <v/>
      </c>
      <c r="O1305" s="19">
        <f>IFERROR((Data6[[#This Row],[Hours:]]*SUM(Data6[[#This Row],[Rate]:[Other]])),"")</f>
        <v>0</v>
      </c>
      <c r="P1305" s="7" t="str">
        <f>IF(Data6[[#This Row],[WO'#:]]="","Riley #","WO#")</f>
        <v>WO#</v>
      </c>
      <c r="Q1305" s="7">
        <f>IFERROR(WEEKNUM(Data6[[#This Row],[Date:]]),"")</f>
        <v>29</v>
      </c>
      <c r="R1305" s="6">
        <f t="shared" si="60"/>
        <v>45487</v>
      </c>
      <c r="S1305" s="6">
        <f>Data6[[#This Row],[Week Start]]+7</f>
        <v>45494</v>
      </c>
      <c r="T1305" s="7" t="str">
        <f t="shared" si="61"/>
        <v>7/14/2024 - 7/21/2024</v>
      </c>
      <c r="U1305" s="7" t="str">
        <f t="shared" si="62"/>
        <v>Time Card</v>
      </c>
      <c r="V1305" s="8" t="str">
        <f>RIGHT(TEXT(Data6[[#This Row],[Date:]],"mmddyyyy"),4)</f>
        <v>2024</v>
      </c>
      <c r="W1305" s="8" t="str">
        <f>MID(TEXT(Data6[[#This Row],[Date:]],"mmddyyyy"),3,2)</f>
        <v>16</v>
      </c>
      <c r="X1305" s="8" t="str">
        <f>LEFT(TEXT(Data6[[#This Row],[Date:]],"mmddyyyy"),2)</f>
        <v>07</v>
      </c>
      <c r="Y1305" s="6">
        <f>DATE(Data6[[#This Row],[Year]],Data6[[#This Row],[Month]],Data6[[#This Row],[Day]])</f>
        <v>45489</v>
      </c>
    </row>
    <row r="1306" spans="1:25">
      <c r="A1306" s="5">
        <v>45492.556970254627</v>
      </c>
      <c r="B1306" s="7" t="s">
        <v>66</v>
      </c>
      <c r="C1306" s="6" t="s">
        <v>1884</v>
      </c>
      <c r="D1306" s="7" t="s">
        <v>1910</v>
      </c>
      <c r="E1306" s="8">
        <v>1</v>
      </c>
      <c r="F1306" s="7">
        <v>6984733</v>
      </c>
      <c r="G1306" s="7" t="s">
        <v>68</v>
      </c>
      <c r="H1306" s="7" t="s">
        <v>756</v>
      </c>
      <c r="I1306" s="7" t="s">
        <v>45</v>
      </c>
      <c r="J1306" s="19" t="str">
        <f>IFERROR(INDEX('Employee Info'!$C$3:$E$200,MATCH(Data6[[#This Row],[Name:]],'Employee Info'!$B$3:$B$200,0),MATCH(Data6[[#This Row],[Hours Type:]],'Employee Info'!$C$2:$E$2,0)),"")</f>
        <v/>
      </c>
      <c r="K1306" s="19" t="str">
        <f>IFERROR(INDEX('Employee Info'!$C$3:$J$200,MATCH(Data6[[#This Row],[Name:]],'Employee Info'!$B$3:$B$200,0),MATCH(Data6[[#Headers],[Truck]],'Employee Info'!$C$2:$J$2,0)),"")</f>
        <v/>
      </c>
      <c r="L1306" s="19" t="str">
        <f>IFERROR(INDEX('Employee Info'!$C$3:$J$200,MATCH(Data6[[#This Row],[Name:]],'Employee Info'!$B$3:$B$200,0),MATCH(Data6[[#Headers],[Phone]],'Employee Info'!$C$2:$J$2,0)),"")</f>
        <v/>
      </c>
      <c r="M1306" s="19" t="str">
        <f>IFERROR(INDEX('Employee Info'!$C$3:$J$200,MATCH(Data6[[#This Row],[Name:]],'Employee Info'!$B$3:$B$200,0),MATCH(Data6[[#Headers],[Tech]],'Employee Info'!$C$2:$J$2,0)),"")</f>
        <v/>
      </c>
      <c r="N1306" s="19" t="str">
        <f>IFERROR(INDEX('Employee Info'!$C$3:$J$200,MATCH(Data6[[#This Row],[Name:]],'Employee Info'!$B$3:$B$200,0),MATCH(Data6[[#Headers],[Other]],'Employee Info'!$C$2:$J$2,0)),"")</f>
        <v/>
      </c>
      <c r="O1306" s="19">
        <f>IFERROR((Data6[[#This Row],[Hours:]]*SUM(Data6[[#This Row],[Rate]:[Other]])),"")</f>
        <v>0</v>
      </c>
      <c r="P1306" s="7" t="str">
        <f>IF(Data6[[#This Row],[WO'#:]]="","Riley #","WO#")</f>
        <v>WO#</v>
      </c>
      <c r="Q1306" s="7">
        <f>IFERROR(WEEKNUM(Data6[[#This Row],[Date:]]),"")</f>
        <v>29</v>
      </c>
      <c r="R1306" s="6">
        <f t="shared" si="60"/>
        <v>45487</v>
      </c>
      <c r="S1306" s="6">
        <f>Data6[[#This Row],[Week Start]]+7</f>
        <v>45494</v>
      </c>
      <c r="T1306" s="7" t="str">
        <f t="shared" si="61"/>
        <v>7/14/2024 - 7/21/2024</v>
      </c>
      <c r="U1306" s="7" t="str">
        <f t="shared" si="62"/>
        <v>Time Card</v>
      </c>
      <c r="V1306" s="8" t="str">
        <f>RIGHT(TEXT(Data6[[#This Row],[Date:]],"mmddyyyy"),4)</f>
        <v>2024</v>
      </c>
      <c r="W1306" s="8" t="str">
        <f>MID(TEXT(Data6[[#This Row],[Date:]],"mmddyyyy"),3,2)</f>
        <v>16</v>
      </c>
      <c r="X1306" s="8" t="str">
        <f>LEFT(TEXT(Data6[[#This Row],[Date:]],"mmddyyyy"),2)</f>
        <v>07</v>
      </c>
      <c r="Y1306" s="6">
        <f>DATE(Data6[[#This Row],[Year]],Data6[[#This Row],[Month]],Data6[[#This Row],[Day]])</f>
        <v>45489</v>
      </c>
    </row>
    <row r="1307" spans="1:25">
      <c r="A1307" s="5">
        <v>45517.490162499998</v>
      </c>
      <c r="B1307" s="7" t="s">
        <v>76</v>
      </c>
      <c r="C1307" s="6" t="s">
        <v>1884</v>
      </c>
      <c r="D1307" s="7" t="s">
        <v>156</v>
      </c>
      <c r="E1307" s="8">
        <v>1</v>
      </c>
      <c r="F1307" s="7">
        <v>6984733</v>
      </c>
      <c r="G1307" s="7" t="s">
        <v>68</v>
      </c>
      <c r="H1307" s="7" t="s">
        <v>756</v>
      </c>
      <c r="I1307" s="7" t="s">
        <v>44</v>
      </c>
      <c r="J1307" s="19" t="str">
        <f>IFERROR(INDEX('Employee Info'!$C$3:$E$200,MATCH(Data6[[#This Row],[Name:]],'Employee Info'!$B$3:$B$200,0),MATCH(Data6[[#This Row],[Hours Type:]],'Employee Info'!$C$2:$E$2,0)),"")</f>
        <v/>
      </c>
      <c r="K1307" s="19" t="str">
        <f>IFERROR(INDEX('Employee Info'!$C$3:$J$200,MATCH(Data6[[#This Row],[Name:]],'Employee Info'!$B$3:$B$200,0),MATCH(Data6[[#Headers],[Truck]],'Employee Info'!$C$2:$J$2,0)),"")</f>
        <v/>
      </c>
      <c r="L1307" s="19" t="str">
        <f>IFERROR(INDEX('Employee Info'!$C$3:$J$200,MATCH(Data6[[#This Row],[Name:]],'Employee Info'!$B$3:$B$200,0),MATCH(Data6[[#Headers],[Phone]],'Employee Info'!$C$2:$J$2,0)),"")</f>
        <v/>
      </c>
      <c r="M1307" s="19" t="str">
        <f>IFERROR(INDEX('Employee Info'!$C$3:$J$200,MATCH(Data6[[#This Row],[Name:]],'Employee Info'!$B$3:$B$200,0),MATCH(Data6[[#Headers],[Tech]],'Employee Info'!$C$2:$J$2,0)),"")</f>
        <v/>
      </c>
      <c r="N1307" s="19" t="str">
        <f>IFERROR(INDEX('Employee Info'!$C$3:$J$200,MATCH(Data6[[#This Row],[Name:]],'Employee Info'!$B$3:$B$200,0),MATCH(Data6[[#Headers],[Other]],'Employee Info'!$C$2:$J$2,0)),"")</f>
        <v/>
      </c>
      <c r="O1307" s="19">
        <f>IFERROR((Data6[[#This Row],[Hours:]]*SUM(Data6[[#This Row],[Rate]:[Other]])),"")</f>
        <v>0</v>
      </c>
      <c r="P1307" s="7" t="str">
        <f>IF(Data6[[#This Row],[WO'#:]]="","Riley #","WO#")</f>
        <v>WO#</v>
      </c>
      <c r="Q1307" s="7">
        <f>IFERROR(WEEKNUM(Data6[[#This Row],[Date:]]),"")</f>
        <v>29</v>
      </c>
      <c r="R1307" s="6">
        <f t="shared" si="60"/>
        <v>45487</v>
      </c>
      <c r="S1307" s="6">
        <f>Data6[[#This Row],[Week Start]]+7</f>
        <v>45494</v>
      </c>
      <c r="T1307" s="7" t="str">
        <f t="shared" si="61"/>
        <v>7/14/2024 - 7/21/2024</v>
      </c>
      <c r="U1307" s="7" t="str">
        <f t="shared" si="62"/>
        <v>Time Card</v>
      </c>
      <c r="V1307" s="8" t="str">
        <f>RIGHT(TEXT(Data6[[#This Row],[Date:]],"mmddyyyy"),4)</f>
        <v>2024</v>
      </c>
      <c r="W1307" s="8" t="str">
        <f>MID(TEXT(Data6[[#This Row],[Date:]],"mmddyyyy"),3,2)</f>
        <v>16</v>
      </c>
      <c r="X1307" s="8" t="str">
        <f>LEFT(TEXT(Data6[[#This Row],[Date:]],"mmddyyyy"),2)</f>
        <v>07</v>
      </c>
      <c r="Y1307" s="6">
        <f>DATE(Data6[[#This Row],[Year]],Data6[[#This Row],[Month]],Data6[[#This Row],[Day]])</f>
        <v>45489</v>
      </c>
    </row>
    <row r="1308" spans="1:25">
      <c r="A1308" s="5">
        <v>45489.579543749998</v>
      </c>
      <c r="B1308" s="7" t="s">
        <v>31</v>
      </c>
      <c r="C1308" s="6" t="s">
        <v>1884</v>
      </c>
      <c r="D1308" s="7" t="s">
        <v>1883</v>
      </c>
      <c r="E1308" s="8">
        <v>4</v>
      </c>
      <c r="F1308" s="7">
        <v>7129674</v>
      </c>
      <c r="G1308" s="7" t="s">
        <v>68</v>
      </c>
      <c r="H1308" s="7" t="s">
        <v>756</v>
      </c>
      <c r="I1308" s="7" t="s">
        <v>44</v>
      </c>
      <c r="J1308" s="19" t="str">
        <f>IFERROR(INDEX('Employee Info'!$C$3:$E$200,MATCH(Data6[[#This Row],[Name:]],'Employee Info'!$B$3:$B$200,0),MATCH(Data6[[#This Row],[Hours Type:]],'Employee Info'!$C$2:$E$2,0)),"")</f>
        <v/>
      </c>
      <c r="K1308" s="19" t="str">
        <f>IFERROR(INDEX('Employee Info'!$C$3:$J$200,MATCH(Data6[[#This Row],[Name:]],'Employee Info'!$B$3:$B$200,0),MATCH(Data6[[#Headers],[Truck]],'Employee Info'!$C$2:$J$2,0)),"")</f>
        <v/>
      </c>
      <c r="L1308" s="19" t="str">
        <f>IFERROR(INDEX('Employee Info'!$C$3:$J$200,MATCH(Data6[[#This Row],[Name:]],'Employee Info'!$B$3:$B$200,0),MATCH(Data6[[#Headers],[Phone]],'Employee Info'!$C$2:$J$2,0)),"")</f>
        <v/>
      </c>
      <c r="M1308" s="19" t="str">
        <f>IFERROR(INDEX('Employee Info'!$C$3:$J$200,MATCH(Data6[[#This Row],[Name:]],'Employee Info'!$B$3:$B$200,0),MATCH(Data6[[#Headers],[Tech]],'Employee Info'!$C$2:$J$2,0)),"")</f>
        <v/>
      </c>
      <c r="N1308" s="19" t="str">
        <f>IFERROR(INDEX('Employee Info'!$C$3:$J$200,MATCH(Data6[[#This Row],[Name:]],'Employee Info'!$B$3:$B$200,0),MATCH(Data6[[#Headers],[Other]],'Employee Info'!$C$2:$J$2,0)),"")</f>
        <v/>
      </c>
      <c r="O1308" s="19">
        <f>IFERROR((Data6[[#This Row],[Hours:]]*SUM(Data6[[#This Row],[Rate]:[Other]])),"")</f>
        <v>0</v>
      </c>
      <c r="P1308" s="7" t="str">
        <f>IF(Data6[[#This Row],[WO'#:]]="","Riley #","WO#")</f>
        <v>WO#</v>
      </c>
      <c r="Q1308" s="7">
        <f>IFERROR(WEEKNUM(Data6[[#This Row],[Date:]]),"")</f>
        <v>29</v>
      </c>
      <c r="R1308" s="6">
        <f t="shared" si="60"/>
        <v>45487</v>
      </c>
      <c r="S1308" s="6">
        <f>Data6[[#This Row],[Week Start]]+7</f>
        <v>45494</v>
      </c>
      <c r="T1308" s="7" t="str">
        <f t="shared" si="61"/>
        <v>7/14/2024 - 7/21/2024</v>
      </c>
      <c r="U1308" s="7" t="str">
        <f t="shared" si="62"/>
        <v>Time Card</v>
      </c>
      <c r="V1308" s="8" t="str">
        <f>RIGHT(TEXT(Data6[[#This Row],[Date:]],"mmddyyyy"),4)</f>
        <v>2024</v>
      </c>
      <c r="W1308" s="8" t="str">
        <f>MID(TEXT(Data6[[#This Row],[Date:]],"mmddyyyy"),3,2)</f>
        <v>16</v>
      </c>
      <c r="X1308" s="8" t="str">
        <f>LEFT(TEXT(Data6[[#This Row],[Date:]],"mmddyyyy"),2)</f>
        <v>07</v>
      </c>
      <c r="Y1308" s="6">
        <f>DATE(Data6[[#This Row],[Year]],Data6[[#This Row],[Month]],Data6[[#This Row],[Day]])</f>
        <v>45489</v>
      </c>
    </row>
    <row r="1309" spans="1:25">
      <c r="A1309" s="5">
        <v>45492.545766087962</v>
      </c>
      <c r="B1309" s="7" t="s">
        <v>66</v>
      </c>
      <c r="C1309" s="6" t="s">
        <v>1884</v>
      </c>
      <c r="D1309" s="7" t="s">
        <v>1903</v>
      </c>
      <c r="E1309" s="8">
        <v>1</v>
      </c>
      <c r="F1309" s="7">
        <v>7129674</v>
      </c>
      <c r="G1309" s="7" t="s">
        <v>68</v>
      </c>
      <c r="H1309" s="7" t="s">
        <v>756</v>
      </c>
      <c r="I1309" s="7" t="s">
        <v>44</v>
      </c>
      <c r="J1309" s="19" t="str">
        <f>IFERROR(INDEX('Employee Info'!$C$3:$E$200,MATCH(Data6[[#This Row],[Name:]],'Employee Info'!$B$3:$B$200,0),MATCH(Data6[[#This Row],[Hours Type:]],'Employee Info'!$C$2:$E$2,0)),"")</f>
        <v/>
      </c>
      <c r="K1309" s="19" t="str">
        <f>IFERROR(INDEX('Employee Info'!$C$3:$J$200,MATCH(Data6[[#This Row],[Name:]],'Employee Info'!$B$3:$B$200,0),MATCH(Data6[[#Headers],[Truck]],'Employee Info'!$C$2:$J$2,0)),"")</f>
        <v/>
      </c>
      <c r="L1309" s="19" t="str">
        <f>IFERROR(INDEX('Employee Info'!$C$3:$J$200,MATCH(Data6[[#This Row],[Name:]],'Employee Info'!$B$3:$B$200,0),MATCH(Data6[[#Headers],[Phone]],'Employee Info'!$C$2:$J$2,0)),"")</f>
        <v/>
      </c>
      <c r="M1309" s="19" t="str">
        <f>IFERROR(INDEX('Employee Info'!$C$3:$J$200,MATCH(Data6[[#This Row],[Name:]],'Employee Info'!$B$3:$B$200,0),MATCH(Data6[[#Headers],[Tech]],'Employee Info'!$C$2:$J$2,0)),"")</f>
        <v/>
      </c>
      <c r="N1309" s="19" t="str">
        <f>IFERROR(INDEX('Employee Info'!$C$3:$J$200,MATCH(Data6[[#This Row],[Name:]],'Employee Info'!$B$3:$B$200,0),MATCH(Data6[[#Headers],[Other]],'Employee Info'!$C$2:$J$2,0)),"")</f>
        <v/>
      </c>
      <c r="O1309" s="19">
        <f>IFERROR((Data6[[#This Row],[Hours:]]*SUM(Data6[[#This Row],[Rate]:[Other]])),"")</f>
        <v>0</v>
      </c>
      <c r="P1309" s="7" t="str">
        <f>IF(Data6[[#This Row],[WO'#:]]="","Riley #","WO#")</f>
        <v>WO#</v>
      </c>
      <c r="Q1309" s="7">
        <f>IFERROR(WEEKNUM(Data6[[#This Row],[Date:]]),"")</f>
        <v>29</v>
      </c>
      <c r="R1309" s="6">
        <f t="shared" si="60"/>
        <v>45487</v>
      </c>
      <c r="S1309" s="6">
        <f>Data6[[#This Row],[Week Start]]+7</f>
        <v>45494</v>
      </c>
      <c r="T1309" s="7" t="str">
        <f t="shared" si="61"/>
        <v>7/14/2024 - 7/21/2024</v>
      </c>
      <c r="U1309" s="7" t="str">
        <f t="shared" si="62"/>
        <v>Time Card</v>
      </c>
      <c r="V1309" s="8" t="str">
        <f>RIGHT(TEXT(Data6[[#This Row],[Date:]],"mmddyyyy"),4)</f>
        <v>2024</v>
      </c>
      <c r="W1309" s="8" t="str">
        <f>MID(TEXT(Data6[[#This Row],[Date:]],"mmddyyyy"),3,2)</f>
        <v>16</v>
      </c>
      <c r="X1309" s="8" t="str">
        <f>LEFT(TEXT(Data6[[#This Row],[Date:]],"mmddyyyy"),2)</f>
        <v>07</v>
      </c>
      <c r="Y1309" s="6">
        <f>DATE(Data6[[#This Row],[Year]],Data6[[#This Row],[Month]],Data6[[#This Row],[Day]])</f>
        <v>45489</v>
      </c>
    </row>
    <row r="1310" spans="1:25">
      <c r="A1310" s="5">
        <v>45491.284235879626</v>
      </c>
      <c r="B1310" s="7" t="s">
        <v>35</v>
      </c>
      <c r="C1310" s="6" t="s">
        <v>1884</v>
      </c>
      <c r="D1310" s="7" t="s">
        <v>1889</v>
      </c>
      <c r="E1310" s="8">
        <v>2</v>
      </c>
      <c r="F1310" s="7">
        <v>7130048</v>
      </c>
      <c r="G1310" s="7" t="s">
        <v>68</v>
      </c>
      <c r="H1310" s="7" t="s">
        <v>756</v>
      </c>
      <c r="I1310" s="7" t="s">
        <v>44</v>
      </c>
      <c r="J1310" s="19" t="str">
        <f>IFERROR(INDEX('Employee Info'!$C$3:$E$200,MATCH(Data6[[#This Row],[Name:]],'Employee Info'!$B$3:$B$200,0),MATCH(Data6[[#This Row],[Hours Type:]],'Employee Info'!$C$2:$E$2,0)),"")</f>
        <v/>
      </c>
      <c r="K1310" s="19" t="str">
        <f>IFERROR(INDEX('Employee Info'!$C$3:$J$200,MATCH(Data6[[#This Row],[Name:]],'Employee Info'!$B$3:$B$200,0),MATCH(Data6[[#Headers],[Truck]],'Employee Info'!$C$2:$J$2,0)),"")</f>
        <v/>
      </c>
      <c r="L1310" s="19" t="str">
        <f>IFERROR(INDEX('Employee Info'!$C$3:$J$200,MATCH(Data6[[#This Row],[Name:]],'Employee Info'!$B$3:$B$200,0),MATCH(Data6[[#Headers],[Phone]],'Employee Info'!$C$2:$J$2,0)),"")</f>
        <v/>
      </c>
      <c r="M1310" s="19" t="str">
        <f>IFERROR(INDEX('Employee Info'!$C$3:$J$200,MATCH(Data6[[#This Row],[Name:]],'Employee Info'!$B$3:$B$200,0),MATCH(Data6[[#Headers],[Tech]],'Employee Info'!$C$2:$J$2,0)),"")</f>
        <v/>
      </c>
      <c r="N1310" s="19" t="str">
        <f>IFERROR(INDEX('Employee Info'!$C$3:$J$200,MATCH(Data6[[#This Row],[Name:]],'Employee Info'!$B$3:$B$200,0),MATCH(Data6[[#Headers],[Other]],'Employee Info'!$C$2:$J$2,0)),"")</f>
        <v/>
      </c>
      <c r="O1310" s="19">
        <f>IFERROR((Data6[[#This Row],[Hours:]]*SUM(Data6[[#This Row],[Rate]:[Other]])),"")</f>
        <v>0</v>
      </c>
      <c r="P1310" s="7" t="str">
        <f>IF(Data6[[#This Row],[WO'#:]]="","Riley #","WO#")</f>
        <v>WO#</v>
      </c>
      <c r="Q1310" s="7">
        <f>IFERROR(WEEKNUM(Data6[[#This Row],[Date:]]),"")</f>
        <v>29</v>
      </c>
      <c r="R1310" s="6">
        <f t="shared" si="60"/>
        <v>45487</v>
      </c>
      <c r="S1310" s="6">
        <f>Data6[[#This Row],[Week Start]]+7</f>
        <v>45494</v>
      </c>
      <c r="T1310" s="7" t="str">
        <f t="shared" si="61"/>
        <v>7/14/2024 - 7/21/2024</v>
      </c>
      <c r="U1310" s="7" t="str">
        <f t="shared" si="62"/>
        <v>Time Card</v>
      </c>
      <c r="V1310" s="8" t="str">
        <f>RIGHT(TEXT(Data6[[#This Row],[Date:]],"mmddyyyy"),4)</f>
        <v>2024</v>
      </c>
      <c r="W1310" s="8" t="str">
        <f>MID(TEXT(Data6[[#This Row],[Date:]],"mmddyyyy"),3,2)</f>
        <v>16</v>
      </c>
      <c r="X1310" s="8" t="str">
        <f>LEFT(TEXT(Data6[[#This Row],[Date:]],"mmddyyyy"),2)</f>
        <v>07</v>
      </c>
      <c r="Y1310" s="6">
        <f>DATE(Data6[[#This Row],[Year]],Data6[[#This Row],[Month]],Data6[[#This Row],[Day]])</f>
        <v>45489</v>
      </c>
    </row>
    <row r="1311" spans="1:25">
      <c r="A1311" s="5">
        <v>45492.547634143521</v>
      </c>
      <c r="B1311" s="7" t="s">
        <v>66</v>
      </c>
      <c r="C1311" s="6" t="s">
        <v>1884</v>
      </c>
      <c r="D1311" s="7" t="s">
        <v>1905</v>
      </c>
      <c r="E1311" s="8">
        <v>1</v>
      </c>
      <c r="F1311" s="7">
        <v>7130544</v>
      </c>
      <c r="G1311" s="7" t="s">
        <v>68</v>
      </c>
      <c r="H1311" s="7" t="s">
        <v>756</v>
      </c>
      <c r="I1311" s="7" t="s">
        <v>44</v>
      </c>
      <c r="J1311" s="19" t="str">
        <f>IFERROR(INDEX('Employee Info'!$C$3:$E$200,MATCH(Data6[[#This Row],[Name:]],'Employee Info'!$B$3:$B$200,0),MATCH(Data6[[#This Row],[Hours Type:]],'Employee Info'!$C$2:$E$2,0)),"")</f>
        <v/>
      </c>
      <c r="K1311" s="19" t="str">
        <f>IFERROR(INDEX('Employee Info'!$C$3:$J$200,MATCH(Data6[[#This Row],[Name:]],'Employee Info'!$B$3:$B$200,0),MATCH(Data6[[#Headers],[Truck]],'Employee Info'!$C$2:$J$2,0)),"")</f>
        <v/>
      </c>
      <c r="L1311" s="19" t="str">
        <f>IFERROR(INDEX('Employee Info'!$C$3:$J$200,MATCH(Data6[[#This Row],[Name:]],'Employee Info'!$B$3:$B$200,0),MATCH(Data6[[#Headers],[Phone]],'Employee Info'!$C$2:$J$2,0)),"")</f>
        <v/>
      </c>
      <c r="M1311" s="19" t="str">
        <f>IFERROR(INDEX('Employee Info'!$C$3:$J$200,MATCH(Data6[[#This Row],[Name:]],'Employee Info'!$B$3:$B$200,0),MATCH(Data6[[#Headers],[Tech]],'Employee Info'!$C$2:$J$2,0)),"")</f>
        <v/>
      </c>
      <c r="N1311" s="19" t="str">
        <f>IFERROR(INDEX('Employee Info'!$C$3:$J$200,MATCH(Data6[[#This Row],[Name:]],'Employee Info'!$B$3:$B$200,0),MATCH(Data6[[#Headers],[Other]],'Employee Info'!$C$2:$J$2,0)),"")</f>
        <v/>
      </c>
      <c r="O1311" s="19">
        <f>IFERROR((Data6[[#This Row],[Hours:]]*SUM(Data6[[#This Row],[Rate]:[Other]])),"")</f>
        <v>0</v>
      </c>
      <c r="P1311" s="7" t="str">
        <f>IF(Data6[[#This Row],[WO'#:]]="","Riley #","WO#")</f>
        <v>WO#</v>
      </c>
      <c r="Q1311" s="7">
        <f>IFERROR(WEEKNUM(Data6[[#This Row],[Date:]]),"")</f>
        <v>29</v>
      </c>
      <c r="R1311" s="6">
        <f t="shared" si="60"/>
        <v>45487</v>
      </c>
      <c r="S1311" s="6">
        <f>Data6[[#This Row],[Week Start]]+7</f>
        <v>45494</v>
      </c>
      <c r="T1311" s="7" t="str">
        <f t="shared" si="61"/>
        <v>7/14/2024 - 7/21/2024</v>
      </c>
      <c r="U1311" s="7" t="str">
        <f t="shared" si="62"/>
        <v>Time Card</v>
      </c>
      <c r="V1311" s="8" t="str">
        <f>RIGHT(TEXT(Data6[[#This Row],[Date:]],"mmddyyyy"),4)</f>
        <v>2024</v>
      </c>
      <c r="W1311" s="8" t="str">
        <f>MID(TEXT(Data6[[#This Row],[Date:]],"mmddyyyy"),3,2)</f>
        <v>16</v>
      </c>
      <c r="X1311" s="8" t="str">
        <f>LEFT(TEXT(Data6[[#This Row],[Date:]],"mmddyyyy"),2)</f>
        <v>07</v>
      </c>
      <c r="Y1311" s="6">
        <f>DATE(Data6[[#This Row],[Year]],Data6[[#This Row],[Month]],Data6[[#This Row],[Day]])</f>
        <v>45489</v>
      </c>
    </row>
    <row r="1312" spans="1:25">
      <c r="A1312" s="5">
        <v>45491.283385648145</v>
      </c>
      <c r="B1312" s="7" t="s">
        <v>35</v>
      </c>
      <c r="C1312" s="6" t="s">
        <v>1884</v>
      </c>
      <c r="D1312" s="7" t="s">
        <v>1887</v>
      </c>
      <c r="E1312" s="8">
        <v>1</v>
      </c>
      <c r="F1312" s="7" t="s">
        <v>68</v>
      </c>
      <c r="G1312" s="7" t="s">
        <v>68</v>
      </c>
      <c r="H1312" s="7" t="s">
        <v>68</v>
      </c>
      <c r="I1312" s="7" t="s">
        <v>44</v>
      </c>
      <c r="J1312" s="19" t="str">
        <f>IFERROR(INDEX('Employee Info'!$C$3:$E$200,MATCH(Data6[[#This Row],[Name:]],'Employee Info'!$B$3:$B$200,0),MATCH(Data6[[#This Row],[Hours Type:]],'Employee Info'!$C$2:$E$2,0)),"")</f>
        <v/>
      </c>
      <c r="K1312" s="19" t="str">
        <f>IFERROR(INDEX('Employee Info'!$C$3:$J$200,MATCH(Data6[[#This Row],[Name:]],'Employee Info'!$B$3:$B$200,0),MATCH(Data6[[#Headers],[Truck]],'Employee Info'!$C$2:$J$2,0)),"")</f>
        <v/>
      </c>
      <c r="L1312" s="19" t="str">
        <f>IFERROR(INDEX('Employee Info'!$C$3:$J$200,MATCH(Data6[[#This Row],[Name:]],'Employee Info'!$B$3:$B$200,0),MATCH(Data6[[#Headers],[Phone]],'Employee Info'!$C$2:$J$2,0)),"")</f>
        <v/>
      </c>
      <c r="M1312" s="19" t="str">
        <f>IFERROR(INDEX('Employee Info'!$C$3:$J$200,MATCH(Data6[[#This Row],[Name:]],'Employee Info'!$B$3:$B$200,0),MATCH(Data6[[#Headers],[Tech]],'Employee Info'!$C$2:$J$2,0)),"")</f>
        <v/>
      </c>
      <c r="N1312" s="19" t="str">
        <f>IFERROR(INDEX('Employee Info'!$C$3:$J$200,MATCH(Data6[[#This Row],[Name:]],'Employee Info'!$B$3:$B$200,0),MATCH(Data6[[#Headers],[Other]],'Employee Info'!$C$2:$J$2,0)),"")</f>
        <v/>
      </c>
      <c r="O1312" s="19">
        <f>IFERROR((Data6[[#This Row],[Hours:]]*SUM(Data6[[#This Row],[Rate]:[Other]])),"")</f>
        <v>0</v>
      </c>
      <c r="P1312" s="7" t="str">
        <f>IF(Data6[[#This Row],[WO'#:]]="","Riley #","WO#")</f>
        <v>Riley #</v>
      </c>
      <c r="Q1312" s="7">
        <f>IFERROR(WEEKNUM(Data6[[#This Row],[Date:]]),"")</f>
        <v>29</v>
      </c>
      <c r="R1312" s="6">
        <f t="shared" si="60"/>
        <v>45487</v>
      </c>
      <c r="S1312" s="6">
        <f>Data6[[#This Row],[Week Start]]+7</f>
        <v>45494</v>
      </c>
      <c r="T1312" s="7" t="str">
        <f t="shared" si="61"/>
        <v>7/14/2024 - 7/21/2024</v>
      </c>
      <c r="U1312" s="7" t="str">
        <f t="shared" si="62"/>
        <v>Time Card</v>
      </c>
      <c r="V1312" s="8" t="str">
        <f>RIGHT(TEXT(Data6[[#This Row],[Date:]],"mmddyyyy"),4)</f>
        <v>2024</v>
      </c>
      <c r="W1312" s="8" t="str">
        <f>MID(TEXT(Data6[[#This Row],[Date:]],"mmddyyyy"),3,2)</f>
        <v>16</v>
      </c>
      <c r="X1312" s="8" t="str">
        <f>LEFT(TEXT(Data6[[#This Row],[Date:]],"mmddyyyy"),2)</f>
        <v>07</v>
      </c>
      <c r="Y1312" s="6">
        <f>DATE(Data6[[#This Row],[Year]],Data6[[#This Row],[Month]],Data6[[#This Row],[Day]])</f>
        <v>45489</v>
      </c>
    </row>
    <row r="1313" spans="1:25">
      <c r="A1313" s="5">
        <v>45491.286000231485</v>
      </c>
      <c r="B1313" s="7" t="s">
        <v>35</v>
      </c>
      <c r="C1313" s="6" t="s">
        <v>1884</v>
      </c>
      <c r="D1313" s="7" t="s">
        <v>1890</v>
      </c>
      <c r="E1313" s="8">
        <v>1</v>
      </c>
      <c r="F1313" s="7" t="s">
        <v>68</v>
      </c>
      <c r="G1313" s="7" t="s">
        <v>68</v>
      </c>
      <c r="H1313" s="7" t="s">
        <v>68</v>
      </c>
      <c r="I1313" s="7" t="s">
        <v>44</v>
      </c>
      <c r="J1313" s="19" t="str">
        <f>IFERROR(INDEX('Employee Info'!$C$3:$E$200,MATCH(Data6[[#This Row],[Name:]],'Employee Info'!$B$3:$B$200,0),MATCH(Data6[[#This Row],[Hours Type:]],'Employee Info'!$C$2:$E$2,0)),"")</f>
        <v/>
      </c>
      <c r="K1313" s="19" t="str">
        <f>IFERROR(INDEX('Employee Info'!$C$3:$J$200,MATCH(Data6[[#This Row],[Name:]],'Employee Info'!$B$3:$B$200,0),MATCH(Data6[[#Headers],[Truck]],'Employee Info'!$C$2:$J$2,0)),"")</f>
        <v/>
      </c>
      <c r="L1313" s="19" t="str">
        <f>IFERROR(INDEX('Employee Info'!$C$3:$J$200,MATCH(Data6[[#This Row],[Name:]],'Employee Info'!$B$3:$B$200,0),MATCH(Data6[[#Headers],[Phone]],'Employee Info'!$C$2:$J$2,0)),"")</f>
        <v/>
      </c>
      <c r="M1313" s="19" t="str">
        <f>IFERROR(INDEX('Employee Info'!$C$3:$J$200,MATCH(Data6[[#This Row],[Name:]],'Employee Info'!$B$3:$B$200,0),MATCH(Data6[[#Headers],[Tech]],'Employee Info'!$C$2:$J$2,0)),"")</f>
        <v/>
      </c>
      <c r="N1313" s="19" t="str">
        <f>IFERROR(INDEX('Employee Info'!$C$3:$J$200,MATCH(Data6[[#This Row],[Name:]],'Employee Info'!$B$3:$B$200,0),MATCH(Data6[[#Headers],[Other]],'Employee Info'!$C$2:$J$2,0)),"")</f>
        <v/>
      </c>
      <c r="O1313" s="19">
        <f>IFERROR((Data6[[#This Row],[Hours:]]*SUM(Data6[[#This Row],[Rate]:[Other]])),"")</f>
        <v>0</v>
      </c>
      <c r="P1313" s="7" t="str">
        <f>IF(Data6[[#This Row],[WO'#:]]="","Riley #","WO#")</f>
        <v>Riley #</v>
      </c>
      <c r="Q1313" s="7">
        <f>IFERROR(WEEKNUM(Data6[[#This Row],[Date:]]),"")</f>
        <v>29</v>
      </c>
      <c r="R1313" s="6">
        <f t="shared" si="60"/>
        <v>45487</v>
      </c>
      <c r="S1313" s="6">
        <f>Data6[[#This Row],[Week Start]]+7</f>
        <v>45494</v>
      </c>
      <c r="T1313" s="7" t="str">
        <f t="shared" si="61"/>
        <v>7/14/2024 - 7/21/2024</v>
      </c>
      <c r="U1313" s="7" t="str">
        <f t="shared" si="62"/>
        <v>Time Card</v>
      </c>
      <c r="V1313" s="8" t="str">
        <f>RIGHT(TEXT(Data6[[#This Row],[Date:]],"mmddyyyy"),4)</f>
        <v>2024</v>
      </c>
      <c r="W1313" s="8" t="str">
        <f>MID(TEXT(Data6[[#This Row],[Date:]],"mmddyyyy"),3,2)</f>
        <v>16</v>
      </c>
      <c r="X1313" s="8" t="str">
        <f>LEFT(TEXT(Data6[[#This Row],[Date:]],"mmddyyyy"),2)</f>
        <v>07</v>
      </c>
      <c r="Y1313" s="6">
        <f>DATE(Data6[[#This Row],[Year]],Data6[[#This Row],[Month]],Data6[[#This Row],[Day]])</f>
        <v>45489</v>
      </c>
    </row>
    <row r="1314" spans="1:25">
      <c r="A1314" s="5">
        <v>45489.580664814814</v>
      </c>
      <c r="B1314" s="7" t="s">
        <v>31</v>
      </c>
      <c r="C1314" s="6" t="s">
        <v>1884</v>
      </c>
      <c r="D1314" s="7" t="s">
        <v>1885</v>
      </c>
      <c r="E1314" s="8">
        <v>1.5</v>
      </c>
      <c r="F1314" s="7" t="s">
        <v>68</v>
      </c>
      <c r="G1314" s="7" t="s">
        <v>68</v>
      </c>
      <c r="H1314" s="7" t="s">
        <v>468</v>
      </c>
      <c r="I1314" s="7" t="s">
        <v>44</v>
      </c>
      <c r="J1314" s="19" t="str">
        <f>IFERROR(INDEX('Employee Info'!$C$3:$E$200,MATCH(Data6[[#This Row],[Name:]],'Employee Info'!$B$3:$B$200,0),MATCH(Data6[[#This Row],[Hours Type:]],'Employee Info'!$C$2:$E$2,0)),"")</f>
        <v/>
      </c>
      <c r="K1314" s="19" t="str">
        <f>IFERROR(INDEX('Employee Info'!$C$3:$J$200,MATCH(Data6[[#This Row],[Name:]],'Employee Info'!$B$3:$B$200,0),MATCH(Data6[[#Headers],[Truck]],'Employee Info'!$C$2:$J$2,0)),"")</f>
        <v/>
      </c>
      <c r="L1314" s="19" t="str">
        <f>IFERROR(INDEX('Employee Info'!$C$3:$J$200,MATCH(Data6[[#This Row],[Name:]],'Employee Info'!$B$3:$B$200,0),MATCH(Data6[[#Headers],[Phone]],'Employee Info'!$C$2:$J$2,0)),"")</f>
        <v/>
      </c>
      <c r="M1314" s="19" t="str">
        <f>IFERROR(INDEX('Employee Info'!$C$3:$J$200,MATCH(Data6[[#This Row],[Name:]],'Employee Info'!$B$3:$B$200,0),MATCH(Data6[[#Headers],[Tech]],'Employee Info'!$C$2:$J$2,0)),"")</f>
        <v/>
      </c>
      <c r="N1314" s="19" t="str">
        <f>IFERROR(INDEX('Employee Info'!$C$3:$J$200,MATCH(Data6[[#This Row],[Name:]],'Employee Info'!$B$3:$B$200,0),MATCH(Data6[[#Headers],[Other]],'Employee Info'!$C$2:$J$2,0)),"")</f>
        <v/>
      </c>
      <c r="O1314" s="19">
        <f>IFERROR((Data6[[#This Row],[Hours:]]*SUM(Data6[[#This Row],[Rate]:[Other]])),"")</f>
        <v>0</v>
      </c>
      <c r="P1314" s="7" t="str">
        <f>IF(Data6[[#This Row],[WO'#:]]="","Riley #","WO#")</f>
        <v>Riley #</v>
      </c>
      <c r="Q1314" s="7">
        <f>IFERROR(WEEKNUM(Data6[[#This Row],[Date:]]),"")</f>
        <v>29</v>
      </c>
      <c r="R1314" s="6">
        <f t="shared" si="60"/>
        <v>45487</v>
      </c>
      <c r="S1314" s="6">
        <f>Data6[[#This Row],[Week Start]]+7</f>
        <v>45494</v>
      </c>
      <c r="T1314" s="7" t="str">
        <f t="shared" si="61"/>
        <v>7/14/2024 - 7/21/2024</v>
      </c>
      <c r="U1314" s="7" t="str">
        <f t="shared" si="62"/>
        <v>Time Card</v>
      </c>
      <c r="V1314" s="8" t="str">
        <f>RIGHT(TEXT(Data6[[#This Row],[Date:]],"mmddyyyy"),4)</f>
        <v>2024</v>
      </c>
      <c r="W1314" s="8" t="str">
        <f>MID(TEXT(Data6[[#This Row],[Date:]],"mmddyyyy"),3,2)</f>
        <v>16</v>
      </c>
      <c r="X1314" s="8" t="str">
        <f>LEFT(TEXT(Data6[[#This Row],[Date:]],"mmddyyyy"),2)</f>
        <v>07</v>
      </c>
      <c r="Y1314" s="6">
        <f>DATE(Data6[[#This Row],[Year]],Data6[[#This Row],[Month]],Data6[[#This Row],[Day]])</f>
        <v>45489</v>
      </c>
    </row>
    <row r="1315" spans="1:25">
      <c r="A1315" s="5">
        <v>45489.581734375002</v>
      </c>
      <c r="B1315" s="7" t="s">
        <v>23</v>
      </c>
      <c r="C1315" s="6" t="s">
        <v>1884</v>
      </c>
      <c r="D1315" s="7" t="s">
        <v>1885</v>
      </c>
      <c r="E1315" s="8">
        <v>5</v>
      </c>
      <c r="F1315" s="7" t="s">
        <v>68</v>
      </c>
      <c r="G1315" s="7" t="s">
        <v>68</v>
      </c>
      <c r="H1315" s="7" t="s">
        <v>468</v>
      </c>
      <c r="I1315" s="7" t="s">
        <v>44</v>
      </c>
      <c r="J1315" s="19" t="str">
        <f>IFERROR(INDEX('Employee Info'!$C$3:$E$200,MATCH(Data6[[#This Row],[Name:]],'Employee Info'!$B$3:$B$200,0),MATCH(Data6[[#This Row],[Hours Type:]],'Employee Info'!$C$2:$E$2,0)),"")</f>
        <v/>
      </c>
      <c r="K1315" s="19" t="str">
        <f>IFERROR(INDEX('Employee Info'!$C$3:$J$200,MATCH(Data6[[#This Row],[Name:]],'Employee Info'!$B$3:$B$200,0),MATCH(Data6[[#Headers],[Truck]],'Employee Info'!$C$2:$J$2,0)),"")</f>
        <v/>
      </c>
      <c r="L1315" s="19" t="str">
        <f>IFERROR(INDEX('Employee Info'!$C$3:$J$200,MATCH(Data6[[#This Row],[Name:]],'Employee Info'!$B$3:$B$200,0),MATCH(Data6[[#Headers],[Phone]],'Employee Info'!$C$2:$J$2,0)),"")</f>
        <v/>
      </c>
      <c r="M1315" s="19" t="str">
        <f>IFERROR(INDEX('Employee Info'!$C$3:$J$200,MATCH(Data6[[#This Row],[Name:]],'Employee Info'!$B$3:$B$200,0),MATCH(Data6[[#Headers],[Tech]],'Employee Info'!$C$2:$J$2,0)),"")</f>
        <v/>
      </c>
      <c r="N1315" s="19" t="str">
        <f>IFERROR(INDEX('Employee Info'!$C$3:$J$200,MATCH(Data6[[#This Row],[Name:]],'Employee Info'!$B$3:$B$200,0),MATCH(Data6[[#Headers],[Other]],'Employee Info'!$C$2:$J$2,0)),"")</f>
        <v/>
      </c>
      <c r="O1315" s="19">
        <f>IFERROR((Data6[[#This Row],[Hours:]]*SUM(Data6[[#This Row],[Rate]:[Other]])),"")</f>
        <v>0</v>
      </c>
      <c r="P1315" s="7" t="str">
        <f>IF(Data6[[#This Row],[WO'#:]]="","Riley #","WO#")</f>
        <v>Riley #</v>
      </c>
      <c r="Q1315" s="7">
        <f>IFERROR(WEEKNUM(Data6[[#This Row],[Date:]]),"")</f>
        <v>29</v>
      </c>
      <c r="R1315" s="6">
        <f t="shared" si="60"/>
        <v>45487</v>
      </c>
      <c r="S1315" s="6">
        <f>Data6[[#This Row],[Week Start]]+7</f>
        <v>45494</v>
      </c>
      <c r="T1315" s="7" t="str">
        <f t="shared" si="61"/>
        <v>7/14/2024 - 7/21/2024</v>
      </c>
      <c r="U1315" s="7" t="str">
        <f t="shared" si="62"/>
        <v>Time Card</v>
      </c>
      <c r="V1315" s="8" t="str">
        <f>RIGHT(TEXT(Data6[[#This Row],[Date:]],"mmddyyyy"),4)</f>
        <v>2024</v>
      </c>
      <c r="W1315" s="8" t="str">
        <f>MID(TEXT(Data6[[#This Row],[Date:]],"mmddyyyy"),3,2)</f>
        <v>16</v>
      </c>
      <c r="X1315" s="8" t="str">
        <f>LEFT(TEXT(Data6[[#This Row],[Date:]],"mmddyyyy"),2)</f>
        <v>07</v>
      </c>
      <c r="Y1315" s="6">
        <f>DATE(Data6[[#This Row],[Year]],Data6[[#This Row],[Month]],Data6[[#This Row],[Day]])</f>
        <v>45489</v>
      </c>
    </row>
    <row r="1316" spans="1:25">
      <c r="A1316" s="5">
        <v>45489.583388541665</v>
      </c>
      <c r="B1316" s="7" t="s">
        <v>34</v>
      </c>
      <c r="C1316" s="6" t="s">
        <v>1884</v>
      </c>
      <c r="D1316" s="7" t="s">
        <v>1885</v>
      </c>
      <c r="E1316" s="8">
        <v>8</v>
      </c>
      <c r="F1316" s="7" t="s">
        <v>68</v>
      </c>
      <c r="G1316" s="7" t="s">
        <v>68</v>
      </c>
      <c r="H1316" s="7" t="s">
        <v>468</v>
      </c>
      <c r="I1316" s="7" t="s">
        <v>44</v>
      </c>
      <c r="J1316" s="19" t="str">
        <f>IFERROR(INDEX('Employee Info'!$C$3:$E$200,MATCH(Data6[[#This Row],[Name:]],'Employee Info'!$B$3:$B$200,0),MATCH(Data6[[#This Row],[Hours Type:]],'Employee Info'!$C$2:$E$2,0)),"")</f>
        <v/>
      </c>
      <c r="K1316" s="19" t="str">
        <f>IFERROR(INDEX('Employee Info'!$C$3:$J$200,MATCH(Data6[[#This Row],[Name:]],'Employee Info'!$B$3:$B$200,0),MATCH(Data6[[#Headers],[Truck]],'Employee Info'!$C$2:$J$2,0)),"")</f>
        <v/>
      </c>
      <c r="L1316" s="19" t="str">
        <f>IFERROR(INDEX('Employee Info'!$C$3:$J$200,MATCH(Data6[[#This Row],[Name:]],'Employee Info'!$B$3:$B$200,0),MATCH(Data6[[#Headers],[Phone]],'Employee Info'!$C$2:$J$2,0)),"")</f>
        <v/>
      </c>
      <c r="M1316" s="19" t="str">
        <f>IFERROR(INDEX('Employee Info'!$C$3:$J$200,MATCH(Data6[[#This Row],[Name:]],'Employee Info'!$B$3:$B$200,0),MATCH(Data6[[#Headers],[Tech]],'Employee Info'!$C$2:$J$2,0)),"")</f>
        <v/>
      </c>
      <c r="N1316" s="19" t="str">
        <f>IFERROR(INDEX('Employee Info'!$C$3:$J$200,MATCH(Data6[[#This Row],[Name:]],'Employee Info'!$B$3:$B$200,0),MATCH(Data6[[#Headers],[Other]],'Employee Info'!$C$2:$J$2,0)),"")</f>
        <v/>
      </c>
      <c r="O1316" s="19">
        <f>IFERROR((Data6[[#This Row],[Hours:]]*SUM(Data6[[#This Row],[Rate]:[Other]])),"")</f>
        <v>0</v>
      </c>
      <c r="P1316" s="7" t="str">
        <f>IF(Data6[[#This Row],[WO'#:]]="","Riley #","WO#")</f>
        <v>Riley #</v>
      </c>
      <c r="Q1316" s="7">
        <f>IFERROR(WEEKNUM(Data6[[#This Row],[Date:]]),"")</f>
        <v>29</v>
      </c>
      <c r="R1316" s="6">
        <f t="shared" si="60"/>
        <v>45487</v>
      </c>
      <c r="S1316" s="6">
        <f>Data6[[#This Row],[Week Start]]+7</f>
        <v>45494</v>
      </c>
      <c r="T1316" s="7" t="str">
        <f t="shared" si="61"/>
        <v>7/14/2024 - 7/21/2024</v>
      </c>
      <c r="U1316" s="7" t="str">
        <f t="shared" si="62"/>
        <v>Time Card</v>
      </c>
      <c r="V1316" s="8" t="str">
        <f>RIGHT(TEXT(Data6[[#This Row],[Date:]],"mmddyyyy"),4)</f>
        <v>2024</v>
      </c>
      <c r="W1316" s="8" t="str">
        <f>MID(TEXT(Data6[[#This Row],[Date:]],"mmddyyyy"),3,2)</f>
        <v>16</v>
      </c>
      <c r="X1316" s="8" t="str">
        <f>LEFT(TEXT(Data6[[#This Row],[Date:]],"mmddyyyy"),2)</f>
        <v>07</v>
      </c>
      <c r="Y1316" s="6">
        <f>DATE(Data6[[#This Row],[Year]],Data6[[#This Row],[Month]],Data6[[#This Row],[Day]])</f>
        <v>45489</v>
      </c>
    </row>
    <row r="1317" spans="1:25">
      <c r="A1317" s="5">
        <v>45489.582427199071</v>
      </c>
      <c r="B1317" s="7" t="s">
        <v>23</v>
      </c>
      <c r="C1317" s="6" t="s">
        <v>1884</v>
      </c>
      <c r="D1317" s="7" t="s">
        <v>1881</v>
      </c>
      <c r="E1317" s="8">
        <v>3</v>
      </c>
      <c r="F1317" s="7" t="s">
        <v>68</v>
      </c>
      <c r="G1317" s="7" t="s">
        <v>68</v>
      </c>
      <c r="H1317" s="7" t="s">
        <v>649</v>
      </c>
      <c r="I1317" s="7" t="s">
        <v>44</v>
      </c>
      <c r="J1317" s="19" t="str">
        <f>IFERROR(INDEX('Employee Info'!$C$3:$E$200,MATCH(Data6[[#This Row],[Name:]],'Employee Info'!$B$3:$B$200,0),MATCH(Data6[[#This Row],[Hours Type:]],'Employee Info'!$C$2:$E$2,0)),"")</f>
        <v/>
      </c>
      <c r="K1317" s="19" t="str">
        <f>IFERROR(INDEX('Employee Info'!$C$3:$J$200,MATCH(Data6[[#This Row],[Name:]],'Employee Info'!$B$3:$B$200,0),MATCH(Data6[[#Headers],[Truck]],'Employee Info'!$C$2:$J$2,0)),"")</f>
        <v/>
      </c>
      <c r="L1317" s="19" t="str">
        <f>IFERROR(INDEX('Employee Info'!$C$3:$J$200,MATCH(Data6[[#This Row],[Name:]],'Employee Info'!$B$3:$B$200,0),MATCH(Data6[[#Headers],[Phone]],'Employee Info'!$C$2:$J$2,0)),"")</f>
        <v/>
      </c>
      <c r="M1317" s="19" t="str">
        <f>IFERROR(INDEX('Employee Info'!$C$3:$J$200,MATCH(Data6[[#This Row],[Name:]],'Employee Info'!$B$3:$B$200,0),MATCH(Data6[[#Headers],[Tech]],'Employee Info'!$C$2:$J$2,0)),"")</f>
        <v/>
      </c>
      <c r="N1317" s="19" t="str">
        <f>IFERROR(INDEX('Employee Info'!$C$3:$J$200,MATCH(Data6[[#This Row],[Name:]],'Employee Info'!$B$3:$B$200,0),MATCH(Data6[[#Headers],[Other]],'Employee Info'!$C$2:$J$2,0)),"")</f>
        <v/>
      </c>
      <c r="O1317" s="19">
        <f>IFERROR((Data6[[#This Row],[Hours:]]*SUM(Data6[[#This Row],[Rate]:[Other]])),"")</f>
        <v>0</v>
      </c>
      <c r="P1317" s="7" t="str">
        <f>IF(Data6[[#This Row],[WO'#:]]="","Riley #","WO#")</f>
        <v>Riley #</v>
      </c>
      <c r="Q1317" s="7">
        <f>IFERROR(WEEKNUM(Data6[[#This Row],[Date:]]),"")</f>
        <v>29</v>
      </c>
      <c r="R1317" s="6">
        <f t="shared" si="60"/>
        <v>45487</v>
      </c>
      <c r="S1317" s="6">
        <f>Data6[[#This Row],[Week Start]]+7</f>
        <v>45494</v>
      </c>
      <c r="T1317" s="7" t="str">
        <f t="shared" si="61"/>
        <v>7/14/2024 - 7/21/2024</v>
      </c>
      <c r="U1317" s="7" t="str">
        <f t="shared" si="62"/>
        <v>Time Card</v>
      </c>
      <c r="V1317" s="8" t="str">
        <f>RIGHT(TEXT(Data6[[#This Row],[Date:]],"mmddyyyy"),4)</f>
        <v>2024</v>
      </c>
      <c r="W1317" s="8" t="str">
        <f>MID(TEXT(Data6[[#This Row],[Date:]],"mmddyyyy"),3,2)</f>
        <v>16</v>
      </c>
      <c r="X1317" s="8" t="str">
        <f>LEFT(TEXT(Data6[[#This Row],[Date:]],"mmddyyyy"),2)</f>
        <v>07</v>
      </c>
      <c r="Y1317" s="6">
        <f>DATE(Data6[[#This Row],[Year]],Data6[[#This Row],[Month]],Data6[[#This Row],[Day]])</f>
        <v>45489</v>
      </c>
    </row>
    <row r="1318" spans="1:25">
      <c r="A1318" s="5">
        <v>45492.552596643516</v>
      </c>
      <c r="B1318" s="7" t="s">
        <v>66</v>
      </c>
      <c r="C1318" s="6" t="s">
        <v>1884</v>
      </c>
      <c r="D1318" s="7" t="s">
        <v>1908</v>
      </c>
      <c r="E1318" s="8">
        <v>1</v>
      </c>
      <c r="F1318" s="7" t="s">
        <v>68</v>
      </c>
      <c r="G1318" s="7" t="s">
        <v>68</v>
      </c>
      <c r="H1318" s="7" t="s">
        <v>912</v>
      </c>
      <c r="I1318" s="7" t="s">
        <v>44</v>
      </c>
      <c r="J1318" s="19" t="str">
        <f>IFERROR(INDEX('Employee Info'!$C$3:$E$200,MATCH(Data6[[#This Row],[Name:]],'Employee Info'!$B$3:$B$200,0),MATCH(Data6[[#This Row],[Hours Type:]],'Employee Info'!$C$2:$E$2,0)),"")</f>
        <v/>
      </c>
      <c r="K1318" s="19" t="str">
        <f>IFERROR(INDEX('Employee Info'!$C$3:$J$200,MATCH(Data6[[#This Row],[Name:]],'Employee Info'!$B$3:$B$200,0),MATCH(Data6[[#Headers],[Truck]],'Employee Info'!$C$2:$J$2,0)),"")</f>
        <v/>
      </c>
      <c r="L1318" s="19" t="str">
        <f>IFERROR(INDEX('Employee Info'!$C$3:$J$200,MATCH(Data6[[#This Row],[Name:]],'Employee Info'!$B$3:$B$200,0),MATCH(Data6[[#Headers],[Phone]],'Employee Info'!$C$2:$J$2,0)),"")</f>
        <v/>
      </c>
      <c r="M1318" s="19" t="str">
        <f>IFERROR(INDEX('Employee Info'!$C$3:$J$200,MATCH(Data6[[#This Row],[Name:]],'Employee Info'!$B$3:$B$200,0),MATCH(Data6[[#Headers],[Tech]],'Employee Info'!$C$2:$J$2,0)),"")</f>
        <v/>
      </c>
      <c r="N1318" s="19" t="str">
        <f>IFERROR(INDEX('Employee Info'!$C$3:$J$200,MATCH(Data6[[#This Row],[Name:]],'Employee Info'!$B$3:$B$200,0),MATCH(Data6[[#Headers],[Other]],'Employee Info'!$C$2:$J$2,0)),"")</f>
        <v/>
      </c>
      <c r="O1318" s="19">
        <f>IFERROR((Data6[[#This Row],[Hours:]]*SUM(Data6[[#This Row],[Rate]:[Other]])),"")</f>
        <v>0</v>
      </c>
      <c r="P1318" s="7" t="str">
        <f>IF(Data6[[#This Row],[WO'#:]]="","Riley #","WO#")</f>
        <v>Riley #</v>
      </c>
      <c r="Q1318" s="7">
        <f>IFERROR(WEEKNUM(Data6[[#This Row],[Date:]]),"")</f>
        <v>29</v>
      </c>
      <c r="R1318" s="6">
        <f t="shared" si="60"/>
        <v>45487</v>
      </c>
      <c r="S1318" s="6">
        <f>Data6[[#This Row],[Week Start]]+7</f>
        <v>45494</v>
      </c>
      <c r="T1318" s="7" t="str">
        <f t="shared" si="61"/>
        <v>7/14/2024 - 7/21/2024</v>
      </c>
      <c r="U1318" s="7" t="str">
        <f t="shared" si="62"/>
        <v>Time Card</v>
      </c>
      <c r="V1318" s="8" t="str">
        <f>RIGHT(TEXT(Data6[[#This Row],[Date:]],"mmddyyyy"),4)</f>
        <v>2024</v>
      </c>
      <c r="W1318" s="8" t="str">
        <f>MID(TEXT(Data6[[#This Row],[Date:]],"mmddyyyy"),3,2)</f>
        <v>16</v>
      </c>
      <c r="X1318" s="8" t="str">
        <f>LEFT(TEXT(Data6[[#This Row],[Date:]],"mmddyyyy"),2)</f>
        <v>07</v>
      </c>
      <c r="Y1318" s="6">
        <f>DATE(Data6[[#This Row],[Year]],Data6[[#This Row],[Month]],Data6[[#This Row],[Day]])</f>
        <v>45489</v>
      </c>
    </row>
    <row r="1319" spans="1:25">
      <c r="A1319" s="5">
        <v>45492.557978935183</v>
      </c>
      <c r="B1319" s="7" t="s">
        <v>66</v>
      </c>
      <c r="C1319" s="6" t="s">
        <v>1886</v>
      </c>
      <c r="D1319" s="7" t="s">
        <v>1911</v>
      </c>
      <c r="E1319" s="8">
        <v>4</v>
      </c>
      <c r="F1319" s="7">
        <v>6984733</v>
      </c>
      <c r="G1319" s="7" t="s">
        <v>68</v>
      </c>
      <c r="H1319" s="7" t="s">
        <v>756</v>
      </c>
      <c r="I1319" s="7" t="s">
        <v>44</v>
      </c>
      <c r="J1319" s="19" t="str">
        <f>IFERROR(INDEX('Employee Info'!$C$3:$E$200,MATCH(Data6[[#This Row],[Name:]],'Employee Info'!$B$3:$B$200,0),MATCH(Data6[[#This Row],[Hours Type:]],'Employee Info'!$C$2:$E$2,0)),"")</f>
        <v/>
      </c>
      <c r="K1319" s="19" t="str">
        <f>IFERROR(INDEX('Employee Info'!$C$3:$J$200,MATCH(Data6[[#This Row],[Name:]],'Employee Info'!$B$3:$B$200,0),MATCH(Data6[[#Headers],[Truck]],'Employee Info'!$C$2:$J$2,0)),"")</f>
        <v/>
      </c>
      <c r="L1319" s="19" t="str">
        <f>IFERROR(INDEX('Employee Info'!$C$3:$J$200,MATCH(Data6[[#This Row],[Name:]],'Employee Info'!$B$3:$B$200,0),MATCH(Data6[[#Headers],[Phone]],'Employee Info'!$C$2:$J$2,0)),"")</f>
        <v/>
      </c>
      <c r="M1319" s="19" t="str">
        <f>IFERROR(INDEX('Employee Info'!$C$3:$J$200,MATCH(Data6[[#This Row],[Name:]],'Employee Info'!$B$3:$B$200,0),MATCH(Data6[[#Headers],[Tech]],'Employee Info'!$C$2:$J$2,0)),"")</f>
        <v/>
      </c>
      <c r="N1319" s="19" t="str">
        <f>IFERROR(INDEX('Employee Info'!$C$3:$J$200,MATCH(Data6[[#This Row],[Name:]],'Employee Info'!$B$3:$B$200,0),MATCH(Data6[[#Headers],[Other]],'Employee Info'!$C$2:$J$2,0)),"")</f>
        <v/>
      </c>
      <c r="O1319" s="19">
        <f>IFERROR((Data6[[#This Row],[Hours:]]*SUM(Data6[[#This Row],[Rate]:[Other]])),"")</f>
        <v>0</v>
      </c>
      <c r="P1319" s="7" t="str">
        <f>IF(Data6[[#This Row],[WO'#:]]="","Riley #","WO#")</f>
        <v>WO#</v>
      </c>
      <c r="Q1319" s="7">
        <f>IFERROR(WEEKNUM(Data6[[#This Row],[Date:]]),"")</f>
        <v>29</v>
      </c>
      <c r="R1319" s="6">
        <f t="shared" si="60"/>
        <v>45487</v>
      </c>
      <c r="S1319" s="6">
        <f>Data6[[#This Row],[Week Start]]+7</f>
        <v>45494</v>
      </c>
      <c r="T1319" s="7" t="str">
        <f t="shared" si="61"/>
        <v>7/14/2024 - 7/21/2024</v>
      </c>
      <c r="U1319" s="7" t="str">
        <f t="shared" si="62"/>
        <v>Time Card</v>
      </c>
      <c r="V1319" s="8" t="str">
        <f>RIGHT(TEXT(Data6[[#This Row],[Date:]],"mmddyyyy"),4)</f>
        <v>2024</v>
      </c>
      <c r="W1319" s="8" t="str">
        <f>MID(TEXT(Data6[[#This Row],[Date:]],"mmddyyyy"),3,2)</f>
        <v>17</v>
      </c>
      <c r="X1319" s="8" t="str">
        <f>LEFT(TEXT(Data6[[#This Row],[Date:]],"mmddyyyy"),2)</f>
        <v>07</v>
      </c>
      <c r="Y1319" s="6">
        <f>DATE(Data6[[#This Row],[Year]],Data6[[#This Row],[Month]],Data6[[#This Row],[Day]])</f>
        <v>45490</v>
      </c>
    </row>
    <row r="1320" spans="1:25">
      <c r="A1320" s="5">
        <v>45492.558045717589</v>
      </c>
      <c r="B1320" s="7" t="s">
        <v>66</v>
      </c>
      <c r="C1320" s="6" t="s">
        <v>1886</v>
      </c>
      <c r="D1320" s="7" t="s">
        <v>1911</v>
      </c>
      <c r="E1320" s="8">
        <v>1</v>
      </c>
      <c r="F1320" s="7">
        <v>6984733</v>
      </c>
      <c r="G1320" s="7" t="s">
        <v>68</v>
      </c>
      <c r="H1320" s="7" t="s">
        <v>756</v>
      </c>
      <c r="I1320" s="7" t="s">
        <v>45</v>
      </c>
      <c r="J1320" s="19" t="str">
        <f>IFERROR(INDEX('Employee Info'!$C$3:$E$200,MATCH(Data6[[#This Row],[Name:]],'Employee Info'!$B$3:$B$200,0),MATCH(Data6[[#This Row],[Hours Type:]],'Employee Info'!$C$2:$E$2,0)),"")</f>
        <v/>
      </c>
      <c r="K1320" s="19" t="str">
        <f>IFERROR(INDEX('Employee Info'!$C$3:$J$200,MATCH(Data6[[#This Row],[Name:]],'Employee Info'!$B$3:$B$200,0),MATCH(Data6[[#Headers],[Truck]],'Employee Info'!$C$2:$J$2,0)),"")</f>
        <v/>
      </c>
      <c r="L1320" s="19" t="str">
        <f>IFERROR(INDEX('Employee Info'!$C$3:$J$200,MATCH(Data6[[#This Row],[Name:]],'Employee Info'!$B$3:$B$200,0),MATCH(Data6[[#Headers],[Phone]],'Employee Info'!$C$2:$J$2,0)),"")</f>
        <v/>
      </c>
      <c r="M1320" s="19" t="str">
        <f>IFERROR(INDEX('Employee Info'!$C$3:$J$200,MATCH(Data6[[#This Row],[Name:]],'Employee Info'!$B$3:$B$200,0),MATCH(Data6[[#Headers],[Tech]],'Employee Info'!$C$2:$J$2,0)),"")</f>
        <v/>
      </c>
      <c r="N1320" s="19" t="str">
        <f>IFERROR(INDEX('Employee Info'!$C$3:$J$200,MATCH(Data6[[#This Row],[Name:]],'Employee Info'!$B$3:$B$200,0),MATCH(Data6[[#Headers],[Other]],'Employee Info'!$C$2:$J$2,0)),"")</f>
        <v/>
      </c>
      <c r="O1320" s="19">
        <f>IFERROR((Data6[[#This Row],[Hours:]]*SUM(Data6[[#This Row],[Rate]:[Other]])),"")</f>
        <v>0</v>
      </c>
      <c r="P1320" s="7" t="str">
        <f>IF(Data6[[#This Row],[WO'#:]]="","Riley #","WO#")</f>
        <v>WO#</v>
      </c>
      <c r="Q1320" s="7">
        <f>IFERROR(WEEKNUM(Data6[[#This Row],[Date:]]),"")</f>
        <v>29</v>
      </c>
      <c r="R1320" s="6">
        <f t="shared" si="60"/>
        <v>45487</v>
      </c>
      <c r="S1320" s="6">
        <f>Data6[[#This Row],[Week Start]]+7</f>
        <v>45494</v>
      </c>
      <c r="T1320" s="7" t="str">
        <f t="shared" si="61"/>
        <v>7/14/2024 - 7/21/2024</v>
      </c>
      <c r="U1320" s="7" t="str">
        <f t="shared" si="62"/>
        <v>Time Card</v>
      </c>
      <c r="V1320" s="8" t="str">
        <f>RIGHT(TEXT(Data6[[#This Row],[Date:]],"mmddyyyy"),4)</f>
        <v>2024</v>
      </c>
      <c r="W1320" s="8" t="str">
        <f>MID(TEXT(Data6[[#This Row],[Date:]],"mmddyyyy"),3,2)</f>
        <v>17</v>
      </c>
      <c r="X1320" s="8" t="str">
        <f>LEFT(TEXT(Data6[[#This Row],[Date:]],"mmddyyyy"),2)</f>
        <v>07</v>
      </c>
      <c r="Y1320" s="6">
        <f>DATE(Data6[[#This Row],[Year]],Data6[[#This Row],[Month]],Data6[[#This Row],[Day]])</f>
        <v>45490</v>
      </c>
    </row>
    <row r="1321" spans="1:25">
      <c r="A1321" s="5">
        <v>45517.490314236115</v>
      </c>
      <c r="B1321" s="7" t="s">
        <v>76</v>
      </c>
      <c r="C1321" s="6" t="s">
        <v>1886</v>
      </c>
      <c r="D1321" s="7" t="s">
        <v>156</v>
      </c>
      <c r="E1321" s="8">
        <v>1</v>
      </c>
      <c r="F1321" s="7">
        <v>6984733</v>
      </c>
      <c r="G1321" s="7" t="s">
        <v>68</v>
      </c>
      <c r="H1321" s="7" t="s">
        <v>756</v>
      </c>
      <c r="I1321" s="7" t="s">
        <v>44</v>
      </c>
      <c r="J1321" s="19" t="str">
        <f>IFERROR(INDEX('Employee Info'!$C$3:$E$200,MATCH(Data6[[#This Row],[Name:]],'Employee Info'!$B$3:$B$200,0),MATCH(Data6[[#This Row],[Hours Type:]],'Employee Info'!$C$2:$E$2,0)),"")</f>
        <v/>
      </c>
      <c r="K1321" s="19" t="str">
        <f>IFERROR(INDEX('Employee Info'!$C$3:$J$200,MATCH(Data6[[#This Row],[Name:]],'Employee Info'!$B$3:$B$200,0),MATCH(Data6[[#Headers],[Truck]],'Employee Info'!$C$2:$J$2,0)),"")</f>
        <v/>
      </c>
      <c r="L1321" s="19" t="str">
        <f>IFERROR(INDEX('Employee Info'!$C$3:$J$200,MATCH(Data6[[#This Row],[Name:]],'Employee Info'!$B$3:$B$200,0),MATCH(Data6[[#Headers],[Phone]],'Employee Info'!$C$2:$J$2,0)),"")</f>
        <v/>
      </c>
      <c r="M1321" s="19" t="str">
        <f>IFERROR(INDEX('Employee Info'!$C$3:$J$200,MATCH(Data6[[#This Row],[Name:]],'Employee Info'!$B$3:$B$200,0),MATCH(Data6[[#Headers],[Tech]],'Employee Info'!$C$2:$J$2,0)),"")</f>
        <v/>
      </c>
      <c r="N1321" s="19" t="str">
        <f>IFERROR(INDEX('Employee Info'!$C$3:$J$200,MATCH(Data6[[#This Row],[Name:]],'Employee Info'!$B$3:$B$200,0),MATCH(Data6[[#Headers],[Other]],'Employee Info'!$C$2:$J$2,0)),"")</f>
        <v/>
      </c>
      <c r="O1321" s="19">
        <f>IFERROR((Data6[[#This Row],[Hours:]]*SUM(Data6[[#This Row],[Rate]:[Other]])),"")</f>
        <v>0</v>
      </c>
      <c r="P1321" s="7" t="str">
        <f>IF(Data6[[#This Row],[WO'#:]]="","Riley #","WO#")</f>
        <v>WO#</v>
      </c>
      <c r="Q1321" s="7">
        <f>IFERROR(WEEKNUM(Data6[[#This Row],[Date:]]),"")</f>
        <v>29</v>
      </c>
      <c r="R1321" s="6">
        <f t="shared" si="60"/>
        <v>45487</v>
      </c>
      <c r="S1321" s="6">
        <f>Data6[[#This Row],[Week Start]]+7</f>
        <v>45494</v>
      </c>
      <c r="T1321" s="7" t="str">
        <f t="shared" si="61"/>
        <v>7/14/2024 - 7/21/2024</v>
      </c>
      <c r="U1321" s="7" t="str">
        <f t="shared" si="62"/>
        <v>Time Card</v>
      </c>
      <c r="V1321" s="8" t="str">
        <f>RIGHT(TEXT(Data6[[#This Row],[Date:]],"mmddyyyy"),4)</f>
        <v>2024</v>
      </c>
      <c r="W1321" s="8" t="str">
        <f>MID(TEXT(Data6[[#This Row],[Date:]],"mmddyyyy"),3,2)</f>
        <v>17</v>
      </c>
      <c r="X1321" s="8" t="str">
        <f>LEFT(TEXT(Data6[[#This Row],[Date:]],"mmddyyyy"),2)</f>
        <v>07</v>
      </c>
      <c r="Y1321" s="6">
        <f>DATE(Data6[[#This Row],[Year]],Data6[[#This Row],[Month]],Data6[[#This Row],[Day]])</f>
        <v>45490</v>
      </c>
    </row>
    <row r="1322" spans="1:25">
      <c r="A1322" s="5">
        <v>45492.546082523149</v>
      </c>
      <c r="B1322" s="7" t="s">
        <v>66</v>
      </c>
      <c r="C1322" s="6" t="s">
        <v>1886</v>
      </c>
      <c r="D1322" s="7" t="s">
        <v>1903</v>
      </c>
      <c r="E1322" s="8">
        <v>1</v>
      </c>
      <c r="F1322" s="7">
        <v>7129674</v>
      </c>
      <c r="G1322" s="7" t="s">
        <v>68</v>
      </c>
      <c r="H1322" s="7" t="s">
        <v>756</v>
      </c>
      <c r="I1322" s="7" t="s">
        <v>44</v>
      </c>
      <c r="J1322" s="19" t="str">
        <f>IFERROR(INDEX('Employee Info'!$C$3:$E$200,MATCH(Data6[[#This Row],[Name:]],'Employee Info'!$B$3:$B$200,0),MATCH(Data6[[#This Row],[Hours Type:]],'Employee Info'!$C$2:$E$2,0)),"")</f>
        <v/>
      </c>
      <c r="K1322" s="19" t="str">
        <f>IFERROR(INDEX('Employee Info'!$C$3:$J$200,MATCH(Data6[[#This Row],[Name:]],'Employee Info'!$B$3:$B$200,0),MATCH(Data6[[#Headers],[Truck]],'Employee Info'!$C$2:$J$2,0)),"")</f>
        <v/>
      </c>
      <c r="L1322" s="19" t="str">
        <f>IFERROR(INDEX('Employee Info'!$C$3:$J$200,MATCH(Data6[[#This Row],[Name:]],'Employee Info'!$B$3:$B$200,0),MATCH(Data6[[#Headers],[Phone]],'Employee Info'!$C$2:$J$2,0)),"")</f>
        <v/>
      </c>
      <c r="M1322" s="19" t="str">
        <f>IFERROR(INDEX('Employee Info'!$C$3:$J$200,MATCH(Data6[[#This Row],[Name:]],'Employee Info'!$B$3:$B$200,0),MATCH(Data6[[#Headers],[Tech]],'Employee Info'!$C$2:$J$2,0)),"")</f>
        <v/>
      </c>
      <c r="N1322" s="19" t="str">
        <f>IFERROR(INDEX('Employee Info'!$C$3:$J$200,MATCH(Data6[[#This Row],[Name:]],'Employee Info'!$B$3:$B$200,0),MATCH(Data6[[#Headers],[Other]],'Employee Info'!$C$2:$J$2,0)),"")</f>
        <v/>
      </c>
      <c r="O1322" s="19">
        <f>IFERROR((Data6[[#This Row],[Hours:]]*SUM(Data6[[#This Row],[Rate]:[Other]])),"")</f>
        <v>0</v>
      </c>
      <c r="P1322" s="7" t="str">
        <f>IF(Data6[[#This Row],[WO'#:]]="","Riley #","WO#")</f>
        <v>WO#</v>
      </c>
      <c r="Q1322" s="7">
        <f>IFERROR(WEEKNUM(Data6[[#This Row],[Date:]]),"")</f>
        <v>29</v>
      </c>
      <c r="R1322" s="6">
        <f t="shared" si="60"/>
        <v>45487</v>
      </c>
      <c r="S1322" s="6">
        <f>Data6[[#This Row],[Week Start]]+7</f>
        <v>45494</v>
      </c>
      <c r="T1322" s="7" t="str">
        <f t="shared" si="61"/>
        <v>7/14/2024 - 7/21/2024</v>
      </c>
      <c r="U1322" s="7" t="str">
        <f t="shared" si="62"/>
        <v>Time Card</v>
      </c>
      <c r="V1322" s="8" t="str">
        <f>RIGHT(TEXT(Data6[[#This Row],[Date:]],"mmddyyyy"),4)</f>
        <v>2024</v>
      </c>
      <c r="W1322" s="8" t="str">
        <f>MID(TEXT(Data6[[#This Row],[Date:]],"mmddyyyy"),3,2)</f>
        <v>17</v>
      </c>
      <c r="X1322" s="8" t="str">
        <f>LEFT(TEXT(Data6[[#This Row],[Date:]],"mmddyyyy"),2)</f>
        <v>07</v>
      </c>
      <c r="Y1322" s="6">
        <f>DATE(Data6[[#This Row],[Year]],Data6[[#This Row],[Month]],Data6[[#This Row],[Day]])</f>
        <v>45490</v>
      </c>
    </row>
    <row r="1323" spans="1:25">
      <c r="A1323" s="5">
        <v>45492.54769259259</v>
      </c>
      <c r="B1323" s="7" t="s">
        <v>66</v>
      </c>
      <c r="C1323" s="6" t="s">
        <v>1886</v>
      </c>
      <c r="D1323" s="7" t="s">
        <v>1905</v>
      </c>
      <c r="E1323" s="8">
        <v>1</v>
      </c>
      <c r="F1323" s="7">
        <v>7130544</v>
      </c>
      <c r="G1323" s="7" t="s">
        <v>68</v>
      </c>
      <c r="H1323" s="7" t="s">
        <v>756</v>
      </c>
      <c r="I1323" s="7" t="s">
        <v>44</v>
      </c>
      <c r="J1323" s="19" t="str">
        <f>IFERROR(INDEX('Employee Info'!$C$3:$E$200,MATCH(Data6[[#This Row],[Name:]],'Employee Info'!$B$3:$B$200,0),MATCH(Data6[[#This Row],[Hours Type:]],'Employee Info'!$C$2:$E$2,0)),"")</f>
        <v/>
      </c>
      <c r="K1323" s="19" t="str">
        <f>IFERROR(INDEX('Employee Info'!$C$3:$J$200,MATCH(Data6[[#This Row],[Name:]],'Employee Info'!$B$3:$B$200,0),MATCH(Data6[[#Headers],[Truck]],'Employee Info'!$C$2:$J$2,0)),"")</f>
        <v/>
      </c>
      <c r="L1323" s="19" t="str">
        <f>IFERROR(INDEX('Employee Info'!$C$3:$J$200,MATCH(Data6[[#This Row],[Name:]],'Employee Info'!$B$3:$B$200,0),MATCH(Data6[[#Headers],[Phone]],'Employee Info'!$C$2:$J$2,0)),"")</f>
        <v/>
      </c>
      <c r="M1323" s="19" t="str">
        <f>IFERROR(INDEX('Employee Info'!$C$3:$J$200,MATCH(Data6[[#This Row],[Name:]],'Employee Info'!$B$3:$B$200,0),MATCH(Data6[[#Headers],[Tech]],'Employee Info'!$C$2:$J$2,0)),"")</f>
        <v/>
      </c>
      <c r="N1323" s="19" t="str">
        <f>IFERROR(INDEX('Employee Info'!$C$3:$J$200,MATCH(Data6[[#This Row],[Name:]],'Employee Info'!$B$3:$B$200,0),MATCH(Data6[[#Headers],[Other]],'Employee Info'!$C$2:$J$2,0)),"")</f>
        <v/>
      </c>
      <c r="O1323" s="19">
        <f>IFERROR((Data6[[#This Row],[Hours:]]*SUM(Data6[[#This Row],[Rate]:[Other]])),"")</f>
        <v>0</v>
      </c>
      <c r="P1323" s="7" t="str">
        <f>IF(Data6[[#This Row],[WO'#:]]="","Riley #","WO#")</f>
        <v>WO#</v>
      </c>
      <c r="Q1323" s="7">
        <f>IFERROR(WEEKNUM(Data6[[#This Row],[Date:]]),"")</f>
        <v>29</v>
      </c>
      <c r="R1323" s="6">
        <f t="shared" si="60"/>
        <v>45487</v>
      </c>
      <c r="S1323" s="6">
        <f>Data6[[#This Row],[Week Start]]+7</f>
        <v>45494</v>
      </c>
      <c r="T1323" s="7" t="str">
        <f t="shared" si="61"/>
        <v>7/14/2024 - 7/21/2024</v>
      </c>
      <c r="U1323" s="7" t="str">
        <f t="shared" si="62"/>
        <v>Time Card</v>
      </c>
      <c r="V1323" s="8" t="str">
        <f>RIGHT(TEXT(Data6[[#This Row],[Date:]],"mmddyyyy"),4)</f>
        <v>2024</v>
      </c>
      <c r="W1323" s="8" t="str">
        <f>MID(TEXT(Data6[[#This Row],[Date:]],"mmddyyyy"),3,2)</f>
        <v>17</v>
      </c>
      <c r="X1323" s="8" t="str">
        <f>LEFT(TEXT(Data6[[#This Row],[Date:]],"mmddyyyy"),2)</f>
        <v>07</v>
      </c>
      <c r="Y1323" s="6">
        <f>DATE(Data6[[#This Row],[Year]],Data6[[#This Row],[Month]],Data6[[#This Row],[Day]])</f>
        <v>45490</v>
      </c>
    </row>
    <row r="1324" spans="1:25">
      <c r="A1324" s="5">
        <v>45492.548126273148</v>
      </c>
      <c r="B1324" s="7" t="s">
        <v>66</v>
      </c>
      <c r="C1324" s="6" t="s">
        <v>1886</v>
      </c>
      <c r="D1324" s="7" t="s">
        <v>1906</v>
      </c>
      <c r="E1324" s="8">
        <v>1</v>
      </c>
      <c r="F1324" s="7">
        <v>7130810</v>
      </c>
      <c r="G1324" s="7" t="s">
        <v>68</v>
      </c>
      <c r="H1324" s="7" t="s">
        <v>756</v>
      </c>
      <c r="I1324" s="7" t="s">
        <v>44</v>
      </c>
      <c r="J1324" s="19" t="str">
        <f>IFERROR(INDEX('Employee Info'!$C$3:$E$200,MATCH(Data6[[#This Row],[Name:]],'Employee Info'!$B$3:$B$200,0),MATCH(Data6[[#This Row],[Hours Type:]],'Employee Info'!$C$2:$E$2,0)),"")</f>
        <v/>
      </c>
      <c r="K1324" s="19" t="str">
        <f>IFERROR(INDEX('Employee Info'!$C$3:$J$200,MATCH(Data6[[#This Row],[Name:]],'Employee Info'!$B$3:$B$200,0),MATCH(Data6[[#Headers],[Truck]],'Employee Info'!$C$2:$J$2,0)),"")</f>
        <v/>
      </c>
      <c r="L1324" s="19" t="str">
        <f>IFERROR(INDEX('Employee Info'!$C$3:$J$200,MATCH(Data6[[#This Row],[Name:]],'Employee Info'!$B$3:$B$200,0),MATCH(Data6[[#Headers],[Phone]],'Employee Info'!$C$2:$J$2,0)),"")</f>
        <v/>
      </c>
      <c r="M1324" s="19" t="str">
        <f>IFERROR(INDEX('Employee Info'!$C$3:$J$200,MATCH(Data6[[#This Row],[Name:]],'Employee Info'!$B$3:$B$200,0),MATCH(Data6[[#Headers],[Tech]],'Employee Info'!$C$2:$J$2,0)),"")</f>
        <v/>
      </c>
      <c r="N1324" s="19" t="str">
        <f>IFERROR(INDEX('Employee Info'!$C$3:$J$200,MATCH(Data6[[#This Row],[Name:]],'Employee Info'!$B$3:$B$200,0),MATCH(Data6[[#Headers],[Other]],'Employee Info'!$C$2:$J$2,0)),"")</f>
        <v/>
      </c>
      <c r="O1324" s="19">
        <f>IFERROR((Data6[[#This Row],[Hours:]]*SUM(Data6[[#This Row],[Rate]:[Other]])),"")</f>
        <v>0</v>
      </c>
      <c r="P1324" s="7" t="str">
        <f>IF(Data6[[#This Row],[WO'#:]]="","Riley #","WO#")</f>
        <v>WO#</v>
      </c>
      <c r="Q1324" s="7">
        <f>IFERROR(WEEKNUM(Data6[[#This Row],[Date:]]),"")</f>
        <v>29</v>
      </c>
      <c r="R1324" s="6">
        <f t="shared" si="60"/>
        <v>45487</v>
      </c>
      <c r="S1324" s="6">
        <f>Data6[[#This Row],[Week Start]]+7</f>
        <v>45494</v>
      </c>
      <c r="T1324" s="7" t="str">
        <f t="shared" si="61"/>
        <v>7/14/2024 - 7/21/2024</v>
      </c>
      <c r="U1324" s="7" t="str">
        <f t="shared" si="62"/>
        <v>Time Card</v>
      </c>
      <c r="V1324" s="8" t="str">
        <f>RIGHT(TEXT(Data6[[#This Row],[Date:]],"mmddyyyy"),4)</f>
        <v>2024</v>
      </c>
      <c r="W1324" s="8" t="str">
        <f>MID(TEXT(Data6[[#This Row],[Date:]],"mmddyyyy"),3,2)</f>
        <v>17</v>
      </c>
      <c r="X1324" s="8" t="str">
        <f>LEFT(TEXT(Data6[[#This Row],[Date:]],"mmddyyyy"),2)</f>
        <v>07</v>
      </c>
      <c r="Y1324" s="6">
        <f>DATE(Data6[[#This Row],[Year]],Data6[[#This Row],[Month]],Data6[[#This Row],[Day]])</f>
        <v>45490</v>
      </c>
    </row>
    <row r="1325" spans="1:25">
      <c r="A1325" s="5">
        <v>45490.483906597219</v>
      </c>
      <c r="B1325" s="7" t="s">
        <v>34</v>
      </c>
      <c r="C1325" s="6" t="s">
        <v>1886</v>
      </c>
      <c r="D1325" s="7" t="s">
        <v>1885</v>
      </c>
      <c r="E1325" s="8">
        <v>6</v>
      </c>
      <c r="F1325" s="7" t="s">
        <v>68</v>
      </c>
      <c r="G1325" s="7" t="s">
        <v>68</v>
      </c>
      <c r="H1325" s="7" t="s">
        <v>468</v>
      </c>
      <c r="I1325" s="7" t="s">
        <v>44</v>
      </c>
      <c r="J1325" s="19" t="str">
        <f>IFERROR(INDEX('Employee Info'!$C$3:$E$200,MATCH(Data6[[#This Row],[Name:]],'Employee Info'!$B$3:$B$200,0),MATCH(Data6[[#This Row],[Hours Type:]],'Employee Info'!$C$2:$E$2,0)),"")</f>
        <v/>
      </c>
      <c r="K1325" s="19" t="str">
        <f>IFERROR(INDEX('Employee Info'!$C$3:$J$200,MATCH(Data6[[#This Row],[Name:]],'Employee Info'!$B$3:$B$200,0),MATCH(Data6[[#Headers],[Truck]],'Employee Info'!$C$2:$J$2,0)),"")</f>
        <v/>
      </c>
      <c r="L1325" s="19" t="str">
        <f>IFERROR(INDEX('Employee Info'!$C$3:$J$200,MATCH(Data6[[#This Row],[Name:]],'Employee Info'!$B$3:$B$200,0),MATCH(Data6[[#Headers],[Phone]],'Employee Info'!$C$2:$J$2,0)),"")</f>
        <v/>
      </c>
      <c r="M1325" s="19" t="str">
        <f>IFERROR(INDEX('Employee Info'!$C$3:$J$200,MATCH(Data6[[#This Row],[Name:]],'Employee Info'!$B$3:$B$200,0),MATCH(Data6[[#Headers],[Tech]],'Employee Info'!$C$2:$J$2,0)),"")</f>
        <v/>
      </c>
      <c r="N1325" s="19" t="str">
        <f>IFERROR(INDEX('Employee Info'!$C$3:$J$200,MATCH(Data6[[#This Row],[Name:]],'Employee Info'!$B$3:$B$200,0),MATCH(Data6[[#Headers],[Other]],'Employee Info'!$C$2:$J$2,0)),"")</f>
        <v/>
      </c>
      <c r="O1325" s="19">
        <f>IFERROR((Data6[[#This Row],[Hours:]]*SUM(Data6[[#This Row],[Rate]:[Other]])),"")</f>
        <v>0</v>
      </c>
      <c r="P1325" s="7" t="str">
        <f>IF(Data6[[#This Row],[WO'#:]]="","Riley #","WO#")</f>
        <v>Riley #</v>
      </c>
      <c r="Q1325" s="7">
        <f>IFERROR(WEEKNUM(Data6[[#This Row],[Date:]]),"")</f>
        <v>29</v>
      </c>
      <c r="R1325" s="6">
        <f t="shared" si="60"/>
        <v>45487</v>
      </c>
      <c r="S1325" s="6">
        <f>Data6[[#This Row],[Week Start]]+7</f>
        <v>45494</v>
      </c>
      <c r="T1325" s="7" t="str">
        <f t="shared" si="61"/>
        <v>7/14/2024 - 7/21/2024</v>
      </c>
      <c r="U1325" s="7" t="str">
        <f t="shared" si="62"/>
        <v>Time Card</v>
      </c>
      <c r="V1325" s="8" t="str">
        <f>RIGHT(TEXT(Data6[[#This Row],[Date:]],"mmddyyyy"),4)</f>
        <v>2024</v>
      </c>
      <c r="W1325" s="8" t="str">
        <f>MID(TEXT(Data6[[#This Row],[Date:]],"mmddyyyy"),3,2)</f>
        <v>17</v>
      </c>
      <c r="X1325" s="8" t="str">
        <f>LEFT(TEXT(Data6[[#This Row],[Date:]],"mmddyyyy"),2)</f>
        <v>07</v>
      </c>
      <c r="Y1325" s="6">
        <f>DATE(Data6[[#This Row],[Year]],Data6[[#This Row],[Month]],Data6[[#This Row],[Day]])</f>
        <v>45490</v>
      </c>
    </row>
    <row r="1326" spans="1:25">
      <c r="A1326" s="5">
        <v>45490.484141666668</v>
      </c>
      <c r="B1326" s="7" t="s">
        <v>31</v>
      </c>
      <c r="C1326" s="6" t="s">
        <v>1886</v>
      </c>
      <c r="D1326" s="7" t="s">
        <v>1885</v>
      </c>
      <c r="E1326" s="8">
        <v>6</v>
      </c>
      <c r="F1326" s="7" t="s">
        <v>68</v>
      </c>
      <c r="G1326" s="7" t="s">
        <v>68</v>
      </c>
      <c r="H1326" s="7" t="s">
        <v>468</v>
      </c>
      <c r="I1326" s="7" t="s">
        <v>44</v>
      </c>
      <c r="J1326" s="19" t="str">
        <f>IFERROR(INDEX('Employee Info'!$C$3:$E$200,MATCH(Data6[[#This Row],[Name:]],'Employee Info'!$B$3:$B$200,0),MATCH(Data6[[#This Row],[Hours Type:]],'Employee Info'!$C$2:$E$2,0)),"")</f>
        <v/>
      </c>
      <c r="K1326" s="19" t="str">
        <f>IFERROR(INDEX('Employee Info'!$C$3:$J$200,MATCH(Data6[[#This Row],[Name:]],'Employee Info'!$B$3:$B$200,0),MATCH(Data6[[#Headers],[Truck]],'Employee Info'!$C$2:$J$2,0)),"")</f>
        <v/>
      </c>
      <c r="L1326" s="19" t="str">
        <f>IFERROR(INDEX('Employee Info'!$C$3:$J$200,MATCH(Data6[[#This Row],[Name:]],'Employee Info'!$B$3:$B$200,0),MATCH(Data6[[#Headers],[Phone]],'Employee Info'!$C$2:$J$2,0)),"")</f>
        <v/>
      </c>
      <c r="M1326" s="19" t="str">
        <f>IFERROR(INDEX('Employee Info'!$C$3:$J$200,MATCH(Data6[[#This Row],[Name:]],'Employee Info'!$B$3:$B$200,0),MATCH(Data6[[#Headers],[Tech]],'Employee Info'!$C$2:$J$2,0)),"")</f>
        <v/>
      </c>
      <c r="N1326" s="19" t="str">
        <f>IFERROR(INDEX('Employee Info'!$C$3:$J$200,MATCH(Data6[[#This Row],[Name:]],'Employee Info'!$B$3:$B$200,0),MATCH(Data6[[#Headers],[Other]],'Employee Info'!$C$2:$J$2,0)),"")</f>
        <v/>
      </c>
      <c r="O1326" s="19">
        <f>IFERROR((Data6[[#This Row],[Hours:]]*SUM(Data6[[#This Row],[Rate]:[Other]])),"")</f>
        <v>0</v>
      </c>
      <c r="P1326" s="7" t="str">
        <f>IF(Data6[[#This Row],[WO'#:]]="","Riley #","WO#")</f>
        <v>Riley #</v>
      </c>
      <c r="Q1326" s="7">
        <f>IFERROR(WEEKNUM(Data6[[#This Row],[Date:]]),"")</f>
        <v>29</v>
      </c>
      <c r="R1326" s="6">
        <f t="shared" si="60"/>
        <v>45487</v>
      </c>
      <c r="S1326" s="6">
        <f>Data6[[#This Row],[Week Start]]+7</f>
        <v>45494</v>
      </c>
      <c r="T1326" s="7" t="str">
        <f t="shared" si="61"/>
        <v>7/14/2024 - 7/21/2024</v>
      </c>
      <c r="U1326" s="7" t="str">
        <f t="shared" si="62"/>
        <v>Time Card</v>
      </c>
      <c r="V1326" s="8" t="str">
        <f>RIGHT(TEXT(Data6[[#This Row],[Date:]],"mmddyyyy"),4)</f>
        <v>2024</v>
      </c>
      <c r="W1326" s="8" t="str">
        <f>MID(TEXT(Data6[[#This Row],[Date:]],"mmddyyyy"),3,2)</f>
        <v>17</v>
      </c>
      <c r="X1326" s="8" t="str">
        <f>LEFT(TEXT(Data6[[#This Row],[Date:]],"mmddyyyy"),2)</f>
        <v>07</v>
      </c>
      <c r="Y1326" s="6">
        <f>DATE(Data6[[#This Row],[Year]],Data6[[#This Row],[Month]],Data6[[#This Row],[Day]])</f>
        <v>45490</v>
      </c>
    </row>
    <row r="1327" spans="1:25">
      <c r="A1327" s="5">
        <v>45490.582288078702</v>
      </c>
      <c r="B1327" s="7" t="s">
        <v>34</v>
      </c>
      <c r="C1327" s="6" t="s">
        <v>1886</v>
      </c>
      <c r="D1327" s="7" t="s">
        <v>1885</v>
      </c>
      <c r="E1327" s="8">
        <v>2</v>
      </c>
      <c r="F1327" s="7" t="s">
        <v>68</v>
      </c>
      <c r="G1327" s="7" t="s">
        <v>68</v>
      </c>
      <c r="H1327" s="7" t="s">
        <v>468</v>
      </c>
      <c r="I1327" s="7" t="s">
        <v>44</v>
      </c>
      <c r="J1327" s="19" t="str">
        <f>IFERROR(INDEX('Employee Info'!$C$3:$E$200,MATCH(Data6[[#This Row],[Name:]],'Employee Info'!$B$3:$B$200,0),MATCH(Data6[[#This Row],[Hours Type:]],'Employee Info'!$C$2:$E$2,0)),"")</f>
        <v/>
      </c>
      <c r="K1327" s="19" t="str">
        <f>IFERROR(INDEX('Employee Info'!$C$3:$J$200,MATCH(Data6[[#This Row],[Name:]],'Employee Info'!$B$3:$B$200,0),MATCH(Data6[[#Headers],[Truck]],'Employee Info'!$C$2:$J$2,0)),"")</f>
        <v/>
      </c>
      <c r="L1327" s="19" t="str">
        <f>IFERROR(INDEX('Employee Info'!$C$3:$J$200,MATCH(Data6[[#This Row],[Name:]],'Employee Info'!$B$3:$B$200,0),MATCH(Data6[[#Headers],[Phone]],'Employee Info'!$C$2:$J$2,0)),"")</f>
        <v/>
      </c>
      <c r="M1327" s="19" t="str">
        <f>IFERROR(INDEX('Employee Info'!$C$3:$J$200,MATCH(Data6[[#This Row],[Name:]],'Employee Info'!$B$3:$B$200,0),MATCH(Data6[[#Headers],[Tech]],'Employee Info'!$C$2:$J$2,0)),"")</f>
        <v/>
      </c>
      <c r="N1327" s="19" t="str">
        <f>IFERROR(INDEX('Employee Info'!$C$3:$J$200,MATCH(Data6[[#This Row],[Name:]],'Employee Info'!$B$3:$B$200,0),MATCH(Data6[[#Headers],[Other]],'Employee Info'!$C$2:$J$2,0)),"")</f>
        <v/>
      </c>
      <c r="O1327" s="19">
        <f>IFERROR((Data6[[#This Row],[Hours:]]*SUM(Data6[[#This Row],[Rate]:[Other]])),"")</f>
        <v>0</v>
      </c>
      <c r="P1327" s="7" t="str">
        <f>IF(Data6[[#This Row],[WO'#:]]="","Riley #","WO#")</f>
        <v>Riley #</v>
      </c>
      <c r="Q1327" s="7">
        <f>IFERROR(WEEKNUM(Data6[[#This Row],[Date:]]),"")</f>
        <v>29</v>
      </c>
      <c r="R1327" s="6">
        <f t="shared" si="60"/>
        <v>45487</v>
      </c>
      <c r="S1327" s="6">
        <f>Data6[[#This Row],[Week Start]]+7</f>
        <v>45494</v>
      </c>
      <c r="T1327" s="7" t="str">
        <f t="shared" si="61"/>
        <v>7/14/2024 - 7/21/2024</v>
      </c>
      <c r="U1327" s="7" t="str">
        <f t="shared" si="62"/>
        <v>Time Card</v>
      </c>
      <c r="V1327" s="8" t="str">
        <f>RIGHT(TEXT(Data6[[#This Row],[Date:]],"mmddyyyy"),4)</f>
        <v>2024</v>
      </c>
      <c r="W1327" s="8" t="str">
        <f>MID(TEXT(Data6[[#This Row],[Date:]],"mmddyyyy"),3,2)</f>
        <v>17</v>
      </c>
      <c r="X1327" s="8" t="str">
        <f>LEFT(TEXT(Data6[[#This Row],[Date:]],"mmddyyyy"),2)</f>
        <v>07</v>
      </c>
      <c r="Y1327" s="6">
        <f>DATE(Data6[[#This Row],[Year]],Data6[[#This Row],[Month]],Data6[[#This Row],[Day]])</f>
        <v>45490</v>
      </c>
    </row>
    <row r="1328" spans="1:25">
      <c r="A1328" s="5">
        <v>45491.288383796295</v>
      </c>
      <c r="B1328" s="7" t="s">
        <v>35</v>
      </c>
      <c r="C1328" s="6" t="s">
        <v>1886</v>
      </c>
      <c r="D1328" s="7" t="s">
        <v>1891</v>
      </c>
      <c r="E1328" s="8">
        <v>6.5</v>
      </c>
      <c r="F1328" s="7" t="s">
        <v>68</v>
      </c>
      <c r="G1328" s="7" t="s">
        <v>68</v>
      </c>
      <c r="H1328" s="7" t="s">
        <v>468</v>
      </c>
      <c r="I1328" s="7" t="s">
        <v>44</v>
      </c>
      <c r="J1328" s="19" t="str">
        <f>IFERROR(INDEX('Employee Info'!$C$3:$E$200,MATCH(Data6[[#This Row],[Name:]],'Employee Info'!$B$3:$B$200,0),MATCH(Data6[[#This Row],[Hours Type:]],'Employee Info'!$C$2:$E$2,0)),"")</f>
        <v/>
      </c>
      <c r="K1328" s="19" t="str">
        <f>IFERROR(INDEX('Employee Info'!$C$3:$J$200,MATCH(Data6[[#This Row],[Name:]],'Employee Info'!$B$3:$B$200,0),MATCH(Data6[[#Headers],[Truck]],'Employee Info'!$C$2:$J$2,0)),"")</f>
        <v/>
      </c>
      <c r="L1328" s="19" t="str">
        <f>IFERROR(INDEX('Employee Info'!$C$3:$J$200,MATCH(Data6[[#This Row],[Name:]],'Employee Info'!$B$3:$B$200,0),MATCH(Data6[[#Headers],[Phone]],'Employee Info'!$C$2:$J$2,0)),"")</f>
        <v/>
      </c>
      <c r="M1328" s="19" t="str">
        <f>IFERROR(INDEX('Employee Info'!$C$3:$J$200,MATCH(Data6[[#This Row],[Name:]],'Employee Info'!$B$3:$B$200,0),MATCH(Data6[[#Headers],[Tech]],'Employee Info'!$C$2:$J$2,0)),"")</f>
        <v/>
      </c>
      <c r="N1328" s="19" t="str">
        <f>IFERROR(INDEX('Employee Info'!$C$3:$J$200,MATCH(Data6[[#This Row],[Name:]],'Employee Info'!$B$3:$B$200,0),MATCH(Data6[[#Headers],[Other]],'Employee Info'!$C$2:$J$2,0)),"")</f>
        <v/>
      </c>
      <c r="O1328" s="19">
        <f>IFERROR((Data6[[#This Row],[Hours:]]*SUM(Data6[[#This Row],[Rate]:[Other]])),"")</f>
        <v>0</v>
      </c>
      <c r="P1328" s="7" t="str">
        <f>IF(Data6[[#This Row],[WO'#:]]="","Riley #","WO#")</f>
        <v>Riley #</v>
      </c>
      <c r="Q1328" s="7">
        <f>IFERROR(WEEKNUM(Data6[[#This Row],[Date:]]),"")</f>
        <v>29</v>
      </c>
      <c r="R1328" s="6">
        <f t="shared" si="60"/>
        <v>45487</v>
      </c>
      <c r="S1328" s="6">
        <f>Data6[[#This Row],[Week Start]]+7</f>
        <v>45494</v>
      </c>
      <c r="T1328" s="7" t="str">
        <f t="shared" si="61"/>
        <v>7/14/2024 - 7/21/2024</v>
      </c>
      <c r="U1328" s="7" t="str">
        <f t="shared" si="62"/>
        <v>Time Card</v>
      </c>
      <c r="V1328" s="8" t="str">
        <f>RIGHT(TEXT(Data6[[#This Row],[Date:]],"mmddyyyy"),4)</f>
        <v>2024</v>
      </c>
      <c r="W1328" s="8" t="str">
        <f>MID(TEXT(Data6[[#This Row],[Date:]],"mmddyyyy"),3,2)</f>
        <v>17</v>
      </c>
      <c r="X1328" s="8" t="str">
        <f>LEFT(TEXT(Data6[[#This Row],[Date:]],"mmddyyyy"),2)</f>
        <v>07</v>
      </c>
      <c r="Y1328" s="6">
        <f>DATE(Data6[[#This Row],[Year]],Data6[[#This Row],[Month]],Data6[[#This Row],[Day]])</f>
        <v>45490</v>
      </c>
    </row>
    <row r="1329" spans="1:25">
      <c r="A1329" s="5">
        <v>45491.288999189812</v>
      </c>
      <c r="B1329" s="7" t="s">
        <v>35</v>
      </c>
      <c r="C1329" s="6" t="s">
        <v>1886</v>
      </c>
      <c r="D1329" s="7" t="s">
        <v>1892</v>
      </c>
      <c r="E1329" s="8">
        <v>1.5</v>
      </c>
      <c r="F1329" s="7" t="s">
        <v>68</v>
      </c>
      <c r="G1329" s="7" t="s">
        <v>68</v>
      </c>
      <c r="H1329" s="7" t="s">
        <v>649</v>
      </c>
      <c r="I1329" s="7" t="s">
        <v>44</v>
      </c>
      <c r="J1329" s="19" t="str">
        <f>IFERROR(INDEX('Employee Info'!$C$3:$E$200,MATCH(Data6[[#This Row],[Name:]],'Employee Info'!$B$3:$B$200,0),MATCH(Data6[[#This Row],[Hours Type:]],'Employee Info'!$C$2:$E$2,0)),"")</f>
        <v/>
      </c>
      <c r="K1329" s="19" t="str">
        <f>IFERROR(INDEX('Employee Info'!$C$3:$J$200,MATCH(Data6[[#This Row],[Name:]],'Employee Info'!$B$3:$B$200,0),MATCH(Data6[[#Headers],[Truck]],'Employee Info'!$C$2:$J$2,0)),"")</f>
        <v/>
      </c>
      <c r="L1329" s="19" t="str">
        <f>IFERROR(INDEX('Employee Info'!$C$3:$J$200,MATCH(Data6[[#This Row],[Name:]],'Employee Info'!$B$3:$B$200,0),MATCH(Data6[[#Headers],[Phone]],'Employee Info'!$C$2:$J$2,0)),"")</f>
        <v/>
      </c>
      <c r="M1329" s="19" t="str">
        <f>IFERROR(INDEX('Employee Info'!$C$3:$J$200,MATCH(Data6[[#This Row],[Name:]],'Employee Info'!$B$3:$B$200,0),MATCH(Data6[[#Headers],[Tech]],'Employee Info'!$C$2:$J$2,0)),"")</f>
        <v/>
      </c>
      <c r="N1329" s="19" t="str">
        <f>IFERROR(INDEX('Employee Info'!$C$3:$J$200,MATCH(Data6[[#This Row],[Name:]],'Employee Info'!$B$3:$B$200,0),MATCH(Data6[[#Headers],[Other]],'Employee Info'!$C$2:$J$2,0)),"")</f>
        <v/>
      </c>
      <c r="O1329" s="19">
        <f>IFERROR((Data6[[#This Row],[Hours:]]*SUM(Data6[[#This Row],[Rate]:[Other]])),"")</f>
        <v>0</v>
      </c>
      <c r="P1329" s="7" t="str">
        <f>IF(Data6[[#This Row],[WO'#:]]="","Riley #","WO#")</f>
        <v>Riley #</v>
      </c>
      <c r="Q1329" s="7">
        <f>IFERROR(WEEKNUM(Data6[[#This Row],[Date:]]),"")</f>
        <v>29</v>
      </c>
      <c r="R1329" s="6">
        <f t="shared" si="60"/>
        <v>45487</v>
      </c>
      <c r="S1329" s="6">
        <f>Data6[[#This Row],[Week Start]]+7</f>
        <v>45494</v>
      </c>
      <c r="T1329" s="7" t="str">
        <f t="shared" si="61"/>
        <v>7/14/2024 - 7/21/2024</v>
      </c>
      <c r="U1329" s="7" t="str">
        <f t="shared" si="62"/>
        <v>Time Card</v>
      </c>
      <c r="V1329" s="8" t="str">
        <f>RIGHT(TEXT(Data6[[#This Row],[Date:]],"mmddyyyy"),4)</f>
        <v>2024</v>
      </c>
      <c r="W1329" s="8" t="str">
        <f>MID(TEXT(Data6[[#This Row],[Date:]],"mmddyyyy"),3,2)</f>
        <v>17</v>
      </c>
      <c r="X1329" s="8" t="str">
        <f>LEFT(TEXT(Data6[[#This Row],[Date:]],"mmddyyyy"),2)</f>
        <v>07</v>
      </c>
      <c r="Y1329" s="6">
        <f>DATE(Data6[[#This Row],[Year]],Data6[[#This Row],[Month]],Data6[[#This Row],[Day]])</f>
        <v>45490</v>
      </c>
    </row>
    <row r="1330" spans="1:25">
      <c r="A1330" s="5">
        <v>45492.552675578707</v>
      </c>
      <c r="B1330" s="7" t="s">
        <v>66</v>
      </c>
      <c r="C1330" s="6" t="s">
        <v>1886</v>
      </c>
      <c r="D1330" s="7" t="s">
        <v>1908</v>
      </c>
      <c r="E1330" s="8">
        <v>1</v>
      </c>
      <c r="F1330" s="7" t="s">
        <v>68</v>
      </c>
      <c r="G1330" s="7" t="s">
        <v>68</v>
      </c>
      <c r="H1330" s="7" t="s">
        <v>912</v>
      </c>
      <c r="I1330" s="7" t="s">
        <v>44</v>
      </c>
      <c r="J1330" s="19" t="str">
        <f>IFERROR(INDEX('Employee Info'!$C$3:$E$200,MATCH(Data6[[#This Row],[Name:]],'Employee Info'!$B$3:$B$200,0),MATCH(Data6[[#This Row],[Hours Type:]],'Employee Info'!$C$2:$E$2,0)),"")</f>
        <v/>
      </c>
      <c r="K1330" s="19" t="str">
        <f>IFERROR(INDEX('Employee Info'!$C$3:$J$200,MATCH(Data6[[#This Row],[Name:]],'Employee Info'!$B$3:$B$200,0),MATCH(Data6[[#Headers],[Truck]],'Employee Info'!$C$2:$J$2,0)),"")</f>
        <v/>
      </c>
      <c r="L1330" s="19" t="str">
        <f>IFERROR(INDEX('Employee Info'!$C$3:$J$200,MATCH(Data6[[#This Row],[Name:]],'Employee Info'!$B$3:$B$200,0),MATCH(Data6[[#Headers],[Phone]],'Employee Info'!$C$2:$J$2,0)),"")</f>
        <v/>
      </c>
      <c r="M1330" s="19" t="str">
        <f>IFERROR(INDEX('Employee Info'!$C$3:$J$200,MATCH(Data6[[#This Row],[Name:]],'Employee Info'!$B$3:$B$200,0),MATCH(Data6[[#Headers],[Tech]],'Employee Info'!$C$2:$J$2,0)),"")</f>
        <v/>
      </c>
      <c r="N1330" s="19" t="str">
        <f>IFERROR(INDEX('Employee Info'!$C$3:$J$200,MATCH(Data6[[#This Row],[Name:]],'Employee Info'!$B$3:$B$200,0),MATCH(Data6[[#Headers],[Other]],'Employee Info'!$C$2:$J$2,0)),"")</f>
        <v/>
      </c>
      <c r="O1330" s="19">
        <f>IFERROR((Data6[[#This Row],[Hours:]]*SUM(Data6[[#This Row],[Rate]:[Other]])),"")</f>
        <v>0</v>
      </c>
      <c r="P1330" s="7" t="str">
        <f>IF(Data6[[#This Row],[WO'#:]]="","Riley #","WO#")</f>
        <v>Riley #</v>
      </c>
      <c r="Q1330" s="7">
        <f>IFERROR(WEEKNUM(Data6[[#This Row],[Date:]]),"")</f>
        <v>29</v>
      </c>
      <c r="R1330" s="6">
        <f t="shared" si="60"/>
        <v>45487</v>
      </c>
      <c r="S1330" s="6">
        <f>Data6[[#This Row],[Week Start]]+7</f>
        <v>45494</v>
      </c>
      <c r="T1330" s="7" t="str">
        <f t="shared" si="61"/>
        <v>7/14/2024 - 7/21/2024</v>
      </c>
      <c r="U1330" s="7" t="str">
        <f t="shared" si="62"/>
        <v>Time Card</v>
      </c>
      <c r="V1330" s="8" t="str">
        <f>RIGHT(TEXT(Data6[[#This Row],[Date:]],"mmddyyyy"),4)</f>
        <v>2024</v>
      </c>
      <c r="W1330" s="8" t="str">
        <f>MID(TEXT(Data6[[#This Row],[Date:]],"mmddyyyy"),3,2)</f>
        <v>17</v>
      </c>
      <c r="X1330" s="8" t="str">
        <f>LEFT(TEXT(Data6[[#This Row],[Date:]],"mmddyyyy"),2)</f>
        <v>07</v>
      </c>
      <c r="Y1330" s="6">
        <f>DATE(Data6[[#This Row],[Year]],Data6[[#This Row],[Month]],Data6[[#This Row],[Day]])</f>
        <v>45490</v>
      </c>
    </row>
    <row r="1331" spans="1:25">
      <c r="A1331" s="5">
        <v>45492.559682060186</v>
      </c>
      <c r="B1331" s="7" t="s">
        <v>66</v>
      </c>
      <c r="C1331" s="6" t="s">
        <v>1894</v>
      </c>
      <c r="D1331" s="7" t="s">
        <v>1912</v>
      </c>
      <c r="E1331" s="8">
        <v>4</v>
      </c>
      <c r="F1331" s="7">
        <v>6984733</v>
      </c>
      <c r="G1331" s="7" t="s">
        <v>68</v>
      </c>
      <c r="H1331" s="7" t="s">
        <v>756</v>
      </c>
      <c r="I1331" s="7" t="s">
        <v>44</v>
      </c>
      <c r="J1331" s="19" t="str">
        <f>IFERROR(INDEX('Employee Info'!$C$3:$E$200,MATCH(Data6[[#This Row],[Name:]],'Employee Info'!$B$3:$B$200,0),MATCH(Data6[[#This Row],[Hours Type:]],'Employee Info'!$C$2:$E$2,0)),"")</f>
        <v/>
      </c>
      <c r="K1331" s="19" t="str">
        <f>IFERROR(INDEX('Employee Info'!$C$3:$J$200,MATCH(Data6[[#This Row],[Name:]],'Employee Info'!$B$3:$B$200,0),MATCH(Data6[[#Headers],[Truck]],'Employee Info'!$C$2:$J$2,0)),"")</f>
        <v/>
      </c>
      <c r="L1331" s="19" t="str">
        <f>IFERROR(INDEX('Employee Info'!$C$3:$J$200,MATCH(Data6[[#This Row],[Name:]],'Employee Info'!$B$3:$B$200,0),MATCH(Data6[[#Headers],[Phone]],'Employee Info'!$C$2:$J$2,0)),"")</f>
        <v/>
      </c>
      <c r="M1331" s="19" t="str">
        <f>IFERROR(INDEX('Employee Info'!$C$3:$J$200,MATCH(Data6[[#This Row],[Name:]],'Employee Info'!$B$3:$B$200,0),MATCH(Data6[[#Headers],[Tech]],'Employee Info'!$C$2:$J$2,0)),"")</f>
        <v/>
      </c>
      <c r="N1331" s="19" t="str">
        <f>IFERROR(INDEX('Employee Info'!$C$3:$J$200,MATCH(Data6[[#This Row],[Name:]],'Employee Info'!$B$3:$B$200,0),MATCH(Data6[[#Headers],[Other]],'Employee Info'!$C$2:$J$2,0)),"")</f>
        <v/>
      </c>
      <c r="O1331" s="19">
        <f>IFERROR((Data6[[#This Row],[Hours:]]*SUM(Data6[[#This Row],[Rate]:[Other]])),"")</f>
        <v>0</v>
      </c>
      <c r="P1331" s="7" t="str">
        <f>IF(Data6[[#This Row],[WO'#:]]="","Riley #","WO#")</f>
        <v>WO#</v>
      </c>
      <c r="Q1331" s="7">
        <f>IFERROR(WEEKNUM(Data6[[#This Row],[Date:]]),"")</f>
        <v>29</v>
      </c>
      <c r="R1331" s="6">
        <f t="shared" si="60"/>
        <v>45487</v>
      </c>
      <c r="S1331" s="6">
        <f>Data6[[#This Row],[Week Start]]+7</f>
        <v>45494</v>
      </c>
      <c r="T1331" s="7" t="str">
        <f t="shared" si="61"/>
        <v>7/14/2024 - 7/21/2024</v>
      </c>
      <c r="U1331" s="7" t="str">
        <f t="shared" si="62"/>
        <v>Time Card</v>
      </c>
      <c r="V1331" s="8" t="str">
        <f>RIGHT(TEXT(Data6[[#This Row],[Date:]],"mmddyyyy"),4)</f>
        <v>2024</v>
      </c>
      <c r="W1331" s="8" t="str">
        <f>MID(TEXT(Data6[[#This Row],[Date:]],"mmddyyyy"),3,2)</f>
        <v>18</v>
      </c>
      <c r="X1331" s="8" t="str">
        <f>LEFT(TEXT(Data6[[#This Row],[Date:]],"mmddyyyy"),2)</f>
        <v>07</v>
      </c>
      <c r="Y1331" s="6">
        <f>DATE(Data6[[#This Row],[Year]],Data6[[#This Row],[Month]],Data6[[#This Row],[Day]])</f>
        <v>45491</v>
      </c>
    </row>
    <row r="1332" spans="1:25">
      <c r="A1332" s="5">
        <v>45492.559749189815</v>
      </c>
      <c r="B1332" s="7" t="s">
        <v>66</v>
      </c>
      <c r="C1332" s="6" t="s">
        <v>1894</v>
      </c>
      <c r="D1332" s="7" t="s">
        <v>1912</v>
      </c>
      <c r="E1332" s="8">
        <v>1</v>
      </c>
      <c r="F1332" s="7">
        <v>6984733</v>
      </c>
      <c r="G1332" s="7" t="s">
        <v>68</v>
      </c>
      <c r="H1332" s="7" t="s">
        <v>756</v>
      </c>
      <c r="I1332" s="7" t="s">
        <v>45</v>
      </c>
      <c r="J1332" s="19" t="str">
        <f>IFERROR(INDEX('Employee Info'!$C$3:$E$200,MATCH(Data6[[#This Row],[Name:]],'Employee Info'!$B$3:$B$200,0),MATCH(Data6[[#This Row],[Hours Type:]],'Employee Info'!$C$2:$E$2,0)),"")</f>
        <v/>
      </c>
      <c r="K1332" s="19" t="str">
        <f>IFERROR(INDEX('Employee Info'!$C$3:$J$200,MATCH(Data6[[#This Row],[Name:]],'Employee Info'!$B$3:$B$200,0),MATCH(Data6[[#Headers],[Truck]],'Employee Info'!$C$2:$J$2,0)),"")</f>
        <v/>
      </c>
      <c r="L1332" s="19" t="str">
        <f>IFERROR(INDEX('Employee Info'!$C$3:$J$200,MATCH(Data6[[#This Row],[Name:]],'Employee Info'!$B$3:$B$200,0),MATCH(Data6[[#Headers],[Phone]],'Employee Info'!$C$2:$J$2,0)),"")</f>
        <v/>
      </c>
      <c r="M1332" s="19" t="str">
        <f>IFERROR(INDEX('Employee Info'!$C$3:$J$200,MATCH(Data6[[#This Row],[Name:]],'Employee Info'!$B$3:$B$200,0),MATCH(Data6[[#Headers],[Tech]],'Employee Info'!$C$2:$J$2,0)),"")</f>
        <v/>
      </c>
      <c r="N1332" s="19" t="str">
        <f>IFERROR(INDEX('Employee Info'!$C$3:$J$200,MATCH(Data6[[#This Row],[Name:]],'Employee Info'!$B$3:$B$200,0),MATCH(Data6[[#Headers],[Other]],'Employee Info'!$C$2:$J$2,0)),"")</f>
        <v/>
      </c>
      <c r="O1332" s="19">
        <f>IFERROR((Data6[[#This Row],[Hours:]]*SUM(Data6[[#This Row],[Rate]:[Other]])),"")</f>
        <v>0</v>
      </c>
      <c r="P1332" s="7" t="str">
        <f>IF(Data6[[#This Row],[WO'#:]]="","Riley #","WO#")</f>
        <v>WO#</v>
      </c>
      <c r="Q1332" s="7">
        <f>IFERROR(WEEKNUM(Data6[[#This Row],[Date:]]),"")</f>
        <v>29</v>
      </c>
      <c r="R1332" s="6">
        <f t="shared" si="60"/>
        <v>45487</v>
      </c>
      <c r="S1332" s="6">
        <f>Data6[[#This Row],[Week Start]]+7</f>
        <v>45494</v>
      </c>
      <c r="T1332" s="7" t="str">
        <f t="shared" si="61"/>
        <v>7/14/2024 - 7/21/2024</v>
      </c>
      <c r="U1332" s="7" t="str">
        <f t="shared" si="62"/>
        <v>Time Card</v>
      </c>
      <c r="V1332" s="8" t="str">
        <f>RIGHT(TEXT(Data6[[#This Row],[Date:]],"mmddyyyy"),4)</f>
        <v>2024</v>
      </c>
      <c r="W1332" s="8" t="str">
        <f>MID(TEXT(Data6[[#This Row],[Date:]],"mmddyyyy"),3,2)</f>
        <v>18</v>
      </c>
      <c r="X1332" s="8" t="str">
        <f>LEFT(TEXT(Data6[[#This Row],[Date:]],"mmddyyyy"),2)</f>
        <v>07</v>
      </c>
      <c r="Y1332" s="6">
        <f>DATE(Data6[[#This Row],[Year]],Data6[[#This Row],[Month]],Data6[[#This Row],[Day]])</f>
        <v>45491</v>
      </c>
    </row>
    <row r="1333" spans="1:25">
      <c r="A1333" s="5">
        <v>45517.490527430557</v>
      </c>
      <c r="B1333" s="7" t="s">
        <v>76</v>
      </c>
      <c r="C1333" s="6" t="s">
        <v>1894</v>
      </c>
      <c r="D1333" s="7" t="s">
        <v>156</v>
      </c>
      <c r="E1333" s="8">
        <v>1</v>
      </c>
      <c r="F1333" s="7">
        <v>6984733</v>
      </c>
      <c r="G1333" s="7" t="s">
        <v>68</v>
      </c>
      <c r="H1333" s="7" t="s">
        <v>756</v>
      </c>
      <c r="I1333" s="7" t="s">
        <v>44</v>
      </c>
      <c r="J1333" s="19" t="str">
        <f>IFERROR(INDEX('Employee Info'!$C$3:$E$200,MATCH(Data6[[#This Row],[Name:]],'Employee Info'!$B$3:$B$200,0),MATCH(Data6[[#This Row],[Hours Type:]],'Employee Info'!$C$2:$E$2,0)),"")</f>
        <v/>
      </c>
      <c r="K1333" s="19" t="str">
        <f>IFERROR(INDEX('Employee Info'!$C$3:$J$200,MATCH(Data6[[#This Row],[Name:]],'Employee Info'!$B$3:$B$200,0),MATCH(Data6[[#Headers],[Truck]],'Employee Info'!$C$2:$J$2,0)),"")</f>
        <v/>
      </c>
      <c r="L1333" s="19" t="str">
        <f>IFERROR(INDEX('Employee Info'!$C$3:$J$200,MATCH(Data6[[#This Row],[Name:]],'Employee Info'!$B$3:$B$200,0),MATCH(Data6[[#Headers],[Phone]],'Employee Info'!$C$2:$J$2,0)),"")</f>
        <v/>
      </c>
      <c r="M1333" s="19" t="str">
        <f>IFERROR(INDEX('Employee Info'!$C$3:$J$200,MATCH(Data6[[#This Row],[Name:]],'Employee Info'!$B$3:$B$200,0),MATCH(Data6[[#Headers],[Tech]],'Employee Info'!$C$2:$J$2,0)),"")</f>
        <v/>
      </c>
      <c r="N1333" s="19" t="str">
        <f>IFERROR(INDEX('Employee Info'!$C$3:$J$200,MATCH(Data6[[#This Row],[Name:]],'Employee Info'!$B$3:$B$200,0),MATCH(Data6[[#Headers],[Other]],'Employee Info'!$C$2:$J$2,0)),"")</f>
        <v/>
      </c>
      <c r="O1333" s="19">
        <f>IFERROR((Data6[[#This Row],[Hours:]]*SUM(Data6[[#This Row],[Rate]:[Other]])),"")</f>
        <v>0</v>
      </c>
      <c r="P1333" s="7" t="str">
        <f>IF(Data6[[#This Row],[WO'#:]]="","Riley #","WO#")</f>
        <v>WO#</v>
      </c>
      <c r="Q1333" s="7">
        <f>IFERROR(WEEKNUM(Data6[[#This Row],[Date:]]),"")</f>
        <v>29</v>
      </c>
      <c r="R1333" s="6">
        <f t="shared" si="60"/>
        <v>45487</v>
      </c>
      <c r="S1333" s="6">
        <f>Data6[[#This Row],[Week Start]]+7</f>
        <v>45494</v>
      </c>
      <c r="T1333" s="7" t="str">
        <f t="shared" si="61"/>
        <v>7/14/2024 - 7/21/2024</v>
      </c>
      <c r="U1333" s="7" t="str">
        <f t="shared" si="62"/>
        <v>Time Card</v>
      </c>
      <c r="V1333" s="8" t="str">
        <f>RIGHT(TEXT(Data6[[#This Row],[Date:]],"mmddyyyy"),4)</f>
        <v>2024</v>
      </c>
      <c r="W1333" s="8" t="str">
        <f>MID(TEXT(Data6[[#This Row],[Date:]],"mmddyyyy"),3,2)</f>
        <v>18</v>
      </c>
      <c r="X1333" s="8" t="str">
        <f>LEFT(TEXT(Data6[[#This Row],[Date:]],"mmddyyyy"),2)</f>
        <v>07</v>
      </c>
      <c r="Y1333" s="6">
        <f>DATE(Data6[[#This Row],[Year]],Data6[[#This Row],[Month]],Data6[[#This Row],[Day]])</f>
        <v>45491</v>
      </c>
    </row>
    <row r="1334" spans="1:25">
      <c r="A1334" s="5">
        <v>45491.581545601854</v>
      </c>
      <c r="B1334" s="7" t="s">
        <v>31</v>
      </c>
      <c r="C1334" s="6" t="s">
        <v>1894</v>
      </c>
      <c r="D1334" s="7" t="s">
        <v>1896</v>
      </c>
      <c r="E1334" s="8">
        <v>3</v>
      </c>
      <c r="F1334" s="7">
        <v>7129674</v>
      </c>
      <c r="G1334" s="7" t="s">
        <v>68</v>
      </c>
      <c r="H1334" s="7" t="s">
        <v>756</v>
      </c>
      <c r="I1334" s="7" t="s">
        <v>44</v>
      </c>
      <c r="J1334" s="19" t="str">
        <f>IFERROR(INDEX('Employee Info'!$C$3:$E$200,MATCH(Data6[[#This Row],[Name:]],'Employee Info'!$B$3:$B$200,0),MATCH(Data6[[#This Row],[Hours Type:]],'Employee Info'!$C$2:$E$2,0)),"")</f>
        <v/>
      </c>
      <c r="K1334" s="19" t="str">
        <f>IFERROR(INDEX('Employee Info'!$C$3:$J$200,MATCH(Data6[[#This Row],[Name:]],'Employee Info'!$B$3:$B$200,0),MATCH(Data6[[#Headers],[Truck]],'Employee Info'!$C$2:$J$2,0)),"")</f>
        <v/>
      </c>
      <c r="L1334" s="19" t="str">
        <f>IFERROR(INDEX('Employee Info'!$C$3:$J$200,MATCH(Data6[[#This Row],[Name:]],'Employee Info'!$B$3:$B$200,0),MATCH(Data6[[#Headers],[Phone]],'Employee Info'!$C$2:$J$2,0)),"")</f>
        <v/>
      </c>
      <c r="M1334" s="19" t="str">
        <f>IFERROR(INDEX('Employee Info'!$C$3:$J$200,MATCH(Data6[[#This Row],[Name:]],'Employee Info'!$B$3:$B$200,0),MATCH(Data6[[#Headers],[Tech]],'Employee Info'!$C$2:$J$2,0)),"")</f>
        <v/>
      </c>
      <c r="N1334" s="19" t="str">
        <f>IFERROR(INDEX('Employee Info'!$C$3:$J$200,MATCH(Data6[[#This Row],[Name:]],'Employee Info'!$B$3:$B$200,0),MATCH(Data6[[#Headers],[Other]],'Employee Info'!$C$2:$J$2,0)),"")</f>
        <v/>
      </c>
      <c r="O1334" s="19">
        <f>IFERROR((Data6[[#This Row],[Hours:]]*SUM(Data6[[#This Row],[Rate]:[Other]])),"")</f>
        <v>0</v>
      </c>
      <c r="P1334" s="7" t="str">
        <f>IF(Data6[[#This Row],[WO'#:]]="","Riley #","WO#")</f>
        <v>WO#</v>
      </c>
      <c r="Q1334" s="7">
        <f>IFERROR(WEEKNUM(Data6[[#This Row],[Date:]]),"")</f>
        <v>29</v>
      </c>
      <c r="R1334" s="6">
        <f t="shared" si="60"/>
        <v>45487</v>
      </c>
      <c r="S1334" s="6">
        <f>Data6[[#This Row],[Week Start]]+7</f>
        <v>45494</v>
      </c>
      <c r="T1334" s="7" t="str">
        <f t="shared" si="61"/>
        <v>7/14/2024 - 7/21/2024</v>
      </c>
      <c r="U1334" s="7" t="str">
        <f t="shared" si="62"/>
        <v>Time Card</v>
      </c>
      <c r="V1334" s="8" t="str">
        <f>RIGHT(TEXT(Data6[[#This Row],[Date:]],"mmddyyyy"),4)</f>
        <v>2024</v>
      </c>
      <c r="W1334" s="8" t="str">
        <f>MID(TEXT(Data6[[#This Row],[Date:]],"mmddyyyy"),3,2)</f>
        <v>18</v>
      </c>
      <c r="X1334" s="8" t="str">
        <f>LEFT(TEXT(Data6[[#This Row],[Date:]],"mmddyyyy"),2)</f>
        <v>07</v>
      </c>
      <c r="Y1334" s="6">
        <f>DATE(Data6[[#This Row],[Year]],Data6[[#This Row],[Month]],Data6[[#This Row],[Day]])</f>
        <v>45491</v>
      </c>
    </row>
    <row r="1335" spans="1:25">
      <c r="A1335" s="5">
        <v>45491.581822569446</v>
      </c>
      <c r="B1335" s="7" t="s">
        <v>31</v>
      </c>
      <c r="C1335" s="6" t="s">
        <v>1894</v>
      </c>
      <c r="D1335" s="7" t="s">
        <v>1896</v>
      </c>
      <c r="E1335" s="8">
        <v>5</v>
      </c>
      <c r="F1335" s="7">
        <v>7129674</v>
      </c>
      <c r="G1335" s="7" t="s">
        <v>68</v>
      </c>
      <c r="H1335" s="7" t="s">
        <v>756</v>
      </c>
      <c r="I1335" s="7" t="s">
        <v>44</v>
      </c>
      <c r="J1335" s="19" t="str">
        <f>IFERROR(INDEX('Employee Info'!$C$3:$E$200,MATCH(Data6[[#This Row],[Name:]],'Employee Info'!$B$3:$B$200,0),MATCH(Data6[[#This Row],[Hours Type:]],'Employee Info'!$C$2:$E$2,0)),"")</f>
        <v/>
      </c>
      <c r="K1335" s="19" t="str">
        <f>IFERROR(INDEX('Employee Info'!$C$3:$J$200,MATCH(Data6[[#This Row],[Name:]],'Employee Info'!$B$3:$B$200,0),MATCH(Data6[[#Headers],[Truck]],'Employee Info'!$C$2:$J$2,0)),"")</f>
        <v/>
      </c>
      <c r="L1335" s="19" t="str">
        <f>IFERROR(INDEX('Employee Info'!$C$3:$J$200,MATCH(Data6[[#This Row],[Name:]],'Employee Info'!$B$3:$B$200,0),MATCH(Data6[[#Headers],[Phone]],'Employee Info'!$C$2:$J$2,0)),"")</f>
        <v/>
      </c>
      <c r="M1335" s="19" t="str">
        <f>IFERROR(INDEX('Employee Info'!$C$3:$J$200,MATCH(Data6[[#This Row],[Name:]],'Employee Info'!$B$3:$B$200,0),MATCH(Data6[[#Headers],[Tech]],'Employee Info'!$C$2:$J$2,0)),"")</f>
        <v/>
      </c>
      <c r="N1335" s="19" t="str">
        <f>IFERROR(INDEX('Employee Info'!$C$3:$J$200,MATCH(Data6[[#This Row],[Name:]],'Employee Info'!$B$3:$B$200,0),MATCH(Data6[[#Headers],[Other]],'Employee Info'!$C$2:$J$2,0)),"")</f>
        <v/>
      </c>
      <c r="O1335" s="19">
        <f>IFERROR((Data6[[#This Row],[Hours:]]*SUM(Data6[[#This Row],[Rate]:[Other]])),"")</f>
        <v>0</v>
      </c>
      <c r="P1335" s="7" t="str">
        <f>IF(Data6[[#This Row],[WO'#:]]="","Riley #","WO#")</f>
        <v>WO#</v>
      </c>
      <c r="Q1335" s="7">
        <f>IFERROR(WEEKNUM(Data6[[#This Row],[Date:]]),"")</f>
        <v>29</v>
      </c>
      <c r="R1335" s="6">
        <f t="shared" si="60"/>
        <v>45487</v>
      </c>
      <c r="S1335" s="6">
        <f>Data6[[#This Row],[Week Start]]+7</f>
        <v>45494</v>
      </c>
      <c r="T1335" s="7" t="str">
        <f t="shared" si="61"/>
        <v>7/14/2024 - 7/21/2024</v>
      </c>
      <c r="U1335" s="7" t="str">
        <f t="shared" si="62"/>
        <v>Time Card</v>
      </c>
      <c r="V1335" s="8" t="str">
        <f>RIGHT(TEXT(Data6[[#This Row],[Date:]],"mmddyyyy"),4)</f>
        <v>2024</v>
      </c>
      <c r="W1335" s="8" t="str">
        <f>MID(TEXT(Data6[[#This Row],[Date:]],"mmddyyyy"),3,2)</f>
        <v>18</v>
      </c>
      <c r="X1335" s="8" t="str">
        <f>LEFT(TEXT(Data6[[#This Row],[Date:]],"mmddyyyy"),2)</f>
        <v>07</v>
      </c>
      <c r="Y1335" s="6">
        <f>DATE(Data6[[#This Row],[Year]],Data6[[#This Row],[Month]],Data6[[#This Row],[Day]])</f>
        <v>45491</v>
      </c>
    </row>
    <row r="1336" spans="1:25">
      <c r="A1336" s="5">
        <v>45491.582014004627</v>
      </c>
      <c r="B1336" s="7" t="s">
        <v>34</v>
      </c>
      <c r="C1336" s="6" t="s">
        <v>1894</v>
      </c>
      <c r="D1336" s="7" t="s">
        <v>1896</v>
      </c>
      <c r="E1336" s="8">
        <v>8</v>
      </c>
      <c r="F1336" s="7">
        <v>7129674</v>
      </c>
      <c r="G1336" s="7" t="s">
        <v>68</v>
      </c>
      <c r="H1336" s="7" t="s">
        <v>756</v>
      </c>
      <c r="I1336" s="7" t="s">
        <v>44</v>
      </c>
      <c r="J1336" s="19" t="str">
        <f>IFERROR(INDEX('Employee Info'!$C$3:$E$200,MATCH(Data6[[#This Row],[Name:]],'Employee Info'!$B$3:$B$200,0),MATCH(Data6[[#This Row],[Hours Type:]],'Employee Info'!$C$2:$E$2,0)),"")</f>
        <v/>
      </c>
      <c r="K1336" s="19" t="str">
        <f>IFERROR(INDEX('Employee Info'!$C$3:$J$200,MATCH(Data6[[#This Row],[Name:]],'Employee Info'!$B$3:$B$200,0),MATCH(Data6[[#Headers],[Truck]],'Employee Info'!$C$2:$J$2,0)),"")</f>
        <v/>
      </c>
      <c r="L1336" s="19" t="str">
        <f>IFERROR(INDEX('Employee Info'!$C$3:$J$200,MATCH(Data6[[#This Row],[Name:]],'Employee Info'!$B$3:$B$200,0),MATCH(Data6[[#Headers],[Phone]],'Employee Info'!$C$2:$J$2,0)),"")</f>
        <v/>
      </c>
      <c r="M1336" s="19" t="str">
        <f>IFERROR(INDEX('Employee Info'!$C$3:$J$200,MATCH(Data6[[#This Row],[Name:]],'Employee Info'!$B$3:$B$200,0),MATCH(Data6[[#Headers],[Tech]],'Employee Info'!$C$2:$J$2,0)),"")</f>
        <v/>
      </c>
      <c r="N1336" s="19" t="str">
        <f>IFERROR(INDEX('Employee Info'!$C$3:$J$200,MATCH(Data6[[#This Row],[Name:]],'Employee Info'!$B$3:$B$200,0),MATCH(Data6[[#Headers],[Other]],'Employee Info'!$C$2:$J$2,0)),"")</f>
        <v/>
      </c>
      <c r="O1336" s="19">
        <f>IFERROR((Data6[[#This Row],[Hours:]]*SUM(Data6[[#This Row],[Rate]:[Other]])),"")</f>
        <v>0</v>
      </c>
      <c r="P1336" s="7" t="str">
        <f>IF(Data6[[#This Row],[WO'#:]]="","Riley #","WO#")</f>
        <v>WO#</v>
      </c>
      <c r="Q1336" s="7">
        <f>IFERROR(WEEKNUM(Data6[[#This Row],[Date:]]),"")</f>
        <v>29</v>
      </c>
      <c r="R1336" s="6">
        <f t="shared" si="60"/>
        <v>45487</v>
      </c>
      <c r="S1336" s="6">
        <f>Data6[[#This Row],[Week Start]]+7</f>
        <v>45494</v>
      </c>
      <c r="T1336" s="7" t="str">
        <f t="shared" si="61"/>
        <v>7/14/2024 - 7/21/2024</v>
      </c>
      <c r="U1336" s="7" t="str">
        <f t="shared" si="62"/>
        <v>Time Card</v>
      </c>
      <c r="V1336" s="8" t="str">
        <f>RIGHT(TEXT(Data6[[#This Row],[Date:]],"mmddyyyy"),4)</f>
        <v>2024</v>
      </c>
      <c r="W1336" s="8" t="str">
        <f>MID(TEXT(Data6[[#This Row],[Date:]],"mmddyyyy"),3,2)</f>
        <v>18</v>
      </c>
      <c r="X1336" s="8" t="str">
        <f>LEFT(TEXT(Data6[[#This Row],[Date:]],"mmddyyyy"),2)</f>
        <v>07</v>
      </c>
      <c r="Y1336" s="6">
        <f>DATE(Data6[[#This Row],[Year]],Data6[[#This Row],[Month]],Data6[[#This Row],[Day]])</f>
        <v>45491</v>
      </c>
    </row>
    <row r="1337" spans="1:25">
      <c r="A1337" s="5">
        <v>45492.546148263886</v>
      </c>
      <c r="B1337" s="7" t="s">
        <v>66</v>
      </c>
      <c r="C1337" s="6" t="s">
        <v>1894</v>
      </c>
      <c r="D1337" s="7" t="s">
        <v>1903</v>
      </c>
      <c r="E1337" s="8">
        <v>1</v>
      </c>
      <c r="F1337" s="7">
        <v>7129674</v>
      </c>
      <c r="G1337" s="7" t="s">
        <v>68</v>
      </c>
      <c r="H1337" s="7" t="s">
        <v>756</v>
      </c>
      <c r="I1337" s="7" t="s">
        <v>44</v>
      </c>
      <c r="J1337" s="19" t="str">
        <f>IFERROR(INDEX('Employee Info'!$C$3:$E$200,MATCH(Data6[[#This Row],[Name:]],'Employee Info'!$B$3:$B$200,0),MATCH(Data6[[#This Row],[Hours Type:]],'Employee Info'!$C$2:$E$2,0)),"")</f>
        <v/>
      </c>
      <c r="K1337" s="19" t="str">
        <f>IFERROR(INDEX('Employee Info'!$C$3:$J$200,MATCH(Data6[[#This Row],[Name:]],'Employee Info'!$B$3:$B$200,0),MATCH(Data6[[#Headers],[Truck]],'Employee Info'!$C$2:$J$2,0)),"")</f>
        <v/>
      </c>
      <c r="L1337" s="19" t="str">
        <f>IFERROR(INDEX('Employee Info'!$C$3:$J$200,MATCH(Data6[[#This Row],[Name:]],'Employee Info'!$B$3:$B$200,0),MATCH(Data6[[#Headers],[Phone]],'Employee Info'!$C$2:$J$2,0)),"")</f>
        <v/>
      </c>
      <c r="M1337" s="19" t="str">
        <f>IFERROR(INDEX('Employee Info'!$C$3:$J$200,MATCH(Data6[[#This Row],[Name:]],'Employee Info'!$B$3:$B$200,0),MATCH(Data6[[#Headers],[Tech]],'Employee Info'!$C$2:$J$2,0)),"")</f>
        <v/>
      </c>
      <c r="N1337" s="19" t="str">
        <f>IFERROR(INDEX('Employee Info'!$C$3:$J$200,MATCH(Data6[[#This Row],[Name:]],'Employee Info'!$B$3:$B$200,0),MATCH(Data6[[#Headers],[Other]],'Employee Info'!$C$2:$J$2,0)),"")</f>
        <v/>
      </c>
      <c r="O1337" s="19">
        <f>IFERROR((Data6[[#This Row],[Hours:]]*SUM(Data6[[#This Row],[Rate]:[Other]])),"")</f>
        <v>0</v>
      </c>
      <c r="P1337" s="7" t="str">
        <f>IF(Data6[[#This Row],[WO'#:]]="","Riley #","WO#")</f>
        <v>WO#</v>
      </c>
      <c r="Q1337" s="7">
        <f>IFERROR(WEEKNUM(Data6[[#This Row],[Date:]]),"")</f>
        <v>29</v>
      </c>
      <c r="R1337" s="6">
        <f t="shared" si="60"/>
        <v>45487</v>
      </c>
      <c r="S1337" s="6">
        <f>Data6[[#This Row],[Week Start]]+7</f>
        <v>45494</v>
      </c>
      <c r="T1337" s="7" t="str">
        <f t="shared" si="61"/>
        <v>7/14/2024 - 7/21/2024</v>
      </c>
      <c r="U1337" s="7" t="str">
        <f t="shared" si="62"/>
        <v>Time Card</v>
      </c>
      <c r="V1337" s="8" t="str">
        <f>RIGHT(TEXT(Data6[[#This Row],[Date:]],"mmddyyyy"),4)</f>
        <v>2024</v>
      </c>
      <c r="W1337" s="8" t="str">
        <f>MID(TEXT(Data6[[#This Row],[Date:]],"mmddyyyy"),3,2)</f>
        <v>18</v>
      </c>
      <c r="X1337" s="8" t="str">
        <f>LEFT(TEXT(Data6[[#This Row],[Date:]],"mmddyyyy"),2)</f>
        <v>07</v>
      </c>
      <c r="Y1337" s="6">
        <f>DATE(Data6[[#This Row],[Year]],Data6[[#This Row],[Month]],Data6[[#This Row],[Day]])</f>
        <v>45491</v>
      </c>
    </row>
    <row r="1338" spans="1:25">
      <c r="A1338" s="5">
        <v>45491.292315046296</v>
      </c>
      <c r="B1338" s="7" t="s">
        <v>35</v>
      </c>
      <c r="C1338" s="6" t="s">
        <v>1894</v>
      </c>
      <c r="D1338" s="7" t="s">
        <v>1893</v>
      </c>
      <c r="E1338" s="8">
        <v>1</v>
      </c>
      <c r="F1338" s="7">
        <v>7130544</v>
      </c>
      <c r="G1338" s="7" t="s">
        <v>68</v>
      </c>
      <c r="H1338" s="7" t="s">
        <v>756</v>
      </c>
      <c r="I1338" s="7" t="s">
        <v>44</v>
      </c>
      <c r="J1338" s="19" t="str">
        <f>IFERROR(INDEX('Employee Info'!$C$3:$E$200,MATCH(Data6[[#This Row],[Name:]],'Employee Info'!$B$3:$B$200,0),MATCH(Data6[[#This Row],[Hours Type:]],'Employee Info'!$C$2:$E$2,0)),"")</f>
        <v/>
      </c>
      <c r="K1338" s="19" t="str">
        <f>IFERROR(INDEX('Employee Info'!$C$3:$J$200,MATCH(Data6[[#This Row],[Name:]],'Employee Info'!$B$3:$B$200,0),MATCH(Data6[[#Headers],[Truck]],'Employee Info'!$C$2:$J$2,0)),"")</f>
        <v/>
      </c>
      <c r="L1338" s="19" t="str">
        <f>IFERROR(INDEX('Employee Info'!$C$3:$J$200,MATCH(Data6[[#This Row],[Name:]],'Employee Info'!$B$3:$B$200,0),MATCH(Data6[[#Headers],[Phone]],'Employee Info'!$C$2:$J$2,0)),"")</f>
        <v/>
      </c>
      <c r="M1338" s="19" t="str">
        <f>IFERROR(INDEX('Employee Info'!$C$3:$J$200,MATCH(Data6[[#This Row],[Name:]],'Employee Info'!$B$3:$B$200,0),MATCH(Data6[[#Headers],[Tech]],'Employee Info'!$C$2:$J$2,0)),"")</f>
        <v/>
      </c>
      <c r="N1338" s="19" t="str">
        <f>IFERROR(INDEX('Employee Info'!$C$3:$J$200,MATCH(Data6[[#This Row],[Name:]],'Employee Info'!$B$3:$B$200,0),MATCH(Data6[[#Headers],[Other]],'Employee Info'!$C$2:$J$2,0)),"")</f>
        <v/>
      </c>
      <c r="O1338" s="19">
        <f>IFERROR((Data6[[#This Row],[Hours:]]*SUM(Data6[[#This Row],[Rate]:[Other]])),"")</f>
        <v>0</v>
      </c>
      <c r="P1338" s="7" t="str">
        <f>IF(Data6[[#This Row],[WO'#:]]="","Riley #","WO#")</f>
        <v>WO#</v>
      </c>
      <c r="Q1338" s="7">
        <f>IFERROR(WEEKNUM(Data6[[#This Row],[Date:]]),"")</f>
        <v>29</v>
      </c>
      <c r="R1338" s="6">
        <f t="shared" si="60"/>
        <v>45487</v>
      </c>
      <c r="S1338" s="6">
        <f>Data6[[#This Row],[Week Start]]+7</f>
        <v>45494</v>
      </c>
      <c r="T1338" s="7" t="str">
        <f t="shared" si="61"/>
        <v>7/14/2024 - 7/21/2024</v>
      </c>
      <c r="U1338" s="7" t="str">
        <f t="shared" si="62"/>
        <v>Time Card</v>
      </c>
      <c r="V1338" s="8" t="str">
        <f>RIGHT(TEXT(Data6[[#This Row],[Date:]],"mmddyyyy"),4)</f>
        <v>2024</v>
      </c>
      <c r="W1338" s="8" t="str">
        <f>MID(TEXT(Data6[[#This Row],[Date:]],"mmddyyyy"),3,2)</f>
        <v>18</v>
      </c>
      <c r="X1338" s="8" t="str">
        <f>LEFT(TEXT(Data6[[#This Row],[Date:]],"mmddyyyy"),2)</f>
        <v>07</v>
      </c>
      <c r="Y1338" s="6">
        <f>DATE(Data6[[#This Row],[Year]],Data6[[#This Row],[Month]],Data6[[#This Row],[Day]])</f>
        <v>45491</v>
      </c>
    </row>
    <row r="1339" spans="1:25">
      <c r="A1339" s="5">
        <v>45491.422996643516</v>
      </c>
      <c r="B1339" s="7" t="s">
        <v>35</v>
      </c>
      <c r="C1339" s="6" t="s">
        <v>1894</v>
      </c>
      <c r="D1339" s="7" t="s">
        <v>1895</v>
      </c>
      <c r="E1339" s="8">
        <v>3</v>
      </c>
      <c r="F1339" s="7">
        <v>7130810</v>
      </c>
      <c r="G1339" s="7" t="s">
        <v>68</v>
      </c>
      <c r="H1339" s="7" t="s">
        <v>756</v>
      </c>
      <c r="I1339" s="7" t="s">
        <v>44</v>
      </c>
      <c r="J1339" s="19" t="str">
        <f>IFERROR(INDEX('Employee Info'!$C$3:$E$200,MATCH(Data6[[#This Row],[Name:]],'Employee Info'!$B$3:$B$200,0),MATCH(Data6[[#This Row],[Hours Type:]],'Employee Info'!$C$2:$E$2,0)),"")</f>
        <v/>
      </c>
      <c r="K1339" s="19" t="str">
        <f>IFERROR(INDEX('Employee Info'!$C$3:$J$200,MATCH(Data6[[#This Row],[Name:]],'Employee Info'!$B$3:$B$200,0),MATCH(Data6[[#Headers],[Truck]],'Employee Info'!$C$2:$J$2,0)),"")</f>
        <v/>
      </c>
      <c r="L1339" s="19" t="str">
        <f>IFERROR(INDEX('Employee Info'!$C$3:$J$200,MATCH(Data6[[#This Row],[Name:]],'Employee Info'!$B$3:$B$200,0),MATCH(Data6[[#Headers],[Phone]],'Employee Info'!$C$2:$J$2,0)),"")</f>
        <v/>
      </c>
      <c r="M1339" s="19" t="str">
        <f>IFERROR(INDEX('Employee Info'!$C$3:$J$200,MATCH(Data6[[#This Row],[Name:]],'Employee Info'!$B$3:$B$200,0),MATCH(Data6[[#Headers],[Tech]],'Employee Info'!$C$2:$J$2,0)),"")</f>
        <v/>
      </c>
      <c r="N1339" s="19" t="str">
        <f>IFERROR(INDEX('Employee Info'!$C$3:$J$200,MATCH(Data6[[#This Row],[Name:]],'Employee Info'!$B$3:$B$200,0),MATCH(Data6[[#Headers],[Other]],'Employee Info'!$C$2:$J$2,0)),"")</f>
        <v/>
      </c>
      <c r="O1339" s="19">
        <f>IFERROR((Data6[[#This Row],[Hours:]]*SUM(Data6[[#This Row],[Rate]:[Other]])),"")</f>
        <v>0</v>
      </c>
      <c r="P1339" s="7" t="str">
        <f>IF(Data6[[#This Row],[WO'#:]]="","Riley #","WO#")</f>
        <v>WO#</v>
      </c>
      <c r="Q1339" s="7">
        <f>IFERROR(WEEKNUM(Data6[[#This Row],[Date:]]),"")</f>
        <v>29</v>
      </c>
      <c r="R1339" s="6">
        <f t="shared" si="60"/>
        <v>45487</v>
      </c>
      <c r="S1339" s="6">
        <f>Data6[[#This Row],[Week Start]]+7</f>
        <v>45494</v>
      </c>
      <c r="T1339" s="7" t="str">
        <f t="shared" si="61"/>
        <v>7/14/2024 - 7/21/2024</v>
      </c>
      <c r="U1339" s="7" t="str">
        <f t="shared" si="62"/>
        <v>Time Card</v>
      </c>
      <c r="V1339" s="8" t="str">
        <f>RIGHT(TEXT(Data6[[#This Row],[Date:]],"mmddyyyy"),4)</f>
        <v>2024</v>
      </c>
      <c r="W1339" s="8" t="str">
        <f>MID(TEXT(Data6[[#This Row],[Date:]],"mmddyyyy"),3,2)</f>
        <v>18</v>
      </c>
      <c r="X1339" s="8" t="str">
        <f>LEFT(TEXT(Data6[[#This Row],[Date:]],"mmddyyyy"),2)</f>
        <v>07</v>
      </c>
      <c r="Y1339" s="6">
        <f>DATE(Data6[[#This Row],[Year]],Data6[[#This Row],[Month]],Data6[[#This Row],[Day]])</f>
        <v>45491</v>
      </c>
    </row>
    <row r="1340" spans="1:25">
      <c r="A1340" s="5">
        <v>45492.548191550923</v>
      </c>
      <c r="B1340" s="7" t="s">
        <v>66</v>
      </c>
      <c r="C1340" s="6" t="s">
        <v>1894</v>
      </c>
      <c r="D1340" s="7" t="s">
        <v>1906</v>
      </c>
      <c r="E1340" s="8">
        <v>1</v>
      </c>
      <c r="F1340" s="7">
        <v>7130810</v>
      </c>
      <c r="G1340" s="7" t="s">
        <v>68</v>
      </c>
      <c r="H1340" s="7" t="s">
        <v>756</v>
      </c>
      <c r="I1340" s="7" t="s">
        <v>44</v>
      </c>
      <c r="J1340" s="19" t="str">
        <f>IFERROR(INDEX('Employee Info'!$C$3:$E$200,MATCH(Data6[[#This Row],[Name:]],'Employee Info'!$B$3:$B$200,0),MATCH(Data6[[#This Row],[Hours Type:]],'Employee Info'!$C$2:$E$2,0)),"")</f>
        <v/>
      </c>
      <c r="K1340" s="19" t="str">
        <f>IFERROR(INDEX('Employee Info'!$C$3:$J$200,MATCH(Data6[[#This Row],[Name:]],'Employee Info'!$B$3:$B$200,0),MATCH(Data6[[#Headers],[Truck]],'Employee Info'!$C$2:$J$2,0)),"")</f>
        <v/>
      </c>
      <c r="L1340" s="19" t="str">
        <f>IFERROR(INDEX('Employee Info'!$C$3:$J$200,MATCH(Data6[[#This Row],[Name:]],'Employee Info'!$B$3:$B$200,0),MATCH(Data6[[#Headers],[Phone]],'Employee Info'!$C$2:$J$2,0)),"")</f>
        <v/>
      </c>
      <c r="M1340" s="19" t="str">
        <f>IFERROR(INDEX('Employee Info'!$C$3:$J$200,MATCH(Data6[[#This Row],[Name:]],'Employee Info'!$B$3:$B$200,0),MATCH(Data6[[#Headers],[Tech]],'Employee Info'!$C$2:$J$2,0)),"")</f>
        <v/>
      </c>
      <c r="N1340" s="19" t="str">
        <f>IFERROR(INDEX('Employee Info'!$C$3:$J$200,MATCH(Data6[[#This Row],[Name:]],'Employee Info'!$B$3:$B$200,0),MATCH(Data6[[#Headers],[Other]],'Employee Info'!$C$2:$J$2,0)),"")</f>
        <v/>
      </c>
      <c r="O1340" s="19">
        <f>IFERROR((Data6[[#This Row],[Hours:]]*SUM(Data6[[#This Row],[Rate]:[Other]])),"")</f>
        <v>0</v>
      </c>
      <c r="P1340" s="7" t="str">
        <f>IF(Data6[[#This Row],[WO'#:]]="","Riley #","WO#")</f>
        <v>WO#</v>
      </c>
      <c r="Q1340" s="7">
        <f>IFERROR(WEEKNUM(Data6[[#This Row],[Date:]]),"")</f>
        <v>29</v>
      </c>
      <c r="R1340" s="6">
        <f t="shared" si="60"/>
        <v>45487</v>
      </c>
      <c r="S1340" s="6">
        <f>Data6[[#This Row],[Week Start]]+7</f>
        <v>45494</v>
      </c>
      <c r="T1340" s="7" t="str">
        <f t="shared" si="61"/>
        <v>7/14/2024 - 7/21/2024</v>
      </c>
      <c r="U1340" s="7" t="str">
        <f t="shared" si="62"/>
        <v>Time Card</v>
      </c>
      <c r="V1340" s="8" t="str">
        <f>RIGHT(TEXT(Data6[[#This Row],[Date:]],"mmddyyyy"),4)</f>
        <v>2024</v>
      </c>
      <c r="W1340" s="8" t="str">
        <f>MID(TEXT(Data6[[#This Row],[Date:]],"mmddyyyy"),3,2)</f>
        <v>18</v>
      </c>
      <c r="X1340" s="8" t="str">
        <f>LEFT(TEXT(Data6[[#This Row],[Date:]],"mmddyyyy"),2)</f>
        <v>07</v>
      </c>
      <c r="Y1340" s="6">
        <f>DATE(Data6[[#This Row],[Year]],Data6[[#This Row],[Month]],Data6[[#This Row],[Day]])</f>
        <v>45491</v>
      </c>
    </row>
    <row r="1341" spans="1:25">
      <c r="A1341" s="5">
        <v>45492.42417997685</v>
      </c>
      <c r="B1341" s="7" t="s">
        <v>23</v>
      </c>
      <c r="C1341" s="6" t="s">
        <v>1894</v>
      </c>
      <c r="D1341" s="7" t="s">
        <v>1899</v>
      </c>
      <c r="E1341" s="8">
        <v>4</v>
      </c>
      <c r="F1341" s="7" t="s">
        <v>68</v>
      </c>
      <c r="G1341" s="7" t="s">
        <v>68</v>
      </c>
      <c r="H1341" s="7" t="s">
        <v>756</v>
      </c>
      <c r="I1341" s="7" t="s">
        <v>44</v>
      </c>
      <c r="J1341" s="19" t="str">
        <f>IFERROR(INDEX('Employee Info'!$C$3:$E$200,MATCH(Data6[[#This Row],[Name:]],'Employee Info'!$B$3:$B$200,0),MATCH(Data6[[#This Row],[Hours Type:]],'Employee Info'!$C$2:$E$2,0)),"")</f>
        <v/>
      </c>
      <c r="K1341" s="19" t="str">
        <f>IFERROR(INDEX('Employee Info'!$C$3:$J$200,MATCH(Data6[[#This Row],[Name:]],'Employee Info'!$B$3:$B$200,0),MATCH(Data6[[#Headers],[Truck]],'Employee Info'!$C$2:$J$2,0)),"")</f>
        <v/>
      </c>
      <c r="L1341" s="19" t="str">
        <f>IFERROR(INDEX('Employee Info'!$C$3:$J$200,MATCH(Data6[[#This Row],[Name:]],'Employee Info'!$B$3:$B$200,0),MATCH(Data6[[#Headers],[Phone]],'Employee Info'!$C$2:$J$2,0)),"")</f>
        <v/>
      </c>
      <c r="M1341" s="19" t="str">
        <f>IFERROR(INDEX('Employee Info'!$C$3:$J$200,MATCH(Data6[[#This Row],[Name:]],'Employee Info'!$B$3:$B$200,0),MATCH(Data6[[#Headers],[Tech]],'Employee Info'!$C$2:$J$2,0)),"")</f>
        <v/>
      </c>
      <c r="N1341" s="19" t="str">
        <f>IFERROR(INDEX('Employee Info'!$C$3:$J$200,MATCH(Data6[[#This Row],[Name:]],'Employee Info'!$B$3:$B$200,0),MATCH(Data6[[#Headers],[Other]],'Employee Info'!$C$2:$J$2,0)),"")</f>
        <v/>
      </c>
      <c r="O1341" s="19">
        <f>IFERROR((Data6[[#This Row],[Hours:]]*SUM(Data6[[#This Row],[Rate]:[Other]])),"")</f>
        <v>0</v>
      </c>
      <c r="P1341" s="7" t="str">
        <f>IF(Data6[[#This Row],[WO'#:]]="","Riley #","WO#")</f>
        <v>Riley #</v>
      </c>
      <c r="Q1341" s="7">
        <f>IFERROR(WEEKNUM(Data6[[#This Row],[Date:]]),"")</f>
        <v>29</v>
      </c>
      <c r="R1341" s="6">
        <f t="shared" si="60"/>
        <v>45487</v>
      </c>
      <c r="S1341" s="6">
        <f>Data6[[#This Row],[Week Start]]+7</f>
        <v>45494</v>
      </c>
      <c r="T1341" s="7" t="str">
        <f t="shared" si="61"/>
        <v>7/14/2024 - 7/21/2024</v>
      </c>
      <c r="U1341" s="7" t="str">
        <f t="shared" si="62"/>
        <v>Time Card</v>
      </c>
      <c r="V1341" s="8" t="str">
        <f>RIGHT(TEXT(Data6[[#This Row],[Date:]],"mmddyyyy"),4)</f>
        <v>2024</v>
      </c>
      <c r="W1341" s="8" t="str">
        <f>MID(TEXT(Data6[[#This Row],[Date:]],"mmddyyyy"),3,2)</f>
        <v>18</v>
      </c>
      <c r="X1341" s="8" t="str">
        <f>LEFT(TEXT(Data6[[#This Row],[Date:]],"mmddyyyy"),2)</f>
        <v>07</v>
      </c>
      <c r="Y1341" s="6">
        <f>DATE(Data6[[#This Row],[Year]],Data6[[#This Row],[Month]],Data6[[#This Row],[Day]])</f>
        <v>45491</v>
      </c>
    </row>
    <row r="1342" spans="1:25">
      <c r="A1342" s="5">
        <v>45492.55062858796</v>
      </c>
      <c r="B1342" s="7" t="s">
        <v>66</v>
      </c>
      <c r="C1342" s="6" t="s">
        <v>1894</v>
      </c>
      <c r="D1342" s="7" t="s">
        <v>1907</v>
      </c>
      <c r="E1342" s="8">
        <v>1</v>
      </c>
      <c r="F1342" s="7" t="s">
        <v>68</v>
      </c>
      <c r="G1342" s="7" t="s">
        <v>68</v>
      </c>
      <c r="H1342" s="7" t="s">
        <v>649</v>
      </c>
      <c r="I1342" s="7" t="s">
        <v>44</v>
      </c>
      <c r="J1342" s="19" t="str">
        <f>IFERROR(INDEX('Employee Info'!$C$3:$E$200,MATCH(Data6[[#This Row],[Name:]],'Employee Info'!$B$3:$B$200,0),MATCH(Data6[[#This Row],[Hours Type:]],'Employee Info'!$C$2:$E$2,0)),"")</f>
        <v/>
      </c>
      <c r="K1342" s="19" t="str">
        <f>IFERROR(INDEX('Employee Info'!$C$3:$J$200,MATCH(Data6[[#This Row],[Name:]],'Employee Info'!$B$3:$B$200,0),MATCH(Data6[[#Headers],[Truck]],'Employee Info'!$C$2:$J$2,0)),"")</f>
        <v/>
      </c>
      <c r="L1342" s="19" t="str">
        <f>IFERROR(INDEX('Employee Info'!$C$3:$J$200,MATCH(Data6[[#This Row],[Name:]],'Employee Info'!$B$3:$B$200,0),MATCH(Data6[[#Headers],[Phone]],'Employee Info'!$C$2:$J$2,0)),"")</f>
        <v/>
      </c>
      <c r="M1342" s="19" t="str">
        <f>IFERROR(INDEX('Employee Info'!$C$3:$J$200,MATCH(Data6[[#This Row],[Name:]],'Employee Info'!$B$3:$B$200,0),MATCH(Data6[[#Headers],[Tech]],'Employee Info'!$C$2:$J$2,0)),"")</f>
        <v/>
      </c>
      <c r="N1342" s="19" t="str">
        <f>IFERROR(INDEX('Employee Info'!$C$3:$J$200,MATCH(Data6[[#This Row],[Name:]],'Employee Info'!$B$3:$B$200,0),MATCH(Data6[[#Headers],[Other]],'Employee Info'!$C$2:$J$2,0)),"")</f>
        <v/>
      </c>
      <c r="O1342" s="19">
        <f>IFERROR((Data6[[#This Row],[Hours:]]*SUM(Data6[[#This Row],[Rate]:[Other]])),"")</f>
        <v>0</v>
      </c>
      <c r="P1342" s="7" t="str">
        <f>IF(Data6[[#This Row],[WO'#:]]="","Riley #","WO#")</f>
        <v>Riley #</v>
      </c>
      <c r="Q1342" s="7">
        <f>IFERROR(WEEKNUM(Data6[[#This Row],[Date:]]),"")</f>
        <v>29</v>
      </c>
      <c r="R1342" s="6">
        <f t="shared" si="60"/>
        <v>45487</v>
      </c>
      <c r="S1342" s="6">
        <f>Data6[[#This Row],[Week Start]]+7</f>
        <v>45494</v>
      </c>
      <c r="T1342" s="7" t="str">
        <f t="shared" si="61"/>
        <v>7/14/2024 - 7/21/2024</v>
      </c>
      <c r="U1342" s="7" t="str">
        <f t="shared" si="62"/>
        <v>Time Card</v>
      </c>
      <c r="V1342" s="8" t="str">
        <f>RIGHT(TEXT(Data6[[#This Row],[Date:]],"mmddyyyy"),4)</f>
        <v>2024</v>
      </c>
      <c r="W1342" s="8" t="str">
        <f>MID(TEXT(Data6[[#This Row],[Date:]],"mmddyyyy"),3,2)</f>
        <v>18</v>
      </c>
      <c r="X1342" s="8" t="str">
        <f>LEFT(TEXT(Data6[[#This Row],[Date:]],"mmddyyyy"),2)</f>
        <v>07</v>
      </c>
      <c r="Y1342" s="6">
        <f>DATE(Data6[[#This Row],[Year]],Data6[[#This Row],[Month]],Data6[[#This Row],[Day]])</f>
        <v>45491</v>
      </c>
    </row>
    <row r="1343" spans="1:25">
      <c r="A1343" s="5">
        <v>45492.425809375003</v>
      </c>
      <c r="B1343" s="7" t="s">
        <v>23</v>
      </c>
      <c r="C1343" s="6" t="s">
        <v>1894</v>
      </c>
      <c r="D1343" s="7" t="s">
        <v>1900</v>
      </c>
      <c r="E1343" s="8">
        <v>4</v>
      </c>
      <c r="F1343" s="7" t="s">
        <v>68</v>
      </c>
      <c r="G1343" s="7" t="s">
        <v>68</v>
      </c>
      <c r="H1343" s="7" t="s">
        <v>912</v>
      </c>
      <c r="I1343" s="7" t="s">
        <v>44</v>
      </c>
      <c r="J1343" s="19" t="str">
        <f>IFERROR(INDEX('Employee Info'!$C$3:$E$200,MATCH(Data6[[#This Row],[Name:]],'Employee Info'!$B$3:$B$200,0),MATCH(Data6[[#This Row],[Hours Type:]],'Employee Info'!$C$2:$E$2,0)),"")</f>
        <v/>
      </c>
      <c r="K1343" s="19" t="str">
        <f>IFERROR(INDEX('Employee Info'!$C$3:$J$200,MATCH(Data6[[#This Row],[Name:]],'Employee Info'!$B$3:$B$200,0),MATCH(Data6[[#Headers],[Truck]],'Employee Info'!$C$2:$J$2,0)),"")</f>
        <v/>
      </c>
      <c r="L1343" s="19" t="str">
        <f>IFERROR(INDEX('Employee Info'!$C$3:$J$200,MATCH(Data6[[#This Row],[Name:]],'Employee Info'!$B$3:$B$200,0),MATCH(Data6[[#Headers],[Phone]],'Employee Info'!$C$2:$J$2,0)),"")</f>
        <v/>
      </c>
      <c r="M1343" s="19" t="str">
        <f>IFERROR(INDEX('Employee Info'!$C$3:$J$200,MATCH(Data6[[#This Row],[Name:]],'Employee Info'!$B$3:$B$200,0),MATCH(Data6[[#Headers],[Tech]],'Employee Info'!$C$2:$J$2,0)),"")</f>
        <v/>
      </c>
      <c r="N1343" s="19" t="str">
        <f>IFERROR(INDEX('Employee Info'!$C$3:$J$200,MATCH(Data6[[#This Row],[Name:]],'Employee Info'!$B$3:$B$200,0),MATCH(Data6[[#Headers],[Other]],'Employee Info'!$C$2:$J$2,0)),"")</f>
        <v/>
      </c>
      <c r="O1343" s="19">
        <f>IFERROR((Data6[[#This Row],[Hours:]]*SUM(Data6[[#This Row],[Rate]:[Other]])),"")</f>
        <v>0</v>
      </c>
      <c r="P1343" s="7" t="str">
        <f>IF(Data6[[#This Row],[WO'#:]]="","Riley #","WO#")</f>
        <v>Riley #</v>
      </c>
      <c r="Q1343" s="7">
        <f>IFERROR(WEEKNUM(Data6[[#This Row],[Date:]]),"")</f>
        <v>29</v>
      </c>
      <c r="R1343" s="6">
        <f t="shared" si="60"/>
        <v>45487</v>
      </c>
      <c r="S1343" s="6">
        <f>Data6[[#This Row],[Week Start]]+7</f>
        <v>45494</v>
      </c>
      <c r="T1343" s="7" t="str">
        <f t="shared" si="61"/>
        <v>7/14/2024 - 7/21/2024</v>
      </c>
      <c r="U1343" s="7" t="str">
        <f t="shared" si="62"/>
        <v>Time Card</v>
      </c>
      <c r="V1343" s="8" t="str">
        <f>RIGHT(TEXT(Data6[[#This Row],[Date:]],"mmddyyyy"),4)</f>
        <v>2024</v>
      </c>
      <c r="W1343" s="8" t="str">
        <f>MID(TEXT(Data6[[#This Row],[Date:]],"mmddyyyy"),3,2)</f>
        <v>18</v>
      </c>
      <c r="X1343" s="8" t="str">
        <f>LEFT(TEXT(Data6[[#This Row],[Date:]],"mmddyyyy"),2)</f>
        <v>07</v>
      </c>
      <c r="Y1343" s="6">
        <f>DATE(Data6[[#This Row],[Year]],Data6[[#This Row],[Month]],Data6[[#This Row],[Day]])</f>
        <v>45491</v>
      </c>
    </row>
    <row r="1344" spans="1:25">
      <c r="A1344" s="5">
        <v>45492.55272349537</v>
      </c>
      <c r="B1344" s="7" t="s">
        <v>66</v>
      </c>
      <c r="C1344" s="6" t="s">
        <v>1894</v>
      </c>
      <c r="D1344" s="7" t="s">
        <v>1908</v>
      </c>
      <c r="E1344" s="8">
        <v>1</v>
      </c>
      <c r="F1344" s="7" t="s">
        <v>68</v>
      </c>
      <c r="G1344" s="7" t="s">
        <v>68</v>
      </c>
      <c r="H1344" s="7" t="s">
        <v>912</v>
      </c>
      <c r="I1344" s="7" t="s">
        <v>44</v>
      </c>
      <c r="J1344" s="19" t="str">
        <f>IFERROR(INDEX('Employee Info'!$C$3:$E$200,MATCH(Data6[[#This Row],[Name:]],'Employee Info'!$B$3:$B$200,0),MATCH(Data6[[#This Row],[Hours Type:]],'Employee Info'!$C$2:$E$2,0)),"")</f>
        <v/>
      </c>
      <c r="K1344" s="19" t="str">
        <f>IFERROR(INDEX('Employee Info'!$C$3:$J$200,MATCH(Data6[[#This Row],[Name:]],'Employee Info'!$B$3:$B$200,0),MATCH(Data6[[#Headers],[Truck]],'Employee Info'!$C$2:$J$2,0)),"")</f>
        <v/>
      </c>
      <c r="L1344" s="19" t="str">
        <f>IFERROR(INDEX('Employee Info'!$C$3:$J$200,MATCH(Data6[[#This Row],[Name:]],'Employee Info'!$B$3:$B$200,0),MATCH(Data6[[#Headers],[Phone]],'Employee Info'!$C$2:$J$2,0)),"")</f>
        <v/>
      </c>
      <c r="M1344" s="19" t="str">
        <f>IFERROR(INDEX('Employee Info'!$C$3:$J$200,MATCH(Data6[[#This Row],[Name:]],'Employee Info'!$B$3:$B$200,0),MATCH(Data6[[#Headers],[Tech]],'Employee Info'!$C$2:$J$2,0)),"")</f>
        <v/>
      </c>
      <c r="N1344" s="19" t="str">
        <f>IFERROR(INDEX('Employee Info'!$C$3:$J$200,MATCH(Data6[[#This Row],[Name:]],'Employee Info'!$B$3:$B$200,0),MATCH(Data6[[#Headers],[Other]],'Employee Info'!$C$2:$J$2,0)),"")</f>
        <v/>
      </c>
      <c r="O1344" s="19">
        <f>IFERROR((Data6[[#This Row],[Hours:]]*SUM(Data6[[#This Row],[Rate]:[Other]])),"")</f>
        <v>0</v>
      </c>
      <c r="P1344" s="7" t="str">
        <f>IF(Data6[[#This Row],[WO'#:]]="","Riley #","WO#")</f>
        <v>Riley #</v>
      </c>
      <c r="Q1344" s="7">
        <f>IFERROR(WEEKNUM(Data6[[#This Row],[Date:]]),"")</f>
        <v>29</v>
      </c>
      <c r="R1344" s="6">
        <f t="shared" si="60"/>
        <v>45487</v>
      </c>
      <c r="S1344" s="6">
        <f>Data6[[#This Row],[Week Start]]+7</f>
        <v>45494</v>
      </c>
      <c r="T1344" s="7" t="str">
        <f t="shared" si="61"/>
        <v>7/14/2024 - 7/21/2024</v>
      </c>
      <c r="U1344" s="7" t="str">
        <f t="shared" si="62"/>
        <v>Time Card</v>
      </c>
      <c r="V1344" s="8" t="str">
        <f>RIGHT(TEXT(Data6[[#This Row],[Date:]],"mmddyyyy"),4)</f>
        <v>2024</v>
      </c>
      <c r="W1344" s="8" t="str">
        <f>MID(TEXT(Data6[[#This Row],[Date:]],"mmddyyyy"),3,2)</f>
        <v>18</v>
      </c>
      <c r="X1344" s="8" t="str">
        <f>LEFT(TEXT(Data6[[#This Row],[Date:]],"mmddyyyy"),2)</f>
        <v>07</v>
      </c>
      <c r="Y1344" s="6">
        <f>DATE(Data6[[#This Row],[Year]],Data6[[#This Row],[Month]],Data6[[#This Row],[Day]])</f>
        <v>45491</v>
      </c>
    </row>
    <row r="1345" spans="1:25">
      <c r="A1345" s="5">
        <v>45492.577783912035</v>
      </c>
      <c r="B1345" s="7" t="s">
        <v>66</v>
      </c>
      <c r="C1345" s="6" t="s">
        <v>1898</v>
      </c>
      <c r="D1345" s="7" t="s">
        <v>1913</v>
      </c>
      <c r="E1345" s="8">
        <v>4</v>
      </c>
      <c r="F1345" s="7">
        <v>6984733</v>
      </c>
      <c r="G1345" s="7" t="s">
        <v>68</v>
      </c>
      <c r="H1345" s="7" t="s">
        <v>756</v>
      </c>
      <c r="I1345" s="7" t="s">
        <v>44</v>
      </c>
      <c r="J1345" s="19" t="str">
        <f>IFERROR(INDEX('Employee Info'!$C$3:$E$200,MATCH(Data6[[#This Row],[Name:]],'Employee Info'!$B$3:$B$200,0),MATCH(Data6[[#This Row],[Hours Type:]],'Employee Info'!$C$2:$E$2,0)),"")</f>
        <v/>
      </c>
      <c r="K1345" s="19" t="str">
        <f>IFERROR(INDEX('Employee Info'!$C$3:$J$200,MATCH(Data6[[#This Row],[Name:]],'Employee Info'!$B$3:$B$200,0),MATCH(Data6[[#Headers],[Truck]],'Employee Info'!$C$2:$J$2,0)),"")</f>
        <v/>
      </c>
      <c r="L1345" s="19" t="str">
        <f>IFERROR(INDEX('Employee Info'!$C$3:$J$200,MATCH(Data6[[#This Row],[Name:]],'Employee Info'!$B$3:$B$200,0),MATCH(Data6[[#Headers],[Phone]],'Employee Info'!$C$2:$J$2,0)),"")</f>
        <v/>
      </c>
      <c r="M1345" s="19" t="str">
        <f>IFERROR(INDEX('Employee Info'!$C$3:$J$200,MATCH(Data6[[#This Row],[Name:]],'Employee Info'!$B$3:$B$200,0),MATCH(Data6[[#Headers],[Tech]],'Employee Info'!$C$2:$J$2,0)),"")</f>
        <v/>
      </c>
      <c r="N1345" s="19" t="str">
        <f>IFERROR(INDEX('Employee Info'!$C$3:$J$200,MATCH(Data6[[#This Row],[Name:]],'Employee Info'!$B$3:$B$200,0),MATCH(Data6[[#Headers],[Other]],'Employee Info'!$C$2:$J$2,0)),"")</f>
        <v/>
      </c>
      <c r="O1345" s="19">
        <f>IFERROR((Data6[[#This Row],[Hours:]]*SUM(Data6[[#This Row],[Rate]:[Other]])),"")</f>
        <v>0</v>
      </c>
      <c r="P1345" s="7" t="str">
        <f>IF(Data6[[#This Row],[WO'#:]]="","Riley #","WO#")</f>
        <v>WO#</v>
      </c>
      <c r="Q1345" s="7">
        <f>IFERROR(WEEKNUM(Data6[[#This Row],[Date:]]),"")</f>
        <v>29</v>
      </c>
      <c r="R1345" s="6">
        <f t="shared" si="60"/>
        <v>45487</v>
      </c>
      <c r="S1345" s="6">
        <f>Data6[[#This Row],[Week Start]]+7</f>
        <v>45494</v>
      </c>
      <c r="T1345" s="7" t="str">
        <f t="shared" si="61"/>
        <v>7/14/2024 - 7/21/2024</v>
      </c>
      <c r="U1345" s="7" t="str">
        <f t="shared" si="62"/>
        <v>Time Card</v>
      </c>
      <c r="V1345" s="8" t="str">
        <f>RIGHT(TEXT(Data6[[#This Row],[Date:]],"mmddyyyy"),4)</f>
        <v>2024</v>
      </c>
      <c r="W1345" s="8" t="str">
        <f>MID(TEXT(Data6[[#This Row],[Date:]],"mmddyyyy"),3,2)</f>
        <v>19</v>
      </c>
      <c r="X1345" s="8" t="str">
        <f>LEFT(TEXT(Data6[[#This Row],[Date:]],"mmddyyyy"),2)</f>
        <v>07</v>
      </c>
      <c r="Y1345" s="6">
        <f>DATE(Data6[[#This Row],[Year]],Data6[[#This Row],[Month]],Data6[[#This Row],[Day]])</f>
        <v>45492</v>
      </c>
    </row>
    <row r="1346" spans="1:25">
      <c r="A1346" s="5">
        <v>45492.57794722222</v>
      </c>
      <c r="B1346" s="7" t="s">
        <v>66</v>
      </c>
      <c r="C1346" s="6" t="s">
        <v>1898</v>
      </c>
      <c r="D1346" s="7" t="s">
        <v>1913</v>
      </c>
      <c r="E1346" s="8">
        <v>1</v>
      </c>
      <c r="F1346" s="7">
        <v>6984733</v>
      </c>
      <c r="G1346" s="7" t="s">
        <v>68</v>
      </c>
      <c r="H1346" s="7" t="s">
        <v>756</v>
      </c>
      <c r="I1346" s="7" t="s">
        <v>45</v>
      </c>
      <c r="J1346" s="19" t="str">
        <f>IFERROR(INDEX('Employee Info'!$C$3:$E$200,MATCH(Data6[[#This Row],[Name:]],'Employee Info'!$B$3:$B$200,0),MATCH(Data6[[#This Row],[Hours Type:]],'Employee Info'!$C$2:$E$2,0)),"")</f>
        <v/>
      </c>
      <c r="K1346" s="19" t="str">
        <f>IFERROR(INDEX('Employee Info'!$C$3:$J$200,MATCH(Data6[[#This Row],[Name:]],'Employee Info'!$B$3:$B$200,0),MATCH(Data6[[#Headers],[Truck]],'Employee Info'!$C$2:$J$2,0)),"")</f>
        <v/>
      </c>
      <c r="L1346" s="19" t="str">
        <f>IFERROR(INDEX('Employee Info'!$C$3:$J$200,MATCH(Data6[[#This Row],[Name:]],'Employee Info'!$B$3:$B$200,0),MATCH(Data6[[#Headers],[Phone]],'Employee Info'!$C$2:$J$2,0)),"")</f>
        <v/>
      </c>
      <c r="M1346" s="19" t="str">
        <f>IFERROR(INDEX('Employee Info'!$C$3:$J$200,MATCH(Data6[[#This Row],[Name:]],'Employee Info'!$B$3:$B$200,0),MATCH(Data6[[#Headers],[Tech]],'Employee Info'!$C$2:$J$2,0)),"")</f>
        <v/>
      </c>
      <c r="N1346" s="19" t="str">
        <f>IFERROR(INDEX('Employee Info'!$C$3:$J$200,MATCH(Data6[[#This Row],[Name:]],'Employee Info'!$B$3:$B$200,0),MATCH(Data6[[#Headers],[Other]],'Employee Info'!$C$2:$J$2,0)),"")</f>
        <v/>
      </c>
      <c r="O1346" s="19">
        <f>IFERROR((Data6[[#This Row],[Hours:]]*SUM(Data6[[#This Row],[Rate]:[Other]])),"")</f>
        <v>0</v>
      </c>
      <c r="P1346" s="7" t="str">
        <f>IF(Data6[[#This Row],[WO'#:]]="","Riley #","WO#")</f>
        <v>WO#</v>
      </c>
      <c r="Q1346" s="7">
        <f>IFERROR(WEEKNUM(Data6[[#This Row],[Date:]]),"")</f>
        <v>29</v>
      </c>
      <c r="R1346" s="6">
        <f t="shared" ref="R1346:R1409" si="63">DATE(RIGHT(TEXT(C1346,"mm/dd/yyyy"),4),1,1)+(Q1346-1)*7-(WEEKDAY(DATE(RIGHT(TEXT(C1346,"mm/dd/yyyy"),4),1,1)))+1</f>
        <v>45487</v>
      </c>
      <c r="S1346" s="6">
        <f>Data6[[#This Row],[Week Start]]+7</f>
        <v>45494</v>
      </c>
      <c r="T1346" s="7" t="str">
        <f t="shared" ref="T1346:T1409" si="64">IFERROR(TEXT(R1346, "m/d/yyyy") &amp; " - " &amp; TEXT(S1346, "m/d/yyyy"),"")</f>
        <v>7/14/2024 - 7/21/2024</v>
      </c>
      <c r="U1346" s="7" t="str">
        <f t="shared" ref="U1346:U1409" si="65">"Time Card"</f>
        <v>Time Card</v>
      </c>
      <c r="V1346" s="8" t="str">
        <f>RIGHT(TEXT(Data6[[#This Row],[Date:]],"mmddyyyy"),4)</f>
        <v>2024</v>
      </c>
      <c r="W1346" s="8" t="str">
        <f>MID(TEXT(Data6[[#This Row],[Date:]],"mmddyyyy"),3,2)</f>
        <v>19</v>
      </c>
      <c r="X1346" s="8" t="str">
        <f>LEFT(TEXT(Data6[[#This Row],[Date:]],"mmddyyyy"),2)</f>
        <v>07</v>
      </c>
      <c r="Y1346" s="6">
        <f>DATE(Data6[[#This Row],[Year]],Data6[[#This Row],[Month]],Data6[[#This Row],[Day]])</f>
        <v>45492</v>
      </c>
    </row>
    <row r="1347" spans="1:25">
      <c r="A1347" s="5">
        <v>45492.54621990741</v>
      </c>
      <c r="B1347" s="7" t="s">
        <v>66</v>
      </c>
      <c r="C1347" s="6" t="s">
        <v>1898</v>
      </c>
      <c r="D1347" s="7" t="s">
        <v>1903</v>
      </c>
      <c r="E1347" s="8">
        <v>1</v>
      </c>
      <c r="F1347" s="7">
        <v>7129674</v>
      </c>
      <c r="G1347" s="7" t="s">
        <v>68</v>
      </c>
      <c r="H1347" s="7" t="s">
        <v>756</v>
      </c>
      <c r="I1347" s="7" t="s">
        <v>44</v>
      </c>
      <c r="J1347" s="19" t="str">
        <f>IFERROR(INDEX('Employee Info'!$C$3:$E$200,MATCH(Data6[[#This Row],[Name:]],'Employee Info'!$B$3:$B$200,0),MATCH(Data6[[#This Row],[Hours Type:]],'Employee Info'!$C$2:$E$2,0)),"")</f>
        <v/>
      </c>
      <c r="K1347" s="19" t="str">
        <f>IFERROR(INDEX('Employee Info'!$C$3:$J$200,MATCH(Data6[[#This Row],[Name:]],'Employee Info'!$B$3:$B$200,0),MATCH(Data6[[#Headers],[Truck]],'Employee Info'!$C$2:$J$2,0)),"")</f>
        <v/>
      </c>
      <c r="L1347" s="19" t="str">
        <f>IFERROR(INDEX('Employee Info'!$C$3:$J$200,MATCH(Data6[[#This Row],[Name:]],'Employee Info'!$B$3:$B$200,0),MATCH(Data6[[#Headers],[Phone]],'Employee Info'!$C$2:$J$2,0)),"")</f>
        <v/>
      </c>
      <c r="M1347" s="19" t="str">
        <f>IFERROR(INDEX('Employee Info'!$C$3:$J$200,MATCH(Data6[[#This Row],[Name:]],'Employee Info'!$B$3:$B$200,0),MATCH(Data6[[#Headers],[Tech]],'Employee Info'!$C$2:$J$2,0)),"")</f>
        <v/>
      </c>
      <c r="N1347" s="19" t="str">
        <f>IFERROR(INDEX('Employee Info'!$C$3:$J$200,MATCH(Data6[[#This Row],[Name:]],'Employee Info'!$B$3:$B$200,0),MATCH(Data6[[#Headers],[Other]],'Employee Info'!$C$2:$J$2,0)),"")</f>
        <v/>
      </c>
      <c r="O1347" s="19">
        <f>IFERROR((Data6[[#This Row],[Hours:]]*SUM(Data6[[#This Row],[Rate]:[Other]])),"")</f>
        <v>0</v>
      </c>
      <c r="P1347" s="7" t="str">
        <f>IF(Data6[[#This Row],[WO'#:]]="","Riley #","WO#")</f>
        <v>WO#</v>
      </c>
      <c r="Q1347" s="7">
        <f>IFERROR(WEEKNUM(Data6[[#This Row],[Date:]]),"")</f>
        <v>29</v>
      </c>
      <c r="R1347" s="6">
        <f t="shared" si="63"/>
        <v>45487</v>
      </c>
      <c r="S1347" s="6">
        <f>Data6[[#This Row],[Week Start]]+7</f>
        <v>45494</v>
      </c>
      <c r="T1347" s="7" t="str">
        <f t="shared" si="64"/>
        <v>7/14/2024 - 7/21/2024</v>
      </c>
      <c r="U1347" s="7" t="str">
        <f t="shared" si="65"/>
        <v>Time Card</v>
      </c>
      <c r="V1347" s="8" t="str">
        <f>RIGHT(TEXT(Data6[[#This Row],[Date:]],"mmddyyyy"),4)</f>
        <v>2024</v>
      </c>
      <c r="W1347" s="8" t="str">
        <f>MID(TEXT(Data6[[#This Row],[Date:]],"mmddyyyy"),3,2)</f>
        <v>19</v>
      </c>
      <c r="X1347" s="8" t="str">
        <f>LEFT(TEXT(Data6[[#This Row],[Date:]],"mmddyyyy"),2)</f>
        <v>07</v>
      </c>
      <c r="Y1347" s="6">
        <f>DATE(Data6[[#This Row],[Year]],Data6[[#This Row],[Month]],Data6[[#This Row],[Day]])</f>
        <v>45492</v>
      </c>
    </row>
    <row r="1348" spans="1:25">
      <c r="A1348" s="5">
        <v>45492.54670590278</v>
      </c>
      <c r="B1348" s="7" t="s">
        <v>66</v>
      </c>
      <c r="C1348" s="6" t="s">
        <v>1898</v>
      </c>
      <c r="D1348" s="7" t="s">
        <v>1904</v>
      </c>
      <c r="E1348" s="8">
        <v>1</v>
      </c>
      <c r="F1348" s="7">
        <v>7130544</v>
      </c>
      <c r="G1348" s="7" t="s">
        <v>68</v>
      </c>
      <c r="H1348" s="7" t="s">
        <v>756</v>
      </c>
      <c r="I1348" s="7" t="s">
        <v>44</v>
      </c>
      <c r="J1348" s="19" t="str">
        <f>IFERROR(INDEX('Employee Info'!$C$3:$E$200,MATCH(Data6[[#This Row],[Name:]],'Employee Info'!$B$3:$B$200,0),MATCH(Data6[[#This Row],[Hours Type:]],'Employee Info'!$C$2:$E$2,0)),"")</f>
        <v/>
      </c>
      <c r="K1348" s="19" t="str">
        <f>IFERROR(INDEX('Employee Info'!$C$3:$J$200,MATCH(Data6[[#This Row],[Name:]],'Employee Info'!$B$3:$B$200,0),MATCH(Data6[[#Headers],[Truck]],'Employee Info'!$C$2:$J$2,0)),"")</f>
        <v/>
      </c>
      <c r="L1348" s="19" t="str">
        <f>IFERROR(INDEX('Employee Info'!$C$3:$J$200,MATCH(Data6[[#This Row],[Name:]],'Employee Info'!$B$3:$B$200,0),MATCH(Data6[[#Headers],[Phone]],'Employee Info'!$C$2:$J$2,0)),"")</f>
        <v/>
      </c>
      <c r="M1348" s="19" t="str">
        <f>IFERROR(INDEX('Employee Info'!$C$3:$J$200,MATCH(Data6[[#This Row],[Name:]],'Employee Info'!$B$3:$B$200,0),MATCH(Data6[[#Headers],[Tech]],'Employee Info'!$C$2:$J$2,0)),"")</f>
        <v/>
      </c>
      <c r="N1348" s="19" t="str">
        <f>IFERROR(INDEX('Employee Info'!$C$3:$J$200,MATCH(Data6[[#This Row],[Name:]],'Employee Info'!$B$3:$B$200,0),MATCH(Data6[[#Headers],[Other]],'Employee Info'!$C$2:$J$2,0)),"")</f>
        <v/>
      </c>
      <c r="O1348" s="19">
        <f>IFERROR((Data6[[#This Row],[Hours:]]*SUM(Data6[[#This Row],[Rate]:[Other]])),"")</f>
        <v>0</v>
      </c>
      <c r="P1348" s="7" t="str">
        <f>IF(Data6[[#This Row],[WO'#:]]="","Riley #","WO#")</f>
        <v>WO#</v>
      </c>
      <c r="Q1348" s="7">
        <f>IFERROR(WEEKNUM(Data6[[#This Row],[Date:]]),"")</f>
        <v>29</v>
      </c>
      <c r="R1348" s="6">
        <f t="shared" si="63"/>
        <v>45487</v>
      </c>
      <c r="S1348" s="6">
        <f>Data6[[#This Row],[Week Start]]+7</f>
        <v>45494</v>
      </c>
      <c r="T1348" s="7" t="str">
        <f t="shared" si="64"/>
        <v>7/14/2024 - 7/21/2024</v>
      </c>
      <c r="U1348" s="7" t="str">
        <f t="shared" si="65"/>
        <v>Time Card</v>
      </c>
      <c r="V1348" s="8" t="str">
        <f>RIGHT(TEXT(Data6[[#This Row],[Date:]],"mmddyyyy"),4)</f>
        <v>2024</v>
      </c>
      <c r="W1348" s="8" t="str">
        <f>MID(TEXT(Data6[[#This Row],[Date:]],"mmddyyyy"),3,2)</f>
        <v>19</v>
      </c>
      <c r="X1348" s="8" t="str">
        <f>LEFT(TEXT(Data6[[#This Row],[Date:]],"mmddyyyy"),2)</f>
        <v>07</v>
      </c>
      <c r="Y1348" s="6">
        <f>DATE(Data6[[#This Row],[Year]],Data6[[#This Row],[Month]],Data6[[#This Row],[Day]])</f>
        <v>45492</v>
      </c>
    </row>
    <row r="1349" spans="1:25">
      <c r="A1349" s="5">
        <v>45492.547433796295</v>
      </c>
      <c r="B1349" s="7" t="s">
        <v>66</v>
      </c>
      <c r="C1349" s="6" t="s">
        <v>1898</v>
      </c>
      <c r="D1349" s="7" t="s">
        <v>1905</v>
      </c>
      <c r="E1349" s="8">
        <v>1</v>
      </c>
      <c r="F1349" s="7">
        <v>7130544</v>
      </c>
      <c r="G1349" s="7" t="s">
        <v>68</v>
      </c>
      <c r="H1349" s="7" t="s">
        <v>756</v>
      </c>
      <c r="I1349" s="7" t="s">
        <v>44</v>
      </c>
      <c r="J1349" s="19" t="str">
        <f>IFERROR(INDEX('Employee Info'!$C$3:$E$200,MATCH(Data6[[#This Row],[Name:]],'Employee Info'!$B$3:$B$200,0),MATCH(Data6[[#This Row],[Hours Type:]],'Employee Info'!$C$2:$E$2,0)),"")</f>
        <v/>
      </c>
      <c r="K1349" s="19" t="str">
        <f>IFERROR(INDEX('Employee Info'!$C$3:$J$200,MATCH(Data6[[#This Row],[Name:]],'Employee Info'!$B$3:$B$200,0),MATCH(Data6[[#Headers],[Truck]],'Employee Info'!$C$2:$J$2,0)),"")</f>
        <v/>
      </c>
      <c r="L1349" s="19" t="str">
        <f>IFERROR(INDEX('Employee Info'!$C$3:$J$200,MATCH(Data6[[#This Row],[Name:]],'Employee Info'!$B$3:$B$200,0),MATCH(Data6[[#Headers],[Phone]],'Employee Info'!$C$2:$J$2,0)),"")</f>
        <v/>
      </c>
      <c r="M1349" s="19" t="str">
        <f>IFERROR(INDEX('Employee Info'!$C$3:$J$200,MATCH(Data6[[#This Row],[Name:]],'Employee Info'!$B$3:$B$200,0),MATCH(Data6[[#Headers],[Tech]],'Employee Info'!$C$2:$J$2,0)),"")</f>
        <v/>
      </c>
      <c r="N1349" s="19" t="str">
        <f>IFERROR(INDEX('Employee Info'!$C$3:$J$200,MATCH(Data6[[#This Row],[Name:]],'Employee Info'!$B$3:$B$200,0),MATCH(Data6[[#Headers],[Other]],'Employee Info'!$C$2:$J$2,0)),"")</f>
        <v/>
      </c>
      <c r="O1349" s="19">
        <f>IFERROR((Data6[[#This Row],[Hours:]]*SUM(Data6[[#This Row],[Rate]:[Other]])),"")</f>
        <v>0</v>
      </c>
      <c r="P1349" s="7" t="str">
        <f>IF(Data6[[#This Row],[WO'#:]]="","Riley #","WO#")</f>
        <v>WO#</v>
      </c>
      <c r="Q1349" s="7">
        <f>IFERROR(WEEKNUM(Data6[[#This Row],[Date:]]),"")</f>
        <v>29</v>
      </c>
      <c r="R1349" s="6">
        <f t="shared" si="63"/>
        <v>45487</v>
      </c>
      <c r="S1349" s="6">
        <f>Data6[[#This Row],[Week Start]]+7</f>
        <v>45494</v>
      </c>
      <c r="T1349" s="7" t="str">
        <f t="shared" si="64"/>
        <v>7/14/2024 - 7/21/2024</v>
      </c>
      <c r="U1349" s="7" t="str">
        <f t="shared" si="65"/>
        <v>Time Card</v>
      </c>
      <c r="V1349" s="8" t="str">
        <f>RIGHT(TEXT(Data6[[#This Row],[Date:]],"mmddyyyy"),4)</f>
        <v>2024</v>
      </c>
      <c r="W1349" s="8" t="str">
        <f>MID(TEXT(Data6[[#This Row],[Date:]],"mmddyyyy"),3,2)</f>
        <v>19</v>
      </c>
      <c r="X1349" s="8" t="str">
        <f>LEFT(TEXT(Data6[[#This Row],[Date:]],"mmddyyyy"),2)</f>
        <v>07</v>
      </c>
      <c r="Y1349" s="6">
        <f>DATE(Data6[[#This Row],[Year]],Data6[[#This Row],[Month]],Data6[[#This Row],[Day]])</f>
        <v>45492</v>
      </c>
    </row>
    <row r="1350" spans="1:25">
      <c r="A1350" s="5">
        <v>45492.427535532406</v>
      </c>
      <c r="B1350" s="7" t="s">
        <v>35</v>
      </c>
      <c r="C1350" s="6" t="s">
        <v>1898</v>
      </c>
      <c r="D1350" s="7" t="s">
        <v>812</v>
      </c>
      <c r="E1350" s="8">
        <v>8</v>
      </c>
      <c r="F1350" s="7" t="s">
        <v>68</v>
      </c>
      <c r="G1350" s="7" t="s">
        <v>68</v>
      </c>
      <c r="H1350" s="7" t="s">
        <v>649</v>
      </c>
      <c r="I1350" s="7" t="s">
        <v>44</v>
      </c>
      <c r="J1350" s="19" t="str">
        <f>IFERROR(INDEX('Employee Info'!$C$3:$E$200,MATCH(Data6[[#This Row],[Name:]],'Employee Info'!$B$3:$B$200,0),MATCH(Data6[[#This Row],[Hours Type:]],'Employee Info'!$C$2:$E$2,0)),"")</f>
        <v/>
      </c>
      <c r="K1350" s="19" t="str">
        <f>IFERROR(INDEX('Employee Info'!$C$3:$J$200,MATCH(Data6[[#This Row],[Name:]],'Employee Info'!$B$3:$B$200,0),MATCH(Data6[[#Headers],[Truck]],'Employee Info'!$C$2:$J$2,0)),"")</f>
        <v/>
      </c>
      <c r="L1350" s="19" t="str">
        <f>IFERROR(INDEX('Employee Info'!$C$3:$J$200,MATCH(Data6[[#This Row],[Name:]],'Employee Info'!$B$3:$B$200,0),MATCH(Data6[[#Headers],[Phone]],'Employee Info'!$C$2:$J$2,0)),"")</f>
        <v/>
      </c>
      <c r="M1350" s="19" t="str">
        <f>IFERROR(INDEX('Employee Info'!$C$3:$J$200,MATCH(Data6[[#This Row],[Name:]],'Employee Info'!$B$3:$B$200,0),MATCH(Data6[[#Headers],[Tech]],'Employee Info'!$C$2:$J$2,0)),"")</f>
        <v/>
      </c>
      <c r="N1350" s="19" t="str">
        <f>IFERROR(INDEX('Employee Info'!$C$3:$J$200,MATCH(Data6[[#This Row],[Name:]],'Employee Info'!$B$3:$B$200,0),MATCH(Data6[[#Headers],[Other]],'Employee Info'!$C$2:$J$2,0)),"")</f>
        <v/>
      </c>
      <c r="O1350" s="19">
        <f>IFERROR((Data6[[#This Row],[Hours:]]*SUM(Data6[[#This Row],[Rate]:[Other]])),"")</f>
        <v>0</v>
      </c>
      <c r="P1350" s="7" t="str">
        <f>IF(Data6[[#This Row],[WO'#:]]="","Riley #","WO#")</f>
        <v>Riley #</v>
      </c>
      <c r="Q1350" s="7">
        <f>IFERROR(WEEKNUM(Data6[[#This Row],[Date:]]),"")</f>
        <v>29</v>
      </c>
      <c r="R1350" s="6">
        <f t="shared" si="63"/>
        <v>45487</v>
      </c>
      <c r="S1350" s="6">
        <f>Data6[[#This Row],[Week Start]]+7</f>
        <v>45494</v>
      </c>
      <c r="T1350" s="7" t="str">
        <f t="shared" si="64"/>
        <v>7/14/2024 - 7/21/2024</v>
      </c>
      <c r="U1350" s="7" t="str">
        <f t="shared" si="65"/>
        <v>Time Card</v>
      </c>
      <c r="V1350" s="8" t="str">
        <f>RIGHT(TEXT(Data6[[#This Row],[Date:]],"mmddyyyy"),4)</f>
        <v>2024</v>
      </c>
      <c r="W1350" s="8" t="str">
        <f>MID(TEXT(Data6[[#This Row],[Date:]],"mmddyyyy"),3,2)</f>
        <v>19</v>
      </c>
      <c r="X1350" s="8" t="str">
        <f>LEFT(TEXT(Data6[[#This Row],[Date:]],"mmddyyyy"),2)</f>
        <v>07</v>
      </c>
      <c r="Y1350" s="6">
        <f>DATE(Data6[[#This Row],[Year]],Data6[[#This Row],[Month]],Data6[[#This Row],[Day]])</f>
        <v>45492</v>
      </c>
    </row>
    <row r="1351" spans="1:25">
      <c r="A1351" s="5">
        <v>45492.427624305557</v>
      </c>
      <c r="B1351" s="7" t="s">
        <v>23</v>
      </c>
      <c r="C1351" s="6" t="s">
        <v>1898</v>
      </c>
      <c r="D1351" s="7" t="s">
        <v>812</v>
      </c>
      <c r="E1351" s="8">
        <v>8</v>
      </c>
      <c r="F1351" s="7" t="s">
        <v>68</v>
      </c>
      <c r="G1351" s="7" t="s">
        <v>68</v>
      </c>
      <c r="H1351" s="7" t="s">
        <v>649</v>
      </c>
      <c r="I1351" s="7" t="s">
        <v>44</v>
      </c>
      <c r="J1351" s="19" t="str">
        <f>IFERROR(INDEX('Employee Info'!$C$3:$E$200,MATCH(Data6[[#This Row],[Name:]],'Employee Info'!$B$3:$B$200,0),MATCH(Data6[[#This Row],[Hours Type:]],'Employee Info'!$C$2:$E$2,0)),"")</f>
        <v/>
      </c>
      <c r="K1351" s="19" t="str">
        <f>IFERROR(INDEX('Employee Info'!$C$3:$J$200,MATCH(Data6[[#This Row],[Name:]],'Employee Info'!$B$3:$B$200,0),MATCH(Data6[[#Headers],[Truck]],'Employee Info'!$C$2:$J$2,0)),"")</f>
        <v/>
      </c>
      <c r="L1351" s="19" t="str">
        <f>IFERROR(INDEX('Employee Info'!$C$3:$J$200,MATCH(Data6[[#This Row],[Name:]],'Employee Info'!$B$3:$B$200,0),MATCH(Data6[[#Headers],[Phone]],'Employee Info'!$C$2:$J$2,0)),"")</f>
        <v/>
      </c>
      <c r="M1351" s="19" t="str">
        <f>IFERROR(INDEX('Employee Info'!$C$3:$J$200,MATCH(Data6[[#This Row],[Name:]],'Employee Info'!$B$3:$B$200,0),MATCH(Data6[[#Headers],[Tech]],'Employee Info'!$C$2:$J$2,0)),"")</f>
        <v/>
      </c>
      <c r="N1351" s="19" t="str">
        <f>IFERROR(INDEX('Employee Info'!$C$3:$J$200,MATCH(Data6[[#This Row],[Name:]],'Employee Info'!$B$3:$B$200,0),MATCH(Data6[[#Headers],[Other]],'Employee Info'!$C$2:$J$2,0)),"")</f>
        <v/>
      </c>
      <c r="O1351" s="19">
        <f>IFERROR((Data6[[#This Row],[Hours:]]*SUM(Data6[[#This Row],[Rate]:[Other]])),"")</f>
        <v>0</v>
      </c>
      <c r="P1351" s="7" t="str">
        <f>IF(Data6[[#This Row],[WO'#:]]="","Riley #","WO#")</f>
        <v>Riley #</v>
      </c>
      <c r="Q1351" s="7">
        <f>IFERROR(WEEKNUM(Data6[[#This Row],[Date:]]),"")</f>
        <v>29</v>
      </c>
      <c r="R1351" s="6">
        <f t="shared" si="63"/>
        <v>45487</v>
      </c>
      <c r="S1351" s="6">
        <f>Data6[[#This Row],[Week Start]]+7</f>
        <v>45494</v>
      </c>
      <c r="T1351" s="7" t="str">
        <f t="shared" si="64"/>
        <v>7/14/2024 - 7/21/2024</v>
      </c>
      <c r="U1351" s="7" t="str">
        <f t="shared" si="65"/>
        <v>Time Card</v>
      </c>
      <c r="V1351" s="8" t="str">
        <f>RIGHT(TEXT(Data6[[#This Row],[Date:]],"mmddyyyy"),4)</f>
        <v>2024</v>
      </c>
      <c r="W1351" s="8" t="str">
        <f>MID(TEXT(Data6[[#This Row],[Date:]],"mmddyyyy"),3,2)</f>
        <v>19</v>
      </c>
      <c r="X1351" s="8" t="str">
        <f>LEFT(TEXT(Data6[[#This Row],[Date:]],"mmddyyyy"),2)</f>
        <v>07</v>
      </c>
      <c r="Y1351" s="6">
        <f>DATE(Data6[[#This Row],[Year]],Data6[[#This Row],[Month]],Data6[[#This Row],[Day]])</f>
        <v>45492</v>
      </c>
    </row>
    <row r="1352" spans="1:25">
      <c r="A1352" s="5">
        <v>45492.402576157408</v>
      </c>
      <c r="B1352" s="7" t="s">
        <v>34</v>
      </c>
      <c r="C1352" s="6" t="s">
        <v>1898</v>
      </c>
      <c r="D1352" s="7" t="s">
        <v>1897</v>
      </c>
      <c r="E1352" s="8">
        <v>8</v>
      </c>
      <c r="F1352" s="7" t="s">
        <v>68</v>
      </c>
      <c r="G1352" s="7" t="s">
        <v>68</v>
      </c>
      <c r="H1352" s="7" t="s">
        <v>912</v>
      </c>
      <c r="I1352" s="7" t="s">
        <v>44</v>
      </c>
      <c r="J1352" s="19" t="str">
        <f>IFERROR(INDEX('Employee Info'!$C$3:$E$200,MATCH(Data6[[#This Row],[Name:]],'Employee Info'!$B$3:$B$200,0),MATCH(Data6[[#This Row],[Hours Type:]],'Employee Info'!$C$2:$E$2,0)),"")</f>
        <v/>
      </c>
      <c r="K1352" s="19" t="str">
        <f>IFERROR(INDEX('Employee Info'!$C$3:$J$200,MATCH(Data6[[#This Row],[Name:]],'Employee Info'!$B$3:$B$200,0),MATCH(Data6[[#Headers],[Truck]],'Employee Info'!$C$2:$J$2,0)),"")</f>
        <v/>
      </c>
      <c r="L1352" s="19" t="str">
        <f>IFERROR(INDEX('Employee Info'!$C$3:$J$200,MATCH(Data6[[#This Row],[Name:]],'Employee Info'!$B$3:$B$200,0),MATCH(Data6[[#Headers],[Phone]],'Employee Info'!$C$2:$J$2,0)),"")</f>
        <v/>
      </c>
      <c r="M1352" s="19" t="str">
        <f>IFERROR(INDEX('Employee Info'!$C$3:$J$200,MATCH(Data6[[#This Row],[Name:]],'Employee Info'!$B$3:$B$200,0),MATCH(Data6[[#Headers],[Tech]],'Employee Info'!$C$2:$J$2,0)),"")</f>
        <v/>
      </c>
      <c r="N1352" s="19" t="str">
        <f>IFERROR(INDEX('Employee Info'!$C$3:$J$200,MATCH(Data6[[#This Row],[Name:]],'Employee Info'!$B$3:$B$200,0),MATCH(Data6[[#Headers],[Other]],'Employee Info'!$C$2:$J$2,0)),"")</f>
        <v/>
      </c>
      <c r="O1352" s="19">
        <f>IFERROR((Data6[[#This Row],[Hours:]]*SUM(Data6[[#This Row],[Rate]:[Other]])),"")</f>
        <v>0</v>
      </c>
      <c r="P1352" s="7" t="str">
        <f>IF(Data6[[#This Row],[WO'#:]]="","Riley #","WO#")</f>
        <v>Riley #</v>
      </c>
      <c r="Q1352" s="7">
        <f>IFERROR(WEEKNUM(Data6[[#This Row],[Date:]]),"")</f>
        <v>29</v>
      </c>
      <c r="R1352" s="6">
        <f t="shared" si="63"/>
        <v>45487</v>
      </c>
      <c r="S1352" s="6">
        <f>Data6[[#This Row],[Week Start]]+7</f>
        <v>45494</v>
      </c>
      <c r="T1352" s="7" t="str">
        <f t="shared" si="64"/>
        <v>7/14/2024 - 7/21/2024</v>
      </c>
      <c r="U1352" s="7" t="str">
        <f t="shared" si="65"/>
        <v>Time Card</v>
      </c>
      <c r="V1352" s="8" t="str">
        <f>RIGHT(TEXT(Data6[[#This Row],[Date:]],"mmddyyyy"),4)</f>
        <v>2024</v>
      </c>
      <c r="W1352" s="8" t="str">
        <f>MID(TEXT(Data6[[#This Row],[Date:]],"mmddyyyy"),3,2)</f>
        <v>19</v>
      </c>
      <c r="X1352" s="8" t="str">
        <f>LEFT(TEXT(Data6[[#This Row],[Date:]],"mmddyyyy"),2)</f>
        <v>07</v>
      </c>
      <c r="Y1352" s="6">
        <f>DATE(Data6[[#This Row],[Year]],Data6[[#This Row],[Month]],Data6[[#This Row],[Day]])</f>
        <v>45492</v>
      </c>
    </row>
    <row r="1353" spans="1:25">
      <c r="A1353" s="5">
        <v>45492.402704050925</v>
      </c>
      <c r="B1353" s="7" t="s">
        <v>31</v>
      </c>
      <c r="C1353" s="6" t="s">
        <v>1898</v>
      </c>
      <c r="D1353" s="7" t="s">
        <v>1897</v>
      </c>
      <c r="E1353" s="8">
        <v>8</v>
      </c>
      <c r="F1353" s="7" t="s">
        <v>68</v>
      </c>
      <c r="G1353" s="7" t="s">
        <v>68</v>
      </c>
      <c r="H1353" s="7" t="s">
        <v>912</v>
      </c>
      <c r="I1353" s="7" t="s">
        <v>44</v>
      </c>
      <c r="J1353" s="19" t="str">
        <f>IFERROR(INDEX('Employee Info'!$C$3:$E$200,MATCH(Data6[[#This Row],[Name:]],'Employee Info'!$B$3:$B$200,0),MATCH(Data6[[#This Row],[Hours Type:]],'Employee Info'!$C$2:$E$2,0)),"")</f>
        <v/>
      </c>
      <c r="K1353" s="19" t="str">
        <f>IFERROR(INDEX('Employee Info'!$C$3:$J$200,MATCH(Data6[[#This Row],[Name:]],'Employee Info'!$B$3:$B$200,0),MATCH(Data6[[#Headers],[Truck]],'Employee Info'!$C$2:$J$2,0)),"")</f>
        <v/>
      </c>
      <c r="L1353" s="19" t="str">
        <f>IFERROR(INDEX('Employee Info'!$C$3:$J$200,MATCH(Data6[[#This Row],[Name:]],'Employee Info'!$B$3:$B$200,0),MATCH(Data6[[#Headers],[Phone]],'Employee Info'!$C$2:$J$2,0)),"")</f>
        <v/>
      </c>
      <c r="M1353" s="19" t="str">
        <f>IFERROR(INDEX('Employee Info'!$C$3:$J$200,MATCH(Data6[[#This Row],[Name:]],'Employee Info'!$B$3:$B$200,0),MATCH(Data6[[#Headers],[Tech]],'Employee Info'!$C$2:$J$2,0)),"")</f>
        <v/>
      </c>
      <c r="N1353" s="19" t="str">
        <f>IFERROR(INDEX('Employee Info'!$C$3:$J$200,MATCH(Data6[[#This Row],[Name:]],'Employee Info'!$B$3:$B$200,0),MATCH(Data6[[#Headers],[Other]],'Employee Info'!$C$2:$J$2,0)),"")</f>
        <v/>
      </c>
      <c r="O1353" s="19">
        <f>IFERROR((Data6[[#This Row],[Hours:]]*SUM(Data6[[#This Row],[Rate]:[Other]])),"")</f>
        <v>0</v>
      </c>
      <c r="P1353" s="7" t="str">
        <f>IF(Data6[[#This Row],[WO'#:]]="","Riley #","WO#")</f>
        <v>Riley #</v>
      </c>
      <c r="Q1353" s="7">
        <f>IFERROR(WEEKNUM(Data6[[#This Row],[Date:]]),"")</f>
        <v>29</v>
      </c>
      <c r="R1353" s="6">
        <f t="shared" si="63"/>
        <v>45487</v>
      </c>
      <c r="S1353" s="6">
        <f>Data6[[#This Row],[Week Start]]+7</f>
        <v>45494</v>
      </c>
      <c r="T1353" s="7" t="str">
        <f t="shared" si="64"/>
        <v>7/14/2024 - 7/21/2024</v>
      </c>
      <c r="U1353" s="7" t="str">
        <f t="shared" si="65"/>
        <v>Time Card</v>
      </c>
      <c r="V1353" s="8" t="str">
        <f>RIGHT(TEXT(Data6[[#This Row],[Date:]],"mmddyyyy"),4)</f>
        <v>2024</v>
      </c>
      <c r="W1353" s="8" t="str">
        <f>MID(TEXT(Data6[[#This Row],[Date:]],"mmddyyyy"),3,2)</f>
        <v>19</v>
      </c>
      <c r="X1353" s="8" t="str">
        <f>LEFT(TEXT(Data6[[#This Row],[Date:]],"mmddyyyy"),2)</f>
        <v>07</v>
      </c>
      <c r="Y1353" s="6">
        <f>DATE(Data6[[#This Row],[Year]],Data6[[#This Row],[Month]],Data6[[#This Row],[Day]])</f>
        <v>45492</v>
      </c>
    </row>
    <row r="1354" spans="1:25">
      <c r="A1354" s="5">
        <v>45492.55277858796</v>
      </c>
      <c r="B1354" s="7" t="s">
        <v>66</v>
      </c>
      <c r="C1354" s="6" t="s">
        <v>1898</v>
      </c>
      <c r="D1354" s="7" t="s">
        <v>1908</v>
      </c>
      <c r="E1354" s="8">
        <v>1</v>
      </c>
      <c r="F1354" s="7" t="s">
        <v>68</v>
      </c>
      <c r="G1354" s="7" t="s">
        <v>68</v>
      </c>
      <c r="H1354" s="7" t="s">
        <v>912</v>
      </c>
      <c r="I1354" s="7" t="s">
        <v>44</v>
      </c>
      <c r="J1354" s="19" t="str">
        <f>IFERROR(INDEX('Employee Info'!$C$3:$E$200,MATCH(Data6[[#This Row],[Name:]],'Employee Info'!$B$3:$B$200,0),MATCH(Data6[[#This Row],[Hours Type:]],'Employee Info'!$C$2:$E$2,0)),"")</f>
        <v/>
      </c>
      <c r="K1354" s="19" t="str">
        <f>IFERROR(INDEX('Employee Info'!$C$3:$J$200,MATCH(Data6[[#This Row],[Name:]],'Employee Info'!$B$3:$B$200,0),MATCH(Data6[[#Headers],[Truck]],'Employee Info'!$C$2:$J$2,0)),"")</f>
        <v/>
      </c>
      <c r="L1354" s="19" t="str">
        <f>IFERROR(INDEX('Employee Info'!$C$3:$J$200,MATCH(Data6[[#This Row],[Name:]],'Employee Info'!$B$3:$B$200,0),MATCH(Data6[[#Headers],[Phone]],'Employee Info'!$C$2:$J$2,0)),"")</f>
        <v/>
      </c>
      <c r="M1354" s="19" t="str">
        <f>IFERROR(INDEX('Employee Info'!$C$3:$J$200,MATCH(Data6[[#This Row],[Name:]],'Employee Info'!$B$3:$B$200,0),MATCH(Data6[[#Headers],[Tech]],'Employee Info'!$C$2:$J$2,0)),"")</f>
        <v/>
      </c>
      <c r="N1354" s="19" t="str">
        <f>IFERROR(INDEX('Employee Info'!$C$3:$J$200,MATCH(Data6[[#This Row],[Name:]],'Employee Info'!$B$3:$B$200,0),MATCH(Data6[[#Headers],[Other]],'Employee Info'!$C$2:$J$2,0)),"")</f>
        <v/>
      </c>
      <c r="O1354" s="19">
        <f>IFERROR((Data6[[#This Row],[Hours:]]*SUM(Data6[[#This Row],[Rate]:[Other]])),"")</f>
        <v>0</v>
      </c>
      <c r="P1354" s="7" t="str">
        <f>IF(Data6[[#This Row],[WO'#:]]="","Riley #","WO#")</f>
        <v>Riley #</v>
      </c>
      <c r="Q1354" s="7">
        <f>IFERROR(WEEKNUM(Data6[[#This Row],[Date:]]),"")</f>
        <v>29</v>
      </c>
      <c r="R1354" s="6">
        <f t="shared" si="63"/>
        <v>45487</v>
      </c>
      <c r="S1354" s="6">
        <f>Data6[[#This Row],[Week Start]]+7</f>
        <v>45494</v>
      </c>
      <c r="T1354" s="7" t="str">
        <f t="shared" si="64"/>
        <v>7/14/2024 - 7/21/2024</v>
      </c>
      <c r="U1354" s="7" t="str">
        <f t="shared" si="65"/>
        <v>Time Card</v>
      </c>
      <c r="V1354" s="8" t="str">
        <f>RIGHT(TEXT(Data6[[#This Row],[Date:]],"mmddyyyy"),4)</f>
        <v>2024</v>
      </c>
      <c r="W1354" s="8" t="str">
        <f>MID(TEXT(Data6[[#This Row],[Date:]],"mmddyyyy"),3,2)</f>
        <v>19</v>
      </c>
      <c r="X1354" s="8" t="str">
        <f>LEFT(TEXT(Data6[[#This Row],[Date:]],"mmddyyyy"),2)</f>
        <v>07</v>
      </c>
      <c r="Y1354" s="6">
        <f>DATE(Data6[[#This Row],[Year]],Data6[[#This Row],[Month]],Data6[[#This Row],[Day]])</f>
        <v>45492</v>
      </c>
    </row>
    <row r="1355" spans="1:25">
      <c r="A1355" s="5">
        <v>45499.546175925927</v>
      </c>
      <c r="B1355" s="7" t="s">
        <v>66</v>
      </c>
      <c r="C1355" s="6" t="s">
        <v>1915</v>
      </c>
      <c r="D1355" s="7" t="s">
        <v>1935</v>
      </c>
      <c r="E1355" s="8">
        <v>5</v>
      </c>
      <c r="F1355" s="7">
        <v>6984733</v>
      </c>
      <c r="G1355" s="7" t="s">
        <v>68</v>
      </c>
      <c r="H1355" s="7" t="s">
        <v>756</v>
      </c>
      <c r="I1355" s="7" t="s">
        <v>44</v>
      </c>
      <c r="J1355" s="19" t="str">
        <f>IFERROR(INDEX('Employee Info'!$C$3:$E$200,MATCH(Data6[[#This Row],[Name:]],'Employee Info'!$B$3:$B$200,0),MATCH(Data6[[#This Row],[Hours Type:]],'Employee Info'!$C$2:$E$2,0)),"")</f>
        <v/>
      </c>
      <c r="K1355" s="19" t="str">
        <f>IFERROR(INDEX('Employee Info'!$C$3:$J$200,MATCH(Data6[[#This Row],[Name:]],'Employee Info'!$B$3:$B$200,0),MATCH(Data6[[#Headers],[Truck]],'Employee Info'!$C$2:$J$2,0)),"")</f>
        <v/>
      </c>
      <c r="L1355" s="19" t="str">
        <f>IFERROR(INDEX('Employee Info'!$C$3:$J$200,MATCH(Data6[[#This Row],[Name:]],'Employee Info'!$B$3:$B$200,0),MATCH(Data6[[#Headers],[Phone]],'Employee Info'!$C$2:$J$2,0)),"")</f>
        <v/>
      </c>
      <c r="M1355" s="19" t="str">
        <f>IFERROR(INDEX('Employee Info'!$C$3:$J$200,MATCH(Data6[[#This Row],[Name:]],'Employee Info'!$B$3:$B$200,0),MATCH(Data6[[#Headers],[Tech]],'Employee Info'!$C$2:$J$2,0)),"")</f>
        <v/>
      </c>
      <c r="N1355" s="19" t="str">
        <f>IFERROR(INDEX('Employee Info'!$C$3:$J$200,MATCH(Data6[[#This Row],[Name:]],'Employee Info'!$B$3:$B$200,0),MATCH(Data6[[#Headers],[Other]],'Employee Info'!$C$2:$J$2,0)),"")</f>
        <v/>
      </c>
      <c r="O1355" s="19">
        <f>IFERROR((Data6[[#This Row],[Hours:]]*SUM(Data6[[#This Row],[Rate]:[Other]])),"")</f>
        <v>0</v>
      </c>
      <c r="P1355" s="7" t="str">
        <f>IF(Data6[[#This Row],[WO'#:]]="","Riley #","WO#")</f>
        <v>WO#</v>
      </c>
      <c r="Q1355" s="7">
        <f>IFERROR(WEEKNUM(Data6[[#This Row],[Date:]]),"")</f>
        <v>30</v>
      </c>
      <c r="R1355" s="6">
        <f t="shared" si="63"/>
        <v>45494</v>
      </c>
      <c r="S1355" s="6">
        <f>Data6[[#This Row],[Week Start]]+7</f>
        <v>45501</v>
      </c>
      <c r="T1355" s="7" t="str">
        <f t="shared" si="64"/>
        <v>7/21/2024 - 7/28/2024</v>
      </c>
      <c r="U1355" s="7" t="str">
        <f t="shared" si="65"/>
        <v>Time Card</v>
      </c>
      <c r="V1355" s="8" t="str">
        <f>RIGHT(TEXT(Data6[[#This Row],[Date:]],"mmddyyyy"),4)</f>
        <v>2024</v>
      </c>
      <c r="W1355" s="8" t="str">
        <f>MID(TEXT(Data6[[#This Row],[Date:]],"mmddyyyy"),3,2)</f>
        <v>22</v>
      </c>
      <c r="X1355" s="8" t="str">
        <f>LEFT(TEXT(Data6[[#This Row],[Date:]],"mmddyyyy"),2)</f>
        <v>07</v>
      </c>
      <c r="Y1355" s="6">
        <f>DATE(Data6[[#This Row],[Year]],Data6[[#This Row],[Month]],Data6[[#This Row],[Day]])</f>
        <v>45495</v>
      </c>
    </row>
    <row r="1356" spans="1:25">
      <c r="A1356" s="5">
        <v>45517.49076724537</v>
      </c>
      <c r="B1356" s="7" t="s">
        <v>76</v>
      </c>
      <c r="C1356" s="6" t="s">
        <v>1915</v>
      </c>
      <c r="D1356" s="7" t="s">
        <v>156</v>
      </c>
      <c r="E1356" s="8">
        <v>1</v>
      </c>
      <c r="F1356" s="7">
        <v>6984733</v>
      </c>
      <c r="G1356" s="7" t="s">
        <v>68</v>
      </c>
      <c r="H1356" s="7" t="s">
        <v>756</v>
      </c>
      <c r="I1356" s="7" t="s">
        <v>44</v>
      </c>
      <c r="J1356" s="19" t="str">
        <f>IFERROR(INDEX('Employee Info'!$C$3:$E$200,MATCH(Data6[[#This Row],[Name:]],'Employee Info'!$B$3:$B$200,0),MATCH(Data6[[#This Row],[Hours Type:]],'Employee Info'!$C$2:$E$2,0)),"")</f>
        <v/>
      </c>
      <c r="K1356" s="19" t="str">
        <f>IFERROR(INDEX('Employee Info'!$C$3:$J$200,MATCH(Data6[[#This Row],[Name:]],'Employee Info'!$B$3:$B$200,0),MATCH(Data6[[#Headers],[Truck]],'Employee Info'!$C$2:$J$2,0)),"")</f>
        <v/>
      </c>
      <c r="L1356" s="19" t="str">
        <f>IFERROR(INDEX('Employee Info'!$C$3:$J$200,MATCH(Data6[[#This Row],[Name:]],'Employee Info'!$B$3:$B$200,0),MATCH(Data6[[#Headers],[Phone]],'Employee Info'!$C$2:$J$2,0)),"")</f>
        <v/>
      </c>
      <c r="M1356" s="19" t="str">
        <f>IFERROR(INDEX('Employee Info'!$C$3:$J$200,MATCH(Data6[[#This Row],[Name:]],'Employee Info'!$B$3:$B$200,0),MATCH(Data6[[#Headers],[Tech]],'Employee Info'!$C$2:$J$2,0)),"")</f>
        <v/>
      </c>
      <c r="N1356" s="19" t="str">
        <f>IFERROR(INDEX('Employee Info'!$C$3:$J$200,MATCH(Data6[[#This Row],[Name:]],'Employee Info'!$B$3:$B$200,0),MATCH(Data6[[#Headers],[Other]],'Employee Info'!$C$2:$J$2,0)),"")</f>
        <v/>
      </c>
      <c r="O1356" s="19">
        <f>IFERROR((Data6[[#This Row],[Hours:]]*SUM(Data6[[#This Row],[Rate]:[Other]])),"")</f>
        <v>0</v>
      </c>
      <c r="P1356" s="7" t="str">
        <f>IF(Data6[[#This Row],[WO'#:]]="","Riley #","WO#")</f>
        <v>WO#</v>
      </c>
      <c r="Q1356" s="7">
        <f>IFERROR(WEEKNUM(Data6[[#This Row],[Date:]]),"")</f>
        <v>30</v>
      </c>
      <c r="R1356" s="6">
        <f t="shared" si="63"/>
        <v>45494</v>
      </c>
      <c r="S1356" s="6">
        <f>Data6[[#This Row],[Week Start]]+7</f>
        <v>45501</v>
      </c>
      <c r="T1356" s="7" t="str">
        <f t="shared" si="64"/>
        <v>7/21/2024 - 7/28/2024</v>
      </c>
      <c r="U1356" s="7" t="str">
        <f t="shared" si="65"/>
        <v>Time Card</v>
      </c>
      <c r="V1356" s="8" t="str">
        <f>RIGHT(TEXT(Data6[[#This Row],[Date:]],"mmddyyyy"),4)</f>
        <v>2024</v>
      </c>
      <c r="W1356" s="8" t="str">
        <f>MID(TEXT(Data6[[#This Row],[Date:]],"mmddyyyy"),3,2)</f>
        <v>22</v>
      </c>
      <c r="X1356" s="8" t="str">
        <f>LEFT(TEXT(Data6[[#This Row],[Date:]],"mmddyyyy"),2)</f>
        <v>07</v>
      </c>
      <c r="Y1356" s="6">
        <f>DATE(Data6[[#This Row],[Year]],Data6[[#This Row],[Month]],Data6[[#This Row],[Day]])</f>
        <v>45495</v>
      </c>
    </row>
    <row r="1357" spans="1:25">
      <c r="A1357" s="5">
        <v>45497.495956828701</v>
      </c>
      <c r="B1357" s="7" t="s">
        <v>34</v>
      </c>
      <c r="C1357" s="6" t="s">
        <v>1915</v>
      </c>
      <c r="D1357" s="7" t="s">
        <v>1914</v>
      </c>
      <c r="E1357" s="8">
        <v>6.5</v>
      </c>
      <c r="F1357" s="7">
        <v>7129401</v>
      </c>
      <c r="G1357" s="7" t="s">
        <v>117</v>
      </c>
      <c r="H1357" s="7" t="s">
        <v>756</v>
      </c>
      <c r="I1357" s="7" t="s">
        <v>44</v>
      </c>
      <c r="J1357" s="19" t="str">
        <f>IFERROR(INDEX('Employee Info'!$C$3:$E$200,MATCH(Data6[[#This Row],[Name:]],'Employee Info'!$B$3:$B$200,0),MATCH(Data6[[#This Row],[Hours Type:]],'Employee Info'!$C$2:$E$2,0)),"")</f>
        <v/>
      </c>
      <c r="K1357" s="19" t="str">
        <f>IFERROR(INDEX('Employee Info'!$C$3:$J$200,MATCH(Data6[[#This Row],[Name:]],'Employee Info'!$B$3:$B$200,0),MATCH(Data6[[#Headers],[Truck]],'Employee Info'!$C$2:$J$2,0)),"")</f>
        <v/>
      </c>
      <c r="L1357" s="19" t="str">
        <f>IFERROR(INDEX('Employee Info'!$C$3:$J$200,MATCH(Data6[[#This Row],[Name:]],'Employee Info'!$B$3:$B$200,0),MATCH(Data6[[#Headers],[Phone]],'Employee Info'!$C$2:$J$2,0)),"")</f>
        <v/>
      </c>
      <c r="M1357" s="19" t="str">
        <f>IFERROR(INDEX('Employee Info'!$C$3:$J$200,MATCH(Data6[[#This Row],[Name:]],'Employee Info'!$B$3:$B$200,0),MATCH(Data6[[#Headers],[Tech]],'Employee Info'!$C$2:$J$2,0)),"")</f>
        <v/>
      </c>
      <c r="N1357" s="19" t="str">
        <f>IFERROR(INDEX('Employee Info'!$C$3:$J$200,MATCH(Data6[[#This Row],[Name:]],'Employee Info'!$B$3:$B$200,0),MATCH(Data6[[#Headers],[Other]],'Employee Info'!$C$2:$J$2,0)),"")</f>
        <v/>
      </c>
      <c r="O1357" s="19">
        <f>IFERROR((Data6[[#This Row],[Hours:]]*SUM(Data6[[#This Row],[Rate]:[Other]])),"")</f>
        <v>0</v>
      </c>
      <c r="P1357" s="7" t="str">
        <f>IF(Data6[[#This Row],[WO'#:]]="","Riley #","WO#")</f>
        <v>WO#</v>
      </c>
      <c r="Q1357" s="7">
        <f>IFERROR(WEEKNUM(Data6[[#This Row],[Date:]]),"")</f>
        <v>30</v>
      </c>
      <c r="R1357" s="6">
        <f t="shared" si="63"/>
        <v>45494</v>
      </c>
      <c r="S1357" s="6">
        <f>Data6[[#This Row],[Week Start]]+7</f>
        <v>45501</v>
      </c>
      <c r="T1357" s="7" t="str">
        <f t="shared" si="64"/>
        <v>7/21/2024 - 7/28/2024</v>
      </c>
      <c r="U1357" s="7" t="str">
        <f t="shared" si="65"/>
        <v>Time Card</v>
      </c>
      <c r="V1357" s="8" t="str">
        <f>RIGHT(TEXT(Data6[[#This Row],[Date:]],"mmddyyyy"),4)</f>
        <v>2024</v>
      </c>
      <c r="W1357" s="8" t="str">
        <f>MID(TEXT(Data6[[#This Row],[Date:]],"mmddyyyy"),3,2)</f>
        <v>22</v>
      </c>
      <c r="X1357" s="8" t="str">
        <f>LEFT(TEXT(Data6[[#This Row],[Date:]],"mmddyyyy"),2)</f>
        <v>07</v>
      </c>
      <c r="Y1357" s="6">
        <f>DATE(Data6[[#This Row],[Year]],Data6[[#This Row],[Month]],Data6[[#This Row],[Day]])</f>
        <v>45495</v>
      </c>
    </row>
    <row r="1358" spans="1:25">
      <c r="A1358" s="5">
        <v>45499.538908912036</v>
      </c>
      <c r="B1358" s="7" t="s">
        <v>66</v>
      </c>
      <c r="C1358" s="6" t="s">
        <v>1915</v>
      </c>
      <c r="D1358" s="7" t="s">
        <v>1931</v>
      </c>
      <c r="E1358" s="8">
        <v>1</v>
      </c>
      <c r="F1358" s="7">
        <v>7129401</v>
      </c>
      <c r="G1358" s="7" t="s">
        <v>68</v>
      </c>
      <c r="H1358" s="7" t="s">
        <v>756</v>
      </c>
      <c r="I1358" s="7" t="s">
        <v>44</v>
      </c>
      <c r="J1358" s="19" t="str">
        <f>IFERROR(INDEX('Employee Info'!$C$3:$E$200,MATCH(Data6[[#This Row],[Name:]],'Employee Info'!$B$3:$B$200,0),MATCH(Data6[[#This Row],[Hours Type:]],'Employee Info'!$C$2:$E$2,0)),"")</f>
        <v/>
      </c>
      <c r="K1358" s="19" t="str">
        <f>IFERROR(INDEX('Employee Info'!$C$3:$J$200,MATCH(Data6[[#This Row],[Name:]],'Employee Info'!$B$3:$B$200,0),MATCH(Data6[[#Headers],[Truck]],'Employee Info'!$C$2:$J$2,0)),"")</f>
        <v/>
      </c>
      <c r="L1358" s="19" t="str">
        <f>IFERROR(INDEX('Employee Info'!$C$3:$J$200,MATCH(Data6[[#This Row],[Name:]],'Employee Info'!$B$3:$B$200,0),MATCH(Data6[[#Headers],[Phone]],'Employee Info'!$C$2:$J$2,0)),"")</f>
        <v/>
      </c>
      <c r="M1358" s="19" t="str">
        <f>IFERROR(INDEX('Employee Info'!$C$3:$J$200,MATCH(Data6[[#This Row],[Name:]],'Employee Info'!$B$3:$B$200,0),MATCH(Data6[[#Headers],[Tech]],'Employee Info'!$C$2:$J$2,0)),"")</f>
        <v/>
      </c>
      <c r="N1358" s="19" t="str">
        <f>IFERROR(INDEX('Employee Info'!$C$3:$J$200,MATCH(Data6[[#This Row],[Name:]],'Employee Info'!$B$3:$B$200,0),MATCH(Data6[[#Headers],[Other]],'Employee Info'!$C$2:$J$2,0)),"")</f>
        <v/>
      </c>
      <c r="O1358" s="19">
        <f>IFERROR((Data6[[#This Row],[Hours:]]*SUM(Data6[[#This Row],[Rate]:[Other]])),"")</f>
        <v>0</v>
      </c>
      <c r="P1358" s="7" t="str">
        <f>IF(Data6[[#This Row],[WO'#:]]="","Riley #","WO#")</f>
        <v>WO#</v>
      </c>
      <c r="Q1358" s="7">
        <f>IFERROR(WEEKNUM(Data6[[#This Row],[Date:]]),"")</f>
        <v>30</v>
      </c>
      <c r="R1358" s="6">
        <f t="shared" si="63"/>
        <v>45494</v>
      </c>
      <c r="S1358" s="6">
        <f>Data6[[#This Row],[Week Start]]+7</f>
        <v>45501</v>
      </c>
      <c r="T1358" s="7" t="str">
        <f t="shared" si="64"/>
        <v>7/21/2024 - 7/28/2024</v>
      </c>
      <c r="U1358" s="7" t="str">
        <f t="shared" si="65"/>
        <v>Time Card</v>
      </c>
      <c r="V1358" s="8" t="str">
        <f>RIGHT(TEXT(Data6[[#This Row],[Date:]],"mmddyyyy"),4)</f>
        <v>2024</v>
      </c>
      <c r="W1358" s="8" t="str">
        <f>MID(TEXT(Data6[[#This Row],[Date:]],"mmddyyyy"),3,2)</f>
        <v>22</v>
      </c>
      <c r="X1358" s="8" t="str">
        <f>LEFT(TEXT(Data6[[#This Row],[Date:]],"mmddyyyy"),2)</f>
        <v>07</v>
      </c>
      <c r="Y1358" s="6">
        <f>DATE(Data6[[#This Row],[Year]],Data6[[#This Row],[Month]],Data6[[#This Row],[Day]])</f>
        <v>45495</v>
      </c>
    </row>
    <row r="1359" spans="1:25">
      <c r="A1359" s="5">
        <v>45497.530262152781</v>
      </c>
      <c r="B1359" s="7" t="s">
        <v>31</v>
      </c>
      <c r="C1359" s="6" t="s">
        <v>1915</v>
      </c>
      <c r="D1359" s="7" t="s">
        <v>1922</v>
      </c>
      <c r="E1359" s="8">
        <v>3</v>
      </c>
      <c r="F1359" s="7">
        <v>7130988</v>
      </c>
      <c r="G1359" s="7" t="s">
        <v>117</v>
      </c>
      <c r="H1359" s="7" t="s">
        <v>756</v>
      </c>
      <c r="I1359" s="7" t="s">
        <v>44</v>
      </c>
      <c r="J1359" s="19" t="str">
        <f>IFERROR(INDEX('Employee Info'!$C$3:$E$200,MATCH(Data6[[#This Row],[Name:]],'Employee Info'!$B$3:$B$200,0),MATCH(Data6[[#This Row],[Hours Type:]],'Employee Info'!$C$2:$E$2,0)),"")</f>
        <v/>
      </c>
      <c r="K1359" s="19" t="str">
        <f>IFERROR(INDEX('Employee Info'!$C$3:$J$200,MATCH(Data6[[#This Row],[Name:]],'Employee Info'!$B$3:$B$200,0),MATCH(Data6[[#Headers],[Truck]],'Employee Info'!$C$2:$J$2,0)),"")</f>
        <v/>
      </c>
      <c r="L1359" s="19" t="str">
        <f>IFERROR(INDEX('Employee Info'!$C$3:$J$200,MATCH(Data6[[#This Row],[Name:]],'Employee Info'!$B$3:$B$200,0),MATCH(Data6[[#Headers],[Phone]],'Employee Info'!$C$2:$J$2,0)),"")</f>
        <v/>
      </c>
      <c r="M1359" s="19" t="str">
        <f>IFERROR(INDEX('Employee Info'!$C$3:$J$200,MATCH(Data6[[#This Row],[Name:]],'Employee Info'!$B$3:$B$200,0),MATCH(Data6[[#Headers],[Tech]],'Employee Info'!$C$2:$J$2,0)),"")</f>
        <v/>
      </c>
      <c r="N1359" s="19" t="str">
        <f>IFERROR(INDEX('Employee Info'!$C$3:$J$200,MATCH(Data6[[#This Row],[Name:]],'Employee Info'!$B$3:$B$200,0),MATCH(Data6[[#Headers],[Other]],'Employee Info'!$C$2:$J$2,0)),"")</f>
        <v/>
      </c>
      <c r="O1359" s="19">
        <f>IFERROR((Data6[[#This Row],[Hours:]]*SUM(Data6[[#This Row],[Rate]:[Other]])),"")</f>
        <v>0</v>
      </c>
      <c r="P1359" s="7" t="str">
        <f>IF(Data6[[#This Row],[WO'#:]]="","Riley #","WO#")</f>
        <v>WO#</v>
      </c>
      <c r="Q1359" s="7">
        <f>IFERROR(WEEKNUM(Data6[[#This Row],[Date:]]),"")</f>
        <v>30</v>
      </c>
      <c r="R1359" s="6">
        <f t="shared" si="63"/>
        <v>45494</v>
      </c>
      <c r="S1359" s="6">
        <f>Data6[[#This Row],[Week Start]]+7</f>
        <v>45501</v>
      </c>
      <c r="T1359" s="7" t="str">
        <f t="shared" si="64"/>
        <v>7/21/2024 - 7/28/2024</v>
      </c>
      <c r="U1359" s="7" t="str">
        <f t="shared" si="65"/>
        <v>Time Card</v>
      </c>
      <c r="V1359" s="8" t="str">
        <f>RIGHT(TEXT(Data6[[#This Row],[Date:]],"mmddyyyy"),4)</f>
        <v>2024</v>
      </c>
      <c r="W1359" s="8" t="str">
        <f>MID(TEXT(Data6[[#This Row],[Date:]],"mmddyyyy"),3,2)</f>
        <v>22</v>
      </c>
      <c r="X1359" s="8" t="str">
        <f>LEFT(TEXT(Data6[[#This Row],[Date:]],"mmddyyyy"),2)</f>
        <v>07</v>
      </c>
      <c r="Y1359" s="6">
        <f>DATE(Data6[[#This Row],[Year]],Data6[[#This Row],[Month]],Data6[[#This Row],[Day]])</f>
        <v>45495</v>
      </c>
    </row>
    <row r="1360" spans="1:25">
      <c r="A1360" s="5">
        <v>45497.530410648149</v>
      </c>
      <c r="B1360" s="7" t="s">
        <v>342</v>
      </c>
      <c r="C1360" s="6" t="s">
        <v>1915</v>
      </c>
      <c r="D1360" s="7" t="s">
        <v>1922</v>
      </c>
      <c r="E1360" s="8">
        <v>3</v>
      </c>
      <c r="F1360" s="7">
        <v>7130988</v>
      </c>
      <c r="G1360" s="7" t="s">
        <v>117</v>
      </c>
      <c r="H1360" s="7" t="s">
        <v>756</v>
      </c>
      <c r="I1360" s="7" t="s">
        <v>44</v>
      </c>
      <c r="J1360" s="19" t="str">
        <f>IFERROR(INDEX('Employee Info'!$C$3:$E$200,MATCH(Data6[[#This Row],[Name:]],'Employee Info'!$B$3:$B$200,0),MATCH(Data6[[#This Row],[Hours Type:]],'Employee Info'!$C$2:$E$2,0)),"")</f>
        <v/>
      </c>
      <c r="K1360" s="19" t="str">
        <f>IFERROR(INDEX('Employee Info'!$C$3:$J$200,MATCH(Data6[[#This Row],[Name:]],'Employee Info'!$B$3:$B$200,0),MATCH(Data6[[#Headers],[Truck]],'Employee Info'!$C$2:$J$2,0)),"")</f>
        <v/>
      </c>
      <c r="L1360" s="19" t="str">
        <f>IFERROR(INDEX('Employee Info'!$C$3:$J$200,MATCH(Data6[[#This Row],[Name:]],'Employee Info'!$B$3:$B$200,0),MATCH(Data6[[#Headers],[Phone]],'Employee Info'!$C$2:$J$2,0)),"")</f>
        <v/>
      </c>
      <c r="M1360" s="19" t="str">
        <f>IFERROR(INDEX('Employee Info'!$C$3:$J$200,MATCH(Data6[[#This Row],[Name:]],'Employee Info'!$B$3:$B$200,0),MATCH(Data6[[#Headers],[Tech]],'Employee Info'!$C$2:$J$2,0)),"")</f>
        <v/>
      </c>
      <c r="N1360" s="19" t="str">
        <f>IFERROR(INDEX('Employee Info'!$C$3:$J$200,MATCH(Data6[[#This Row],[Name:]],'Employee Info'!$B$3:$B$200,0),MATCH(Data6[[#Headers],[Other]],'Employee Info'!$C$2:$J$2,0)),"")</f>
        <v/>
      </c>
      <c r="O1360" s="19">
        <f>IFERROR((Data6[[#This Row],[Hours:]]*SUM(Data6[[#This Row],[Rate]:[Other]])),"")</f>
        <v>0</v>
      </c>
      <c r="P1360" s="7" t="str">
        <f>IF(Data6[[#This Row],[WO'#:]]="","Riley #","WO#")</f>
        <v>WO#</v>
      </c>
      <c r="Q1360" s="7">
        <f>IFERROR(WEEKNUM(Data6[[#This Row],[Date:]]),"")</f>
        <v>30</v>
      </c>
      <c r="R1360" s="6">
        <f t="shared" si="63"/>
        <v>45494</v>
      </c>
      <c r="S1360" s="6">
        <f>Data6[[#This Row],[Week Start]]+7</f>
        <v>45501</v>
      </c>
      <c r="T1360" s="7" t="str">
        <f t="shared" si="64"/>
        <v>7/21/2024 - 7/28/2024</v>
      </c>
      <c r="U1360" s="7" t="str">
        <f t="shared" si="65"/>
        <v>Time Card</v>
      </c>
      <c r="V1360" s="8" t="str">
        <f>RIGHT(TEXT(Data6[[#This Row],[Date:]],"mmddyyyy"),4)</f>
        <v>2024</v>
      </c>
      <c r="W1360" s="8" t="str">
        <f>MID(TEXT(Data6[[#This Row],[Date:]],"mmddyyyy"),3,2)</f>
        <v>22</v>
      </c>
      <c r="X1360" s="8" t="str">
        <f>LEFT(TEXT(Data6[[#This Row],[Date:]],"mmddyyyy"),2)</f>
        <v>07</v>
      </c>
      <c r="Y1360" s="6">
        <f>DATE(Data6[[#This Row],[Year]],Data6[[#This Row],[Month]],Data6[[#This Row],[Day]])</f>
        <v>45495</v>
      </c>
    </row>
    <row r="1361" spans="1:25">
      <c r="A1361" s="5">
        <v>45499.53996574074</v>
      </c>
      <c r="B1361" s="7" t="s">
        <v>66</v>
      </c>
      <c r="C1361" s="6" t="s">
        <v>1915</v>
      </c>
      <c r="D1361" s="7" t="s">
        <v>1932</v>
      </c>
      <c r="E1361" s="8">
        <v>1</v>
      </c>
      <c r="F1361" s="7">
        <v>7130988</v>
      </c>
      <c r="G1361" s="7" t="s">
        <v>68</v>
      </c>
      <c r="H1361" s="7" t="s">
        <v>756</v>
      </c>
      <c r="I1361" s="7" t="s">
        <v>44</v>
      </c>
      <c r="J1361" s="19" t="str">
        <f>IFERROR(INDEX('Employee Info'!$C$3:$E$200,MATCH(Data6[[#This Row],[Name:]],'Employee Info'!$B$3:$B$200,0),MATCH(Data6[[#This Row],[Hours Type:]],'Employee Info'!$C$2:$E$2,0)),"")</f>
        <v/>
      </c>
      <c r="K1361" s="19" t="str">
        <f>IFERROR(INDEX('Employee Info'!$C$3:$J$200,MATCH(Data6[[#This Row],[Name:]],'Employee Info'!$B$3:$B$200,0),MATCH(Data6[[#Headers],[Truck]],'Employee Info'!$C$2:$J$2,0)),"")</f>
        <v/>
      </c>
      <c r="L1361" s="19" t="str">
        <f>IFERROR(INDEX('Employee Info'!$C$3:$J$200,MATCH(Data6[[#This Row],[Name:]],'Employee Info'!$B$3:$B$200,0),MATCH(Data6[[#Headers],[Phone]],'Employee Info'!$C$2:$J$2,0)),"")</f>
        <v/>
      </c>
      <c r="M1361" s="19" t="str">
        <f>IFERROR(INDEX('Employee Info'!$C$3:$J$200,MATCH(Data6[[#This Row],[Name:]],'Employee Info'!$B$3:$B$200,0),MATCH(Data6[[#Headers],[Tech]],'Employee Info'!$C$2:$J$2,0)),"")</f>
        <v/>
      </c>
      <c r="N1361" s="19" t="str">
        <f>IFERROR(INDEX('Employee Info'!$C$3:$J$200,MATCH(Data6[[#This Row],[Name:]],'Employee Info'!$B$3:$B$200,0),MATCH(Data6[[#Headers],[Other]],'Employee Info'!$C$2:$J$2,0)),"")</f>
        <v/>
      </c>
      <c r="O1361" s="19">
        <f>IFERROR((Data6[[#This Row],[Hours:]]*SUM(Data6[[#This Row],[Rate]:[Other]])),"")</f>
        <v>0</v>
      </c>
      <c r="P1361" s="7" t="str">
        <f>IF(Data6[[#This Row],[WO'#:]]="","Riley #","WO#")</f>
        <v>WO#</v>
      </c>
      <c r="Q1361" s="7">
        <f>IFERROR(WEEKNUM(Data6[[#This Row],[Date:]]),"")</f>
        <v>30</v>
      </c>
      <c r="R1361" s="6">
        <f t="shared" si="63"/>
        <v>45494</v>
      </c>
      <c r="S1361" s="6">
        <f>Data6[[#This Row],[Week Start]]+7</f>
        <v>45501</v>
      </c>
      <c r="T1361" s="7" t="str">
        <f t="shared" si="64"/>
        <v>7/21/2024 - 7/28/2024</v>
      </c>
      <c r="U1361" s="7" t="str">
        <f t="shared" si="65"/>
        <v>Time Card</v>
      </c>
      <c r="V1361" s="8" t="str">
        <f>RIGHT(TEXT(Data6[[#This Row],[Date:]],"mmddyyyy"),4)</f>
        <v>2024</v>
      </c>
      <c r="W1361" s="8" t="str">
        <f>MID(TEXT(Data6[[#This Row],[Date:]],"mmddyyyy"),3,2)</f>
        <v>22</v>
      </c>
      <c r="X1361" s="8" t="str">
        <f>LEFT(TEXT(Data6[[#This Row],[Date:]],"mmddyyyy"),2)</f>
        <v>07</v>
      </c>
      <c r="Y1361" s="6">
        <f>DATE(Data6[[#This Row],[Year]],Data6[[#This Row],[Month]],Data6[[#This Row],[Day]])</f>
        <v>45495</v>
      </c>
    </row>
    <row r="1362" spans="1:25">
      <c r="A1362" s="5">
        <v>45497.497740046296</v>
      </c>
      <c r="B1362" s="7" t="s">
        <v>34</v>
      </c>
      <c r="C1362" s="6" t="s">
        <v>1915</v>
      </c>
      <c r="D1362" s="7" t="s">
        <v>1916</v>
      </c>
      <c r="E1362" s="8">
        <v>1</v>
      </c>
      <c r="F1362" s="7">
        <v>7131208</v>
      </c>
      <c r="G1362" s="7" t="s">
        <v>117</v>
      </c>
      <c r="H1362" s="7" t="s">
        <v>756</v>
      </c>
      <c r="I1362" s="7" t="s">
        <v>44</v>
      </c>
      <c r="J1362" s="19" t="str">
        <f>IFERROR(INDEX('Employee Info'!$C$3:$E$200,MATCH(Data6[[#This Row],[Name:]],'Employee Info'!$B$3:$B$200,0),MATCH(Data6[[#This Row],[Hours Type:]],'Employee Info'!$C$2:$E$2,0)),"")</f>
        <v/>
      </c>
      <c r="K1362" s="19" t="str">
        <f>IFERROR(INDEX('Employee Info'!$C$3:$J$200,MATCH(Data6[[#This Row],[Name:]],'Employee Info'!$B$3:$B$200,0),MATCH(Data6[[#Headers],[Truck]],'Employee Info'!$C$2:$J$2,0)),"")</f>
        <v/>
      </c>
      <c r="L1362" s="19" t="str">
        <f>IFERROR(INDEX('Employee Info'!$C$3:$J$200,MATCH(Data6[[#This Row],[Name:]],'Employee Info'!$B$3:$B$200,0),MATCH(Data6[[#Headers],[Phone]],'Employee Info'!$C$2:$J$2,0)),"")</f>
        <v/>
      </c>
      <c r="M1362" s="19" t="str">
        <f>IFERROR(INDEX('Employee Info'!$C$3:$J$200,MATCH(Data6[[#This Row],[Name:]],'Employee Info'!$B$3:$B$200,0),MATCH(Data6[[#Headers],[Tech]],'Employee Info'!$C$2:$J$2,0)),"")</f>
        <v/>
      </c>
      <c r="N1362" s="19" t="str">
        <f>IFERROR(INDEX('Employee Info'!$C$3:$J$200,MATCH(Data6[[#This Row],[Name:]],'Employee Info'!$B$3:$B$200,0),MATCH(Data6[[#Headers],[Other]],'Employee Info'!$C$2:$J$2,0)),"")</f>
        <v/>
      </c>
      <c r="O1362" s="19">
        <f>IFERROR((Data6[[#This Row],[Hours:]]*SUM(Data6[[#This Row],[Rate]:[Other]])),"")</f>
        <v>0</v>
      </c>
      <c r="P1362" s="7" t="str">
        <f>IF(Data6[[#This Row],[WO'#:]]="","Riley #","WO#")</f>
        <v>WO#</v>
      </c>
      <c r="Q1362" s="7">
        <f>IFERROR(WEEKNUM(Data6[[#This Row],[Date:]]),"")</f>
        <v>30</v>
      </c>
      <c r="R1362" s="6">
        <f t="shared" si="63"/>
        <v>45494</v>
      </c>
      <c r="S1362" s="6">
        <f>Data6[[#This Row],[Week Start]]+7</f>
        <v>45501</v>
      </c>
      <c r="T1362" s="7" t="str">
        <f t="shared" si="64"/>
        <v>7/21/2024 - 7/28/2024</v>
      </c>
      <c r="U1362" s="7" t="str">
        <f t="shared" si="65"/>
        <v>Time Card</v>
      </c>
      <c r="V1362" s="8" t="str">
        <f>RIGHT(TEXT(Data6[[#This Row],[Date:]],"mmddyyyy"),4)</f>
        <v>2024</v>
      </c>
      <c r="W1362" s="8" t="str">
        <f>MID(TEXT(Data6[[#This Row],[Date:]],"mmddyyyy"),3,2)</f>
        <v>22</v>
      </c>
      <c r="X1362" s="8" t="str">
        <f>LEFT(TEXT(Data6[[#This Row],[Date:]],"mmddyyyy"),2)</f>
        <v>07</v>
      </c>
      <c r="Y1362" s="6">
        <f>DATE(Data6[[#This Row],[Year]],Data6[[#This Row],[Month]],Data6[[#This Row],[Day]])</f>
        <v>45495</v>
      </c>
    </row>
    <row r="1363" spans="1:25">
      <c r="A1363" s="5">
        <v>45497.58254722222</v>
      </c>
      <c r="B1363" s="7" t="s">
        <v>35</v>
      </c>
      <c r="C1363" s="6" t="s">
        <v>1915</v>
      </c>
      <c r="D1363" s="7" t="s">
        <v>648</v>
      </c>
      <c r="E1363" s="8">
        <v>8</v>
      </c>
      <c r="F1363" s="7" t="s">
        <v>68</v>
      </c>
      <c r="G1363" s="7" t="s">
        <v>117</v>
      </c>
      <c r="H1363" s="7" t="s">
        <v>649</v>
      </c>
      <c r="I1363" s="7" t="s">
        <v>44</v>
      </c>
      <c r="J1363" s="19" t="str">
        <f>IFERROR(INDEX('Employee Info'!$C$3:$E$200,MATCH(Data6[[#This Row],[Name:]],'Employee Info'!$B$3:$B$200,0),MATCH(Data6[[#This Row],[Hours Type:]],'Employee Info'!$C$2:$E$2,0)),"")</f>
        <v/>
      </c>
      <c r="K1363" s="19" t="str">
        <f>IFERROR(INDEX('Employee Info'!$C$3:$J$200,MATCH(Data6[[#This Row],[Name:]],'Employee Info'!$B$3:$B$200,0),MATCH(Data6[[#Headers],[Truck]],'Employee Info'!$C$2:$J$2,0)),"")</f>
        <v/>
      </c>
      <c r="L1363" s="19" t="str">
        <f>IFERROR(INDEX('Employee Info'!$C$3:$J$200,MATCH(Data6[[#This Row],[Name:]],'Employee Info'!$B$3:$B$200,0),MATCH(Data6[[#Headers],[Phone]],'Employee Info'!$C$2:$J$2,0)),"")</f>
        <v/>
      </c>
      <c r="M1363" s="19" t="str">
        <f>IFERROR(INDEX('Employee Info'!$C$3:$J$200,MATCH(Data6[[#This Row],[Name:]],'Employee Info'!$B$3:$B$200,0),MATCH(Data6[[#Headers],[Tech]],'Employee Info'!$C$2:$J$2,0)),"")</f>
        <v/>
      </c>
      <c r="N1363" s="19" t="str">
        <f>IFERROR(INDEX('Employee Info'!$C$3:$J$200,MATCH(Data6[[#This Row],[Name:]],'Employee Info'!$B$3:$B$200,0),MATCH(Data6[[#Headers],[Other]],'Employee Info'!$C$2:$J$2,0)),"")</f>
        <v/>
      </c>
      <c r="O1363" s="19">
        <f>IFERROR((Data6[[#This Row],[Hours:]]*SUM(Data6[[#This Row],[Rate]:[Other]])),"")</f>
        <v>0</v>
      </c>
      <c r="P1363" s="7" t="str">
        <f>IF(Data6[[#This Row],[WO'#:]]="","Riley #","WO#")</f>
        <v>Riley #</v>
      </c>
      <c r="Q1363" s="7">
        <f>IFERROR(WEEKNUM(Data6[[#This Row],[Date:]]),"")</f>
        <v>30</v>
      </c>
      <c r="R1363" s="6">
        <f t="shared" si="63"/>
        <v>45494</v>
      </c>
      <c r="S1363" s="6">
        <f>Data6[[#This Row],[Week Start]]+7</f>
        <v>45501</v>
      </c>
      <c r="T1363" s="7" t="str">
        <f t="shared" si="64"/>
        <v>7/21/2024 - 7/28/2024</v>
      </c>
      <c r="U1363" s="7" t="str">
        <f t="shared" si="65"/>
        <v>Time Card</v>
      </c>
      <c r="V1363" s="8" t="str">
        <f>RIGHT(TEXT(Data6[[#This Row],[Date:]],"mmddyyyy"),4)</f>
        <v>2024</v>
      </c>
      <c r="W1363" s="8" t="str">
        <f>MID(TEXT(Data6[[#This Row],[Date:]],"mmddyyyy"),3,2)</f>
        <v>22</v>
      </c>
      <c r="X1363" s="8" t="str">
        <f>LEFT(TEXT(Data6[[#This Row],[Date:]],"mmddyyyy"),2)</f>
        <v>07</v>
      </c>
      <c r="Y1363" s="6">
        <f>DATE(Data6[[#This Row],[Year]],Data6[[#This Row],[Month]],Data6[[#This Row],[Day]])</f>
        <v>45495</v>
      </c>
    </row>
    <row r="1364" spans="1:25">
      <c r="A1364" s="5">
        <v>45497.582635069448</v>
      </c>
      <c r="B1364" s="7" t="s">
        <v>23</v>
      </c>
      <c r="C1364" s="6" t="s">
        <v>1915</v>
      </c>
      <c r="D1364" s="7" t="s">
        <v>648</v>
      </c>
      <c r="E1364" s="8">
        <v>8</v>
      </c>
      <c r="F1364" s="7" t="s">
        <v>68</v>
      </c>
      <c r="G1364" s="7" t="s">
        <v>117</v>
      </c>
      <c r="H1364" s="7" t="s">
        <v>649</v>
      </c>
      <c r="I1364" s="7" t="s">
        <v>44</v>
      </c>
      <c r="J1364" s="19" t="str">
        <f>IFERROR(INDEX('Employee Info'!$C$3:$E$200,MATCH(Data6[[#This Row],[Name:]],'Employee Info'!$B$3:$B$200,0),MATCH(Data6[[#This Row],[Hours Type:]],'Employee Info'!$C$2:$E$2,0)),"")</f>
        <v/>
      </c>
      <c r="K1364" s="19" t="str">
        <f>IFERROR(INDEX('Employee Info'!$C$3:$J$200,MATCH(Data6[[#This Row],[Name:]],'Employee Info'!$B$3:$B$200,0),MATCH(Data6[[#Headers],[Truck]],'Employee Info'!$C$2:$J$2,0)),"")</f>
        <v/>
      </c>
      <c r="L1364" s="19" t="str">
        <f>IFERROR(INDEX('Employee Info'!$C$3:$J$200,MATCH(Data6[[#This Row],[Name:]],'Employee Info'!$B$3:$B$200,0),MATCH(Data6[[#Headers],[Phone]],'Employee Info'!$C$2:$J$2,0)),"")</f>
        <v/>
      </c>
      <c r="M1364" s="19" t="str">
        <f>IFERROR(INDEX('Employee Info'!$C$3:$J$200,MATCH(Data6[[#This Row],[Name:]],'Employee Info'!$B$3:$B$200,0),MATCH(Data6[[#Headers],[Tech]],'Employee Info'!$C$2:$J$2,0)),"")</f>
        <v/>
      </c>
      <c r="N1364" s="19" t="str">
        <f>IFERROR(INDEX('Employee Info'!$C$3:$J$200,MATCH(Data6[[#This Row],[Name:]],'Employee Info'!$B$3:$B$200,0),MATCH(Data6[[#Headers],[Other]],'Employee Info'!$C$2:$J$2,0)),"")</f>
        <v/>
      </c>
      <c r="O1364" s="19">
        <f>IFERROR((Data6[[#This Row],[Hours:]]*SUM(Data6[[#This Row],[Rate]:[Other]])),"")</f>
        <v>0</v>
      </c>
      <c r="P1364" s="7" t="str">
        <f>IF(Data6[[#This Row],[WO'#:]]="","Riley #","WO#")</f>
        <v>Riley #</v>
      </c>
      <c r="Q1364" s="7">
        <f>IFERROR(WEEKNUM(Data6[[#This Row],[Date:]]),"")</f>
        <v>30</v>
      </c>
      <c r="R1364" s="6">
        <f t="shared" si="63"/>
        <v>45494</v>
      </c>
      <c r="S1364" s="6">
        <f>Data6[[#This Row],[Week Start]]+7</f>
        <v>45501</v>
      </c>
      <c r="T1364" s="7" t="str">
        <f t="shared" si="64"/>
        <v>7/21/2024 - 7/28/2024</v>
      </c>
      <c r="U1364" s="7" t="str">
        <f t="shared" si="65"/>
        <v>Time Card</v>
      </c>
      <c r="V1364" s="8" t="str">
        <f>RIGHT(TEXT(Data6[[#This Row],[Date:]],"mmddyyyy"),4)</f>
        <v>2024</v>
      </c>
      <c r="W1364" s="8" t="str">
        <f>MID(TEXT(Data6[[#This Row],[Date:]],"mmddyyyy"),3,2)</f>
        <v>22</v>
      </c>
      <c r="X1364" s="8" t="str">
        <f>LEFT(TEXT(Data6[[#This Row],[Date:]],"mmddyyyy"),2)</f>
        <v>07</v>
      </c>
      <c r="Y1364" s="6">
        <f>DATE(Data6[[#This Row],[Year]],Data6[[#This Row],[Month]],Data6[[#This Row],[Day]])</f>
        <v>45495</v>
      </c>
    </row>
    <row r="1365" spans="1:25">
      <c r="A1365" s="5">
        <v>45497.50154409722</v>
      </c>
      <c r="B1365" s="7" t="s">
        <v>34</v>
      </c>
      <c r="C1365" s="6" t="s">
        <v>1915</v>
      </c>
      <c r="D1365" s="7" t="s">
        <v>1917</v>
      </c>
      <c r="E1365" s="8">
        <v>0.5</v>
      </c>
      <c r="F1365" s="7" t="s">
        <v>68</v>
      </c>
      <c r="G1365" s="7" t="s">
        <v>117</v>
      </c>
      <c r="H1365" s="7" t="s">
        <v>912</v>
      </c>
      <c r="I1365" s="7" t="s">
        <v>44</v>
      </c>
      <c r="J1365" s="19" t="str">
        <f>IFERROR(INDEX('Employee Info'!$C$3:$E$200,MATCH(Data6[[#This Row],[Name:]],'Employee Info'!$B$3:$B$200,0),MATCH(Data6[[#This Row],[Hours Type:]],'Employee Info'!$C$2:$E$2,0)),"")</f>
        <v/>
      </c>
      <c r="K1365" s="19" t="str">
        <f>IFERROR(INDEX('Employee Info'!$C$3:$J$200,MATCH(Data6[[#This Row],[Name:]],'Employee Info'!$B$3:$B$200,0),MATCH(Data6[[#Headers],[Truck]],'Employee Info'!$C$2:$J$2,0)),"")</f>
        <v/>
      </c>
      <c r="L1365" s="19" t="str">
        <f>IFERROR(INDEX('Employee Info'!$C$3:$J$200,MATCH(Data6[[#This Row],[Name:]],'Employee Info'!$B$3:$B$200,0),MATCH(Data6[[#Headers],[Phone]],'Employee Info'!$C$2:$J$2,0)),"")</f>
        <v/>
      </c>
      <c r="M1365" s="19" t="str">
        <f>IFERROR(INDEX('Employee Info'!$C$3:$J$200,MATCH(Data6[[#This Row],[Name:]],'Employee Info'!$B$3:$B$200,0),MATCH(Data6[[#Headers],[Tech]],'Employee Info'!$C$2:$J$2,0)),"")</f>
        <v/>
      </c>
      <c r="N1365" s="19" t="str">
        <f>IFERROR(INDEX('Employee Info'!$C$3:$J$200,MATCH(Data6[[#This Row],[Name:]],'Employee Info'!$B$3:$B$200,0),MATCH(Data6[[#Headers],[Other]],'Employee Info'!$C$2:$J$2,0)),"")</f>
        <v/>
      </c>
      <c r="O1365" s="19">
        <f>IFERROR((Data6[[#This Row],[Hours:]]*SUM(Data6[[#This Row],[Rate]:[Other]])),"")</f>
        <v>0</v>
      </c>
      <c r="P1365" s="7" t="str">
        <f>IF(Data6[[#This Row],[WO'#:]]="","Riley #","WO#")</f>
        <v>Riley #</v>
      </c>
      <c r="Q1365" s="7">
        <f>IFERROR(WEEKNUM(Data6[[#This Row],[Date:]]),"")</f>
        <v>30</v>
      </c>
      <c r="R1365" s="6">
        <f t="shared" si="63"/>
        <v>45494</v>
      </c>
      <c r="S1365" s="6">
        <f>Data6[[#This Row],[Week Start]]+7</f>
        <v>45501</v>
      </c>
      <c r="T1365" s="7" t="str">
        <f t="shared" si="64"/>
        <v>7/21/2024 - 7/28/2024</v>
      </c>
      <c r="U1365" s="7" t="str">
        <f t="shared" si="65"/>
        <v>Time Card</v>
      </c>
      <c r="V1365" s="8" t="str">
        <f>RIGHT(TEXT(Data6[[#This Row],[Date:]],"mmddyyyy"),4)</f>
        <v>2024</v>
      </c>
      <c r="W1365" s="8" t="str">
        <f>MID(TEXT(Data6[[#This Row],[Date:]],"mmddyyyy"),3,2)</f>
        <v>22</v>
      </c>
      <c r="X1365" s="8" t="str">
        <f>LEFT(TEXT(Data6[[#This Row],[Date:]],"mmddyyyy"),2)</f>
        <v>07</v>
      </c>
      <c r="Y1365" s="6">
        <f>DATE(Data6[[#This Row],[Year]],Data6[[#This Row],[Month]],Data6[[#This Row],[Day]])</f>
        <v>45495</v>
      </c>
    </row>
    <row r="1366" spans="1:25">
      <c r="A1366" s="5">
        <v>45497.531042592593</v>
      </c>
      <c r="B1366" s="7" t="s">
        <v>342</v>
      </c>
      <c r="C1366" s="6" t="s">
        <v>1915</v>
      </c>
      <c r="D1366" s="7" t="s">
        <v>1923</v>
      </c>
      <c r="E1366" s="8">
        <v>5</v>
      </c>
      <c r="F1366" s="7" t="s">
        <v>68</v>
      </c>
      <c r="G1366" s="7" t="s">
        <v>117</v>
      </c>
      <c r="H1366" s="7" t="s">
        <v>912</v>
      </c>
      <c r="I1366" s="7" t="s">
        <v>44</v>
      </c>
      <c r="J1366" s="19" t="str">
        <f>IFERROR(INDEX('Employee Info'!$C$3:$E$200,MATCH(Data6[[#This Row],[Name:]],'Employee Info'!$B$3:$B$200,0),MATCH(Data6[[#This Row],[Hours Type:]],'Employee Info'!$C$2:$E$2,0)),"")</f>
        <v/>
      </c>
      <c r="K1366" s="19" t="str">
        <f>IFERROR(INDEX('Employee Info'!$C$3:$J$200,MATCH(Data6[[#This Row],[Name:]],'Employee Info'!$B$3:$B$200,0),MATCH(Data6[[#Headers],[Truck]],'Employee Info'!$C$2:$J$2,0)),"")</f>
        <v/>
      </c>
      <c r="L1366" s="19" t="str">
        <f>IFERROR(INDEX('Employee Info'!$C$3:$J$200,MATCH(Data6[[#This Row],[Name:]],'Employee Info'!$B$3:$B$200,0),MATCH(Data6[[#Headers],[Phone]],'Employee Info'!$C$2:$J$2,0)),"")</f>
        <v/>
      </c>
      <c r="M1366" s="19" t="str">
        <f>IFERROR(INDEX('Employee Info'!$C$3:$J$200,MATCH(Data6[[#This Row],[Name:]],'Employee Info'!$B$3:$B$200,0),MATCH(Data6[[#Headers],[Tech]],'Employee Info'!$C$2:$J$2,0)),"")</f>
        <v/>
      </c>
      <c r="N1366" s="19" t="str">
        <f>IFERROR(INDEX('Employee Info'!$C$3:$J$200,MATCH(Data6[[#This Row],[Name:]],'Employee Info'!$B$3:$B$200,0),MATCH(Data6[[#Headers],[Other]],'Employee Info'!$C$2:$J$2,0)),"")</f>
        <v/>
      </c>
      <c r="O1366" s="19">
        <f>IFERROR((Data6[[#This Row],[Hours:]]*SUM(Data6[[#This Row],[Rate]:[Other]])),"")</f>
        <v>0</v>
      </c>
      <c r="P1366" s="7" t="str">
        <f>IF(Data6[[#This Row],[WO'#:]]="","Riley #","WO#")</f>
        <v>Riley #</v>
      </c>
      <c r="Q1366" s="7">
        <f>IFERROR(WEEKNUM(Data6[[#This Row],[Date:]]),"")</f>
        <v>30</v>
      </c>
      <c r="R1366" s="6">
        <f t="shared" si="63"/>
        <v>45494</v>
      </c>
      <c r="S1366" s="6">
        <f>Data6[[#This Row],[Week Start]]+7</f>
        <v>45501</v>
      </c>
      <c r="T1366" s="7" t="str">
        <f t="shared" si="64"/>
        <v>7/21/2024 - 7/28/2024</v>
      </c>
      <c r="U1366" s="7" t="str">
        <f t="shared" si="65"/>
        <v>Time Card</v>
      </c>
      <c r="V1366" s="8" t="str">
        <f>RIGHT(TEXT(Data6[[#This Row],[Date:]],"mmddyyyy"),4)</f>
        <v>2024</v>
      </c>
      <c r="W1366" s="8" t="str">
        <f>MID(TEXT(Data6[[#This Row],[Date:]],"mmddyyyy"),3,2)</f>
        <v>22</v>
      </c>
      <c r="X1366" s="8" t="str">
        <f>LEFT(TEXT(Data6[[#This Row],[Date:]],"mmddyyyy"),2)</f>
        <v>07</v>
      </c>
      <c r="Y1366" s="6">
        <f>DATE(Data6[[#This Row],[Year]],Data6[[#This Row],[Month]],Data6[[#This Row],[Day]])</f>
        <v>45495</v>
      </c>
    </row>
    <row r="1367" spans="1:25">
      <c r="A1367" s="5">
        <v>45497.531125000001</v>
      </c>
      <c r="B1367" s="7" t="s">
        <v>31</v>
      </c>
      <c r="C1367" s="6" t="s">
        <v>1915</v>
      </c>
      <c r="D1367" s="7" t="s">
        <v>1923</v>
      </c>
      <c r="E1367" s="8">
        <v>5</v>
      </c>
      <c r="F1367" s="7" t="s">
        <v>68</v>
      </c>
      <c r="G1367" s="7" t="s">
        <v>117</v>
      </c>
      <c r="H1367" s="7" t="s">
        <v>912</v>
      </c>
      <c r="I1367" s="7" t="s">
        <v>44</v>
      </c>
      <c r="J1367" s="19" t="str">
        <f>IFERROR(INDEX('Employee Info'!$C$3:$E$200,MATCH(Data6[[#This Row],[Name:]],'Employee Info'!$B$3:$B$200,0),MATCH(Data6[[#This Row],[Hours Type:]],'Employee Info'!$C$2:$E$2,0)),"")</f>
        <v/>
      </c>
      <c r="K1367" s="19" t="str">
        <f>IFERROR(INDEX('Employee Info'!$C$3:$J$200,MATCH(Data6[[#This Row],[Name:]],'Employee Info'!$B$3:$B$200,0),MATCH(Data6[[#Headers],[Truck]],'Employee Info'!$C$2:$J$2,0)),"")</f>
        <v/>
      </c>
      <c r="L1367" s="19" t="str">
        <f>IFERROR(INDEX('Employee Info'!$C$3:$J$200,MATCH(Data6[[#This Row],[Name:]],'Employee Info'!$B$3:$B$200,0),MATCH(Data6[[#Headers],[Phone]],'Employee Info'!$C$2:$J$2,0)),"")</f>
        <v/>
      </c>
      <c r="M1367" s="19" t="str">
        <f>IFERROR(INDEX('Employee Info'!$C$3:$J$200,MATCH(Data6[[#This Row],[Name:]],'Employee Info'!$B$3:$B$200,0),MATCH(Data6[[#Headers],[Tech]],'Employee Info'!$C$2:$J$2,0)),"")</f>
        <v/>
      </c>
      <c r="N1367" s="19" t="str">
        <f>IFERROR(INDEX('Employee Info'!$C$3:$J$200,MATCH(Data6[[#This Row],[Name:]],'Employee Info'!$B$3:$B$200,0),MATCH(Data6[[#Headers],[Other]],'Employee Info'!$C$2:$J$2,0)),"")</f>
        <v/>
      </c>
      <c r="O1367" s="19">
        <f>IFERROR((Data6[[#This Row],[Hours:]]*SUM(Data6[[#This Row],[Rate]:[Other]])),"")</f>
        <v>0</v>
      </c>
      <c r="P1367" s="7" t="str">
        <f>IF(Data6[[#This Row],[WO'#:]]="","Riley #","WO#")</f>
        <v>Riley #</v>
      </c>
      <c r="Q1367" s="7">
        <f>IFERROR(WEEKNUM(Data6[[#This Row],[Date:]]),"")</f>
        <v>30</v>
      </c>
      <c r="R1367" s="6">
        <f t="shared" si="63"/>
        <v>45494</v>
      </c>
      <c r="S1367" s="6">
        <f>Data6[[#This Row],[Week Start]]+7</f>
        <v>45501</v>
      </c>
      <c r="T1367" s="7" t="str">
        <f t="shared" si="64"/>
        <v>7/21/2024 - 7/28/2024</v>
      </c>
      <c r="U1367" s="7" t="str">
        <f t="shared" si="65"/>
        <v>Time Card</v>
      </c>
      <c r="V1367" s="8" t="str">
        <f>RIGHT(TEXT(Data6[[#This Row],[Date:]],"mmddyyyy"),4)</f>
        <v>2024</v>
      </c>
      <c r="W1367" s="8" t="str">
        <f>MID(TEXT(Data6[[#This Row],[Date:]],"mmddyyyy"),3,2)</f>
        <v>22</v>
      </c>
      <c r="X1367" s="8" t="str">
        <f>LEFT(TEXT(Data6[[#This Row],[Date:]],"mmddyyyy"),2)</f>
        <v>07</v>
      </c>
      <c r="Y1367" s="6">
        <f>DATE(Data6[[#This Row],[Year]],Data6[[#This Row],[Month]],Data6[[#This Row],[Day]])</f>
        <v>45495</v>
      </c>
    </row>
    <row r="1368" spans="1:25">
      <c r="A1368" s="5">
        <v>45499.54293009259</v>
      </c>
      <c r="B1368" s="7" t="s">
        <v>66</v>
      </c>
      <c r="C1368" s="6" t="s">
        <v>1915</v>
      </c>
      <c r="D1368" s="7" t="s">
        <v>1934</v>
      </c>
      <c r="E1368" s="8">
        <v>1</v>
      </c>
      <c r="F1368" s="7" t="s">
        <v>68</v>
      </c>
      <c r="G1368" s="7" t="s">
        <v>68</v>
      </c>
      <c r="H1368" s="7" t="s">
        <v>912</v>
      </c>
      <c r="I1368" s="7" t="s">
        <v>44</v>
      </c>
      <c r="J1368" s="19" t="str">
        <f>IFERROR(INDEX('Employee Info'!$C$3:$E$200,MATCH(Data6[[#This Row],[Name:]],'Employee Info'!$B$3:$B$200,0),MATCH(Data6[[#This Row],[Hours Type:]],'Employee Info'!$C$2:$E$2,0)),"")</f>
        <v/>
      </c>
      <c r="K1368" s="19" t="str">
        <f>IFERROR(INDEX('Employee Info'!$C$3:$J$200,MATCH(Data6[[#This Row],[Name:]],'Employee Info'!$B$3:$B$200,0),MATCH(Data6[[#Headers],[Truck]],'Employee Info'!$C$2:$J$2,0)),"")</f>
        <v/>
      </c>
      <c r="L1368" s="19" t="str">
        <f>IFERROR(INDEX('Employee Info'!$C$3:$J$200,MATCH(Data6[[#This Row],[Name:]],'Employee Info'!$B$3:$B$200,0),MATCH(Data6[[#Headers],[Phone]],'Employee Info'!$C$2:$J$2,0)),"")</f>
        <v/>
      </c>
      <c r="M1368" s="19" t="str">
        <f>IFERROR(INDEX('Employee Info'!$C$3:$J$200,MATCH(Data6[[#This Row],[Name:]],'Employee Info'!$B$3:$B$200,0),MATCH(Data6[[#Headers],[Tech]],'Employee Info'!$C$2:$J$2,0)),"")</f>
        <v/>
      </c>
      <c r="N1368" s="19" t="str">
        <f>IFERROR(INDEX('Employee Info'!$C$3:$J$200,MATCH(Data6[[#This Row],[Name:]],'Employee Info'!$B$3:$B$200,0),MATCH(Data6[[#Headers],[Other]],'Employee Info'!$C$2:$J$2,0)),"")</f>
        <v/>
      </c>
      <c r="O1368" s="19">
        <f>IFERROR((Data6[[#This Row],[Hours:]]*SUM(Data6[[#This Row],[Rate]:[Other]])),"")</f>
        <v>0</v>
      </c>
      <c r="P1368" s="7" t="str">
        <f>IF(Data6[[#This Row],[WO'#:]]="","Riley #","WO#")</f>
        <v>Riley #</v>
      </c>
      <c r="Q1368" s="7">
        <f>IFERROR(WEEKNUM(Data6[[#This Row],[Date:]]),"")</f>
        <v>30</v>
      </c>
      <c r="R1368" s="6">
        <f t="shared" si="63"/>
        <v>45494</v>
      </c>
      <c r="S1368" s="6">
        <f>Data6[[#This Row],[Week Start]]+7</f>
        <v>45501</v>
      </c>
      <c r="T1368" s="7" t="str">
        <f t="shared" si="64"/>
        <v>7/21/2024 - 7/28/2024</v>
      </c>
      <c r="U1368" s="7" t="str">
        <f t="shared" si="65"/>
        <v>Time Card</v>
      </c>
      <c r="V1368" s="8" t="str">
        <f>RIGHT(TEXT(Data6[[#This Row],[Date:]],"mmddyyyy"),4)</f>
        <v>2024</v>
      </c>
      <c r="W1368" s="8" t="str">
        <f>MID(TEXT(Data6[[#This Row],[Date:]],"mmddyyyy"),3,2)</f>
        <v>22</v>
      </c>
      <c r="X1368" s="8" t="str">
        <f>LEFT(TEXT(Data6[[#This Row],[Date:]],"mmddyyyy"),2)</f>
        <v>07</v>
      </c>
      <c r="Y1368" s="6">
        <f>DATE(Data6[[#This Row],[Year]],Data6[[#This Row],[Month]],Data6[[#This Row],[Day]])</f>
        <v>45495</v>
      </c>
    </row>
    <row r="1369" spans="1:25">
      <c r="A1369" s="5">
        <v>45499.546271296298</v>
      </c>
      <c r="B1369" s="7" t="s">
        <v>66</v>
      </c>
      <c r="C1369" s="6" t="s">
        <v>1919</v>
      </c>
      <c r="D1369" s="7" t="s">
        <v>1935</v>
      </c>
      <c r="E1369" s="8">
        <v>5</v>
      </c>
      <c r="F1369" s="7">
        <v>6984733</v>
      </c>
      <c r="G1369" s="7" t="s">
        <v>68</v>
      </c>
      <c r="H1369" s="7" t="s">
        <v>756</v>
      </c>
      <c r="I1369" s="7" t="s">
        <v>44</v>
      </c>
      <c r="J1369" s="19" t="str">
        <f>IFERROR(INDEX('Employee Info'!$C$3:$E$200,MATCH(Data6[[#This Row],[Name:]],'Employee Info'!$B$3:$B$200,0),MATCH(Data6[[#This Row],[Hours Type:]],'Employee Info'!$C$2:$E$2,0)),"")</f>
        <v/>
      </c>
      <c r="K1369" s="19" t="str">
        <f>IFERROR(INDEX('Employee Info'!$C$3:$J$200,MATCH(Data6[[#This Row],[Name:]],'Employee Info'!$B$3:$B$200,0),MATCH(Data6[[#Headers],[Truck]],'Employee Info'!$C$2:$J$2,0)),"")</f>
        <v/>
      </c>
      <c r="L1369" s="19" t="str">
        <f>IFERROR(INDEX('Employee Info'!$C$3:$J$200,MATCH(Data6[[#This Row],[Name:]],'Employee Info'!$B$3:$B$200,0),MATCH(Data6[[#Headers],[Phone]],'Employee Info'!$C$2:$J$2,0)),"")</f>
        <v/>
      </c>
      <c r="M1369" s="19" t="str">
        <f>IFERROR(INDEX('Employee Info'!$C$3:$J$200,MATCH(Data6[[#This Row],[Name:]],'Employee Info'!$B$3:$B$200,0),MATCH(Data6[[#Headers],[Tech]],'Employee Info'!$C$2:$J$2,0)),"")</f>
        <v/>
      </c>
      <c r="N1369" s="19" t="str">
        <f>IFERROR(INDEX('Employee Info'!$C$3:$J$200,MATCH(Data6[[#This Row],[Name:]],'Employee Info'!$B$3:$B$200,0),MATCH(Data6[[#Headers],[Other]],'Employee Info'!$C$2:$J$2,0)),"")</f>
        <v/>
      </c>
      <c r="O1369" s="19">
        <f>IFERROR((Data6[[#This Row],[Hours:]]*SUM(Data6[[#This Row],[Rate]:[Other]])),"")</f>
        <v>0</v>
      </c>
      <c r="P1369" s="7" t="str">
        <f>IF(Data6[[#This Row],[WO'#:]]="","Riley #","WO#")</f>
        <v>WO#</v>
      </c>
      <c r="Q1369" s="7">
        <f>IFERROR(WEEKNUM(Data6[[#This Row],[Date:]]),"")</f>
        <v>30</v>
      </c>
      <c r="R1369" s="6">
        <f t="shared" si="63"/>
        <v>45494</v>
      </c>
      <c r="S1369" s="6">
        <f>Data6[[#This Row],[Week Start]]+7</f>
        <v>45501</v>
      </c>
      <c r="T1369" s="7" t="str">
        <f t="shared" si="64"/>
        <v>7/21/2024 - 7/28/2024</v>
      </c>
      <c r="U1369" s="7" t="str">
        <f t="shared" si="65"/>
        <v>Time Card</v>
      </c>
      <c r="V1369" s="8" t="str">
        <f>RIGHT(TEXT(Data6[[#This Row],[Date:]],"mmddyyyy"),4)</f>
        <v>2024</v>
      </c>
      <c r="W1369" s="8" t="str">
        <f>MID(TEXT(Data6[[#This Row],[Date:]],"mmddyyyy"),3,2)</f>
        <v>23</v>
      </c>
      <c r="X1369" s="8" t="str">
        <f>LEFT(TEXT(Data6[[#This Row],[Date:]],"mmddyyyy"),2)</f>
        <v>07</v>
      </c>
      <c r="Y1369" s="6">
        <f>DATE(Data6[[#This Row],[Year]],Data6[[#This Row],[Month]],Data6[[#This Row],[Day]])</f>
        <v>45496</v>
      </c>
    </row>
    <row r="1370" spans="1:25">
      <c r="A1370" s="5">
        <v>45517.490918055555</v>
      </c>
      <c r="B1370" s="7" t="s">
        <v>76</v>
      </c>
      <c r="C1370" s="6" t="s">
        <v>1919</v>
      </c>
      <c r="D1370" s="7" t="s">
        <v>156</v>
      </c>
      <c r="E1370" s="8">
        <v>1</v>
      </c>
      <c r="F1370" s="7">
        <v>6984733</v>
      </c>
      <c r="G1370" s="7" t="s">
        <v>68</v>
      </c>
      <c r="H1370" s="7" t="s">
        <v>756</v>
      </c>
      <c r="I1370" s="7" t="s">
        <v>44</v>
      </c>
      <c r="J1370" s="19" t="str">
        <f>IFERROR(INDEX('Employee Info'!$C$3:$E$200,MATCH(Data6[[#This Row],[Name:]],'Employee Info'!$B$3:$B$200,0),MATCH(Data6[[#This Row],[Hours Type:]],'Employee Info'!$C$2:$E$2,0)),"")</f>
        <v/>
      </c>
      <c r="K1370" s="19" t="str">
        <f>IFERROR(INDEX('Employee Info'!$C$3:$J$200,MATCH(Data6[[#This Row],[Name:]],'Employee Info'!$B$3:$B$200,0),MATCH(Data6[[#Headers],[Truck]],'Employee Info'!$C$2:$J$2,0)),"")</f>
        <v/>
      </c>
      <c r="L1370" s="19" t="str">
        <f>IFERROR(INDEX('Employee Info'!$C$3:$J$200,MATCH(Data6[[#This Row],[Name:]],'Employee Info'!$B$3:$B$200,0),MATCH(Data6[[#Headers],[Phone]],'Employee Info'!$C$2:$J$2,0)),"")</f>
        <v/>
      </c>
      <c r="M1370" s="19" t="str">
        <f>IFERROR(INDEX('Employee Info'!$C$3:$J$200,MATCH(Data6[[#This Row],[Name:]],'Employee Info'!$B$3:$B$200,0),MATCH(Data6[[#Headers],[Tech]],'Employee Info'!$C$2:$J$2,0)),"")</f>
        <v/>
      </c>
      <c r="N1370" s="19" t="str">
        <f>IFERROR(INDEX('Employee Info'!$C$3:$J$200,MATCH(Data6[[#This Row],[Name:]],'Employee Info'!$B$3:$B$200,0),MATCH(Data6[[#Headers],[Other]],'Employee Info'!$C$2:$J$2,0)),"")</f>
        <v/>
      </c>
      <c r="O1370" s="19">
        <f>IFERROR((Data6[[#This Row],[Hours:]]*SUM(Data6[[#This Row],[Rate]:[Other]])),"")</f>
        <v>0</v>
      </c>
      <c r="P1370" s="7" t="str">
        <f>IF(Data6[[#This Row],[WO'#:]]="","Riley #","WO#")</f>
        <v>WO#</v>
      </c>
      <c r="Q1370" s="7">
        <f>IFERROR(WEEKNUM(Data6[[#This Row],[Date:]]),"")</f>
        <v>30</v>
      </c>
      <c r="R1370" s="6">
        <f t="shared" si="63"/>
        <v>45494</v>
      </c>
      <c r="S1370" s="6">
        <f>Data6[[#This Row],[Week Start]]+7</f>
        <v>45501</v>
      </c>
      <c r="T1370" s="7" t="str">
        <f t="shared" si="64"/>
        <v>7/21/2024 - 7/28/2024</v>
      </c>
      <c r="U1370" s="7" t="str">
        <f t="shared" si="65"/>
        <v>Time Card</v>
      </c>
      <c r="V1370" s="8" t="str">
        <f>RIGHT(TEXT(Data6[[#This Row],[Date:]],"mmddyyyy"),4)</f>
        <v>2024</v>
      </c>
      <c r="W1370" s="8" t="str">
        <f>MID(TEXT(Data6[[#This Row],[Date:]],"mmddyyyy"),3,2)</f>
        <v>23</v>
      </c>
      <c r="X1370" s="8" t="str">
        <f>LEFT(TEXT(Data6[[#This Row],[Date:]],"mmddyyyy"),2)</f>
        <v>07</v>
      </c>
      <c r="Y1370" s="6">
        <f>DATE(Data6[[#This Row],[Year]],Data6[[#This Row],[Month]],Data6[[#This Row],[Day]])</f>
        <v>45496</v>
      </c>
    </row>
    <row r="1371" spans="1:25">
      <c r="A1371" s="5">
        <v>45499.539005324077</v>
      </c>
      <c r="B1371" s="7" t="s">
        <v>66</v>
      </c>
      <c r="C1371" s="6" t="s">
        <v>1919</v>
      </c>
      <c r="D1371" s="7" t="s">
        <v>1931</v>
      </c>
      <c r="E1371" s="8">
        <v>1</v>
      </c>
      <c r="F1371" s="7">
        <v>7129401</v>
      </c>
      <c r="G1371" s="7" t="s">
        <v>68</v>
      </c>
      <c r="H1371" s="7" t="s">
        <v>756</v>
      </c>
      <c r="I1371" s="7" t="s">
        <v>44</v>
      </c>
      <c r="J1371" s="19" t="str">
        <f>IFERROR(INDEX('Employee Info'!$C$3:$E$200,MATCH(Data6[[#This Row],[Name:]],'Employee Info'!$B$3:$B$200,0),MATCH(Data6[[#This Row],[Hours Type:]],'Employee Info'!$C$2:$E$2,0)),"")</f>
        <v/>
      </c>
      <c r="K1371" s="19" t="str">
        <f>IFERROR(INDEX('Employee Info'!$C$3:$J$200,MATCH(Data6[[#This Row],[Name:]],'Employee Info'!$B$3:$B$200,0),MATCH(Data6[[#Headers],[Truck]],'Employee Info'!$C$2:$J$2,0)),"")</f>
        <v/>
      </c>
      <c r="L1371" s="19" t="str">
        <f>IFERROR(INDEX('Employee Info'!$C$3:$J$200,MATCH(Data6[[#This Row],[Name:]],'Employee Info'!$B$3:$B$200,0),MATCH(Data6[[#Headers],[Phone]],'Employee Info'!$C$2:$J$2,0)),"")</f>
        <v/>
      </c>
      <c r="M1371" s="19" t="str">
        <f>IFERROR(INDEX('Employee Info'!$C$3:$J$200,MATCH(Data6[[#This Row],[Name:]],'Employee Info'!$B$3:$B$200,0),MATCH(Data6[[#Headers],[Tech]],'Employee Info'!$C$2:$J$2,0)),"")</f>
        <v/>
      </c>
      <c r="N1371" s="19" t="str">
        <f>IFERROR(INDEX('Employee Info'!$C$3:$J$200,MATCH(Data6[[#This Row],[Name:]],'Employee Info'!$B$3:$B$200,0),MATCH(Data6[[#Headers],[Other]],'Employee Info'!$C$2:$J$2,0)),"")</f>
        <v/>
      </c>
      <c r="O1371" s="19">
        <f>IFERROR((Data6[[#This Row],[Hours:]]*SUM(Data6[[#This Row],[Rate]:[Other]])),"")</f>
        <v>0</v>
      </c>
      <c r="P1371" s="7" t="str">
        <f>IF(Data6[[#This Row],[WO'#:]]="","Riley #","WO#")</f>
        <v>WO#</v>
      </c>
      <c r="Q1371" s="7">
        <f>IFERROR(WEEKNUM(Data6[[#This Row],[Date:]]),"")</f>
        <v>30</v>
      </c>
      <c r="R1371" s="6">
        <f t="shared" si="63"/>
        <v>45494</v>
      </c>
      <c r="S1371" s="6">
        <f>Data6[[#This Row],[Week Start]]+7</f>
        <v>45501</v>
      </c>
      <c r="T1371" s="7" t="str">
        <f t="shared" si="64"/>
        <v>7/21/2024 - 7/28/2024</v>
      </c>
      <c r="U1371" s="7" t="str">
        <f t="shared" si="65"/>
        <v>Time Card</v>
      </c>
      <c r="V1371" s="8" t="str">
        <f>RIGHT(TEXT(Data6[[#This Row],[Date:]],"mmddyyyy"),4)</f>
        <v>2024</v>
      </c>
      <c r="W1371" s="8" t="str">
        <f>MID(TEXT(Data6[[#This Row],[Date:]],"mmddyyyy"),3,2)</f>
        <v>23</v>
      </c>
      <c r="X1371" s="8" t="str">
        <f>LEFT(TEXT(Data6[[#This Row],[Date:]],"mmddyyyy"),2)</f>
        <v>07</v>
      </c>
      <c r="Y1371" s="6">
        <f>DATE(Data6[[#This Row],[Year]],Data6[[#This Row],[Month]],Data6[[#This Row],[Day]])</f>
        <v>45496</v>
      </c>
    </row>
    <row r="1372" spans="1:25">
      <c r="A1372" s="5">
        <v>45497.503194907411</v>
      </c>
      <c r="B1372" s="7" t="s">
        <v>34</v>
      </c>
      <c r="C1372" s="6" t="s">
        <v>1919</v>
      </c>
      <c r="D1372" s="7" t="s">
        <v>1918</v>
      </c>
      <c r="E1372" s="8">
        <v>8</v>
      </c>
      <c r="F1372" s="7">
        <v>7130988</v>
      </c>
      <c r="G1372" s="7" t="s">
        <v>117</v>
      </c>
      <c r="H1372" s="7" t="s">
        <v>756</v>
      </c>
      <c r="I1372" s="7" t="s">
        <v>44</v>
      </c>
      <c r="J1372" s="19" t="str">
        <f>IFERROR(INDEX('Employee Info'!$C$3:$E$200,MATCH(Data6[[#This Row],[Name:]],'Employee Info'!$B$3:$B$200,0),MATCH(Data6[[#This Row],[Hours Type:]],'Employee Info'!$C$2:$E$2,0)),"")</f>
        <v/>
      </c>
      <c r="K1372" s="19" t="str">
        <f>IFERROR(INDEX('Employee Info'!$C$3:$J$200,MATCH(Data6[[#This Row],[Name:]],'Employee Info'!$B$3:$B$200,0),MATCH(Data6[[#Headers],[Truck]],'Employee Info'!$C$2:$J$2,0)),"")</f>
        <v/>
      </c>
      <c r="L1372" s="19" t="str">
        <f>IFERROR(INDEX('Employee Info'!$C$3:$J$200,MATCH(Data6[[#This Row],[Name:]],'Employee Info'!$B$3:$B$200,0),MATCH(Data6[[#Headers],[Phone]],'Employee Info'!$C$2:$J$2,0)),"")</f>
        <v/>
      </c>
      <c r="M1372" s="19" t="str">
        <f>IFERROR(INDEX('Employee Info'!$C$3:$J$200,MATCH(Data6[[#This Row],[Name:]],'Employee Info'!$B$3:$B$200,0),MATCH(Data6[[#Headers],[Tech]],'Employee Info'!$C$2:$J$2,0)),"")</f>
        <v/>
      </c>
      <c r="N1372" s="19" t="str">
        <f>IFERROR(INDEX('Employee Info'!$C$3:$J$200,MATCH(Data6[[#This Row],[Name:]],'Employee Info'!$B$3:$B$200,0),MATCH(Data6[[#Headers],[Other]],'Employee Info'!$C$2:$J$2,0)),"")</f>
        <v/>
      </c>
      <c r="O1372" s="19">
        <f>IFERROR((Data6[[#This Row],[Hours:]]*SUM(Data6[[#This Row],[Rate]:[Other]])),"")</f>
        <v>0</v>
      </c>
      <c r="P1372" s="7" t="str">
        <f>IF(Data6[[#This Row],[WO'#:]]="","Riley #","WO#")</f>
        <v>WO#</v>
      </c>
      <c r="Q1372" s="7">
        <f>IFERROR(WEEKNUM(Data6[[#This Row],[Date:]]),"")</f>
        <v>30</v>
      </c>
      <c r="R1372" s="6">
        <f t="shared" si="63"/>
        <v>45494</v>
      </c>
      <c r="S1372" s="6">
        <f>Data6[[#This Row],[Week Start]]+7</f>
        <v>45501</v>
      </c>
      <c r="T1372" s="7" t="str">
        <f t="shared" si="64"/>
        <v>7/21/2024 - 7/28/2024</v>
      </c>
      <c r="U1372" s="7" t="str">
        <f t="shared" si="65"/>
        <v>Time Card</v>
      </c>
      <c r="V1372" s="8" t="str">
        <f>RIGHT(TEXT(Data6[[#This Row],[Date:]],"mmddyyyy"),4)</f>
        <v>2024</v>
      </c>
      <c r="W1372" s="8" t="str">
        <f>MID(TEXT(Data6[[#This Row],[Date:]],"mmddyyyy"),3,2)</f>
        <v>23</v>
      </c>
      <c r="X1372" s="8" t="str">
        <f>LEFT(TEXT(Data6[[#This Row],[Date:]],"mmddyyyy"),2)</f>
        <v>07</v>
      </c>
      <c r="Y1372" s="6">
        <f>DATE(Data6[[#This Row],[Year]],Data6[[#This Row],[Month]],Data6[[#This Row],[Day]])</f>
        <v>45496</v>
      </c>
    </row>
    <row r="1373" spans="1:25">
      <c r="A1373" s="5">
        <v>45497.529789351851</v>
      </c>
      <c r="B1373" s="7" t="s">
        <v>31</v>
      </c>
      <c r="C1373" s="6" t="s">
        <v>1919</v>
      </c>
      <c r="D1373" s="7" t="s">
        <v>1922</v>
      </c>
      <c r="E1373" s="8">
        <v>8</v>
      </c>
      <c r="F1373" s="7">
        <v>7130988</v>
      </c>
      <c r="G1373" s="7" t="s">
        <v>117</v>
      </c>
      <c r="H1373" s="7" t="s">
        <v>756</v>
      </c>
      <c r="I1373" s="7" t="s">
        <v>44</v>
      </c>
      <c r="J1373" s="19" t="str">
        <f>IFERROR(INDEX('Employee Info'!$C$3:$E$200,MATCH(Data6[[#This Row],[Name:]],'Employee Info'!$B$3:$B$200,0),MATCH(Data6[[#This Row],[Hours Type:]],'Employee Info'!$C$2:$E$2,0)),"")</f>
        <v/>
      </c>
      <c r="K1373" s="19" t="str">
        <f>IFERROR(INDEX('Employee Info'!$C$3:$J$200,MATCH(Data6[[#This Row],[Name:]],'Employee Info'!$B$3:$B$200,0),MATCH(Data6[[#Headers],[Truck]],'Employee Info'!$C$2:$J$2,0)),"")</f>
        <v/>
      </c>
      <c r="L1373" s="19" t="str">
        <f>IFERROR(INDEX('Employee Info'!$C$3:$J$200,MATCH(Data6[[#This Row],[Name:]],'Employee Info'!$B$3:$B$200,0),MATCH(Data6[[#Headers],[Phone]],'Employee Info'!$C$2:$J$2,0)),"")</f>
        <v/>
      </c>
      <c r="M1373" s="19" t="str">
        <f>IFERROR(INDEX('Employee Info'!$C$3:$J$200,MATCH(Data6[[#This Row],[Name:]],'Employee Info'!$B$3:$B$200,0),MATCH(Data6[[#Headers],[Tech]],'Employee Info'!$C$2:$J$2,0)),"")</f>
        <v/>
      </c>
      <c r="N1373" s="19" t="str">
        <f>IFERROR(INDEX('Employee Info'!$C$3:$J$200,MATCH(Data6[[#This Row],[Name:]],'Employee Info'!$B$3:$B$200,0),MATCH(Data6[[#Headers],[Other]],'Employee Info'!$C$2:$J$2,0)),"")</f>
        <v/>
      </c>
      <c r="O1373" s="19">
        <f>IFERROR((Data6[[#This Row],[Hours:]]*SUM(Data6[[#This Row],[Rate]:[Other]])),"")</f>
        <v>0</v>
      </c>
      <c r="P1373" s="7" t="str">
        <f>IF(Data6[[#This Row],[WO'#:]]="","Riley #","WO#")</f>
        <v>WO#</v>
      </c>
      <c r="Q1373" s="7">
        <f>IFERROR(WEEKNUM(Data6[[#This Row],[Date:]]),"")</f>
        <v>30</v>
      </c>
      <c r="R1373" s="6">
        <f t="shared" si="63"/>
        <v>45494</v>
      </c>
      <c r="S1373" s="6">
        <f>Data6[[#This Row],[Week Start]]+7</f>
        <v>45501</v>
      </c>
      <c r="T1373" s="7" t="str">
        <f t="shared" si="64"/>
        <v>7/21/2024 - 7/28/2024</v>
      </c>
      <c r="U1373" s="7" t="str">
        <f t="shared" si="65"/>
        <v>Time Card</v>
      </c>
      <c r="V1373" s="8" t="str">
        <f>RIGHT(TEXT(Data6[[#This Row],[Date:]],"mmddyyyy"),4)</f>
        <v>2024</v>
      </c>
      <c r="W1373" s="8" t="str">
        <f>MID(TEXT(Data6[[#This Row],[Date:]],"mmddyyyy"),3,2)</f>
        <v>23</v>
      </c>
      <c r="X1373" s="8" t="str">
        <f>LEFT(TEXT(Data6[[#This Row],[Date:]],"mmddyyyy"),2)</f>
        <v>07</v>
      </c>
      <c r="Y1373" s="6">
        <f>DATE(Data6[[#This Row],[Year]],Data6[[#This Row],[Month]],Data6[[#This Row],[Day]])</f>
        <v>45496</v>
      </c>
    </row>
    <row r="1374" spans="1:25">
      <c r="A1374" s="5">
        <v>45499.540086342589</v>
      </c>
      <c r="B1374" s="7" t="s">
        <v>66</v>
      </c>
      <c r="C1374" s="6" t="s">
        <v>1919</v>
      </c>
      <c r="D1374" s="7" t="s">
        <v>1932</v>
      </c>
      <c r="E1374" s="8">
        <v>1</v>
      </c>
      <c r="F1374" s="7">
        <v>7130988</v>
      </c>
      <c r="G1374" s="7" t="s">
        <v>68</v>
      </c>
      <c r="H1374" s="7" t="s">
        <v>756</v>
      </c>
      <c r="I1374" s="7" t="s">
        <v>44</v>
      </c>
      <c r="J1374" s="19" t="str">
        <f>IFERROR(INDEX('Employee Info'!$C$3:$E$200,MATCH(Data6[[#This Row],[Name:]],'Employee Info'!$B$3:$B$200,0),MATCH(Data6[[#This Row],[Hours Type:]],'Employee Info'!$C$2:$E$2,0)),"")</f>
        <v/>
      </c>
      <c r="K1374" s="19" t="str">
        <f>IFERROR(INDEX('Employee Info'!$C$3:$J$200,MATCH(Data6[[#This Row],[Name:]],'Employee Info'!$B$3:$B$200,0),MATCH(Data6[[#Headers],[Truck]],'Employee Info'!$C$2:$J$2,0)),"")</f>
        <v/>
      </c>
      <c r="L1374" s="19" t="str">
        <f>IFERROR(INDEX('Employee Info'!$C$3:$J$200,MATCH(Data6[[#This Row],[Name:]],'Employee Info'!$B$3:$B$200,0),MATCH(Data6[[#Headers],[Phone]],'Employee Info'!$C$2:$J$2,0)),"")</f>
        <v/>
      </c>
      <c r="M1374" s="19" t="str">
        <f>IFERROR(INDEX('Employee Info'!$C$3:$J$200,MATCH(Data6[[#This Row],[Name:]],'Employee Info'!$B$3:$B$200,0),MATCH(Data6[[#Headers],[Tech]],'Employee Info'!$C$2:$J$2,0)),"")</f>
        <v/>
      </c>
      <c r="N1374" s="19" t="str">
        <f>IFERROR(INDEX('Employee Info'!$C$3:$J$200,MATCH(Data6[[#This Row],[Name:]],'Employee Info'!$B$3:$B$200,0),MATCH(Data6[[#Headers],[Other]],'Employee Info'!$C$2:$J$2,0)),"")</f>
        <v/>
      </c>
      <c r="O1374" s="19">
        <f>IFERROR((Data6[[#This Row],[Hours:]]*SUM(Data6[[#This Row],[Rate]:[Other]])),"")</f>
        <v>0</v>
      </c>
      <c r="P1374" s="7" t="str">
        <f>IF(Data6[[#This Row],[WO'#:]]="","Riley #","WO#")</f>
        <v>WO#</v>
      </c>
      <c r="Q1374" s="7">
        <f>IFERROR(WEEKNUM(Data6[[#This Row],[Date:]]),"")</f>
        <v>30</v>
      </c>
      <c r="R1374" s="6">
        <f t="shared" si="63"/>
        <v>45494</v>
      </c>
      <c r="S1374" s="6">
        <f>Data6[[#This Row],[Week Start]]+7</f>
        <v>45501</v>
      </c>
      <c r="T1374" s="7" t="str">
        <f t="shared" si="64"/>
        <v>7/21/2024 - 7/28/2024</v>
      </c>
      <c r="U1374" s="7" t="str">
        <f t="shared" si="65"/>
        <v>Time Card</v>
      </c>
      <c r="V1374" s="8" t="str">
        <f>RIGHT(TEXT(Data6[[#This Row],[Date:]],"mmddyyyy"),4)</f>
        <v>2024</v>
      </c>
      <c r="W1374" s="8" t="str">
        <f>MID(TEXT(Data6[[#This Row],[Date:]],"mmddyyyy"),3,2)</f>
        <v>23</v>
      </c>
      <c r="X1374" s="8" t="str">
        <f>LEFT(TEXT(Data6[[#This Row],[Date:]],"mmddyyyy"),2)</f>
        <v>07</v>
      </c>
      <c r="Y1374" s="6">
        <f>DATE(Data6[[#This Row],[Year]],Data6[[#This Row],[Month]],Data6[[#This Row],[Day]])</f>
        <v>45496</v>
      </c>
    </row>
    <row r="1375" spans="1:25">
      <c r="A1375" s="5">
        <v>45497.582752893519</v>
      </c>
      <c r="B1375" s="7" t="s">
        <v>23</v>
      </c>
      <c r="C1375" s="6" t="s">
        <v>1919</v>
      </c>
      <c r="D1375" s="7" t="s">
        <v>648</v>
      </c>
      <c r="E1375" s="8">
        <v>8</v>
      </c>
      <c r="F1375" s="7" t="s">
        <v>68</v>
      </c>
      <c r="G1375" s="7" t="s">
        <v>117</v>
      </c>
      <c r="H1375" s="7" t="s">
        <v>649</v>
      </c>
      <c r="I1375" s="7" t="s">
        <v>44</v>
      </c>
      <c r="J1375" s="19" t="str">
        <f>IFERROR(INDEX('Employee Info'!$C$3:$E$200,MATCH(Data6[[#This Row],[Name:]],'Employee Info'!$B$3:$B$200,0),MATCH(Data6[[#This Row],[Hours Type:]],'Employee Info'!$C$2:$E$2,0)),"")</f>
        <v/>
      </c>
      <c r="K1375" s="19" t="str">
        <f>IFERROR(INDEX('Employee Info'!$C$3:$J$200,MATCH(Data6[[#This Row],[Name:]],'Employee Info'!$B$3:$B$200,0),MATCH(Data6[[#Headers],[Truck]],'Employee Info'!$C$2:$J$2,0)),"")</f>
        <v/>
      </c>
      <c r="L1375" s="19" t="str">
        <f>IFERROR(INDEX('Employee Info'!$C$3:$J$200,MATCH(Data6[[#This Row],[Name:]],'Employee Info'!$B$3:$B$200,0),MATCH(Data6[[#Headers],[Phone]],'Employee Info'!$C$2:$J$2,0)),"")</f>
        <v/>
      </c>
      <c r="M1375" s="19" t="str">
        <f>IFERROR(INDEX('Employee Info'!$C$3:$J$200,MATCH(Data6[[#This Row],[Name:]],'Employee Info'!$B$3:$B$200,0),MATCH(Data6[[#Headers],[Tech]],'Employee Info'!$C$2:$J$2,0)),"")</f>
        <v/>
      </c>
      <c r="N1375" s="19" t="str">
        <f>IFERROR(INDEX('Employee Info'!$C$3:$J$200,MATCH(Data6[[#This Row],[Name:]],'Employee Info'!$B$3:$B$200,0),MATCH(Data6[[#Headers],[Other]],'Employee Info'!$C$2:$J$2,0)),"")</f>
        <v/>
      </c>
      <c r="O1375" s="19">
        <f>IFERROR((Data6[[#This Row],[Hours:]]*SUM(Data6[[#This Row],[Rate]:[Other]])),"")</f>
        <v>0</v>
      </c>
      <c r="P1375" s="7" t="str">
        <f>IF(Data6[[#This Row],[WO'#:]]="","Riley #","WO#")</f>
        <v>Riley #</v>
      </c>
      <c r="Q1375" s="7">
        <f>IFERROR(WEEKNUM(Data6[[#This Row],[Date:]]),"")</f>
        <v>30</v>
      </c>
      <c r="R1375" s="6">
        <f t="shared" si="63"/>
        <v>45494</v>
      </c>
      <c r="S1375" s="6">
        <f>Data6[[#This Row],[Week Start]]+7</f>
        <v>45501</v>
      </c>
      <c r="T1375" s="7" t="str">
        <f t="shared" si="64"/>
        <v>7/21/2024 - 7/28/2024</v>
      </c>
      <c r="U1375" s="7" t="str">
        <f t="shared" si="65"/>
        <v>Time Card</v>
      </c>
      <c r="V1375" s="8" t="str">
        <f>RIGHT(TEXT(Data6[[#This Row],[Date:]],"mmddyyyy"),4)</f>
        <v>2024</v>
      </c>
      <c r="W1375" s="8" t="str">
        <f>MID(TEXT(Data6[[#This Row],[Date:]],"mmddyyyy"),3,2)</f>
        <v>23</v>
      </c>
      <c r="X1375" s="8" t="str">
        <f>LEFT(TEXT(Data6[[#This Row],[Date:]],"mmddyyyy"),2)</f>
        <v>07</v>
      </c>
      <c r="Y1375" s="6">
        <f>DATE(Data6[[#This Row],[Year]],Data6[[#This Row],[Month]],Data6[[#This Row],[Day]])</f>
        <v>45496</v>
      </c>
    </row>
    <row r="1376" spans="1:25">
      <c r="A1376" s="5">
        <v>45497.582844907411</v>
      </c>
      <c r="B1376" s="7" t="s">
        <v>35</v>
      </c>
      <c r="C1376" s="6" t="s">
        <v>1919</v>
      </c>
      <c r="D1376" s="7" t="s">
        <v>648</v>
      </c>
      <c r="E1376" s="8">
        <v>8</v>
      </c>
      <c r="F1376" s="7" t="s">
        <v>68</v>
      </c>
      <c r="G1376" s="7" t="s">
        <v>117</v>
      </c>
      <c r="H1376" s="7" t="s">
        <v>649</v>
      </c>
      <c r="I1376" s="7" t="s">
        <v>44</v>
      </c>
      <c r="J1376" s="19" t="str">
        <f>IFERROR(INDEX('Employee Info'!$C$3:$E$200,MATCH(Data6[[#This Row],[Name:]],'Employee Info'!$B$3:$B$200,0),MATCH(Data6[[#This Row],[Hours Type:]],'Employee Info'!$C$2:$E$2,0)),"")</f>
        <v/>
      </c>
      <c r="K1376" s="19" t="str">
        <f>IFERROR(INDEX('Employee Info'!$C$3:$J$200,MATCH(Data6[[#This Row],[Name:]],'Employee Info'!$B$3:$B$200,0),MATCH(Data6[[#Headers],[Truck]],'Employee Info'!$C$2:$J$2,0)),"")</f>
        <v/>
      </c>
      <c r="L1376" s="19" t="str">
        <f>IFERROR(INDEX('Employee Info'!$C$3:$J$200,MATCH(Data6[[#This Row],[Name:]],'Employee Info'!$B$3:$B$200,0),MATCH(Data6[[#Headers],[Phone]],'Employee Info'!$C$2:$J$2,0)),"")</f>
        <v/>
      </c>
      <c r="M1376" s="19" t="str">
        <f>IFERROR(INDEX('Employee Info'!$C$3:$J$200,MATCH(Data6[[#This Row],[Name:]],'Employee Info'!$B$3:$B$200,0),MATCH(Data6[[#Headers],[Tech]],'Employee Info'!$C$2:$J$2,0)),"")</f>
        <v/>
      </c>
      <c r="N1376" s="19" t="str">
        <f>IFERROR(INDEX('Employee Info'!$C$3:$J$200,MATCH(Data6[[#This Row],[Name:]],'Employee Info'!$B$3:$B$200,0),MATCH(Data6[[#Headers],[Other]],'Employee Info'!$C$2:$J$2,0)),"")</f>
        <v/>
      </c>
      <c r="O1376" s="19">
        <f>IFERROR((Data6[[#This Row],[Hours:]]*SUM(Data6[[#This Row],[Rate]:[Other]])),"")</f>
        <v>0</v>
      </c>
      <c r="P1376" s="7" t="str">
        <f>IF(Data6[[#This Row],[WO'#:]]="","Riley #","WO#")</f>
        <v>Riley #</v>
      </c>
      <c r="Q1376" s="7">
        <f>IFERROR(WEEKNUM(Data6[[#This Row],[Date:]]),"")</f>
        <v>30</v>
      </c>
      <c r="R1376" s="6">
        <f t="shared" si="63"/>
        <v>45494</v>
      </c>
      <c r="S1376" s="6">
        <f>Data6[[#This Row],[Week Start]]+7</f>
        <v>45501</v>
      </c>
      <c r="T1376" s="7" t="str">
        <f t="shared" si="64"/>
        <v>7/21/2024 - 7/28/2024</v>
      </c>
      <c r="U1376" s="7" t="str">
        <f t="shared" si="65"/>
        <v>Time Card</v>
      </c>
      <c r="V1376" s="8" t="str">
        <f>RIGHT(TEXT(Data6[[#This Row],[Date:]],"mmddyyyy"),4)</f>
        <v>2024</v>
      </c>
      <c r="W1376" s="8" t="str">
        <f>MID(TEXT(Data6[[#This Row],[Date:]],"mmddyyyy"),3,2)</f>
        <v>23</v>
      </c>
      <c r="X1376" s="8" t="str">
        <f>LEFT(TEXT(Data6[[#This Row],[Date:]],"mmddyyyy"),2)</f>
        <v>07</v>
      </c>
      <c r="Y1376" s="6">
        <f>DATE(Data6[[#This Row],[Year]],Data6[[#This Row],[Month]],Data6[[#This Row],[Day]])</f>
        <v>45496</v>
      </c>
    </row>
    <row r="1377" spans="1:25">
      <c r="A1377" s="5">
        <v>45499.543016782409</v>
      </c>
      <c r="B1377" s="7" t="s">
        <v>66</v>
      </c>
      <c r="C1377" s="6" t="s">
        <v>1919</v>
      </c>
      <c r="D1377" s="7" t="s">
        <v>1934</v>
      </c>
      <c r="E1377" s="8">
        <v>1</v>
      </c>
      <c r="F1377" s="7" t="s">
        <v>68</v>
      </c>
      <c r="G1377" s="7" t="s">
        <v>68</v>
      </c>
      <c r="H1377" s="7" t="s">
        <v>912</v>
      </c>
      <c r="I1377" s="7" t="s">
        <v>44</v>
      </c>
      <c r="J1377" s="19" t="str">
        <f>IFERROR(INDEX('Employee Info'!$C$3:$E$200,MATCH(Data6[[#This Row],[Name:]],'Employee Info'!$B$3:$B$200,0),MATCH(Data6[[#This Row],[Hours Type:]],'Employee Info'!$C$2:$E$2,0)),"")</f>
        <v/>
      </c>
      <c r="K1377" s="19" t="str">
        <f>IFERROR(INDEX('Employee Info'!$C$3:$J$200,MATCH(Data6[[#This Row],[Name:]],'Employee Info'!$B$3:$B$200,0),MATCH(Data6[[#Headers],[Truck]],'Employee Info'!$C$2:$J$2,0)),"")</f>
        <v/>
      </c>
      <c r="L1377" s="19" t="str">
        <f>IFERROR(INDEX('Employee Info'!$C$3:$J$200,MATCH(Data6[[#This Row],[Name:]],'Employee Info'!$B$3:$B$200,0),MATCH(Data6[[#Headers],[Phone]],'Employee Info'!$C$2:$J$2,0)),"")</f>
        <v/>
      </c>
      <c r="M1377" s="19" t="str">
        <f>IFERROR(INDEX('Employee Info'!$C$3:$J$200,MATCH(Data6[[#This Row],[Name:]],'Employee Info'!$B$3:$B$200,0),MATCH(Data6[[#Headers],[Tech]],'Employee Info'!$C$2:$J$2,0)),"")</f>
        <v/>
      </c>
      <c r="N1377" s="19" t="str">
        <f>IFERROR(INDEX('Employee Info'!$C$3:$J$200,MATCH(Data6[[#This Row],[Name:]],'Employee Info'!$B$3:$B$200,0),MATCH(Data6[[#Headers],[Other]],'Employee Info'!$C$2:$J$2,0)),"")</f>
        <v/>
      </c>
      <c r="O1377" s="19">
        <f>IFERROR((Data6[[#This Row],[Hours:]]*SUM(Data6[[#This Row],[Rate]:[Other]])),"")</f>
        <v>0</v>
      </c>
      <c r="P1377" s="7" t="str">
        <f>IF(Data6[[#This Row],[WO'#:]]="","Riley #","WO#")</f>
        <v>Riley #</v>
      </c>
      <c r="Q1377" s="7">
        <f>IFERROR(WEEKNUM(Data6[[#This Row],[Date:]]),"")</f>
        <v>30</v>
      </c>
      <c r="R1377" s="6">
        <f t="shared" si="63"/>
        <v>45494</v>
      </c>
      <c r="S1377" s="6">
        <f>Data6[[#This Row],[Week Start]]+7</f>
        <v>45501</v>
      </c>
      <c r="T1377" s="7" t="str">
        <f t="shared" si="64"/>
        <v>7/21/2024 - 7/28/2024</v>
      </c>
      <c r="U1377" s="7" t="str">
        <f t="shared" si="65"/>
        <v>Time Card</v>
      </c>
      <c r="V1377" s="8" t="str">
        <f>RIGHT(TEXT(Data6[[#This Row],[Date:]],"mmddyyyy"),4)</f>
        <v>2024</v>
      </c>
      <c r="W1377" s="8" t="str">
        <f>MID(TEXT(Data6[[#This Row],[Date:]],"mmddyyyy"),3,2)</f>
        <v>23</v>
      </c>
      <c r="X1377" s="8" t="str">
        <f>LEFT(TEXT(Data6[[#This Row],[Date:]],"mmddyyyy"),2)</f>
        <v>07</v>
      </c>
      <c r="Y1377" s="6">
        <f>DATE(Data6[[#This Row],[Year]],Data6[[#This Row],[Month]],Data6[[#This Row],[Day]])</f>
        <v>45496</v>
      </c>
    </row>
    <row r="1378" spans="1:25">
      <c r="A1378" s="5">
        <v>45499.550000925927</v>
      </c>
      <c r="B1378" s="7" t="s">
        <v>66</v>
      </c>
      <c r="C1378" s="6" t="s">
        <v>1921</v>
      </c>
      <c r="D1378" s="7" t="s">
        <v>1939</v>
      </c>
      <c r="E1378" s="8">
        <v>1</v>
      </c>
      <c r="F1378" s="7">
        <v>20028</v>
      </c>
      <c r="G1378" s="7" t="s">
        <v>68</v>
      </c>
      <c r="H1378" s="7" t="s">
        <v>756</v>
      </c>
      <c r="I1378" s="7" t="s">
        <v>45</v>
      </c>
      <c r="J1378" s="19" t="str">
        <f>IFERROR(INDEX('Employee Info'!$C$3:$E$200,MATCH(Data6[[#This Row],[Name:]],'Employee Info'!$B$3:$B$200,0),MATCH(Data6[[#This Row],[Hours Type:]],'Employee Info'!$C$2:$E$2,0)),"")</f>
        <v/>
      </c>
      <c r="K1378" s="19" t="str">
        <f>IFERROR(INDEX('Employee Info'!$C$3:$J$200,MATCH(Data6[[#This Row],[Name:]],'Employee Info'!$B$3:$B$200,0),MATCH(Data6[[#Headers],[Truck]],'Employee Info'!$C$2:$J$2,0)),"")</f>
        <v/>
      </c>
      <c r="L1378" s="19" t="str">
        <f>IFERROR(INDEX('Employee Info'!$C$3:$J$200,MATCH(Data6[[#This Row],[Name:]],'Employee Info'!$B$3:$B$200,0),MATCH(Data6[[#Headers],[Phone]],'Employee Info'!$C$2:$J$2,0)),"")</f>
        <v/>
      </c>
      <c r="M1378" s="19" t="str">
        <f>IFERROR(INDEX('Employee Info'!$C$3:$J$200,MATCH(Data6[[#This Row],[Name:]],'Employee Info'!$B$3:$B$200,0),MATCH(Data6[[#Headers],[Tech]],'Employee Info'!$C$2:$J$2,0)),"")</f>
        <v/>
      </c>
      <c r="N1378" s="19" t="str">
        <f>IFERROR(INDEX('Employee Info'!$C$3:$J$200,MATCH(Data6[[#This Row],[Name:]],'Employee Info'!$B$3:$B$200,0),MATCH(Data6[[#Headers],[Other]],'Employee Info'!$C$2:$J$2,0)),"")</f>
        <v/>
      </c>
      <c r="O1378" s="19">
        <f>IFERROR((Data6[[#This Row],[Hours:]]*SUM(Data6[[#This Row],[Rate]:[Other]])),"")</f>
        <v>0</v>
      </c>
      <c r="P1378" s="7" t="str">
        <f>IF(Data6[[#This Row],[WO'#:]]="","Riley #","WO#")</f>
        <v>WO#</v>
      </c>
      <c r="Q1378" s="7">
        <f>IFERROR(WEEKNUM(Data6[[#This Row],[Date:]]),"")</f>
        <v>30</v>
      </c>
      <c r="R1378" s="6">
        <f t="shared" si="63"/>
        <v>45494</v>
      </c>
      <c r="S1378" s="6">
        <f>Data6[[#This Row],[Week Start]]+7</f>
        <v>45501</v>
      </c>
      <c r="T1378" s="7" t="str">
        <f t="shared" si="64"/>
        <v>7/21/2024 - 7/28/2024</v>
      </c>
      <c r="U1378" s="7" t="str">
        <f t="shared" si="65"/>
        <v>Time Card</v>
      </c>
      <c r="V1378" s="8" t="str">
        <f>RIGHT(TEXT(Data6[[#This Row],[Date:]],"mmddyyyy"),4)</f>
        <v>2024</v>
      </c>
      <c r="W1378" s="8" t="str">
        <f>MID(TEXT(Data6[[#This Row],[Date:]],"mmddyyyy"),3,2)</f>
        <v>24</v>
      </c>
      <c r="X1378" s="8" t="str">
        <f>LEFT(TEXT(Data6[[#This Row],[Date:]],"mmddyyyy"),2)</f>
        <v>07</v>
      </c>
      <c r="Y1378" s="6">
        <f>DATE(Data6[[#This Row],[Year]],Data6[[#This Row],[Month]],Data6[[#This Row],[Day]])</f>
        <v>45497</v>
      </c>
    </row>
    <row r="1379" spans="1:25">
      <c r="A1379" s="5">
        <v>45499.547470138888</v>
      </c>
      <c r="B1379" s="7" t="s">
        <v>66</v>
      </c>
      <c r="C1379" s="6" t="s">
        <v>1921</v>
      </c>
      <c r="D1379" s="7" t="s">
        <v>1936</v>
      </c>
      <c r="E1379" s="8">
        <v>2.5</v>
      </c>
      <c r="F1379" s="7">
        <v>6984733</v>
      </c>
      <c r="G1379" s="7" t="s">
        <v>68</v>
      </c>
      <c r="H1379" s="7" t="s">
        <v>756</v>
      </c>
      <c r="I1379" s="7" t="s">
        <v>44</v>
      </c>
      <c r="J1379" s="19" t="str">
        <f>IFERROR(INDEX('Employee Info'!$C$3:$E$200,MATCH(Data6[[#This Row],[Name:]],'Employee Info'!$B$3:$B$200,0),MATCH(Data6[[#This Row],[Hours Type:]],'Employee Info'!$C$2:$E$2,0)),"")</f>
        <v/>
      </c>
      <c r="K1379" s="19" t="str">
        <f>IFERROR(INDEX('Employee Info'!$C$3:$J$200,MATCH(Data6[[#This Row],[Name:]],'Employee Info'!$B$3:$B$200,0),MATCH(Data6[[#Headers],[Truck]],'Employee Info'!$C$2:$J$2,0)),"")</f>
        <v/>
      </c>
      <c r="L1379" s="19" t="str">
        <f>IFERROR(INDEX('Employee Info'!$C$3:$J$200,MATCH(Data6[[#This Row],[Name:]],'Employee Info'!$B$3:$B$200,0),MATCH(Data6[[#Headers],[Phone]],'Employee Info'!$C$2:$J$2,0)),"")</f>
        <v/>
      </c>
      <c r="M1379" s="19" t="str">
        <f>IFERROR(INDEX('Employee Info'!$C$3:$J$200,MATCH(Data6[[#This Row],[Name:]],'Employee Info'!$B$3:$B$200,0),MATCH(Data6[[#Headers],[Tech]],'Employee Info'!$C$2:$J$2,0)),"")</f>
        <v/>
      </c>
      <c r="N1379" s="19" t="str">
        <f>IFERROR(INDEX('Employee Info'!$C$3:$J$200,MATCH(Data6[[#This Row],[Name:]],'Employee Info'!$B$3:$B$200,0),MATCH(Data6[[#Headers],[Other]],'Employee Info'!$C$2:$J$2,0)),"")</f>
        <v/>
      </c>
      <c r="O1379" s="19">
        <f>IFERROR((Data6[[#This Row],[Hours:]]*SUM(Data6[[#This Row],[Rate]:[Other]])),"")</f>
        <v>0</v>
      </c>
      <c r="P1379" s="7" t="str">
        <f>IF(Data6[[#This Row],[WO'#:]]="","Riley #","WO#")</f>
        <v>WO#</v>
      </c>
      <c r="Q1379" s="7">
        <f>IFERROR(WEEKNUM(Data6[[#This Row],[Date:]]),"")</f>
        <v>30</v>
      </c>
      <c r="R1379" s="6">
        <f t="shared" si="63"/>
        <v>45494</v>
      </c>
      <c r="S1379" s="6">
        <f>Data6[[#This Row],[Week Start]]+7</f>
        <v>45501</v>
      </c>
      <c r="T1379" s="7" t="str">
        <f t="shared" si="64"/>
        <v>7/21/2024 - 7/28/2024</v>
      </c>
      <c r="U1379" s="7" t="str">
        <f t="shared" si="65"/>
        <v>Time Card</v>
      </c>
      <c r="V1379" s="8" t="str">
        <f>RIGHT(TEXT(Data6[[#This Row],[Date:]],"mmddyyyy"),4)</f>
        <v>2024</v>
      </c>
      <c r="W1379" s="8" t="str">
        <f>MID(TEXT(Data6[[#This Row],[Date:]],"mmddyyyy"),3,2)</f>
        <v>24</v>
      </c>
      <c r="X1379" s="8" t="str">
        <f>LEFT(TEXT(Data6[[#This Row],[Date:]],"mmddyyyy"),2)</f>
        <v>07</v>
      </c>
      <c r="Y1379" s="6">
        <f>DATE(Data6[[#This Row],[Year]],Data6[[#This Row],[Month]],Data6[[#This Row],[Day]])</f>
        <v>45497</v>
      </c>
    </row>
    <row r="1380" spans="1:25">
      <c r="A1380" s="5">
        <v>45517.491079398147</v>
      </c>
      <c r="B1380" s="7" t="s">
        <v>76</v>
      </c>
      <c r="C1380" s="6" t="s">
        <v>1921</v>
      </c>
      <c r="D1380" s="7" t="s">
        <v>156</v>
      </c>
      <c r="E1380" s="8">
        <v>1</v>
      </c>
      <c r="F1380" s="7">
        <v>6984733</v>
      </c>
      <c r="G1380" s="7" t="s">
        <v>68</v>
      </c>
      <c r="H1380" s="7" t="s">
        <v>756</v>
      </c>
      <c r="I1380" s="7" t="s">
        <v>44</v>
      </c>
      <c r="J1380" s="19" t="str">
        <f>IFERROR(INDEX('Employee Info'!$C$3:$E$200,MATCH(Data6[[#This Row],[Name:]],'Employee Info'!$B$3:$B$200,0),MATCH(Data6[[#This Row],[Hours Type:]],'Employee Info'!$C$2:$E$2,0)),"")</f>
        <v/>
      </c>
      <c r="K1380" s="19" t="str">
        <f>IFERROR(INDEX('Employee Info'!$C$3:$J$200,MATCH(Data6[[#This Row],[Name:]],'Employee Info'!$B$3:$B$200,0),MATCH(Data6[[#Headers],[Truck]],'Employee Info'!$C$2:$J$2,0)),"")</f>
        <v/>
      </c>
      <c r="L1380" s="19" t="str">
        <f>IFERROR(INDEX('Employee Info'!$C$3:$J$200,MATCH(Data6[[#This Row],[Name:]],'Employee Info'!$B$3:$B$200,0),MATCH(Data6[[#Headers],[Phone]],'Employee Info'!$C$2:$J$2,0)),"")</f>
        <v/>
      </c>
      <c r="M1380" s="19" t="str">
        <f>IFERROR(INDEX('Employee Info'!$C$3:$J$200,MATCH(Data6[[#This Row],[Name:]],'Employee Info'!$B$3:$B$200,0),MATCH(Data6[[#Headers],[Tech]],'Employee Info'!$C$2:$J$2,0)),"")</f>
        <v/>
      </c>
      <c r="N1380" s="19" t="str">
        <f>IFERROR(INDEX('Employee Info'!$C$3:$J$200,MATCH(Data6[[#This Row],[Name:]],'Employee Info'!$B$3:$B$200,0),MATCH(Data6[[#Headers],[Other]],'Employee Info'!$C$2:$J$2,0)),"")</f>
        <v/>
      </c>
      <c r="O1380" s="19">
        <f>IFERROR((Data6[[#This Row],[Hours:]]*SUM(Data6[[#This Row],[Rate]:[Other]])),"")</f>
        <v>0</v>
      </c>
      <c r="P1380" s="7" t="str">
        <f>IF(Data6[[#This Row],[WO'#:]]="","Riley #","WO#")</f>
        <v>WO#</v>
      </c>
      <c r="Q1380" s="7">
        <f>IFERROR(WEEKNUM(Data6[[#This Row],[Date:]]),"")</f>
        <v>30</v>
      </c>
      <c r="R1380" s="6">
        <f t="shared" si="63"/>
        <v>45494</v>
      </c>
      <c r="S1380" s="6">
        <f>Data6[[#This Row],[Week Start]]+7</f>
        <v>45501</v>
      </c>
      <c r="T1380" s="7" t="str">
        <f t="shared" si="64"/>
        <v>7/21/2024 - 7/28/2024</v>
      </c>
      <c r="U1380" s="7" t="str">
        <f t="shared" si="65"/>
        <v>Time Card</v>
      </c>
      <c r="V1380" s="8" t="str">
        <f>RIGHT(TEXT(Data6[[#This Row],[Date:]],"mmddyyyy"),4)</f>
        <v>2024</v>
      </c>
      <c r="W1380" s="8" t="str">
        <f>MID(TEXT(Data6[[#This Row],[Date:]],"mmddyyyy"),3,2)</f>
        <v>24</v>
      </c>
      <c r="X1380" s="8" t="str">
        <f>LEFT(TEXT(Data6[[#This Row],[Date:]],"mmddyyyy"),2)</f>
        <v>07</v>
      </c>
      <c r="Y1380" s="6">
        <f>DATE(Data6[[#This Row],[Year]],Data6[[#This Row],[Month]],Data6[[#This Row],[Day]])</f>
        <v>45497</v>
      </c>
    </row>
    <row r="1381" spans="1:25">
      <c r="A1381" s="5">
        <v>45499.54193738426</v>
      </c>
      <c r="B1381" s="7" t="s">
        <v>66</v>
      </c>
      <c r="C1381" s="6" t="s">
        <v>1921</v>
      </c>
      <c r="D1381" s="7" t="s">
        <v>1933</v>
      </c>
      <c r="E1381" s="8">
        <v>1</v>
      </c>
      <c r="F1381" s="7">
        <v>7128629</v>
      </c>
      <c r="G1381" s="7" t="s">
        <v>68</v>
      </c>
      <c r="H1381" s="7" t="s">
        <v>756</v>
      </c>
      <c r="I1381" s="7" t="s">
        <v>44</v>
      </c>
      <c r="J1381" s="19" t="str">
        <f>IFERROR(INDEX('Employee Info'!$C$3:$E$200,MATCH(Data6[[#This Row],[Name:]],'Employee Info'!$B$3:$B$200,0),MATCH(Data6[[#This Row],[Hours Type:]],'Employee Info'!$C$2:$E$2,0)),"")</f>
        <v/>
      </c>
      <c r="K1381" s="19" t="str">
        <f>IFERROR(INDEX('Employee Info'!$C$3:$J$200,MATCH(Data6[[#This Row],[Name:]],'Employee Info'!$B$3:$B$200,0),MATCH(Data6[[#Headers],[Truck]],'Employee Info'!$C$2:$J$2,0)),"")</f>
        <v/>
      </c>
      <c r="L1381" s="19" t="str">
        <f>IFERROR(INDEX('Employee Info'!$C$3:$J$200,MATCH(Data6[[#This Row],[Name:]],'Employee Info'!$B$3:$B$200,0),MATCH(Data6[[#Headers],[Phone]],'Employee Info'!$C$2:$J$2,0)),"")</f>
        <v/>
      </c>
      <c r="M1381" s="19" t="str">
        <f>IFERROR(INDEX('Employee Info'!$C$3:$J$200,MATCH(Data6[[#This Row],[Name:]],'Employee Info'!$B$3:$B$200,0),MATCH(Data6[[#Headers],[Tech]],'Employee Info'!$C$2:$J$2,0)),"")</f>
        <v/>
      </c>
      <c r="N1381" s="19" t="str">
        <f>IFERROR(INDEX('Employee Info'!$C$3:$J$200,MATCH(Data6[[#This Row],[Name:]],'Employee Info'!$B$3:$B$200,0),MATCH(Data6[[#Headers],[Other]],'Employee Info'!$C$2:$J$2,0)),"")</f>
        <v/>
      </c>
      <c r="O1381" s="19">
        <f>IFERROR((Data6[[#This Row],[Hours:]]*SUM(Data6[[#This Row],[Rate]:[Other]])),"")</f>
        <v>0</v>
      </c>
      <c r="P1381" s="7" t="str">
        <f>IF(Data6[[#This Row],[WO'#:]]="","Riley #","WO#")</f>
        <v>WO#</v>
      </c>
      <c r="Q1381" s="7">
        <f>IFERROR(WEEKNUM(Data6[[#This Row],[Date:]]),"")</f>
        <v>30</v>
      </c>
      <c r="R1381" s="6">
        <f t="shared" si="63"/>
        <v>45494</v>
      </c>
      <c r="S1381" s="6">
        <f>Data6[[#This Row],[Week Start]]+7</f>
        <v>45501</v>
      </c>
      <c r="T1381" s="7" t="str">
        <f t="shared" si="64"/>
        <v>7/21/2024 - 7/28/2024</v>
      </c>
      <c r="U1381" s="7" t="str">
        <f t="shared" si="65"/>
        <v>Time Card</v>
      </c>
      <c r="V1381" s="8" t="str">
        <f>RIGHT(TEXT(Data6[[#This Row],[Date:]],"mmddyyyy"),4)</f>
        <v>2024</v>
      </c>
      <c r="W1381" s="8" t="str">
        <f>MID(TEXT(Data6[[#This Row],[Date:]],"mmddyyyy"),3,2)</f>
        <v>24</v>
      </c>
      <c r="X1381" s="8" t="str">
        <f>LEFT(TEXT(Data6[[#This Row],[Date:]],"mmddyyyy"),2)</f>
        <v>07</v>
      </c>
      <c r="Y1381" s="6">
        <f>DATE(Data6[[#This Row],[Year]],Data6[[#This Row],[Month]],Data6[[#This Row],[Day]])</f>
        <v>45497</v>
      </c>
    </row>
    <row r="1382" spans="1:25">
      <c r="A1382" s="5">
        <v>45499.539060416668</v>
      </c>
      <c r="B1382" s="7" t="s">
        <v>66</v>
      </c>
      <c r="C1382" s="6" t="s">
        <v>1921</v>
      </c>
      <c r="D1382" s="7" t="s">
        <v>1931</v>
      </c>
      <c r="E1382" s="8">
        <v>1</v>
      </c>
      <c r="F1382" s="7">
        <v>7129401</v>
      </c>
      <c r="G1382" s="7" t="s">
        <v>68</v>
      </c>
      <c r="H1382" s="7" t="s">
        <v>756</v>
      </c>
      <c r="I1382" s="7" t="s">
        <v>44</v>
      </c>
      <c r="J1382" s="19" t="str">
        <f>IFERROR(INDEX('Employee Info'!$C$3:$E$200,MATCH(Data6[[#This Row],[Name:]],'Employee Info'!$B$3:$B$200,0),MATCH(Data6[[#This Row],[Hours Type:]],'Employee Info'!$C$2:$E$2,0)),"")</f>
        <v/>
      </c>
      <c r="K1382" s="19" t="str">
        <f>IFERROR(INDEX('Employee Info'!$C$3:$J$200,MATCH(Data6[[#This Row],[Name:]],'Employee Info'!$B$3:$B$200,0),MATCH(Data6[[#Headers],[Truck]],'Employee Info'!$C$2:$J$2,0)),"")</f>
        <v/>
      </c>
      <c r="L1382" s="19" t="str">
        <f>IFERROR(INDEX('Employee Info'!$C$3:$J$200,MATCH(Data6[[#This Row],[Name:]],'Employee Info'!$B$3:$B$200,0),MATCH(Data6[[#Headers],[Phone]],'Employee Info'!$C$2:$J$2,0)),"")</f>
        <v/>
      </c>
      <c r="M1382" s="19" t="str">
        <f>IFERROR(INDEX('Employee Info'!$C$3:$J$200,MATCH(Data6[[#This Row],[Name:]],'Employee Info'!$B$3:$B$200,0),MATCH(Data6[[#Headers],[Tech]],'Employee Info'!$C$2:$J$2,0)),"")</f>
        <v/>
      </c>
      <c r="N1382" s="19" t="str">
        <f>IFERROR(INDEX('Employee Info'!$C$3:$J$200,MATCH(Data6[[#This Row],[Name:]],'Employee Info'!$B$3:$B$200,0),MATCH(Data6[[#Headers],[Other]],'Employee Info'!$C$2:$J$2,0)),"")</f>
        <v/>
      </c>
      <c r="O1382" s="19">
        <f>IFERROR((Data6[[#This Row],[Hours:]]*SUM(Data6[[#This Row],[Rate]:[Other]])),"")</f>
        <v>0</v>
      </c>
      <c r="P1382" s="7" t="str">
        <f>IF(Data6[[#This Row],[WO'#:]]="","Riley #","WO#")</f>
        <v>WO#</v>
      </c>
      <c r="Q1382" s="7">
        <f>IFERROR(WEEKNUM(Data6[[#This Row],[Date:]]),"")</f>
        <v>30</v>
      </c>
      <c r="R1382" s="6">
        <f t="shared" si="63"/>
        <v>45494</v>
      </c>
      <c r="S1382" s="6">
        <f>Data6[[#This Row],[Week Start]]+7</f>
        <v>45501</v>
      </c>
      <c r="T1382" s="7" t="str">
        <f t="shared" si="64"/>
        <v>7/21/2024 - 7/28/2024</v>
      </c>
      <c r="U1382" s="7" t="str">
        <f t="shared" si="65"/>
        <v>Time Card</v>
      </c>
      <c r="V1382" s="8" t="str">
        <f>RIGHT(TEXT(Data6[[#This Row],[Date:]],"mmddyyyy"),4)</f>
        <v>2024</v>
      </c>
      <c r="W1382" s="8" t="str">
        <f>MID(TEXT(Data6[[#This Row],[Date:]],"mmddyyyy"),3,2)</f>
        <v>24</v>
      </c>
      <c r="X1382" s="8" t="str">
        <f>LEFT(TEXT(Data6[[#This Row],[Date:]],"mmddyyyy"),2)</f>
        <v>07</v>
      </c>
      <c r="Y1382" s="6">
        <f>DATE(Data6[[#This Row],[Year]],Data6[[#This Row],[Month]],Data6[[#This Row],[Day]])</f>
        <v>45497</v>
      </c>
    </row>
    <row r="1383" spans="1:25">
      <c r="A1383" s="5">
        <v>45497.529190856483</v>
      </c>
      <c r="B1383" s="7" t="s">
        <v>31</v>
      </c>
      <c r="C1383" s="6" t="s">
        <v>1921</v>
      </c>
      <c r="D1383" s="7" t="s">
        <v>1922</v>
      </c>
      <c r="E1383" s="8">
        <v>8</v>
      </c>
      <c r="F1383" s="7">
        <v>7130988</v>
      </c>
      <c r="G1383" s="7" t="s">
        <v>117</v>
      </c>
      <c r="H1383" s="7" t="s">
        <v>756</v>
      </c>
      <c r="I1383" s="7" t="s">
        <v>44</v>
      </c>
      <c r="J1383" s="19" t="str">
        <f>IFERROR(INDEX('Employee Info'!$C$3:$E$200,MATCH(Data6[[#This Row],[Name:]],'Employee Info'!$B$3:$B$200,0),MATCH(Data6[[#This Row],[Hours Type:]],'Employee Info'!$C$2:$E$2,0)),"")</f>
        <v/>
      </c>
      <c r="K1383" s="19" t="str">
        <f>IFERROR(INDEX('Employee Info'!$C$3:$J$200,MATCH(Data6[[#This Row],[Name:]],'Employee Info'!$B$3:$B$200,0),MATCH(Data6[[#Headers],[Truck]],'Employee Info'!$C$2:$J$2,0)),"")</f>
        <v/>
      </c>
      <c r="L1383" s="19" t="str">
        <f>IFERROR(INDEX('Employee Info'!$C$3:$J$200,MATCH(Data6[[#This Row],[Name:]],'Employee Info'!$B$3:$B$200,0),MATCH(Data6[[#Headers],[Phone]],'Employee Info'!$C$2:$J$2,0)),"")</f>
        <v/>
      </c>
      <c r="M1383" s="19" t="str">
        <f>IFERROR(INDEX('Employee Info'!$C$3:$J$200,MATCH(Data6[[#This Row],[Name:]],'Employee Info'!$B$3:$B$200,0),MATCH(Data6[[#Headers],[Tech]],'Employee Info'!$C$2:$J$2,0)),"")</f>
        <v/>
      </c>
      <c r="N1383" s="19" t="str">
        <f>IFERROR(INDEX('Employee Info'!$C$3:$J$200,MATCH(Data6[[#This Row],[Name:]],'Employee Info'!$B$3:$B$200,0),MATCH(Data6[[#Headers],[Other]],'Employee Info'!$C$2:$J$2,0)),"")</f>
        <v/>
      </c>
      <c r="O1383" s="19">
        <f>IFERROR((Data6[[#This Row],[Hours:]]*SUM(Data6[[#This Row],[Rate]:[Other]])),"")</f>
        <v>0</v>
      </c>
      <c r="P1383" s="7" t="str">
        <f>IF(Data6[[#This Row],[WO'#:]]="","Riley #","WO#")</f>
        <v>WO#</v>
      </c>
      <c r="Q1383" s="7">
        <f>IFERROR(WEEKNUM(Data6[[#This Row],[Date:]]),"")</f>
        <v>30</v>
      </c>
      <c r="R1383" s="6">
        <f t="shared" si="63"/>
        <v>45494</v>
      </c>
      <c r="S1383" s="6">
        <f>Data6[[#This Row],[Week Start]]+7</f>
        <v>45501</v>
      </c>
      <c r="T1383" s="7" t="str">
        <f t="shared" si="64"/>
        <v>7/21/2024 - 7/28/2024</v>
      </c>
      <c r="U1383" s="7" t="str">
        <f t="shared" si="65"/>
        <v>Time Card</v>
      </c>
      <c r="V1383" s="8" t="str">
        <f>RIGHT(TEXT(Data6[[#This Row],[Date:]],"mmddyyyy"),4)</f>
        <v>2024</v>
      </c>
      <c r="W1383" s="8" t="str">
        <f>MID(TEXT(Data6[[#This Row],[Date:]],"mmddyyyy"),3,2)</f>
        <v>24</v>
      </c>
      <c r="X1383" s="8" t="str">
        <f>LEFT(TEXT(Data6[[#This Row],[Date:]],"mmddyyyy"),2)</f>
        <v>07</v>
      </c>
      <c r="Y1383" s="6">
        <f>DATE(Data6[[#This Row],[Year]],Data6[[#This Row],[Month]],Data6[[#This Row],[Day]])</f>
        <v>45497</v>
      </c>
    </row>
    <row r="1384" spans="1:25">
      <c r="A1384" s="5">
        <v>45497.529351736113</v>
      </c>
      <c r="B1384" s="7" t="s">
        <v>342</v>
      </c>
      <c r="C1384" s="6" t="s">
        <v>1921</v>
      </c>
      <c r="D1384" s="7" t="s">
        <v>1922</v>
      </c>
      <c r="E1384" s="8">
        <v>8</v>
      </c>
      <c r="F1384" s="7">
        <v>7130988</v>
      </c>
      <c r="G1384" s="7" t="s">
        <v>117</v>
      </c>
      <c r="H1384" s="7" t="s">
        <v>756</v>
      </c>
      <c r="I1384" s="7" t="s">
        <v>44</v>
      </c>
      <c r="J1384" s="19" t="str">
        <f>IFERROR(INDEX('Employee Info'!$C$3:$E$200,MATCH(Data6[[#This Row],[Name:]],'Employee Info'!$B$3:$B$200,0),MATCH(Data6[[#This Row],[Hours Type:]],'Employee Info'!$C$2:$E$2,0)),"")</f>
        <v/>
      </c>
      <c r="K1384" s="19" t="str">
        <f>IFERROR(INDEX('Employee Info'!$C$3:$J$200,MATCH(Data6[[#This Row],[Name:]],'Employee Info'!$B$3:$B$200,0),MATCH(Data6[[#Headers],[Truck]],'Employee Info'!$C$2:$J$2,0)),"")</f>
        <v/>
      </c>
      <c r="L1384" s="19" t="str">
        <f>IFERROR(INDEX('Employee Info'!$C$3:$J$200,MATCH(Data6[[#This Row],[Name:]],'Employee Info'!$B$3:$B$200,0),MATCH(Data6[[#Headers],[Phone]],'Employee Info'!$C$2:$J$2,0)),"")</f>
        <v/>
      </c>
      <c r="M1384" s="19" t="str">
        <f>IFERROR(INDEX('Employee Info'!$C$3:$J$200,MATCH(Data6[[#This Row],[Name:]],'Employee Info'!$B$3:$B$200,0),MATCH(Data6[[#Headers],[Tech]],'Employee Info'!$C$2:$J$2,0)),"")</f>
        <v/>
      </c>
      <c r="N1384" s="19" t="str">
        <f>IFERROR(INDEX('Employee Info'!$C$3:$J$200,MATCH(Data6[[#This Row],[Name:]],'Employee Info'!$B$3:$B$200,0),MATCH(Data6[[#Headers],[Other]],'Employee Info'!$C$2:$J$2,0)),"")</f>
        <v/>
      </c>
      <c r="O1384" s="19">
        <f>IFERROR((Data6[[#This Row],[Hours:]]*SUM(Data6[[#This Row],[Rate]:[Other]])),"")</f>
        <v>0</v>
      </c>
      <c r="P1384" s="7" t="str">
        <f>IF(Data6[[#This Row],[WO'#:]]="","Riley #","WO#")</f>
        <v>WO#</v>
      </c>
      <c r="Q1384" s="7">
        <f>IFERROR(WEEKNUM(Data6[[#This Row],[Date:]]),"")</f>
        <v>30</v>
      </c>
      <c r="R1384" s="6">
        <f t="shared" si="63"/>
        <v>45494</v>
      </c>
      <c r="S1384" s="6">
        <f>Data6[[#This Row],[Week Start]]+7</f>
        <v>45501</v>
      </c>
      <c r="T1384" s="7" t="str">
        <f t="shared" si="64"/>
        <v>7/21/2024 - 7/28/2024</v>
      </c>
      <c r="U1384" s="7" t="str">
        <f t="shared" si="65"/>
        <v>Time Card</v>
      </c>
      <c r="V1384" s="8" t="str">
        <f>RIGHT(TEXT(Data6[[#This Row],[Date:]],"mmddyyyy"),4)</f>
        <v>2024</v>
      </c>
      <c r="W1384" s="8" t="str">
        <f>MID(TEXT(Data6[[#This Row],[Date:]],"mmddyyyy"),3,2)</f>
        <v>24</v>
      </c>
      <c r="X1384" s="8" t="str">
        <f>LEFT(TEXT(Data6[[#This Row],[Date:]],"mmddyyyy"),2)</f>
        <v>07</v>
      </c>
      <c r="Y1384" s="6">
        <f>DATE(Data6[[#This Row],[Year]],Data6[[#This Row],[Month]],Data6[[#This Row],[Day]])</f>
        <v>45497</v>
      </c>
    </row>
    <row r="1385" spans="1:25">
      <c r="A1385" s="5">
        <v>45499.540225925928</v>
      </c>
      <c r="B1385" s="7" t="s">
        <v>66</v>
      </c>
      <c r="C1385" s="6" t="s">
        <v>1921</v>
      </c>
      <c r="D1385" s="7" t="s">
        <v>1932</v>
      </c>
      <c r="E1385" s="8">
        <v>1</v>
      </c>
      <c r="F1385" s="7">
        <v>7130988</v>
      </c>
      <c r="G1385" s="7" t="s">
        <v>68</v>
      </c>
      <c r="H1385" s="7" t="s">
        <v>756</v>
      </c>
      <c r="I1385" s="7" t="s">
        <v>44</v>
      </c>
      <c r="J1385" s="19" t="str">
        <f>IFERROR(INDEX('Employee Info'!$C$3:$E$200,MATCH(Data6[[#This Row],[Name:]],'Employee Info'!$B$3:$B$200,0),MATCH(Data6[[#This Row],[Hours Type:]],'Employee Info'!$C$2:$E$2,0)),"")</f>
        <v/>
      </c>
      <c r="K1385" s="19" t="str">
        <f>IFERROR(INDEX('Employee Info'!$C$3:$J$200,MATCH(Data6[[#This Row],[Name:]],'Employee Info'!$B$3:$B$200,0),MATCH(Data6[[#Headers],[Truck]],'Employee Info'!$C$2:$J$2,0)),"")</f>
        <v/>
      </c>
      <c r="L1385" s="19" t="str">
        <f>IFERROR(INDEX('Employee Info'!$C$3:$J$200,MATCH(Data6[[#This Row],[Name:]],'Employee Info'!$B$3:$B$200,0),MATCH(Data6[[#Headers],[Phone]],'Employee Info'!$C$2:$J$2,0)),"")</f>
        <v/>
      </c>
      <c r="M1385" s="19" t="str">
        <f>IFERROR(INDEX('Employee Info'!$C$3:$J$200,MATCH(Data6[[#This Row],[Name:]],'Employee Info'!$B$3:$B$200,0),MATCH(Data6[[#Headers],[Tech]],'Employee Info'!$C$2:$J$2,0)),"")</f>
        <v/>
      </c>
      <c r="N1385" s="19" t="str">
        <f>IFERROR(INDEX('Employee Info'!$C$3:$J$200,MATCH(Data6[[#This Row],[Name:]],'Employee Info'!$B$3:$B$200,0),MATCH(Data6[[#Headers],[Other]],'Employee Info'!$C$2:$J$2,0)),"")</f>
        <v/>
      </c>
      <c r="O1385" s="19">
        <f>IFERROR((Data6[[#This Row],[Hours:]]*SUM(Data6[[#This Row],[Rate]:[Other]])),"")</f>
        <v>0</v>
      </c>
      <c r="P1385" s="7" t="str">
        <f>IF(Data6[[#This Row],[WO'#:]]="","Riley #","WO#")</f>
        <v>WO#</v>
      </c>
      <c r="Q1385" s="7">
        <f>IFERROR(WEEKNUM(Data6[[#This Row],[Date:]]),"")</f>
        <v>30</v>
      </c>
      <c r="R1385" s="6">
        <f t="shared" si="63"/>
        <v>45494</v>
      </c>
      <c r="S1385" s="6">
        <f>Data6[[#This Row],[Week Start]]+7</f>
        <v>45501</v>
      </c>
      <c r="T1385" s="7" t="str">
        <f t="shared" si="64"/>
        <v>7/21/2024 - 7/28/2024</v>
      </c>
      <c r="U1385" s="7" t="str">
        <f t="shared" si="65"/>
        <v>Time Card</v>
      </c>
      <c r="V1385" s="8" t="str">
        <f>RIGHT(TEXT(Data6[[#This Row],[Date:]],"mmddyyyy"),4)</f>
        <v>2024</v>
      </c>
      <c r="W1385" s="8" t="str">
        <f>MID(TEXT(Data6[[#This Row],[Date:]],"mmddyyyy"),3,2)</f>
        <v>24</v>
      </c>
      <c r="X1385" s="8" t="str">
        <f>LEFT(TEXT(Data6[[#This Row],[Date:]],"mmddyyyy"),2)</f>
        <v>07</v>
      </c>
      <c r="Y1385" s="6">
        <f>DATE(Data6[[#This Row],[Year]],Data6[[#This Row],[Month]],Data6[[#This Row],[Day]])</f>
        <v>45497</v>
      </c>
    </row>
    <row r="1386" spans="1:25">
      <c r="A1386" s="5">
        <v>45498.583187384262</v>
      </c>
      <c r="B1386" s="7" t="s">
        <v>34</v>
      </c>
      <c r="C1386" s="6" t="s">
        <v>1921</v>
      </c>
      <c r="D1386" s="7" t="s">
        <v>1926</v>
      </c>
      <c r="E1386" s="8">
        <v>4</v>
      </c>
      <c r="F1386" s="7">
        <v>7134585</v>
      </c>
      <c r="G1386" s="7" t="s">
        <v>68</v>
      </c>
      <c r="H1386" s="7" t="s">
        <v>756</v>
      </c>
      <c r="I1386" s="7" t="s">
        <v>44</v>
      </c>
      <c r="J1386" s="19" t="str">
        <f>IFERROR(INDEX('Employee Info'!$C$3:$E$200,MATCH(Data6[[#This Row],[Name:]],'Employee Info'!$B$3:$B$200,0),MATCH(Data6[[#This Row],[Hours Type:]],'Employee Info'!$C$2:$E$2,0)),"")</f>
        <v/>
      </c>
      <c r="K1386" s="19" t="str">
        <f>IFERROR(INDEX('Employee Info'!$C$3:$J$200,MATCH(Data6[[#This Row],[Name:]],'Employee Info'!$B$3:$B$200,0),MATCH(Data6[[#Headers],[Truck]],'Employee Info'!$C$2:$J$2,0)),"")</f>
        <v/>
      </c>
      <c r="L1386" s="19" t="str">
        <f>IFERROR(INDEX('Employee Info'!$C$3:$J$200,MATCH(Data6[[#This Row],[Name:]],'Employee Info'!$B$3:$B$200,0),MATCH(Data6[[#Headers],[Phone]],'Employee Info'!$C$2:$J$2,0)),"")</f>
        <v/>
      </c>
      <c r="M1386" s="19" t="str">
        <f>IFERROR(INDEX('Employee Info'!$C$3:$J$200,MATCH(Data6[[#This Row],[Name:]],'Employee Info'!$B$3:$B$200,0),MATCH(Data6[[#Headers],[Tech]],'Employee Info'!$C$2:$J$2,0)),"")</f>
        <v/>
      </c>
      <c r="N1386" s="19" t="str">
        <f>IFERROR(INDEX('Employee Info'!$C$3:$J$200,MATCH(Data6[[#This Row],[Name:]],'Employee Info'!$B$3:$B$200,0),MATCH(Data6[[#Headers],[Other]],'Employee Info'!$C$2:$J$2,0)),"")</f>
        <v/>
      </c>
      <c r="O1386" s="19">
        <f>IFERROR((Data6[[#This Row],[Hours:]]*SUM(Data6[[#This Row],[Rate]:[Other]])),"")</f>
        <v>0</v>
      </c>
      <c r="P1386" s="7" t="str">
        <f>IF(Data6[[#This Row],[WO'#:]]="","Riley #","WO#")</f>
        <v>WO#</v>
      </c>
      <c r="Q1386" s="7">
        <f>IFERROR(WEEKNUM(Data6[[#This Row],[Date:]]),"")</f>
        <v>30</v>
      </c>
      <c r="R1386" s="6">
        <f t="shared" si="63"/>
        <v>45494</v>
      </c>
      <c r="S1386" s="6">
        <f>Data6[[#This Row],[Week Start]]+7</f>
        <v>45501</v>
      </c>
      <c r="T1386" s="7" t="str">
        <f t="shared" si="64"/>
        <v>7/21/2024 - 7/28/2024</v>
      </c>
      <c r="U1386" s="7" t="str">
        <f t="shared" si="65"/>
        <v>Time Card</v>
      </c>
      <c r="V1386" s="8" t="str">
        <f>RIGHT(TEXT(Data6[[#This Row],[Date:]],"mmddyyyy"),4)</f>
        <v>2024</v>
      </c>
      <c r="W1386" s="8" t="str">
        <f>MID(TEXT(Data6[[#This Row],[Date:]],"mmddyyyy"),3,2)</f>
        <v>24</v>
      </c>
      <c r="X1386" s="8" t="str">
        <f>LEFT(TEXT(Data6[[#This Row],[Date:]],"mmddyyyy"),2)</f>
        <v>07</v>
      </c>
      <c r="Y1386" s="6">
        <f>DATE(Data6[[#This Row],[Year]],Data6[[#This Row],[Month]],Data6[[#This Row],[Day]])</f>
        <v>45497</v>
      </c>
    </row>
    <row r="1387" spans="1:25">
      <c r="A1387" s="5">
        <v>45497.582997337966</v>
      </c>
      <c r="B1387" s="7" t="s">
        <v>35</v>
      </c>
      <c r="C1387" s="6" t="s">
        <v>1921</v>
      </c>
      <c r="D1387" s="7" t="s">
        <v>648</v>
      </c>
      <c r="E1387" s="8">
        <v>8</v>
      </c>
      <c r="F1387" s="7" t="s">
        <v>68</v>
      </c>
      <c r="G1387" s="7" t="s">
        <v>117</v>
      </c>
      <c r="H1387" s="7" t="s">
        <v>649</v>
      </c>
      <c r="I1387" s="7" t="s">
        <v>44</v>
      </c>
      <c r="J1387" s="19" t="str">
        <f>IFERROR(INDEX('Employee Info'!$C$3:$E$200,MATCH(Data6[[#This Row],[Name:]],'Employee Info'!$B$3:$B$200,0),MATCH(Data6[[#This Row],[Hours Type:]],'Employee Info'!$C$2:$E$2,0)),"")</f>
        <v/>
      </c>
      <c r="K1387" s="19" t="str">
        <f>IFERROR(INDEX('Employee Info'!$C$3:$J$200,MATCH(Data6[[#This Row],[Name:]],'Employee Info'!$B$3:$B$200,0),MATCH(Data6[[#Headers],[Truck]],'Employee Info'!$C$2:$J$2,0)),"")</f>
        <v/>
      </c>
      <c r="L1387" s="19" t="str">
        <f>IFERROR(INDEX('Employee Info'!$C$3:$J$200,MATCH(Data6[[#This Row],[Name:]],'Employee Info'!$B$3:$B$200,0),MATCH(Data6[[#Headers],[Phone]],'Employee Info'!$C$2:$J$2,0)),"")</f>
        <v/>
      </c>
      <c r="M1387" s="19" t="str">
        <f>IFERROR(INDEX('Employee Info'!$C$3:$J$200,MATCH(Data6[[#This Row],[Name:]],'Employee Info'!$B$3:$B$200,0),MATCH(Data6[[#Headers],[Tech]],'Employee Info'!$C$2:$J$2,0)),"")</f>
        <v/>
      </c>
      <c r="N1387" s="19" t="str">
        <f>IFERROR(INDEX('Employee Info'!$C$3:$J$200,MATCH(Data6[[#This Row],[Name:]],'Employee Info'!$B$3:$B$200,0),MATCH(Data6[[#Headers],[Other]],'Employee Info'!$C$2:$J$2,0)),"")</f>
        <v/>
      </c>
      <c r="O1387" s="19">
        <f>IFERROR((Data6[[#This Row],[Hours:]]*SUM(Data6[[#This Row],[Rate]:[Other]])),"")</f>
        <v>0</v>
      </c>
      <c r="P1387" s="7" t="str">
        <f>IF(Data6[[#This Row],[WO'#:]]="","Riley #","WO#")</f>
        <v>Riley #</v>
      </c>
      <c r="Q1387" s="7">
        <f>IFERROR(WEEKNUM(Data6[[#This Row],[Date:]]),"")</f>
        <v>30</v>
      </c>
      <c r="R1387" s="6">
        <f t="shared" si="63"/>
        <v>45494</v>
      </c>
      <c r="S1387" s="6">
        <f>Data6[[#This Row],[Week Start]]+7</f>
        <v>45501</v>
      </c>
      <c r="T1387" s="7" t="str">
        <f t="shared" si="64"/>
        <v>7/21/2024 - 7/28/2024</v>
      </c>
      <c r="U1387" s="7" t="str">
        <f t="shared" si="65"/>
        <v>Time Card</v>
      </c>
      <c r="V1387" s="8" t="str">
        <f>RIGHT(TEXT(Data6[[#This Row],[Date:]],"mmddyyyy"),4)</f>
        <v>2024</v>
      </c>
      <c r="W1387" s="8" t="str">
        <f>MID(TEXT(Data6[[#This Row],[Date:]],"mmddyyyy"),3,2)</f>
        <v>24</v>
      </c>
      <c r="X1387" s="8" t="str">
        <f>LEFT(TEXT(Data6[[#This Row],[Date:]],"mmddyyyy"),2)</f>
        <v>07</v>
      </c>
      <c r="Y1387" s="6">
        <f>DATE(Data6[[#This Row],[Year]],Data6[[#This Row],[Month]],Data6[[#This Row],[Day]])</f>
        <v>45497</v>
      </c>
    </row>
    <row r="1388" spans="1:25">
      <c r="A1388" s="5">
        <v>45497.583127662037</v>
      </c>
      <c r="B1388" s="7" t="s">
        <v>23</v>
      </c>
      <c r="C1388" s="6" t="s">
        <v>1921</v>
      </c>
      <c r="D1388" s="7" t="s">
        <v>648</v>
      </c>
      <c r="E1388" s="8">
        <v>8</v>
      </c>
      <c r="F1388" s="7" t="s">
        <v>68</v>
      </c>
      <c r="G1388" s="7" t="s">
        <v>117</v>
      </c>
      <c r="H1388" s="7" t="s">
        <v>649</v>
      </c>
      <c r="I1388" s="7" t="s">
        <v>44</v>
      </c>
      <c r="J1388" s="19" t="str">
        <f>IFERROR(INDEX('Employee Info'!$C$3:$E$200,MATCH(Data6[[#This Row],[Name:]],'Employee Info'!$B$3:$B$200,0),MATCH(Data6[[#This Row],[Hours Type:]],'Employee Info'!$C$2:$E$2,0)),"")</f>
        <v/>
      </c>
      <c r="K1388" s="19" t="str">
        <f>IFERROR(INDEX('Employee Info'!$C$3:$J$200,MATCH(Data6[[#This Row],[Name:]],'Employee Info'!$B$3:$B$200,0),MATCH(Data6[[#Headers],[Truck]],'Employee Info'!$C$2:$J$2,0)),"")</f>
        <v/>
      </c>
      <c r="L1388" s="19" t="str">
        <f>IFERROR(INDEX('Employee Info'!$C$3:$J$200,MATCH(Data6[[#This Row],[Name:]],'Employee Info'!$B$3:$B$200,0),MATCH(Data6[[#Headers],[Phone]],'Employee Info'!$C$2:$J$2,0)),"")</f>
        <v/>
      </c>
      <c r="M1388" s="19" t="str">
        <f>IFERROR(INDEX('Employee Info'!$C$3:$J$200,MATCH(Data6[[#This Row],[Name:]],'Employee Info'!$B$3:$B$200,0),MATCH(Data6[[#Headers],[Tech]],'Employee Info'!$C$2:$J$2,0)),"")</f>
        <v/>
      </c>
      <c r="N1388" s="19" t="str">
        <f>IFERROR(INDEX('Employee Info'!$C$3:$J$200,MATCH(Data6[[#This Row],[Name:]],'Employee Info'!$B$3:$B$200,0),MATCH(Data6[[#Headers],[Other]],'Employee Info'!$C$2:$J$2,0)),"")</f>
        <v/>
      </c>
      <c r="O1388" s="19">
        <f>IFERROR((Data6[[#This Row],[Hours:]]*SUM(Data6[[#This Row],[Rate]:[Other]])),"")</f>
        <v>0</v>
      </c>
      <c r="P1388" s="7" t="str">
        <f>IF(Data6[[#This Row],[WO'#:]]="","Riley #","WO#")</f>
        <v>Riley #</v>
      </c>
      <c r="Q1388" s="7">
        <f>IFERROR(WEEKNUM(Data6[[#This Row],[Date:]]),"")</f>
        <v>30</v>
      </c>
      <c r="R1388" s="6">
        <f t="shared" si="63"/>
        <v>45494</v>
      </c>
      <c r="S1388" s="6">
        <f>Data6[[#This Row],[Week Start]]+7</f>
        <v>45501</v>
      </c>
      <c r="T1388" s="7" t="str">
        <f t="shared" si="64"/>
        <v>7/21/2024 - 7/28/2024</v>
      </c>
      <c r="U1388" s="7" t="str">
        <f t="shared" si="65"/>
        <v>Time Card</v>
      </c>
      <c r="V1388" s="8" t="str">
        <f>RIGHT(TEXT(Data6[[#This Row],[Date:]],"mmddyyyy"),4)</f>
        <v>2024</v>
      </c>
      <c r="W1388" s="8" t="str">
        <f>MID(TEXT(Data6[[#This Row],[Date:]],"mmddyyyy"),3,2)</f>
        <v>24</v>
      </c>
      <c r="X1388" s="8" t="str">
        <f>LEFT(TEXT(Data6[[#This Row],[Date:]],"mmddyyyy"),2)</f>
        <v>07</v>
      </c>
      <c r="Y1388" s="6">
        <f>DATE(Data6[[#This Row],[Year]],Data6[[#This Row],[Month]],Data6[[#This Row],[Day]])</f>
        <v>45497</v>
      </c>
    </row>
    <row r="1389" spans="1:25">
      <c r="A1389" s="5">
        <v>45497.504940624996</v>
      </c>
      <c r="B1389" s="7" t="s">
        <v>34</v>
      </c>
      <c r="C1389" s="6" t="s">
        <v>1921</v>
      </c>
      <c r="D1389" s="7" t="s">
        <v>1920</v>
      </c>
      <c r="E1389" s="8">
        <v>4</v>
      </c>
      <c r="F1389" s="7" t="s">
        <v>68</v>
      </c>
      <c r="G1389" s="7" t="s">
        <v>117</v>
      </c>
      <c r="H1389" s="7" t="s">
        <v>573</v>
      </c>
      <c r="I1389" s="7" t="s">
        <v>44</v>
      </c>
      <c r="J1389" s="19" t="str">
        <f>IFERROR(INDEX('Employee Info'!$C$3:$E$200,MATCH(Data6[[#This Row],[Name:]],'Employee Info'!$B$3:$B$200,0),MATCH(Data6[[#This Row],[Hours Type:]],'Employee Info'!$C$2:$E$2,0)),"")</f>
        <v/>
      </c>
      <c r="K1389" s="19" t="str">
        <f>IFERROR(INDEX('Employee Info'!$C$3:$J$200,MATCH(Data6[[#This Row],[Name:]],'Employee Info'!$B$3:$B$200,0),MATCH(Data6[[#Headers],[Truck]],'Employee Info'!$C$2:$J$2,0)),"")</f>
        <v/>
      </c>
      <c r="L1389" s="19" t="str">
        <f>IFERROR(INDEX('Employee Info'!$C$3:$J$200,MATCH(Data6[[#This Row],[Name:]],'Employee Info'!$B$3:$B$200,0),MATCH(Data6[[#Headers],[Phone]],'Employee Info'!$C$2:$J$2,0)),"")</f>
        <v/>
      </c>
      <c r="M1389" s="19" t="str">
        <f>IFERROR(INDEX('Employee Info'!$C$3:$J$200,MATCH(Data6[[#This Row],[Name:]],'Employee Info'!$B$3:$B$200,0),MATCH(Data6[[#Headers],[Tech]],'Employee Info'!$C$2:$J$2,0)),"")</f>
        <v/>
      </c>
      <c r="N1389" s="19" t="str">
        <f>IFERROR(INDEX('Employee Info'!$C$3:$J$200,MATCH(Data6[[#This Row],[Name:]],'Employee Info'!$B$3:$B$200,0),MATCH(Data6[[#Headers],[Other]],'Employee Info'!$C$2:$J$2,0)),"")</f>
        <v/>
      </c>
      <c r="O1389" s="19">
        <f>IFERROR((Data6[[#This Row],[Hours:]]*SUM(Data6[[#This Row],[Rate]:[Other]])),"")</f>
        <v>0</v>
      </c>
      <c r="P1389" s="7" t="str">
        <f>IF(Data6[[#This Row],[WO'#:]]="","Riley #","WO#")</f>
        <v>Riley #</v>
      </c>
      <c r="Q1389" s="7">
        <f>IFERROR(WEEKNUM(Data6[[#This Row],[Date:]]),"")</f>
        <v>30</v>
      </c>
      <c r="R1389" s="6">
        <f t="shared" si="63"/>
        <v>45494</v>
      </c>
      <c r="S1389" s="6">
        <f>Data6[[#This Row],[Week Start]]+7</f>
        <v>45501</v>
      </c>
      <c r="T1389" s="7" t="str">
        <f t="shared" si="64"/>
        <v>7/21/2024 - 7/28/2024</v>
      </c>
      <c r="U1389" s="7" t="str">
        <f t="shared" si="65"/>
        <v>Time Card</v>
      </c>
      <c r="V1389" s="8" t="str">
        <f>RIGHT(TEXT(Data6[[#This Row],[Date:]],"mmddyyyy"),4)</f>
        <v>2024</v>
      </c>
      <c r="W1389" s="8" t="str">
        <f>MID(TEXT(Data6[[#This Row],[Date:]],"mmddyyyy"),3,2)</f>
        <v>24</v>
      </c>
      <c r="X1389" s="8" t="str">
        <f>LEFT(TEXT(Data6[[#This Row],[Date:]],"mmddyyyy"),2)</f>
        <v>07</v>
      </c>
      <c r="Y1389" s="6">
        <f>DATE(Data6[[#This Row],[Year]],Data6[[#This Row],[Month]],Data6[[#This Row],[Day]])</f>
        <v>45497</v>
      </c>
    </row>
    <row r="1390" spans="1:25">
      <c r="A1390" s="5">
        <v>45499.552482638886</v>
      </c>
      <c r="B1390" s="7" t="s">
        <v>66</v>
      </c>
      <c r="C1390" s="6" t="s">
        <v>1921</v>
      </c>
      <c r="D1390" s="7" t="s">
        <v>1940</v>
      </c>
      <c r="E1390" s="8">
        <v>2.5</v>
      </c>
      <c r="F1390" s="7" t="s">
        <v>68</v>
      </c>
      <c r="G1390" s="7" t="s">
        <v>68</v>
      </c>
      <c r="H1390" s="7" t="s">
        <v>1941</v>
      </c>
      <c r="I1390" s="7" t="s">
        <v>44</v>
      </c>
      <c r="J1390" s="19" t="str">
        <f>IFERROR(INDEX('Employee Info'!$C$3:$E$200,MATCH(Data6[[#This Row],[Name:]],'Employee Info'!$B$3:$B$200,0),MATCH(Data6[[#This Row],[Hours Type:]],'Employee Info'!$C$2:$E$2,0)),"")</f>
        <v/>
      </c>
      <c r="K1390" s="19" t="str">
        <f>IFERROR(INDEX('Employee Info'!$C$3:$J$200,MATCH(Data6[[#This Row],[Name:]],'Employee Info'!$B$3:$B$200,0),MATCH(Data6[[#Headers],[Truck]],'Employee Info'!$C$2:$J$2,0)),"")</f>
        <v/>
      </c>
      <c r="L1390" s="19" t="str">
        <f>IFERROR(INDEX('Employee Info'!$C$3:$J$200,MATCH(Data6[[#This Row],[Name:]],'Employee Info'!$B$3:$B$200,0),MATCH(Data6[[#Headers],[Phone]],'Employee Info'!$C$2:$J$2,0)),"")</f>
        <v/>
      </c>
      <c r="M1390" s="19" t="str">
        <f>IFERROR(INDEX('Employee Info'!$C$3:$J$200,MATCH(Data6[[#This Row],[Name:]],'Employee Info'!$B$3:$B$200,0),MATCH(Data6[[#Headers],[Tech]],'Employee Info'!$C$2:$J$2,0)),"")</f>
        <v/>
      </c>
      <c r="N1390" s="19" t="str">
        <f>IFERROR(INDEX('Employee Info'!$C$3:$J$200,MATCH(Data6[[#This Row],[Name:]],'Employee Info'!$B$3:$B$200,0),MATCH(Data6[[#Headers],[Other]],'Employee Info'!$C$2:$J$2,0)),"")</f>
        <v/>
      </c>
      <c r="O1390" s="19">
        <f>IFERROR((Data6[[#This Row],[Hours:]]*SUM(Data6[[#This Row],[Rate]:[Other]])),"")</f>
        <v>0</v>
      </c>
      <c r="P1390" s="7" t="str">
        <f>IF(Data6[[#This Row],[WO'#:]]="","Riley #","WO#")</f>
        <v>Riley #</v>
      </c>
      <c r="Q1390" s="7">
        <f>IFERROR(WEEKNUM(Data6[[#This Row],[Date:]]),"")</f>
        <v>30</v>
      </c>
      <c r="R1390" s="6">
        <f t="shared" si="63"/>
        <v>45494</v>
      </c>
      <c r="S1390" s="6">
        <f>Data6[[#This Row],[Week Start]]+7</f>
        <v>45501</v>
      </c>
      <c r="T1390" s="7" t="str">
        <f t="shared" si="64"/>
        <v>7/21/2024 - 7/28/2024</v>
      </c>
      <c r="U1390" s="7" t="str">
        <f t="shared" si="65"/>
        <v>Time Card</v>
      </c>
      <c r="V1390" s="8" t="str">
        <f>RIGHT(TEXT(Data6[[#This Row],[Date:]],"mmddyyyy"),4)</f>
        <v>2024</v>
      </c>
      <c r="W1390" s="8" t="str">
        <f>MID(TEXT(Data6[[#This Row],[Date:]],"mmddyyyy"),3,2)</f>
        <v>24</v>
      </c>
      <c r="X1390" s="8" t="str">
        <f>LEFT(TEXT(Data6[[#This Row],[Date:]],"mmddyyyy"),2)</f>
        <v>07</v>
      </c>
      <c r="Y1390" s="6">
        <f>DATE(Data6[[#This Row],[Year]],Data6[[#This Row],[Month]],Data6[[#This Row],[Day]])</f>
        <v>45497</v>
      </c>
    </row>
    <row r="1391" spans="1:25">
      <c r="A1391" s="5">
        <v>45499.550054861109</v>
      </c>
      <c r="B1391" s="7" t="s">
        <v>66</v>
      </c>
      <c r="C1391" s="6" t="s">
        <v>1924</v>
      </c>
      <c r="D1391" s="7" t="s">
        <v>1939</v>
      </c>
      <c r="E1391" s="8">
        <v>1</v>
      </c>
      <c r="F1391" s="7">
        <v>20028</v>
      </c>
      <c r="G1391" s="7" t="s">
        <v>68</v>
      </c>
      <c r="H1391" s="7" t="s">
        <v>756</v>
      </c>
      <c r="I1391" s="7" t="s">
        <v>45</v>
      </c>
      <c r="J1391" s="19" t="str">
        <f>IFERROR(INDEX('Employee Info'!$C$3:$E$200,MATCH(Data6[[#This Row],[Name:]],'Employee Info'!$B$3:$B$200,0),MATCH(Data6[[#This Row],[Hours Type:]],'Employee Info'!$C$2:$E$2,0)),"")</f>
        <v/>
      </c>
      <c r="K1391" s="19" t="str">
        <f>IFERROR(INDEX('Employee Info'!$C$3:$J$200,MATCH(Data6[[#This Row],[Name:]],'Employee Info'!$B$3:$B$200,0),MATCH(Data6[[#Headers],[Truck]],'Employee Info'!$C$2:$J$2,0)),"")</f>
        <v/>
      </c>
      <c r="L1391" s="19" t="str">
        <f>IFERROR(INDEX('Employee Info'!$C$3:$J$200,MATCH(Data6[[#This Row],[Name:]],'Employee Info'!$B$3:$B$200,0),MATCH(Data6[[#Headers],[Phone]],'Employee Info'!$C$2:$J$2,0)),"")</f>
        <v/>
      </c>
      <c r="M1391" s="19" t="str">
        <f>IFERROR(INDEX('Employee Info'!$C$3:$J$200,MATCH(Data6[[#This Row],[Name:]],'Employee Info'!$B$3:$B$200,0),MATCH(Data6[[#Headers],[Tech]],'Employee Info'!$C$2:$J$2,0)),"")</f>
        <v/>
      </c>
      <c r="N1391" s="19" t="str">
        <f>IFERROR(INDEX('Employee Info'!$C$3:$J$200,MATCH(Data6[[#This Row],[Name:]],'Employee Info'!$B$3:$B$200,0),MATCH(Data6[[#Headers],[Other]],'Employee Info'!$C$2:$J$2,0)),"")</f>
        <v/>
      </c>
      <c r="O1391" s="19">
        <f>IFERROR((Data6[[#This Row],[Hours:]]*SUM(Data6[[#This Row],[Rate]:[Other]])),"")</f>
        <v>0</v>
      </c>
      <c r="P1391" s="7" t="str">
        <f>IF(Data6[[#This Row],[WO'#:]]="","Riley #","WO#")</f>
        <v>WO#</v>
      </c>
      <c r="Q1391" s="7">
        <f>IFERROR(WEEKNUM(Data6[[#This Row],[Date:]]),"")</f>
        <v>30</v>
      </c>
      <c r="R1391" s="6">
        <f t="shared" si="63"/>
        <v>45494</v>
      </c>
      <c r="S1391" s="6">
        <f>Data6[[#This Row],[Week Start]]+7</f>
        <v>45501</v>
      </c>
      <c r="T1391" s="7" t="str">
        <f t="shared" si="64"/>
        <v>7/21/2024 - 7/28/2024</v>
      </c>
      <c r="U1391" s="7" t="str">
        <f t="shared" si="65"/>
        <v>Time Card</v>
      </c>
      <c r="V1391" s="8" t="str">
        <f>RIGHT(TEXT(Data6[[#This Row],[Date:]],"mmddyyyy"),4)</f>
        <v>2024</v>
      </c>
      <c r="W1391" s="8" t="str">
        <f>MID(TEXT(Data6[[#This Row],[Date:]],"mmddyyyy"),3,2)</f>
        <v>25</v>
      </c>
      <c r="X1391" s="8" t="str">
        <f>LEFT(TEXT(Data6[[#This Row],[Date:]],"mmddyyyy"),2)</f>
        <v>07</v>
      </c>
      <c r="Y1391" s="6">
        <f>DATE(Data6[[#This Row],[Year]],Data6[[#This Row],[Month]],Data6[[#This Row],[Day]])</f>
        <v>45498</v>
      </c>
    </row>
    <row r="1392" spans="1:25">
      <c r="A1392" s="5">
        <v>45499.548648263888</v>
      </c>
      <c r="B1392" s="7" t="s">
        <v>66</v>
      </c>
      <c r="C1392" s="6" t="s">
        <v>1924</v>
      </c>
      <c r="D1392" s="7" t="s">
        <v>1937</v>
      </c>
      <c r="E1392" s="8">
        <v>5</v>
      </c>
      <c r="F1392" s="7">
        <v>6984733</v>
      </c>
      <c r="G1392" s="7" t="s">
        <v>68</v>
      </c>
      <c r="H1392" s="7" t="s">
        <v>756</v>
      </c>
      <c r="I1392" s="7" t="s">
        <v>44</v>
      </c>
      <c r="J1392" s="19" t="str">
        <f>IFERROR(INDEX('Employee Info'!$C$3:$E$200,MATCH(Data6[[#This Row],[Name:]],'Employee Info'!$B$3:$B$200,0),MATCH(Data6[[#This Row],[Hours Type:]],'Employee Info'!$C$2:$E$2,0)),"")</f>
        <v/>
      </c>
      <c r="K1392" s="19" t="str">
        <f>IFERROR(INDEX('Employee Info'!$C$3:$J$200,MATCH(Data6[[#This Row],[Name:]],'Employee Info'!$B$3:$B$200,0),MATCH(Data6[[#Headers],[Truck]],'Employee Info'!$C$2:$J$2,0)),"")</f>
        <v/>
      </c>
      <c r="L1392" s="19" t="str">
        <f>IFERROR(INDEX('Employee Info'!$C$3:$J$200,MATCH(Data6[[#This Row],[Name:]],'Employee Info'!$B$3:$B$200,0),MATCH(Data6[[#Headers],[Phone]],'Employee Info'!$C$2:$J$2,0)),"")</f>
        <v/>
      </c>
      <c r="M1392" s="19" t="str">
        <f>IFERROR(INDEX('Employee Info'!$C$3:$J$200,MATCH(Data6[[#This Row],[Name:]],'Employee Info'!$B$3:$B$200,0),MATCH(Data6[[#Headers],[Tech]],'Employee Info'!$C$2:$J$2,0)),"")</f>
        <v/>
      </c>
      <c r="N1392" s="19" t="str">
        <f>IFERROR(INDEX('Employee Info'!$C$3:$J$200,MATCH(Data6[[#This Row],[Name:]],'Employee Info'!$B$3:$B$200,0),MATCH(Data6[[#Headers],[Other]],'Employee Info'!$C$2:$J$2,0)),"")</f>
        <v/>
      </c>
      <c r="O1392" s="19">
        <f>IFERROR((Data6[[#This Row],[Hours:]]*SUM(Data6[[#This Row],[Rate]:[Other]])),"")</f>
        <v>0</v>
      </c>
      <c r="P1392" s="7" t="str">
        <f>IF(Data6[[#This Row],[WO'#:]]="","Riley #","WO#")</f>
        <v>WO#</v>
      </c>
      <c r="Q1392" s="7">
        <f>IFERROR(WEEKNUM(Data6[[#This Row],[Date:]]),"")</f>
        <v>30</v>
      </c>
      <c r="R1392" s="6">
        <f t="shared" si="63"/>
        <v>45494</v>
      </c>
      <c r="S1392" s="6">
        <f>Data6[[#This Row],[Week Start]]+7</f>
        <v>45501</v>
      </c>
      <c r="T1392" s="7" t="str">
        <f t="shared" si="64"/>
        <v>7/21/2024 - 7/28/2024</v>
      </c>
      <c r="U1392" s="7" t="str">
        <f t="shared" si="65"/>
        <v>Time Card</v>
      </c>
      <c r="V1392" s="8" t="str">
        <f>RIGHT(TEXT(Data6[[#This Row],[Date:]],"mmddyyyy"),4)</f>
        <v>2024</v>
      </c>
      <c r="W1392" s="8" t="str">
        <f>MID(TEXT(Data6[[#This Row],[Date:]],"mmddyyyy"),3,2)</f>
        <v>25</v>
      </c>
      <c r="X1392" s="8" t="str">
        <f>LEFT(TEXT(Data6[[#This Row],[Date:]],"mmddyyyy"),2)</f>
        <v>07</v>
      </c>
      <c r="Y1392" s="6">
        <f>DATE(Data6[[#This Row],[Year]],Data6[[#This Row],[Month]],Data6[[#This Row],[Day]])</f>
        <v>45498</v>
      </c>
    </row>
    <row r="1393" spans="1:25">
      <c r="A1393" s="5">
        <v>45517.491251851854</v>
      </c>
      <c r="B1393" s="7" t="s">
        <v>76</v>
      </c>
      <c r="C1393" s="6" t="s">
        <v>1924</v>
      </c>
      <c r="D1393" s="7" t="s">
        <v>156</v>
      </c>
      <c r="E1393" s="8">
        <v>1</v>
      </c>
      <c r="F1393" s="7">
        <v>6984733</v>
      </c>
      <c r="G1393" s="7" t="s">
        <v>68</v>
      </c>
      <c r="H1393" s="7" t="s">
        <v>756</v>
      </c>
      <c r="I1393" s="7" t="s">
        <v>44</v>
      </c>
      <c r="J1393" s="19" t="str">
        <f>IFERROR(INDEX('Employee Info'!$C$3:$E$200,MATCH(Data6[[#This Row],[Name:]],'Employee Info'!$B$3:$B$200,0),MATCH(Data6[[#This Row],[Hours Type:]],'Employee Info'!$C$2:$E$2,0)),"")</f>
        <v/>
      </c>
      <c r="K1393" s="19" t="str">
        <f>IFERROR(INDEX('Employee Info'!$C$3:$J$200,MATCH(Data6[[#This Row],[Name:]],'Employee Info'!$B$3:$B$200,0),MATCH(Data6[[#Headers],[Truck]],'Employee Info'!$C$2:$J$2,0)),"")</f>
        <v/>
      </c>
      <c r="L1393" s="19" t="str">
        <f>IFERROR(INDEX('Employee Info'!$C$3:$J$200,MATCH(Data6[[#This Row],[Name:]],'Employee Info'!$B$3:$B$200,0),MATCH(Data6[[#Headers],[Phone]],'Employee Info'!$C$2:$J$2,0)),"")</f>
        <v/>
      </c>
      <c r="M1393" s="19" t="str">
        <f>IFERROR(INDEX('Employee Info'!$C$3:$J$200,MATCH(Data6[[#This Row],[Name:]],'Employee Info'!$B$3:$B$200,0),MATCH(Data6[[#Headers],[Tech]],'Employee Info'!$C$2:$J$2,0)),"")</f>
        <v/>
      </c>
      <c r="N1393" s="19" t="str">
        <f>IFERROR(INDEX('Employee Info'!$C$3:$J$200,MATCH(Data6[[#This Row],[Name:]],'Employee Info'!$B$3:$B$200,0),MATCH(Data6[[#Headers],[Other]],'Employee Info'!$C$2:$J$2,0)),"")</f>
        <v/>
      </c>
      <c r="O1393" s="19">
        <f>IFERROR((Data6[[#This Row],[Hours:]]*SUM(Data6[[#This Row],[Rate]:[Other]])),"")</f>
        <v>0</v>
      </c>
      <c r="P1393" s="7" t="str">
        <f>IF(Data6[[#This Row],[WO'#:]]="","Riley #","WO#")</f>
        <v>WO#</v>
      </c>
      <c r="Q1393" s="7">
        <f>IFERROR(WEEKNUM(Data6[[#This Row],[Date:]]),"")</f>
        <v>30</v>
      </c>
      <c r="R1393" s="6">
        <f t="shared" si="63"/>
        <v>45494</v>
      </c>
      <c r="S1393" s="6">
        <f>Data6[[#This Row],[Week Start]]+7</f>
        <v>45501</v>
      </c>
      <c r="T1393" s="7" t="str">
        <f t="shared" si="64"/>
        <v>7/21/2024 - 7/28/2024</v>
      </c>
      <c r="U1393" s="7" t="str">
        <f t="shared" si="65"/>
        <v>Time Card</v>
      </c>
      <c r="V1393" s="8" t="str">
        <f>RIGHT(TEXT(Data6[[#This Row],[Date:]],"mmddyyyy"),4)</f>
        <v>2024</v>
      </c>
      <c r="W1393" s="8" t="str">
        <f>MID(TEXT(Data6[[#This Row],[Date:]],"mmddyyyy"),3,2)</f>
        <v>25</v>
      </c>
      <c r="X1393" s="8" t="str">
        <f>LEFT(TEXT(Data6[[#This Row],[Date:]],"mmddyyyy"),2)</f>
        <v>07</v>
      </c>
      <c r="Y1393" s="6">
        <f>DATE(Data6[[#This Row],[Year]],Data6[[#This Row],[Month]],Data6[[#This Row],[Day]])</f>
        <v>45498</v>
      </c>
    </row>
    <row r="1394" spans="1:25">
      <c r="A1394" s="5">
        <v>45498.582344444447</v>
      </c>
      <c r="B1394" s="7" t="s">
        <v>31</v>
      </c>
      <c r="C1394" s="6" t="s">
        <v>1924</v>
      </c>
      <c r="D1394" s="7" t="s">
        <v>1925</v>
      </c>
      <c r="E1394" s="8">
        <v>8</v>
      </c>
      <c r="F1394" s="7">
        <v>7128629</v>
      </c>
      <c r="G1394" s="7" t="s">
        <v>68</v>
      </c>
      <c r="H1394" s="7" t="s">
        <v>756</v>
      </c>
      <c r="I1394" s="7" t="s">
        <v>44</v>
      </c>
      <c r="J1394" s="19" t="str">
        <f>IFERROR(INDEX('Employee Info'!$C$3:$E$200,MATCH(Data6[[#This Row],[Name:]],'Employee Info'!$B$3:$B$200,0),MATCH(Data6[[#This Row],[Hours Type:]],'Employee Info'!$C$2:$E$2,0)),"")</f>
        <v/>
      </c>
      <c r="K1394" s="19" t="str">
        <f>IFERROR(INDEX('Employee Info'!$C$3:$J$200,MATCH(Data6[[#This Row],[Name:]],'Employee Info'!$B$3:$B$200,0),MATCH(Data6[[#Headers],[Truck]],'Employee Info'!$C$2:$J$2,0)),"")</f>
        <v/>
      </c>
      <c r="L1394" s="19" t="str">
        <f>IFERROR(INDEX('Employee Info'!$C$3:$J$200,MATCH(Data6[[#This Row],[Name:]],'Employee Info'!$B$3:$B$200,0),MATCH(Data6[[#Headers],[Phone]],'Employee Info'!$C$2:$J$2,0)),"")</f>
        <v/>
      </c>
      <c r="M1394" s="19" t="str">
        <f>IFERROR(INDEX('Employee Info'!$C$3:$J$200,MATCH(Data6[[#This Row],[Name:]],'Employee Info'!$B$3:$B$200,0),MATCH(Data6[[#Headers],[Tech]],'Employee Info'!$C$2:$J$2,0)),"")</f>
        <v/>
      </c>
      <c r="N1394" s="19" t="str">
        <f>IFERROR(INDEX('Employee Info'!$C$3:$J$200,MATCH(Data6[[#This Row],[Name:]],'Employee Info'!$B$3:$B$200,0),MATCH(Data6[[#Headers],[Other]],'Employee Info'!$C$2:$J$2,0)),"")</f>
        <v/>
      </c>
      <c r="O1394" s="19">
        <f>IFERROR((Data6[[#This Row],[Hours:]]*SUM(Data6[[#This Row],[Rate]:[Other]])),"")</f>
        <v>0</v>
      </c>
      <c r="P1394" s="7" t="str">
        <f>IF(Data6[[#This Row],[WO'#:]]="","Riley #","WO#")</f>
        <v>WO#</v>
      </c>
      <c r="Q1394" s="7">
        <f>IFERROR(WEEKNUM(Data6[[#This Row],[Date:]]),"")</f>
        <v>30</v>
      </c>
      <c r="R1394" s="6">
        <f t="shared" si="63"/>
        <v>45494</v>
      </c>
      <c r="S1394" s="6">
        <f>Data6[[#This Row],[Week Start]]+7</f>
        <v>45501</v>
      </c>
      <c r="T1394" s="7" t="str">
        <f t="shared" si="64"/>
        <v>7/21/2024 - 7/28/2024</v>
      </c>
      <c r="U1394" s="7" t="str">
        <f t="shared" si="65"/>
        <v>Time Card</v>
      </c>
      <c r="V1394" s="8" t="str">
        <f>RIGHT(TEXT(Data6[[#This Row],[Date:]],"mmddyyyy"),4)</f>
        <v>2024</v>
      </c>
      <c r="W1394" s="8" t="str">
        <f>MID(TEXT(Data6[[#This Row],[Date:]],"mmddyyyy"),3,2)</f>
        <v>25</v>
      </c>
      <c r="X1394" s="8" t="str">
        <f>LEFT(TEXT(Data6[[#This Row],[Date:]],"mmddyyyy"),2)</f>
        <v>07</v>
      </c>
      <c r="Y1394" s="6">
        <f>DATE(Data6[[#This Row],[Year]],Data6[[#This Row],[Month]],Data6[[#This Row],[Day]])</f>
        <v>45498</v>
      </c>
    </row>
    <row r="1395" spans="1:25">
      <c r="A1395" s="5">
        <v>45498.582472453701</v>
      </c>
      <c r="B1395" s="7" t="s">
        <v>34</v>
      </c>
      <c r="C1395" s="6" t="s">
        <v>1924</v>
      </c>
      <c r="D1395" s="7" t="s">
        <v>1925</v>
      </c>
      <c r="E1395" s="8">
        <v>8</v>
      </c>
      <c r="F1395" s="7">
        <v>7128629</v>
      </c>
      <c r="G1395" s="7" t="s">
        <v>68</v>
      </c>
      <c r="H1395" s="7" t="s">
        <v>756</v>
      </c>
      <c r="I1395" s="7" t="s">
        <v>44</v>
      </c>
      <c r="J1395" s="19" t="str">
        <f>IFERROR(INDEX('Employee Info'!$C$3:$E$200,MATCH(Data6[[#This Row],[Name:]],'Employee Info'!$B$3:$B$200,0),MATCH(Data6[[#This Row],[Hours Type:]],'Employee Info'!$C$2:$E$2,0)),"")</f>
        <v/>
      </c>
      <c r="K1395" s="19" t="str">
        <f>IFERROR(INDEX('Employee Info'!$C$3:$J$200,MATCH(Data6[[#This Row],[Name:]],'Employee Info'!$B$3:$B$200,0),MATCH(Data6[[#Headers],[Truck]],'Employee Info'!$C$2:$J$2,0)),"")</f>
        <v/>
      </c>
      <c r="L1395" s="19" t="str">
        <f>IFERROR(INDEX('Employee Info'!$C$3:$J$200,MATCH(Data6[[#This Row],[Name:]],'Employee Info'!$B$3:$B$200,0),MATCH(Data6[[#Headers],[Phone]],'Employee Info'!$C$2:$J$2,0)),"")</f>
        <v/>
      </c>
      <c r="M1395" s="19" t="str">
        <f>IFERROR(INDEX('Employee Info'!$C$3:$J$200,MATCH(Data6[[#This Row],[Name:]],'Employee Info'!$B$3:$B$200,0),MATCH(Data6[[#Headers],[Tech]],'Employee Info'!$C$2:$J$2,0)),"")</f>
        <v/>
      </c>
      <c r="N1395" s="19" t="str">
        <f>IFERROR(INDEX('Employee Info'!$C$3:$J$200,MATCH(Data6[[#This Row],[Name:]],'Employee Info'!$B$3:$B$200,0),MATCH(Data6[[#Headers],[Other]],'Employee Info'!$C$2:$J$2,0)),"")</f>
        <v/>
      </c>
      <c r="O1395" s="19">
        <f>IFERROR((Data6[[#This Row],[Hours:]]*SUM(Data6[[#This Row],[Rate]:[Other]])),"")</f>
        <v>0</v>
      </c>
      <c r="P1395" s="7" t="str">
        <f>IF(Data6[[#This Row],[WO'#:]]="","Riley #","WO#")</f>
        <v>WO#</v>
      </c>
      <c r="Q1395" s="7">
        <f>IFERROR(WEEKNUM(Data6[[#This Row],[Date:]]),"")</f>
        <v>30</v>
      </c>
      <c r="R1395" s="6">
        <f t="shared" si="63"/>
        <v>45494</v>
      </c>
      <c r="S1395" s="6">
        <f>Data6[[#This Row],[Week Start]]+7</f>
        <v>45501</v>
      </c>
      <c r="T1395" s="7" t="str">
        <f t="shared" si="64"/>
        <v>7/21/2024 - 7/28/2024</v>
      </c>
      <c r="U1395" s="7" t="str">
        <f t="shared" si="65"/>
        <v>Time Card</v>
      </c>
      <c r="V1395" s="8" t="str">
        <f>RIGHT(TEXT(Data6[[#This Row],[Date:]],"mmddyyyy"),4)</f>
        <v>2024</v>
      </c>
      <c r="W1395" s="8" t="str">
        <f>MID(TEXT(Data6[[#This Row],[Date:]],"mmddyyyy"),3,2)</f>
        <v>25</v>
      </c>
      <c r="X1395" s="8" t="str">
        <f>LEFT(TEXT(Data6[[#This Row],[Date:]],"mmddyyyy"),2)</f>
        <v>07</v>
      </c>
      <c r="Y1395" s="6">
        <f>DATE(Data6[[#This Row],[Year]],Data6[[#This Row],[Month]],Data6[[#This Row],[Day]])</f>
        <v>45498</v>
      </c>
    </row>
    <row r="1396" spans="1:25">
      <c r="A1396" s="5">
        <v>45499.542038310188</v>
      </c>
      <c r="B1396" s="7" t="s">
        <v>66</v>
      </c>
      <c r="C1396" s="6" t="s">
        <v>1924</v>
      </c>
      <c r="D1396" s="7" t="s">
        <v>1933</v>
      </c>
      <c r="E1396" s="8">
        <v>1</v>
      </c>
      <c r="F1396" s="7">
        <v>7128629</v>
      </c>
      <c r="G1396" s="7" t="s">
        <v>68</v>
      </c>
      <c r="H1396" s="7" t="s">
        <v>756</v>
      </c>
      <c r="I1396" s="7" t="s">
        <v>44</v>
      </c>
      <c r="J1396" s="19" t="str">
        <f>IFERROR(INDEX('Employee Info'!$C$3:$E$200,MATCH(Data6[[#This Row],[Name:]],'Employee Info'!$B$3:$B$200,0),MATCH(Data6[[#This Row],[Hours Type:]],'Employee Info'!$C$2:$E$2,0)),"")</f>
        <v/>
      </c>
      <c r="K1396" s="19" t="str">
        <f>IFERROR(INDEX('Employee Info'!$C$3:$J$200,MATCH(Data6[[#This Row],[Name:]],'Employee Info'!$B$3:$B$200,0),MATCH(Data6[[#Headers],[Truck]],'Employee Info'!$C$2:$J$2,0)),"")</f>
        <v/>
      </c>
      <c r="L1396" s="19" t="str">
        <f>IFERROR(INDEX('Employee Info'!$C$3:$J$200,MATCH(Data6[[#This Row],[Name:]],'Employee Info'!$B$3:$B$200,0),MATCH(Data6[[#Headers],[Phone]],'Employee Info'!$C$2:$J$2,0)),"")</f>
        <v/>
      </c>
      <c r="M1396" s="19" t="str">
        <f>IFERROR(INDEX('Employee Info'!$C$3:$J$200,MATCH(Data6[[#This Row],[Name:]],'Employee Info'!$B$3:$B$200,0),MATCH(Data6[[#Headers],[Tech]],'Employee Info'!$C$2:$J$2,0)),"")</f>
        <v/>
      </c>
      <c r="N1396" s="19" t="str">
        <f>IFERROR(INDEX('Employee Info'!$C$3:$J$200,MATCH(Data6[[#This Row],[Name:]],'Employee Info'!$B$3:$B$200,0),MATCH(Data6[[#Headers],[Other]],'Employee Info'!$C$2:$J$2,0)),"")</f>
        <v/>
      </c>
      <c r="O1396" s="19">
        <f>IFERROR((Data6[[#This Row],[Hours:]]*SUM(Data6[[#This Row],[Rate]:[Other]])),"")</f>
        <v>0</v>
      </c>
      <c r="P1396" s="7" t="str">
        <f>IF(Data6[[#This Row],[WO'#:]]="","Riley #","WO#")</f>
        <v>WO#</v>
      </c>
      <c r="Q1396" s="7">
        <f>IFERROR(WEEKNUM(Data6[[#This Row],[Date:]]),"")</f>
        <v>30</v>
      </c>
      <c r="R1396" s="6">
        <f t="shared" si="63"/>
        <v>45494</v>
      </c>
      <c r="S1396" s="6">
        <f>Data6[[#This Row],[Week Start]]+7</f>
        <v>45501</v>
      </c>
      <c r="T1396" s="7" t="str">
        <f t="shared" si="64"/>
        <v>7/21/2024 - 7/28/2024</v>
      </c>
      <c r="U1396" s="7" t="str">
        <f t="shared" si="65"/>
        <v>Time Card</v>
      </c>
      <c r="V1396" s="8" t="str">
        <f>RIGHT(TEXT(Data6[[#This Row],[Date:]],"mmddyyyy"),4)</f>
        <v>2024</v>
      </c>
      <c r="W1396" s="8" t="str">
        <f>MID(TEXT(Data6[[#This Row],[Date:]],"mmddyyyy"),3,2)</f>
        <v>25</v>
      </c>
      <c r="X1396" s="8" t="str">
        <f>LEFT(TEXT(Data6[[#This Row],[Date:]],"mmddyyyy"),2)</f>
        <v>07</v>
      </c>
      <c r="Y1396" s="6">
        <f>DATE(Data6[[#This Row],[Year]],Data6[[#This Row],[Month]],Data6[[#This Row],[Day]])</f>
        <v>45498</v>
      </c>
    </row>
    <row r="1397" spans="1:25">
      <c r="A1397" s="5">
        <v>45499.539109027777</v>
      </c>
      <c r="B1397" s="7" t="s">
        <v>66</v>
      </c>
      <c r="C1397" s="6" t="s">
        <v>1924</v>
      </c>
      <c r="D1397" s="7" t="s">
        <v>1931</v>
      </c>
      <c r="E1397" s="8">
        <v>1</v>
      </c>
      <c r="F1397" s="7">
        <v>7129401</v>
      </c>
      <c r="G1397" s="7" t="s">
        <v>68</v>
      </c>
      <c r="H1397" s="7" t="s">
        <v>756</v>
      </c>
      <c r="I1397" s="7" t="s">
        <v>44</v>
      </c>
      <c r="J1397" s="19" t="str">
        <f>IFERROR(INDEX('Employee Info'!$C$3:$E$200,MATCH(Data6[[#This Row],[Name:]],'Employee Info'!$B$3:$B$200,0),MATCH(Data6[[#This Row],[Hours Type:]],'Employee Info'!$C$2:$E$2,0)),"")</f>
        <v/>
      </c>
      <c r="K1397" s="19" t="str">
        <f>IFERROR(INDEX('Employee Info'!$C$3:$J$200,MATCH(Data6[[#This Row],[Name:]],'Employee Info'!$B$3:$B$200,0),MATCH(Data6[[#Headers],[Truck]],'Employee Info'!$C$2:$J$2,0)),"")</f>
        <v/>
      </c>
      <c r="L1397" s="19" t="str">
        <f>IFERROR(INDEX('Employee Info'!$C$3:$J$200,MATCH(Data6[[#This Row],[Name:]],'Employee Info'!$B$3:$B$200,0),MATCH(Data6[[#Headers],[Phone]],'Employee Info'!$C$2:$J$2,0)),"")</f>
        <v/>
      </c>
      <c r="M1397" s="19" t="str">
        <f>IFERROR(INDEX('Employee Info'!$C$3:$J$200,MATCH(Data6[[#This Row],[Name:]],'Employee Info'!$B$3:$B$200,0),MATCH(Data6[[#Headers],[Tech]],'Employee Info'!$C$2:$J$2,0)),"")</f>
        <v/>
      </c>
      <c r="N1397" s="19" t="str">
        <f>IFERROR(INDEX('Employee Info'!$C$3:$J$200,MATCH(Data6[[#This Row],[Name:]],'Employee Info'!$B$3:$B$200,0),MATCH(Data6[[#Headers],[Other]],'Employee Info'!$C$2:$J$2,0)),"")</f>
        <v/>
      </c>
      <c r="O1397" s="19">
        <f>IFERROR((Data6[[#This Row],[Hours:]]*SUM(Data6[[#This Row],[Rate]:[Other]])),"")</f>
        <v>0</v>
      </c>
      <c r="P1397" s="7" t="str">
        <f>IF(Data6[[#This Row],[WO'#:]]="","Riley #","WO#")</f>
        <v>WO#</v>
      </c>
      <c r="Q1397" s="7">
        <f>IFERROR(WEEKNUM(Data6[[#This Row],[Date:]]),"")</f>
        <v>30</v>
      </c>
      <c r="R1397" s="6">
        <f t="shared" si="63"/>
        <v>45494</v>
      </c>
      <c r="S1397" s="6">
        <f>Data6[[#This Row],[Week Start]]+7</f>
        <v>45501</v>
      </c>
      <c r="T1397" s="7" t="str">
        <f t="shared" si="64"/>
        <v>7/21/2024 - 7/28/2024</v>
      </c>
      <c r="U1397" s="7" t="str">
        <f t="shared" si="65"/>
        <v>Time Card</v>
      </c>
      <c r="V1397" s="8" t="str">
        <f>RIGHT(TEXT(Data6[[#This Row],[Date:]],"mmddyyyy"),4)</f>
        <v>2024</v>
      </c>
      <c r="W1397" s="8" t="str">
        <f>MID(TEXT(Data6[[#This Row],[Date:]],"mmddyyyy"),3,2)</f>
        <v>25</v>
      </c>
      <c r="X1397" s="8" t="str">
        <f>LEFT(TEXT(Data6[[#This Row],[Date:]],"mmddyyyy"),2)</f>
        <v>07</v>
      </c>
      <c r="Y1397" s="6">
        <f>DATE(Data6[[#This Row],[Year]],Data6[[#This Row],[Month]],Data6[[#This Row],[Day]])</f>
        <v>45498</v>
      </c>
    </row>
    <row r="1398" spans="1:25">
      <c r="A1398" s="5">
        <v>45499.540287384261</v>
      </c>
      <c r="B1398" s="7" t="s">
        <v>66</v>
      </c>
      <c r="C1398" s="6" t="s">
        <v>1924</v>
      </c>
      <c r="D1398" s="7" t="s">
        <v>1932</v>
      </c>
      <c r="E1398" s="8">
        <v>1</v>
      </c>
      <c r="F1398" s="7">
        <v>7130988</v>
      </c>
      <c r="G1398" s="7" t="s">
        <v>68</v>
      </c>
      <c r="H1398" s="7" t="s">
        <v>756</v>
      </c>
      <c r="I1398" s="7" t="s">
        <v>44</v>
      </c>
      <c r="J1398" s="19" t="str">
        <f>IFERROR(INDEX('Employee Info'!$C$3:$E$200,MATCH(Data6[[#This Row],[Name:]],'Employee Info'!$B$3:$B$200,0),MATCH(Data6[[#This Row],[Hours Type:]],'Employee Info'!$C$2:$E$2,0)),"")</f>
        <v/>
      </c>
      <c r="K1398" s="19" t="str">
        <f>IFERROR(INDEX('Employee Info'!$C$3:$J$200,MATCH(Data6[[#This Row],[Name:]],'Employee Info'!$B$3:$B$200,0),MATCH(Data6[[#Headers],[Truck]],'Employee Info'!$C$2:$J$2,0)),"")</f>
        <v/>
      </c>
      <c r="L1398" s="19" t="str">
        <f>IFERROR(INDEX('Employee Info'!$C$3:$J$200,MATCH(Data6[[#This Row],[Name:]],'Employee Info'!$B$3:$B$200,0),MATCH(Data6[[#Headers],[Phone]],'Employee Info'!$C$2:$J$2,0)),"")</f>
        <v/>
      </c>
      <c r="M1398" s="19" t="str">
        <f>IFERROR(INDEX('Employee Info'!$C$3:$J$200,MATCH(Data6[[#This Row],[Name:]],'Employee Info'!$B$3:$B$200,0),MATCH(Data6[[#Headers],[Tech]],'Employee Info'!$C$2:$J$2,0)),"")</f>
        <v/>
      </c>
      <c r="N1398" s="19" t="str">
        <f>IFERROR(INDEX('Employee Info'!$C$3:$J$200,MATCH(Data6[[#This Row],[Name:]],'Employee Info'!$B$3:$B$200,0),MATCH(Data6[[#Headers],[Other]],'Employee Info'!$C$2:$J$2,0)),"")</f>
        <v/>
      </c>
      <c r="O1398" s="19">
        <f>IFERROR((Data6[[#This Row],[Hours:]]*SUM(Data6[[#This Row],[Rate]:[Other]])),"")</f>
        <v>0</v>
      </c>
      <c r="P1398" s="7" t="str">
        <f>IF(Data6[[#This Row],[WO'#:]]="","Riley #","WO#")</f>
        <v>WO#</v>
      </c>
      <c r="Q1398" s="7">
        <f>IFERROR(WEEKNUM(Data6[[#This Row],[Date:]]),"")</f>
        <v>30</v>
      </c>
      <c r="R1398" s="6">
        <f t="shared" si="63"/>
        <v>45494</v>
      </c>
      <c r="S1398" s="6">
        <f>Data6[[#This Row],[Week Start]]+7</f>
        <v>45501</v>
      </c>
      <c r="T1398" s="7" t="str">
        <f t="shared" si="64"/>
        <v>7/21/2024 - 7/28/2024</v>
      </c>
      <c r="U1398" s="7" t="str">
        <f t="shared" si="65"/>
        <v>Time Card</v>
      </c>
      <c r="V1398" s="8" t="str">
        <f>RIGHT(TEXT(Data6[[#This Row],[Date:]],"mmddyyyy"),4)</f>
        <v>2024</v>
      </c>
      <c r="W1398" s="8" t="str">
        <f>MID(TEXT(Data6[[#This Row],[Date:]],"mmddyyyy"),3,2)</f>
        <v>25</v>
      </c>
      <c r="X1398" s="8" t="str">
        <f>LEFT(TEXT(Data6[[#This Row],[Date:]],"mmddyyyy"),2)</f>
        <v>07</v>
      </c>
      <c r="Y1398" s="6">
        <f>DATE(Data6[[#This Row],[Year]],Data6[[#This Row],[Month]],Data6[[#This Row],[Day]])</f>
        <v>45498</v>
      </c>
    </row>
    <row r="1399" spans="1:25">
      <c r="A1399" s="5">
        <v>45498.550736226854</v>
      </c>
      <c r="B1399" s="7" t="s">
        <v>23</v>
      </c>
      <c r="C1399" s="6" t="s">
        <v>1924</v>
      </c>
      <c r="D1399" s="7" t="s">
        <v>648</v>
      </c>
      <c r="E1399" s="8">
        <v>8</v>
      </c>
      <c r="F1399" s="7" t="s">
        <v>68</v>
      </c>
      <c r="G1399" s="7" t="s">
        <v>68</v>
      </c>
      <c r="H1399" s="7" t="s">
        <v>649</v>
      </c>
      <c r="I1399" s="7" t="s">
        <v>44</v>
      </c>
      <c r="J1399" s="19" t="str">
        <f>IFERROR(INDEX('Employee Info'!$C$3:$E$200,MATCH(Data6[[#This Row],[Name:]],'Employee Info'!$B$3:$B$200,0),MATCH(Data6[[#This Row],[Hours Type:]],'Employee Info'!$C$2:$E$2,0)),"")</f>
        <v/>
      </c>
      <c r="K1399" s="19" t="str">
        <f>IFERROR(INDEX('Employee Info'!$C$3:$J$200,MATCH(Data6[[#This Row],[Name:]],'Employee Info'!$B$3:$B$200,0),MATCH(Data6[[#Headers],[Truck]],'Employee Info'!$C$2:$J$2,0)),"")</f>
        <v/>
      </c>
      <c r="L1399" s="19" t="str">
        <f>IFERROR(INDEX('Employee Info'!$C$3:$J$200,MATCH(Data6[[#This Row],[Name:]],'Employee Info'!$B$3:$B$200,0),MATCH(Data6[[#Headers],[Phone]],'Employee Info'!$C$2:$J$2,0)),"")</f>
        <v/>
      </c>
      <c r="M1399" s="19" t="str">
        <f>IFERROR(INDEX('Employee Info'!$C$3:$J$200,MATCH(Data6[[#This Row],[Name:]],'Employee Info'!$B$3:$B$200,0),MATCH(Data6[[#Headers],[Tech]],'Employee Info'!$C$2:$J$2,0)),"")</f>
        <v/>
      </c>
      <c r="N1399" s="19" t="str">
        <f>IFERROR(INDEX('Employee Info'!$C$3:$J$200,MATCH(Data6[[#This Row],[Name:]],'Employee Info'!$B$3:$B$200,0),MATCH(Data6[[#Headers],[Other]],'Employee Info'!$C$2:$J$2,0)),"")</f>
        <v/>
      </c>
      <c r="O1399" s="19">
        <f>IFERROR((Data6[[#This Row],[Hours:]]*SUM(Data6[[#This Row],[Rate]:[Other]])),"")</f>
        <v>0</v>
      </c>
      <c r="P1399" s="7" t="str">
        <f>IF(Data6[[#This Row],[WO'#:]]="","Riley #","WO#")</f>
        <v>Riley #</v>
      </c>
      <c r="Q1399" s="7">
        <f>IFERROR(WEEKNUM(Data6[[#This Row],[Date:]]),"")</f>
        <v>30</v>
      </c>
      <c r="R1399" s="6">
        <f t="shared" si="63"/>
        <v>45494</v>
      </c>
      <c r="S1399" s="6">
        <f>Data6[[#This Row],[Week Start]]+7</f>
        <v>45501</v>
      </c>
      <c r="T1399" s="7" t="str">
        <f t="shared" si="64"/>
        <v>7/21/2024 - 7/28/2024</v>
      </c>
      <c r="U1399" s="7" t="str">
        <f t="shared" si="65"/>
        <v>Time Card</v>
      </c>
      <c r="V1399" s="8" t="str">
        <f>RIGHT(TEXT(Data6[[#This Row],[Date:]],"mmddyyyy"),4)</f>
        <v>2024</v>
      </c>
      <c r="W1399" s="8" t="str">
        <f>MID(TEXT(Data6[[#This Row],[Date:]],"mmddyyyy"),3,2)</f>
        <v>25</v>
      </c>
      <c r="X1399" s="8" t="str">
        <f>LEFT(TEXT(Data6[[#This Row],[Date:]],"mmddyyyy"),2)</f>
        <v>07</v>
      </c>
      <c r="Y1399" s="6">
        <f>DATE(Data6[[#This Row],[Year]],Data6[[#This Row],[Month]],Data6[[#This Row],[Day]])</f>
        <v>45498</v>
      </c>
    </row>
    <row r="1400" spans="1:25">
      <c r="A1400" s="5">
        <v>45498.550954629631</v>
      </c>
      <c r="B1400" s="7" t="s">
        <v>35</v>
      </c>
      <c r="C1400" s="6" t="s">
        <v>1924</v>
      </c>
      <c r="D1400" s="7" t="s">
        <v>648</v>
      </c>
      <c r="E1400" s="8">
        <v>8</v>
      </c>
      <c r="F1400" s="7" t="s">
        <v>68</v>
      </c>
      <c r="G1400" s="7" t="s">
        <v>68</v>
      </c>
      <c r="H1400" s="7" t="s">
        <v>649</v>
      </c>
      <c r="I1400" s="7" t="s">
        <v>44</v>
      </c>
      <c r="J1400" s="19" t="str">
        <f>IFERROR(INDEX('Employee Info'!$C$3:$E$200,MATCH(Data6[[#This Row],[Name:]],'Employee Info'!$B$3:$B$200,0),MATCH(Data6[[#This Row],[Hours Type:]],'Employee Info'!$C$2:$E$2,0)),"")</f>
        <v/>
      </c>
      <c r="K1400" s="19" t="str">
        <f>IFERROR(INDEX('Employee Info'!$C$3:$J$200,MATCH(Data6[[#This Row],[Name:]],'Employee Info'!$B$3:$B$200,0),MATCH(Data6[[#Headers],[Truck]],'Employee Info'!$C$2:$J$2,0)),"")</f>
        <v/>
      </c>
      <c r="L1400" s="19" t="str">
        <f>IFERROR(INDEX('Employee Info'!$C$3:$J$200,MATCH(Data6[[#This Row],[Name:]],'Employee Info'!$B$3:$B$200,0),MATCH(Data6[[#Headers],[Phone]],'Employee Info'!$C$2:$J$2,0)),"")</f>
        <v/>
      </c>
      <c r="M1400" s="19" t="str">
        <f>IFERROR(INDEX('Employee Info'!$C$3:$J$200,MATCH(Data6[[#This Row],[Name:]],'Employee Info'!$B$3:$B$200,0),MATCH(Data6[[#Headers],[Tech]],'Employee Info'!$C$2:$J$2,0)),"")</f>
        <v/>
      </c>
      <c r="N1400" s="19" t="str">
        <f>IFERROR(INDEX('Employee Info'!$C$3:$J$200,MATCH(Data6[[#This Row],[Name:]],'Employee Info'!$B$3:$B$200,0),MATCH(Data6[[#Headers],[Other]],'Employee Info'!$C$2:$J$2,0)),"")</f>
        <v/>
      </c>
      <c r="O1400" s="19">
        <f>IFERROR((Data6[[#This Row],[Hours:]]*SUM(Data6[[#This Row],[Rate]:[Other]])),"")</f>
        <v>0</v>
      </c>
      <c r="P1400" s="7" t="str">
        <f>IF(Data6[[#This Row],[WO'#:]]="","Riley #","WO#")</f>
        <v>Riley #</v>
      </c>
      <c r="Q1400" s="7">
        <f>IFERROR(WEEKNUM(Data6[[#This Row],[Date:]]),"")</f>
        <v>30</v>
      </c>
      <c r="R1400" s="6">
        <f t="shared" si="63"/>
        <v>45494</v>
      </c>
      <c r="S1400" s="6">
        <f>Data6[[#This Row],[Week Start]]+7</f>
        <v>45501</v>
      </c>
      <c r="T1400" s="7" t="str">
        <f t="shared" si="64"/>
        <v>7/21/2024 - 7/28/2024</v>
      </c>
      <c r="U1400" s="7" t="str">
        <f t="shared" si="65"/>
        <v>Time Card</v>
      </c>
      <c r="V1400" s="8" t="str">
        <f>RIGHT(TEXT(Data6[[#This Row],[Date:]],"mmddyyyy"),4)</f>
        <v>2024</v>
      </c>
      <c r="W1400" s="8" t="str">
        <f>MID(TEXT(Data6[[#This Row],[Date:]],"mmddyyyy"),3,2)</f>
        <v>25</v>
      </c>
      <c r="X1400" s="8" t="str">
        <f>LEFT(TEXT(Data6[[#This Row],[Date:]],"mmddyyyy"),2)</f>
        <v>07</v>
      </c>
      <c r="Y1400" s="6">
        <f>DATE(Data6[[#This Row],[Year]],Data6[[#This Row],[Month]],Data6[[#This Row],[Day]])</f>
        <v>45498</v>
      </c>
    </row>
    <row r="1401" spans="1:25">
      <c r="A1401" s="5">
        <v>45499.550094560182</v>
      </c>
      <c r="B1401" s="7" t="s">
        <v>66</v>
      </c>
      <c r="C1401" s="6" t="s">
        <v>1929</v>
      </c>
      <c r="D1401" s="7" t="s">
        <v>1939</v>
      </c>
      <c r="E1401" s="8">
        <v>1</v>
      </c>
      <c r="F1401" s="7">
        <v>20028</v>
      </c>
      <c r="G1401" s="7" t="s">
        <v>68</v>
      </c>
      <c r="H1401" s="7" t="s">
        <v>756</v>
      </c>
      <c r="I1401" s="7" t="s">
        <v>45</v>
      </c>
      <c r="J1401" s="19" t="str">
        <f>IFERROR(INDEX('Employee Info'!$C$3:$E$200,MATCH(Data6[[#This Row],[Name:]],'Employee Info'!$B$3:$B$200,0),MATCH(Data6[[#This Row],[Hours Type:]],'Employee Info'!$C$2:$E$2,0)),"")</f>
        <v/>
      </c>
      <c r="K1401" s="19" t="str">
        <f>IFERROR(INDEX('Employee Info'!$C$3:$J$200,MATCH(Data6[[#This Row],[Name:]],'Employee Info'!$B$3:$B$200,0),MATCH(Data6[[#Headers],[Truck]],'Employee Info'!$C$2:$J$2,0)),"")</f>
        <v/>
      </c>
      <c r="L1401" s="19" t="str">
        <f>IFERROR(INDEX('Employee Info'!$C$3:$J$200,MATCH(Data6[[#This Row],[Name:]],'Employee Info'!$B$3:$B$200,0),MATCH(Data6[[#Headers],[Phone]],'Employee Info'!$C$2:$J$2,0)),"")</f>
        <v/>
      </c>
      <c r="M1401" s="19" t="str">
        <f>IFERROR(INDEX('Employee Info'!$C$3:$J$200,MATCH(Data6[[#This Row],[Name:]],'Employee Info'!$B$3:$B$200,0),MATCH(Data6[[#Headers],[Tech]],'Employee Info'!$C$2:$J$2,0)),"")</f>
        <v/>
      </c>
      <c r="N1401" s="19" t="str">
        <f>IFERROR(INDEX('Employee Info'!$C$3:$J$200,MATCH(Data6[[#This Row],[Name:]],'Employee Info'!$B$3:$B$200,0),MATCH(Data6[[#Headers],[Other]],'Employee Info'!$C$2:$J$2,0)),"")</f>
        <v/>
      </c>
      <c r="O1401" s="19">
        <f>IFERROR((Data6[[#This Row],[Hours:]]*SUM(Data6[[#This Row],[Rate]:[Other]])),"")</f>
        <v>0</v>
      </c>
      <c r="P1401" s="7" t="str">
        <f>IF(Data6[[#This Row],[WO'#:]]="","Riley #","WO#")</f>
        <v>WO#</v>
      </c>
      <c r="Q1401" s="7">
        <f>IFERROR(WEEKNUM(Data6[[#This Row],[Date:]]),"")</f>
        <v>30</v>
      </c>
      <c r="R1401" s="6">
        <f t="shared" si="63"/>
        <v>45494</v>
      </c>
      <c r="S1401" s="6">
        <f>Data6[[#This Row],[Week Start]]+7</f>
        <v>45501</v>
      </c>
      <c r="T1401" s="7" t="str">
        <f t="shared" si="64"/>
        <v>7/21/2024 - 7/28/2024</v>
      </c>
      <c r="U1401" s="7" t="str">
        <f t="shared" si="65"/>
        <v>Time Card</v>
      </c>
      <c r="V1401" s="8" t="str">
        <f>RIGHT(TEXT(Data6[[#This Row],[Date:]],"mmddyyyy"),4)</f>
        <v>2024</v>
      </c>
      <c r="W1401" s="8" t="str">
        <f>MID(TEXT(Data6[[#This Row],[Date:]],"mmddyyyy"),3,2)</f>
        <v>26</v>
      </c>
      <c r="X1401" s="8" t="str">
        <f>LEFT(TEXT(Data6[[#This Row],[Date:]],"mmddyyyy"),2)</f>
        <v>07</v>
      </c>
      <c r="Y1401" s="6">
        <f>DATE(Data6[[#This Row],[Year]],Data6[[#This Row],[Month]],Data6[[#This Row],[Day]])</f>
        <v>45499</v>
      </c>
    </row>
    <row r="1402" spans="1:25">
      <c r="A1402" s="5">
        <v>45499.549390509259</v>
      </c>
      <c r="B1402" s="7" t="s">
        <v>66</v>
      </c>
      <c r="C1402" s="6" t="s">
        <v>1929</v>
      </c>
      <c r="D1402" s="7" t="s">
        <v>1938</v>
      </c>
      <c r="E1402" s="8">
        <v>4</v>
      </c>
      <c r="F1402" s="7">
        <v>6984733</v>
      </c>
      <c r="G1402" s="7" t="s">
        <v>68</v>
      </c>
      <c r="H1402" s="7" t="s">
        <v>756</v>
      </c>
      <c r="I1402" s="7" t="s">
        <v>44</v>
      </c>
      <c r="J1402" s="19" t="str">
        <f>IFERROR(INDEX('Employee Info'!$C$3:$E$200,MATCH(Data6[[#This Row],[Name:]],'Employee Info'!$B$3:$B$200,0),MATCH(Data6[[#This Row],[Hours Type:]],'Employee Info'!$C$2:$E$2,0)),"")</f>
        <v/>
      </c>
      <c r="K1402" s="19" t="str">
        <f>IFERROR(INDEX('Employee Info'!$C$3:$J$200,MATCH(Data6[[#This Row],[Name:]],'Employee Info'!$B$3:$B$200,0),MATCH(Data6[[#Headers],[Truck]],'Employee Info'!$C$2:$J$2,0)),"")</f>
        <v/>
      </c>
      <c r="L1402" s="19" t="str">
        <f>IFERROR(INDEX('Employee Info'!$C$3:$J$200,MATCH(Data6[[#This Row],[Name:]],'Employee Info'!$B$3:$B$200,0),MATCH(Data6[[#Headers],[Phone]],'Employee Info'!$C$2:$J$2,0)),"")</f>
        <v/>
      </c>
      <c r="M1402" s="19" t="str">
        <f>IFERROR(INDEX('Employee Info'!$C$3:$J$200,MATCH(Data6[[#This Row],[Name:]],'Employee Info'!$B$3:$B$200,0),MATCH(Data6[[#Headers],[Tech]],'Employee Info'!$C$2:$J$2,0)),"")</f>
        <v/>
      </c>
      <c r="N1402" s="19" t="str">
        <f>IFERROR(INDEX('Employee Info'!$C$3:$J$200,MATCH(Data6[[#This Row],[Name:]],'Employee Info'!$B$3:$B$200,0),MATCH(Data6[[#Headers],[Other]],'Employee Info'!$C$2:$J$2,0)),"")</f>
        <v/>
      </c>
      <c r="O1402" s="19">
        <f>IFERROR((Data6[[#This Row],[Hours:]]*SUM(Data6[[#This Row],[Rate]:[Other]])),"")</f>
        <v>0</v>
      </c>
      <c r="P1402" s="7" t="str">
        <f>IF(Data6[[#This Row],[WO'#:]]="","Riley #","WO#")</f>
        <v>WO#</v>
      </c>
      <c r="Q1402" s="7">
        <f>IFERROR(WEEKNUM(Data6[[#This Row],[Date:]]),"")</f>
        <v>30</v>
      </c>
      <c r="R1402" s="6">
        <f t="shared" si="63"/>
        <v>45494</v>
      </c>
      <c r="S1402" s="6">
        <f>Data6[[#This Row],[Week Start]]+7</f>
        <v>45501</v>
      </c>
      <c r="T1402" s="7" t="str">
        <f t="shared" si="64"/>
        <v>7/21/2024 - 7/28/2024</v>
      </c>
      <c r="U1402" s="7" t="str">
        <f t="shared" si="65"/>
        <v>Time Card</v>
      </c>
      <c r="V1402" s="8" t="str">
        <f>RIGHT(TEXT(Data6[[#This Row],[Date:]],"mmddyyyy"),4)</f>
        <v>2024</v>
      </c>
      <c r="W1402" s="8" t="str">
        <f>MID(TEXT(Data6[[#This Row],[Date:]],"mmddyyyy"),3,2)</f>
        <v>26</v>
      </c>
      <c r="X1402" s="8" t="str">
        <f>LEFT(TEXT(Data6[[#This Row],[Date:]],"mmddyyyy"),2)</f>
        <v>07</v>
      </c>
      <c r="Y1402" s="6">
        <f>DATE(Data6[[#This Row],[Year]],Data6[[#This Row],[Month]],Data6[[#This Row],[Day]])</f>
        <v>45499</v>
      </c>
    </row>
    <row r="1403" spans="1:25">
      <c r="A1403" s="5">
        <v>45499.542079398147</v>
      </c>
      <c r="B1403" s="7" t="s">
        <v>66</v>
      </c>
      <c r="C1403" s="6" t="s">
        <v>1929</v>
      </c>
      <c r="D1403" s="7" t="s">
        <v>1933</v>
      </c>
      <c r="E1403" s="8">
        <v>1</v>
      </c>
      <c r="F1403" s="7">
        <v>7128629</v>
      </c>
      <c r="G1403" s="7" t="s">
        <v>68</v>
      </c>
      <c r="H1403" s="7" t="s">
        <v>756</v>
      </c>
      <c r="I1403" s="7" t="s">
        <v>44</v>
      </c>
      <c r="J1403" s="19" t="str">
        <f>IFERROR(INDEX('Employee Info'!$C$3:$E$200,MATCH(Data6[[#This Row],[Name:]],'Employee Info'!$B$3:$B$200,0),MATCH(Data6[[#This Row],[Hours Type:]],'Employee Info'!$C$2:$E$2,0)),"")</f>
        <v/>
      </c>
      <c r="K1403" s="19" t="str">
        <f>IFERROR(INDEX('Employee Info'!$C$3:$J$200,MATCH(Data6[[#This Row],[Name:]],'Employee Info'!$B$3:$B$200,0),MATCH(Data6[[#Headers],[Truck]],'Employee Info'!$C$2:$J$2,0)),"")</f>
        <v/>
      </c>
      <c r="L1403" s="19" t="str">
        <f>IFERROR(INDEX('Employee Info'!$C$3:$J$200,MATCH(Data6[[#This Row],[Name:]],'Employee Info'!$B$3:$B$200,0),MATCH(Data6[[#Headers],[Phone]],'Employee Info'!$C$2:$J$2,0)),"")</f>
        <v/>
      </c>
      <c r="M1403" s="19" t="str">
        <f>IFERROR(INDEX('Employee Info'!$C$3:$J$200,MATCH(Data6[[#This Row],[Name:]],'Employee Info'!$B$3:$B$200,0),MATCH(Data6[[#Headers],[Tech]],'Employee Info'!$C$2:$J$2,0)),"")</f>
        <v/>
      </c>
      <c r="N1403" s="19" t="str">
        <f>IFERROR(INDEX('Employee Info'!$C$3:$J$200,MATCH(Data6[[#This Row],[Name:]],'Employee Info'!$B$3:$B$200,0),MATCH(Data6[[#Headers],[Other]],'Employee Info'!$C$2:$J$2,0)),"")</f>
        <v/>
      </c>
      <c r="O1403" s="19">
        <f>IFERROR((Data6[[#This Row],[Hours:]]*SUM(Data6[[#This Row],[Rate]:[Other]])),"")</f>
        <v>0</v>
      </c>
      <c r="P1403" s="7" t="str">
        <f>IF(Data6[[#This Row],[WO'#:]]="","Riley #","WO#")</f>
        <v>WO#</v>
      </c>
      <c r="Q1403" s="7">
        <f>IFERROR(WEEKNUM(Data6[[#This Row],[Date:]]),"")</f>
        <v>30</v>
      </c>
      <c r="R1403" s="6">
        <f t="shared" si="63"/>
        <v>45494</v>
      </c>
      <c r="S1403" s="6">
        <f>Data6[[#This Row],[Week Start]]+7</f>
        <v>45501</v>
      </c>
      <c r="T1403" s="7" t="str">
        <f t="shared" si="64"/>
        <v>7/21/2024 - 7/28/2024</v>
      </c>
      <c r="U1403" s="7" t="str">
        <f t="shared" si="65"/>
        <v>Time Card</v>
      </c>
      <c r="V1403" s="8" t="str">
        <f>RIGHT(TEXT(Data6[[#This Row],[Date:]],"mmddyyyy"),4)</f>
        <v>2024</v>
      </c>
      <c r="W1403" s="8" t="str">
        <f>MID(TEXT(Data6[[#This Row],[Date:]],"mmddyyyy"),3,2)</f>
        <v>26</v>
      </c>
      <c r="X1403" s="8" t="str">
        <f>LEFT(TEXT(Data6[[#This Row],[Date:]],"mmddyyyy"),2)</f>
        <v>07</v>
      </c>
      <c r="Y1403" s="6">
        <f>DATE(Data6[[#This Row],[Year]],Data6[[#This Row],[Month]],Data6[[#This Row],[Day]])</f>
        <v>45499</v>
      </c>
    </row>
    <row r="1404" spans="1:25">
      <c r="A1404" s="5">
        <v>45499.538658217592</v>
      </c>
      <c r="B1404" s="7" t="s">
        <v>66</v>
      </c>
      <c r="C1404" s="6" t="s">
        <v>1929</v>
      </c>
      <c r="D1404" s="7" t="s">
        <v>1931</v>
      </c>
      <c r="E1404" s="8">
        <v>1</v>
      </c>
      <c r="F1404" s="7">
        <v>7129401</v>
      </c>
      <c r="G1404" s="7" t="s">
        <v>68</v>
      </c>
      <c r="H1404" s="7" t="s">
        <v>756</v>
      </c>
      <c r="I1404" s="7" t="s">
        <v>44</v>
      </c>
      <c r="J1404" s="19" t="str">
        <f>IFERROR(INDEX('Employee Info'!$C$3:$E$200,MATCH(Data6[[#This Row],[Name:]],'Employee Info'!$B$3:$B$200,0),MATCH(Data6[[#This Row],[Hours Type:]],'Employee Info'!$C$2:$E$2,0)),"")</f>
        <v/>
      </c>
      <c r="K1404" s="19" t="str">
        <f>IFERROR(INDEX('Employee Info'!$C$3:$J$200,MATCH(Data6[[#This Row],[Name:]],'Employee Info'!$B$3:$B$200,0),MATCH(Data6[[#Headers],[Truck]],'Employee Info'!$C$2:$J$2,0)),"")</f>
        <v/>
      </c>
      <c r="L1404" s="19" t="str">
        <f>IFERROR(INDEX('Employee Info'!$C$3:$J$200,MATCH(Data6[[#This Row],[Name:]],'Employee Info'!$B$3:$B$200,0),MATCH(Data6[[#Headers],[Phone]],'Employee Info'!$C$2:$J$2,0)),"")</f>
        <v/>
      </c>
      <c r="M1404" s="19" t="str">
        <f>IFERROR(INDEX('Employee Info'!$C$3:$J$200,MATCH(Data6[[#This Row],[Name:]],'Employee Info'!$B$3:$B$200,0),MATCH(Data6[[#Headers],[Tech]],'Employee Info'!$C$2:$J$2,0)),"")</f>
        <v/>
      </c>
      <c r="N1404" s="19" t="str">
        <f>IFERROR(INDEX('Employee Info'!$C$3:$J$200,MATCH(Data6[[#This Row],[Name:]],'Employee Info'!$B$3:$B$200,0),MATCH(Data6[[#Headers],[Other]],'Employee Info'!$C$2:$J$2,0)),"")</f>
        <v/>
      </c>
      <c r="O1404" s="19">
        <f>IFERROR((Data6[[#This Row],[Hours:]]*SUM(Data6[[#This Row],[Rate]:[Other]])),"")</f>
        <v>0</v>
      </c>
      <c r="P1404" s="7" t="str">
        <f>IF(Data6[[#This Row],[WO'#:]]="","Riley #","WO#")</f>
        <v>WO#</v>
      </c>
      <c r="Q1404" s="7">
        <f>IFERROR(WEEKNUM(Data6[[#This Row],[Date:]]),"")</f>
        <v>30</v>
      </c>
      <c r="R1404" s="6">
        <f t="shared" si="63"/>
        <v>45494</v>
      </c>
      <c r="S1404" s="6">
        <f>Data6[[#This Row],[Week Start]]+7</f>
        <v>45501</v>
      </c>
      <c r="T1404" s="7" t="str">
        <f t="shared" si="64"/>
        <v>7/21/2024 - 7/28/2024</v>
      </c>
      <c r="U1404" s="7" t="str">
        <f t="shared" si="65"/>
        <v>Time Card</v>
      </c>
      <c r="V1404" s="8" t="str">
        <f>RIGHT(TEXT(Data6[[#This Row],[Date:]],"mmddyyyy"),4)</f>
        <v>2024</v>
      </c>
      <c r="W1404" s="8" t="str">
        <f>MID(TEXT(Data6[[#This Row],[Date:]],"mmddyyyy"),3,2)</f>
        <v>26</v>
      </c>
      <c r="X1404" s="8" t="str">
        <f>LEFT(TEXT(Data6[[#This Row],[Date:]],"mmddyyyy"),2)</f>
        <v>07</v>
      </c>
      <c r="Y1404" s="6">
        <f>DATE(Data6[[#This Row],[Year]],Data6[[#This Row],[Month]],Data6[[#This Row],[Day]])</f>
        <v>45499</v>
      </c>
    </row>
    <row r="1405" spans="1:25">
      <c r="A1405" s="5">
        <v>45499.32758784722</v>
      </c>
      <c r="B1405" s="7" t="s">
        <v>35</v>
      </c>
      <c r="C1405" s="6" t="s">
        <v>1929</v>
      </c>
      <c r="D1405" s="7" t="s">
        <v>1928</v>
      </c>
      <c r="E1405" s="8">
        <v>1</v>
      </c>
      <c r="F1405" s="7">
        <v>7130988</v>
      </c>
      <c r="G1405" s="7" t="s">
        <v>68</v>
      </c>
      <c r="H1405" s="7" t="s">
        <v>756</v>
      </c>
      <c r="I1405" s="7" t="s">
        <v>44</v>
      </c>
      <c r="J1405" s="19" t="str">
        <f>IFERROR(INDEX('Employee Info'!$C$3:$E$200,MATCH(Data6[[#This Row],[Name:]],'Employee Info'!$B$3:$B$200,0),MATCH(Data6[[#This Row],[Hours Type:]],'Employee Info'!$C$2:$E$2,0)),"")</f>
        <v/>
      </c>
      <c r="K1405" s="19" t="str">
        <f>IFERROR(INDEX('Employee Info'!$C$3:$J$200,MATCH(Data6[[#This Row],[Name:]],'Employee Info'!$B$3:$B$200,0),MATCH(Data6[[#Headers],[Truck]],'Employee Info'!$C$2:$J$2,0)),"")</f>
        <v/>
      </c>
      <c r="L1405" s="19" t="str">
        <f>IFERROR(INDEX('Employee Info'!$C$3:$J$200,MATCH(Data6[[#This Row],[Name:]],'Employee Info'!$B$3:$B$200,0),MATCH(Data6[[#Headers],[Phone]],'Employee Info'!$C$2:$J$2,0)),"")</f>
        <v/>
      </c>
      <c r="M1405" s="19" t="str">
        <f>IFERROR(INDEX('Employee Info'!$C$3:$J$200,MATCH(Data6[[#This Row],[Name:]],'Employee Info'!$B$3:$B$200,0),MATCH(Data6[[#Headers],[Tech]],'Employee Info'!$C$2:$J$2,0)),"")</f>
        <v/>
      </c>
      <c r="N1405" s="19" t="str">
        <f>IFERROR(INDEX('Employee Info'!$C$3:$J$200,MATCH(Data6[[#This Row],[Name:]],'Employee Info'!$B$3:$B$200,0),MATCH(Data6[[#Headers],[Other]],'Employee Info'!$C$2:$J$2,0)),"")</f>
        <v/>
      </c>
      <c r="O1405" s="19">
        <f>IFERROR((Data6[[#This Row],[Hours:]]*SUM(Data6[[#This Row],[Rate]:[Other]])),"")</f>
        <v>0</v>
      </c>
      <c r="P1405" s="7" t="str">
        <f>IF(Data6[[#This Row],[WO'#:]]="","Riley #","WO#")</f>
        <v>WO#</v>
      </c>
      <c r="Q1405" s="7">
        <f>IFERROR(WEEKNUM(Data6[[#This Row],[Date:]]),"")</f>
        <v>30</v>
      </c>
      <c r="R1405" s="6">
        <f t="shared" si="63"/>
        <v>45494</v>
      </c>
      <c r="S1405" s="6">
        <f>Data6[[#This Row],[Week Start]]+7</f>
        <v>45501</v>
      </c>
      <c r="T1405" s="7" t="str">
        <f t="shared" si="64"/>
        <v>7/21/2024 - 7/28/2024</v>
      </c>
      <c r="U1405" s="7" t="str">
        <f t="shared" si="65"/>
        <v>Time Card</v>
      </c>
      <c r="V1405" s="8" t="str">
        <f>RIGHT(TEXT(Data6[[#This Row],[Date:]],"mmddyyyy"),4)</f>
        <v>2024</v>
      </c>
      <c r="W1405" s="8" t="str">
        <f>MID(TEXT(Data6[[#This Row],[Date:]],"mmddyyyy"),3,2)</f>
        <v>26</v>
      </c>
      <c r="X1405" s="8" t="str">
        <f>LEFT(TEXT(Data6[[#This Row],[Date:]],"mmddyyyy"),2)</f>
        <v>07</v>
      </c>
      <c r="Y1405" s="6">
        <f>DATE(Data6[[#This Row],[Year]],Data6[[#This Row],[Month]],Data6[[#This Row],[Day]])</f>
        <v>45499</v>
      </c>
    </row>
    <row r="1406" spans="1:25">
      <c r="A1406" s="5">
        <v>45499.409220601854</v>
      </c>
      <c r="B1406" s="7" t="s">
        <v>31</v>
      </c>
      <c r="C1406" s="6" t="s">
        <v>1929</v>
      </c>
      <c r="D1406" s="7" t="s">
        <v>1930</v>
      </c>
      <c r="E1406" s="8">
        <v>4</v>
      </c>
      <c r="F1406" s="7">
        <v>7130988</v>
      </c>
      <c r="G1406" s="7" t="s">
        <v>68</v>
      </c>
      <c r="H1406" s="7" t="s">
        <v>756</v>
      </c>
      <c r="I1406" s="7" t="s">
        <v>44</v>
      </c>
      <c r="J1406" s="19" t="str">
        <f>IFERROR(INDEX('Employee Info'!$C$3:$E$200,MATCH(Data6[[#This Row],[Name:]],'Employee Info'!$B$3:$B$200,0),MATCH(Data6[[#This Row],[Hours Type:]],'Employee Info'!$C$2:$E$2,0)),"")</f>
        <v/>
      </c>
      <c r="K1406" s="19" t="str">
        <f>IFERROR(INDEX('Employee Info'!$C$3:$J$200,MATCH(Data6[[#This Row],[Name:]],'Employee Info'!$B$3:$B$200,0),MATCH(Data6[[#Headers],[Truck]],'Employee Info'!$C$2:$J$2,0)),"")</f>
        <v/>
      </c>
      <c r="L1406" s="19" t="str">
        <f>IFERROR(INDEX('Employee Info'!$C$3:$J$200,MATCH(Data6[[#This Row],[Name:]],'Employee Info'!$B$3:$B$200,0),MATCH(Data6[[#Headers],[Phone]],'Employee Info'!$C$2:$J$2,0)),"")</f>
        <v/>
      </c>
      <c r="M1406" s="19" t="str">
        <f>IFERROR(INDEX('Employee Info'!$C$3:$J$200,MATCH(Data6[[#This Row],[Name:]],'Employee Info'!$B$3:$B$200,0),MATCH(Data6[[#Headers],[Tech]],'Employee Info'!$C$2:$J$2,0)),"")</f>
        <v/>
      </c>
      <c r="N1406" s="19" t="str">
        <f>IFERROR(INDEX('Employee Info'!$C$3:$J$200,MATCH(Data6[[#This Row],[Name:]],'Employee Info'!$B$3:$B$200,0),MATCH(Data6[[#Headers],[Other]],'Employee Info'!$C$2:$J$2,0)),"")</f>
        <v/>
      </c>
      <c r="O1406" s="19">
        <f>IFERROR((Data6[[#This Row],[Hours:]]*SUM(Data6[[#This Row],[Rate]:[Other]])),"")</f>
        <v>0</v>
      </c>
      <c r="P1406" s="7" t="str">
        <f>IF(Data6[[#This Row],[WO'#:]]="","Riley #","WO#")</f>
        <v>WO#</v>
      </c>
      <c r="Q1406" s="7">
        <f>IFERROR(WEEKNUM(Data6[[#This Row],[Date:]]),"")</f>
        <v>30</v>
      </c>
      <c r="R1406" s="6">
        <f t="shared" si="63"/>
        <v>45494</v>
      </c>
      <c r="S1406" s="6">
        <f>Data6[[#This Row],[Week Start]]+7</f>
        <v>45501</v>
      </c>
      <c r="T1406" s="7" t="str">
        <f t="shared" si="64"/>
        <v>7/21/2024 - 7/28/2024</v>
      </c>
      <c r="U1406" s="7" t="str">
        <f t="shared" si="65"/>
        <v>Time Card</v>
      </c>
      <c r="V1406" s="8" t="str">
        <f>RIGHT(TEXT(Data6[[#This Row],[Date:]],"mmddyyyy"),4)</f>
        <v>2024</v>
      </c>
      <c r="W1406" s="8" t="str">
        <f>MID(TEXT(Data6[[#This Row],[Date:]],"mmddyyyy"),3,2)</f>
        <v>26</v>
      </c>
      <c r="X1406" s="8" t="str">
        <f>LEFT(TEXT(Data6[[#This Row],[Date:]],"mmddyyyy"),2)</f>
        <v>07</v>
      </c>
      <c r="Y1406" s="6">
        <f>DATE(Data6[[#This Row],[Year]],Data6[[#This Row],[Month]],Data6[[#This Row],[Day]])</f>
        <v>45499</v>
      </c>
    </row>
    <row r="1407" spans="1:25">
      <c r="A1407" s="5">
        <v>45499.540381134262</v>
      </c>
      <c r="B1407" s="7" t="s">
        <v>66</v>
      </c>
      <c r="C1407" s="6" t="s">
        <v>1929</v>
      </c>
      <c r="D1407" s="7" t="s">
        <v>1932</v>
      </c>
      <c r="E1407" s="8">
        <v>1</v>
      </c>
      <c r="F1407" s="7">
        <v>7130988</v>
      </c>
      <c r="G1407" s="7" t="s">
        <v>68</v>
      </c>
      <c r="H1407" s="7" t="s">
        <v>756</v>
      </c>
      <c r="I1407" s="7" t="s">
        <v>44</v>
      </c>
      <c r="J1407" s="19" t="str">
        <f>IFERROR(INDEX('Employee Info'!$C$3:$E$200,MATCH(Data6[[#This Row],[Name:]],'Employee Info'!$B$3:$B$200,0),MATCH(Data6[[#This Row],[Hours Type:]],'Employee Info'!$C$2:$E$2,0)),"")</f>
        <v/>
      </c>
      <c r="K1407" s="19" t="str">
        <f>IFERROR(INDEX('Employee Info'!$C$3:$J$200,MATCH(Data6[[#This Row],[Name:]],'Employee Info'!$B$3:$B$200,0),MATCH(Data6[[#Headers],[Truck]],'Employee Info'!$C$2:$J$2,0)),"")</f>
        <v/>
      </c>
      <c r="L1407" s="19" t="str">
        <f>IFERROR(INDEX('Employee Info'!$C$3:$J$200,MATCH(Data6[[#This Row],[Name:]],'Employee Info'!$B$3:$B$200,0),MATCH(Data6[[#Headers],[Phone]],'Employee Info'!$C$2:$J$2,0)),"")</f>
        <v/>
      </c>
      <c r="M1407" s="19" t="str">
        <f>IFERROR(INDEX('Employee Info'!$C$3:$J$200,MATCH(Data6[[#This Row],[Name:]],'Employee Info'!$B$3:$B$200,0),MATCH(Data6[[#Headers],[Tech]],'Employee Info'!$C$2:$J$2,0)),"")</f>
        <v/>
      </c>
      <c r="N1407" s="19" t="str">
        <f>IFERROR(INDEX('Employee Info'!$C$3:$J$200,MATCH(Data6[[#This Row],[Name:]],'Employee Info'!$B$3:$B$200,0),MATCH(Data6[[#Headers],[Other]],'Employee Info'!$C$2:$J$2,0)),"")</f>
        <v/>
      </c>
      <c r="O1407" s="19">
        <f>IFERROR((Data6[[#This Row],[Hours:]]*SUM(Data6[[#This Row],[Rate]:[Other]])),"")</f>
        <v>0</v>
      </c>
      <c r="P1407" s="7" t="str">
        <f>IF(Data6[[#This Row],[WO'#:]]="","Riley #","WO#")</f>
        <v>WO#</v>
      </c>
      <c r="Q1407" s="7">
        <f>IFERROR(WEEKNUM(Data6[[#This Row],[Date:]]),"")</f>
        <v>30</v>
      </c>
      <c r="R1407" s="6">
        <f t="shared" si="63"/>
        <v>45494</v>
      </c>
      <c r="S1407" s="6">
        <f>Data6[[#This Row],[Week Start]]+7</f>
        <v>45501</v>
      </c>
      <c r="T1407" s="7" t="str">
        <f t="shared" si="64"/>
        <v>7/21/2024 - 7/28/2024</v>
      </c>
      <c r="U1407" s="7" t="str">
        <f t="shared" si="65"/>
        <v>Time Card</v>
      </c>
      <c r="V1407" s="8" t="str">
        <f>RIGHT(TEXT(Data6[[#This Row],[Date:]],"mmddyyyy"),4)</f>
        <v>2024</v>
      </c>
      <c r="W1407" s="8" t="str">
        <f>MID(TEXT(Data6[[#This Row],[Date:]],"mmddyyyy"),3,2)</f>
        <v>26</v>
      </c>
      <c r="X1407" s="8" t="str">
        <f>LEFT(TEXT(Data6[[#This Row],[Date:]],"mmddyyyy"),2)</f>
        <v>07</v>
      </c>
      <c r="Y1407" s="6">
        <f>DATE(Data6[[#This Row],[Year]],Data6[[#This Row],[Month]],Data6[[#This Row],[Day]])</f>
        <v>45499</v>
      </c>
    </row>
    <row r="1408" spans="1:25">
      <c r="A1408" s="5">
        <v>45499.327051967593</v>
      </c>
      <c r="B1408" s="7" t="s">
        <v>35</v>
      </c>
      <c r="C1408" s="6" t="s">
        <v>1929</v>
      </c>
      <c r="D1408" s="7" t="s">
        <v>1928</v>
      </c>
      <c r="E1408" s="8">
        <v>0.5</v>
      </c>
      <c r="F1408" s="7" t="s">
        <v>68</v>
      </c>
      <c r="G1408" s="7" t="s">
        <v>68</v>
      </c>
      <c r="H1408" s="7" t="s">
        <v>1927</v>
      </c>
      <c r="I1408" s="7" t="s">
        <v>44</v>
      </c>
      <c r="J1408" s="19" t="str">
        <f>IFERROR(INDEX('Employee Info'!$C$3:$E$200,MATCH(Data6[[#This Row],[Name:]],'Employee Info'!$B$3:$B$200,0),MATCH(Data6[[#This Row],[Hours Type:]],'Employee Info'!$C$2:$E$2,0)),"")</f>
        <v/>
      </c>
      <c r="K1408" s="19" t="str">
        <f>IFERROR(INDEX('Employee Info'!$C$3:$J$200,MATCH(Data6[[#This Row],[Name:]],'Employee Info'!$B$3:$B$200,0),MATCH(Data6[[#Headers],[Truck]],'Employee Info'!$C$2:$J$2,0)),"")</f>
        <v/>
      </c>
      <c r="L1408" s="19" t="str">
        <f>IFERROR(INDEX('Employee Info'!$C$3:$J$200,MATCH(Data6[[#This Row],[Name:]],'Employee Info'!$B$3:$B$200,0),MATCH(Data6[[#Headers],[Phone]],'Employee Info'!$C$2:$J$2,0)),"")</f>
        <v/>
      </c>
      <c r="M1408" s="19" t="str">
        <f>IFERROR(INDEX('Employee Info'!$C$3:$J$200,MATCH(Data6[[#This Row],[Name:]],'Employee Info'!$B$3:$B$200,0),MATCH(Data6[[#Headers],[Tech]],'Employee Info'!$C$2:$J$2,0)),"")</f>
        <v/>
      </c>
      <c r="N1408" s="19" t="str">
        <f>IFERROR(INDEX('Employee Info'!$C$3:$J$200,MATCH(Data6[[#This Row],[Name:]],'Employee Info'!$B$3:$B$200,0),MATCH(Data6[[#Headers],[Other]],'Employee Info'!$C$2:$J$2,0)),"")</f>
        <v/>
      </c>
      <c r="O1408" s="19">
        <f>IFERROR((Data6[[#This Row],[Hours:]]*SUM(Data6[[#This Row],[Rate]:[Other]])),"")</f>
        <v>0</v>
      </c>
      <c r="P1408" s="7" t="str">
        <f>IF(Data6[[#This Row],[WO'#:]]="","Riley #","WO#")</f>
        <v>Riley #</v>
      </c>
      <c r="Q1408" s="7">
        <f>IFERROR(WEEKNUM(Data6[[#This Row],[Date:]]),"")</f>
        <v>30</v>
      </c>
      <c r="R1408" s="6">
        <f t="shared" si="63"/>
        <v>45494</v>
      </c>
      <c r="S1408" s="6">
        <f>Data6[[#This Row],[Week Start]]+7</f>
        <v>45501</v>
      </c>
      <c r="T1408" s="7" t="str">
        <f t="shared" si="64"/>
        <v>7/21/2024 - 7/28/2024</v>
      </c>
      <c r="U1408" s="7" t="str">
        <f t="shared" si="65"/>
        <v>Time Card</v>
      </c>
      <c r="V1408" s="8" t="str">
        <f>RIGHT(TEXT(Data6[[#This Row],[Date:]],"mmddyyyy"),4)</f>
        <v>2024</v>
      </c>
      <c r="W1408" s="8" t="str">
        <f>MID(TEXT(Data6[[#This Row],[Date:]],"mmddyyyy"),3,2)</f>
        <v>26</v>
      </c>
      <c r="X1408" s="8" t="str">
        <f>LEFT(TEXT(Data6[[#This Row],[Date:]],"mmddyyyy"),2)</f>
        <v>07</v>
      </c>
      <c r="Y1408" s="6">
        <f>DATE(Data6[[#This Row],[Year]],Data6[[#This Row],[Month]],Data6[[#This Row],[Day]])</f>
        <v>45499</v>
      </c>
    </row>
    <row r="1409" spans="1:25">
      <c r="A1409" s="5">
        <v>45499.553509606485</v>
      </c>
      <c r="B1409" s="7" t="s">
        <v>23</v>
      </c>
      <c r="C1409" s="6" t="s">
        <v>1929</v>
      </c>
      <c r="D1409" s="7" t="s">
        <v>1940</v>
      </c>
      <c r="E1409" s="8">
        <v>4</v>
      </c>
      <c r="F1409" s="7" t="s">
        <v>68</v>
      </c>
      <c r="G1409" s="7" t="s">
        <v>68</v>
      </c>
      <c r="H1409" s="7" t="s">
        <v>649</v>
      </c>
      <c r="I1409" s="7" t="s">
        <v>44</v>
      </c>
      <c r="J1409" s="19" t="str">
        <f>IFERROR(INDEX('Employee Info'!$C$3:$E$200,MATCH(Data6[[#This Row],[Name:]],'Employee Info'!$B$3:$B$200,0),MATCH(Data6[[#This Row],[Hours Type:]],'Employee Info'!$C$2:$E$2,0)),"")</f>
        <v/>
      </c>
      <c r="K1409" s="19" t="str">
        <f>IFERROR(INDEX('Employee Info'!$C$3:$J$200,MATCH(Data6[[#This Row],[Name:]],'Employee Info'!$B$3:$B$200,0),MATCH(Data6[[#Headers],[Truck]],'Employee Info'!$C$2:$J$2,0)),"")</f>
        <v/>
      </c>
      <c r="L1409" s="19" t="str">
        <f>IFERROR(INDEX('Employee Info'!$C$3:$J$200,MATCH(Data6[[#This Row],[Name:]],'Employee Info'!$B$3:$B$200,0),MATCH(Data6[[#Headers],[Phone]],'Employee Info'!$C$2:$J$2,0)),"")</f>
        <v/>
      </c>
      <c r="M1409" s="19" t="str">
        <f>IFERROR(INDEX('Employee Info'!$C$3:$J$200,MATCH(Data6[[#This Row],[Name:]],'Employee Info'!$B$3:$B$200,0),MATCH(Data6[[#Headers],[Tech]],'Employee Info'!$C$2:$J$2,0)),"")</f>
        <v/>
      </c>
      <c r="N1409" s="19" t="str">
        <f>IFERROR(INDEX('Employee Info'!$C$3:$J$200,MATCH(Data6[[#This Row],[Name:]],'Employee Info'!$B$3:$B$200,0),MATCH(Data6[[#Headers],[Other]],'Employee Info'!$C$2:$J$2,0)),"")</f>
        <v/>
      </c>
      <c r="O1409" s="19">
        <f>IFERROR((Data6[[#This Row],[Hours:]]*SUM(Data6[[#This Row],[Rate]:[Other]])),"")</f>
        <v>0</v>
      </c>
      <c r="P1409" s="7" t="str">
        <f>IF(Data6[[#This Row],[WO'#:]]="","Riley #","WO#")</f>
        <v>Riley #</v>
      </c>
      <c r="Q1409" s="7">
        <f>IFERROR(WEEKNUM(Data6[[#This Row],[Date:]]),"")</f>
        <v>30</v>
      </c>
      <c r="R1409" s="6">
        <f t="shared" si="63"/>
        <v>45494</v>
      </c>
      <c r="S1409" s="6">
        <f>Data6[[#This Row],[Week Start]]+7</f>
        <v>45501</v>
      </c>
      <c r="T1409" s="7" t="str">
        <f t="shared" si="64"/>
        <v>7/21/2024 - 7/28/2024</v>
      </c>
      <c r="U1409" s="7" t="str">
        <f t="shared" si="65"/>
        <v>Time Card</v>
      </c>
      <c r="V1409" s="8" t="str">
        <f>RIGHT(TEXT(Data6[[#This Row],[Date:]],"mmddyyyy"),4)</f>
        <v>2024</v>
      </c>
      <c r="W1409" s="8" t="str">
        <f>MID(TEXT(Data6[[#This Row],[Date:]],"mmddyyyy"),3,2)</f>
        <v>26</v>
      </c>
      <c r="X1409" s="8" t="str">
        <f>LEFT(TEXT(Data6[[#This Row],[Date:]],"mmddyyyy"),2)</f>
        <v>07</v>
      </c>
      <c r="Y1409" s="6">
        <f>DATE(Data6[[#This Row],[Year]],Data6[[#This Row],[Month]],Data6[[#This Row],[Day]])</f>
        <v>45499</v>
      </c>
    </row>
    <row r="1410" spans="1:25">
      <c r="A1410" s="5">
        <v>45499.543072106484</v>
      </c>
      <c r="B1410" s="7" t="s">
        <v>66</v>
      </c>
      <c r="C1410" s="6" t="s">
        <v>1929</v>
      </c>
      <c r="D1410" s="7" t="s">
        <v>1934</v>
      </c>
      <c r="E1410" s="8">
        <v>1</v>
      </c>
      <c r="F1410" s="7" t="s">
        <v>68</v>
      </c>
      <c r="G1410" s="7" t="s">
        <v>68</v>
      </c>
      <c r="H1410" s="7" t="s">
        <v>912</v>
      </c>
      <c r="I1410" s="7" t="s">
        <v>44</v>
      </c>
      <c r="J1410" s="19" t="str">
        <f>IFERROR(INDEX('Employee Info'!$C$3:$E$200,MATCH(Data6[[#This Row],[Name:]],'Employee Info'!$B$3:$B$200,0),MATCH(Data6[[#This Row],[Hours Type:]],'Employee Info'!$C$2:$E$2,0)),"")</f>
        <v/>
      </c>
      <c r="K1410" s="19" t="str">
        <f>IFERROR(INDEX('Employee Info'!$C$3:$J$200,MATCH(Data6[[#This Row],[Name:]],'Employee Info'!$B$3:$B$200,0),MATCH(Data6[[#Headers],[Truck]],'Employee Info'!$C$2:$J$2,0)),"")</f>
        <v/>
      </c>
      <c r="L1410" s="19" t="str">
        <f>IFERROR(INDEX('Employee Info'!$C$3:$J$200,MATCH(Data6[[#This Row],[Name:]],'Employee Info'!$B$3:$B$200,0),MATCH(Data6[[#Headers],[Phone]],'Employee Info'!$C$2:$J$2,0)),"")</f>
        <v/>
      </c>
      <c r="M1410" s="19" t="str">
        <f>IFERROR(INDEX('Employee Info'!$C$3:$J$200,MATCH(Data6[[#This Row],[Name:]],'Employee Info'!$B$3:$B$200,0),MATCH(Data6[[#Headers],[Tech]],'Employee Info'!$C$2:$J$2,0)),"")</f>
        <v/>
      </c>
      <c r="N1410" s="19" t="str">
        <f>IFERROR(INDEX('Employee Info'!$C$3:$J$200,MATCH(Data6[[#This Row],[Name:]],'Employee Info'!$B$3:$B$200,0),MATCH(Data6[[#Headers],[Other]],'Employee Info'!$C$2:$J$2,0)),"")</f>
        <v/>
      </c>
      <c r="O1410" s="19">
        <f>IFERROR((Data6[[#This Row],[Hours:]]*SUM(Data6[[#This Row],[Rate]:[Other]])),"")</f>
        <v>0</v>
      </c>
      <c r="P1410" s="7" t="str">
        <f>IF(Data6[[#This Row],[WO'#:]]="","Riley #","WO#")</f>
        <v>Riley #</v>
      </c>
      <c r="Q1410" s="7">
        <f>IFERROR(WEEKNUM(Data6[[#This Row],[Date:]]),"")</f>
        <v>30</v>
      </c>
      <c r="R1410" s="6">
        <f t="shared" ref="R1410:R1473" si="66">DATE(RIGHT(TEXT(C1410,"mm/dd/yyyy"),4),1,1)+(Q1410-1)*7-(WEEKDAY(DATE(RIGHT(TEXT(C1410,"mm/dd/yyyy"),4),1,1)))+1</f>
        <v>45494</v>
      </c>
      <c r="S1410" s="6">
        <f>Data6[[#This Row],[Week Start]]+7</f>
        <v>45501</v>
      </c>
      <c r="T1410" s="7" t="str">
        <f t="shared" ref="T1410:T1473" si="67">IFERROR(TEXT(R1410, "m/d/yyyy") &amp; " - " &amp; TEXT(S1410, "m/d/yyyy"),"")</f>
        <v>7/21/2024 - 7/28/2024</v>
      </c>
      <c r="U1410" s="7" t="str">
        <f t="shared" ref="U1410:U1473" si="68">"Time Card"</f>
        <v>Time Card</v>
      </c>
      <c r="V1410" s="8" t="str">
        <f>RIGHT(TEXT(Data6[[#This Row],[Date:]],"mmddyyyy"),4)</f>
        <v>2024</v>
      </c>
      <c r="W1410" s="8" t="str">
        <f>MID(TEXT(Data6[[#This Row],[Date:]],"mmddyyyy"),3,2)</f>
        <v>26</v>
      </c>
      <c r="X1410" s="8" t="str">
        <f>LEFT(TEXT(Data6[[#This Row],[Date:]],"mmddyyyy"),2)</f>
        <v>07</v>
      </c>
      <c r="Y1410" s="6">
        <f>DATE(Data6[[#This Row],[Year]],Data6[[#This Row],[Month]],Data6[[#This Row],[Day]])</f>
        <v>45499</v>
      </c>
    </row>
    <row r="1411" spans="1:25">
      <c r="A1411" s="5">
        <v>45507.372224652776</v>
      </c>
      <c r="B1411" s="7" t="s">
        <v>66</v>
      </c>
      <c r="C1411" s="6" t="s">
        <v>1943</v>
      </c>
      <c r="D1411" s="7" t="s">
        <v>2001</v>
      </c>
      <c r="E1411" s="8">
        <v>1</v>
      </c>
      <c r="F1411" s="7">
        <v>20028</v>
      </c>
      <c r="G1411" s="7" t="s">
        <v>68</v>
      </c>
      <c r="H1411" s="7" t="s">
        <v>756</v>
      </c>
      <c r="I1411" s="7" t="s">
        <v>45</v>
      </c>
      <c r="J1411" s="19" t="str">
        <f>IFERROR(INDEX('Employee Info'!$C$3:$E$200,MATCH(Data6[[#This Row],[Name:]],'Employee Info'!$B$3:$B$200,0),MATCH(Data6[[#This Row],[Hours Type:]],'Employee Info'!$C$2:$E$2,0)),"")</f>
        <v/>
      </c>
      <c r="K1411" s="19" t="str">
        <f>IFERROR(INDEX('Employee Info'!$C$3:$J$200,MATCH(Data6[[#This Row],[Name:]],'Employee Info'!$B$3:$B$200,0),MATCH(Data6[[#Headers],[Truck]],'Employee Info'!$C$2:$J$2,0)),"")</f>
        <v/>
      </c>
      <c r="L1411" s="19" t="str">
        <f>IFERROR(INDEX('Employee Info'!$C$3:$J$200,MATCH(Data6[[#This Row],[Name:]],'Employee Info'!$B$3:$B$200,0),MATCH(Data6[[#Headers],[Phone]],'Employee Info'!$C$2:$J$2,0)),"")</f>
        <v/>
      </c>
      <c r="M1411" s="19" t="str">
        <f>IFERROR(INDEX('Employee Info'!$C$3:$J$200,MATCH(Data6[[#This Row],[Name:]],'Employee Info'!$B$3:$B$200,0),MATCH(Data6[[#Headers],[Tech]],'Employee Info'!$C$2:$J$2,0)),"")</f>
        <v/>
      </c>
      <c r="N1411" s="19" t="str">
        <f>IFERROR(INDEX('Employee Info'!$C$3:$J$200,MATCH(Data6[[#This Row],[Name:]],'Employee Info'!$B$3:$B$200,0),MATCH(Data6[[#Headers],[Other]],'Employee Info'!$C$2:$J$2,0)),"")</f>
        <v/>
      </c>
      <c r="O1411" s="19">
        <f>IFERROR((Data6[[#This Row],[Hours:]]*SUM(Data6[[#This Row],[Rate]:[Other]])),"")</f>
        <v>0</v>
      </c>
      <c r="P1411" s="7" t="str">
        <f>IF(Data6[[#This Row],[WO'#:]]="","Riley #","WO#")</f>
        <v>WO#</v>
      </c>
      <c r="Q1411" s="7">
        <f>IFERROR(WEEKNUM(Data6[[#This Row],[Date:]]),"")</f>
        <v>31</v>
      </c>
      <c r="R1411" s="6">
        <f t="shared" si="66"/>
        <v>45501</v>
      </c>
      <c r="S1411" s="6">
        <f>Data6[[#This Row],[Week Start]]+7</f>
        <v>45508</v>
      </c>
      <c r="T1411" s="7" t="str">
        <f t="shared" si="67"/>
        <v>7/28/2024 - 8/4/2024</v>
      </c>
      <c r="U1411" s="7" t="str">
        <f t="shared" si="68"/>
        <v>Time Card</v>
      </c>
      <c r="V1411" s="8" t="str">
        <f>RIGHT(TEXT(Data6[[#This Row],[Date:]],"mmddyyyy"),4)</f>
        <v>2024</v>
      </c>
      <c r="W1411" s="8" t="str">
        <f>MID(TEXT(Data6[[#This Row],[Date:]],"mmddyyyy"),3,2)</f>
        <v>29</v>
      </c>
      <c r="X1411" s="8" t="str">
        <f>LEFT(TEXT(Data6[[#This Row],[Date:]],"mmddyyyy"),2)</f>
        <v>07</v>
      </c>
      <c r="Y1411" s="6">
        <f>DATE(Data6[[#This Row],[Year]],Data6[[#This Row],[Month]],Data6[[#This Row],[Day]])</f>
        <v>45502</v>
      </c>
    </row>
    <row r="1412" spans="1:25">
      <c r="A1412" s="5">
        <v>45507.372502199076</v>
      </c>
      <c r="B1412" s="7" t="s">
        <v>76</v>
      </c>
      <c r="C1412" s="6" t="s">
        <v>1943</v>
      </c>
      <c r="D1412" s="7" t="s">
        <v>156</v>
      </c>
      <c r="E1412" s="8">
        <v>1</v>
      </c>
      <c r="F1412" s="7">
        <v>20028</v>
      </c>
      <c r="G1412" s="7" t="s">
        <v>68</v>
      </c>
      <c r="H1412" s="7" t="s">
        <v>756</v>
      </c>
      <c r="I1412" s="7" t="s">
        <v>44</v>
      </c>
      <c r="J1412" s="19" t="str">
        <f>IFERROR(INDEX('Employee Info'!$C$3:$E$200,MATCH(Data6[[#This Row],[Name:]],'Employee Info'!$B$3:$B$200,0),MATCH(Data6[[#This Row],[Hours Type:]],'Employee Info'!$C$2:$E$2,0)),"")</f>
        <v/>
      </c>
      <c r="K1412" s="19" t="str">
        <f>IFERROR(INDEX('Employee Info'!$C$3:$J$200,MATCH(Data6[[#This Row],[Name:]],'Employee Info'!$B$3:$B$200,0),MATCH(Data6[[#Headers],[Truck]],'Employee Info'!$C$2:$J$2,0)),"")</f>
        <v/>
      </c>
      <c r="L1412" s="19" t="str">
        <f>IFERROR(INDEX('Employee Info'!$C$3:$J$200,MATCH(Data6[[#This Row],[Name:]],'Employee Info'!$B$3:$B$200,0),MATCH(Data6[[#Headers],[Phone]],'Employee Info'!$C$2:$J$2,0)),"")</f>
        <v/>
      </c>
      <c r="M1412" s="19" t="str">
        <f>IFERROR(INDEX('Employee Info'!$C$3:$J$200,MATCH(Data6[[#This Row],[Name:]],'Employee Info'!$B$3:$B$200,0),MATCH(Data6[[#Headers],[Tech]],'Employee Info'!$C$2:$J$2,0)),"")</f>
        <v/>
      </c>
      <c r="N1412" s="19" t="str">
        <f>IFERROR(INDEX('Employee Info'!$C$3:$J$200,MATCH(Data6[[#This Row],[Name:]],'Employee Info'!$B$3:$B$200,0),MATCH(Data6[[#Headers],[Other]],'Employee Info'!$C$2:$J$2,0)),"")</f>
        <v/>
      </c>
      <c r="O1412" s="19">
        <f>IFERROR((Data6[[#This Row],[Hours:]]*SUM(Data6[[#This Row],[Rate]:[Other]])),"")</f>
        <v>0</v>
      </c>
      <c r="P1412" s="7" t="str">
        <f>IF(Data6[[#This Row],[WO'#:]]="","Riley #","WO#")</f>
        <v>WO#</v>
      </c>
      <c r="Q1412" s="7">
        <f>IFERROR(WEEKNUM(Data6[[#This Row],[Date:]]),"")</f>
        <v>31</v>
      </c>
      <c r="R1412" s="6">
        <f t="shared" si="66"/>
        <v>45501</v>
      </c>
      <c r="S1412" s="6">
        <f>Data6[[#This Row],[Week Start]]+7</f>
        <v>45508</v>
      </c>
      <c r="T1412" s="7" t="str">
        <f t="shared" si="67"/>
        <v>7/28/2024 - 8/4/2024</v>
      </c>
      <c r="U1412" s="7" t="str">
        <f t="shared" si="68"/>
        <v>Time Card</v>
      </c>
      <c r="V1412" s="8" t="str">
        <f>RIGHT(TEXT(Data6[[#This Row],[Date:]],"mmddyyyy"),4)</f>
        <v>2024</v>
      </c>
      <c r="W1412" s="8" t="str">
        <f>MID(TEXT(Data6[[#This Row],[Date:]],"mmddyyyy"),3,2)</f>
        <v>29</v>
      </c>
      <c r="X1412" s="8" t="str">
        <f>LEFT(TEXT(Data6[[#This Row],[Date:]],"mmddyyyy"),2)</f>
        <v>07</v>
      </c>
      <c r="Y1412" s="6">
        <f>DATE(Data6[[#This Row],[Year]],Data6[[#This Row],[Month]],Data6[[#This Row],[Day]])</f>
        <v>45502</v>
      </c>
    </row>
    <row r="1413" spans="1:25">
      <c r="A1413" s="5">
        <v>45506.620114699072</v>
      </c>
      <c r="B1413" s="7" t="s">
        <v>66</v>
      </c>
      <c r="C1413" s="6" t="s">
        <v>1943</v>
      </c>
      <c r="D1413" s="7" t="s">
        <v>1984</v>
      </c>
      <c r="E1413" s="8">
        <v>4</v>
      </c>
      <c r="F1413" s="7">
        <v>6984733</v>
      </c>
      <c r="G1413" s="7" t="s">
        <v>68</v>
      </c>
      <c r="H1413" s="7" t="s">
        <v>756</v>
      </c>
      <c r="I1413" s="7" t="s">
        <v>44</v>
      </c>
      <c r="J1413" s="19" t="str">
        <f>IFERROR(INDEX('Employee Info'!$C$3:$E$200,MATCH(Data6[[#This Row],[Name:]],'Employee Info'!$B$3:$B$200,0),MATCH(Data6[[#This Row],[Hours Type:]],'Employee Info'!$C$2:$E$2,0)),"")</f>
        <v/>
      </c>
      <c r="K1413" s="19" t="str">
        <f>IFERROR(INDEX('Employee Info'!$C$3:$J$200,MATCH(Data6[[#This Row],[Name:]],'Employee Info'!$B$3:$B$200,0),MATCH(Data6[[#Headers],[Truck]],'Employee Info'!$C$2:$J$2,0)),"")</f>
        <v/>
      </c>
      <c r="L1413" s="19" t="str">
        <f>IFERROR(INDEX('Employee Info'!$C$3:$J$200,MATCH(Data6[[#This Row],[Name:]],'Employee Info'!$B$3:$B$200,0),MATCH(Data6[[#Headers],[Phone]],'Employee Info'!$C$2:$J$2,0)),"")</f>
        <v/>
      </c>
      <c r="M1413" s="19" t="str">
        <f>IFERROR(INDEX('Employee Info'!$C$3:$J$200,MATCH(Data6[[#This Row],[Name:]],'Employee Info'!$B$3:$B$200,0),MATCH(Data6[[#Headers],[Tech]],'Employee Info'!$C$2:$J$2,0)),"")</f>
        <v/>
      </c>
      <c r="N1413" s="19" t="str">
        <f>IFERROR(INDEX('Employee Info'!$C$3:$J$200,MATCH(Data6[[#This Row],[Name:]],'Employee Info'!$B$3:$B$200,0),MATCH(Data6[[#Headers],[Other]],'Employee Info'!$C$2:$J$2,0)),"")</f>
        <v/>
      </c>
      <c r="O1413" s="19">
        <f>IFERROR((Data6[[#This Row],[Hours:]]*SUM(Data6[[#This Row],[Rate]:[Other]])),"")</f>
        <v>0</v>
      </c>
      <c r="P1413" s="7" t="str">
        <f>IF(Data6[[#This Row],[WO'#:]]="","Riley #","WO#")</f>
        <v>WO#</v>
      </c>
      <c r="Q1413" s="7">
        <f>IFERROR(WEEKNUM(Data6[[#This Row],[Date:]]),"")</f>
        <v>31</v>
      </c>
      <c r="R1413" s="6">
        <f t="shared" si="66"/>
        <v>45501</v>
      </c>
      <c r="S1413" s="6">
        <f>Data6[[#This Row],[Week Start]]+7</f>
        <v>45508</v>
      </c>
      <c r="T1413" s="7" t="str">
        <f t="shared" si="67"/>
        <v>7/28/2024 - 8/4/2024</v>
      </c>
      <c r="U1413" s="7" t="str">
        <f t="shared" si="68"/>
        <v>Time Card</v>
      </c>
      <c r="V1413" s="8" t="str">
        <f>RIGHT(TEXT(Data6[[#This Row],[Date:]],"mmddyyyy"),4)</f>
        <v>2024</v>
      </c>
      <c r="W1413" s="8" t="str">
        <f>MID(TEXT(Data6[[#This Row],[Date:]],"mmddyyyy"),3,2)</f>
        <v>29</v>
      </c>
      <c r="X1413" s="8" t="str">
        <f>LEFT(TEXT(Data6[[#This Row],[Date:]],"mmddyyyy"),2)</f>
        <v>07</v>
      </c>
      <c r="Y1413" s="6">
        <f>DATE(Data6[[#This Row],[Year]],Data6[[#This Row],[Month]],Data6[[#This Row],[Day]])</f>
        <v>45502</v>
      </c>
    </row>
    <row r="1414" spans="1:25">
      <c r="A1414" s="5">
        <v>45517.491505555554</v>
      </c>
      <c r="B1414" s="7" t="s">
        <v>76</v>
      </c>
      <c r="C1414" s="6" t="s">
        <v>1943</v>
      </c>
      <c r="D1414" s="7" t="s">
        <v>156</v>
      </c>
      <c r="E1414" s="8">
        <v>1</v>
      </c>
      <c r="F1414" s="7">
        <v>6984733</v>
      </c>
      <c r="G1414" s="7" t="s">
        <v>68</v>
      </c>
      <c r="H1414" s="7" t="s">
        <v>756</v>
      </c>
      <c r="I1414" s="7" t="s">
        <v>44</v>
      </c>
      <c r="J1414" s="19" t="str">
        <f>IFERROR(INDEX('Employee Info'!$C$3:$E$200,MATCH(Data6[[#This Row],[Name:]],'Employee Info'!$B$3:$B$200,0),MATCH(Data6[[#This Row],[Hours Type:]],'Employee Info'!$C$2:$E$2,0)),"")</f>
        <v/>
      </c>
      <c r="K1414" s="19" t="str">
        <f>IFERROR(INDEX('Employee Info'!$C$3:$J$200,MATCH(Data6[[#This Row],[Name:]],'Employee Info'!$B$3:$B$200,0),MATCH(Data6[[#Headers],[Truck]],'Employee Info'!$C$2:$J$2,0)),"")</f>
        <v/>
      </c>
      <c r="L1414" s="19" t="str">
        <f>IFERROR(INDEX('Employee Info'!$C$3:$J$200,MATCH(Data6[[#This Row],[Name:]],'Employee Info'!$B$3:$B$200,0),MATCH(Data6[[#Headers],[Phone]],'Employee Info'!$C$2:$J$2,0)),"")</f>
        <v/>
      </c>
      <c r="M1414" s="19" t="str">
        <f>IFERROR(INDEX('Employee Info'!$C$3:$J$200,MATCH(Data6[[#This Row],[Name:]],'Employee Info'!$B$3:$B$200,0),MATCH(Data6[[#Headers],[Tech]],'Employee Info'!$C$2:$J$2,0)),"")</f>
        <v/>
      </c>
      <c r="N1414" s="19" t="str">
        <f>IFERROR(INDEX('Employee Info'!$C$3:$J$200,MATCH(Data6[[#This Row],[Name:]],'Employee Info'!$B$3:$B$200,0),MATCH(Data6[[#Headers],[Other]],'Employee Info'!$C$2:$J$2,0)),"")</f>
        <v/>
      </c>
      <c r="O1414" s="19">
        <f>IFERROR((Data6[[#This Row],[Hours:]]*SUM(Data6[[#This Row],[Rate]:[Other]])),"")</f>
        <v>0</v>
      </c>
      <c r="P1414" s="7" t="str">
        <f>IF(Data6[[#This Row],[WO'#:]]="","Riley #","WO#")</f>
        <v>WO#</v>
      </c>
      <c r="Q1414" s="7">
        <f>IFERROR(WEEKNUM(Data6[[#This Row],[Date:]]),"")</f>
        <v>31</v>
      </c>
      <c r="R1414" s="6">
        <f t="shared" si="66"/>
        <v>45501</v>
      </c>
      <c r="S1414" s="6">
        <f>Data6[[#This Row],[Week Start]]+7</f>
        <v>45508</v>
      </c>
      <c r="T1414" s="7" t="str">
        <f t="shared" si="67"/>
        <v>7/28/2024 - 8/4/2024</v>
      </c>
      <c r="U1414" s="7" t="str">
        <f t="shared" si="68"/>
        <v>Time Card</v>
      </c>
      <c r="V1414" s="8" t="str">
        <f>RIGHT(TEXT(Data6[[#This Row],[Date:]],"mmddyyyy"),4)</f>
        <v>2024</v>
      </c>
      <c r="W1414" s="8" t="str">
        <f>MID(TEXT(Data6[[#This Row],[Date:]],"mmddyyyy"),3,2)</f>
        <v>29</v>
      </c>
      <c r="X1414" s="8" t="str">
        <f>LEFT(TEXT(Data6[[#This Row],[Date:]],"mmddyyyy"),2)</f>
        <v>07</v>
      </c>
      <c r="Y1414" s="6">
        <f>DATE(Data6[[#This Row],[Year]],Data6[[#This Row],[Month]],Data6[[#This Row],[Day]])</f>
        <v>45502</v>
      </c>
    </row>
    <row r="1415" spans="1:25">
      <c r="A1415" s="5">
        <v>45502.583580439816</v>
      </c>
      <c r="B1415" s="7" t="s">
        <v>31</v>
      </c>
      <c r="C1415" s="6" t="s">
        <v>1943</v>
      </c>
      <c r="D1415" s="7" t="s">
        <v>1942</v>
      </c>
      <c r="E1415" s="8">
        <v>8</v>
      </c>
      <c r="F1415" s="7">
        <v>7128629</v>
      </c>
      <c r="G1415" s="7" t="s">
        <v>68</v>
      </c>
      <c r="H1415" s="7" t="s">
        <v>756</v>
      </c>
      <c r="I1415" s="7" t="s">
        <v>44</v>
      </c>
      <c r="J1415" s="19" t="str">
        <f>IFERROR(INDEX('Employee Info'!$C$3:$E$200,MATCH(Data6[[#This Row],[Name:]],'Employee Info'!$B$3:$B$200,0),MATCH(Data6[[#This Row],[Hours Type:]],'Employee Info'!$C$2:$E$2,0)),"")</f>
        <v/>
      </c>
      <c r="K1415" s="19" t="str">
        <f>IFERROR(INDEX('Employee Info'!$C$3:$J$200,MATCH(Data6[[#This Row],[Name:]],'Employee Info'!$B$3:$B$200,0),MATCH(Data6[[#Headers],[Truck]],'Employee Info'!$C$2:$J$2,0)),"")</f>
        <v/>
      </c>
      <c r="L1415" s="19" t="str">
        <f>IFERROR(INDEX('Employee Info'!$C$3:$J$200,MATCH(Data6[[#This Row],[Name:]],'Employee Info'!$B$3:$B$200,0),MATCH(Data6[[#Headers],[Phone]],'Employee Info'!$C$2:$J$2,0)),"")</f>
        <v/>
      </c>
      <c r="M1415" s="19" t="str">
        <f>IFERROR(INDEX('Employee Info'!$C$3:$J$200,MATCH(Data6[[#This Row],[Name:]],'Employee Info'!$B$3:$B$200,0),MATCH(Data6[[#Headers],[Tech]],'Employee Info'!$C$2:$J$2,0)),"")</f>
        <v/>
      </c>
      <c r="N1415" s="19" t="str">
        <f>IFERROR(INDEX('Employee Info'!$C$3:$J$200,MATCH(Data6[[#This Row],[Name:]],'Employee Info'!$B$3:$B$200,0),MATCH(Data6[[#Headers],[Other]],'Employee Info'!$C$2:$J$2,0)),"")</f>
        <v/>
      </c>
      <c r="O1415" s="19">
        <f>IFERROR((Data6[[#This Row],[Hours:]]*SUM(Data6[[#This Row],[Rate]:[Other]])),"")</f>
        <v>0</v>
      </c>
      <c r="P1415" s="7" t="str">
        <f>IF(Data6[[#This Row],[WO'#:]]="","Riley #","WO#")</f>
        <v>WO#</v>
      </c>
      <c r="Q1415" s="7">
        <f>IFERROR(WEEKNUM(Data6[[#This Row],[Date:]]),"")</f>
        <v>31</v>
      </c>
      <c r="R1415" s="6">
        <f t="shared" si="66"/>
        <v>45501</v>
      </c>
      <c r="S1415" s="6">
        <f>Data6[[#This Row],[Week Start]]+7</f>
        <v>45508</v>
      </c>
      <c r="T1415" s="7" t="str">
        <f t="shared" si="67"/>
        <v>7/28/2024 - 8/4/2024</v>
      </c>
      <c r="U1415" s="7" t="str">
        <f t="shared" si="68"/>
        <v>Time Card</v>
      </c>
      <c r="V1415" s="8" t="str">
        <f>RIGHT(TEXT(Data6[[#This Row],[Date:]],"mmddyyyy"),4)</f>
        <v>2024</v>
      </c>
      <c r="W1415" s="8" t="str">
        <f>MID(TEXT(Data6[[#This Row],[Date:]],"mmddyyyy"),3,2)</f>
        <v>29</v>
      </c>
      <c r="X1415" s="8" t="str">
        <f>LEFT(TEXT(Data6[[#This Row],[Date:]],"mmddyyyy"),2)</f>
        <v>07</v>
      </c>
      <c r="Y1415" s="6">
        <f>DATE(Data6[[#This Row],[Year]],Data6[[#This Row],[Month]],Data6[[#This Row],[Day]])</f>
        <v>45502</v>
      </c>
    </row>
    <row r="1416" spans="1:25">
      <c r="A1416" s="5">
        <v>45502.583769560188</v>
      </c>
      <c r="B1416" s="7" t="s">
        <v>34</v>
      </c>
      <c r="C1416" s="6" t="s">
        <v>1943</v>
      </c>
      <c r="D1416" s="7" t="s">
        <v>1942</v>
      </c>
      <c r="E1416" s="8">
        <v>8</v>
      </c>
      <c r="F1416" s="7">
        <v>7128629</v>
      </c>
      <c r="G1416" s="7" t="s">
        <v>68</v>
      </c>
      <c r="H1416" s="7" t="s">
        <v>756</v>
      </c>
      <c r="I1416" s="7" t="s">
        <v>44</v>
      </c>
      <c r="J1416" s="19" t="str">
        <f>IFERROR(INDEX('Employee Info'!$C$3:$E$200,MATCH(Data6[[#This Row],[Name:]],'Employee Info'!$B$3:$B$200,0),MATCH(Data6[[#This Row],[Hours Type:]],'Employee Info'!$C$2:$E$2,0)),"")</f>
        <v/>
      </c>
      <c r="K1416" s="19" t="str">
        <f>IFERROR(INDEX('Employee Info'!$C$3:$J$200,MATCH(Data6[[#This Row],[Name:]],'Employee Info'!$B$3:$B$200,0),MATCH(Data6[[#Headers],[Truck]],'Employee Info'!$C$2:$J$2,0)),"")</f>
        <v/>
      </c>
      <c r="L1416" s="19" t="str">
        <f>IFERROR(INDEX('Employee Info'!$C$3:$J$200,MATCH(Data6[[#This Row],[Name:]],'Employee Info'!$B$3:$B$200,0),MATCH(Data6[[#Headers],[Phone]],'Employee Info'!$C$2:$J$2,0)),"")</f>
        <v/>
      </c>
      <c r="M1416" s="19" t="str">
        <f>IFERROR(INDEX('Employee Info'!$C$3:$J$200,MATCH(Data6[[#This Row],[Name:]],'Employee Info'!$B$3:$B$200,0),MATCH(Data6[[#Headers],[Tech]],'Employee Info'!$C$2:$J$2,0)),"")</f>
        <v/>
      </c>
      <c r="N1416" s="19" t="str">
        <f>IFERROR(INDEX('Employee Info'!$C$3:$J$200,MATCH(Data6[[#This Row],[Name:]],'Employee Info'!$B$3:$B$200,0),MATCH(Data6[[#Headers],[Other]],'Employee Info'!$C$2:$J$2,0)),"")</f>
        <v/>
      </c>
      <c r="O1416" s="19">
        <f>IFERROR((Data6[[#This Row],[Hours:]]*SUM(Data6[[#This Row],[Rate]:[Other]])),"")</f>
        <v>0</v>
      </c>
      <c r="P1416" s="7" t="str">
        <f>IF(Data6[[#This Row],[WO'#:]]="","Riley #","WO#")</f>
        <v>WO#</v>
      </c>
      <c r="Q1416" s="7">
        <f>IFERROR(WEEKNUM(Data6[[#This Row],[Date:]]),"")</f>
        <v>31</v>
      </c>
      <c r="R1416" s="6">
        <f t="shared" si="66"/>
        <v>45501</v>
      </c>
      <c r="S1416" s="6">
        <f>Data6[[#This Row],[Week Start]]+7</f>
        <v>45508</v>
      </c>
      <c r="T1416" s="7" t="str">
        <f t="shared" si="67"/>
        <v>7/28/2024 - 8/4/2024</v>
      </c>
      <c r="U1416" s="7" t="str">
        <f t="shared" si="68"/>
        <v>Time Card</v>
      </c>
      <c r="V1416" s="8" t="str">
        <f>RIGHT(TEXT(Data6[[#This Row],[Date:]],"mmddyyyy"),4)</f>
        <v>2024</v>
      </c>
      <c r="W1416" s="8" t="str">
        <f>MID(TEXT(Data6[[#This Row],[Date:]],"mmddyyyy"),3,2)</f>
        <v>29</v>
      </c>
      <c r="X1416" s="8" t="str">
        <f>LEFT(TEXT(Data6[[#This Row],[Date:]],"mmddyyyy"),2)</f>
        <v>07</v>
      </c>
      <c r="Y1416" s="6">
        <f>DATE(Data6[[#This Row],[Year]],Data6[[#This Row],[Month]],Data6[[#This Row],[Day]])</f>
        <v>45502</v>
      </c>
    </row>
    <row r="1417" spans="1:25">
      <c r="A1417" s="5">
        <v>45507.362586574076</v>
      </c>
      <c r="B1417" s="7" t="s">
        <v>66</v>
      </c>
      <c r="C1417" s="6" t="s">
        <v>1943</v>
      </c>
      <c r="D1417" s="7" t="s">
        <v>1991</v>
      </c>
      <c r="E1417" s="8">
        <v>1</v>
      </c>
      <c r="F1417" s="7">
        <v>7128629</v>
      </c>
      <c r="G1417" s="7" t="s">
        <v>68</v>
      </c>
      <c r="H1417" s="7" t="s">
        <v>756</v>
      </c>
      <c r="I1417" s="7" t="s">
        <v>44</v>
      </c>
      <c r="J1417" s="19" t="str">
        <f>IFERROR(INDEX('Employee Info'!$C$3:$E$200,MATCH(Data6[[#This Row],[Name:]],'Employee Info'!$B$3:$B$200,0),MATCH(Data6[[#This Row],[Hours Type:]],'Employee Info'!$C$2:$E$2,0)),"")</f>
        <v/>
      </c>
      <c r="K1417" s="19" t="str">
        <f>IFERROR(INDEX('Employee Info'!$C$3:$J$200,MATCH(Data6[[#This Row],[Name:]],'Employee Info'!$B$3:$B$200,0),MATCH(Data6[[#Headers],[Truck]],'Employee Info'!$C$2:$J$2,0)),"")</f>
        <v/>
      </c>
      <c r="L1417" s="19" t="str">
        <f>IFERROR(INDEX('Employee Info'!$C$3:$J$200,MATCH(Data6[[#This Row],[Name:]],'Employee Info'!$B$3:$B$200,0),MATCH(Data6[[#Headers],[Phone]],'Employee Info'!$C$2:$J$2,0)),"")</f>
        <v/>
      </c>
      <c r="M1417" s="19" t="str">
        <f>IFERROR(INDEX('Employee Info'!$C$3:$J$200,MATCH(Data6[[#This Row],[Name:]],'Employee Info'!$B$3:$B$200,0),MATCH(Data6[[#Headers],[Tech]],'Employee Info'!$C$2:$J$2,0)),"")</f>
        <v/>
      </c>
      <c r="N1417" s="19" t="str">
        <f>IFERROR(INDEX('Employee Info'!$C$3:$J$200,MATCH(Data6[[#This Row],[Name:]],'Employee Info'!$B$3:$B$200,0),MATCH(Data6[[#Headers],[Other]],'Employee Info'!$C$2:$J$2,0)),"")</f>
        <v/>
      </c>
      <c r="O1417" s="19">
        <f>IFERROR((Data6[[#This Row],[Hours:]]*SUM(Data6[[#This Row],[Rate]:[Other]])),"")</f>
        <v>0</v>
      </c>
      <c r="P1417" s="7" t="str">
        <f>IF(Data6[[#This Row],[WO'#:]]="","Riley #","WO#")</f>
        <v>WO#</v>
      </c>
      <c r="Q1417" s="7">
        <f>IFERROR(WEEKNUM(Data6[[#This Row],[Date:]]),"")</f>
        <v>31</v>
      </c>
      <c r="R1417" s="6">
        <f t="shared" si="66"/>
        <v>45501</v>
      </c>
      <c r="S1417" s="6">
        <f>Data6[[#This Row],[Week Start]]+7</f>
        <v>45508</v>
      </c>
      <c r="T1417" s="7" t="str">
        <f t="shared" si="67"/>
        <v>7/28/2024 - 8/4/2024</v>
      </c>
      <c r="U1417" s="7" t="str">
        <f t="shared" si="68"/>
        <v>Time Card</v>
      </c>
      <c r="V1417" s="8" t="str">
        <f>RIGHT(TEXT(Data6[[#This Row],[Date:]],"mmddyyyy"),4)</f>
        <v>2024</v>
      </c>
      <c r="W1417" s="8" t="str">
        <f>MID(TEXT(Data6[[#This Row],[Date:]],"mmddyyyy"),3,2)</f>
        <v>29</v>
      </c>
      <c r="X1417" s="8" t="str">
        <f>LEFT(TEXT(Data6[[#This Row],[Date:]],"mmddyyyy"),2)</f>
        <v>07</v>
      </c>
      <c r="Y1417" s="6">
        <f>DATE(Data6[[#This Row],[Year]],Data6[[#This Row],[Month]],Data6[[#This Row],[Day]])</f>
        <v>45502</v>
      </c>
    </row>
    <row r="1418" spans="1:25">
      <c r="A1418" s="5">
        <v>45507.369445833334</v>
      </c>
      <c r="B1418" s="7" t="s">
        <v>66</v>
      </c>
      <c r="C1418" s="6" t="s">
        <v>1943</v>
      </c>
      <c r="D1418" s="7" t="s">
        <v>1998</v>
      </c>
      <c r="E1418" s="8">
        <v>1</v>
      </c>
      <c r="F1418" s="7">
        <v>7128669</v>
      </c>
      <c r="G1418" s="7" t="s">
        <v>68</v>
      </c>
      <c r="H1418" s="7" t="s">
        <v>756</v>
      </c>
      <c r="I1418" s="7" t="s">
        <v>44</v>
      </c>
      <c r="J1418" s="19" t="str">
        <f>IFERROR(INDEX('Employee Info'!$C$3:$E$200,MATCH(Data6[[#This Row],[Name:]],'Employee Info'!$B$3:$B$200,0),MATCH(Data6[[#This Row],[Hours Type:]],'Employee Info'!$C$2:$E$2,0)),"")</f>
        <v/>
      </c>
      <c r="K1418" s="19" t="str">
        <f>IFERROR(INDEX('Employee Info'!$C$3:$J$200,MATCH(Data6[[#This Row],[Name:]],'Employee Info'!$B$3:$B$200,0),MATCH(Data6[[#Headers],[Truck]],'Employee Info'!$C$2:$J$2,0)),"")</f>
        <v/>
      </c>
      <c r="L1418" s="19" t="str">
        <f>IFERROR(INDEX('Employee Info'!$C$3:$J$200,MATCH(Data6[[#This Row],[Name:]],'Employee Info'!$B$3:$B$200,0),MATCH(Data6[[#Headers],[Phone]],'Employee Info'!$C$2:$J$2,0)),"")</f>
        <v/>
      </c>
      <c r="M1418" s="19" t="str">
        <f>IFERROR(INDEX('Employee Info'!$C$3:$J$200,MATCH(Data6[[#This Row],[Name:]],'Employee Info'!$B$3:$B$200,0),MATCH(Data6[[#Headers],[Tech]],'Employee Info'!$C$2:$J$2,0)),"")</f>
        <v/>
      </c>
      <c r="N1418" s="19" t="str">
        <f>IFERROR(INDEX('Employee Info'!$C$3:$J$200,MATCH(Data6[[#This Row],[Name:]],'Employee Info'!$B$3:$B$200,0),MATCH(Data6[[#Headers],[Other]],'Employee Info'!$C$2:$J$2,0)),"")</f>
        <v/>
      </c>
      <c r="O1418" s="19">
        <f>IFERROR((Data6[[#This Row],[Hours:]]*SUM(Data6[[#This Row],[Rate]:[Other]])),"")</f>
        <v>0</v>
      </c>
      <c r="P1418" s="7" t="str">
        <f>IF(Data6[[#This Row],[WO'#:]]="","Riley #","WO#")</f>
        <v>WO#</v>
      </c>
      <c r="Q1418" s="7">
        <f>IFERROR(WEEKNUM(Data6[[#This Row],[Date:]]),"")</f>
        <v>31</v>
      </c>
      <c r="R1418" s="6">
        <f t="shared" si="66"/>
        <v>45501</v>
      </c>
      <c r="S1418" s="6">
        <f>Data6[[#This Row],[Week Start]]+7</f>
        <v>45508</v>
      </c>
      <c r="T1418" s="7" t="str">
        <f t="shared" si="67"/>
        <v>7/28/2024 - 8/4/2024</v>
      </c>
      <c r="U1418" s="7" t="str">
        <f t="shared" si="68"/>
        <v>Time Card</v>
      </c>
      <c r="V1418" s="8" t="str">
        <f>RIGHT(TEXT(Data6[[#This Row],[Date:]],"mmddyyyy"),4)</f>
        <v>2024</v>
      </c>
      <c r="W1418" s="8" t="str">
        <f>MID(TEXT(Data6[[#This Row],[Date:]],"mmddyyyy"),3,2)</f>
        <v>29</v>
      </c>
      <c r="X1418" s="8" t="str">
        <f>LEFT(TEXT(Data6[[#This Row],[Date:]],"mmddyyyy"),2)</f>
        <v>07</v>
      </c>
      <c r="Y1418" s="6">
        <f>DATE(Data6[[#This Row],[Year]],Data6[[#This Row],[Month]],Data6[[#This Row],[Day]])</f>
        <v>45502</v>
      </c>
    </row>
    <row r="1419" spans="1:25">
      <c r="A1419" s="5">
        <v>45503.577421527778</v>
      </c>
      <c r="B1419" s="7" t="s">
        <v>35</v>
      </c>
      <c r="C1419" s="6" t="s">
        <v>1943</v>
      </c>
      <c r="D1419" s="7" t="s">
        <v>1947</v>
      </c>
      <c r="E1419" s="8">
        <v>3.5</v>
      </c>
      <c r="F1419" s="7">
        <v>7130048</v>
      </c>
      <c r="G1419" s="7" t="s">
        <v>68</v>
      </c>
      <c r="H1419" s="7" t="s">
        <v>756</v>
      </c>
      <c r="I1419" s="7" t="s">
        <v>44</v>
      </c>
      <c r="J1419" s="19" t="str">
        <f>IFERROR(INDEX('Employee Info'!$C$3:$E$200,MATCH(Data6[[#This Row],[Name:]],'Employee Info'!$B$3:$B$200,0),MATCH(Data6[[#This Row],[Hours Type:]],'Employee Info'!$C$2:$E$2,0)),"")</f>
        <v/>
      </c>
      <c r="K1419" s="19" t="str">
        <f>IFERROR(INDEX('Employee Info'!$C$3:$J$200,MATCH(Data6[[#This Row],[Name:]],'Employee Info'!$B$3:$B$200,0),MATCH(Data6[[#Headers],[Truck]],'Employee Info'!$C$2:$J$2,0)),"")</f>
        <v/>
      </c>
      <c r="L1419" s="19" t="str">
        <f>IFERROR(INDEX('Employee Info'!$C$3:$J$200,MATCH(Data6[[#This Row],[Name:]],'Employee Info'!$B$3:$B$200,0),MATCH(Data6[[#Headers],[Phone]],'Employee Info'!$C$2:$J$2,0)),"")</f>
        <v/>
      </c>
      <c r="M1419" s="19" t="str">
        <f>IFERROR(INDEX('Employee Info'!$C$3:$J$200,MATCH(Data6[[#This Row],[Name:]],'Employee Info'!$B$3:$B$200,0),MATCH(Data6[[#Headers],[Tech]],'Employee Info'!$C$2:$J$2,0)),"")</f>
        <v/>
      </c>
      <c r="N1419" s="19" t="str">
        <f>IFERROR(INDEX('Employee Info'!$C$3:$J$200,MATCH(Data6[[#This Row],[Name:]],'Employee Info'!$B$3:$B$200,0),MATCH(Data6[[#Headers],[Other]],'Employee Info'!$C$2:$J$2,0)),"")</f>
        <v/>
      </c>
      <c r="O1419" s="19">
        <f>IFERROR((Data6[[#This Row],[Hours:]]*SUM(Data6[[#This Row],[Rate]:[Other]])),"")</f>
        <v>0</v>
      </c>
      <c r="P1419" s="7" t="str">
        <f>IF(Data6[[#This Row],[WO'#:]]="","Riley #","WO#")</f>
        <v>WO#</v>
      </c>
      <c r="Q1419" s="7">
        <f>IFERROR(WEEKNUM(Data6[[#This Row],[Date:]]),"")</f>
        <v>31</v>
      </c>
      <c r="R1419" s="6">
        <f t="shared" si="66"/>
        <v>45501</v>
      </c>
      <c r="S1419" s="6">
        <f>Data6[[#This Row],[Week Start]]+7</f>
        <v>45508</v>
      </c>
      <c r="T1419" s="7" t="str">
        <f t="shared" si="67"/>
        <v>7/28/2024 - 8/4/2024</v>
      </c>
      <c r="U1419" s="7" t="str">
        <f t="shared" si="68"/>
        <v>Time Card</v>
      </c>
      <c r="V1419" s="8" t="str">
        <f>RIGHT(TEXT(Data6[[#This Row],[Date:]],"mmddyyyy"),4)</f>
        <v>2024</v>
      </c>
      <c r="W1419" s="8" t="str">
        <f>MID(TEXT(Data6[[#This Row],[Date:]],"mmddyyyy"),3,2)</f>
        <v>29</v>
      </c>
      <c r="X1419" s="8" t="str">
        <f>LEFT(TEXT(Data6[[#This Row],[Date:]],"mmddyyyy"),2)</f>
        <v>07</v>
      </c>
      <c r="Y1419" s="6">
        <f>DATE(Data6[[#This Row],[Year]],Data6[[#This Row],[Month]],Data6[[#This Row],[Day]])</f>
        <v>45502</v>
      </c>
    </row>
    <row r="1420" spans="1:25">
      <c r="A1420" s="5">
        <v>45507.363281828701</v>
      </c>
      <c r="B1420" s="7" t="s">
        <v>66</v>
      </c>
      <c r="C1420" s="6" t="s">
        <v>1943</v>
      </c>
      <c r="D1420" s="7" t="s">
        <v>1992</v>
      </c>
      <c r="E1420" s="8">
        <v>1</v>
      </c>
      <c r="F1420" s="7">
        <v>7130048</v>
      </c>
      <c r="G1420" s="7" t="s">
        <v>68</v>
      </c>
      <c r="H1420" s="7" t="s">
        <v>756</v>
      </c>
      <c r="I1420" s="7" t="s">
        <v>44</v>
      </c>
      <c r="J1420" s="19" t="str">
        <f>IFERROR(INDEX('Employee Info'!$C$3:$E$200,MATCH(Data6[[#This Row],[Name:]],'Employee Info'!$B$3:$B$200,0),MATCH(Data6[[#This Row],[Hours Type:]],'Employee Info'!$C$2:$E$2,0)),"")</f>
        <v/>
      </c>
      <c r="K1420" s="19" t="str">
        <f>IFERROR(INDEX('Employee Info'!$C$3:$J$200,MATCH(Data6[[#This Row],[Name:]],'Employee Info'!$B$3:$B$200,0),MATCH(Data6[[#Headers],[Truck]],'Employee Info'!$C$2:$J$2,0)),"")</f>
        <v/>
      </c>
      <c r="L1420" s="19" t="str">
        <f>IFERROR(INDEX('Employee Info'!$C$3:$J$200,MATCH(Data6[[#This Row],[Name:]],'Employee Info'!$B$3:$B$200,0),MATCH(Data6[[#Headers],[Phone]],'Employee Info'!$C$2:$J$2,0)),"")</f>
        <v/>
      </c>
      <c r="M1420" s="19" t="str">
        <f>IFERROR(INDEX('Employee Info'!$C$3:$J$200,MATCH(Data6[[#This Row],[Name:]],'Employee Info'!$B$3:$B$200,0),MATCH(Data6[[#Headers],[Tech]],'Employee Info'!$C$2:$J$2,0)),"")</f>
        <v/>
      </c>
      <c r="N1420" s="19" t="str">
        <f>IFERROR(INDEX('Employee Info'!$C$3:$J$200,MATCH(Data6[[#This Row],[Name:]],'Employee Info'!$B$3:$B$200,0),MATCH(Data6[[#Headers],[Other]],'Employee Info'!$C$2:$J$2,0)),"")</f>
        <v/>
      </c>
      <c r="O1420" s="19">
        <f>IFERROR((Data6[[#This Row],[Hours:]]*SUM(Data6[[#This Row],[Rate]:[Other]])),"")</f>
        <v>0</v>
      </c>
      <c r="P1420" s="7" t="str">
        <f>IF(Data6[[#This Row],[WO'#:]]="","Riley #","WO#")</f>
        <v>WO#</v>
      </c>
      <c r="Q1420" s="7">
        <f>IFERROR(WEEKNUM(Data6[[#This Row],[Date:]]),"")</f>
        <v>31</v>
      </c>
      <c r="R1420" s="6">
        <f t="shared" si="66"/>
        <v>45501</v>
      </c>
      <c r="S1420" s="6">
        <f>Data6[[#This Row],[Week Start]]+7</f>
        <v>45508</v>
      </c>
      <c r="T1420" s="7" t="str">
        <f t="shared" si="67"/>
        <v>7/28/2024 - 8/4/2024</v>
      </c>
      <c r="U1420" s="7" t="str">
        <f t="shared" si="68"/>
        <v>Time Card</v>
      </c>
      <c r="V1420" s="8" t="str">
        <f>RIGHT(TEXT(Data6[[#This Row],[Date:]],"mmddyyyy"),4)</f>
        <v>2024</v>
      </c>
      <c r="W1420" s="8" t="str">
        <f>MID(TEXT(Data6[[#This Row],[Date:]],"mmddyyyy"),3,2)</f>
        <v>29</v>
      </c>
      <c r="X1420" s="8" t="str">
        <f>LEFT(TEXT(Data6[[#This Row],[Date:]],"mmddyyyy"),2)</f>
        <v>07</v>
      </c>
      <c r="Y1420" s="6">
        <f>DATE(Data6[[#This Row],[Year]],Data6[[#This Row],[Month]],Data6[[#This Row],[Day]])</f>
        <v>45502</v>
      </c>
    </row>
    <row r="1421" spans="1:25">
      <c r="A1421" s="5">
        <v>45502.58629259259</v>
      </c>
      <c r="B1421" s="7" t="s">
        <v>23</v>
      </c>
      <c r="C1421" s="6" t="s">
        <v>1943</v>
      </c>
      <c r="D1421" s="7" t="s">
        <v>1944</v>
      </c>
      <c r="E1421" s="8">
        <v>2</v>
      </c>
      <c r="F1421" s="7">
        <v>7130810</v>
      </c>
      <c r="G1421" s="7" t="s">
        <v>68</v>
      </c>
      <c r="H1421" s="7" t="s">
        <v>756</v>
      </c>
      <c r="I1421" s="7" t="s">
        <v>44</v>
      </c>
      <c r="J1421" s="19" t="str">
        <f>IFERROR(INDEX('Employee Info'!$C$3:$E$200,MATCH(Data6[[#This Row],[Name:]],'Employee Info'!$B$3:$B$200,0),MATCH(Data6[[#This Row],[Hours Type:]],'Employee Info'!$C$2:$E$2,0)),"")</f>
        <v/>
      </c>
      <c r="K1421" s="19" t="str">
        <f>IFERROR(INDEX('Employee Info'!$C$3:$J$200,MATCH(Data6[[#This Row],[Name:]],'Employee Info'!$B$3:$B$200,0),MATCH(Data6[[#Headers],[Truck]],'Employee Info'!$C$2:$J$2,0)),"")</f>
        <v/>
      </c>
      <c r="L1421" s="19" t="str">
        <f>IFERROR(INDEX('Employee Info'!$C$3:$J$200,MATCH(Data6[[#This Row],[Name:]],'Employee Info'!$B$3:$B$200,0),MATCH(Data6[[#Headers],[Phone]],'Employee Info'!$C$2:$J$2,0)),"")</f>
        <v/>
      </c>
      <c r="M1421" s="19" t="str">
        <f>IFERROR(INDEX('Employee Info'!$C$3:$J$200,MATCH(Data6[[#This Row],[Name:]],'Employee Info'!$B$3:$B$200,0),MATCH(Data6[[#Headers],[Tech]],'Employee Info'!$C$2:$J$2,0)),"")</f>
        <v/>
      </c>
      <c r="N1421" s="19" t="str">
        <f>IFERROR(INDEX('Employee Info'!$C$3:$J$200,MATCH(Data6[[#This Row],[Name:]],'Employee Info'!$B$3:$B$200,0),MATCH(Data6[[#Headers],[Other]],'Employee Info'!$C$2:$J$2,0)),"")</f>
        <v/>
      </c>
      <c r="O1421" s="19">
        <f>IFERROR((Data6[[#This Row],[Hours:]]*SUM(Data6[[#This Row],[Rate]:[Other]])),"")</f>
        <v>0</v>
      </c>
      <c r="P1421" s="7" t="str">
        <f>IF(Data6[[#This Row],[WO'#:]]="","Riley #","WO#")</f>
        <v>WO#</v>
      </c>
      <c r="Q1421" s="7">
        <f>IFERROR(WEEKNUM(Data6[[#This Row],[Date:]]),"")</f>
        <v>31</v>
      </c>
      <c r="R1421" s="6">
        <f t="shared" si="66"/>
        <v>45501</v>
      </c>
      <c r="S1421" s="6">
        <f>Data6[[#This Row],[Week Start]]+7</f>
        <v>45508</v>
      </c>
      <c r="T1421" s="7" t="str">
        <f t="shared" si="67"/>
        <v>7/28/2024 - 8/4/2024</v>
      </c>
      <c r="U1421" s="7" t="str">
        <f t="shared" si="68"/>
        <v>Time Card</v>
      </c>
      <c r="V1421" s="8" t="str">
        <f>RIGHT(TEXT(Data6[[#This Row],[Date:]],"mmddyyyy"),4)</f>
        <v>2024</v>
      </c>
      <c r="W1421" s="8" t="str">
        <f>MID(TEXT(Data6[[#This Row],[Date:]],"mmddyyyy"),3,2)</f>
        <v>29</v>
      </c>
      <c r="X1421" s="8" t="str">
        <f>LEFT(TEXT(Data6[[#This Row],[Date:]],"mmddyyyy"),2)</f>
        <v>07</v>
      </c>
      <c r="Y1421" s="6">
        <f>DATE(Data6[[#This Row],[Year]],Data6[[#This Row],[Month]],Data6[[#This Row],[Day]])</f>
        <v>45502</v>
      </c>
    </row>
    <row r="1422" spans="1:25">
      <c r="A1422" s="5">
        <v>45507.364128240741</v>
      </c>
      <c r="B1422" s="7" t="s">
        <v>66</v>
      </c>
      <c r="C1422" s="6" t="s">
        <v>1943</v>
      </c>
      <c r="D1422" s="7" t="s">
        <v>1993</v>
      </c>
      <c r="E1422" s="8">
        <v>1</v>
      </c>
      <c r="F1422" s="7">
        <v>7130810</v>
      </c>
      <c r="G1422" s="7" t="s">
        <v>68</v>
      </c>
      <c r="H1422" s="7" t="s">
        <v>756</v>
      </c>
      <c r="I1422" s="7" t="s">
        <v>44</v>
      </c>
      <c r="J1422" s="19" t="str">
        <f>IFERROR(INDEX('Employee Info'!$C$3:$E$200,MATCH(Data6[[#This Row],[Name:]],'Employee Info'!$B$3:$B$200,0),MATCH(Data6[[#This Row],[Hours Type:]],'Employee Info'!$C$2:$E$2,0)),"")</f>
        <v/>
      </c>
      <c r="K1422" s="19" t="str">
        <f>IFERROR(INDEX('Employee Info'!$C$3:$J$200,MATCH(Data6[[#This Row],[Name:]],'Employee Info'!$B$3:$B$200,0),MATCH(Data6[[#Headers],[Truck]],'Employee Info'!$C$2:$J$2,0)),"")</f>
        <v/>
      </c>
      <c r="L1422" s="19" t="str">
        <f>IFERROR(INDEX('Employee Info'!$C$3:$J$200,MATCH(Data6[[#This Row],[Name:]],'Employee Info'!$B$3:$B$200,0),MATCH(Data6[[#Headers],[Phone]],'Employee Info'!$C$2:$J$2,0)),"")</f>
        <v/>
      </c>
      <c r="M1422" s="19" t="str">
        <f>IFERROR(INDEX('Employee Info'!$C$3:$J$200,MATCH(Data6[[#This Row],[Name:]],'Employee Info'!$B$3:$B$200,0),MATCH(Data6[[#Headers],[Tech]],'Employee Info'!$C$2:$J$2,0)),"")</f>
        <v/>
      </c>
      <c r="N1422" s="19" t="str">
        <f>IFERROR(INDEX('Employee Info'!$C$3:$J$200,MATCH(Data6[[#This Row],[Name:]],'Employee Info'!$B$3:$B$200,0),MATCH(Data6[[#Headers],[Other]],'Employee Info'!$C$2:$J$2,0)),"")</f>
        <v/>
      </c>
      <c r="O1422" s="19">
        <f>IFERROR((Data6[[#This Row],[Hours:]]*SUM(Data6[[#This Row],[Rate]:[Other]])),"")</f>
        <v>0</v>
      </c>
      <c r="P1422" s="7" t="str">
        <f>IF(Data6[[#This Row],[WO'#:]]="","Riley #","WO#")</f>
        <v>WO#</v>
      </c>
      <c r="Q1422" s="7">
        <f>IFERROR(WEEKNUM(Data6[[#This Row],[Date:]]),"")</f>
        <v>31</v>
      </c>
      <c r="R1422" s="6">
        <f t="shared" si="66"/>
        <v>45501</v>
      </c>
      <c r="S1422" s="6">
        <f>Data6[[#This Row],[Week Start]]+7</f>
        <v>45508</v>
      </c>
      <c r="T1422" s="7" t="str">
        <f t="shared" si="67"/>
        <v>7/28/2024 - 8/4/2024</v>
      </c>
      <c r="U1422" s="7" t="str">
        <f t="shared" si="68"/>
        <v>Time Card</v>
      </c>
      <c r="V1422" s="8" t="str">
        <f>RIGHT(TEXT(Data6[[#This Row],[Date:]],"mmddyyyy"),4)</f>
        <v>2024</v>
      </c>
      <c r="W1422" s="8" t="str">
        <f>MID(TEXT(Data6[[#This Row],[Date:]],"mmddyyyy"),3,2)</f>
        <v>29</v>
      </c>
      <c r="X1422" s="8" t="str">
        <f>LEFT(TEXT(Data6[[#This Row],[Date:]],"mmddyyyy"),2)</f>
        <v>07</v>
      </c>
      <c r="Y1422" s="6">
        <f>DATE(Data6[[#This Row],[Year]],Data6[[#This Row],[Month]],Data6[[#This Row],[Day]])</f>
        <v>45502</v>
      </c>
    </row>
    <row r="1423" spans="1:25">
      <c r="A1423" s="5">
        <v>45502.585714930552</v>
      </c>
      <c r="B1423" s="7" t="s">
        <v>23</v>
      </c>
      <c r="C1423" s="6" t="s">
        <v>1943</v>
      </c>
      <c r="D1423" s="7" t="s">
        <v>1881</v>
      </c>
      <c r="E1423" s="8">
        <v>6</v>
      </c>
      <c r="F1423" s="7" t="s">
        <v>68</v>
      </c>
      <c r="G1423" s="7" t="s">
        <v>68</v>
      </c>
      <c r="H1423" s="7" t="s">
        <v>649</v>
      </c>
      <c r="I1423" s="7" t="s">
        <v>44</v>
      </c>
      <c r="J1423" s="19" t="str">
        <f>IFERROR(INDEX('Employee Info'!$C$3:$E$200,MATCH(Data6[[#This Row],[Name:]],'Employee Info'!$B$3:$B$200,0),MATCH(Data6[[#This Row],[Hours Type:]],'Employee Info'!$C$2:$E$2,0)),"")</f>
        <v/>
      </c>
      <c r="K1423" s="19" t="str">
        <f>IFERROR(INDEX('Employee Info'!$C$3:$J$200,MATCH(Data6[[#This Row],[Name:]],'Employee Info'!$B$3:$B$200,0),MATCH(Data6[[#Headers],[Truck]],'Employee Info'!$C$2:$J$2,0)),"")</f>
        <v/>
      </c>
      <c r="L1423" s="19" t="str">
        <f>IFERROR(INDEX('Employee Info'!$C$3:$J$200,MATCH(Data6[[#This Row],[Name:]],'Employee Info'!$B$3:$B$200,0),MATCH(Data6[[#Headers],[Phone]],'Employee Info'!$C$2:$J$2,0)),"")</f>
        <v/>
      </c>
      <c r="M1423" s="19" t="str">
        <f>IFERROR(INDEX('Employee Info'!$C$3:$J$200,MATCH(Data6[[#This Row],[Name:]],'Employee Info'!$B$3:$B$200,0),MATCH(Data6[[#Headers],[Tech]],'Employee Info'!$C$2:$J$2,0)),"")</f>
        <v/>
      </c>
      <c r="N1423" s="19" t="str">
        <f>IFERROR(INDEX('Employee Info'!$C$3:$J$200,MATCH(Data6[[#This Row],[Name:]],'Employee Info'!$B$3:$B$200,0),MATCH(Data6[[#Headers],[Other]],'Employee Info'!$C$2:$J$2,0)),"")</f>
        <v/>
      </c>
      <c r="O1423" s="19">
        <f>IFERROR((Data6[[#This Row],[Hours:]]*SUM(Data6[[#This Row],[Rate]:[Other]])),"")</f>
        <v>0</v>
      </c>
      <c r="P1423" s="7" t="str">
        <f>IF(Data6[[#This Row],[WO'#:]]="","Riley #","WO#")</f>
        <v>Riley #</v>
      </c>
      <c r="Q1423" s="7">
        <f>IFERROR(WEEKNUM(Data6[[#This Row],[Date:]]),"")</f>
        <v>31</v>
      </c>
      <c r="R1423" s="6">
        <f t="shared" si="66"/>
        <v>45501</v>
      </c>
      <c r="S1423" s="6">
        <f>Data6[[#This Row],[Week Start]]+7</f>
        <v>45508</v>
      </c>
      <c r="T1423" s="7" t="str">
        <f t="shared" si="67"/>
        <v>7/28/2024 - 8/4/2024</v>
      </c>
      <c r="U1423" s="7" t="str">
        <f t="shared" si="68"/>
        <v>Time Card</v>
      </c>
      <c r="V1423" s="8" t="str">
        <f>RIGHT(TEXT(Data6[[#This Row],[Date:]],"mmddyyyy"),4)</f>
        <v>2024</v>
      </c>
      <c r="W1423" s="8" t="str">
        <f>MID(TEXT(Data6[[#This Row],[Date:]],"mmddyyyy"),3,2)</f>
        <v>29</v>
      </c>
      <c r="X1423" s="8" t="str">
        <f>LEFT(TEXT(Data6[[#This Row],[Date:]],"mmddyyyy"),2)</f>
        <v>07</v>
      </c>
      <c r="Y1423" s="6">
        <f>DATE(Data6[[#This Row],[Year]],Data6[[#This Row],[Month]],Data6[[#This Row],[Day]])</f>
        <v>45502</v>
      </c>
    </row>
    <row r="1424" spans="1:25">
      <c r="A1424" s="5">
        <v>45503.576582638889</v>
      </c>
      <c r="B1424" s="7" t="s">
        <v>35</v>
      </c>
      <c r="C1424" s="6" t="s">
        <v>1943</v>
      </c>
      <c r="D1424" s="7" t="s">
        <v>1945</v>
      </c>
      <c r="E1424" s="8">
        <v>4</v>
      </c>
      <c r="F1424" s="7" t="s">
        <v>68</v>
      </c>
      <c r="G1424" s="7" t="s">
        <v>68</v>
      </c>
      <c r="H1424" s="7" t="s">
        <v>912</v>
      </c>
      <c r="I1424" s="7" t="s">
        <v>44</v>
      </c>
      <c r="J1424" s="19" t="str">
        <f>IFERROR(INDEX('Employee Info'!$C$3:$E$200,MATCH(Data6[[#This Row],[Name:]],'Employee Info'!$B$3:$B$200,0),MATCH(Data6[[#This Row],[Hours Type:]],'Employee Info'!$C$2:$E$2,0)),"")</f>
        <v/>
      </c>
      <c r="K1424" s="19" t="str">
        <f>IFERROR(INDEX('Employee Info'!$C$3:$J$200,MATCH(Data6[[#This Row],[Name:]],'Employee Info'!$B$3:$B$200,0),MATCH(Data6[[#Headers],[Truck]],'Employee Info'!$C$2:$J$2,0)),"")</f>
        <v/>
      </c>
      <c r="L1424" s="19" t="str">
        <f>IFERROR(INDEX('Employee Info'!$C$3:$J$200,MATCH(Data6[[#This Row],[Name:]],'Employee Info'!$B$3:$B$200,0),MATCH(Data6[[#Headers],[Phone]],'Employee Info'!$C$2:$J$2,0)),"")</f>
        <v/>
      </c>
      <c r="M1424" s="19" t="str">
        <f>IFERROR(INDEX('Employee Info'!$C$3:$J$200,MATCH(Data6[[#This Row],[Name:]],'Employee Info'!$B$3:$B$200,0),MATCH(Data6[[#Headers],[Tech]],'Employee Info'!$C$2:$J$2,0)),"")</f>
        <v/>
      </c>
      <c r="N1424" s="19" t="str">
        <f>IFERROR(INDEX('Employee Info'!$C$3:$J$200,MATCH(Data6[[#This Row],[Name:]],'Employee Info'!$B$3:$B$200,0),MATCH(Data6[[#Headers],[Other]],'Employee Info'!$C$2:$J$2,0)),"")</f>
        <v/>
      </c>
      <c r="O1424" s="19">
        <f>IFERROR((Data6[[#This Row],[Hours:]]*SUM(Data6[[#This Row],[Rate]:[Other]])),"")</f>
        <v>0</v>
      </c>
      <c r="P1424" s="7" t="str">
        <f>IF(Data6[[#This Row],[WO'#:]]="","Riley #","WO#")</f>
        <v>Riley #</v>
      </c>
      <c r="Q1424" s="7">
        <f>IFERROR(WEEKNUM(Data6[[#This Row],[Date:]]),"")</f>
        <v>31</v>
      </c>
      <c r="R1424" s="6">
        <f t="shared" si="66"/>
        <v>45501</v>
      </c>
      <c r="S1424" s="6">
        <f>Data6[[#This Row],[Week Start]]+7</f>
        <v>45508</v>
      </c>
      <c r="T1424" s="7" t="str">
        <f t="shared" si="67"/>
        <v>7/28/2024 - 8/4/2024</v>
      </c>
      <c r="U1424" s="7" t="str">
        <f t="shared" si="68"/>
        <v>Time Card</v>
      </c>
      <c r="V1424" s="8" t="str">
        <f>RIGHT(TEXT(Data6[[#This Row],[Date:]],"mmddyyyy"),4)</f>
        <v>2024</v>
      </c>
      <c r="W1424" s="8" t="str">
        <f>MID(TEXT(Data6[[#This Row],[Date:]],"mmddyyyy"),3,2)</f>
        <v>29</v>
      </c>
      <c r="X1424" s="8" t="str">
        <f>LEFT(TEXT(Data6[[#This Row],[Date:]],"mmddyyyy"),2)</f>
        <v>07</v>
      </c>
      <c r="Y1424" s="6">
        <f>DATE(Data6[[#This Row],[Year]],Data6[[#This Row],[Month]],Data6[[#This Row],[Day]])</f>
        <v>45502</v>
      </c>
    </row>
    <row r="1425" spans="1:25">
      <c r="A1425" s="5">
        <v>45507.372144675923</v>
      </c>
      <c r="B1425" s="7" t="s">
        <v>66</v>
      </c>
      <c r="C1425" s="6" t="s">
        <v>1946</v>
      </c>
      <c r="D1425" s="7" t="s">
        <v>2001</v>
      </c>
      <c r="E1425" s="8">
        <v>1</v>
      </c>
      <c r="F1425" s="7">
        <v>20028</v>
      </c>
      <c r="G1425" s="7" t="s">
        <v>68</v>
      </c>
      <c r="H1425" s="7" t="s">
        <v>756</v>
      </c>
      <c r="I1425" s="7" t="s">
        <v>45</v>
      </c>
      <c r="J1425" s="19" t="str">
        <f>IFERROR(INDEX('Employee Info'!$C$3:$E$200,MATCH(Data6[[#This Row],[Name:]],'Employee Info'!$B$3:$B$200,0),MATCH(Data6[[#This Row],[Hours Type:]],'Employee Info'!$C$2:$E$2,0)),"")</f>
        <v/>
      </c>
      <c r="K1425" s="19" t="str">
        <f>IFERROR(INDEX('Employee Info'!$C$3:$J$200,MATCH(Data6[[#This Row],[Name:]],'Employee Info'!$B$3:$B$200,0),MATCH(Data6[[#Headers],[Truck]],'Employee Info'!$C$2:$J$2,0)),"")</f>
        <v/>
      </c>
      <c r="L1425" s="19" t="str">
        <f>IFERROR(INDEX('Employee Info'!$C$3:$J$200,MATCH(Data6[[#This Row],[Name:]],'Employee Info'!$B$3:$B$200,0),MATCH(Data6[[#Headers],[Phone]],'Employee Info'!$C$2:$J$2,0)),"")</f>
        <v/>
      </c>
      <c r="M1425" s="19" t="str">
        <f>IFERROR(INDEX('Employee Info'!$C$3:$J$200,MATCH(Data6[[#This Row],[Name:]],'Employee Info'!$B$3:$B$200,0),MATCH(Data6[[#Headers],[Tech]],'Employee Info'!$C$2:$J$2,0)),"")</f>
        <v/>
      </c>
      <c r="N1425" s="19" t="str">
        <f>IFERROR(INDEX('Employee Info'!$C$3:$J$200,MATCH(Data6[[#This Row],[Name:]],'Employee Info'!$B$3:$B$200,0),MATCH(Data6[[#Headers],[Other]],'Employee Info'!$C$2:$J$2,0)),"")</f>
        <v/>
      </c>
      <c r="O1425" s="19">
        <f>IFERROR((Data6[[#This Row],[Hours:]]*SUM(Data6[[#This Row],[Rate]:[Other]])),"")</f>
        <v>0</v>
      </c>
      <c r="P1425" s="7" t="str">
        <f>IF(Data6[[#This Row],[WO'#:]]="","Riley #","WO#")</f>
        <v>WO#</v>
      </c>
      <c r="Q1425" s="7">
        <f>IFERROR(WEEKNUM(Data6[[#This Row],[Date:]]),"")</f>
        <v>31</v>
      </c>
      <c r="R1425" s="6">
        <f t="shared" si="66"/>
        <v>45501</v>
      </c>
      <c r="S1425" s="6">
        <f>Data6[[#This Row],[Week Start]]+7</f>
        <v>45508</v>
      </c>
      <c r="T1425" s="7" t="str">
        <f t="shared" si="67"/>
        <v>7/28/2024 - 8/4/2024</v>
      </c>
      <c r="U1425" s="7" t="str">
        <f t="shared" si="68"/>
        <v>Time Card</v>
      </c>
      <c r="V1425" s="8" t="str">
        <f>RIGHT(TEXT(Data6[[#This Row],[Date:]],"mmddyyyy"),4)</f>
        <v>2024</v>
      </c>
      <c r="W1425" s="8" t="str">
        <f>MID(TEXT(Data6[[#This Row],[Date:]],"mmddyyyy"),3,2)</f>
        <v>30</v>
      </c>
      <c r="X1425" s="8" t="str">
        <f>LEFT(TEXT(Data6[[#This Row],[Date:]],"mmddyyyy"),2)</f>
        <v>07</v>
      </c>
      <c r="Y1425" s="6">
        <f>DATE(Data6[[#This Row],[Year]],Data6[[#This Row],[Month]],Data6[[#This Row],[Day]])</f>
        <v>45503</v>
      </c>
    </row>
    <row r="1426" spans="1:25">
      <c r="A1426" s="5">
        <v>45507.353335648149</v>
      </c>
      <c r="B1426" s="7" t="s">
        <v>66</v>
      </c>
      <c r="C1426" s="6" t="s">
        <v>1946</v>
      </c>
      <c r="D1426" s="7" t="s">
        <v>1985</v>
      </c>
      <c r="E1426" s="8">
        <v>4</v>
      </c>
      <c r="F1426" s="7">
        <v>6984733</v>
      </c>
      <c r="G1426" s="7" t="s">
        <v>68</v>
      </c>
      <c r="H1426" s="7" t="s">
        <v>756</v>
      </c>
      <c r="I1426" s="7" t="s">
        <v>44</v>
      </c>
      <c r="J1426" s="19" t="str">
        <f>IFERROR(INDEX('Employee Info'!$C$3:$E$200,MATCH(Data6[[#This Row],[Name:]],'Employee Info'!$B$3:$B$200,0),MATCH(Data6[[#This Row],[Hours Type:]],'Employee Info'!$C$2:$E$2,0)),"")</f>
        <v/>
      </c>
      <c r="K1426" s="19" t="str">
        <f>IFERROR(INDEX('Employee Info'!$C$3:$J$200,MATCH(Data6[[#This Row],[Name:]],'Employee Info'!$B$3:$B$200,0),MATCH(Data6[[#Headers],[Truck]],'Employee Info'!$C$2:$J$2,0)),"")</f>
        <v/>
      </c>
      <c r="L1426" s="19" t="str">
        <f>IFERROR(INDEX('Employee Info'!$C$3:$J$200,MATCH(Data6[[#This Row],[Name:]],'Employee Info'!$B$3:$B$200,0),MATCH(Data6[[#Headers],[Phone]],'Employee Info'!$C$2:$J$2,0)),"")</f>
        <v/>
      </c>
      <c r="M1426" s="19" t="str">
        <f>IFERROR(INDEX('Employee Info'!$C$3:$J$200,MATCH(Data6[[#This Row],[Name:]],'Employee Info'!$B$3:$B$200,0),MATCH(Data6[[#Headers],[Tech]],'Employee Info'!$C$2:$J$2,0)),"")</f>
        <v/>
      </c>
      <c r="N1426" s="19" t="str">
        <f>IFERROR(INDEX('Employee Info'!$C$3:$J$200,MATCH(Data6[[#This Row],[Name:]],'Employee Info'!$B$3:$B$200,0),MATCH(Data6[[#Headers],[Other]],'Employee Info'!$C$2:$J$2,0)),"")</f>
        <v/>
      </c>
      <c r="O1426" s="19">
        <f>IFERROR((Data6[[#This Row],[Hours:]]*SUM(Data6[[#This Row],[Rate]:[Other]])),"")</f>
        <v>0</v>
      </c>
      <c r="P1426" s="7" t="str">
        <f>IF(Data6[[#This Row],[WO'#:]]="","Riley #","WO#")</f>
        <v>WO#</v>
      </c>
      <c r="Q1426" s="7">
        <f>IFERROR(WEEKNUM(Data6[[#This Row],[Date:]]),"")</f>
        <v>31</v>
      </c>
      <c r="R1426" s="6">
        <f t="shared" si="66"/>
        <v>45501</v>
      </c>
      <c r="S1426" s="6">
        <f>Data6[[#This Row],[Week Start]]+7</f>
        <v>45508</v>
      </c>
      <c r="T1426" s="7" t="str">
        <f t="shared" si="67"/>
        <v>7/28/2024 - 8/4/2024</v>
      </c>
      <c r="U1426" s="7" t="str">
        <f t="shared" si="68"/>
        <v>Time Card</v>
      </c>
      <c r="V1426" s="8" t="str">
        <f>RIGHT(TEXT(Data6[[#This Row],[Date:]],"mmddyyyy"),4)</f>
        <v>2024</v>
      </c>
      <c r="W1426" s="8" t="str">
        <f>MID(TEXT(Data6[[#This Row],[Date:]],"mmddyyyy"),3,2)</f>
        <v>30</v>
      </c>
      <c r="X1426" s="8" t="str">
        <f>LEFT(TEXT(Data6[[#This Row],[Date:]],"mmddyyyy"),2)</f>
        <v>07</v>
      </c>
      <c r="Y1426" s="6">
        <f>DATE(Data6[[#This Row],[Year]],Data6[[#This Row],[Month]],Data6[[#This Row],[Day]])</f>
        <v>45503</v>
      </c>
    </row>
    <row r="1427" spans="1:25">
      <c r="A1427" s="5">
        <v>45503.583209375</v>
      </c>
      <c r="B1427" s="7" t="s">
        <v>31</v>
      </c>
      <c r="C1427" s="6" t="s">
        <v>1946</v>
      </c>
      <c r="D1427" s="7" t="s">
        <v>1942</v>
      </c>
      <c r="E1427" s="8">
        <v>8</v>
      </c>
      <c r="F1427" s="7">
        <v>7128629</v>
      </c>
      <c r="G1427" s="7" t="s">
        <v>68</v>
      </c>
      <c r="H1427" s="7" t="s">
        <v>756</v>
      </c>
      <c r="I1427" s="7" t="s">
        <v>44</v>
      </c>
      <c r="J1427" s="19" t="str">
        <f>IFERROR(INDEX('Employee Info'!$C$3:$E$200,MATCH(Data6[[#This Row],[Name:]],'Employee Info'!$B$3:$B$200,0),MATCH(Data6[[#This Row],[Hours Type:]],'Employee Info'!$C$2:$E$2,0)),"")</f>
        <v/>
      </c>
      <c r="K1427" s="19" t="str">
        <f>IFERROR(INDEX('Employee Info'!$C$3:$J$200,MATCH(Data6[[#This Row],[Name:]],'Employee Info'!$B$3:$B$200,0),MATCH(Data6[[#Headers],[Truck]],'Employee Info'!$C$2:$J$2,0)),"")</f>
        <v/>
      </c>
      <c r="L1427" s="19" t="str">
        <f>IFERROR(INDEX('Employee Info'!$C$3:$J$200,MATCH(Data6[[#This Row],[Name:]],'Employee Info'!$B$3:$B$200,0),MATCH(Data6[[#Headers],[Phone]],'Employee Info'!$C$2:$J$2,0)),"")</f>
        <v/>
      </c>
      <c r="M1427" s="19" t="str">
        <f>IFERROR(INDEX('Employee Info'!$C$3:$J$200,MATCH(Data6[[#This Row],[Name:]],'Employee Info'!$B$3:$B$200,0),MATCH(Data6[[#Headers],[Tech]],'Employee Info'!$C$2:$J$2,0)),"")</f>
        <v/>
      </c>
      <c r="N1427" s="19" t="str">
        <f>IFERROR(INDEX('Employee Info'!$C$3:$J$200,MATCH(Data6[[#This Row],[Name:]],'Employee Info'!$B$3:$B$200,0),MATCH(Data6[[#Headers],[Other]],'Employee Info'!$C$2:$J$2,0)),"")</f>
        <v/>
      </c>
      <c r="O1427" s="19">
        <f>IFERROR((Data6[[#This Row],[Hours:]]*SUM(Data6[[#This Row],[Rate]:[Other]])),"")</f>
        <v>0</v>
      </c>
      <c r="P1427" s="7" t="str">
        <f>IF(Data6[[#This Row],[WO'#:]]="","Riley #","WO#")</f>
        <v>WO#</v>
      </c>
      <c r="Q1427" s="7">
        <f>IFERROR(WEEKNUM(Data6[[#This Row],[Date:]]),"")</f>
        <v>31</v>
      </c>
      <c r="R1427" s="6">
        <f t="shared" si="66"/>
        <v>45501</v>
      </c>
      <c r="S1427" s="6">
        <f>Data6[[#This Row],[Week Start]]+7</f>
        <v>45508</v>
      </c>
      <c r="T1427" s="7" t="str">
        <f t="shared" si="67"/>
        <v>7/28/2024 - 8/4/2024</v>
      </c>
      <c r="U1427" s="7" t="str">
        <f t="shared" si="68"/>
        <v>Time Card</v>
      </c>
      <c r="V1427" s="8" t="str">
        <f>RIGHT(TEXT(Data6[[#This Row],[Date:]],"mmddyyyy"),4)</f>
        <v>2024</v>
      </c>
      <c r="W1427" s="8" t="str">
        <f>MID(TEXT(Data6[[#This Row],[Date:]],"mmddyyyy"),3,2)</f>
        <v>30</v>
      </c>
      <c r="X1427" s="8" t="str">
        <f>LEFT(TEXT(Data6[[#This Row],[Date:]],"mmddyyyy"),2)</f>
        <v>07</v>
      </c>
      <c r="Y1427" s="6">
        <f>DATE(Data6[[#This Row],[Year]],Data6[[#This Row],[Month]],Data6[[#This Row],[Day]])</f>
        <v>45503</v>
      </c>
    </row>
    <row r="1428" spans="1:25">
      <c r="A1428" s="5">
        <v>45503.583366319443</v>
      </c>
      <c r="B1428" s="7" t="s">
        <v>34</v>
      </c>
      <c r="C1428" s="6" t="s">
        <v>1946</v>
      </c>
      <c r="D1428" s="7" t="s">
        <v>1942</v>
      </c>
      <c r="E1428" s="8">
        <v>8</v>
      </c>
      <c r="F1428" s="7">
        <v>7128629</v>
      </c>
      <c r="G1428" s="7" t="s">
        <v>68</v>
      </c>
      <c r="H1428" s="7" t="s">
        <v>756</v>
      </c>
      <c r="I1428" s="7" t="s">
        <v>44</v>
      </c>
      <c r="J1428" s="19" t="str">
        <f>IFERROR(INDEX('Employee Info'!$C$3:$E$200,MATCH(Data6[[#This Row],[Name:]],'Employee Info'!$B$3:$B$200,0),MATCH(Data6[[#This Row],[Hours Type:]],'Employee Info'!$C$2:$E$2,0)),"")</f>
        <v/>
      </c>
      <c r="K1428" s="19" t="str">
        <f>IFERROR(INDEX('Employee Info'!$C$3:$J$200,MATCH(Data6[[#This Row],[Name:]],'Employee Info'!$B$3:$B$200,0),MATCH(Data6[[#Headers],[Truck]],'Employee Info'!$C$2:$J$2,0)),"")</f>
        <v/>
      </c>
      <c r="L1428" s="19" t="str">
        <f>IFERROR(INDEX('Employee Info'!$C$3:$J$200,MATCH(Data6[[#This Row],[Name:]],'Employee Info'!$B$3:$B$200,0),MATCH(Data6[[#Headers],[Phone]],'Employee Info'!$C$2:$J$2,0)),"")</f>
        <v/>
      </c>
      <c r="M1428" s="19" t="str">
        <f>IFERROR(INDEX('Employee Info'!$C$3:$J$200,MATCH(Data6[[#This Row],[Name:]],'Employee Info'!$B$3:$B$200,0),MATCH(Data6[[#Headers],[Tech]],'Employee Info'!$C$2:$J$2,0)),"")</f>
        <v/>
      </c>
      <c r="N1428" s="19" t="str">
        <f>IFERROR(INDEX('Employee Info'!$C$3:$J$200,MATCH(Data6[[#This Row],[Name:]],'Employee Info'!$B$3:$B$200,0),MATCH(Data6[[#Headers],[Other]],'Employee Info'!$C$2:$J$2,0)),"")</f>
        <v/>
      </c>
      <c r="O1428" s="19">
        <f>IFERROR((Data6[[#This Row],[Hours:]]*SUM(Data6[[#This Row],[Rate]:[Other]])),"")</f>
        <v>0</v>
      </c>
      <c r="P1428" s="7" t="str">
        <f>IF(Data6[[#This Row],[WO'#:]]="","Riley #","WO#")</f>
        <v>WO#</v>
      </c>
      <c r="Q1428" s="7">
        <f>IFERROR(WEEKNUM(Data6[[#This Row],[Date:]]),"")</f>
        <v>31</v>
      </c>
      <c r="R1428" s="6">
        <f t="shared" si="66"/>
        <v>45501</v>
      </c>
      <c r="S1428" s="6">
        <f>Data6[[#This Row],[Week Start]]+7</f>
        <v>45508</v>
      </c>
      <c r="T1428" s="7" t="str">
        <f t="shared" si="67"/>
        <v>7/28/2024 - 8/4/2024</v>
      </c>
      <c r="U1428" s="7" t="str">
        <f t="shared" si="68"/>
        <v>Time Card</v>
      </c>
      <c r="V1428" s="8" t="str">
        <f>RIGHT(TEXT(Data6[[#This Row],[Date:]],"mmddyyyy"),4)</f>
        <v>2024</v>
      </c>
      <c r="W1428" s="8" t="str">
        <f>MID(TEXT(Data6[[#This Row],[Date:]],"mmddyyyy"),3,2)</f>
        <v>30</v>
      </c>
      <c r="X1428" s="8" t="str">
        <f>LEFT(TEXT(Data6[[#This Row],[Date:]],"mmddyyyy"),2)</f>
        <v>07</v>
      </c>
      <c r="Y1428" s="6">
        <f>DATE(Data6[[#This Row],[Year]],Data6[[#This Row],[Month]],Data6[[#This Row],[Day]])</f>
        <v>45503</v>
      </c>
    </row>
    <row r="1429" spans="1:25">
      <c r="A1429" s="5">
        <v>45507.362634027777</v>
      </c>
      <c r="B1429" s="7" t="s">
        <v>66</v>
      </c>
      <c r="C1429" s="6" t="s">
        <v>1946</v>
      </c>
      <c r="D1429" s="7" t="s">
        <v>1991</v>
      </c>
      <c r="E1429" s="8">
        <v>1</v>
      </c>
      <c r="F1429" s="7">
        <v>7128629</v>
      </c>
      <c r="G1429" s="7" t="s">
        <v>68</v>
      </c>
      <c r="H1429" s="7" t="s">
        <v>756</v>
      </c>
      <c r="I1429" s="7" t="s">
        <v>44</v>
      </c>
      <c r="J1429" s="19" t="str">
        <f>IFERROR(INDEX('Employee Info'!$C$3:$E$200,MATCH(Data6[[#This Row],[Name:]],'Employee Info'!$B$3:$B$200,0),MATCH(Data6[[#This Row],[Hours Type:]],'Employee Info'!$C$2:$E$2,0)),"")</f>
        <v/>
      </c>
      <c r="K1429" s="19" t="str">
        <f>IFERROR(INDEX('Employee Info'!$C$3:$J$200,MATCH(Data6[[#This Row],[Name:]],'Employee Info'!$B$3:$B$200,0),MATCH(Data6[[#Headers],[Truck]],'Employee Info'!$C$2:$J$2,0)),"")</f>
        <v/>
      </c>
      <c r="L1429" s="19" t="str">
        <f>IFERROR(INDEX('Employee Info'!$C$3:$J$200,MATCH(Data6[[#This Row],[Name:]],'Employee Info'!$B$3:$B$200,0),MATCH(Data6[[#Headers],[Phone]],'Employee Info'!$C$2:$J$2,0)),"")</f>
        <v/>
      </c>
      <c r="M1429" s="19" t="str">
        <f>IFERROR(INDEX('Employee Info'!$C$3:$J$200,MATCH(Data6[[#This Row],[Name:]],'Employee Info'!$B$3:$B$200,0),MATCH(Data6[[#Headers],[Tech]],'Employee Info'!$C$2:$J$2,0)),"")</f>
        <v/>
      </c>
      <c r="N1429" s="19" t="str">
        <f>IFERROR(INDEX('Employee Info'!$C$3:$J$200,MATCH(Data6[[#This Row],[Name:]],'Employee Info'!$B$3:$B$200,0),MATCH(Data6[[#Headers],[Other]],'Employee Info'!$C$2:$J$2,0)),"")</f>
        <v/>
      </c>
      <c r="O1429" s="19">
        <f>IFERROR((Data6[[#This Row],[Hours:]]*SUM(Data6[[#This Row],[Rate]:[Other]])),"")</f>
        <v>0</v>
      </c>
      <c r="P1429" s="7" t="str">
        <f>IF(Data6[[#This Row],[WO'#:]]="","Riley #","WO#")</f>
        <v>WO#</v>
      </c>
      <c r="Q1429" s="7">
        <f>IFERROR(WEEKNUM(Data6[[#This Row],[Date:]]),"")</f>
        <v>31</v>
      </c>
      <c r="R1429" s="6">
        <f t="shared" si="66"/>
        <v>45501</v>
      </c>
      <c r="S1429" s="6">
        <f>Data6[[#This Row],[Week Start]]+7</f>
        <v>45508</v>
      </c>
      <c r="T1429" s="7" t="str">
        <f t="shared" si="67"/>
        <v>7/28/2024 - 8/4/2024</v>
      </c>
      <c r="U1429" s="7" t="str">
        <f t="shared" si="68"/>
        <v>Time Card</v>
      </c>
      <c r="V1429" s="8" t="str">
        <f>RIGHT(TEXT(Data6[[#This Row],[Date:]],"mmddyyyy"),4)</f>
        <v>2024</v>
      </c>
      <c r="W1429" s="8" t="str">
        <f>MID(TEXT(Data6[[#This Row],[Date:]],"mmddyyyy"),3,2)</f>
        <v>30</v>
      </c>
      <c r="X1429" s="8" t="str">
        <f>LEFT(TEXT(Data6[[#This Row],[Date:]],"mmddyyyy"),2)</f>
        <v>07</v>
      </c>
      <c r="Y1429" s="6">
        <f>DATE(Data6[[#This Row],[Year]],Data6[[#This Row],[Month]],Data6[[#This Row],[Day]])</f>
        <v>45503</v>
      </c>
    </row>
    <row r="1430" spans="1:25">
      <c r="A1430" s="5">
        <v>45507.37019386574</v>
      </c>
      <c r="B1430" s="7" t="s">
        <v>66</v>
      </c>
      <c r="C1430" s="6" t="s">
        <v>1946</v>
      </c>
      <c r="D1430" s="7" t="s">
        <v>1998</v>
      </c>
      <c r="E1430" s="8">
        <v>3</v>
      </c>
      <c r="F1430" s="7">
        <v>7128669</v>
      </c>
      <c r="G1430" s="7" t="s">
        <v>68</v>
      </c>
      <c r="H1430" s="7" t="s">
        <v>756</v>
      </c>
      <c r="I1430" s="7" t="s">
        <v>45</v>
      </c>
      <c r="J1430" s="19" t="str">
        <f>IFERROR(INDEX('Employee Info'!$C$3:$E$200,MATCH(Data6[[#This Row],[Name:]],'Employee Info'!$B$3:$B$200,0),MATCH(Data6[[#This Row],[Hours Type:]],'Employee Info'!$C$2:$E$2,0)),"")</f>
        <v/>
      </c>
      <c r="K1430" s="19" t="str">
        <f>IFERROR(INDEX('Employee Info'!$C$3:$J$200,MATCH(Data6[[#This Row],[Name:]],'Employee Info'!$B$3:$B$200,0),MATCH(Data6[[#Headers],[Truck]],'Employee Info'!$C$2:$J$2,0)),"")</f>
        <v/>
      </c>
      <c r="L1430" s="19" t="str">
        <f>IFERROR(INDEX('Employee Info'!$C$3:$J$200,MATCH(Data6[[#This Row],[Name:]],'Employee Info'!$B$3:$B$200,0),MATCH(Data6[[#Headers],[Phone]],'Employee Info'!$C$2:$J$2,0)),"")</f>
        <v/>
      </c>
      <c r="M1430" s="19" t="str">
        <f>IFERROR(INDEX('Employee Info'!$C$3:$J$200,MATCH(Data6[[#This Row],[Name:]],'Employee Info'!$B$3:$B$200,0),MATCH(Data6[[#Headers],[Tech]],'Employee Info'!$C$2:$J$2,0)),"")</f>
        <v/>
      </c>
      <c r="N1430" s="19" t="str">
        <f>IFERROR(INDEX('Employee Info'!$C$3:$J$200,MATCH(Data6[[#This Row],[Name:]],'Employee Info'!$B$3:$B$200,0),MATCH(Data6[[#Headers],[Other]],'Employee Info'!$C$2:$J$2,0)),"")</f>
        <v/>
      </c>
      <c r="O1430" s="19">
        <f>IFERROR((Data6[[#This Row],[Hours:]]*SUM(Data6[[#This Row],[Rate]:[Other]])),"")</f>
        <v>0</v>
      </c>
      <c r="P1430" s="7" t="str">
        <f>IF(Data6[[#This Row],[WO'#:]]="","Riley #","WO#")</f>
        <v>WO#</v>
      </c>
      <c r="Q1430" s="7">
        <f>IFERROR(WEEKNUM(Data6[[#This Row],[Date:]]),"")</f>
        <v>31</v>
      </c>
      <c r="R1430" s="6">
        <f t="shared" si="66"/>
        <v>45501</v>
      </c>
      <c r="S1430" s="6">
        <f>Data6[[#This Row],[Week Start]]+7</f>
        <v>45508</v>
      </c>
      <c r="T1430" s="7" t="str">
        <f t="shared" si="67"/>
        <v>7/28/2024 - 8/4/2024</v>
      </c>
      <c r="U1430" s="7" t="str">
        <f t="shared" si="68"/>
        <v>Time Card</v>
      </c>
      <c r="V1430" s="8" t="str">
        <f>RIGHT(TEXT(Data6[[#This Row],[Date:]],"mmddyyyy"),4)</f>
        <v>2024</v>
      </c>
      <c r="W1430" s="8" t="str">
        <f>MID(TEXT(Data6[[#This Row],[Date:]],"mmddyyyy"),3,2)</f>
        <v>30</v>
      </c>
      <c r="X1430" s="8" t="str">
        <f>LEFT(TEXT(Data6[[#This Row],[Date:]],"mmddyyyy"),2)</f>
        <v>07</v>
      </c>
      <c r="Y1430" s="6">
        <f>DATE(Data6[[#This Row],[Year]],Data6[[#This Row],[Month]],Data6[[#This Row],[Day]])</f>
        <v>45503</v>
      </c>
    </row>
    <row r="1431" spans="1:25">
      <c r="A1431" s="5">
        <v>45503.579293981478</v>
      </c>
      <c r="B1431" s="7" t="s">
        <v>35</v>
      </c>
      <c r="C1431" s="6" t="s">
        <v>1946</v>
      </c>
      <c r="D1431" s="7" t="s">
        <v>1950</v>
      </c>
      <c r="E1431" s="8">
        <v>5</v>
      </c>
      <c r="F1431" s="7">
        <v>7130048</v>
      </c>
      <c r="G1431" s="7" t="s">
        <v>68</v>
      </c>
      <c r="H1431" s="7" t="s">
        <v>756</v>
      </c>
      <c r="I1431" s="7" t="s">
        <v>44</v>
      </c>
      <c r="J1431" s="19" t="str">
        <f>IFERROR(INDEX('Employee Info'!$C$3:$E$200,MATCH(Data6[[#This Row],[Name:]],'Employee Info'!$B$3:$B$200,0),MATCH(Data6[[#This Row],[Hours Type:]],'Employee Info'!$C$2:$E$2,0)),"")</f>
        <v/>
      </c>
      <c r="K1431" s="19" t="str">
        <f>IFERROR(INDEX('Employee Info'!$C$3:$J$200,MATCH(Data6[[#This Row],[Name:]],'Employee Info'!$B$3:$B$200,0),MATCH(Data6[[#Headers],[Truck]],'Employee Info'!$C$2:$J$2,0)),"")</f>
        <v/>
      </c>
      <c r="L1431" s="19" t="str">
        <f>IFERROR(INDEX('Employee Info'!$C$3:$J$200,MATCH(Data6[[#This Row],[Name:]],'Employee Info'!$B$3:$B$200,0),MATCH(Data6[[#Headers],[Phone]],'Employee Info'!$C$2:$J$2,0)),"")</f>
        <v/>
      </c>
      <c r="M1431" s="19" t="str">
        <f>IFERROR(INDEX('Employee Info'!$C$3:$J$200,MATCH(Data6[[#This Row],[Name:]],'Employee Info'!$B$3:$B$200,0),MATCH(Data6[[#Headers],[Tech]],'Employee Info'!$C$2:$J$2,0)),"")</f>
        <v/>
      </c>
      <c r="N1431" s="19" t="str">
        <f>IFERROR(INDEX('Employee Info'!$C$3:$J$200,MATCH(Data6[[#This Row],[Name:]],'Employee Info'!$B$3:$B$200,0),MATCH(Data6[[#Headers],[Other]],'Employee Info'!$C$2:$J$2,0)),"")</f>
        <v/>
      </c>
      <c r="O1431" s="19">
        <f>IFERROR((Data6[[#This Row],[Hours:]]*SUM(Data6[[#This Row],[Rate]:[Other]])),"")</f>
        <v>0</v>
      </c>
      <c r="P1431" s="7" t="str">
        <f>IF(Data6[[#This Row],[WO'#:]]="","Riley #","WO#")</f>
        <v>WO#</v>
      </c>
      <c r="Q1431" s="7">
        <f>IFERROR(WEEKNUM(Data6[[#This Row],[Date:]]),"")</f>
        <v>31</v>
      </c>
      <c r="R1431" s="6">
        <f t="shared" si="66"/>
        <v>45501</v>
      </c>
      <c r="S1431" s="6">
        <f>Data6[[#This Row],[Week Start]]+7</f>
        <v>45508</v>
      </c>
      <c r="T1431" s="7" t="str">
        <f t="shared" si="67"/>
        <v>7/28/2024 - 8/4/2024</v>
      </c>
      <c r="U1431" s="7" t="str">
        <f t="shared" si="68"/>
        <v>Time Card</v>
      </c>
      <c r="V1431" s="8" t="str">
        <f>RIGHT(TEXT(Data6[[#This Row],[Date:]],"mmddyyyy"),4)</f>
        <v>2024</v>
      </c>
      <c r="W1431" s="8" t="str">
        <f>MID(TEXT(Data6[[#This Row],[Date:]],"mmddyyyy"),3,2)</f>
        <v>30</v>
      </c>
      <c r="X1431" s="8" t="str">
        <f>LEFT(TEXT(Data6[[#This Row],[Date:]],"mmddyyyy"),2)</f>
        <v>07</v>
      </c>
      <c r="Y1431" s="6">
        <f>DATE(Data6[[#This Row],[Year]],Data6[[#This Row],[Month]],Data6[[#This Row],[Day]])</f>
        <v>45503</v>
      </c>
    </row>
    <row r="1432" spans="1:25">
      <c r="A1432" s="5">
        <v>45507.363226504633</v>
      </c>
      <c r="B1432" s="7" t="s">
        <v>66</v>
      </c>
      <c r="C1432" s="6" t="s">
        <v>1946</v>
      </c>
      <c r="D1432" s="7" t="s">
        <v>1992</v>
      </c>
      <c r="E1432" s="8">
        <v>1</v>
      </c>
      <c r="F1432" s="7">
        <v>7130048</v>
      </c>
      <c r="G1432" s="7" t="s">
        <v>68</v>
      </c>
      <c r="H1432" s="7" t="s">
        <v>756</v>
      </c>
      <c r="I1432" s="7" t="s">
        <v>44</v>
      </c>
      <c r="J1432" s="19" t="str">
        <f>IFERROR(INDEX('Employee Info'!$C$3:$E$200,MATCH(Data6[[#This Row],[Name:]],'Employee Info'!$B$3:$B$200,0),MATCH(Data6[[#This Row],[Hours Type:]],'Employee Info'!$C$2:$E$2,0)),"")</f>
        <v/>
      </c>
      <c r="K1432" s="19" t="str">
        <f>IFERROR(INDEX('Employee Info'!$C$3:$J$200,MATCH(Data6[[#This Row],[Name:]],'Employee Info'!$B$3:$B$200,0),MATCH(Data6[[#Headers],[Truck]],'Employee Info'!$C$2:$J$2,0)),"")</f>
        <v/>
      </c>
      <c r="L1432" s="19" t="str">
        <f>IFERROR(INDEX('Employee Info'!$C$3:$J$200,MATCH(Data6[[#This Row],[Name:]],'Employee Info'!$B$3:$B$200,0),MATCH(Data6[[#Headers],[Phone]],'Employee Info'!$C$2:$J$2,0)),"")</f>
        <v/>
      </c>
      <c r="M1432" s="19" t="str">
        <f>IFERROR(INDEX('Employee Info'!$C$3:$J$200,MATCH(Data6[[#This Row],[Name:]],'Employee Info'!$B$3:$B$200,0),MATCH(Data6[[#Headers],[Tech]],'Employee Info'!$C$2:$J$2,0)),"")</f>
        <v/>
      </c>
      <c r="N1432" s="19" t="str">
        <f>IFERROR(INDEX('Employee Info'!$C$3:$J$200,MATCH(Data6[[#This Row],[Name:]],'Employee Info'!$B$3:$B$200,0),MATCH(Data6[[#Headers],[Other]],'Employee Info'!$C$2:$J$2,0)),"")</f>
        <v/>
      </c>
      <c r="O1432" s="19">
        <f>IFERROR((Data6[[#This Row],[Hours:]]*SUM(Data6[[#This Row],[Rate]:[Other]])),"")</f>
        <v>0</v>
      </c>
      <c r="P1432" s="7" t="str">
        <f>IF(Data6[[#This Row],[WO'#:]]="","Riley #","WO#")</f>
        <v>WO#</v>
      </c>
      <c r="Q1432" s="7">
        <f>IFERROR(WEEKNUM(Data6[[#This Row],[Date:]]),"")</f>
        <v>31</v>
      </c>
      <c r="R1432" s="6">
        <f t="shared" si="66"/>
        <v>45501</v>
      </c>
      <c r="S1432" s="6">
        <f>Data6[[#This Row],[Week Start]]+7</f>
        <v>45508</v>
      </c>
      <c r="T1432" s="7" t="str">
        <f t="shared" si="67"/>
        <v>7/28/2024 - 8/4/2024</v>
      </c>
      <c r="U1432" s="7" t="str">
        <f t="shared" si="68"/>
        <v>Time Card</v>
      </c>
      <c r="V1432" s="8" t="str">
        <f>RIGHT(TEXT(Data6[[#This Row],[Date:]],"mmddyyyy"),4)</f>
        <v>2024</v>
      </c>
      <c r="W1432" s="8" t="str">
        <f>MID(TEXT(Data6[[#This Row],[Date:]],"mmddyyyy"),3,2)</f>
        <v>30</v>
      </c>
      <c r="X1432" s="8" t="str">
        <f>LEFT(TEXT(Data6[[#This Row],[Date:]],"mmddyyyy"),2)</f>
        <v>07</v>
      </c>
      <c r="Y1432" s="6">
        <f>DATE(Data6[[#This Row],[Year]],Data6[[#This Row],[Month]],Data6[[#This Row],[Day]])</f>
        <v>45503</v>
      </c>
    </row>
    <row r="1433" spans="1:25">
      <c r="A1433" s="5">
        <v>45507.366891782411</v>
      </c>
      <c r="B1433" s="7" t="s">
        <v>66</v>
      </c>
      <c r="C1433" s="6" t="s">
        <v>1946</v>
      </c>
      <c r="D1433" s="7" t="s">
        <v>1996</v>
      </c>
      <c r="E1433" s="8">
        <v>1</v>
      </c>
      <c r="F1433" s="7">
        <v>7136490</v>
      </c>
      <c r="G1433" s="7" t="s">
        <v>68</v>
      </c>
      <c r="H1433" s="7" t="s">
        <v>756</v>
      </c>
      <c r="I1433" s="7" t="s">
        <v>44</v>
      </c>
      <c r="J1433" s="19" t="str">
        <f>IFERROR(INDEX('Employee Info'!$C$3:$E$200,MATCH(Data6[[#This Row],[Name:]],'Employee Info'!$B$3:$B$200,0),MATCH(Data6[[#This Row],[Hours Type:]],'Employee Info'!$C$2:$E$2,0)),"")</f>
        <v/>
      </c>
      <c r="K1433" s="19" t="str">
        <f>IFERROR(INDEX('Employee Info'!$C$3:$J$200,MATCH(Data6[[#This Row],[Name:]],'Employee Info'!$B$3:$B$200,0),MATCH(Data6[[#Headers],[Truck]],'Employee Info'!$C$2:$J$2,0)),"")</f>
        <v/>
      </c>
      <c r="L1433" s="19" t="str">
        <f>IFERROR(INDEX('Employee Info'!$C$3:$J$200,MATCH(Data6[[#This Row],[Name:]],'Employee Info'!$B$3:$B$200,0),MATCH(Data6[[#Headers],[Phone]],'Employee Info'!$C$2:$J$2,0)),"")</f>
        <v/>
      </c>
      <c r="M1433" s="19" t="str">
        <f>IFERROR(INDEX('Employee Info'!$C$3:$J$200,MATCH(Data6[[#This Row],[Name:]],'Employee Info'!$B$3:$B$200,0),MATCH(Data6[[#Headers],[Tech]],'Employee Info'!$C$2:$J$2,0)),"")</f>
        <v/>
      </c>
      <c r="N1433" s="19" t="str">
        <f>IFERROR(INDEX('Employee Info'!$C$3:$J$200,MATCH(Data6[[#This Row],[Name:]],'Employee Info'!$B$3:$B$200,0),MATCH(Data6[[#Headers],[Other]],'Employee Info'!$C$2:$J$2,0)),"")</f>
        <v/>
      </c>
      <c r="O1433" s="19">
        <f>IFERROR((Data6[[#This Row],[Hours:]]*SUM(Data6[[#This Row],[Rate]:[Other]])),"")</f>
        <v>0</v>
      </c>
      <c r="P1433" s="7" t="str">
        <f>IF(Data6[[#This Row],[WO'#:]]="","Riley #","WO#")</f>
        <v>WO#</v>
      </c>
      <c r="Q1433" s="7">
        <f>IFERROR(WEEKNUM(Data6[[#This Row],[Date:]]),"")</f>
        <v>31</v>
      </c>
      <c r="R1433" s="6">
        <f t="shared" si="66"/>
        <v>45501</v>
      </c>
      <c r="S1433" s="6">
        <f>Data6[[#This Row],[Week Start]]+7</f>
        <v>45508</v>
      </c>
      <c r="T1433" s="7" t="str">
        <f t="shared" si="67"/>
        <v>7/28/2024 - 8/4/2024</v>
      </c>
      <c r="U1433" s="7" t="str">
        <f t="shared" si="68"/>
        <v>Time Card</v>
      </c>
      <c r="V1433" s="8" t="str">
        <f>RIGHT(TEXT(Data6[[#This Row],[Date:]],"mmddyyyy"),4)</f>
        <v>2024</v>
      </c>
      <c r="W1433" s="8" t="str">
        <f>MID(TEXT(Data6[[#This Row],[Date:]],"mmddyyyy"),3,2)</f>
        <v>30</v>
      </c>
      <c r="X1433" s="8" t="str">
        <f>LEFT(TEXT(Data6[[#This Row],[Date:]],"mmddyyyy"),2)</f>
        <v>07</v>
      </c>
      <c r="Y1433" s="6">
        <f>DATE(Data6[[#This Row],[Year]],Data6[[#This Row],[Month]],Data6[[#This Row],[Day]])</f>
        <v>45503</v>
      </c>
    </row>
    <row r="1434" spans="1:25">
      <c r="A1434" s="5">
        <v>45507.367463888892</v>
      </c>
      <c r="B1434" s="7" t="s">
        <v>66</v>
      </c>
      <c r="C1434" s="6" t="s">
        <v>1946</v>
      </c>
      <c r="D1434" s="7" t="s">
        <v>1997</v>
      </c>
      <c r="E1434" s="8">
        <v>1</v>
      </c>
      <c r="F1434" s="7">
        <v>7137375</v>
      </c>
      <c r="G1434" s="7" t="s">
        <v>68</v>
      </c>
      <c r="H1434" s="7" t="s">
        <v>756</v>
      </c>
      <c r="I1434" s="7" t="s">
        <v>44</v>
      </c>
      <c r="J1434" s="19" t="str">
        <f>IFERROR(INDEX('Employee Info'!$C$3:$E$200,MATCH(Data6[[#This Row],[Name:]],'Employee Info'!$B$3:$B$200,0),MATCH(Data6[[#This Row],[Hours Type:]],'Employee Info'!$C$2:$E$2,0)),"")</f>
        <v/>
      </c>
      <c r="K1434" s="19" t="str">
        <f>IFERROR(INDEX('Employee Info'!$C$3:$J$200,MATCH(Data6[[#This Row],[Name:]],'Employee Info'!$B$3:$B$200,0),MATCH(Data6[[#Headers],[Truck]],'Employee Info'!$C$2:$J$2,0)),"")</f>
        <v/>
      </c>
      <c r="L1434" s="19" t="str">
        <f>IFERROR(INDEX('Employee Info'!$C$3:$J$200,MATCH(Data6[[#This Row],[Name:]],'Employee Info'!$B$3:$B$200,0),MATCH(Data6[[#Headers],[Phone]],'Employee Info'!$C$2:$J$2,0)),"")</f>
        <v/>
      </c>
      <c r="M1434" s="19" t="str">
        <f>IFERROR(INDEX('Employee Info'!$C$3:$J$200,MATCH(Data6[[#This Row],[Name:]],'Employee Info'!$B$3:$B$200,0),MATCH(Data6[[#Headers],[Tech]],'Employee Info'!$C$2:$J$2,0)),"")</f>
        <v/>
      </c>
      <c r="N1434" s="19" t="str">
        <f>IFERROR(INDEX('Employee Info'!$C$3:$J$200,MATCH(Data6[[#This Row],[Name:]],'Employee Info'!$B$3:$B$200,0),MATCH(Data6[[#Headers],[Other]],'Employee Info'!$C$2:$J$2,0)),"")</f>
        <v/>
      </c>
      <c r="O1434" s="19">
        <f>IFERROR((Data6[[#This Row],[Hours:]]*SUM(Data6[[#This Row],[Rate]:[Other]])),"")</f>
        <v>0</v>
      </c>
      <c r="P1434" s="7" t="str">
        <f>IF(Data6[[#This Row],[WO'#:]]="","Riley #","WO#")</f>
        <v>WO#</v>
      </c>
      <c r="Q1434" s="7">
        <f>IFERROR(WEEKNUM(Data6[[#This Row],[Date:]]),"")</f>
        <v>31</v>
      </c>
      <c r="R1434" s="6">
        <f t="shared" si="66"/>
        <v>45501</v>
      </c>
      <c r="S1434" s="6">
        <f>Data6[[#This Row],[Week Start]]+7</f>
        <v>45508</v>
      </c>
      <c r="T1434" s="7" t="str">
        <f t="shared" si="67"/>
        <v>7/28/2024 - 8/4/2024</v>
      </c>
      <c r="U1434" s="7" t="str">
        <f t="shared" si="68"/>
        <v>Time Card</v>
      </c>
      <c r="V1434" s="8" t="str">
        <f>RIGHT(TEXT(Data6[[#This Row],[Date:]],"mmddyyyy"),4)</f>
        <v>2024</v>
      </c>
      <c r="W1434" s="8" t="str">
        <f>MID(TEXT(Data6[[#This Row],[Date:]],"mmddyyyy"),3,2)</f>
        <v>30</v>
      </c>
      <c r="X1434" s="8" t="str">
        <f>LEFT(TEXT(Data6[[#This Row],[Date:]],"mmddyyyy"),2)</f>
        <v>07</v>
      </c>
      <c r="Y1434" s="6">
        <f>DATE(Data6[[#This Row],[Year]],Data6[[#This Row],[Month]],Data6[[#This Row],[Day]])</f>
        <v>45503</v>
      </c>
    </row>
    <row r="1435" spans="1:25">
      <c r="A1435" s="5">
        <v>45503.581501967594</v>
      </c>
      <c r="B1435" s="7" t="s">
        <v>23</v>
      </c>
      <c r="C1435" s="6" t="s">
        <v>1946</v>
      </c>
      <c r="D1435" s="7" t="s">
        <v>1952</v>
      </c>
      <c r="E1435" s="8">
        <v>2</v>
      </c>
      <c r="F1435" s="7" t="s">
        <v>68</v>
      </c>
      <c r="G1435" s="7" t="s">
        <v>68</v>
      </c>
      <c r="H1435" s="7" t="s">
        <v>756</v>
      </c>
      <c r="I1435" s="7" t="s">
        <v>44</v>
      </c>
      <c r="J1435" s="19" t="str">
        <f>IFERROR(INDEX('Employee Info'!$C$3:$E$200,MATCH(Data6[[#This Row],[Name:]],'Employee Info'!$B$3:$B$200,0),MATCH(Data6[[#This Row],[Hours Type:]],'Employee Info'!$C$2:$E$2,0)),"")</f>
        <v/>
      </c>
      <c r="K1435" s="19" t="str">
        <f>IFERROR(INDEX('Employee Info'!$C$3:$J$200,MATCH(Data6[[#This Row],[Name:]],'Employee Info'!$B$3:$B$200,0),MATCH(Data6[[#Headers],[Truck]],'Employee Info'!$C$2:$J$2,0)),"")</f>
        <v/>
      </c>
      <c r="L1435" s="19" t="str">
        <f>IFERROR(INDEX('Employee Info'!$C$3:$J$200,MATCH(Data6[[#This Row],[Name:]],'Employee Info'!$B$3:$B$200,0),MATCH(Data6[[#Headers],[Phone]],'Employee Info'!$C$2:$J$2,0)),"")</f>
        <v/>
      </c>
      <c r="M1435" s="19" t="str">
        <f>IFERROR(INDEX('Employee Info'!$C$3:$J$200,MATCH(Data6[[#This Row],[Name:]],'Employee Info'!$B$3:$B$200,0),MATCH(Data6[[#Headers],[Tech]],'Employee Info'!$C$2:$J$2,0)),"")</f>
        <v/>
      </c>
      <c r="N1435" s="19" t="str">
        <f>IFERROR(INDEX('Employee Info'!$C$3:$J$200,MATCH(Data6[[#This Row],[Name:]],'Employee Info'!$B$3:$B$200,0),MATCH(Data6[[#Headers],[Other]],'Employee Info'!$C$2:$J$2,0)),"")</f>
        <v/>
      </c>
      <c r="O1435" s="19">
        <f>IFERROR((Data6[[#This Row],[Hours:]]*SUM(Data6[[#This Row],[Rate]:[Other]])),"")</f>
        <v>0</v>
      </c>
      <c r="P1435" s="7" t="str">
        <f>IF(Data6[[#This Row],[WO'#:]]="","Riley #","WO#")</f>
        <v>Riley #</v>
      </c>
      <c r="Q1435" s="7">
        <f>IFERROR(WEEKNUM(Data6[[#This Row],[Date:]]),"")</f>
        <v>31</v>
      </c>
      <c r="R1435" s="6">
        <f t="shared" si="66"/>
        <v>45501</v>
      </c>
      <c r="S1435" s="6">
        <f>Data6[[#This Row],[Week Start]]+7</f>
        <v>45508</v>
      </c>
      <c r="T1435" s="7" t="str">
        <f t="shared" si="67"/>
        <v>7/28/2024 - 8/4/2024</v>
      </c>
      <c r="U1435" s="7" t="str">
        <f t="shared" si="68"/>
        <v>Time Card</v>
      </c>
      <c r="V1435" s="8" t="str">
        <f>RIGHT(TEXT(Data6[[#This Row],[Date:]],"mmddyyyy"),4)</f>
        <v>2024</v>
      </c>
      <c r="W1435" s="8" t="str">
        <f>MID(TEXT(Data6[[#This Row],[Date:]],"mmddyyyy"),3,2)</f>
        <v>30</v>
      </c>
      <c r="X1435" s="8" t="str">
        <f>LEFT(TEXT(Data6[[#This Row],[Date:]],"mmddyyyy"),2)</f>
        <v>07</v>
      </c>
      <c r="Y1435" s="6">
        <f>DATE(Data6[[#This Row],[Year]],Data6[[#This Row],[Month]],Data6[[#This Row],[Day]])</f>
        <v>45503</v>
      </c>
    </row>
    <row r="1436" spans="1:25">
      <c r="A1436" s="5">
        <v>45503.578809722225</v>
      </c>
      <c r="B1436" s="7" t="s">
        <v>35</v>
      </c>
      <c r="C1436" s="6" t="s">
        <v>1946</v>
      </c>
      <c r="D1436" s="7" t="s">
        <v>1949</v>
      </c>
      <c r="E1436" s="8">
        <v>3</v>
      </c>
      <c r="F1436" s="7" t="s">
        <v>68</v>
      </c>
      <c r="G1436" s="7" t="s">
        <v>68</v>
      </c>
      <c r="H1436" s="7" t="s">
        <v>1948</v>
      </c>
      <c r="I1436" s="7" t="s">
        <v>44</v>
      </c>
      <c r="J1436" s="19" t="str">
        <f>IFERROR(INDEX('Employee Info'!$C$3:$E$200,MATCH(Data6[[#This Row],[Name:]],'Employee Info'!$B$3:$B$200,0),MATCH(Data6[[#This Row],[Hours Type:]],'Employee Info'!$C$2:$E$2,0)),"")</f>
        <v/>
      </c>
      <c r="K1436" s="19" t="str">
        <f>IFERROR(INDEX('Employee Info'!$C$3:$J$200,MATCH(Data6[[#This Row],[Name:]],'Employee Info'!$B$3:$B$200,0),MATCH(Data6[[#Headers],[Truck]],'Employee Info'!$C$2:$J$2,0)),"")</f>
        <v/>
      </c>
      <c r="L1436" s="19" t="str">
        <f>IFERROR(INDEX('Employee Info'!$C$3:$J$200,MATCH(Data6[[#This Row],[Name:]],'Employee Info'!$B$3:$B$200,0),MATCH(Data6[[#Headers],[Phone]],'Employee Info'!$C$2:$J$2,0)),"")</f>
        <v/>
      </c>
      <c r="M1436" s="19" t="str">
        <f>IFERROR(INDEX('Employee Info'!$C$3:$J$200,MATCH(Data6[[#This Row],[Name:]],'Employee Info'!$B$3:$B$200,0),MATCH(Data6[[#Headers],[Tech]],'Employee Info'!$C$2:$J$2,0)),"")</f>
        <v/>
      </c>
      <c r="N1436" s="19" t="str">
        <f>IFERROR(INDEX('Employee Info'!$C$3:$J$200,MATCH(Data6[[#This Row],[Name:]],'Employee Info'!$B$3:$B$200,0),MATCH(Data6[[#Headers],[Other]],'Employee Info'!$C$2:$J$2,0)),"")</f>
        <v/>
      </c>
      <c r="O1436" s="19">
        <f>IFERROR((Data6[[#This Row],[Hours:]]*SUM(Data6[[#This Row],[Rate]:[Other]])),"")</f>
        <v>0</v>
      </c>
      <c r="P1436" s="7" t="str">
        <f>IF(Data6[[#This Row],[WO'#:]]="","Riley #","WO#")</f>
        <v>Riley #</v>
      </c>
      <c r="Q1436" s="7">
        <f>IFERROR(WEEKNUM(Data6[[#This Row],[Date:]]),"")</f>
        <v>31</v>
      </c>
      <c r="R1436" s="6">
        <f t="shared" si="66"/>
        <v>45501</v>
      </c>
      <c r="S1436" s="6">
        <f>Data6[[#This Row],[Week Start]]+7</f>
        <v>45508</v>
      </c>
      <c r="T1436" s="7" t="str">
        <f t="shared" si="67"/>
        <v>7/28/2024 - 8/4/2024</v>
      </c>
      <c r="U1436" s="7" t="str">
        <f t="shared" si="68"/>
        <v>Time Card</v>
      </c>
      <c r="V1436" s="8" t="str">
        <f>RIGHT(TEXT(Data6[[#This Row],[Date:]],"mmddyyyy"),4)</f>
        <v>2024</v>
      </c>
      <c r="W1436" s="8" t="str">
        <f>MID(TEXT(Data6[[#This Row],[Date:]],"mmddyyyy"),3,2)</f>
        <v>30</v>
      </c>
      <c r="X1436" s="8" t="str">
        <f>LEFT(TEXT(Data6[[#This Row],[Date:]],"mmddyyyy"),2)</f>
        <v>07</v>
      </c>
      <c r="Y1436" s="6">
        <f>DATE(Data6[[#This Row],[Year]],Data6[[#This Row],[Month]],Data6[[#This Row],[Day]])</f>
        <v>45503</v>
      </c>
    </row>
    <row r="1437" spans="1:25">
      <c r="A1437" s="5">
        <v>45503.569946527779</v>
      </c>
      <c r="B1437" s="7" t="s">
        <v>342</v>
      </c>
      <c r="C1437" s="6" t="s">
        <v>1946</v>
      </c>
      <c r="D1437" s="7" t="s">
        <v>1945</v>
      </c>
      <c r="E1437" s="8">
        <v>8</v>
      </c>
      <c r="F1437" s="7" t="s">
        <v>68</v>
      </c>
      <c r="G1437" s="7" t="s">
        <v>68</v>
      </c>
      <c r="H1437" s="7" t="s">
        <v>912</v>
      </c>
      <c r="I1437" s="7" t="s">
        <v>44</v>
      </c>
      <c r="J1437" s="19" t="str">
        <f>IFERROR(INDEX('Employee Info'!$C$3:$E$200,MATCH(Data6[[#This Row],[Name:]],'Employee Info'!$B$3:$B$200,0),MATCH(Data6[[#This Row],[Hours Type:]],'Employee Info'!$C$2:$E$2,0)),"")</f>
        <v/>
      </c>
      <c r="K1437" s="19" t="str">
        <f>IFERROR(INDEX('Employee Info'!$C$3:$J$200,MATCH(Data6[[#This Row],[Name:]],'Employee Info'!$B$3:$B$200,0),MATCH(Data6[[#Headers],[Truck]],'Employee Info'!$C$2:$J$2,0)),"")</f>
        <v/>
      </c>
      <c r="L1437" s="19" t="str">
        <f>IFERROR(INDEX('Employee Info'!$C$3:$J$200,MATCH(Data6[[#This Row],[Name:]],'Employee Info'!$B$3:$B$200,0),MATCH(Data6[[#Headers],[Phone]],'Employee Info'!$C$2:$J$2,0)),"")</f>
        <v/>
      </c>
      <c r="M1437" s="19" t="str">
        <f>IFERROR(INDEX('Employee Info'!$C$3:$J$200,MATCH(Data6[[#This Row],[Name:]],'Employee Info'!$B$3:$B$200,0),MATCH(Data6[[#Headers],[Tech]],'Employee Info'!$C$2:$J$2,0)),"")</f>
        <v/>
      </c>
      <c r="N1437" s="19" t="str">
        <f>IFERROR(INDEX('Employee Info'!$C$3:$J$200,MATCH(Data6[[#This Row],[Name:]],'Employee Info'!$B$3:$B$200,0),MATCH(Data6[[#Headers],[Other]],'Employee Info'!$C$2:$J$2,0)),"")</f>
        <v/>
      </c>
      <c r="O1437" s="19">
        <f>IFERROR((Data6[[#This Row],[Hours:]]*SUM(Data6[[#This Row],[Rate]:[Other]])),"")</f>
        <v>0</v>
      </c>
      <c r="P1437" s="7" t="str">
        <f>IF(Data6[[#This Row],[WO'#:]]="","Riley #","WO#")</f>
        <v>Riley #</v>
      </c>
      <c r="Q1437" s="7">
        <f>IFERROR(WEEKNUM(Data6[[#This Row],[Date:]]),"")</f>
        <v>31</v>
      </c>
      <c r="R1437" s="6">
        <f t="shared" si="66"/>
        <v>45501</v>
      </c>
      <c r="S1437" s="6">
        <f>Data6[[#This Row],[Week Start]]+7</f>
        <v>45508</v>
      </c>
      <c r="T1437" s="7" t="str">
        <f t="shared" si="67"/>
        <v>7/28/2024 - 8/4/2024</v>
      </c>
      <c r="U1437" s="7" t="str">
        <f t="shared" si="68"/>
        <v>Time Card</v>
      </c>
      <c r="V1437" s="8" t="str">
        <f>RIGHT(TEXT(Data6[[#This Row],[Date:]],"mmddyyyy"),4)</f>
        <v>2024</v>
      </c>
      <c r="W1437" s="8" t="str">
        <f>MID(TEXT(Data6[[#This Row],[Date:]],"mmddyyyy"),3,2)</f>
        <v>30</v>
      </c>
      <c r="X1437" s="8" t="str">
        <f>LEFT(TEXT(Data6[[#This Row],[Date:]],"mmddyyyy"),2)</f>
        <v>07</v>
      </c>
      <c r="Y1437" s="6">
        <f>DATE(Data6[[#This Row],[Year]],Data6[[#This Row],[Month]],Data6[[#This Row],[Day]])</f>
        <v>45503</v>
      </c>
    </row>
    <row r="1438" spans="1:25">
      <c r="A1438" s="5">
        <v>45503.580926041664</v>
      </c>
      <c r="B1438" s="7" t="s">
        <v>23</v>
      </c>
      <c r="C1438" s="6" t="s">
        <v>1946</v>
      </c>
      <c r="D1438" s="7" t="s">
        <v>1951</v>
      </c>
      <c r="E1438" s="8">
        <v>3</v>
      </c>
      <c r="F1438" s="7" t="s">
        <v>68</v>
      </c>
      <c r="G1438" s="7" t="s">
        <v>68</v>
      </c>
      <c r="H1438" s="7" t="s">
        <v>912</v>
      </c>
      <c r="I1438" s="7" t="s">
        <v>44</v>
      </c>
      <c r="J1438" s="19" t="str">
        <f>IFERROR(INDEX('Employee Info'!$C$3:$E$200,MATCH(Data6[[#This Row],[Name:]],'Employee Info'!$B$3:$B$200,0),MATCH(Data6[[#This Row],[Hours Type:]],'Employee Info'!$C$2:$E$2,0)),"")</f>
        <v/>
      </c>
      <c r="K1438" s="19" t="str">
        <f>IFERROR(INDEX('Employee Info'!$C$3:$J$200,MATCH(Data6[[#This Row],[Name:]],'Employee Info'!$B$3:$B$200,0),MATCH(Data6[[#Headers],[Truck]],'Employee Info'!$C$2:$J$2,0)),"")</f>
        <v/>
      </c>
      <c r="L1438" s="19" t="str">
        <f>IFERROR(INDEX('Employee Info'!$C$3:$J$200,MATCH(Data6[[#This Row],[Name:]],'Employee Info'!$B$3:$B$200,0),MATCH(Data6[[#Headers],[Phone]],'Employee Info'!$C$2:$J$2,0)),"")</f>
        <v/>
      </c>
      <c r="M1438" s="19" t="str">
        <f>IFERROR(INDEX('Employee Info'!$C$3:$J$200,MATCH(Data6[[#This Row],[Name:]],'Employee Info'!$B$3:$B$200,0),MATCH(Data6[[#Headers],[Tech]],'Employee Info'!$C$2:$J$2,0)),"")</f>
        <v/>
      </c>
      <c r="N1438" s="19" t="str">
        <f>IFERROR(INDEX('Employee Info'!$C$3:$J$200,MATCH(Data6[[#This Row],[Name:]],'Employee Info'!$B$3:$B$200,0),MATCH(Data6[[#Headers],[Other]],'Employee Info'!$C$2:$J$2,0)),"")</f>
        <v/>
      </c>
      <c r="O1438" s="19">
        <f>IFERROR((Data6[[#This Row],[Hours:]]*SUM(Data6[[#This Row],[Rate]:[Other]])),"")</f>
        <v>0</v>
      </c>
      <c r="P1438" s="7" t="str">
        <f>IF(Data6[[#This Row],[WO'#:]]="","Riley #","WO#")</f>
        <v>Riley #</v>
      </c>
      <c r="Q1438" s="7">
        <f>IFERROR(WEEKNUM(Data6[[#This Row],[Date:]]),"")</f>
        <v>31</v>
      </c>
      <c r="R1438" s="6">
        <f t="shared" si="66"/>
        <v>45501</v>
      </c>
      <c r="S1438" s="6">
        <f>Data6[[#This Row],[Week Start]]+7</f>
        <v>45508</v>
      </c>
      <c r="T1438" s="7" t="str">
        <f t="shared" si="67"/>
        <v>7/28/2024 - 8/4/2024</v>
      </c>
      <c r="U1438" s="7" t="str">
        <f t="shared" si="68"/>
        <v>Time Card</v>
      </c>
      <c r="V1438" s="8" t="str">
        <f>RIGHT(TEXT(Data6[[#This Row],[Date:]],"mmddyyyy"),4)</f>
        <v>2024</v>
      </c>
      <c r="W1438" s="8" t="str">
        <f>MID(TEXT(Data6[[#This Row],[Date:]],"mmddyyyy"),3,2)</f>
        <v>30</v>
      </c>
      <c r="X1438" s="8" t="str">
        <f>LEFT(TEXT(Data6[[#This Row],[Date:]],"mmddyyyy"),2)</f>
        <v>07</v>
      </c>
      <c r="Y1438" s="6">
        <f>DATE(Data6[[#This Row],[Year]],Data6[[#This Row],[Month]],Data6[[#This Row],[Day]])</f>
        <v>45503</v>
      </c>
    </row>
    <row r="1439" spans="1:25">
      <c r="A1439" s="5">
        <v>45503.582169675923</v>
      </c>
      <c r="B1439" s="7" t="s">
        <v>23</v>
      </c>
      <c r="C1439" s="6" t="s">
        <v>1946</v>
      </c>
      <c r="D1439" s="7" t="s">
        <v>1881</v>
      </c>
      <c r="E1439" s="8">
        <v>3</v>
      </c>
      <c r="F1439" s="7" t="s">
        <v>68</v>
      </c>
      <c r="G1439" s="7" t="s">
        <v>68</v>
      </c>
      <c r="H1439" s="7" t="s">
        <v>1953</v>
      </c>
      <c r="I1439" s="7" t="s">
        <v>44</v>
      </c>
      <c r="J1439" s="19" t="str">
        <f>IFERROR(INDEX('Employee Info'!$C$3:$E$200,MATCH(Data6[[#This Row],[Name:]],'Employee Info'!$B$3:$B$200,0),MATCH(Data6[[#This Row],[Hours Type:]],'Employee Info'!$C$2:$E$2,0)),"")</f>
        <v/>
      </c>
      <c r="K1439" s="19" t="str">
        <f>IFERROR(INDEX('Employee Info'!$C$3:$J$200,MATCH(Data6[[#This Row],[Name:]],'Employee Info'!$B$3:$B$200,0),MATCH(Data6[[#Headers],[Truck]],'Employee Info'!$C$2:$J$2,0)),"")</f>
        <v/>
      </c>
      <c r="L1439" s="19" t="str">
        <f>IFERROR(INDEX('Employee Info'!$C$3:$J$200,MATCH(Data6[[#This Row],[Name:]],'Employee Info'!$B$3:$B$200,0),MATCH(Data6[[#Headers],[Phone]],'Employee Info'!$C$2:$J$2,0)),"")</f>
        <v/>
      </c>
      <c r="M1439" s="19" t="str">
        <f>IFERROR(INDEX('Employee Info'!$C$3:$J$200,MATCH(Data6[[#This Row],[Name:]],'Employee Info'!$B$3:$B$200,0),MATCH(Data6[[#Headers],[Tech]],'Employee Info'!$C$2:$J$2,0)),"")</f>
        <v/>
      </c>
      <c r="N1439" s="19" t="str">
        <f>IFERROR(INDEX('Employee Info'!$C$3:$J$200,MATCH(Data6[[#This Row],[Name:]],'Employee Info'!$B$3:$B$200,0),MATCH(Data6[[#Headers],[Other]],'Employee Info'!$C$2:$J$2,0)),"")</f>
        <v/>
      </c>
      <c r="O1439" s="19">
        <f>IFERROR((Data6[[#This Row],[Hours:]]*SUM(Data6[[#This Row],[Rate]:[Other]])),"")</f>
        <v>0</v>
      </c>
      <c r="P1439" s="7" t="str">
        <f>IF(Data6[[#This Row],[WO'#:]]="","Riley #","WO#")</f>
        <v>Riley #</v>
      </c>
      <c r="Q1439" s="7">
        <f>IFERROR(WEEKNUM(Data6[[#This Row],[Date:]]),"")</f>
        <v>31</v>
      </c>
      <c r="R1439" s="6">
        <f t="shared" si="66"/>
        <v>45501</v>
      </c>
      <c r="S1439" s="6">
        <f>Data6[[#This Row],[Week Start]]+7</f>
        <v>45508</v>
      </c>
      <c r="T1439" s="7" t="str">
        <f t="shared" si="67"/>
        <v>7/28/2024 - 8/4/2024</v>
      </c>
      <c r="U1439" s="7" t="str">
        <f t="shared" si="68"/>
        <v>Time Card</v>
      </c>
      <c r="V1439" s="8" t="str">
        <f>RIGHT(TEXT(Data6[[#This Row],[Date:]],"mmddyyyy"),4)</f>
        <v>2024</v>
      </c>
      <c r="W1439" s="8" t="str">
        <f>MID(TEXT(Data6[[#This Row],[Date:]],"mmddyyyy"),3,2)</f>
        <v>30</v>
      </c>
      <c r="X1439" s="8" t="str">
        <f>LEFT(TEXT(Data6[[#This Row],[Date:]],"mmddyyyy"),2)</f>
        <v>07</v>
      </c>
      <c r="Y1439" s="6">
        <f>DATE(Data6[[#This Row],[Year]],Data6[[#This Row],[Month]],Data6[[#This Row],[Day]])</f>
        <v>45503</v>
      </c>
    </row>
    <row r="1440" spans="1:25">
      <c r="A1440" s="5">
        <v>45507.371911111113</v>
      </c>
      <c r="B1440" s="7" t="s">
        <v>66</v>
      </c>
      <c r="C1440" s="6" t="s">
        <v>1955</v>
      </c>
      <c r="D1440" s="7" t="s">
        <v>2001</v>
      </c>
      <c r="E1440" s="8">
        <v>1</v>
      </c>
      <c r="F1440" s="7">
        <v>20028</v>
      </c>
      <c r="G1440" s="7" t="s">
        <v>68</v>
      </c>
      <c r="H1440" s="7" t="s">
        <v>756</v>
      </c>
      <c r="I1440" s="7" t="s">
        <v>45</v>
      </c>
      <c r="J1440" s="19" t="str">
        <f>IFERROR(INDEX('Employee Info'!$C$3:$E$200,MATCH(Data6[[#This Row],[Name:]],'Employee Info'!$B$3:$B$200,0),MATCH(Data6[[#This Row],[Hours Type:]],'Employee Info'!$C$2:$E$2,0)),"")</f>
        <v/>
      </c>
      <c r="K1440" s="19" t="str">
        <f>IFERROR(INDEX('Employee Info'!$C$3:$J$200,MATCH(Data6[[#This Row],[Name:]],'Employee Info'!$B$3:$B$200,0),MATCH(Data6[[#Headers],[Truck]],'Employee Info'!$C$2:$J$2,0)),"")</f>
        <v/>
      </c>
      <c r="L1440" s="19" t="str">
        <f>IFERROR(INDEX('Employee Info'!$C$3:$J$200,MATCH(Data6[[#This Row],[Name:]],'Employee Info'!$B$3:$B$200,0),MATCH(Data6[[#Headers],[Phone]],'Employee Info'!$C$2:$J$2,0)),"")</f>
        <v/>
      </c>
      <c r="M1440" s="19" t="str">
        <f>IFERROR(INDEX('Employee Info'!$C$3:$J$200,MATCH(Data6[[#This Row],[Name:]],'Employee Info'!$B$3:$B$200,0),MATCH(Data6[[#Headers],[Tech]],'Employee Info'!$C$2:$J$2,0)),"")</f>
        <v/>
      </c>
      <c r="N1440" s="19" t="str">
        <f>IFERROR(INDEX('Employee Info'!$C$3:$J$200,MATCH(Data6[[#This Row],[Name:]],'Employee Info'!$B$3:$B$200,0),MATCH(Data6[[#Headers],[Other]],'Employee Info'!$C$2:$J$2,0)),"")</f>
        <v/>
      </c>
      <c r="O1440" s="19">
        <f>IFERROR((Data6[[#This Row],[Hours:]]*SUM(Data6[[#This Row],[Rate]:[Other]])),"")</f>
        <v>0</v>
      </c>
      <c r="P1440" s="7" t="str">
        <f>IF(Data6[[#This Row],[WO'#:]]="","Riley #","WO#")</f>
        <v>WO#</v>
      </c>
      <c r="Q1440" s="7">
        <f>IFERROR(WEEKNUM(Data6[[#This Row],[Date:]]),"")</f>
        <v>31</v>
      </c>
      <c r="R1440" s="6">
        <f t="shared" si="66"/>
        <v>45501</v>
      </c>
      <c r="S1440" s="6">
        <f>Data6[[#This Row],[Week Start]]+7</f>
        <v>45508</v>
      </c>
      <c r="T1440" s="7" t="str">
        <f t="shared" si="67"/>
        <v>7/28/2024 - 8/4/2024</v>
      </c>
      <c r="U1440" s="7" t="str">
        <f t="shared" si="68"/>
        <v>Time Card</v>
      </c>
      <c r="V1440" s="8" t="str">
        <f>RIGHT(TEXT(Data6[[#This Row],[Date:]],"mmddyyyy"),4)</f>
        <v>2024</v>
      </c>
      <c r="W1440" s="8" t="str">
        <f>MID(TEXT(Data6[[#This Row],[Date:]],"mmddyyyy"),3,2)</f>
        <v>31</v>
      </c>
      <c r="X1440" s="8" t="str">
        <f>LEFT(TEXT(Data6[[#This Row],[Date:]],"mmddyyyy"),2)</f>
        <v>07</v>
      </c>
      <c r="Y1440" s="6">
        <f>DATE(Data6[[#This Row],[Year]],Data6[[#This Row],[Month]],Data6[[#This Row],[Day]])</f>
        <v>45504</v>
      </c>
    </row>
    <row r="1441" spans="1:25">
      <c r="A1441" s="5">
        <v>45507.372850115738</v>
      </c>
      <c r="B1441" s="7" t="s">
        <v>76</v>
      </c>
      <c r="C1441" s="6" t="s">
        <v>1955</v>
      </c>
      <c r="D1441" s="7" t="s">
        <v>156</v>
      </c>
      <c r="E1441" s="8">
        <v>1</v>
      </c>
      <c r="F1441" s="7">
        <v>20028</v>
      </c>
      <c r="G1441" s="7" t="s">
        <v>68</v>
      </c>
      <c r="H1441" s="7" t="s">
        <v>756</v>
      </c>
      <c r="I1441" s="7" t="s">
        <v>44</v>
      </c>
      <c r="J1441" s="19" t="str">
        <f>IFERROR(INDEX('Employee Info'!$C$3:$E$200,MATCH(Data6[[#This Row],[Name:]],'Employee Info'!$B$3:$B$200,0),MATCH(Data6[[#This Row],[Hours Type:]],'Employee Info'!$C$2:$E$2,0)),"")</f>
        <v/>
      </c>
      <c r="K1441" s="19" t="str">
        <f>IFERROR(INDEX('Employee Info'!$C$3:$J$200,MATCH(Data6[[#This Row],[Name:]],'Employee Info'!$B$3:$B$200,0),MATCH(Data6[[#Headers],[Truck]],'Employee Info'!$C$2:$J$2,0)),"")</f>
        <v/>
      </c>
      <c r="L1441" s="19" t="str">
        <f>IFERROR(INDEX('Employee Info'!$C$3:$J$200,MATCH(Data6[[#This Row],[Name:]],'Employee Info'!$B$3:$B$200,0),MATCH(Data6[[#Headers],[Phone]],'Employee Info'!$C$2:$J$2,0)),"")</f>
        <v/>
      </c>
      <c r="M1441" s="19" t="str">
        <f>IFERROR(INDEX('Employee Info'!$C$3:$J$200,MATCH(Data6[[#This Row],[Name:]],'Employee Info'!$B$3:$B$200,0),MATCH(Data6[[#Headers],[Tech]],'Employee Info'!$C$2:$J$2,0)),"")</f>
        <v/>
      </c>
      <c r="N1441" s="19" t="str">
        <f>IFERROR(INDEX('Employee Info'!$C$3:$J$200,MATCH(Data6[[#This Row],[Name:]],'Employee Info'!$B$3:$B$200,0),MATCH(Data6[[#Headers],[Other]],'Employee Info'!$C$2:$J$2,0)),"")</f>
        <v/>
      </c>
      <c r="O1441" s="19">
        <f>IFERROR((Data6[[#This Row],[Hours:]]*SUM(Data6[[#This Row],[Rate]:[Other]])),"")</f>
        <v>0</v>
      </c>
      <c r="P1441" s="7" t="str">
        <f>IF(Data6[[#This Row],[WO'#:]]="","Riley #","WO#")</f>
        <v>WO#</v>
      </c>
      <c r="Q1441" s="7">
        <f>IFERROR(WEEKNUM(Data6[[#This Row],[Date:]]),"")</f>
        <v>31</v>
      </c>
      <c r="R1441" s="6">
        <f t="shared" si="66"/>
        <v>45501</v>
      </c>
      <c r="S1441" s="6">
        <f>Data6[[#This Row],[Week Start]]+7</f>
        <v>45508</v>
      </c>
      <c r="T1441" s="7" t="str">
        <f t="shared" si="67"/>
        <v>7/28/2024 - 8/4/2024</v>
      </c>
      <c r="U1441" s="7" t="str">
        <f t="shared" si="68"/>
        <v>Time Card</v>
      </c>
      <c r="V1441" s="8" t="str">
        <f>RIGHT(TEXT(Data6[[#This Row],[Date:]],"mmddyyyy"),4)</f>
        <v>2024</v>
      </c>
      <c r="W1441" s="8" t="str">
        <f>MID(TEXT(Data6[[#This Row],[Date:]],"mmddyyyy"),3,2)</f>
        <v>31</v>
      </c>
      <c r="X1441" s="8" t="str">
        <f>LEFT(TEXT(Data6[[#This Row],[Date:]],"mmddyyyy"),2)</f>
        <v>07</v>
      </c>
      <c r="Y1441" s="6">
        <f>DATE(Data6[[#This Row],[Year]],Data6[[#This Row],[Month]],Data6[[#This Row],[Day]])</f>
        <v>45504</v>
      </c>
    </row>
    <row r="1442" spans="1:25">
      <c r="A1442" s="5">
        <v>45507.354620486112</v>
      </c>
      <c r="B1442" s="7" t="s">
        <v>66</v>
      </c>
      <c r="C1442" s="6" t="s">
        <v>1955</v>
      </c>
      <c r="D1442" s="7" t="s">
        <v>1986</v>
      </c>
      <c r="E1442" s="8">
        <v>4</v>
      </c>
      <c r="F1442" s="7">
        <v>6984733</v>
      </c>
      <c r="G1442" s="7" t="s">
        <v>68</v>
      </c>
      <c r="H1442" s="7" t="s">
        <v>756</v>
      </c>
      <c r="I1442" s="7" t="s">
        <v>44</v>
      </c>
      <c r="J1442" s="19" t="str">
        <f>IFERROR(INDEX('Employee Info'!$C$3:$E$200,MATCH(Data6[[#This Row],[Name:]],'Employee Info'!$B$3:$B$200,0),MATCH(Data6[[#This Row],[Hours Type:]],'Employee Info'!$C$2:$E$2,0)),"")</f>
        <v/>
      </c>
      <c r="K1442" s="19" t="str">
        <f>IFERROR(INDEX('Employee Info'!$C$3:$J$200,MATCH(Data6[[#This Row],[Name:]],'Employee Info'!$B$3:$B$200,0),MATCH(Data6[[#Headers],[Truck]],'Employee Info'!$C$2:$J$2,0)),"")</f>
        <v/>
      </c>
      <c r="L1442" s="19" t="str">
        <f>IFERROR(INDEX('Employee Info'!$C$3:$J$200,MATCH(Data6[[#This Row],[Name:]],'Employee Info'!$B$3:$B$200,0),MATCH(Data6[[#Headers],[Phone]],'Employee Info'!$C$2:$J$2,0)),"")</f>
        <v/>
      </c>
      <c r="M1442" s="19" t="str">
        <f>IFERROR(INDEX('Employee Info'!$C$3:$J$200,MATCH(Data6[[#This Row],[Name:]],'Employee Info'!$B$3:$B$200,0),MATCH(Data6[[#Headers],[Tech]],'Employee Info'!$C$2:$J$2,0)),"")</f>
        <v/>
      </c>
      <c r="N1442" s="19" t="str">
        <f>IFERROR(INDEX('Employee Info'!$C$3:$J$200,MATCH(Data6[[#This Row],[Name:]],'Employee Info'!$B$3:$B$200,0),MATCH(Data6[[#Headers],[Other]],'Employee Info'!$C$2:$J$2,0)),"")</f>
        <v/>
      </c>
      <c r="O1442" s="19">
        <f>IFERROR((Data6[[#This Row],[Hours:]]*SUM(Data6[[#This Row],[Rate]:[Other]])),"")</f>
        <v>0</v>
      </c>
      <c r="P1442" s="7" t="str">
        <f>IF(Data6[[#This Row],[WO'#:]]="","Riley #","WO#")</f>
        <v>WO#</v>
      </c>
      <c r="Q1442" s="7">
        <f>IFERROR(WEEKNUM(Data6[[#This Row],[Date:]]),"")</f>
        <v>31</v>
      </c>
      <c r="R1442" s="6">
        <f t="shared" si="66"/>
        <v>45501</v>
      </c>
      <c r="S1442" s="6">
        <f>Data6[[#This Row],[Week Start]]+7</f>
        <v>45508</v>
      </c>
      <c r="T1442" s="7" t="str">
        <f t="shared" si="67"/>
        <v>7/28/2024 - 8/4/2024</v>
      </c>
      <c r="U1442" s="7" t="str">
        <f t="shared" si="68"/>
        <v>Time Card</v>
      </c>
      <c r="V1442" s="8" t="str">
        <f>RIGHT(TEXT(Data6[[#This Row],[Date:]],"mmddyyyy"),4)</f>
        <v>2024</v>
      </c>
      <c r="W1442" s="8" t="str">
        <f>MID(TEXT(Data6[[#This Row],[Date:]],"mmddyyyy"),3,2)</f>
        <v>31</v>
      </c>
      <c r="X1442" s="8" t="str">
        <f>LEFT(TEXT(Data6[[#This Row],[Date:]],"mmddyyyy"),2)</f>
        <v>07</v>
      </c>
      <c r="Y1442" s="6">
        <f>DATE(Data6[[#This Row],[Year]],Data6[[#This Row],[Month]],Data6[[#This Row],[Day]])</f>
        <v>45504</v>
      </c>
    </row>
    <row r="1443" spans="1:25">
      <c r="A1443" s="5">
        <v>45517.491741898149</v>
      </c>
      <c r="B1443" s="7" t="s">
        <v>76</v>
      </c>
      <c r="C1443" s="6" t="s">
        <v>1955</v>
      </c>
      <c r="D1443" s="7" t="s">
        <v>156</v>
      </c>
      <c r="E1443" s="8">
        <v>1</v>
      </c>
      <c r="F1443" s="7">
        <v>6984733</v>
      </c>
      <c r="G1443" s="7" t="s">
        <v>68</v>
      </c>
      <c r="H1443" s="7" t="s">
        <v>756</v>
      </c>
      <c r="I1443" s="7" t="s">
        <v>44</v>
      </c>
      <c r="J1443" s="19" t="str">
        <f>IFERROR(INDEX('Employee Info'!$C$3:$E$200,MATCH(Data6[[#This Row],[Name:]],'Employee Info'!$B$3:$B$200,0),MATCH(Data6[[#This Row],[Hours Type:]],'Employee Info'!$C$2:$E$2,0)),"")</f>
        <v/>
      </c>
      <c r="K1443" s="19" t="str">
        <f>IFERROR(INDEX('Employee Info'!$C$3:$J$200,MATCH(Data6[[#This Row],[Name:]],'Employee Info'!$B$3:$B$200,0),MATCH(Data6[[#Headers],[Truck]],'Employee Info'!$C$2:$J$2,0)),"")</f>
        <v/>
      </c>
      <c r="L1443" s="19" t="str">
        <f>IFERROR(INDEX('Employee Info'!$C$3:$J$200,MATCH(Data6[[#This Row],[Name:]],'Employee Info'!$B$3:$B$200,0),MATCH(Data6[[#Headers],[Phone]],'Employee Info'!$C$2:$J$2,0)),"")</f>
        <v/>
      </c>
      <c r="M1443" s="19" t="str">
        <f>IFERROR(INDEX('Employee Info'!$C$3:$J$200,MATCH(Data6[[#This Row],[Name:]],'Employee Info'!$B$3:$B$200,0),MATCH(Data6[[#Headers],[Tech]],'Employee Info'!$C$2:$J$2,0)),"")</f>
        <v/>
      </c>
      <c r="N1443" s="19" t="str">
        <f>IFERROR(INDEX('Employee Info'!$C$3:$J$200,MATCH(Data6[[#This Row],[Name:]],'Employee Info'!$B$3:$B$200,0),MATCH(Data6[[#Headers],[Other]],'Employee Info'!$C$2:$J$2,0)),"")</f>
        <v/>
      </c>
      <c r="O1443" s="19">
        <f>IFERROR((Data6[[#This Row],[Hours:]]*SUM(Data6[[#This Row],[Rate]:[Other]])),"")</f>
        <v>0</v>
      </c>
      <c r="P1443" s="7" t="str">
        <f>IF(Data6[[#This Row],[WO'#:]]="","Riley #","WO#")</f>
        <v>WO#</v>
      </c>
      <c r="Q1443" s="7">
        <f>IFERROR(WEEKNUM(Data6[[#This Row],[Date:]]),"")</f>
        <v>31</v>
      </c>
      <c r="R1443" s="6">
        <f t="shared" si="66"/>
        <v>45501</v>
      </c>
      <c r="S1443" s="6">
        <f>Data6[[#This Row],[Week Start]]+7</f>
        <v>45508</v>
      </c>
      <c r="T1443" s="7" t="str">
        <f t="shared" si="67"/>
        <v>7/28/2024 - 8/4/2024</v>
      </c>
      <c r="U1443" s="7" t="str">
        <f t="shared" si="68"/>
        <v>Time Card</v>
      </c>
      <c r="V1443" s="8" t="str">
        <f>RIGHT(TEXT(Data6[[#This Row],[Date:]],"mmddyyyy"),4)</f>
        <v>2024</v>
      </c>
      <c r="W1443" s="8" t="str">
        <f>MID(TEXT(Data6[[#This Row],[Date:]],"mmddyyyy"),3,2)</f>
        <v>31</v>
      </c>
      <c r="X1443" s="8" t="str">
        <f>LEFT(TEXT(Data6[[#This Row],[Date:]],"mmddyyyy"),2)</f>
        <v>07</v>
      </c>
      <c r="Y1443" s="6">
        <f>DATE(Data6[[#This Row],[Year]],Data6[[#This Row],[Month]],Data6[[#This Row],[Day]])</f>
        <v>45504</v>
      </c>
    </row>
    <row r="1444" spans="1:25">
      <c r="A1444" s="5">
        <v>45504.57975960648</v>
      </c>
      <c r="B1444" s="7" t="s">
        <v>34</v>
      </c>
      <c r="C1444" s="6" t="s">
        <v>1955</v>
      </c>
      <c r="D1444" s="7" t="s">
        <v>1961</v>
      </c>
      <c r="E1444" s="8">
        <v>2</v>
      </c>
      <c r="F1444" s="7">
        <v>7128629</v>
      </c>
      <c r="G1444" s="7" t="s">
        <v>68</v>
      </c>
      <c r="H1444" s="7" t="s">
        <v>756</v>
      </c>
      <c r="I1444" s="7" t="s">
        <v>44</v>
      </c>
      <c r="J1444" s="19" t="str">
        <f>IFERROR(INDEX('Employee Info'!$C$3:$E$200,MATCH(Data6[[#This Row],[Name:]],'Employee Info'!$B$3:$B$200,0),MATCH(Data6[[#This Row],[Hours Type:]],'Employee Info'!$C$2:$E$2,0)),"")</f>
        <v/>
      </c>
      <c r="K1444" s="19" t="str">
        <f>IFERROR(INDEX('Employee Info'!$C$3:$J$200,MATCH(Data6[[#This Row],[Name:]],'Employee Info'!$B$3:$B$200,0),MATCH(Data6[[#Headers],[Truck]],'Employee Info'!$C$2:$J$2,0)),"")</f>
        <v/>
      </c>
      <c r="L1444" s="19" t="str">
        <f>IFERROR(INDEX('Employee Info'!$C$3:$J$200,MATCH(Data6[[#This Row],[Name:]],'Employee Info'!$B$3:$B$200,0),MATCH(Data6[[#Headers],[Phone]],'Employee Info'!$C$2:$J$2,0)),"")</f>
        <v/>
      </c>
      <c r="M1444" s="19" t="str">
        <f>IFERROR(INDEX('Employee Info'!$C$3:$J$200,MATCH(Data6[[#This Row],[Name:]],'Employee Info'!$B$3:$B$200,0),MATCH(Data6[[#Headers],[Tech]],'Employee Info'!$C$2:$J$2,0)),"")</f>
        <v/>
      </c>
      <c r="N1444" s="19" t="str">
        <f>IFERROR(INDEX('Employee Info'!$C$3:$J$200,MATCH(Data6[[#This Row],[Name:]],'Employee Info'!$B$3:$B$200,0),MATCH(Data6[[#Headers],[Other]],'Employee Info'!$C$2:$J$2,0)),"")</f>
        <v/>
      </c>
      <c r="O1444" s="19">
        <f>IFERROR((Data6[[#This Row],[Hours:]]*SUM(Data6[[#This Row],[Rate]:[Other]])),"")</f>
        <v>0</v>
      </c>
      <c r="P1444" s="7" t="str">
        <f>IF(Data6[[#This Row],[WO'#:]]="","Riley #","WO#")</f>
        <v>WO#</v>
      </c>
      <c r="Q1444" s="7">
        <f>IFERROR(WEEKNUM(Data6[[#This Row],[Date:]]),"")</f>
        <v>31</v>
      </c>
      <c r="R1444" s="6">
        <f t="shared" si="66"/>
        <v>45501</v>
      </c>
      <c r="S1444" s="6">
        <f>Data6[[#This Row],[Week Start]]+7</f>
        <v>45508</v>
      </c>
      <c r="T1444" s="7" t="str">
        <f t="shared" si="67"/>
        <v>7/28/2024 - 8/4/2024</v>
      </c>
      <c r="U1444" s="7" t="str">
        <f t="shared" si="68"/>
        <v>Time Card</v>
      </c>
      <c r="V1444" s="8" t="str">
        <f>RIGHT(TEXT(Data6[[#This Row],[Date:]],"mmddyyyy"),4)</f>
        <v>2024</v>
      </c>
      <c r="W1444" s="8" t="str">
        <f>MID(TEXT(Data6[[#This Row],[Date:]],"mmddyyyy"),3,2)</f>
        <v>31</v>
      </c>
      <c r="X1444" s="8" t="str">
        <f>LEFT(TEXT(Data6[[#This Row],[Date:]],"mmddyyyy"),2)</f>
        <v>07</v>
      </c>
      <c r="Y1444" s="6">
        <f>DATE(Data6[[#This Row],[Year]],Data6[[#This Row],[Month]],Data6[[#This Row],[Day]])</f>
        <v>45504</v>
      </c>
    </row>
    <row r="1445" spans="1:25">
      <c r="A1445" s="5">
        <v>45507.362684953703</v>
      </c>
      <c r="B1445" s="7" t="s">
        <v>66</v>
      </c>
      <c r="C1445" s="6" t="s">
        <v>1955</v>
      </c>
      <c r="D1445" s="7" t="s">
        <v>1991</v>
      </c>
      <c r="E1445" s="8">
        <v>1</v>
      </c>
      <c r="F1445" s="7">
        <v>7128629</v>
      </c>
      <c r="G1445" s="7" t="s">
        <v>68</v>
      </c>
      <c r="H1445" s="7" t="s">
        <v>756</v>
      </c>
      <c r="I1445" s="7" t="s">
        <v>44</v>
      </c>
      <c r="J1445" s="19" t="str">
        <f>IFERROR(INDEX('Employee Info'!$C$3:$E$200,MATCH(Data6[[#This Row],[Name:]],'Employee Info'!$B$3:$B$200,0),MATCH(Data6[[#This Row],[Hours Type:]],'Employee Info'!$C$2:$E$2,0)),"")</f>
        <v/>
      </c>
      <c r="K1445" s="19" t="str">
        <f>IFERROR(INDEX('Employee Info'!$C$3:$J$200,MATCH(Data6[[#This Row],[Name:]],'Employee Info'!$B$3:$B$200,0),MATCH(Data6[[#Headers],[Truck]],'Employee Info'!$C$2:$J$2,0)),"")</f>
        <v/>
      </c>
      <c r="L1445" s="19" t="str">
        <f>IFERROR(INDEX('Employee Info'!$C$3:$J$200,MATCH(Data6[[#This Row],[Name:]],'Employee Info'!$B$3:$B$200,0),MATCH(Data6[[#Headers],[Phone]],'Employee Info'!$C$2:$J$2,0)),"")</f>
        <v/>
      </c>
      <c r="M1445" s="19" t="str">
        <f>IFERROR(INDEX('Employee Info'!$C$3:$J$200,MATCH(Data6[[#This Row],[Name:]],'Employee Info'!$B$3:$B$200,0),MATCH(Data6[[#Headers],[Tech]],'Employee Info'!$C$2:$J$2,0)),"")</f>
        <v/>
      </c>
      <c r="N1445" s="19" t="str">
        <f>IFERROR(INDEX('Employee Info'!$C$3:$J$200,MATCH(Data6[[#This Row],[Name:]],'Employee Info'!$B$3:$B$200,0),MATCH(Data6[[#Headers],[Other]],'Employee Info'!$C$2:$J$2,0)),"")</f>
        <v/>
      </c>
      <c r="O1445" s="19">
        <f>IFERROR((Data6[[#This Row],[Hours:]]*SUM(Data6[[#This Row],[Rate]:[Other]])),"")</f>
        <v>0</v>
      </c>
      <c r="P1445" s="7" t="str">
        <f>IF(Data6[[#This Row],[WO'#:]]="","Riley #","WO#")</f>
        <v>WO#</v>
      </c>
      <c r="Q1445" s="7">
        <f>IFERROR(WEEKNUM(Data6[[#This Row],[Date:]]),"")</f>
        <v>31</v>
      </c>
      <c r="R1445" s="6">
        <f t="shared" si="66"/>
        <v>45501</v>
      </c>
      <c r="S1445" s="6">
        <f>Data6[[#This Row],[Week Start]]+7</f>
        <v>45508</v>
      </c>
      <c r="T1445" s="7" t="str">
        <f t="shared" si="67"/>
        <v>7/28/2024 - 8/4/2024</v>
      </c>
      <c r="U1445" s="7" t="str">
        <f t="shared" si="68"/>
        <v>Time Card</v>
      </c>
      <c r="V1445" s="8" t="str">
        <f>RIGHT(TEXT(Data6[[#This Row],[Date:]],"mmddyyyy"),4)</f>
        <v>2024</v>
      </c>
      <c r="W1445" s="8" t="str">
        <f>MID(TEXT(Data6[[#This Row],[Date:]],"mmddyyyy"),3,2)</f>
        <v>31</v>
      </c>
      <c r="X1445" s="8" t="str">
        <f>LEFT(TEXT(Data6[[#This Row],[Date:]],"mmddyyyy"),2)</f>
        <v>07</v>
      </c>
      <c r="Y1445" s="6">
        <f>DATE(Data6[[#This Row],[Year]],Data6[[#This Row],[Month]],Data6[[#This Row],[Day]])</f>
        <v>45504</v>
      </c>
    </row>
    <row r="1446" spans="1:25">
      <c r="A1446" s="5">
        <v>45504.580322569447</v>
      </c>
      <c r="B1446" s="7" t="s">
        <v>35</v>
      </c>
      <c r="C1446" s="6" t="s">
        <v>1955</v>
      </c>
      <c r="D1446" s="7" t="s">
        <v>1963</v>
      </c>
      <c r="E1446" s="8">
        <v>3</v>
      </c>
      <c r="F1446" s="7">
        <v>7128669</v>
      </c>
      <c r="G1446" s="7" t="s">
        <v>68</v>
      </c>
      <c r="H1446" s="7" t="s">
        <v>756</v>
      </c>
      <c r="I1446" s="7" t="s">
        <v>45</v>
      </c>
      <c r="J1446" s="19" t="str">
        <f>IFERROR(INDEX('Employee Info'!$C$3:$E$200,MATCH(Data6[[#This Row],[Name:]],'Employee Info'!$B$3:$B$200,0),MATCH(Data6[[#This Row],[Hours Type:]],'Employee Info'!$C$2:$E$2,0)),"")</f>
        <v/>
      </c>
      <c r="K1446" s="19" t="str">
        <f>IFERROR(INDEX('Employee Info'!$C$3:$J$200,MATCH(Data6[[#This Row],[Name:]],'Employee Info'!$B$3:$B$200,0),MATCH(Data6[[#Headers],[Truck]],'Employee Info'!$C$2:$J$2,0)),"")</f>
        <v/>
      </c>
      <c r="L1446" s="19" t="str">
        <f>IFERROR(INDEX('Employee Info'!$C$3:$J$200,MATCH(Data6[[#This Row],[Name:]],'Employee Info'!$B$3:$B$200,0),MATCH(Data6[[#Headers],[Phone]],'Employee Info'!$C$2:$J$2,0)),"")</f>
        <v/>
      </c>
      <c r="M1446" s="19" t="str">
        <f>IFERROR(INDEX('Employee Info'!$C$3:$J$200,MATCH(Data6[[#This Row],[Name:]],'Employee Info'!$B$3:$B$200,0),MATCH(Data6[[#Headers],[Tech]],'Employee Info'!$C$2:$J$2,0)),"")</f>
        <v/>
      </c>
      <c r="N1446" s="19" t="str">
        <f>IFERROR(INDEX('Employee Info'!$C$3:$J$200,MATCH(Data6[[#This Row],[Name:]],'Employee Info'!$B$3:$B$200,0),MATCH(Data6[[#Headers],[Other]],'Employee Info'!$C$2:$J$2,0)),"")</f>
        <v/>
      </c>
      <c r="O1446" s="19">
        <f>IFERROR((Data6[[#This Row],[Hours:]]*SUM(Data6[[#This Row],[Rate]:[Other]])),"")</f>
        <v>0</v>
      </c>
      <c r="P1446" s="7" t="str">
        <f>IF(Data6[[#This Row],[WO'#:]]="","Riley #","WO#")</f>
        <v>WO#</v>
      </c>
      <c r="Q1446" s="7">
        <f>IFERROR(WEEKNUM(Data6[[#This Row],[Date:]]),"")</f>
        <v>31</v>
      </c>
      <c r="R1446" s="6">
        <f t="shared" si="66"/>
        <v>45501</v>
      </c>
      <c r="S1446" s="6">
        <f>Data6[[#This Row],[Week Start]]+7</f>
        <v>45508</v>
      </c>
      <c r="T1446" s="7" t="str">
        <f t="shared" si="67"/>
        <v>7/28/2024 - 8/4/2024</v>
      </c>
      <c r="U1446" s="7" t="str">
        <f t="shared" si="68"/>
        <v>Time Card</v>
      </c>
      <c r="V1446" s="8" t="str">
        <f>RIGHT(TEXT(Data6[[#This Row],[Date:]],"mmddyyyy"),4)</f>
        <v>2024</v>
      </c>
      <c r="W1446" s="8" t="str">
        <f>MID(TEXT(Data6[[#This Row],[Date:]],"mmddyyyy"),3,2)</f>
        <v>31</v>
      </c>
      <c r="X1446" s="8" t="str">
        <f>LEFT(TEXT(Data6[[#This Row],[Date:]],"mmddyyyy"),2)</f>
        <v>07</v>
      </c>
      <c r="Y1446" s="6">
        <f>DATE(Data6[[#This Row],[Year]],Data6[[#This Row],[Month]],Data6[[#This Row],[Day]])</f>
        <v>45504</v>
      </c>
    </row>
    <row r="1447" spans="1:25">
      <c r="A1447" s="5">
        <v>45507.37037488426</v>
      </c>
      <c r="B1447" s="7" t="s">
        <v>66</v>
      </c>
      <c r="C1447" s="6" t="s">
        <v>1955</v>
      </c>
      <c r="D1447" s="7" t="s">
        <v>1998</v>
      </c>
      <c r="E1447" s="8">
        <v>3</v>
      </c>
      <c r="F1447" s="7">
        <v>7128669</v>
      </c>
      <c r="G1447" s="7" t="s">
        <v>68</v>
      </c>
      <c r="H1447" s="7" t="s">
        <v>756</v>
      </c>
      <c r="I1447" s="7" t="s">
        <v>45</v>
      </c>
      <c r="J1447" s="19" t="str">
        <f>IFERROR(INDEX('Employee Info'!$C$3:$E$200,MATCH(Data6[[#This Row],[Name:]],'Employee Info'!$B$3:$B$200,0),MATCH(Data6[[#This Row],[Hours Type:]],'Employee Info'!$C$2:$E$2,0)),"")</f>
        <v/>
      </c>
      <c r="K1447" s="19" t="str">
        <f>IFERROR(INDEX('Employee Info'!$C$3:$J$200,MATCH(Data6[[#This Row],[Name:]],'Employee Info'!$B$3:$B$200,0),MATCH(Data6[[#Headers],[Truck]],'Employee Info'!$C$2:$J$2,0)),"")</f>
        <v/>
      </c>
      <c r="L1447" s="19" t="str">
        <f>IFERROR(INDEX('Employee Info'!$C$3:$J$200,MATCH(Data6[[#This Row],[Name:]],'Employee Info'!$B$3:$B$200,0),MATCH(Data6[[#Headers],[Phone]],'Employee Info'!$C$2:$J$2,0)),"")</f>
        <v/>
      </c>
      <c r="M1447" s="19" t="str">
        <f>IFERROR(INDEX('Employee Info'!$C$3:$J$200,MATCH(Data6[[#This Row],[Name:]],'Employee Info'!$B$3:$B$200,0),MATCH(Data6[[#Headers],[Tech]],'Employee Info'!$C$2:$J$2,0)),"")</f>
        <v/>
      </c>
      <c r="N1447" s="19" t="str">
        <f>IFERROR(INDEX('Employee Info'!$C$3:$J$200,MATCH(Data6[[#This Row],[Name:]],'Employee Info'!$B$3:$B$200,0),MATCH(Data6[[#Headers],[Other]],'Employee Info'!$C$2:$J$2,0)),"")</f>
        <v/>
      </c>
      <c r="O1447" s="19">
        <f>IFERROR((Data6[[#This Row],[Hours:]]*SUM(Data6[[#This Row],[Rate]:[Other]])),"")</f>
        <v>0</v>
      </c>
      <c r="P1447" s="7" t="str">
        <f>IF(Data6[[#This Row],[WO'#:]]="","Riley #","WO#")</f>
        <v>WO#</v>
      </c>
      <c r="Q1447" s="7">
        <f>IFERROR(WEEKNUM(Data6[[#This Row],[Date:]]),"")</f>
        <v>31</v>
      </c>
      <c r="R1447" s="6">
        <f t="shared" si="66"/>
        <v>45501</v>
      </c>
      <c r="S1447" s="6">
        <f>Data6[[#This Row],[Week Start]]+7</f>
        <v>45508</v>
      </c>
      <c r="T1447" s="7" t="str">
        <f t="shared" si="67"/>
        <v>7/28/2024 - 8/4/2024</v>
      </c>
      <c r="U1447" s="7" t="str">
        <f t="shared" si="68"/>
        <v>Time Card</v>
      </c>
      <c r="V1447" s="8" t="str">
        <f>RIGHT(TEXT(Data6[[#This Row],[Date:]],"mmddyyyy"),4)</f>
        <v>2024</v>
      </c>
      <c r="W1447" s="8" t="str">
        <f>MID(TEXT(Data6[[#This Row],[Date:]],"mmddyyyy"),3,2)</f>
        <v>31</v>
      </c>
      <c r="X1447" s="8" t="str">
        <f>LEFT(TEXT(Data6[[#This Row],[Date:]],"mmddyyyy"),2)</f>
        <v>07</v>
      </c>
      <c r="Y1447" s="6">
        <f>DATE(Data6[[#This Row],[Year]],Data6[[#This Row],[Month]],Data6[[#This Row],[Day]])</f>
        <v>45504</v>
      </c>
    </row>
    <row r="1448" spans="1:25">
      <c r="A1448" s="5">
        <v>45504.569432986114</v>
      </c>
      <c r="B1448" s="7" t="s">
        <v>35</v>
      </c>
      <c r="C1448" s="6" t="s">
        <v>1955</v>
      </c>
      <c r="D1448" s="7" t="s">
        <v>1954</v>
      </c>
      <c r="E1448" s="8">
        <v>6</v>
      </c>
      <c r="F1448" s="7">
        <v>7130048</v>
      </c>
      <c r="G1448" s="7" t="s">
        <v>68</v>
      </c>
      <c r="H1448" s="7" t="s">
        <v>756</v>
      </c>
      <c r="I1448" s="7" t="s">
        <v>44</v>
      </c>
      <c r="J1448" s="19" t="str">
        <f>IFERROR(INDEX('Employee Info'!$C$3:$E$200,MATCH(Data6[[#This Row],[Name:]],'Employee Info'!$B$3:$B$200,0),MATCH(Data6[[#This Row],[Hours Type:]],'Employee Info'!$C$2:$E$2,0)),"")</f>
        <v/>
      </c>
      <c r="K1448" s="19" t="str">
        <f>IFERROR(INDEX('Employee Info'!$C$3:$J$200,MATCH(Data6[[#This Row],[Name:]],'Employee Info'!$B$3:$B$200,0),MATCH(Data6[[#Headers],[Truck]],'Employee Info'!$C$2:$J$2,0)),"")</f>
        <v/>
      </c>
      <c r="L1448" s="19" t="str">
        <f>IFERROR(INDEX('Employee Info'!$C$3:$J$200,MATCH(Data6[[#This Row],[Name:]],'Employee Info'!$B$3:$B$200,0),MATCH(Data6[[#Headers],[Phone]],'Employee Info'!$C$2:$J$2,0)),"")</f>
        <v/>
      </c>
      <c r="M1448" s="19" t="str">
        <f>IFERROR(INDEX('Employee Info'!$C$3:$J$200,MATCH(Data6[[#This Row],[Name:]],'Employee Info'!$B$3:$B$200,0),MATCH(Data6[[#Headers],[Tech]],'Employee Info'!$C$2:$J$2,0)),"")</f>
        <v/>
      </c>
      <c r="N1448" s="19" t="str">
        <f>IFERROR(INDEX('Employee Info'!$C$3:$J$200,MATCH(Data6[[#This Row],[Name:]],'Employee Info'!$B$3:$B$200,0),MATCH(Data6[[#Headers],[Other]],'Employee Info'!$C$2:$J$2,0)),"")</f>
        <v/>
      </c>
      <c r="O1448" s="19">
        <f>IFERROR((Data6[[#This Row],[Hours:]]*SUM(Data6[[#This Row],[Rate]:[Other]])),"")</f>
        <v>0</v>
      </c>
      <c r="P1448" s="7" t="str">
        <f>IF(Data6[[#This Row],[WO'#:]]="","Riley #","WO#")</f>
        <v>WO#</v>
      </c>
      <c r="Q1448" s="7">
        <f>IFERROR(WEEKNUM(Data6[[#This Row],[Date:]]),"")</f>
        <v>31</v>
      </c>
      <c r="R1448" s="6">
        <f t="shared" si="66"/>
        <v>45501</v>
      </c>
      <c r="S1448" s="6">
        <f>Data6[[#This Row],[Week Start]]+7</f>
        <v>45508</v>
      </c>
      <c r="T1448" s="7" t="str">
        <f t="shared" si="67"/>
        <v>7/28/2024 - 8/4/2024</v>
      </c>
      <c r="U1448" s="7" t="str">
        <f t="shared" si="68"/>
        <v>Time Card</v>
      </c>
      <c r="V1448" s="8" t="str">
        <f>RIGHT(TEXT(Data6[[#This Row],[Date:]],"mmddyyyy"),4)</f>
        <v>2024</v>
      </c>
      <c r="W1448" s="8" t="str">
        <f>MID(TEXT(Data6[[#This Row],[Date:]],"mmddyyyy"),3,2)</f>
        <v>31</v>
      </c>
      <c r="X1448" s="8" t="str">
        <f>LEFT(TEXT(Data6[[#This Row],[Date:]],"mmddyyyy"),2)</f>
        <v>07</v>
      </c>
      <c r="Y1448" s="6">
        <f>DATE(Data6[[#This Row],[Year]],Data6[[#This Row],[Month]],Data6[[#This Row],[Day]])</f>
        <v>45504</v>
      </c>
    </row>
    <row r="1449" spans="1:25">
      <c r="A1449" s="5">
        <v>45507.36319074074</v>
      </c>
      <c r="B1449" s="7" t="s">
        <v>66</v>
      </c>
      <c r="C1449" s="6" t="s">
        <v>1955</v>
      </c>
      <c r="D1449" s="7" t="s">
        <v>1992</v>
      </c>
      <c r="E1449" s="8">
        <v>1</v>
      </c>
      <c r="F1449" s="7">
        <v>7130048</v>
      </c>
      <c r="G1449" s="7" t="s">
        <v>68</v>
      </c>
      <c r="H1449" s="7" t="s">
        <v>756</v>
      </c>
      <c r="I1449" s="7" t="s">
        <v>44</v>
      </c>
      <c r="J1449" s="19" t="str">
        <f>IFERROR(INDEX('Employee Info'!$C$3:$E$200,MATCH(Data6[[#This Row],[Name:]],'Employee Info'!$B$3:$B$200,0),MATCH(Data6[[#This Row],[Hours Type:]],'Employee Info'!$C$2:$E$2,0)),"")</f>
        <v/>
      </c>
      <c r="K1449" s="19" t="str">
        <f>IFERROR(INDEX('Employee Info'!$C$3:$J$200,MATCH(Data6[[#This Row],[Name:]],'Employee Info'!$B$3:$B$200,0),MATCH(Data6[[#Headers],[Truck]],'Employee Info'!$C$2:$J$2,0)),"")</f>
        <v/>
      </c>
      <c r="L1449" s="19" t="str">
        <f>IFERROR(INDEX('Employee Info'!$C$3:$J$200,MATCH(Data6[[#This Row],[Name:]],'Employee Info'!$B$3:$B$200,0),MATCH(Data6[[#Headers],[Phone]],'Employee Info'!$C$2:$J$2,0)),"")</f>
        <v/>
      </c>
      <c r="M1449" s="19" t="str">
        <f>IFERROR(INDEX('Employee Info'!$C$3:$J$200,MATCH(Data6[[#This Row],[Name:]],'Employee Info'!$B$3:$B$200,0),MATCH(Data6[[#Headers],[Tech]],'Employee Info'!$C$2:$J$2,0)),"")</f>
        <v/>
      </c>
      <c r="N1449" s="19" t="str">
        <f>IFERROR(INDEX('Employee Info'!$C$3:$J$200,MATCH(Data6[[#This Row],[Name:]],'Employee Info'!$B$3:$B$200,0),MATCH(Data6[[#Headers],[Other]],'Employee Info'!$C$2:$J$2,0)),"")</f>
        <v/>
      </c>
      <c r="O1449" s="19">
        <f>IFERROR((Data6[[#This Row],[Hours:]]*SUM(Data6[[#This Row],[Rate]:[Other]])),"")</f>
        <v>0</v>
      </c>
      <c r="P1449" s="7" t="str">
        <f>IF(Data6[[#This Row],[WO'#:]]="","Riley #","WO#")</f>
        <v>WO#</v>
      </c>
      <c r="Q1449" s="7">
        <f>IFERROR(WEEKNUM(Data6[[#This Row],[Date:]]),"")</f>
        <v>31</v>
      </c>
      <c r="R1449" s="6">
        <f t="shared" si="66"/>
        <v>45501</v>
      </c>
      <c r="S1449" s="6">
        <f>Data6[[#This Row],[Week Start]]+7</f>
        <v>45508</v>
      </c>
      <c r="T1449" s="7" t="str">
        <f t="shared" si="67"/>
        <v>7/28/2024 - 8/4/2024</v>
      </c>
      <c r="U1449" s="7" t="str">
        <f t="shared" si="68"/>
        <v>Time Card</v>
      </c>
      <c r="V1449" s="8" t="str">
        <f>RIGHT(TEXT(Data6[[#This Row],[Date:]],"mmddyyyy"),4)</f>
        <v>2024</v>
      </c>
      <c r="W1449" s="8" t="str">
        <f>MID(TEXT(Data6[[#This Row],[Date:]],"mmddyyyy"),3,2)</f>
        <v>31</v>
      </c>
      <c r="X1449" s="8" t="str">
        <f>LEFT(TEXT(Data6[[#This Row],[Date:]],"mmddyyyy"),2)</f>
        <v>07</v>
      </c>
      <c r="Y1449" s="6">
        <f>DATE(Data6[[#This Row],[Year]],Data6[[#This Row],[Month]],Data6[[#This Row],[Day]])</f>
        <v>45504</v>
      </c>
    </row>
    <row r="1450" spans="1:25">
      <c r="A1450" s="5">
        <v>45504.578205787038</v>
      </c>
      <c r="B1450" s="7" t="s">
        <v>34</v>
      </c>
      <c r="C1450" s="6" t="s">
        <v>1955</v>
      </c>
      <c r="D1450" s="7" t="s">
        <v>1958</v>
      </c>
      <c r="E1450" s="8">
        <v>3</v>
      </c>
      <c r="F1450" s="7">
        <v>7130988</v>
      </c>
      <c r="G1450" s="7" t="s">
        <v>68</v>
      </c>
      <c r="H1450" s="7" t="s">
        <v>756</v>
      </c>
      <c r="I1450" s="7" t="s">
        <v>44</v>
      </c>
      <c r="J1450" s="19" t="str">
        <f>IFERROR(INDEX('Employee Info'!$C$3:$E$200,MATCH(Data6[[#This Row],[Name:]],'Employee Info'!$B$3:$B$200,0),MATCH(Data6[[#This Row],[Hours Type:]],'Employee Info'!$C$2:$E$2,0)),"")</f>
        <v/>
      </c>
      <c r="K1450" s="19" t="str">
        <f>IFERROR(INDEX('Employee Info'!$C$3:$J$200,MATCH(Data6[[#This Row],[Name:]],'Employee Info'!$B$3:$B$200,0),MATCH(Data6[[#Headers],[Truck]],'Employee Info'!$C$2:$J$2,0)),"")</f>
        <v/>
      </c>
      <c r="L1450" s="19" t="str">
        <f>IFERROR(INDEX('Employee Info'!$C$3:$J$200,MATCH(Data6[[#This Row],[Name:]],'Employee Info'!$B$3:$B$200,0),MATCH(Data6[[#Headers],[Phone]],'Employee Info'!$C$2:$J$2,0)),"")</f>
        <v/>
      </c>
      <c r="M1450" s="19" t="str">
        <f>IFERROR(INDEX('Employee Info'!$C$3:$J$200,MATCH(Data6[[#This Row],[Name:]],'Employee Info'!$B$3:$B$200,0),MATCH(Data6[[#Headers],[Tech]],'Employee Info'!$C$2:$J$2,0)),"")</f>
        <v/>
      </c>
      <c r="N1450" s="19" t="str">
        <f>IFERROR(INDEX('Employee Info'!$C$3:$J$200,MATCH(Data6[[#This Row],[Name:]],'Employee Info'!$B$3:$B$200,0),MATCH(Data6[[#Headers],[Other]],'Employee Info'!$C$2:$J$2,0)),"")</f>
        <v/>
      </c>
      <c r="O1450" s="19">
        <f>IFERROR((Data6[[#This Row],[Hours:]]*SUM(Data6[[#This Row],[Rate]:[Other]])),"")</f>
        <v>0</v>
      </c>
      <c r="P1450" s="7" t="str">
        <f>IF(Data6[[#This Row],[WO'#:]]="","Riley #","WO#")</f>
        <v>WO#</v>
      </c>
      <c r="Q1450" s="7">
        <f>IFERROR(WEEKNUM(Data6[[#This Row],[Date:]]),"")</f>
        <v>31</v>
      </c>
      <c r="R1450" s="6">
        <f t="shared" si="66"/>
        <v>45501</v>
      </c>
      <c r="S1450" s="6">
        <f>Data6[[#This Row],[Week Start]]+7</f>
        <v>45508</v>
      </c>
      <c r="T1450" s="7" t="str">
        <f t="shared" si="67"/>
        <v>7/28/2024 - 8/4/2024</v>
      </c>
      <c r="U1450" s="7" t="str">
        <f t="shared" si="68"/>
        <v>Time Card</v>
      </c>
      <c r="V1450" s="8" t="str">
        <f>RIGHT(TEXT(Data6[[#This Row],[Date:]],"mmddyyyy"),4)</f>
        <v>2024</v>
      </c>
      <c r="W1450" s="8" t="str">
        <f>MID(TEXT(Data6[[#This Row],[Date:]],"mmddyyyy"),3,2)</f>
        <v>31</v>
      </c>
      <c r="X1450" s="8" t="str">
        <f>LEFT(TEXT(Data6[[#This Row],[Date:]],"mmddyyyy"),2)</f>
        <v>07</v>
      </c>
      <c r="Y1450" s="6">
        <f>DATE(Data6[[#This Row],[Year]],Data6[[#This Row],[Month]],Data6[[#This Row],[Day]])</f>
        <v>45504</v>
      </c>
    </row>
    <row r="1451" spans="1:25">
      <c r="A1451" s="5">
        <v>45504.578324652779</v>
      </c>
      <c r="B1451" s="7" t="s">
        <v>31</v>
      </c>
      <c r="C1451" s="6" t="s">
        <v>1955</v>
      </c>
      <c r="D1451" s="7" t="s">
        <v>1958</v>
      </c>
      <c r="E1451" s="8">
        <v>3</v>
      </c>
      <c r="F1451" s="7">
        <v>7130988</v>
      </c>
      <c r="G1451" s="7" t="s">
        <v>68</v>
      </c>
      <c r="H1451" s="7" t="s">
        <v>756</v>
      </c>
      <c r="I1451" s="7" t="s">
        <v>44</v>
      </c>
      <c r="J1451" s="19" t="str">
        <f>IFERROR(INDEX('Employee Info'!$C$3:$E$200,MATCH(Data6[[#This Row],[Name:]],'Employee Info'!$B$3:$B$200,0),MATCH(Data6[[#This Row],[Hours Type:]],'Employee Info'!$C$2:$E$2,0)),"")</f>
        <v/>
      </c>
      <c r="K1451" s="19" t="str">
        <f>IFERROR(INDEX('Employee Info'!$C$3:$J$200,MATCH(Data6[[#This Row],[Name:]],'Employee Info'!$B$3:$B$200,0),MATCH(Data6[[#Headers],[Truck]],'Employee Info'!$C$2:$J$2,0)),"")</f>
        <v/>
      </c>
      <c r="L1451" s="19" t="str">
        <f>IFERROR(INDEX('Employee Info'!$C$3:$J$200,MATCH(Data6[[#This Row],[Name:]],'Employee Info'!$B$3:$B$200,0),MATCH(Data6[[#Headers],[Phone]],'Employee Info'!$C$2:$J$2,0)),"")</f>
        <v/>
      </c>
      <c r="M1451" s="19" t="str">
        <f>IFERROR(INDEX('Employee Info'!$C$3:$J$200,MATCH(Data6[[#This Row],[Name:]],'Employee Info'!$B$3:$B$200,0),MATCH(Data6[[#Headers],[Tech]],'Employee Info'!$C$2:$J$2,0)),"")</f>
        <v/>
      </c>
      <c r="N1451" s="19" t="str">
        <f>IFERROR(INDEX('Employee Info'!$C$3:$J$200,MATCH(Data6[[#This Row],[Name:]],'Employee Info'!$B$3:$B$200,0),MATCH(Data6[[#Headers],[Other]],'Employee Info'!$C$2:$J$2,0)),"")</f>
        <v/>
      </c>
      <c r="O1451" s="19">
        <f>IFERROR((Data6[[#This Row],[Hours:]]*SUM(Data6[[#This Row],[Rate]:[Other]])),"")</f>
        <v>0</v>
      </c>
      <c r="P1451" s="7" t="str">
        <f>IF(Data6[[#This Row],[WO'#:]]="","Riley #","WO#")</f>
        <v>WO#</v>
      </c>
      <c r="Q1451" s="7">
        <f>IFERROR(WEEKNUM(Data6[[#This Row],[Date:]]),"")</f>
        <v>31</v>
      </c>
      <c r="R1451" s="6">
        <f t="shared" si="66"/>
        <v>45501</v>
      </c>
      <c r="S1451" s="6">
        <f>Data6[[#This Row],[Week Start]]+7</f>
        <v>45508</v>
      </c>
      <c r="T1451" s="7" t="str">
        <f t="shared" si="67"/>
        <v>7/28/2024 - 8/4/2024</v>
      </c>
      <c r="U1451" s="7" t="str">
        <f t="shared" si="68"/>
        <v>Time Card</v>
      </c>
      <c r="V1451" s="8" t="str">
        <f>RIGHT(TEXT(Data6[[#This Row],[Date:]],"mmddyyyy"),4)</f>
        <v>2024</v>
      </c>
      <c r="W1451" s="8" t="str">
        <f>MID(TEXT(Data6[[#This Row],[Date:]],"mmddyyyy"),3,2)</f>
        <v>31</v>
      </c>
      <c r="X1451" s="8" t="str">
        <f>LEFT(TEXT(Data6[[#This Row],[Date:]],"mmddyyyy"),2)</f>
        <v>07</v>
      </c>
      <c r="Y1451" s="6">
        <f>DATE(Data6[[#This Row],[Year]],Data6[[#This Row],[Month]],Data6[[#This Row],[Day]])</f>
        <v>45504</v>
      </c>
    </row>
    <row r="1452" spans="1:25">
      <c r="A1452" s="5">
        <v>45507.3645869213</v>
      </c>
      <c r="B1452" s="7" t="s">
        <v>66</v>
      </c>
      <c r="C1452" s="6" t="s">
        <v>1955</v>
      </c>
      <c r="D1452" s="7" t="s">
        <v>1931</v>
      </c>
      <c r="E1452" s="8">
        <v>1</v>
      </c>
      <c r="F1452" s="7">
        <v>7130988</v>
      </c>
      <c r="G1452" s="7" t="s">
        <v>68</v>
      </c>
      <c r="H1452" s="7" t="s">
        <v>756</v>
      </c>
      <c r="I1452" s="7" t="s">
        <v>44</v>
      </c>
      <c r="J1452" s="19" t="str">
        <f>IFERROR(INDEX('Employee Info'!$C$3:$E$200,MATCH(Data6[[#This Row],[Name:]],'Employee Info'!$B$3:$B$200,0),MATCH(Data6[[#This Row],[Hours Type:]],'Employee Info'!$C$2:$E$2,0)),"")</f>
        <v/>
      </c>
      <c r="K1452" s="19" t="str">
        <f>IFERROR(INDEX('Employee Info'!$C$3:$J$200,MATCH(Data6[[#This Row],[Name:]],'Employee Info'!$B$3:$B$200,0),MATCH(Data6[[#Headers],[Truck]],'Employee Info'!$C$2:$J$2,0)),"")</f>
        <v/>
      </c>
      <c r="L1452" s="19" t="str">
        <f>IFERROR(INDEX('Employee Info'!$C$3:$J$200,MATCH(Data6[[#This Row],[Name:]],'Employee Info'!$B$3:$B$200,0),MATCH(Data6[[#Headers],[Phone]],'Employee Info'!$C$2:$J$2,0)),"")</f>
        <v/>
      </c>
      <c r="M1452" s="19" t="str">
        <f>IFERROR(INDEX('Employee Info'!$C$3:$J$200,MATCH(Data6[[#This Row],[Name:]],'Employee Info'!$B$3:$B$200,0),MATCH(Data6[[#Headers],[Tech]],'Employee Info'!$C$2:$J$2,0)),"")</f>
        <v/>
      </c>
      <c r="N1452" s="19" t="str">
        <f>IFERROR(INDEX('Employee Info'!$C$3:$J$200,MATCH(Data6[[#This Row],[Name:]],'Employee Info'!$B$3:$B$200,0),MATCH(Data6[[#Headers],[Other]],'Employee Info'!$C$2:$J$2,0)),"")</f>
        <v/>
      </c>
      <c r="O1452" s="19">
        <f>IFERROR((Data6[[#This Row],[Hours:]]*SUM(Data6[[#This Row],[Rate]:[Other]])),"")</f>
        <v>0</v>
      </c>
      <c r="P1452" s="7" t="str">
        <f>IF(Data6[[#This Row],[WO'#:]]="","Riley #","WO#")</f>
        <v>WO#</v>
      </c>
      <c r="Q1452" s="7">
        <f>IFERROR(WEEKNUM(Data6[[#This Row],[Date:]]),"")</f>
        <v>31</v>
      </c>
      <c r="R1452" s="6">
        <f t="shared" si="66"/>
        <v>45501</v>
      </c>
      <c r="S1452" s="6">
        <f>Data6[[#This Row],[Week Start]]+7</f>
        <v>45508</v>
      </c>
      <c r="T1452" s="7" t="str">
        <f t="shared" si="67"/>
        <v>7/28/2024 - 8/4/2024</v>
      </c>
      <c r="U1452" s="7" t="str">
        <f t="shared" si="68"/>
        <v>Time Card</v>
      </c>
      <c r="V1452" s="8" t="str">
        <f>RIGHT(TEXT(Data6[[#This Row],[Date:]],"mmddyyyy"),4)</f>
        <v>2024</v>
      </c>
      <c r="W1452" s="8" t="str">
        <f>MID(TEXT(Data6[[#This Row],[Date:]],"mmddyyyy"),3,2)</f>
        <v>31</v>
      </c>
      <c r="X1452" s="8" t="str">
        <f>LEFT(TEXT(Data6[[#This Row],[Date:]],"mmddyyyy"),2)</f>
        <v>07</v>
      </c>
      <c r="Y1452" s="6">
        <f>DATE(Data6[[#This Row],[Year]],Data6[[#This Row],[Month]],Data6[[#This Row],[Day]])</f>
        <v>45504</v>
      </c>
    </row>
    <row r="1453" spans="1:25">
      <c r="A1453" s="5">
        <v>45504.570201967595</v>
      </c>
      <c r="B1453" s="7" t="s">
        <v>35</v>
      </c>
      <c r="C1453" s="6" t="s">
        <v>1955</v>
      </c>
      <c r="D1453" s="7" t="s">
        <v>1956</v>
      </c>
      <c r="E1453" s="8">
        <v>2</v>
      </c>
      <c r="F1453" s="7">
        <v>7134640</v>
      </c>
      <c r="G1453" s="7" t="s">
        <v>68</v>
      </c>
      <c r="H1453" s="7" t="s">
        <v>756</v>
      </c>
      <c r="I1453" s="7" t="s">
        <v>44</v>
      </c>
      <c r="J1453" s="19" t="str">
        <f>IFERROR(INDEX('Employee Info'!$C$3:$E$200,MATCH(Data6[[#This Row],[Name:]],'Employee Info'!$B$3:$B$200,0),MATCH(Data6[[#This Row],[Hours Type:]],'Employee Info'!$C$2:$E$2,0)),"")</f>
        <v/>
      </c>
      <c r="K1453" s="19" t="str">
        <f>IFERROR(INDEX('Employee Info'!$C$3:$J$200,MATCH(Data6[[#This Row],[Name:]],'Employee Info'!$B$3:$B$200,0),MATCH(Data6[[#Headers],[Truck]],'Employee Info'!$C$2:$J$2,0)),"")</f>
        <v/>
      </c>
      <c r="L1453" s="19" t="str">
        <f>IFERROR(INDEX('Employee Info'!$C$3:$J$200,MATCH(Data6[[#This Row],[Name:]],'Employee Info'!$B$3:$B$200,0),MATCH(Data6[[#Headers],[Phone]],'Employee Info'!$C$2:$J$2,0)),"")</f>
        <v/>
      </c>
      <c r="M1453" s="19" t="str">
        <f>IFERROR(INDEX('Employee Info'!$C$3:$J$200,MATCH(Data6[[#This Row],[Name:]],'Employee Info'!$B$3:$B$200,0),MATCH(Data6[[#Headers],[Tech]],'Employee Info'!$C$2:$J$2,0)),"")</f>
        <v/>
      </c>
      <c r="N1453" s="19" t="str">
        <f>IFERROR(INDEX('Employee Info'!$C$3:$J$200,MATCH(Data6[[#This Row],[Name:]],'Employee Info'!$B$3:$B$200,0),MATCH(Data6[[#Headers],[Other]],'Employee Info'!$C$2:$J$2,0)),"")</f>
        <v/>
      </c>
      <c r="O1453" s="19">
        <f>IFERROR((Data6[[#This Row],[Hours:]]*SUM(Data6[[#This Row],[Rate]:[Other]])),"")</f>
        <v>0</v>
      </c>
      <c r="P1453" s="7" t="str">
        <f>IF(Data6[[#This Row],[WO'#:]]="","Riley #","WO#")</f>
        <v>WO#</v>
      </c>
      <c r="Q1453" s="7">
        <f>IFERROR(WEEKNUM(Data6[[#This Row],[Date:]]),"")</f>
        <v>31</v>
      </c>
      <c r="R1453" s="6">
        <f t="shared" si="66"/>
        <v>45501</v>
      </c>
      <c r="S1453" s="6">
        <f>Data6[[#This Row],[Week Start]]+7</f>
        <v>45508</v>
      </c>
      <c r="T1453" s="7" t="str">
        <f t="shared" si="67"/>
        <v>7/28/2024 - 8/4/2024</v>
      </c>
      <c r="U1453" s="7" t="str">
        <f t="shared" si="68"/>
        <v>Time Card</v>
      </c>
      <c r="V1453" s="8" t="str">
        <f>RIGHT(TEXT(Data6[[#This Row],[Date:]],"mmddyyyy"),4)</f>
        <v>2024</v>
      </c>
      <c r="W1453" s="8" t="str">
        <f>MID(TEXT(Data6[[#This Row],[Date:]],"mmddyyyy"),3,2)</f>
        <v>31</v>
      </c>
      <c r="X1453" s="8" t="str">
        <f>LEFT(TEXT(Data6[[#This Row],[Date:]],"mmddyyyy"),2)</f>
        <v>07</v>
      </c>
      <c r="Y1453" s="6">
        <f>DATE(Data6[[#This Row],[Year]],Data6[[#This Row],[Month]],Data6[[#This Row],[Day]])</f>
        <v>45504</v>
      </c>
    </row>
    <row r="1454" spans="1:25">
      <c r="A1454" s="5">
        <v>45507.365217245373</v>
      </c>
      <c r="B1454" s="7" t="s">
        <v>66</v>
      </c>
      <c r="C1454" s="6" t="s">
        <v>1955</v>
      </c>
      <c r="D1454" s="7" t="s">
        <v>1994</v>
      </c>
      <c r="E1454" s="8">
        <v>1</v>
      </c>
      <c r="F1454" s="7">
        <v>7134640</v>
      </c>
      <c r="G1454" s="7" t="s">
        <v>68</v>
      </c>
      <c r="H1454" s="7" t="s">
        <v>756</v>
      </c>
      <c r="I1454" s="7" t="s">
        <v>44</v>
      </c>
      <c r="J1454" s="19" t="str">
        <f>IFERROR(INDEX('Employee Info'!$C$3:$E$200,MATCH(Data6[[#This Row],[Name:]],'Employee Info'!$B$3:$B$200,0),MATCH(Data6[[#This Row],[Hours Type:]],'Employee Info'!$C$2:$E$2,0)),"")</f>
        <v/>
      </c>
      <c r="K1454" s="19" t="str">
        <f>IFERROR(INDEX('Employee Info'!$C$3:$J$200,MATCH(Data6[[#This Row],[Name:]],'Employee Info'!$B$3:$B$200,0),MATCH(Data6[[#Headers],[Truck]],'Employee Info'!$C$2:$J$2,0)),"")</f>
        <v/>
      </c>
      <c r="L1454" s="19" t="str">
        <f>IFERROR(INDEX('Employee Info'!$C$3:$J$200,MATCH(Data6[[#This Row],[Name:]],'Employee Info'!$B$3:$B$200,0),MATCH(Data6[[#Headers],[Phone]],'Employee Info'!$C$2:$J$2,0)),"")</f>
        <v/>
      </c>
      <c r="M1454" s="19" t="str">
        <f>IFERROR(INDEX('Employee Info'!$C$3:$J$200,MATCH(Data6[[#This Row],[Name:]],'Employee Info'!$B$3:$B$200,0),MATCH(Data6[[#Headers],[Tech]],'Employee Info'!$C$2:$J$2,0)),"")</f>
        <v/>
      </c>
      <c r="N1454" s="19" t="str">
        <f>IFERROR(INDEX('Employee Info'!$C$3:$J$200,MATCH(Data6[[#This Row],[Name:]],'Employee Info'!$B$3:$B$200,0),MATCH(Data6[[#Headers],[Other]],'Employee Info'!$C$2:$J$2,0)),"")</f>
        <v/>
      </c>
      <c r="O1454" s="19">
        <f>IFERROR((Data6[[#This Row],[Hours:]]*SUM(Data6[[#This Row],[Rate]:[Other]])),"")</f>
        <v>0</v>
      </c>
      <c r="P1454" s="7" t="str">
        <f>IF(Data6[[#This Row],[WO'#:]]="","Riley #","WO#")</f>
        <v>WO#</v>
      </c>
      <c r="Q1454" s="7">
        <f>IFERROR(WEEKNUM(Data6[[#This Row],[Date:]]),"")</f>
        <v>31</v>
      </c>
      <c r="R1454" s="6">
        <f t="shared" si="66"/>
        <v>45501</v>
      </c>
      <c r="S1454" s="6">
        <f>Data6[[#This Row],[Week Start]]+7</f>
        <v>45508</v>
      </c>
      <c r="T1454" s="7" t="str">
        <f t="shared" si="67"/>
        <v>7/28/2024 - 8/4/2024</v>
      </c>
      <c r="U1454" s="7" t="str">
        <f t="shared" si="68"/>
        <v>Time Card</v>
      </c>
      <c r="V1454" s="8" t="str">
        <f>RIGHT(TEXT(Data6[[#This Row],[Date:]],"mmddyyyy"),4)</f>
        <v>2024</v>
      </c>
      <c r="W1454" s="8" t="str">
        <f>MID(TEXT(Data6[[#This Row],[Date:]],"mmddyyyy"),3,2)</f>
        <v>31</v>
      </c>
      <c r="X1454" s="8" t="str">
        <f>LEFT(TEXT(Data6[[#This Row],[Date:]],"mmddyyyy"),2)</f>
        <v>07</v>
      </c>
      <c r="Y1454" s="6">
        <f>DATE(Data6[[#This Row],[Year]],Data6[[#This Row],[Month]],Data6[[#This Row],[Day]])</f>
        <v>45504</v>
      </c>
    </row>
    <row r="1455" spans="1:25">
      <c r="A1455" s="5">
        <v>45504.577386111108</v>
      </c>
      <c r="B1455" s="7" t="s">
        <v>31</v>
      </c>
      <c r="C1455" s="6" t="s">
        <v>1955</v>
      </c>
      <c r="D1455" s="7" t="s">
        <v>1957</v>
      </c>
      <c r="E1455" s="8">
        <v>3</v>
      </c>
      <c r="F1455" s="7">
        <v>7136490</v>
      </c>
      <c r="G1455" s="7" t="s">
        <v>68</v>
      </c>
      <c r="H1455" s="7" t="s">
        <v>756</v>
      </c>
      <c r="I1455" s="7" t="s">
        <v>44</v>
      </c>
      <c r="J1455" s="19" t="str">
        <f>IFERROR(INDEX('Employee Info'!$C$3:$E$200,MATCH(Data6[[#This Row],[Name:]],'Employee Info'!$B$3:$B$200,0),MATCH(Data6[[#This Row],[Hours Type:]],'Employee Info'!$C$2:$E$2,0)),"")</f>
        <v/>
      </c>
      <c r="K1455" s="19" t="str">
        <f>IFERROR(INDEX('Employee Info'!$C$3:$J$200,MATCH(Data6[[#This Row],[Name:]],'Employee Info'!$B$3:$B$200,0),MATCH(Data6[[#Headers],[Truck]],'Employee Info'!$C$2:$J$2,0)),"")</f>
        <v/>
      </c>
      <c r="L1455" s="19" t="str">
        <f>IFERROR(INDEX('Employee Info'!$C$3:$J$200,MATCH(Data6[[#This Row],[Name:]],'Employee Info'!$B$3:$B$200,0),MATCH(Data6[[#Headers],[Phone]],'Employee Info'!$C$2:$J$2,0)),"")</f>
        <v/>
      </c>
      <c r="M1455" s="19" t="str">
        <f>IFERROR(INDEX('Employee Info'!$C$3:$J$200,MATCH(Data6[[#This Row],[Name:]],'Employee Info'!$B$3:$B$200,0),MATCH(Data6[[#Headers],[Tech]],'Employee Info'!$C$2:$J$2,0)),"")</f>
        <v/>
      </c>
      <c r="N1455" s="19" t="str">
        <f>IFERROR(INDEX('Employee Info'!$C$3:$J$200,MATCH(Data6[[#This Row],[Name:]],'Employee Info'!$B$3:$B$200,0),MATCH(Data6[[#Headers],[Other]],'Employee Info'!$C$2:$J$2,0)),"")</f>
        <v/>
      </c>
      <c r="O1455" s="19">
        <f>IFERROR((Data6[[#This Row],[Hours:]]*SUM(Data6[[#This Row],[Rate]:[Other]])),"")</f>
        <v>0</v>
      </c>
      <c r="P1455" s="7" t="str">
        <f>IF(Data6[[#This Row],[WO'#:]]="","Riley #","WO#")</f>
        <v>WO#</v>
      </c>
      <c r="Q1455" s="7">
        <f>IFERROR(WEEKNUM(Data6[[#This Row],[Date:]]),"")</f>
        <v>31</v>
      </c>
      <c r="R1455" s="6">
        <f t="shared" si="66"/>
        <v>45501</v>
      </c>
      <c r="S1455" s="6">
        <f>Data6[[#This Row],[Week Start]]+7</f>
        <v>45508</v>
      </c>
      <c r="T1455" s="7" t="str">
        <f t="shared" si="67"/>
        <v>7/28/2024 - 8/4/2024</v>
      </c>
      <c r="U1455" s="7" t="str">
        <f t="shared" si="68"/>
        <v>Time Card</v>
      </c>
      <c r="V1455" s="8" t="str">
        <f>RIGHT(TEXT(Data6[[#This Row],[Date:]],"mmddyyyy"),4)</f>
        <v>2024</v>
      </c>
      <c r="W1455" s="8" t="str">
        <f>MID(TEXT(Data6[[#This Row],[Date:]],"mmddyyyy"),3,2)</f>
        <v>31</v>
      </c>
      <c r="X1455" s="8" t="str">
        <f>LEFT(TEXT(Data6[[#This Row],[Date:]],"mmddyyyy"),2)</f>
        <v>07</v>
      </c>
      <c r="Y1455" s="6">
        <f>DATE(Data6[[#This Row],[Year]],Data6[[#This Row],[Month]],Data6[[#This Row],[Day]])</f>
        <v>45504</v>
      </c>
    </row>
    <row r="1456" spans="1:25">
      <c r="A1456" s="5">
        <v>45504.577482638888</v>
      </c>
      <c r="B1456" s="7" t="s">
        <v>34</v>
      </c>
      <c r="C1456" s="6" t="s">
        <v>1955</v>
      </c>
      <c r="D1456" s="7" t="s">
        <v>1957</v>
      </c>
      <c r="E1456" s="8">
        <v>3</v>
      </c>
      <c r="F1456" s="7">
        <v>7136490</v>
      </c>
      <c r="G1456" s="7" t="s">
        <v>68</v>
      </c>
      <c r="H1456" s="7" t="s">
        <v>756</v>
      </c>
      <c r="I1456" s="7" t="s">
        <v>44</v>
      </c>
      <c r="J1456" s="19" t="str">
        <f>IFERROR(INDEX('Employee Info'!$C$3:$E$200,MATCH(Data6[[#This Row],[Name:]],'Employee Info'!$B$3:$B$200,0),MATCH(Data6[[#This Row],[Hours Type:]],'Employee Info'!$C$2:$E$2,0)),"")</f>
        <v/>
      </c>
      <c r="K1456" s="19" t="str">
        <f>IFERROR(INDEX('Employee Info'!$C$3:$J$200,MATCH(Data6[[#This Row],[Name:]],'Employee Info'!$B$3:$B$200,0),MATCH(Data6[[#Headers],[Truck]],'Employee Info'!$C$2:$J$2,0)),"")</f>
        <v/>
      </c>
      <c r="L1456" s="19" t="str">
        <f>IFERROR(INDEX('Employee Info'!$C$3:$J$200,MATCH(Data6[[#This Row],[Name:]],'Employee Info'!$B$3:$B$200,0),MATCH(Data6[[#Headers],[Phone]],'Employee Info'!$C$2:$J$2,0)),"")</f>
        <v/>
      </c>
      <c r="M1456" s="19" t="str">
        <f>IFERROR(INDEX('Employee Info'!$C$3:$J$200,MATCH(Data6[[#This Row],[Name:]],'Employee Info'!$B$3:$B$200,0),MATCH(Data6[[#Headers],[Tech]],'Employee Info'!$C$2:$J$2,0)),"")</f>
        <v/>
      </c>
      <c r="N1456" s="19" t="str">
        <f>IFERROR(INDEX('Employee Info'!$C$3:$J$200,MATCH(Data6[[#This Row],[Name:]],'Employee Info'!$B$3:$B$200,0),MATCH(Data6[[#Headers],[Other]],'Employee Info'!$C$2:$J$2,0)),"")</f>
        <v/>
      </c>
      <c r="O1456" s="19">
        <f>IFERROR((Data6[[#This Row],[Hours:]]*SUM(Data6[[#This Row],[Rate]:[Other]])),"")</f>
        <v>0</v>
      </c>
      <c r="P1456" s="7" t="str">
        <f>IF(Data6[[#This Row],[WO'#:]]="","Riley #","WO#")</f>
        <v>WO#</v>
      </c>
      <c r="Q1456" s="7">
        <f>IFERROR(WEEKNUM(Data6[[#This Row],[Date:]]),"")</f>
        <v>31</v>
      </c>
      <c r="R1456" s="6">
        <f t="shared" si="66"/>
        <v>45501</v>
      </c>
      <c r="S1456" s="6">
        <f>Data6[[#This Row],[Week Start]]+7</f>
        <v>45508</v>
      </c>
      <c r="T1456" s="7" t="str">
        <f t="shared" si="67"/>
        <v>7/28/2024 - 8/4/2024</v>
      </c>
      <c r="U1456" s="7" t="str">
        <f t="shared" si="68"/>
        <v>Time Card</v>
      </c>
      <c r="V1456" s="8" t="str">
        <f>RIGHT(TEXT(Data6[[#This Row],[Date:]],"mmddyyyy"),4)</f>
        <v>2024</v>
      </c>
      <c r="W1456" s="8" t="str">
        <f>MID(TEXT(Data6[[#This Row],[Date:]],"mmddyyyy"),3,2)</f>
        <v>31</v>
      </c>
      <c r="X1456" s="8" t="str">
        <f>LEFT(TEXT(Data6[[#This Row],[Date:]],"mmddyyyy"),2)</f>
        <v>07</v>
      </c>
      <c r="Y1456" s="6">
        <f>DATE(Data6[[#This Row],[Year]],Data6[[#This Row],[Month]],Data6[[#This Row],[Day]])</f>
        <v>45504</v>
      </c>
    </row>
    <row r="1457" spans="1:25">
      <c r="A1457" s="5">
        <v>45504.581419560185</v>
      </c>
      <c r="B1457" s="7" t="s">
        <v>23</v>
      </c>
      <c r="C1457" s="6" t="s">
        <v>1955</v>
      </c>
      <c r="D1457" s="7" t="s">
        <v>1881</v>
      </c>
      <c r="E1457" s="8">
        <v>5</v>
      </c>
      <c r="F1457" s="7" t="s">
        <v>68</v>
      </c>
      <c r="G1457" s="7" t="s">
        <v>68</v>
      </c>
      <c r="H1457" s="7" t="s">
        <v>649</v>
      </c>
      <c r="I1457" s="7" t="s">
        <v>44</v>
      </c>
      <c r="J1457" s="19" t="str">
        <f>IFERROR(INDEX('Employee Info'!$C$3:$E$200,MATCH(Data6[[#This Row],[Name:]],'Employee Info'!$B$3:$B$200,0),MATCH(Data6[[#This Row],[Hours Type:]],'Employee Info'!$C$2:$E$2,0)),"")</f>
        <v/>
      </c>
      <c r="K1457" s="19" t="str">
        <f>IFERROR(INDEX('Employee Info'!$C$3:$J$200,MATCH(Data6[[#This Row],[Name:]],'Employee Info'!$B$3:$B$200,0),MATCH(Data6[[#Headers],[Truck]],'Employee Info'!$C$2:$J$2,0)),"")</f>
        <v/>
      </c>
      <c r="L1457" s="19" t="str">
        <f>IFERROR(INDEX('Employee Info'!$C$3:$J$200,MATCH(Data6[[#This Row],[Name:]],'Employee Info'!$B$3:$B$200,0),MATCH(Data6[[#Headers],[Phone]],'Employee Info'!$C$2:$J$2,0)),"")</f>
        <v/>
      </c>
      <c r="M1457" s="19" t="str">
        <f>IFERROR(INDEX('Employee Info'!$C$3:$J$200,MATCH(Data6[[#This Row],[Name:]],'Employee Info'!$B$3:$B$200,0),MATCH(Data6[[#Headers],[Tech]],'Employee Info'!$C$2:$J$2,0)),"")</f>
        <v/>
      </c>
      <c r="N1457" s="19" t="str">
        <f>IFERROR(INDEX('Employee Info'!$C$3:$J$200,MATCH(Data6[[#This Row],[Name:]],'Employee Info'!$B$3:$B$200,0),MATCH(Data6[[#Headers],[Other]],'Employee Info'!$C$2:$J$2,0)),"")</f>
        <v/>
      </c>
      <c r="O1457" s="19">
        <f>IFERROR((Data6[[#This Row],[Hours:]]*SUM(Data6[[#This Row],[Rate]:[Other]])),"")</f>
        <v>0</v>
      </c>
      <c r="P1457" s="7" t="str">
        <f>IF(Data6[[#This Row],[WO'#:]]="","Riley #","WO#")</f>
        <v>Riley #</v>
      </c>
      <c r="Q1457" s="7">
        <f>IFERROR(WEEKNUM(Data6[[#This Row],[Date:]]),"")</f>
        <v>31</v>
      </c>
      <c r="R1457" s="6">
        <f t="shared" si="66"/>
        <v>45501</v>
      </c>
      <c r="S1457" s="6">
        <f>Data6[[#This Row],[Week Start]]+7</f>
        <v>45508</v>
      </c>
      <c r="T1457" s="7" t="str">
        <f t="shared" si="67"/>
        <v>7/28/2024 - 8/4/2024</v>
      </c>
      <c r="U1457" s="7" t="str">
        <f t="shared" si="68"/>
        <v>Time Card</v>
      </c>
      <c r="V1457" s="8" t="str">
        <f>RIGHT(TEXT(Data6[[#This Row],[Date:]],"mmddyyyy"),4)</f>
        <v>2024</v>
      </c>
      <c r="W1457" s="8" t="str">
        <f>MID(TEXT(Data6[[#This Row],[Date:]],"mmddyyyy"),3,2)</f>
        <v>31</v>
      </c>
      <c r="X1457" s="8" t="str">
        <f>LEFT(TEXT(Data6[[#This Row],[Date:]],"mmddyyyy"),2)</f>
        <v>07</v>
      </c>
      <c r="Y1457" s="6">
        <f>DATE(Data6[[#This Row],[Year]],Data6[[#This Row],[Month]],Data6[[#This Row],[Day]])</f>
        <v>45504</v>
      </c>
    </row>
    <row r="1458" spans="1:25">
      <c r="A1458" s="5">
        <v>45504.582633101854</v>
      </c>
      <c r="B1458" s="7" t="s">
        <v>23</v>
      </c>
      <c r="C1458" s="6" t="s">
        <v>1955</v>
      </c>
      <c r="D1458" s="7" t="s">
        <v>1962</v>
      </c>
      <c r="E1458" s="8">
        <v>3</v>
      </c>
      <c r="F1458" s="7" t="s">
        <v>68</v>
      </c>
      <c r="G1458" s="7" t="s">
        <v>68</v>
      </c>
      <c r="H1458" s="7" t="s">
        <v>912</v>
      </c>
      <c r="I1458" s="7" t="s">
        <v>44</v>
      </c>
      <c r="J1458" s="19" t="str">
        <f>IFERROR(INDEX('Employee Info'!$C$3:$E$200,MATCH(Data6[[#This Row],[Name:]],'Employee Info'!$B$3:$B$200,0),MATCH(Data6[[#This Row],[Hours Type:]],'Employee Info'!$C$2:$E$2,0)),"")</f>
        <v/>
      </c>
      <c r="K1458" s="19" t="str">
        <f>IFERROR(INDEX('Employee Info'!$C$3:$J$200,MATCH(Data6[[#This Row],[Name:]],'Employee Info'!$B$3:$B$200,0),MATCH(Data6[[#Headers],[Truck]],'Employee Info'!$C$2:$J$2,0)),"")</f>
        <v/>
      </c>
      <c r="L1458" s="19" t="str">
        <f>IFERROR(INDEX('Employee Info'!$C$3:$J$200,MATCH(Data6[[#This Row],[Name:]],'Employee Info'!$B$3:$B$200,0),MATCH(Data6[[#Headers],[Phone]],'Employee Info'!$C$2:$J$2,0)),"")</f>
        <v/>
      </c>
      <c r="M1458" s="19" t="str">
        <f>IFERROR(INDEX('Employee Info'!$C$3:$J$200,MATCH(Data6[[#This Row],[Name:]],'Employee Info'!$B$3:$B$200,0),MATCH(Data6[[#Headers],[Tech]],'Employee Info'!$C$2:$J$2,0)),"")</f>
        <v/>
      </c>
      <c r="N1458" s="19" t="str">
        <f>IFERROR(INDEX('Employee Info'!$C$3:$J$200,MATCH(Data6[[#This Row],[Name:]],'Employee Info'!$B$3:$B$200,0),MATCH(Data6[[#Headers],[Other]],'Employee Info'!$C$2:$J$2,0)),"")</f>
        <v/>
      </c>
      <c r="O1458" s="19">
        <f>IFERROR((Data6[[#This Row],[Hours:]]*SUM(Data6[[#This Row],[Rate]:[Other]])),"")</f>
        <v>0</v>
      </c>
      <c r="P1458" s="7" t="str">
        <f>IF(Data6[[#This Row],[WO'#:]]="","Riley #","WO#")</f>
        <v>Riley #</v>
      </c>
      <c r="Q1458" s="7">
        <f>IFERROR(WEEKNUM(Data6[[#This Row],[Date:]]),"")</f>
        <v>31</v>
      </c>
      <c r="R1458" s="6">
        <f t="shared" si="66"/>
        <v>45501</v>
      </c>
      <c r="S1458" s="6">
        <f>Data6[[#This Row],[Week Start]]+7</f>
        <v>45508</v>
      </c>
      <c r="T1458" s="7" t="str">
        <f t="shared" si="67"/>
        <v>7/28/2024 - 8/4/2024</v>
      </c>
      <c r="U1458" s="7" t="str">
        <f t="shared" si="68"/>
        <v>Time Card</v>
      </c>
      <c r="V1458" s="8" t="str">
        <f>RIGHT(TEXT(Data6[[#This Row],[Date:]],"mmddyyyy"),4)</f>
        <v>2024</v>
      </c>
      <c r="W1458" s="8" t="str">
        <f>MID(TEXT(Data6[[#This Row],[Date:]],"mmddyyyy"),3,2)</f>
        <v>31</v>
      </c>
      <c r="X1458" s="8" t="str">
        <f>LEFT(TEXT(Data6[[#This Row],[Date:]],"mmddyyyy"),2)</f>
        <v>07</v>
      </c>
      <c r="Y1458" s="6">
        <f>DATE(Data6[[#This Row],[Year]],Data6[[#This Row],[Month]],Data6[[#This Row],[Day]])</f>
        <v>45504</v>
      </c>
    </row>
    <row r="1459" spans="1:25">
      <c r="A1459" s="5">
        <v>45504.579144675925</v>
      </c>
      <c r="B1459" s="7" t="s">
        <v>31</v>
      </c>
      <c r="C1459" s="6" t="s">
        <v>1955</v>
      </c>
      <c r="D1459" s="7" t="s">
        <v>1959</v>
      </c>
      <c r="E1459" s="8">
        <v>2</v>
      </c>
      <c r="F1459" s="7" t="s">
        <v>68</v>
      </c>
      <c r="G1459" s="7" t="s">
        <v>68</v>
      </c>
      <c r="H1459" s="7" t="s">
        <v>1960</v>
      </c>
      <c r="I1459" s="7" t="s">
        <v>44</v>
      </c>
      <c r="J1459" s="19" t="str">
        <f>IFERROR(INDEX('Employee Info'!$C$3:$E$200,MATCH(Data6[[#This Row],[Name:]],'Employee Info'!$B$3:$B$200,0),MATCH(Data6[[#This Row],[Hours Type:]],'Employee Info'!$C$2:$E$2,0)),"")</f>
        <v/>
      </c>
      <c r="K1459" s="19" t="str">
        <f>IFERROR(INDEX('Employee Info'!$C$3:$J$200,MATCH(Data6[[#This Row],[Name:]],'Employee Info'!$B$3:$B$200,0),MATCH(Data6[[#Headers],[Truck]],'Employee Info'!$C$2:$J$2,0)),"")</f>
        <v/>
      </c>
      <c r="L1459" s="19" t="str">
        <f>IFERROR(INDEX('Employee Info'!$C$3:$J$200,MATCH(Data6[[#This Row],[Name:]],'Employee Info'!$B$3:$B$200,0),MATCH(Data6[[#Headers],[Phone]],'Employee Info'!$C$2:$J$2,0)),"")</f>
        <v/>
      </c>
      <c r="M1459" s="19" t="str">
        <f>IFERROR(INDEX('Employee Info'!$C$3:$J$200,MATCH(Data6[[#This Row],[Name:]],'Employee Info'!$B$3:$B$200,0),MATCH(Data6[[#Headers],[Tech]],'Employee Info'!$C$2:$J$2,0)),"")</f>
        <v/>
      </c>
      <c r="N1459" s="19" t="str">
        <f>IFERROR(INDEX('Employee Info'!$C$3:$J$200,MATCH(Data6[[#This Row],[Name:]],'Employee Info'!$B$3:$B$200,0),MATCH(Data6[[#Headers],[Other]],'Employee Info'!$C$2:$J$2,0)),"")</f>
        <v/>
      </c>
      <c r="O1459" s="19">
        <f>IFERROR((Data6[[#This Row],[Hours:]]*SUM(Data6[[#This Row],[Rate]:[Other]])),"")</f>
        <v>0</v>
      </c>
      <c r="P1459" s="7" t="str">
        <f>IF(Data6[[#This Row],[WO'#:]]="","Riley #","WO#")</f>
        <v>Riley #</v>
      </c>
      <c r="Q1459" s="7">
        <f>IFERROR(WEEKNUM(Data6[[#This Row],[Date:]]),"")</f>
        <v>31</v>
      </c>
      <c r="R1459" s="6">
        <f t="shared" si="66"/>
        <v>45501</v>
      </c>
      <c r="S1459" s="6">
        <f>Data6[[#This Row],[Week Start]]+7</f>
        <v>45508</v>
      </c>
      <c r="T1459" s="7" t="str">
        <f t="shared" si="67"/>
        <v>7/28/2024 - 8/4/2024</v>
      </c>
      <c r="U1459" s="7" t="str">
        <f t="shared" si="68"/>
        <v>Time Card</v>
      </c>
      <c r="V1459" s="8" t="str">
        <f>RIGHT(TEXT(Data6[[#This Row],[Date:]],"mmddyyyy"),4)</f>
        <v>2024</v>
      </c>
      <c r="W1459" s="8" t="str">
        <f>MID(TEXT(Data6[[#This Row],[Date:]],"mmddyyyy"),3,2)</f>
        <v>31</v>
      </c>
      <c r="X1459" s="8" t="str">
        <f>LEFT(TEXT(Data6[[#This Row],[Date:]],"mmddyyyy"),2)</f>
        <v>07</v>
      </c>
      <c r="Y1459" s="6">
        <f>DATE(Data6[[#This Row],[Year]],Data6[[#This Row],[Month]],Data6[[#This Row],[Day]])</f>
        <v>45504</v>
      </c>
    </row>
    <row r="1460" spans="1:25">
      <c r="A1460" s="5">
        <v>45507.371799189816</v>
      </c>
      <c r="B1460" s="7" t="s">
        <v>66</v>
      </c>
      <c r="C1460" s="6" t="s">
        <v>1965</v>
      </c>
      <c r="D1460" s="7" t="s">
        <v>2001</v>
      </c>
      <c r="E1460" s="8">
        <v>1</v>
      </c>
      <c r="F1460" s="7">
        <v>20028</v>
      </c>
      <c r="G1460" s="7" t="s">
        <v>68</v>
      </c>
      <c r="H1460" s="7" t="s">
        <v>756</v>
      </c>
      <c r="I1460" s="7" t="s">
        <v>45</v>
      </c>
      <c r="J1460" s="19" t="str">
        <f>IFERROR(INDEX('Employee Info'!$C$3:$E$200,MATCH(Data6[[#This Row],[Name:]],'Employee Info'!$B$3:$B$200,0),MATCH(Data6[[#This Row],[Hours Type:]],'Employee Info'!$C$2:$E$2,0)),"")</f>
        <v/>
      </c>
      <c r="K1460" s="19" t="str">
        <f>IFERROR(INDEX('Employee Info'!$C$3:$J$200,MATCH(Data6[[#This Row],[Name:]],'Employee Info'!$B$3:$B$200,0),MATCH(Data6[[#Headers],[Truck]],'Employee Info'!$C$2:$J$2,0)),"")</f>
        <v/>
      </c>
      <c r="L1460" s="19" t="str">
        <f>IFERROR(INDEX('Employee Info'!$C$3:$J$200,MATCH(Data6[[#This Row],[Name:]],'Employee Info'!$B$3:$B$200,0),MATCH(Data6[[#Headers],[Phone]],'Employee Info'!$C$2:$J$2,0)),"")</f>
        <v/>
      </c>
      <c r="M1460" s="19" t="str">
        <f>IFERROR(INDEX('Employee Info'!$C$3:$J$200,MATCH(Data6[[#This Row],[Name:]],'Employee Info'!$B$3:$B$200,0),MATCH(Data6[[#Headers],[Tech]],'Employee Info'!$C$2:$J$2,0)),"")</f>
        <v/>
      </c>
      <c r="N1460" s="19" t="str">
        <f>IFERROR(INDEX('Employee Info'!$C$3:$J$200,MATCH(Data6[[#This Row],[Name:]],'Employee Info'!$B$3:$B$200,0),MATCH(Data6[[#Headers],[Other]],'Employee Info'!$C$2:$J$2,0)),"")</f>
        <v/>
      </c>
      <c r="O1460" s="19">
        <f>IFERROR((Data6[[#This Row],[Hours:]]*SUM(Data6[[#This Row],[Rate]:[Other]])),"")</f>
        <v>0</v>
      </c>
      <c r="P1460" s="7" t="str">
        <f>IF(Data6[[#This Row],[WO'#:]]="","Riley #","WO#")</f>
        <v>WO#</v>
      </c>
      <c r="Q1460" s="7">
        <f>IFERROR(WEEKNUM(Data6[[#This Row],[Date:]]),"")</f>
        <v>31</v>
      </c>
      <c r="R1460" s="6">
        <f t="shared" si="66"/>
        <v>45501</v>
      </c>
      <c r="S1460" s="6">
        <f>Data6[[#This Row],[Week Start]]+7</f>
        <v>45508</v>
      </c>
      <c r="T1460" s="7" t="str">
        <f t="shared" si="67"/>
        <v>7/28/2024 - 8/4/2024</v>
      </c>
      <c r="U1460" s="7" t="str">
        <f t="shared" si="68"/>
        <v>Time Card</v>
      </c>
      <c r="V1460" s="8" t="str">
        <f>RIGHT(TEXT(Data6[[#This Row],[Date:]],"mmddyyyy"),4)</f>
        <v>2024</v>
      </c>
      <c r="W1460" s="8" t="str">
        <f>MID(TEXT(Data6[[#This Row],[Date:]],"mmddyyyy"),3,2)</f>
        <v>01</v>
      </c>
      <c r="X1460" s="8" t="str">
        <f>LEFT(TEXT(Data6[[#This Row],[Date:]],"mmddyyyy"),2)</f>
        <v>08</v>
      </c>
      <c r="Y1460" s="6">
        <f>DATE(Data6[[#This Row],[Year]],Data6[[#This Row],[Month]],Data6[[#This Row],[Day]])</f>
        <v>45505</v>
      </c>
    </row>
    <row r="1461" spans="1:25">
      <c r="A1461" s="5">
        <v>45507.373532638892</v>
      </c>
      <c r="B1461" s="7" t="s">
        <v>76</v>
      </c>
      <c r="C1461" s="6" t="s">
        <v>1965</v>
      </c>
      <c r="D1461" s="7" t="s">
        <v>896</v>
      </c>
      <c r="E1461" s="8">
        <v>2</v>
      </c>
      <c r="F1461" s="7">
        <v>20028</v>
      </c>
      <c r="G1461" s="7" t="s">
        <v>68</v>
      </c>
      <c r="H1461" s="7" t="s">
        <v>756</v>
      </c>
      <c r="I1461" s="7" t="s">
        <v>44</v>
      </c>
      <c r="J1461" s="19" t="str">
        <f>IFERROR(INDEX('Employee Info'!$C$3:$E$200,MATCH(Data6[[#This Row],[Name:]],'Employee Info'!$B$3:$B$200,0),MATCH(Data6[[#This Row],[Hours Type:]],'Employee Info'!$C$2:$E$2,0)),"")</f>
        <v/>
      </c>
      <c r="K1461" s="19" t="str">
        <f>IFERROR(INDEX('Employee Info'!$C$3:$J$200,MATCH(Data6[[#This Row],[Name:]],'Employee Info'!$B$3:$B$200,0),MATCH(Data6[[#Headers],[Truck]],'Employee Info'!$C$2:$J$2,0)),"")</f>
        <v/>
      </c>
      <c r="L1461" s="19" t="str">
        <f>IFERROR(INDEX('Employee Info'!$C$3:$J$200,MATCH(Data6[[#This Row],[Name:]],'Employee Info'!$B$3:$B$200,0),MATCH(Data6[[#Headers],[Phone]],'Employee Info'!$C$2:$J$2,0)),"")</f>
        <v/>
      </c>
      <c r="M1461" s="19" t="str">
        <f>IFERROR(INDEX('Employee Info'!$C$3:$J$200,MATCH(Data6[[#This Row],[Name:]],'Employee Info'!$B$3:$B$200,0),MATCH(Data6[[#Headers],[Tech]],'Employee Info'!$C$2:$J$2,0)),"")</f>
        <v/>
      </c>
      <c r="N1461" s="19" t="str">
        <f>IFERROR(INDEX('Employee Info'!$C$3:$J$200,MATCH(Data6[[#This Row],[Name:]],'Employee Info'!$B$3:$B$200,0),MATCH(Data6[[#Headers],[Other]],'Employee Info'!$C$2:$J$2,0)),"")</f>
        <v/>
      </c>
      <c r="O1461" s="19">
        <f>IFERROR((Data6[[#This Row],[Hours:]]*SUM(Data6[[#This Row],[Rate]:[Other]])),"")</f>
        <v>0</v>
      </c>
      <c r="P1461" s="7" t="str">
        <f>IF(Data6[[#This Row],[WO'#:]]="","Riley #","WO#")</f>
        <v>WO#</v>
      </c>
      <c r="Q1461" s="7">
        <f>IFERROR(WEEKNUM(Data6[[#This Row],[Date:]]),"")</f>
        <v>31</v>
      </c>
      <c r="R1461" s="6">
        <f t="shared" si="66"/>
        <v>45501</v>
      </c>
      <c r="S1461" s="6">
        <f>Data6[[#This Row],[Week Start]]+7</f>
        <v>45508</v>
      </c>
      <c r="T1461" s="7" t="str">
        <f t="shared" si="67"/>
        <v>7/28/2024 - 8/4/2024</v>
      </c>
      <c r="U1461" s="7" t="str">
        <f t="shared" si="68"/>
        <v>Time Card</v>
      </c>
      <c r="V1461" s="8" t="str">
        <f>RIGHT(TEXT(Data6[[#This Row],[Date:]],"mmddyyyy"),4)</f>
        <v>2024</v>
      </c>
      <c r="W1461" s="8" t="str">
        <f>MID(TEXT(Data6[[#This Row],[Date:]],"mmddyyyy"),3,2)</f>
        <v>01</v>
      </c>
      <c r="X1461" s="8" t="str">
        <f>LEFT(TEXT(Data6[[#This Row],[Date:]],"mmddyyyy"),2)</f>
        <v>08</v>
      </c>
      <c r="Y1461" s="6">
        <f>DATE(Data6[[#This Row],[Year]],Data6[[#This Row],[Month]],Data6[[#This Row],[Day]])</f>
        <v>45505</v>
      </c>
    </row>
    <row r="1462" spans="1:25">
      <c r="A1462" s="5">
        <v>45506.259824537039</v>
      </c>
      <c r="B1462" s="7" t="s">
        <v>23</v>
      </c>
      <c r="C1462" s="6" t="s">
        <v>1965</v>
      </c>
      <c r="D1462" s="7" t="s">
        <v>1974</v>
      </c>
      <c r="E1462" s="8">
        <v>7</v>
      </c>
      <c r="F1462" s="7">
        <v>710743</v>
      </c>
      <c r="G1462" s="7" t="s">
        <v>68</v>
      </c>
      <c r="H1462" s="7" t="s">
        <v>756</v>
      </c>
      <c r="I1462" s="7" t="s">
        <v>44</v>
      </c>
      <c r="J1462" s="19" t="str">
        <f>IFERROR(INDEX('Employee Info'!$C$3:$E$200,MATCH(Data6[[#This Row],[Name:]],'Employee Info'!$B$3:$B$200,0),MATCH(Data6[[#This Row],[Hours Type:]],'Employee Info'!$C$2:$E$2,0)),"")</f>
        <v/>
      </c>
      <c r="K1462" s="19" t="str">
        <f>IFERROR(INDEX('Employee Info'!$C$3:$J$200,MATCH(Data6[[#This Row],[Name:]],'Employee Info'!$B$3:$B$200,0),MATCH(Data6[[#Headers],[Truck]],'Employee Info'!$C$2:$J$2,0)),"")</f>
        <v/>
      </c>
      <c r="L1462" s="19" t="str">
        <f>IFERROR(INDEX('Employee Info'!$C$3:$J$200,MATCH(Data6[[#This Row],[Name:]],'Employee Info'!$B$3:$B$200,0),MATCH(Data6[[#Headers],[Phone]],'Employee Info'!$C$2:$J$2,0)),"")</f>
        <v/>
      </c>
      <c r="M1462" s="19" t="str">
        <f>IFERROR(INDEX('Employee Info'!$C$3:$J$200,MATCH(Data6[[#This Row],[Name:]],'Employee Info'!$B$3:$B$200,0),MATCH(Data6[[#Headers],[Tech]],'Employee Info'!$C$2:$J$2,0)),"")</f>
        <v/>
      </c>
      <c r="N1462" s="19" t="str">
        <f>IFERROR(INDEX('Employee Info'!$C$3:$J$200,MATCH(Data6[[#This Row],[Name:]],'Employee Info'!$B$3:$B$200,0),MATCH(Data6[[#Headers],[Other]],'Employee Info'!$C$2:$J$2,0)),"")</f>
        <v/>
      </c>
      <c r="O1462" s="19">
        <f>IFERROR((Data6[[#This Row],[Hours:]]*SUM(Data6[[#This Row],[Rate]:[Other]])),"")</f>
        <v>0</v>
      </c>
      <c r="P1462" s="7" t="str">
        <f>IF(Data6[[#This Row],[WO'#:]]="","Riley #","WO#")</f>
        <v>WO#</v>
      </c>
      <c r="Q1462" s="7">
        <f>IFERROR(WEEKNUM(Data6[[#This Row],[Date:]]),"")</f>
        <v>31</v>
      </c>
      <c r="R1462" s="6">
        <f t="shared" si="66"/>
        <v>45501</v>
      </c>
      <c r="S1462" s="6">
        <f>Data6[[#This Row],[Week Start]]+7</f>
        <v>45508</v>
      </c>
      <c r="T1462" s="7" t="str">
        <f t="shared" si="67"/>
        <v>7/28/2024 - 8/4/2024</v>
      </c>
      <c r="U1462" s="7" t="str">
        <f t="shared" si="68"/>
        <v>Time Card</v>
      </c>
      <c r="V1462" s="8" t="str">
        <f>RIGHT(TEXT(Data6[[#This Row],[Date:]],"mmddyyyy"),4)</f>
        <v>2024</v>
      </c>
      <c r="W1462" s="8" t="str">
        <f>MID(TEXT(Data6[[#This Row],[Date:]],"mmddyyyy"),3,2)</f>
        <v>01</v>
      </c>
      <c r="X1462" s="8" t="str">
        <f>LEFT(TEXT(Data6[[#This Row],[Date:]],"mmddyyyy"),2)</f>
        <v>08</v>
      </c>
      <c r="Y1462" s="6">
        <f>DATE(Data6[[#This Row],[Year]],Data6[[#This Row],[Month]],Data6[[#This Row],[Day]])</f>
        <v>45505</v>
      </c>
    </row>
    <row r="1463" spans="1:25">
      <c r="A1463" s="5">
        <v>45507.35568310185</v>
      </c>
      <c r="B1463" s="7" t="s">
        <v>66</v>
      </c>
      <c r="C1463" s="6" t="s">
        <v>1965</v>
      </c>
      <c r="D1463" s="7" t="s">
        <v>1987</v>
      </c>
      <c r="E1463" s="8">
        <v>4</v>
      </c>
      <c r="F1463" s="7">
        <v>6984733</v>
      </c>
      <c r="G1463" s="7" t="s">
        <v>68</v>
      </c>
      <c r="H1463" s="7" t="s">
        <v>756</v>
      </c>
      <c r="I1463" s="7" t="s">
        <v>44</v>
      </c>
      <c r="J1463" s="19" t="str">
        <f>IFERROR(INDEX('Employee Info'!$C$3:$E$200,MATCH(Data6[[#This Row],[Name:]],'Employee Info'!$B$3:$B$200,0),MATCH(Data6[[#This Row],[Hours Type:]],'Employee Info'!$C$2:$E$2,0)),"")</f>
        <v/>
      </c>
      <c r="K1463" s="19" t="str">
        <f>IFERROR(INDEX('Employee Info'!$C$3:$J$200,MATCH(Data6[[#This Row],[Name:]],'Employee Info'!$B$3:$B$200,0),MATCH(Data6[[#Headers],[Truck]],'Employee Info'!$C$2:$J$2,0)),"")</f>
        <v/>
      </c>
      <c r="L1463" s="19" t="str">
        <f>IFERROR(INDEX('Employee Info'!$C$3:$J$200,MATCH(Data6[[#This Row],[Name:]],'Employee Info'!$B$3:$B$200,0),MATCH(Data6[[#Headers],[Phone]],'Employee Info'!$C$2:$J$2,0)),"")</f>
        <v/>
      </c>
      <c r="M1463" s="19" t="str">
        <f>IFERROR(INDEX('Employee Info'!$C$3:$J$200,MATCH(Data6[[#This Row],[Name:]],'Employee Info'!$B$3:$B$200,0),MATCH(Data6[[#Headers],[Tech]],'Employee Info'!$C$2:$J$2,0)),"")</f>
        <v/>
      </c>
      <c r="N1463" s="19" t="str">
        <f>IFERROR(INDEX('Employee Info'!$C$3:$J$200,MATCH(Data6[[#This Row],[Name:]],'Employee Info'!$B$3:$B$200,0),MATCH(Data6[[#Headers],[Other]],'Employee Info'!$C$2:$J$2,0)),"")</f>
        <v/>
      </c>
      <c r="O1463" s="19">
        <f>IFERROR((Data6[[#This Row],[Hours:]]*SUM(Data6[[#This Row],[Rate]:[Other]])),"")</f>
        <v>0</v>
      </c>
      <c r="P1463" s="7" t="str">
        <f>IF(Data6[[#This Row],[WO'#:]]="","Riley #","WO#")</f>
        <v>WO#</v>
      </c>
      <c r="Q1463" s="7">
        <f>IFERROR(WEEKNUM(Data6[[#This Row],[Date:]]),"")</f>
        <v>31</v>
      </c>
      <c r="R1463" s="6">
        <f t="shared" si="66"/>
        <v>45501</v>
      </c>
      <c r="S1463" s="6">
        <f>Data6[[#This Row],[Week Start]]+7</f>
        <v>45508</v>
      </c>
      <c r="T1463" s="7" t="str">
        <f t="shared" si="67"/>
        <v>7/28/2024 - 8/4/2024</v>
      </c>
      <c r="U1463" s="7" t="str">
        <f t="shared" si="68"/>
        <v>Time Card</v>
      </c>
      <c r="V1463" s="8" t="str">
        <f>RIGHT(TEXT(Data6[[#This Row],[Date:]],"mmddyyyy"),4)</f>
        <v>2024</v>
      </c>
      <c r="W1463" s="8" t="str">
        <f>MID(TEXT(Data6[[#This Row],[Date:]],"mmddyyyy"),3,2)</f>
        <v>01</v>
      </c>
      <c r="X1463" s="8" t="str">
        <f>LEFT(TEXT(Data6[[#This Row],[Date:]],"mmddyyyy"),2)</f>
        <v>08</v>
      </c>
      <c r="Y1463" s="6">
        <f>DATE(Data6[[#This Row],[Year]],Data6[[#This Row],[Month]],Data6[[#This Row],[Day]])</f>
        <v>45505</v>
      </c>
    </row>
    <row r="1464" spans="1:25">
      <c r="A1464" s="5">
        <v>45507.360315625003</v>
      </c>
      <c r="B1464" s="7" t="s">
        <v>66</v>
      </c>
      <c r="C1464" s="6" t="s">
        <v>1965</v>
      </c>
      <c r="D1464" s="7" t="s">
        <v>122</v>
      </c>
      <c r="E1464" s="8">
        <v>1</v>
      </c>
      <c r="F1464" s="7">
        <v>6984733</v>
      </c>
      <c r="G1464" s="7" t="s">
        <v>68</v>
      </c>
      <c r="H1464" s="7" t="s">
        <v>756</v>
      </c>
      <c r="I1464" s="7" t="s">
        <v>44</v>
      </c>
      <c r="J1464" s="19" t="str">
        <f>IFERROR(INDEX('Employee Info'!$C$3:$E$200,MATCH(Data6[[#This Row],[Name:]],'Employee Info'!$B$3:$B$200,0),MATCH(Data6[[#This Row],[Hours Type:]],'Employee Info'!$C$2:$E$2,0)),"")</f>
        <v/>
      </c>
      <c r="K1464" s="19" t="str">
        <f>IFERROR(INDEX('Employee Info'!$C$3:$J$200,MATCH(Data6[[#This Row],[Name:]],'Employee Info'!$B$3:$B$200,0),MATCH(Data6[[#Headers],[Truck]],'Employee Info'!$C$2:$J$2,0)),"")</f>
        <v/>
      </c>
      <c r="L1464" s="19" t="str">
        <f>IFERROR(INDEX('Employee Info'!$C$3:$J$200,MATCH(Data6[[#This Row],[Name:]],'Employee Info'!$B$3:$B$200,0),MATCH(Data6[[#Headers],[Phone]],'Employee Info'!$C$2:$J$2,0)),"")</f>
        <v/>
      </c>
      <c r="M1464" s="19" t="str">
        <f>IFERROR(INDEX('Employee Info'!$C$3:$J$200,MATCH(Data6[[#This Row],[Name:]],'Employee Info'!$B$3:$B$200,0),MATCH(Data6[[#Headers],[Tech]],'Employee Info'!$C$2:$J$2,0)),"")</f>
        <v/>
      </c>
      <c r="N1464" s="19" t="str">
        <f>IFERROR(INDEX('Employee Info'!$C$3:$J$200,MATCH(Data6[[#This Row],[Name:]],'Employee Info'!$B$3:$B$200,0),MATCH(Data6[[#Headers],[Other]],'Employee Info'!$C$2:$J$2,0)),"")</f>
        <v/>
      </c>
      <c r="O1464" s="19">
        <f>IFERROR((Data6[[#This Row],[Hours:]]*SUM(Data6[[#This Row],[Rate]:[Other]])),"")</f>
        <v>0</v>
      </c>
      <c r="P1464" s="7" t="str">
        <f>IF(Data6[[#This Row],[WO'#:]]="","Riley #","WO#")</f>
        <v>WO#</v>
      </c>
      <c r="Q1464" s="7">
        <f>IFERROR(WEEKNUM(Data6[[#This Row],[Date:]]),"")</f>
        <v>31</v>
      </c>
      <c r="R1464" s="6">
        <f t="shared" si="66"/>
        <v>45501</v>
      </c>
      <c r="S1464" s="6">
        <f>Data6[[#This Row],[Week Start]]+7</f>
        <v>45508</v>
      </c>
      <c r="T1464" s="7" t="str">
        <f t="shared" si="67"/>
        <v>7/28/2024 - 8/4/2024</v>
      </c>
      <c r="U1464" s="7" t="str">
        <f t="shared" si="68"/>
        <v>Time Card</v>
      </c>
      <c r="V1464" s="8" t="str">
        <f>RIGHT(TEXT(Data6[[#This Row],[Date:]],"mmddyyyy"),4)</f>
        <v>2024</v>
      </c>
      <c r="W1464" s="8" t="str">
        <f>MID(TEXT(Data6[[#This Row],[Date:]],"mmddyyyy"),3,2)</f>
        <v>01</v>
      </c>
      <c r="X1464" s="8" t="str">
        <f>LEFT(TEXT(Data6[[#This Row],[Date:]],"mmddyyyy"),2)</f>
        <v>08</v>
      </c>
      <c r="Y1464" s="6">
        <f>DATE(Data6[[#This Row],[Year]],Data6[[#This Row],[Month]],Data6[[#This Row],[Day]])</f>
        <v>45505</v>
      </c>
    </row>
    <row r="1465" spans="1:25">
      <c r="A1465" s="5">
        <v>45517.492084606478</v>
      </c>
      <c r="B1465" s="7" t="s">
        <v>76</v>
      </c>
      <c r="C1465" s="6" t="s">
        <v>1965</v>
      </c>
      <c r="D1465" s="7" t="s">
        <v>156</v>
      </c>
      <c r="E1465" s="8">
        <v>2</v>
      </c>
      <c r="F1465" s="7">
        <v>6984733</v>
      </c>
      <c r="G1465" s="7" t="s">
        <v>68</v>
      </c>
      <c r="H1465" s="7" t="s">
        <v>756</v>
      </c>
      <c r="I1465" s="7" t="s">
        <v>44</v>
      </c>
      <c r="J1465" s="19" t="str">
        <f>IFERROR(INDEX('Employee Info'!$C$3:$E$200,MATCH(Data6[[#This Row],[Name:]],'Employee Info'!$B$3:$B$200,0),MATCH(Data6[[#This Row],[Hours Type:]],'Employee Info'!$C$2:$E$2,0)),"")</f>
        <v/>
      </c>
      <c r="K1465" s="19" t="str">
        <f>IFERROR(INDEX('Employee Info'!$C$3:$J$200,MATCH(Data6[[#This Row],[Name:]],'Employee Info'!$B$3:$B$200,0),MATCH(Data6[[#Headers],[Truck]],'Employee Info'!$C$2:$J$2,0)),"")</f>
        <v/>
      </c>
      <c r="L1465" s="19" t="str">
        <f>IFERROR(INDEX('Employee Info'!$C$3:$J$200,MATCH(Data6[[#This Row],[Name:]],'Employee Info'!$B$3:$B$200,0),MATCH(Data6[[#Headers],[Phone]],'Employee Info'!$C$2:$J$2,0)),"")</f>
        <v/>
      </c>
      <c r="M1465" s="19" t="str">
        <f>IFERROR(INDEX('Employee Info'!$C$3:$J$200,MATCH(Data6[[#This Row],[Name:]],'Employee Info'!$B$3:$B$200,0),MATCH(Data6[[#Headers],[Tech]],'Employee Info'!$C$2:$J$2,0)),"")</f>
        <v/>
      </c>
      <c r="N1465" s="19" t="str">
        <f>IFERROR(INDEX('Employee Info'!$C$3:$J$200,MATCH(Data6[[#This Row],[Name:]],'Employee Info'!$B$3:$B$200,0),MATCH(Data6[[#Headers],[Other]],'Employee Info'!$C$2:$J$2,0)),"")</f>
        <v/>
      </c>
      <c r="O1465" s="19">
        <f>IFERROR((Data6[[#This Row],[Hours:]]*SUM(Data6[[#This Row],[Rate]:[Other]])),"")</f>
        <v>0</v>
      </c>
      <c r="P1465" s="7" t="str">
        <f>IF(Data6[[#This Row],[WO'#:]]="","Riley #","WO#")</f>
        <v>WO#</v>
      </c>
      <c r="Q1465" s="7">
        <f>IFERROR(WEEKNUM(Data6[[#This Row],[Date:]]),"")</f>
        <v>31</v>
      </c>
      <c r="R1465" s="6">
        <f t="shared" si="66"/>
        <v>45501</v>
      </c>
      <c r="S1465" s="6">
        <f>Data6[[#This Row],[Week Start]]+7</f>
        <v>45508</v>
      </c>
      <c r="T1465" s="7" t="str">
        <f t="shared" si="67"/>
        <v>7/28/2024 - 8/4/2024</v>
      </c>
      <c r="U1465" s="7" t="str">
        <f t="shared" si="68"/>
        <v>Time Card</v>
      </c>
      <c r="V1465" s="8" t="str">
        <f>RIGHT(TEXT(Data6[[#This Row],[Date:]],"mmddyyyy"),4)</f>
        <v>2024</v>
      </c>
      <c r="W1465" s="8" t="str">
        <f>MID(TEXT(Data6[[#This Row],[Date:]],"mmddyyyy"),3,2)</f>
        <v>01</v>
      </c>
      <c r="X1465" s="8" t="str">
        <f>LEFT(TEXT(Data6[[#This Row],[Date:]],"mmddyyyy"),2)</f>
        <v>08</v>
      </c>
      <c r="Y1465" s="6">
        <f>DATE(Data6[[#This Row],[Year]],Data6[[#This Row],[Month]],Data6[[#This Row],[Day]])</f>
        <v>45505</v>
      </c>
    </row>
    <row r="1466" spans="1:25">
      <c r="A1466" s="5">
        <v>45505.557945370369</v>
      </c>
      <c r="B1466" s="7" t="s">
        <v>35</v>
      </c>
      <c r="C1466" s="6" t="s">
        <v>1965</v>
      </c>
      <c r="D1466" s="7" t="s">
        <v>1967</v>
      </c>
      <c r="E1466" s="8">
        <v>2</v>
      </c>
      <c r="F1466" s="7">
        <v>7107423</v>
      </c>
      <c r="G1466" s="7" t="s">
        <v>68</v>
      </c>
      <c r="H1466" s="7" t="s">
        <v>756</v>
      </c>
      <c r="I1466" s="7" t="s">
        <v>44</v>
      </c>
      <c r="J1466" s="19" t="str">
        <f>IFERROR(INDEX('Employee Info'!$C$3:$E$200,MATCH(Data6[[#This Row],[Name:]],'Employee Info'!$B$3:$B$200,0),MATCH(Data6[[#This Row],[Hours Type:]],'Employee Info'!$C$2:$E$2,0)),"")</f>
        <v/>
      </c>
      <c r="K1466" s="19" t="str">
        <f>IFERROR(INDEX('Employee Info'!$C$3:$J$200,MATCH(Data6[[#This Row],[Name:]],'Employee Info'!$B$3:$B$200,0),MATCH(Data6[[#Headers],[Truck]],'Employee Info'!$C$2:$J$2,0)),"")</f>
        <v/>
      </c>
      <c r="L1466" s="19" t="str">
        <f>IFERROR(INDEX('Employee Info'!$C$3:$J$200,MATCH(Data6[[#This Row],[Name:]],'Employee Info'!$B$3:$B$200,0),MATCH(Data6[[#Headers],[Phone]],'Employee Info'!$C$2:$J$2,0)),"")</f>
        <v/>
      </c>
      <c r="M1466" s="19" t="str">
        <f>IFERROR(INDEX('Employee Info'!$C$3:$J$200,MATCH(Data6[[#This Row],[Name:]],'Employee Info'!$B$3:$B$200,0),MATCH(Data6[[#Headers],[Tech]],'Employee Info'!$C$2:$J$2,0)),"")</f>
        <v/>
      </c>
      <c r="N1466" s="19" t="str">
        <f>IFERROR(INDEX('Employee Info'!$C$3:$J$200,MATCH(Data6[[#This Row],[Name:]],'Employee Info'!$B$3:$B$200,0),MATCH(Data6[[#Headers],[Other]],'Employee Info'!$C$2:$J$2,0)),"")</f>
        <v/>
      </c>
      <c r="O1466" s="19">
        <f>IFERROR((Data6[[#This Row],[Hours:]]*SUM(Data6[[#This Row],[Rate]:[Other]])),"")</f>
        <v>0</v>
      </c>
      <c r="P1466" s="7" t="str">
        <f>IF(Data6[[#This Row],[WO'#:]]="","Riley #","WO#")</f>
        <v>WO#</v>
      </c>
      <c r="Q1466" s="7">
        <f>IFERROR(WEEKNUM(Data6[[#This Row],[Date:]]),"")</f>
        <v>31</v>
      </c>
      <c r="R1466" s="6">
        <f t="shared" si="66"/>
        <v>45501</v>
      </c>
      <c r="S1466" s="6">
        <f>Data6[[#This Row],[Week Start]]+7</f>
        <v>45508</v>
      </c>
      <c r="T1466" s="7" t="str">
        <f t="shared" si="67"/>
        <v>7/28/2024 - 8/4/2024</v>
      </c>
      <c r="U1466" s="7" t="str">
        <f t="shared" si="68"/>
        <v>Time Card</v>
      </c>
      <c r="V1466" s="8" t="str">
        <f>RIGHT(TEXT(Data6[[#This Row],[Date:]],"mmddyyyy"),4)</f>
        <v>2024</v>
      </c>
      <c r="W1466" s="8" t="str">
        <f>MID(TEXT(Data6[[#This Row],[Date:]],"mmddyyyy"),3,2)</f>
        <v>01</v>
      </c>
      <c r="X1466" s="8" t="str">
        <f>LEFT(TEXT(Data6[[#This Row],[Date:]],"mmddyyyy"),2)</f>
        <v>08</v>
      </c>
      <c r="Y1466" s="6">
        <f>DATE(Data6[[#This Row],[Year]],Data6[[#This Row],[Month]],Data6[[#This Row],[Day]])</f>
        <v>45505</v>
      </c>
    </row>
    <row r="1467" spans="1:25">
      <c r="A1467" s="5">
        <v>45507.36151574074</v>
      </c>
      <c r="B1467" s="7" t="s">
        <v>66</v>
      </c>
      <c r="C1467" s="6" t="s">
        <v>1965</v>
      </c>
      <c r="D1467" s="7" t="s">
        <v>1990</v>
      </c>
      <c r="E1467" s="8">
        <v>1</v>
      </c>
      <c r="F1467" s="7">
        <v>7107423</v>
      </c>
      <c r="G1467" s="7" t="s">
        <v>68</v>
      </c>
      <c r="H1467" s="7" t="s">
        <v>756</v>
      </c>
      <c r="I1467" s="7" t="s">
        <v>44</v>
      </c>
      <c r="J1467" s="19" t="str">
        <f>IFERROR(INDEX('Employee Info'!$C$3:$E$200,MATCH(Data6[[#This Row],[Name:]],'Employee Info'!$B$3:$B$200,0),MATCH(Data6[[#This Row],[Hours Type:]],'Employee Info'!$C$2:$E$2,0)),"")</f>
        <v/>
      </c>
      <c r="K1467" s="19" t="str">
        <f>IFERROR(INDEX('Employee Info'!$C$3:$J$200,MATCH(Data6[[#This Row],[Name:]],'Employee Info'!$B$3:$B$200,0),MATCH(Data6[[#Headers],[Truck]],'Employee Info'!$C$2:$J$2,0)),"")</f>
        <v/>
      </c>
      <c r="L1467" s="19" t="str">
        <f>IFERROR(INDEX('Employee Info'!$C$3:$J$200,MATCH(Data6[[#This Row],[Name:]],'Employee Info'!$B$3:$B$200,0),MATCH(Data6[[#Headers],[Phone]],'Employee Info'!$C$2:$J$2,0)),"")</f>
        <v/>
      </c>
      <c r="M1467" s="19" t="str">
        <f>IFERROR(INDEX('Employee Info'!$C$3:$J$200,MATCH(Data6[[#This Row],[Name:]],'Employee Info'!$B$3:$B$200,0),MATCH(Data6[[#Headers],[Tech]],'Employee Info'!$C$2:$J$2,0)),"")</f>
        <v/>
      </c>
      <c r="N1467" s="19" t="str">
        <f>IFERROR(INDEX('Employee Info'!$C$3:$J$200,MATCH(Data6[[#This Row],[Name:]],'Employee Info'!$B$3:$B$200,0),MATCH(Data6[[#Headers],[Other]],'Employee Info'!$C$2:$J$2,0)),"")</f>
        <v/>
      </c>
      <c r="O1467" s="19">
        <f>IFERROR((Data6[[#This Row],[Hours:]]*SUM(Data6[[#This Row],[Rate]:[Other]])),"")</f>
        <v>0</v>
      </c>
      <c r="P1467" s="7" t="str">
        <f>IF(Data6[[#This Row],[WO'#:]]="","Riley #","WO#")</f>
        <v>WO#</v>
      </c>
      <c r="Q1467" s="7">
        <f>IFERROR(WEEKNUM(Data6[[#This Row],[Date:]]),"")</f>
        <v>31</v>
      </c>
      <c r="R1467" s="6">
        <f t="shared" si="66"/>
        <v>45501</v>
      </c>
      <c r="S1467" s="6">
        <f>Data6[[#This Row],[Week Start]]+7</f>
        <v>45508</v>
      </c>
      <c r="T1467" s="7" t="str">
        <f t="shared" si="67"/>
        <v>7/28/2024 - 8/4/2024</v>
      </c>
      <c r="U1467" s="7" t="str">
        <f t="shared" si="68"/>
        <v>Time Card</v>
      </c>
      <c r="V1467" s="8" t="str">
        <f>RIGHT(TEXT(Data6[[#This Row],[Date:]],"mmddyyyy"),4)</f>
        <v>2024</v>
      </c>
      <c r="W1467" s="8" t="str">
        <f>MID(TEXT(Data6[[#This Row],[Date:]],"mmddyyyy"),3,2)</f>
        <v>01</v>
      </c>
      <c r="X1467" s="8" t="str">
        <f>LEFT(TEXT(Data6[[#This Row],[Date:]],"mmddyyyy"),2)</f>
        <v>08</v>
      </c>
      <c r="Y1467" s="6">
        <f>DATE(Data6[[#This Row],[Year]],Data6[[#This Row],[Month]],Data6[[#This Row],[Day]])</f>
        <v>45505</v>
      </c>
    </row>
    <row r="1468" spans="1:25">
      <c r="A1468" s="5">
        <v>45505.555683333332</v>
      </c>
      <c r="B1468" s="7" t="s">
        <v>35</v>
      </c>
      <c r="C1468" s="6" t="s">
        <v>1965</v>
      </c>
      <c r="D1468" s="7" t="s">
        <v>1964</v>
      </c>
      <c r="E1468" s="8">
        <v>3</v>
      </c>
      <c r="F1468" s="7">
        <v>7128669</v>
      </c>
      <c r="G1468" s="7" t="s">
        <v>68</v>
      </c>
      <c r="H1468" s="7" t="s">
        <v>756</v>
      </c>
      <c r="I1468" s="7" t="s">
        <v>45</v>
      </c>
      <c r="J1468" s="19" t="str">
        <f>IFERROR(INDEX('Employee Info'!$C$3:$E$200,MATCH(Data6[[#This Row],[Name:]],'Employee Info'!$B$3:$B$200,0),MATCH(Data6[[#This Row],[Hours Type:]],'Employee Info'!$C$2:$E$2,0)),"")</f>
        <v/>
      </c>
      <c r="K1468" s="19" t="str">
        <f>IFERROR(INDEX('Employee Info'!$C$3:$J$200,MATCH(Data6[[#This Row],[Name:]],'Employee Info'!$B$3:$B$200,0),MATCH(Data6[[#Headers],[Truck]],'Employee Info'!$C$2:$J$2,0)),"")</f>
        <v/>
      </c>
      <c r="L1468" s="19" t="str">
        <f>IFERROR(INDEX('Employee Info'!$C$3:$J$200,MATCH(Data6[[#This Row],[Name:]],'Employee Info'!$B$3:$B$200,0),MATCH(Data6[[#Headers],[Phone]],'Employee Info'!$C$2:$J$2,0)),"")</f>
        <v/>
      </c>
      <c r="M1468" s="19" t="str">
        <f>IFERROR(INDEX('Employee Info'!$C$3:$J$200,MATCH(Data6[[#This Row],[Name:]],'Employee Info'!$B$3:$B$200,0),MATCH(Data6[[#Headers],[Tech]],'Employee Info'!$C$2:$J$2,0)),"")</f>
        <v/>
      </c>
      <c r="N1468" s="19" t="str">
        <f>IFERROR(INDEX('Employee Info'!$C$3:$J$200,MATCH(Data6[[#This Row],[Name:]],'Employee Info'!$B$3:$B$200,0),MATCH(Data6[[#Headers],[Other]],'Employee Info'!$C$2:$J$2,0)),"")</f>
        <v/>
      </c>
      <c r="O1468" s="19">
        <f>IFERROR((Data6[[#This Row],[Hours:]]*SUM(Data6[[#This Row],[Rate]:[Other]])),"")</f>
        <v>0</v>
      </c>
      <c r="P1468" s="7" t="str">
        <f>IF(Data6[[#This Row],[WO'#:]]="","Riley #","WO#")</f>
        <v>WO#</v>
      </c>
      <c r="Q1468" s="7">
        <f>IFERROR(WEEKNUM(Data6[[#This Row],[Date:]]),"")</f>
        <v>31</v>
      </c>
      <c r="R1468" s="6">
        <f t="shared" si="66"/>
        <v>45501</v>
      </c>
      <c r="S1468" s="6">
        <f>Data6[[#This Row],[Week Start]]+7</f>
        <v>45508</v>
      </c>
      <c r="T1468" s="7" t="str">
        <f t="shared" si="67"/>
        <v>7/28/2024 - 8/4/2024</v>
      </c>
      <c r="U1468" s="7" t="str">
        <f t="shared" si="68"/>
        <v>Time Card</v>
      </c>
      <c r="V1468" s="8" t="str">
        <f>RIGHT(TEXT(Data6[[#This Row],[Date:]],"mmddyyyy"),4)</f>
        <v>2024</v>
      </c>
      <c r="W1468" s="8" t="str">
        <f>MID(TEXT(Data6[[#This Row],[Date:]],"mmddyyyy"),3,2)</f>
        <v>01</v>
      </c>
      <c r="X1468" s="8" t="str">
        <f>LEFT(TEXT(Data6[[#This Row],[Date:]],"mmddyyyy"),2)</f>
        <v>08</v>
      </c>
      <c r="Y1468" s="6">
        <f>DATE(Data6[[#This Row],[Year]],Data6[[#This Row],[Month]],Data6[[#This Row],[Day]])</f>
        <v>45505</v>
      </c>
    </row>
    <row r="1469" spans="1:25">
      <c r="A1469" s="5">
        <v>45507.370497569442</v>
      </c>
      <c r="B1469" s="7" t="s">
        <v>66</v>
      </c>
      <c r="C1469" s="6" t="s">
        <v>1965</v>
      </c>
      <c r="D1469" s="7" t="s">
        <v>1998</v>
      </c>
      <c r="E1469" s="8">
        <v>3</v>
      </c>
      <c r="F1469" s="7">
        <v>7128669</v>
      </c>
      <c r="G1469" s="7" t="s">
        <v>68</v>
      </c>
      <c r="H1469" s="7" t="s">
        <v>756</v>
      </c>
      <c r="I1469" s="7" t="s">
        <v>45</v>
      </c>
      <c r="J1469" s="19" t="str">
        <f>IFERROR(INDEX('Employee Info'!$C$3:$E$200,MATCH(Data6[[#This Row],[Name:]],'Employee Info'!$B$3:$B$200,0),MATCH(Data6[[#This Row],[Hours Type:]],'Employee Info'!$C$2:$E$2,0)),"")</f>
        <v/>
      </c>
      <c r="K1469" s="19" t="str">
        <f>IFERROR(INDEX('Employee Info'!$C$3:$J$200,MATCH(Data6[[#This Row],[Name:]],'Employee Info'!$B$3:$B$200,0),MATCH(Data6[[#Headers],[Truck]],'Employee Info'!$C$2:$J$2,0)),"")</f>
        <v/>
      </c>
      <c r="L1469" s="19" t="str">
        <f>IFERROR(INDEX('Employee Info'!$C$3:$J$200,MATCH(Data6[[#This Row],[Name:]],'Employee Info'!$B$3:$B$200,0),MATCH(Data6[[#Headers],[Phone]],'Employee Info'!$C$2:$J$2,0)),"")</f>
        <v/>
      </c>
      <c r="M1469" s="19" t="str">
        <f>IFERROR(INDEX('Employee Info'!$C$3:$J$200,MATCH(Data6[[#This Row],[Name:]],'Employee Info'!$B$3:$B$200,0),MATCH(Data6[[#Headers],[Tech]],'Employee Info'!$C$2:$J$2,0)),"")</f>
        <v/>
      </c>
      <c r="N1469" s="19" t="str">
        <f>IFERROR(INDEX('Employee Info'!$C$3:$J$200,MATCH(Data6[[#This Row],[Name:]],'Employee Info'!$B$3:$B$200,0),MATCH(Data6[[#Headers],[Other]],'Employee Info'!$C$2:$J$2,0)),"")</f>
        <v/>
      </c>
      <c r="O1469" s="19">
        <f>IFERROR((Data6[[#This Row],[Hours:]]*SUM(Data6[[#This Row],[Rate]:[Other]])),"")</f>
        <v>0</v>
      </c>
      <c r="P1469" s="7" t="str">
        <f>IF(Data6[[#This Row],[WO'#:]]="","Riley #","WO#")</f>
        <v>WO#</v>
      </c>
      <c r="Q1469" s="7">
        <f>IFERROR(WEEKNUM(Data6[[#This Row],[Date:]]),"")</f>
        <v>31</v>
      </c>
      <c r="R1469" s="6">
        <f t="shared" si="66"/>
        <v>45501</v>
      </c>
      <c r="S1469" s="6">
        <f>Data6[[#This Row],[Week Start]]+7</f>
        <v>45508</v>
      </c>
      <c r="T1469" s="7" t="str">
        <f t="shared" si="67"/>
        <v>7/28/2024 - 8/4/2024</v>
      </c>
      <c r="U1469" s="7" t="str">
        <f t="shared" si="68"/>
        <v>Time Card</v>
      </c>
      <c r="V1469" s="8" t="str">
        <f>RIGHT(TEXT(Data6[[#This Row],[Date:]],"mmddyyyy"),4)</f>
        <v>2024</v>
      </c>
      <c r="W1469" s="8" t="str">
        <f>MID(TEXT(Data6[[#This Row],[Date:]],"mmddyyyy"),3,2)</f>
        <v>01</v>
      </c>
      <c r="X1469" s="8" t="str">
        <f>LEFT(TEXT(Data6[[#This Row],[Date:]],"mmddyyyy"),2)</f>
        <v>08</v>
      </c>
      <c r="Y1469" s="6">
        <f>DATE(Data6[[#This Row],[Year]],Data6[[#This Row],[Month]],Data6[[#This Row],[Day]])</f>
        <v>45505</v>
      </c>
    </row>
    <row r="1470" spans="1:25">
      <c r="A1470" s="5">
        <v>45517.492151157407</v>
      </c>
      <c r="B1470" s="7" t="s">
        <v>76</v>
      </c>
      <c r="C1470" s="6" t="s">
        <v>1965</v>
      </c>
      <c r="D1470" s="7" t="s">
        <v>156</v>
      </c>
      <c r="E1470" s="8">
        <v>1</v>
      </c>
      <c r="F1470" s="7">
        <v>7128669</v>
      </c>
      <c r="G1470" s="7" t="s">
        <v>68</v>
      </c>
      <c r="H1470" s="7" t="s">
        <v>756</v>
      </c>
      <c r="I1470" s="7" t="s">
        <v>45</v>
      </c>
      <c r="J1470" s="19" t="str">
        <f>IFERROR(INDEX('Employee Info'!$C$3:$E$200,MATCH(Data6[[#This Row],[Name:]],'Employee Info'!$B$3:$B$200,0),MATCH(Data6[[#This Row],[Hours Type:]],'Employee Info'!$C$2:$E$2,0)),"")</f>
        <v/>
      </c>
      <c r="K1470" s="19" t="str">
        <f>IFERROR(INDEX('Employee Info'!$C$3:$J$200,MATCH(Data6[[#This Row],[Name:]],'Employee Info'!$B$3:$B$200,0),MATCH(Data6[[#Headers],[Truck]],'Employee Info'!$C$2:$J$2,0)),"")</f>
        <v/>
      </c>
      <c r="L1470" s="19" t="str">
        <f>IFERROR(INDEX('Employee Info'!$C$3:$J$200,MATCH(Data6[[#This Row],[Name:]],'Employee Info'!$B$3:$B$200,0),MATCH(Data6[[#Headers],[Phone]],'Employee Info'!$C$2:$J$2,0)),"")</f>
        <v/>
      </c>
      <c r="M1470" s="19" t="str">
        <f>IFERROR(INDEX('Employee Info'!$C$3:$J$200,MATCH(Data6[[#This Row],[Name:]],'Employee Info'!$B$3:$B$200,0),MATCH(Data6[[#Headers],[Tech]],'Employee Info'!$C$2:$J$2,0)),"")</f>
        <v/>
      </c>
      <c r="N1470" s="19" t="str">
        <f>IFERROR(INDEX('Employee Info'!$C$3:$J$200,MATCH(Data6[[#This Row],[Name:]],'Employee Info'!$B$3:$B$200,0),MATCH(Data6[[#Headers],[Other]],'Employee Info'!$C$2:$J$2,0)),"")</f>
        <v/>
      </c>
      <c r="O1470" s="19">
        <f>IFERROR((Data6[[#This Row],[Hours:]]*SUM(Data6[[#This Row],[Rate]:[Other]])),"")</f>
        <v>0</v>
      </c>
      <c r="P1470" s="7" t="str">
        <f>IF(Data6[[#This Row],[WO'#:]]="","Riley #","WO#")</f>
        <v>WO#</v>
      </c>
      <c r="Q1470" s="7">
        <f>IFERROR(WEEKNUM(Data6[[#This Row],[Date:]]),"")</f>
        <v>31</v>
      </c>
      <c r="R1470" s="6">
        <f t="shared" si="66"/>
        <v>45501</v>
      </c>
      <c r="S1470" s="6">
        <f>Data6[[#This Row],[Week Start]]+7</f>
        <v>45508</v>
      </c>
      <c r="T1470" s="7" t="str">
        <f t="shared" si="67"/>
        <v>7/28/2024 - 8/4/2024</v>
      </c>
      <c r="U1470" s="7" t="str">
        <f t="shared" si="68"/>
        <v>Time Card</v>
      </c>
      <c r="V1470" s="8" t="str">
        <f>RIGHT(TEXT(Data6[[#This Row],[Date:]],"mmddyyyy"),4)</f>
        <v>2024</v>
      </c>
      <c r="W1470" s="8" t="str">
        <f>MID(TEXT(Data6[[#This Row],[Date:]],"mmddyyyy"),3,2)</f>
        <v>01</v>
      </c>
      <c r="X1470" s="8" t="str">
        <f>LEFT(TEXT(Data6[[#This Row],[Date:]],"mmddyyyy"),2)</f>
        <v>08</v>
      </c>
      <c r="Y1470" s="6">
        <f>DATE(Data6[[#This Row],[Year]],Data6[[#This Row],[Month]],Data6[[#This Row],[Day]])</f>
        <v>45505</v>
      </c>
    </row>
    <row r="1471" spans="1:25">
      <c r="A1471" s="5">
        <v>45505.559399305559</v>
      </c>
      <c r="B1471" s="7" t="s">
        <v>35</v>
      </c>
      <c r="C1471" s="6" t="s">
        <v>1965</v>
      </c>
      <c r="D1471" s="7" t="s">
        <v>1969</v>
      </c>
      <c r="E1471" s="8">
        <v>1</v>
      </c>
      <c r="F1471" s="7">
        <v>7130048</v>
      </c>
      <c r="G1471" s="7" t="s">
        <v>68</v>
      </c>
      <c r="H1471" s="7" t="s">
        <v>756</v>
      </c>
      <c r="I1471" s="7" t="s">
        <v>44</v>
      </c>
      <c r="J1471" s="19" t="str">
        <f>IFERROR(INDEX('Employee Info'!$C$3:$E$200,MATCH(Data6[[#This Row],[Name:]],'Employee Info'!$B$3:$B$200,0),MATCH(Data6[[#This Row],[Hours Type:]],'Employee Info'!$C$2:$E$2,0)),"")</f>
        <v/>
      </c>
      <c r="K1471" s="19" t="str">
        <f>IFERROR(INDEX('Employee Info'!$C$3:$J$200,MATCH(Data6[[#This Row],[Name:]],'Employee Info'!$B$3:$B$200,0),MATCH(Data6[[#Headers],[Truck]],'Employee Info'!$C$2:$J$2,0)),"")</f>
        <v/>
      </c>
      <c r="L1471" s="19" t="str">
        <f>IFERROR(INDEX('Employee Info'!$C$3:$J$200,MATCH(Data6[[#This Row],[Name:]],'Employee Info'!$B$3:$B$200,0),MATCH(Data6[[#Headers],[Phone]],'Employee Info'!$C$2:$J$2,0)),"")</f>
        <v/>
      </c>
      <c r="M1471" s="19" t="str">
        <f>IFERROR(INDEX('Employee Info'!$C$3:$J$200,MATCH(Data6[[#This Row],[Name:]],'Employee Info'!$B$3:$B$200,0),MATCH(Data6[[#Headers],[Tech]],'Employee Info'!$C$2:$J$2,0)),"")</f>
        <v/>
      </c>
      <c r="N1471" s="19" t="str">
        <f>IFERROR(INDEX('Employee Info'!$C$3:$J$200,MATCH(Data6[[#This Row],[Name:]],'Employee Info'!$B$3:$B$200,0),MATCH(Data6[[#Headers],[Other]],'Employee Info'!$C$2:$J$2,0)),"")</f>
        <v/>
      </c>
      <c r="O1471" s="19">
        <f>IFERROR((Data6[[#This Row],[Hours:]]*SUM(Data6[[#This Row],[Rate]:[Other]])),"")</f>
        <v>0</v>
      </c>
      <c r="P1471" s="7" t="str">
        <f>IF(Data6[[#This Row],[WO'#:]]="","Riley #","WO#")</f>
        <v>WO#</v>
      </c>
      <c r="Q1471" s="7">
        <f>IFERROR(WEEKNUM(Data6[[#This Row],[Date:]]),"")</f>
        <v>31</v>
      </c>
      <c r="R1471" s="6">
        <f t="shared" si="66"/>
        <v>45501</v>
      </c>
      <c r="S1471" s="6">
        <f>Data6[[#This Row],[Week Start]]+7</f>
        <v>45508</v>
      </c>
      <c r="T1471" s="7" t="str">
        <f t="shared" si="67"/>
        <v>7/28/2024 - 8/4/2024</v>
      </c>
      <c r="U1471" s="7" t="str">
        <f t="shared" si="68"/>
        <v>Time Card</v>
      </c>
      <c r="V1471" s="8" t="str">
        <f>RIGHT(TEXT(Data6[[#This Row],[Date:]],"mmddyyyy"),4)</f>
        <v>2024</v>
      </c>
      <c r="W1471" s="8" t="str">
        <f>MID(TEXT(Data6[[#This Row],[Date:]],"mmddyyyy"),3,2)</f>
        <v>01</v>
      </c>
      <c r="X1471" s="8" t="str">
        <f>LEFT(TEXT(Data6[[#This Row],[Date:]],"mmddyyyy"),2)</f>
        <v>08</v>
      </c>
      <c r="Y1471" s="6">
        <f>DATE(Data6[[#This Row],[Year]],Data6[[#This Row],[Month]],Data6[[#This Row],[Day]])</f>
        <v>45505</v>
      </c>
    </row>
    <row r="1472" spans="1:25">
      <c r="A1472" s="5">
        <v>45507.363432638886</v>
      </c>
      <c r="B1472" s="7" t="s">
        <v>66</v>
      </c>
      <c r="C1472" s="6" t="s">
        <v>1965</v>
      </c>
      <c r="D1472" s="7" t="s">
        <v>1992</v>
      </c>
      <c r="E1472" s="8">
        <v>1</v>
      </c>
      <c r="F1472" s="7">
        <v>7130048</v>
      </c>
      <c r="G1472" s="7" t="s">
        <v>68</v>
      </c>
      <c r="H1472" s="7" t="s">
        <v>756</v>
      </c>
      <c r="I1472" s="7" t="s">
        <v>44</v>
      </c>
      <c r="J1472" s="19" t="str">
        <f>IFERROR(INDEX('Employee Info'!$C$3:$E$200,MATCH(Data6[[#This Row],[Name:]],'Employee Info'!$B$3:$B$200,0),MATCH(Data6[[#This Row],[Hours Type:]],'Employee Info'!$C$2:$E$2,0)),"")</f>
        <v/>
      </c>
      <c r="K1472" s="19" t="str">
        <f>IFERROR(INDEX('Employee Info'!$C$3:$J$200,MATCH(Data6[[#This Row],[Name:]],'Employee Info'!$B$3:$B$200,0),MATCH(Data6[[#Headers],[Truck]],'Employee Info'!$C$2:$J$2,0)),"")</f>
        <v/>
      </c>
      <c r="L1472" s="19" t="str">
        <f>IFERROR(INDEX('Employee Info'!$C$3:$J$200,MATCH(Data6[[#This Row],[Name:]],'Employee Info'!$B$3:$B$200,0),MATCH(Data6[[#Headers],[Phone]],'Employee Info'!$C$2:$J$2,0)),"")</f>
        <v/>
      </c>
      <c r="M1472" s="19" t="str">
        <f>IFERROR(INDEX('Employee Info'!$C$3:$J$200,MATCH(Data6[[#This Row],[Name:]],'Employee Info'!$B$3:$B$200,0),MATCH(Data6[[#Headers],[Tech]],'Employee Info'!$C$2:$J$2,0)),"")</f>
        <v/>
      </c>
      <c r="N1472" s="19" t="str">
        <f>IFERROR(INDEX('Employee Info'!$C$3:$J$200,MATCH(Data6[[#This Row],[Name:]],'Employee Info'!$B$3:$B$200,0),MATCH(Data6[[#Headers],[Other]],'Employee Info'!$C$2:$J$2,0)),"")</f>
        <v/>
      </c>
      <c r="O1472" s="19">
        <f>IFERROR((Data6[[#This Row],[Hours:]]*SUM(Data6[[#This Row],[Rate]:[Other]])),"")</f>
        <v>0</v>
      </c>
      <c r="P1472" s="7" t="str">
        <f>IF(Data6[[#This Row],[WO'#:]]="","Riley #","WO#")</f>
        <v>WO#</v>
      </c>
      <c r="Q1472" s="7">
        <f>IFERROR(WEEKNUM(Data6[[#This Row],[Date:]]),"")</f>
        <v>31</v>
      </c>
      <c r="R1472" s="6">
        <f t="shared" si="66"/>
        <v>45501</v>
      </c>
      <c r="S1472" s="6">
        <f>Data6[[#This Row],[Week Start]]+7</f>
        <v>45508</v>
      </c>
      <c r="T1472" s="7" t="str">
        <f t="shared" si="67"/>
        <v>7/28/2024 - 8/4/2024</v>
      </c>
      <c r="U1472" s="7" t="str">
        <f t="shared" si="68"/>
        <v>Time Card</v>
      </c>
      <c r="V1472" s="8" t="str">
        <f>RIGHT(TEXT(Data6[[#This Row],[Date:]],"mmddyyyy"),4)</f>
        <v>2024</v>
      </c>
      <c r="W1472" s="8" t="str">
        <f>MID(TEXT(Data6[[#This Row],[Date:]],"mmddyyyy"),3,2)</f>
        <v>01</v>
      </c>
      <c r="X1472" s="8" t="str">
        <f>LEFT(TEXT(Data6[[#This Row],[Date:]],"mmddyyyy"),2)</f>
        <v>08</v>
      </c>
      <c r="Y1472" s="6">
        <f>DATE(Data6[[#This Row],[Year]],Data6[[#This Row],[Month]],Data6[[#This Row],[Day]])</f>
        <v>45505</v>
      </c>
    </row>
    <row r="1473" spans="1:25">
      <c r="A1473" s="5">
        <v>45505.558687500001</v>
      </c>
      <c r="B1473" s="7" t="s">
        <v>35</v>
      </c>
      <c r="C1473" s="6" t="s">
        <v>1965</v>
      </c>
      <c r="D1473" s="7" t="s">
        <v>1968</v>
      </c>
      <c r="E1473" s="8">
        <v>2</v>
      </c>
      <c r="F1473" s="7">
        <v>7134640</v>
      </c>
      <c r="G1473" s="7" t="s">
        <v>68</v>
      </c>
      <c r="H1473" s="7" t="s">
        <v>756</v>
      </c>
      <c r="I1473" s="7" t="s">
        <v>44</v>
      </c>
      <c r="J1473" s="19" t="str">
        <f>IFERROR(INDEX('Employee Info'!$C$3:$E$200,MATCH(Data6[[#This Row],[Name:]],'Employee Info'!$B$3:$B$200,0),MATCH(Data6[[#This Row],[Hours Type:]],'Employee Info'!$C$2:$E$2,0)),"")</f>
        <v/>
      </c>
      <c r="K1473" s="19" t="str">
        <f>IFERROR(INDEX('Employee Info'!$C$3:$J$200,MATCH(Data6[[#This Row],[Name:]],'Employee Info'!$B$3:$B$200,0),MATCH(Data6[[#Headers],[Truck]],'Employee Info'!$C$2:$J$2,0)),"")</f>
        <v/>
      </c>
      <c r="L1473" s="19" t="str">
        <f>IFERROR(INDEX('Employee Info'!$C$3:$J$200,MATCH(Data6[[#This Row],[Name:]],'Employee Info'!$B$3:$B$200,0),MATCH(Data6[[#Headers],[Phone]],'Employee Info'!$C$2:$J$2,0)),"")</f>
        <v/>
      </c>
      <c r="M1473" s="19" t="str">
        <f>IFERROR(INDEX('Employee Info'!$C$3:$J$200,MATCH(Data6[[#This Row],[Name:]],'Employee Info'!$B$3:$B$200,0),MATCH(Data6[[#Headers],[Tech]],'Employee Info'!$C$2:$J$2,0)),"")</f>
        <v/>
      </c>
      <c r="N1473" s="19" t="str">
        <f>IFERROR(INDEX('Employee Info'!$C$3:$J$200,MATCH(Data6[[#This Row],[Name:]],'Employee Info'!$B$3:$B$200,0),MATCH(Data6[[#Headers],[Other]],'Employee Info'!$C$2:$J$2,0)),"")</f>
        <v/>
      </c>
      <c r="O1473" s="19">
        <f>IFERROR((Data6[[#This Row],[Hours:]]*SUM(Data6[[#This Row],[Rate]:[Other]])),"")</f>
        <v>0</v>
      </c>
      <c r="P1473" s="7" t="str">
        <f>IF(Data6[[#This Row],[WO'#:]]="","Riley #","WO#")</f>
        <v>WO#</v>
      </c>
      <c r="Q1473" s="7">
        <f>IFERROR(WEEKNUM(Data6[[#This Row],[Date:]]),"")</f>
        <v>31</v>
      </c>
      <c r="R1473" s="6">
        <f t="shared" si="66"/>
        <v>45501</v>
      </c>
      <c r="S1473" s="6">
        <f>Data6[[#This Row],[Week Start]]+7</f>
        <v>45508</v>
      </c>
      <c r="T1473" s="7" t="str">
        <f t="shared" si="67"/>
        <v>7/28/2024 - 8/4/2024</v>
      </c>
      <c r="U1473" s="7" t="str">
        <f t="shared" si="68"/>
        <v>Time Card</v>
      </c>
      <c r="V1473" s="8" t="str">
        <f>RIGHT(TEXT(Data6[[#This Row],[Date:]],"mmddyyyy"),4)</f>
        <v>2024</v>
      </c>
      <c r="W1473" s="8" t="str">
        <f>MID(TEXT(Data6[[#This Row],[Date:]],"mmddyyyy"),3,2)</f>
        <v>01</v>
      </c>
      <c r="X1473" s="8" t="str">
        <f>LEFT(TEXT(Data6[[#This Row],[Date:]],"mmddyyyy"),2)</f>
        <v>08</v>
      </c>
      <c r="Y1473" s="6">
        <f>DATE(Data6[[#This Row],[Year]],Data6[[#This Row],[Month]],Data6[[#This Row],[Day]])</f>
        <v>45505</v>
      </c>
    </row>
    <row r="1474" spans="1:25">
      <c r="A1474" s="5">
        <v>45507.365392476851</v>
      </c>
      <c r="B1474" s="7" t="s">
        <v>66</v>
      </c>
      <c r="C1474" s="6" t="s">
        <v>1965</v>
      </c>
      <c r="D1474" s="7" t="s">
        <v>1994</v>
      </c>
      <c r="E1474" s="8">
        <v>1</v>
      </c>
      <c r="F1474" s="7">
        <v>7134640</v>
      </c>
      <c r="G1474" s="7" t="s">
        <v>68</v>
      </c>
      <c r="H1474" s="7" t="s">
        <v>756</v>
      </c>
      <c r="I1474" s="7" t="s">
        <v>44</v>
      </c>
      <c r="J1474" s="19" t="str">
        <f>IFERROR(INDEX('Employee Info'!$C$3:$E$200,MATCH(Data6[[#This Row],[Name:]],'Employee Info'!$B$3:$B$200,0),MATCH(Data6[[#This Row],[Hours Type:]],'Employee Info'!$C$2:$E$2,0)),"")</f>
        <v/>
      </c>
      <c r="K1474" s="19" t="str">
        <f>IFERROR(INDEX('Employee Info'!$C$3:$J$200,MATCH(Data6[[#This Row],[Name:]],'Employee Info'!$B$3:$B$200,0),MATCH(Data6[[#Headers],[Truck]],'Employee Info'!$C$2:$J$2,0)),"")</f>
        <v/>
      </c>
      <c r="L1474" s="19" t="str">
        <f>IFERROR(INDEX('Employee Info'!$C$3:$J$200,MATCH(Data6[[#This Row],[Name:]],'Employee Info'!$B$3:$B$200,0),MATCH(Data6[[#Headers],[Phone]],'Employee Info'!$C$2:$J$2,0)),"")</f>
        <v/>
      </c>
      <c r="M1474" s="19" t="str">
        <f>IFERROR(INDEX('Employee Info'!$C$3:$J$200,MATCH(Data6[[#This Row],[Name:]],'Employee Info'!$B$3:$B$200,0),MATCH(Data6[[#Headers],[Tech]],'Employee Info'!$C$2:$J$2,0)),"")</f>
        <v/>
      </c>
      <c r="N1474" s="19" t="str">
        <f>IFERROR(INDEX('Employee Info'!$C$3:$J$200,MATCH(Data6[[#This Row],[Name:]],'Employee Info'!$B$3:$B$200,0),MATCH(Data6[[#Headers],[Other]],'Employee Info'!$C$2:$J$2,0)),"")</f>
        <v/>
      </c>
      <c r="O1474" s="19">
        <f>IFERROR((Data6[[#This Row],[Hours:]]*SUM(Data6[[#This Row],[Rate]:[Other]])),"")</f>
        <v>0</v>
      </c>
      <c r="P1474" s="7" t="str">
        <f>IF(Data6[[#This Row],[WO'#:]]="","Riley #","WO#")</f>
        <v>WO#</v>
      </c>
      <c r="Q1474" s="7">
        <f>IFERROR(WEEKNUM(Data6[[#This Row],[Date:]]),"")</f>
        <v>31</v>
      </c>
      <c r="R1474" s="6">
        <f t="shared" ref="R1474:R1537" si="69">DATE(RIGHT(TEXT(C1474,"mm/dd/yyyy"),4),1,1)+(Q1474-1)*7-(WEEKDAY(DATE(RIGHT(TEXT(C1474,"mm/dd/yyyy"),4),1,1)))+1</f>
        <v>45501</v>
      </c>
      <c r="S1474" s="6">
        <f>Data6[[#This Row],[Week Start]]+7</f>
        <v>45508</v>
      </c>
      <c r="T1474" s="7" t="str">
        <f t="shared" ref="T1474:T1537" si="70">IFERROR(TEXT(R1474, "m/d/yyyy") &amp; " - " &amp; TEXT(S1474, "m/d/yyyy"),"")</f>
        <v>7/28/2024 - 8/4/2024</v>
      </c>
      <c r="U1474" s="7" t="str">
        <f t="shared" ref="U1474:U1537" si="71">"Time Card"</f>
        <v>Time Card</v>
      </c>
      <c r="V1474" s="8" t="str">
        <f>RIGHT(TEXT(Data6[[#This Row],[Date:]],"mmddyyyy"),4)</f>
        <v>2024</v>
      </c>
      <c r="W1474" s="8" t="str">
        <f>MID(TEXT(Data6[[#This Row],[Date:]],"mmddyyyy"),3,2)</f>
        <v>01</v>
      </c>
      <c r="X1474" s="8" t="str">
        <f>LEFT(TEXT(Data6[[#This Row],[Date:]],"mmddyyyy"),2)</f>
        <v>08</v>
      </c>
      <c r="Y1474" s="6">
        <f>DATE(Data6[[#This Row],[Year]],Data6[[#This Row],[Month]],Data6[[#This Row],[Day]])</f>
        <v>45505</v>
      </c>
    </row>
    <row r="1475" spans="1:25">
      <c r="A1475" s="5">
        <v>45505.560967245372</v>
      </c>
      <c r="B1475" s="7" t="s">
        <v>35</v>
      </c>
      <c r="C1475" s="6" t="s">
        <v>1965</v>
      </c>
      <c r="D1475" s="7" t="s">
        <v>1970</v>
      </c>
      <c r="E1475" s="8">
        <v>1</v>
      </c>
      <c r="F1475" s="7" t="s">
        <v>68</v>
      </c>
      <c r="G1475" s="7" t="s">
        <v>68</v>
      </c>
      <c r="H1475" s="7" t="s">
        <v>756</v>
      </c>
      <c r="I1475" s="7" t="s">
        <v>44</v>
      </c>
      <c r="J1475" s="19" t="str">
        <f>IFERROR(INDEX('Employee Info'!$C$3:$E$200,MATCH(Data6[[#This Row],[Name:]],'Employee Info'!$B$3:$B$200,0),MATCH(Data6[[#This Row],[Hours Type:]],'Employee Info'!$C$2:$E$2,0)),"")</f>
        <v/>
      </c>
      <c r="K1475" s="19" t="str">
        <f>IFERROR(INDEX('Employee Info'!$C$3:$J$200,MATCH(Data6[[#This Row],[Name:]],'Employee Info'!$B$3:$B$200,0),MATCH(Data6[[#Headers],[Truck]],'Employee Info'!$C$2:$J$2,0)),"")</f>
        <v/>
      </c>
      <c r="L1475" s="19" t="str">
        <f>IFERROR(INDEX('Employee Info'!$C$3:$J$200,MATCH(Data6[[#This Row],[Name:]],'Employee Info'!$B$3:$B$200,0),MATCH(Data6[[#Headers],[Phone]],'Employee Info'!$C$2:$J$2,0)),"")</f>
        <v/>
      </c>
      <c r="M1475" s="19" t="str">
        <f>IFERROR(INDEX('Employee Info'!$C$3:$J$200,MATCH(Data6[[#This Row],[Name:]],'Employee Info'!$B$3:$B$200,0),MATCH(Data6[[#Headers],[Tech]],'Employee Info'!$C$2:$J$2,0)),"")</f>
        <v/>
      </c>
      <c r="N1475" s="19" t="str">
        <f>IFERROR(INDEX('Employee Info'!$C$3:$J$200,MATCH(Data6[[#This Row],[Name:]],'Employee Info'!$B$3:$B$200,0),MATCH(Data6[[#Headers],[Other]],'Employee Info'!$C$2:$J$2,0)),"")</f>
        <v/>
      </c>
      <c r="O1475" s="19">
        <f>IFERROR((Data6[[#This Row],[Hours:]]*SUM(Data6[[#This Row],[Rate]:[Other]])),"")</f>
        <v>0</v>
      </c>
      <c r="P1475" s="7" t="str">
        <f>IF(Data6[[#This Row],[WO'#:]]="","Riley #","WO#")</f>
        <v>Riley #</v>
      </c>
      <c r="Q1475" s="7">
        <f>IFERROR(WEEKNUM(Data6[[#This Row],[Date:]]),"")</f>
        <v>31</v>
      </c>
      <c r="R1475" s="6">
        <f t="shared" si="69"/>
        <v>45501</v>
      </c>
      <c r="S1475" s="6">
        <f>Data6[[#This Row],[Week Start]]+7</f>
        <v>45508</v>
      </c>
      <c r="T1475" s="7" t="str">
        <f t="shared" si="70"/>
        <v>7/28/2024 - 8/4/2024</v>
      </c>
      <c r="U1475" s="7" t="str">
        <f t="shared" si="71"/>
        <v>Time Card</v>
      </c>
      <c r="V1475" s="8" t="str">
        <f>RIGHT(TEXT(Data6[[#This Row],[Date:]],"mmddyyyy"),4)</f>
        <v>2024</v>
      </c>
      <c r="W1475" s="8" t="str">
        <f>MID(TEXT(Data6[[#This Row],[Date:]],"mmddyyyy"),3,2)</f>
        <v>01</v>
      </c>
      <c r="X1475" s="8" t="str">
        <f>LEFT(TEXT(Data6[[#This Row],[Date:]],"mmddyyyy"),2)</f>
        <v>08</v>
      </c>
      <c r="Y1475" s="6">
        <f>DATE(Data6[[#This Row],[Year]],Data6[[#This Row],[Month]],Data6[[#This Row],[Day]])</f>
        <v>45505</v>
      </c>
    </row>
    <row r="1476" spans="1:25">
      <c r="A1476" s="5">
        <v>45505.580656018516</v>
      </c>
      <c r="B1476" s="7" t="s">
        <v>342</v>
      </c>
      <c r="C1476" s="6" t="s">
        <v>1965</v>
      </c>
      <c r="D1476" s="7" t="s">
        <v>1923</v>
      </c>
      <c r="E1476" s="8">
        <v>1</v>
      </c>
      <c r="F1476" s="7" t="s">
        <v>68</v>
      </c>
      <c r="G1476" s="7" t="s">
        <v>68</v>
      </c>
      <c r="H1476" s="7" t="s">
        <v>756</v>
      </c>
      <c r="I1476" s="7" t="s">
        <v>44</v>
      </c>
      <c r="J1476" s="19" t="str">
        <f>IFERROR(INDEX('Employee Info'!$C$3:$E$200,MATCH(Data6[[#This Row],[Name:]],'Employee Info'!$B$3:$B$200,0),MATCH(Data6[[#This Row],[Hours Type:]],'Employee Info'!$C$2:$E$2,0)),"")</f>
        <v/>
      </c>
      <c r="K1476" s="19" t="str">
        <f>IFERROR(INDEX('Employee Info'!$C$3:$J$200,MATCH(Data6[[#This Row],[Name:]],'Employee Info'!$B$3:$B$200,0),MATCH(Data6[[#Headers],[Truck]],'Employee Info'!$C$2:$J$2,0)),"")</f>
        <v/>
      </c>
      <c r="L1476" s="19" t="str">
        <f>IFERROR(INDEX('Employee Info'!$C$3:$J$200,MATCH(Data6[[#This Row],[Name:]],'Employee Info'!$B$3:$B$200,0),MATCH(Data6[[#Headers],[Phone]],'Employee Info'!$C$2:$J$2,0)),"")</f>
        <v/>
      </c>
      <c r="M1476" s="19" t="str">
        <f>IFERROR(INDEX('Employee Info'!$C$3:$J$200,MATCH(Data6[[#This Row],[Name:]],'Employee Info'!$B$3:$B$200,0),MATCH(Data6[[#Headers],[Tech]],'Employee Info'!$C$2:$J$2,0)),"")</f>
        <v/>
      </c>
      <c r="N1476" s="19" t="str">
        <f>IFERROR(INDEX('Employee Info'!$C$3:$J$200,MATCH(Data6[[#This Row],[Name:]],'Employee Info'!$B$3:$B$200,0),MATCH(Data6[[#Headers],[Other]],'Employee Info'!$C$2:$J$2,0)),"")</f>
        <v/>
      </c>
      <c r="O1476" s="19">
        <f>IFERROR((Data6[[#This Row],[Hours:]]*SUM(Data6[[#This Row],[Rate]:[Other]])),"")</f>
        <v>0</v>
      </c>
      <c r="P1476" s="7" t="str">
        <f>IF(Data6[[#This Row],[WO'#:]]="","Riley #","WO#")</f>
        <v>Riley #</v>
      </c>
      <c r="Q1476" s="7">
        <f>IFERROR(WEEKNUM(Data6[[#This Row],[Date:]]),"")</f>
        <v>31</v>
      </c>
      <c r="R1476" s="6">
        <f t="shared" si="69"/>
        <v>45501</v>
      </c>
      <c r="S1476" s="6">
        <f>Data6[[#This Row],[Week Start]]+7</f>
        <v>45508</v>
      </c>
      <c r="T1476" s="7" t="str">
        <f t="shared" si="70"/>
        <v>7/28/2024 - 8/4/2024</v>
      </c>
      <c r="U1476" s="7" t="str">
        <f t="shared" si="71"/>
        <v>Time Card</v>
      </c>
      <c r="V1476" s="8" t="str">
        <f>RIGHT(TEXT(Data6[[#This Row],[Date:]],"mmddyyyy"),4)</f>
        <v>2024</v>
      </c>
      <c r="W1476" s="8" t="str">
        <f>MID(TEXT(Data6[[#This Row],[Date:]],"mmddyyyy"),3,2)</f>
        <v>01</v>
      </c>
      <c r="X1476" s="8" t="str">
        <f>LEFT(TEXT(Data6[[#This Row],[Date:]],"mmddyyyy"),2)</f>
        <v>08</v>
      </c>
      <c r="Y1476" s="6">
        <f>DATE(Data6[[#This Row],[Year]],Data6[[#This Row],[Month]],Data6[[#This Row],[Day]])</f>
        <v>45505</v>
      </c>
    </row>
    <row r="1477" spans="1:25">
      <c r="A1477" s="5">
        <v>45505.556923842596</v>
      </c>
      <c r="B1477" s="7" t="s">
        <v>35</v>
      </c>
      <c r="C1477" s="6" t="s">
        <v>1965</v>
      </c>
      <c r="D1477" s="7" t="s">
        <v>1966</v>
      </c>
      <c r="E1477" s="8">
        <v>2</v>
      </c>
      <c r="F1477" s="7" t="s">
        <v>68</v>
      </c>
      <c r="G1477" s="7" t="s">
        <v>68</v>
      </c>
      <c r="H1477" s="7" t="s">
        <v>912</v>
      </c>
      <c r="I1477" s="7" t="s">
        <v>44</v>
      </c>
      <c r="J1477" s="19" t="str">
        <f>IFERROR(INDEX('Employee Info'!$C$3:$E$200,MATCH(Data6[[#This Row],[Name:]],'Employee Info'!$B$3:$B$200,0),MATCH(Data6[[#This Row],[Hours Type:]],'Employee Info'!$C$2:$E$2,0)),"")</f>
        <v/>
      </c>
      <c r="K1477" s="19" t="str">
        <f>IFERROR(INDEX('Employee Info'!$C$3:$J$200,MATCH(Data6[[#This Row],[Name:]],'Employee Info'!$B$3:$B$200,0),MATCH(Data6[[#Headers],[Truck]],'Employee Info'!$C$2:$J$2,0)),"")</f>
        <v/>
      </c>
      <c r="L1477" s="19" t="str">
        <f>IFERROR(INDEX('Employee Info'!$C$3:$J$200,MATCH(Data6[[#This Row],[Name:]],'Employee Info'!$B$3:$B$200,0),MATCH(Data6[[#Headers],[Phone]],'Employee Info'!$C$2:$J$2,0)),"")</f>
        <v/>
      </c>
      <c r="M1477" s="19" t="str">
        <f>IFERROR(INDEX('Employee Info'!$C$3:$J$200,MATCH(Data6[[#This Row],[Name:]],'Employee Info'!$B$3:$B$200,0),MATCH(Data6[[#Headers],[Tech]],'Employee Info'!$C$2:$J$2,0)),"")</f>
        <v/>
      </c>
      <c r="N1477" s="19" t="str">
        <f>IFERROR(INDEX('Employee Info'!$C$3:$J$200,MATCH(Data6[[#This Row],[Name:]],'Employee Info'!$B$3:$B$200,0),MATCH(Data6[[#Headers],[Other]],'Employee Info'!$C$2:$J$2,0)),"")</f>
        <v/>
      </c>
      <c r="O1477" s="19">
        <f>IFERROR((Data6[[#This Row],[Hours:]]*SUM(Data6[[#This Row],[Rate]:[Other]])),"")</f>
        <v>0</v>
      </c>
      <c r="P1477" s="7" t="str">
        <f>IF(Data6[[#This Row],[WO'#:]]="","Riley #","WO#")</f>
        <v>Riley #</v>
      </c>
      <c r="Q1477" s="7">
        <f>IFERROR(WEEKNUM(Data6[[#This Row],[Date:]]),"")</f>
        <v>31</v>
      </c>
      <c r="R1477" s="6">
        <f t="shared" si="69"/>
        <v>45501</v>
      </c>
      <c r="S1477" s="6">
        <f>Data6[[#This Row],[Week Start]]+7</f>
        <v>45508</v>
      </c>
      <c r="T1477" s="7" t="str">
        <f t="shared" si="70"/>
        <v>7/28/2024 - 8/4/2024</v>
      </c>
      <c r="U1477" s="7" t="str">
        <f t="shared" si="71"/>
        <v>Time Card</v>
      </c>
      <c r="V1477" s="8" t="str">
        <f>RIGHT(TEXT(Data6[[#This Row],[Date:]],"mmddyyyy"),4)</f>
        <v>2024</v>
      </c>
      <c r="W1477" s="8" t="str">
        <f>MID(TEXT(Data6[[#This Row],[Date:]],"mmddyyyy"),3,2)</f>
        <v>01</v>
      </c>
      <c r="X1477" s="8" t="str">
        <f>LEFT(TEXT(Data6[[#This Row],[Date:]],"mmddyyyy"),2)</f>
        <v>08</v>
      </c>
      <c r="Y1477" s="6">
        <f>DATE(Data6[[#This Row],[Year]],Data6[[#This Row],[Month]],Data6[[#This Row],[Day]])</f>
        <v>45505</v>
      </c>
    </row>
    <row r="1478" spans="1:25">
      <c r="A1478" s="5">
        <v>45505.581734722226</v>
      </c>
      <c r="B1478" s="7" t="s">
        <v>342</v>
      </c>
      <c r="C1478" s="6" t="s">
        <v>1965</v>
      </c>
      <c r="D1478" s="7" t="s">
        <v>1923</v>
      </c>
      <c r="E1478" s="8">
        <v>7</v>
      </c>
      <c r="F1478" s="7" t="s">
        <v>68</v>
      </c>
      <c r="G1478" s="7" t="s">
        <v>68</v>
      </c>
      <c r="H1478" s="7" t="s">
        <v>912</v>
      </c>
      <c r="I1478" s="7" t="s">
        <v>44</v>
      </c>
      <c r="J1478" s="19" t="str">
        <f>IFERROR(INDEX('Employee Info'!$C$3:$E$200,MATCH(Data6[[#This Row],[Name:]],'Employee Info'!$B$3:$B$200,0),MATCH(Data6[[#This Row],[Hours Type:]],'Employee Info'!$C$2:$E$2,0)),"")</f>
        <v/>
      </c>
      <c r="K1478" s="19" t="str">
        <f>IFERROR(INDEX('Employee Info'!$C$3:$J$200,MATCH(Data6[[#This Row],[Name:]],'Employee Info'!$B$3:$B$200,0),MATCH(Data6[[#Headers],[Truck]],'Employee Info'!$C$2:$J$2,0)),"")</f>
        <v/>
      </c>
      <c r="L1478" s="19" t="str">
        <f>IFERROR(INDEX('Employee Info'!$C$3:$J$200,MATCH(Data6[[#This Row],[Name:]],'Employee Info'!$B$3:$B$200,0),MATCH(Data6[[#Headers],[Phone]],'Employee Info'!$C$2:$J$2,0)),"")</f>
        <v/>
      </c>
      <c r="M1478" s="19" t="str">
        <f>IFERROR(INDEX('Employee Info'!$C$3:$J$200,MATCH(Data6[[#This Row],[Name:]],'Employee Info'!$B$3:$B$200,0),MATCH(Data6[[#Headers],[Tech]],'Employee Info'!$C$2:$J$2,0)),"")</f>
        <v/>
      </c>
      <c r="N1478" s="19" t="str">
        <f>IFERROR(INDEX('Employee Info'!$C$3:$J$200,MATCH(Data6[[#This Row],[Name:]],'Employee Info'!$B$3:$B$200,0),MATCH(Data6[[#Headers],[Other]],'Employee Info'!$C$2:$J$2,0)),"")</f>
        <v/>
      </c>
      <c r="O1478" s="19">
        <f>IFERROR((Data6[[#This Row],[Hours:]]*SUM(Data6[[#This Row],[Rate]:[Other]])),"")</f>
        <v>0</v>
      </c>
      <c r="P1478" s="7" t="str">
        <f>IF(Data6[[#This Row],[WO'#:]]="","Riley #","WO#")</f>
        <v>Riley #</v>
      </c>
      <c r="Q1478" s="7">
        <f>IFERROR(WEEKNUM(Data6[[#This Row],[Date:]]),"")</f>
        <v>31</v>
      </c>
      <c r="R1478" s="6">
        <f t="shared" si="69"/>
        <v>45501</v>
      </c>
      <c r="S1478" s="6">
        <f>Data6[[#This Row],[Week Start]]+7</f>
        <v>45508</v>
      </c>
      <c r="T1478" s="7" t="str">
        <f t="shared" si="70"/>
        <v>7/28/2024 - 8/4/2024</v>
      </c>
      <c r="U1478" s="7" t="str">
        <f t="shared" si="71"/>
        <v>Time Card</v>
      </c>
      <c r="V1478" s="8" t="str">
        <f>RIGHT(TEXT(Data6[[#This Row],[Date:]],"mmddyyyy"),4)</f>
        <v>2024</v>
      </c>
      <c r="W1478" s="8" t="str">
        <f>MID(TEXT(Data6[[#This Row],[Date:]],"mmddyyyy"),3,2)</f>
        <v>01</v>
      </c>
      <c r="X1478" s="8" t="str">
        <f>LEFT(TEXT(Data6[[#This Row],[Date:]],"mmddyyyy"),2)</f>
        <v>08</v>
      </c>
      <c r="Y1478" s="6">
        <f>DATE(Data6[[#This Row],[Year]],Data6[[#This Row],[Month]],Data6[[#This Row],[Day]])</f>
        <v>45505</v>
      </c>
    </row>
    <row r="1479" spans="1:25">
      <c r="A1479" s="5">
        <v>45506.260724305554</v>
      </c>
      <c r="B1479" s="7" t="s">
        <v>23</v>
      </c>
      <c r="C1479" s="6" t="s">
        <v>1965</v>
      </c>
      <c r="D1479" s="7" t="s">
        <v>1975</v>
      </c>
      <c r="E1479" s="8">
        <v>1</v>
      </c>
      <c r="F1479" s="7" t="s">
        <v>68</v>
      </c>
      <c r="G1479" s="7" t="s">
        <v>68</v>
      </c>
      <c r="H1479" s="7" t="s">
        <v>912</v>
      </c>
      <c r="I1479" s="7" t="s">
        <v>44</v>
      </c>
      <c r="J1479" s="19" t="str">
        <f>IFERROR(INDEX('Employee Info'!$C$3:$E$200,MATCH(Data6[[#This Row],[Name:]],'Employee Info'!$B$3:$B$200,0),MATCH(Data6[[#This Row],[Hours Type:]],'Employee Info'!$C$2:$E$2,0)),"")</f>
        <v/>
      </c>
      <c r="K1479" s="19" t="str">
        <f>IFERROR(INDEX('Employee Info'!$C$3:$J$200,MATCH(Data6[[#This Row],[Name:]],'Employee Info'!$B$3:$B$200,0),MATCH(Data6[[#Headers],[Truck]],'Employee Info'!$C$2:$J$2,0)),"")</f>
        <v/>
      </c>
      <c r="L1479" s="19" t="str">
        <f>IFERROR(INDEX('Employee Info'!$C$3:$J$200,MATCH(Data6[[#This Row],[Name:]],'Employee Info'!$B$3:$B$200,0),MATCH(Data6[[#Headers],[Phone]],'Employee Info'!$C$2:$J$2,0)),"")</f>
        <v/>
      </c>
      <c r="M1479" s="19" t="str">
        <f>IFERROR(INDEX('Employee Info'!$C$3:$J$200,MATCH(Data6[[#This Row],[Name:]],'Employee Info'!$B$3:$B$200,0),MATCH(Data6[[#Headers],[Tech]],'Employee Info'!$C$2:$J$2,0)),"")</f>
        <v/>
      </c>
      <c r="N1479" s="19" t="str">
        <f>IFERROR(INDEX('Employee Info'!$C$3:$J$200,MATCH(Data6[[#This Row],[Name:]],'Employee Info'!$B$3:$B$200,0),MATCH(Data6[[#Headers],[Other]],'Employee Info'!$C$2:$J$2,0)),"")</f>
        <v/>
      </c>
      <c r="O1479" s="19">
        <f>IFERROR((Data6[[#This Row],[Hours:]]*SUM(Data6[[#This Row],[Rate]:[Other]])),"")</f>
        <v>0</v>
      </c>
      <c r="P1479" s="7" t="str">
        <f>IF(Data6[[#This Row],[WO'#:]]="","Riley #","WO#")</f>
        <v>Riley #</v>
      </c>
      <c r="Q1479" s="7">
        <f>IFERROR(WEEKNUM(Data6[[#This Row],[Date:]]),"")</f>
        <v>31</v>
      </c>
      <c r="R1479" s="6">
        <f t="shared" si="69"/>
        <v>45501</v>
      </c>
      <c r="S1479" s="6">
        <f>Data6[[#This Row],[Week Start]]+7</f>
        <v>45508</v>
      </c>
      <c r="T1479" s="7" t="str">
        <f t="shared" si="70"/>
        <v>7/28/2024 - 8/4/2024</v>
      </c>
      <c r="U1479" s="7" t="str">
        <f t="shared" si="71"/>
        <v>Time Card</v>
      </c>
      <c r="V1479" s="8" t="str">
        <f>RIGHT(TEXT(Data6[[#This Row],[Date:]],"mmddyyyy"),4)</f>
        <v>2024</v>
      </c>
      <c r="W1479" s="8" t="str">
        <f>MID(TEXT(Data6[[#This Row],[Date:]],"mmddyyyy"),3,2)</f>
        <v>01</v>
      </c>
      <c r="X1479" s="8" t="str">
        <f>LEFT(TEXT(Data6[[#This Row],[Date:]],"mmddyyyy"),2)</f>
        <v>08</v>
      </c>
      <c r="Y1479" s="6">
        <f>DATE(Data6[[#This Row],[Year]],Data6[[#This Row],[Month]],Data6[[#This Row],[Day]])</f>
        <v>45505</v>
      </c>
    </row>
    <row r="1480" spans="1:25">
      <c r="A1480" s="5">
        <v>45506.256670486109</v>
      </c>
      <c r="B1480" s="7" t="s">
        <v>34</v>
      </c>
      <c r="C1480" s="6" t="s">
        <v>1965</v>
      </c>
      <c r="D1480" s="7" t="s">
        <v>1973</v>
      </c>
      <c r="E1480" s="8">
        <v>4.5</v>
      </c>
      <c r="F1480" s="7" t="s">
        <v>68</v>
      </c>
      <c r="G1480" s="7" t="s">
        <v>68</v>
      </c>
      <c r="H1480" s="7" t="s">
        <v>922</v>
      </c>
      <c r="I1480" s="7" t="s">
        <v>44</v>
      </c>
      <c r="J1480" s="19" t="str">
        <f>IFERROR(INDEX('Employee Info'!$C$3:$E$200,MATCH(Data6[[#This Row],[Name:]],'Employee Info'!$B$3:$B$200,0),MATCH(Data6[[#This Row],[Hours Type:]],'Employee Info'!$C$2:$E$2,0)),"")</f>
        <v/>
      </c>
      <c r="K1480" s="19" t="str">
        <f>IFERROR(INDEX('Employee Info'!$C$3:$J$200,MATCH(Data6[[#This Row],[Name:]],'Employee Info'!$B$3:$B$200,0),MATCH(Data6[[#Headers],[Truck]],'Employee Info'!$C$2:$J$2,0)),"")</f>
        <v/>
      </c>
      <c r="L1480" s="19" t="str">
        <f>IFERROR(INDEX('Employee Info'!$C$3:$J$200,MATCH(Data6[[#This Row],[Name:]],'Employee Info'!$B$3:$B$200,0),MATCH(Data6[[#Headers],[Phone]],'Employee Info'!$C$2:$J$2,0)),"")</f>
        <v/>
      </c>
      <c r="M1480" s="19" t="str">
        <f>IFERROR(INDEX('Employee Info'!$C$3:$J$200,MATCH(Data6[[#This Row],[Name:]],'Employee Info'!$B$3:$B$200,0),MATCH(Data6[[#Headers],[Tech]],'Employee Info'!$C$2:$J$2,0)),"")</f>
        <v/>
      </c>
      <c r="N1480" s="19" t="str">
        <f>IFERROR(INDEX('Employee Info'!$C$3:$J$200,MATCH(Data6[[#This Row],[Name:]],'Employee Info'!$B$3:$B$200,0),MATCH(Data6[[#Headers],[Other]],'Employee Info'!$C$2:$J$2,0)),"")</f>
        <v/>
      </c>
      <c r="O1480" s="19">
        <f>IFERROR((Data6[[#This Row],[Hours:]]*SUM(Data6[[#This Row],[Rate]:[Other]])),"")</f>
        <v>0</v>
      </c>
      <c r="P1480" s="7" t="str">
        <f>IF(Data6[[#This Row],[WO'#:]]="","Riley #","WO#")</f>
        <v>Riley #</v>
      </c>
      <c r="Q1480" s="7">
        <f>IFERROR(WEEKNUM(Data6[[#This Row],[Date:]]),"")</f>
        <v>31</v>
      </c>
      <c r="R1480" s="6">
        <f t="shared" si="69"/>
        <v>45501</v>
      </c>
      <c r="S1480" s="6">
        <f>Data6[[#This Row],[Week Start]]+7</f>
        <v>45508</v>
      </c>
      <c r="T1480" s="7" t="str">
        <f t="shared" si="70"/>
        <v>7/28/2024 - 8/4/2024</v>
      </c>
      <c r="U1480" s="7" t="str">
        <f t="shared" si="71"/>
        <v>Time Card</v>
      </c>
      <c r="V1480" s="8" t="str">
        <f>RIGHT(TEXT(Data6[[#This Row],[Date:]],"mmddyyyy"),4)</f>
        <v>2024</v>
      </c>
      <c r="W1480" s="8" t="str">
        <f>MID(TEXT(Data6[[#This Row],[Date:]],"mmddyyyy"),3,2)</f>
        <v>01</v>
      </c>
      <c r="X1480" s="8" t="str">
        <f>LEFT(TEXT(Data6[[#This Row],[Date:]],"mmddyyyy"),2)</f>
        <v>08</v>
      </c>
      <c r="Y1480" s="6">
        <f>DATE(Data6[[#This Row],[Year]],Data6[[#This Row],[Month]],Data6[[#This Row],[Day]])</f>
        <v>45505</v>
      </c>
    </row>
    <row r="1481" spans="1:25">
      <c r="A1481" s="5">
        <v>45506.256774305555</v>
      </c>
      <c r="B1481" s="7" t="s">
        <v>31</v>
      </c>
      <c r="C1481" s="6" t="s">
        <v>1965</v>
      </c>
      <c r="D1481" s="7" t="s">
        <v>1973</v>
      </c>
      <c r="E1481" s="8">
        <v>4.5</v>
      </c>
      <c r="F1481" s="7" t="s">
        <v>68</v>
      </c>
      <c r="G1481" s="7" t="s">
        <v>68</v>
      </c>
      <c r="H1481" s="7" t="s">
        <v>922</v>
      </c>
      <c r="I1481" s="7" t="s">
        <v>44</v>
      </c>
      <c r="J1481" s="19" t="str">
        <f>IFERROR(INDEX('Employee Info'!$C$3:$E$200,MATCH(Data6[[#This Row],[Name:]],'Employee Info'!$B$3:$B$200,0),MATCH(Data6[[#This Row],[Hours Type:]],'Employee Info'!$C$2:$E$2,0)),"")</f>
        <v/>
      </c>
      <c r="K1481" s="19" t="str">
        <f>IFERROR(INDEX('Employee Info'!$C$3:$J$200,MATCH(Data6[[#This Row],[Name:]],'Employee Info'!$B$3:$B$200,0),MATCH(Data6[[#Headers],[Truck]],'Employee Info'!$C$2:$J$2,0)),"")</f>
        <v/>
      </c>
      <c r="L1481" s="19" t="str">
        <f>IFERROR(INDEX('Employee Info'!$C$3:$J$200,MATCH(Data6[[#This Row],[Name:]],'Employee Info'!$B$3:$B$200,0),MATCH(Data6[[#Headers],[Phone]],'Employee Info'!$C$2:$J$2,0)),"")</f>
        <v/>
      </c>
      <c r="M1481" s="19" t="str">
        <f>IFERROR(INDEX('Employee Info'!$C$3:$J$200,MATCH(Data6[[#This Row],[Name:]],'Employee Info'!$B$3:$B$200,0),MATCH(Data6[[#Headers],[Tech]],'Employee Info'!$C$2:$J$2,0)),"")</f>
        <v/>
      </c>
      <c r="N1481" s="19" t="str">
        <f>IFERROR(INDEX('Employee Info'!$C$3:$J$200,MATCH(Data6[[#This Row],[Name:]],'Employee Info'!$B$3:$B$200,0),MATCH(Data6[[#Headers],[Other]],'Employee Info'!$C$2:$J$2,0)),"")</f>
        <v/>
      </c>
      <c r="O1481" s="19">
        <f>IFERROR((Data6[[#This Row],[Hours:]]*SUM(Data6[[#This Row],[Rate]:[Other]])),"")</f>
        <v>0</v>
      </c>
      <c r="P1481" s="7" t="str">
        <f>IF(Data6[[#This Row],[WO'#:]]="","Riley #","WO#")</f>
        <v>Riley #</v>
      </c>
      <c r="Q1481" s="7">
        <f>IFERROR(WEEKNUM(Data6[[#This Row],[Date:]]),"")</f>
        <v>31</v>
      </c>
      <c r="R1481" s="6">
        <f t="shared" si="69"/>
        <v>45501</v>
      </c>
      <c r="S1481" s="6">
        <f>Data6[[#This Row],[Week Start]]+7</f>
        <v>45508</v>
      </c>
      <c r="T1481" s="7" t="str">
        <f t="shared" si="70"/>
        <v>7/28/2024 - 8/4/2024</v>
      </c>
      <c r="U1481" s="7" t="str">
        <f t="shared" si="71"/>
        <v>Time Card</v>
      </c>
      <c r="V1481" s="8" t="str">
        <f>RIGHT(TEXT(Data6[[#This Row],[Date:]],"mmddyyyy"),4)</f>
        <v>2024</v>
      </c>
      <c r="W1481" s="8" t="str">
        <f>MID(TEXT(Data6[[#This Row],[Date:]],"mmddyyyy"),3,2)</f>
        <v>01</v>
      </c>
      <c r="X1481" s="8" t="str">
        <f>LEFT(TEXT(Data6[[#This Row],[Date:]],"mmddyyyy"),2)</f>
        <v>08</v>
      </c>
      <c r="Y1481" s="6">
        <f>DATE(Data6[[#This Row],[Year]],Data6[[#This Row],[Month]],Data6[[#This Row],[Day]])</f>
        <v>45505</v>
      </c>
    </row>
    <row r="1482" spans="1:25">
      <c r="A1482" s="5">
        <v>45506.255746296294</v>
      </c>
      <c r="B1482" s="7" t="s">
        <v>31</v>
      </c>
      <c r="C1482" s="6" t="s">
        <v>1965</v>
      </c>
      <c r="D1482" s="7" t="s">
        <v>1971</v>
      </c>
      <c r="E1482" s="8">
        <v>3.5</v>
      </c>
      <c r="F1482" s="7" t="s">
        <v>68</v>
      </c>
      <c r="G1482" s="7" t="s">
        <v>68</v>
      </c>
      <c r="H1482" s="7" t="s">
        <v>1972</v>
      </c>
      <c r="I1482" s="7" t="s">
        <v>44</v>
      </c>
      <c r="J1482" s="19" t="str">
        <f>IFERROR(INDEX('Employee Info'!$C$3:$E$200,MATCH(Data6[[#This Row],[Name:]],'Employee Info'!$B$3:$B$200,0),MATCH(Data6[[#This Row],[Hours Type:]],'Employee Info'!$C$2:$E$2,0)),"")</f>
        <v/>
      </c>
      <c r="K1482" s="19" t="str">
        <f>IFERROR(INDEX('Employee Info'!$C$3:$J$200,MATCH(Data6[[#This Row],[Name:]],'Employee Info'!$B$3:$B$200,0),MATCH(Data6[[#Headers],[Truck]],'Employee Info'!$C$2:$J$2,0)),"")</f>
        <v/>
      </c>
      <c r="L1482" s="19" t="str">
        <f>IFERROR(INDEX('Employee Info'!$C$3:$J$200,MATCH(Data6[[#This Row],[Name:]],'Employee Info'!$B$3:$B$200,0),MATCH(Data6[[#Headers],[Phone]],'Employee Info'!$C$2:$J$2,0)),"")</f>
        <v/>
      </c>
      <c r="M1482" s="19" t="str">
        <f>IFERROR(INDEX('Employee Info'!$C$3:$J$200,MATCH(Data6[[#This Row],[Name:]],'Employee Info'!$B$3:$B$200,0),MATCH(Data6[[#Headers],[Tech]],'Employee Info'!$C$2:$J$2,0)),"")</f>
        <v/>
      </c>
      <c r="N1482" s="19" t="str">
        <f>IFERROR(INDEX('Employee Info'!$C$3:$J$200,MATCH(Data6[[#This Row],[Name:]],'Employee Info'!$B$3:$B$200,0),MATCH(Data6[[#Headers],[Other]],'Employee Info'!$C$2:$J$2,0)),"")</f>
        <v/>
      </c>
      <c r="O1482" s="19">
        <f>IFERROR((Data6[[#This Row],[Hours:]]*SUM(Data6[[#This Row],[Rate]:[Other]])),"")</f>
        <v>0</v>
      </c>
      <c r="P1482" s="7" t="str">
        <f>IF(Data6[[#This Row],[WO'#:]]="","Riley #","WO#")</f>
        <v>Riley #</v>
      </c>
      <c r="Q1482" s="7">
        <f>IFERROR(WEEKNUM(Data6[[#This Row],[Date:]]),"")</f>
        <v>31</v>
      </c>
      <c r="R1482" s="6">
        <f t="shared" si="69"/>
        <v>45501</v>
      </c>
      <c r="S1482" s="6">
        <f>Data6[[#This Row],[Week Start]]+7</f>
        <v>45508</v>
      </c>
      <c r="T1482" s="7" t="str">
        <f t="shared" si="70"/>
        <v>7/28/2024 - 8/4/2024</v>
      </c>
      <c r="U1482" s="7" t="str">
        <f t="shared" si="71"/>
        <v>Time Card</v>
      </c>
      <c r="V1482" s="8" t="str">
        <f>RIGHT(TEXT(Data6[[#This Row],[Date:]],"mmddyyyy"),4)</f>
        <v>2024</v>
      </c>
      <c r="W1482" s="8" t="str">
        <f>MID(TEXT(Data6[[#This Row],[Date:]],"mmddyyyy"),3,2)</f>
        <v>01</v>
      </c>
      <c r="X1482" s="8" t="str">
        <f>LEFT(TEXT(Data6[[#This Row],[Date:]],"mmddyyyy"),2)</f>
        <v>08</v>
      </c>
      <c r="Y1482" s="6">
        <f>DATE(Data6[[#This Row],[Year]],Data6[[#This Row],[Month]],Data6[[#This Row],[Day]])</f>
        <v>45505</v>
      </c>
    </row>
    <row r="1483" spans="1:25">
      <c r="A1483" s="5">
        <v>45506.255875115741</v>
      </c>
      <c r="B1483" s="7" t="s">
        <v>34</v>
      </c>
      <c r="C1483" s="6" t="s">
        <v>1965</v>
      </c>
      <c r="D1483" s="7" t="s">
        <v>1971</v>
      </c>
      <c r="E1483" s="8">
        <v>3.5</v>
      </c>
      <c r="F1483" s="7" t="s">
        <v>68</v>
      </c>
      <c r="G1483" s="7" t="s">
        <v>68</v>
      </c>
      <c r="H1483" s="7" t="s">
        <v>1972</v>
      </c>
      <c r="I1483" s="7" t="s">
        <v>44</v>
      </c>
      <c r="J1483" s="19" t="str">
        <f>IFERROR(INDEX('Employee Info'!$C$3:$E$200,MATCH(Data6[[#This Row],[Name:]],'Employee Info'!$B$3:$B$200,0),MATCH(Data6[[#This Row],[Hours Type:]],'Employee Info'!$C$2:$E$2,0)),"")</f>
        <v/>
      </c>
      <c r="K1483" s="19" t="str">
        <f>IFERROR(INDEX('Employee Info'!$C$3:$J$200,MATCH(Data6[[#This Row],[Name:]],'Employee Info'!$B$3:$B$200,0),MATCH(Data6[[#Headers],[Truck]],'Employee Info'!$C$2:$J$2,0)),"")</f>
        <v/>
      </c>
      <c r="L1483" s="19" t="str">
        <f>IFERROR(INDEX('Employee Info'!$C$3:$J$200,MATCH(Data6[[#This Row],[Name:]],'Employee Info'!$B$3:$B$200,0),MATCH(Data6[[#Headers],[Phone]],'Employee Info'!$C$2:$J$2,0)),"")</f>
        <v/>
      </c>
      <c r="M1483" s="19" t="str">
        <f>IFERROR(INDEX('Employee Info'!$C$3:$J$200,MATCH(Data6[[#This Row],[Name:]],'Employee Info'!$B$3:$B$200,0),MATCH(Data6[[#Headers],[Tech]],'Employee Info'!$C$2:$J$2,0)),"")</f>
        <v/>
      </c>
      <c r="N1483" s="19" t="str">
        <f>IFERROR(INDEX('Employee Info'!$C$3:$J$200,MATCH(Data6[[#This Row],[Name:]],'Employee Info'!$B$3:$B$200,0),MATCH(Data6[[#Headers],[Other]],'Employee Info'!$C$2:$J$2,0)),"")</f>
        <v/>
      </c>
      <c r="O1483" s="19">
        <f>IFERROR((Data6[[#This Row],[Hours:]]*SUM(Data6[[#This Row],[Rate]:[Other]])),"")</f>
        <v>0</v>
      </c>
      <c r="P1483" s="7" t="str">
        <f>IF(Data6[[#This Row],[WO'#:]]="","Riley #","WO#")</f>
        <v>Riley #</v>
      </c>
      <c r="Q1483" s="7">
        <f>IFERROR(WEEKNUM(Data6[[#This Row],[Date:]]),"")</f>
        <v>31</v>
      </c>
      <c r="R1483" s="6">
        <f t="shared" si="69"/>
        <v>45501</v>
      </c>
      <c r="S1483" s="6">
        <f>Data6[[#This Row],[Week Start]]+7</f>
        <v>45508</v>
      </c>
      <c r="T1483" s="7" t="str">
        <f t="shared" si="70"/>
        <v>7/28/2024 - 8/4/2024</v>
      </c>
      <c r="U1483" s="7" t="str">
        <f t="shared" si="71"/>
        <v>Time Card</v>
      </c>
      <c r="V1483" s="8" t="str">
        <f>RIGHT(TEXT(Data6[[#This Row],[Date:]],"mmddyyyy"),4)</f>
        <v>2024</v>
      </c>
      <c r="W1483" s="8" t="str">
        <f>MID(TEXT(Data6[[#This Row],[Date:]],"mmddyyyy"),3,2)</f>
        <v>01</v>
      </c>
      <c r="X1483" s="8" t="str">
        <f>LEFT(TEXT(Data6[[#This Row],[Date:]],"mmddyyyy"),2)</f>
        <v>08</v>
      </c>
      <c r="Y1483" s="6">
        <f>DATE(Data6[[#This Row],[Year]],Data6[[#This Row],[Month]],Data6[[#This Row],[Day]])</f>
        <v>45505</v>
      </c>
    </row>
    <row r="1484" spans="1:25">
      <c r="A1484" s="5">
        <v>45507.371655439812</v>
      </c>
      <c r="B1484" s="7" t="s">
        <v>66</v>
      </c>
      <c r="C1484" s="6" t="s">
        <v>1976</v>
      </c>
      <c r="D1484" s="7" t="s">
        <v>2001</v>
      </c>
      <c r="E1484" s="8">
        <v>1</v>
      </c>
      <c r="F1484" s="7">
        <v>20028</v>
      </c>
      <c r="G1484" s="7" t="s">
        <v>68</v>
      </c>
      <c r="H1484" s="7" t="s">
        <v>756</v>
      </c>
      <c r="I1484" s="7" t="s">
        <v>45</v>
      </c>
      <c r="J1484" s="19" t="str">
        <f>IFERROR(INDEX('Employee Info'!$C$3:$E$200,MATCH(Data6[[#This Row],[Name:]],'Employee Info'!$B$3:$B$200,0),MATCH(Data6[[#This Row],[Hours Type:]],'Employee Info'!$C$2:$E$2,0)),"")</f>
        <v/>
      </c>
      <c r="K1484" s="19" t="str">
        <f>IFERROR(INDEX('Employee Info'!$C$3:$J$200,MATCH(Data6[[#This Row],[Name:]],'Employee Info'!$B$3:$B$200,0),MATCH(Data6[[#Headers],[Truck]],'Employee Info'!$C$2:$J$2,0)),"")</f>
        <v/>
      </c>
      <c r="L1484" s="19" t="str">
        <f>IFERROR(INDEX('Employee Info'!$C$3:$J$200,MATCH(Data6[[#This Row],[Name:]],'Employee Info'!$B$3:$B$200,0),MATCH(Data6[[#Headers],[Phone]],'Employee Info'!$C$2:$J$2,0)),"")</f>
        <v/>
      </c>
      <c r="M1484" s="19" t="str">
        <f>IFERROR(INDEX('Employee Info'!$C$3:$J$200,MATCH(Data6[[#This Row],[Name:]],'Employee Info'!$B$3:$B$200,0),MATCH(Data6[[#Headers],[Tech]],'Employee Info'!$C$2:$J$2,0)),"")</f>
        <v/>
      </c>
      <c r="N1484" s="19" t="str">
        <f>IFERROR(INDEX('Employee Info'!$C$3:$J$200,MATCH(Data6[[#This Row],[Name:]],'Employee Info'!$B$3:$B$200,0),MATCH(Data6[[#Headers],[Other]],'Employee Info'!$C$2:$J$2,0)),"")</f>
        <v/>
      </c>
      <c r="O1484" s="19">
        <f>IFERROR((Data6[[#This Row],[Hours:]]*SUM(Data6[[#This Row],[Rate]:[Other]])),"")</f>
        <v>0</v>
      </c>
      <c r="P1484" s="7" t="str">
        <f>IF(Data6[[#This Row],[WO'#:]]="","Riley #","WO#")</f>
        <v>WO#</v>
      </c>
      <c r="Q1484" s="7">
        <f>IFERROR(WEEKNUM(Data6[[#This Row],[Date:]]),"")</f>
        <v>31</v>
      </c>
      <c r="R1484" s="6">
        <f t="shared" si="69"/>
        <v>45501</v>
      </c>
      <c r="S1484" s="6">
        <f>Data6[[#This Row],[Week Start]]+7</f>
        <v>45508</v>
      </c>
      <c r="T1484" s="7" t="str">
        <f t="shared" si="70"/>
        <v>7/28/2024 - 8/4/2024</v>
      </c>
      <c r="U1484" s="7" t="str">
        <f t="shared" si="71"/>
        <v>Time Card</v>
      </c>
      <c r="V1484" s="8" t="str">
        <f>RIGHT(TEXT(Data6[[#This Row],[Date:]],"mmddyyyy"),4)</f>
        <v>2024</v>
      </c>
      <c r="W1484" s="8" t="str">
        <f>MID(TEXT(Data6[[#This Row],[Date:]],"mmddyyyy"),3,2)</f>
        <v>02</v>
      </c>
      <c r="X1484" s="8" t="str">
        <f>LEFT(TEXT(Data6[[#This Row],[Date:]],"mmddyyyy"),2)</f>
        <v>08</v>
      </c>
      <c r="Y1484" s="6">
        <f>DATE(Data6[[#This Row],[Year]],Data6[[#This Row],[Month]],Data6[[#This Row],[Day]])</f>
        <v>45506</v>
      </c>
    </row>
    <row r="1485" spans="1:25">
      <c r="A1485" s="5">
        <v>45506.500712499997</v>
      </c>
      <c r="B1485" s="7" t="s">
        <v>23</v>
      </c>
      <c r="C1485" s="6" t="s">
        <v>1976</v>
      </c>
      <c r="D1485" s="7" t="s">
        <v>1979</v>
      </c>
      <c r="E1485" s="8">
        <v>2</v>
      </c>
      <c r="F1485" s="7">
        <v>6984733</v>
      </c>
      <c r="G1485" s="7" t="s">
        <v>68</v>
      </c>
      <c r="H1485" s="7" t="s">
        <v>756</v>
      </c>
      <c r="I1485" s="7" t="s">
        <v>44</v>
      </c>
      <c r="J1485" s="19" t="str">
        <f>IFERROR(INDEX('Employee Info'!$C$3:$E$200,MATCH(Data6[[#This Row],[Name:]],'Employee Info'!$B$3:$B$200,0),MATCH(Data6[[#This Row],[Hours Type:]],'Employee Info'!$C$2:$E$2,0)),"")</f>
        <v/>
      </c>
      <c r="K1485" s="19" t="str">
        <f>IFERROR(INDEX('Employee Info'!$C$3:$J$200,MATCH(Data6[[#This Row],[Name:]],'Employee Info'!$B$3:$B$200,0),MATCH(Data6[[#Headers],[Truck]],'Employee Info'!$C$2:$J$2,0)),"")</f>
        <v/>
      </c>
      <c r="L1485" s="19" t="str">
        <f>IFERROR(INDEX('Employee Info'!$C$3:$J$200,MATCH(Data6[[#This Row],[Name:]],'Employee Info'!$B$3:$B$200,0),MATCH(Data6[[#Headers],[Phone]],'Employee Info'!$C$2:$J$2,0)),"")</f>
        <v/>
      </c>
      <c r="M1485" s="19" t="str">
        <f>IFERROR(INDEX('Employee Info'!$C$3:$J$200,MATCH(Data6[[#This Row],[Name:]],'Employee Info'!$B$3:$B$200,0),MATCH(Data6[[#Headers],[Tech]],'Employee Info'!$C$2:$J$2,0)),"")</f>
        <v/>
      </c>
      <c r="N1485" s="19" t="str">
        <f>IFERROR(INDEX('Employee Info'!$C$3:$J$200,MATCH(Data6[[#This Row],[Name:]],'Employee Info'!$B$3:$B$200,0),MATCH(Data6[[#Headers],[Other]],'Employee Info'!$C$2:$J$2,0)),"")</f>
        <v/>
      </c>
      <c r="O1485" s="19">
        <f>IFERROR((Data6[[#This Row],[Hours:]]*SUM(Data6[[#This Row],[Rate]:[Other]])),"")</f>
        <v>0</v>
      </c>
      <c r="P1485" s="7" t="str">
        <f>IF(Data6[[#This Row],[WO'#:]]="","Riley #","WO#")</f>
        <v>WO#</v>
      </c>
      <c r="Q1485" s="7">
        <f>IFERROR(WEEKNUM(Data6[[#This Row],[Date:]]),"")</f>
        <v>31</v>
      </c>
      <c r="R1485" s="6">
        <f t="shared" si="69"/>
        <v>45501</v>
      </c>
      <c r="S1485" s="6">
        <f>Data6[[#This Row],[Week Start]]+7</f>
        <v>45508</v>
      </c>
      <c r="T1485" s="7" t="str">
        <f t="shared" si="70"/>
        <v>7/28/2024 - 8/4/2024</v>
      </c>
      <c r="U1485" s="7" t="str">
        <f t="shared" si="71"/>
        <v>Time Card</v>
      </c>
      <c r="V1485" s="8" t="str">
        <f>RIGHT(TEXT(Data6[[#This Row],[Date:]],"mmddyyyy"),4)</f>
        <v>2024</v>
      </c>
      <c r="W1485" s="8" t="str">
        <f>MID(TEXT(Data6[[#This Row],[Date:]],"mmddyyyy"),3,2)</f>
        <v>02</v>
      </c>
      <c r="X1485" s="8" t="str">
        <f>LEFT(TEXT(Data6[[#This Row],[Date:]],"mmddyyyy"),2)</f>
        <v>08</v>
      </c>
      <c r="Y1485" s="6">
        <f>DATE(Data6[[#This Row],[Year]],Data6[[#This Row],[Month]],Data6[[#This Row],[Day]])</f>
        <v>45506</v>
      </c>
    </row>
    <row r="1486" spans="1:25">
      <c r="A1486" s="5">
        <v>45507.357392939812</v>
      </c>
      <c r="B1486" s="7" t="s">
        <v>66</v>
      </c>
      <c r="C1486" s="6" t="s">
        <v>1976</v>
      </c>
      <c r="D1486" s="7" t="s">
        <v>1988</v>
      </c>
      <c r="E1486" s="8">
        <v>4</v>
      </c>
      <c r="F1486" s="7">
        <v>6984733</v>
      </c>
      <c r="G1486" s="7" t="s">
        <v>68</v>
      </c>
      <c r="H1486" s="7" t="s">
        <v>756</v>
      </c>
      <c r="I1486" s="7" t="s">
        <v>44</v>
      </c>
      <c r="J1486" s="19" t="str">
        <f>IFERROR(INDEX('Employee Info'!$C$3:$E$200,MATCH(Data6[[#This Row],[Name:]],'Employee Info'!$B$3:$B$200,0),MATCH(Data6[[#This Row],[Hours Type:]],'Employee Info'!$C$2:$E$2,0)),"")</f>
        <v/>
      </c>
      <c r="K1486" s="19" t="str">
        <f>IFERROR(INDEX('Employee Info'!$C$3:$J$200,MATCH(Data6[[#This Row],[Name:]],'Employee Info'!$B$3:$B$200,0),MATCH(Data6[[#Headers],[Truck]],'Employee Info'!$C$2:$J$2,0)),"")</f>
        <v/>
      </c>
      <c r="L1486" s="19" t="str">
        <f>IFERROR(INDEX('Employee Info'!$C$3:$J$200,MATCH(Data6[[#This Row],[Name:]],'Employee Info'!$B$3:$B$200,0),MATCH(Data6[[#Headers],[Phone]],'Employee Info'!$C$2:$J$2,0)),"")</f>
        <v/>
      </c>
      <c r="M1486" s="19" t="str">
        <f>IFERROR(INDEX('Employee Info'!$C$3:$J$200,MATCH(Data6[[#This Row],[Name:]],'Employee Info'!$B$3:$B$200,0),MATCH(Data6[[#Headers],[Tech]],'Employee Info'!$C$2:$J$2,0)),"")</f>
        <v/>
      </c>
      <c r="N1486" s="19" t="str">
        <f>IFERROR(INDEX('Employee Info'!$C$3:$J$200,MATCH(Data6[[#This Row],[Name:]],'Employee Info'!$B$3:$B$200,0),MATCH(Data6[[#Headers],[Other]],'Employee Info'!$C$2:$J$2,0)),"")</f>
        <v/>
      </c>
      <c r="O1486" s="19">
        <f>IFERROR((Data6[[#This Row],[Hours:]]*SUM(Data6[[#This Row],[Rate]:[Other]])),"")</f>
        <v>0</v>
      </c>
      <c r="P1486" s="7" t="str">
        <f>IF(Data6[[#This Row],[WO'#:]]="","Riley #","WO#")</f>
        <v>WO#</v>
      </c>
      <c r="Q1486" s="7">
        <f>IFERROR(WEEKNUM(Data6[[#This Row],[Date:]]),"")</f>
        <v>31</v>
      </c>
      <c r="R1486" s="6">
        <f t="shared" si="69"/>
        <v>45501</v>
      </c>
      <c r="S1486" s="6">
        <f>Data6[[#This Row],[Week Start]]+7</f>
        <v>45508</v>
      </c>
      <c r="T1486" s="7" t="str">
        <f t="shared" si="70"/>
        <v>7/28/2024 - 8/4/2024</v>
      </c>
      <c r="U1486" s="7" t="str">
        <f t="shared" si="71"/>
        <v>Time Card</v>
      </c>
      <c r="V1486" s="8" t="str">
        <f>RIGHT(TEXT(Data6[[#This Row],[Date:]],"mmddyyyy"),4)</f>
        <v>2024</v>
      </c>
      <c r="W1486" s="8" t="str">
        <f>MID(TEXT(Data6[[#This Row],[Date:]],"mmddyyyy"),3,2)</f>
        <v>02</v>
      </c>
      <c r="X1486" s="8" t="str">
        <f>LEFT(TEXT(Data6[[#This Row],[Date:]],"mmddyyyy"),2)</f>
        <v>08</v>
      </c>
      <c r="Y1486" s="6">
        <f>DATE(Data6[[#This Row],[Year]],Data6[[#This Row],[Month]],Data6[[#This Row],[Day]])</f>
        <v>45506</v>
      </c>
    </row>
    <row r="1487" spans="1:25">
      <c r="A1487" s="5">
        <v>45507.360409490742</v>
      </c>
      <c r="B1487" s="7" t="s">
        <v>66</v>
      </c>
      <c r="C1487" s="6" t="s">
        <v>1976</v>
      </c>
      <c r="D1487" s="7" t="s">
        <v>122</v>
      </c>
      <c r="E1487" s="8">
        <v>1</v>
      </c>
      <c r="F1487" s="7">
        <v>6984733</v>
      </c>
      <c r="G1487" s="7" t="s">
        <v>68</v>
      </c>
      <c r="H1487" s="7" t="s">
        <v>756</v>
      </c>
      <c r="I1487" s="7" t="s">
        <v>44</v>
      </c>
      <c r="J1487" s="19" t="str">
        <f>IFERROR(INDEX('Employee Info'!$C$3:$E$200,MATCH(Data6[[#This Row],[Name:]],'Employee Info'!$B$3:$B$200,0),MATCH(Data6[[#This Row],[Hours Type:]],'Employee Info'!$C$2:$E$2,0)),"")</f>
        <v/>
      </c>
      <c r="K1487" s="19" t="str">
        <f>IFERROR(INDEX('Employee Info'!$C$3:$J$200,MATCH(Data6[[#This Row],[Name:]],'Employee Info'!$B$3:$B$200,0),MATCH(Data6[[#Headers],[Truck]],'Employee Info'!$C$2:$J$2,0)),"")</f>
        <v/>
      </c>
      <c r="L1487" s="19" t="str">
        <f>IFERROR(INDEX('Employee Info'!$C$3:$J$200,MATCH(Data6[[#This Row],[Name:]],'Employee Info'!$B$3:$B$200,0),MATCH(Data6[[#Headers],[Phone]],'Employee Info'!$C$2:$J$2,0)),"")</f>
        <v/>
      </c>
      <c r="M1487" s="19" t="str">
        <f>IFERROR(INDEX('Employee Info'!$C$3:$J$200,MATCH(Data6[[#This Row],[Name:]],'Employee Info'!$B$3:$B$200,0),MATCH(Data6[[#Headers],[Tech]],'Employee Info'!$C$2:$J$2,0)),"")</f>
        <v/>
      </c>
      <c r="N1487" s="19" t="str">
        <f>IFERROR(INDEX('Employee Info'!$C$3:$J$200,MATCH(Data6[[#This Row],[Name:]],'Employee Info'!$B$3:$B$200,0),MATCH(Data6[[#Headers],[Other]],'Employee Info'!$C$2:$J$2,0)),"")</f>
        <v/>
      </c>
      <c r="O1487" s="19">
        <f>IFERROR((Data6[[#This Row],[Hours:]]*SUM(Data6[[#This Row],[Rate]:[Other]])),"")</f>
        <v>0</v>
      </c>
      <c r="P1487" s="7" t="str">
        <f>IF(Data6[[#This Row],[WO'#:]]="","Riley #","WO#")</f>
        <v>WO#</v>
      </c>
      <c r="Q1487" s="7">
        <f>IFERROR(WEEKNUM(Data6[[#This Row],[Date:]]),"")</f>
        <v>31</v>
      </c>
      <c r="R1487" s="6">
        <f t="shared" si="69"/>
        <v>45501</v>
      </c>
      <c r="S1487" s="6">
        <f>Data6[[#This Row],[Week Start]]+7</f>
        <v>45508</v>
      </c>
      <c r="T1487" s="7" t="str">
        <f t="shared" si="70"/>
        <v>7/28/2024 - 8/4/2024</v>
      </c>
      <c r="U1487" s="7" t="str">
        <f t="shared" si="71"/>
        <v>Time Card</v>
      </c>
      <c r="V1487" s="8" t="str">
        <f>RIGHT(TEXT(Data6[[#This Row],[Date:]],"mmddyyyy"),4)</f>
        <v>2024</v>
      </c>
      <c r="W1487" s="8" t="str">
        <f>MID(TEXT(Data6[[#This Row],[Date:]],"mmddyyyy"),3,2)</f>
        <v>02</v>
      </c>
      <c r="X1487" s="8" t="str">
        <f>LEFT(TEXT(Data6[[#This Row],[Date:]],"mmddyyyy"),2)</f>
        <v>08</v>
      </c>
      <c r="Y1487" s="6">
        <f>DATE(Data6[[#This Row],[Year]],Data6[[#This Row],[Month]],Data6[[#This Row],[Day]])</f>
        <v>45506</v>
      </c>
    </row>
    <row r="1488" spans="1:25">
      <c r="A1488" s="5">
        <v>45506.559662615742</v>
      </c>
      <c r="B1488" s="7" t="s">
        <v>35</v>
      </c>
      <c r="C1488" s="6" t="s">
        <v>1976</v>
      </c>
      <c r="D1488" s="7" t="s">
        <v>1981</v>
      </c>
      <c r="E1488" s="8">
        <v>4</v>
      </c>
      <c r="F1488" s="7">
        <v>7104571</v>
      </c>
      <c r="G1488" s="7" t="s">
        <v>68</v>
      </c>
      <c r="H1488" s="7" t="s">
        <v>756</v>
      </c>
      <c r="I1488" s="7" t="s">
        <v>44</v>
      </c>
      <c r="J1488" s="19" t="str">
        <f>IFERROR(INDEX('Employee Info'!$C$3:$E$200,MATCH(Data6[[#This Row],[Name:]],'Employee Info'!$B$3:$B$200,0),MATCH(Data6[[#This Row],[Hours Type:]],'Employee Info'!$C$2:$E$2,0)),"")</f>
        <v/>
      </c>
      <c r="K1488" s="19" t="str">
        <f>IFERROR(INDEX('Employee Info'!$C$3:$J$200,MATCH(Data6[[#This Row],[Name:]],'Employee Info'!$B$3:$B$200,0),MATCH(Data6[[#Headers],[Truck]],'Employee Info'!$C$2:$J$2,0)),"")</f>
        <v/>
      </c>
      <c r="L1488" s="19" t="str">
        <f>IFERROR(INDEX('Employee Info'!$C$3:$J$200,MATCH(Data6[[#This Row],[Name:]],'Employee Info'!$B$3:$B$200,0),MATCH(Data6[[#Headers],[Phone]],'Employee Info'!$C$2:$J$2,0)),"")</f>
        <v/>
      </c>
      <c r="M1488" s="19" t="str">
        <f>IFERROR(INDEX('Employee Info'!$C$3:$J$200,MATCH(Data6[[#This Row],[Name:]],'Employee Info'!$B$3:$B$200,0),MATCH(Data6[[#Headers],[Tech]],'Employee Info'!$C$2:$J$2,0)),"")</f>
        <v/>
      </c>
      <c r="N1488" s="19" t="str">
        <f>IFERROR(INDEX('Employee Info'!$C$3:$J$200,MATCH(Data6[[#This Row],[Name:]],'Employee Info'!$B$3:$B$200,0),MATCH(Data6[[#Headers],[Other]],'Employee Info'!$C$2:$J$2,0)),"")</f>
        <v/>
      </c>
      <c r="O1488" s="19">
        <f>IFERROR((Data6[[#This Row],[Hours:]]*SUM(Data6[[#This Row],[Rate]:[Other]])),"")</f>
        <v>0</v>
      </c>
      <c r="P1488" s="7" t="str">
        <f>IF(Data6[[#This Row],[WO'#:]]="","Riley #","WO#")</f>
        <v>WO#</v>
      </c>
      <c r="Q1488" s="7">
        <f>IFERROR(WEEKNUM(Data6[[#This Row],[Date:]]),"")</f>
        <v>31</v>
      </c>
      <c r="R1488" s="6">
        <f t="shared" si="69"/>
        <v>45501</v>
      </c>
      <c r="S1488" s="6">
        <f>Data6[[#This Row],[Week Start]]+7</f>
        <v>45508</v>
      </c>
      <c r="T1488" s="7" t="str">
        <f t="shared" si="70"/>
        <v>7/28/2024 - 8/4/2024</v>
      </c>
      <c r="U1488" s="7" t="str">
        <f t="shared" si="71"/>
        <v>Time Card</v>
      </c>
      <c r="V1488" s="8" t="str">
        <f>RIGHT(TEXT(Data6[[#This Row],[Date:]],"mmddyyyy"),4)</f>
        <v>2024</v>
      </c>
      <c r="W1488" s="8" t="str">
        <f>MID(TEXT(Data6[[#This Row],[Date:]],"mmddyyyy"),3,2)</f>
        <v>02</v>
      </c>
      <c r="X1488" s="8" t="str">
        <f>LEFT(TEXT(Data6[[#This Row],[Date:]],"mmddyyyy"),2)</f>
        <v>08</v>
      </c>
      <c r="Y1488" s="6">
        <f>DATE(Data6[[#This Row],[Year]],Data6[[#This Row],[Month]],Data6[[#This Row],[Day]])</f>
        <v>45506</v>
      </c>
    </row>
    <row r="1489" spans="1:25">
      <c r="A1489" s="5">
        <v>45507.360794328706</v>
      </c>
      <c r="B1489" s="7" t="s">
        <v>66</v>
      </c>
      <c r="C1489" s="6" t="s">
        <v>1976</v>
      </c>
      <c r="D1489" s="7" t="s">
        <v>1989</v>
      </c>
      <c r="E1489" s="8">
        <v>1</v>
      </c>
      <c r="F1489" s="7">
        <v>7104571</v>
      </c>
      <c r="G1489" s="7" t="s">
        <v>68</v>
      </c>
      <c r="H1489" s="7" t="s">
        <v>756</v>
      </c>
      <c r="I1489" s="7" t="s">
        <v>44</v>
      </c>
      <c r="J1489" s="19" t="str">
        <f>IFERROR(INDEX('Employee Info'!$C$3:$E$200,MATCH(Data6[[#This Row],[Name:]],'Employee Info'!$B$3:$B$200,0),MATCH(Data6[[#This Row],[Hours Type:]],'Employee Info'!$C$2:$E$2,0)),"")</f>
        <v/>
      </c>
      <c r="K1489" s="19" t="str">
        <f>IFERROR(INDEX('Employee Info'!$C$3:$J$200,MATCH(Data6[[#This Row],[Name:]],'Employee Info'!$B$3:$B$200,0),MATCH(Data6[[#Headers],[Truck]],'Employee Info'!$C$2:$J$2,0)),"")</f>
        <v/>
      </c>
      <c r="L1489" s="19" t="str">
        <f>IFERROR(INDEX('Employee Info'!$C$3:$J$200,MATCH(Data6[[#This Row],[Name:]],'Employee Info'!$B$3:$B$200,0),MATCH(Data6[[#Headers],[Phone]],'Employee Info'!$C$2:$J$2,0)),"")</f>
        <v/>
      </c>
      <c r="M1489" s="19" t="str">
        <f>IFERROR(INDEX('Employee Info'!$C$3:$J$200,MATCH(Data6[[#This Row],[Name:]],'Employee Info'!$B$3:$B$200,0),MATCH(Data6[[#Headers],[Tech]],'Employee Info'!$C$2:$J$2,0)),"")</f>
        <v/>
      </c>
      <c r="N1489" s="19" t="str">
        <f>IFERROR(INDEX('Employee Info'!$C$3:$J$200,MATCH(Data6[[#This Row],[Name:]],'Employee Info'!$B$3:$B$200,0),MATCH(Data6[[#Headers],[Other]],'Employee Info'!$C$2:$J$2,0)),"")</f>
        <v/>
      </c>
      <c r="O1489" s="19">
        <f>IFERROR((Data6[[#This Row],[Hours:]]*SUM(Data6[[#This Row],[Rate]:[Other]])),"")</f>
        <v>0</v>
      </c>
      <c r="P1489" s="7" t="str">
        <f>IF(Data6[[#This Row],[WO'#:]]="","Riley #","WO#")</f>
        <v>WO#</v>
      </c>
      <c r="Q1489" s="7">
        <f>IFERROR(WEEKNUM(Data6[[#This Row],[Date:]]),"")</f>
        <v>31</v>
      </c>
      <c r="R1489" s="6">
        <f t="shared" si="69"/>
        <v>45501</v>
      </c>
      <c r="S1489" s="6">
        <f>Data6[[#This Row],[Week Start]]+7</f>
        <v>45508</v>
      </c>
      <c r="T1489" s="7" t="str">
        <f t="shared" si="70"/>
        <v>7/28/2024 - 8/4/2024</v>
      </c>
      <c r="U1489" s="7" t="str">
        <f t="shared" si="71"/>
        <v>Time Card</v>
      </c>
      <c r="V1489" s="8" t="str">
        <f>RIGHT(TEXT(Data6[[#This Row],[Date:]],"mmddyyyy"),4)</f>
        <v>2024</v>
      </c>
      <c r="W1489" s="8" t="str">
        <f>MID(TEXT(Data6[[#This Row],[Date:]],"mmddyyyy"),3,2)</f>
        <v>02</v>
      </c>
      <c r="X1489" s="8" t="str">
        <f>LEFT(TEXT(Data6[[#This Row],[Date:]],"mmddyyyy"),2)</f>
        <v>08</v>
      </c>
      <c r="Y1489" s="6">
        <f>DATE(Data6[[#This Row],[Year]],Data6[[#This Row],[Month]],Data6[[#This Row],[Day]])</f>
        <v>45506</v>
      </c>
    </row>
    <row r="1490" spans="1:25">
      <c r="A1490" s="5">
        <v>45506.499847800929</v>
      </c>
      <c r="B1490" s="7" t="s">
        <v>23</v>
      </c>
      <c r="C1490" s="6" t="s">
        <v>1976</v>
      </c>
      <c r="D1490" s="7" t="s">
        <v>1978</v>
      </c>
      <c r="E1490" s="8">
        <v>5</v>
      </c>
      <c r="F1490" s="7">
        <v>7107423</v>
      </c>
      <c r="G1490" s="7" t="s">
        <v>68</v>
      </c>
      <c r="H1490" s="7" t="s">
        <v>756</v>
      </c>
      <c r="I1490" s="7" t="s">
        <v>44</v>
      </c>
      <c r="J1490" s="19" t="str">
        <f>IFERROR(INDEX('Employee Info'!$C$3:$E$200,MATCH(Data6[[#This Row],[Name:]],'Employee Info'!$B$3:$B$200,0),MATCH(Data6[[#This Row],[Hours Type:]],'Employee Info'!$C$2:$E$2,0)),"")</f>
        <v/>
      </c>
      <c r="K1490" s="19" t="str">
        <f>IFERROR(INDEX('Employee Info'!$C$3:$J$200,MATCH(Data6[[#This Row],[Name:]],'Employee Info'!$B$3:$B$200,0),MATCH(Data6[[#Headers],[Truck]],'Employee Info'!$C$2:$J$2,0)),"")</f>
        <v/>
      </c>
      <c r="L1490" s="19" t="str">
        <f>IFERROR(INDEX('Employee Info'!$C$3:$J$200,MATCH(Data6[[#This Row],[Name:]],'Employee Info'!$B$3:$B$200,0),MATCH(Data6[[#Headers],[Phone]],'Employee Info'!$C$2:$J$2,0)),"")</f>
        <v/>
      </c>
      <c r="M1490" s="19" t="str">
        <f>IFERROR(INDEX('Employee Info'!$C$3:$J$200,MATCH(Data6[[#This Row],[Name:]],'Employee Info'!$B$3:$B$200,0),MATCH(Data6[[#Headers],[Tech]],'Employee Info'!$C$2:$J$2,0)),"")</f>
        <v/>
      </c>
      <c r="N1490" s="19" t="str">
        <f>IFERROR(INDEX('Employee Info'!$C$3:$J$200,MATCH(Data6[[#This Row],[Name:]],'Employee Info'!$B$3:$B$200,0),MATCH(Data6[[#Headers],[Other]],'Employee Info'!$C$2:$J$2,0)),"")</f>
        <v/>
      </c>
      <c r="O1490" s="19">
        <f>IFERROR((Data6[[#This Row],[Hours:]]*SUM(Data6[[#This Row],[Rate]:[Other]])),"")</f>
        <v>0</v>
      </c>
      <c r="P1490" s="7" t="str">
        <f>IF(Data6[[#This Row],[WO'#:]]="","Riley #","WO#")</f>
        <v>WO#</v>
      </c>
      <c r="Q1490" s="7">
        <f>IFERROR(WEEKNUM(Data6[[#This Row],[Date:]]),"")</f>
        <v>31</v>
      </c>
      <c r="R1490" s="6">
        <f t="shared" si="69"/>
        <v>45501</v>
      </c>
      <c r="S1490" s="6">
        <f>Data6[[#This Row],[Week Start]]+7</f>
        <v>45508</v>
      </c>
      <c r="T1490" s="7" t="str">
        <f t="shared" si="70"/>
        <v>7/28/2024 - 8/4/2024</v>
      </c>
      <c r="U1490" s="7" t="str">
        <f t="shared" si="71"/>
        <v>Time Card</v>
      </c>
      <c r="V1490" s="8" t="str">
        <f>RIGHT(TEXT(Data6[[#This Row],[Date:]],"mmddyyyy"),4)</f>
        <v>2024</v>
      </c>
      <c r="W1490" s="8" t="str">
        <f>MID(TEXT(Data6[[#This Row],[Date:]],"mmddyyyy"),3,2)</f>
        <v>02</v>
      </c>
      <c r="X1490" s="8" t="str">
        <f>LEFT(TEXT(Data6[[#This Row],[Date:]],"mmddyyyy"),2)</f>
        <v>08</v>
      </c>
      <c r="Y1490" s="6">
        <f>DATE(Data6[[#This Row],[Year]],Data6[[#This Row],[Month]],Data6[[#This Row],[Day]])</f>
        <v>45506</v>
      </c>
    </row>
    <row r="1491" spans="1:25">
      <c r="A1491" s="5">
        <v>45507.361598842595</v>
      </c>
      <c r="B1491" s="7" t="s">
        <v>66</v>
      </c>
      <c r="C1491" s="6" t="s">
        <v>1976</v>
      </c>
      <c r="D1491" s="7" t="s">
        <v>1990</v>
      </c>
      <c r="E1491" s="8">
        <v>1</v>
      </c>
      <c r="F1491" s="7">
        <v>7107423</v>
      </c>
      <c r="G1491" s="7" t="s">
        <v>68</v>
      </c>
      <c r="H1491" s="7" t="s">
        <v>756</v>
      </c>
      <c r="I1491" s="7" t="s">
        <v>44</v>
      </c>
      <c r="J1491" s="19" t="str">
        <f>IFERROR(INDEX('Employee Info'!$C$3:$E$200,MATCH(Data6[[#This Row],[Name:]],'Employee Info'!$B$3:$B$200,0),MATCH(Data6[[#This Row],[Hours Type:]],'Employee Info'!$C$2:$E$2,0)),"")</f>
        <v/>
      </c>
      <c r="K1491" s="19" t="str">
        <f>IFERROR(INDEX('Employee Info'!$C$3:$J$200,MATCH(Data6[[#This Row],[Name:]],'Employee Info'!$B$3:$B$200,0),MATCH(Data6[[#Headers],[Truck]],'Employee Info'!$C$2:$J$2,0)),"")</f>
        <v/>
      </c>
      <c r="L1491" s="19" t="str">
        <f>IFERROR(INDEX('Employee Info'!$C$3:$J$200,MATCH(Data6[[#This Row],[Name:]],'Employee Info'!$B$3:$B$200,0),MATCH(Data6[[#Headers],[Phone]],'Employee Info'!$C$2:$J$2,0)),"")</f>
        <v/>
      </c>
      <c r="M1491" s="19" t="str">
        <f>IFERROR(INDEX('Employee Info'!$C$3:$J$200,MATCH(Data6[[#This Row],[Name:]],'Employee Info'!$B$3:$B$200,0),MATCH(Data6[[#Headers],[Tech]],'Employee Info'!$C$2:$J$2,0)),"")</f>
        <v/>
      </c>
      <c r="N1491" s="19" t="str">
        <f>IFERROR(INDEX('Employee Info'!$C$3:$J$200,MATCH(Data6[[#This Row],[Name:]],'Employee Info'!$B$3:$B$200,0),MATCH(Data6[[#Headers],[Other]],'Employee Info'!$C$2:$J$2,0)),"")</f>
        <v/>
      </c>
      <c r="O1491" s="19">
        <f>IFERROR((Data6[[#This Row],[Hours:]]*SUM(Data6[[#This Row],[Rate]:[Other]])),"")</f>
        <v>0</v>
      </c>
      <c r="P1491" s="7" t="str">
        <f>IF(Data6[[#This Row],[WO'#:]]="","Riley #","WO#")</f>
        <v>WO#</v>
      </c>
      <c r="Q1491" s="7">
        <f>IFERROR(WEEKNUM(Data6[[#This Row],[Date:]]),"")</f>
        <v>31</v>
      </c>
      <c r="R1491" s="6">
        <f t="shared" si="69"/>
        <v>45501</v>
      </c>
      <c r="S1491" s="6">
        <f>Data6[[#This Row],[Week Start]]+7</f>
        <v>45508</v>
      </c>
      <c r="T1491" s="7" t="str">
        <f t="shared" si="70"/>
        <v>7/28/2024 - 8/4/2024</v>
      </c>
      <c r="U1491" s="7" t="str">
        <f t="shared" si="71"/>
        <v>Time Card</v>
      </c>
      <c r="V1491" s="8" t="str">
        <f>RIGHT(TEXT(Data6[[#This Row],[Date:]],"mmddyyyy"),4)</f>
        <v>2024</v>
      </c>
      <c r="W1491" s="8" t="str">
        <f>MID(TEXT(Data6[[#This Row],[Date:]],"mmddyyyy"),3,2)</f>
        <v>02</v>
      </c>
      <c r="X1491" s="8" t="str">
        <f>LEFT(TEXT(Data6[[#This Row],[Date:]],"mmddyyyy"),2)</f>
        <v>08</v>
      </c>
      <c r="Y1491" s="6">
        <f>DATE(Data6[[#This Row],[Year]],Data6[[#This Row],[Month]],Data6[[#This Row],[Day]])</f>
        <v>45506</v>
      </c>
    </row>
    <row r="1492" spans="1:25">
      <c r="A1492" s="5">
        <v>45506.559159837961</v>
      </c>
      <c r="B1492" s="7" t="s">
        <v>35</v>
      </c>
      <c r="C1492" s="6" t="s">
        <v>1976</v>
      </c>
      <c r="D1492" s="7" t="s">
        <v>1980</v>
      </c>
      <c r="E1492" s="8">
        <v>3</v>
      </c>
      <c r="F1492" s="7">
        <v>7128669</v>
      </c>
      <c r="G1492" s="7" t="s">
        <v>68</v>
      </c>
      <c r="H1492" s="7" t="s">
        <v>756</v>
      </c>
      <c r="I1492" s="7" t="s">
        <v>45</v>
      </c>
      <c r="J1492" s="19" t="str">
        <f>IFERROR(INDEX('Employee Info'!$C$3:$E$200,MATCH(Data6[[#This Row],[Name:]],'Employee Info'!$B$3:$B$200,0),MATCH(Data6[[#This Row],[Hours Type:]],'Employee Info'!$C$2:$E$2,0)),"")</f>
        <v/>
      </c>
      <c r="K1492" s="19" t="str">
        <f>IFERROR(INDEX('Employee Info'!$C$3:$J$200,MATCH(Data6[[#This Row],[Name:]],'Employee Info'!$B$3:$B$200,0),MATCH(Data6[[#Headers],[Truck]],'Employee Info'!$C$2:$J$2,0)),"")</f>
        <v/>
      </c>
      <c r="L1492" s="19" t="str">
        <f>IFERROR(INDEX('Employee Info'!$C$3:$J$200,MATCH(Data6[[#This Row],[Name:]],'Employee Info'!$B$3:$B$200,0),MATCH(Data6[[#Headers],[Phone]],'Employee Info'!$C$2:$J$2,0)),"")</f>
        <v/>
      </c>
      <c r="M1492" s="19" t="str">
        <f>IFERROR(INDEX('Employee Info'!$C$3:$J$200,MATCH(Data6[[#This Row],[Name:]],'Employee Info'!$B$3:$B$200,0),MATCH(Data6[[#Headers],[Tech]],'Employee Info'!$C$2:$J$2,0)),"")</f>
        <v/>
      </c>
      <c r="N1492" s="19" t="str">
        <f>IFERROR(INDEX('Employee Info'!$C$3:$J$200,MATCH(Data6[[#This Row],[Name:]],'Employee Info'!$B$3:$B$200,0),MATCH(Data6[[#Headers],[Other]],'Employee Info'!$C$2:$J$2,0)),"")</f>
        <v/>
      </c>
      <c r="O1492" s="19">
        <f>IFERROR((Data6[[#This Row],[Hours:]]*SUM(Data6[[#This Row],[Rate]:[Other]])),"")</f>
        <v>0</v>
      </c>
      <c r="P1492" s="7" t="str">
        <f>IF(Data6[[#This Row],[WO'#:]]="","Riley #","WO#")</f>
        <v>WO#</v>
      </c>
      <c r="Q1492" s="7">
        <f>IFERROR(WEEKNUM(Data6[[#This Row],[Date:]]),"")</f>
        <v>31</v>
      </c>
      <c r="R1492" s="6">
        <f t="shared" si="69"/>
        <v>45501</v>
      </c>
      <c r="S1492" s="6">
        <f>Data6[[#This Row],[Week Start]]+7</f>
        <v>45508</v>
      </c>
      <c r="T1492" s="7" t="str">
        <f t="shared" si="70"/>
        <v>7/28/2024 - 8/4/2024</v>
      </c>
      <c r="U1492" s="7" t="str">
        <f t="shared" si="71"/>
        <v>Time Card</v>
      </c>
      <c r="V1492" s="8" t="str">
        <f>RIGHT(TEXT(Data6[[#This Row],[Date:]],"mmddyyyy"),4)</f>
        <v>2024</v>
      </c>
      <c r="W1492" s="8" t="str">
        <f>MID(TEXT(Data6[[#This Row],[Date:]],"mmddyyyy"),3,2)</f>
        <v>02</v>
      </c>
      <c r="X1492" s="8" t="str">
        <f>LEFT(TEXT(Data6[[#This Row],[Date:]],"mmddyyyy"),2)</f>
        <v>08</v>
      </c>
      <c r="Y1492" s="6">
        <f>DATE(Data6[[#This Row],[Year]],Data6[[#This Row],[Month]],Data6[[#This Row],[Day]])</f>
        <v>45506</v>
      </c>
    </row>
    <row r="1493" spans="1:25">
      <c r="A1493" s="5">
        <v>45507.370589467595</v>
      </c>
      <c r="B1493" s="7" t="s">
        <v>66</v>
      </c>
      <c r="C1493" s="6" t="s">
        <v>1976</v>
      </c>
      <c r="D1493" s="7" t="s">
        <v>1998</v>
      </c>
      <c r="E1493" s="8">
        <v>3</v>
      </c>
      <c r="F1493" s="7">
        <v>7128669</v>
      </c>
      <c r="G1493" s="7" t="s">
        <v>68</v>
      </c>
      <c r="H1493" s="7" t="s">
        <v>756</v>
      </c>
      <c r="I1493" s="7" t="s">
        <v>45</v>
      </c>
      <c r="J1493" s="19" t="str">
        <f>IFERROR(INDEX('Employee Info'!$C$3:$E$200,MATCH(Data6[[#This Row],[Name:]],'Employee Info'!$B$3:$B$200,0),MATCH(Data6[[#This Row],[Hours Type:]],'Employee Info'!$C$2:$E$2,0)),"")</f>
        <v/>
      </c>
      <c r="K1493" s="19" t="str">
        <f>IFERROR(INDEX('Employee Info'!$C$3:$J$200,MATCH(Data6[[#This Row],[Name:]],'Employee Info'!$B$3:$B$200,0),MATCH(Data6[[#Headers],[Truck]],'Employee Info'!$C$2:$J$2,0)),"")</f>
        <v/>
      </c>
      <c r="L1493" s="19" t="str">
        <f>IFERROR(INDEX('Employee Info'!$C$3:$J$200,MATCH(Data6[[#This Row],[Name:]],'Employee Info'!$B$3:$B$200,0),MATCH(Data6[[#Headers],[Phone]],'Employee Info'!$C$2:$J$2,0)),"")</f>
        <v/>
      </c>
      <c r="M1493" s="19" t="str">
        <f>IFERROR(INDEX('Employee Info'!$C$3:$J$200,MATCH(Data6[[#This Row],[Name:]],'Employee Info'!$B$3:$B$200,0),MATCH(Data6[[#Headers],[Tech]],'Employee Info'!$C$2:$J$2,0)),"")</f>
        <v/>
      </c>
      <c r="N1493" s="19" t="str">
        <f>IFERROR(INDEX('Employee Info'!$C$3:$J$200,MATCH(Data6[[#This Row],[Name:]],'Employee Info'!$B$3:$B$200,0),MATCH(Data6[[#Headers],[Other]],'Employee Info'!$C$2:$J$2,0)),"")</f>
        <v/>
      </c>
      <c r="O1493" s="19">
        <f>IFERROR((Data6[[#This Row],[Hours:]]*SUM(Data6[[#This Row],[Rate]:[Other]])),"")</f>
        <v>0</v>
      </c>
      <c r="P1493" s="7" t="str">
        <f>IF(Data6[[#This Row],[WO'#:]]="","Riley #","WO#")</f>
        <v>WO#</v>
      </c>
      <c r="Q1493" s="7">
        <f>IFERROR(WEEKNUM(Data6[[#This Row],[Date:]]),"")</f>
        <v>31</v>
      </c>
      <c r="R1493" s="6">
        <f t="shared" si="69"/>
        <v>45501</v>
      </c>
      <c r="S1493" s="6">
        <f>Data6[[#This Row],[Week Start]]+7</f>
        <v>45508</v>
      </c>
      <c r="T1493" s="7" t="str">
        <f t="shared" si="70"/>
        <v>7/28/2024 - 8/4/2024</v>
      </c>
      <c r="U1493" s="7" t="str">
        <f t="shared" si="71"/>
        <v>Time Card</v>
      </c>
      <c r="V1493" s="8" t="str">
        <f>RIGHT(TEXT(Data6[[#This Row],[Date:]],"mmddyyyy"),4)</f>
        <v>2024</v>
      </c>
      <c r="W1493" s="8" t="str">
        <f>MID(TEXT(Data6[[#This Row],[Date:]],"mmddyyyy"),3,2)</f>
        <v>02</v>
      </c>
      <c r="X1493" s="8" t="str">
        <f>LEFT(TEXT(Data6[[#This Row],[Date:]],"mmddyyyy"),2)</f>
        <v>08</v>
      </c>
      <c r="Y1493" s="6">
        <f>DATE(Data6[[#This Row],[Year]],Data6[[#This Row],[Month]],Data6[[#This Row],[Day]])</f>
        <v>45506</v>
      </c>
    </row>
    <row r="1494" spans="1:25">
      <c r="A1494" s="5">
        <v>45506.561055324077</v>
      </c>
      <c r="B1494" s="7" t="s">
        <v>35</v>
      </c>
      <c r="C1494" s="6" t="s">
        <v>1976</v>
      </c>
      <c r="D1494" s="7" t="s">
        <v>1983</v>
      </c>
      <c r="E1494" s="8">
        <v>2</v>
      </c>
      <c r="F1494" s="7">
        <v>7135769</v>
      </c>
      <c r="G1494" s="7" t="s">
        <v>68</v>
      </c>
      <c r="H1494" s="7" t="s">
        <v>756</v>
      </c>
      <c r="I1494" s="7" t="s">
        <v>44</v>
      </c>
      <c r="J1494" s="19" t="str">
        <f>IFERROR(INDEX('Employee Info'!$C$3:$E$200,MATCH(Data6[[#This Row],[Name:]],'Employee Info'!$B$3:$B$200,0),MATCH(Data6[[#This Row],[Hours Type:]],'Employee Info'!$C$2:$E$2,0)),"")</f>
        <v/>
      </c>
      <c r="K1494" s="19" t="str">
        <f>IFERROR(INDEX('Employee Info'!$C$3:$J$200,MATCH(Data6[[#This Row],[Name:]],'Employee Info'!$B$3:$B$200,0),MATCH(Data6[[#Headers],[Truck]],'Employee Info'!$C$2:$J$2,0)),"")</f>
        <v/>
      </c>
      <c r="L1494" s="19" t="str">
        <f>IFERROR(INDEX('Employee Info'!$C$3:$J$200,MATCH(Data6[[#This Row],[Name:]],'Employee Info'!$B$3:$B$200,0),MATCH(Data6[[#Headers],[Phone]],'Employee Info'!$C$2:$J$2,0)),"")</f>
        <v/>
      </c>
      <c r="M1494" s="19" t="str">
        <f>IFERROR(INDEX('Employee Info'!$C$3:$J$200,MATCH(Data6[[#This Row],[Name:]],'Employee Info'!$B$3:$B$200,0),MATCH(Data6[[#Headers],[Tech]],'Employee Info'!$C$2:$J$2,0)),"")</f>
        <v/>
      </c>
      <c r="N1494" s="19" t="str">
        <f>IFERROR(INDEX('Employee Info'!$C$3:$J$200,MATCH(Data6[[#This Row],[Name:]],'Employee Info'!$B$3:$B$200,0),MATCH(Data6[[#Headers],[Other]],'Employee Info'!$C$2:$J$2,0)),"")</f>
        <v/>
      </c>
      <c r="O1494" s="19">
        <f>IFERROR((Data6[[#This Row],[Hours:]]*SUM(Data6[[#This Row],[Rate]:[Other]])),"")</f>
        <v>0</v>
      </c>
      <c r="P1494" s="7" t="str">
        <f>IF(Data6[[#This Row],[WO'#:]]="","Riley #","WO#")</f>
        <v>WO#</v>
      </c>
      <c r="Q1494" s="7">
        <f>IFERROR(WEEKNUM(Data6[[#This Row],[Date:]]),"")</f>
        <v>31</v>
      </c>
      <c r="R1494" s="6">
        <f t="shared" si="69"/>
        <v>45501</v>
      </c>
      <c r="S1494" s="6">
        <f>Data6[[#This Row],[Week Start]]+7</f>
        <v>45508</v>
      </c>
      <c r="T1494" s="7" t="str">
        <f t="shared" si="70"/>
        <v>7/28/2024 - 8/4/2024</v>
      </c>
      <c r="U1494" s="7" t="str">
        <f t="shared" si="71"/>
        <v>Time Card</v>
      </c>
      <c r="V1494" s="8" t="str">
        <f>RIGHT(TEXT(Data6[[#This Row],[Date:]],"mmddyyyy"),4)</f>
        <v>2024</v>
      </c>
      <c r="W1494" s="8" t="str">
        <f>MID(TEXT(Data6[[#This Row],[Date:]],"mmddyyyy"),3,2)</f>
        <v>02</v>
      </c>
      <c r="X1494" s="8" t="str">
        <f>LEFT(TEXT(Data6[[#This Row],[Date:]],"mmddyyyy"),2)</f>
        <v>08</v>
      </c>
      <c r="Y1494" s="6">
        <f>DATE(Data6[[#This Row],[Year]],Data6[[#This Row],[Month]],Data6[[#This Row],[Day]])</f>
        <v>45506</v>
      </c>
    </row>
    <row r="1495" spans="1:25">
      <c r="A1495" s="5">
        <v>45507.365837500001</v>
      </c>
      <c r="B1495" s="7" t="s">
        <v>66</v>
      </c>
      <c r="C1495" s="6" t="s">
        <v>1976</v>
      </c>
      <c r="D1495" s="7" t="s">
        <v>1995</v>
      </c>
      <c r="E1495" s="8">
        <v>1</v>
      </c>
      <c r="F1495" s="7">
        <v>7135769</v>
      </c>
      <c r="G1495" s="7" t="s">
        <v>68</v>
      </c>
      <c r="H1495" s="7" t="s">
        <v>756</v>
      </c>
      <c r="I1495" s="7" t="s">
        <v>44</v>
      </c>
      <c r="J1495" s="19" t="str">
        <f>IFERROR(INDEX('Employee Info'!$C$3:$E$200,MATCH(Data6[[#This Row],[Name:]],'Employee Info'!$B$3:$B$200,0),MATCH(Data6[[#This Row],[Hours Type:]],'Employee Info'!$C$2:$E$2,0)),"")</f>
        <v/>
      </c>
      <c r="K1495" s="19" t="str">
        <f>IFERROR(INDEX('Employee Info'!$C$3:$J$200,MATCH(Data6[[#This Row],[Name:]],'Employee Info'!$B$3:$B$200,0),MATCH(Data6[[#Headers],[Truck]],'Employee Info'!$C$2:$J$2,0)),"")</f>
        <v/>
      </c>
      <c r="L1495" s="19" t="str">
        <f>IFERROR(INDEX('Employee Info'!$C$3:$J$200,MATCH(Data6[[#This Row],[Name:]],'Employee Info'!$B$3:$B$200,0),MATCH(Data6[[#Headers],[Phone]],'Employee Info'!$C$2:$J$2,0)),"")</f>
        <v/>
      </c>
      <c r="M1495" s="19" t="str">
        <f>IFERROR(INDEX('Employee Info'!$C$3:$J$200,MATCH(Data6[[#This Row],[Name:]],'Employee Info'!$B$3:$B$200,0),MATCH(Data6[[#Headers],[Tech]],'Employee Info'!$C$2:$J$2,0)),"")</f>
        <v/>
      </c>
      <c r="N1495" s="19" t="str">
        <f>IFERROR(INDEX('Employee Info'!$C$3:$J$200,MATCH(Data6[[#This Row],[Name:]],'Employee Info'!$B$3:$B$200,0),MATCH(Data6[[#Headers],[Other]],'Employee Info'!$C$2:$J$2,0)),"")</f>
        <v/>
      </c>
      <c r="O1495" s="19">
        <f>IFERROR((Data6[[#This Row],[Hours:]]*SUM(Data6[[#This Row],[Rate]:[Other]])),"")</f>
        <v>0</v>
      </c>
      <c r="P1495" s="7" t="str">
        <f>IF(Data6[[#This Row],[WO'#:]]="","Riley #","WO#")</f>
        <v>WO#</v>
      </c>
      <c r="Q1495" s="7">
        <f>IFERROR(WEEKNUM(Data6[[#This Row],[Date:]]),"")</f>
        <v>31</v>
      </c>
      <c r="R1495" s="6">
        <f t="shared" si="69"/>
        <v>45501</v>
      </c>
      <c r="S1495" s="6">
        <f>Data6[[#This Row],[Week Start]]+7</f>
        <v>45508</v>
      </c>
      <c r="T1495" s="7" t="str">
        <f t="shared" si="70"/>
        <v>7/28/2024 - 8/4/2024</v>
      </c>
      <c r="U1495" s="7" t="str">
        <f t="shared" si="71"/>
        <v>Time Card</v>
      </c>
      <c r="V1495" s="8" t="str">
        <f>RIGHT(TEXT(Data6[[#This Row],[Date:]],"mmddyyyy"),4)</f>
        <v>2024</v>
      </c>
      <c r="W1495" s="8" t="str">
        <f>MID(TEXT(Data6[[#This Row],[Date:]],"mmddyyyy"),3,2)</f>
        <v>02</v>
      </c>
      <c r="X1495" s="8" t="str">
        <f>LEFT(TEXT(Data6[[#This Row],[Date:]],"mmddyyyy"),2)</f>
        <v>08</v>
      </c>
      <c r="Y1495" s="6">
        <f>DATE(Data6[[#This Row],[Year]],Data6[[#This Row],[Month]],Data6[[#This Row],[Day]])</f>
        <v>45506</v>
      </c>
    </row>
    <row r="1496" spans="1:25">
      <c r="A1496" s="5">
        <v>45506.560248379632</v>
      </c>
      <c r="B1496" s="7" t="s">
        <v>35</v>
      </c>
      <c r="C1496" s="6" t="s">
        <v>1976</v>
      </c>
      <c r="D1496" s="7" t="s">
        <v>1982</v>
      </c>
      <c r="E1496" s="8">
        <v>2</v>
      </c>
      <c r="F1496" s="7">
        <v>7137375</v>
      </c>
      <c r="G1496" s="7" t="s">
        <v>68</v>
      </c>
      <c r="H1496" s="7" t="s">
        <v>756</v>
      </c>
      <c r="I1496" s="7" t="s">
        <v>44</v>
      </c>
      <c r="J1496" s="19" t="str">
        <f>IFERROR(INDEX('Employee Info'!$C$3:$E$200,MATCH(Data6[[#This Row],[Name:]],'Employee Info'!$B$3:$B$200,0),MATCH(Data6[[#This Row],[Hours Type:]],'Employee Info'!$C$2:$E$2,0)),"")</f>
        <v/>
      </c>
      <c r="K1496" s="19" t="str">
        <f>IFERROR(INDEX('Employee Info'!$C$3:$J$200,MATCH(Data6[[#This Row],[Name:]],'Employee Info'!$B$3:$B$200,0),MATCH(Data6[[#Headers],[Truck]],'Employee Info'!$C$2:$J$2,0)),"")</f>
        <v/>
      </c>
      <c r="L1496" s="19" t="str">
        <f>IFERROR(INDEX('Employee Info'!$C$3:$J$200,MATCH(Data6[[#This Row],[Name:]],'Employee Info'!$B$3:$B$200,0),MATCH(Data6[[#Headers],[Phone]],'Employee Info'!$C$2:$J$2,0)),"")</f>
        <v/>
      </c>
      <c r="M1496" s="19" t="str">
        <f>IFERROR(INDEX('Employee Info'!$C$3:$J$200,MATCH(Data6[[#This Row],[Name:]],'Employee Info'!$B$3:$B$200,0),MATCH(Data6[[#Headers],[Tech]],'Employee Info'!$C$2:$J$2,0)),"")</f>
        <v/>
      </c>
      <c r="N1496" s="19" t="str">
        <f>IFERROR(INDEX('Employee Info'!$C$3:$J$200,MATCH(Data6[[#This Row],[Name:]],'Employee Info'!$B$3:$B$200,0),MATCH(Data6[[#Headers],[Other]],'Employee Info'!$C$2:$J$2,0)),"")</f>
        <v/>
      </c>
      <c r="O1496" s="19">
        <f>IFERROR((Data6[[#This Row],[Hours:]]*SUM(Data6[[#This Row],[Rate]:[Other]])),"")</f>
        <v>0</v>
      </c>
      <c r="P1496" s="7" t="str">
        <f>IF(Data6[[#This Row],[WO'#:]]="","Riley #","WO#")</f>
        <v>WO#</v>
      </c>
      <c r="Q1496" s="7">
        <f>IFERROR(WEEKNUM(Data6[[#This Row],[Date:]]),"")</f>
        <v>31</v>
      </c>
      <c r="R1496" s="6">
        <f t="shared" si="69"/>
        <v>45501</v>
      </c>
      <c r="S1496" s="6">
        <f>Data6[[#This Row],[Week Start]]+7</f>
        <v>45508</v>
      </c>
      <c r="T1496" s="7" t="str">
        <f t="shared" si="70"/>
        <v>7/28/2024 - 8/4/2024</v>
      </c>
      <c r="U1496" s="7" t="str">
        <f t="shared" si="71"/>
        <v>Time Card</v>
      </c>
      <c r="V1496" s="8" t="str">
        <f>RIGHT(TEXT(Data6[[#This Row],[Date:]],"mmddyyyy"),4)</f>
        <v>2024</v>
      </c>
      <c r="W1496" s="8" t="str">
        <f>MID(TEXT(Data6[[#This Row],[Date:]],"mmddyyyy"),3,2)</f>
        <v>02</v>
      </c>
      <c r="X1496" s="8" t="str">
        <f>LEFT(TEXT(Data6[[#This Row],[Date:]],"mmddyyyy"),2)</f>
        <v>08</v>
      </c>
      <c r="Y1496" s="6">
        <f>DATE(Data6[[#This Row],[Year]],Data6[[#This Row],[Month]],Data6[[#This Row],[Day]])</f>
        <v>45506</v>
      </c>
    </row>
    <row r="1497" spans="1:25">
      <c r="A1497" s="5">
        <v>45506.498563194444</v>
      </c>
      <c r="B1497" s="7" t="s">
        <v>23</v>
      </c>
      <c r="C1497" s="6" t="s">
        <v>1976</v>
      </c>
      <c r="D1497" s="7" t="s">
        <v>1977</v>
      </c>
      <c r="E1497" s="8">
        <v>1</v>
      </c>
      <c r="F1497" s="7" t="s">
        <v>68</v>
      </c>
      <c r="G1497" s="7" t="s">
        <v>68</v>
      </c>
      <c r="H1497" s="7" t="s">
        <v>649</v>
      </c>
      <c r="I1497" s="7" t="s">
        <v>44</v>
      </c>
      <c r="J1497" s="19" t="str">
        <f>IFERROR(INDEX('Employee Info'!$C$3:$E$200,MATCH(Data6[[#This Row],[Name:]],'Employee Info'!$B$3:$B$200,0),MATCH(Data6[[#This Row],[Hours Type:]],'Employee Info'!$C$2:$E$2,0)),"")</f>
        <v/>
      </c>
      <c r="K1497" s="19" t="str">
        <f>IFERROR(INDEX('Employee Info'!$C$3:$J$200,MATCH(Data6[[#This Row],[Name:]],'Employee Info'!$B$3:$B$200,0),MATCH(Data6[[#Headers],[Truck]],'Employee Info'!$C$2:$J$2,0)),"")</f>
        <v/>
      </c>
      <c r="L1497" s="19" t="str">
        <f>IFERROR(INDEX('Employee Info'!$C$3:$J$200,MATCH(Data6[[#This Row],[Name:]],'Employee Info'!$B$3:$B$200,0),MATCH(Data6[[#Headers],[Phone]],'Employee Info'!$C$2:$J$2,0)),"")</f>
        <v/>
      </c>
      <c r="M1497" s="19" t="str">
        <f>IFERROR(INDEX('Employee Info'!$C$3:$J$200,MATCH(Data6[[#This Row],[Name:]],'Employee Info'!$B$3:$B$200,0),MATCH(Data6[[#Headers],[Tech]],'Employee Info'!$C$2:$J$2,0)),"")</f>
        <v/>
      </c>
      <c r="N1497" s="19" t="str">
        <f>IFERROR(INDEX('Employee Info'!$C$3:$J$200,MATCH(Data6[[#This Row],[Name:]],'Employee Info'!$B$3:$B$200,0),MATCH(Data6[[#Headers],[Other]],'Employee Info'!$C$2:$J$2,0)),"")</f>
        <v/>
      </c>
      <c r="O1497" s="19">
        <f>IFERROR((Data6[[#This Row],[Hours:]]*SUM(Data6[[#This Row],[Rate]:[Other]])),"")</f>
        <v>0</v>
      </c>
      <c r="P1497" s="7" t="str">
        <f>IF(Data6[[#This Row],[WO'#:]]="","Riley #","WO#")</f>
        <v>Riley #</v>
      </c>
      <c r="Q1497" s="7">
        <f>IFERROR(WEEKNUM(Data6[[#This Row],[Date:]]),"")</f>
        <v>31</v>
      </c>
      <c r="R1497" s="6">
        <f t="shared" si="69"/>
        <v>45501</v>
      </c>
      <c r="S1497" s="6">
        <f>Data6[[#This Row],[Week Start]]+7</f>
        <v>45508</v>
      </c>
      <c r="T1497" s="7" t="str">
        <f t="shared" si="70"/>
        <v>7/28/2024 - 8/4/2024</v>
      </c>
      <c r="U1497" s="7" t="str">
        <f t="shared" si="71"/>
        <v>Time Card</v>
      </c>
      <c r="V1497" s="8" t="str">
        <f>RIGHT(TEXT(Data6[[#This Row],[Date:]],"mmddyyyy"),4)</f>
        <v>2024</v>
      </c>
      <c r="W1497" s="8" t="str">
        <f>MID(TEXT(Data6[[#This Row],[Date:]],"mmddyyyy"),3,2)</f>
        <v>02</v>
      </c>
      <c r="X1497" s="8" t="str">
        <f>LEFT(TEXT(Data6[[#This Row],[Date:]],"mmddyyyy"),2)</f>
        <v>08</v>
      </c>
      <c r="Y1497" s="6">
        <f>DATE(Data6[[#This Row],[Year]],Data6[[#This Row],[Month]],Data6[[#This Row],[Day]])</f>
        <v>45506</v>
      </c>
    </row>
    <row r="1498" spans="1:25">
      <c r="A1498" s="5">
        <v>45506.407563194443</v>
      </c>
      <c r="B1498" s="7" t="s">
        <v>31</v>
      </c>
      <c r="C1498" s="6" t="s">
        <v>1976</v>
      </c>
      <c r="D1498" s="7" t="s">
        <v>1923</v>
      </c>
      <c r="E1498" s="8">
        <v>8</v>
      </c>
      <c r="F1498" s="7" t="s">
        <v>68</v>
      </c>
      <c r="G1498" s="7" t="s">
        <v>68</v>
      </c>
      <c r="H1498" s="7" t="s">
        <v>912</v>
      </c>
      <c r="I1498" s="7" t="s">
        <v>44</v>
      </c>
      <c r="J1498" s="19" t="str">
        <f>IFERROR(INDEX('Employee Info'!$C$3:$E$200,MATCH(Data6[[#This Row],[Name:]],'Employee Info'!$B$3:$B$200,0),MATCH(Data6[[#This Row],[Hours Type:]],'Employee Info'!$C$2:$E$2,0)),"")</f>
        <v/>
      </c>
      <c r="K1498" s="19" t="str">
        <f>IFERROR(INDEX('Employee Info'!$C$3:$J$200,MATCH(Data6[[#This Row],[Name:]],'Employee Info'!$B$3:$B$200,0),MATCH(Data6[[#Headers],[Truck]],'Employee Info'!$C$2:$J$2,0)),"")</f>
        <v/>
      </c>
      <c r="L1498" s="19" t="str">
        <f>IFERROR(INDEX('Employee Info'!$C$3:$J$200,MATCH(Data6[[#This Row],[Name:]],'Employee Info'!$B$3:$B$200,0),MATCH(Data6[[#Headers],[Phone]],'Employee Info'!$C$2:$J$2,0)),"")</f>
        <v/>
      </c>
      <c r="M1498" s="19" t="str">
        <f>IFERROR(INDEX('Employee Info'!$C$3:$J$200,MATCH(Data6[[#This Row],[Name:]],'Employee Info'!$B$3:$B$200,0),MATCH(Data6[[#Headers],[Tech]],'Employee Info'!$C$2:$J$2,0)),"")</f>
        <v/>
      </c>
      <c r="N1498" s="19" t="str">
        <f>IFERROR(INDEX('Employee Info'!$C$3:$J$200,MATCH(Data6[[#This Row],[Name:]],'Employee Info'!$B$3:$B$200,0),MATCH(Data6[[#Headers],[Other]],'Employee Info'!$C$2:$J$2,0)),"")</f>
        <v/>
      </c>
      <c r="O1498" s="19">
        <f>IFERROR((Data6[[#This Row],[Hours:]]*SUM(Data6[[#This Row],[Rate]:[Other]])),"")</f>
        <v>0</v>
      </c>
      <c r="P1498" s="7" t="str">
        <f>IF(Data6[[#This Row],[WO'#:]]="","Riley #","WO#")</f>
        <v>Riley #</v>
      </c>
      <c r="Q1498" s="7">
        <f>IFERROR(WEEKNUM(Data6[[#This Row],[Date:]]),"")</f>
        <v>31</v>
      </c>
      <c r="R1498" s="6">
        <f t="shared" si="69"/>
        <v>45501</v>
      </c>
      <c r="S1498" s="6">
        <f>Data6[[#This Row],[Week Start]]+7</f>
        <v>45508</v>
      </c>
      <c r="T1498" s="7" t="str">
        <f t="shared" si="70"/>
        <v>7/28/2024 - 8/4/2024</v>
      </c>
      <c r="U1498" s="7" t="str">
        <f t="shared" si="71"/>
        <v>Time Card</v>
      </c>
      <c r="V1498" s="8" t="str">
        <f>RIGHT(TEXT(Data6[[#This Row],[Date:]],"mmddyyyy"),4)</f>
        <v>2024</v>
      </c>
      <c r="W1498" s="8" t="str">
        <f>MID(TEXT(Data6[[#This Row],[Date:]],"mmddyyyy"),3,2)</f>
        <v>02</v>
      </c>
      <c r="X1498" s="8" t="str">
        <f>LEFT(TEXT(Data6[[#This Row],[Date:]],"mmddyyyy"),2)</f>
        <v>08</v>
      </c>
      <c r="Y1498" s="6">
        <f>DATE(Data6[[#This Row],[Year]],Data6[[#This Row],[Month]],Data6[[#This Row],[Day]])</f>
        <v>45506</v>
      </c>
    </row>
    <row r="1499" spans="1:25">
      <c r="A1499" s="5">
        <v>45506.408734490738</v>
      </c>
      <c r="B1499" s="7" t="s">
        <v>342</v>
      </c>
      <c r="C1499" s="6" t="s">
        <v>1976</v>
      </c>
      <c r="D1499" s="7" t="s">
        <v>1923</v>
      </c>
      <c r="E1499" s="8">
        <v>8</v>
      </c>
      <c r="F1499" s="7" t="s">
        <v>68</v>
      </c>
      <c r="G1499" s="7" t="s">
        <v>68</v>
      </c>
      <c r="H1499" s="7" t="s">
        <v>912</v>
      </c>
      <c r="I1499" s="7" t="s">
        <v>44</v>
      </c>
      <c r="J1499" s="19" t="str">
        <f>IFERROR(INDEX('Employee Info'!$C$3:$E$200,MATCH(Data6[[#This Row],[Name:]],'Employee Info'!$B$3:$B$200,0),MATCH(Data6[[#This Row],[Hours Type:]],'Employee Info'!$C$2:$E$2,0)),"")</f>
        <v/>
      </c>
      <c r="K1499" s="19" t="str">
        <f>IFERROR(INDEX('Employee Info'!$C$3:$J$200,MATCH(Data6[[#This Row],[Name:]],'Employee Info'!$B$3:$B$200,0),MATCH(Data6[[#Headers],[Truck]],'Employee Info'!$C$2:$J$2,0)),"")</f>
        <v/>
      </c>
      <c r="L1499" s="19" t="str">
        <f>IFERROR(INDEX('Employee Info'!$C$3:$J$200,MATCH(Data6[[#This Row],[Name:]],'Employee Info'!$B$3:$B$200,0),MATCH(Data6[[#Headers],[Phone]],'Employee Info'!$C$2:$J$2,0)),"")</f>
        <v/>
      </c>
      <c r="M1499" s="19" t="str">
        <f>IFERROR(INDEX('Employee Info'!$C$3:$J$200,MATCH(Data6[[#This Row],[Name:]],'Employee Info'!$B$3:$B$200,0),MATCH(Data6[[#Headers],[Tech]],'Employee Info'!$C$2:$J$2,0)),"")</f>
        <v/>
      </c>
      <c r="N1499" s="19" t="str">
        <f>IFERROR(INDEX('Employee Info'!$C$3:$J$200,MATCH(Data6[[#This Row],[Name:]],'Employee Info'!$B$3:$B$200,0),MATCH(Data6[[#Headers],[Other]],'Employee Info'!$C$2:$J$2,0)),"")</f>
        <v/>
      </c>
      <c r="O1499" s="19">
        <f>IFERROR((Data6[[#This Row],[Hours:]]*SUM(Data6[[#This Row],[Rate]:[Other]])),"")</f>
        <v>0</v>
      </c>
      <c r="P1499" s="7" t="str">
        <f>IF(Data6[[#This Row],[WO'#:]]="","Riley #","WO#")</f>
        <v>Riley #</v>
      </c>
      <c r="Q1499" s="7">
        <f>IFERROR(WEEKNUM(Data6[[#This Row],[Date:]]),"")</f>
        <v>31</v>
      </c>
      <c r="R1499" s="6">
        <f t="shared" si="69"/>
        <v>45501</v>
      </c>
      <c r="S1499" s="6">
        <f>Data6[[#This Row],[Week Start]]+7</f>
        <v>45508</v>
      </c>
      <c r="T1499" s="7" t="str">
        <f t="shared" si="70"/>
        <v>7/28/2024 - 8/4/2024</v>
      </c>
      <c r="U1499" s="7" t="str">
        <f t="shared" si="71"/>
        <v>Time Card</v>
      </c>
      <c r="V1499" s="8" t="str">
        <f>RIGHT(TEXT(Data6[[#This Row],[Date:]],"mmddyyyy"),4)</f>
        <v>2024</v>
      </c>
      <c r="W1499" s="8" t="str">
        <f>MID(TEXT(Data6[[#This Row],[Date:]],"mmddyyyy"),3,2)</f>
        <v>02</v>
      </c>
      <c r="X1499" s="8" t="str">
        <f>LEFT(TEXT(Data6[[#This Row],[Date:]],"mmddyyyy"),2)</f>
        <v>08</v>
      </c>
      <c r="Y1499" s="6">
        <f>DATE(Data6[[#This Row],[Year]],Data6[[#This Row],[Month]],Data6[[#This Row],[Day]])</f>
        <v>45506</v>
      </c>
    </row>
    <row r="1500" spans="1:25">
      <c r="A1500" s="5">
        <v>45507.371208912038</v>
      </c>
      <c r="B1500" s="7" t="s">
        <v>66</v>
      </c>
      <c r="C1500" s="6" t="s">
        <v>1999</v>
      </c>
      <c r="D1500" s="7" t="s">
        <v>2000</v>
      </c>
      <c r="E1500" s="8">
        <v>2</v>
      </c>
      <c r="F1500" s="7">
        <v>20028</v>
      </c>
      <c r="G1500" s="7" t="s">
        <v>68</v>
      </c>
      <c r="H1500" s="7" t="s">
        <v>756</v>
      </c>
      <c r="I1500" s="7" t="s">
        <v>45</v>
      </c>
      <c r="J1500" s="19" t="str">
        <f>IFERROR(INDEX('Employee Info'!$C$3:$E$200,MATCH(Data6[[#This Row],[Name:]],'Employee Info'!$B$3:$B$200,0),MATCH(Data6[[#This Row],[Hours Type:]],'Employee Info'!$C$2:$E$2,0)),"")</f>
        <v/>
      </c>
      <c r="K1500" s="19" t="str">
        <f>IFERROR(INDEX('Employee Info'!$C$3:$J$200,MATCH(Data6[[#This Row],[Name:]],'Employee Info'!$B$3:$B$200,0),MATCH(Data6[[#Headers],[Truck]],'Employee Info'!$C$2:$J$2,0)),"")</f>
        <v/>
      </c>
      <c r="L1500" s="19" t="str">
        <f>IFERROR(INDEX('Employee Info'!$C$3:$J$200,MATCH(Data6[[#This Row],[Name:]],'Employee Info'!$B$3:$B$200,0),MATCH(Data6[[#Headers],[Phone]],'Employee Info'!$C$2:$J$2,0)),"")</f>
        <v/>
      </c>
      <c r="M1500" s="19" t="str">
        <f>IFERROR(INDEX('Employee Info'!$C$3:$J$200,MATCH(Data6[[#This Row],[Name:]],'Employee Info'!$B$3:$B$200,0),MATCH(Data6[[#Headers],[Tech]],'Employee Info'!$C$2:$J$2,0)),"")</f>
        <v/>
      </c>
      <c r="N1500" s="19" t="str">
        <f>IFERROR(INDEX('Employee Info'!$C$3:$J$200,MATCH(Data6[[#This Row],[Name:]],'Employee Info'!$B$3:$B$200,0),MATCH(Data6[[#Headers],[Other]],'Employee Info'!$C$2:$J$2,0)),"")</f>
        <v/>
      </c>
      <c r="O1500" s="19">
        <f>IFERROR((Data6[[#This Row],[Hours:]]*SUM(Data6[[#This Row],[Rate]:[Other]])),"")</f>
        <v>0</v>
      </c>
      <c r="P1500" s="7" t="str">
        <f>IF(Data6[[#This Row],[WO'#:]]="","Riley #","WO#")</f>
        <v>WO#</v>
      </c>
      <c r="Q1500" s="7">
        <f>IFERROR(WEEKNUM(Data6[[#This Row],[Date:]]),"")</f>
        <v>31</v>
      </c>
      <c r="R1500" s="6">
        <f t="shared" si="69"/>
        <v>45501</v>
      </c>
      <c r="S1500" s="6">
        <f>Data6[[#This Row],[Week Start]]+7</f>
        <v>45508</v>
      </c>
      <c r="T1500" s="7" t="str">
        <f t="shared" si="70"/>
        <v>7/28/2024 - 8/4/2024</v>
      </c>
      <c r="U1500" s="7" t="str">
        <f t="shared" si="71"/>
        <v>Time Card</v>
      </c>
      <c r="V1500" s="8" t="str">
        <f>RIGHT(TEXT(Data6[[#This Row],[Date:]],"mmddyyyy"),4)</f>
        <v>2024</v>
      </c>
      <c r="W1500" s="8" t="str">
        <f>MID(TEXT(Data6[[#This Row],[Date:]],"mmddyyyy"),3,2)</f>
        <v>03</v>
      </c>
      <c r="X1500" s="8" t="str">
        <f>LEFT(TEXT(Data6[[#This Row],[Date:]],"mmddyyyy"),2)</f>
        <v>08</v>
      </c>
      <c r="Y1500" s="6">
        <f>DATE(Data6[[#This Row],[Year]],Data6[[#This Row],[Month]],Data6[[#This Row],[Day]])</f>
        <v>45507</v>
      </c>
    </row>
    <row r="1501" spans="1:25">
      <c r="A1501" s="5">
        <v>45507.370842129632</v>
      </c>
      <c r="B1501" s="7" t="s">
        <v>66</v>
      </c>
      <c r="C1501" s="6" t="s">
        <v>1999</v>
      </c>
      <c r="D1501" s="7" t="s">
        <v>1998</v>
      </c>
      <c r="E1501" s="8">
        <v>6</v>
      </c>
      <c r="F1501" s="7">
        <v>7128669</v>
      </c>
      <c r="G1501" s="7" t="s">
        <v>68</v>
      </c>
      <c r="H1501" s="7" t="s">
        <v>756</v>
      </c>
      <c r="I1501" s="7" t="s">
        <v>45</v>
      </c>
      <c r="J1501" s="19" t="str">
        <f>IFERROR(INDEX('Employee Info'!$C$3:$E$200,MATCH(Data6[[#This Row],[Name:]],'Employee Info'!$B$3:$B$200,0),MATCH(Data6[[#This Row],[Hours Type:]],'Employee Info'!$C$2:$E$2,0)),"")</f>
        <v/>
      </c>
      <c r="K1501" s="19" t="str">
        <f>IFERROR(INDEX('Employee Info'!$C$3:$J$200,MATCH(Data6[[#This Row],[Name:]],'Employee Info'!$B$3:$B$200,0),MATCH(Data6[[#Headers],[Truck]],'Employee Info'!$C$2:$J$2,0)),"")</f>
        <v/>
      </c>
      <c r="L1501" s="19" t="str">
        <f>IFERROR(INDEX('Employee Info'!$C$3:$J$200,MATCH(Data6[[#This Row],[Name:]],'Employee Info'!$B$3:$B$200,0),MATCH(Data6[[#Headers],[Phone]],'Employee Info'!$C$2:$J$2,0)),"")</f>
        <v/>
      </c>
      <c r="M1501" s="19" t="str">
        <f>IFERROR(INDEX('Employee Info'!$C$3:$J$200,MATCH(Data6[[#This Row],[Name:]],'Employee Info'!$B$3:$B$200,0),MATCH(Data6[[#Headers],[Tech]],'Employee Info'!$C$2:$J$2,0)),"")</f>
        <v/>
      </c>
      <c r="N1501" s="19" t="str">
        <f>IFERROR(INDEX('Employee Info'!$C$3:$J$200,MATCH(Data6[[#This Row],[Name:]],'Employee Info'!$B$3:$B$200,0),MATCH(Data6[[#Headers],[Other]],'Employee Info'!$C$2:$J$2,0)),"")</f>
        <v/>
      </c>
      <c r="O1501" s="19">
        <f>IFERROR((Data6[[#This Row],[Hours:]]*SUM(Data6[[#This Row],[Rate]:[Other]])),"")</f>
        <v>0</v>
      </c>
      <c r="P1501" s="7" t="str">
        <f>IF(Data6[[#This Row],[WO'#:]]="","Riley #","WO#")</f>
        <v>WO#</v>
      </c>
      <c r="Q1501" s="7">
        <f>IFERROR(WEEKNUM(Data6[[#This Row],[Date:]]),"")</f>
        <v>31</v>
      </c>
      <c r="R1501" s="6">
        <f t="shared" si="69"/>
        <v>45501</v>
      </c>
      <c r="S1501" s="6">
        <f>Data6[[#This Row],[Week Start]]+7</f>
        <v>45508</v>
      </c>
      <c r="T1501" s="7" t="str">
        <f t="shared" si="70"/>
        <v>7/28/2024 - 8/4/2024</v>
      </c>
      <c r="U1501" s="7" t="str">
        <f t="shared" si="71"/>
        <v>Time Card</v>
      </c>
      <c r="V1501" s="8" t="str">
        <f>RIGHT(TEXT(Data6[[#This Row],[Date:]],"mmddyyyy"),4)</f>
        <v>2024</v>
      </c>
      <c r="W1501" s="8" t="str">
        <f>MID(TEXT(Data6[[#This Row],[Date:]],"mmddyyyy"),3,2)</f>
        <v>03</v>
      </c>
      <c r="X1501" s="8" t="str">
        <f>LEFT(TEXT(Data6[[#This Row],[Date:]],"mmddyyyy"),2)</f>
        <v>08</v>
      </c>
      <c r="Y1501" s="6">
        <f>DATE(Data6[[#This Row],[Year]],Data6[[#This Row],[Month]],Data6[[#This Row],[Day]])</f>
        <v>45507</v>
      </c>
    </row>
    <row r="1502" spans="1:25">
      <c r="A1502" s="5">
        <v>45510.580461111109</v>
      </c>
      <c r="B1502" s="7" t="s">
        <v>23</v>
      </c>
      <c r="C1502" s="6" t="s">
        <v>2002</v>
      </c>
      <c r="D1502" s="7" t="s">
        <v>2005</v>
      </c>
      <c r="E1502" s="8">
        <v>1</v>
      </c>
      <c r="F1502" s="7">
        <v>710423</v>
      </c>
      <c r="G1502" s="7" t="s">
        <v>68</v>
      </c>
      <c r="H1502" s="7" t="s">
        <v>756</v>
      </c>
      <c r="I1502" s="7" t="s">
        <v>44</v>
      </c>
      <c r="J1502" s="19" t="str">
        <f>IFERROR(INDEX('Employee Info'!$C$3:$E$200,MATCH(Data6[[#This Row],[Name:]],'Employee Info'!$B$3:$B$200,0),MATCH(Data6[[#This Row],[Hours Type:]],'Employee Info'!$C$2:$E$2,0)),"")</f>
        <v/>
      </c>
      <c r="K1502" s="19" t="str">
        <f>IFERROR(INDEX('Employee Info'!$C$3:$J$200,MATCH(Data6[[#This Row],[Name:]],'Employee Info'!$B$3:$B$200,0),MATCH(Data6[[#Headers],[Truck]],'Employee Info'!$C$2:$J$2,0)),"")</f>
        <v/>
      </c>
      <c r="L1502" s="19" t="str">
        <f>IFERROR(INDEX('Employee Info'!$C$3:$J$200,MATCH(Data6[[#This Row],[Name:]],'Employee Info'!$B$3:$B$200,0),MATCH(Data6[[#Headers],[Phone]],'Employee Info'!$C$2:$J$2,0)),"")</f>
        <v/>
      </c>
      <c r="M1502" s="19" t="str">
        <f>IFERROR(INDEX('Employee Info'!$C$3:$J$200,MATCH(Data6[[#This Row],[Name:]],'Employee Info'!$B$3:$B$200,0),MATCH(Data6[[#Headers],[Tech]],'Employee Info'!$C$2:$J$2,0)),"")</f>
        <v/>
      </c>
      <c r="N1502" s="19" t="str">
        <f>IFERROR(INDEX('Employee Info'!$C$3:$J$200,MATCH(Data6[[#This Row],[Name:]],'Employee Info'!$B$3:$B$200,0),MATCH(Data6[[#Headers],[Other]],'Employee Info'!$C$2:$J$2,0)),"")</f>
        <v/>
      </c>
      <c r="O1502" s="19">
        <f>IFERROR((Data6[[#This Row],[Hours:]]*SUM(Data6[[#This Row],[Rate]:[Other]])),"")</f>
        <v>0</v>
      </c>
      <c r="P1502" s="7" t="str">
        <f>IF(Data6[[#This Row],[WO'#:]]="","Riley #","WO#")</f>
        <v>WO#</v>
      </c>
      <c r="Q1502" s="7">
        <f>IFERROR(WEEKNUM(Data6[[#This Row],[Date:]]),"")</f>
        <v>32</v>
      </c>
      <c r="R1502" s="6">
        <f t="shared" si="69"/>
        <v>45508</v>
      </c>
      <c r="S1502" s="6">
        <f>Data6[[#This Row],[Week Start]]+7</f>
        <v>45515</v>
      </c>
      <c r="T1502" s="7" t="str">
        <f t="shared" si="70"/>
        <v>8/4/2024 - 8/11/2024</v>
      </c>
      <c r="U1502" s="7" t="str">
        <f t="shared" si="71"/>
        <v>Time Card</v>
      </c>
      <c r="V1502" s="8" t="str">
        <f>RIGHT(TEXT(Data6[[#This Row],[Date:]],"mmddyyyy"),4)</f>
        <v>2024</v>
      </c>
      <c r="W1502" s="8" t="str">
        <f>MID(TEXT(Data6[[#This Row],[Date:]],"mmddyyyy"),3,2)</f>
        <v>05</v>
      </c>
      <c r="X1502" s="8" t="str">
        <f>LEFT(TEXT(Data6[[#This Row],[Date:]],"mmddyyyy"),2)</f>
        <v>08</v>
      </c>
      <c r="Y1502" s="6">
        <f>DATE(Data6[[#This Row],[Year]],Data6[[#This Row],[Month]],Data6[[#This Row],[Day]])</f>
        <v>45509</v>
      </c>
    </row>
    <row r="1503" spans="1:25">
      <c r="A1503" s="5">
        <v>45510.582348958334</v>
      </c>
      <c r="B1503" s="7" t="s">
        <v>23</v>
      </c>
      <c r="C1503" s="6" t="s">
        <v>2002</v>
      </c>
      <c r="D1503" s="7" t="s">
        <v>2006</v>
      </c>
      <c r="E1503" s="8">
        <v>7</v>
      </c>
      <c r="F1503" s="7">
        <v>710423</v>
      </c>
      <c r="G1503" s="7" t="s">
        <v>68</v>
      </c>
      <c r="H1503" s="7" t="s">
        <v>756</v>
      </c>
      <c r="I1503" s="7" t="s">
        <v>44</v>
      </c>
      <c r="J1503" s="19" t="str">
        <f>IFERROR(INDEX('Employee Info'!$C$3:$E$200,MATCH(Data6[[#This Row],[Name:]],'Employee Info'!$B$3:$B$200,0),MATCH(Data6[[#This Row],[Hours Type:]],'Employee Info'!$C$2:$E$2,0)),"")</f>
        <v/>
      </c>
      <c r="K1503" s="19" t="str">
        <f>IFERROR(INDEX('Employee Info'!$C$3:$J$200,MATCH(Data6[[#This Row],[Name:]],'Employee Info'!$B$3:$B$200,0),MATCH(Data6[[#Headers],[Truck]],'Employee Info'!$C$2:$J$2,0)),"")</f>
        <v/>
      </c>
      <c r="L1503" s="19" t="str">
        <f>IFERROR(INDEX('Employee Info'!$C$3:$J$200,MATCH(Data6[[#This Row],[Name:]],'Employee Info'!$B$3:$B$200,0),MATCH(Data6[[#Headers],[Phone]],'Employee Info'!$C$2:$J$2,0)),"")</f>
        <v/>
      </c>
      <c r="M1503" s="19" t="str">
        <f>IFERROR(INDEX('Employee Info'!$C$3:$J$200,MATCH(Data6[[#This Row],[Name:]],'Employee Info'!$B$3:$B$200,0),MATCH(Data6[[#Headers],[Tech]],'Employee Info'!$C$2:$J$2,0)),"")</f>
        <v/>
      </c>
      <c r="N1503" s="19" t="str">
        <f>IFERROR(INDEX('Employee Info'!$C$3:$J$200,MATCH(Data6[[#This Row],[Name:]],'Employee Info'!$B$3:$B$200,0),MATCH(Data6[[#Headers],[Other]],'Employee Info'!$C$2:$J$2,0)),"")</f>
        <v/>
      </c>
      <c r="O1503" s="19">
        <f>IFERROR((Data6[[#This Row],[Hours:]]*SUM(Data6[[#This Row],[Rate]:[Other]])),"")</f>
        <v>0</v>
      </c>
      <c r="P1503" s="7" t="str">
        <f>IF(Data6[[#This Row],[WO'#:]]="","Riley #","WO#")</f>
        <v>WO#</v>
      </c>
      <c r="Q1503" s="7">
        <f>IFERROR(WEEKNUM(Data6[[#This Row],[Date:]]),"")</f>
        <v>32</v>
      </c>
      <c r="R1503" s="6">
        <f t="shared" si="69"/>
        <v>45508</v>
      </c>
      <c r="S1503" s="6">
        <f>Data6[[#This Row],[Week Start]]+7</f>
        <v>45515</v>
      </c>
      <c r="T1503" s="7" t="str">
        <f t="shared" si="70"/>
        <v>8/4/2024 - 8/11/2024</v>
      </c>
      <c r="U1503" s="7" t="str">
        <f t="shared" si="71"/>
        <v>Time Card</v>
      </c>
      <c r="V1503" s="8" t="str">
        <f>RIGHT(TEXT(Data6[[#This Row],[Date:]],"mmddyyyy"),4)</f>
        <v>2024</v>
      </c>
      <c r="W1503" s="8" t="str">
        <f>MID(TEXT(Data6[[#This Row],[Date:]],"mmddyyyy"),3,2)</f>
        <v>05</v>
      </c>
      <c r="X1503" s="8" t="str">
        <f>LEFT(TEXT(Data6[[#This Row],[Date:]],"mmddyyyy"),2)</f>
        <v>08</v>
      </c>
      <c r="Y1503" s="6">
        <f>DATE(Data6[[#This Row],[Year]],Data6[[#This Row],[Month]],Data6[[#This Row],[Day]])</f>
        <v>45509</v>
      </c>
    </row>
    <row r="1504" spans="1:25">
      <c r="A1504" s="5">
        <v>45514.41028009259</v>
      </c>
      <c r="B1504" s="7" t="s">
        <v>66</v>
      </c>
      <c r="C1504" s="6" t="s">
        <v>2002</v>
      </c>
      <c r="D1504" s="7" t="s">
        <v>2030</v>
      </c>
      <c r="E1504" s="8">
        <v>4</v>
      </c>
      <c r="F1504" s="7">
        <v>6984733</v>
      </c>
      <c r="G1504" s="7" t="s">
        <v>68</v>
      </c>
      <c r="H1504" s="7" t="s">
        <v>756</v>
      </c>
      <c r="I1504" s="7" t="s">
        <v>44</v>
      </c>
      <c r="J1504" s="19" t="str">
        <f>IFERROR(INDEX('Employee Info'!$C$3:$E$200,MATCH(Data6[[#This Row],[Name:]],'Employee Info'!$B$3:$B$200,0),MATCH(Data6[[#This Row],[Hours Type:]],'Employee Info'!$C$2:$E$2,0)),"")</f>
        <v/>
      </c>
      <c r="K1504" s="19" t="str">
        <f>IFERROR(INDEX('Employee Info'!$C$3:$J$200,MATCH(Data6[[#This Row],[Name:]],'Employee Info'!$B$3:$B$200,0),MATCH(Data6[[#Headers],[Truck]],'Employee Info'!$C$2:$J$2,0)),"")</f>
        <v/>
      </c>
      <c r="L1504" s="19" t="str">
        <f>IFERROR(INDEX('Employee Info'!$C$3:$J$200,MATCH(Data6[[#This Row],[Name:]],'Employee Info'!$B$3:$B$200,0),MATCH(Data6[[#Headers],[Phone]],'Employee Info'!$C$2:$J$2,0)),"")</f>
        <v/>
      </c>
      <c r="M1504" s="19" t="str">
        <f>IFERROR(INDEX('Employee Info'!$C$3:$J$200,MATCH(Data6[[#This Row],[Name:]],'Employee Info'!$B$3:$B$200,0),MATCH(Data6[[#Headers],[Tech]],'Employee Info'!$C$2:$J$2,0)),"")</f>
        <v/>
      </c>
      <c r="N1504" s="19" t="str">
        <f>IFERROR(INDEX('Employee Info'!$C$3:$J$200,MATCH(Data6[[#This Row],[Name:]],'Employee Info'!$B$3:$B$200,0),MATCH(Data6[[#Headers],[Other]],'Employee Info'!$C$2:$J$2,0)),"")</f>
        <v/>
      </c>
      <c r="O1504" s="19">
        <f>IFERROR((Data6[[#This Row],[Hours:]]*SUM(Data6[[#This Row],[Rate]:[Other]])),"")</f>
        <v>0</v>
      </c>
      <c r="P1504" s="7" t="str">
        <f>IF(Data6[[#This Row],[WO'#:]]="","Riley #","WO#")</f>
        <v>WO#</v>
      </c>
      <c r="Q1504" s="7">
        <f>IFERROR(WEEKNUM(Data6[[#This Row],[Date:]]),"")</f>
        <v>32</v>
      </c>
      <c r="R1504" s="6">
        <f t="shared" si="69"/>
        <v>45508</v>
      </c>
      <c r="S1504" s="6">
        <f>Data6[[#This Row],[Week Start]]+7</f>
        <v>45515</v>
      </c>
      <c r="T1504" s="7" t="str">
        <f t="shared" si="70"/>
        <v>8/4/2024 - 8/11/2024</v>
      </c>
      <c r="U1504" s="7" t="str">
        <f t="shared" si="71"/>
        <v>Time Card</v>
      </c>
      <c r="V1504" s="8" t="str">
        <f>RIGHT(TEXT(Data6[[#This Row],[Date:]],"mmddyyyy"),4)</f>
        <v>2024</v>
      </c>
      <c r="W1504" s="8" t="str">
        <f>MID(TEXT(Data6[[#This Row],[Date:]],"mmddyyyy"),3,2)</f>
        <v>05</v>
      </c>
      <c r="X1504" s="8" t="str">
        <f>LEFT(TEXT(Data6[[#This Row],[Date:]],"mmddyyyy"),2)</f>
        <v>08</v>
      </c>
      <c r="Y1504" s="6">
        <f>DATE(Data6[[#This Row],[Year]],Data6[[#This Row],[Month]],Data6[[#This Row],[Day]])</f>
        <v>45509</v>
      </c>
    </row>
    <row r="1505" spans="1:25">
      <c r="A1505" s="5">
        <v>45509.587017708334</v>
      </c>
      <c r="B1505" s="7" t="s">
        <v>35</v>
      </c>
      <c r="C1505" s="6" t="s">
        <v>2002</v>
      </c>
      <c r="D1505" s="7" t="s">
        <v>2004</v>
      </c>
      <c r="E1505" s="8">
        <v>8</v>
      </c>
      <c r="F1505" s="7">
        <v>7107423</v>
      </c>
      <c r="G1505" s="7" t="s">
        <v>68</v>
      </c>
      <c r="H1505" s="7" t="s">
        <v>756</v>
      </c>
      <c r="I1505" s="7" t="s">
        <v>44</v>
      </c>
      <c r="J1505" s="19" t="str">
        <f>IFERROR(INDEX('Employee Info'!$C$3:$E$200,MATCH(Data6[[#This Row],[Name:]],'Employee Info'!$B$3:$B$200,0),MATCH(Data6[[#This Row],[Hours Type:]],'Employee Info'!$C$2:$E$2,0)),"")</f>
        <v/>
      </c>
      <c r="K1505" s="19" t="str">
        <f>IFERROR(INDEX('Employee Info'!$C$3:$J$200,MATCH(Data6[[#This Row],[Name:]],'Employee Info'!$B$3:$B$200,0),MATCH(Data6[[#Headers],[Truck]],'Employee Info'!$C$2:$J$2,0)),"")</f>
        <v/>
      </c>
      <c r="L1505" s="19" t="str">
        <f>IFERROR(INDEX('Employee Info'!$C$3:$J$200,MATCH(Data6[[#This Row],[Name:]],'Employee Info'!$B$3:$B$200,0),MATCH(Data6[[#Headers],[Phone]],'Employee Info'!$C$2:$J$2,0)),"")</f>
        <v/>
      </c>
      <c r="M1505" s="19" t="str">
        <f>IFERROR(INDEX('Employee Info'!$C$3:$J$200,MATCH(Data6[[#This Row],[Name:]],'Employee Info'!$B$3:$B$200,0),MATCH(Data6[[#Headers],[Tech]],'Employee Info'!$C$2:$J$2,0)),"")</f>
        <v/>
      </c>
      <c r="N1505" s="19" t="str">
        <f>IFERROR(INDEX('Employee Info'!$C$3:$J$200,MATCH(Data6[[#This Row],[Name:]],'Employee Info'!$B$3:$B$200,0),MATCH(Data6[[#Headers],[Other]],'Employee Info'!$C$2:$J$2,0)),"")</f>
        <v/>
      </c>
      <c r="O1505" s="19">
        <f>IFERROR((Data6[[#This Row],[Hours:]]*SUM(Data6[[#This Row],[Rate]:[Other]])),"")</f>
        <v>0</v>
      </c>
      <c r="P1505" s="7" t="str">
        <f>IF(Data6[[#This Row],[WO'#:]]="","Riley #","WO#")</f>
        <v>WO#</v>
      </c>
      <c r="Q1505" s="7">
        <f>IFERROR(WEEKNUM(Data6[[#This Row],[Date:]]),"")</f>
        <v>32</v>
      </c>
      <c r="R1505" s="6">
        <f t="shared" si="69"/>
        <v>45508</v>
      </c>
      <c r="S1505" s="6">
        <f>Data6[[#This Row],[Week Start]]+7</f>
        <v>45515</v>
      </c>
      <c r="T1505" s="7" t="str">
        <f t="shared" si="70"/>
        <v>8/4/2024 - 8/11/2024</v>
      </c>
      <c r="U1505" s="7" t="str">
        <f t="shared" si="71"/>
        <v>Time Card</v>
      </c>
      <c r="V1505" s="8" t="str">
        <f>RIGHT(TEXT(Data6[[#This Row],[Date:]],"mmddyyyy"),4)</f>
        <v>2024</v>
      </c>
      <c r="W1505" s="8" t="str">
        <f>MID(TEXT(Data6[[#This Row],[Date:]],"mmddyyyy"),3,2)</f>
        <v>05</v>
      </c>
      <c r="X1505" s="8" t="str">
        <f>LEFT(TEXT(Data6[[#This Row],[Date:]],"mmddyyyy"),2)</f>
        <v>08</v>
      </c>
      <c r="Y1505" s="6">
        <f>DATE(Data6[[#This Row],[Year]],Data6[[#This Row],[Month]],Data6[[#This Row],[Day]])</f>
        <v>45509</v>
      </c>
    </row>
    <row r="1506" spans="1:25">
      <c r="A1506" s="5">
        <v>45509.58753946759</v>
      </c>
      <c r="B1506" s="7" t="s">
        <v>35</v>
      </c>
      <c r="C1506" s="6" t="s">
        <v>2002</v>
      </c>
      <c r="D1506" s="7" t="s">
        <v>1980</v>
      </c>
      <c r="E1506" s="8">
        <v>3</v>
      </c>
      <c r="F1506" s="7">
        <v>7128669</v>
      </c>
      <c r="G1506" s="7" t="s">
        <v>68</v>
      </c>
      <c r="H1506" s="7" t="s">
        <v>756</v>
      </c>
      <c r="I1506" s="7" t="s">
        <v>45</v>
      </c>
      <c r="J1506" s="19" t="str">
        <f>IFERROR(INDEX('Employee Info'!$C$3:$E$200,MATCH(Data6[[#This Row],[Name:]],'Employee Info'!$B$3:$B$200,0),MATCH(Data6[[#This Row],[Hours Type:]],'Employee Info'!$C$2:$E$2,0)),"")</f>
        <v/>
      </c>
      <c r="K1506" s="19" t="str">
        <f>IFERROR(INDEX('Employee Info'!$C$3:$J$200,MATCH(Data6[[#This Row],[Name:]],'Employee Info'!$B$3:$B$200,0),MATCH(Data6[[#Headers],[Truck]],'Employee Info'!$C$2:$J$2,0)),"")</f>
        <v/>
      </c>
      <c r="L1506" s="19" t="str">
        <f>IFERROR(INDEX('Employee Info'!$C$3:$J$200,MATCH(Data6[[#This Row],[Name:]],'Employee Info'!$B$3:$B$200,0),MATCH(Data6[[#Headers],[Phone]],'Employee Info'!$C$2:$J$2,0)),"")</f>
        <v/>
      </c>
      <c r="M1506" s="19" t="str">
        <f>IFERROR(INDEX('Employee Info'!$C$3:$J$200,MATCH(Data6[[#This Row],[Name:]],'Employee Info'!$B$3:$B$200,0),MATCH(Data6[[#Headers],[Tech]],'Employee Info'!$C$2:$J$2,0)),"")</f>
        <v/>
      </c>
      <c r="N1506" s="19" t="str">
        <f>IFERROR(INDEX('Employee Info'!$C$3:$J$200,MATCH(Data6[[#This Row],[Name:]],'Employee Info'!$B$3:$B$200,0),MATCH(Data6[[#Headers],[Other]],'Employee Info'!$C$2:$J$2,0)),"")</f>
        <v/>
      </c>
      <c r="O1506" s="19">
        <f>IFERROR((Data6[[#This Row],[Hours:]]*SUM(Data6[[#This Row],[Rate]:[Other]])),"")</f>
        <v>0</v>
      </c>
      <c r="P1506" s="7" t="str">
        <f>IF(Data6[[#This Row],[WO'#:]]="","Riley #","WO#")</f>
        <v>WO#</v>
      </c>
      <c r="Q1506" s="7">
        <f>IFERROR(WEEKNUM(Data6[[#This Row],[Date:]]),"")</f>
        <v>32</v>
      </c>
      <c r="R1506" s="6">
        <f t="shared" si="69"/>
        <v>45508</v>
      </c>
      <c r="S1506" s="6">
        <f>Data6[[#This Row],[Week Start]]+7</f>
        <v>45515</v>
      </c>
      <c r="T1506" s="7" t="str">
        <f t="shared" si="70"/>
        <v>8/4/2024 - 8/11/2024</v>
      </c>
      <c r="U1506" s="7" t="str">
        <f t="shared" si="71"/>
        <v>Time Card</v>
      </c>
      <c r="V1506" s="8" t="str">
        <f>RIGHT(TEXT(Data6[[#This Row],[Date:]],"mmddyyyy"),4)</f>
        <v>2024</v>
      </c>
      <c r="W1506" s="8" t="str">
        <f>MID(TEXT(Data6[[#This Row],[Date:]],"mmddyyyy"),3,2)</f>
        <v>05</v>
      </c>
      <c r="X1506" s="8" t="str">
        <f>LEFT(TEXT(Data6[[#This Row],[Date:]],"mmddyyyy"),2)</f>
        <v>08</v>
      </c>
      <c r="Y1506" s="6">
        <f>DATE(Data6[[#This Row],[Year]],Data6[[#This Row],[Month]],Data6[[#This Row],[Day]])</f>
        <v>45509</v>
      </c>
    </row>
    <row r="1507" spans="1:25">
      <c r="A1507" s="5">
        <v>45514.414709375</v>
      </c>
      <c r="B1507" s="7" t="s">
        <v>66</v>
      </c>
      <c r="C1507" s="6" t="s">
        <v>2002</v>
      </c>
      <c r="D1507" s="7" t="s">
        <v>2035</v>
      </c>
      <c r="E1507" s="8">
        <v>2</v>
      </c>
      <c r="F1507" s="7">
        <v>7128669</v>
      </c>
      <c r="G1507" s="7" t="s">
        <v>68</v>
      </c>
      <c r="H1507" s="7" t="s">
        <v>756</v>
      </c>
      <c r="I1507" s="7" t="s">
        <v>45</v>
      </c>
      <c r="J1507" s="19" t="str">
        <f>IFERROR(INDEX('Employee Info'!$C$3:$E$200,MATCH(Data6[[#This Row],[Name:]],'Employee Info'!$B$3:$B$200,0),MATCH(Data6[[#This Row],[Hours Type:]],'Employee Info'!$C$2:$E$2,0)),"")</f>
        <v/>
      </c>
      <c r="K1507" s="19" t="str">
        <f>IFERROR(INDEX('Employee Info'!$C$3:$J$200,MATCH(Data6[[#This Row],[Name:]],'Employee Info'!$B$3:$B$200,0),MATCH(Data6[[#Headers],[Truck]],'Employee Info'!$C$2:$J$2,0)),"")</f>
        <v/>
      </c>
      <c r="L1507" s="19" t="str">
        <f>IFERROR(INDEX('Employee Info'!$C$3:$J$200,MATCH(Data6[[#This Row],[Name:]],'Employee Info'!$B$3:$B$200,0),MATCH(Data6[[#Headers],[Phone]],'Employee Info'!$C$2:$J$2,0)),"")</f>
        <v/>
      </c>
      <c r="M1507" s="19" t="str">
        <f>IFERROR(INDEX('Employee Info'!$C$3:$J$200,MATCH(Data6[[#This Row],[Name:]],'Employee Info'!$B$3:$B$200,0),MATCH(Data6[[#Headers],[Tech]],'Employee Info'!$C$2:$J$2,0)),"")</f>
        <v/>
      </c>
      <c r="N1507" s="19" t="str">
        <f>IFERROR(INDEX('Employee Info'!$C$3:$J$200,MATCH(Data6[[#This Row],[Name:]],'Employee Info'!$B$3:$B$200,0),MATCH(Data6[[#Headers],[Other]],'Employee Info'!$C$2:$J$2,0)),"")</f>
        <v/>
      </c>
      <c r="O1507" s="19">
        <f>IFERROR((Data6[[#This Row],[Hours:]]*SUM(Data6[[#This Row],[Rate]:[Other]])),"")</f>
        <v>0</v>
      </c>
      <c r="P1507" s="7" t="str">
        <f>IF(Data6[[#This Row],[WO'#:]]="","Riley #","WO#")</f>
        <v>WO#</v>
      </c>
      <c r="Q1507" s="7">
        <f>IFERROR(WEEKNUM(Data6[[#This Row],[Date:]]),"")</f>
        <v>32</v>
      </c>
      <c r="R1507" s="6">
        <f t="shared" si="69"/>
        <v>45508</v>
      </c>
      <c r="S1507" s="6">
        <f>Data6[[#This Row],[Week Start]]+7</f>
        <v>45515</v>
      </c>
      <c r="T1507" s="7" t="str">
        <f t="shared" si="70"/>
        <v>8/4/2024 - 8/11/2024</v>
      </c>
      <c r="U1507" s="7" t="str">
        <f t="shared" si="71"/>
        <v>Time Card</v>
      </c>
      <c r="V1507" s="8" t="str">
        <f>RIGHT(TEXT(Data6[[#This Row],[Date:]],"mmddyyyy"),4)</f>
        <v>2024</v>
      </c>
      <c r="W1507" s="8" t="str">
        <f>MID(TEXT(Data6[[#This Row],[Date:]],"mmddyyyy"),3,2)</f>
        <v>05</v>
      </c>
      <c r="X1507" s="8" t="str">
        <f>LEFT(TEXT(Data6[[#This Row],[Date:]],"mmddyyyy"),2)</f>
        <v>08</v>
      </c>
      <c r="Y1507" s="6">
        <f>DATE(Data6[[#This Row],[Year]],Data6[[#This Row],[Month]],Data6[[#This Row],[Day]])</f>
        <v>45509</v>
      </c>
    </row>
    <row r="1508" spans="1:25">
      <c r="A1508" s="5">
        <v>45509.584863888886</v>
      </c>
      <c r="B1508" s="7" t="s">
        <v>34</v>
      </c>
      <c r="C1508" s="6" t="s">
        <v>2002</v>
      </c>
      <c r="D1508" s="7" t="s">
        <v>2003</v>
      </c>
      <c r="E1508" s="8">
        <v>1</v>
      </c>
      <c r="F1508" s="7">
        <v>7137375</v>
      </c>
      <c r="G1508" s="7" t="s">
        <v>68</v>
      </c>
      <c r="H1508" s="7" t="s">
        <v>756</v>
      </c>
      <c r="I1508" s="7" t="s">
        <v>44</v>
      </c>
      <c r="J1508" s="19" t="str">
        <f>IFERROR(INDEX('Employee Info'!$C$3:$E$200,MATCH(Data6[[#This Row],[Name:]],'Employee Info'!$B$3:$B$200,0),MATCH(Data6[[#This Row],[Hours Type:]],'Employee Info'!$C$2:$E$2,0)),"")</f>
        <v/>
      </c>
      <c r="K1508" s="19" t="str">
        <f>IFERROR(INDEX('Employee Info'!$C$3:$J$200,MATCH(Data6[[#This Row],[Name:]],'Employee Info'!$B$3:$B$200,0),MATCH(Data6[[#Headers],[Truck]],'Employee Info'!$C$2:$J$2,0)),"")</f>
        <v/>
      </c>
      <c r="L1508" s="19" t="str">
        <f>IFERROR(INDEX('Employee Info'!$C$3:$J$200,MATCH(Data6[[#This Row],[Name:]],'Employee Info'!$B$3:$B$200,0),MATCH(Data6[[#Headers],[Phone]],'Employee Info'!$C$2:$J$2,0)),"")</f>
        <v/>
      </c>
      <c r="M1508" s="19" t="str">
        <f>IFERROR(INDEX('Employee Info'!$C$3:$J$200,MATCH(Data6[[#This Row],[Name:]],'Employee Info'!$B$3:$B$200,0),MATCH(Data6[[#Headers],[Tech]],'Employee Info'!$C$2:$J$2,0)),"")</f>
        <v/>
      </c>
      <c r="N1508" s="19" t="str">
        <f>IFERROR(INDEX('Employee Info'!$C$3:$J$200,MATCH(Data6[[#This Row],[Name:]],'Employee Info'!$B$3:$B$200,0),MATCH(Data6[[#Headers],[Other]],'Employee Info'!$C$2:$J$2,0)),"")</f>
        <v/>
      </c>
      <c r="O1508" s="19">
        <f>IFERROR((Data6[[#This Row],[Hours:]]*SUM(Data6[[#This Row],[Rate]:[Other]])),"")</f>
        <v>0</v>
      </c>
      <c r="P1508" s="7" t="str">
        <f>IF(Data6[[#This Row],[WO'#:]]="","Riley #","WO#")</f>
        <v>WO#</v>
      </c>
      <c r="Q1508" s="7">
        <f>IFERROR(WEEKNUM(Data6[[#This Row],[Date:]]),"")</f>
        <v>32</v>
      </c>
      <c r="R1508" s="6">
        <f t="shared" si="69"/>
        <v>45508</v>
      </c>
      <c r="S1508" s="6">
        <f>Data6[[#This Row],[Week Start]]+7</f>
        <v>45515</v>
      </c>
      <c r="T1508" s="7" t="str">
        <f t="shared" si="70"/>
        <v>8/4/2024 - 8/11/2024</v>
      </c>
      <c r="U1508" s="7" t="str">
        <f t="shared" si="71"/>
        <v>Time Card</v>
      </c>
      <c r="V1508" s="8" t="str">
        <f>RIGHT(TEXT(Data6[[#This Row],[Date:]],"mmddyyyy"),4)</f>
        <v>2024</v>
      </c>
      <c r="W1508" s="8" t="str">
        <f>MID(TEXT(Data6[[#This Row],[Date:]],"mmddyyyy"),3,2)</f>
        <v>05</v>
      </c>
      <c r="X1508" s="8" t="str">
        <f>LEFT(TEXT(Data6[[#This Row],[Date:]],"mmddyyyy"),2)</f>
        <v>08</v>
      </c>
      <c r="Y1508" s="6">
        <f>DATE(Data6[[#This Row],[Year]],Data6[[#This Row],[Month]],Data6[[#This Row],[Day]])</f>
        <v>45509</v>
      </c>
    </row>
    <row r="1509" spans="1:25">
      <c r="A1509" s="5">
        <v>45509.585003356478</v>
      </c>
      <c r="B1509" s="7" t="s">
        <v>31</v>
      </c>
      <c r="C1509" s="6" t="s">
        <v>2002</v>
      </c>
      <c r="D1509" s="7" t="s">
        <v>2003</v>
      </c>
      <c r="E1509" s="8">
        <v>1</v>
      </c>
      <c r="F1509" s="7">
        <v>7137375</v>
      </c>
      <c r="G1509" s="7" t="s">
        <v>68</v>
      </c>
      <c r="H1509" s="7" t="s">
        <v>756</v>
      </c>
      <c r="I1509" s="7" t="s">
        <v>44</v>
      </c>
      <c r="J1509" s="19" t="str">
        <f>IFERROR(INDEX('Employee Info'!$C$3:$E$200,MATCH(Data6[[#This Row],[Name:]],'Employee Info'!$B$3:$B$200,0),MATCH(Data6[[#This Row],[Hours Type:]],'Employee Info'!$C$2:$E$2,0)),"")</f>
        <v/>
      </c>
      <c r="K1509" s="19" t="str">
        <f>IFERROR(INDEX('Employee Info'!$C$3:$J$200,MATCH(Data6[[#This Row],[Name:]],'Employee Info'!$B$3:$B$200,0),MATCH(Data6[[#Headers],[Truck]],'Employee Info'!$C$2:$J$2,0)),"")</f>
        <v/>
      </c>
      <c r="L1509" s="19" t="str">
        <f>IFERROR(INDEX('Employee Info'!$C$3:$J$200,MATCH(Data6[[#This Row],[Name:]],'Employee Info'!$B$3:$B$200,0),MATCH(Data6[[#Headers],[Phone]],'Employee Info'!$C$2:$J$2,0)),"")</f>
        <v/>
      </c>
      <c r="M1509" s="19" t="str">
        <f>IFERROR(INDEX('Employee Info'!$C$3:$J$200,MATCH(Data6[[#This Row],[Name:]],'Employee Info'!$B$3:$B$200,0),MATCH(Data6[[#Headers],[Tech]],'Employee Info'!$C$2:$J$2,0)),"")</f>
        <v/>
      </c>
      <c r="N1509" s="19" t="str">
        <f>IFERROR(INDEX('Employee Info'!$C$3:$J$200,MATCH(Data6[[#This Row],[Name:]],'Employee Info'!$B$3:$B$200,0),MATCH(Data6[[#Headers],[Other]],'Employee Info'!$C$2:$J$2,0)),"")</f>
        <v/>
      </c>
      <c r="O1509" s="19">
        <f>IFERROR((Data6[[#This Row],[Hours:]]*SUM(Data6[[#This Row],[Rate]:[Other]])),"")</f>
        <v>0</v>
      </c>
      <c r="P1509" s="7" t="str">
        <f>IF(Data6[[#This Row],[WO'#:]]="","Riley #","WO#")</f>
        <v>WO#</v>
      </c>
      <c r="Q1509" s="7">
        <f>IFERROR(WEEKNUM(Data6[[#This Row],[Date:]]),"")</f>
        <v>32</v>
      </c>
      <c r="R1509" s="6">
        <f t="shared" si="69"/>
        <v>45508</v>
      </c>
      <c r="S1509" s="6">
        <f>Data6[[#This Row],[Week Start]]+7</f>
        <v>45515</v>
      </c>
      <c r="T1509" s="7" t="str">
        <f t="shared" si="70"/>
        <v>8/4/2024 - 8/11/2024</v>
      </c>
      <c r="U1509" s="7" t="str">
        <f t="shared" si="71"/>
        <v>Time Card</v>
      </c>
      <c r="V1509" s="8" t="str">
        <f>RIGHT(TEXT(Data6[[#This Row],[Date:]],"mmddyyyy"),4)</f>
        <v>2024</v>
      </c>
      <c r="W1509" s="8" t="str">
        <f>MID(TEXT(Data6[[#This Row],[Date:]],"mmddyyyy"),3,2)</f>
        <v>05</v>
      </c>
      <c r="X1509" s="8" t="str">
        <f>LEFT(TEXT(Data6[[#This Row],[Date:]],"mmddyyyy"),2)</f>
        <v>08</v>
      </c>
      <c r="Y1509" s="6">
        <f>DATE(Data6[[#This Row],[Year]],Data6[[#This Row],[Month]],Data6[[#This Row],[Day]])</f>
        <v>45509</v>
      </c>
    </row>
    <row r="1510" spans="1:25">
      <c r="A1510" s="5">
        <v>45513.622106828705</v>
      </c>
      <c r="B1510" s="7" t="s">
        <v>66</v>
      </c>
      <c r="C1510" s="6" t="s">
        <v>2002</v>
      </c>
      <c r="D1510" s="7" t="s">
        <v>2029</v>
      </c>
      <c r="E1510" s="8">
        <v>1</v>
      </c>
      <c r="F1510" s="7">
        <v>7139590</v>
      </c>
      <c r="G1510" s="7" t="s">
        <v>68</v>
      </c>
      <c r="H1510" s="7" t="s">
        <v>756</v>
      </c>
      <c r="I1510" s="7" t="s">
        <v>44</v>
      </c>
      <c r="J1510" s="19" t="str">
        <f>IFERROR(INDEX('Employee Info'!$C$3:$E$200,MATCH(Data6[[#This Row],[Name:]],'Employee Info'!$B$3:$B$200,0),MATCH(Data6[[#This Row],[Hours Type:]],'Employee Info'!$C$2:$E$2,0)),"")</f>
        <v/>
      </c>
      <c r="K1510" s="19" t="str">
        <f>IFERROR(INDEX('Employee Info'!$C$3:$J$200,MATCH(Data6[[#This Row],[Name:]],'Employee Info'!$B$3:$B$200,0),MATCH(Data6[[#Headers],[Truck]],'Employee Info'!$C$2:$J$2,0)),"")</f>
        <v/>
      </c>
      <c r="L1510" s="19" t="str">
        <f>IFERROR(INDEX('Employee Info'!$C$3:$J$200,MATCH(Data6[[#This Row],[Name:]],'Employee Info'!$B$3:$B$200,0),MATCH(Data6[[#Headers],[Phone]],'Employee Info'!$C$2:$J$2,0)),"")</f>
        <v/>
      </c>
      <c r="M1510" s="19" t="str">
        <f>IFERROR(INDEX('Employee Info'!$C$3:$J$200,MATCH(Data6[[#This Row],[Name:]],'Employee Info'!$B$3:$B$200,0),MATCH(Data6[[#Headers],[Tech]],'Employee Info'!$C$2:$J$2,0)),"")</f>
        <v/>
      </c>
      <c r="N1510" s="19" t="str">
        <f>IFERROR(INDEX('Employee Info'!$C$3:$J$200,MATCH(Data6[[#This Row],[Name:]],'Employee Info'!$B$3:$B$200,0),MATCH(Data6[[#Headers],[Other]],'Employee Info'!$C$2:$J$2,0)),"")</f>
        <v/>
      </c>
      <c r="O1510" s="19">
        <f>IFERROR((Data6[[#This Row],[Hours:]]*SUM(Data6[[#This Row],[Rate]:[Other]])),"")</f>
        <v>0</v>
      </c>
      <c r="P1510" s="7" t="str">
        <f>IF(Data6[[#This Row],[WO'#:]]="","Riley #","WO#")</f>
        <v>WO#</v>
      </c>
      <c r="Q1510" s="7">
        <f>IFERROR(WEEKNUM(Data6[[#This Row],[Date:]]),"")</f>
        <v>32</v>
      </c>
      <c r="R1510" s="6">
        <f t="shared" si="69"/>
        <v>45508</v>
      </c>
      <c r="S1510" s="6">
        <f>Data6[[#This Row],[Week Start]]+7</f>
        <v>45515</v>
      </c>
      <c r="T1510" s="7" t="str">
        <f t="shared" si="70"/>
        <v>8/4/2024 - 8/11/2024</v>
      </c>
      <c r="U1510" s="7" t="str">
        <f t="shared" si="71"/>
        <v>Time Card</v>
      </c>
      <c r="V1510" s="8" t="str">
        <f>RIGHT(TEXT(Data6[[#This Row],[Date:]],"mmddyyyy"),4)</f>
        <v>2024</v>
      </c>
      <c r="W1510" s="8" t="str">
        <f>MID(TEXT(Data6[[#This Row],[Date:]],"mmddyyyy"),3,2)</f>
        <v>05</v>
      </c>
      <c r="X1510" s="8" t="str">
        <f>LEFT(TEXT(Data6[[#This Row],[Date:]],"mmddyyyy"),2)</f>
        <v>08</v>
      </c>
      <c r="Y1510" s="6">
        <f>DATE(Data6[[#This Row],[Year]],Data6[[#This Row],[Month]],Data6[[#This Row],[Day]])</f>
        <v>45509</v>
      </c>
    </row>
    <row r="1511" spans="1:25">
      <c r="A1511" s="5">
        <v>45513.616317476852</v>
      </c>
      <c r="B1511" s="7" t="s">
        <v>66</v>
      </c>
      <c r="C1511" s="6" t="s">
        <v>2002</v>
      </c>
      <c r="D1511" s="7" t="s">
        <v>558</v>
      </c>
      <c r="E1511" s="8">
        <v>1</v>
      </c>
      <c r="F1511" s="7" t="s">
        <v>68</v>
      </c>
      <c r="G1511" s="7" t="s">
        <v>68</v>
      </c>
      <c r="H1511" s="7" t="s">
        <v>536</v>
      </c>
      <c r="I1511" s="7" t="s">
        <v>44</v>
      </c>
      <c r="J1511" s="19" t="str">
        <f>IFERROR(INDEX('Employee Info'!$C$3:$E$200,MATCH(Data6[[#This Row],[Name:]],'Employee Info'!$B$3:$B$200,0),MATCH(Data6[[#This Row],[Hours Type:]],'Employee Info'!$C$2:$E$2,0)),"")</f>
        <v/>
      </c>
      <c r="K1511" s="19" t="str">
        <f>IFERROR(INDEX('Employee Info'!$C$3:$J$200,MATCH(Data6[[#This Row],[Name:]],'Employee Info'!$B$3:$B$200,0),MATCH(Data6[[#Headers],[Truck]],'Employee Info'!$C$2:$J$2,0)),"")</f>
        <v/>
      </c>
      <c r="L1511" s="19" t="str">
        <f>IFERROR(INDEX('Employee Info'!$C$3:$J$200,MATCH(Data6[[#This Row],[Name:]],'Employee Info'!$B$3:$B$200,0),MATCH(Data6[[#Headers],[Phone]],'Employee Info'!$C$2:$J$2,0)),"")</f>
        <v/>
      </c>
      <c r="M1511" s="19" t="str">
        <f>IFERROR(INDEX('Employee Info'!$C$3:$J$200,MATCH(Data6[[#This Row],[Name:]],'Employee Info'!$B$3:$B$200,0),MATCH(Data6[[#Headers],[Tech]],'Employee Info'!$C$2:$J$2,0)),"")</f>
        <v/>
      </c>
      <c r="N1511" s="19" t="str">
        <f>IFERROR(INDEX('Employee Info'!$C$3:$J$200,MATCH(Data6[[#This Row],[Name:]],'Employee Info'!$B$3:$B$200,0),MATCH(Data6[[#Headers],[Other]],'Employee Info'!$C$2:$J$2,0)),"")</f>
        <v/>
      </c>
      <c r="O1511" s="19">
        <f>IFERROR((Data6[[#This Row],[Hours:]]*SUM(Data6[[#This Row],[Rate]:[Other]])),"")</f>
        <v>0</v>
      </c>
      <c r="P1511" s="7" t="str">
        <f>IF(Data6[[#This Row],[WO'#:]]="","Riley #","WO#")</f>
        <v>Riley #</v>
      </c>
      <c r="Q1511" s="7">
        <f>IFERROR(WEEKNUM(Data6[[#This Row],[Date:]]),"")</f>
        <v>32</v>
      </c>
      <c r="R1511" s="6">
        <f t="shared" si="69"/>
        <v>45508</v>
      </c>
      <c r="S1511" s="6">
        <f>Data6[[#This Row],[Week Start]]+7</f>
        <v>45515</v>
      </c>
      <c r="T1511" s="7" t="str">
        <f t="shared" si="70"/>
        <v>8/4/2024 - 8/11/2024</v>
      </c>
      <c r="U1511" s="7" t="str">
        <f t="shared" si="71"/>
        <v>Time Card</v>
      </c>
      <c r="V1511" s="8" t="str">
        <f>RIGHT(TEXT(Data6[[#This Row],[Date:]],"mmddyyyy"),4)</f>
        <v>2024</v>
      </c>
      <c r="W1511" s="8" t="str">
        <f>MID(TEXT(Data6[[#This Row],[Date:]],"mmddyyyy"),3,2)</f>
        <v>05</v>
      </c>
      <c r="X1511" s="8" t="str">
        <f>LEFT(TEXT(Data6[[#This Row],[Date:]],"mmddyyyy"),2)</f>
        <v>08</v>
      </c>
      <c r="Y1511" s="6">
        <f>DATE(Data6[[#This Row],[Year]],Data6[[#This Row],[Month]],Data6[[#This Row],[Day]])</f>
        <v>45509</v>
      </c>
    </row>
    <row r="1512" spans="1:25">
      <c r="A1512" s="5">
        <v>45513.617592129631</v>
      </c>
      <c r="B1512" s="7" t="s">
        <v>66</v>
      </c>
      <c r="C1512" s="6" t="s">
        <v>2002</v>
      </c>
      <c r="D1512" s="7" t="s">
        <v>2024</v>
      </c>
      <c r="E1512" s="8">
        <v>1</v>
      </c>
      <c r="F1512" s="7" t="s">
        <v>68</v>
      </c>
      <c r="G1512" s="7" t="s">
        <v>68</v>
      </c>
      <c r="H1512" s="7" t="s">
        <v>912</v>
      </c>
      <c r="I1512" s="7" t="s">
        <v>44</v>
      </c>
      <c r="J1512" s="19" t="str">
        <f>IFERROR(INDEX('Employee Info'!$C$3:$E$200,MATCH(Data6[[#This Row],[Name:]],'Employee Info'!$B$3:$B$200,0),MATCH(Data6[[#This Row],[Hours Type:]],'Employee Info'!$C$2:$E$2,0)),"")</f>
        <v/>
      </c>
      <c r="K1512" s="19" t="str">
        <f>IFERROR(INDEX('Employee Info'!$C$3:$J$200,MATCH(Data6[[#This Row],[Name:]],'Employee Info'!$B$3:$B$200,0),MATCH(Data6[[#Headers],[Truck]],'Employee Info'!$C$2:$J$2,0)),"")</f>
        <v/>
      </c>
      <c r="L1512" s="19" t="str">
        <f>IFERROR(INDEX('Employee Info'!$C$3:$J$200,MATCH(Data6[[#This Row],[Name:]],'Employee Info'!$B$3:$B$200,0),MATCH(Data6[[#Headers],[Phone]],'Employee Info'!$C$2:$J$2,0)),"")</f>
        <v/>
      </c>
      <c r="M1512" s="19" t="str">
        <f>IFERROR(INDEX('Employee Info'!$C$3:$J$200,MATCH(Data6[[#This Row],[Name:]],'Employee Info'!$B$3:$B$200,0),MATCH(Data6[[#Headers],[Tech]],'Employee Info'!$C$2:$J$2,0)),"")</f>
        <v/>
      </c>
      <c r="N1512" s="19" t="str">
        <f>IFERROR(INDEX('Employee Info'!$C$3:$J$200,MATCH(Data6[[#This Row],[Name:]],'Employee Info'!$B$3:$B$200,0),MATCH(Data6[[#Headers],[Other]],'Employee Info'!$C$2:$J$2,0)),"")</f>
        <v/>
      </c>
      <c r="O1512" s="19">
        <f>IFERROR((Data6[[#This Row],[Hours:]]*SUM(Data6[[#This Row],[Rate]:[Other]])),"")</f>
        <v>0</v>
      </c>
      <c r="P1512" s="7" t="str">
        <f>IF(Data6[[#This Row],[WO'#:]]="","Riley #","WO#")</f>
        <v>Riley #</v>
      </c>
      <c r="Q1512" s="7">
        <f>IFERROR(WEEKNUM(Data6[[#This Row],[Date:]]),"")</f>
        <v>32</v>
      </c>
      <c r="R1512" s="6">
        <f t="shared" si="69"/>
        <v>45508</v>
      </c>
      <c r="S1512" s="6">
        <f>Data6[[#This Row],[Week Start]]+7</f>
        <v>45515</v>
      </c>
      <c r="T1512" s="7" t="str">
        <f t="shared" si="70"/>
        <v>8/4/2024 - 8/11/2024</v>
      </c>
      <c r="U1512" s="7" t="str">
        <f t="shared" si="71"/>
        <v>Time Card</v>
      </c>
      <c r="V1512" s="8" t="str">
        <f>RIGHT(TEXT(Data6[[#This Row],[Date:]],"mmddyyyy"),4)</f>
        <v>2024</v>
      </c>
      <c r="W1512" s="8" t="str">
        <f>MID(TEXT(Data6[[#This Row],[Date:]],"mmddyyyy"),3,2)</f>
        <v>05</v>
      </c>
      <c r="X1512" s="8" t="str">
        <f>LEFT(TEXT(Data6[[#This Row],[Date:]],"mmddyyyy"),2)</f>
        <v>08</v>
      </c>
      <c r="Y1512" s="6">
        <f>DATE(Data6[[#This Row],[Year]],Data6[[#This Row],[Month]],Data6[[#This Row],[Day]])</f>
        <v>45509</v>
      </c>
    </row>
    <row r="1513" spans="1:25">
      <c r="A1513" s="5">
        <v>45513.618088541669</v>
      </c>
      <c r="B1513" s="7" t="s">
        <v>66</v>
      </c>
      <c r="C1513" s="6" t="s">
        <v>2002</v>
      </c>
      <c r="D1513" s="7" t="s">
        <v>2025</v>
      </c>
      <c r="E1513" s="8">
        <v>1</v>
      </c>
      <c r="F1513" s="7" t="s">
        <v>68</v>
      </c>
      <c r="G1513" s="7" t="s">
        <v>68</v>
      </c>
      <c r="H1513" s="7" t="s">
        <v>922</v>
      </c>
      <c r="I1513" s="7" t="s">
        <v>44</v>
      </c>
      <c r="J1513" s="19" t="str">
        <f>IFERROR(INDEX('Employee Info'!$C$3:$E$200,MATCH(Data6[[#This Row],[Name:]],'Employee Info'!$B$3:$B$200,0),MATCH(Data6[[#This Row],[Hours Type:]],'Employee Info'!$C$2:$E$2,0)),"")</f>
        <v/>
      </c>
      <c r="K1513" s="19" t="str">
        <f>IFERROR(INDEX('Employee Info'!$C$3:$J$200,MATCH(Data6[[#This Row],[Name:]],'Employee Info'!$B$3:$B$200,0),MATCH(Data6[[#Headers],[Truck]],'Employee Info'!$C$2:$J$2,0)),"")</f>
        <v/>
      </c>
      <c r="L1513" s="19" t="str">
        <f>IFERROR(INDEX('Employee Info'!$C$3:$J$200,MATCH(Data6[[#This Row],[Name:]],'Employee Info'!$B$3:$B$200,0),MATCH(Data6[[#Headers],[Phone]],'Employee Info'!$C$2:$J$2,0)),"")</f>
        <v/>
      </c>
      <c r="M1513" s="19" t="str">
        <f>IFERROR(INDEX('Employee Info'!$C$3:$J$200,MATCH(Data6[[#This Row],[Name:]],'Employee Info'!$B$3:$B$200,0),MATCH(Data6[[#Headers],[Tech]],'Employee Info'!$C$2:$J$2,0)),"")</f>
        <v/>
      </c>
      <c r="N1513" s="19" t="str">
        <f>IFERROR(INDEX('Employee Info'!$C$3:$J$200,MATCH(Data6[[#This Row],[Name:]],'Employee Info'!$B$3:$B$200,0),MATCH(Data6[[#Headers],[Other]],'Employee Info'!$C$2:$J$2,0)),"")</f>
        <v/>
      </c>
      <c r="O1513" s="19">
        <f>IFERROR((Data6[[#This Row],[Hours:]]*SUM(Data6[[#This Row],[Rate]:[Other]])),"")</f>
        <v>0</v>
      </c>
      <c r="P1513" s="7" t="str">
        <f>IF(Data6[[#This Row],[WO'#:]]="","Riley #","WO#")</f>
        <v>Riley #</v>
      </c>
      <c r="Q1513" s="7">
        <f>IFERROR(WEEKNUM(Data6[[#This Row],[Date:]]),"")</f>
        <v>32</v>
      </c>
      <c r="R1513" s="6">
        <f t="shared" si="69"/>
        <v>45508</v>
      </c>
      <c r="S1513" s="6">
        <f>Data6[[#This Row],[Week Start]]+7</f>
        <v>45515</v>
      </c>
      <c r="T1513" s="7" t="str">
        <f t="shared" si="70"/>
        <v>8/4/2024 - 8/11/2024</v>
      </c>
      <c r="U1513" s="7" t="str">
        <f t="shared" si="71"/>
        <v>Time Card</v>
      </c>
      <c r="V1513" s="8" t="str">
        <f>RIGHT(TEXT(Data6[[#This Row],[Date:]],"mmddyyyy"),4)</f>
        <v>2024</v>
      </c>
      <c r="W1513" s="8" t="str">
        <f>MID(TEXT(Data6[[#This Row],[Date:]],"mmddyyyy"),3,2)</f>
        <v>05</v>
      </c>
      <c r="X1513" s="8" t="str">
        <f>LEFT(TEXT(Data6[[#This Row],[Date:]],"mmddyyyy"),2)</f>
        <v>08</v>
      </c>
      <c r="Y1513" s="6">
        <f>DATE(Data6[[#This Row],[Year]],Data6[[#This Row],[Month]],Data6[[#This Row],[Day]])</f>
        <v>45509</v>
      </c>
    </row>
    <row r="1514" spans="1:25">
      <c r="A1514" s="5">
        <v>45509.584082060188</v>
      </c>
      <c r="B1514" s="7" t="s">
        <v>34</v>
      </c>
      <c r="C1514" s="6" t="s">
        <v>2002</v>
      </c>
      <c r="D1514" s="7" t="s">
        <v>1959</v>
      </c>
      <c r="E1514" s="8">
        <v>7</v>
      </c>
      <c r="F1514" s="7" t="s">
        <v>68</v>
      </c>
      <c r="G1514" s="7" t="s">
        <v>68</v>
      </c>
      <c r="H1514" s="7" t="s">
        <v>1960</v>
      </c>
      <c r="I1514" s="7" t="s">
        <v>44</v>
      </c>
      <c r="J1514" s="19" t="str">
        <f>IFERROR(INDEX('Employee Info'!$C$3:$E$200,MATCH(Data6[[#This Row],[Name:]],'Employee Info'!$B$3:$B$200,0),MATCH(Data6[[#This Row],[Hours Type:]],'Employee Info'!$C$2:$E$2,0)),"")</f>
        <v/>
      </c>
      <c r="K1514" s="19" t="str">
        <f>IFERROR(INDEX('Employee Info'!$C$3:$J$200,MATCH(Data6[[#This Row],[Name:]],'Employee Info'!$B$3:$B$200,0),MATCH(Data6[[#Headers],[Truck]],'Employee Info'!$C$2:$J$2,0)),"")</f>
        <v/>
      </c>
      <c r="L1514" s="19" t="str">
        <f>IFERROR(INDEX('Employee Info'!$C$3:$J$200,MATCH(Data6[[#This Row],[Name:]],'Employee Info'!$B$3:$B$200,0),MATCH(Data6[[#Headers],[Phone]],'Employee Info'!$C$2:$J$2,0)),"")</f>
        <v/>
      </c>
      <c r="M1514" s="19" t="str">
        <f>IFERROR(INDEX('Employee Info'!$C$3:$J$200,MATCH(Data6[[#This Row],[Name:]],'Employee Info'!$B$3:$B$200,0),MATCH(Data6[[#Headers],[Tech]],'Employee Info'!$C$2:$J$2,0)),"")</f>
        <v/>
      </c>
      <c r="N1514" s="19" t="str">
        <f>IFERROR(INDEX('Employee Info'!$C$3:$J$200,MATCH(Data6[[#This Row],[Name:]],'Employee Info'!$B$3:$B$200,0),MATCH(Data6[[#Headers],[Other]],'Employee Info'!$C$2:$J$2,0)),"")</f>
        <v/>
      </c>
      <c r="O1514" s="19">
        <f>IFERROR((Data6[[#This Row],[Hours:]]*SUM(Data6[[#This Row],[Rate]:[Other]])),"")</f>
        <v>0</v>
      </c>
      <c r="P1514" s="7" t="str">
        <f>IF(Data6[[#This Row],[WO'#:]]="","Riley #","WO#")</f>
        <v>Riley #</v>
      </c>
      <c r="Q1514" s="7">
        <f>IFERROR(WEEKNUM(Data6[[#This Row],[Date:]]),"")</f>
        <v>32</v>
      </c>
      <c r="R1514" s="6">
        <f t="shared" si="69"/>
        <v>45508</v>
      </c>
      <c r="S1514" s="6">
        <f>Data6[[#This Row],[Week Start]]+7</f>
        <v>45515</v>
      </c>
      <c r="T1514" s="7" t="str">
        <f t="shared" si="70"/>
        <v>8/4/2024 - 8/11/2024</v>
      </c>
      <c r="U1514" s="7" t="str">
        <f t="shared" si="71"/>
        <v>Time Card</v>
      </c>
      <c r="V1514" s="8" t="str">
        <f>RIGHT(TEXT(Data6[[#This Row],[Date:]],"mmddyyyy"),4)</f>
        <v>2024</v>
      </c>
      <c r="W1514" s="8" t="str">
        <f>MID(TEXT(Data6[[#This Row],[Date:]],"mmddyyyy"),3,2)</f>
        <v>05</v>
      </c>
      <c r="X1514" s="8" t="str">
        <f>LEFT(TEXT(Data6[[#This Row],[Date:]],"mmddyyyy"),2)</f>
        <v>08</v>
      </c>
      <c r="Y1514" s="6">
        <f>DATE(Data6[[#This Row],[Year]],Data6[[#This Row],[Month]],Data6[[#This Row],[Day]])</f>
        <v>45509</v>
      </c>
    </row>
    <row r="1515" spans="1:25">
      <c r="A1515" s="5">
        <v>45510.268423379632</v>
      </c>
      <c r="B1515" s="7" t="s">
        <v>31</v>
      </c>
      <c r="C1515" s="6" t="s">
        <v>2002</v>
      </c>
      <c r="D1515" s="7" t="s">
        <v>1959</v>
      </c>
      <c r="E1515" s="8">
        <v>7</v>
      </c>
      <c r="F1515" s="7" t="s">
        <v>68</v>
      </c>
      <c r="G1515" s="7" t="s">
        <v>68</v>
      </c>
      <c r="H1515" s="7" t="s">
        <v>1960</v>
      </c>
      <c r="I1515" s="7" t="s">
        <v>44</v>
      </c>
      <c r="J1515" s="19" t="str">
        <f>IFERROR(INDEX('Employee Info'!$C$3:$E$200,MATCH(Data6[[#This Row],[Name:]],'Employee Info'!$B$3:$B$200,0),MATCH(Data6[[#This Row],[Hours Type:]],'Employee Info'!$C$2:$E$2,0)),"")</f>
        <v/>
      </c>
      <c r="K1515" s="19" t="str">
        <f>IFERROR(INDEX('Employee Info'!$C$3:$J$200,MATCH(Data6[[#This Row],[Name:]],'Employee Info'!$B$3:$B$200,0),MATCH(Data6[[#Headers],[Truck]],'Employee Info'!$C$2:$J$2,0)),"")</f>
        <v/>
      </c>
      <c r="L1515" s="19" t="str">
        <f>IFERROR(INDEX('Employee Info'!$C$3:$J$200,MATCH(Data6[[#This Row],[Name:]],'Employee Info'!$B$3:$B$200,0),MATCH(Data6[[#Headers],[Phone]],'Employee Info'!$C$2:$J$2,0)),"")</f>
        <v/>
      </c>
      <c r="M1515" s="19" t="str">
        <f>IFERROR(INDEX('Employee Info'!$C$3:$J$200,MATCH(Data6[[#This Row],[Name:]],'Employee Info'!$B$3:$B$200,0),MATCH(Data6[[#Headers],[Tech]],'Employee Info'!$C$2:$J$2,0)),"")</f>
        <v/>
      </c>
      <c r="N1515" s="19" t="str">
        <f>IFERROR(INDEX('Employee Info'!$C$3:$J$200,MATCH(Data6[[#This Row],[Name:]],'Employee Info'!$B$3:$B$200,0),MATCH(Data6[[#Headers],[Other]],'Employee Info'!$C$2:$J$2,0)),"")</f>
        <v/>
      </c>
      <c r="O1515" s="19">
        <f>IFERROR((Data6[[#This Row],[Hours:]]*SUM(Data6[[#This Row],[Rate]:[Other]])),"")</f>
        <v>0</v>
      </c>
      <c r="P1515" s="7" t="str">
        <f>IF(Data6[[#This Row],[WO'#:]]="","Riley #","WO#")</f>
        <v>Riley #</v>
      </c>
      <c r="Q1515" s="7">
        <f>IFERROR(WEEKNUM(Data6[[#This Row],[Date:]]),"")</f>
        <v>32</v>
      </c>
      <c r="R1515" s="6">
        <f t="shared" si="69"/>
        <v>45508</v>
      </c>
      <c r="S1515" s="6">
        <f>Data6[[#This Row],[Week Start]]+7</f>
        <v>45515</v>
      </c>
      <c r="T1515" s="7" t="str">
        <f t="shared" si="70"/>
        <v>8/4/2024 - 8/11/2024</v>
      </c>
      <c r="U1515" s="7" t="str">
        <f t="shared" si="71"/>
        <v>Time Card</v>
      </c>
      <c r="V1515" s="8" t="str">
        <f>RIGHT(TEXT(Data6[[#This Row],[Date:]],"mmddyyyy"),4)</f>
        <v>2024</v>
      </c>
      <c r="W1515" s="8" t="str">
        <f>MID(TEXT(Data6[[#This Row],[Date:]],"mmddyyyy"),3,2)</f>
        <v>05</v>
      </c>
      <c r="X1515" s="8" t="str">
        <f>LEFT(TEXT(Data6[[#This Row],[Date:]],"mmddyyyy"),2)</f>
        <v>08</v>
      </c>
      <c r="Y1515" s="6">
        <f>DATE(Data6[[#This Row],[Year]],Data6[[#This Row],[Month]],Data6[[#This Row],[Day]])</f>
        <v>45509</v>
      </c>
    </row>
    <row r="1516" spans="1:25">
      <c r="A1516" s="5">
        <v>45514.410878935189</v>
      </c>
      <c r="B1516" s="7" t="s">
        <v>66</v>
      </c>
      <c r="C1516" s="6" t="s">
        <v>2007</v>
      </c>
      <c r="D1516" s="7" t="s">
        <v>2031</v>
      </c>
      <c r="E1516" s="8">
        <v>4</v>
      </c>
      <c r="F1516" s="7">
        <v>6984733</v>
      </c>
      <c r="G1516" s="7" t="s">
        <v>68</v>
      </c>
      <c r="H1516" s="7" t="s">
        <v>756</v>
      </c>
      <c r="I1516" s="7" t="s">
        <v>44</v>
      </c>
      <c r="J1516" s="19" t="str">
        <f>IFERROR(INDEX('Employee Info'!$C$3:$E$200,MATCH(Data6[[#This Row],[Name:]],'Employee Info'!$B$3:$B$200,0),MATCH(Data6[[#This Row],[Hours Type:]],'Employee Info'!$C$2:$E$2,0)),"")</f>
        <v/>
      </c>
      <c r="K1516" s="19" t="str">
        <f>IFERROR(INDEX('Employee Info'!$C$3:$J$200,MATCH(Data6[[#This Row],[Name:]],'Employee Info'!$B$3:$B$200,0),MATCH(Data6[[#Headers],[Truck]],'Employee Info'!$C$2:$J$2,0)),"")</f>
        <v/>
      </c>
      <c r="L1516" s="19" t="str">
        <f>IFERROR(INDEX('Employee Info'!$C$3:$J$200,MATCH(Data6[[#This Row],[Name:]],'Employee Info'!$B$3:$B$200,0),MATCH(Data6[[#Headers],[Phone]],'Employee Info'!$C$2:$J$2,0)),"")</f>
        <v/>
      </c>
      <c r="M1516" s="19" t="str">
        <f>IFERROR(INDEX('Employee Info'!$C$3:$J$200,MATCH(Data6[[#This Row],[Name:]],'Employee Info'!$B$3:$B$200,0),MATCH(Data6[[#Headers],[Tech]],'Employee Info'!$C$2:$J$2,0)),"")</f>
        <v/>
      </c>
      <c r="N1516" s="19" t="str">
        <f>IFERROR(INDEX('Employee Info'!$C$3:$J$200,MATCH(Data6[[#This Row],[Name:]],'Employee Info'!$B$3:$B$200,0),MATCH(Data6[[#Headers],[Other]],'Employee Info'!$C$2:$J$2,0)),"")</f>
        <v/>
      </c>
      <c r="O1516" s="19">
        <f>IFERROR((Data6[[#This Row],[Hours:]]*SUM(Data6[[#This Row],[Rate]:[Other]])),"")</f>
        <v>0</v>
      </c>
      <c r="P1516" s="7" t="str">
        <f>IF(Data6[[#This Row],[WO'#:]]="","Riley #","WO#")</f>
        <v>WO#</v>
      </c>
      <c r="Q1516" s="7">
        <f>IFERROR(WEEKNUM(Data6[[#This Row],[Date:]]),"")</f>
        <v>32</v>
      </c>
      <c r="R1516" s="6">
        <f t="shared" si="69"/>
        <v>45508</v>
      </c>
      <c r="S1516" s="6">
        <f>Data6[[#This Row],[Week Start]]+7</f>
        <v>45515</v>
      </c>
      <c r="T1516" s="7" t="str">
        <f t="shared" si="70"/>
        <v>8/4/2024 - 8/11/2024</v>
      </c>
      <c r="U1516" s="7" t="str">
        <f t="shared" si="71"/>
        <v>Time Card</v>
      </c>
      <c r="V1516" s="8" t="str">
        <f>RIGHT(TEXT(Data6[[#This Row],[Date:]],"mmddyyyy"),4)</f>
        <v>2024</v>
      </c>
      <c r="W1516" s="8" t="str">
        <f>MID(TEXT(Data6[[#This Row],[Date:]],"mmddyyyy"),3,2)</f>
        <v>06</v>
      </c>
      <c r="X1516" s="8" t="str">
        <f>LEFT(TEXT(Data6[[#This Row],[Date:]],"mmddyyyy"),2)</f>
        <v>08</v>
      </c>
      <c r="Y1516" s="6">
        <f>DATE(Data6[[#This Row],[Year]],Data6[[#This Row],[Month]],Data6[[#This Row],[Day]])</f>
        <v>45510</v>
      </c>
    </row>
    <row r="1517" spans="1:25">
      <c r="A1517" s="5">
        <v>45511.409901967592</v>
      </c>
      <c r="B1517" s="7" t="s">
        <v>35</v>
      </c>
      <c r="C1517" s="6" t="s">
        <v>2007</v>
      </c>
      <c r="D1517" s="7" t="s">
        <v>1980</v>
      </c>
      <c r="E1517" s="8">
        <v>3</v>
      </c>
      <c r="F1517" s="7">
        <v>7128669</v>
      </c>
      <c r="G1517" s="7" t="s">
        <v>68</v>
      </c>
      <c r="H1517" s="7" t="s">
        <v>756</v>
      </c>
      <c r="I1517" s="7" t="s">
        <v>45</v>
      </c>
      <c r="J1517" s="19" t="str">
        <f>IFERROR(INDEX('Employee Info'!$C$3:$E$200,MATCH(Data6[[#This Row],[Name:]],'Employee Info'!$B$3:$B$200,0),MATCH(Data6[[#This Row],[Hours Type:]],'Employee Info'!$C$2:$E$2,0)),"")</f>
        <v/>
      </c>
      <c r="K1517" s="19" t="str">
        <f>IFERROR(INDEX('Employee Info'!$C$3:$J$200,MATCH(Data6[[#This Row],[Name:]],'Employee Info'!$B$3:$B$200,0),MATCH(Data6[[#Headers],[Truck]],'Employee Info'!$C$2:$J$2,0)),"")</f>
        <v/>
      </c>
      <c r="L1517" s="19" t="str">
        <f>IFERROR(INDEX('Employee Info'!$C$3:$J$200,MATCH(Data6[[#This Row],[Name:]],'Employee Info'!$B$3:$B$200,0),MATCH(Data6[[#Headers],[Phone]],'Employee Info'!$C$2:$J$2,0)),"")</f>
        <v/>
      </c>
      <c r="M1517" s="19" t="str">
        <f>IFERROR(INDEX('Employee Info'!$C$3:$J$200,MATCH(Data6[[#This Row],[Name:]],'Employee Info'!$B$3:$B$200,0),MATCH(Data6[[#Headers],[Tech]],'Employee Info'!$C$2:$J$2,0)),"")</f>
        <v/>
      </c>
      <c r="N1517" s="19" t="str">
        <f>IFERROR(INDEX('Employee Info'!$C$3:$J$200,MATCH(Data6[[#This Row],[Name:]],'Employee Info'!$B$3:$B$200,0),MATCH(Data6[[#Headers],[Other]],'Employee Info'!$C$2:$J$2,0)),"")</f>
        <v/>
      </c>
      <c r="O1517" s="19">
        <f>IFERROR((Data6[[#This Row],[Hours:]]*SUM(Data6[[#This Row],[Rate]:[Other]])),"")</f>
        <v>0</v>
      </c>
      <c r="P1517" s="7" t="str">
        <f>IF(Data6[[#This Row],[WO'#:]]="","Riley #","WO#")</f>
        <v>WO#</v>
      </c>
      <c r="Q1517" s="7">
        <f>IFERROR(WEEKNUM(Data6[[#This Row],[Date:]]),"")</f>
        <v>32</v>
      </c>
      <c r="R1517" s="6">
        <f t="shared" si="69"/>
        <v>45508</v>
      </c>
      <c r="S1517" s="6">
        <f>Data6[[#This Row],[Week Start]]+7</f>
        <v>45515</v>
      </c>
      <c r="T1517" s="7" t="str">
        <f t="shared" si="70"/>
        <v>8/4/2024 - 8/11/2024</v>
      </c>
      <c r="U1517" s="7" t="str">
        <f t="shared" si="71"/>
        <v>Time Card</v>
      </c>
      <c r="V1517" s="8" t="str">
        <f>RIGHT(TEXT(Data6[[#This Row],[Date:]],"mmddyyyy"),4)</f>
        <v>2024</v>
      </c>
      <c r="W1517" s="8" t="str">
        <f>MID(TEXT(Data6[[#This Row],[Date:]],"mmddyyyy"),3,2)</f>
        <v>06</v>
      </c>
      <c r="X1517" s="8" t="str">
        <f>LEFT(TEXT(Data6[[#This Row],[Date:]],"mmddyyyy"),2)</f>
        <v>08</v>
      </c>
      <c r="Y1517" s="6">
        <f>DATE(Data6[[#This Row],[Year]],Data6[[#This Row],[Month]],Data6[[#This Row],[Day]])</f>
        <v>45510</v>
      </c>
    </row>
    <row r="1518" spans="1:25">
      <c r="A1518" s="5">
        <v>45514.414623958335</v>
      </c>
      <c r="B1518" s="7" t="s">
        <v>66</v>
      </c>
      <c r="C1518" s="6" t="s">
        <v>2007</v>
      </c>
      <c r="D1518" s="7" t="s">
        <v>2035</v>
      </c>
      <c r="E1518" s="8">
        <v>4</v>
      </c>
      <c r="F1518" s="7">
        <v>7128669</v>
      </c>
      <c r="G1518" s="7" t="s">
        <v>68</v>
      </c>
      <c r="H1518" s="7" t="s">
        <v>756</v>
      </c>
      <c r="I1518" s="7" t="s">
        <v>45</v>
      </c>
      <c r="J1518" s="19" t="str">
        <f>IFERROR(INDEX('Employee Info'!$C$3:$E$200,MATCH(Data6[[#This Row],[Name:]],'Employee Info'!$B$3:$B$200,0),MATCH(Data6[[#This Row],[Hours Type:]],'Employee Info'!$C$2:$E$2,0)),"")</f>
        <v/>
      </c>
      <c r="K1518" s="19" t="str">
        <f>IFERROR(INDEX('Employee Info'!$C$3:$J$200,MATCH(Data6[[#This Row],[Name:]],'Employee Info'!$B$3:$B$200,0),MATCH(Data6[[#Headers],[Truck]],'Employee Info'!$C$2:$J$2,0)),"")</f>
        <v/>
      </c>
      <c r="L1518" s="19" t="str">
        <f>IFERROR(INDEX('Employee Info'!$C$3:$J$200,MATCH(Data6[[#This Row],[Name:]],'Employee Info'!$B$3:$B$200,0),MATCH(Data6[[#Headers],[Phone]],'Employee Info'!$C$2:$J$2,0)),"")</f>
        <v/>
      </c>
      <c r="M1518" s="19" t="str">
        <f>IFERROR(INDEX('Employee Info'!$C$3:$J$200,MATCH(Data6[[#This Row],[Name:]],'Employee Info'!$B$3:$B$200,0),MATCH(Data6[[#Headers],[Tech]],'Employee Info'!$C$2:$J$2,0)),"")</f>
        <v/>
      </c>
      <c r="N1518" s="19" t="str">
        <f>IFERROR(INDEX('Employee Info'!$C$3:$J$200,MATCH(Data6[[#This Row],[Name:]],'Employee Info'!$B$3:$B$200,0),MATCH(Data6[[#Headers],[Other]],'Employee Info'!$C$2:$J$2,0)),"")</f>
        <v/>
      </c>
      <c r="O1518" s="19">
        <f>IFERROR((Data6[[#This Row],[Hours:]]*SUM(Data6[[#This Row],[Rate]:[Other]])),"")</f>
        <v>0</v>
      </c>
      <c r="P1518" s="7" t="str">
        <f>IF(Data6[[#This Row],[WO'#:]]="","Riley #","WO#")</f>
        <v>WO#</v>
      </c>
      <c r="Q1518" s="7">
        <f>IFERROR(WEEKNUM(Data6[[#This Row],[Date:]]),"")</f>
        <v>32</v>
      </c>
      <c r="R1518" s="6">
        <f t="shared" si="69"/>
        <v>45508</v>
      </c>
      <c r="S1518" s="6">
        <f>Data6[[#This Row],[Week Start]]+7</f>
        <v>45515</v>
      </c>
      <c r="T1518" s="7" t="str">
        <f t="shared" si="70"/>
        <v>8/4/2024 - 8/11/2024</v>
      </c>
      <c r="U1518" s="7" t="str">
        <f t="shared" si="71"/>
        <v>Time Card</v>
      </c>
      <c r="V1518" s="8" t="str">
        <f>RIGHT(TEXT(Data6[[#This Row],[Date:]],"mmddyyyy"),4)</f>
        <v>2024</v>
      </c>
      <c r="W1518" s="8" t="str">
        <f>MID(TEXT(Data6[[#This Row],[Date:]],"mmddyyyy"),3,2)</f>
        <v>06</v>
      </c>
      <c r="X1518" s="8" t="str">
        <f>LEFT(TEXT(Data6[[#This Row],[Date:]],"mmddyyyy"),2)</f>
        <v>08</v>
      </c>
      <c r="Y1518" s="6">
        <f>DATE(Data6[[#This Row],[Year]],Data6[[#This Row],[Month]],Data6[[#This Row],[Day]])</f>
        <v>45510</v>
      </c>
    </row>
    <row r="1519" spans="1:25">
      <c r="A1519" s="5">
        <v>45511.408987731484</v>
      </c>
      <c r="B1519" s="7" t="s">
        <v>35</v>
      </c>
      <c r="C1519" s="6" t="s">
        <v>2007</v>
      </c>
      <c r="D1519" s="7" t="s">
        <v>2009</v>
      </c>
      <c r="E1519" s="8">
        <v>8</v>
      </c>
      <c r="F1519" s="7">
        <v>7135769</v>
      </c>
      <c r="G1519" s="7" t="s">
        <v>68</v>
      </c>
      <c r="H1519" s="7" t="s">
        <v>756</v>
      </c>
      <c r="I1519" s="7" t="s">
        <v>44</v>
      </c>
      <c r="J1519" s="19" t="str">
        <f>IFERROR(INDEX('Employee Info'!$C$3:$E$200,MATCH(Data6[[#This Row],[Name:]],'Employee Info'!$B$3:$B$200,0),MATCH(Data6[[#This Row],[Hours Type:]],'Employee Info'!$C$2:$E$2,0)),"")</f>
        <v/>
      </c>
      <c r="K1519" s="19" t="str">
        <f>IFERROR(INDEX('Employee Info'!$C$3:$J$200,MATCH(Data6[[#This Row],[Name:]],'Employee Info'!$B$3:$B$200,0),MATCH(Data6[[#Headers],[Truck]],'Employee Info'!$C$2:$J$2,0)),"")</f>
        <v/>
      </c>
      <c r="L1519" s="19" t="str">
        <f>IFERROR(INDEX('Employee Info'!$C$3:$J$200,MATCH(Data6[[#This Row],[Name:]],'Employee Info'!$B$3:$B$200,0),MATCH(Data6[[#Headers],[Phone]],'Employee Info'!$C$2:$J$2,0)),"")</f>
        <v/>
      </c>
      <c r="M1519" s="19" t="str">
        <f>IFERROR(INDEX('Employee Info'!$C$3:$J$200,MATCH(Data6[[#This Row],[Name:]],'Employee Info'!$B$3:$B$200,0),MATCH(Data6[[#Headers],[Tech]],'Employee Info'!$C$2:$J$2,0)),"")</f>
        <v/>
      </c>
      <c r="N1519" s="19" t="str">
        <f>IFERROR(INDEX('Employee Info'!$C$3:$J$200,MATCH(Data6[[#This Row],[Name:]],'Employee Info'!$B$3:$B$200,0),MATCH(Data6[[#Headers],[Other]],'Employee Info'!$C$2:$J$2,0)),"")</f>
        <v/>
      </c>
      <c r="O1519" s="19">
        <f>IFERROR((Data6[[#This Row],[Hours:]]*SUM(Data6[[#This Row],[Rate]:[Other]])),"")</f>
        <v>0</v>
      </c>
      <c r="P1519" s="7" t="str">
        <f>IF(Data6[[#This Row],[WO'#:]]="","Riley #","WO#")</f>
        <v>WO#</v>
      </c>
      <c r="Q1519" s="7">
        <f>IFERROR(WEEKNUM(Data6[[#This Row],[Date:]]),"")</f>
        <v>32</v>
      </c>
      <c r="R1519" s="6">
        <f t="shared" si="69"/>
        <v>45508</v>
      </c>
      <c r="S1519" s="6">
        <f>Data6[[#This Row],[Week Start]]+7</f>
        <v>45515</v>
      </c>
      <c r="T1519" s="7" t="str">
        <f t="shared" si="70"/>
        <v>8/4/2024 - 8/11/2024</v>
      </c>
      <c r="U1519" s="7" t="str">
        <f t="shared" si="71"/>
        <v>Time Card</v>
      </c>
      <c r="V1519" s="8" t="str">
        <f>RIGHT(TEXT(Data6[[#This Row],[Date:]],"mmddyyyy"),4)</f>
        <v>2024</v>
      </c>
      <c r="W1519" s="8" t="str">
        <f>MID(TEXT(Data6[[#This Row],[Date:]],"mmddyyyy"),3,2)</f>
        <v>06</v>
      </c>
      <c r="X1519" s="8" t="str">
        <f>LEFT(TEXT(Data6[[#This Row],[Date:]],"mmddyyyy"),2)</f>
        <v>08</v>
      </c>
      <c r="Y1519" s="6">
        <f>DATE(Data6[[#This Row],[Year]],Data6[[#This Row],[Month]],Data6[[#This Row],[Day]])</f>
        <v>45510</v>
      </c>
    </row>
    <row r="1520" spans="1:25">
      <c r="A1520" s="5">
        <v>45513.622271412038</v>
      </c>
      <c r="B1520" s="7" t="s">
        <v>66</v>
      </c>
      <c r="C1520" s="6" t="s">
        <v>2007</v>
      </c>
      <c r="D1520" s="7" t="s">
        <v>2029</v>
      </c>
      <c r="E1520" s="8">
        <v>1</v>
      </c>
      <c r="F1520" s="7">
        <v>7139590</v>
      </c>
      <c r="G1520" s="7" t="s">
        <v>68</v>
      </c>
      <c r="H1520" s="7" t="s">
        <v>756</v>
      </c>
      <c r="I1520" s="7" t="s">
        <v>44</v>
      </c>
      <c r="J1520" s="19" t="str">
        <f>IFERROR(INDEX('Employee Info'!$C$3:$E$200,MATCH(Data6[[#This Row],[Name:]],'Employee Info'!$B$3:$B$200,0),MATCH(Data6[[#This Row],[Hours Type:]],'Employee Info'!$C$2:$E$2,0)),"")</f>
        <v/>
      </c>
      <c r="K1520" s="19" t="str">
        <f>IFERROR(INDEX('Employee Info'!$C$3:$J$200,MATCH(Data6[[#This Row],[Name:]],'Employee Info'!$B$3:$B$200,0),MATCH(Data6[[#Headers],[Truck]],'Employee Info'!$C$2:$J$2,0)),"")</f>
        <v/>
      </c>
      <c r="L1520" s="19" t="str">
        <f>IFERROR(INDEX('Employee Info'!$C$3:$J$200,MATCH(Data6[[#This Row],[Name:]],'Employee Info'!$B$3:$B$200,0),MATCH(Data6[[#Headers],[Phone]],'Employee Info'!$C$2:$J$2,0)),"")</f>
        <v/>
      </c>
      <c r="M1520" s="19" t="str">
        <f>IFERROR(INDEX('Employee Info'!$C$3:$J$200,MATCH(Data6[[#This Row],[Name:]],'Employee Info'!$B$3:$B$200,0),MATCH(Data6[[#Headers],[Tech]],'Employee Info'!$C$2:$J$2,0)),"")</f>
        <v/>
      </c>
      <c r="N1520" s="19" t="str">
        <f>IFERROR(INDEX('Employee Info'!$C$3:$J$200,MATCH(Data6[[#This Row],[Name:]],'Employee Info'!$B$3:$B$200,0),MATCH(Data6[[#Headers],[Other]],'Employee Info'!$C$2:$J$2,0)),"")</f>
        <v/>
      </c>
      <c r="O1520" s="19">
        <f>IFERROR((Data6[[#This Row],[Hours:]]*SUM(Data6[[#This Row],[Rate]:[Other]])),"")</f>
        <v>0</v>
      </c>
      <c r="P1520" s="7" t="str">
        <f>IF(Data6[[#This Row],[WO'#:]]="","Riley #","WO#")</f>
        <v>WO#</v>
      </c>
      <c r="Q1520" s="7">
        <f>IFERROR(WEEKNUM(Data6[[#This Row],[Date:]]),"")</f>
        <v>32</v>
      </c>
      <c r="R1520" s="6">
        <f t="shared" si="69"/>
        <v>45508</v>
      </c>
      <c r="S1520" s="6">
        <f>Data6[[#This Row],[Week Start]]+7</f>
        <v>45515</v>
      </c>
      <c r="T1520" s="7" t="str">
        <f t="shared" si="70"/>
        <v>8/4/2024 - 8/11/2024</v>
      </c>
      <c r="U1520" s="7" t="str">
        <f t="shared" si="71"/>
        <v>Time Card</v>
      </c>
      <c r="V1520" s="8" t="str">
        <f>RIGHT(TEXT(Data6[[#This Row],[Date:]],"mmddyyyy"),4)</f>
        <v>2024</v>
      </c>
      <c r="W1520" s="8" t="str">
        <f>MID(TEXT(Data6[[#This Row],[Date:]],"mmddyyyy"),3,2)</f>
        <v>06</v>
      </c>
      <c r="X1520" s="8" t="str">
        <f>LEFT(TEXT(Data6[[#This Row],[Date:]],"mmddyyyy"),2)</f>
        <v>08</v>
      </c>
      <c r="Y1520" s="6">
        <f>DATE(Data6[[#This Row],[Year]],Data6[[#This Row],[Month]],Data6[[#This Row],[Day]])</f>
        <v>45510</v>
      </c>
    </row>
    <row r="1521" spans="1:25">
      <c r="A1521" s="5">
        <v>45510.583474999999</v>
      </c>
      <c r="B1521" s="7" t="s">
        <v>23</v>
      </c>
      <c r="C1521" s="6" t="s">
        <v>2007</v>
      </c>
      <c r="D1521" s="7" t="s">
        <v>63</v>
      </c>
      <c r="E1521" s="8">
        <v>8</v>
      </c>
      <c r="F1521" s="7" t="s">
        <v>68</v>
      </c>
      <c r="G1521" s="7" t="s">
        <v>68</v>
      </c>
      <c r="H1521" s="7" t="s">
        <v>536</v>
      </c>
      <c r="I1521" s="7" t="s">
        <v>44</v>
      </c>
      <c r="J1521" s="19" t="str">
        <f>IFERROR(INDEX('Employee Info'!$C$3:$E$200,MATCH(Data6[[#This Row],[Name:]],'Employee Info'!$B$3:$B$200,0),MATCH(Data6[[#This Row],[Hours Type:]],'Employee Info'!$C$2:$E$2,0)),"")</f>
        <v/>
      </c>
      <c r="K1521" s="19" t="str">
        <f>IFERROR(INDEX('Employee Info'!$C$3:$J$200,MATCH(Data6[[#This Row],[Name:]],'Employee Info'!$B$3:$B$200,0),MATCH(Data6[[#Headers],[Truck]],'Employee Info'!$C$2:$J$2,0)),"")</f>
        <v/>
      </c>
      <c r="L1521" s="19" t="str">
        <f>IFERROR(INDEX('Employee Info'!$C$3:$J$200,MATCH(Data6[[#This Row],[Name:]],'Employee Info'!$B$3:$B$200,0),MATCH(Data6[[#Headers],[Phone]],'Employee Info'!$C$2:$J$2,0)),"")</f>
        <v/>
      </c>
      <c r="M1521" s="19" t="str">
        <f>IFERROR(INDEX('Employee Info'!$C$3:$J$200,MATCH(Data6[[#This Row],[Name:]],'Employee Info'!$B$3:$B$200,0),MATCH(Data6[[#Headers],[Tech]],'Employee Info'!$C$2:$J$2,0)),"")</f>
        <v/>
      </c>
      <c r="N1521" s="19" t="str">
        <f>IFERROR(INDEX('Employee Info'!$C$3:$J$200,MATCH(Data6[[#This Row],[Name:]],'Employee Info'!$B$3:$B$200,0),MATCH(Data6[[#Headers],[Other]],'Employee Info'!$C$2:$J$2,0)),"")</f>
        <v/>
      </c>
      <c r="O1521" s="19">
        <f>IFERROR((Data6[[#This Row],[Hours:]]*SUM(Data6[[#This Row],[Rate]:[Other]])),"")</f>
        <v>0</v>
      </c>
      <c r="P1521" s="7" t="str">
        <f>IF(Data6[[#This Row],[WO'#:]]="","Riley #","WO#")</f>
        <v>Riley #</v>
      </c>
      <c r="Q1521" s="7">
        <f>IFERROR(WEEKNUM(Data6[[#This Row],[Date:]]),"")</f>
        <v>32</v>
      </c>
      <c r="R1521" s="6">
        <f t="shared" si="69"/>
        <v>45508</v>
      </c>
      <c r="S1521" s="6">
        <f>Data6[[#This Row],[Week Start]]+7</f>
        <v>45515</v>
      </c>
      <c r="T1521" s="7" t="str">
        <f t="shared" si="70"/>
        <v>8/4/2024 - 8/11/2024</v>
      </c>
      <c r="U1521" s="7" t="str">
        <f t="shared" si="71"/>
        <v>Time Card</v>
      </c>
      <c r="V1521" s="8" t="str">
        <f>RIGHT(TEXT(Data6[[#This Row],[Date:]],"mmddyyyy"),4)</f>
        <v>2024</v>
      </c>
      <c r="W1521" s="8" t="str">
        <f>MID(TEXT(Data6[[#This Row],[Date:]],"mmddyyyy"),3,2)</f>
        <v>06</v>
      </c>
      <c r="X1521" s="8" t="str">
        <f>LEFT(TEXT(Data6[[#This Row],[Date:]],"mmddyyyy"),2)</f>
        <v>08</v>
      </c>
      <c r="Y1521" s="6">
        <f>DATE(Data6[[#This Row],[Year]],Data6[[#This Row],[Month]],Data6[[#This Row],[Day]])</f>
        <v>45510</v>
      </c>
    </row>
    <row r="1522" spans="1:25">
      <c r="A1522" s="5">
        <v>45510.585757407411</v>
      </c>
      <c r="B1522" s="7" t="s">
        <v>65</v>
      </c>
      <c r="C1522" s="6" t="s">
        <v>2007</v>
      </c>
      <c r="D1522" s="7" t="s">
        <v>63</v>
      </c>
      <c r="E1522" s="8">
        <v>8</v>
      </c>
      <c r="F1522" s="7" t="s">
        <v>68</v>
      </c>
      <c r="G1522" s="7" t="s">
        <v>68</v>
      </c>
      <c r="H1522" s="7" t="s">
        <v>536</v>
      </c>
      <c r="I1522" s="7" t="s">
        <v>44</v>
      </c>
      <c r="J1522" s="19" t="str">
        <f>IFERROR(INDEX('Employee Info'!$C$3:$E$200,MATCH(Data6[[#This Row],[Name:]],'Employee Info'!$B$3:$B$200,0),MATCH(Data6[[#This Row],[Hours Type:]],'Employee Info'!$C$2:$E$2,0)),"")</f>
        <v/>
      </c>
      <c r="K1522" s="19" t="str">
        <f>IFERROR(INDEX('Employee Info'!$C$3:$J$200,MATCH(Data6[[#This Row],[Name:]],'Employee Info'!$B$3:$B$200,0),MATCH(Data6[[#Headers],[Truck]],'Employee Info'!$C$2:$J$2,0)),"")</f>
        <v/>
      </c>
      <c r="L1522" s="19" t="str">
        <f>IFERROR(INDEX('Employee Info'!$C$3:$J$200,MATCH(Data6[[#This Row],[Name:]],'Employee Info'!$B$3:$B$200,0),MATCH(Data6[[#Headers],[Phone]],'Employee Info'!$C$2:$J$2,0)),"")</f>
        <v/>
      </c>
      <c r="M1522" s="19" t="str">
        <f>IFERROR(INDEX('Employee Info'!$C$3:$J$200,MATCH(Data6[[#This Row],[Name:]],'Employee Info'!$B$3:$B$200,0),MATCH(Data6[[#Headers],[Tech]],'Employee Info'!$C$2:$J$2,0)),"")</f>
        <v/>
      </c>
      <c r="N1522" s="19" t="str">
        <f>IFERROR(INDEX('Employee Info'!$C$3:$J$200,MATCH(Data6[[#This Row],[Name:]],'Employee Info'!$B$3:$B$200,0),MATCH(Data6[[#Headers],[Other]],'Employee Info'!$C$2:$J$2,0)),"")</f>
        <v/>
      </c>
      <c r="O1522" s="19">
        <f>IFERROR((Data6[[#This Row],[Hours:]]*SUM(Data6[[#This Row],[Rate]:[Other]])),"")</f>
        <v>0</v>
      </c>
      <c r="P1522" s="7" t="str">
        <f>IF(Data6[[#This Row],[WO'#:]]="","Riley #","WO#")</f>
        <v>Riley #</v>
      </c>
      <c r="Q1522" s="7">
        <f>IFERROR(WEEKNUM(Data6[[#This Row],[Date:]]),"")</f>
        <v>32</v>
      </c>
      <c r="R1522" s="6">
        <f t="shared" si="69"/>
        <v>45508</v>
      </c>
      <c r="S1522" s="6">
        <f>Data6[[#This Row],[Week Start]]+7</f>
        <v>45515</v>
      </c>
      <c r="T1522" s="7" t="str">
        <f t="shared" si="70"/>
        <v>8/4/2024 - 8/11/2024</v>
      </c>
      <c r="U1522" s="7" t="str">
        <f t="shared" si="71"/>
        <v>Time Card</v>
      </c>
      <c r="V1522" s="8" t="str">
        <f>RIGHT(TEXT(Data6[[#This Row],[Date:]],"mmddyyyy"),4)</f>
        <v>2024</v>
      </c>
      <c r="W1522" s="8" t="str">
        <f>MID(TEXT(Data6[[#This Row],[Date:]],"mmddyyyy"),3,2)</f>
        <v>06</v>
      </c>
      <c r="X1522" s="8" t="str">
        <f>LEFT(TEXT(Data6[[#This Row],[Date:]],"mmddyyyy"),2)</f>
        <v>08</v>
      </c>
      <c r="Y1522" s="6">
        <f>DATE(Data6[[#This Row],[Year]],Data6[[#This Row],[Month]],Data6[[#This Row],[Day]])</f>
        <v>45510</v>
      </c>
    </row>
    <row r="1523" spans="1:25">
      <c r="A1523" s="5">
        <v>45513.616500578704</v>
      </c>
      <c r="B1523" s="7" t="s">
        <v>66</v>
      </c>
      <c r="C1523" s="6" t="s">
        <v>2007</v>
      </c>
      <c r="D1523" s="7" t="s">
        <v>558</v>
      </c>
      <c r="E1523" s="8">
        <v>1</v>
      </c>
      <c r="F1523" s="7" t="s">
        <v>68</v>
      </c>
      <c r="G1523" s="7" t="s">
        <v>68</v>
      </c>
      <c r="H1523" s="7" t="s">
        <v>536</v>
      </c>
      <c r="I1523" s="7" t="s">
        <v>44</v>
      </c>
      <c r="J1523" s="19" t="str">
        <f>IFERROR(INDEX('Employee Info'!$C$3:$E$200,MATCH(Data6[[#This Row],[Name:]],'Employee Info'!$B$3:$B$200,0),MATCH(Data6[[#This Row],[Hours Type:]],'Employee Info'!$C$2:$E$2,0)),"")</f>
        <v/>
      </c>
      <c r="K1523" s="19" t="str">
        <f>IFERROR(INDEX('Employee Info'!$C$3:$J$200,MATCH(Data6[[#This Row],[Name:]],'Employee Info'!$B$3:$B$200,0),MATCH(Data6[[#Headers],[Truck]],'Employee Info'!$C$2:$J$2,0)),"")</f>
        <v/>
      </c>
      <c r="L1523" s="19" t="str">
        <f>IFERROR(INDEX('Employee Info'!$C$3:$J$200,MATCH(Data6[[#This Row],[Name:]],'Employee Info'!$B$3:$B$200,0),MATCH(Data6[[#Headers],[Phone]],'Employee Info'!$C$2:$J$2,0)),"")</f>
        <v/>
      </c>
      <c r="M1523" s="19" t="str">
        <f>IFERROR(INDEX('Employee Info'!$C$3:$J$200,MATCH(Data6[[#This Row],[Name:]],'Employee Info'!$B$3:$B$200,0),MATCH(Data6[[#Headers],[Tech]],'Employee Info'!$C$2:$J$2,0)),"")</f>
        <v/>
      </c>
      <c r="N1523" s="19" t="str">
        <f>IFERROR(INDEX('Employee Info'!$C$3:$J$200,MATCH(Data6[[#This Row],[Name:]],'Employee Info'!$B$3:$B$200,0),MATCH(Data6[[#Headers],[Other]],'Employee Info'!$C$2:$J$2,0)),"")</f>
        <v/>
      </c>
      <c r="O1523" s="19">
        <f>IFERROR((Data6[[#This Row],[Hours:]]*SUM(Data6[[#This Row],[Rate]:[Other]])),"")</f>
        <v>0</v>
      </c>
      <c r="P1523" s="7" t="str">
        <f>IF(Data6[[#This Row],[WO'#:]]="","Riley #","WO#")</f>
        <v>Riley #</v>
      </c>
      <c r="Q1523" s="7">
        <f>IFERROR(WEEKNUM(Data6[[#This Row],[Date:]]),"")</f>
        <v>32</v>
      </c>
      <c r="R1523" s="6">
        <f t="shared" si="69"/>
        <v>45508</v>
      </c>
      <c r="S1523" s="6">
        <f>Data6[[#This Row],[Week Start]]+7</f>
        <v>45515</v>
      </c>
      <c r="T1523" s="7" t="str">
        <f t="shared" si="70"/>
        <v>8/4/2024 - 8/11/2024</v>
      </c>
      <c r="U1523" s="7" t="str">
        <f t="shared" si="71"/>
        <v>Time Card</v>
      </c>
      <c r="V1523" s="8" t="str">
        <f>RIGHT(TEXT(Data6[[#This Row],[Date:]],"mmddyyyy"),4)</f>
        <v>2024</v>
      </c>
      <c r="W1523" s="8" t="str">
        <f>MID(TEXT(Data6[[#This Row],[Date:]],"mmddyyyy"),3,2)</f>
        <v>06</v>
      </c>
      <c r="X1523" s="8" t="str">
        <f>LEFT(TEXT(Data6[[#This Row],[Date:]],"mmddyyyy"),2)</f>
        <v>08</v>
      </c>
      <c r="Y1523" s="6">
        <f>DATE(Data6[[#This Row],[Year]],Data6[[#This Row],[Month]],Data6[[#This Row],[Day]])</f>
        <v>45510</v>
      </c>
    </row>
    <row r="1524" spans="1:25">
      <c r="A1524" s="5">
        <v>45513.617555787037</v>
      </c>
      <c r="B1524" s="7" t="s">
        <v>66</v>
      </c>
      <c r="C1524" s="6" t="s">
        <v>2007</v>
      </c>
      <c r="D1524" s="7" t="s">
        <v>2024</v>
      </c>
      <c r="E1524" s="8">
        <v>1</v>
      </c>
      <c r="F1524" s="7" t="s">
        <v>68</v>
      </c>
      <c r="G1524" s="7" t="s">
        <v>68</v>
      </c>
      <c r="H1524" s="7" t="s">
        <v>912</v>
      </c>
      <c r="I1524" s="7" t="s">
        <v>44</v>
      </c>
      <c r="J1524" s="19" t="str">
        <f>IFERROR(INDEX('Employee Info'!$C$3:$E$200,MATCH(Data6[[#This Row],[Name:]],'Employee Info'!$B$3:$B$200,0),MATCH(Data6[[#This Row],[Hours Type:]],'Employee Info'!$C$2:$E$2,0)),"")</f>
        <v/>
      </c>
      <c r="K1524" s="19" t="str">
        <f>IFERROR(INDEX('Employee Info'!$C$3:$J$200,MATCH(Data6[[#This Row],[Name:]],'Employee Info'!$B$3:$B$200,0),MATCH(Data6[[#Headers],[Truck]],'Employee Info'!$C$2:$J$2,0)),"")</f>
        <v/>
      </c>
      <c r="L1524" s="19" t="str">
        <f>IFERROR(INDEX('Employee Info'!$C$3:$J$200,MATCH(Data6[[#This Row],[Name:]],'Employee Info'!$B$3:$B$200,0),MATCH(Data6[[#Headers],[Phone]],'Employee Info'!$C$2:$J$2,0)),"")</f>
        <v/>
      </c>
      <c r="M1524" s="19" t="str">
        <f>IFERROR(INDEX('Employee Info'!$C$3:$J$200,MATCH(Data6[[#This Row],[Name:]],'Employee Info'!$B$3:$B$200,0),MATCH(Data6[[#Headers],[Tech]],'Employee Info'!$C$2:$J$2,0)),"")</f>
        <v/>
      </c>
      <c r="N1524" s="19" t="str">
        <f>IFERROR(INDEX('Employee Info'!$C$3:$J$200,MATCH(Data6[[#This Row],[Name:]],'Employee Info'!$B$3:$B$200,0),MATCH(Data6[[#Headers],[Other]],'Employee Info'!$C$2:$J$2,0)),"")</f>
        <v/>
      </c>
      <c r="O1524" s="19">
        <f>IFERROR((Data6[[#This Row],[Hours:]]*SUM(Data6[[#This Row],[Rate]:[Other]])),"")</f>
        <v>0</v>
      </c>
      <c r="P1524" s="7" t="str">
        <f>IF(Data6[[#This Row],[WO'#:]]="","Riley #","WO#")</f>
        <v>Riley #</v>
      </c>
      <c r="Q1524" s="7">
        <f>IFERROR(WEEKNUM(Data6[[#This Row],[Date:]]),"")</f>
        <v>32</v>
      </c>
      <c r="R1524" s="6">
        <f t="shared" si="69"/>
        <v>45508</v>
      </c>
      <c r="S1524" s="6">
        <f>Data6[[#This Row],[Week Start]]+7</f>
        <v>45515</v>
      </c>
      <c r="T1524" s="7" t="str">
        <f t="shared" si="70"/>
        <v>8/4/2024 - 8/11/2024</v>
      </c>
      <c r="U1524" s="7" t="str">
        <f t="shared" si="71"/>
        <v>Time Card</v>
      </c>
      <c r="V1524" s="8" t="str">
        <f>RIGHT(TEXT(Data6[[#This Row],[Date:]],"mmddyyyy"),4)</f>
        <v>2024</v>
      </c>
      <c r="W1524" s="8" t="str">
        <f>MID(TEXT(Data6[[#This Row],[Date:]],"mmddyyyy"),3,2)</f>
        <v>06</v>
      </c>
      <c r="X1524" s="8" t="str">
        <f>LEFT(TEXT(Data6[[#This Row],[Date:]],"mmddyyyy"),2)</f>
        <v>08</v>
      </c>
      <c r="Y1524" s="6">
        <f>DATE(Data6[[#This Row],[Year]],Data6[[#This Row],[Month]],Data6[[#This Row],[Day]])</f>
        <v>45510</v>
      </c>
    </row>
    <row r="1525" spans="1:25">
      <c r="A1525" s="5">
        <v>45511.24551724537</v>
      </c>
      <c r="B1525" s="7" t="s">
        <v>31</v>
      </c>
      <c r="C1525" s="6" t="s">
        <v>2007</v>
      </c>
      <c r="D1525" s="7" t="s">
        <v>2008</v>
      </c>
      <c r="E1525" s="8">
        <v>2</v>
      </c>
      <c r="F1525" s="7" t="s">
        <v>68</v>
      </c>
      <c r="G1525" s="7" t="s">
        <v>68</v>
      </c>
      <c r="H1525" s="7" t="s">
        <v>922</v>
      </c>
      <c r="I1525" s="7" t="s">
        <v>44</v>
      </c>
      <c r="J1525" s="19" t="str">
        <f>IFERROR(INDEX('Employee Info'!$C$3:$E$200,MATCH(Data6[[#This Row],[Name:]],'Employee Info'!$B$3:$B$200,0),MATCH(Data6[[#This Row],[Hours Type:]],'Employee Info'!$C$2:$E$2,0)),"")</f>
        <v/>
      </c>
      <c r="K1525" s="19" t="str">
        <f>IFERROR(INDEX('Employee Info'!$C$3:$J$200,MATCH(Data6[[#This Row],[Name:]],'Employee Info'!$B$3:$B$200,0),MATCH(Data6[[#Headers],[Truck]],'Employee Info'!$C$2:$J$2,0)),"")</f>
        <v/>
      </c>
      <c r="L1525" s="19" t="str">
        <f>IFERROR(INDEX('Employee Info'!$C$3:$J$200,MATCH(Data6[[#This Row],[Name:]],'Employee Info'!$B$3:$B$200,0),MATCH(Data6[[#Headers],[Phone]],'Employee Info'!$C$2:$J$2,0)),"")</f>
        <v/>
      </c>
      <c r="M1525" s="19" t="str">
        <f>IFERROR(INDEX('Employee Info'!$C$3:$J$200,MATCH(Data6[[#This Row],[Name:]],'Employee Info'!$B$3:$B$200,0),MATCH(Data6[[#Headers],[Tech]],'Employee Info'!$C$2:$J$2,0)),"")</f>
        <v/>
      </c>
      <c r="N1525" s="19" t="str">
        <f>IFERROR(INDEX('Employee Info'!$C$3:$J$200,MATCH(Data6[[#This Row],[Name:]],'Employee Info'!$B$3:$B$200,0),MATCH(Data6[[#Headers],[Other]],'Employee Info'!$C$2:$J$2,0)),"")</f>
        <v/>
      </c>
      <c r="O1525" s="19">
        <f>IFERROR((Data6[[#This Row],[Hours:]]*SUM(Data6[[#This Row],[Rate]:[Other]])),"")</f>
        <v>0</v>
      </c>
      <c r="P1525" s="7" t="str">
        <f>IF(Data6[[#This Row],[WO'#:]]="","Riley #","WO#")</f>
        <v>Riley #</v>
      </c>
      <c r="Q1525" s="7">
        <f>IFERROR(WEEKNUM(Data6[[#This Row],[Date:]]),"")</f>
        <v>32</v>
      </c>
      <c r="R1525" s="6">
        <f t="shared" si="69"/>
        <v>45508</v>
      </c>
      <c r="S1525" s="6">
        <f>Data6[[#This Row],[Week Start]]+7</f>
        <v>45515</v>
      </c>
      <c r="T1525" s="7" t="str">
        <f t="shared" si="70"/>
        <v>8/4/2024 - 8/11/2024</v>
      </c>
      <c r="U1525" s="7" t="str">
        <f t="shared" si="71"/>
        <v>Time Card</v>
      </c>
      <c r="V1525" s="8" t="str">
        <f>RIGHT(TEXT(Data6[[#This Row],[Date:]],"mmddyyyy"),4)</f>
        <v>2024</v>
      </c>
      <c r="W1525" s="8" t="str">
        <f>MID(TEXT(Data6[[#This Row],[Date:]],"mmddyyyy"),3,2)</f>
        <v>06</v>
      </c>
      <c r="X1525" s="8" t="str">
        <f>LEFT(TEXT(Data6[[#This Row],[Date:]],"mmddyyyy"),2)</f>
        <v>08</v>
      </c>
      <c r="Y1525" s="6">
        <f>DATE(Data6[[#This Row],[Year]],Data6[[#This Row],[Month]],Data6[[#This Row],[Day]])</f>
        <v>45510</v>
      </c>
    </row>
    <row r="1526" spans="1:25">
      <c r="A1526" s="5">
        <v>45511.245660185188</v>
      </c>
      <c r="B1526" s="7" t="s">
        <v>34</v>
      </c>
      <c r="C1526" s="6" t="s">
        <v>2007</v>
      </c>
      <c r="D1526" s="7" t="s">
        <v>2008</v>
      </c>
      <c r="E1526" s="8">
        <v>2</v>
      </c>
      <c r="F1526" s="7" t="s">
        <v>68</v>
      </c>
      <c r="G1526" s="7" t="s">
        <v>68</v>
      </c>
      <c r="H1526" s="7" t="s">
        <v>922</v>
      </c>
      <c r="I1526" s="7" t="s">
        <v>44</v>
      </c>
      <c r="J1526" s="19" t="str">
        <f>IFERROR(INDEX('Employee Info'!$C$3:$E$200,MATCH(Data6[[#This Row],[Name:]],'Employee Info'!$B$3:$B$200,0),MATCH(Data6[[#This Row],[Hours Type:]],'Employee Info'!$C$2:$E$2,0)),"")</f>
        <v/>
      </c>
      <c r="K1526" s="19" t="str">
        <f>IFERROR(INDEX('Employee Info'!$C$3:$J$200,MATCH(Data6[[#This Row],[Name:]],'Employee Info'!$B$3:$B$200,0),MATCH(Data6[[#Headers],[Truck]],'Employee Info'!$C$2:$J$2,0)),"")</f>
        <v/>
      </c>
      <c r="L1526" s="19" t="str">
        <f>IFERROR(INDEX('Employee Info'!$C$3:$J$200,MATCH(Data6[[#This Row],[Name:]],'Employee Info'!$B$3:$B$200,0),MATCH(Data6[[#Headers],[Phone]],'Employee Info'!$C$2:$J$2,0)),"")</f>
        <v/>
      </c>
      <c r="M1526" s="19" t="str">
        <f>IFERROR(INDEX('Employee Info'!$C$3:$J$200,MATCH(Data6[[#This Row],[Name:]],'Employee Info'!$B$3:$B$200,0),MATCH(Data6[[#Headers],[Tech]],'Employee Info'!$C$2:$J$2,0)),"")</f>
        <v/>
      </c>
      <c r="N1526" s="19" t="str">
        <f>IFERROR(INDEX('Employee Info'!$C$3:$J$200,MATCH(Data6[[#This Row],[Name:]],'Employee Info'!$B$3:$B$200,0),MATCH(Data6[[#Headers],[Other]],'Employee Info'!$C$2:$J$2,0)),"")</f>
        <v/>
      </c>
      <c r="O1526" s="19">
        <f>IFERROR((Data6[[#This Row],[Hours:]]*SUM(Data6[[#This Row],[Rate]:[Other]])),"")</f>
        <v>0</v>
      </c>
      <c r="P1526" s="7" t="str">
        <f>IF(Data6[[#This Row],[WO'#:]]="","Riley #","WO#")</f>
        <v>Riley #</v>
      </c>
      <c r="Q1526" s="7">
        <f>IFERROR(WEEKNUM(Data6[[#This Row],[Date:]]),"")</f>
        <v>32</v>
      </c>
      <c r="R1526" s="6">
        <f t="shared" si="69"/>
        <v>45508</v>
      </c>
      <c r="S1526" s="6">
        <f>Data6[[#This Row],[Week Start]]+7</f>
        <v>45515</v>
      </c>
      <c r="T1526" s="7" t="str">
        <f t="shared" si="70"/>
        <v>8/4/2024 - 8/11/2024</v>
      </c>
      <c r="U1526" s="7" t="str">
        <f t="shared" si="71"/>
        <v>Time Card</v>
      </c>
      <c r="V1526" s="8" t="str">
        <f>RIGHT(TEXT(Data6[[#This Row],[Date:]],"mmddyyyy"),4)</f>
        <v>2024</v>
      </c>
      <c r="W1526" s="8" t="str">
        <f>MID(TEXT(Data6[[#This Row],[Date:]],"mmddyyyy"),3,2)</f>
        <v>06</v>
      </c>
      <c r="X1526" s="8" t="str">
        <f>LEFT(TEXT(Data6[[#This Row],[Date:]],"mmddyyyy"),2)</f>
        <v>08</v>
      </c>
      <c r="Y1526" s="6">
        <f>DATE(Data6[[#This Row],[Year]],Data6[[#This Row],[Month]],Data6[[#This Row],[Day]])</f>
        <v>45510</v>
      </c>
    </row>
    <row r="1527" spans="1:25">
      <c r="A1527" s="5">
        <v>45513.618185763888</v>
      </c>
      <c r="B1527" s="7" t="s">
        <v>66</v>
      </c>
      <c r="C1527" s="6" t="s">
        <v>2007</v>
      </c>
      <c r="D1527" s="7" t="s">
        <v>2025</v>
      </c>
      <c r="E1527" s="8">
        <v>1</v>
      </c>
      <c r="F1527" s="7" t="s">
        <v>68</v>
      </c>
      <c r="G1527" s="7" t="s">
        <v>68</v>
      </c>
      <c r="H1527" s="7" t="s">
        <v>922</v>
      </c>
      <c r="I1527" s="7" t="s">
        <v>44</v>
      </c>
      <c r="J1527" s="19" t="str">
        <f>IFERROR(INDEX('Employee Info'!$C$3:$E$200,MATCH(Data6[[#This Row],[Name:]],'Employee Info'!$B$3:$B$200,0),MATCH(Data6[[#This Row],[Hours Type:]],'Employee Info'!$C$2:$E$2,0)),"")</f>
        <v/>
      </c>
      <c r="K1527" s="19" t="str">
        <f>IFERROR(INDEX('Employee Info'!$C$3:$J$200,MATCH(Data6[[#This Row],[Name:]],'Employee Info'!$B$3:$B$200,0),MATCH(Data6[[#Headers],[Truck]],'Employee Info'!$C$2:$J$2,0)),"")</f>
        <v/>
      </c>
      <c r="L1527" s="19" t="str">
        <f>IFERROR(INDEX('Employee Info'!$C$3:$J$200,MATCH(Data6[[#This Row],[Name:]],'Employee Info'!$B$3:$B$200,0),MATCH(Data6[[#Headers],[Phone]],'Employee Info'!$C$2:$J$2,0)),"")</f>
        <v/>
      </c>
      <c r="M1527" s="19" t="str">
        <f>IFERROR(INDEX('Employee Info'!$C$3:$J$200,MATCH(Data6[[#This Row],[Name:]],'Employee Info'!$B$3:$B$200,0),MATCH(Data6[[#Headers],[Tech]],'Employee Info'!$C$2:$J$2,0)),"")</f>
        <v/>
      </c>
      <c r="N1527" s="19" t="str">
        <f>IFERROR(INDEX('Employee Info'!$C$3:$J$200,MATCH(Data6[[#This Row],[Name:]],'Employee Info'!$B$3:$B$200,0),MATCH(Data6[[#Headers],[Other]],'Employee Info'!$C$2:$J$2,0)),"")</f>
        <v/>
      </c>
      <c r="O1527" s="19">
        <f>IFERROR((Data6[[#This Row],[Hours:]]*SUM(Data6[[#This Row],[Rate]:[Other]])),"")</f>
        <v>0</v>
      </c>
      <c r="P1527" s="7" t="str">
        <f>IF(Data6[[#This Row],[WO'#:]]="","Riley #","WO#")</f>
        <v>Riley #</v>
      </c>
      <c r="Q1527" s="7">
        <f>IFERROR(WEEKNUM(Data6[[#This Row],[Date:]]),"")</f>
        <v>32</v>
      </c>
      <c r="R1527" s="6">
        <f t="shared" si="69"/>
        <v>45508</v>
      </c>
      <c r="S1527" s="6">
        <f>Data6[[#This Row],[Week Start]]+7</f>
        <v>45515</v>
      </c>
      <c r="T1527" s="7" t="str">
        <f t="shared" si="70"/>
        <v>8/4/2024 - 8/11/2024</v>
      </c>
      <c r="U1527" s="7" t="str">
        <f t="shared" si="71"/>
        <v>Time Card</v>
      </c>
      <c r="V1527" s="8" t="str">
        <f>RIGHT(TEXT(Data6[[#This Row],[Date:]],"mmddyyyy"),4)</f>
        <v>2024</v>
      </c>
      <c r="W1527" s="8" t="str">
        <f>MID(TEXT(Data6[[#This Row],[Date:]],"mmddyyyy"),3,2)</f>
        <v>06</v>
      </c>
      <c r="X1527" s="8" t="str">
        <f>LEFT(TEXT(Data6[[#This Row],[Date:]],"mmddyyyy"),2)</f>
        <v>08</v>
      </c>
      <c r="Y1527" s="6">
        <f>DATE(Data6[[#This Row],[Year]],Data6[[#This Row],[Month]],Data6[[#This Row],[Day]])</f>
        <v>45510</v>
      </c>
    </row>
    <row r="1528" spans="1:25">
      <c r="A1528" s="5">
        <v>45511.246191666665</v>
      </c>
      <c r="B1528" s="7" t="s">
        <v>34</v>
      </c>
      <c r="C1528" s="6" t="s">
        <v>2007</v>
      </c>
      <c r="D1528" s="7" t="s">
        <v>1959</v>
      </c>
      <c r="E1528" s="8">
        <v>6</v>
      </c>
      <c r="F1528" s="7" t="s">
        <v>68</v>
      </c>
      <c r="G1528" s="7" t="s">
        <v>68</v>
      </c>
      <c r="H1528" s="7" t="s">
        <v>1960</v>
      </c>
      <c r="I1528" s="7" t="s">
        <v>44</v>
      </c>
      <c r="J1528" s="19" t="str">
        <f>IFERROR(INDEX('Employee Info'!$C$3:$E$200,MATCH(Data6[[#This Row],[Name:]],'Employee Info'!$B$3:$B$200,0),MATCH(Data6[[#This Row],[Hours Type:]],'Employee Info'!$C$2:$E$2,0)),"")</f>
        <v/>
      </c>
      <c r="K1528" s="19" t="str">
        <f>IFERROR(INDEX('Employee Info'!$C$3:$J$200,MATCH(Data6[[#This Row],[Name:]],'Employee Info'!$B$3:$B$200,0),MATCH(Data6[[#Headers],[Truck]],'Employee Info'!$C$2:$J$2,0)),"")</f>
        <v/>
      </c>
      <c r="L1528" s="19" t="str">
        <f>IFERROR(INDEX('Employee Info'!$C$3:$J$200,MATCH(Data6[[#This Row],[Name:]],'Employee Info'!$B$3:$B$200,0),MATCH(Data6[[#Headers],[Phone]],'Employee Info'!$C$2:$J$2,0)),"")</f>
        <v/>
      </c>
      <c r="M1528" s="19" t="str">
        <f>IFERROR(INDEX('Employee Info'!$C$3:$J$200,MATCH(Data6[[#This Row],[Name:]],'Employee Info'!$B$3:$B$200,0),MATCH(Data6[[#Headers],[Tech]],'Employee Info'!$C$2:$J$2,0)),"")</f>
        <v/>
      </c>
      <c r="N1528" s="19" t="str">
        <f>IFERROR(INDEX('Employee Info'!$C$3:$J$200,MATCH(Data6[[#This Row],[Name:]],'Employee Info'!$B$3:$B$200,0),MATCH(Data6[[#Headers],[Other]],'Employee Info'!$C$2:$J$2,0)),"")</f>
        <v/>
      </c>
      <c r="O1528" s="19">
        <f>IFERROR((Data6[[#This Row],[Hours:]]*SUM(Data6[[#This Row],[Rate]:[Other]])),"")</f>
        <v>0</v>
      </c>
      <c r="P1528" s="7" t="str">
        <f>IF(Data6[[#This Row],[WO'#:]]="","Riley #","WO#")</f>
        <v>Riley #</v>
      </c>
      <c r="Q1528" s="7">
        <f>IFERROR(WEEKNUM(Data6[[#This Row],[Date:]]),"")</f>
        <v>32</v>
      </c>
      <c r="R1528" s="6">
        <f t="shared" si="69"/>
        <v>45508</v>
      </c>
      <c r="S1528" s="6">
        <f>Data6[[#This Row],[Week Start]]+7</f>
        <v>45515</v>
      </c>
      <c r="T1528" s="7" t="str">
        <f t="shared" si="70"/>
        <v>8/4/2024 - 8/11/2024</v>
      </c>
      <c r="U1528" s="7" t="str">
        <f t="shared" si="71"/>
        <v>Time Card</v>
      </c>
      <c r="V1528" s="8" t="str">
        <f>RIGHT(TEXT(Data6[[#This Row],[Date:]],"mmddyyyy"),4)</f>
        <v>2024</v>
      </c>
      <c r="W1528" s="8" t="str">
        <f>MID(TEXT(Data6[[#This Row],[Date:]],"mmddyyyy"),3,2)</f>
        <v>06</v>
      </c>
      <c r="X1528" s="8" t="str">
        <f>LEFT(TEXT(Data6[[#This Row],[Date:]],"mmddyyyy"),2)</f>
        <v>08</v>
      </c>
      <c r="Y1528" s="6">
        <f>DATE(Data6[[#This Row],[Year]],Data6[[#This Row],[Month]],Data6[[#This Row],[Day]])</f>
        <v>45510</v>
      </c>
    </row>
    <row r="1529" spans="1:25">
      <c r="A1529" s="5">
        <v>45511.246287731483</v>
      </c>
      <c r="B1529" s="7" t="s">
        <v>31</v>
      </c>
      <c r="C1529" s="6" t="s">
        <v>2007</v>
      </c>
      <c r="D1529" s="7" t="s">
        <v>1959</v>
      </c>
      <c r="E1529" s="8">
        <v>6</v>
      </c>
      <c r="F1529" s="7" t="s">
        <v>68</v>
      </c>
      <c r="G1529" s="7" t="s">
        <v>68</v>
      </c>
      <c r="H1529" s="7" t="s">
        <v>1960</v>
      </c>
      <c r="I1529" s="7" t="s">
        <v>44</v>
      </c>
      <c r="J1529" s="19" t="str">
        <f>IFERROR(INDEX('Employee Info'!$C$3:$E$200,MATCH(Data6[[#This Row],[Name:]],'Employee Info'!$B$3:$B$200,0),MATCH(Data6[[#This Row],[Hours Type:]],'Employee Info'!$C$2:$E$2,0)),"")</f>
        <v/>
      </c>
      <c r="K1529" s="19" t="str">
        <f>IFERROR(INDEX('Employee Info'!$C$3:$J$200,MATCH(Data6[[#This Row],[Name:]],'Employee Info'!$B$3:$B$200,0),MATCH(Data6[[#Headers],[Truck]],'Employee Info'!$C$2:$J$2,0)),"")</f>
        <v/>
      </c>
      <c r="L1529" s="19" t="str">
        <f>IFERROR(INDEX('Employee Info'!$C$3:$J$200,MATCH(Data6[[#This Row],[Name:]],'Employee Info'!$B$3:$B$200,0),MATCH(Data6[[#Headers],[Phone]],'Employee Info'!$C$2:$J$2,0)),"")</f>
        <v/>
      </c>
      <c r="M1529" s="19" t="str">
        <f>IFERROR(INDEX('Employee Info'!$C$3:$J$200,MATCH(Data6[[#This Row],[Name:]],'Employee Info'!$B$3:$B$200,0),MATCH(Data6[[#Headers],[Tech]],'Employee Info'!$C$2:$J$2,0)),"")</f>
        <v/>
      </c>
      <c r="N1529" s="19" t="str">
        <f>IFERROR(INDEX('Employee Info'!$C$3:$J$200,MATCH(Data6[[#This Row],[Name:]],'Employee Info'!$B$3:$B$200,0),MATCH(Data6[[#Headers],[Other]],'Employee Info'!$C$2:$J$2,0)),"")</f>
        <v/>
      </c>
      <c r="O1529" s="19">
        <f>IFERROR((Data6[[#This Row],[Hours:]]*SUM(Data6[[#This Row],[Rate]:[Other]])),"")</f>
        <v>0</v>
      </c>
      <c r="P1529" s="7" t="str">
        <f>IF(Data6[[#This Row],[WO'#:]]="","Riley #","WO#")</f>
        <v>Riley #</v>
      </c>
      <c r="Q1529" s="7">
        <f>IFERROR(WEEKNUM(Data6[[#This Row],[Date:]]),"")</f>
        <v>32</v>
      </c>
      <c r="R1529" s="6">
        <f t="shared" si="69"/>
        <v>45508</v>
      </c>
      <c r="S1529" s="6">
        <f>Data6[[#This Row],[Week Start]]+7</f>
        <v>45515</v>
      </c>
      <c r="T1529" s="7" t="str">
        <f t="shared" si="70"/>
        <v>8/4/2024 - 8/11/2024</v>
      </c>
      <c r="U1529" s="7" t="str">
        <f t="shared" si="71"/>
        <v>Time Card</v>
      </c>
      <c r="V1529" s="8" t="str">
        <f>RIGHT(TEXT(Data6[[#This Row],[Date:]],"mmddyyyy"),4)</f>
        <v>2024</v>
      </c>
      <c r="W1529" s="8" t="str">
        <f>MID(TEXT(Data6[[#This Row],[Date:]],"mmddyyyy"),3,2)</f>
        <v>06</v>
      </c>
      <c r="X1529" s="8" t="str">
        <f>LEFT(TEXT(Data6[[#This Row],[Date:]],"mmddyyyy"),2)</f>
        <v>08</v>
      </c>
      <c r="Y1529" s="6">
        <f>DATE(Data6[[#This Row],[Year]],Data6[[#This Row],[Month]],Data6[[#This Row],[Day]])</f>
        <v>45510</v>
      </c>
    </row>
    <row r="1530" spans="1:25">
      <c r="A1530" s="5">
        <v>45514.411701273151</v>
      </c>
      <c r="B1530" s="7" t="s">
        <v>66</v>
      </c>
      <c r="C1530" s="6" t="s">
        <v>2010</v>
      </c>
      <c r="D1530" s="7" t="s">
        <v>2032</v>
      </c>
      <c r="E1530" s="8">
        <v>3</v>
      </c>
      <c r="F1530" s="7">
        <v>6984733</v>
      </c>
      <c r="G1530" s="7" t="s">
        <v>68</v>
      </c>
      <c r="H1530" s="7" t="s">
        <v>756</v>
      </c>
      <c r="I1530" s="7" t="s">
        <v>44</v>
      </c>
      <c r="J1530" s="19" t="str">
        <f>IFERROR(INDEX('Employee Info'!$C$3:$E$200,MATCH(Data6[[#This Row],[Name:]],'Employee Info'!$B$3:$B$200,0),MATCH(Data6[[#This Row],[Hours Type:]],'Employee Info'!$C$2:$E$2,0)),"")</f>
        <v/>
      </c>
      <c r="K1530" s="19" t="str">
        <f>IFERROR(INDEX('Employee Info'!$C$3:$J$200,MATCH(Data6[[#This Row],[Name:]],'Employee Info'!$B$3:$B$200,0),MATCH(Data6[[#Headers],[Truck]],'Employee Info'!$C$2:$J$2,0)),"")</f>
        <v/>
      </c>
      <c r="L1530" s="19" t="str">
        <f>IFERROR(INDEX('Employee Info'!$C$3:$J$200,MATCH(Data6[[#This Row],[Name:]],'Employee Info'!$B$3:$B$200,0),MATCH(Data6[[#Headers],[Phone]],'Employee Info'!$C$2:$J$2,0)),"")</f>
        <v/>
      </c>
      <c r="M1530" s="19" t="str">
        <f>IFERROR(INDEX('Employee Info'!$C$3:$J$200,MATCH(Data6[[#This Row],[Name:]],'Employee Info'!$B$3:$B$200,0),MATCH(Data6[[#Headers],[Tech]],'Employee Info'!$C$2:$J$2,0)),"")</f>
        <v/>
      </c>
      <c r="N1530" s="19" t="str">
        <f>IFERROR(INDEX('Employee Info'!$C$3:$J$200,MATCH(Data6[[#This Row],[Name:]],'Employee Info'!$B$3:$B$200,0),MATCH(Data6[[#Headers],[Other]],'Employee Info'!$C$2:$J$2,0)),"")</f>
        <v/>
      </c>
      <c r="O1530" s="19">
        <f>IFERROR((Data6[[#This Row],[Hours:]]*SUM(Data6[[#This Row],[Rate]:[Other]])),"")</f>
        <v>0</v>
      </c>
      <c r="P1530" s="7" t="str">
        <f>IF(Data6[[#This Row],[WO'#:]]="","Riley #","WO#")</f>
        <v>WO#</v>
      </c>
      <c r="Q1530" s="7">
        <f>IFERROR(WEEKNUM(Data6[[#This Row],[Date:]]),"")</f>
        <v>32</v>
      </c>
      <c r="R1530" s="6">
        <f t="shared" si="69"/>
        <v>45508</v>
      </c>
      <c r="S1530" s="6">
        <f>Data6[[#This Row],[Week Start]]+7</f>
        <v>45515</v>
      </c>
      <c r="T1530" s="7" t="str">
        <f t="shared" si="70"/>
        <v>8/4/2024 - 8/11/2024</v>
      </c>
      <c r="U1530" s="7" t="str">
        <f t="shared" si="71"/>
        <v>Time Card</v>
      </c>
      <c r="V1530" s="8" t="str">
        <f>RIGHT(TEXT(Data6[[#This Row],[Date:]],"mmddyyyy"),4)</f>
        <v>2024</v>
      </c>
      <c r="W1530" s="8" t="str">
        <f>MID(TEXT(Data6[[#This Row],[Date:]],"mmddyyyy"),3,2)</f>
        <v>07</v>
      </c>
      <c r="X1530" s="8" t="str">
        <f>LEFT(TEXT(Data6[[#This Row],[Date:]],"mmddyyyy"),2)</f>
        <v>08</v>
      </c>
      <c r="Y1530" s="6">
        <f>DATE(Data6[[#This Row],[Year]],Data6[[#This Row],[Month]],Data6[[#This Row],[Day]])</f>
        <v>45511</v>
      </c>
    </row>
    <row r="1531" spans="1:25">
      <c r="A1531" s="5">
        <v>45512.530861342595</v>
      </c>
      <c r="B1531" s="7" t="s">
        <v>35</v>
      </c>
      <c r="C1531" s="6" t="s">
        <v>2010</v>
      </c>
      <c r="D1531" s="7" t="s">
        <v>2017</v>
      </c>
      <c r="E1531" s="8">
        <v>3</v>
      </c>
      <c r="F1531" s="7">
        <v>7107423</v>
      </c>
      <c r="G1531" s="7" t="s">
        <v>68</v>
      </c>
      <c r="H1531" s="7" t="s">
        <v>756</v>
      </c>
      <c r="I1531" s="7" t="s">
        <v>44</v>
      </c>
      <c r="J1531" s="19" t="str">
        <f>IFERROR(INDEX('Employee Info'!$C$3:$E$200,MATCH(Data6[[#This Row],[Name:]],'Employee Info'!$B$3:$B$200,0),MATCH(Data6[[#This Row],[Hours Type:]],'Employee Info'!$C$2:$E$2,0)),"")</f>
        <v/>
      </c>
      <c r="K1531" s="19" t="str">
        <f>IFERROR(INDEX('Employee Info'!$C$3:$J$200,MATCH(Data6[[#This Row],[Name:]],'Employee Info'!$B$3:$B$200,0),MATCH(Data6[[#Headers],[Truck]],'Employee Info'!$C$2:$J$2,0)),"")</f>
        <v/>
      </c>
      <c r="L1531" s="19" t="str">
        <f>IFERROR(INDEX('Employee Info'!$C$3:$J$200,MATCH(Data6[[#This Row],[Name:]],'Employee Info'!$B$3:$B$200,0),MATCH(Data6[[#Headers],[Phone]],'Employee Info'!$C$2:$J$2,0)),"")</f>
        <v/>
      </c>
      <c r="M1531" s="19" t="str">
        <f>IFERROR(INDEX('Employee Info'!$C$3:$J$200,MATCH(Data6[[#This Row],[Name:]],'Employee Info'!$B$3:$B$200,0),MATCH(Data6[[#Headers],[Tech]],'Employee Info'!$C$2:$J$2,0)),"")</f>
        <v/>
      </c>
      <c r="N1531" s="19" t="str">
        <f>IFERROR(INDEX('Employee Info'!$C$3:$J$200,MATCH(Data6[[#This Row],[Name:]],'Employee Info'!$B$3:$B$200,0),MATCH(Data6[[#Headers],[Other]],'Employee Info'!$C$2:$J$2,0)),"")</f>
        <v/>
      </c>
      <c r="O1531" s="19">
        <f>IFERROR((Data6[[#This Row],[Hours:]]*SUM(Data6[[#This Row],[Rate]:[Other]])),"")</f>
        <v>0</v>
      </c>
      <c r="P1531" s="7" t="str">
        <f>IF(Data6[[#This Row],[WO'#:]]="","Riley #","WO#")</f>
        <v>WO#</v>
      </c>
      <c r="Q1531" s="7">
        <f>IFERROR(WEEKNUM(Data6[[#This Row],[Date:]]),"")</f>
        <v>32</v>
      </c>
      <c r="R1531" s="6">
        <f t="shared" si="69"/>
        <v>45508</v>
      </c>
      <c r="S1531" s="6">
        <f>Data6[[#This Row],[Week Start]]+7</f>
        <v>45515</v>
      </c>
      <c r="T1531" s="7" t="str">
        <f t="shared" si="70"/>
        <v>8/4/2024 - 8/11/2024</v>
      </c>
      <c r="U1531" s="7" t="str">
        <f t="shared" si="71"/>
        <v>Time Card</v>
      </c>
      <c r="V1531" s="8" t="str">
        <f>RIGHT(TEXT(Data6[[#This Row],[Date:]],"mmddyyyy"),4)</f>
        <v>2024</v>
      </c>
      <c r="W1531" s="8" t="str">
        <f>MID(TEXT(Data6[[#This Row],[Date:]],"mmddyyyy"),3,2)</f>
        <v>07</v>
      </c>
      <c r="X1531" s="8" t="str">
        <f>LEFT(TEXT(Data6[[#This Row],[Date:]],"mmddyyyy"),2)</f>
        <v>08</v>
      </c>
      <c r="Y1531" s="6">
        <f>DATE(Data6[[#This Row],[Year]],Data6[[#This Row],[Month]],Data6[[#This Row],[Day]])</f>
        <v>45511</v>
      </c>
    </row>
    <row r="1532" spans="1:25">
      <c r="A1532" s="5">
        <v>45513.62104027778</v>
      </c>
      <c r="B1532" s="7" t="s">
        <v>66</v>
      </c>
      <c r="C1532" s="6" t="s">
        <v>2010</v>
      </c>
      <c r="D1532" s="7" t="s">
        <v>2027</v>
      </c>
      <c r="E1532" s="8">
        <v>1</v>
      </c>
      <c r="F1532" s="7">
        <v>7107423</v>
      </c>
      <c r="G1532" s="7" t="s">
        <v>68</v>
      </c>
      <c r="H1532" s="7" t="s">
        <v>756</v>
      </c>
      <c r="I1532" s="7" t="s">
        <v>44</v>
      </c>
      <c r="J1532" s="19" t="str">
        <f>IFERROR(INDEX('Employee Info'!$C$3:$E$200,MATCH(Data6[[#This Row],[Name:]],'Employee Info'!$B$3:$B$200,0),MATCH(Data6[[#This Row],[Hours Type:]],'Employee Info'!$C$2:$E$2,0)),"")</f>
        <v/>
      </c>
      <c r="K1532" s="19" t="str">
        <f>IFERROR(INDEX('Employee Info'!$C$3:$J$200,MATCH(Data6[[#This Row],[Name:]],'Employee Info'!$B$3:$B$200,0),MATCH(Data6[[#Headers],[Truck]],'Employee Info'!$C$2:$J$2,0)),"")</f>
        <v/>
      </c>
      <c r="L1532" s="19" t="str">
        <f>IFERROR(INDEX('Employee Info'!$C$3:$J$200,MATCH(Data6[[#This Row],[Name:]],'Employee Info'!$B$3:$B$200,0),MATCH(Data6[[#Headers],[Phone]],'Employee Info'!$C$2:$J$2,0)),"")</f>
        <v/>
      </c>
      <c r="M1532" s="19" t="str">
        <f>IFERROR(INDEX('Employee Info'!$C$3:$J$200,MATCH(Data6[[#This Row],[Name:]],'Employee Info'!$B$3:$B$200,0),MATCH(Data6[[#Headers],[Tech]],'Employee Info'!$C$2:$J$2,0)),"")</f>
        <v/>
      </c>
      <c r="N1532" s="19" t="str">
        <f>IFERROR(INDEX('Employee Info'!$C$3:$J$200,MATCH(Data6[[#This Row],[Name:]],'Employee Info'!$B$3:$B$200,0),MATCH(Data6[[#Headers],[Other]],'Employee Info'!$C$2:$J$2,0)),"")</f>
        <v/>
      </c>
      <c r="O1532" s="19">
        <f>IFERROR((Data6[[#This Row],[Hours:]]*SUM(Data6[[#This Row],[Rate]:[Other]])),"")</f>
        <v>0</v>
      </c>
      <c r="P1532" s="7" t="str">
        <f>IF(Data6[[#This Row],[WO'#:]]="","Riley #","WO#")</f>
        <v>WO#</v>
      </c>
      <c r="Q1532" s="7">
        <f>IFERROR(WEEKNUM(Data6[[#This Row],[Date:]]),"")</f>
        <v>32</v>
      </c>
      <c r="R1532" s="6">
        <f t="shared" si="69"/>
        <v>45508</v>
      </c>
      <c r="S1532" s="6">
        <f>Data6[[#This Row],[Week Start]]+7</f>
        <v>45515</v>
      </c>
      <c r="T1532" s="7" t="str">
        <f t="shared" si="70"/>
        <v>8/4/2024 - 8/11/2024</v>
      </c>
      <c r="U1532" s="7" t="str">
        <f t="shared" si="71"/>
        <v>Time Card</v>
      </c>
      <c r="V1532" s="8" t="str">
        <f>RIGHT(TEXT(Data6[[#This Row],[Date:]],"mmddyyyy"),4)</f>
        <v>2024</v>
      </c>
      <c r="W1532" s="8" t="str">
        <f>MID(TEXT(Data6[[#This Row],[Date:]],"mmddyyyy"),3,2)</f>
        <v>07</v>
      </c>
      <c r="X1532" s="8" t="str">
        <f>LEFT(TEXT(Data6[[#This Row],[Date:]],"mmddyyyy"),2)</f>
        <v>08</v>
      </c>
      <c r="Y1532" s="6">
        <f>DATE(Data6[[#This Row],[Year]],Data6[[#This Row],[Month]],Data6[[#This Row],[Day]])</f>
        <v>45511</v>
      </c>
    </row>
    <row r="1533" spans="1:25">
      <c r="A1533" s="5">
        <v>45511.410046064811</v>
      </c>
      <c r="B1533" s="7" t="s">
        <v>35</v>
      </c>
      <c r="C1533" s="6" t="s">
        <v>2010</v>
      </c>
      <c r="D1533" s="7" t="s">
        <v>1980</v>
      </c>
      <c r="E1533" s="8">
        <v>3</v>
      </c>
      <c r="F1533" s="7">
        <v>7128669</v>
      </c>
      <c r="G1533" s="7" t="s">
        <v>68</v>
      </c>
      <c r="H1533" s="7" t="s">
        <v>756</v>
      </c>
      <c r="I1533" s="7" t="s">
        <v>45</v>
      </c>
      <c r="J1533" s="19" t="str">
        <f>IFERROR(INDEX('Employee Info'!$C$3:$E$200,MATCH(Data6[[#This Row],[Name:]],'Employee Info'!$B$3:$B$200,0),MATCH(Data6[[#This Row],[Hours Type:]],'Employee Info'!$C$2:$E$2,0)),"")</f>
        <v/>
      </c>
      <c r="K1533" s="19" t="str">
        <f>IFERROR(INDEX('Employee Info'!$C$3:$J$200,MATCH(Data6[[#This Row],[Name:]],'Employee Info'!$B$3:$B$200,0),MATCH(Data6[[#Headers],[Truck]],'Employee Info'!$C$2:$J$2,0)),"")</f>
        <v/>
      </c>
      <c r="L1533" s="19" t="str">
        <f>IFERROR(INDEX('Employee Info'!$C$3:$J$200,MATCH(Data6[[#This Row],[Name:]],'Employee Info'!$B$3:$B$200,0),MATCH(Data6[[#Headers],[Phone]],'Employee Info'!$C$2:$J$2,0)),"")</f>
        <v/>
      </c>
      <c r="M1533" s="19" t="str">
        <f>IFERROR(INDEX('Employee Info'!$C$3:$J$200,MATCH(Data6[[#This Row],[Name:]],'Employee Info'!$B$3:$B$200,0),MATCH(Data6[[#Headers],[Tech]],'Employee Info'!$C$2:$J$2,0)),"")</f>
        <v/>
      </c>
      <c r="N1533" s="19" t="str">
        <f>IFERROR(INDEX('Employee Info'!$C$3:$J$200,MATCH(Data6[[#This Row],[Name:]],'Employee Info'!$B$3:$B$200,0),MATCH(Data6[[#Headers],[Other]],'Employee Info'!$C$2:$J$2,0)),"")</f>
        <v/>
      </c>
      <c r="O1533" s="19">
        <f>IFERROR((Data6[[#This Row],[Hours:]]*SUM(Data6[[#This Row],[Rate]:[Other]])),"")</f>
        <v>0</v>
      </c>
      <c r="P1533" s="7" t="str">
        <f>IF(Data6[[#This Row],[WO'#:]]="","Riley #","WO#")</f>
        <v>WO#</v>
      </c>
      <c r="Q1533" s="7">
        <f>IFERROR(WEEKNUM(Data6[[#This Row],[Date:]]),"")</f>
        <v>32</v>
      </c>
      <c r="R1533" s="6">
        <f t="shared" si="69"/>
        <v>45508</v>
      </c>
      <c r="S1533" s="6">
        <f>Data6[[#This Row],[Week Start]]+7</f>
        <v>45515</v>
      </c>
      <c r="T1533" s="7" t="str">
        <f t="shared" si="70"/>
        <v>8/4/2024 - 8/11/2024</v>
      </c>
      <c r="U1533" s="7" t="str">
        <f t="shared" si="71"/>
        <v>Time Card</v>
      </c>
      <c r="V1533" s="8" t="str">
        <f>RIGHT(TEXT(Data6[[#This Row],[Date:]],"mmddyyyy"),4)</f>
        <v>2024</v>
      </c>
      <c r="W1533" s="8" t="str">
        <f>MID(TEXT(Data6[[#This Row],[Date:]],"mmddyyyy"),3,2)</f>
        <v>07</v>
      </c>
      <c r="X1533" s="8" t="str">
        <f>LEFT(TEXT(Data6[[#This Row],[Date:]],"mmddyyyy"),2)</f>
        <v>08</v>
      </c>
      <c r="Y1533" s="6">
        <f>DATE(Data6[[#This Row],[Year]],Data6[[#This Row],[Month]],Data6[[#This Row],[Day]])</f>
        <v>45511</v>
      </c>
    </row>
    <row r="1534" spans="1:25">
      <c r="A1534" s="5">
        <v>45514.414570717592</v>
      </c>
      <c r="B1534" s="7" t="s">
        <v>66</v>
      </c>
      <c r="C1534" s="6" t="s">
        <v>2010</v>
      </c>
      <c r="D1534" s="7" t="s">
        <v>2035</v>
      </c>
      <c r="E1534" s="8">
        <v>4</v>
      </c>
      <c r="F1534" s="7">
        <v>7128669</v>
      </c>
      <c r="G1534" s="7" t="s">
        <v>68</v>
      </c>
      <c r="H1534" s="7" t="s">
        <v>756</v>
      </c>
      <c r="I1534" s="7" t="s">
        <v>45</v>
      </c>
      <c r="J1534" s="19" t="str">
        <f>IFERROR(INDEX('Employee Info'!$C$3:$E$200,MATCH(Data6[[#This Row],[Name:]],'Employee Info'!$B$3:$B$200,0),MATCH(Data6[[#This Row],[Hours Type:]],'Employee Info'!$C$2:$E$2,0)),"")</f>
        <v/>
      </c>
      <c r="K1534" s="19" t="str">
        <f>IFERROR(INDEX('Employee Info'!$C$3:$J$200,MATCH(Data6[[#This Row],[Name:]],'Employee Info'!$B$3:$B$200,0),MATCH(Data6[[#Headers],[Truck]],'Employee Info'!$C$2:$J$2,0)),"")</f>
        <v/>
      </c>
      <c r="L1534" s="19" t="str">
        <f>IFERROR(INDEX('Employee Info'!$C$3:$J$200,MATCH(Data6[[#This Row],[Name:]],'Employee Info'!$B$3:$B$200,0),MATCH(Data6[[#Headers],[Phone]],'Employee Info'!$C$2:$J$2,0)),"")</f>
        <v/>
      </c>
      <c r="M1534" s="19" t="str">
        <f>IFERROR(INDEX('Employee Info'!$C$3:$J$200,MATCH(Data6[[#This Row],[Name:]],'Employee Info'!$B$3:$B$200,0),MATCH(Data6[[#Headers],[Tech]],'Employee Info'!$C$2:$J$2,0)),"")</f>
        <v/>
      </c>
      <c r="N1534" s="19" t="str">
        <f>IFERROR(INDEX('Employee Info'!$C$3:$J$200,MATCH(Data6[[#This Row],[Name:]],'Employee Info'!$B$3:$B$200,0),MATCH(Data6[[#Headers],[Other]],'Employee Info'!$C$2:$J$2,0)),"")</f>
        <v/>
      </c>
      <c r="O1534" s="19">
        <f>IFERROR((Data6[[#This Row],[Hours:]]*SUM(Data6[[#This Row],[Rate]:[Other]])),"")</f>
        <v>0</v>
      </c>
      <c r="P1534" s="7" t="str">
        <f>IF(Data6[[#This Row],[WO'#:]]="","Riley #","WO#")</f>
        <v>WO#</v>
      </c>
      <c r="Q1534" s="7">
        <f>IFERROR(WEEKNUM(Data6[[#This Row],[Date:]]),"")</f>
        <v>32</v>
      </c>
      <c r="R1534" s="6">
        <f t="shared" si="69"/>
        <v>45508</v>
      </c>
      <c r="S1534" s="6">
        <f>Data6[[#This Row],[Week Start]]+7</f>
        <v>45515</v>
      </c>
      <c r="T1534" s="7" t="str">
        <f t="shared" si="70"/>
        <v>8/4/2024 - 8/11/2024</v>
      </c>
      <c r="U1534" s="7" t="str">
        <f t="shared" si="71"/>
        <v>Time Card</v>
      </c>
      <c r="V1534" s="8" t="str">
        <f>RIGHT(TEXT(Data6[[#This Row],[Date:]],"mmddyyyy"),4)</f>
        <v>2024</v>
      </c>
      <c r="W1534" s="8" t="str">
        <f>MID(TEXT(Data6[[#This Row],[Date:]],"mmddyyyy"),3,2)</f>
        <v>07</v>
      </c>
      <c r="X1534" s="8" t="str">
        <f>LEFT(TEXT(Data6[[#This Row],[Date:]],"mmddyyyy"),2)</f>
        <v>08</v>
      </c>
      <c r="Y1534" s="6">
        <f>DATE(Data6[[#This Row],[Year]],Data6[[#This Row],[Month]],Data6[[#This Row],[Day]])</f>
        <v>45511</v>
      </c>
    </row>
    <row r="1535" spans="1:25">
      <c r="A1535" s="5">
        <v>45513.621772569444</v>
      </c>
      <c r="B1535" s="7" t="s">
        <v>66</v>
      </c>
      <c r="C1535" s="6" t="s">
        <v>2010</v>
      </c>
      <c r="D1535" s="7" t="s">
        <v>2028</v>
      </c>
      <c r="E1535" s="8">
        <v>1</v>
      </c>
      <c r="F1535" s="7">
        <v>7135769</v>
      </c>
      <c r="G1535" s="7" t="s">
        <v>68</v>
      </c>
      <c r="H1535" s="7" t="s">
        <v>756</v>
      </c>
      <c r="I1535" s="7" t="s">
        <v>44</v>
      </c>
      <c r="J1535" s="19" t="str">
        <f>IFERROR(INDEX('Employee Info'!$C$3:$E$200,MATCH(Data6[[#This Row],[Name:]],'Employee Info'!$B$3:$B$200,0),MATCH(Data6[[#This Row],[Hours Type:]],'Employee Info'!$C$2:$E$2,0)),"")</f>
        <v/>
      </c>
      <c r="K1535" s="19" t="str">
        <f>IFERROR(INDEX('Employee Info'!$C$3:$J$200,MATCH(Data6[[#This Row],[Name:]],'Employee Info'!$B$3:$B$200,0),MATCH(Data6[[#Headers],[Truck]],'Employee Info'!$C$2:$J$2,0)),"")</f>
        <v/>
      </c>
      <c r="L1535" s="19" t="str">
        <f>IFERROR(INDEX('Employee Info'!$C$3:$J$200,MATCH(Data6[[#This Row],[Name:]],'Employee Info'!$B$3:$B$200,0),MATCH(Data6[[#Headers],[Phone]],'Employee Info'!$C$2:$J$2,0)),"")</f>
        <v/>
      </c>
      <c r="M1535" s="19" t="str">
        <f>IFERROR(INDEX('Employee Info'!$C$3:$J$200,MATCH(Data6[[#This Row],[Name:]],'Employee Info'!$B$3:$B$200,0),MATCH(Data6[[#Headers],[Tech]],'Employee Info'!$C$2:$J$2,0)),"")</f>
        <v/>
      </c>
      <c r="N1535" s="19" t="str">
        <f>IFERROR(INDEX('Employee Info'!$C$3:$J$200,MATCH(Data6[[#This Row],[Name:]],'Employee Info'!$B$3:$B$200,0),MATCH(Data6[[#Headers],[Other]],'Employee Info'!$C$2:$J$2,0)),"")</f>
        <v/>
      </c>
      <c r="O1535" s="19">
        <f>IFERROR((Data6[[#This Row],[Hours:]]*SUM(Data6[[#This Row],[Rate]:[Other]])),"")</f>
        <v>0</v>
      </c>
      <c r="P1535" s="7" t="str">
        <f>IF(Data6[[#This Row],[WO'#:]]="","Riley #","WO#")</f>
        <v>WO#</v>
      </c>
      <c r="Q1535" s="7">
        <f>IFERROR(WEEKNUM(Data6[[#This Row],[Date:]]),"")</f>
        <v>32</v>
      </c>
      <c r="R1535" s="6">
        <f t="shared" si="69"/>
        <v>45508</v>
      </c>
      <c r="S1535" s="6">
        <f>Data6[[#This Row],[Week Start]]+7</f>
        <v>45515</v>
      </c>
      <c r="T1535" s="7" t="str">
        <f t="shared" si="70"/>
        <v>8/4/2024 - 8/11/2024</v>
      </c>
      <c r="U1535" s="7" t="str">
        <f t="shared" si="71"/>
        <v>Time Card</v>
      </c>
      <c r="V1535" s="8" t="str">
        <f>RIGHT(TEXT(Data6[[#This Row],[Date:]],"mmddyyyy"),4)</f>
        <v>2024</v>
      </c>
      <c r="W1535" s="8" t="str">
        <f>MID(TEXT(Data6[[#This Row],[Date:]],"mmddyyyy"),3,2)</f>
        <v>07</v>
      </c>
      <c r="X1535" s="8" t="str">
        <f>LEFT(TEXT(Data6[[#This Row],[Date:]],"mmddyyyy"),2)</f>
        <v>08</v>
      </c>
      <c r="Y1535" s="6">
        <f>DATE(Data6[[#This Row],[Year]],Data6[[#This Row],[Month]],Data6[[#This Row],[Day]])</f>
        <v>45511</v>
      </c>
    </row>
    <row r="1536" spans="1:25">
      <c r="A1536" s="5">
        <v>45512.53029328704</v>
      </c>
      <c r="B1536" s="7" t="s">
        <v>35</v>
      </c>
      <c r="C1536" s="6" t="s">
        <v>2010</v>
      </c>
      <c r="D1536" s="7" t="s">
        <v>2016</v>
      </c>
      <c r="E1536" s="8">
        <v>5</v>
      </c>
      <c r="F1536" s="7">
        <v>7139590</v>
      </c>
      <c r="G1536" s="7" t="s">
        <v>68</v>
      </c>
      <c r="H1536" s="7" t="s">
        <v>756</v>
      </c>
      <c r="I1536" s="7" t="s">
        <v>44</v>
      </c>
      <c r="J1536" s="19" t="str">
        <f>IFERROR(INDEX('Employee Info'!$C$3:$E$200,MATCH(Data6[[#This Row],[Name:]],'Employee Info'!$B$3:$B$200,0),MATCH(Data6[[#This Row],[Hours Type:]],'Employee Info'!$C$2:$E$2,0)),"")</f>
        <v/>
      </c>
      <c r="K1536" s="19" t="str">
        <f>IFERROR(INDEX('Employee Info'!$C$3:$J$200,MATCH(Data6[[#This Row],[Name:]],'Employee Info'!$B$3:$B$200,0),MATCH(Data6[[#Headers],[Truck]],'Employee Info'!$C$2:$J$2,0)),"")</f>
        <v/>
      </c>
      <c r="L1536" s="19" t="str">
        <f>IFERROR(INDEX('Employee Info'!$C$3:$J$200,MATCH(Data6[[#This Row],[Name:]],'Employee Info'!$B$3:$B$200,0),MATCH(Data6[[#Headers],[Phone]],'Employee Info'!$C$2:$J$2,0)),"")</f>
        <v/>
      </c>
      <c r="M1536" s="19" t="str">
        <f>IFERROR(INDEX('Employee Info'!$C$3:$J$200,MATCH(Data6[[#This Row],[Name:]],'Employee Info'!$B$3:$B$200,0),MATCH(Data6[[#Headers],[Tech]],'Employee Info'!$C$2:$J$2,0)),"")</f>
        <v/>
      </c>
      <c r="N1536" s="19" t="str">
        <f>IFERROR(INDEX('Employee Info'!$C$3:$J$200,MATCH(Data6[[#This Row],[Name:]],'Employee Info'!$B$3:$B$200,0),MATCH(Data6[[#Headers],[Other]],'Employee Info'!$C$2:$J$2,0)),"")</f>
        <v/>
      </c>
      <c r="O1536" s="19">
        <f>IFERROR((Data6[[#This Row],[Hours:]]*SUM(Data6[[#This Row],[Rate]:[Other]])),"")</f>
        <v>0</v>
      </c>
      <c r="P1536" s="7" t="str">
        <f>IF(Data6[[#This Row],[WO'#:]]="","Riley #","WO#")</f>
        <v>WO#</v>
      </c>
      <c r="Q1536" s="7">
        <f>IFERROR(WEEKNUM(Data6[[#This Row],[Date:]]),"")</f>
        <v>32</v>
      </c>
      <c r="R1536" s="6">
        <f t="shared" si="69"/>
        <v>45508</v>
      </c>
      <c r="S1536" s="6">
        <f>Data6[[#This Row],[Week Start]]+7</f>
        <v>45515</v>
      </c>
      <c r="T1536" s="7" t="str">
        <f t="shared" si="70"/>
        <v>8/4/2024 - 8/11/2024</v>
      </c>
      <c r="U1536" s="7" t="str">
        <f t="shared" si="71"/>
        <v>Time Card</v>
      </c>
      <c r="V1536" s="8" t="str">
        <f>RIGHT(TEXT(Data6[[#This Row],[Date:]],"mmddyyyy"),4)</f>
        <v>2024</v>
      </c>
      <c r="W1536" s="8" t="str">
        <f>MID(TEXT(Data6[[#This Row],[Date:]],"mmddyyyy"),3,2)</f>
        <v>07</v>
      </c>
      <c r="X1536" s="8" t="str">
        <f>LEFT(TEXT(Data6[[#This Row],[Date:]],"mmddyyyy"),2)</f>
        <v>08</v>
      </c>
      <c r="Y1536" s="6">
        <f>DATE(Data6[[#This Row],[Year]],Data6[[#This Row],[Month]],Data6[[#This Row],[Day]])</f>
        <v>45511</v>
      </c>
    </row>
    <row r="1537" spans="1:25">
      <c r="A1537" s="5">
        <v>45513.622319328701</v>
      </c>
      <c r="B1537" s="7" t="s">
        <v>66</v>
      </c>
      <c r="C1537" s="6" t="s">
        <v>2010</v>
      </c>
      <c r="D1537" s="7" t="s">
        <v>2029</v>
      </c>
      <c r="E1537" s="8">
        <v>1</v>
      </c>
      <c r="F1537" s="7">
        <v>7139590</v>
      </c>
      <c r="G1537" s="7" t="s">
        <v>68</v>
      </c>
      <c r="H1537" s="7" t="s">
        <v>756</v>
      </c>
      <c r="I1537" s="7" t="s">
        <v>44</v>
      </c>
      <c r="J1537" s="19" t="str">
        <f>IFERROR(INDEX('Employee Info'!$C$3:$E$200,MATCH(Data6[[#This Row],[Name:]],'Employee Info'!$B$3:$B$200,0),MATCH(Data6[[#This Row],[Hours Type:]],'Employee Info'!$C$2:$E$2,0)),"")</f>
        <v/>
      </c>
      <c r="K1537" s="19" t="str">
        <f>IFERROR(INDEX('Employee Info'!$C$3:$J$200,MATCH(Data6[[#This Row],[Name:]],'Employee Info'!$B$3:$B$200,0),MATCH(Data6[[#Headers],[Truck]],'Employee Info'!$C$2:$J$2,0)),"")</f>
        <v/>
      </c>
      <c r="L1537" s="19" t="str">
        <f>IFERROR(INDEX('Employee Info'!$C$3:$J$200,MATCH(Data6[[#This Row],[Name:]],'Employee Info'!$B$3:$B$200,0),MATCH(Data6[[#Headers],[Phone]],'Employee Info'!$C$2:$J$2,0)),"")</f>
        <v/>
      </c>
      <c r="M1537" s="19" t="str">
        <f>IFERROR(INDEX('Employee Info'!$C$3:$J$200,MATCH(Data6[[#This Row],[Name:]],'Employee Info'!$B$3:$B$200,0),MATCH(Data6[[#Headers],[Tech]],'Employee Info'!$C$2:$J$2,0)),"")</f>
        <v/>
      </c>
      <c r="N1537" s="19" t="str">
        <f>IFERROR(INDEX('Employee Info'!$C$3:$J$200,MATCH(Data6[[#This Row],[Name:]],'Employee Info'!$B$3:$B$200,0),MATCH(Data6[[#Headers],[Other]],'Employee Info'!$C$2:$J$2,0)),"")</f>
        <v/>
      </c>
      <c r="O1537" s="19">
        <f>IFERROR((Data6[[#This Row],[Hours:]]*SUM(Data6[[#This Row],[Rate]:[Other]])),"")</f>
        <v>0</v>
      </c>
      <c r="P1537" s="7" t="str">
        <f>IF(Data6[[#This Row],[WO'#:]]="","Riley #","WO#")</f>
        <v>WO#</v>
      </c>
      <c r="Q1537" s="7">
        <f>IFERROR(WEEKNUM(Data6[[#This Row],[Date:]]),"")</f>
        <v>32</v>
      </c>
      <c r="R1537" s="6">
        <f t="shared" si="69"/>
        <v>45508</v>
      </c>
      <c r="S1537" s="6">
        <f>Data6[[#This Row],[Week Start]]+7</f>
        <v>45515</v>
      </c>
      <c r="T1537" s="7" t="str">
        <f t="shared" si="70"/>
        <v>8/4/2024 - 8/11/2024</v>
      </c>
      <c r="U1537" s="7" t="str">
        <f t="shared" si="71"/>
        <v>Time Card</v>
      </c>
      <c r="V1537" s="8" t="str">
        <f>RIGHT(TEXT(Data6[[#This Row],[Date:]],"mmddyyyy"),4)</f>
        <v>2024</v>
      </c>
      <c r="W1537" s="8" t="str">
        <f>MID(TEXT(Data6[[#This Row],[Date:]],"mmddyyyy"),3,2)</f>
        <v>07</v>
      </c>
      <c r="X1537" s="8" t="str">
        <f>LEFT(TEXT(Data6[[#This Row],[Date:]],"mmddyyyy"),2)</f>
        <v>08</v>
      </c>
      <c r="Y1537" s="6">
        <f>DATE(Data6[[#This Row],[Year]],Data6[[#This Row],[Month]],Data6[[#This Row],[Day]])</f>
        <v>45511</v>
      </c>
    </row>
    <row r="1538" spans="1:25">
      <c r="A1538" s="5">
        <v>45511.584957638886</v>
      </c>
      <c r="B1538" s="7" t="s">
        <v>65</v>
      </c>
      <c r="C1538" s="6" t="s">
        <v>2010</v>
      </c>
      <c r="D1538" s="7" t="s">
        <v>2013</v>
      </c>
      <c r="E1538" s="8">
        <v>8</v>
      </c>
      <c r="F1538" s="7" t="s">
        <v>68</v>
      </c>
      <c r="G1538" s="7" t="s">
        <v>68</v>
      </c>
      <c r="H1538" s="7" t="s">
        <v>536</v>
      </c>
      <c r="I1538" s="7" t="s">
        <v>44</v>
      </c>
      <c r="J1538" s="19" t="str">
        <f>IFERROR(INDEX('Employee Info'!$C$3:$E$200,MATCH(Data6[[#This Row],[Name:]],'Employee Info'!$B$3:$B$200,0),MATCH(Data6[[#This Row],[Hours Type:]],'Employee Info'!$C$2:$E$2,0)),"")</f>
        <v/>
      </c>
      <c r="K1538" s="19" t="str">
        <f>IFERROR(INDEX('Employee Info'!$C$3:$J$200,MATCH(Data6[[#This Row],[Name:]],'Employee Info'!$B$3:$B$200,0),MATCH(Data6[[#Headers],[Truck]],'Employee Info'!$C$2:$J$2,0)),"")</f>
        <v/>
      </c>
      <c r="L1538" s="19" t="str">
        <f>IFERROR(INDEX('Employee Info'!$C$3:$J$200,MATCH(Data6[[#This Row],[Name:]],'Employee Info'!$B$3:$B$200,0),MATCH(Data6[[#Headers],[Phone]],'Employee Info'!$C$2:$J$2,0)),"")</f>
        <v/>
      </c>
      <c r="M1538" s="19" t="str">
        <f>IFERROR(INDEX('Employee Info'!$C$3:$J$200,MATCH(Data6[[#This Row],[Name:]],'Employee Info'!$B$3:$B$200,0),MATCH(Data6[[#Headers],[Tech]],'Employee Info'!$C$2:$J$2,0)),"")</f>
        <v/>
      </c>
      <c r="N1538" s="19" t="str">
        <f>IFERROR(INDEX('Employee Info'!$C$3:$J$200,MATCH(Data6[[#This Row],[Name:]],'Employee Info'!$B$3:$B$200,0),MATCH(Data6[[#Headers],[Other]],'Employee Info'!$C$2:$J$2,0)),"")</f>
        <v/>
      </c>
      <c r="O1538" s="19">
        <f>IFERROR((Data6[[#This Row],[Hours:]]*SUM(Data6[[#This Row],[Rate]:[Other]])),"")</f>
        <v>0</v>
      </c>
      <c r="P1538" s="7" t="str">
        <f>IF(Data6[[#This Row],[WO'#:]]="","Riley #","WO#")</f>
        <v>Riley #</v>
      </c>
      <c r="Q1538" s="7">
        <f>IFERROR(WEEKNUM(Data6[[#This Row],[Date:]]),"")</f>
        <v>32</v>
      </c>
      <c r="R1538" s="6">
        <f t="shared" ref="R1538:R1601" si="72">DATE(RIGHT(TEXT(C1538,"mm/dd/yyyy"),4),1,1)+(Q1538-1)*7-(WEEKDAY(DATE(RIGHT(TEXT(C1538,"mm/dd/yyyy"),4),1,1)))+1</f>
        <v>45508</v>
      </c>
      <c r="S1538" s="6">
        <f>Data6[[#This Row],[Week Start]]+7</f>
        <v>45515</v>
      </c>
      <c r="T1538" s="7" t="str">
        <f t="shared" ref="T1538:T1601" si="73">IFERROR(TEXT(R1538, "m/d/yyyy") &amp; " - " &amp; TEXT(S1538, "m/d/yyyy"),"")</f>
        <v>8/4/2024 - 8/11/2024</v>
      </c>
      <c r="U1538" s="7" t="str">
        <f t="shared" ref="U1538:U1601" si="74">"Time Card"</f>
        <v>Time Card</v>
      </c>
      <c r="V1538" s="8" t="str">
        <f>RIGHT(TEXT(Data6[[#This Row],[Date:]],"mmddyyyy"),4)</f>
        <v>2024</v>
      </c>
      <c r="W1538" s="8" t="str">
        <f>MID(TEXT(Data6[[#This Row],[Date:]],"mmddyyyy"),3,2)</f>
        <v>07</v>
      </c>
      <c r="X1538" s="8" t="str">
        <f>LEFT(TEXT(Data6[[#This Row],[Date:]],"mmddyyyy"),2)</f>
        <v>08</v>
      </c>
      <c r="Y1538" s="6">
        <f>DATE(Data6[[#This Row],[Year]],Data6[[#This Row],[Month]],Data6[[#This Row],[Day]])</f>
        <v>45511</v>
      </c>
    </row>
    <row r="1539" spans="1:25">
      <c r="A1539" s="5">
        <v>45511.585198263892</v>
      </c>
      <c r="B1539" s="7" t="s">
        <v>23</v>
      </c>
      <c r="C1539" s="6" t="s">
        <v>2010</v>
      </c>
      <c r="D1539" s="7" t="s">
        <v>2013</v>
      </c>
      <c r="E1539" s="8">
        <v>8</v>
      </c>
      <c r="F1539" s="7" t="s">
        <v>68</v>
      </c>
      <c r="G1539" s="7" t="s">
        <v>68</v>
      </c>
      <c r="H1539" s="7" t="s">
        <v>536</v>
      </c>
      <c r="I1539" s="7" t="s">
        <v>44</v>
      </c>
      <c r="J1539" s="19" t="str">
        <f>IFERROR(INDEX('Employee Info'!$C$3:$E$200,MATCH(Data6[[#This Row],[Name:]],'Employee Info'!$B$3:$B$200,0),MATCH(Data6[[#This Row],[Hours Type:]],'Employee Info'!$C$2:$E$2,0)),"")</f>
        <v/>
      </c>
      <c r="K1539" s="19" t="str">
        <f>IFERROR(INDEX('Employee Info'!$C$3:$J$200,MATCH(Data6[[#This Row],[Name:]],'Employee Info'!$B$3:$B$200,0),MATCH(Data6[[#Headers],[Truck]],'Employee Info'!$C$2:$J$2,0)),"")</f>
        <v/>
      </c>
      <c r="L1539" s="19" t="str">
        <f>IFERROR(INDEX('Employee Info'!$C$3:$J$200,MATCH(Data6[[#This Row],[Name:]],'Employee Info'!$B$3:$B$200,0),MATCH(Data6[[#Headers],[Phone]],'Employee Info'!$C$2:$J$2,0)),"")</f>
        <v/>
      </c>
      <c r="M1539" s="19" t="str">
        <f>IFERROR(INDEX('Employee Info'!$C$3:$J$200,MATCH(Data6[[#This Row],[Name:]],'Employee Info'!$B$3:$B$200,0),MATCH(Data6[[#Headers],[Tech]],'Employee Info'!$C$2:$J$2,0)),"")</f>
        <v/>
      </c>
      <c r="N1539" s="19" t="str">
        <f>IFERROR(INDEX('Employee Info'!$C$3:$J$200,MATCH(Data6[[#This Row],[Name:]],'Employee Info'!$B$3:$B$200,0),MATCH(Data6[[#Headers],[Other]],'Employee Info'!$C$2:$J$2,0)),"")</f>
        <v/>
      </c>
      <c r="O1539" s="19">
        <f>IFERROR((Data6[[#This Row],[Hours:]]*SUM(Data6[[#This Row],[Rate]:[Other]])),"")</f>
        <v>0</v>
      </c>
      <c r="P1539" s="7" t="str">
        <f>IF(Data6[[#This Row],[WO'#:]]="","Riley #","WO#")</f>
        <v>Riley #</v>
      </c>
      <c r="Q1539" s="7">
        <f>IFERROR(WEEKNUM(Data6[[#This Row],[Date:]]),"")</f>
        <v>32</v>
      </c>
      <c r="R1539" s="6">
        <f t="shared" si="72"/>
        <v>45508</v>
      </c>
      <c r="S1539" s="6">
        <f>Data6[[#This Row],[Week Start]]+7</f>
        <v>45515</v>
      </c>
      <c r="T1539" s="7" t="str">
        <f t="shared" si="73"/>
        <v>8/4/2024 - 8/11/2024</v>
      </c>
      <c r="U1539" s="7" t="str">
        <f t="shared" si="74"/>
        <v>Time Card</v>
      </c>
      <c r="V1539" s="8" t="str">
        <f>RIGHT(TEXT(Data6[[#This Row],[Date:]],"mmddyyyy"),4)</f>
        <v>2024</v>
      </c>
      <c r="W1539" s="8" t="str">
        <f>MID(TEXT(Data6[[#This Row],[Date:]],"mmddyyyy"),3,2)</f>
        <v>07</v>
      </c>
      <c r="X1539" s="8" t="str">
        <f>LEFT(TEXT(Data6[[#This Row],[Date:]],"mmddyyyy"),2)</f>
        <v>08</v>
      </c>
      <c r="Y1539" s="6">
        <f>DATE(Data6[[#This Row],[Year]],Data6[[#This Row],[Month]],Data6[[#This Row],[Day]])</f>
        <v>45511</v>
      </c>
    </row>
    <row r="1540" spans="1:25">
      <c r="A1540" s="5">
        <v>45513.616550925923</v>
      </c>
      <c r="B1540" s="7" t="s">
        <v>66</v>
      </c>
      <c r="C1540" s="6" t="s">
        <v>2010</v>
      </c>
      <c r="D1540" s="7" t="s">
        <v>558</v>
      </c>
      <c r="E1540" s="8">
        <v>1</v>
      </c>
      <c r="F1540" s="7" t="s">
        <v>68</v>
      </c>
      <c r="G1540" s="7" t="s">
        <v>68</v>
      </c>
      <c r="H1540" s="7" t="s">
        <v>536</v>
      </c>
      <c r="I1540" s="7" t="s">
        <v>44</v>
      </c>
      <c r="J1540" s="19" t="str">
        <f>IFERROR(INDEX('Employee Info'!$C$3:$E$200,MATCH(Data6[[#This Row],[Name:]],'Employee Info'!$B$3:$B$200,0),MATCH(Data6[[#This Row],[Hours Type:]],'Employee Info'!$C$2:$E$2,0)),"")</f>
        <v/>
      </c>
      <c r="K1540" s="19" t="str">
        <f>IFERROR(INDEX('Employee Info'!$C$3:$J$200,MATCH(Data6[[#This Row],[Name:]],'Employee Info'!$B$3:$B$200,0),MATCH(Data6[[#Headers],[Truck]],'Employee Info'!$C$2:$J$2,0)),"")</f>
        <v/>
      </c>
      <c r="L1540" s="19" t="str">
        <f>IFERROR(INDEX('Employee Info'!$C$3:$J$200,MATCH(Data6[[#This Row],[Name:]],'Employee Info'!$B$3:$B$200,0),MATCH(Data6[[#Headers],[Phone]],'Employee Info'!$C$2:$J$2,0)),"")</f>
        <v/>
      </c>
      <c r="M1540" s="19" t="str">
        <f>IFERROR(INDEX('Employee Info'!$C$3:$J$200,MATCH(Data6[[#This Row],[Name:]],'Employee Info'!$B$3:$B$200,0),MATCH(Data6[[#Headers],[Tech]],'Employee Info'!$C$2:$J$2,0)),"")</f>
        <v/>
      </c>
      <c r="N1540" s="19" t="str">
        <f>IFERROR(INDEX('Employee Info'!$C$3:$J$200,MATCH(Data6[[#This Row],[Name:]],'Employee Info'!$B$3:$B$200,0),MATCH(Data6[[#Headers],[Other]],'Employee Info'!$C$2:$J$2,0)),"")</f>
        <v/>
      </c>
      <c r="O1540" s="19">
        <f>IFERROR((Data6[[#This Row],[Hours:]]*SUM(Data6[[#This Row],[Rate]:[Other]])),"")</f>
        <v>0</v>
      </c>
      <c r="P1540" s="7" t="str">
        <f>IF(Data6[[#This Row],[WO'#:]]="","Riley #","WO#")</f>
        <v>Riley #</v>
      </c>
      <c r="Q1540" s="7">
        <f>IFERROR(WEEKNUM(Data6[[#This Row],[Date:]]),"")</f>
        <v>32</v>
      </c>
      <c r="R1540" s="6">
        <f t="shared" si="72"/>
        <v>45508</v>
      </c>
      <c r="S1540" s="6">
        <f>Data6[[#This Row],[Week Start]]+7</f>
        <v>45515</v>
      </c>
      <c r="T1540" s="7" t="str">
        <f t="shared" si="73"/>
        <v>8/4/2024 - 8/11/2024</v>
      </c>
      <c r="U1540" s="7" t="str">
        <f t="shared" si="74"/>
        <v>Time Card</v>
      </c>
      <c r="V1540" s="8" t="str">
        <f>RIGHT(TEXT(Data6[[#This Row],[Date:]],"mmddyyyy"),4)</f>
        <v>2024</v>
      </c>
      <c r="W1540" s="8" t="str">
        <f>MID(TEXT(Data6[[#This Row],[Date:]],"mmddyyyy"),3,2)</f>
        <v>07</v>
      </c>
      <c r="X1540" s="8" t="str">
        <f>LEFT(TEXT(Data6[[#This Row],[Date:]],"mmddyyyy"),2)</f>
        <v>08</v>
      </c>
      <c r="Y1540" s="6">
        <f>DATE(Data6[[#This Row],[Year]],Data6[[#This Row],[Month]],Data6[[#This Row],[Day]])</f>
        <v>45511</v>
      </c>
    </row>
    <row r="1541" spans="1:25">
      <c r="A1541" s="5">
        <v>45511.578380671293</v>
      </c>
      <c r="B1541" s="7" t="s">
        <v>31</v>
      </c>
      <c r="C1541" s="6" t="s">
        <v>2010</v>
      </c>
      <c r="D1541" s="7" t="s">
        <v>2011</v>
      </c>
      <c r="E1541" s="8">
        <v>8</v>
      </c>
      <c r="F1541" s="7" t="s">
        <v>68</v>
      </c>
      <c r="G1541" s="7" t="s">
        <v>68</v>
      </c>
      <c r="H1541" s="7" t="s">
        <v>912</v>
      </c>
      <c r="I1541" s="7" t="s">
        <v>44</v>
      </c>
      <c r="J1541" s="19" t="str">
        <f>IFERROR(INDEX('Employee Info'!$C$3:$E$200,MATCH(Data6[[#This Row],[Name:]],'Employee Info'!$B$3:$B$200,0),MATCH(Data6[[#This Row],[Hours Type:]],'Employee Info'!$C$2:$E$2,0)),"")</f>
        <v/>
      </c>
      <c r="K1541" s="19" t="str">
        <f>IFERROR(INDEX('Employee Info'!$C$3:$J$200,MATCH(Data6[[#This Row],[Name:]],'Employee Info'!$B$3:$B$200,0),MATCH(Data6[[#Headers],[Truck]],'Employee Info'!$C$2:$J$2,0)),"")</f>
        <v/>
      </c>
      <c r="L1541" s="19" t="str">
        <f>IFERROR(INDEX('Employee Info'!$C$3:$J$200,MATCH(Data6[[#This Row],[Name:]],'Employee Info'!$B$3:$B$200,0),MATCH(Data6[[#Headers],[Phone]],'Employee Info'!$C$2:$J$2,0)),"")</f>
        <v/>
      </c>
      <c r="M1541" s="19" t="str">
        <f>IFERROR(INDEX('Employee Info'!$C$3:$J$200,MATCH(Data6[[#This Row],[Name:]],'Employee Info'!$B$3:$B$200,0),MATCH(Data6[[#Headers],[Tech]],'Employee Info'!$C$2:$J$2,0)),"")</f>
        <v/>
      </c>
      <c r="N1541" s="19" t="str">
        <f>IFERROR(INDEX('Employee Info'!$C$3:$J$200,MATCH(Data6[[#This Row],[Name:]],'Employee Info'!$B$3:$B$200,0),MATCH(Data6[[#Headers],[Other]],'Employee Info'!$C$2:$J$2,0)),"")</f>
        <v/>
      </c>
      <c r="O1541" s="19">
        <f>IFERROR((Data6[[#This Row],[Hours:]]*SUM(Data6[[#This Row],[Rate]:[Other]])),"")</f>
        <v>0</v>
      </c>
      <c r="P1541" s="7" t="str">
        <f>IF(Data6[[#This Row],[WO'#:]]="","Riley #","WO#")</f>
        <v>Riley #</v>
      </c>
      <c r="Q1541" s="7">
        <f>IFERROR(WEEKNUM(Data6[[#This Row],[Date:]]),"")</f>
        <v>32</v>
      </c>
      <c r="R1541" s="6">
        <f t="shared" si="72"/>
        <v>45508</v>
      </c>
      <c r="S1541" s="6">
        <f>Data6[[#This Row],[Week Start]]+7</f>
        <v>45515</v>
      </c>
      <c r="T1541" s="7" t="str">
        <f t="shared" si="73"/>
        <v>8/4/2024 - 8/11/2024</v>
      </c>
      <c r="U1541" s="7" t="str">
        <f t="shared" si="74"/>
        <v>Time Card</v>
      </c>
      <c r="V1541" s="8" t="str">
        <f>RIGHT(TEXT(Data6[[#This Row],[Date:]],"mmddyyyy"),4)</f>
        <v>2024</v>
      </c>
      <c r="W1541" s="8" t="str">
        <f>MID(TEXT(Data6[[#This Row],[Date:]],"mmddyyyy"),3,2)</f>
        <v>07</v>
      </c>
      <c r="X1541" s="8" t="str">
        <f>LEFT(TEXT(Data6[[#This Row],[Date:]],"mmddyyyy"),2)</f>
        <v>08</v>
      </c>
      <c r="Y1541" s="6">
        <f>DATE(Data6[[#This Row],[Year]],Data6[[#This Row],[Month]],Data6[[#This Row],[Day]])</f>
        <v>45511</v>
      </c>
    </row>
    <row r="1542" spans="1:25">
      <c r="A1542" s="5">
        <v>45511.57854988426</v>
      </c>
      <c r="B1542" s="7" t="s">
        <v>342</v>
      </c>
      <c r="C1542" s="6" t="s">
        <v>2010</v>
      </c>
      <c r="D1542" s="7" t="s">
        <v>2011</v>
      </c>
      <c r="E1542" s="8">
        <v>8</v>
      </c>
      <c r="F1542" s="7" t="s">
        <v>68</v>
      </c>
      <c r="G1542" s="7" t="s">
        <v>68</v>
      </c>
      <c r="H1542" s="7" t="s">
        <v>912</v>
      </c>
      <c r="I1542" s="7" t="s">
        <v>44</v>
      </c>
      <c r="J1542" s="19" t="str">
        <f>IFERROR(INDEX('Employee Info'!$C$3:$E$200,MATCH(Data6[[#This Row],[Name:]],'Employee Info'!$B$3:$B$200,0),MATCH(Data6[[#This Row],[Hours Type:]],'Employee Info'!$C$2:$E$2,0)),"")</f>
        <v/>
      </c>
      <c r="K1542" s="19" t="str">
        <f>IFERROR(INDEX('Employee Info'!$C$3:$J$200,MATCH(Data6[[#This Row],[Name:]],'Employee Info'!$B$3:$B$200,0),MATCH(Data6[[#Headers],[Truck]],'Employee Info'!$C$2:$J$2,0)),"")</f>
        <v/>
      </c>
      <c r="L1542" s="19" t="str">
        <f>IFERROR(INDEX('Employee Info'!$C$3:$J$200,MATCH(Data6[[#This Row],[Name:]],'Employee Info'!$B$3:$B$200,0),MATCH(Data6[[#Headers],[Phone]],'Employee Info'!$C$2:$J$2,0)),"")</f>
        <v/>
      </c>
      <c r="M1542" s="19" t="str">
        <f>IFERROR(INDEX('Employee Info'!$C$3:$J$200,MATCH(Data6[[#This Row],[Name:]],'Employee Info'!$B$3:$B$200,0),MATCH(Data6[[#Headers],[Tech]],'Employee Info'!$C$2:$J$2,0)),"")</f>
        <v/>
      </c>
      <c r="N1542" s="19" t="str">
        <f>IFERROR(INDEX('Employee Info'!$C$3:$J$200,MATCH(Data6[[#This Row],[Name:]],'Employee Info'!$B$3:$B$200,0),MATCH(Data6[[#Headers],[Other]],'Employee Info'!$C$2:$J$2,0)),"")</f>
        <v/>
      </c>
      <c r="O1542" s="19">
        <f>IFERROR((Data6[[#This Row],[Hours:]]*SUM(Data6[[#This Row],[Rate]:[Other]])),"")</f>
        <v>0</v>
      </c>
      <c r="P1542" s="7" t="str">
        <f>IF(Data6[[#This Row],[WO'#:]]="","Riley #","WO#")</f>
        <v>Riley #</v>
      </c>
      <c r="Q1542" s="7">
        <f>IFERROR(WEEKNUM(Data6[[#This Row],[Date:]]),"")</f>
        <v>32</v>
      </c>
      <c r="R1542" s="6">
        <f t="shared" si="72"/>
        <v>45508</v>
      </c>
      <c r="S1542" s="6">
        <f>Data6[[#This Row],[Week Start]]+7</f>
        <v>45515</v>
      </c>
      <c r="T1542" s="7" t="str">
        <f t="shared" si="73"/>
        <v>8/4/2024 - 8/11/2024</v>
      </c>
      <c r="U1542" s="7" t="str">
        <f t="shared" si="74"/>
        <v>Time Card</v>
      </c>
      <c r="V1542" s="8" t="str">
        <f>RIGHT(TEXT(Data6[[#This Row],[Date:]],"mmddyyyy"),4)</f>
        <v>2024</v>
      </c>
      <c r="W1542" s="8" t="str">
        <f>MID(TEXT(Data6[[#This Row],[Date:]],"mmddyyyy"),3,2)</f>
        <v>07</v>
      </c>
      <c r="X1542" s="8" t="str">
        <f>LEFT(TEXT(Data6[[#This Row],[Date:]],"mmddyyyy"),2)</f>
        <v>08</v>
      </c>
      <c r="Y1542" s="6">
        <f>DATE(Data6[[#This Row],[Year]],Data6[[#This Row],[Month]],Data6[[#This Row],[Day]])</f>
        <v>45511</v>
      </c>
    </row>
    <row r="1543" spans="1:25">
      <c r="A1543" s="5">
        <v>45513.617503935187</v>
      </c>
      <c r="B1543" s="7" t="s">
        <v>66</v>
      </c>
      <c r="C1543" s="6" t="s">
        <v>2010</v>
      </c>
      <c r="D1543" s="7" t="s">
        <v>2024</v>
      </c>
      <c r="E1543" s="8">
        <v>1</v>
      </c>
      <c r="F1543" s="7" t="s">
        <v>68</v>
      </c>
      <c r="G1543" s="7" t="s">
        <v>68</v>
      </c>
      <c r="H1543" s="7" t="s">
        <v>912</v>
      </c>
      <c r="I1543" s="7" t="s">
        <v>44</v>
      </c>
      <c r="J1543" s="19" t="str">
        <f>IFERROR(INDEX('Employee Info'!$C$3:$E$200,MATCH(Data6[[#This Row],[Name:]],'Employee Info'!$B$3:$B$200,0),MATCH(Data6[[#This Row],[Hours Type:]],'Employee Info'!$C$2:$E$2,0)),"")</f>
        <v/>
      </c>
      <c r="K1543" s="19" t="str">
        <f>IFERROR(INDEX('Employee Info'!$C$3:$J$200,MATCH(Data6[[#This Row],[Name:]],'Employee Info'!$B$3:$B$200,0),MATCH(Data6[[#Headers],[Truck]],'Employee Info'!$C$2:$J$2,0)),"")</f>
        <v/>
      </c>
      <c r="L1543" s="19" t="str">
        <f>IFERROR(INDEX('Employee Info'!$C$3:$J$200,MATCH(Data6[[#This Row],[Name:]],'Employee Info'!$B$3:$B$200,0),MATCH(Data6[[#Headers],[Phone]],'Employee Info'!$C$2:$J$2,0)),"")</f>
        <v/>
      </c>
      <c r="M1543" s="19" t="str">
        <f>IFERROR(INDEX('Employee Info'!$C$3:$J$200,MATCH(Data6[[#This Row],[Name:]],'Employee Info'!$B$3:$B$200,0),MATCH(Data6[[#Headers],[Tech]],'Employee Info'!$C$2:$J$2,0)),"")</f>
        <v/>
      </c>
      <c r="N1543" s="19" t="str">
        <f>IFERROR(INDEX('Employee Info'!$C$3:$J$200,MATCH(Data6[[#This Row],[Name:]],'Employee Info'!$B$3:$B$200,0),MATCH(Data6[[#Headers],[Other]],'Employee Info'!$C$2:$J$2,0)),"")</f>
        <v/>
      </c>
      <c r="O1543" s="19">
        <f>IFERROR((Data6[[#This Row],[Hours:]]*SUM(Data6[[#This Row],[Rate]:[Other]])),"")</f>
        <v>0</v>
      </c>
      <c r="P1543" s="7" t="str">
        <f>IF(Data6[[#This Row],[WO'#:]]="","Riley #","WO#")</f>
        <v>Riley #</v>
      </c>
      <c r="Q1543" s="7">
        <f>IFERROR(WEEKNUM(Data6[[#This Row],[Date:]]),"")</f>
        <v>32</v>
      </c>
      <c r="R1543" s="6">
        <f t="shared" si="72"/>
        <v>45508</v>
      </c>
      <c r="S1543" s="6">
        <f>Data6[[#This Row],[Week Start]]+7</f>
        <v>45515</v>
      </c>
      <c r="T1543" s="7" t="str">
        <f t="shared" si="73"/>
        <v>8/4/2024 - 8/11/2024</v>
      </c>
      <c r="U1543" s="7" t="str">
        <f t="shared" si="74"/>
        <v>Time Card</v>
      </c>
      <c r="V1543" s="8" t="str">
        <f>RIGHT(TEXT(Data6[[#This Row],[Date:]],"mmddyyyy"),4)</f>
        <v>2024</v>
      </c>
      <c r="W1543" s="8" t="str">
        <f>MID(TEXT(Data6[[#This Row],[Date:]],"mmddyyyy"),3,2)</f>
        <v>07</v>
      </c>
      <c r="X1543" s="8" t="str">
        <f>LEFT(TEXT(Data6[[#This Row],[Date:]],"mmddyyyy"),2)</f>
        <v>08</v>
      </c>
      <c r="Y1543" s="6">
        <f>DATE(Data6[[#This Row],[Year]],Data6[[#This Row],[Month]],Data6[[#This Row],[Day]])</f>
        <v>45511</v>
      </c>
    </row>
    <row r="1544" spans="1:25">
      <c r="A1544" s="5">
        <v>45511.580515856484</v>
      </c>
      <c r="B1544" s="7" t="s">
        <v>34</v>
      </c>
      <c r="C1544" s="6" t="s">
        <v>2010</v>
      </c>
      <c r="D1544" s="7" t="s">
        <v>2012</v>
      </c>
      <c r="E1544" s="8">
        <v>8</v>
      </c>
      <c r="F1544" s="7" t="s">
        <v>68</v>
      </c>
      <c r="G1544" s="7" t="s">
        <v>68</v>
      </c>
      <c r="H1544" s="7" t="s">
        <v>922</v>
      </c>
      <c r="I1544" s="7" t="s">
        <v>44</v>
      </c>
      <c r="J1544" s="19" t="str">
        <f>IFERROR(INDEX('Employee Info'!$C$3:$E$200,MATCH(Data6[[#This Row],[Name:]],'Employee Info'!$B$3:$B$200,0),MATCH(Data6[[#This Row],[Hours Type:]],'Employee Info'!$C$2:$E$2,0)),"")</f>
        <v/>
      </c>
      <c r="K1544" s="19" t="str">
        <f>IFERROR(INDEX('Employee Info'!$C$3:$J$200,MATCH(Data6[[#This Row],[Name:]],'Employee Info'!$B$3:$B$200,0),MATCH(Data6[[#Headers],[Truck]],'Employee Info'!$C$2:$J$2,0)),"")</f>
        <v/>
      </c>
      <c r="L1544" s="19" t="str">
        <f>IFERROR(INDEX('Employee Info'!$C$3:$J$200,MATCH(Data6[[#This Row],[Name:]],'Employee Info'!$B$3:$B$200,0),MATCH(Data6[[#Headers],[Phone]],'Employee Info'!$C$2:$J$2,0)),"")</f>
        <v/>
      </c>
      <c r="M1544" s="19" t="str">
        <f>IFERROR(INDEX('Employee Info'!$C$3:$J$200,MATCH(Data6[[#This Row],[Name:]],'Employee Info'!$B$3:$B$200,0),MATCH(Data6[[#Headers],[Tech]],'Employee Info'!$C$2:$J$2,0)),"")</f>
        <v/>
      </c>
      <c r="N1544" s="19" t="str">
        <f>IFERROR(INDEX('Employee Info'!$C$3:$J$200,MATCH(Data6[[#This Row],[Name:]],'Employee Info'!$B$3:$B$200,0),MATCH(Data6[[#Headers],[Other]],'Employee Info'!$C$2:$J$2,0)),"")</f>
        <v/>
      </c>
      <c r="O1544" s="19">
        <f>IFERROR((Data6[[#This Row],[Hours:]]*SUM(Data6[[#This Row],[Rate]:[Other]])),"")</f>
        <v>0</v>
      </c>
      <c r="P1544" s="7" t="str">
        <f>IF(Data6[[#This Row],[WO'#:]]="","Riley #","WO#")</f>
        <v>Riley #</v>
      </c>
      <c r="Q1544" s="7">
        <f>IFERROR(WEEKNUM(Data6[[#This Row],[Date:]]),"")</f>
        <v>32</v>
      </c>
      <c r="R1544" s="6">
        <f t="shared" si="72"/>
        <v>45508</v>
      </c>
      <c r="S1544" s="6">
        <f>Data6[[#This Row],[Week Start]]+7</f>
        <v>45515</v>
      </c>
      <c r="T1544" s="7" t="str">
        <f t="shared" si="73"/>
        <v>8/4/2024 - 8/11/2024</v>
      </c>
      <c r="U1544" s="7" t="str">
        <f t="shared" si="74"/>
        <v>Time Card</v>
      </c>
      <c r="V1544" s="8" t="str">
        <f>RIGHT(TEXT(Data6[[#This Row],[Date:]],"mmddyyyy"),4)</f>
        <v>2024</v>
      </c>
      <c r="W1544" s="8" t="str">
        <f>MID(TEXT(Data6[[#This Row],[Date:]],"mmddyyyy"),3,2)</f>
        <v>07</v>
      </c>
      <c r="X1544" s="8" t="str">
        <f>LEFT(TEXT(Data6[[#This Row],[Date:]],"mmddyyyy"),2)</f>
        <v>08</v>
      </c>
      <c r="Y1544" s="6">
        <f>DATE(Data6[[#This Row],[Year]],Data6[[#This Row],[Month]],Data6[[#This Row],[Day]])</f>
        <v>45511</v>
      </c>
    </row>
    <row r="1545" spans="1:25">
      <c r="A1545" s="5">
        <v>45514.412339120368</v>
      </c>
      <c r="B1545" s="7" t="s">
        <v>66</v>
      </c>
      <c r="C1545" s="6" t="s">
        <v>2015</v>
      </c>
      <c r="D1545" s="7" t="s">
        <v>2033</v>
      </c>
      <c r="E1545" s="8">
        <v>4</v>
      </c>
      <c r="F1545" s="7">
        <v>6984733</v>
      </c>
      <c r="G1545" s="7" t="s">
        <v>68</v>
      </c>
      <c r="H1545" s="7" t="s">
        <v>756</v>
      </c>
      <c r="I1545" s="7" t="s">
        <v>44</v>
      </c>
      <c r="J1545" s="19" t="str">
        <f>IFERROR(INDEX('Employee Info'!$C$3:$E$200,MATCH(Data6[[#This Row],[Name:]],'Employee Info'!$B$3:$B$200,0),MATCH(Data6[[#This Row],[Hours Type:]],'Employee Info'!$C$2:$E$2,0)),"")</f>
        <v/>
      </c>
      <c r="K1545" s="19" t="str">
        <f>IFERROR(INDEX('Employee Info'!$C$3:$J$200,MATCH(Data6[[#This Row],[Name:]],'Employee Info'!$B$3:$B$200,0),MATCH(Data6[[#Headers],[Truck]],'Employee Info'!$C$2:$J$2,0)),"")</f>
        <v/>
      </c>
      <c r="L1545" s="19" t="str">
        <f>IFERROR(INDEX('Employee Info'!$C$3:$J$200,MATCH(Data6[[#This Row],[Name:]],'Employee Info'!$B$3:$B$200,0),MATCH(Data6[[#Headers],[Phone]],'Employee Info'!$C$2:$J$2,0)),"")</f>
        <v/>
      </c>
      <c r="M1545" s="19" t="str">
        <f>IFERROR(INDEX('Employee Info'!$C$3:$J$200,MATCH(Data6[[#This Row],[Name:]],'Employee Info'!$B$3:$B$200,0),MATCH(Data6[[#Headers],[Tech]],'Employee Info'!$C$2:$J$2,0)),"")</f>
        <v/>
      </c>
      <c r="N1545" s="19" t="str">
        <f>IFERROR(INDEX('Employee Info'!$C$3:$J$200,MATCH(Data6[[#This Row],[Name:]],'Employee Info'!$B$3:$B$200,0),MATCH(Data6[[#Headers],[Other]],'Employee Info'!$C$2:$J$2,0)),"")</f>
        <v/>
      </c>
      <c r="O1545" s="19">
        <f>IFERROR((Data6[[#This Row],[Hours:]]*SUM(Data6[[#This Row],[Rate]:[Other]])),"")</f>
        <v>0</v>
      </c>
      <c r="P1545" s="7" t="str">
        <f>IF(Data6[[#This Row],[WO'#:]]="","Riley #","WO#")</f>
        <v>WO#</v>
      </c>
      <c r="Q1545" s="7">
        <f>IFERROR(WEEKNUM(Data6[[#This Row],[Date:]]),"")</f>
        <v>32</v>
      </c>
      <c r="R1545" s="6">
        <f t="shared" si="72"/>
        <v>45508</v>
      </c>
      <c r="S1545" s="6">
        <f>Data6[[#This Row],[Week Start]]+7</f>
        <v>45515</v>
      </c>
      <c r="T1545" s="7" t="str">
        <f t="shared" si="73"/>
        <v>8/4/2024 - 8/11/2024</v>
      </c>
      <c r="U1545" s="7" t="str">
        <f t="shared" si="74"/>
        <v>Time Card</v>
      </c>
      <c r="V1545" s="8" t="str">
        <f>RIGHT(TEXT(Data6[[#This Row],[Date:]],"mmddyyyy"),4)</f>
        <v>2024</v>
      </c>
      <c r="W1545" s="8" t="str">
        <f>MID(TEXT(Data6[[#This Row],[Date:]],"mmddyyyy"),3,2)</f>
        <v>08</v>
      </c>
      <c r="X1545" s="8" t="str">
        <f>LEFT(TEXT(Data6[[#This Row],[Date:]],"mmddyyyy"),2)</f>
        <v>08</v>
      </c>
      <c r="Y1545" s="6">
        <f>DATE(Data6[[#This Row],[Year]],Data6[[#This Row],[Month]],Data6[[#This Row],[Day]])</f>
        <v>45512</v>
      </c>
    </row>
    <row r="1546" spans="1:25">
      <c r="A1546" s="5">
        <v>45513.621342592596</v>
      </c>
      <c r="B1546" s="7" t="s">
        <v>66</v>
      </c>
      <c r="C1546" s="6" t="s">
        <v>2015</v>
      </c>
      <c r="D1546" s="7" t="s">
        <v>2027</v>
      </c>
      <c r="E1546" s="8">
        <v>1</v>
      </c>
      <c r="F1546" s="7">
        <v>7107423</v>
      </c>
      <c r="G1546" s="7" t="s">
        <v>68</v>
      </c>
      <c r="H1546" s="7" t="s">
        <v>756</v>
      </c>
      <c r="I1546" s="7" t="s">
        <v>44</v>
      </c>
      <c r="J1546" s="19" t="str">
        <f>IFERROR(INDEX('Employee Info'!$C$3:$E$200,MATCH(Data6[[#This Row],[Name:]],'Employee Info'!$B$3:$B$200,0),MATCH(Data6[[#This Row],[Hours Type:]],'Employee Info'!$C$2:$E$2,0)),"")</f>
        <v/>
      </c>
      <c r="K1546" s="19" t="str">
        <f>IFERROR(INDEX('Employee Info'!$C$3:$J$200,MATCH(Data6[[#This Row],[Name:]],'Employee Info'!$B$3:$B$200,0),MATCH(Data6[[#Headers],[Truck]],'Employee Info'!$C$2:$J$2,0)),"")</f>
        <v/>
      </c>
      <c r="L1546" s="19" t="str">
        <f>IFERROR(INDEX('Employee Info'!$C$3:$J$200,MATCH(Data6[[#This Row],[Name:]],'Employee Info'!$B$3:$B$200,0),MATCH(Data6[[#Headers],[Phone]],'Employee Info'!$C$2:$J$2,0)),"")</f>
        <v/>
      </c>
      <c r="M1546" s="19" t="str">
        <f>IFERROR(INDEX('Employee Info'!$C$3:$J$200,MATCH(Data6[[#This Row],[Name:]],'Employee Info'!$B$3:$B$200,0),MATCH(Data6[[#Headers],[Tech]],'Employee Info'!$C$2:$J$2,0)),"")</f>
        <v/>
      </c>
      <c r="N1546" s="19" t="str">
        <f>IFERROR(INDEX('Employee Info'!$C$3:$J$200,MATCH(Data6[[#This Row],[Name:]],'Employee Info'!$B$3:$B$200,0),MATCH(Data6[[#Headers],[Other]],'Employee Info'!$C$2:$J$2,0)),"")</f>
        <v/>
      </c>
      <c r="O1546" s="19">
        <f>IFERROR((Data6[[#This Row],[Hours:]]*SUM(Data6[[#This Row],[Rate]:[Other]])),"")</f>
        <v>0</v>
      </c>
      <c r="P1546" s="7" t="str">
        <f>IF(Data6[[#This Row],[WO'#:]]="","Riley #","WO#")</f>
        <v>WO#</v>
      </c>
      <c r="Q1546" s="7">
        <f>IFERROR(WEEKNUM(Data6[[#This Row],[Date:]]),"")</f>
        <v>32</v>
      </c>
      <c r="R1546" s="6">
        <f t="shared" si="72"/>
        <v>45508</v>
      </c>
      <c r="S1546" s="6">
        <f>Data6[[#This Row],[Week Start]]+7</f>
        <v>45515</v>
      </c>
      <c r="T1546" s="7" t="str">
        <f t="shared" si="73"/>
        <v>8/4/2024 - 8/11/2024</v>
      </c>
      <c r="U1546" s="7" t="str">
        <f t="shared" si="74"/>
        <v>Time Card</v>
      </c>
      <c r="V1546" s="8" t="str">
        <f>RIGHT(TEXT(Data6[[#This Row],[Date:]],"mmddyyyy"),4)</f>
        <v>2024</v>
      </c>
      <c r="W1546" s="8" t="str">
        <f>MID(TEXT(Data6[[#This Row],[Date:]],"mmddyyyy"),3,2)</f>
        <v>08</v>
      </c>
      <c r="X1546" s="8" t="str">
        <f>LEFT(TEXT(Data6[[#This Row],[Date:]],"mmddyyyy"),2)</f>
        <v>08</v>
      </c>
      <c r="Y1546" s="6">
        <f>DATE(Data6[[#This Row],[Year]],Data6[[#This Row],[Month]],Data6[[#This Row],[Day]])</f>
        <v>45512</v>
      </c>
    </row>
    <row r="1547" spans="1:25">
      <c r="A1547" s="5">
        <v>45512.532137152775</v>
      </c>
      <c r="B1547" s="7" t="s">
        <v>35</v>
      </c>
      <c r="C1547" s="6" t="s">
        <v>2015</v>
      </c>
      <c r="D1547" s="7" t="s">
        <v>1980</v>
      </c>
      <c r="E1547" s="8">
        <v>3</v>
      </c>
      <c r="F1547" s="7">
        <v>7128669</v>
      </c>
      <c r="G1547" s="7" t="s">
        <v>68</v>
      </c>
      <c r="H1547" s="7" t="s">
        <v>756</v>
      </c>
      <c r="I1547" s="7" t="s">
        <v>45</v>
      </c>
      <c r="J1547" s="19" t="str">
        <f>IFERROR(INDEX('Employee Info'!$C$3:$E$200,MATCH(Data6[[#This Row],[Name:]],'Employee Info'!$B$3:$B$200,0),MATCH(Data6[[#This Row],[Hours Type:]],'Employee Info'!$C$2:$E$2,0)),"")</f>
        <v/>
      </c>
      <c r="K1547" s="19" t="str">
        <f>IFERROR(INDEX('Employee Info'!$C$3:$J$200,MATCH(Data6[[#This Row],[Name:]],'Employee Info'!$B$3:$B$200,0),MATCH(Data6[[#Headers],[Truck]],'Employee Info'!$C$2:$J$2,0)),"")</f>
        <v/>
      </c>
      <c r="L1547" s="19" t="str">
        <f>IFERROR(INDEX('Employee Info'!$C$3:$J$200,MATCH(Data6[[#This Row],[Name:]],'Employee Info'!$B$3:$B$200,0),MATCH(Data6[[#Headers],[Phone]],'Employee Info'!$C$2:$J$2,0)),"")</f>
        <v/>
      </c>
      <c r="M1547" s="19" t="str">
        <f>IFERROR(INDEX('Employee Info'!$C$3:$J$200,MATCH(Data6[[#This Row],[Name:]],'Employee Info'!$B$3:$B$200,0),MATCH(Data6[[#Headers],[Tech]],'Employee Info'!$C$2:$J$2,0)),"")</f>
        <v/>
      </c>
      <c r="N1547" s="19" t="str">
        <f>IFERROR(INDEX('Employee Info'!$C$3:$J$200,MATCH(Data6[[#This Row],[Name:]],'Employee Info'!$B$3:$B$200,0),MATCH(Data6[[#Headers],[Other]],'Employee Info'!$C$2:$J$2,0)),"")</f>
        <v/>
      </c>
      <c r="O1547" s="19">
        <f>IFERROR((Data6[[#This Row],[Hours:]]*SUM(Data6[[#This Row],[Rate]:[Other]])),"")</f>
        <v>0</v>
      </c>
      <c r="P1547" s="7" t="str">
        <f>IF(Data6[[#This Row],[WO'#:]]="","Riley #","WO#")</f>
        <v>WO#</v>
      </c>
      <c r="Q1547" s="7">
        <f>IFERROR(WEEKNUM(Data6[[#This Row],[Date:]]),"")</f>
        <v>32</v>
      </c>
      <c r="R1547" s="6">
        <f t="shared" si="72"/>
        <v>45508</v>
      </c>
      <c r="S1547" s="6">
        <f>Data6[[#This Row],[Week Start]]+7</f>
        <v>45515</v>
      </c>
      <c r="T1547" s="7" t="str">
        <f t="shared" si="73"/>
        <v>8/4/2024 - 8/11/2024</v>
      </c>
      <c r="U1547" s="7" t="str">
        <f t="shared" si="74"/>
        <v>Time Card</v>
      </c>
      <c r="V1547" s="8" t="str">
        <f>RIGHT(TEXT(Data6[[#This Row],[Date:]],"mmddyyyy"),4)</f>
        <v>2024</v>
      </c>
      <c r="W1547" s="8" t="str">
        <f>MID(TEXT(Data6[[#This Row],[Date:]],"mmddyyyy"),3,2)</f>
        <v>08</v>
      </c>
      <c r="X1547" s="8" t="str">
        <f>LEFT(TEXT(Data6[[#This Row],[Date:]],"mmddyyyy"),2)</f>
        <v>08</v>
      </c>
      <c r="Y1547" s="6">
        <f>DATE(Data6[[#This Row],[Year]],Data6[[#This Row],[Month]],Data6[[#This Row],[Day]])</f>
        <v>45512</v>
      </c>
    </row>
    <row r="1548" spans="1:25">
      <c r="A1548" s="5">
        <v>45514.414496296296</v>
      </c>
      <c r="B1548" s="7" t="s">
        <v>66</v>
      </c>
      <c r="C1548" s="6" t="s">
        <v>2015</v>
      </c>
      <c r="D1548" s="7" t="s">
        <v>2035</v>
      </c>
      <c r="E1548" s="8">
        <v>4</v>
      </c>
      <c r="F1548" s="7">
        <v>7128669</v>
      </c>
      <c r="G1548" s="7" t="s">
        <v>68</v>
      </c>
      <c r="H1548" s="7" t="s">
        <v>756</v>
      </c>
      <c r="I1548" s="7" t="s">
        <v>45</v>
      </c>
      <c r="J1548" s="19" t="str">
        <f>IFERROR(INDEX('Employee Info'!$C$3:$E$200,MATCH(Data6[[#This Row],[Name:]],'Employee Info'!$B$3:$B$200,0),MATCH(Data6[[#This Row],[Hours Type:]],'Employee Info'!$C$2:$E$2,0)),"")</f>
        <v/>
      </c>
      <c r="K1548" s="19" t="str">
        <f>IFERROR(INDEX('Employee Info'!$C$3:$J$200,MATCH(Data6[[#This Row],[Name:]],'Employee Info'!$B$3:$B$200,0),MATCH(Data6[[#Headers],[Truck]],'Employee Info'!$C$2:$J$2,0)),"")</f>
        <v/>
      </c>
      <c r="L1548" s="19" t="str">
        <f>IFERROR(INDEX('Employee Info'!$C$3:$J$200,MATCH(Data6[[#This Row],[Name:]],'Employee Info'!$B$3:$B$200,0),MATCH(Data6[[#Headers],[Phone]],'Employee Info'!$C$2:$J$2,0)),"")</f>
        <v/>
      </c>
      <c r="M1548" s="19" t="str">
        <f>IFERROR(INDEX('Employee Info'!$C$3:$J$200,MATCH(Data6[[#This Row],[Name:]],'Employee Info'!$B$3:$B$200,0),MATCH(Data6[[#Headers],[Tech]],'Employee Info'!$C$2:$J$2,0)),"")</f>
        <v/>
      </c>
      <c r="N1548" s="19" t="str">
        <f>IFERROR(INDEX('Employee Info'!$C$3:$J$200,MATCH(Data6[[#This Row],[Name:]],'Employee Info'!$B$3:$B$200,0),MATCH(Data6[[#Headers],[Other]],'Employee Info'!$C$2:$J$2,0)),"")</f>
        <v/>
      </c>
      <c r="O1548" s="19">
        <f>IFERROR((Data6[[#This Row],[Hours:]]*SUM(Data6[[#This Row],[Rate]:[Other]])),"")</f>
        <v>0</v>
      </c>
      <c r="P1548" s="7" t="str">
        <f>IF(Data6[[#This Row],[WO'#:]]="","Riley #","WO#")</f>
        <v>WO#</v>
      </c>
      <c r="Q1548" s="7">
        <f>IFERROR(WEEKNUM(Data6[[#This Row],[Date:]]),"")</f>
        <v>32</v>
      </c>
      <c r="R1548" s="6">
        <f t="shared" si="72"/>
        <v>45508</v>
      </c>
      <c r="S1548" s="6">
        <f>Data6[[#This Row],[Week Start]]+7</f>
        <v>45515</v>
      </c>
      <c r="T1548" s="7" t="str">
        <f t="shared" si="73"/>
        <v>8/4/2024 - 8/11/2024</v>
      </c>
      <c r="U1548" s="7" t="str">
        <f t="shared" si="74"/>
        <v>Time Card</v>
      </c>
      <c r="V1548" s="8" t="str">
        <f>RIGHT(TEXT(Data6[[#This Row],[Date:]],"mmddyyyy"),4)</f>
        <v>2024</v>
      </c>
      <c r="W1548" s="8" t="str">
        <f>MID(TEXT(Data6[[#This Row],[Date:]],"mmddyyyy"),3,2)</f>
        <v>08</v>
      </c>
      <c r="X1548" s="8" t="str">
        <f>LEFT(TEXT(Data6[[#This Row],[Date:]],"mmddyyyy"),2)</f>
        <v>08</v>
      </c>
      <c r="Y1548" s="6">
        <f>DATE(Data6[[#This Row],[Year]],Data6[[#This Row],[Month]],Data6[[#This Row],[Day]])</f>
        <v>45512</v>
      </c>
    </row>
    <row r="1549" spans="1:25">
      <c r="A1549" s="5">
        <v>45512.533796296295</v>
      </c>
      <c r="B1549" s="7" t="s">
        <v>35</v>
      </c>
      <c r="C1549" s="6" t="s">
        <v>2015</v>
      </c>
      <c r="D1549" s="7" t="s">
        <v>2018</v>
      </c>
      <c r="E1549" s="8">
        <v>6</v>
      </c>
      <c r="F1549" s="7">
        <v>7139590</v>
      </c>
      <c r="G1549" s="7" t="s">
        <v>68</v>
      </c>
      <c r="H1549" s="7" t="s">
        <v>756</v>
      </c>
      <c r="I1549" s="7" t="s">
        <v>44</v>
      </c>
      <c r="J1549" s="19" t="str">
        <f>IFERROR(INDEX('Employee Info'!$C$3:$E$200,MATCH(Data6[[#This Row],[Name:]],'Employee Info'!$B$3:$B$200,0),MATCH(Data6[[#This Row],[Hours Type:]],'Employee Info'!$C$2:$E$2,0)),"")</f>
        <v/>
      </c>
      <c r="K1549" s="19" t="str">
        <f>IFERROR(INDEX('Employee Info'!$C$3:$J$200,MATCH(Data6[[#This Row],[Name:]],'Employee Info'!$B$3:$B$200,0),MATCH(Data6[[#Headers],[Truck]],'Employee Info'!$C$2:$J$2,0)),"")</f>
        <v/>
      </c>
      <c r="L1549" s="19" t="str">
        <f>IFERROR(INDEX('Employee Info'!$C$3:$J$200,MATCH(Data6[[#This Row],[Name:]],'Employee Info'!$B$3:$B$200,0),MATCH(Data6[[#Headers],[Phone]],'Employee Info'!$C$2:$J$2,0)),"")</f>
        <v/>
      </c>
      <c r="M1549" s="19" t="str">
        <f>IFERROR(INDEX('Employee Info'!$C$3:$J$200,MATCH(Data6[[#This Row],[Name:]],'Employee Info'!$B$3:$B$200,0),MATCH(Data6[[#Headers],[Tech]],'Employee Info'!$C$2:$J$2,0)),"")</f>
        <v/>
      </c>
      <c r="N1549" s="19" t="str">
        <f>IFERROR(INDEX('Employee Info'!$C$3:$J$200,MATCH(Data6[[#This Row],[Name:]],'Employee Info'!$B$3:$B$200,0),MATCH(Data6[[#Headers],[Other]],'Employee Info'!$C$2:$J$2,0)),"")</f>
        <v/>
      </c>
      <c r="O1549" s="19">
        <f>IFERROR((Data6[[#This Row],[Hours:]]*SUM(Data6[[#This Row],[Rate]:[Other]])),"")</f>
        <v>0</v>
      </c>
      <c r="P1549" s="7" t="str">
        <f>IF(Data6[[#This Row],[WO'#:]]="","Riley #","WO#")</f>
        <v>WO#</v>
      </c>
      <c r="Q1549" s="7">
        <f>IFERROR(WEEKNUM(Data6[[#This Row],[Date:]]),"")</f>
        <v>32</v>
      </c>
      <c r="R1549" s="6">
        <f t="shared" si="72"/>
        <v>45508</v>
      </c>
      <c r="S1549" s="6">
        <f>Data6[[#This Row],[Week Start]]+7</f>
        <v>45515</v>
      </c>
      <c r="T1549" s="7" t="str">
        <f t="shared" si="73"/>
        <v>8/4/2024 - 8/11/2024</v>
      </c>
      <c r="U1549" s="7" t="str">
        <f t="shared" si="74"/>
        <v>Time Card</v>
      </c>
      <c r="V1549" s="8" t="str">
        <f>RIGHT(TEXT(Data6[[#This Row],[Date:]],"mmddyyyy"),4)</f>
        <v>2024</v>
      </c>
      <c r="W1549" s="8" t="str">
        <f>MID(TEXT(Data6[[#This Row],[Date:]],"mmddyyyy"),3,2)</f>
        <v>08</v>
      </c>
      <c r="X1549" s="8" t="str">
        <f>LEFT(TEXT(Data6[[#This Row],[Date:]],"mmddyyyy"),2)</f>
        <v>08</v>
      </c>
      <c r="Y1549" s="6">
        <f>DATE(Data6[[#This Row],[Year]],Data6[[#This Row],[Month]],Data6[[#This Row],[Day]])</f>
        <v>45512</v>
      </c>
    </row>
    <row r="1550" spans="1:25">
      <c r="A1550" s="5">
        <v>45513.622360879628</v>
      </c>
      <c r="B1550" s="7" t="s">
        <v>66</v>
      </c>
      <c r="C1550" s="6" t="s">
        <v>2015</v>
      </c>
      <c r="D1550" s="7" t="s">
        <v>2029</v>
      </c>
      <c r="E1550" s="8">
        <v>1</v>
      </c>
      <c r="F1550" s="7">
        <v>7139590</v>
      </c>
      <c r="G1550" s="7" t="s">
        <v>68</v>
      </c>
      <c r="H1550" s="7" t="s">
        <v>756</v>
      </c>
      <c r="I1550" s="7" t="s">
        <v>44</v>
      </c>
      <c r="J1550" s="19" t="str">
        <f>IFERROR(INDEX('Employee Info'!$C$3:$E$200,MATCH(Data6[[#This Row],[Name:]],'Employee Info'!$B$3:$B$200,0),MATCH(Data6[[#This Row],[Hours Type:]],'Employee Info'!$C$2:$E$2,0)),"")</f>
        <v/>
      </c>
      <c r="K1550" s="19" t="str">
        <f>IFERROR(INDEX('Employee Info'!$C$3:$J$200,MATCH(Data6[[#This Row],[Name:]],'Employee Info'!$B$3:$B$200,0),MATCH(Data6[[#Headers],[Truck]],'Employee Info'!$C$2:$J$2,0)),"")</f>
        <v/>
      </c>
      <c r="L1550" s="19" t="str">
        <f>IFERROR(INDEX('Employee Info'!$C$3:$J$200,MATCH(Data6[[#This Row],[Name:]],'Employee Info'!$B$3:$B$200,0),MATCH(Data6[[#Headers],[Phone]],'Employee Info'!$C$2:$J$2,0)),"")</f>
        <v/>
      </c>
      <c r="M1550" s="19" t="str">
        <f>IFERROR(INDEX('Employee Info'!$C$3:$J$200,MATCH(Data6[[#This Row],[Name:]],'Employee Info'!$B$3:$B$200,0),MATCH(Data6[[#Headers],[Tech]],'Employee Info'!$C$2:$J$2,0)),"")</f>
        <v/>
      </c>
      <c r="N1550" s="19" t="str">
        <f>IFERROR(INDEX('Employee Info'!$C$3:$J$200,MATCH(Data6[[#This Row],[Name:]],'Employee Info'!$B$3:$B$200,0),MATCH(Data6[[#Headers],[Other]],'Employee Info'!$C$2:$J$2,0)),"")</f>
        <v/>
      </c>
      <c r="O1550" s="19">
        <f>IFERROR((Data6[[#This Row],[Hours:]]*SUM(Data6[[#This Row],[Rate]:[Other]])),"")</f>
        <v>0</v>
      </c>
      <c r="P1550" s="7" t="str">
        <f>IF(Data6[[#This Row],[WO'#:]]="","Riley #","WO#")</f>
        <v>WO#</v>
      </c>
      <c r="Q1550" s="7">
        <f>IFERROR(WEEKNUM(Data6[[#This Row],[Date:]]),"")</f>
        <v>32</v>
      </c>
      <c r="R1550" s="6">
        <f t="shared" si="72"/>
        <v>45508</v>
      </c>
      <c r="S1550" s="6">
        <f>Data6[[#This Row],[Week Start]]+7</f>
        <v>45515</v>
      </c>
      <c r="T1550" s="7" t="str">
        <f t="shared" si="73"/>
        <v>8/4/2024 - 8/11/2024</v>
      </c>
      <c r="U1550" s="7" t="str">
        <f t="shared" si="74"/>
        <v>Time Card</v>
      </c>
      <c r="V1550" s="8" t="str">
        <f>RIGHT(TEXT(Data6[[#This Row],[Date:]],"mmddyyyy"),4)</f>
        <v>2024</v>
      </c>
      <c r="W1550" s="8" t="str">
        <f>MID(TEXT(Data6[[#This Row],[Date:]],"mmddyyyy"),3,2)</f>
        <v>08</v>
      </c>
      <c r="X1550" s="8" t="str">
        <f>LEFT(TEXT(Data6[[#This Row],[Date:]],"mmddyyyy"),2)</f>
        <v>08</v>
      </c>
      <c r="Y1550" s="6">
        <f>DATE(Data6[[#This Row],[Year]],Data6[[#This Row],[Month]],Data6[[#This Row],[Day]])</f>
        <v>45512</v>
      </c>
    </row>
    <row r="1551" spans="1:25">
      <c r="A1551" s="5">
        <v>45512.582847106481</v>
      </c>
      <c r="B1551" s="7" t="s">
        <v>65</v>
      </c>
      <c r="C1551" s="6" t="s">
        <v>2015</v>
      </c>
      <c r="D1551" s="7" t="s">
        <v>2019</v>
      </c>
      <c r="E1551" s="8">
        <v>8</v>
      </c>
      <c r="F1551" s="7" t="s">
        <v>68</v>
      </c>
      <c r="G1551" s="7" t="s">
        <v>68</v>
      </c>
      <c r="H1551" s="7" t="s">
        <v>536</v>
      </c>
      <c r="I1551" s="7" t="s">
        <v>44</v>
      </c>
      <c r="J1551" s="19" t="str">
        <f>IFERROR(INDEX('Employee Info'!$C$3:$E$200,MATCH(Data6[[#This Row],[Name:]],'Employee Info'!$B$3:$B$200,0),MATCH(Data6[[#This Row],[Hours Type:]],'Employee Info'!$C$2:$E$2,0)),"")</f>
        <v/>
      </c>
      <c r="K1551" s="19" t="str">
        <f>IFERROR(INDEX('Employee Info'!$C$3:$J$200,MATCH(Data6[[#This Row],[Name:]],'Employee Info'!$B$3:$B$200,0),MATCH(Data6[[#Headers],[Truck]],'Employee Info'!$C$2:$J$2,0)),"")</f>
        <v/>
      </c>
      <c r="L1551" s="19" t="str">
        <f>IFERROR(INDEX('Employee Info'!$C$3:$J$200,MATCH(Data6[[#This Row],[Name:]],'Employee Info'!$B$3:$B$200,0),MATCH(Data6[[#Headers],[Phone]],'Employee Info'!$C$2:$J$2,0)),"")</f>
        <v/>
      </c>
      <c r="M1551" s="19" t="str">
        <f>IFERROR(INDEX('Employee Info'!$C$3:$J$200,MATCH(Data6[[#This Row],[Name:]],'Employee Info'!$B$3:$B$200,0),MATCH(Data6[[#Headers],[Tech]],'Employee Info'!$C$2:$J$2,0)),"")</f>
        <v/>
      </c>
      <c r="N1551" s="19" t="str">
        <f>IFERROR(INDEX('Employee Info'!$C$3:$J$200,MATCH(Data6[[#This Row],[Name:]],'Employee Info'!$B$3:$B$200,0),MATCH(Data6[[#Headers],[Other]],'Employee Info'!$C$2:$J$2,0)),"")</f>
        <v/>
      </c>
      <c r="O1551" s="19">
        <f>IFERROR((Data6[[#This Row],[Hours:]]*SUM(Data6[[#This Row],[Rate]:[Other]])),"")</f>
        <v>0</v>
      </c>
      <c r="P1551" s="7" t="str">
        <f>IF(Data6[[#This Row],[WO'#:]]="","Riley #","WO#")</f>
        <v>Riley #</v>
      </c>
      <c r="Q1551" s="7">
        <f>IFERROR(WEEKNUM(Data6[[#This Row],[Date:]]),"")</f>
        <v>32</v>
      </c>
      <c r="R1551" s="6">
        <f t="shared" si="72"/>
        <v>45508</v>
      </c>
      <c r="S1551" s="6">
        <f>Data6[[#This Row],[Week Start]]+7</f>
        <v>45515</v>
      </c>
      <c r="T1551" s="7" t="str">
        <f t="shared" si="73"/>
        <v>8/4/2024 - 8/11/2024</v>
      </c>
      <c r="U1551" s="7" t="str">
        <f t="shared" si="74"/>
        <v>Time Card</v>
      </c>
      <c r="V1551" s="8" t="str">
        <f>RIGHT(TEXT(Data6[[#This Row],[Date:]],"mmddyyyy"),4)</f>
        <v>2024</v>
      </c>
      <c r="W1551" s="8" t="str">
        <f>MID(TEXT(Data6[[#This Row],[Date:]],"mmddyyyy"),3,2)</f>
        <v>08</v>
      </c>
      <c r="X1551" s="8" t="str">
        <f>LEFT(TEXT(Data6[[#This Row],[Date:]],"mmddyyyy"),2)</f>
        <v>08</v>
      </c>
      <c r="Y1551" s="6">
        <f>DATE(Data6[[#This Row],[Year]],Data6[[#This Row],[Month]],Data6[[#This Row],[Day]])</f>
        <v>45512</v>
      </c>
    </row>
    <row r="1552" spans="1:25">
      <c r="A1552" s="5">
        <v>45512.582962037035</v>
      </c>
      <c r="B1552" s="7" t="s">
        <v>23</v>
      </c>
      <c r="C1552" s="6" t="s">
        <v>2015</v>
      </c>
      <c r="D1552" s="7" t="s">
        <v>2019</v>
      </c>
      <c r="E1552" s="8">
        <v>8</v>
      </c>
      <c r="F1552" s="7" t="s">
        <v>68</v>
      </c>
      <c r="G1552" s="7" t="s">
        <v>68</v>
      </c>
      <c r="H1552" s="7" t="s">
        <v>536</v>
      </c>
      <c r="I1552" s="7" t="s">
        <v>44</v>
      </c>
      <c r="J1552" s="19" t="str">
        <f>IFERROR(INDEX('Employee Info'!$C$3:$E$200,MATCH(Data6[[#This Row],[Name:]],'Employee Info'!$B$3:$B$200,0),MATCH(Data6[[#This Row],[Hours Type:]],'Employee Info'!$C$2:$E$2,0)),"")</f>
        <v/>
      </c>
      <c r="K1552" s="19" t="str">
        <f>IFERROR(INDEX('Employee Info'!$C$3:$J$200,MATCH(Data6[[#This Row],[Name:]],'Employee Info'!$B$3:$B$200,0),MATCH(Data6[[#Headers],[Truck]],'Employee Info'!$C$2:$J$2,0)),"")</f>
        <v/>
      </c>
      <c r="L1552" s="19" t="str">
        <f>IFERROR(INDEX('Employee Info'!$C$3:$J$200,MATCH(Data6[[#This Row],[Name:]],'Employee Info'!$B$3:$B$200,0),MATCH(Data6[[#Headers],[Phone]],'Employee Info'!$C$2:$J$2,0)),"")</f>
        <v/>
      </c>
      <c r="M1552" s="19" t="str">
        <f>IFERROR(INDEX('Employee Info'!$C$3:$J$200,MATCH(Data6[[#This Row],[Name:]],'Employee Info'!$B$3:$B$200,0),MATCH(Data6[[#Headers],[Tech]],'Employee Info'!$C$2:$J$2,0)),"")</f>
        <v/>
      </c>
      <c r="N1552" s="19" t="str">
        <f>IFERROR(INDEX('Employee Info'!$C$3:$J$200,MATCH(Data6[[#This Row],[Name:]],'Employee Info'!$B$3:$B$200,0),MATCH(Data6[[#Headers],[Other]],'Employee Info'!$C$2:$J$2,0)),"")</f>
        <v/>
      </c>
      <c r="O1552" s="19">
        <f>IFERROR((Data6[[#This Row],[Hours:]]*SUM(Data6[[#This Row],[Rate]:[Other]])),"")</f>
        <v>0</v>
      </c>
      <c r="P1552" s="7" t="str">
        <f>IF(Data6[[#This Row],[WO'#:]]="","Riley #","WO#")</f>
        <v>Riley #</v>
      </c>
      <c r="Q1552" s="7">
        <f>IFERROR(WEEKNUM(Data6[[#This Row],[Date:]]),"")</f>
        <v>32</v>
      </c>
      <c r="R1552" s="6">
        <f t="shared" si="72"/>
        <v>45508</v>
      </c>
      <c r="S1552" s="6">
        <f>Data6[[#This Row],[Week Start]]+7</f>
        <v>45515</v>
      </c>
      <c r="T1552" s="7" t="str">
        <f t="shared" si="73"/>
        <v>8/4/2024 - 8/11/2024</v>
      </c>
      <c r="U1552" s="7" t="str">
        <f t="shared" si="74"/>
        <v>Time Card</v>
      </c>
      <c r="V1552" s="8" t="str">
        <f>RIGHT(TEXT(Data6[[#This Row],[Date:]],"mmddyyyy"),4)</f>
        <v>2024</v>
      </c>
      <c r="W1552" s="8" t="str">
        <f>MID(TEXT(Data6[[#This Row],[Date:]],"mmddyyyy"),3,2)</f>
        <v>08</v>
      </c>
      <c r="X1552" s="8" t="str">
        <f>LEFT(TEXT(Data6[[#This Row],[Date:]],"mmddyyyy"),2)</f>
        <v>08</v>
      </c>
      <c r="Y1552" s="6">
        <f>DATE(Data6[[#This Row],[Year]],Data6[[#This Row],[Month]],Data6[[#This Row],[Day]])</f>
        <v>45512</v>
      </c>
    </row>
    <row r="1553" spans="1:25">
      <c r="A1553" s="5">
        <v>45513.616596643522</v>
      </c>
      <c r="B1553" s="7" t="s">
        <v>66</v>
      </c>
      <c r="C1553" s="6" t="s">
        <v>2015</v>
      </c>
      <c r="D1553" s="7" t="s">
        <v>558</v>
      </c>
      <c r="E1553" s="8">
        <v>1</v>
      </c>
      <c r="F1553" s="7" t="s">
        <v>68</v>
      </c>
      <c r="G1553" s="7" t="s">
        <v>68</v>
      </c>
      <c r="H1553" s="7" t="s">
        <v>536</v>
      </c>
      <c r="I1553" s="7" t="s">
        <v>44</v>
      </c>
      <c r="J1553" s="19" t="str">
        <f>IFERROR(INDEX('Employee Info'!$C$3:$E$200,MATCH(Data6[[#This Row],[Name:]],'Employee Info'!$B$3:$B$200,0),MATCH(Data6[[#This Row],[Hours Type:]],'Employee Info'!$C$2:$E$2,0)),"")</f>
        <v/>
      </c>
      <c r="K1553" s="19" t="str">
        <f>IFERROR(INDEX('Employee Info'!$C$3:$J$200,MATCH(Data6[[#This Row],[Name:]],'Employee Info'!$B$3:$B$200,0),MATCH(Data6[[#Headers],[Truck]],'Employee Info'!$C$2:$J$2,0)),"")</f>
        <v/>
      </c>
      <c r="L1553" s="19" t="str">
        <f>IFERROR(INDEX('Employee Info'!$C$3:$J$200,MATCH(Data6[[#This Row],[Name:]],'Employee Info'!$B$3:$B$200,0),MATCH(Data6[[#Headers],[Phone]],'Employee Info'!$C$2:$J$2,0)),"")</f>
        <v/>
      </c>
      <c r="M1553" s="19" t="str">
        <f>IFERROR(INDEX('Employee Info'!$C$3:$J$200,MATCH(Data6[[#This Row],[Name:]],'Employee Info'!$B$3:$B$200,0),MATCH(Data6[[#Headers],[Tech]],'Employee Info'!$C$2:$J$2,0)),"")</f>
        <v/>
      </c>
      <c r="N1553" s="19" t="str">
        <f>IFERROR(INDEX('Employee Info'!$C$3:$J$200,MATCH(Data6[[#This Row],[Name:]],'Employee Info'!$B$3:$B$200,0),MATCH(Data6[[#Headers],[Other]],'Employee Info'!$C$2:$J$2,0)),"")</f>
        <v/>
      </c>
      <c r="O1553" s="19">
        <f>IFERROR((Data6[[#This Row],[Hours:]]*SUM(Data6[[#This Row],[Rate]:[Other]])),"")</f>
        <v>0</v>
      </c>
      <c r="P1553" s="7" t="str">
        <f>IF(Data6[[#This Row],[WO'#:]]="","Riley #","WO#")</f>
        <v>Riley #</v>
      </c>
      <c r="Q1553" s="7">
        <f>IFERROR(WEEKNUM(Data6[[#This Row],[Date:]]),"")</f>
        <v>32</v>
      </c>
      <c r="R1553" s="6">
        <f t="shared" si="72"/>
        <v>45508</v>
      </c>
      <c r="S1553" s="6">
        <f>Data6[[#This Row],[Week Start]]+7</f>
        <v>45515</v>
      </c>
      <c r="T1553" s="7" t="str">
        <f t="shared" si="73"/>
        <v>8/4/2024 - 8/11/2024</v>
      </c>
      <c r="U1553" s="7" t="str">
        <f t="shared" si="74"/>
        <v>Time Card</v>
      </c>
      <c r="V1553" s="8" t="str">
        <f>RIGHT(TEXT(Data6[[#This Row],[Date:]],"mmddyyyy"),4)</f>
        <v>2024</v>
      </c>
      <c r="W1553" s="8" t="str">
        <f>MID(TEXT(Data6[[#This Row],[Date:]],"mmddyyyy"),3,2)</f>
        <v>08</v>
      </c>
      <c r="X1553" s="8" t="str">
        <f>LEFT(TEXT(Data6[[#This Row],[Date:]],"mmddyyyy"),2)</f>
        <v>08</v>
      </c>
      <c r="Y1553" s="6">
        <f>DATE(Data6[[#This Row],[Year]],Data6[[#This Row],[Month]],Data6[[#This Row],[Day]])</f>
        <v>45512</v>
      </c>
    </row>
    <row r="1554" spans="1:25">
      <c r="A1554" s="5">
        <v>45512.415417708333</v>
      </c>
      <c r="B1554" s="7" t="s">
        <v>31</v>
      </c>
      <c r="C1554" s="6" t="s">
        <v>2015</v>
      </c>
      <c r="D1554" s="7" t="s">
        <v>2014</v>
      </c>
      <c r="E1554" s="8">
        <v>8</v>
      </c>
      <c r="F1554" s="7" t="s">
        <v>68</v>
      </c>
      <c r="G1554" s="7" t="s">
        <v>68</v>
      </c>
      <c r="H1554" s="7" t="s">
        <v>912</v>
      </c>
      <c r="I1554" s="7" t="s">
        <v>44</v>
      </c>
      <c r="J1554" s="19" t="str">
        <f>IFERROR(INDEX('Employee Info'!$C$3:$E$200,MATCH(Data6[[#This Row],[Name:]],'Employee Info'!$B$3:$B$200,0),MATCH(Data6[[#This Row],[Hours Type:]],'Employee Info'!$C$2:$E$2,0)),"")</f>
        <v/>
      </c>
      <c r="K1554" s="19" t="str">
        <f>IFERROR(INDEX('Employee Info'!$C$3:$J$200,MATCH(Data6[[#This Row],[Name:]],'Employee Info'!$B$3:$B$200,0),MATCH(Data6[[#Headers],[Truck]],'Employee Info'!$C$2:$J$2,0)),"")</f>
        <v/>
      </c>
      <c r="L1554" s="19" t="str">
        <f>IFERROR(INDEX('Employee Info'!$C$3:$J$200,MATCH(Data6[[#This Row],[Name:]],'Employee Info'!$B$3:$B$200,0),MATCH(Data6[[#Headers],[Phone]],'Employee Info'!$C$2:$J$2,0)),"")</f>
        <v/>
      </c>
      <c r="M1554" s="19" t="str">
        <f>IFERROR(INDEX('Employee Info'!$C$3:$J$200,MATCH(Data6[[#This Row],[Name:]],'Employee Info'!$B$3:$B$200,0),MATCH(Data6[[#Headers],[Tech]],'Employee Info'!$C$2:$J$2,0)),"")</f>
        <v/>
      </c>
      <c r="N1554" s="19" t="str">
        <f>IFERROR(INDEX('Employee Info'!$C$3:$J$200,MATCH(Data6[[#This Row],[Name:]],'Employee Info'!$B$3:$B$200,0),MATCH(Data6[[#Headers],[Other]],'Employee Info'!$C$2:$J$2,0)),"")</f>
        <v/>
      </c>
      <c r="O1554" s="19">
        <f>IFERROR((Data6[[#This Row],[Hours:]]*SUM(Data6[[#This Row],[Rate]:[Other]])),"")</f>
        <v>0</v>
      </c>
      <c r="P1554" s="7" t="str">
        <f>IF(Data6[[#This Row],[WO'#:]]="","Riley #","WO#")</f>
        <v>Riley #</v>
      </c>
      <c r="Q1554" s="7">
        <f>IFERROR(WEEKNUM(Data6[[#This Row],[Date:]]),"")</f>
        <v>32</v>
      </c>
      <c r="R1554" s="6">
        <f t="shared" si="72"/>
        <v>45508</v>
      </c>
      <c r="S1554" s="6">
        <f>Data6[[#This Row],[Week Start]]+7</f>
        <v>45515</v>
      </c>
      <c r="T1554" s="7" t="str">
        <f t="shared" si="73"/>
        <v>8/4/2024 - 8/11/2024</v>
      </c>
      <c r="U1554" s="7" t="str">
        <f t="shared" si="74"/>
        <v>Time Card</v>
      </c>
      <c r="V1554" s="8" t="str">
        <f>RIGHT(TEXT(Data6[[#This Row],[Date:]],"mmddyyyy"),4)</f>
        <v>2024</v>
      </c>
      <c r="W1554" s="8" t="str">
        <f>MID(TEXT(Data6[[#This Row],[Date:]],"mmddyyyy"),3,2)</f>
        <v>08</v>
      </c>
      <c r="X1554" s="8" t="str">
        <f>LEFT(TEXT(Data6[[#This Row],[Date:]],"mmddyyyy"),2)</f>
        <v>08</v>
      </c>
      <c r="Y1554" s="6">
        <f>DATE(Data6[[#This Row],[Year]],Data6[[#This Row],[Month]],Data6[[#This Row],[Day]])</f>
        <v>45512</v>
      </c>
    </row>
    <row r="1555" spans="1:25">
      <c r="A1555" s="5">
        <v>45512.41555416667</v>
      </c>
      <c r="B1555" s="7" t="s">
        <v>342</v>
      </c>
      <c r="C1555" s="6" t="s">
        <v>2015</v>
      </c>
      <c r="D1555" s="7" t="s">
        <v>2014</v>
      </c>
      <c r="E1555" s="8">
        <v>8</v>
      </c>
      <c r="F1555" s="7" t="s">
        <v>68</v>
      </c>
      <c r="G1555" s="7" t="s">
        <v>68</v>
      </c>
      <c r="H1555" s="7" t="s">
        <v>912</v>
      </c>
      <c r="I1555" s="7" t="s">
        <v>44</v>
      </c>
      <c r="J1555" s="19" t="str">
        <f>IFERROR(INDEX('Employee Info'!$C$3:$E$200,MATCH(Data6[[#This Row],[Name:]],'Employee Info'!$B$3:$B$200,0),MATCH(Data6[[#This Row],[Hours Type:]],'Employee Info'!$C$2:$E$2,0)),"")</f>
        <v/>
      </c>
      <c r="K1555" s="19" t="str">
        <f>IFERROR(INDEX('Employee Info'!$C$3:$J$200,MATCH(Data6[[#This Row],[Name:]],'Employee Info'!$B$3:$B$200,0),MATCH(Data6[[#Headers],[Truck]],'Employee Info'!$C$2:$J$2,0)),"")</f>
        <v/>
      </c>
      <c r="L1555" s="19" t="str">
        <f>IFERROR(INDEX('Employee Info'!$C$3:$J$200,MATCH(Data6[[#This Row],[Name:]],'Employee Info'!$B$3:$B$200,0),MATCH(Data6[[#Headers],[Phone]],'Employee Info'!$C$2:$J$2,0)),"")</f>
        <v/>
      </c>
      <c r="M1555" s="19" t="str">
        <f>IFERROR(INDEX('Employee Info'!$C$3:$J$200,MATCH(Data6[[#This Row],[Name:]],'Employee Info'!$B$3:$B$200,0),MATCH(Data6[[#Headers],[Tech]],'Employee Info'!$C$2:$J$2,0)),"")</f>
        <v/>
      </c>
      <c r="N1555" s="19" t="str">
        <f>IFERROR(INDEX('Employee Info'!$C$3:$J$200,MATCH(Data6[[#This Row],[Name:]],'Employee Info'!$B$3:$B$200,0),MATCH(Data6[[#Headers],[Other]],'Employee Info'!$C$2:$J$2,0)),"")</f>
        <v/>
      </c>
      <c r="O1555" s="19">
        <f>IFERROR((Data6[[#This Row],[Hours:]]*SUM(Data6[[#This Row],[Rate]:[Other]])),"")</f>
        <v>0</v>
      </c>
      <c r="P1555" s="7" t="str">
        <f>IF(Data6[[#This Row],[WO'#:]]="","Riley #","WO#")</f>
        <v>Riley #</v>
      </c>
      <c r="Q1555" s="7">
        <f>IFERROR(WEEKNUM(Data6[[#This Row],[Date:]]),"")</f>
        <v>32</v>
      </c>
      <c r="R1555" s="6">
        <f t="shared" si="72"/>
        <v>45508</v>
      </c>
      <c r="S1555" s="6">
        <f>Data6[[#This Row],[Week Start]]+7</f>
        <v>45515</v>
      </c>
      <c r="T1555" s="7" t="str">
        <f t="shared" si="73"/>
        <v>8/4/2024 - 8/11/2024</v>
      </c>
      <c r="U1555" s="7" t="str">
        <f t="shared" si="74"/>
        <v>Time Card</v>
      </c>
      <c r="V1555" s="8" t="str">
        <f>RIGHT(TEXT(Data6[[#This Row],[Date:]],"mmddyyyy"),4)</f>
        <v>2024</v>
      </c>
      <c r="W1555" s="8" t="str">
        <f>MID(TEXT(Data6[[#This Row],[Date:]],"mmddyyyy"),3,2)</f>
        <v>08</v>
      </c>
      <c r="X1555" s="8" t="str">
        <f>LEFT(TEXT(Data6[[#This Row],[Date:]],"mmddyyyy"),2)</f>
        <v>08</v>
      </c>
      <c r="Y1555" s="6">
        <f>DATE(Data6[[#This Row],[Year]],Data6[[#This Row],[Month]],Data6[[#This Row],[Day]])</f>
        <v>45512</v>
      </c>
    </row>
    <row r="1556" spans="1:25">
      <c r="A1556" s="5">
        <v>45512.52940324074</v>
      </c>
      <c r="B1556" s="7" t="s">
        <v>35</v>
      </c>
      <c r="C1556" s="6" t="s">
        <v>2015</v>
      </c>
      <c r="D1556" s="7" t="s">
        <v>2014</v>
      </c>
      <c r="E1556" s="8">
        <v>2</v>
      </c>
      <c r="F1556" s="7" t="s">
        <v>68</v>
      </c>
      <c r="G1556" s="7" t="s">
        <v>68</v>
      </c>
      <c r="H1556" s="7" t="s">
        <v>912</v>
      </c>
      <c r="I1556" s="7" t="s">
        <v>44</v>
      </c>
      <c r="J1556" s="19" t="str">
        <f>IFERROR(INDEX('Employee Info'!$C$3:$E$200,MATCH(Data6[[#This Row],[Name:]],'Employee Info'!$B$3:$B$200,0),MATCH(Data6[[#This Row],[Hours Type:]],'Employee Info'!$C$2:$E$2,0)),"")</f>
        <v/>
      </c>
      <c r="K1556" s="19" t="str">
        <f>IFERROR(INDEX('Employee Info'!$C$3:$J$200,MATCH(Data6[[#This Row],[Name:]],'Employee Info'!$B$3:$B$200,0),MATCH(Data6[[#Headers],[Truck]],'Employee Info'!$C$2:$J$2,0)),"")</f>
        <v/>
      </c>
      <c r="L1556" s="19" t="str">
        <f>IFERROR(INDEX('Employee Info'!$C$3:$J$200,MATCH(Data6[[#This Row],[Name:]],'Employee Info'!$B$3:$B$200,0),MATCH(Data6[[#Headers],[Phone]],'Employee Info'!$C$2:$J$2,0)),"")</f>
        <v/>
      </c>
      <c r="M1556" s="19" t="str">
        <f>IFERROR(INDEX('Employee Info'!$C$3:$J$200,MATCH(Data6[[#This Row],[Name:]],'Employee Info'!$B$3:$B$200,0),MATCH(Data6[[#Headers],[Tech]],'Employee Info'!$C$2:$J$2,0)),"")</f>
        <v/>
      </c>
      <c r="N1556" s="19" t="str">
        <f>IFERROR(INDEX('Employee Info'!$C$3:$J$200,MATCH(Data6[[#This Row],[Name:]],'Employee Info'!$B$3:$B$200,0),MATCH(Data6[[#Headers],[Other]],'Employee Info'!$C$2:$J$2,0)),"")</f>
        <v/>
      </c>
      <c r="O1556" s="19">
        <f>IFERROR((Data6[[#This Row],[Hours:]]*SUM(Data6[[#This Row],[Rate]:[Other]])),"")</f>
        <v>0</v>
      </c>
      <c r="P1556" s="7" t="str">
        <f>IF(Data6[[#This Row],[WO'#:]]="","Riley #","WO#")</f>
        <v>Riley #</v>
      </c>
      <c r="Q1556" s="7">
        <f>IFERROR(WEEKNUM(Data6[[#This Row],[Date:]]),"")</f>
        <v>32</v>
      </c>
      <c r="R1556" s="6">
        <f t="shared" si="72"/>
        <v>45508</v>
      </c>
      <c r="S1556" s="6">
        <f>Data6[[#This Row],[Week Start]]+7</f>
        <v>45515</v>
      </c>
      <c r="T1556" s="7" t="str">
        <f t="shared" si="73"/>
        <v>8/4/2024 - 8/11/2024</v>
      </c>
      <c r="U1556" s="7" t="str">
        <f t="shared" si="74"/>
        <v>Time Card</v>
      </c>
      <c r="V1556" s="8" t="str">
        <f>RIGHT(TEXT(Data6[[#This Row],[Date:]],"mmddyyyy"),4)</f>
        <v>2024</v>
      </c>
      <c r="W1556" s="8" t="str">
        <f>MID(TEXT(Data6[[#This Row],[Date:]],"mmddyyyy"),3,2)</f>
        <v>08</v>
      </c>
      <c r="X1556" s="8" t="str">
        <f>LEFT(TEXT(Data6[[#This Row],[Date:]],"mmddyyyy"),2)</f>
        <v>08</v>
      </c>
      <c r="Y1556" s="6">
        <f>DATE(Data6[[#This Row],[Year]],Data6[[#This Row],[Month]],Data6[[#This Row],[Day]])</f>
        <v>45512</v>
      </c>
    </row>
    <row r="1557" spans="1:25">
      <c r="A1557" s="5">
        <v>45513.617466319447</v>
      </c>
      <c r="B1557" s="7" t="s">
        <v>66</v>
      </c>
      <c r="C1557" s="6" t="s">
        <v>2015</v>
      </c>
      <c r="D1557" s="7" t="s">
        <v>2024</v>
      </c>
      <c r="E1557" s="8">
        <v>1</v>
      </c>
      <c r="F1557" s="7" t="s">
        <v>68</v>
      </c>
      <c r="G1557" s="7" t="s">
        <v>68</v>
      </c>
      <c r="H1557" s="7" t="s">
        <v>912</v>
      </c>
      <c r="I1557" s="7" t="s">
        <v>44</v>
      </c>
      <c r="J1557" s="19" t="str">
        <f>IFERROR(INDEX('Employee Info'!$C$3:$E$200,MATCH(Data6[[#This Row],[Name:]],'Employee Info'!$B$3:$B$200,0),MATCH(Data6[[#This Row],[Hours Type:]],'Employee Info'!$C$2:$E$2,0)),"")</f>
        <v/>
      </c>
      <c r="K1557" s="19" t="str">
        <f>IFERROR(INDEX('Employee Info'!$C$3:$J$200,MATCH(Data6[[#This Row],[Name:]],'Employee Info'!$B$3:$B$200,0),MATCH(Data6[[#Headers],[Truck]],'Employee Info'!$C$2:$J$2,0)),"")</f>
        <v/>
      </c>
      <c r="L1557" s="19" t="str">
        <f>IFERROR(INDEX('Employee Info'!$C$3:$J$200,MATCH(Data6[[#This Row],[Name:]],'Employee Info'!$B$3:$B$200,0),MATCH(Data6[[#Headers],[Phone]],'Employee Info'!$C$2:$J$2,0)),"")</f>
        <v/>
      </c>
      <c r="M1557" s="19" t="str">
        <f>IFERROR(INDEX('Employee Info'!$C$3:$J$200,MATCH(Data6[[#This Row],[Name:]],'Employee Info'!$B$3:$B$200,0),MATCH(Data6[[#Headers],[Tech]],'Employee Info'!$C$2:$J$2,0)),"")</f>
        <v/>
      </c>
      <c r="N1557" s="19" t="str">
        <f>IFERROR(INDEX('Employee Info'!$C$3:$J$200,MATCH(Data6[[#This Row],[Name:]],'Employee Info'!$B$3:$B$200,0),MATCH(Data6[[#Headers],[Other]],'Employee Info'!$C$2:$J$2,0)),"")</f>
        <v/>
      </c>
      <c r="O1557" s="19">
        <f>IFERROR((Data6[[#This Row],[Hours:]]*SUM(Data6[[#This Row],[Rate]:[Other]])),"")</f>
        <v>0</v>
      </c>
      <c r="P1557" s="7" t="str">
        <f>IF(Data6[[#This Row],[WO'#:]]="","Riley #","WO#")</f>
        <v>Riley #</v>
      </c>
      <c r="Q1557" s="7">
        <f>IFERROR(WEEKNUM(Data6[[#This Row],[Date:]]),"")</f>
        <v>32</v>
      </c>
      <c r="R1557" s="6">
        <f t="shared" si="72"/>
        <v>45508</v>
      </c>
      <c r="S1557" s="6">
        <f>Data6[[#This Row],[Week Start]]+7</f>
        <v>45515</v>
      </c>
      <c r="T1557" s="7" t="str">
        <f t="shared" si="73"/>
        <v>8/4/2024 - 8/11/2024</v>
      </c>
      <c r="U1557" s="7" t="str">
        <f t="shared" si="74"/>
        <v>Time Card</v>
      </c>
      <c r="V1557" s="8" t="str">
        <f>RIGHT(TEXT(Data6[[#This Row],[Date:]],"mmddyyyy"),4)</f>
        <v>2024</v>
      </c>
      <c r="W1557" s="8" t="str">
        <f>MID(TEXT(Data6[[#This Row],[Date:]],"mmddyyyy"),3,2)</f>
        <v>08</v>
      </c>
      <c r="X1557" s="8" t="str">
        <f>LEFT(TEXT(Data6[[#This Row],[Date:]],"mmddyyyy"),2)</f>
        <v>08</v>
      </c>
      <c r="Y1557" s="6">
        <f>DATE(Data6[[#This Row],[Year]],Data6[[#This Row],[Month]],Data6[[#This Row],[Day]])</f>
        <v>45512</v>
      </c>
    </row>
    <row r="1558" spans="1:25">
      <c r="A1558" s="5">
        <v>45512.584531828703</v>
      </c>
      <c r="B1558" s="7" t="s">
        <v>34</v>
      </c>
      <c r="C1558" s="6" t="s">
        <v>2015</v>
      </c>
      <c r="D1558" s="7" t="s">
        <v>2020</v>
      </c>
      <c r="E1558" s="8">
        <v>8</v>
      </c>
      <c r="F1558" s="7" t="s">
        <v>68</v>
      </c>
      <c r="G1558" s="7" t="s">
        <v>68</v>
      </c>
      <c r="H1558" s="7" t="s">
        <v>1960</v>
      </c>
      <c r="I1558" s="7" t="s">
        <v>44</v>
      </c>
      <c r="J1558" s="19" t="str">
        <f>IFERROR(INDEX('Employee Info'!$C$3:$E$200,MATCH(Data6[[#This Row],[Name:]],'Employee Info'!$B$3:$B$200,0),MATCH(Data6[[#This Row],[Hours Type:]],'Employee Info'!$C$2:$E$2,0)),"")</f>
        <v/>
      </c>
      <c r="K1558" s="19" t="str">
        <f>IFERROR(INDEX('Employee Info'!$C$3:$J$200,MATCH(Data6[[#This Row],[Name:]],'Employee Info'!$B$3:$B$200,0),MATCH(Data6[[#Headers],[Truck]],'Employee Info'!$C$2:$J$2,0)),"")</f>
        <v/>
      </c>
      <c r="L1558" s="19" t="str">
        <f>IFERROR(INDEX('Employee Info'!$C$3:$J$200,MATCH(Data6[[#This Row],[Name:]],'Employee Info'!$B$3:$B$200,0),MATCH(Data6[[#Headers],[Phone]],'Employee Info'!$C$2:$J$2,0)),"")</f>
        <v/>
      </c>
      <c r="M1558" s="19" t="str">
        <f>IFERROR(INDEX('Employee Info'!$C$3:$J$200,MATCH(Data6[[#This Row],[Name:]],'Employee Info'!$B$3:$B$200,0),MATCH(Data6[[#Headers],[Tech]],'Employee Info'!$C$2:$J$2,0)),"")</f>
        <v/>
      </c>
      <c r="N1558" s="19" t="str">
        <f>IFERROR(INDEX('Employee Info'!$C$3:$J$200,MATCH(Data6[[#This Row],[Name:]],'Employee Info'!$B$3:$B$200,0),MATCH(Data6[[#Headers],[Other]],'Employee Info'!$C$2:$J$2,0)),"")</f>
        <v/>
      </c>
      <c r="O1558" s="19">
        <f>IFERROR((Data6[[#This Row],[Hours:]]*SUM(Data6[[#This Row],[Rate]:[Other]])),"")</f>
        <v>0</v>
      </c>
      <c r="P1558" s="7" t="str">
        <f>IF(Data6[[#This Row],[WO'#:]]="","Riley #","WO#")</f>
        <v>Riley #</v>
      </c>
      <c r="Q1558" s="7">
        <f>IFERROR(WEEKNUM(Data6[[#This Row],[Date:]]),"")</f>
        <v>32</v>
      </c>
      <c r="R1558" s="6">
        <f t="shared" si="72"/>
        <v>45508</v>
      </c>
      <c r="S1558" s="6">
        <f>Data6[[#This Row],[Week Start]]+7</f>
        <v>45515</v>
      </c>
      <c r="T1558" s="7" t="str">
        <f t="shared" si="73"/>
        <v>8/4/2024 - 8/11/2024</v>
      </c>
      <c r="U1558" s="7" t="str">
        <f t="shared" si="74"/>
        <v>Time Card</v>
      </c>
      <c r="V1558" s="8" t="str">
        <f>RIGHT(TEXT(Data6[[#This Row],[Date:]],"mmddyyyy"),4)</f>
        <v>2024</v>
      </c>
      <c r="W1558" s="8" t="str">
        <f>MID(TEXT(Data6[[#This Row],[Date:]],"mmddyyyy"),3,2)</f>
        <v>08</v>
      </c>
      <c r="X1558" s="8" t="str">
        <f>LEFT(TEXT(Data6[[#This Row],[Date:]],"mmddyyyy"),2)</f>
        <v>08</v>
      </c>
      <c r="Y1558" s="6">
        <f>DATE(Data6[[#This Row],[Year]],Data6[[#This Row],[Month]],Data6[[#This Row],[Day]])</f>
        <v>45512</v>
      </c>
    </row>
    <row r="1559" spans="1:25">
      <c r="A1559" s="5">
        <v>45514.413596874998</v>
      </c>
      <c r="B1559" s="7" t="s">
        <v>66</v>
      </c>
      <c r="C1559" s="6" t="s">
        <v>2022</v>
      </c>
      <c r="D1559" s="7" t="s">
        <v>2034</v>
      </c>
      <c r="E1559" s="8">
        <v>3</v>
      </c>
      <c r="F1559" s="7">
        <v>6984733</v>
      </c>
      <c r="G1559" s="7" t="s">
        <v>68</v>
      </c>
      <c r="H1559" s="7" t="s">
        <v>756</v>
      </c>
      <c r="I1559" s="7" t="s">
        <v>44</v>
      </c>
      <c r="J1559" s="19" t="str">
        <f>IFERROR(INDEX('Employee Info'!$C$3:$E$200,MATCH(Data6[[#This Row],[Name:]],'Employee Info'!$B$3:$B$200,0),MATCH(Data6[[#This Row],[Hours Type:]],'Employee Info'!$C$2:$E$2,0)),"")</f>
        <v/>
      </c>
      <c r="K1559" s="19" t="str">
        <f>IFERROR(INDEX('Employee Info'!$C$3:$J$200,MATCH(Data6[[#This Row],[Name:]],'Employee Info'!$B$3:$B$200,0),MATCH(Data6[[#Headers],[Truck]],'Employee Info'!$C$2:$J$2,0)),"")</f>
        <v/>
      </c>
      <c r="L1559" s="19" t="str">
        <f>IFERROR(INDEX('Employee Info'!$C$3:$J$200,MATCH(Data6[[#This Row],[Name:]],'Employee Info'!$B$3:$B$200,0),MATCH(Data6[[#Headers],[Phone]],'Employee Info'!$C$2:$J$2,0)),"")</f>
        <v/>
      </c>
      <c r="M1559" s="19" t="str">
        <f>IFERROR(INDEX('Employee Info'!$C$3:$J$200,MATCH(Data6[[#This Row],[Name:]],'Employee Info'!$B$3:$B$200,0),MATCH(Data6[[#Headers],[Tech]],'Employee Info'!$C$2:$J$2,0)),"")</f>
        <v/>
      </c>
      <c r="N1559" s="19" t="str">
        <f>IFERROR(INDEX('Employee Info'!$C$3:$J$200,MATCH(Data6[[#This Row],[Name:]],'Employee Info'!$B$3:$B$200,0),MATCH(Data6[[#Headers],[Other]],'Employee Info'!$C$2:$J$2,0)),"")</f>
        <v/>
      </c>
      <c r="O1559" s="19">
        <f>IFERROR((Data6[[#This Row],[Hours:]]*SUM(Data6[[#This Row],[Rate]:[Other]])),"")</f>
        <v>0</v>
      </c>
      <c r="P1559" s="7" t="str">
        <f>IF(Data6[[#This Row],[WO'#:]]="","Riley #","WO#")</f>
        <v>WO#</v>
      </c>
      <c r="Q1559" s="7">
        <f>IFERROR(WEEKNUM(Data6[[#This Row],[Date:]]),"")</f>
        <v>32</v>
      </c>
      <c r="R1559" s="6">
        <f t="shared" si="72"/>
        <v>45508</v>
      </c>
      <c r="S1559" s="6">
        <f>Data6[[#This Row],[Week Start]]+7</f>
        <v>45515</v>
      </c>
      <c r="T1559" s="7" t="str">
        <f t="shared" si="73"/>
        <v>8/4/2024 - 8/11/2024</v>
      </c>
      <c r="U1559" s="7" t="str">
        <f t="shared" si="74"/>
        <v>Time Card</v>
      </c>
      <c r="V1559" s="8" t="str">
        <f>RIGHT(TEXT(Data6[[#This Row],[Date:]],"mmddyyyy"),4)</f>
        <v>2024</v>
      </c>
      <c r="W1559" s="8" t="str">
        <f>MID(TEXT(Data6[[#This Row],[Date:]],"mmddyyyy"),3,2)</f>
        <v>09</v>
      </c>
      <c r="X1559" s="8" t="str">
        <f>LEFT(TEXT(Data6[[#This Row],[Date:]],"mmddyyyy"),2)</f>
        <v>08</v>
      </c>
      <c r="Y1559" s="6">
        <f>DATE(Data6[[#This Row],[Year]],Data6[[#This Row],[Month]],Data6[[#This Row],[Day]])</f>
        <v>45513</v>
      </c>
    </row>
    <row r="1560" spans="1:25">
      <c r="A1560" s="5">
        <v>45513.572059027778</v>
      </c>
      <c r="B1560" s="7" t="s">
        <v>35</v>
      </c>
      <c r="C1560" s="6" t="s">
        <v>2022</v>
      </c>
      <c r="D1560" s="7" t="s">
        <v>1980</v>
      </c>
      <c r="E1560" s="8">
        <v>3</v>
      </c>
      <c r="F1560" s="7">
        <v>7128669</v>
      </c>
      <c r="G1560" s="7" t="s">
        <v>68</v>
      </c>
      <c r="H1560" s="7" t="s">
        <v>756</v>
      </c>
      <c r="I1560" s="7" t="s">
        <v>45</v>
      </c>
      <c r="J1560" s="19" t="str">
        <f>IFERROR(INDEX('Employee Info'!$C$3:$E$200,MATCH(Data6[[#This Row],[Name:]],'Employee Info'!$B$3:$B$200,0),MATCH(Data6[[#This Row],[Hours Type:]],'Employee Info'!$C$2:$E$2,0)),"")</f>
        <v/>
      </c>
      <c r="K1560" s="19" t="str">
        <f>IFERROR(INDEX('Employee Info'!$C$3:$J$200,MATCH(Data6[[#This Row],[Name:]],'Employee Info'!$B$3:$B$200,0),MATCH(Data6[[#Headers],[Truck]],'Employee Info'!$C$2:$J$2,0)),"")</f>
        <v/>
      </c>
      <c r="L1560" s="19" t="str">
        <f>IFERROR(INDEX('Employee Info'!$C$3:$J$200,MATCH(Data6[[#This Row],[Name:]],'Employee Info'!$B$3:$B$200,0),MATCH(Data6[[#Headers],[Phone]],'Employee Info'!$C$2:$J$2,0)),"")</f>
        <v/>
      </c>
      <c r="M1560" s="19" t="str">
        <f>IFERROR(INDEX('Employee Info'!$C$3:$J$200,MATCH(Data6[[#This Row],[Name:]],'Employee Info'!$B$3:$B$200,0),MATCH(Data6[[#Headers],[Tech]],'Employee Info'!$C$2:$J$2,0)),"")</f>
        <v/>
      </c>
      <c r="N1560" s="19" t="str">
        <f>IFERROR(INDEX('Employee Info'!$C$3:$J$200,MATCH(Data6[[#This Row],[Name:]],'Employee Info'!$B$3:$B$200,0),MATCH(Data6[[#Headers],[Other]],'Employee Info'!$C$2:$J$2,0)),"")</f>
        <v/>
      </c>
      <c r="O1560" s="19">
        <f>IFERROR((Data6[[#This Row],[Hours:]]*SUM(Data6[[#This Row],[Rate]:[Other]])),"")</f>
        <v>0</v>
      </c>
      <c r="P1560" s="7" t="str">
        <f>IF(Data6[[#This Row],[WO'#:]]="","Riley #","WO#")</f>
        <v>WO#</v>
      </c>
      <c r="Q1560" s="7">
        <f>IFERROR(WEEKNUM(Data6[[#This Row],[Date:]]),"")</f>
        <v>32</v>
      </c>
      <c r="R1560" s="6">
        <f t="shared" si="72"/>
        <v>45508</v>
      </c>
      <c r="S1560" s="6">
        <f>Data6[[#This Row],[Week Start]]+7</f>
        <v>45515</v>
      </c>
      <c r="T1560" s="7" t="str">
        <f t="shared" si="73"/>
        <v>8/4/2024 - 8/11/2024</v>
      </c>
      <c r="U1560" s="7" t="str">
        <f t="shared" si="74"/>
        <v>Time Card</v>
      </c>
      <c r="V1560" s="8" t="str">
        <f>RIGHT(TEXT(Data6[[#This Row],[Date:]],"mmddyyyy"),4)</f>
        <v>2024</v>
      </c>
      <c r="W1560" s="8" t="str">
        <f>MID(TEXT(Data6[[#This Row],[Date:]],"mmddyyyy"),3,2)</f>
        <v>09</v>
      </c>
      <c r="X1560" s="8" t="str">
        <f>LEFT(TEXT(Data6[[#This Row],[Date:]],"mmddyyyy"),2)</f>
        <v>08</v>
      </c>
      <c r="Y1560" s="6">
        <f>DATE(Data6[[#This Row],[Year]],Data6[[#This Row],[Month]],Data6[[#This Row],[Day]])</f>
        <v>45513</v>
      </c>
    </row>
    <row r="1561" spans="1:25">
      <c r="A1561" s="5">
        <v>45514.414289120374</v>
      </c>
      <c r="B1561" s="7" t="s">
        <v>66</v>
      </c>
      <c r="C1561" s="6" t="s">
        <v>2022</v>
      </c>
      <c r="D1561" s="7" t="s">
        <v>2035</v>
      </c>
      <c r="E1561" s="8">
        <v>4</v>
      </c>
      <c r="F1561" s="7">
        <v>7128669</v>
      </c>
      <c r="G1561" s="7" t="s">
        <v>68</v>
      </c>
      <c r="H1561" s="7" t="s">
        <v>756</v>
      </c>
      <c r="I1561" s="7" t="s">
        <v>45</v>
      </c>
      <c r="J1561" s="19" t="str">
        <f>IFERROR(INDEX('Employee Info'!$C$3:$E$200,MATCH(Data6[[#This Row],[Name:]],'Employee Info'!$B$3:$B$200,0),MATCH(Data6[[#This Row],[Hours Type:]],'Employee Info'!$C$2:$E$2,0)),"")</f>
        <v/>
      </c>
      <c r="K1561" s="19" t="str">
        <f>IFERROR(INDEX('Employee Info'!$C$3:$J$200,MATCH(Data6[[#This Row],[Name:]],'Employee Info'!$B$3:$B$200,0),MATCH(Data6[[#Headers],[Truck]],'Employee Info'!$C$2:$J$2,0)),"")</f>
        <v/>
      </c>
      <c r="L1561" s="19" t="str">
        <f>IFERROR(INDEX('Employee Info'!$C$3:$J$200,MATCH(Data6[[#This Row],[Name:]],'Employee Info'!$B$3:$B$200,0),MATCH(Data6[[#Headers],[Phone]],'Employee Info'!$C$2:$J$2,0)),"")</f>
        <v/>
      </c>
      <c r="M1561" s="19" t="str">
        <f>IFERROR(INDEX('Employee Info'!$C$3:$J$200,MATCH(Data6[[#This Row],[Name:]],'Employee Info'!$B$3:$B$200,0),MATCH(Data6[[#Headers],[Tech]],'Employee Info'!$C$2:$J$2,0)),"")</f>
        <v/>
      </c>
      <c r="N1561" s="19" t="str">
        <f>IFERROR(INDEX('Employee Info'!$C$3:$J$200,MATCH(Data6[[#This Row],[Name:]],'Employee Info'!$B$3:$B$200,0),MATCH(Data6[[#Headers],[Other]],'Employee Info'!$C$2:$J$2,0)),"")</f>
        <v/>
      </c>
      <c r="O1561" s="19">
        <f>IFERROR((Data6[[#This Row],[Hours:]]*SUM(Data6[[#This Row],[Rate]:[Other]])),"")</f>
        <v>0</v>
      </c>
      <c r="P1561" s="7" t="str">
        <f>IF(Data6[[#This Row],[WO'#:]]="","Riley #","WO#")</f>
        <v>WO#</v>
      </c>
      <c r="Q1561" s="7">
        <f>IFERROR(WEEKNUM(Data6[[#This Row],[Date:]]),"")</f>
        <v>32</v>
      </c>
      <c r="R1561" s="6">
        <f t="shared" si="72"/>
        <v>45508</v>
      </c>
      <c r="S1561" s="6">
        <f>Data6[[#This Row],[Week Start]]+7</f>
        <v>45515</v>
      </c>
      <c r="T1561" s="7" t="str">
        <f t="shared" si="73"/>
        <v>8/4/2024 - 8/11/2024</v>
      </c>
      <c r="U1561" s="7" t="str">
        <f t="shared" si="74"/>
        <v>Time Card</v>
      </c>
      <c r="V1561" s="8" t="str">
        <f>RIGHT(TEXT(Data6[[#This Row],[Date:]],"mmddyyyy"),4)</f>
        <v>2024</v>
      </c>
      <c r="W1561" s="8" t="str">
        <f>MID(TEXT(Data6[[#This Row],[Date:]],"mmddyyyy"),3,2)</f>
        <v>09</v>
      </c>
      <c r="X1561" s="8" t="str">
        <f>LEFT(TEXT(Data6[[#This Row],[Date:]],"mmddyyyy"),2)</f>
        <v>08</v>
      </c>
      <c r="Y1561" s="6">
        <f>DATE(Data6[[#This Row],[Year]],Data6[[#This Row],[Month]],Data6[[#This Row],[Day]])</f>
        <v>45513</v>
      </c>
    </row>
    <row r="1562" spans="1:25">
      <c r="A1562" s="5">
        <v>45513.620585416669</v>
      </c>
      <c r="B1562" s="7" t="s">
        <v>66</v>
      </c>
      <c r="C1562" s="6" t="s">
        <v>2022</v>
      </c>
      <c r="D1562" s="7" t="s">
        <v>2026</v>
      </c>
      <c r="E1562" s="8">
        <v>1</v>
      </c>
      <c r="F1562" s="7">
        <v>7137375</v>
      </c>
      <c r="G1562" s="7" t="s">
        <v>68</v>
      </c>
      <c r="H1562" s="7" t="s">
        <v>756</v>
      </c>
      <c r="I1562" s="7" t="s">
        <v>44</v>
      </c>
      <c r="J1562" s="19" t="str">
        <f>IFERROR(INDEX('Employee Info'!$C$3:$E$200,MATCH(Data6[[#This Row],[Name:]],'Employee Info'!$B$3:$B$200,0),MATCH(Data6[[#This Row],[Hours Type:]],'Employee Info'!$C$2:$E$2,0)),"")</f>
        <v/>
      </c>
      <c r="K1562" s="19" t="str">
        <f>IFERROR(INDEX('Employee Info'!$C$3:$J$200,MATCH(Data6[[#This Row],[Name:]],'Employee Info'!$B$3:$B$200,0),MATCH(Data6[[#Headers],[Truck]],'Employee Info'!$C$2:$J$2,0)),"")</f>
        <v/>
      </c>
      <c r="L1562" s="19" t="str">
        <f>IFERROR(INDEX('Employee Info'!$C$3:$J$200,MATCH(Data6[[#This Row],[Name:]],'Employee Info'!$B$3:$B$200,0),MATCH(Data6[[#Headers],[Phone]],'Employee Info'!$C$2:$J$2,0)),"")</f>
        <v/>
      </c>
      <c r="M1562" s="19" t="str">
        <f>IFERROR(INDEX('Employee Info'!$C$3:$J$200,MATCH(Data6[[#This Row],[Name:]],'Employee Info'!$B$3:$B$200,0),MATCH(Data6[[#Headers],[Tech]],'Employee Info'!$C$2:$J$2,0)),"")</f>
        <v/>
      </c>
      <c r="N1562" s="19" t="str">
        <f>IFERROR(INDEX('Employee Info'!$C$3:$J$200,MATCH(Data6[[#This Row],[Name:]],'Employee Info'!$B$3:$B$200,0),MATCH(Data6[[#Headers],[Other]],'Employee Info'!$C$2:$J$2,0)),"")</f>
        <v/>
      </c>
      <c r="O1562" s="19">
        <f>IFERROR((Data6[[#This Row],[Hours:]]*SUM(Data6[[#This Row],[Rate]:[Other]])),"")</f>
        <v>0</v>
      </c>
      <c r="P1562" s="7" t="str">
        <f>IF(Data6[[#This Row],[WO'#:]]="","Riley #","WO#")</f>
        <v>WO#</v>
      </c>
      <c r="Q1562" s="7">
        <f>IFERROR(WEEKNUM(Data6[[#This Row],[Date:]]),"")</f>
        <v>32</v>
      </c>
      <c r="R1562" s="6">
        <f t="shared" si="72"/>
        <v>45508</v>
      </c>
      <c r="S1562" s="6">
        <f>Data6[[#This Row],[Week Start]]+7</f>
        <v>45515</v>
      </c>
      <c r="T1562" s="7" t="str">
        <f t="shared" si="73"/>
        <v>8/4/2024 - 8/11/2024</v>
      </c>
      <c r="U1562" s="7" t="str">
        <f t="shared" si="74"/>
        <v>Time Card</v>
      </c>
      <c r="V1562" s="8" t="str">
        <f>RIGHT(TEXT(Data6[[#This Row],[Date:]],"mmddyyyy"),4)</f>
        <v>2024</v>
      </c>
      <c r="W1562" s="8" t="str">
        <f>MID(TEXT(Data6[[#This Row],[Date:]],"mmddyyyy"),3,2)</f>
        <v>09</v>
      </c>
      <c r="X1562" s="8" t="str">
        <f>LEFT(TEXT(Data6[[#This Row],[Date:]],"mmddyyyy"),2)</f>
        <v>08</v>
      </c>
      <c r="Y1562" s="6">
        <f>DATE(Data6[[#This Row],[Year]],Data6[[#This Row],[Month]],Data6[[#This Row],[Day]])</f>
        <v>45513</v>
      </c>
    </row>
    <row r="1563" spans="1:25">
      <c r="A1563" s="5">
        <v>45513.622402777779</v>
      </c>
      <c r="B1563" s="7" t="s">
        <v>66</v>
      </c>
      <c r="C1563" s="6" t="s">
        <v>2022</v>
      </c>
      <c r="D1563" s="7" t="s">
        <v>2029</v>
      </c>
      <c r="E1563" s="8">
        <v>1</v>
      </c>
      <c r="F1563" s="7">
        <v>7139590</v>
      </c>
      <c r="G1563" s="7" t="s">
        <v>68</v>
      </c>
      <c r="H1563" s="7" t="s">
        <v>756</v>
      </c>
      <c r="I1563" s="7" t="s">
        <v>44</v>
      </c>
      <c r="J1563" s="19" t="str">
        <f>IFERROR(INDEX('Employee Info'!$C$3:$E$200,MATCH(Data6[[#This Row],[Name:]],'Employee Info'!$B$3:$B$200,0),MATCH(Data6[[#This Row],[Hours Type:]],'Employee Info'!$C$2:$E$2,0)),"")</f>
        <v/>
      </c>
      <c r="K1563" s="19" t="str">
        <f>IFERROR(INDEX('Employee Info'!$C$3:$J$200,MATCH(Data6[[#This Row],[Name:]],'Employee Info'!$B$3:$B$200,0),MATCH(Data6[[#Headers],[Truck]],'Employee Info'!$C$2:$J$2,0)),"")</f>
        <v/>
      </c>
      <c r="L1563" s="19" t="str">
        <f>IFERROR(INDEX('Employee Info'!$C$3:$J$200,MATCH(Data6[[#This Row],[Name:]],'Employee Info'!$B$3:$B$200,0),MATCH(Data6[[#Headers],[Phone]],'Employee Info'!$C$2:$J$2,0)),"")</f>
        <v/>
      </c>
      <c r="M1563" s="19" t="str">
        <f>IFERROR(INDEX('Employee Info'!$C$3:$J$200,MATCH(Data6[[#This Row],[Name:]],'Employee Info'!$B$3:$B$200,0),MATCH(Data6[[#Headers],[Tech]],'Employee Info'!$C$2:$J$2,0)),"")</f>
        <v/>
      </c>
      <c r="N1563" s="19" t="str">
        <f>IFERROR(INDEX('Employee Info'!$C$3:$J$200,MATCH(Data6[[#This Row],[Name:]],'Employee Info'!$B$3:$B$200,0),MATCH(Data6[[#Headers],[Other]],'Employee Info'!$C$2:$J$2,0)),"")</f>
        <v/>
      </c>
      <c r="O1563" s="19">
        <f>IFERROR((Data6[[#This Row],[Hours:]]*SUM(Data6[[#This Row],[Rate]:[Other]])),"")</f>
        <v>0</v>
      </c>
      <c r="P1563" s="7" t="str">
        <f>IF(Data6[[#This Row],[WO'#:]]="","Riley #","WO#")</f>
        <v>WO#</v>
      </c>
      <c r="Q1563" s="7">
        <f>IFERROR(WEEKNUM(Data6[[#This Row],[Date:]]),"")</f>
        <v>32</v>
      </c>
      <c r="R1563" s="6">
        <f t="shared" si="72"/>
        <v>45508</v>
      </c>
      <c r="S1563" s="6">
        <f>Data6[[#This Row],[Week Start]]+7</f>
        <v>45515</v>
      </c>
      <c r="T1563" s="7" t="str">
        <f t="shared" si="73"/>
        <v>8/4/2024 - 8/11/2024</v>
      </c>
      <c r="U1563" s="7" t="str">
        <f t="shared" si="74"/>
        <v>Time Card</v>
      </c>
      <c r="V1563" s="8" t="str">
        <f>RIGHT(TEXT(Data6[[#This Row],[Date:]],"mmddyyyy"),4)</f>
        <v>2024</v>
      </c>
      <c r="W1563" s="8" t="str">
        <f>MID(TEXT(Data6[[#This Row],[Date:]],"mmddyyyy"),3,2)</f>
        <v>09</v>
      </c>
      <c r="X1563" s="8" t="str">
        <f>LEFT(TEXT(Data6[[#This Row],[Date:]],"mmddyyyy"),2)</f>
        <v>08</v>
      </c>
      <c r="Y1563" s="6">
        <f>DATE(Data6[[#This Row],[Year]],Data6[[#This Row],[Month]],Data6[[#This Row],[Day]])</f>
        <v>45513</v>
      </c>
    </row>
    <row r="1564" spans="1:25">
      <c r="A1564" s="5">
        <v>45513.571551273148</v>
      </c>
      <c r="B1564" s="7" t="s">
        <v>35</v>
      </c>
      <c r="C1564" s="6" t="s">
        <v>2022</v>
      </c>
      <c r="D1564" s="7" t="s">
        <v>2021</v>
      </c>
      <c r="E1564" s="8">
        <v>8</v>
      </c>
      <c r="F1564" s="7" t="s">
        <v>68</v>
      </c>
      <c r="G1564" s="7" t="s">
        <v>68</v>
      </c>
      <c r="H1564" s="7" t="s">
        <v>536</v>
      </c>
      <c r="I1564" s="7" t="s">
        <v>44</v>
      </c>
      <c r="J1564" s="19" t="str">
        <f>IFERROR(INDEX('Employee Info'!$C$3:$E$200,MATCH(Data6[[#This Row],[Name:]],'Employee Info'!$B$3:$B$200,0),MATCH(Data6[[#This Row],[Hours Type:]],'Employee Info'!$C$2:$E$2,0)),"")</f>
        <v/>
      </c>
      <c r="K1564" s="19" t="str">
        <f>IFERROR(INDEX('Employee Info'!$C$3:$J$200,MATCH(Data6[[#This Row],[Name:]],'Employee Info'!$B$3:$B$200,0),MATCH(Data6[[#Headers],[Truck]],'Employee Info'!$C$2:$J$2,0)),"")</f>
        <v/>
      </c>
      <c r="L1564" s="19" t="str">
        <f>IFERROR(INDEX('Employee Info'!$C$3:$J$200,MATCH(Data6[[#This Row],[Name:]],'Employee Info'!$B$3:$B$200,0),MATCH(Data6[[#Headers],[Phone]],'Employee Info'!$C$2:$J$2,0)),"")</f>
        <v/>
      </c>
      <c r="M1564" s="19" t="str">
        <f>IFERROR(INDEX('Employee Info'!$C$3:$J$200,MATCH(Data6[[#This Row],[Name:]],'Employee Info'!$B$3:$B$200,0),MATCH(Data6[[#Headers],[Tech]],'Employee Info'!$C$2:$J$2,0)),"")</f>
        <v/>
      </c>
      <c r="N1564" s="19" t="str">
        <f>IFERROR(INDEX('Employee Info'!$C$3:$J$200,MATCH(Data6[[#This Row],[Name:]],'Employee Info'!$B$3:$B$200,0),MATCH(Data6[[#Headers],[Other]],'Employee Info'!$C$2:$J$2,0)),"")</f>
        <v/>
      </c>
      <c r="O1564" s="19">
        <f>IFERROR((Data6[[#This Row],[Hours:]]*SUM(Data6[[#This Row],[Rate]:[Other]])),"")</f>
        <v>0</v>
      </c>
      <c r="P1564" s="7" t="str">
        <f>IF(Data6[[#This Row],[WO'#:]]="","Riley #","WO#")</f>
        <v>Riley #</v>
      </c>
      <c r="Q1564" s="7">
        <f>IFERROR(WEEKNUM(Data6[[#This Row],[Date:]]),"")</f>
        <v>32</v>
      </c>
      <c r="R1564" s="6">
        <f t="shared" si="72"/>
        <v>45508</v>
      </c>
      <c r="S1564" s="6">
        <f>Data6[[#This Row],[Week Start]]+7</f>
        <v>45515</v>
      </c>
      <c r="T1564" s="7" t="str">
        <f t="shared" si="73"/>
        <v>8/4/2024 - 8/11/2024</v>
      </c>
      <c r="U1564" s="7" t="str">
        <f t="shared" si="74"/>
        <v>Time Card</v>
      </c>
      <c r="V1564" s="8" t="str">
        <f>RIGHT(TEXT(Data6[[#This Row],[Date:]],"mmddyyyy"),4)</f>
        <v>2024</v>
      </c>
      <c r="W1564" s="8" t="str">
        <f>MID(TEXT(Data6[[#This Row],[Date:]],"mmddyyyy"),3,2)</f>
        <v>09</v>
      </c>
      <c r="X1564" s="8" t="str">
        <f>LEFT(TEXT(Data6[[#This Row],[Date:]],"mmddyyyy"),2)</f>
        <v>08</v>
      </c>
      <c r="Y1564" s="6">
        <f>DATE(Data6[[#This Row],[Year]],Data6[[#This Row],[Month]],Data6[[#This Row],[Day]])</f>
        <v>45513</v>
      </c>
    </row>
    <row r="1565" spans="1:25">
      <c r="A1565" s="5">
        <v>45513.587446759258</v>
      </c>
      <c r="B1565" s="7" t="s">
        <v>65</v>
      </c>
      <c r="C1565" s="6" t="s">
        <v>2022</v>
      </c>
      <c r="D1565" s="7" t="s">
        <v>2023</v>
      </c>
      <c r="E1565" s="8">
        <v>8</v>
      </c>
      <c r="F1565" s="7" t="s">
        <v>68</v>
      </c>
      <c r="G1565" s="7" t="s">
        <v>68</v>
      </c>
      <c r="H1565" s="7" t="s">
        <v>536</v>
      </c>
      <c r="I1565" s="7" t="s">
        <v>44</v>
      </c>
      <c r="J1565" s="19" t="str">
        <f>IFERROR(INDEX('Employee Info'!$C$3:$E$200,MATCH(Data6[[#This Row],[Name:]],'Employee Info'!$B$3:$B$200,0),MATCH(Data6[[#This Row],[Hours Type:]],'Employee Info'!$C$2:$E$2,0)),"")</f>
        <v/>
      </c>
      <c r="K1565" s="19" t="str">
        <f>IFERROR(INDEX('Employee Info'!$C$3:$J$200,MATCH(Data6[[#This Row],[Name:]],'Employee Info'!$B$3:$B$200,0),MATCH(Data6[[#Headers],[Truck]],'Employee Info'!$C$2:$J$2,0)),"")</f>
        <v/>
      </c>
      <c r="L1565" s="19" t="str">
        <f>IFERROR(INDEX('Employee Info'!$C$3:$J$200,MATCH(Data6[[#This Row],[Name:]],'Employee Info'!$B$3:$B$200,0),MATCH(Data6[[#Headers],[Phone]],'Employee Info'!$C$2:$J$2,0)),"")</f>
        <v/>
      </c>
      <c r="M1565" s="19" t="str">
        <f>IFERROR(INDEX('Employee Info'!$C$3:$J$200,MATCH(Data6[[#This Row],[Name:]],'Employee Info'!$B$3:$B$200,0),MATCH(Data6[[#Headers],[Tech]],'Employee Info'!$C$2:$J$2,0)),"")</f>
        <v/>
      </c>
      <c r="N1565" s="19" t="str">
        <f>IFERROR(INDEX('Employee Info'!$C$3:$J$200,MATCH(Data6[[#This Row],[Name:]],'Employee Info'!$B$3:$B$200,0),MATCH(Data6[[#Headers],[Other]],'Employee Info'!$C$2:$J$2,0)),"")</f>
        <v/>
      </c>
      <c r="O1565" s="19">
        <f>IFERROR((Data6[[#This Row],[Hours:]]*SUM(Data6[[#This Row],[Rate]:[Other]])),"")</f>
        <v>0</v>
      </c>
      <c r="P1565" s="7" t="str">
        <f>IF(Data6[[#This Row],[WO'#:]]="","Riley #","WO#")</f>
        <v>Riley #</v>
      </c>
      <c r="Q1565" s="7">
        <f>IFERROR(WEEKNUM(Data6[[#This Row],[Date:]]),"")</f>
        <v>32</v>
      </c>
      <c r="R1565" s="6">
        <f t="shared" si="72"/>
        <v>45508</v>
      </c>
      <c r="S1565" s="6">
        <f>Data6[[#This Row],[Week Start]]+7</f>
        <v>45515</v>
      </c>
      <c r="T1565" s="7" t="str">
        <f t="shared" si="73"/>
        <v>8/4/2024 - 8/11/2024</v>
      </c>
      <c r="U1565" s="7" t="str">
        <f t="shared" si="74"/>
        <v>Time Card</v>
      </c>
      <c r="V1565" s="8" t="str">
        <f>RIGHT(TEXT(Data6[[#This Row],[Date:]],"mmddyyyy"),4)</f>
        <v>2024</v>
      </c>
      <c r="W1565" s="8" t="str">
        <f>MID(TEXT(Data6[[#This Row],[Date:]],"mmddyyyy"),3,2)</f>
        <v>09</v>
      </c>
      <c r="X1565" s="8" t="str">
        <f>LEFT(TEXT(Data6[[#This Row],[Date:]],"mmddyyyy"),2)</f>
        <v>08</v>
      </c>
      <c r="Y1565" s="6">
        <f>DATE(Data6[[#This Row],[Year]],Data6[[#This Row],[Month]],Data6[[#This Row],[Day]])</f>
        <v>45513</v>
      </c>
    </row>
    <row r="1566" spans="1:25">
      <c r="A1566" s="5">
        <v>45513.616635995371</v>
      </c>
      <c r="B1566" s="7" t="s">
        <v>66</v>
      </c>
      <c r="C1566" s="6" t="s">
        <v>2022</v>
      </c>
      <c r="D1566" s="7" t="s">
        <v>558</v>
      </c>
      <c r="E1566" s="8">
        <v>1</v>
      </c>
      <c r="F1566" s="7" t="s">
        <v>68</v>
      </c>
      <c r="G1566" s="7" t="s">
        <v>68</v>
      </c>
      <c r="H1566" s="7" t="s">
        <v>536</v>
      </c>
      <c r="I1566" s="7" t="s">
        <v>44</v>
      </c>
      <c r="J1566" s="19" t="str">
        <f>IFERROR(INDEX('Employee Info'!$C$3:$E$200,MATCH(Data6[[#This Row],[Name:]],'Employee Info'!$B$3:$B$200,0),MATCH(Data6[[#This Row],[Hours Type:]],'Employee Info'!$C$2:$E$2,0)),"")</f>
        <v/>
      </c>
      <c r="K1566" s="19" t="str">
        <f>IFERROR(INDEX('Employee Info'!$C$3:$J$200,MATCH(Data6[[#This Row],[Name:]],'Employee Info'!$B$3:$B$200,0),MATCH(Data6[[#Headers],[Truck]],'Employee Info'!$C$2:$J$2,0)),"")</f>
        <v/>
      </c>
      <c r="L1566" s="19" t="str">
        <f>IFERROR(INDEX('Employee Info'!$C$3:$J$200,MATCH(Data6[[#This Row],[Name:]],'Employee Info'!$B$3:$B$200,0),MATCH(Data6[[#Headers],[Phone]],'Employee Info'!$C$2:$J$2,0)),"")</f>
        <v/>
      </c>
      <c r="M1566" s="19" t="str">
        <f>IFERROR(INDEX('Employee Info'!$C$3:$J$200,MATCH(Data6[[#This Row],[Name:]],'Employee Info'!$B$3:$B$200,0),MATCH(Data6[[#Headers],[Tech]],'Employee Info'!$C$2:$J$2,0)),"")</f>
        <v/>
      </c>
      <c r="N1566" s="19" t="str">
        <f>IFERROR(INDEX('Employee Info'!$C$3:$J$200,MATCH(Data6[[#This Row],[Name:]],'Employee Info'!$B$3:$B$200,0),MATCH(Data6[[#Headers],[Other]],'Employee Info'!$C$2:$J$2,0)),"")</f>
        <v/>
      </c>
      <c r="O1566" s="19">
        <f>IFERROR((Data6[[#This Row],[Hours:]]*SUM(Data6[[#This Row],[Rate]:[Other]])),"")</f>
        <v>0</v>
      </c>
      <c r="P1566" s="7" t="str">
        <f>IF(Data6[[#This Row],[WO'#:]]="","Riley #","WO#")</f>
        <v>Riley #</v>
      </c>
      <c r="Q1566" s="7">
        <f>IFERROR(WEEKNUM(Data6[[#This Row],[Date:]]),"")</f>
        <v>32</v>
      </c>
      <c r="R1566" s="6">
        <f t="shared" si="72"/>
        <v>45508</v>
      </c>
      <c r="S1566" s="6">
        <f>Data6[[#This Row],[Week Start]]+7</f>
        <v>45515</v>
      </c>
      <c r="T1566" s="7" t="str">
        <f t="shared" si="73"/>
        <v>8/4/2024 - 8/11/2024</v>
      </c>
      <c r="U1566" s="7" t="str">
        <f t="shared" si="74"/>
        <v>Time Card</v>
      </c>
      <c r="V1566" s="8" t="str">
        <f>RIGHT(TEXT(Data6[[#This Row],[Date:]],"mmddyyyy"),4)</f>
        <v>2024</v>
      </c>
      <c r="W1566" s="8" t="str">
        <f>MID(TEXT(Data6[[#This Row],[Date:]],"mmddyyyy"),3,2)</f>
        <v>09</v>
      </c>
      <c r="X1566" s="8" t="str">
        <f>LEFT(TEXT(Data6[[#This Row],[Date:]],"mmddyyyy"),2)</f>
        <v>08</v>
      </c>
      <c r="Y1566" s="6">
        <f>DATE(Data6[[#This Row],[Year]],Data6[[#This Row],[Month]],Data6[[#This Row],[Day]])</f>
        <v>45513</v>
      </c>
    </row>
    <row r="1567" spans="1:25">
      <c r="A1567" s="5">
        <v>45513.616653240744</v>
      </c>
      <c r="B1567" s="7" t="s">
        <v>66</v>
      </c>
      <c r="C1567" s="6" t="s">
        <v>2022</v>
      </c>
      <c r="D1567" s="7" t="s">
        <v>558</v>
      </c>
      <c r="E1567" s="8">
        <v>1</v>
      </c>
      <c r="F1567" s="7" t="s">
        <v>68</v>
      </c>
      <c r="G1567" s="7" t="s">
        <v>68</v>
      </c>
      <c r="H1567" s="7" t="s">
        <v>536</v>
      </c>
      <c r="I1567" s="7" t="s">
        <v>44</v>
      </c>
      <c r="J1567" s="19" t="str">
        <f>IFERROR(INDEX('Employee Info'!$C$3:$E$200,MATCH(Data6[[#This Row],[Name:]],'Employee Info'!$B$3:$B$200,0),MATCH(Data6[[#This Row],[Hours Type:]],'Employee Info'!$C$2:$E$2,0)),"")</f>
        <v/>
      </c>
      <c r="K1567" s="19" t="str">
        <f>IFERROR(INDEX('Employee Info'!$C$3:$J$200,MATCH(Data6[[#This Row],[Name:]],'Employee Info'!$B$3:$B$200,0),MATCH(Data6[[#Headers],[Truck]],'Employee Info'!$C$2:$J$2,0)),"")</f>
        <v/>
      </c>
      <c r="L1567" s="19" t="str">
        <f>IFERROR(INDEX('Employee Info'!$C$3:$J$200,MATCH(Data6[[#This Row],[Name:]],'Employee Info'!$B$3:$B$200,0),MATCH(Data6[[#Headers],[Phone]],'Employee Info'!$C$2:$J$2,0)),"")</f>
        <v/>
      </c>
      <c r="M1567" s="19" t="str">
        <f>IFERROR(INDEX('Employee Info'!$C$3:$J$200,MATCH(Data6[[#This Row],[Name:]],'Employee Info'!$B$3:$B$200,0),MATCH(Data6[[#Headers],[Tech]],'Employee Info'!$C$2:$J$2,0)),"")</f>
        <v/>
      </c>
      <c r="N1567" s="19" t="str">
        <f>IFERROR(INDEX('Employee Info'!$C$3:$J$200,MATCH(Data6[[#This Row],[Name:]],'Employee Info'!$B$3:$B$200,0),MATCH(Data6[[#Headers],[Other]],'Employee Info'!$C$2:$J$2,0)),"")</f>
        <v/>
      </c>
      <c r="O1567" s="19">
        <f>IFERROR((Data6[[#This Row],[Hours:]]*SUM(Data6[[#This Row],[Rate]:[Other]])),"")</f>
        <v>0</v>
      </c>
      <c r="P1567" s="7" t="str">
        <f>IF(Data6[[#This Row],[WO'#:]]="","Riley #","WO#")</f>
        <v>Riley #</v>
      </c>
      <c r="Q1567" s="7">
        <f>IFERROR(WEEKNUM(Data6[[#This Row],[Date:]]),"")</f>
        <v>32</v>
      </c>
      <c r="R1567" s="6">
        <f t="shared" si="72"/>
        <v>45508</v>
      </c>
      <c r="S1567" s="6">
        <f>Data6[[#This Row],[Week Start]]+7</f>
        <v>45515</v>
      </c>
      <c r="T1567" s="7" t="str">
        <f t="shared" si="73"/>
        <v>8/4/2024 - 8/11/2024</v>
      </c>
      <c r="U1567" s="7" t="str">
        <f t="shared" si="74"/>
        <v>Time Card</v>
      </c>
      <c r="V1567" s="8" t="str">
        <f>RIGHT(TEXT(Data6[[#This Row],[Date:]],"mmddyyyy"),4)</f>
        <v>2024</v>
      </c>
      <c r="W1567" s="8" t="str">
        <f>MID(TEXT(Data6[[#This Row],[Date:]],"mmddyyyy"),3,2)</f>
        <v>09</v>
      </c>
      <c r="X1567" s="8" t="str">
        <f>LEFT(TEXT(Data6[[#This Row],[Date:]],"mmddyyyy"),2)</f>
        <v>08</v>
      </c>
      <c r="Y1567" s="6">
        <f>DATE(Data6[[#This Row],[Year]],Data6[[#This Row],[Month]],Data6[[#This Row],[Day]])</f>
        <v>45513</v>
      </c>
    </row>
    <row r="1568" spans="1:25">
      <c r="A1568" s="5">
        <v>45513.586417245373</v>
      </c>
      <c r="B1568" s="7" t="s">
        <v>23</v>
      </c>
      <c r="C1568" s="6" t="s">
        <v>2022</v>
      </c>
      <c r="D1568" s="7" t="s">
        <v>1962</v>
      </c>
      <c r="E1568" s="8">
        <v>8</v>
      </c>
      <c r="F1568" s="7" t="s">
        <v>68</v>
      </c>
      <c r="G1568" s="7" t="s">
        <v>68</v>
      </c>
      <c r="H1568" s="7" t="s">
        <v>912</v>
      </c>
      <c r="I1568" s="7" t="s">
        <v>44</v>
      </c>
      <c r="J1568" s="19" t="str">
        <f>IFERROR(INDEX('Employee Info'!$C$3:$E$200,MATCH(Data6[[#This Row],[Name:]],'Employee Info'!$B$3:$B$200,0),MATCH(Data6[[#This Row],[Hours Type:]],'Employee Info'!$C$2:$E$2,0)),"")</f>
        <v/>
      </c>
      <c r="K1568" s="19" t="str">
        <f>IFERROR(INDEX('Employee Info'!$C$3:$J$200,MATCH(Data6[[#This Row],[Name:]],'Employee Info'!$B$3:$B$200,0),MATCH(Data6[[#Headers],[Truck]],'Employee Info'!$C$2:$J$2,0)),"")</f>
        <v/>
      </c>
      <c r="L1568" s="19" t="str">
        <f>IFERROR(INDEX('Employee Info'!$C$3:$J$200,MATCH(Data6[[#This Row],[Name:]],'Employee Info'!$B$3:$B$200,0),MATCH(Data6[[#Headers],[Phone]],'Employee Info'!$C$2:$J$2,0)),"")</f>
        <v/>
      </c>
      <c r="M1568" s="19" t="str">
        <f>IFERROR(INDEX('Employee Info'!$C$3:$J$200,MATCH(Data6[[#This Row],[Name:]],'Employee Info'!$B$3:$B$200,0),MATCH(Data6[[#Headers],[Tech]],'Employee Info'!$C$2:$J$2,0)),"")</f>
        <v/>
      </c>
      <c r="N1568" s="19" t="str">
        <f>IFERROR(INDEX('Employee Info'!$C$3:$J$200,MATCH(Data6[[#This Row],[Name:]],'Employee Info'!$B$3:$B$200,0),MATCH(Data6[[#Headers],[Other]],'Employee Info'!$C$2:$J$2,0)),"")</f>
        <v/>
      </c>
      <c r="O1568" s="19">
        <f>IFERROR((Data6[[#This Row],[Hours:]]*SUM(Data6[[#This Row],[Rate]:[Other]])),"")</f>
        <v>0</v>
      </c>
      <c r="P1568" s="7" t="str">
        <f>IF(Data6[[#This Row],[WO'#:]]="","Riley #","WO#")</f>
        <v>Riley #</v>
      </c>
      <c r="Q1568" s="7">
        <f>IFERROR(WEEKNUM(Data6[[#This Row],[Date:]]),"")</f>
        <v>32</v>
      </c>
      <c r="R1568" s="6">
        <f t="shared" si="72"/>
        <v>45508</v>
      </c>
      <c r="S1568" s="6">
        <f>Data6[[#This Row],[Week Start]]+7</f>
        <v>45515</v>
      </c>
      <c r="T1568" s="7" t="str">
        <f t="shared" si="73"/>
        <v>8/4/2024 - 8/11/2024</v>
      </c>
      <c r="U1568" s="7" t="str">
        <f t="shared" si="74"/>
        <v>Time Card</v>
      </c>
      <c r="V1568" s="8" t="str">
        <f>RIGHT(TEXT(Data6[[#This Row],[Date:]],"mmddyyyy"),4)</f>
        <v>2024</v>
      </c>
      <c r="W1568" s="8" t="str">
        <f>MID(TEXT(Data6[[#This Row],[Date:]],"mmddyyyy"),3,2)</f>
        <v>09</v>
      </c>
      <c r="X1568" s="8" t="str">
        <f>LEFT(TEXT(Data6[[#This Row],[Date:]],"mmddyyyy"),2)</f>
        <v>08</v>
      </c>
      <c r="Y1568" s="6">
        <f>DATE(Data6[[#This Row],[Year]],Data6[[#This Row],[Month]],Data6[[#This Row],[Day]])</f>
        <v>45513</v>
      </c>
    </row>
    <row r="1569" spans="1:25">
      <c r="A1569" s="5">
        <v>45513.617427662037</v>
      </c>
      <c r="B1569" s="7" t="s">
        <v>66</v>
      </c>
      <c r="C1569" s="6" t="s">
        <v>2022</v>
      </c>
      <c r="D1569" s="7" t="s">
        <v>2024</v>
      </c>
      <c r="E1569" s="8">
        <v>1</v>
      </c>
      <c r="F1569" s="7" t="s">
        <v>68</v>
      </c>
      <c r="G1569" s="7" t="s">
        <v>68</v>
      </c>
      <c r="H1569" s="7" t="s">
        <v>912</v>
      </c>
      <c r="I1569" s="7" t="s">
        <v>44</v>
      </c>
      <c r="J1569" s="19" t="str">
        <f>IFERROR(INDEX('Employee Info'!$C$3:$E$200,MATCH(Data6[[#This Row],[Name:]],'Employee Info'!$B$3:$B$200,0),MATCH(Data6[[#This Row],[Hours Type:]],'Employee Info'!$C$2:$E$2,0)),"")</f>
        <v/>
      </c>
      <c r="K1569" s="19" t="str">
        <f>IFERROR(INDEX('Employee Info'!$C$3:$J$200,MATCH(Data6[[#This Row],[Name:]],'Employee Info'!$B$3:$B$200,0),MATCH(Data6[[#Headers],[Truck]],'Employee Info'!$C$2:$J$2,0)),"")</f>
        <v/>
      </c>
      <c r="L1569" s="19" t="str">
        <f>IFERROR(INDEX('Employee Info'!$C$3:$J$200,MATCH(Data6[[#This Row],[Name:]],'Employee Info'!$B$3:$B$200,0),MATCH(Data6[[#Headers],[Phone]],'Employee Info'!$C$2:$J$2,0)),"")</f>
        <v/>
      </c>
      <c r="M1569" s="19" t="str">
        <f>IFERROR(INDEX('Employee Info'!$C$3:$J$200,MATCH(Data6[[#This Row],[Name:]],'Employee Info'!$B$3:$B$200,0),MATCH(Data6[[#Headers],[Tech]],'Employee Info'!$C$2:$J$2,0)),"")</f>
        <v/>
      </c>
      <c r="N1569" s="19" t="str">
        <f>IFERROR(INDEX('Employee Info'!$C$3:$J$200,MATCH(Data6[[#This Row],[Name:]],'Employee Info'!$B$3:$B$200,0),MATCH(Data6[[#Headers],[Other]],'Employee Info'!$C$2:$J$2,0)),"")</f>
        <v/>
      </c>
      <c r="O1569" s="19">
        <f>IFERROR((Data6[[#This Row],[Hours:]]*SUM(Data6[[#This Row],[Rate]:[Other]])),"")</f>
        <v>0</v>
      </c>
      <c r="P1569" s="7" t="str">
        <f>IF(Data6[[#This Row],[WO'#:]]="","Riley #","WO#")</f>
        <v>Riley #</v>
      </c>
      <c r="Q1569" s="7">
        <f>IFERROR(WEEKNUM(Data6[[#This Row],[Date:]]),"")</f>
        <v>32</v>
      </c>
      <c r="R1569" s="6">
        <f t="shared" si="72"/>
        <v>45508</v>
      </c>
      <c r="S1569" s="6">
        <f>Data6[[#This Row],[Week Start]]+7</f>
        <v>45515</v>
      </c>
      <c r="T1569" s="7" t="str">
        <f t="shared" si="73"/>
        <v>8/4/2024 - 8/11/2024</v>
      </c>
      <c r="U1569" s="7" t="str">
        <f t="shared" si="74"/>
        <v>Time Card</v>
      </c>
      <c r="V1569" s="8" t="str">
        <f>RIGHT(TEXT(Data6[[#This Row],[Date:]],"mmddyyyy"),4)</f>
        <v>2024</v>
      </c>
      <c r="W1569" s="8" t="str">
        <f>MID(TEXT(Data6[[#This Row],[Date:]],"mmddyyyy"),3,2)</f>
        <v>09</v>
      </c>
      <c r="X1569" s="8" t="str">
        <f>LEFT(TEXT(Data6[[#This Row],[Date:]],"mmddyyyy"),2)</f>
        <v>08</v>
      </c>
      <c r="Y1569" s="6">
        <f>DATE(Data6[[#This Row],[Year]],Data6[[#This Row],[Month]],Data6[[#This Row],[Day]])</f>
        <v>45513</v>
      </c>
    </row>
    <row r="1570" spans="1:25">
      <c r="A1570" s="5">
        <v>45513.581663657409</v>
      </c>
      <c r="B1570" s="7" t="s">
        <v>31</v>
      </c>
      <c r="C1570" s="6" t="s">
        <v>2022</v>
      </c>
      <c r="D1570" s="7" t="s">
        <v>1959</v>
      </c>
      <c r="E1570" s="8">
        <v>8</v>
      </c>
      <c r="F1570" s="7" t="s">
        <v>68</v>
      </c>
      <c r="G1570" s="7" t="s">
        <v>68</v>
      </c>
      <c r="H1570" s="7" t="s">
        <v>1960</v>
      </c>
      <c r="I1570" s="7" t="s">
        <v>44</v>
      </c>
      <c r="J1570" s="19" t="str">
        <f>IFERROR(INDEX('Employee Info'!$C$3:$E$200,MATCH(Data6[[#This Row],[Name:]],'Employee Info'!$B$3:$B$200,0),MATCH(Data6[[#This Row],[Hours Type:]],'Employee Info'!$C$2:$E$2,0)),"")</f>
        <v/>
      </c>
      <c r="K1570" s="19" t="str">
        <f>IFERROR(INDEX('Employee Info'!$C$3:$J$200,MATCH(Data6[[#This Row],[Name:]],'Employee Info'!$B$3:$B$200,0),MATCH(Data6[[#Headers],[Truck]],'Employee Info'!$C$2:$J$2,0)),"")</f>
        <v/>
      </c>
      <c r="L1570" s="19" t="str">
        <f>IFERROR(INDEX('Employee Info'!$C$3:$J$200,MATCH(Data6[[#This Row],[Name:]],'Employee Info'!$B$3:$B$200,0),MATCH(Data6[[#Headers],[Phone]],'Employee Info'!$C$2:$J$2,0)),"")</f>
        <v/>
      </c>
      <c r="M1570" s="19" t="str">
        <f>IFERROR(INDEX('Employee Info'!$C$3:$J$200,MATCH(Data6[[#This Row],[Name:]],'Employee Info'!$B$3:$B$200,0),MATCH(Data6[[#Headers],[Tech]],'Employee Info'!$C$2:$J$2,0)),"")</f>
        <v/>
      </c>
      <c r="N1570" s="19" t="str">
        <f>IFERROR(INDEX('Employee Info'!$C$3:$J$200,MATCH(Data6[[#This Row],[Name:]],'Employee Info'!$B$3:$B$200,0),MATCH(Data6[[#Headers],[Other]],'Employee Info'!$C$2:$J$2,0)),"")</f>
        <v/>
      </c>
      <c r="O1570" s="19">
        <f>IFERROR((Data6[[#This Row],[Hours:]]*SUM(Data6[[#This Row],[Rate]:[Other]])),"")</f>
        <v>0</v>
      </c>
      <c r="P1570" s="7" t="str">
        <f>IF(Data6[[#This Row],[WO'#:]]="","Riley #","WO#")</f>
        <v>Riley #</v>
      </c>
      <c r="Q1570" s="7">
        <f>IFERROR(WEEKNUM(Data6[[#This Row],[Date:]]),"")</f>
        <v>32</v>
      </c>
      <c r="R1570" s="6">
        <f t="shared" si="72"/>
        <v>45508</v>
      </c>
      <c r="S1570" s="6">
        <f>Data6[[#This Row],[Week Start]]+7</f>
        <v>45515</v>
      </c>
      <c r="T1570" s="7" t="str">
        <f t="shared" si="73"/>
        <v>8/4/2024 - 8/11/2024</v>
      </c>
      <c r="U1570" s="7" t="str">
        <f t="shared" si="74"/>
        <v>Time Card</v>
      </c>
      <c r="V1570" s="8" t="str">
        <f>RIGHT(TEXT(Data6[[#This Row],[Date:]],"mmddyyyy"),4)</f>
        <v>2024</v>
      </c>
      <c r="W1570" s="8" t="str">
        <f>MID(TEXT(Data6[[#This Row],[Date:]],"mmddyyyy"),3,2)</f>
        <v>09</v>
      </c>
      <c r="X1570" s="8" t="str">
        <f>LEFT(TEXT(Data6[[#This Row],[Date:]],"mmddyyyy"),2)</f>
        <v>08</v>
      </c>
      <c r="Y1570" s="6">
        <f>DATE(Data6[[#This Row],[Year]],Data6[[#This Row],[Month]],Data6[[#This Row],[Day]])</f>
        <v>45513</v>
      </c>
    </row>
    <row r="1571" spans="1:25">
      <c r="A1571" s="5">
        <v>45513.58176296296</v>
      </c>
      <c r="B1571" s="7" t="s">
        <v>34</v>
      </c>
      <c r="C1571" s="6" t="s">
        <v>2022</v>
      </c>
      <c r="D1571" s="7" t="s">
        <v>1959</v>
      </c>
      <c r="E1571" s="8">
        <v>8</v>
      </c>
      <c r="F1571" s="7" t="s">
        <v>68</v>
      </c>
      <c r="G1571" s="7" t="s">
        <v>68</v>
      </c>
      <c r="H1571" s="7" t="s">
        <v>1960</v>
      </c>
      <c r="I1571" s="7" t="s">
        <v>44</v>
      </c>
      <c r="J1571" s="19" t="str">
        <f>IFERROR(INDEX('Employee Info'!$C$3:$E$200,MATCH(Data6[[#This Row],[Name:]],'Employee Info'!$B$3:$B$200,0),MATCH(Data6[[#This Row],[Hours Type:]],'Employee Info'!$C$2:$E$2,0)),"")</f>
        <v/>
      </c>
      <c r="K1571" s="19" t="str">
        <f>IFERROR(INDEX('Employee Info'!$C$3:$J$200,MATCH(Data6[[#This Row],[Name:]],'Employee Info'!$B$3:$B$200,0),MATCH(Data6[[#Headers],[Truck]],'Employee Info'!$C$2:$J$2,0)),"")</f>
        <v/>
      </c>
      <c r="L1571" s="19" t="str">
        <f>IFERROR(INDEX('Employee Info'!$C$3:$J$200,MATCH(Data6[[#This Row],[Name:]],'Employee Info'!$B$3:$B$200,0),MATCH(Data6[[#Headers],[Phone]],'Employee Info'!$C$2:$J$2,0)),"")</f>
        <v/>
      </c>
      <c r="M1571" s="19" t="str">
        <f>IFERROR(INDEX('Employee Info'!$C$3:$J$200,MATCH(Data6[[#This Row],[Name:]],'Employee Info'!$B$3:$B$200,0),MATCH(Data6[[#Headers],[Tech]],'Employee Info'!$C$2:$J$2,0)),"")</f>
        <v/>
      </c>
      <c r="N1571" s="19" t="str">
        <f>IFERROR(INDEX('Employee Info'!$C$3:$J$200,MATCH(Data6[[#This Row],[Name:]],'Employee Info'!$B$3:$B$200,0),MATCH(Data6[[#Headers],[Other]],'Employee Info'!$C$2:$J$2,0)),"")</f>
        <v/>
      </c>
      <c r="O1571" s="19">
        <f>IFERROR((Data6[[#This Row],[Hours:]]*SUM(Data6[[#This Row],[Rate]:[Other]])),"")</f>
        <v>0</v>
      </c>
      <c r="P1571" s="7" t="str">
        <f>IF(Data6[[#This Row],[WO'#:]]="","Riley #","WO#")</f>
        <v>Riley #</v>
      </c>
      <c r="Q1571" s="7">
        <f>IFERROR(WEEKNUM(Data6[[#This Row],[Date:]]),"")</f>
        <v>32</v>
      </c>
      <c r="R1571" s="6">
        <f t="shared" si="72"/>
        <v>45508</v>
      </c>
      <c r="S1571" s="6">
        <f>Data6[[#This Row],[Week Start]]+7</f>
        <v>45515</v>
      </c>
      <c r="T1571" s="7" t="str">
        <f t="shared" si="73"/>
        <v>8/4/2024 - 8/11/2024</v>
      </c>
      <c r="U1571" s="7" t="str">
        <f t="shared" si="74"/>
        <v>Time Card</v>
      </c>
      <c r="V1571" s="8" t="str">
        <f>RIGHT(TEXT(Data6[[#This Row],[Date:]],"mmddyyyy"),4)</f>
        <v>2024</v>
      </c>
      <c r="W1571" s="8" t="str">
        <f>MID(TEXT(Data6[[#This Row],[Date:]],"mmddyyyy"),3,2)</f>
        <v>09</v>
      </c>
      <c r="X1571" s="8" t="str">
        <f>LEFT(TEXT(Data6[[#This Row],[Date:]],"mmddyyyy"),2)</f>
        <v>08</v>
      </c>
      <c r="Y1571" s="6">
        <f>DATE(Data6[[#This Row],[Year]],Data6[[#This Row],[Month]],Data6[[#This Row],[Day]])</f>
        <v>45513</v>
      </c>
    </row>
    <row r="1572" spans="1:25">
      <c r="A1572" s="5">
        <v>45514.415841782407</v>
      </c>
      <c r="B1572" s="7" t="s">
        <v>66</v>
      </c>
      <c r="C1572" s="6" t="s">
        <v>2036</v>
      </c>
      <c r="D1572" s="7" t="s">
        <v>2038</v>
      </c>
      <c r="E1572" s="8">
        <v>1</v>
      </c>
      <c r="F1572" s="7">
        <v>7107423</v>
      </c>
      <c r="G1572" s="7" t="s">
        <v>68</v>
      </c>
      <c r="H1572" s="7" t="s">
        <v>756</v>
      </c>
      <c r="I1572" s="7" t="s">
        <v>45</v>
      </c>
      <c r="J1572" s="19" t="str">
        <f>IFERROR(INDEX('Employee Info'!$C$3:$E$200,MATCH(Data6[[#This Row],[Name:]],'Employee Info'!$B$3:$B$200,0),MATCH(Data6[[#This Row],[Hours Type:]],'Employee Info'!$C$2:$E$2,0)),"")</f>
        <v/>
      </c>
      <c r="K1572" s="19" t="str">
        <f>IFERROR(INDEX('Employee Info'!$C$3:$J$200,MATCH(Data6[[#This Row],[Name:]],'Employee Info'!$B$3:$B$200,0),MATCH(Data6[[#Headers],[Truck]],'Employee Info'!$C$2:$J$2,0)),"")</f>
        <v/>
      </c>
      <c r="L1572" s="19" t="str">
        <f>IFERROR(INDEX('Employee Info'!$C$3:$J$200,MATCH(Data6[[#This Row],[Name:]],'Employee Info'!$B$3:$B$200,0),MATCH(Data6[[#Headers],[Phone]],'Employee Info'!$C$2:$J$2,0)),"")</f>
        <v/>
      </c>
      <c r="M1572" s="19" t="str">
        <f>IFERROR(INDEX('Employee Info'!$C$3:$J$200,MATCH(Data6[[#This Row],[Name:]],'Employee Info'!$B$3:$B$200,0),MATCH(Data6[[#Headers],[Tech]],'Employee Info'!$C$2:$J$2,0)),"")</f>
        <v/>
      </c>
      <c r="N1572" s="19" t="str">
        <f>IFERROR(INDEX('Employee Info'!$C$3:$J$200,MATCH(Data6[[#This Row],[Name:]],'Employee Info'!$B$3:$B$200,0),MATCH(Data6[[#Headers],[Other]],'Employee Info'!$C$2:$J$2,0)),"")</f>
        <v/>
      </c>
      <c r="O1572" s="19">
        <f>IFERROR((Data6[[#This Row],[Hours:]]*SUM(Data6[[#This Row],[Rate]:[Other]])),"")</f>
        <v>0</v>
      </c>
      <c r="P1572" s="7" t="str">
        <f>IF(Data6[[#This Row],[WO'#:]]="","Riley #","WO#")</f>
        <v>WO#</v>
      </c>
      <c r="Q1572" s="7">
        <f>IFERROR(WEEKNUM(Data6[[#This Row],[Date:]]),"")</f>
        <v>32</v>
      </c>
      <c r="R1572" s="6">
        <f t="shared" si="72"/>
        <v>45508</v>
      </c>
      <c r="S1572" s="6">
        <f>Data6[[#This Row],[Week Start]]+7</f>
        <v>45515</v>
      </c>
      <c r="T1572" s="7" t="str">
        <f t="shared" si="73"/>
        <v>8/4/2024 - 8/11/2024</v>
      </c>
      <c r="U1572" s="7" t="str">
        <f t="shared" si="74"/>
        <v>Time Card</v>
      </c>
      <c r="V1572" s="8" t="str">
        <f>RIGHT(TEXT(Data6[[#This Row],[Date:]],"mmddyyyy"),4)</f>
        <v>2024</v>
      </c>
      <c r="W1572" s="8" t="str">
        <f>MID(TEXT(Data6[[#This Row],[Date:]],"mmddyyyy"),3,2)</f>
        <v>10</v>
      </c>
      <c r="X1572" s="8" t="str">
        <f>LEFT(TEXT(Data6[[#This Row],[Date:]],"mmddyyyy"),2)</f>
        <v>08</v>
      </c>
      <c r="Y1572" s="6">
        <f>DATE(Data6[[#This Row],[Year]],Data6[[#This Row],[Month]],Data6[[#This Row],[Day]])</f>
        <v>45514</v>
      </c>
    </row>
    <row r="1573" spans="1:25">
      <c r="A1573" s="5">
        <v>45514.414846990738</v>
      </c>
      <c r="B1573" s="7" t="s">
        <v>66</v>
      </c>
      <c r="C1573" s="6" t="s">
        <v>2036</v>
      </c>
      <c r="D1573" s="7" t="s">
        <v>2035</v>
      </c>
      <c r="E1573" s="8">
        <v>4</v>
      </c>
      <c r="F1573" s="7">
        <v>7128669</v>
      </c>
      <c r="G1573" s="7" t="s">
        <v>68</v>
      </c>
      <c r="H1573" s="7" t="s">
        <v>756</v>
      </c>
      <c r="I1573" s="7" t="s">
        <v>45</v>
      </c>
      <c r="J1573" s="19" t="str">
        <f>IFERROR(INDEX('Employee Info'!$C$3:$E$200,MATCH(Data6[[#This Row],[Name:]],'Employee Info'!$B$3:$B$200,0),MATCH(Data6[[#This Row],[Hours Type:]],'Employee Info'!$C$2:$E$2,0)),"")</f>
        <v/>
      </c>
      <c r="K1573" s="19" t="str">
        <f>IFERROR(INDEX('Employee Info'!$C$3:$J$200,MATCH(Data6[[#This Row],[Name:]],'Employee Info'!$B$3:$B$200,0),MATCH(Data6[[#Headers],[Truck]],'Employee Info'!$C$2:$J$2,0)),"")</f>
        <v/>
      </c>
      <c r="L1573" s="19" t="str">
        <f>IFERROR(INDEX('Employee Info'!$C$3:$J$200,MATCH(Data6[[#This Row],[Name:]],'Employee Info'!$B$3:$B$200,0),MATCH(Data6[[#Headers],[Phone]],'Employee Info'!$C$2:$J$2,0)),"")</f>
        <v/>
      </c>
      <c r="M1573" s="19" t="str">
        <f>IFERROR(INDEX('Employee Info'!$C$3:$J$200,MATCH(Data6[[#This Row],[Name:]],'Employee Info'!$B$3:$B$200,0),MATCH(Data6[[#Headers],[Tech]],'Employee Info'!$C$2:$J$2,0)),"")</f>
        <v/>
      </c>
      <c r="N1573" s="19" t="str">
        <f>IFERROR(INDEX('Employee Info'!$C$3:$J$200,MATCH(Data6[[#This Row],[Name:]],'Employee Info'!$B$3:$B$200,0),MATCH(Data6[[#Headers],[Other]],'Employee Info'!$C$2:$J$2,0)),"")</f>
        <v/>
      </c>
      <c r="O1573" s="19">
        <f>IFERROR((Data6[[#This Row],[Hours:]]*SUM(Data6[[#This Row],[Rate]:[Other]])),"")</f>
        <v>0</v>
      </c>
      <c r="P1573" s="7" t="str">
        <f>IF(Data6[[#This Row],[WO'#:]]="","Riley #","WO#")</f>
        <v>WO#</v>
      </c>
      <c r="Q1573" s="7">
        <f>IFERROR(WEEKNUM(Data6[[#This Row],[Date:]]),"")</f>
        <v>32</v>
      </c>
      <c r="R1573" s="6">
        <f t="shared" si="72"/>
        <v>45508</v>
      </c>
      <c r="S1573" s="6">
        <f>Data6[[#This Row],[Week Start]]+7</f>
        <v>45515</v>
      </c>
      <c r="T1573" s="7" t="str">
        <f t="shared" si="73"/>
        <v>8/4/2024 - 8/11/2024</v>
      </c>
      <c r="U1573" s="7" t="str">
        <f t="shared" si="74"/>
        <v>Time Card</v>
      </c>
      <c r="V1573" s="8" t="str">
        <f>RIGHT(TEXT(Data6[[#This Row],[Date:]],"mmddyyyy"),4)</f>
        <v>2024</v>
      </c>
      <c r="W1573" s="8" t="str">
        <f>MID(TEXT(Data6[[#This Row],[Date:]],"mmddyyyy"),3,2)</f>
        <v>10</v>
      </c>
      <c r="X1573" s="8" t="str">
        <f>LEFT(TEXT(Data6[[#This Row],[Date:]],"mmddyyyy"),2)</f>
        <v>08</v>
      </c>
      <c r="Y1573" s="6">
        <f>DATE(Data6[[#This Row],[Year]],Data6[[#This Row],[Month]],Data6[[#This Row],[Day]])</f>
        <v>45514</v>
      </c>
    </row>
    <row r="1574" spans="1:25">
      <c r="A1574" s="5">
        <v>45514.416339814816</v>
      </c>
      <c r="B1574" s="7" t="s">
        <v>66</v>
      </c>
      <c r="C1574" s="6" t="s">
        <v>2036</v>
      </c>
      <c r="D1574" s="7" t="s">
        <v>2029</v>
      </c>
      <c r="E1574" s="8">
        <v>2</v>
      </c>
      <c r="F1574" s="7">
        <v>7139590</v>
      </c>
      <c r="G1574" s="7" t="s">
        <v>68</v>
      </c>
      <c r="H1574" s="7" t="s">
        <v>756</v>
      </c>
      <c r="I1574" s="7" t="s">
        <v>45</v>
      </c>
      <c r="J1574" s="19" t="str">
        <f>IFERROR(INDEX('Employee Info'!$C$3:$E$200,MATCH(Data6[[#This Row],[Name:]],'Employee Info'!$B$3:$B$200,0),MATCH(Data6[[#This Row],[Hours Type:]],'Employee Info'!$C$2:$E$2,0)),"")</f>
        <v/>
      </c>
      <c r="K1574" s="19" t="str">
        <f>IFERROR(INDEX('Employee Info'!$C$3:$J$200,MATCH(Data6[[#This Row],[Name:]],'Employee Info'!$B$3:$B$200,0),MATCH(Data6[[#Headers],[Truck]],'Employee Info'!$C$2:$J$2,0)),"")</f>
        <v/>
      </c>
      <c r="L1574" s="19" t="str">
        <f>IFERROR(INDEX('Employee Info'!$C$3:$J$200,MATCH(Data6[[#This Row],[Name:]],'Employee Info'!$B$3:$B$200,0),MATCH(Data6[[#Headers],[Phone]],'Employee Info'!$C$2:$J$2,0)),"")</f>
        <v/>
      </c>
      <c r="M1574" s="19" t="str">
        <f>IFERROR(INDEX('Employee Info'!$C$3:$J$200,MATCH(Data6[[#This Row],[Name:]],'Employee Info'!$B$3:$B$200,0),MATCH(Data6[[#Headers],[Tech]],'Employee Info'!$C$2:$J$2,0)),"")</f>
        <v/>
      </c>
      <c r="N1574" s="19" t="str">
        <f>IFERROR(INDEX('Employee Info'!$C$3:$J$200,MATCH(Data6[[#This Row],[Name:]],'Employee Info'!$B$3:$B$200,0),MATCH(Data6[[#Headers],[Other]],'Employee Info'!$C$2:$J$2,0)),"")</f>
        <v/>
      </c>
      <c r="O1574" s="19">
        <f>IFERROR((Data6[[#This Row],[Hours:]]*SUM(Data6[[#This Row],[Rate]:[Other]])),"")</f>
        <v>0</v>
      </c>
      <c r="P1574" s="7" t="str">
        <f>IF(Data6[[#This Row],[WO'#:]]="","Riley #","WO#")</f>
        <v>WO#</v>
      </c>
      <c r="Q1574" s="7">
        <f>IFERROR(WEEKNUM(Data6[[#This Row],[Date:]]),"")</f>
        <v>32</v>
      </c>
      <c r="R1574" s="6">
        <f t="shared" si="72"/>
        <v>45508</v>
      </c>
      <c r="S1574" s="6">
        <f>Data6[[#This Row],[Week Start]]+7</f>
        <v>45515</v>
      </c>
      <c r="T1574" s="7" t="str">
        <f t="shared" si="73"/>
        <v>8/4/2024 - 8/11/2024</v>
      </c>
      <c r="U1574" s="7" t="str">
        <f t="shared" si="74"/>
        <v>Time Card</v>
      </c>
      <c r="V1574" s="8" t="str">
        <f>RIGHT(TEXT(Data6[[#This Row],[Date:]],"mmddyyyy"),4)</f>
        <v>2024</v>
      </c>
      <c r="W1574" s="8" t="str">
        <f>MID(TEXT(Data6[[#This Row],[Date:]],"mmddyyyy"),3,2)</f>
        <v>10</v>
      </c>
      <c r="X1574" s="8" t="str">
        <f>LEFT(TEXT(Data6[[#This Row],[Date:]],"mmddyyyy"),2)</f>
        <v>08</v>
      </c>
      <c r="Y1574" s="6">
        <f>DATE(Data6[[#This Row],[Year]],Data6[[#This Row],[Month]],Data6[[#This Row],[Day]])</f>
        <v>45514</v>
      </c>
    </row>
    <row r="1575" spans="1:25">
      <c r="A1575" s="5">
        <v>45514.415455555558</v>
      </c>
      <c r="B1575" s="7" t="s">
        <v>66</v>
      </c>
      <c r="C1575" s="6" t="s">
        <v>2036</v>
      </c>
      <c r="D1575" s="7" t="s">
        <v>2037</v>
      </c>
      <c r="E1575" s="8">
        <v>1</v>
      </c>
      <c r="F1575" s="7" t="s">
        <v>68</v>
      </c>
      <c r="G1575" s="7" t="s">
        <v>68</v>
      </c>
      <c r="H1575" s="7" t="s">
        <v>536</v>
      </c>
      <c r="I1575" s="7" t="s">
        <v>45</v>
      </c>
      <c r="J1575" s="19" t="str">
        <f>IFERROR(INDEX('Employee Info'!$C$3:$E$200,MATCH(Data6[[#This Row],[Name:]],'Employee Info'!$B$3:$B$200,0),MATCH(Data6[[#This Row],[Hours Type:]],'Employee Info'!$C$2:$E$2,0)),"")</f>
        <v/>
      </c>
      <c r="K1575" s="19" t="str">
        <f>IFERROR(INDEX('Employee Info'!$C$3:$J$200,MATCH(Data6[[#This Row],[Name:]],'Employee Info'!$B$3:$B$200,0),MATCH(Data6[[#Headers],[Truck]],'Employee Info'!$C$2:$J$2,0)),"")</f>
        <v/>
      </c>
      <c r="L1575" s="19" t="str">
        <f>IFERROR(INDEX('Employee Info'!$C$3:$J$200,MATCH(Data6[[#This Row],[Name:]],'Employee Info'!$B$3:$B$200,0),MATCH(Data6[[#Headers],[Phone]],'Employee Info'!$C$2:$J$2,0)),"")</f>
        <v/>
      </c>
      <c r="M1575" s="19" t="str">
        <f>IFERROR(INDEX('Employee Info'!$C$3:$J$200,MATCH(Data6[[#This Row],[Name:]],'Employee Info'!$B$3:$B$200,0),MATCH(Data6[[#Headers],[Tech]],'Employee Info'!$C$2:$J$2,0)),"")</f>
        <v/>
      </c>
      <c r="N1575" s="19" t="str">
        <f>IFERROR(INDEX('Employee Info'!$C$3:$J$200,MATCH(Data6[[#This Row],[Name:]],'Employee Info'!$B$3:$B$200,0),MATCH(Data6[[#Headers],[Other]],'Employee Info'!$C$2:$J$2,0)),"")</f>
        <v/>
      </c>
      <c r="O1575" s="19">
        <f>IFERROR((Data6[[#This Row],[Hours:]]*SUM(Data6[[#This Row],[Rate]:[Other]])),"")</f>
        <v>0</v>
      </c>
      <c r="P1575" s="7" t="str">
        <f>IF(Data6[[#This Row],[WO'#:]]="","Riley #","WO#")</f>
        <v>Riley #</v>
      </c>
      <c r="Q1575" s="7">
        <f>IFERROR(WEEKNUM(Data6[[#This Row],[Date:]]),"")</f>
        <v>32</v>
      </c>
      <c r="R1575" s="6">
        <f t="shared" si="72"/>
        <v>45508</v>
      </c>
      <c r="S1575" s="6">
        <f>Data6[[#This Row],[Week Start]]+7</f>
        <v>45515</v>
      </c>
      <c r="T1575" s="7" t="str">
        <f t="shared" si="73"/>
        <v>8/4/2024 - 8/11/2024</v>
      </c>
      <c r="U1575" s="7" t="str">
        <f t="shared" si="74"/>
        <v>Time Card</v>
      </c>
      <c r="V1575" s="8" t="str">
        <f>RIGHT(TEXT(Data6[[#This Row],[Date:]],"mmddyyyy"),4)</f>
        <v>2024</v>
      </c>
      <c r="W1575" s="8" t="str">
        <f>MID(TEXT(Data6[[#This Row],[Date:]],"mmddyyyy"),3,2)</f>
        <v>10</v>
      </c>
      <c r="X1575" s="8" t="str">
        <f>LEFT(TEXT(Data6[[#This Row],[Date:]],"mmddyyyy"),2)</f>
        <v>08</v>
      </c>
      <c r="Y1575" s="6">
        <f>DATE(Data6[[#This Row],[Year]],Data6[[#This Row],[Month]],Data6[[#This Row],[Day]])</f>
        <v>45514</v>
      </c>
    </row>
    <row r="1576" spans="1:25">
      <c r="A1576" s="5">
        <v>45516.582079050924</v>
      </c>
      <c r="B1576" s="7" t="s">
        <v>35</v>
      </c>
      <c r="C1576" s="6" t="s">
        <v>2040</v>
      </c>
      <c r="D1576" s="7" t="s">
        <v>1980</v>
      </c>
      <c r="E1576" s="8">
        <v>3</v>
      </c>
      <c r="F1576" s="7">
        <v>7128669</v>
      </c>
      <c r="G1576" s="7" t="s">
        <v>68</v>
      </c>
      <c r="H1576" s="7" t="s">
        <v>756</v>
      </c>
      <c r="I1576" s="7" t="s">
        <v>45</v>
      </c>
      <c r="J1576" s="19" t="str">
        <f>IFERROR(INDEX('Employee Info'!$C$3:$E$200,MATCH(Data6[[#This Row],[Name:]],'Employee Info'!$B$3:$B$200,0),MATCH(Data6[[#This Row],[Hours Type:]],'Employee Info'!$C$2:$E$2,0)),"")</f>
        <v/>
      </c>
      <c r="K1576" s="19" t="str">
        <f>IFERROR(INDEX('Employee Info'!$C$3:$J$200,MATCH(Data6[[#This Row],[Name:]],'Employee Info'!$B$3:$B$200,0),MATCH(Data6[[#Headers],[Truck]],'Employee Info'!$C$2:$J$2,0)),"")</f>
        <v/>
      </c>
      <c r="L1576" s="19" t="str">
        <f>IFERROR(INDEX('Employee Info'!$C$3:$J$200,MATCH(Data6[[#This Row],[Name:]],'Employee Info'!$B$3:$B$200,0),MATCH(Data6[[#Headers],[Phone]],'Employee Info'!$C$2:$J$2,0)),"")</f>
        <v/>
      </c>
      <c r="M1576" s="19" t="str">
        <f>IFERROR(INDEX('Employee Info'!$C$3:$J$200,MATCH(Data6[[#This Row],[Name:]],'Employee Info'!$B$3:$B$200,0),MATCH(Data6[[#Headers],[Tech]],'Employee Info'!$C$2:$J$2,0)),"")</f>
        <v/>
      </c>
      <c r="N1576" s="19" t="str">
        <f>IFERROR(INDEX('Employee Info'!$C$3:$J$200,MATCH(Data6[[#This Row],[Name:]],'Employee Info'!$B$3:$B$200,0),MATCH(Data6[[#Headers],[Other]],'Employee Info'!$C$2:$J$2,0)),"")</f>
        <v/>
      </c>
      <c r="O1576" s="19">
        <f>IFERROR((Data6[[#This Row],[Hours:]]*SUM(Data6[[#This Row],[Rate]:[Other]])),"")</f>
        <v>0</v>
      </c>
      <c r="P1576" s="7" t="str">
        <f>IF(Data6[[#This Row],[WO'#:]]="","Riley #","WO#")</f>
        <v>WO#</v>
      </c>
      <c r="Q1576" s="7">
        <f>IFERROR(WEEKNUM(Data6[[#This Row],[Date:]]),"")</f>
        <v>33</v>
      </c>
      <c r="R1576" s="6">
        <f t="shared" si="72"/>
        <v>45515</v>
      </c>
      <c r="S1576" s="6">
        <f>Data6[[#This Row],[Week Start]]+7</f>
        <v>45522</v>
      </c>
      <c r="T1576" s="7" t="str">
        <f t="shared" si="73"/>
        <v>8/11/2024 - 8/18/2024</v>
      </c>
      <c r="U1576" s="7" t="str">
        <f t="shared" si="74"/>
        <v>Time Card</v>
      </c>
      <c r="V1576" s="8" t="str">
        <f>RIGHT(TEXT(Data6[[#This Row],[Date:]],"mmddyyyy"),4)</f>
        <v>2024</v>
      </c>
      <c r="W1576" s="8" t="str">
        <f>MID(TEXT(Data6[[#This Row],[Date:]],"mmddyyyy"),3,2)</f>
        <v>12</v>
      </c>
      <c r="X1576" s="8" t="str">
        <f>LEFT(TEXT(Data6[[#This Row],[Date:]],"mmddyyyy"),2)</f>
        <v>08</v>
      </c>
      <c r="Y1576" s="6">
        <f>DATE(Data6[[#This Row],[Year]],Data6[[#This Row],[Month]],Data6[[#This Row],[Day]])</f>
        <v>45516</v>
      </c>
    </row>
    <row r="1577" spans="1:25">
      <c r="A1577" s="5">
        <v>45516.595479050928</v>
      </c>
      <c r="B1577" s="7" t="s">
        <v>65</v>
      </c>
      <c r="C1577" s="6" t="s">
        <v>2040</v>
      </c>
      <c r="D1577" s="7" t="s">
        <v>2042</v>
      </c>
      <c r="E1577" s="8">
        <v>8</v>
      </c>
      <c r="F1577" s="7" t="s">
        <v>68</v>
      </c>
      <c r="G1577" s="7" t="s">
        <v>68</v>
      </c>
      <c r="H1577" s="7" t="s">
        <v>536</v>
      </c>
      <c r="I1577" s="7" t="s">
        <v>44</v>
      </c>
      <c r="J1577" s="19" t="str">
        <f>IFERROR(INDEX('Employee Info'!$C$3:$E$200,MATCH(Data6[[#This Row],[Name:]],'Employee Info'!$B$3:$B$200,0),MATCH(Data6[[#This Row],[Hours Type:]],'Employee Info'!$C$2:$E$2,0)),"")</f>
        <v/>
      </c>
      <c r="K1577" s="19" t="str">
        <f>IFERROR(INDEX('Employee Info'!$C$3:$J$200,MATCH(Data6[[#This Row],[Name:]],'Employee Info'!$B$3:$B$200,0),MATCH(Data6[[#Headers],[Truck]],'Employee Info'!$C$2:$J$2,0)),"")</f>
        <v/>
      </c>
      <c r="L1577" s="19" t="str">
        <f>IFERROR(INDEX('Employee Info'!$C$3:$J$200,MATCH(Data6[[#This Row],[Name:]],'Employee Info'!$B$3:$B$200,0),MATCH(Data6[[#Headers],[Phone]],'Employee Info'!$C$2:$J$2,0)),"")</f>
        <v/>
      </c>
      <c r="M1577" s="19" t="str">
        <f>IFERROR(INDEX('Employee Info'!$C$3:$J$200,MATCH(Data6[[#This Row],[Name:]],'Employee Info'!$B$3:$B$200,0),MATCH(Data6[[#Headers],[Tech]],'Employee Info'!$C$2:$J$2,0)),"")</f>
        <v/>
      </c>
      <c r="N1577" s="19" t="str">
        <f>IFERROR(INDEX('Employee Info'!$C$3:$J$200,MATCH(Data6[[#This Row],[Name:]],'Employee Info'!$B$3:$B$200,0),MATCH(Data6[[#Headers],[Other]],'Employee Info'!$C$2:$J$2,0)),"")</f>
        <v/>
      </c>
      <c r="O1577" s="19">
        <f>IFERROR((Data6[[#This Row],[Hours:]]*SUM(Data6[[#This Row],[Rate]:[Other]])),"")</f>
        <v>0</v>
      </c>
      <c r="P1577" s="7" t="str">
        <f>IF(Data6[[#This Row],[WO'#:]]="","Riley #","WO#")</f>
        <v>Riley #</v>
      </c>
      <c r="Q1577" s="7">
        <f>IFERROR(WEEKNUM(Data6[[#This Row],[Date:]]),"")</f>
        <v>33</v>
      </c>
      <c r="R1577" s="6">
        <f t="shared" si="72"/>
        <v>45515</v>
      </c>
      <c r="S1577" s="6">
        <f>Data6[[#This Row],[Week Start]]+7</f>
        <v>45522</v>
      </c>
      <c r="T1577" s="7" t="str">
        <f t="shared" si="73"/>
        <v>8/11/2024 - 8/18/2024</v>
      </c>
      <c r="U1577" s="7" t="str">
        <f t="shared" si="74"/>
        <v>Time Card</v>
      </c>
      <c r="V1577" s="8" t="str">
        <f>RIGHT(TEXT(Data6[[#This Row],[Date:]],"mmddyyyy"),4)</f>
        <v>2024</v>
      </c>
      <c r="W1577" s="8" t="str">
        <f>MID(TEXT(Data6[[#This Row],[Date:]],"mmddyyyy"),3,2)</f>
        <v>12</v>
      </c>
      <c r="X1577" s="8" t="str">
        <f>LEFT(TEXT(Data6[[#This Row],[Date:]],"mmddyyyy"),2)</f>
        <v>08</v>
      </c>
      <c r="Y1577" s="6">
        <f>DATE(Data6[[#This Row],[Year]],Data6[[#This Row],[Month]],Data6[[#This Row],[Day]])</f>
        <v>45516</v>
      </c>
    </row>
    <row r="1578" spans="1:25">
      <c r="A1578" s="5">
        <v>45516.58132662037</v>
      </c>
      <c r="B1578" s="7" t="s">
        <v>35</v>
      </c>
      <c r="C1578" s="6" t="s">
        <v>2040</v>
      </c>
      <c r="D1578" s="7" t="s">
        <v>2039</v>
      </c>
      <c r="E1578" s="8">
        <v>8</v>
      </c>
      <c r="F1578" s="7" t="s">
        <v>68</v>
      </c>
      <c r="G1578" s="7" t="s">
        <v>68</v>
      </c>
      <c r="H1578" s="7" t="s">
        <v>912</v>
      </c>
      <c r="I1578" s="7" t="s">
        <v>44</v>
      </c>
      <c r="J1578" s="19" t="str">
        <f>IFERROR(INDEX('Employee Info'!$C$3:$E$200,MATCH(Data6[[#This Row],[Name:]],'Employee Info'!$B$3:$B$200,0),MATCH(Data6[[#This Row],[Hours Type:]],'Employee Info'!$C$2:$E$2,0)),"")</f>
        <v/>
      </c>
      <c r="K1578" s="19" t="str">
        <f>IFERROR(INDEX('Employee Info'!$C$3:$J$200,MATCH(Data6[[#This Row],[Name:]],'Employee Info'!$B$3:$B$200,0),MATCH(Data6[[#Headers],[Truck]],'Employee Info'!$C$2:$J$2,0)),"")</f>
        <v/>
      </c>
      <c r="L1578" s="19" t="str">
        <f>IFERROR(INDEX('Employee Info'!$C$3:$J$200,MATCH(Data6[[#This Row],[Name:]],'Employee Info'!$B$3:$B$200,0),MATCH(Data6[[#Headers],[Phone]],'Employee Info'!$C$2:$J$2,0)),"")</f>
        <v/>
      </c>
      <c r="M1578" s="19" t="str">
        <f>IFERROR(INDEX('Employee Info'!$C$3:$J$200,MATCH(Data6[[#This Row],[Name:]],'Employee Info'!$B$3:$B$200,0),MATCH(Data6[[#Headers],[Tech]],'Employee Info'!$C$2:$J$2,0)),"")</f>
        <v/>
      </c>
      <c r="N1578" s="19" t="str">
        <f>IFERROR(INDEX('Employee Info'!$C$3:$J$200,MATCH(Data6[[#This Row],[Name:]],'Employee Info'!$B$3:$B$200,0),MATCH(Data6[[#Headers],[Other]],'Employee Info'!$C$2:$J$2,0)),"")</f>
        <v/>
      </c>
      <c r="O1578" s="19">
        <f>IFERROR((Data6[[#This Row],[Hours:]]*SUM(Data6[[#This Row],[Rate]:[Other]])),"")</f>
        <v>0</v>
      </c>
      <c r="P1578" s="7" t="str">
        <f>IF(Data6[[#This Row],[WO'#:]]="","Riley #","WO#")</f>
        <v>Riley #</v>
      </c>
      <c r="Q1578" s="7">
        <f>IFERROR(WEEKNUM(Data6[[#This Row],[Date:]]),"")</f>
        <v>33</v>
      </c>
      <c r="R1578" s="6">
        <f t="shared" si="72"/>
        <v>45515</v>
      </c>
      <c r="S1578" s="6">
        <f>Data6[[#This Row],[Week Start]]+7</f>
        <v>45522</v>
      </c>
      <c r="T1578" s="7" t="str">
        <f t="shared" si="73"/>
        <v>8/11/2024 - 8/18/2024</v>
      </c>
      <c r="U1578" s="7" t="str">
        <f t="shared" si="74"/>
        <v>Time Card</v>
      </c>
      <c r="V1578" s="8" t="str">
        <f>RIGHT(TEXT(Data6[[#This Row],[Date:]],"mmddyyyy"),4)</f>
        <v>2024</v>
      </c>
      <c r="W1578" s="8" t="str">
        <f>MID(TEXT(Data6[[#This Row],[Date:]],"mmddyyyy"),3,2)</f>
        <v>12</v>
      </c>
      <c r="X1578" s="8" t="str">
        <f>LEFT(TEXT(Data6[[#This Row],[Date:]],"mmddyyyy"),2)</f>
        <v>08</v>
      </c>
      <c r="Y1578" s="6">
        <f>DATE(Data6[[#This Row],[Year]],Data6[[#This Row],[Month]],Data6[[#This Row],[Day]])</f>
        <v>45516</v>
      </c>
    </row>
    <row r="1579" spans="1:25">
      <c r="A1579" s="5">
        <v>45516.583435995373</v>
      </c>
      <c r="B1579" s="7" t="s">
        <v>34</v>
      </c>
      <c r="C1579" s="6" t="s">
        <v>2040</v>
      </c>
      <c r="D1579" s="7" t="s">
        <v>2041</v>
      </c>
      <c r="E1579" s="8">
        <v>8</v>
      </c>
      <c r="F1579" s="7" t="s">
        <v>68</v>
      </c>
      <c r="G1579" s="7" t="s">
        <v>68</v>
      </c>
      <c r="H1579" s="7" t="s">
        <v>1960</v>
      </c>
      <c r="I1579" s="7" t="s">
        <v>44</v>
      </c>
      <c r="J1579" s="19" t="str">
        <f>IFERROR(INDEX('Employee Info'!$C$3:$E$200,MATCH(Data6[[#This Row],[Name:]],'Employee Info'!$B$3:$B$200,0),MATCH(Data6[[#This Row],[Hours Type:]],'Employee Info'!$C$2:$E$2,0)),"")</f>
        <v/>
      </c>
      <c r="K1579" s="19" t="str">
        <f>IFERROR(INDEX('Employee Info'!$C$3:$J$200,MATCH(Data6[[#This Row],[Name:]],'Employee Info'!$B$3:$B$200,0),MATCH(Data6[[#Headers],[Truck]],'Employee Info'!$C$2:$J$2,0)),"")</f>
        <v/>
      </c>
      <c r="L1579" s="19" t="str">
        <f>IFERROR(INDEX('Employee Info'!$C$3:$J$200,MATCH(Data6[[#This Row],[Name:]],'Employee Info'!$B$3:$B$200,0),MATCH(Data6[[#Headers],[Phone]],'Employee Info'!$C$2:$J$2,0)),"")</f>
        <v/>
      </c>
      <c r="M1579" s="19" t="str">
        <f>IFERROR(INDEX('Employee Info'!$C$3:$J$200,MATCH(Data6[[#This Row],[Name:]],'Employee Info'!$B$3:$B$200,0),MATCH(Data6[[#Headers],[Tech]],'Employee Info'!$C$2:$J$2,0)),"")</f>
        <v/>
      </c>
      <c r="N1579" s="19" t="str">
        <f>IFERROR(INDEX('Employee Info'!$C$3:$J$200,MATCH(Data6[[#This Row],[Name:]],'Employee Info'!$B$3:$B$200,0),MATCH(Data6[[#Headers],[Other]],'Employee Info'!$C$2:$J$2,0)),"")</f>
        <v/>
      </c>
      <c r="O1579" s="19">
        <f>IFERROR((Data6[[#This Row],[Hours:]]*SUM(Data6[[#This Row],[Rate]:[Other]])),"")</f>
        <v>0</v>
      </c>
      <c r="P1579" s="7" t="str">
        <f>IF(Data6[[#This Row],[WO'#:]]="","Riley #","WO#")</f>
        <v>Riley #</v>
      </c>
      <c r="Q1579" s="7">
        <f>IFERROR(WEEKNUM(Data6[[#This Row],[Date:]]),"")</f>
        <v>33</v>
      </c>
      <c r="R1579" s="6">
        <f t="shared" si="72"/>
        <v>45515</v>
      </c>
      <c r="S1579" s="6">
        <f>Data6[[#This Row],[Week Start]]+7</f>
        <v>45522</v>
      </c>
      <c r="T1579" s="7" t="str">
        <f t="shared" si="73"/>
        <v>8/11/2024 - 8/18/2024</v>
      </c>
      <c r="U1579" s="7" t="str">
        <f t="shared" si="74"/>
        <v>Time Card</v>
      </c>
      <c r="V1579" s="8" t="str">
        <f>RIGHT(TEXT(Data6[[#This Row],[Date:]],"mmddyyyy"),4)</f>
        <v>2024</v>
      </c>
      <c r="W1579" s="8" t="str">
        <f>MID(TEXT(Data6[[#This Row],[Date:]],"mmddyyyy"),3,2)</f>
        <v>12</v>
      </c>
      <c r="X1579" s="8" t="str">
        <f>LEFT(TEXT(Data6[[#This Row],[Date:]],"mmddyyyy"),2)</f>
        <v>08</v>
      </c>
      <c r="Y1579" s="6">
        <f>DATE(Data6[[#This Row],[Year]],Data6[[#This Row],[Month]],Data6[[#This Row],[Day]])</f>
        <v>45516</v>
      </c>
    </row>
    <row r="1580" spans="1:25">
      <c r="A1580" s="5">
        <v>45517.409619328704</v>
      </c>
      <c r="B1580" s="7" t="s">
        <v>31</v>
      </c>
      <c r="C1580" s="6" t="s">
        <v>2040</v>
      </c>
      <c r="D1580" s="7" t="s">
        <v>1959</v>
      </c>
      <c r="E1580" s="8">
        <v>8</v>
      </c>
      <c r="F1580" s="7" t="s">
        <v>68</v>
      </c>
      <c r="G1580" s="7" t="s">
        <v>68</v>
      </c>
      <c r="H1580" s="7" t="s">
        <v>1960</v>
      </c>
      <c r="I1580" s="7" t="s">
        <v>44</v>
      </c>
      <c r="J1580" s="19" t="str">
        <f>IFERROR(INDEX('Employee Info'!$C$3:$E$200,MATCH(Data6[[#This Row],[Name:]],'Employee Info'!$B$3:$B$200,0),MATCH(Data6[[#This Row],[Hours Type:]],'Employee Info'!$C$2:$E$2,0)),"")</f>
        <v/>
      </c>
      <c r="K1580" s="19" t="str">
        <f>IFERROR(INDEX('Employee Info'!$C$3:$J$200,MATCH(Data6[[#This Row],[Name:]],'Employee Info'!$B$3:$B$200,0),MATCH(Data6[[#Headers],[Truck]],'Employee Info'!$C$2:$J$2,0)),"")</f>
        <v/>
      </c>
      <c r="L1580" s="19" t="str">
        <f>IFERROR(INDEX('Employee Info'!$C$3:$J$200,MATCH(Data6[[#This Row],[Name:]],'Employee Info'!$B$3:$B$200,0),MATCH(Data6[[#Headers],[Phone]],'Employee Info'!$C$2:$J$2,0)),"")</f>
        <v/>
      </c>
      <c r="M1580" s="19" t="str">
        <f>IFERROR(INDEX('Employee Info'!$C$3:$J$200,MATCH(Data6[[#This Row],[Name:]],'Employee Info'!$B$3:$B$200,0),MATCH(Data6[[#Headers],[Tech]],'Employee Info'!$C$2:$J$2,0)),"")</f>
        <v/>
      </c>
      <c r="N1580" s="19" t="str">
        <f>IFERROR(INDEX('Employee Info'!$C$3:$J$200,MATCH(Data6[[#This Row],[Name:]],'Employee Info'!$B$3:$B$200,0),MATCH(Data6[[#Headers],[Other]],'Employee Info'!$C$2:$J$2,0)),"")</f>
        <v/>
      </c>
      <c r="O1580" s="19">
        <f>IFERROR((Data6[[#This Row],[Hours:]]*SUM(Data6[[#This Row],[Rate]:[Other]])),"")</f>
        <v>0</v>
      </c>
      <c r="P1580" s="7" t="str">
        <f>IF(Data6[[#This Row],[WO'#:]]="","Riley #","WO#")</f>
        <v>Riley #</v>
      </c>
      <c r="Q1580" s="7">
        <f>IFERROR(WEEKNUM(Data6[[#This Row],[Date:]]),"")</f>
        <v>33</v>
      </c>
      <c r="R1580" s="6">
        <f t="shared" si="72"/>
        <v>45515</v>
      </c>
      <c r="S1580" s="6">
        <f>Data6[[#This Row],[Week Start]]+7</f>
        <v>45522</v>
      </c>
      <c r="T1580" s="7" t="str">
        <f t="shared" si="73"/>
        <v>8/11/2024 - 8/18/2024</v>
      </c>
      <c r="U1580" s="7" t="str">
        <f t="shared" si="74"/>
        <v>Time Card</v>
      </c>
      <c r="V1580" s="8" t="str">
        <f>RIGHT(TEXT(Data6[[#This Row],[Date:]],"mmddyyyy"),4)</f>
        <v>2024</v>
      </c>
      <c r="W1580" s="8" t="str">
        <f>MID(TEXT(Data6[[#This Row],[Date:]],"mmddyyyy"),3,2)</f>
        <v>12</v>
      </c>
      <c r="X1580" s="8" t="str">
        <f>LEFT(TEXT(Data6[[#This Row],[Date:]],"mmddyyyy"),2)</f>
        <v>08</v>
      </c>
      <c r="Y1580" s="6">
        <f>DATE(Data6[[#This Row],[Year]],Data6[[#This Row],[Month]],Data6[[#This Row],[Day]])</f>
        <v>45516</v>
      </c>
    </row>
    <row r="1581" spans="1:25">
      <c r="A1581" s="5">
        <v>45521.41115</v>
      </c>
      <c r="B1581" s="7" t="s">
        <v>66</v>
      </c>
      <c r="C1581" s="6" t="s">
        <v>2040</v>
      </c>
      <c r="D1581" s="7" t="s">
        <v>1727</v>
      </c>
      <c r="E1581" s="8">
        <v>1</v>
      </c>
      <c r="F1581" s="7" t="s">
        <v>68</v>
      </c>
      <c r="G1581" s="7" t="s">
        <v>68</v>
      </c>
      <c r="H1581" s="7" t="s">
        <v>536</v>
      </c>
      <c r="I1581" s="7" t="s">
        <v>44</v>
      </c>
      <c r="J1581" s="19" t="str">
        <f>IFERROR(INDEX('Employee Info'!$C$3:$E$200,MATCH(Data6[[#This Row],[Name:]],'Employee Info'!$B$3:$B$200,0),MATCH(Data6[[#This Row],[Hours Type:]],'Employee Info'!$C$2:$E$2,0)),"")</f>
        <v/>
      </c>
      <c r="K1581" s="19" t="str">
        <f>IFERROR(INDEX('Employee Info'!$C$3:$J$200,MATCH(Data6[[#This Row],[Name:]],'Employee Info'!$B$3:$B$200,0),MATCH(Data6[[#Headers],[Truck]],'Employee Info'!$C$2:$J$2,0)),"")</f>
        <v/>
      </c>
      <c r="L1581" s="19" t="str">
        <f>IFERROR(INDEX('Employee Info'!$C$3:$J$200,MATCH(Data6[[#This Row],[Name:]],'Employee Info'!$B$3:$B$200,0),MATCH(Data6[[#Headers],[Phone]],'Employee Info'!$C$2:$J$2,0)),"")</f>
        <v/>
      </c>
      <c r="M1581" s="19" t="str">
        <f>IFERROR(INDEX('Employee Info'!$C$3:$J$200,MATCH(Data6[[#This Row],[Name:]],'Employee Info'!$B$3:$B$200,0),MATCH(Data6[[#Headers],[Tech]],'Employee Info'!$C$2:$J$2,0)),"")</f>
        <v/>
      </c>
      <c r="N1581" s="19" t="str">
        <f>IFERROR(INDEX('Employee Info'!$C$3:$J$200,MATCH(Data6[[#This Row],[Name:]],'Employee Info'!$B$3:$B$200,0),MATCH(Data6[[#Headers],[Other]],'Employee Info'!$C$2:$J$2,0)),"")</f>
        <v/>
      </c>
      <c r="O1581" s="19">
        <f>IFERROR((Data6[[#This Row],[Hours:]]*SUM(Data6[[#This Row],[Rate]:[Other]])),"")</f>
        <v>0</v>
      </c>
      <c r="P1581" s="7" t="str">
        <f>IF(Data6[[#This Row],[WO'#:]]="","Riley #","WO#")</f>
        <v>Riley #</v>
      </c>
      <c r="Q1581" s="7">
        <f>IFERROR(WEEKNUM(Data6[[#This Row],[Date:]]),"")</f>
        <v>33</v>
      </c>
      <c r="R1581" s="6">
        <f t="shared" si="72"/>
        <v>45515</v>
      </c>
      <c r="S1581" s="6">
        <f>Data6[[#This Row],[Week Start]]+7</f>
        <v>45522</v>
      </c>
      <c r="T1581" s="7" t="str">
        <f t="shared" si="73"/>
        <v>8/11/2024 - 8/18/2024</v>
      </c>
      <c r="U1581" s="7" t="str">
        <f t="shared" si="74"/>
        <v>Time Card</v>
      </c>
      <c r="V1581" s="8" t="str">
        <f>RIGHT(TEXT(Data6[[#This Row],[Date:]],"mmddyyyy"),4)</f>
        <v>2024</v>
      </c>
      <c r="W1581" s="8" t="str">
        <f>MID(TEXT(Data6[[#This Row],[Date:]],"mmddyyyy"),3,2)</f>
        <v>12</v>
      </c>
      <c r="X1581" s="8" t="str">
        <f>LEFT(TEXT(Data6[[#This Row],[Date:]],"mmddyyyy"),2)</f>
        <v>08</v>
      </c>
      <c r="Y1581" s="6">
        <f>DATE(Data6[[#This Row],[Year]],Data6[[#This Row],[Month]],Data6[[#This Row],[Day]])</f>
        <v>45516</v>
      </c>
    </row>
    <row r="1582" spans="1:25">
      <c r="A1582" s="5">
        <v>45521.41207233796</v>
      </c>
      <c r="B1582" s="7" t="s">
        <v>66</v>
      </c>
      <c r="C1582" s="6" t="s">
        <v>2040</v>
      </c>
      <c r="D1582" s="7" t="s">
        <v>2081</v>
      </c>
      <c r="E1582" s="8">
        <v>1</v>
      </c>
      <c r="F1582" s="7" t="s">
        <v>68</v>
      </c>
      <c r="G1582" s="7" t="s">
        <v>68</v>
      </c>
      <c r="H1582" s="7" t="s">
        <v>912</v>
      </c>
      <c r="I1582" s="7" t="s">
        <v>44</v>
      </c>
      <c r="J1582" s="19" t="str">
        <f>IFERROR(INDEX('Employee Info'!$C$3:$E$200,MATCH(Data6[[#This Row],[Name:]],'Employee Info'!$B$3:$B$200,0),MATCH(Data6[[#This Row],[Hours Type:]],'Employee Info'!$C$2:$E$2,0)),"")</f>
        <v/>
      </c>
      <c r="K1582" s="19" t="str">
        <f>IFERROR(INDEX('Employee Info'!$C$3:$J$200,MATCH(Data6[[#This Row],[Name:]],'Employee Info'!$B$3:$B$200,0),MATCH(Data6[[#Headers],[Truck]],'Employee Info'!$C$2:$J$2,0)),"")</f>
        <v/>
      </c>
      <c r="L1582" s="19" t="str">
        <f>IFERROR(INDEX('Employee Info'!$C$3:$J$200,MATCH(Data6[[#This Row],[Name:]],'Employee Info'!$B$3:$B$200,0),MATCH(Data6[[#Headers],[Phone]],'Employee Info'!$C$2:$J$2,0)),"")</f>
        <v/>
      </c>
      <c r="M1582" s="19" t="str">
        <f>IFERROR(INDEX('Employee Info'!$C$3:$J$200,MATCH(Data6[[#This Row],[Name:]],'Employee Info'!$B$3:$B$200,0),MATCH(Data6[[#Headers],[Tech]],'Employee Info'!$C$2:$J$2,0)),"")</f>
        <v/>
      </c>
      <c r="N1582" s="19" t="str">
        <f>IFERROR(INDEX('Employee Info'!$C$3:$J$200,MATCH(Data6[[#This Row],[Name:]],'Employee Info'!$B$3:$B$200,0),MATCH(Data6[[#Headers],[Other]],'Employee Info'!$C$2:$J$2,0)),"")</f>
        <v/>
      </c>
      <c r="O1582" s="19">
        <f>IFERROR((Data6[[#This Row],[Hours:]]*SUM(Data6[[#This Row],[Rate]:[Other]])),"")</f>
        <v>0</v>
      </c>
      <c r="P1582" s="7" t="str">
        <f>IF(Data6[[#This Row],[WO'#:]]="","Riley #","WO#")</f>
        <v>Riley #</v>
      </c>
      <c r="Q1582" s="7">
        <f>IFERROR(WEEKNUM(Data6[[#This Row],[Date:]]),"")</f>
        <v>33</v>
      </c>
      <c r="R1582" s="6">
        <f t="shared" si="72"/>
        <v>45515</v>
      </c>
      <c r="S1582" s="6">
        <f>Data6[[#This Row],[Week Start]]+7</f>
        <v>45522</v>
      </c>
      <c r="T1582" s="7" t="str">
        <f t="shared" si="73"/>
        <v>8/11/2024 - 8/18/2024</v>
      </c>
      <c r="U1582" s="7" t="str">
        <f t="shared" si="74"/>
        <v>Time Card</v>
      </c>
      <c r="V1582" s="8" t="str">
        <f>RIGHT(TEXT(Data6[[#This Row],[Date:]],"mmddyyyy"),4)</f>
        <v>2024</v>
      </c>
      <c r="W1582" s="8" t="str">
        <f>MID(TEXT(Data6[[#This Row],[Date:]],"mmddyyyy"),3,2)</f>
        <v>12</v>
      </c>
      <c r="X1582" s="8" t="str">
        <f>LEFT(TEXT(Data6[[#This Row],[Date:]],"mmddyyyy"),2)</f>
        <v>08</v>
      </c>
      <c r="Y1582" s="6">
        <f>DATE(Data6[[#This Row],[Year]],Data6[[#This Row],[Month]],Data6[[#This Row],[Day]])</f>
        <v>45516</v>
      </c>
    </row>
    <row r="1583" spans="1:25">
      <c r="A1583" s="5">
        <v>45521.413384722226</v>
      </c>
      <c r="B1583" s="7" t="s">
        <v>66</v>
      </c>
      <c r="C1583" s="6" t="s">
        <v>2040</v>
      </c>
      <c r="D1583" s="7" t="s">
        <v>2082</v>
      </c>
      <c r="E1583" s="8">
        <v>1</v>
      </c>
      <c r="F1583" s="7" t="s">
        <v>68</v>
      </c>
      <c r="G1583" s="7" t="s">
        <v>68</v>
      </c>
      <c r="H1583" s="7" t="s">
        <v>1960</v>
      </c>
      <c r="I1583" s="7" t="s">
        <v>44</v>
      </c>
      <c r="J1583" s="19" t="str">
        <f>IFERROR(INDEX('Employee Info'!$C$3:$E$200,MATCH(Data6[[#This Row],[Name:]],'Employee Info'!$B$3:$B$200,0),MATCH(Data6[[#This Row],[Hours Type:]],'Employee Info'!$C$2:$E$2,0)),"")</f>
        <v/>
      </c>
      <c r="K1583" s="19" t="str">
        <f>IFERROR(INDEX('Employee Info'!$C$3:$J$200,MATCH(Data6[[#This Row],[Name:]],'Employee Info'!$B$3:$B$200,0),MATCH(Data6[[#Headers],[Truck]],'Employee Info'!$C$2:$J$2,0)),"")</f>
        <v/>
      </c>
      <c r="L1583" s="19" t="str">
        <f>IFERROR(INDEX('Employee Info'!$C$3:$J$200,MATCH(Data6[[#This Row],[Name:]],'Employee Info'!$B$3:$B$200,0),MATCH(Data6[[#Headers],[Phone]],'Employee Info'!$C$2:$J$2,0)),"")</f>
        <v/>
      </c>
      <c r="M1583" s="19" t="str">
        <f>IFERROR(INDEX('Employee Info'!$C$3:$J$200,MATCH(Data6[[#This Row],[Name:]],'Employee Info'!$B$3:$B$200,0),MATCH(Data6[[#Headers],[Tech]],'Employee Info'!$C$2:$J$2,0)),"")</f>
        <v/>
      </c>
      <c r="N1583" s="19" t="str">
        <f>IFERROR(INDEX('Employee Info'!$C$3:$J$200,MATCH(Data6[[#This Row],[Name:]],'Employee Info'!$B$3:$B$200,0),MATCH(Data6[[#Headers],[Other]],'Employee Info'!$C$2:$J$2,0)),"")</f>
        <v/>
      </c>
      <c r="O1583" s="19">
        <f>IFERROR((Data6[[#This Row],[Hours:]]*SUM(Data6[[#This Row],[Rate]:[Other]])),"")</f>
        <v>0</v>
      </c>
      <c r="P1583" s="7" t="str">
        <f>IF(Data6[[#This Row],[WO'#:]]="","Riley #","WO#")</f>
        <v>Riley #</v>
      </c>
      <c r="Q1583" s="7">
        <f>IFERROR(WEEKNUM(Data6[[#This Row],[Date:]]),"")</f>
        <v>33</v>
      </c>
      <c r="R1583" s="6">
        <f t="shared" si="72"/>
        <v>45515</v>
      </c>
      <c r="S1583" s="6">
        <f>Data6[[#This Row],[Week Start]]+7</f>
        <v>45522</v>
      </c>
      <c r="T1583" s="7" t="str">
        <f t="shared" si="73"/>
        <v>8/11/2024 - 8/18/2024</v>
      </c>
      <c r="U1583" s="7" t="str">
        <f t="shared" si="74"/>
        <v>Time Card</v>
      </c>
      <c r="V1583" s="8" t="str">
        <f>RIGHT(TEXT(Data6[[#This Row],[Date:]],"mmddyyyy"),4)</f>
        <v>2024</v>
      </c>
      <c r="W1583" s="8" t="str">
        <f>MID(TEXT(Data6[[#This Row],[Date:]],"mmddyyyy"),3,2)</f>
        <v>12</v>
      </c>
      <c r="X1583" s="8" t="str">
        <f>LEFT(TEXT(Data6[[#This Row],[Date:]],"mmddyyyy"),2)</f>
        <v>08</v>
      </c>
      <c r="Y1583" s="6">
        <f>DATE(Data6[[#This Row],[Year]],Data6[[#This Row],[Month]],Data6[[#This Row],[Day]])</f>
        <v>45516</v>
      </c>
    </row>
    <row r="1584" spans="1:25">
      <c r="A1584" s="5">
        <v>45521.414935995374</v>
      </c>
      <c r="B1584" s="7" t="s">
        <v>66</v>
      </c>
      <c r="C1584" s="6" t="s">
        <v>2040</v>
      </c>
      <c r="D1584" s="7" t="s">
        <v>2084</v>
      </c>
      <c r="E1584" s="8">
        <v>1</v>
      </c>
      <c r="F1584" s="7" t="s">
        <v>68</v>
      </c>
      <c r="G1584" s="7" t="s">
        <v>68</v>
      </c>
      <c r="H1584" s="7" t="s">
        <v>922</v>
      </c>
      <c r="I1584" s="7" t="s">
        <v>44</v>
      </c>
      <c r="J1584" s="19" t="str">
        <f>IFERROR(INDEX('Employee Info'!$C$3:$E$200,MATCH(Data6[[#This Row],[Name:]],'Employee Info'!$B$3:$B$200,0),MATCH(Data6[[#This Row],[Hours Type:]],'Employee Info'!$C$2:$E$2,0)),"")</f>
        <v/>
      </c>
      <c r="K1584" s="19" t="str">
        <f>IFERROR(INDEX('Employee Info'!$C$3:$J$200,MATCH(Data6[[#This Row],[Name:]],'Employee Info'!$B$3:$B$200,0),MATCH(Data6[[#Headers],[Truck]],'Employee Info'!$C$2:$J$2,0)),"")</f>
        <v/>
      </c>
      <c r="L1584" s="19" t="str">
        <f>IFERROR(INDEX('Employee Info'!$C$3:$J$200,MATCH(Data6[[#This Row],[Name:]],'Employee Info'!$B$3:$B$200,0),MATCH(Data6[[#Headers],[Phone]],'Employee Info'!$C$2:$J$2,0)),"")</f>
        <v/>
      </c>
      <c r="M1584" s="19" t="str">
        <f>IFERROR(INDEX('Employee Info'!$C$3:$J$200,MATCH(Data6[[#This Row],[Name:]],'Employee Info'!$B$3:$B$200,0),MATCH(Data6[[#Headers],[Tech]],'Employee Info'!$C$2:$J$2,0)),"")</f>
        <v/>
      </c>
      <c r="N1584" s="19" t="str">
        <f>IFERROR(INDEX('Employee Info'!$C$3:$J$200,MATCH(Data6[[#This Row],[Name:]],'Employee Info'!$B$3:$B$200,0),MATCH(Data6[[#Headers],[Other]],'Employee Info'!$C$2:$J$2,0)),"")</f>
        <v/>
      </c>
      <c r="O1584" s="19">
        <f>IFERROR((Data6[[#This Row],[Hours:]]*SUM(Data6[[#This Row],[Rate]:[Other]])),"")</f>
        <v>0</v>
      </c>
      <c r="P1584" s="7" t="str">
        <f>IF(Data6[[#This Row],[WO'#:]]="","Riley #","WO#")</f>
        <v>Riley #</v>
      </c>
      <c r="Q1584" s="7">
        <f>IFERROR(WEEKNUM(Data6[[#This Row],[Date:]]),"")</f>
        <v>33</v>
      </c>
      <c r="R1584" s="6">
        <f t="shared" si="72"/>
        <v>45515</v>
      </c>
      <c r="S1584" s="6">
        <f>Data6[[#This Row],[Week Start]]+7</f>
        <v>45522</v>
      </c>
      <c r="T1584" s="7" t="str">
        <f t="shared" si="73"/>
        <v>8/11/2024 - 8/18/2024</v>
      </c>
      <c r="U1584" s="7" t="str">
        <f t="shared" si="74"/>
        <v>Time Card</v>
      </c>
      <c r="V1584" s="8" t="str">
        <f>RIGHT(TEXT(Data6[[#This Row],[Date:]],"mmddyyyy"),4)</f>
        <v>2024</v>
      </c>
      <c r="W1584" s="8" t="str">
        <f>MID(TEXT(Data6[[#This Row],[Date:]],"mmddyyyy"),3,2)</f>
        <v>12</v>
      </c>
      <c r="X1584" s="8" t="str">
        <f>LEFT(TEXT(Data6[[#This Row],[Date:]],"mmddyyyy"),2)</f>
        <v>08</v>
      </c>
      <c r="Y1584" s="6">
        <f>DATE(Data6[[#This Row],[Year]],Data6[[#This Row],[Month]],Data6[[#This Row],[Day]])</f>
        <v>45516</v>
      </c>
    </row>
    <row r="1585" spans="1:25">
      <c r="A1585" s="5">
        <v>45521.416814004631</v>
      </c>
      <c r="B1585" s="7" t="s">
        <v>66</v>
      </c>
      <c r="C1585" s="6" t="s">
        <v>2040</v>
      </c>
      <c r="D1585" s="7" t="s">
        <v>2085</v>
      </c>
      <c r="E1585" s="8">
        <v>5</v>
      </c>
      <c r="F1585" s="7">
        <v>7128669</v>
      </c>
      <c r="G1585" s="7" t="s">
        <v>68</v>
      </c>
      <c r="H1585" s="7" t="s">
        <v>756</v>
      </c>
      <c r="I1585" s="7" t="s">
        <v>45</v>
      </c>
      <c r="J1585" s="19" t="str">
        <f>IFERROR(INDEX('Employee Info'!$C$3:$E$200,MATCH(Data6[[#This Row],[Name:]],'Employee Info'!$B$3:$B$200,0),MATCH(Data6[[#This Row],[Hours Type:]],'Employee Info'!$C$2:$E$2,0)),"")</f>
        <v/>
      </c>
      <c r="K1585" s="19" t="str">
        <f>IFERROR(INDEX('Employee Info'!$C$3:$J$200,MATCH(Data6[[#This Row],[Name:]],'Employee Info'!$B$3:$B$200,0),MATCH(Data6[[#Headers],[Truck]],'Employee Info'!$C$2:$J$2,0)),"")</f>
        <v/>
      </c>
      <c r="L1585" s="19" t="str">
        <f>IFERROR(INDEX('Employee Info'!$C$3:$J$200,MATCH(Data6[[#This Row],[Name:]],'Employee Info'!$B$3:$B$200,0),MATCH(Data6[[#Headers],[Phone]],'Employee Info'!$C$2:$J$2,0)),"")</f>
        <v/>
      </c>
      <c r="M1585" s="19" t="str">
        <f>IFERROR(INDEX('Employee Info'!$C$3:$J$200,MATCH(Data6[[#This Row],[Name:]],'Employee Info'!$B$3:$B$200,0),MATCH(Data6[[#Headers],[Tech]],'Employee Info'!$C$2:$J$2,0)),"")</f>
        <v/>
      </c>
      <c r="N1585" s="19" t="str">
        <f>IFERROR(INDEX('Employee Info'!$C$3:$J$200,MATCH(Data6[[#This Row],[Name:]],'Employee Info'!$B$3:$B$200,0),MATCH(Data6[[#Headers],[Other]],'Employee Info'!$C$2:$J$2,0)),"")</f>
        <v/>
      </c>
      <c r="O1585" s="19">
        <f>IFERROR((Data6[[#This Row],[Hours:]]*SUM(Data6[[#This Row],[Rate]:[Other]])),"")</f>
        <v>0</v>
      </c>
      <c r="P1585" s="7" t="str">
        <f>IF(Data6[[#This Row],[WO'#:]]="","Riley #","WO#")</f>
        <v>WO#</v>
      </c>
      <c r="Q1585" s="7">
        <f>IFERROR(WEEKNUM(Data6[[#This Row],[Date:]]),"")</f>
        <v>33</v>
      </c>
      <c r="R1585" s="6">
        <f t="shared" si="72"/>
        <v>45515</v>
      </c>
      <c r="S1585" s="6">
        <f>Data6[[#This Row],[Week Start]]+7</f>
        <v>45522</v>
      </c>
      <c r="T1585" s="7" t="str">
        <f t="shared" si="73"/>
        <v>8/11/2024 - 8/18/2024</v>
      </c>
      <c r="U1585" s="7" t="str">
        <f t="shared" si="74"/>
        <v>Time Card</v>
      </c>
      <c r="V1585" s="8" t="str">
        <f>RIGHT(TEXT(Data6[[#This Row],[Date:]],"mmddyyyy"),4)</f>
        <v>2024</v>
      </c>
      <c r="W1585" s="8" t="str">
        <f>MID(TEXT(Data6[[#This Row],[Date:]],"mmddyyyy"),3,2)</f>
        <v>12</v>
      </c>
      <c r="X1585" s="8" t="str">
        <f>LEFT(TEXT(Data6[[#This Row],[Date:]],"mmddyyyy"),2)</f>
        <v>08</v>
      </c>
      <c r="Y1585" s="6">
        <f>DATE(Data6[[#This Row],[Year]],Data6[[#This Row],[Month]],Data6[[#This Row],[Day]])</f>
        <v>45516</v>
      </c>
    </row>
    <row r="1586" spans="1:25">
      <c r="A1586" s="5">
        <v>45521.417510185187</v>
      </c>
      <c r="B1586" s="7" t="s">
        <v>66</v>
      </c>
      <c r="C1586" s="6" t="s">
        <v>2040</v>
      </c>
      <c r="D1586" s="7" t="s">
        <v>2086</v>
      </c>
      <c r="E1586" s="8">
        <v>4</v>
      </c>
      <c r="F1586" s="7">
        <v>6984733</v>
      </c>
      <c r="G1586" s="7" t="s">
        <v>68</v>
      </c>
      <c r="H1586" s="7" t="s">
        <v>756</v>
      </c>
      <c r="I1586" s="7" t="s">
        <v>44</v>
      </c>
      <c r="J1586" s="19" t="str">
        <f>IFERROR(INDEX('Employee Info'!$C$3:$E$200,MATCH(Data6[[#This Row],[Name:]],'Employee Info'!$B$3:$B$200,0),MATCH(Data6[[#This Row],[Hours Type:]],'Employee Info'!$C$2:$E$2,0)),"")</f>
        <v/>
      </c>
      <c r="K1586" s="19" t="str">
        <f>IFERROR(INDEX('Employee Info'!$C$3:$J$200,MATCH(Data6[[#This Row],[Name:]],'Employee Info'!$B$3:$B$200,0),MATCH(Data6[[#Headers],[Truck]],'Employee Info'!$C$2:$J$2,0)),"")</f>
        <v/>
      </c>
      <c r="L1586" s="19" t="str">
        <f>IFERROR(INDEX('Employee Info'!$C$3:$J$200,MATCH(Data6[[#This Row],[Name:]],'Employee Info'!$B$3:$B$200,0),MATCH(Data6[[#Headers],[Phone]],'Employee Info'!$C$2:$J$2,0)),"")</f>
        <v/>
      </c>
      <c r="M1586" s="19" t="str">
        <f>IFERROR(INDEX('Employee Info'!$C$3:$J$200,MATCH(Data6[[#This Row],[Name:]],'Employee Info'!$B$3:$B$200,0),MATCH(Data6[[#Headers],[Tech]],'Employee Info'!$C$2:$J$2,0)),"")</f>
        <v/>
      </c>
      <c r="N1586" s="19" t="str">
        <f>IFERROR(INDEX('Employee Info'!$C$3:$J$200,MATCH(Data6[[#This Row],[Name:]],'Employee Info'!$B$3:$B$200,0),MATCH(Data6[[#Headers],[Other]],'Employee Info'!$C$2:$J$2,0)),"")</f>
        <v/>
      </c>
      <c r="O1586" s="19">
        <f>IFERROR((Data6[[#This Row],[Hours:]]*SUM(Data6[[#This Row],[Rate]:[Other]])),"")</f>
        <v>0</v>
      </c>
      <c r="P1586" s="7" t="str">
        <f>IF(Data6[[#This Row],[WO'#:]]="","Riley #","WO#")</f>
        <v>WO#</v>
      </c>
      <c r="Q1586" s="7">
        <f>IFERROR(WEEKNUM(Data6[[#This Row],[Date:]]),"")</f>
        <v>33</v>
      </c>
      <c r="R1586" s="6">
        <f t="shared" si="72"/>
        <v>45515</v>
      </c>
      <c r="S1586" s="6">
        <f>Data6[[#This Row],[Week Start]]+7</f>
        <v>45522</v>
      </c>
      <c r="T1586" s="7" t="str">
        <f t="shared" si="73"/>
        <v>8/11/2024 - 8/18/2024</v>
      </c>
      <c r="U1586" s="7" t="str">
        <f t="shared" si="74"/>
        <v>Time Card</v>
      </c>
      <c r="V1586" s="8" t="str">
        <f>RIGHT(TEXT(Data6[[#This Row],[Date:]],"mmddyyyy"),4)</f>
        <v>2024</v>
      </c>
      <c r="W1586" s="8" t="str">
        <f>MID(TEXT(Data6[[#This Row],[Date:]],"mmddyyyy"),3,2)</f>
        <v>12</v>
      </c>
      <c r="X1586" s="8" t="str">
        <f>LEFT(TEXT(Data6[[#This Row],[Date:]],"mmddyyyy"),2)</f>
        <v>08</v>
      </c>
      <c r="Y1586" s="6">
        <f>DATE(Data6[[#This Row],[Year]],Data6[[#This Row],[Month]],Data6[[#This Row],[Day]])</f>
        <v>45516</v>
      </c>
    </row>
    <row r="1587" spans="1:25">
      <c r="A1587" s="5">
        <v>45521.418232175929</v>
      </c>
      <c r="B1587" s="7" t="s">
        <v>66</v>
      </c>
      <c r="C1587" s="6" t="s">
        <v>2040</v>
      </c>
      <c r="D1587" s="7" t="s">
        <v>2086</v>
      </c>
      <c r="E1587" s="8">
        <v>1</v>
      </c>
      <c r="F1587" s="7">
        <v>6984733</v>
      </c>
      <c r="G1587" s="7" t="s">
        <v>68</v>
      </c>
      <c r="H1587" s="7" t="s">
        <v>756</v>
      </c>
      <c r="I1587" s="7" t="s">
        <v>45</v>
      </c>
      <c r="J1587" s="19" t="str">
        <f>IFERROR(INDEX('Employee Info'!$C$3:$E$200,MATCH(Data6[[#This Row],[Name:]],'Employee Info'!$B$3:$B$200,0),MATCH(Data6[[#This Row],[Hours Type:]],'Employee Info'!$C$2:$E$2,0)),"")</f>
        <v/>
      </c>
      <c r="K1587" s="19" t="str">
        <f>IFERROR(INDEX('Employee Info'!$C$3:$J$200,MATCH(Data6[[#This Row],[Name:]],'Employee Info'!$B$3:$B$200,0),MATCH(Data6[[#Headers],[Truck]],'Employee Info'!$C$2:$J$2,0)),"")</f>
        <v/>
      </c>
      <c r="L1587" s="19" t="str">
        <f>IFERROR(INDEX('Employee Info'!$C$3:$J$200,MATCH(Data6[[#This Row],[Name:]],'Employee Info'!$B$3:$B$200,0),MATCH(Data6[[#Headers],[Phone]],'Employee Info'!$C$2:$J$2,0)),"")</f>
        <v/>
      </c>
      <c r="M1587" s="19" t="str">
        <f>IFERROR(INDEX('Employee Info'!$C$3:$J$200,MATCH(Data6[[#This Row],[Name:]],'Employee Info'!$B$3:$B$200,0),MATCH(Data6[[#Headers],[Tech]],'Employee Info'!$C$2:$J$2,0)),"")</f>
        <v/>
      </c>
      <c r="N1587" s="19" t="str">
        <f>IFERROR(INDEX('Employee Info'!$C$3:$J$200,MATCH(Data6[[#This Row],[Name:]],'Employee Info'!$B$3:$B$200,0),MATCH(Data6[[#Headers],[Other]],'Employee Info'!$C$2:$J$2,0)),"")</f>
        <v/>
      </c>
      <c r="O1587" s="19">
        <f>IFERROR((Data6[[#This Row],[Hours:]]*SUM(Data6[[#This Row],[Rate]:[Other]])),"")</f>
        <v>0</v>
      </c>
      <c r="P1587" s="7" t="str">
        <f>IF(Data6[[#This Row],[WO'#:]]="","Riley #","WO#")</f>
        <v>WO#</v>
      </c>
      <c r="Q1587" s="7">
        <f>IFERROR(WEEKNUM(Data6[[#This Row],[Date:]]),"")</f>
        <v>33</v>
      </c>
      <c r="R1587" s="6">
        <f t="shared" si="72"/>
        <v>45515</v>
      </c>
      <c r="S1587" s="6">
        <f>Data6[[#This Row],[Week Start]]+7</f>
        <v>45522</v>
      </c>
      <c r="T1587" s="7" t="str">
        <f t="shared" si="73"/>
        <v>8/11/2024 - 8/18/2024</v>
      </c>
      <c r="U1587" s="7" t="str">
        <f t="shared" si="74"/>
        <v>Time Card</v>
      </c>
      <c r="V1587" s="8" t="str">
        <f>RIGHT(TEXT(Data6[[#This Row],[Date:]],"mmddyyyy"),4)</f>
        <v>2024</v>
      </c>
      <c r="W1587" s="8" t="str">
        <f>MID(TEXT(Data6[[#This Row],[Date:]],"mmddyyyy"),3,2)</f>
        <v>12</v>
      </c>
      <c r="X1587" s="8" t="str">
        <f>LEFT(TEXT(Data6[[#This Row],[Date:]],"mmddyyyy"),2)</f>
        <v>08</v>
      </c>
      <c r="Y1587" s="6">
        <f>DATE(Data6[[#This Row],[Year]],Data6[[#This Row],[Month]],Data6[[#This Row],[Day]])</f>
        <v>45516</v>
      </c>
    </row>
    <row r="1588" spans="1:25">
      <c r="A1588" s="5">
        <v>45517.41</v>
      </c>
      <c r="B1588" s="7" t="s">
        <v>34</v>
      </c>
      <c r="C1588" s="6" t="s">
        <v>2043</v>
      </c>
      <c r="D1588" s="7" t="s">
        <v>1959</v>
      </c>
      <c r="E1588" s="8">
        <v>8</v>
      </c>
      <c r="F1588" s="7" t="s">
        <v>68</v>
      </c>
      <c r="G1588" s="7" t="s">
        <v>68</v>
      </c>
      <c r="H1588" s="7" t="s">
        <v>1960</v>
      </c>
      <c r="I1588" s="7" t="s">
        <v>44</v>
      </c>
      <c r="J1588" s="19" t="str">
        <f>IFERROR(INDEX('Employee Info'!$C$3:$E$200,MATCH(Data6[[#This Row],[Name:]],'Employee Info'!$B$3:$B$200,0),MATCH(Data6[[#This Row],[Hours Type:]],'Employee Info'!$C$2:$E$2,0)),"")</f>
        <v/>
      </c>
      <c r="K1588" s="19" t="str">
        <f>IFERROR(INDEX('Employee Info'!$C$3:$J$200,MATCH(Data6[[#This Row],[Name:]],'Employee Info'!$B$3:$B$200,0),MATCH(Data6[[#Headers],[Truck]],'Employee Info'!$C$2:$J$2,0)),"")</f>
        <v/>
      </c>
      <c r="L1588" s="19" t="str">
        <f>IFERROR(INDEX('Employee Info'!$C$3:$J$200,MATCH(Data6[[#This Row],[Name:]],'Employee Info'!$B$3:$B$200,0),MATCH(Data6[[#Headers],[Phone]],'Employee Info'!$C$2:$J$2,0)),"")</f>
        <v/>
      </c>
      <c r="M1588" s="19" t="str">
        <f>IFERROR(INDEX('Employee Info'!$C$3:$J$200,MATCH(Data6[[#This Row],[Name:]],'Employee Info'!$B$3:$B$200,0),MATCH(Data6[[#Headers],[Tech]],'Employee Info'!$C$2:$J$2,0)),"")</f>
        <v/>
      </c>
      <c r="N1588" s="19" t="str">
        <f>IFERROR(INDEX('Employee Info'!$C$3:$J$200,MATCH(Data6[[#This Row],[Name:]],'Employee Info'!$B$3:$B$200,0),MATCH(Data6[[#Headers],[Other]],'Employee Info'!$C$2:$J$2,0)),"")</f>
        <v/>
      </c>
      <c r="O1588" s="19">
        <f>IFERROR((Data6[[#This Row],[Hours:]]*SUM(Data6[[#This Row],[Rate]:[Other]])),"")</f>
        <v>0</v>
      </c>
      <c r="P1588" s="7" t="str">
        <f>IF(Data6[[#This Row],[WO'#:]]="","Riley #","WO#")</f>
        <v>Riley #</v>
      </c>
      <c r="Q1588" s="7">
        <f>IFERROR(WEEKNUM(Data6[[#This Row],[Date:]]),"")</f>
        <v>33</v>
      </c>
      <c r="R1588" s="6">
        <f t="shared" si="72"/>
        <v>45515</v>
      </c>
      <c r="S1588" s="6">
        <f>Data6[[#This Row],[Week Start]]+7</f>
        <v>45522</v>
      </c>
      <c r="T1588" s="7" t="str">
        <f t="shared" si="73"/>
        <v>8/11/2024 - 8/18/2024</v>
      </c>
      <c r="U1588" s="7" t="str">
        <f t="shared" si="74"/>
        <v>Time Card</v>
      </c>
      <c r="V1588" s="8" t="str">
        <f>RIGHT(TEXT(Data6[[#This Row],[Date:]],"mmddyyyy"),4)</f>
        <v>2024</v>
      </c>
      <c r="W1588" s="8" t="str">
        <f>MID(TEXT(Data6[[#This Row],[Date:]],"mmddyyyy"),3,2)</f>
        <v>13</v>
      </c>
      <c r="X1588" s="8" t="str">
        <f>LEFT(TEXT(Data6[[#This Row],[Date:]],"mmddyyyy"),2)</f>
        <v>08</v>
      </c>
      <c r="Y1588" s="6">
        <f>DATE(Data6[[#This Row],[Year]],Data6[[#This Row],[Month]],Data6[[#This Row],[Day]])</f>
        <v>45517</v>
      </c>
    </row>
    <row r="1589" spans="1:25">
      <c r="A1589" s="5">
        <v>45517.582804976853</v>
      </c>
      <c r="B1589" s="7" t="s">
        <v>35</v>
      </c>
      <c r="C1589" s="6" t="s">
        <v>2043</v>
      </c>
      <c r="D1589" s="7" t="s">
        <v>1897</v>
      </c>
      <c r="E1589" s="8">
        <v>8</v>
      </c>
      <c r="F1589" s="7" t="s">
        <v>68</v>
      </c>
      <c r="G1589" s="7" t="s">
        <v>68</v>
      </c>
      <c r="H1589" s="7" t="s">
        <v>912</v>
      </c>
      <c r="I1589" s="7" t="s">
        <v>44</v>
      </c>
      <c r="J1589" s="19" t="str">
        <f>IFERROR(INDEX('Employee Info'!$C$3:$E$200,MATCH(Data6[[#This Row],[Name:]],'Employee Info'!$B$3:$B$200,0),MATCH(Data6[[#This Row],[Hours Type:]],'Employee Info'!$C$2:$E$2,0)),"")</f>
        <v/>
      </c>
      <c r="K1589" s="19" t="str">
        <f>IFERROR(INDEX('Employee Info'!$C$3:$J$200,MATCH(Data6[[#This Row],[Name:]],'Employee Info'!$B$3:$B$200,0),MATCH(Data6[[#Headers],[Truck]],'Employee Info'!$C$2:$J$2,0)),"")</f>
        <v/>
      </c>
      <c r="L1589" s="19" t="str">
        <f>IFERROR(INDEX('Employee Info'!$C$3:$J$200,MATCH(Data6[[#This Row],[Name:]],'Employee Info'!$B$3:$B$200,0),MATCH(Data6[[#Headers],[Phone]],'Employee Info'!$C$2:$J$2,0)),"")</f>
        <v/>
      </c>
      <c r="M1589" s="19" t="str">
        <f>IFERROR(INDEX('Employee Info'!$C$3:$J$200,MATCH(Data6[[#This Row],[Name:]],'Employee Info'!$B$3:$B$200,0),MATCH(Data6[[#Headers],[Tech]],'Employee Info'!$C$2:$J$2,0)),"")</f>
        <v/>
      </c>
      <c r="N1589" s="19" t="str">
        <f>IFERROR(INDEX('Employee Info'!$C$3:$J$200,MATCH(Data6[[#This Row],[Name:]],'Employee Info'!$B$3:$B$200,0),MATCH(Data6[[#Headers],[Other]],'Employee Info'!$C$2:$J$2,0)),"")</f>
        <v/>
      </c>
      <c r="O1589" s="19">
        <f>IFERROR((Data6[[#This Row],[Hours:]]*SUM(Data6[[#This Row],[Rate]:[Other]])),"")</f>
        <v>0</v>
      </c>
      <c r="P1589" s="7" t="str">
        <f>IF(Data6[[#This Row],[WO'#:]]="","Riley #","WO#")</f>
        <v>Riley #</v>
      </c>
      <c r="Q1589" s="7">
        <f>IFERROR(WEEKNUM(Data6[[#This Row],[Date:]]),"")</f>
        <v>33</v>
      </c>
      <c r="R1589" s="6">
        <f t="shared" si="72"/>
        <v>45515</v>
      </c>
      <c r="S1589" s="6">
        <f>Data6[[#This Row],[Week Start]]+7</f>
        <v>45522</v>
      </c>
      <c r="T1589" s="7" t="str">
        <f t="shared" si="73"/>
        <v>8/11/2024 - 8/18/2024</v>
      </c>
      <c r="U1589" s="7" t="str">
        <f t="shared" si="74"/>
        <v>Time Card</v>
      </c>
      <c r="V1589" s="8" t="str">
        <f>RIGHT(TEXT(Data6[[#This Row],[Date:]],"mmddyyyy"),4)</f>
        <v>2024</v>
      </c>
      <c r="W1589" s="8" t="str">
        <f>MID(TEXT(Data6[[#This Row],[Date:]],"mmddyyyy"),3,2)</f>
        <v>13</v>
      </c>
      <c r="X1589" s="8" t="str">
        <f>LEFT(TEXT(Data6[[#This Row],[Date:]],"mmddyyyy"),2)</f>
        <v>08</v>
      </c>
      <c r="Y1589" s="6">
        <f>DATE(Data6[[#This Row],[Year]],Data6[[#This Row],[Month]],Data6[[#This Row],[Day]])</f>
        <v>45517</v>
      </c>
    </row>
    <row r="1590" spans="1:25">
      <c r="A1590" s="5">
        <v>45518.424528703705</v>
      </c>
      <c r="B1590" s="7" t="s">
        <v>31</v>
      </c>
      <c r="C1590" s="6" t="s">
        <v>2043</v>
      </c>
      <c r="D1590" s="7" t="s">
        <v>1959</v>
      </c>
      <c r="E1590" s="8">
        <v>8</v>
      </c>
      <c r="F1590" s="7" t="s">
        <v>68</v>
      </c>
      <c r="G1590" s="7" t="s">
        <v>68</v>
      </c>
      <c r="H1590" s="7" t="s">
        <v>1960</v>
      </c>
      <c r="I1590" s="7" t="s">
        <v>44</v>
      </c>
      <c r="J1590" s="19" t="str">
        <f>IFERROR(INDEX('Employee Info'!$C$3:$E$200,MATCH(Data6[[#This Row],[Name:]],'Employee Info'!$B$3:$B$200,0),MATCH(Data6[[#This Row],[Hours Type:]],'Employee Info'!$C$2:$E$2,0)),"")</f>
        <v/>
      </c>
      <c r="K1590" s="19" t="str">
        <f>IFERROR(INDEX('Employee Info'!$C$3:$J$200,MATCH(Data6[[#This Row],[Name:]],'Employee Info'!$B$3:$B$200,0),MATCH(Data6[[#Headers],[Truck]],'Employee Info'!$C$2:$J$2,0)),"")</f>
        <v/>
      </c>
      <c r="L1590" s="19" t="str">
        <f>IFERROR(INDEX('Employee Info'!$C$3:$J$200,MATCH(Data6[[#This Row],[Name:]],'Employee Info'!$B$3:$B$200,0),MATCH(Data6[[#Headers],[Phone]],'Employee Info'!$C$2:$J$2,0)),"")</f>
        <v/>
      </c>
      <c r="M1590" s="19" t="str">
        <f>IFERROR(INDEX('Employee Info'!$C$3:$J$200,MATCH(Data6[[#This Row],[Name:]],'Employee Info'!$B$3:$B$200,0),MATCH(Data6[[#Headers],[Tech]],'Employee Info'!$C$2:$J$2,0)),"")</f>
        <v/>
      </c>
      <c r="N1590" s="19" t="str">
        <f>IFERROR(INDEX('Employee Info'!$C$3:$J$200,MATCH(Data6[[#This Row],[Name:]],'Employee Info'!$B$3:$B$200,0),MATCH(Data6[[#Headers],[Other]],'Employee Info'!$C$2:$J$2,0)),"")</f>
        <v/>
      </c>
      <c r="O1590" s="19">
        <f>IFERROR((Data6[[#This Row],[Hours:]]*SUM(Data6[[#This Row],[Rate]:[Other]])),"")</f>
        <v>0</v>
      </c>
      <c r="P1590" s="7" t="str">
        <f>IF(Data6[[#This Row],[WO'#:]]="","Riley #","WO#")</f>
        <v>Riley #</v>
      </c>
      <c r="Q1590" s="7">
        <f>IFERROR(WEEKNUM(Data6[[#This Row],[Date:]]),"")</f>
        <v>33</v>
      </c>
      <c r="R1590" s="6">
        <f t="shared" si="72"/>
        <v>45515</v>
      </c>
      <c r="S1590" s="6">
        <f>Data6[[#This Row],[Week Start]]+7</f>
        <v>45522</v>
      </c>
      <c r="T1590" s="7" t="str">
        <f t="shared" si="73"/>
        <v>8/11/2024 - 8/18/2024</v>
      </c>
      <c r="U1590" s="7" t="str">
        <f t="shared" si="74"/>
        <v>Time Card</v>
      </c>
      <c r="V1590" s="8" t="str">
        <f>RIGHT(TEXT(Data6[[#This Row],[Date:]],"mmddyyyy"),4)</f>
        <v>2024</v>
      </c>
      <c r="W1590" s="8" t="str">
        <f>MID(TEXT(Data6[[#This Row],[Date:]],"mmddyyyy"),3,2)</f>
        <v>13</v>
      </c>
      <c r="X1590" s="8" t="str">
        <f>LEFT(TEXT(Data6[[#This Row],[Date:]],"mmddyyyy"),2)</f>
        <v>08</v>
      </c>
      <c r="Y1590" s="6">
        <f>DATE(Data6[[#This Row],[Year]],Data6[[#This Row],[Month]],Data6[[#This Row],[Day]])</f>
        <v>45517</v>
      </c>
    </row>
    <row r="1591" spans="1:25">
      <c r="A1591" s="5">
        <v>45518.586859953706</v>
      </c>
      <c r="B1591" s="7" t="s">
        <v>65</v>
      </c>
      <c r="C1591" s="6" t="s">
        <v>2043</v>
      </c>
      <c r="D1591" s="7" t="s">
        <v>2073</v>
      </c>
      <c r="E1591" s="8">
        <v>8</v>
      </c>
      <c r="F1591" s="7" t="s">
        <v>68</v>
      </c>
      <c r="G1591" s="7" t="s">
        <v>68</v>
      </c>
      <c r="H1591" s="7" t="s">
        <v>536</v>
      </c>
      <c r="I1591" s="7" t="s">
        <v>44</v>
      </c>
      <c r="J1591" s="19" t="str">
        <f>IFERROR(INDEX('Employee Info'!$C$3:$E$200,MATCH(Data6[[#This Row],[Name:]],'Employee Info'!$B$3:$B$200,0),MATCH(Data6[[#This Row],[Hours Type:]],'Employee Info'!$C$2:$E$2,0)),"")</f>
        <v/>
      </c>
      <c r="K1591" s="19" t="str">
        <f>IFERROR(INDEX('Employee Info'!$C$3:$J$200,MATCH(Data6[[#This Row],[Name:]],'Employee Info'!$B$3:$B$200,0),MATCH(Data6[[#Headers],[Truck]],'Employee Info'!$C$2:$J$2,0)),"")</f>
        <v/>
      </c>
      <c r="L1591" s="19" t="str">
        <f>IFERROR(INDEX('Employee Info'!$C$3:$J$200,MATCH(Data6[[#This Row],[Name:]],'Employee Info'!$B$3:$B$200,0),MATCH(Data6[[#Headers],[Phone]],'Employee Info'!$C$2:$J$2,0)),"")</f>
        <v/>
      </c>
      <c r="M1591" s="19" t="str">
        <f>IFERROR(INDEX('Employee Info'!$C$3:$J$200,MATCH(Data6[[#This Row],[Name:]],'Employee Info'!$B$3:$B$200,0),MATCH(Data6[[#Headers],[Tech]],'Employee Info'!$C$2:$J$2,0)),"")</f>
        <v/>
      </c>
      <c r="N1591" s="19" t="str">
        <f>IFERROR(INDEX('Employee Info'!$C$3:$J$200,MATCH(Data6[[#This Row],[Name:]],'Employee Info'!$B$3:$B$200,0),MATCH(Data6[[#Headers],[Other]],'Employee Info'!$C$2:$J$2,0)),"")</f>
        <v/>
      </c>
      <c r="O1591" s="19">
        <f>IFERROR((Data6[[#This Row],[Hours:]]*SUM(Data6[[#This Row],[Rate]:[Other]])),"")</f>
        <v>0</v>
      </c>
      <c r="P1591" s="7" t="str">
        <f>IF(Data6[[#This Row],[WO'#:]]="","Riley #","WO#")</f>
        <v>Riley #</v>
      </c>
      <c r="Q1591" s="7">
        <f>IFERROR(WEEKNUM(Data6[[#This Row],[Date:]]),"")</f>
        <v>33</v>
      </c>
      <c r="R1591" s="6">
        <f t="shared" si="72"/>
        <v>45515</v>
      </c>
      <c r="S1591" s="6">
        <f>Data6[[#This Row],[Week Start]]+7</f>
        <v>45522</v>
      </c>
      <c r="T1591" s="7" t="str">
        <f t="shared" si="73"/>
        <v>8/11/2024 - 8/18/2024</v>
      </c>
      <c r="U1591" s="7" t="str">
        <f t="shared" si="74"/>
        <v>Time Card</v>
      </c>
      <c r="V1591" s="8" t="str">
        <f>RIGHT(TEXT(Data6[[#This Row],[Date:]],"mmddyyyy"),4)</f>
        <v>2024</v>
      </c>
      <c r="W1591" s="8" t="str">
        <f>MID(TEXT(Data6[[#This Row],[Date:]],"mmddyyyy"),3,2)</f>
        <v>13</v>
      </c>
      <c r="X1591" s="8" t="str">
        <f>LEFT(TEXT(Data6[[#This Row],[Date:]],"mmddyyyy"),2)</f>
        <v>08</v>
      </c>
      <c r="Y1591" s="6">
        <f>DATE(Data6[[#This Row],[Year]],Data6[[#This Row],[Month]],Data6[[#This Row],[Day]])</f>
        <v>45517</v>
      </c>
    </row>
    <row r="1592" spans="1:25">
      <c r="A1592" s="5">
        <v>45521.411243171293</v>
      </c>
      <c r="B1592" s="7" t="s">
        <v>66</v>
      </c>
      <c r="C1592" s="6" t="s">
        <v>2043</v>
      </c>
      <c r="D1592" s="7" t="s">
        <v>1727</v>
      </c>
      <c r="E1592" s="8">
        <v>1</v>
      </c>
      <c r="F1592" s="7" t="s">
        <v>68</v>
      </c>
      <c r="G1592" s="7" t="s">
        <v>68</v>
      </c>
      <c r="H1592" s="7" t="s">
        <v>536</v>
      </c>
      <c r="I1592" s="7" t="s">
        <v>44</v>
      </c>
      <c r="J1592" s="19" t="str">
        <f>IFERROR(INDEX('Employee Info'!$C$3:$E$200,MATCH(Data6[[#This Row],[Name:]],'Employee Info'!$B$3:$B$200,0),MATCH(Data6[[#This Row],[Hours Type:]],'Employee Info'!$C$2:$E$2,0)),"")</f>
        <v/>
      </c>
      <c r="K1592" s="19" t="str">
        <f>IFERROR(INDEX('Employee Info'!$C$3:$J$200,MATCH(Data6[[#This Row],[Name:]],'Employee Info'!$B$3:$B$200,0),MATCH(Data6[[#Headers],[Truck]],'Employee Info'!$C$2:$J$2,0)),"")</f>
        <v/>
      </c>
      <c r="L1592" s="19" t="str">
        <f>IFERROR(INDEX('Employee Info'!$C$3:$J$200,MATCH(Data6[[#This Row],[Name:]],'Employee Info'!$B$3:$B$200,0),MATCH(Data6[[#Headers],[Phone]],'Employee Info'!$C$2:$J$2,0)),"")</f>
        <v/>
      </c>
      <c r="M1592" s="19" t="str">
        <f>IFERROR(INDEX('Employee Info'!$C$3:$J$200,MATCH(Data6[[#This Row],[Name:]],'Employee Info'!$B$3:$B$200,0),MATCH(Data6[[#Headers],[Tech]],'Employee Info'!$C$2:$J$2,0)),"")</f>
        <v/>
      </c>
      <c r="N1592" s="19" t="str">
        <f>IFERROR(INDEX('Employee Info'!$C$3:$J$200,MATCH(Data6[[#This Row],[Name:]],'Employee Info'!$B$3:$B$200,0),MATCH(Data6[[#Headers],[Other]],'Employee Info'!$C$2:$J$2,0)),"")</f>
        <v/>
      </c>
      <c r="O1592" s="19">
        <f>IFERROR((Data6[[#This Row],[Hours:]]*SUM(Data6[[#This Row],[Rate]:[Other]])),"")</f>
        <v>0</v>
      </c>
      <c r="P1592" s="7" t="str">
        <f>IF(Data6[[#This Row],[WO'#:]]="","Riley #","WO#")</f>
        <v>Riley #</v>
      </c>
      <c r="Q1592" s="7">
        <f>IFERROR(WEEKNUM(Data6[[#This Row],[Date:]]),"")</f>
        <v>33</v>
      </c>
      <c r="R1592" s="6">
        <f t="shared" si="72"/>
        <v>45515</v>
      </c>
      <c r="S1592" s="6">
        <f>Data6[[#This Row],[Week Start]]+7</f>
        <v>45522</v>
      </c>
      <c r="T1592" s="7" t="str">
        <f t="shared" si="73"/>
        <v>8/11/2024 - 8/18/2024</v>
      </c>
      <c r="U1592" s="7" t="str">
        <f t="shared" si="74"/>
        <v>Time Card</v>
      </c>
      <c r="V1592" s="8" t="str">
        <f>RIGHT(TEXT(Data6[[#This Row],[Date:]],"mmddyyyy"),4)</f>
        <v>2024</v>
      </c>
      <c r="W1592" s="8" t="str">
        <f>MID(TEXT(Data6[[#This Row],[Date:]],"mmddyyyy"),3,2)</f>
        <v>13</v>
      </c>
      <c r="X1592" s="8" t="str">
        <f>LEFT(TEXT(Data6[[#This Row],[Date:]],"mmddyyyy"),2)</f>
        <v>08</v>
      </c>
      <c r="Y1592" s="6">
        <f>DATE(Data6[[#This Row],[Year]],Data6[[#This Row],[Month]],Data6[[#This Row],[Day]])</f>
        <v>45517</v>
      </c>
    </row>
    <row r="1593" spans="1:25">
      <c r="A1593" s="5">
        <v>45521.412029861109</v>
      </c>
      <c r="B1593" s="7" t="s">
        <v>66</v>
      </c>
      <c r="C1593" s="6" t="s">
        <v>2043</v>
      </c>
      <c r="D1593" s="7" t="s">
        <v>2081</v>
      </c>
      <c r="E1593" s="8">
        <v>1</v>
      </c>
      <c r="F1593" s="7" t="s">
        <v>68</v>
      </c>
      <c r="G1593" s="7" t="s">
        <v>68</v>
      </c>
      <c r="H1593" s="7" t="s">
        <v>912</v>
      </c>
      <c r="I1593" s="7" t="s">
        <v>44</v>
      </c>
      <c r="J1593" s="19" t="str">
        <f>IFERROR(INDEX('Employee Info'!$C$3:$E$200,MATCH(Data6[[#This Row],[Name:]],'Employee Info'!$B$3:$B$200,0),MATCH(Data6[[#This Row],[Hours Type:]],'Employee Info'!$C$2:$E$2,0)),"")</f>
        <v/>
      </c>
      <c r="K1593" s="19" t="str">
        <f>IFERROR(INDEX('Employee Info'!$C$3:$J$200,MATCH(Data6[[#This Row],[Name:]],'Employee Info'!$B$3:$B$200,0),MATCH(Data6[[#Headers],[Truck]],'Employee Info'!$C$2:$J$2,0)),"")</f>
        <v/>
      </c>
      <c r="L1593" s="19" t="str">
        <f>IFERROR(INDEX('Employee Info'!$C$3:$J$200,MATCH(Data6[[#This Row],[Name:]],'Employee Info'!$B$3:$B$200,0),MATCH(Data6[[#Headers],[Phone]],'Employee Info'!$C$2:$J$2,0)),"")</f>
        <v/>
      </c>
      <c r="M1593" s="19" t="str">
        <f>IFERROR(INDEX('Employee Info'!$C$3:$J$200,MATCH(Data6[[#This Row],[Name:]],'Employee Info'!$B$3:$B$200,0),MATCH(Data6[[#Headers],[Tech]],'Employee Info'!$C$2:$J$2,0)),"")</f>
        <v/>
      </c>
      <c r="N1593" s="19" t="str">
        <f>IFERROR(INDEX('Employee Info'!$C$3:$J$200,MATCH(Data6[[#This Row],[Name:]],'Employee Info'!$B$3:$B$200,0),MATCH(Data6[[#Headers],[Other]],'Employee Info'!$C$2:$J$2,0)),"")</f>
        <v/>
      </c>
      <c r="O1593" s="19">
        <f>IFERROR((Data6[[#This Row],[Hours:]]*SUM(Data6[[#This Row],[Rate]:[Other]])),"")</f>
        <v>0</v>
      </c>
      <c r="P1593" s="7" t="str">
        <f>IF(Data6[[#This Row],[WO'#:]]="","Riley #","WO#")</f>
        <v>Riley #</v>
      </c>
      <c r="Q1593" s="7">
        <f>IFERROR(WEEKNUM(Data6[[#This Row],[Date:]]),"")</f>
        <v>33</v>
      </c>
      <c r="R1593" s="6">
        <f t="shared" si="72"/>
        <v>45515</v>
      </c>
      <c r="S1593" s="6">
        <f>Data6[[#This Row],[Week Start]]+7</f>
        <v>45522</v>
      </c>
      <c r="T1593" s="7" t="str">
        <f t="shared" si="73"/>
        <v>8/11/2024 - 8/18/2024</v>
      </c>
      <c r="U1593" s="7" t="str">
        <f t="shared" si="74"/>
        <v>Time Card</v>
      </c>
      <c r="V1593" s="8" t="str">
        <f>RIGHT(TEXT(Data6[[#This Row],[Date:]],"mmddyyyy"),4)</f>
        <v>2024</v>
      </c>
      <c r="W1593" s="8" t="str">
        <f>MID(TEXT(Data6[[#This Row],[Date:]],"mmddyyyy"),3,2)</f>
        <v>13</v>
      </c>
      <c r="X1593" s="8" t="str">
        <f>LEFT(TEXT(Data6[[#This Row],[Date:]],"mmddyyyy"),2)</f>
        <v>08</v>
      </c>
      <c r="Y1593" s="6">
        <f>DATE(Data6[[#This Row],[Year]],Data6[[#This Row],[Month]],Data6[[#This Row],[Day]])</f>
        <v>45517</v>
      </c>
    </row>
    <row r="1594" spans="1:25">
      <c r="A1594" s="5">
        <v>45521.413515277774</v>
      </c>
      <c r="B1594" s="7" t="s">
        <v>66</v>
      </c>
      <c r="C1594" s="6" t="s">
        <v>2043</v>
      </c>
      <c r="D1594" s="7" t="s">
        <v>2082</v>
      </c>
      <c r="E1594" s="8">
        <v>1</v>
      </c>
      <c r="F1594" s="7" t="s">
        <v>68</v>
      </c>
      <c r="G1594" s="7" t="s">
        <v>68</v>
      </c>
      <c r="H1594" s="7" t="s">
        <v>1960</v>
      </c>
      <c r="I1594" s="7" t="s">
        <v>44</v>
      </c>
      <c r="J1594" s="19" t="str">
        <f>IFERROR(INDEX('Employee Info'!$C$3:$E$200,MATCH(Data6[[#This Row],[Name:]],'Employee Info'!$B$3:$B$200,0),MATCH(Data6[[#This Row],[Hours Type:]],'Employee Info'!$C$2:$E$2,0)),"")</f>
        <v/>
      </c>
      <c r="K1594" s="19" t="str">
        <f>IFERROR(INDEX('Employee Info'!$C$3:$J$200,MATCH(Data6[[#This Row],[Name:]],'Employee Info'!$B$3:$B$200,0),MATCH(Data6[[#Headers],[Truck]],'Employee Info'!$C$2:$J$2,0)),"")</f>
        <v/>
      </c>
      <c r="L1594" s="19" t="str">
        <f>IFERROR(INDEX('Employee Info'!$C$3:$J$200,MATCH(Data6[[#This Row],[Name:]],'Employee Info'!$B$3:$B$200,0),MATCH(Data6[[#Headers],[Phone]],'Employee Info'!$C$2:$J$2,0)),"")</f>
        <v/>
      </c>
      <c r="M1594" s="19" t="str">
        <f>IFERROR(INDEX('Employee Info'!$C$3:$J$200,MATCH(Data6[[#This Row],[Name:]],'Employee Info'!$B$3:$B$200,0),MATCH(Data6[[#Headers],[Tech]],'Employee Info'!$C$2:$J$2,0)),"")</f>
        <v/>
      </c>
      <c r="N1594" s="19" t="str">
        <f>IFERROR(INDEX('Employee Info'!$C$3:$J$200,MATCH(Data6[[#This Row],[Name:]],'Employee Info'!$B$3:$B$200,0),MATCH(Data6[[#Headers],[Other]],'Employee Info'!$C$2:$J$2,0)),"")</f>
        <v/>
      </c>
      <c r="O1594" s="19">
        <f>IFERROR((Data6[[#This Row],[Hours:]]*SUM(Data6[[#This Row],[Rate]:[Other]])),"")</f>
        <v>0</v>
      </c>
      <c r="P1594" s="7" t="str">
        <f>IF(Data6[[#This Row],[WO'#:]]="","Riley #","WO#")</f>
        <v>Riley #</v>
      </c>
      <c r="Q1594" s="7">
        <f>IFERROR(WEEKNUM(Data6[[#This Row],[Date:]]),"")</f>
        <v>33</v>
      </c>
      <c r="R1594" s="6">
        <f t="shared" si="72"/>
        <v>45515</v>
      </c>
      <c r="S1594" s="6">
        <f>Data6[[#This Row],[Week Start]]+7</f>
        <v>45522</v>
      </c>
      <c r="T1594" s="7" t="str">
        <f t="shared" si="73"/>
        <v>8/11/2024 - 8/18/2024</v>
      </c>
      <c r="U1594" s="7" t="str">
        <f t="shared" si="74"/>
        <v>Time Card</v>
      </c>
      <c r="V1594" s="8" t="str">
        <f>RIGHT(TEXT(Data6[[#This Row],[Date:]],"mmddyyyy"),4)</f>
        <v>2024</v>
      </c>
      <c r="W1594" s="8" t="str">
        <f>MID(TEXT(Data6[[#This Row],[Date:]],"mmddyyyy"),3,2)</f>
        <v>13</v>
      </c>
      <c r="X1594" s="8" t="str">
        <f>LEFT(TEXT(Data6[[#This Row],[Date:]],"mmddyyyy"),2)</f>
        <v>08</v>
      </c>
      <c r="Y1594" s="6">
        <f>DATE(Data6[[#This Row],[Year]],Data6[[#This Row],[Month]],Data6[[#This Row],[Day]])</f>
        <v>45517</v>
      </c>
    </row>
    <row r="1595" spans="1:25">
      <c r="A1595" s="5">
        <v>45521.414900000003</v>
      </c>
      <c r="B1595" s="7" t="s">
        <v>66</v>
      </c>
      <c r="C1595" s="6" t="s">
        <v>2043</v>
      </c>
      <c r="D1595" s="7" t="s">
        <v>2084</v>
      </c>
      <c r="E1595" s="8">
        <v>1</v>
      </c>
      <c r="F1595" s="7" t="s">
        <v>68</v>
      </c>
      <c r="G1595" s="7" t="s">
        <v>68</v>
      </c>
      <c r="H1595" s="7" t="s">
        <v>922</v>
      </c>
      <c r="I1595" s="7" t="s">
        <v>44</v>
      </c>
      <c r="J1595" s="19" t="str">
        <f>IFERROR(INDEX('Employee Info'!$C$3:$E$200,MATCH(Data6[[#This Row],[Name:]],'Employee Info'!$B$3:$B$200,0),MATCH(Data6[[#This Row],[Hours Type:]],'Employee Info'!$C$2:$E$2,0)),"")</f>
        <v/>
      </c>
      <c r="K1595" s="19" t="str">
        <f>IFERROR(INDEX('Employee Info'!$C$3:$J$200,MATCH(Data6[[#This Row],[Name:]],'Employee Info'!$B$3:$B$200,0),MATCH(Data6[[#Headers],[Truck]],'Employee Info'!$C$2:$J$2,0)),"")</f>
        <v/>
      </c>
      <c r="L1595" s="19" t="str">
        <f>IFERROR(INDEX('Employee Info'!$C$3:$J$200,MATCH(Data6[[#This Row],[Name:]],'Employee Info'!$B$3:$B$200,0),MATCH(Data6[[#Headers],[Phone]],'Employee Info'!$C$2:$J$2,0)),"")</f>
        <v/>
      </c>
      <c r="M1595" s="19" t="str">
        <f>IFERROR(INDEX('Employee Info'!$C$3:$J$200,MATCH(Data6[[#This Row],[Name:]],'Employee Info'!$B$3:$B$200,0),MATCH(Data6[[#Headers],[Tech]],'Employee Info'!$C$2:$J$2,0)),"")</f>
        <v/>
      </c>
      <c r="N1595" s="19" t="str">
        <f>IFERROR(INDEX('Employee Info'!$C$3:$J$200,MATCH(Data6[[#This Row],[Name:]],'Employee Info'!$B$3:$B$200,0),MATCH(Data6[[#Headers],[Other]],'Employee Info'!$C$2:$J$2,0)),"")</f>
        <v/>
      </c>
      <c r="O1595" s="19">
        <f>IFERROR((Data6[[#This Row],[Hours:]]*SUM(Data6[[#This Row],[Rate]:[Other]])),"")</f>
        <v>0</v>
      </c>
      <c r="P1595" s="7" t="str">
        <f>IF(Data6[[#This Row],[WO'#:]]="","Riley #","WO#")</f>
        <v>Riley #</v>
      </c>
      <c r="Q1595" s="7">
        <f>IFERROR(WEEKNUM(Data6[[#This Row],[Date:]]),"")</f>
        <v>33</v>
      </c>
      <c r="R1595" s="6">
        <f t="shared" si="72"/>
        <v>45515</v>
      </c>
      <c r="S1595" s="6">
        <f>Data6[[#This Row],[Week Start]]+7</f>
        <v>45522</v>
      </c>
      <c r="T1595" s="7" t="str">
        <f t="shared" si="73"/>
        <v>8/11/2024 - 8/18/2024</v>
      </c>
      <c r="U1595" s="7" t="str">
        <f t="shared" si="74"/>
        <v>Time Card</v>
      </c>
      <c r="V1595" s="8" t="str">
        <f>RIGHT(TEXT(Data6[[#This Row],[Date:]],"mmddyyyy"),4)</f>
        <v>2024</v>
      </c>
      <c r="W1595" s="8" t="str">
        <f>MID(TEXT(Data6[[#This Row],[Date:]],"mmddyyyy"),3,2)</f>
        <v>13</v>
      </c>
      <c r="X1595" s="8" t="str">
        <f>LEFT(TEXT(Data6[[#This Row],[Date:]],"mmddyyyy"),2)</f>
        <v>08</v>
      </c>
      <c r="Y1595" s="6">
        <f>DATE(Data6[[#This Row],[Year]],Data6[[#This Row],[Month]],Data6[[#This Row],[Day]])</f>
        <v>45517</v>
      </c>
    </row>
    <row r="1596" spans="1:25">
      <c r="A1596" s="5">
        <v>45521.417798958333</v>
      </c>
      <c r="B1596" s="7" t="s">
        <v>66</v>
      </c>
      <c r="C1596" s="6" t="s">
        <v>2043</v>
      </c>
      <c r="D1596" s="7" t="s">
        <v>2086</v>
      </c>
      <c r="E1596" s="8">
        <v>4</v>
      </c>
      <c r="F1596" s="7">
        <v>6984733</v>
      </c>
      <c r="G1596" s="7" t="s">
        <v>68</v>
      </c>
      <c r="H1596" s="7" t="s">
        <v>756</v>
      </c>
      <c r="I1596" s="7" t="s">
        <v>44</v>
      </c>
      <c r="J1596" s="19" t="str">
        <f>IFERROR(INDEX('Employee Info'!$C$3:$E$200,MATCH(Data6[[#This Row],[Name:]],'Employee Info'!$B$3:$B$200,0),MATCH(Data6[[#This Row],[Hours Type:]],'Employee Info'!$C$2:$E$2,0)),"")</f>
        <v/>
      </c>
      <c r="K1596" s="19" t="str">
        <f>IFERROR(INDEX('Employee Info'!$C$3:$J$200,MATCH(Data6[[#This Row],[Name:]],'Employee Info'!$B$3:$B$200,0),MATCH(Data6[[#Headers],[Truck]],'Employee Info'!$C$2:$J$2,0)),"")</f>
        <v/>
      </c>
      <c r="L1596" s="19" t="str">
        <f>IFERROR(INDEX('Employee Info'!$C$3:$J$200,MATCH(Data6[[#This Row],[Name:]],'Employee Info'!$B$3:$B$200,0),MATCH(Data6[[#Headers],[Phone]],'Employee Info'!$C$2:$J$2,0)),"")</f>
        <v/>
      </c>
      <c r="M1596" s="19" t="str">
        <f>IFERROR(INDEX('Employee Info'!$C$3:$J$200,MATCH(Data6[[#This Row],[Name:]],'Employee Info'!$B$3:$B$200,0),MATCH(Data6[[#Headers],[Tech]],'Employee Info'!$C$2:$J$2,0)),"")</f>
        <v/>
      </c>
      <c r="N1596" s="19" t="str">
        <f>IFERROR(INDEX('Employee Info'!$C$3:$J$200,MATCH(Data6[[#This Row],[Name:]],'Employee Info'!$B$3:$B$200,0),MATCH(Data6[[#Headers],[Other]],'Employee Info'!$C$2:$J$2,0)),"")</f>
        <v/>
      </c>
      <c r="O1596" s="19">
        <f>IFERROR((Data6[[#This Row],[Hours:]]*SUM(Data6[[#This Row],[Rate]:[Other]])),"")</f>
        <v>0</v>
      </c>
      <c r="P1596" s="7" t="str">
        <f>IF(Data6[[#This Row],[WO'#:]]="","Riley #","WO#")</f>
        <v>WO#</v>
      </c>
      <c r="Q1596" s="7">
        <f>IFERROR(WEEKNUM(Data6[[#This Row],[Date:]]),"")</f>
        <v>33</v>
      </c>
      <c r="R1596" s="6">
        <f t="shared" si="72"/>
        <v>45515</v>
      </c>
      <c r="S1596" s="6">
        <f>Data6[[#This Row],[Week Start]]+7</f>
        <v>45522</v>
      </c>
      <c r="T1596" s="7" t="str">
        <f t="shared" si="73"/>
        <v>8/11/2024 - 8/18/2024</v>
      </c>
      <c r="U1596" s="7" t="str">
        <f t="shared" si="74"/>
        <v>Time Card</v>
      </c>
      <c r="V1596" s="8" t="str">
        <f>RIGHT(TEXT(Data6[[#This Row],[Date:]],"mmddyyyy"),4)</f>
        <v>2024</v>
      </c>
      <c r="W1596" s="8" t="str">
        <f>MID(TEXT(Data6[[#This Row],[Date:]],"mmddyyyy"),3,2)</f>
        <v>13</v>
      </c>
      <c r="X1596" s="8" t="str">
        <f>LEFT(TEXT(Data6[[#This Row],[Date:]],"mmddyyyy"),2)</f>
        <v>08</v>
      </c>
      <c r="Y1596" s="6">
        <f>DATE(Data6[[#This Row],[Year]],Data6[[#This Row],[Month]],Data6[[#This Row],[Day]])</f>
        <v>45517</v>
      </c>
    </row>
    <row r="1597" spans="1:25">
      <c r="A1597" s="5">
        <v>45521.418189699078</v>
      </c>
      <c r="B1597" s="7" t="s">
        <v>66</v>
      </c>
      <c r="C1597" s="6" t="s">
        <v>2043</v>
      </c>
      <c r="D1597" s="7" t="s">
        <v>2086</v>
      </c>
      <c r="E1597" s="8">
        <v>1</v>
      </c>
      <c r="F1597" s="7">
        <v>6984733</v>
      </c>
      <c r="G1597" s="7" t="s">
        <v>68</v>
      </c>
      <c r="H1597" s="7" t="s">
        <v>756</v>
      </c>
      <c r="I1597" s="7" t="s">
        <v>45</v>
      </c>
      <c r="J1597" s="19" t="str">
        <f>IFERROR(INDEX('Employee Info'!$C$3:$E$200,MATCH(Data6[[#This Row],[Name:]],'Employee Info'!$B$3:$B$200,0),MATCH(Data6[[#This Row],[Hours Type:]],'Employee Info'!$C$2:$E$2,0)),"")</f>
        <v/>
      </c>
      <c r="K1597" s="19" t="str">
        <f>IFERROR(INDEX('Employee Info'!$C$3:$J$200,MATCH(Data6[[#This Row],[Name:]],'Employee Info'!$B$3:$B$200,0),MATCH(Data6[[#Headers],[Truck]],'Employee Info'!$C$2:$J$2,0)),"")</f>
        <v/>
      </c>
      <c r="L1597" s="19" t="str">
        <f>IFERROR(INDEX('Employee Info'!$C$3:$J$200,MATCH(Data6[[#This Row],[Name:]],'Employee Info'!$B$3:$B$200,0),MATCH(Data6[[#Headers],[Phone]],'Employee Info'!$C$2:$J$2,0)),"")</f>
        <v/>
      </c>
      <c r="M1597" s="19" t="str">
        <f>IFERROR(INDEX('Employee Info'!$C$3:$J$200,MATCH(Data6[[#This Row],[Name:]],'Employee Info'!$B$3:$B$200,0),MATCH(Data6[[#Headers],[Tech]],'Employee Info'!$C$2:$J$2,0)),"")</f>
        <v/>
      </c>
      <c r="N1597" s="19" t="str">
        <f>IFERROR(INDEX('Employee Info'!$C$3:$J$200,MATCH(Data6[[#This Row],[Name:]],'Employee Info'!$B$3:$B$200,0),MATCH(Data6[[#Headers],[Other]],'Employee Info'!$C$2:$J$2,0)),"")</f>
        <v/>
      </c>
      <c r="O1597" s="19">
        <f>IFERROR((Data6[[#This Row],[Hours:]]*SUM(Data6[[#This Row],[Rate]:[Other]])),"")</f>
        <v>0</v>
      </c>
      <c r="P1597" s="7" t="str">
        <f>IF(Data6[[#This Row],[WO'#:]]="","Riley #","WO#")</f>
        <v>WO#</v>
      </c>
      <c r="Q1597" s="7">
        <f>IFERROR(WEEKNUM(Data6[[#This Row],[Date:]]),"")</f>
        <v>33</v>
      </c>
      <c r="R1597" s="6">
        <f t="shared" si="72"/>
        <v>45515</v>
      </c>
      <c r="S1597" s="6">
        <f>Data6[[#This Row],[Week Start]]+7</f>
        <v>45522</v>
      </c>
      <c r="T1597" s="7" t="str">
        <f t="shared" si="73"/>
        <v>8/11/2024 - 8/18/2024</v>
      </c>
      <c r="U1597" s="7" t="str">
        <f t="shared" si="74"/>
        <v>Time Card</v>
      </c>
      <c r="V1597" s="8" t="str">
        <f>RIGHT(TEXT(Data6[[#This Row],[Date:]],"mmddyyyy"),4)</f>
        <v>2024</v>
      </c>
      <c r="W1597" s="8" t="str">
        <f>MID(TEXT(Data6[[#This Row],[Date:]],"mmddyyyy"),3,2)</f>
        <v>13</v>
      </c>
      <c r="X1597" s="8" t="str">
        <f>LEFT(TEXT(Data6[[#This Row],[Date:]],"mmddyyyy"),2)</f>
        <v>08</v>
      </c>
      <c r="Y1597" s="6">
        <f>DATE(Data6[[#This Row],[Year]],Data6[[#This Row],[Month]],Data6[[#This Row],[Day]])</f>
        <v>45517</v>
      </c>
    </row>
    <row r="1598" spans="1:25">
      <c r="A1598" s="5">
        <v>45518.425179282407</v>
      </c>
      <c r="B1598" s="7" t="s">
        <v>31</v>
      </c>
      <c r="C1598" s="6" t="s">
        <v>2047</v>
      </c>
      <c r="D1598" s="7" t="s">
        <v>1959</v>
      </c>
      <c r="E1598" s="8">
        <v>8</v>
      </c>
      <c r="F1598" s="7" t="s">
        <v>68</v>
      </c>
      <c r="G1598" s="7" t="s">
        <v>68</v>
      </c>
      <c r="H1598" s="7" t="s">
        <v>1960</v>
      </c>
      <c r="I1598" s="7" t="s">
        <v>44</v>
      </c>
      <c r="J1598" s="19" t="str">
        <f>IFERROR(INDEX('Employee Info'!$C$3:$E$200,MATCH(Data6[[#This Row],[Name:]],'Employee Info'!$B$3:$B$200,0),MATCH(Data6[[#This Row],[Hours Type:]],'Employee Info'!$C$2:$E$2,0)),"")</f>
        <v/>
      </c>
      <c r="K1598" s="19" t="str">
        <f>IFERROR(INDEX('Employee Info'!$C$3:$J$200,MATCH(Data6[[#This Row],[Name:]],'Employee Info'!$B$3:$B$200,0),MATCH(Data6[[#Headers],[Truck]],'Employee Info'!$C$2:$J$2,0)),"")</f>
        <v/>
      </c>
      <c r="L1598" s="19" t="str">
        <f>IFERROR(INDEX('Employee Info'!$C$3:$J$200,MATCH(Data6[[#This Row],[Name:]],'Employee Info'!$B$3:$B$200,0),MATCH(Data6[[#Headers],[Phone]],'Employee Info'!$C$2:$J$2,0)),"")</f>
        <v/>
      </c>
      <c r="M1598" s="19" t="str">
        <f>IFERROR(INDEX('Employee Info'!$C$3:$J$200,MATCH(Data6[[#This Row],[Name:]],'Employee Info'!$B$3:$B$200,0),MATCH(Data6[[#Headers],[Tech]],'Employee Info'!$C$2:$J$2,0)),"")</f>
        <v/>
      </c>
      <c r="N1598" s="19" t="str">
        <f>IFERROR(INDEX('Employee Info'!$C$3:$J$200,MATCH(Data6[[#This Row],[Name:]],'Employee Info'!$B$3:$B$200,0),MATCH(Data6[[#Headers],[Other]],'Employee Info'!$C$2:$J$2,0)),"")</f>
        <v/>
      </c>
      <c r="O1598" s="19">
        <f>IFERROR((Data6[[#This Row],[Hours:]]*SUM(Data6[[#This Row],[Rate]:[Other]])),"")</f>
        <v>0</v>
      </c>
      <c r="P1598" s="7" t="str">
        <f>IF(Data6[[#This Row],[WO'#:]]="","Riley #","WO#")</f>
        <v>Riley #</v>
      </c>
      <c r="Q1598" s="7">
        <f>IFERROR(WEEKNUM(Data6[[#This Row],[Date:]]),"")</f>
        <v>33</v>
      </c>
      <c r="R1598" s="6">
        <f t="shared" si="72"/>
        <v>45515</v>
      </c>
      <c r="S1598" s="6">
        <f>Data6[[#This Row],[Week Start]]+7</f>
        <v>45522</v>
      </c>
      <c r="T1598" s="7" t="str">
        <f t="shared" si="73"/>
        <v>8/11/2024 - 8/18/2024</v>
      </c>
      <c r="U1598" s="7" t="str">
        <f t="shared" si="74"/>
        <v>Time Card</v>
      </c>
      <c r="V1598" s="8" t="str">
        <f>RIGHT(TEXT(Data6[[#This Row],[Date:]],"mmddyyyy"),4)</f>
        <v>2024</v>
      </c>
      <c r="W1598" s="8" t="str">
        <f>MID(TEXT(Data6[[#This Row],[Date:]],"mmddyyyy"),3,2)</f>
        <v>14</v>
      </c>
      <c r="X1598" s="8" t="str">
        <f>LEFT(TEXT(Data6[[#This Row],[Date:]],"mmddyyyy"),2)</f>
        <v>08</v>
      </c>
      <c r="Y1598" s="6">
        <f>DATE(Data6[[#This Row],[Year]],Data6[[#This Row],[Month]],Data6[[#This Row],[Day]])</f>
        <v>45518</v>
      </c>
    </row>
    <row r="1599" spans="1:25">
      <c r="A1599" s="5">
        <v>45518.425450115741</v>
      </c>
      <c r="B1599" s="7" t="s">
        <v>34</v>
      </c>
      <c r="C1599" s="6" t="s">
        <v>2047</v>
      </c>
      <c r="D1599" s="7" t="s">
        <v>1959</v>
      </c>
      <c r="E1599" s="8">
        <v>8</v>
      </c>
      <c r="F1599" s="7" t="s">
        <v>68</v>
      </c>
      <c r="G1599" s="7" t="s">
        <v>68</v>
      </c>
      <c r="H1599" s="7" t="s">
        <v>1960</v>
      </c>
      <c r="I1599" s="7" t="s">
        <v>44</v>
      </c>
      <c r="J1599" s="19" t="str">
        <f>IFERROR(INDEX('Employee Info'!$C$3:$E$200,MATCH(Data6[[#This Row],[Name:]],'Employee Info'!$B$3:$B$200,0),MATCH(Data6[[#This Row],[Hours Type:]],'Employee Info'!$C$2:$E$2,0)),"")</f>
        <v/>
      </c>
      <c r="K1599" s="19" t="str">
        <f>IFERROR(INDEX('Employee Info'!$C$3:$J$200,MATCH(Data6[[#This Row],[Name:]],'Employee Info'!$B$3:$B$200,0),MATCH(Data6[[#Headers],[Truck]],'Employee Info'!$C$2:$J$2,0)),"")</f>
        <v/>
      </c>
      <c r="L1599" s="19" t="str">
        <f>IFERROR(INDEX('Employee Info'!$C$3:$J$200,MATCH(Data6[[#This Row],[Name:]],'Employee Info'!$B$3:$B$200,0),MATCH(Data6[[#Headers],[Phone]],'Employee Info'!$C$2:$J$2,0)),"")</f>
        <v/>
      </c>
      <c r="M1599" s="19" t="str">
        <f>IFERROR(INDEX('Employee Info'!$C$3:$J$200,MATCH(Data6[[#This Row],[Name:]],'Employee Info'!$B$3:$B$200,0),MATCH(Data6[[#Headers],[Tech]],'Employee Info'!$C$2:$J$2,0)),"")</f>
        <v/>
      </c>
      <c r="N1599" s="19" t="str">
        <f>IFERROR(INDEX('Employee Info'!$C$3:$J$200,MATCH(Data6[[#This Row],[Name:]],'Employee Info'!$B$3:$B$200,0),MATCH(Data6[[#Headers],[Other]],'Employee Info'!$C$2:$J$2,0)),"")</f>
        <v/>
      </c>
      <c r="O1599" s="19">
        <f>IFERROR((Data6[[#This Row],[Hours:]]*SUM(Data6[[#This Row],[Rate]:[Other]])),"")</f>
        <v>0</v>
      </c>
      <c r="P1599" s="7" t="str">
        <f>IF(Data6[[#This Row],[WO'#:]]="","Riley #","WO#")</f>
        <v>Riley #</v>
      </c>
      <c r="Q1599" s="7">
        <f>IFERROR(WEEKNUM(Data6[[#This Row],[Date:]]),"")</f>
        <v>33</v>
      </c>
      <c r="R1599" s="6">
        <f t="shared" si="72"/>
        <v>45515</v>
      </c>
      <c r="S1599" s="6">
        <f>Data6[[#This Row],[Week Start]]+7</f>
        <v>45522</v>
      </c>
      <c r="T1599" s="7" t="str">
        <f t="shared" si="73"/>
        <v>8/11/2024 - 8/18/2024</v>
      </c>
      <c r="U1599" s="7" t="str">
        <f t="shared" si="74"/>
        <v>Time Card</v>
      </c>
      <c r="V1599" s="8" t="str">
        <f>RIGHT(TEXT(Data6[[#This Row],[Date:]],"mmddyyyy"),4)</f>
        <v>2024</v>
      </c>
      <c r="W1599" s="8" t="str">
        <f>MID(TEXT(Data6[[#This Row],[Date:]],"mmddyyyy"),3,2)</f>
        <v>14</v>
      </c>
      <c r="X1599" s="8" t="str">
        <f>LEFT(TEXT(Data6[[#This Row],[Date:]],"mmddyyyy"),2)</f>
        <v>08</v>
      </c>
      <c r="Y1599" s="6">
        <f>DATE(Data6[[#This Row],[Year]],Data6[[#This Row],[Month]],Data6[[#This Row],[Day]])</f>
        <v>45518</v>
      </c>
    </row>
    <row r="1600" spans="1:25">
      <c r="A1600" s="5">
        <v>45518.568421875003</v>
      </c>
      <c r="B1600" s="7" t="s">
        <v>35</v>
      </c>
      <c r="C1600" s="6" t="s">
        <v>2047</v>
      </c>
      <c r="D1600" s="7" t="s">
        <v>2072</v>
      </c>
      <c r="E1600" s="8">
        <v>8</v>
      </c>
      <c r="F1600" s="7" t="s">
        <v>68</v>
      </c>
      <c r="G1600" s="7" t="s">
        <v>68</v>
      </c>
      <c r="H1600" s="7" t="s">
        <v>912</v>
      </c>
      <c r="I1600" s="7" t="s">
        <v>44</v>
      </c>
      <c r="J1600" s="19" t="str">
        <f>IFERROR(INDEX('Employee Info'!$C$3:$E$200,MATCH(Data6[[#This Row],[Name:]],'Employee Info'!$B$3:$B$200,0),MATCH(Data6[[#This Row],[Hours Type:]],'Employee Info'!$C$2:$E$2,0)),"")</f>
        <v/>
      </c>
      <c r="K1600" s="19" t="str">
        <f>IFERROR(INDEX('Employee Info'!$C$3:$J$200,MATCH(Data6[[#This Row],[Name:]],'Employee Info'!$B$3:$B$200,0),MATCH(Data6[[#Headers],[Truck]],'Employee Info'!$C$2:$J$2,0)),"")</f>
        <v/>
      </c>
      <c r="L1600" s="19" t="str">
        <f>IFERROR(INDEX('Employee Info'!$C$3:$J$200,MATCH(Data6[[#This Row],[Name:]],'Employee Info'!$B$3:$B$200,0),MATCH(Data6[[#Headers],[Phone]],'Employee Info'!$C$2:$J$2,0)),"")</f>
        <v/>
      </c>
      <c r="M1600" s="19" t="str">
        <f>IFERROR(INDEX('Employee Info'!$C$3:$J$200,MATCH(Data6[[#This Row],[Name:]],'Employee Info'!$B$3:$B$200,0),MATCH(Data6[[#Headers],[Tech]],'Employee Info'!$C$2:$J$2,0)),"")</f>
        <v/>
      </c>
      <c r="N1600" s="19" t="str">
        <f>IFERROR(INDEX('Employee Info'!$C$3:$J$200,MATCH(Data6[[#This Row],[Name:]],'Employee Info'!$B$3:$B$200,0),MATCH(Data6[[#Headers],[Other]],'Employee Info'!$C$2:$J$2,0)),"")</f>
        <v/>
      </c>
      <c r="O1600" s="19">
        <f>IFERROR((Data6[[#This Row],[Hours:]]*SUM(Data6[[#This Row],[Rate]:[Other]])),"")</f>
        <v>0</v>
      </c>
      <c r="P1600" s="7" t="str">
        <f>IF(Data6[[#This Row],[WO'#:]]="","Riley #","WO#")</f>
        <v>Riley #</v>
      </c>
      <c r="Q1600" s="7">
        <f>IFERROR(WEEKNUM(Data6[[#This Row],[Date:]]),"")</f>
        <v>33</v>
      </c>
      <c r="R1600" s="6">
        <f t="shared" si="72"/>
        <v>45515</v>
      </c>
      <c r="S1600" s="6">
        <f>Data6[[#This Row],[Week Start]]+7</f>
        <v>45522</v>
      </c>
      <c r="T1600" s="7" t="str">
        <f t="shared" si="73"/>
        <v>8/11/2024 - 8/18/2024</v>
      </c>
      <c r="U1600" s="7" t="str">
        <f t="shared" si="74"/>
        <v>Time Card</v>
      </c>
      <c r="V1600" s="8" t="str">
        <f>RIGHT(TEXT(Data6[[#This Row],[Date:]],"mmddyyyy"),4)</f>
        <v>2024</v>
      </c>
      <c r="W1600" s="8" t="str">
        <f>MID(TEXT(Data6[[#This Row],[Date:]],"mmddyyyy"),3,2)</f>
        <v>14</v>
      </c>
      <c r="X1600" s="8" t="str">
        <f>LEFT(TEXT(Data6[[#This Row],[Date:]],"mmddyyyy"),2)</f>
        <v>08</v>
      </c>
      <c r="Y1600" s="6">
        <f>DATE(Data6[[#This Row],[Year]],Data6[[#This Row],[Month]],Data6[[#This Row],[Day]])</f>
        <v>45518</v>
      </c>
    </row>
    <row r="1601" spans="1:25">
      <c r="A1601" s="5">
        <v>45518.587445254627</v>
      </c>
      <c r="B1601" s="7" t="s">
        <v>65</v>
      </c>
      <c r="C1601" s="6" t="s">
        <v>2047</v>
      </c>
      <c r="D1601" s="7" t="s">
        <v>2073</v>
      </c>
      <c r="E1601" s="8">
        <v>8</v>
      </c>
      <c r="F1601" s="7" t="s">
        <v>68</v>
      </c>
      <c r="G1601" s="7" t="s">
        <v>68</v>
      </c>
      <c r="H1601" s="7" t="s">
        <v>536</v>
      </c>
      <c r="I1601" s="7" t="s">
        <v>44</v>
      </c>
      <c r="J1601" s="19" t="str">
        <f>IFERROR(INDEX('Employee Info'!$C$3:$E$200,MATCH(Data6[[#This Row],[Name:]],'Employee Info'!$B$3:$B$200,0),MATCH(Data6[[#This Row],[Hours Type:]],'Employee Info'!$C$2:$E$2,0)),"")</f>
        <v/>
      </c>
      <c r="K1601" s="19" t="str">
        <f>IFERROR(INDEX('Employee Info'!$C$3:$J$200,MATCH(Data6[[#This Row],[Name:]],'Employee Info'!$B$3:$B$200,0),MATCH(Data6[[#Headers],[Truck]],'Employee Info'!$C$2:$J$2,0)),"")</f>
        <v/>
      </c>
      <c r="L1601" s="19" t="str">
        <f>IFERROR(INDEX('Employee Info'!$C$3:$J$200,MATCH(Data6[[#This Row],[Name:]],'Employee Info'!$B$3:$B$200,0),MATCH(Data6[[#Headers],[Phone]],'Employee Info'!$C$2:$J$2,0)),"")</f>
        <v/>
      </c>
      <c r="M1601" s="19" t="str">
        <f>IFERROR(INDEX('Employee Info'!$C$3:$J$200,MATCH(Data6[[#This Row],[Name:]],'Employee Info'!$B$3:$B$200,0),MATCH(Data6[[#Headers],[Tech]],'Employee Info'!$C$2:$J$2,0)),"")</f>
        <v/>
      </c>
      <c r="N1601" s="19" t="str">
        <f>IFERROR(INDEX('Employee Info'!$C$3:$J$200,MATCH(Data6[[#This Row],[Name:]],'Employee Info'!$B$3:$B$200,0),MATCH(Data6[[#Headers],[Other]],'Employee Info'!$C$2:$J$2,0)),"")</f>
        <v/>
      </c>
      <c r="O1601" s="19">
        <f>IFERROR((Data6[[#This Row],[Hours:]]*SUM(Data6[[#This Row],[Rate]:[Other]])),"")</f>
        <v>0</v>
      </c>
      <c r="P1601" s="7" t="str">
        <f>IF(Data6[[#This Row],[WO'#:]]="","Riley #","WO#")</f>
        <v>Riley #</v>
      </c>
      <c r="Q1601" s="7">
        <f>IFERROR(WEEKNUM(Data6[[#This Row],[Date:]]),"")</f>
        <v>33</v>
      </c>
      <c r="R1601" s="6">
        <f t="shared" si="72"/>
        <v>45515</v>
      </c>
      <c r="S1601" s="6">
        <f>Data6[[#This Row],[Week Start]]+7</f>
        <v>45522</v>
      </c>
      <c r="T1601" s="7" t="str">
        <f t="shared" si="73"/>
        <v>8/11/2024 - 8/18/2024</v>
      </c>
      <c r="U1601" s="7" t="str">
        <f t="shared" si="74"/>
        <v>Time Card</v>
      </c>
      <c r="V1601" s="8" t="str">
        <f>RIGHT(TEXT(Data6[[#This Row],[Date:]],"mmddyyyy"),4)</f>
        <v>2024</v>
      </c>
      <c r="W1601" s="8" t="str">
        <f>MID(TEXT(Data6[[#This Row],[Date:]],"mmddyyyy"),3,2)</f>
        <v>14</v>
      </c>
      <c r="X1601" s="8" t="str">
        <f>LEFT(TEXT(Data6[[#This Row],[Date:]],"mmddyyyy"),2)</f>
        <v>08</v>
      </c>
      <c r="Y1601" s="6">
        <f>DATE(Data6[[#This Row],[Year]],Data6[[#This Row],[Month]],Data6[[#This Row],[Day]])</f>
        <v>45518</v>
      </c>
    </row>
    <row r="1602" spans="1:25">
      <c r="A1602" s="5">
        <v>45519.251921064817</v>
      </c>
      <c r="B1602" s="7" t="s">
        <v>23</v>
      </c>
      <c r="C1602" s="6" t="s">
        <v>2047</v>
      </c>
      <c r="D1602" s="7" t="s">
        <v>2073</v>
      </c>
      <c r="E1602" s="8">
        <v>8</v>
      </c>
      <c r="F1602" s="7" t="s">
        <v>68</v>
      </c>
      <c r="G1602" s="7" t="s">
        <v>68</v>
      </c>
      <c r="H1602" s="7" t="s">
        <v>536</v>
      </c>
      <c r="I1602" s="7" t="s">
        <v>44</v>
      </c>
      <c r="J1602" s="19" t="str">
        <f>IFERROR(INDEX('Employee Info'!$C$3:$E$200,MATCH(Data6[[#This Row],[Name:]],'Employee Info'!$B$3:$B$200,0),MATCH(Data6[[#This Row],[Hours Type:]],'Employee Info'!$C$2:$E$2,0)),"")</f>
        <v/>
      </c>
      <c r="K1602" s="19" t="str">
        <f>IFERROR(INDEX('Employee Info'!$C$3:$J$200,MATCH(Data6[[#This Row],[Name:]],'Employee Info'!$B$3:$B$200,0),MATCH(Data6[[#Headers],[Truck]],'Employee Info'!$C$2:$J$2,0)),"")</f>
        <v/>
      </c>
      <c r="L1602" s="19" t="str">
        <f>IFERROR(INDEX('Employee Info'!$C$3:$J$200,MATCH(Data6[[#This Row],[Name:]],'Employee Info'!$B$3:$B$200,0),MATCH(Data6[[#Headers],[Phone]],'Employee Info'!$C$2:$J$2,0)),"")</f>
        <v/>
      </c>
      <c r="M1602" s="19" t="str">
        <f>IFERROR(INDEX('Employee Info'!$C$3:$J$200,MATCH(Data6[[#This Row],[Name:]],'Employee Info'!$B$3:$B$200,0),MATCH(Data6[[#Headers],[Tech]],'Employee Info'!$C$2:$J$2,0)),"")</f>
        <v/>
      </c>
      <c r="N1602" s="19" t="str">
        <f>IFERROR(INDEX('Employee Info'!$C$3:$J$200,MATCH(Data6[[#This Row],[Name:]],'Employee Info'!$B$3:$B$200,0),MATCH(Data6[[#Headers],[Other]],'Employee Info'!$C$2:$J$2,0)),"")</f>
        <v/>
      </c>
      <c r="O1602" s="19">
        <f>IFERROR((Data6[[#This Row],[Hours:]]*SUM(Data6[[#This Row],[Rate]:[Other]])),"")</f>
        <v>0</v>
      </c>
      <c r="P1602" s="7" t="str">
        <f>IF(Data6[[#This Row],[WO'#:]]="","Riley #","WO#")</f>
        <v>Riley #</v>
      </c>
      <c r="Q1602" s="7">
        <f>IFERROR(WEEKNUM(Data6[[#This Row],[Date:]]),"")</f>
        <v>33</v>
      </c>
      <c r="R1602" s="6">
        <f t="shared" ref="R1602:R1665" si="75">DATE(RIGHT(TEXT(C1602,"mm/dd/yyyy"),4),1,1)+(Q1602-1)*7-(WEEKDAY(DATE(RIGHT(TEXT(C1602,"mm/dd/yyyy"),4),1,1)))+1</f>
        <v>45515</v>
      </c>
      <c r="S1602" s="6">
        <f>Data6[[#This Row],[Week Start]]+7</f>
        <v>45522</v>
      </c>
      <c r="T1602" s="7" t="str">
        <f t="shared" ref="T1602:T1665" si="76">IFERROR(TEXT(R1602, "m/d/yyyy") &amp; " - " &amp; TEXT(S1602, "m/d/yyyy"),"")</f>
        <v>8/11/2024 - 8/18/2024</v>
      </c>
      <c r="U1602" s="7" t="str">
        <f t="shared" ref="U1602:U1665" si="77">"Time Card"</f>
        <v>Time Card</v>
      </c>
      <c r="V1602" s="8" t="str">
        <f>RIGHT(TEXT(Data6[[#This Row],[Date:]],"mmddyyyy"),4)</f>
        <v>2024</v>
      </c>
      <c r="W1602" s="8" t="str">
        <f>MID(TEXT(Data6[[#This Row],[Date:]],"mmddyyyy"),3,2)</f>
        <v>14</v>
      </c>
      <c r="X1602" s="8" t="str">
        <f>LEFT(TEXT(Data6[[#This Row],[Date:]],"mmddyyyy"),2)</f>
        <v>08</v>
      </c>
      <c r="Y1602" s="6">
        <f>DATE(Data6[[#This Row],[Year]],Data6[[#This Row],[Month]],Data6[[#This Row],[Day]])</f>
        <v>45518</v>
      </c>
    </row>
    <row r="1603" spans="1:25">
      <c r="A1603" s="5">
        <v>45521.41129398148</v>
      </c>
      <c r="B1603" s="7" t="s">
        <v>66</v>
      </c>
      <c r="C1603" s="6" t="s">
        <v>2047</v>
      </c>
      <c r="D1603" s="7" t="s">
        <v>1727</v>
      </c>
      <c r="E1603" s="8">
        <v>1</v>
      </c>
      <c r="F1603" s="7" t="s">
        <v>68</v>
      </c>
      <c r="G1603" s="7" t="s">
        <v>68</v>
      </c>
      <c r="H1603" s="7" t="s">
        <v>536</v>
      </c>
      <c r="I1603" s="7" t="s">
        <v>44</v>
      </c>
      <c r="J1603" s="19" t="str">
        <f>IFERROR(INDEX('Employee Info'!$C$3:$E$200,MATCH(Data6[[#This Row],[Name:]],'Employee Info'!$B$3:$B$200,0),MATCH(Data6[[#This Row],[Hours Type:]],'Employee Info'!$C$2:$E$2,0)),"")</f>
        <v/>
      </c>
      <c r="K1603" s="19" t="str">
        <f>IFERROR(INDEX('Employee Info'!$C$3:$J$200,MATCH(Data6[[#This Row],[Name:]],'Employee Info'!$B$3:$B$200,0),MATCH(Data6[[#Headers],[Truck]],'Employee Info'!$C$2:$J$2,0)),"")</f>
        <v/>
      </c>
      <c r="L1603" s="19" t="str">
        <f>IFERROR(INDEX('Employee Info'!$C$3:$J$200,MATCH(Data6[[#This Row],[Name:]],'Employee Info'!$B$3:$B$200,0),MATCH(Data6[[#Headers],[Phone]],'Employee Info'!$C$2:$J$2,0)),"")</f>
        <v/>
      </c>
      <c r="M1603" s="19" t="str">
        <f>IFERROR(INDEX('Employee Info'!$C$3:$J$200,MATCH(Data6[[#This Row],[Name:]],'Employee Info'!$B$3:$B$200,0),MATCH(Data6[[#Headers],[Tech]],'Employee Info'!$C$2:$J$2,0)),"")</f>
        <v/>
      </c>
      <c r="N1603" s="19" t="str">
        <f>IFERROR(INDEX('Employee Info'!$C$3:$J$200,MATCH(Data6[[#This Row],[Name:]],'Employee Info'!$B$3:$B$200,0),MATCH(Data6[[#Headers],[Other]],'Employee Info'!$C$2:$J$2,0)),"")</f>
        <v/>
      </c>
      <c r="O1603" s="19">
        <f>IFERROR((Data6[[#This Row],[Hours:]]*SUM(Data6[[#This Row],[Rate]:[Other]])),"")</f>
        <v>0</v>
      </c>
      <c r="P1603" s="7" t="str">
        <f>IF(Data6[[#This Row],[WO'#:]]="","Riley #","WO#")</f>
        <v>Riley #</v>
      </c>
      <c r="Q1603" s="7">
        <f>IFERROR(WEEKNUM(Data6[[#This Row],[Date:]]),"")</f>
        <v>33</v>
      </c>
      <c r="R1603" s="6">
        <f t="shared" si="75"/>
        <v>45515</v>
      </c>
      <c r="S1603" s="6">
        <f>Data6[[#This Row],[Week Start]]+7</f>
        <v>45522</v>
      </c>
      <c r="T1603" s="7" t="str">
        <f t="shared" si="76"/>
        <v>8/11/2024 - 8/18/2024</v>
      </c>
      <c r="U1603" s="7" t="str">
        <f t="shared" si="77"/>
        <v>Time Card</v>
      </c>
      <c r="V1603" s="8" t="str">
        <f>RIGHT(TEXT(Data6[[#This Row],[Date:]],"mmddyyyy"),4)</f>
        <v>2024</v>
      </c>
      <c r="W1603" s="8" t="str">
        <f>MID(TEXT(Data6[[#This Row],[Date:]],"mmddyyyy"),3,2)</f>
        <v>14</v>
      </c>
      <c r="X1603" s="8" t="str">
        <f>LEFT(TEXT(Data6[[#This Row],[Date:]],"mmddyyyy"),2)</f>
        <v>08</v>
      </c>
      <c r="Y1603" s="6">
        <f>DATE(Data6[[#This Row],[Year]],Data6[[#This Row],[Month]],Data6[[#This Row],[Day]])</f>
        <v>45518</v>
      </c>
    </row>
    <row r="1604" spans="1:25">
      <c r="A1604" s="5">
        <v>45521.411980902776</v>
      </c>
      <c r="B1604" s="7" t="s">
        <v>66</v>
      </c>
      <c r="C1604" s="6" t="s">
        <v>2047</v>
      </c>
      <c r="D1604" s="7" t="s">
        <v>2081</v>
      </c>
      <c r="E1604" s="8">
        <v>1</v>
      </c>
      <c r="F1604" s="7" t="s">
        <v>68</v>
      </c>
      <c r="G1604" s="7" t="s">
        <v>68</v>
      </c>
      <c r="H1604" s="7" t="s">
        <v>912</v>
      </c>
      <c r="I1604" s="7" t="s">
        <v>44</v>
      </c>
      <c r="J1604" s="19" t="str">
        <f>IFERROR(INDEX('Employee Info'!$C$3:$E$200,MATCH(Data6[[#This Row],[Name:]],'Employee Info'!$B$3:$B$200,0),MATCH(Data6[[#This Row],[Hours Type:]],'Employee Info'!$C$2:$E$2,0)),"")</f>
        <v/>
      </c>
      <c r="K1604" s="19" t="str">
        <f>IFERROR(INDEX('Employee Info'!$C$3:$J$200,MATCH(Data6[[#This Row],[Name:]],'Employee Info'!$B$3:$B$200,0),MATCH(Data6[[#Headers],[Truck]],'Employee Info'!$C$2:$J$2,0)),"")</f>
        <v/>
      </c>
      <c r="L1604" s="19" t="str">
        <f>IFERROR(INDEX('Employee Info'!$C$3:$J$200,MATCH(Data6[[#This Row],[Name:]],'Employee Info'!$B$3:$B$200,0),MATCH(Data6[[#Headers],[Phone]],'Employee Info'!$C$2:$J$2,0)),"")</f>
        <v/>
      </c>
      <c r="M1604" s="19" t="str">
        <f>IFERROR(INDEX('Employee Info'!$C$3:$J$200,MATCH(Data6[[#This Row],[Name:]],'Employee Info'!$B$3:$B$200,0),MATCH(Data6[[#Headers],[Tech]],'Employee Info'!$C$2:$J$2,0)),"")</f>
        <v/>
      </c>
      <c r="N1604" s="19" t="str">
        <f>IFERROR(INDEX('Employee Info'!$C$3:$J$200,MATCH(Data6[[#This Row],[Name:]],'Employee Info'!$B$3:$B$200,0),MATCH(Data6[[#Headers],[Other]],'Employee Info'!$C$2:$J$2,0)),"")</f>
        <v/>
      </c>
      <c r="O1604" s="19">
        <f>IFERROR((Data6[[#This Row],[Hours:]]*SUM(Data6[[#This Row],[Rate]:[Other]])),"")</f>
        <v>0</v>
      </c>
      <c r="P1604" s="7" t="str">
        <f>IF(Data6[[#This Row],[WO'#:]]="","Riley #","WO#")</f>
        <v>Riley #</v>
      </c>
      <c r="Q1604" s="7">
        <f>IFERROR(WEEKNUM(Data6[[#This Row],[Date:]]),"")</f>
        <v>33</v>
      </c>
      <c r="R1604" s="6">
        <f t="shared" si="75"/>
        <v>45515</v>
      </c>
      <c r="S1604" s="6">
        <f>Data6[[#This Row],[Week Start]]+7</f>
        <v>45522</v>
      </c>
      <c r="T1604" s="7" t="str">
        <f t="shared" si="76"/>
        <v>8/11/2024 - 8/18/2024</v>
      </c>
      <c r="U1604" s="7" t="str">
        <f t="shared" si="77"/>
        <v>Time Card</v>
      </c>
      <c r="V1604" s="8" t="str">
        <f>RIGHT(TEXT(Data6[[#This Row],[Date:]],"mmddyyyy"),4)</f>
        <v>2024</v>
      </c>
      <c r="W1604" s="8" t="str">
        <f>MID(TEXT(Data6[[#This Row],[Date:]],"mmddyyyy"),3,2)</f>
        <v>14</v>
      </c>
      <c r="X1604" s="8" t="str">
        <f>LEFT(TEXT(Data6[[#This Row],[Date:]],"mmddyyyy"),2)</f>
        <v>08</v>
      </c>
      <c r="Y1604" s="6">
        <f>DATE(Data6[[#This Row],[Year]],Data6[[#This Row],[Month]],Data6[[#This Row],[Day]])</f>
        <v>45518</v>
      </c>
    </row>
    <row r="1605" spans="1:25">
      <c r="A1605" s="5">
        <v>45521.413575810184</v>
      </c>
      <c r="B1605" s="7" t="s">
        <v>66</v>
      </c>
      <c r="C1605" s="6" t="s">
        <v>2047</v>
      </c>
      <c r="D1605" s="7" t="s">
        <v>2082</v>
      </c>
      <c r="E1605" s="8">
        <v>1</v>
      </c>
      <c r="F1605" s="7" t="s">
        <v>68</v>
      </c>
      <c r="G1605" s="7" t="s">
        <v>68</v>
      </c>
      <c r="H1605" s="7" t="s">
        <v>1960</v>
      </c>
      <c r="I1605" s="7" t="s">
        <v>44</v>
      </c>
      <c r="J1605" s="19" t="str">
        <f>IFERROR(INDEX('Employee Info'!$C$3:$E$200,MATCH(Data6[[#This Row],[Name:]],'Employee Info'!$B$3:$B$200,0),MATCH(Data6[[#This Row],[Hours Type:]],'Employee Info'!$C$2:$E$2,0)),"")</f>
        <v/>
      </c>
      <c r="K1605" s="19" t="str">
        <f>IFERROR(INDEX('Employee Info'!$C$3:$J$200,MATCH(Data6[[#This Row],[Name:]],'Employee Info'!$B$3:$B$200,0),MATCH(Data6[[#Headers],[Truck]],'Employee Info'!$C$2:$J$2,0)),"")</f>
        <v/>
      </c>
      <c r="L1605" s="19" t="str">
        <f>IFERROR(INDEX('Employee Info'!$C$3:$J$200,MATCH(Data6[[#This Row],[Name:]],'Employee Info'!$B$3:$B$200,0),MATCH(Data6[[#Headers],[Phone]],'Employee Info'!$C$2:$J$2,0)),"")</f>
        <v/>
      </c>
      <c r="M1605" s="19" t="str">
        <f>IFERROR(INDEX('Employee Info'!$C$3:$J$200,MATCH(Data6[[#This Row],[Name:]],'Employee Info'!$B$3:$B$200,0),MATCH(Data6[[#Headers],[Tech]],'Employee Info'!$C$2:$J$2,0)),"")</f>
        <v/>
      </c>
      <c r="N1605" s="19" t="str">
        <f>IFERROR(INDEX('Employee Info'!$C$3:$J$200,MATCH(Data6[[#This Row],[Name:]],'Employee Info'!$B$3:$B$200,0),MATCH(Data6[[#Headers],[Other]],'Employee Info'!$C$2:$J$2,0)),"")</f>
        <v/>
      </c>
      <c r="O1605" s="19">
        <f>IFERROR((Data6[[#This Row],[Hours:]]*SUM(Data6[[#This Row],[Rate]:[Other]])),"")</f>
        <v>0</v>
      </c>
      <c r="P1605" s="7" t="str">
        <f>IF(Data6[[#This Row],[WO'#:]]="","Riley #","WO#")</f>
        <v>Riley #</v>
      </c>
      <c r="Q1605" s="7">
        <f>IFERROR(WEEKNUM(Data6[[#This Row],[Date:]]),"")</f>
        <v>33</v>
      </c>
      <c r="R1605" s="6">
        <f t="shared" si="75"/>
        <v>45515</v>
      </c>
      <c r="S1605" s="6">
        <f>Data6[[#This Row],[Week Start]]+7</f>
        <v>45522</v>
      </c>
      <c r="T1605" s="7" t="str">
        <f t="shared" si="76"/>
        <v>8/11/2024 - 8/18/2024</v>
      </c>
      <c r="U1605" s="7" t="str">
        <f t="shared" si="77"/>
        <v>Time Card</v>
      </c>
      <c r="V1605" s="8" t="str">
        <f>RIGHT(TEXT(Data6[[#This Row],[Date:]],"mmddyyyy"),4)</f>
        <v>2024</v>
      </c>
      <c r="W1605" s="8" t="str">
        <f>MID(TEXT(Data6[[#This Row],[Date:]],"mmddyyyy"),3,2)</f>
        <v>14</v>
      </c>
      <c r="X1605" s="8" t="str">
        <f>LEFT(TEXT(Data6[[#This Row],[Date:]],"mmddyyyy"),2)</f>
        <v>08</v>
      </c>
      <c r="Y1605" s="6">
        <f>DATE(Data6[[#This Row],[Year]],Data6[[#This Row],[Month]],Data6[[#This Row],[Day]])</f>
        <v>45518</v>
      </c>
    </row>
    <row r="1606" spans="1:25">
      <c r="A1606" s="5">
        <v>45521.414850462963</v>
      </c>
      <c r="B1606" s="7" t="s">
        <v>66</v>
      </c>
      <c r="C1606" s="6" t="s">
        <v>2047</v>
      </c>
      <c r="D1606" s="7" t="s">
        <v>2084</v>
      </c>
      <c r="E1606" s="8">
        <v>1</v>
      </c>
      <c r="F1606" s="7" t="s">
        <v>68</v>
      </c>
      <c r="G1606" s="7" t="s">
        <v>68</v>
      </c>
      <c r="H1606" s="7" t="s">
        <v>922</v>
      </c>
      <c r="I1606" s="7" t="s">
        <v>44</v>
      </c>
      <c r="J1606" s="19" t="str">
        <f>IFERROR(INDEX('Employee Info'!$C$3:$E$200,MATCH(Data6[[#This Row],[Name:]],'Employee Info'!$B$3:$B$200,0),MATCH(Data6[[#This Row],[Hours Type:]],'Employee Info'!$C$2:$E$2,0)),"")</f>
        <v/>
      </c>
      <c r="K1606" s="19" t="str">
        <f>IFERROR(INDEX('Employee Info'!$C$3:$J$200,MATCH(Data6[[#This Row],[Name:]],'Employee Info'!$B$3:$B$200,0),MATCH(Data6[[#Headers],[Truck]],'Employee Info'!$C$2:$J$2,0)),"")</f>
        <v/>
      </c>
      <c r="L1606" s="19" t="str">
        <f>IFERROR(INDEX('Employee Info'!$C$3:$J$200,MATCH(Data6[[#This Row],[Name:]],'Employee Info'!$B$3:$B$200,0),MATCH(Data6[[#Headers],[Phone]],'Employee Info'!$C$2:$J$2,0)),"")</f>
        <v/>
      </c>
      <c r="M1606" s="19" t="str">
        <f>IFERROR(INDEX('Employee Info'!$C$3:$J$200,MATCH(Data6[[#This Row],[Name:]],'Employee Info'!$B$3:$B$200,0),MATCH(Data6[[#Headers],[Tech]],'Employee Info'!$C$2:$J$2,0)),"")</f>
        <v/>
      </c>
      <c r="N1606" s="19" t="str">
        <f>IFERROR(INDEX('Employee Info'!$C$3:$J$200,MATCH(Data6[[#This Row],[Name:]],'Employee Info'!$B$3:$B$200,0),MATCH(Data6[[#Headers],[Other]],'Employee Info'!$C$2:$J$2,0)),"")</f>
        <v/>
      </c>
      <c r="O1606" s="19">
        <f>IFERROR((Data6[[#This Row],[Hours:]]*SUM(Data6[[#This Row],[Rate]:[Other]])),"")</f>
        <v>0</v>
      </c>
      <c r="P1606" s="7" t="str">
        <f>IF(Data6[[#This Row],[WO'#:]]="","Riley #","WO#")</f>
        <v>Riley #</v>
      </c>
      <c r="Q1606" s="7">
        <f>IFERROR(WEEKNUM(Data6[[#This Row],[Date:]]),"")</f>
        <v>33</v>
      </c>
      <c r="R1606" s="6">
        <f t="shared" si="75"/>
        <v>45515</v>
      </c>
      <c r="S1606" s="6">
        <f>Data6[[#This Row],[Week Start]]+7</f>
        <v>45522</v>
      </c>
      <c r="T1606" s="7" t="str">
        <f t="shared" si="76"/>
        <v>8/11/2024 - 8/18/2024</v>
      </c>
      <c r="U1606" s="7" t="str">
        <f t="shared" si="77"/>
        <v>Time Card</v>
      </c>
      <c r="V1606" s="8" t="str">
        <f>RIGHT(TEXT(Data6[[#This Row],[Date:]],"mmddyyyy"),4)</f>
        <v>2024</v>
      </c>
      <c r="W1606" s="8" t="str">
        <f>MID(TEXT(Data6[[#This Row],[Date:]],"mmddyyyy"),3,2)</f>
        <v>14</v>
      </c>
      <c r="X1606" s="8" t="str">
        <f>LEFT(TEXT(Data6[[#This Row],[Date:]],"mmddyyyy"),2)</f>
        <v>08</v>
      </c>
      <c r="Y1606" s="6">
        <f>DATE(Data6[[#This Row],[Year]],Data6[[#This Row],[Month]],Data6[[#This Row],[Day]])</f>
        <v>45518</v>
      </c>
    </row>
    <row r="1607" spans="1:25">
      <c r="A1607" s="5">
        <v>45521.417847106481</v>
      </c>
      <c r="B1607" s="7" t="s">
        <v>66</v>
      </c>
      <c r="C1607" s="6" t="s">
        <v>2047</v>
      </c>
      <c r="D1607" s="7" t="s">
        <v>2086</v>
      </c>
      <c r="E1607" s="8">
        <v>4</v>
      </c>
      <c r="F1607" s="7">
        <v>6984733</v>
      </c>
      <c r="G1607" s="7" t="s">
        <v>68</v>
      </c>
      <c r="H1607" s="7" t="s">
        <v>756</v>
      </c>
      <c r="I1607" s="7" t="s">
        <v>44</v>
      </c>
      <c r="J1607" s="19" t="str">
        <f>IFERROR(INDEX('Employee Info'!$C$3:$E$200,MATCH(Data6[[#This Row],[Name:]],'Employee Info'!$B$3:$B$200,0),MATCH(Data6[[#This Row],[Hours Type:]],'Employee Info'!$C$2:$E$2,0)),"")</f>
        <v/>
      </c>
      <c r="K1607" s="19" t="str">
        <f>IFERROR(INDEX('Employee Info'!$C$3:$J$200,MATCH(Data6[[#This Row],[Name:]],'Employee Info'!$B$3:$B$200,0),MATCH(Data6[[#Headers],[Truck]],'Employee Info'!$C$2:$J$2,0)),"")</f>
        <v/>
      </c>
      <c r="L1607" s="19" t="str">
        <f>IFERROR(INDEX('Employee Info'!$C$3:$J$200,MATCH(Data6[[#This Row],[Name:]],'Employee Info'!$B$3:$B$200,0),MATCH(Data6[[#Headers],[Phone]],'Employee Info'!$C$2:$J$2,0)),"")</f>
        <v/>
      </c>
      <c r="M1607" s="19" t="str">
        <f>IFERROR(INDEX('Employee Info'!$C$3:$J$200,MATCH(Data6[[#This Row],[Name:]],'Employee Info'!$B$3:$B$200,0),MATCH(Data6[[#Headers],[Tech]],'Employee Info'!$C$2:$J$2,0)),"")</f>
        <v/>
      </c>
      <c r="N1607" s="19" t="str">
        <f>IFERROR(INDEX('Employee Info'!$C$3:$J$200,MATCH(Data6[[#This Row],[Name:]],'Employee Info'!$B$3:$B$200,0),MATCH(Data6[[#Headers],[Other]],'Employee Info'!$C$2:$J$2,0)),"")</f>
        <v/>
      </c>
      <c r="O1607" s="19">
        <f>IFERROR((Data6[[#This Row],[Hours:]]*SUM(Data6[[#This Row],[Rate]:[Other]])),"")</f>
        <v>0</v>
      </c>
      <c r="P1607" s="7" t="str">
        <f>IF(Data6[[#This Row],[WO'#:]]="","Riley #","WO#")</f>
        <v>WO#</v>
      </c>
      <c r="Q1607" s="7">
        <f>IFERROR(WEEKNUM(Data6[[#This Row],[Date:]]),"")</f>
        <v>33</v>
      </c>
      <c r="R1607" s="6">
        <f t="shared" si="75"/>
        <v>45515</v>
      </c>
      <c r="S1607" s="6">
        <f>Data6[[#This Row],[Week Start]]+7</f>
        <v>45522</v>
      </c>
      <c r="T1607" s="7" t="str">
        <f t="shared" si="76"/>
        <v>8/11/2024 - 8/18/2024</v>
      </c>
      <c r="U1607" s="7" t="str">
        <f t="shared" si="77"/>
        <v>Time Card</v>
      </c>
      <c r="V1607" s="8" t="str">
        <f>RIGHT(TEXT(Data6[[#This Row],[Date:]],"mmddyyyy"),4)</f>
        <v>2024</v>
      </c>
      <c r="W1607" s="8" t="str">
        <f>MID(TEXT(Data6[[#This Row],[Date:]],"mmddyyyy"),3,2)</f>
        <v>14</v>
      </c>
      <c r="X1607" s="8" t="str">
        <f>LEFT(TEXT(Data6[[#This Row],[Date:]],"mmddyyyy"),2)</f>
        <v>08</v>
      </c>
      <c r="Y1607" s="6">
        <f>DATE(Data6[[#This Row],[Year]],Data6[[#This Row],[Month]],Data6[[#This Row],[Day]])</f>
        <v>45518</v>
      </c>
    </row>
    <row r="1608" spans="1:25">
      <c r="A1608" s="5">
        <v>45521.418146296295</v>
      </c>
      <c r="B1608" s="7" t="s">
        <v>66</v>
      </c>
      <c r="C1608" s="6" t="s">
        <v>2047</v>
      </c>
      <c r="D1608" s="7" t="s">
        <v>2086</v>
      </c>
      <c r="E1608" s="8">
        <v>1</v>
      </c>
      <c r="F1608" s="7">
        <v>6984733</v>
      </c>
      <c r="G1608" s="7" t="s">
        <v>68</v>
      </c>
      <c r="H1608" s="7" t="s">
        <v>756</v>
      </c>
      <c r="I1608" s="7" t="s">
        <v>45</v>
      </c>
      <c r="J1608" s="19" t="str">
        <f>IFERROR(INDEX('Employee Info'!$C$3:$E$200,MATCH(Data6[[#This Row],[Name:]],'Employee Info'!$B$3:$B$200,0),MATCH(Data6[[#This Row],[Hours Type:]],'Employee Info'!$C$2:$E$2,0)),"")</f>
        <v/>
      </c>
      <c r="K1608" s="19" t="str">
        <f>IFERROR(INDEX('Employee Info'!$C$3:$J$200,MATCH(Data6[[#This Row],[Name:]],'Employee Info'!$B$3:$B$200,0),MATCH(Data6[[#Headers],[Truck]],'Employee Info'!$C$2:$J$2,0)),"")</f>
        <v/>
      </c>
      <c r="L1608" s="19" t="str">
        <f>IFERROR(INDEX('Employee Info'!$C$3:$J$200,MATCH(Data6[[#This Row],[Name:]],'Employee Info'!$B$3:$B$200,0),MATCH(Data6[[#Headers],[Phone]],'Employee Info'!$C$2:$J$2,0)),"")</f>
        <v/>
      </c>
      <c r="M1608" s="19" t="str">
        <f>IFERROR(INDEX('Employee Info'!$C$3:$J$200,MATCH(Data6[[#This Row],[Name:]],'Employee Info'!$B$3:$B$200,0),MATCH(Data6[[#Headers],[Tech]],'Employee Info'!$C$2:$J$2,0)),"")</f>
        <v/>
      </c>
      <c r="N1608" s="19" t="str">
        <f>IFERROR(INDEX('Employee Info'!$C$3:$J$200,MATCH(Data6[[#This Row],[Name:]],'Employee Info'!$B$3:$B$200,0),MATCH(Data6[[#Headers],[Other]],'Employee Info'!$C$2:$J$2,0)),"")</f>
        <v/>
      </c>
      <c r="O1608" s="19">
        <f>IFERROR((Data6[[#This Row],[Hours:]]*SUM(Data6[[#This Row],[Rate]:[Other]])),"")</f>
        <v>0</v>
      </c>
      <c r="P1608" s="7" t="str">
        <f>IF(Data6[[#This Row],[WO'#:]]="","Riley #","WO#")</f>
        <v>WO#</v>
      </c>
      <c r="Q1608" s="7">
        <f>IFERROR(WEEKNUM(Data6[[#This Row],[Date:]]),"")</f>
        <v>33</v>
      </c>
      <c r="R1608" s="6">
        <f t="shared" si="75"/>
        <v>45515</v>
      </c>
      <c r="S1608" s="6">
        <f>Data6[[#This Row],[Week Start]]+7</f>
        <v>45522</v>
      </c>
      <c r="T1608" s="7" t="str">
        <f t="shared" si="76"/>
        <v>8/11/2024 - 8/18/2024</v>
      </c>
      <c r="U1608" s="7" t="str">
        <f t="shared" si="77"/>
        <v>Time Card</v>
      </c>
      <c r="V1608" s="8" t="str">
        <f>RIGHT(TEXT(Data6[[#This Row],[Date:]],"mmddyyyy"),4)</f>
        <v>2024</v>
      </c>
      <c r="W1608" s="8" t="str">
        <f>MID(TEXT(Data6[[#This Row],[Date:]],"mmddyyyy"),3,2)</f>
        <v>14</v>
      </c>
      <c r="X1608" s="8" t="str">
        <f>LEFT(TEXT(Data6[[#This Row],[Date:]],"mmddyyyy"),2)</f>
        <v>08</v>
      </c>
      <c r="Y1608" s="6">
        <f>DATE(Data6[[#This Row],[Year]],Data6[[#This Row],[Month]],Data6[[#This Row],[Day]])</f>
        <v>45518</v>
      </c>
    </row>
    <row r="1609" spans="1:25">
      <c r="A1609" s="5">
        <v>45519.573736226848</v>
      </c>
      <c r="B1609" s="7" t="s">
        <v>31</v>
      </c>
      <c r="C1609" s="6" t="s">
        <v>2075</v>
      </c>
      <c r="D1609" s="7" t="s">
        <v>2074</v>
      </c>
      <c r="E1609" s="8">
        <v>7</v>
      </c>
      <c r="F1609" s="7" t="s">
        <v>68</v>
      </c>
      <c r="G1609" s="7" t="s">
        <v>68</v>
      </c>
      <c r="H1609" s="7" t="s">
        <v>922</v>
      </c>
      <c r="I1609" s="7" t="s">
        <v>44</v>
      </c>
      <c r="J1609" s="19" t="str">
        <f>IFERROR(INDEX('Employee Info'!$C$3:$E$200,MATCH(Data6[[#This Row],[Name:]],'Employee Info'!$B$3:$B$200,0),MATCH(Data6[[#This Row],[Hours Type:]],'Employee Info'!$C$2:$E$2,0)),"")</f>
        <v/>
      </c>
      <c r="K1609" s="19" t="str">
        <f>IFERROR(INDEX('Employee Info'!$C$3:$J$200,MATCH(Data6[[#This Row],[Name:]],'Employee Info'!$B$3:$B$200,0),MATCH(Data6[[#Headers],[Truck]],'Employee Info'!$C$2:$J$2,0)),"")</f>
        <v/>
      </c>
      <c r="L1609" s="19" t="str">
        <f>IFERROR(INDEX('Employee Info'!$C$3:$J$200,MATCH(Data6[[#This Row],[Name:]],'Employee Info'!$B$3:$B$200,0),MATCH(Data6[[#Headers],[Phone]],'Employee Info'!$C$2:$J$2,0)),"")</f>
        <v/>
      </c>
      <c r="M1609" s="19" t="str">
        <f>IFERROR(INDEX('Employee Info'!$C$3:$J$200,MATCH(Data6[[#This Row],[Name:]],'Employee Info'!$B$3:$B$200,0),MATCH(Data6[[#Headers],[Tech]],'Employee Info'!$C$2:$J$2,0)),"")</f>
        <v/>
      </c>
      <c r="N1609" s="19" t="str">
        <f>IFERROR(INDEX('Employee Info'!$C$3:$J$200,MATCH(Data6[[#This Row],[Name:]],'Employee Info'!$B$3:$B$200,0),MATCH(Data6[[#Headers],[Other]],'Employee Info'!$C$2:$J$2,0)),"")</f>
        <v/>
      </c>
      <c r="O1609" s="19">
        <f>IFERROR((Data6[[#This Row],[Hours:]]*SUM(Data6[[#This Row],[Rate]:[Other]])),"")</f>
        <v>0</v>
      </c>
      <c r="P1609" s="7" t="str">
        <f>IF(Data6[[#This Row],[WO'#:]]="","Riley #","WO#")</f>
        <v>Riley #</v>
      </c>
      <c r="Q1609" s="7">
        <f>IFERROR(WEEKNUM(Data6[[#This Row],[Date:]]),"")</f>
        <v>33</v>
      </c>
      <c r="R1609" s="6">
        <f t="shared" si="75"/>
        <v>45515</v>
      </c>
      <c r="S1609" s="6">
        <f>Data6[[#This Row],[Week Start]]+7</f>
        <v>45522</v>
      </c>
      <c r="T1609" s="7" t="str">
        <f t="shared" si="76"/>
        <v>8/11/2024 - 8/18/2024</v>
      </c>
      <c r="U1609" s="7" t="str">
        <f t="shared" si="77"/>
        <v>Time Card</v>
      </c>
      <c r="V1609" s="8" t="str">
        <f>RIGHT(TEXT(Data6[[#This Row],[Date:]],"mmddyyyy"),4)</f>
        <v>2024</v>
      </c>
      <c r="W1609" s="8" t="str">
        <f>MID(TEXT(Data6[[#This Row],[Date:]],"mmddyyyy"),3,2)</f>
        <v>15</v>
      </c>
      <c r="X1609" s="8" t="str">
        <f>LEFT(TEXT(Data6[[#This Row],[Date:]],"mmddyyyy"),2)</f>
        <v>08</v>
      </c>
      <c r="Y1609" s="6">
        <f>DATE(Data6[[#This Row],[Year]],Data6[[#This Row],[Month]],Data6[[#This Row],[Day]])</f>
        <v>45519</v>
      </c>
    </row>
    <row r="1610" spans="1:25">
      <c r="A1610" s="5">
        <v>45519.573954050924</v>
      </c>
      <c r="B1610" s="7" t="s">
        <v>34</v>
      </c>
      <c r="C1610" s="6" t="s">
        <v>2075</v>
      </c>
      <c r="D1610" s="7" t="s">
        <v>2074</v>
      </c>
      <c r="E1610" s="8">
        <v>7</v>
      </c>
      <c r="F1610" s="7" t="s">
        <v>68</v>
      </c>
      <c r="G1610" s="7" t="s">
        <v>68</v>
      </c>
      <c r="H1610" s="7" t="s">
        <v>922</v>
      </c>
      <c r="I1610" s="7" t="s">
        <v>44</v>
      </c>
      <c r="J1610" s="19" t="str">
        <f>IFERROR(INDEX('Employee Info'!$C$3:$E$200,MATCH(Data6[[#This Row],[Name:]],'Employee Info'!$B$3:$B$200,0),MATCH(Data6[[#This Row],[Hours Type:]],'Employee Info'!$C$2:$E$2,0)),"")</f>
        <v/>
      </c>
      <c r="K1610" s="19" t="str">
        <f>IFERROR(INDEX('Employee Info'!$C$3:$J$200,MATCH(Data6[[#This Row],[Name:]],'Employee Info'!$B$3:$B$200,0),MATCH(Data6[[#Headers],[Truck]],'Employee Info'!$C$2:$J$2,0)),"")</f>
        <v/>
      </c>
      <c r="L1610" s="19" t="str">
        <f>IFERROR(INDEX('Employee Info'!$C$3:$J$200,MATCH(Data6[[#This Row],[Name:]],'Employee Info'!$B$3:$B$200,0),MATCH(Data6[[#Headers],[Phone]],'Employee Info'!$C$2:$J$2,0)),"")</f>
        <v/>
      </c>
      <c r="M1610" s="19" t="str">
        <f>IFERROR(INDEX('Employee Info'!$C$3:$J$200,MATCH(Data6[[#This Row],[Name:]],'Employee Info'!$B$3:$B$200,0),MATCH(Data6[[#Headers],[Tech]],'Employee Info'!$C$2:$J$2,0)),"")</f>
        <v/>
      </c>
      <c r="N1610" s="19" t="str">
        <f>IFERROR(INDEX('Employee Info'!$C$3:$J$200,MATCH(Data6[[#This Row],[Name:]],'Employee Info'!$B$3:$B$200,0),MATCH(Data6[[#Headers],[Other]],'Employee Info'!$C$2:$J$2,0)),"")</f>
        <v/>
      </c>
      <c r="O1610" s="19">
        <f>IFERROR((Data6[[#This Row],[Hours:]]*SUM(Data6[[#This Row],[Rate]:[Other]])),"")</f>
        <v>0</v>
      </c>
      <c r="P1610" s="7" t="str">
        <f>IF(Data6[[#This Row],[WO'#:]]="","Riley #","WO#")</f>
        <v>Riley #</v>
      </c>
      <c r="Q1610" s="7">
        <f>IFERROR(WEEKNUM(Data6[[#This Row],[Date:]]),"")</f>
        <v>33</v>
      </c>
      <c r="R1610" s="6">
        <f t="shared" si="75"/>
        <v>45515</v>
      </c>
      <c r="S1610" s="6">
        <f>Data6[[#This Row],[Week Start]]+7</f>
        <v>45522</v>
      </c>
      <c r="T1610" s="7" t="str">
        <f t="shared" si="76"/>
        <v>8/11/2024 - 8/18/2024</v>
      </c>
      <c r="U1610" s="7" t="str">
        <f t="shared" si="77"/>
        <v>Time Card</v>
      </c>
      <c r="V1610" s="8" t="str">
        <f>RIGHT(TEXT(Data6[[#This Row],[Date:]],"mmddyyyy"),4)</f>
        <v>2024</v>
      </c>
      <c r="W1610" s="8" t="str">
        <f>MID(TEXT(Data6[[#This Row],[Date:]],"mmddyyyy"),3,2)</f>
        <v>15</v>
      </c>
      <c r="X1610" s="8" t="str">
        <f>LEFT(TEXT(Data6[[#This Row],[Date:]],"mmddyyyy"),2)</f>
        <v>08</v>
      </c>
      <c r="Y1610" s="6">
        <f>DATE(Data6[[#This Row],[Year]],Data6[[#This Row],[Month]],Data6[[#This Row],[Day]])</f>
        <v>45519</v>
      </c>
    </row>
    <row r="1611" spans="1:25">
      <c r="A1611" s="5">
        <v>45519.574580787033</v>
      </c>
      <c r="B1611" s="7" t="s">
        <v>34</v>
      </c>
      <c r="C1611" s="6" t="s">
        <v>2075</v>
      </c>
      <c r="D1611" s="7" t="s">
        <v>2041</v>
      </c>
      <c r="E1611" s="8">
        <v>1</v>
      </c>
      <c r="F1611" s="7" t="s">
        <v>68</v>
      </c>
      <c r="G1611" s="7" t="s">
        <v>68</v>
      </c>
      <c r="H1611" s="7" t="s">
        <v>1960</v>
      </c>
      <c r="I1611" s="7" t="s">
        <v>44</v>
      </c>
      <c r="J1611" s="19" t="str">
        <f>IFERROR(INDEX('Employee Info'!$C$3:$E$200,MATCH(Data6[[#This Row],[Name:]],'Employee Info'!$B$3:$B$200,0),MATCH(Data6[[#This Row],[Hours Type:]],'Employee Info'!$C$2:$E$2,0)),"")</f>
        <v/>
      </c>
      <c r="K1611" s="19" t="str">
        <f>IFERROR(INDEX('Employee Info'!$C$3:$J$200,MATCH(Data6[[#This Row],[Name:]],'Employee Info'!$B$3:$B$200,0),MATCH(Data6[[#Headers],[Truck]],'Employee Info'!$C$2:$J$2,0)),"")</f>
        <v/>
      </c>
      <c r="L1611" s="19" t="str">
        <f>IFERROR(INDEX('Employee Info'!$C$3:$J$200,MATCH(Data6[[#This Row],[Name:]],'Employee Info'!$B$3:$B$200,0),MATCH(Data6[[#Headers],[Phone]],'Employee Info'!$C$2:$J$2,0)),"")</f>
        <v/>
      </c>
      <c r="M1611" s="19" t="str">
        <f>IFERROR(INDEX('Employee Info'!$C$3:$J$200,MATCH(Data6[[#This Row],[Name:]],'Employee Info'!$B$3:$B$200,0),MATCH(Data6[[#Headers],[Tech]],'Employee Info'!$C$2:$J$2,0)),"")</f>
        <v/>
      </c>
      <c r="N1611" s="19" t="str">
        <f>IFERROR(INDEX('Employee Info'!$C$3:$J$200,MATCH(Data6[[#This Row],[Name:]],'Employee Info'!$B$3:$B$200,0),MATCH(Data6[[#Headers],[Other]],'Employee Info'!$C$2:$J$2,0)),"")</f>
        <v/>
      </c>
      <c r="O1611" s="19">
        <f>IFERROR((Data6[[#This Row],[Hours:]]*SUM(Data6[[#This Row],[Rate]:[Other]])),"")</f>
        <v>0</v>
      </c>
      <c r="P1611" s="7" t="str">
        <f>IF(Data6[[#This Row],[WO'#:]]="","Riley #","WO#")</f>
        <v>Riley #</v>
      </c>
      <c r="Q1611" s="7">
        <f>IFERROR(WEEKNUM(Data6[[#This Row],[Date:]]),"")</f>
        <v>33</v>
      </c>
      <c r="R1611" s="6">
        <f t="shared" si="75"/>
        <v>45515</v>
      </c>
      <c r="S1611" s="6">
        <f>Data6[[#This Row],[Week Start]]+7</f>
        <v>45522</v>
      </c>
      <c r="T1611" s="7" t="str">
        <f t="shared" si="76"/>
        <v>8/11/2024 - 8/18/2024</v>
      </c>
      <c r="U1611" s="7" t="str">
        <f t="shared" si="77"/>
        <v>Time Card</v>
      </c>
      <c r="V1611" s="8" t="str">
        <f>RIGHT(TEXT(Data6[[#This Row],[Date:]],"mmddyyyy"),4)</f>
        <v>2024</v>
      </c>
      <c r="W1611" s="8" t="str">
        <f>MID(TEXT(Data6[[#This Row],[Date:]],"mmddyyyy"),3,2)</f>
        <v>15</v>
      </c>
      <c r="X1611" s="8" t="str">
        <f>LEFT(TEXT(Data6[[#This Row],[Date:]],"mmddyyyy"),2)</f>
        <v>08</v>
      </c>
      <c r="Y1611" s="6">
        <f>DATE(Data6[[#This Row],[Year]],Data6[[#This Row],[Month]],Data6[[#This Row],[Day]])</f>
        <v>45519</v>
      </c>
    </row>
    <row r="1612" spans="1:25">
      <c r="A1612" s="5">
        <v>45519.574691435184</v>
      </c>
      <c r="B1612" s="7" t="s">
        <v>31</v>
      </c>
      <c r="C1612" s="6" t="s">
        <v>2075</v>
      </c>
      <c r="D1612" s="7" t="s">
        <v>2041</v>
      </c>
      <c r="E1612" s="8">
        <v>1</v>
      </c>
      <c r="F1612" s="7" t="s">
        <v>68</v>
      </c>
      <c r="G1612" s="7" t="s">
        <v>68</v>
      </c>
      <c r="H1612" s="7" t="s">
        <v>1960</v>
      </c>
      <c r="I1612" s="7" t="s">
        <v>44</v>
      </c>
      <c r="J1612" s="19" t="str">
        <f>IFERROR(INDEX('Employee Info'!$C$3:$E$200,MATCH(Data6[[#This Row],[Name:]],'Employee Info'!$B$3:$B$200,0),MATCH(Data6[[#This Row],[Hours Type:]],'Employee Info'!$C$2:$E$2,0)),"")</f>
        <v/>
      </c>
      <c r="K1612" s="19" t="str">
        <f>IFERROR(INDEX('Employee Info'!$C$3:$J$200,MATCH(Data6[[#This Row],[Name:]],'Employee Info'!$B$3:$B$200,0),MATCH(Data6[[#Headers],[Truck]],'Employee Info'!$C$2:$J$2,0)),"")</f>
        <v/>
      </c>
      <c r="L1612" s="19" t="str">
        <f>IFERROR(INDEX('Employee Info'!$C$3:$J$200,MATCH(Data6[[#This Row],[Name:]],'Employee Info'!$B$3:$B$200,0),MATCH(Data6[[#Headers],[Phone]],'Employee Info'!$C$2:$J$2,0)),"")</f>
        <v/>
      </c>
      <c r="M1612" s="19" t="str">
        <f>IFERROR(INDEX('Employee Info'!$C$3:$J$200,MATCH(Data6[[#This Row],[Name:]],'Employee Info'!$B$3:$B$200,0),MATCH(Data6[[#Headers],[Tech]],'Employee Info'!$C$2:$J$2,0)),"")</f>
        <v/>
      </c>
      <c r="N1612" s="19" t="str">
        <f>IFERROR(INDEX('Employee Info'!$C$3:$J$200,MATCH(Data6[[#This Row],[Name:]],'Employee Info'!$B$3:$B$200,0),MATCH(Data6[[#Headers],[Other]],'Employee Info'!$C$2:$J$2,0)),"")</f>
        <v/>
      </c>
      <c r="O1612" s="19">
        <f>IFERROR((Data6[[#This Row],[Hours:]]*SUM(Data6[[#This Row],[Rate]:[Other]])),"")</f>
        <v>0</v>
      </c>
      <c r="P1612" s="7" t="str">
        <f>IF(Data6[[#This Row],[WO'#:]]="","Riley #","WO#")</f>
        <v>Riley #</v>
      </c>
      <c r="Q1612" s="7">
        <f>IFERROR(WEEKNUM(Data6[[#This Row],[Date:]]),"")</f>
        <v>33</v>
      </c>
      <c r="R1612" s="6">
        <f t="shared" si="75"/>
        <v>45515</v>
      </c>
      <c r="S1612" s="6">
        <f>Data6[[#This Row],[Week Start]]+7</f>
        <v>45522</v>
      </c>
      <c r="T1612" s="7" t="str">
        <f t="shared" si="76"/>
        <v>8/11/2024 - 8/18/2024</v>
      </c>
      <c r="U1612" s="7" t="str">
        <f t="shared" si="77"/>
        <v>Time Card</v>
      </c>
      <c r="V1612" s="8" t="str">
        <f>RIGHT(TEXT(Data6[[#This Row],[Date:]],"mmddyyyy"),4)</f>
        <v>2024</v>
      </c>
      <c r="W1612" s="8" t="str">
        <f>MID(TEXT(Data6[[#This Row],[Date:]],"mmddyyyy"),3,2)</f>
        <v>15</v>
      </c>
      <c r="X1612" s="8" t="str">
        <f>LEFT(TEXT(Data6[[#This Row],[Date:]],"mmddyyyy"),2)</f>
        <v>08</v>
      </c>
      <c r="Y1612" s="6">
        <f>DATE(Data6[[#This Row],[Year]],Data6[[#This Row],[Month]],Data6[[#This Row],[Day]])</f>
        <v>45519</v>
      </c>
    </row>
    <row r="1613" spans="1:25">
      <c r="A1613" s="5">
        <v>45520.250083101855</v>
      </c>
      <c r="B1613" s="7" t="s">
        <v>35</v>
      </c>
      <c r="C1613" s="6" t="s">
        <v>2075</v>
      </c>
      <c r="D1613" s="7" t="s">
        <v>2072</v>
      </c>
      <c r="E1613" s="8">
        <v>7</v>
      </c>
      <c r="F1613" s="7" t="s">
        <v>68</v>
      </c>
      <c r="G1613" s="7" t="s">
        <v>68</v>
      </c>
      <c r="H1613" s="7" t="s">
        <v>912</v>
      </c>
      <c r="I1613" s="7" t="s">
        <v>44</v>
      </c>
      <c r="J1613" s="19" t="str">
        <f>IFERROR(INDEX('Employee Info'!$C$3:$E$200,MATCH(Data6[[#This Row],[Name:]],'Employee Info'!$B$3:$B$200,0),MATCH(Data6[[#This Row],[Hours Type:]],'Employee Info'!$C$2:$E$2,0)),"")</f>
        <v/>
      </c>
      <c r="K1613" s="19" t="str">
        <f>IFERROR(INDEX('Employee Info'!$C$3:$J$200,MATCH(Data6[[#This Row],[Name:]],'Employee Info'!$B$3:$B$200,0),MATCH(Data6[[#Headers],[Truck]],'Employee Info'!$C$2:$J$2,0)),"")</f>
        <v/>
      </c>
      <c r="L1613" s="19" t="str">
        <f>IFERROR(INDEX('Employee Info'!$C$3:$J$200,MATCH(Data6[[#This Row],[Name:]],'Employee Info'!$B$3:$B$200,0),MATCH(Data6[[#Headers],[Phone]],'Employee Info'!$C$2:$J$2,0)),"")</f>
        <v/>
      </c>
      <c r="M1613" s="19" t="str">
        <f>IFERROR(INDEX('Employee Info'!$C$3:$J$200,MATCH(Data6[[#This Row],[Name:]],'Employee Info'!$B$3:$B$200,0),MATCH(Data6[[#Headers],[Tech]],'Employee Info'!$C$2:$J$2,0)),"")</f>
        <v/>
      </c>
      <c r="N1613" s="19" t="str">
        <f>IFERROR(INDEX('Employee Info'!$C$3:$J$200,MATCH(Data6[[#This Row],[Name:]],'Employee Info'!$B$3:$B$200,0),MATCH(Data6[[#Headers],[Other]],'Employee Info'!$C$2:$J$2,0)),"")</f>
        <v/>
      </c>
      <c r="O1613" s="19">
        <f>IFERROR((Data6[[#This Row],[Hours:]]*SUM(Data6[[#This Row],[Rate]:[Other]])),"")</f>
        <v>0</v>
      </c>
      <c r="P1613" s="7" t="str">
        <f>IF(Data6[[#This Row],[WO'#:]]="","Riley #","WO#")</f>
        <v>Riley #</v>
      </c>
      <c r="Q1613" s="7">
        <f>IFERROR(WEEKNUM(Data6[[#This Row],[Date:]]),"")</f>
        <v>33</v>
      </c>
      <c r="R1613" s="6">
        <f t="shared" si="75"/>
        <v>45515</v>
      </c>
      <c r="S1613" s="6">
        <f>Data6[[#This Row],[Week Start]]+7</f>
        <v>45522</v>
      </c>
      <c r="T1613" s="7" t="str">
        <f t="shared" si="76"/>
        <v>8/11/2024 - 8/18/2024</v>
      </c>
      <c r="U1613" s="7" t="str">
        <f t="shared" si="77"/>
        <v>Time Card</v>
      </c>
      <c r="V1613" s="8" t="str">
        <f>RIGHT(TEXT(Data6[[#This Row],[Date:]],"mmddyyyy"),4)</f>
        <v>2024</v>
      </c>
      <c r="W1613" s="8" t="str">
        <f>MID(TEXT(Data6[[#This Row],[Date:]],"mmddyyyy"),3,2)</f>
        <v>15</v>
      </c>
      <c r="X1613" s="8" t="str">
        <f>LEFT(TEXT(Data6[[#This Row],[Date:]],"mmddyyyy"),2)</f>
        <v>08</v>
      </c>
      <c r="Y1613" s="6">
        <f>DATE(Data6[[#This Row],[Year]],Data6[[#This Row],[Month]],Data6[[#This Row],[Day]])</f>
        <v>45519</v>
      </c>
    </row>
    <row r="1614" spans="1:25">
      <c r="A1614" s="5">
        <v>45520.25064953704</v>
      </c>
      <c r="B1614" s="7" t="s">
        <v>35</v>
      </c>
      <c r="C1614" s="6" t="s">
        <v>2075</v>
      </c>
      <c r="D1614" s="7" t="s">
        <v>2076</v>
      </c>
      <c r="E1614" s="8">
        <v>1</v>
      </c>
      <c r="F1614" s="7">
        <v>7142019</v>
      </c>
      <c r="G1614" s="7" t="s">
        <v>68</v>
      </c>
      <c r="H1614" s="7" t="s">
        <v>756</v>
      </c>
      <c r="I1614" s="7" t="s">
        <v>44</v>
      </c>
      <c r="J1614" s="19" t="str">
        <f>IFERROR(INDEX('Employee Info'!$C$3:$E$200,MATCH(Data6[[#This Row],[Name:]],'Employee Info'!$B$3:$B$200,0),MATCH(Data6[[#This Row],[Hours Type:]],'Employee Info'!$C$2:$E$2,0)),"")</f>
        <v/>
      </c>
      <c r="K1614" s="19" t="str">
        <f>IFERROR(INDEX('Employee Info'!$C$3:$J$200,MATCH(Data6[[#This Row],[Name:]],'Employee Info'!$B$3:$B$200,0),MATCH(Data6[[#Headers],[Truck]],'Employee Info'!$C$2:$J$2,0)),"")</f>
        <v/>
      </c>
      <c r="L1614" s="19" t="str">
        <f>IFERROR(INDEX('Employee Info'!$C$3:$J$200,MATCH(Data6[[#This Row],[Name:]],'Employee Info'!$B$3:$B$200,0),MATCH(Data6[[#Headers],[Phone]],'Employee Info'!$C$2:$J$2,0)),"")</f>
        <v/>
      </c>
      <c r="M1614" s="19" t="str">
        <f>IFERROR(INDEX('Employee Info'!$C$3:$J$200,MATCH(Data6[[#This Row],[Name:]],'Employee Info'!$B$3:$B$200,0),MATCH(Data6[[#Headers],[Tech]],'Employee Info'!$C$2:$J$2,0)),"")</f>
        <v/>
      </c>
      <c r="N1614" s="19" t="str">
        <f>IFERROR(INDEX('Employee Info'!$C$3:$J$200,MATCH(Data6[[#This Row],[Name:]],'Employee Info'!$B$3:$B$200,0),MATCH(Data6[[#Headers],[Other]],'Employee Info'!$C$2:$J$2,0)),"")</f>
        <v/>
      </c>
      <c r="O1614" s="19">
        <f>IFERROR((Data6[[#This Row],[Hours:]]*SUM(Data6[[#This Row],[Rate]:[Other]])),"")</f>
        <v>0</v>
      </c>
      <c r="P1614" s="7" t="str">
        <f>IF(Data6[[#This Row],[WO'#:]]="","Riley #","WO#")</f>
        <v>WO#</v>
      </c>
      <c r="Q1614" s="7">
        <f>IFERROR(WEEKNUM(Data6[[#This Row],[Date:]]),"")</f>
        <v>33</v>
      </c>
      <c r="R1614" s="6">
        <f t="shared" si="75"/>
        <v>45515</v>
      </c>
      <c r="S1614" s="6">
        <f>Data6[[#This Row],[Week Start]]+7</f>
        <v>45522</v>
      </c>
      <c r="T1614" s="7" t="str">
        <f t="shared" si="76"/>
        <v>8/11/2024 - 8/18/2024</v>
      </c>
      <c r="U1614" s="7" t="str">
        <f t="shared" si="77"/>
        <v>Time Card</v>
      </c>
      <c r="V1614" s="8" t="str">
        <f>RIGHT(TEXT(Data6[[#This Row],[Date:]],"mmddyyyy"),4)</f>
        <v>2024</v>
      </c>
      <c r="W1614" s="8" t="str">
        <f>MID(TEXT(Data6[[#This Row],[Date:]],"mmddyyyy"),3,2)</f>
        <v>15</v>
      </c>
      <c r="X1614" s="8" t="str">
        <f>LEFT(TEXT(Data6[[#This Row],[Date:]],"mmddyyyy"),2)</f>
        <v>08</v>
      </c>
      <c r="Y1614" s="6">
        <f>DATE(Data6[[#This Row],[Year]],Data6[[#This Row],[Month]],Data6[[#This Row],[Day]])</f>
        <v>45519</v>
      </c>
    </row>
    <row r="1615" spans="1:25">
      <c r="A1615" s="5">
        <v>45521.409485069446</v>
      </c>
      <c r="B1615" s="7" t="s">
        <v>23</v>
      </c>
      <c r="C1615" s="6" t="s">
        <v>2075</v>
      </c>
      <c r="D1615" s="7" t="s">
        <v>2080</v>
      </c>
      <c r="E1615" s="8">
        <v>8</v>
      </c>
      <c r="F1615" s="7" t="s">
        <v>68</v>
      </c>
      <c r="G1615" s="7" t="s">
        <v>68</v>
      </c>
      <c r="H1615" s="7" t="s">
        <v>536</v>
      </c>
      <c r="I1615" s="7" t="s">
        <v>44</v>
      </c>
      <c r="J1615" s="19" t="str">
        <f>IFERROR(INDEX('Employee Info'!$C$3:$E$200,MATCH(Data6[[#This Row],[Name:]],'Employee Info'!$B$3:$B$200,0),MATCH(Data6[[#This Row],[Hours Type:]],'Employee Info'!$C$2:$E$2,0)),"")</f>
        <v/>
      </c>
      <c r="K1615" s="19" t="str">
        <f>IFERROR(INDEX('Employee Info'!$C$3:$J$200,MATCH(Data6[[#This Row],[Name:]],'Employee Info'!$B$3:$B$200,0),MATCH(Data6[[#Headers],[Truck]],'Employee Info'!$C$2:$J$2,0)),"")</f>
        <v/>
      </c>
      <c r="L1615" s="19" t="str">
        <f>IFERROR(INDEX('Employee Info'!$C$3:$J$200,MATCH(Data6[[#This Row],[Name:]],'Employee Info'!$B$3:$B$200,0),MATCH(Data6[[#Headers],[Phone]],'Employee Info'!$C$2:$J$2,0)),"")</f>
        <v/>
      </c>
      <c r="M1615" s="19" t="str">
        <f>IFERROR(INDEX('Employee Info'!$C$3:$J$200,MATCH(Data6[[#This Row],[Name:]],'Employee Info'!$B$3:$B$200,0),MATCH(Data6[[#Headers],[Tech]],'Employee Info'!$C$2:$J$2,0)),"")</f>
        <v/>
      </c>
      <c r="N1615" s="19" t="str">
        <f>IFERROR(INDEX('Employee Info'!$C$3:$J$200,MATCH(Data6[[#This Row],[Name:]],'Employee Info'!$B$3:$B$200,0),MATCH(Data6[[#Headers],[Other]],'Employee Info'!$C$2:$J$2,0)),"")</f>
        <v/>
      </c>
      <c r="O1615" s="19">
        <f>IFERROR((Data6[[#This Row],[Hours:]]*SUM(Data6[[#This Row],[Rate]:[Other]])),"")</f>
        <v>0</v>
      </c>
      <c r="P1615" s="7" t="str">
        <f>IF(Data6[[#This Row],[WO'#:]]="","Riley #","WO#")</f>
        <v>Riley #</v>
      </c>
      <c r="Q1615" s="7">
        <f>IFERROR(WEEKNUM(Data6[[#This Row],[Date:]]),"")</f>
        <v>33</v>
      </c>
      <c r="R1615" s="6">
        <f t="shared" si="75"/>
        <v>45515</v>
      </c>
      <c r="S1615" s="6">
        <f>Data6[[#This Row],[Week Start]]+7</f>
        <v>45522</v>
      </c>
      <c r="T1615" s="7" t="str">
        <f t="shared" si="76"/>
        <v>8/11/2024 - 8/18/2024</v>
      </c>
      <c r="U1615" s="7" t="str">
        <f t="shared" si="77"/>
        <v>Time Card</v>
      </c>
      <c r="V1615" s="8" t="str">
        <f>RIGHT(TEXT(Data6[[#This Row],[Date:]],"mmddyyyy"),4)</f>
        <v>2024</v>
      </c>
      <c r="W1615" s="8" t="str">
        <f>MID(TEXT(Data6[[#This Row],[Date:]],"mmddyyyy"),3,2)</f>
        <v>15</v>
      </c>
      <c r="X1615" s="8" t="str">
        <f>LEFT(TEXT(Data6[[#This Row],[Date:]],"mmddyyyy"),2)</f>
        <v>08</v>
      </c>
      <c r="Y1615" s="6">
        <f>DATE(Data6[[#This Row],[Year]],Data6[[#This Row],[Month]],Data6[[#This Row],[Day]])</f>
        <v>45519</v>
      </c>
    </row>
    <row r="1616" spans="1:25">
      <c r="A1616" s="5">
        <v>45521.411338888887</v>
      </c>
      <c r="B1616" s="7" t="s">
        <v>66</v>
      </c>
      <c r="C1616" s="6" t="s">
        <v>2075</v>
      </c>
      <c r="D1616" s="7" t="s">
        <v>1727</v>
      </c>
      <c r="E1616" s="8">
        <v>1</v>
      </c>
      <c r="F1616" s="7" t="s">
        <v>68</v>
      </c>
      <c r="G1616" s="7" t="s">
        <v>68</v>
      </c>
      <c r="H1616" s="7" t="s">
        <v>536</v>
      </c>
      <c r="I1616" s="7" t="s">
        <v>44</v>
      </c>
      <c r="J1616" s="19" t="str">
        <f>IFERROR(INDEX('Employee Info'!$C$3:$E$200,MATCH(Data6[[#This Row],[Name:]],'Employee Info'!$B$3:$B$200,0),MATCH(Data6[[#This Row],[Hours Type:]],'Employee Info'!$C$2:$E$2,0)),"")</f>
        <v/>
      </c>
      <c r="K1616" s="19" t="str">
        <f>IFERROR(INDEX('Employee Info'!$C$3:$J$200,MATCH(Data6[[#This Row],[Name:]],'Employee Info'!$B$3:$B$200,0),MATCH(Data6[[#Headers],[Truck]],'Employee Info'!$C$2:$J$2,0)),"")</f>
        <v/>
      </c>
      <c r="L1616" s="19" t="str">
        <f>IFERROR(INDEX('Employee Info'!$C$3:$J$200,MATCH(Data6[[#This Row],[Name:]],'Employee Info'!$B$3:$B$200,0),MATCH(Data6[[#Headers],[Phone]],'Employee Info'!$C$2:$J$2,0)),"")</f>
        <v/>
      </c>
      <c r="M1616" s="19" t="str">
        <f>IFERROR(INDEX('Employee Info'!$C$3:$J$200,MATCH(Data6[[#This Row],[Name:]],'Employee Info'!$B$3:$B$200,0),MATCH(Data6[[#Headers],[Tech]],'Employee Info'!$C$2:$J$2,0)),"")</f>
        <v/>
      </c>
      <c r="N1616" s="19" t="str">
        <f>IFERROR(INDEX('Employee Info'!$C$3:$J$200,MATCH(Data6[[#This Row],[Name:]],'Employee Info'!$B$3:$B$200,0),MATCH(Data6[[#Headers],[Other]],'Employee Info'!$C$2:$J$2,0)),"")</f>
        <v/>
      </c>
      <c r="O1616" s="19">
        <f>IFERROR((Data6[[#This Row],[Hours:]]*SUM(Data6[[#This Row],[Rate]:[Other]])),"")</f>
        <v>0</v>
      </c>
      <c r="P1616" s="7" t="str">
        <f>IF(Data6[[#This Row],[WO'#:]]="","Riley #","WO#")</f>
        <v>Riley #</v>
      </c>
      <c r="Q1616" s="7">
        <f>IFERROR(WEEKNUM(Data6[[#This Row],[Date:]]),"")</f>
        <v>33</v>
      </c>
      <c r="R1616" s="6">
        <f t="shared" si="75"/>
        <v>45515</v>
      </c>
      <c r="S1616" s="6">
        <f>Data6[[#This Row],[Week Start]]+7</f>
        <v>45522</v>
      </c>
      <c r="T1616" s="7" t="str">
        <f t="shared" si="76"/>
        <v>8/11/2024 - 8/18/2024</v>
      </c>
      <c r="U1616" s="7" t="str">
        <f t="shared" si="77"/>
        <v>Time Card</v>
      </c>
      <c r="V1616" s="8" t="str">
        <f>RIGHT(TEXT(Data6[[#This Row],[Date:]],"mmddyyyy"),4)</f>
        <v>2024</v>
      </c>
      <c r="W1616" s="8" t="str">
        <f>MID(TEXT(Data6[[#This Row],[Date:]],"mmddyyyy"),3,2)</f>
        <v>15</v>
      </c>
      <c r="X1616" s="8" t="str">
        <f>LEFT(TEXT(Data6[[#This Row],[Date:]],"mmddyyyy"),2)</f>
        <v>08</v>
      </c>
      <c r="Y1616" s="6">
        <f>DATE(Data6[[#This Row],[Year]],Data6[[#This Row],[Month]],Data6[[#This Row],[Day]])</f>
        <v>45519</v>
      </c>
    </row>
    <row r="1617" spans="1:25">
      <c r="A1617" s="5">
        <v>45521.411918865742</v>
      </c>
      <c r="B1617" s="7" t="s">
        <v>66</v>
      </c>
      <c r="C1617" s="6" t="s">
        <v>2075</v>
      </c>
      <c r="D1617" s="7" t="s">
        <v>2081</v>
      </c>
      <c r="E1617" s="8">
        <v>1</v>
      </c>
      <c r="F1617" s="7" t="s">
        <v>68</v>
      </c>
      <c r="G1617" s="7" t="s">
        <v>68</v>
      </c>
      <c r="H1617" s="7" t="s">
        <v>912</v>
      </c>
      <c r="I1617" s="7" t="s">
        <v>44</v>
      </c>
      <c r="J1617" s="19" t="str">
        <f>IFERROR(INDEX('Employee Info'!$C$3:$E$200,MATCH(Data6[[#This Row],[Name:]],'Employee Info'!$B$3:$B$200,0),MATCH(Data6[[#This Row],[Hours Type:]],'Employee Info'!$C$2:$E$2,0)),"")</f>
        <v/>
      </c>
      <c r="K1617" s="19" t="str">
        <f>IFERROR(INDEX('Employee Info'!$C$3:$J$200,MATCH(Data6[[#This Row],[Name:]],'Employee Info'!$B$3:$B$200,0),MATCH(Data6[[#Headers],[Truck]],'Employee Info'!$C$2:$J$2,0)),"")</f>
        <v/>
      </c>
      <c r="L1617" s="19" t="str">
        <f>IFERROR(INDEX('Employee Info'!$C$3:$J$200,MATCH(Data6[[#This Row],[Name:]],'Employee Info'!$B$3:$B$200,0),MATCH(Data6[[#Headers],[Phone]],'Employee Info'!$C$2:$J$2,0)),"")</f>
        <v/>
      </c>
      <c r="M1617" s="19" t="str">
        <f>IFERROR(INDEX('Employee Info'!$C$3:$J$200,MATCH(Data6[[#This Row],[Name:]],'Employee Info'!$B$3:$B$200,0),MATCH(Data6[[#Headers],[Tech]],'Employee Info'!$C$2:$J$2,0)),"")</f>
        <v/>
      </c>
      <c r="N1617" s="19" t="str">
        <f>IFERROR(INDEX('Employee Info'!$C$3:$J$200,MATCH(Data6[[#This Row],[Name:]],'Employee Info'!$B$3:$B$200,0),MATCH(Data6[[#Headers],[Other]],'Employee Info'!$C$2:$J$2,0)),"")</f>
        <v/>
      </c>
      <c r="O1617" s="19">
        <f>IFERROR((Data6[[#This Row],[Hours:]]*SUM(Data6[[#This Row],[Rate]:[Other]])),"")</f>
        <v>0</v>
      </c>
      <c r="P1617" s="7" t="str">
        <f>IF(Data6[[#This Row],[WO'#:]]="","Riley #","WO#")</f>
        <v>Riley #</v>
      </c>
      <c r="Q1617" s="7">
        <f>IFERROR(WEEKNUM(Data6[[#This Row],[Date:]]),"")</f>
        <v>33</v>
      </c>
      <c r="R1617" s="6">
        <f t="shared" si="75"/>
        <v>45515</v>
      </c>
      <c r="S1617" s="6">
        <f>Data6[[#This Row],[Week Start]]+7</f>
        <v>45522</v>
      </c>
      <c r="T1617" s="7" t="str">
        <f t="shared" si="76"/>
        <v>8/11/2024 - 8/18/2024</v>
      </c>
      <c r="U1617" s="7" t="str">
        <f t="shared" si="77"/>
        <v>Time Card</v>
      </c>
      <c r="V1617" s="8" t="str">
        <f>RIGHT(TEXT(Data6[[#This Row],[Date:]],"mmddyyyy"),4)</f>
        <v>2024</v>
      </c>
      <c r="W1617" s="8" t="str">
        <f>MID(TEXT(Data6[[#This Row],[Date:]],"mmddyyyy"),3,2)</f>
        <v>15</v>
      </c>
      <c r="X1617" s="8" t="str">
        <f>LEFT(TEXT(Data6[[#This Row],[Date:]],"mmddyyyy"),2)</f>
        <v>08</v>
      </c>
      <c r="Y1617" s="6">
        <f>DATE(Data6[[#This Row],[Year]],Data6[[#This Row],[Month]],Data6[[#This Row],[Day]])</f>
        <v>45519</v>
      </c>
    </row>
    <row r="1618" spans="1:25">
      <c r="A1618" s="5">
        <v>45521.413636458332</v>
      </c>
      <c r="B1618" s="7" t="s">
        <v>66</v>
      </c>
      <c r="C1618" s="6" t="s">
        <v>2075</v>
      </c>
      <c r="D1618" s="7" t="s">
        <v>2082</v>
      </c>
      <c r="E1618" s="8">
        <v>1</v>
      </c>
      <c r="F1618" s="7" t="s">
        <v>68</v>
      </c>
      <c r="G1618" s="7" t="s">
        <v>68</v>
      </c>
      <c r="H1618" s="7" t="s">
        <v>1960</v>
      </c>
      <c r="I1618" s="7" t="s">
        <v>44</v>
      </c>
      <c r="J1618" s="19" t="str">
        <f>IFERROR(INDEX('Employee Info'!$C$3:$E$200,MATCH(Data6[[#This Row],[Name:]],'Employee Info'!$B$3:$B$200,0),MATCH(Data6[[#This Row],[Hours Type:]],'Employee Info'!$C$2:$E$2,0)),"")</f>
        <v/>
      </c>
      <c r="K1618" s="19" t="str">
        <f>IFERROR(INDEX('Employee Info'!$C$3:$J$200,MATCH(Data6[[#This Row],[Name:]],'Employee Info'!$B$3:$B$200,0),MATCH(Data6[[#Headers],[Truck]],'Employee Info'!$C$2:$J$2,0)),"")</f>
        <v/>
      </c>
      <c r="L1618" s="19" t="str">
        <f>IFERROR(INDEX('Employee Info'!$C$3:$J$200,MATCH(Data6[[#This Row],[Name:]],'Employee Info'!$B$3:$B$200,0),MATCH(Data6[[#Headers],[Phone]],'Employee Info'!$C$2:$J$2,0)),"")</f>
        <v/>
      </c>
      <c r="M1618" s="19" t="str">
        <f>IFERROR(INDEX('Employee Info'!$C$3:$J$200,MATCH(Data6[[#This Row],[Name:]],'Employee Info'!$B$3:$B$200,0),MATCH(Data6[[#Headers],[Tech]],'Employee Info'!$C$2:$J$2,0)),"")</f>
        <v/>
      </c>
      <c r="N1618" s="19" t="str">
        <f>IFERROR(INDEX('Employee Info'!$C$3:$J$200,MATCH(Data6[[#This Row],[Name:]],'Employee Info'!$B$3:$B$200,0),MATCH(Data6[[#Headers],[Other]],'Employee Info'!$C$2:$J$2,0)),"")</f>
        <v/>
      </c>
      <c r="O1618" s="19">
        <f>IFERROR((Data6[[#This Row],[Hours:]]*SUM(Data6[[#This Row],[Rate]:[Other]])),"")</f>
        <v>0</v>
      </c>
      <c r="P1618" s="7" t="str">
        <f>IF(Data6[[#This Row],[WO'#:]]="","Riley #","WO#")</f>
        <v>Riley #</v>
      </c>
      <c r="Q1618" s="7">
        <f>IFERROR(WEEKNUM(Data6[[#This Row],[Date:]]),"")</f>
        <v>33</v>
      </c>
      <c r="R1618" s="6">
        <f t="shared" si="75"/>
        <v>45515</v>
      </c>
      <c r="S1618" s="6">
        <f>Data6[[#This Row],[Week Start]]+7</f>
        <v>45522</v>
      </c>
      <c r="T1618" s="7" t="str">
        <f t="shared" si="76"/>
        <v>8/11/2024 - 8/18/2024</v>
      </c>
      <c r="U1618" s="7" t="str">
        <f t="shared" si="77"/>
        <v>Time Card</v>
      </c>
      <c r="V1618" s="8" t="str">
        <f>RIGHT(TEXT(Data6[[#This Row],[Date:]],"mmddyyyy"),4)</f>
        <v>2024</v>
      </c>
      <c r="W1618" s="8" t="str">
        <f>MID(TEXT(Data6[[#This Row],[Date:]],"mmddyyyy"),3,2)</f>
        <v>15</v>
      </c>
      <c r="X1618" s="8" t="str">
        <f>LEFT(TEXT(Data6[[#This Row],[Date:]],"mmddyyyy"),2)</f>
        <v>08</v>
      </c>
      <c r="Y1618" s="6">
        <f>DATE(Data6[[#This Row],[Year]],Data6[[#This Row],[Month]],Data6[[#This Row],[Day]])</f>
        <v>45519</v>
      </c>
    </row>
    <row r="1619" spans="1:25">
      <c r="A1619" s="5">
        <v>45521.414229282411</v>
      </c>
      <c r="B1619" s="7" t="s">
        <v>66</v>
      </c>
      <c r="C1619" s="6" t="s">
        <v>2075</v>
      </c>
      <c r="D1619" s="7" t="s">
        <v>2083</v>
      </c>
      <c r="E1619" s="8">
        <v>1</v>
      </c>
      <c r="F1619" s="7" t="s">
        <v>68</v>
      </c>
      <c r="G1619" s="7" t="s">
        <v>68</v>
      </c>
      <c r="H1619" s="7" t="s">
        <v>1948</v>
      </c>
      <c r="I1619" s="7" t="s">
        <v>44</v>
      </c>
      <c r="J1619" s="19" t="str">
        <f>IFERROR(INDEX('Employee Info'!$C$3:$E$200,MATCH(Data6[[#This Row],[Name:]],'Employee Info'!$B$3:$B$200,0),MATCH(Data6[[#This Row],[Hours Type:]],'Employee Info'!$C$2:$E$2,0)),"")</f>
        <v/>
      </c>
      <c r="K1619" s="19" t="str">
        <f>IFERROR(INDEX('Employee Info'!$C$3:$J$200,MATCH(Data6[[#This Row],[Name:]],'Employee Info'!$B$3:$B$200,0),MATCH(Data6[[#Headers],[Truck]],'Employee Info'!$C$2:$J$2,0)),"")</f>
        <v/>
      </c>
      <c r="L1619" s="19" t="str">
        <f>IFERROR(INDEX('Employee Info'!$C$3:$J$200,MATCH(Data6[[#This Row],[Name:]],'Employee Info'!$B$3:$B$200,0),MATCH(Data6[[#Headers],[Phone]],'Employee Info'!$C$2:$J$2,0)),"")</f>
        <v/>
      </c>
      <c r="M1619" s="19" t="str">
        <f>IFERROR(INDEX('Employee Info'!$C$3:$J$200,MATCH(Data6[[#This Row],[Name:]],'Employee Info'!$B$3:$B$200,0),MATCH(Data6[[#Headers],[Tech]],'Employee Info'!$C$2:$J$2,0)),"")</f>
        <v/>
      </c>
      <c r="N1619" s="19" t="str">
        <f>IFERROR(INDEX('Employee Info'!$C$3:$J$200,MATCH(Data6[[#This Row],[Name:]],'Employee Info'!$B$3:$B$200,0),MATCH(Data6[[#Headers],[Other]],'Employee Info'!$C$2:$J$2,0)),"")</f>
        <v/>
      </c>
      <c r="O1619" s="19">
        <f>IFERROR((Data6[[#This Row],[Hours:]]*SUM(Data6[[#This Row],[Rate]:[Other]])),"")</f>
        <v>0</v>
      </c>
      <c r="P1619" s="7" t="str">
        <f>IF(Data6[[#This Row],[WO'#:]]="","Riley #","WO#")</f>
        <v>Riley #</v>
      </c>
      <c r="Q1619" s="7">
        <f>IFERROR(WEEKNUM(Data6[[#This Row],[Date:]]),"")</f>
        <v>33</v>
      </c>
      <c r="R1619" s="6">
        <f t="shared" si="75"/>
        <v>45515</v>
      </c>
      <c r="S1619" s="6">
        <f>Data6[[#This Row],[Week Start]]+7</f>
        <v>45522</v>
      </c>
      <c r="T1619" s="7" t="str">
        <f t="shared" si="76"/>
        <v>8/11/2024 - 8/18/2024</v>
      </c>
      <c r="U1619" s="7" t="str">
        <f t="shared" si="77"/>
        <v>Time Card</v>
      </c>
      <c r="V1619" s="8" t="str">
        <f>RIGHT(TEXT(Data6[[#This Row],[Date:]],"mmddyyyy"),4)</f>
        <v>2024</v>
      </c>
      <c r="W1619" s="8" t="str">
        <f>MID(TEXT(Data6[[#This Row],[Date:]],"mmddyyyy"),3,2)</f>
        <v>15</v>
      </c>
      <c r="X1619" s="8" t="str">
        <f>LEFT(TEXT(Data6[[#This Row],[Date:]],"mmddyyyy"),2)</f>
        <v>08</v>
      </c>
      <c r="Y1619" s="6">
        <f>DATE(Data6[[#This Row],[Year]],Data6[[#This Row],[Month]],Data6[[#This Row],[Day]])</f>
        <v>45519</v>
      </c>
    </row>
    <row r="1620" spans="1:25">
      <c r="A1620" s="5">
        <v>45521.417890625002</v>
      </c>
      <c r="B1620" s="7" t="s">
        <v>66</v>
      </c>
      <c r="C1620" s="6" t="s">
        <v>2075</v>
      </c>
      <c r="D1620" s="7" t="s">
        <v>2086</v>
      </c>
      <c r="E1620" s="8">
        <v>4</v>
      </c>
      <c r="F1620" s="7">
        <v>6984733</v>
      </c>
      <c r="G1620" s="7" t="s">
        <v>68</v>
      </c>
      <c r="H1620" s="7" t="s">
        <v>756</v>
      </c>
      <c r="I1620" s="7" t="s">
        <v>44</v>
      </c>
      <c r="J1620" s="19" t="str">
        <f>IFERROR(INDEX('Employee Info'!$C$3:$E$200,MATCH(Data6[[#This Row],[Name:]],'Employee Info'!$B$3:$B$200,0),MATCH(Data6[[#This Row],[Hours Type:]],'Employee Info'!$C$2:$E$2,0)),"")</f>
        <v/>
      </c>
      <c r="K1620" s="19" t="str">
        <f>IFERROR(INDEX('Employee Info'!$C$3:$J$200,MATCH(Data6[[#This Row],[Name:]],'Employee Info'!$B$3:$B$200,0),MATCH(Data6[[#Headers],[Truck]],'Employee Info'!$C$2:$J$2,0)),"")</f>
        <v/>
      </c>
      <c r="L1620" s="19" t="str">
        <f>IFERROR(INDEX('Employee Info'!$C$3:$J$200,MATCH(Data6[[#This Row],[Name:]],'Employee Info'!$B$3:$B$200,0),MATCH(Data6[[#Headers],[Phone]],'Employee Info'!$C$2:$J$2,0)),"")</f>
        <v/>
      </c>
      <c r="M1620" s="19" t="str">
        <f>IFERROR(INDEX('Employee Info'!$C$3:$J$200,MATCH(Data6[[#This Row],[Name:]],'Employee Info'!$B$3:$B$200,0),MATCH(Data6[[#Headers],[Tech]],'Employee Info'!$C$2:$J$2,0)),"")</f>
        <v/>
      </c>
      <c r="N1620" s="19" t="str">
        <f>IFERROR(INDEX('Employee Info'!$C$3:$J$200,MATCH(Data6[[#This Row],[Name:]],'Employee Info'!$B$3:$B$200,0),MATCH(Data6[[#Headers],[Other]],'Employee Info'!$C$2:$J$2,0)),"")</f>
        <v/>
      </c>
      <c r="O1620" s="19">
        <f>IFERROR((Data6[[#This Row],[Hours:]]*SUM(Data6[[#This Row],[Rate]:[Other]])),"")</f>
        <v>0</v>
      </c>
      <c r="P1620" s="7" t="str">
        <f>IF(Data6[[#This Row],[WO'#:]]="","Riley #","WO#")</f>
        <v>WO#</v>
      </c>
      <c r="Q1620" s="7">
        <f>IFERROR(WEEKNUM(Data6[[#This Row],[Date:]]),"")</f>
        <v>33</v>
      </c>
      <c r="R1620" s="6">
        <f t="shared" si="75"/>
        <v>45515</v>
      </c>
      <c r="S1620" s="6">
        <f>Data6[[#This Row],[Week Start]]+7</f>
        <v>45522</v>
      </c>
      <c r="T1620" s="7" t="str">
        <f t="shared" si="76"/>
        <v>8/11/2024 - 8/18/2024</v>
      </c>
      <c r="U1620" s="7" t="str">
        <f t="shared" si="77"/>
        <v>Time Card</v>
      </c>
      <c r="V1620" s="8" t="str">
        <f>RIGHT(TEXT(Data6[[#This Row],[Date:]],"mmddyyyy"),4)</f>
        <v>2024</v>
      </c>
      <c r="W1620" s="8" t="str">
        <f>MID(TEXT(Data6[[#This Row],[Date:]],"mmddyyyy"),3,2)</f>
        <v>15</v>
      </c>
      <c r="X1620" s="8" t="str">
        <f>LEFT(TEXT(Data6[[#This Row],[Date:]],"mmddyyyy"),2)</f>
        <v>08</v>
      </c>
      <c r="Y1620" s="6">
        <f>DATE(Data6[[#This Row],[Year]],Data6[[#This Row],[Month]],Data6[[#This Row],[Day]])</f>
        <v>45519</v>
      </c>
    </row>
    <row r="1621" spans="1:25">
      <c r="A1621" s="5">
        <v>45521.418101504627</v>
      </c>
      <c r="B1621" s="7" t="s">
        <v>66</v>
      </c>
      <c r="C1621" s="6" t="s">
        <v>2075</v>
      </c>
      <c r="D1621" s="7" t="s">
        <v>2086</v>
      </c>
      <c r="E1621" s="8">
        <v>1</v>
      </c>
      <c r="F1621" s="7">
        <v>6984733</v>
      </c>
      <c r="G1621" s="7" t="s">
        <v>68</v>
      </c>
      <c r="H1621" s="7" t="s">
        <v>756</v>
      </c>
      <c r="I1621" s="7" t="s">
        <v>45</v>
      </c>
      <c r="J1621" s="19" t="str">
        <f>IFERROR(INDEX('Employee Info'!$C$3:$E$200,MATCH(Data6[[#This Row],[Name:]],'Employee Info'!$B$3:$B$200,0),MATCH(Data6[[#This Row],[Hours Type:]],'Employee Info'!$C$2:$E$2,0)),"")</f>
        <v/>
      </c>
      <c r="K1621" s="19" t="str">
        <f>IFERROR(INDEX('Employee Info'!$C$3:$J$200,MATCH(Data6[[#This Row],[Name:]],'Employee Info'!$B$3:$B$200,0),MATCH(Data6[[#Headers],[Truck]],'Employee Info'!$C$2:$J$2,0)),"")</f>
        <v/>
      </c>
      <c r="L1621" s="19" t="str">
        <f>IFERROR(INDEX('Employee Info'!$C$3:$J$200,MATCH(Data6[[#This Row],[Name:]],'Employee Info'!$B$3:$B$200,0),MATCH(Data6[[#Headers],[Phone]],'Employee Info'!$C$2:$J$2,0)),"")</f>
        <v/>
      </c>
      <c r="M1621" s="19" t="str">
        <f>IFERROR(INDEX('Employee Info'!$C$3:$J$200,MATCH(Data6[[#This Row],[Name:]],'Employee Info'!$B$3:$B$200,0),MATCH(Data6[[#Headers],[Tech]],'Employee Info'!$C$2:$J$2,0)),"")</f>
        <v/>
      </c>
      <c r="N1621" s="19" t="str">
        <f>IFERROR(INDEX('Employee Info'!$C$3:$J$200,MATCH(Data6[[#This Row],[Name:]],'Employee Info'!$B$3:$B$200,0),MATCH(Data6[[#Headers],[Other]],'Employee Info'!$C$2:$J$2,0)),"")</f>
        <v/>
      </c>
      <c r="O1621" s="19">
        <f>IFERROR((Data6[[#This Row],[Hours:]]*SUM(Data6[[#This Row],[Rate]:[Other]])),"")</f>
        <v>0</v>
      </c>
      <c r="P1621" s="7" t="str">
        <f>IF(Data6[[#This Row],[WO'#:]]="","Riley #","WO#")</f>
        <v>WO#</v>
      </c>
      <c r="Q1621" s="7">
        <f>IFERROR(WEEKNUM(Data6[[#This Row],[Date:]]),"")</f>
        <v>33</v>
      </c>
      <c r="R1621" s="6">
        <f t="shared" si="75"/>
        <v>45515</v>
      </c>
      <c r="S1621" s="6">
        <f>Data6[[#This Row],[Week Start]]+7</f>
        <v>45522</v>
      </c>
      <c r="T1621" s="7" t="str">
        <f t="shared" si="76"/>
        <v>8/11/2024 - 8/18/2024</v>
      </c>
      <c r="U1621" s="7" t="str">
        <f t="shared" si="77"/>
        <v>Time Card</v>
      </c>
      <c r="V1621" s="8" t="str">
        <f>RIGHT(TEXT(Data6[[#This Row],[Date:]],"mmddyyyy"),4)</f>
        <v>2024</v>
      </c>
      <c r="W1621" s="8" t="str">
        <f>MID(TEXT(Data6[[#This Row],[Date:]],"mmddyyyy"),3,2)</f>
        <v>15</v>
      </c>
      <c r="X1621" s="8" t="str">
        <f>LEFT(TEXT(Data6[[#This Row],[Date:]],"mmddyyyy"),2)</f>
        <v>08</v>
      </c>
      <c r="Y1621" s="6">
        <f>DATE(Data6[[#This Row],[Year]],Data6[[#This Row],[Month]],Data6[[#This Row],[Day]])</f>
        <v>45519</v>
      </c>
    </row>
    <row r="1622" spans="1:25">
      <c r="A1622" s="5">
        <v>45520.499435648147</v>
      </c>
      <c r="B1622" s="7" t="s">
        <v>31</v>
      </c>
      <c r="C1622" s="6" t="s">
        <v>2077</v>
      </c>
      <c r="D1622" s="7" t="s">
        <v>1959</v>
      </c>
      <c r="E1622" s="8">
        <v>3</v>
      </c>
      <c r="F1622" s="7" t="s">
        <v>68</v>
      </c>
      <c r="G1622" s="7" t="s">
        <v>68</v>
      </c>
      <c r="H1622" s="7" t="s">
        <v>1960</v>
      </c>
      <c r="I1622" s="7" t="s">
        <v>44</v>
      </c>
      <c r="J1622" s="19" t="str">
        <f>IFERROR(INDEX('Employee Info'!$C$3:$E$200,MATCH(Data6[[#This Row],[Name:]],'Employee Info'!$B$3:$B$200,0),MATCH(Data6[[#This Row],[Hours Type:]],'Employee Info'!$C$2:$E$2,0)),"")</f>
        <v/>
      </c>
      <c r="K1622" s="19" t="str">
        <f>IFERROR(INDEX('Employee Info'!$C$3:$J$200,MATCH(Data6[[#This Row],[Name:]],'Employee Info'!$B$3:$B$200,0),MATCH(Data6[[#Headers],[Truck]],'Employee Info'!$C$2:$J$2,0)),"")</f>
        <v/>
      </c>
      <c r="L1622" s="19" t="str">
        <f>IFERROR(INDEX('Employee Info'!$C$3:$J$200,MATCH(Data6[[#This Row],[Name:]],'Employee Info'!$B$3:$B$200,0),MATCH(Data6[[#Headers],[Phone]],'Employee Info'!$C$2:$J$2,0)),"")</f>
        <v/>
      </c>
      <c r="M1622" s="19" t="str">
        <f>IFERROR(INDEX('Employee Info'!$C$3:$J$200,MATCH(Data6[[#This Row],[Name:]],'Employee Info'!$B$3:$B$200,0),MATCH(Data6[[#Headers],[Tech]],'Employee Info'!$C$2:$J$2,0)),"")</f>
        <v/>
      </c>
      <c r="N1622" s="19" t="str">
        <f>IFERROR(INDEX('Employee Info'!$C$3:$J$200,MATCH(Data6[[#This Row],[Name:]],'Employee Info'!$B$3:$B$200,0),MATCH(Data6[[#Headers],[Other]],'Employee Info'!$C$2:$J$2,0)),"")</f>
        <v/>
      </c>
      <c r="O1622" s="19">
        <f>IFERROR((Data6[[#This Row],[Hours:]]*SUM(Data6[[#This Row],[Rate]:[Other]])),"")</f>
        <v>0</v>
      </c>
      <c r="P1622" s="7" t="str">
        <f>IF(Data6[[#This Row],[WO'#:]]="","Riley #","WO#")</f>
        <v>Riley #</v>
      </c>
      <c r="Q1622" s="7">
        <f>IFERROR(WEEKNUM(Data6[[#This Row],[Date:]]),"")</f>
        <v>33</v>
      </c>
      <c r="R1622" s="6">
        <f t="shared" si="75"/>
        <v>45515</v>
      </c>
      <c r="S1622" s="6">
        <f>Data6[[#This Row],[Week Start]]+7</f>
        <v>45522</v>
      </c>
      <c r="T1622" s="7" t="str">
        <f t="shared" si="76"/>
        <v>8/11/2024 - 8/18/2024</v>
      </c>
      <c r="U1622" s="7" t="str">
        <f t="shared" si="77"/>
        <v>Time Card</v>
      </c>
      <c r="V1622" s="8" t="str">
        <f>RIGHT(TEXT(Data6[[#This Row],[Date:]],"mmddyyyy"),4)</f>
        <v>2024</v>
      </c>
      <c r="W1622" s="8" t="str">
        <f>MID(TEXT(Data6[[#This Row],[Date:]],"mmddyyyy"),3,2)</f>
        <v>16</v>
      </c>
      <c r="X1622" s="8" t="str">
        <f>LEFT(TEXT(Data6[[#This Row],[Date:]],"mmddyyyy"),2)</f>
        <v>08</v>
      </c>
      <c r="Y1622" s="6">
        <f>DATE(Data6[[#This Row],[Year]],Data6[[#This Row],[Month]],Data6[[#This Row],[Day]])</f>
        <v>45520</v>
      </c>
    </row>
    <row r="1623" spans="1:25">
      <c r="A1623" s="5">
        <v>45520.499599537034</v>
      </c>
      <c r="B1623" s="7" t="s">
        <v>34</v>
      </c>
      <c r="C1623" s="6" t="s">
        <v>2077</v>
      </c>
      <c r="D1623" s="7" t="s">
        <v>1959</v>
      </c>
      <c r="E1623" s="8">
        <v>3</v>
      </c>
      <c r="F1623" s="7" t="s">
        <v>68</v>
      </c>
      <c r="G1623" s="7" t="s">
        <v>68</v>
      </c>
      <c r="H1623" s="7" t="s">
        <v>1960</v>
      </c>
      <c r="I1623" s="7" t="s">
        <v>44</v>
      </c>
      <c r="J1623" s="19" t="str">
        <f>IFERROR(INDEX('Employee Info'!$C$3:$E$200,MATCH(Data6[[#This Row],[Name:]],'Employee Info'!$B$3:$B$200,0),MATCH(Data6[[#This Row],[Hours Type:]],'Employee Info'!$C$2:$E$2,0)),"")</f>
        <v/>
      </c>
      <c r="K1623" s="19" t="str">
        <f>IFERROR(INDEX('Employee Info'!$C$3:$J$200,MATCH(Data6[[#This Row],[Name:]],'Employee Info'!$B$3:$B$200,0),MATCH(Data6[[#Headers],[Truck]],'Employee Info'!$C$2:$J$2,0)),"")</f>
        <v/>
      </c>
      <c r="L1623" s="19" t="str">
        <f>IFERROR(INDEX('Employee Info'!$C$3:$J$200,MATCH(Data6[[#This Row],[Name:]],'Employee Info'!$B$3:$B$200,0),MATCH(Data6[[#Headers],[Phone]],'Employee Info'!$C$2:$J$2,0)),"")</f>
        <v/>
      </c>
      <c r="M1623" s="19" t="str">
        <f>IFERROR(INDEX('Employee Info'!$C$3:$J$200,MATCH(Data6[[#This Row],[Name:]],'Employee Info'!$B$3:$B$200,0),MATCH(Data6[[#Headers],[Tech]],'Employee Info'!$C$2:$J$2,0)),"")</f>
        <v/>
      </c>
      <c r="N1623" s="19" t="str">
        <f>IFERROR(INDEX('Employee Info'!$C$3:$J$200,MATCH(Data6[[#This Row],[Name:]],'Employee Info'!$B$3:$B$200,0),MATCH(Data6[[#Headers],[Other]],'Employee Info'!$C$2:$J$2,0)),"")</f>
        <v/>
      </c>
      <c r="O1623" s="19">
        <f>IFERROR((Data6[[#This Row],[Hours:]]*SUM(Data6[[#This Row],[Rate]:[Other]])),"")</f>
        <v>0</v>
      </c>
      <c r="P1623" s="7" t="str">
        <f>IF(Data6[[#This Row],[WO'#:]]="","Riley #","WO#")</f>
        <v>Riley #</v>
      </c>
      <c r="Q1623" s="7">
        <f>IFERROR(WEEKNUM(Data6[[#This Row],[Date:]]),"")</f>
        <v>33</v>
      </c>
      <c r="R1623" s="6">
        <f t="shared" si="75"/>
        <v>45515</v>
      </c>
      <c r="S1623" s="6">
        <f>Data6[[#This Row],[Week Start]]+7</f>
        <v>45522</v>
      </c>
      <c r="T1623" s="7" t="str">
        <f t="shared" si="76"/>
        <v>8/11/2024 - 8/18/2024</v>
      </c>
      <c r="U1623" s="7" t="str">
        <f t="shared" si="77"/>
        <v>Time Card</v>
      </c>
      <c r="V1623" s="8" t="str">
        <f>RIGHT(TEXT(Data6[[#This Row],[Date:]],"mmddyyyy"),4)</f>
        <v>2024</v>
      </c>
      <c r="W1623" s="8" t="str">
        <f>MID(TEXT(Data6[[#This Row],[Date:]],"mmddyyyy"),3,2)</f>
        <v>16</v>
      </c>
      <c r="X1623" s="8" t="str">
        <f>LEFT(TEXT(Data6[[#This Row],[Date:]],"mmddyyyy"),2)</f>
        <v>08</v>
      </c>
      <c r="Y1623" s="6">
        <f>DATE(Data6[[#This Row],[Year]],Data6[[#This Row],[Month]],Data6[[#This Row],[Day]])</f>
        <v>45520</v>
      </c>
    </row>
    <row r="1624" spans="1:25">
      <c r="A1624" s="5">
        <v>45520.500131018518</v>
      </c>
      <c r="B1624" s="7" t="s">
        <v>34</v>
      </c>
      <c r="C1624" s="6" t="s">
        <v>2077</v>
      </c>
      <c r="D1624" s="7" t="s">
        <v>2078</v>
      </c>
      <c r="E1624" s="8">
        <v>5</v>
      </c>
      <c r="F1624" s="7" t="s">
        <v>68</v>
      </c>
      <c r="G1624" s="7" t="s">
        <v>68</v>
      </c>
      <c r="H1624" s="7" t="s">
        <v>922</v>
      </c>
      <c r="I1624" s="7" t="s">
        <v>44</v>
      </c>
      <c r="J1624" s="19" t="str">
        <f>IFERROR(INDEX('Employee Info'!$C$3:$E$200,MATCH(Data6[[#This Row],[Name:]],'Employee Info'!$B$3:$B$200,0),MATCH(Data6[[#This Row],[Hours Type:]],'Employee Info'!$C$2:$E$2,0)),"")</f>
        <v/>
      </c>
      <c r="K1624" s="19" t="str">
        <f>IFERROR(INDEX('Employee Info'!$C$3:$J$200,MATCH(Data6[[#This Row],[Name:]],'Employee Info'!$B$3:$B$200,0),MATCH(Data6[[#Headers],[Truck]],'Employee Info'!$C$2:$J$2,0)),"")</f>
        <v/>
      </c>
      <c r="L1624" s="19" t="str">
        <f>IFERROR(INDEX('Employee Info'!$C$3:$J$200,MATCH(Data6[[#This Row],[Name:]],'Employee Info'!$B$3:$B$200,0),MATCH(Data6[[#Headers],[Phone]],'Employee Info'!$C$2:$J$2,0)),"")</f>
        <v/>
      </c>
      <c r="M1624" s="19" t="str">
        <f>IFERROR(INDEX('Employee Info'!$C$3:$J$200,MATCH(Data6[[#This Row],[Name:]],'Employee Info'!$B$3:$B$200,0),MATCH(Data6[[#Headers],[Tech]],'Employee Info'!$C$2:$J$2,0)),"")</f>
        <v/>
      </c>
      <c r="N1624" s="19" t="str">
        <f>IFERROR(INDEX('Employee Info'!$C$3:$J$200,MATCH(Data6[[#This Row],[Name:]],'Employee Info'!$B$3:$B$200,0),MATCH(Data6[[#Headers],[Other]],'Employee Info'!$C$2:$J$2,0)),"")</f>
        <v/>
      </c>
      <c r="O1624" s="19">
        <f>IFERROR((Data6[[#This Row],[Hours:]]*SUM(Data6[[#This Row],[Rate]:[Other]])),"")</f>
        <v>0</v>
      </c>
      <c r="P1624" s="7" t="str">
        <f>IF(Data6[[#This Row],[WO'#:]]="","Riley #","WO#")</f>
        <v>Riley #</v>
      </c>
      <c r="Q1624" s="7">
        <f>IFERROR(WEEKNUM(Data6[[#This Row],[Date:]]),"")</f>
        <v>33</v>
      </c>
      <c r="R1624" s="6">
        <f t="shared" si="75"/>
        <v>45515</v>
      </c>
      <c r="S1624" s="6">
        <f>Data6[[#This Row],[Week Start]]+7</f>
        <v>45522</v>
      </c>
      <c r="T1624" s="7" t="str">
        <f t="shared" si="76"/>
        <v>8/11/2024 - 8/18/2024</v>
      </c>
      <c r="U1624" s="7" t="str">
        <f t="shared" si="77"/>
        <v>Time Card</v>
      </c>
      <c r="V1624" s="8" t="str">
        <f>RIGHT(TEXT(Data6[[#This Row],[Date:]],"mmddyyyy"),4)</f>
        <v>2024</v>
      </c>
      <c r="W1624" s="8" t="str">
        <f>MID(TEXT(Data6[[#This Row],[Date:]],"mmddyyyy"),3,2)</f>
        <v>16</v>
      </c>
      <c r="X1624" s="8" t="str">
        <f>LEFT(TEXT(Data6[[#This Row],[Date:]],"mmddyyyy"),2)</f>
        <v>08</v>
      </c>
      <c r="Y1624" s="6">
        <f>DATE(Data6[[#This Row],[Year]],Data6[[#This Row],[Month]],Data6[[#This Row],[Day]])</f>
        <v>45520</v>
      </c>
    </row>
    <row r="1625" spans="1:25">
      <c r="A1625" s="5">
        <v>45520.500382407408</v>
      </c>
      <c r="B1625" s="7" t="s">
        <v>31</v>
      </c>
      <c r="C1625" s="6" t="s">
        <v>2077</v>
      </c>
      <c r="D1625" s="7" t="s">
        <v>2078</v>
      </c>
      <c r="E1625" s="8">
        <v>3</v>
      </c>
      <c r="F1625" s="7" t="s">
        <v>68</v>
      </c>
      <c r="G1625" s="7" t="s">
        <v>68</v>
      </c>
      <c r="H1625" s="7" t="s">
        <v>922</v>
      </c>
      <c r="I1625" s="7" t="s">
        <v>44</v>
      </c>
      <c r="J1625" s="19" t="str">
        <f>IFERROR(INDEX('Employee Info'!$C$3:$E$200,MATCH(Data6[[#This Row],[Name:]],'Employee Info'!$B$3:$B$200,0),MATCH(Data6[[#This Row],[Hours Type:]],'Employee Info'!$C$2:$E$2,0)),"")</f>
        <v/>
      </c>
      <c r="K1625" s="19" t="str">
        <f>IFERROR(INDEX('Employee Info'!$C$3:$J$200,MATCH(Data6[[#This Row],[Name:]],'Employee Info'!$B$3:$B$200,0),MATCH(Data6[[#Headers],[Truck]],'Employee Info'!$C$2:$J$2,0)),"")</f>
        <v/>
      </c>
      <c r="L1625" s="19" t="str">
        <f>IFERROR(INDEX('Employee Info'!$C$3:$J$200,MATCH(Data6[[#This Row],[Name:]],'Employee Info'!$B$3:$B$200,0),MATCH(Data6[[#Headers],[Phone]],'Employee Info'!$C$2:$J$2,0)),"")</f>
        <v/>
      </c>
      <c r="M1625" s="19" t="str">
        <f>IFERROR(INDEX('Employee Info'!$C$3:$J$200,MATCH(Data6[[#This Row],[Name:]],'Employee Info'!$B$3:$B$200,0),MATCH(Data6[[#Headers],[Tech]],'Employee Info'!$C$2:$J$2,0)),"")</f>
        <v/>
      </c>
      <c r="N1625" s="19" t="str">
        <f>IFERROR(INDEX('Employee Info'!$C$3:$J$200,MATCH(Data6[[#This Row],[Name:]],'Employee Info'!$B$3:$B$200,0),MATCH(Data6[[#Headers],[Other]],'Employee Info'!$C$2:$J$2,0)),"")</f>
        <v/>
      </c>
      <c r="O1625" s="19">
        <f>IFERROR((Data6[[#This Row],[Hours:]]*SUM(Data6[[#This Row],[Rate]:[Other]])),"")</f>
        <v>0</v>
      </c>
      <c r="P1625" s="7" t="str">
        <f>IF(Data6[[#This Row],[WO'#:]]="","Riley #","WO#")</f>
        <v>Riley #</v>
      </c>
      <c r="Q1625" s="7">
        <f>IFERROR(WEEKNUM(Data6[[#This Row],[Date:]]),"")</f>
        <v>33</v>
      </c>
      <c r="R1625" s="6">
        <f t="shared" si="75"/>
        <v>45515</v>
      </c>
      <c r="S1625" s="6">
        <f>Data6[[#This Row],[Week Start]]+7</f>
        <v>45522</v>
      </c>
      <c r="T1625" s="7" t="str">
        <f t="shared" si="76"/>
        <v>8/11/2024 - 8/18/2024</v>
      </c>
      <c r="U1625" s="7" t="str">
        <f t="shared" si="77"/>
        <v>Time Card</v>
      </c>
      <c r="V1625" s="8" t="str">
        <f>RIGHT(TEXT(Data6[[#This Row],[Date:]],"mmddyyyy"),4)</f>
        <v>2024</v>
      </c>
      <c r="W1625" s="8" t="str">
        <f>MID(TEXT(Data6[[#This Row],[Date:]],"mmddyyyy"),3,2)</f>
        <v>16</v>
      </c>
      <c r="X1625" s="8" t="str">
        <f>LEFT(TEXT(Data6[[#This Row],[Date:]],"mmddyyyy"),2)</f>
        <v>08</v>
      </c>
      <c r="Y1625" s="6">
        <f>DATE(Data6[[#This Row],[Year]],Data6[[#This Row],[Month]],Data6[[#This Row],[Day]])</f>
        <v>45520</v>
      </c>
    </row>
    <row r="1626" spans="1:25">
      <c r="A1626" s="5">
        <v>45520.580725347223</v>
      </c>
      <c r="B1626" s="7" t="s">
        <v>35</v>
      </c>
      <c r="C1626" s="6" t="s">
        <v>2077</v>
      </c>
      <c r="D1626" s="7" t="s">
        <v>2079</v>
      </c>
      <c r="E1626" s="8">
        <v>8</v>
      </c>
      <c r="F1626" s="7" t="s">
        <v>68</v>
      </c>
      <c r="G1626" s="7" t="s">
        <v>68</v>
      </c>
      <c r="H1626" s="7" t="s">
        <v>1948</v>
      </c>
      <c r="I1626" s="7" t="s">
        <v>44</v>
      </c>
      <c r="J1626" s="19" t="str">
        <f>IFERROR(INDEX('Employee Info'!$C$3:$E$200,MATCH(Data6[[#This Row],[Name:]],'Employee Info'!$B$3:$B$200,0),MATCH(Data6[[#This Row],[Hours Type:]],'Employee Info'!$C$2:$E$2,0)),"")</f>
        <v/>
      </c>
      <c r="K1626" s="19" t="str">
        <f>IFERROR(INDEX('Employee Info'!$C$3:$J$200,MATCH(Data6[[#This Row],[Name:]],'Employee Info'!$B$3:$B$200,0),MATCH(Data6[[#Headers],[Truck]],'Employee Info'!$C$2:$J$2,0)),"")</f>
        <v/>
      </c>
      <c r="L1626" s="19" t="str">
        <f>IFERROR(INDEX('Employee Info'!$C$3:$J$200,MATCH(Data6[[#This Row],[Name:]],'Employee Info'!$B$3:$B$200,0),MATCH(Data6[[#Headers],[Phone]],'Employee Info'!$C$2:$J$2,0)),"")</f>
        <v/>
      </c>
      <c r="M1626" s="19" t="str">
        <f>IFERROR(INDEX('Employee Info'!$C$3:$J$200,MATCH(Data6[[#This Row],[Name:]],'Employee Info'!$B$3:$B$200,0),MATCH(Data6[[#Headers],[Tech]],'Employee Info'!$C$2:$J$2,0)),"")</f>
        <v/>
      </c>
      <c r="N1626" s="19" t="str">
        <f>IFERROR(INDEX('Employee Info'!$C$3:$J$200,MATCH(Data6[[#This Row],[Name:]],'Employee Info'!$B$3:$B$200,0),MATCH(Data6[[#Headers],[Other]],'Employee Info'!$C$2:$J$2,0)),"")</f>
        <v/>
      </c>
      <c r="O1626" s="19">
        <f>IFERROR((Data6[[#This Row],[Hours:]]*SUM(Data6[[#This Row],[Rate]:[Other]])),"")</f>
        <v>0</v>
      </c>
      <c r="P1626" s="7" t="str">
        <f>IF(Data6[[#This Row],[WO'#:]]="","Riley #","WO#")</f>
        <v>Riley #</v>
      </c>
      <c r="Q1626" s="7">
        <f>IFERROR(WEEKNUM(Data6[[#This Row],[Date:]]),"")</f>
        <v>33</v>
      </c>
      <c r="R1626" s="6">
        <f t="shared" si="75"/>
        <v>45515</v>
      </c>
      <c r="S1626" s="6">
        <f>Data6[[#This Row],[Week Start]]+7</f>
        <v>45522</v>
      </c>
      <c r="T1626" s="7" t="str">
        <f t="shared" si="76"/>
        <v>8/11/2024 - 8/18/2024</v>
      </c>
      <c r="U1626" s="7" t="str">
        <f t="shared" si="77"/>
        <v>Time Card</v>
      </c>
      <c r="V1626" s="8" t="str">
        <f>RIGHT(TEXT(Data6[[#This Row],[Date:]],"mmddyyyy"),4)</f>
        <v>2024</v>
      </c>
      <c r="W1626" s="8" t="str">
        <f>MID(TEXT(Data6[[#This Row],[Date:]],"mmddyyyy"),3,2)</f>
        <v>16</v>
      </c>
      <c r="X1626" s="8" t="str">
        <f>LEFT(TEXT(Data6[[#This Row],[Date:]],"mmddyyyy"),2)</f>
        <v>08</v>
      </c>
      <c r="Y1626" s="6">
        <f>DATE(Data6[[#This Row],[Year]],Data6[[#This Row],[Month]],Data6[[#This Row],[Day]])</f>
        <v>45520</v>
      </c>
    </row>
    <row r="1627" spans="1:25">
      <c r="A1627" s="5">
        <v>45520.582350231482</v>
      </c>
      <c r="B1627" s="7" t="s">
        <v>65</v>
      </c>
      <c r="C1627" s="6" t="s">
        <v>2077</v>
      </c>
      <c r="D1627" s="7" t="s">
        <v>2080</v>
      </c>
      <c r="E1627" s="8">
        <v>8</v>
      </c>
      <c r="F1627" s="7" t="s">
        <v>68</v>
      </c>
      <c r="G1627" s="7" t="s">
        <v>68</v>
      </c>
      <c r="H1627" s="7" t="s">
        <v>536</v>
      </c>
      <c r="I1627" s="7" t="s">
        <v>44</v>
      </c>
      <c r="J1627" s="19" t="str">
        <f>IFERROR(INDEX('Employee Info'!$C$3:$E$200,MATCH(Data6[[#This Row],[Name:]],'Employee Info'!$B$3:$B$200,0),MATCH(Data6[[#This Row],[Hours Type:]],'Employee Info'!$C$2:$E$2,0)),"")</f>
        <v/>
      </c>
      <c r="K1627" s="19" t="str">
        <f>IFERROR(INDEX('Employee Info'!$C$3:$J$200,MATCH(Data6[[#This Row],[Name:]],'Employee Info'!$B$3:$B$200,0),MATCH(Data6[[#Headers],[Truck]],'Employee Info'!$C$2:$J$2,0)),"")</f>
        <v/>
      </c>
      <c r="L1627" s="19" t="str">
        <f>IFERROR(INDEX('Employee Info'!$C$3:$J$200,MATCH(Data6[[#This Row],[Name:]],'Employee Info'!$B$3:$B$200,0),MATCH(Data6[[#Headers],[Phone]],'Employee Info'!$C$2:$J$2,0)),"")</f>
        <v/>
      </c>
      <c r="M1627" s="19" t="str">
        <f>IFERROR(INDEX('Employee Info'!$C$3:$J$200,MATCH(Data6[[#This Row],[Name:]],'Employee Info'!$B$3:$B$200,0),MATCH(Data6[[#Headers],[Tech]],'Employee Info'!$C$2:$J$2,0)),"")</f>
        <v/>
      </c>
      <c r="N1627" s="19" t="str">
        <f>IFERROR(INDEX('Employee Info'!$C$3:$J$200,MATCH(Data6[[#This Row],[Name:]],'Employee Info'!$B$3:$B$200,0),MATCH(Data6[[#Headers],[Other]],'Employee Info'!$C$2:$J$2,0)),"")</f>
        <v/>
      </c>
      <c r="O1627" s="19">
        <f>IFERROR((Data6[[#This Row],[Hours:]]*SUM(Data6[[#This Row],[Rate]:[Other]])),"")</f>
        <v>0</v>
      </c>
      <c r="P1627" s="7" t="str">
        <f>IF(Data6[[#This Row],[WO'#:]]="","Riley #","WO#")</f>
        <v>Riley #</v>
      </c>
      <c r="Q1627" s="7">
        <f>IFERROR(WEEKNUM(Data6[[#This Row],[Date:]]),"")</f>
        <v>33</v>
      </c>
      <c r="R1627" s="6">
        <f t="shared" si="75"/>
        <v>45515</v>
      </c>
      <c r="S1627" s="6">
        <f>Data6[[#This Row],[Week Start]]+7</f>
        <v>45522</v>
      </c>
      <c r="T1627" s="7" t="str">
        <f t="shared" si="76"/>
        <v>8/11/2024 - 8/18/2024</v>
      </c>
      <c r="U1627" s="7" t="str">
        <f t="shared" si="77"/>
        <v>Time Card</v>
      </c>
      <c r="V1627" s="8" t="str">
        <f>RIGHT(TEXT(Data6[[#This Row],[Date:]],"mmddyyyy"),4)</f>
        <v>2024</v>
      </c>
      <c r="W1627" s="8" t="str">
        <f>MID(TEXT(Data6[[#This Row],[Date:]],"mmddyyyy"),3,2)</f>
        <v>16</v>
      </c>
      <c r="X1627" s="8" t="str">
        <f>LEFT(TEXT(Data6[[#This Row],[Date:]],"mmddyyyy"),2)</f>
        <v>08</v>
      </c>
      <c r="Y1627" s="6">
        <f>DATE(Data6[[#This Row],[Year]],Data6[[#This Row],[Month]],Data6[[#This Row],[Day]])</f>
        <v>45520</v>
      </c>
    </row>
    <row r="1628" spans="1:25">
      <c r="A1628" s="5">
        <v>45521.411403240738</v>
      </c>
      <c r="B1628" s="7" t="s">
        <v>66</v>
      </c>
      <c r="C1628" s="6" t="s">
        <v>2077</v>
      </c>
      <c r="D1628" s="7" t="s">
        <v>1727</v>
      </c>
      <c r="E1628" s="8">
        <v>1</v>
      </c>
      <c r="F1628" s="7" t="s">
        <v>68</v>
      </c>
      <c r="G1628" s="7" t="s">
        <v>68</v>
      </c>
      <c r="H1628" s="7" t="s">
        <v>536</v>
      </c>
      <c r="I1628" s="7" t="s">
        <v>44</v>
      </c>
      <c r="J1628" s="19" t="str">
        <f>IFERROR(INDEX('Employee Info'!$C$3:$E$200,MATCH(Data6[[#This Row],[Name:]],'Employee Info'!$B$3:$B$200,0),MATCH(Data6[[#This Row],[Hours Type:]],'Employee Info'!$C$2:$E$2,0)),"")</f>
        <v/>
      </c>
      <c r="K1628" s="19" t="str">
        <f>IFERROR(INDEX('Employee Info'!$C$3:$J$200,MATCH(Data6[[#This Row],[Name:]],'Employee Info'!$B$3:$B$200,0),MATCH(Data6[[#Headers],[Truck]],'Employee Info'!$C$2:$J$2,0)),"")</f>
        <v/>
      </c>
      <c r="L1628" s="19" t="str">
        <f>IFERROR(INDEX('Employee Info'!$C$3:$J$200,MATCH(Data6[[#This Row],[Name:]],'Employee Info'!$B$3:$B$200,0),MATCH(Data6[[#Headers],[Phone]],'Employee Info'!$C$2:$J$2,0)),"")</f>
        <v/>
      </c>
      <c r="M1628" s="19" t="str">
        <f>IFERROR(INDEX('Employee Info'!$C$3:$J$200,MATCH(Data6[[#This Row],[Name:]],'Employee Info'!$B$3:$B$200,0),MATCH(Data6[[#Headers],[Tech]],'Employee Info'!$C$2:$J$2,0)),"")</f>
        <v/>
      </c>
      <c r="N1628" s="19" t="str">
        <f>IFERROR(INDEX('Employee Info'!$C$3:$J$200,MATCH(Data6[[#This Row],[Name:]],'Employee Info'!$B$3:$B$200,0),MATCH(Data6[[#Headers],[Other]],'Employee Info'!$C$2:$J$2,0)),"")</f>
        <v/>
      </c>
      <c r="O1628" s="19">
        <f>IFERROR((Data6[[#This Row],[Hours:]]*SUM(Data6[[#This Row],[Rate]:[Other]])),"")</f>
        <v>0</v>
      </c>
      <c r="P1628" s="7" t="str">
        <f>IF(Data6[[#This Row],[WO'#:]]="","Riley #","WO#")</f>
        <v>Riley #</v>
      </c>
      <c r="Q1628" s="7">
        <f>IFERROR(WEEKNUM(Data6[[#This Row],[Date:]]),"")</f>
        <v>33</v>
      </c>
      <c r="R1628" s="6">
        <f t="shared" si="75"/>
        <v>45515</v>
      </c>
      <c r="S1628" s="6">
        <f>Data6[[#This Row],[Week Start]]+7</f>
        <v>45522</v>
      </c>
      <c r="T1628" s="7" t="str">
        <f t="shared" si="76"/>
        <v>8/11/2024 - 8/18/2024</v>
      </c>
      <c r="U1628" s="7" t="str">
        <f t="shared" si="77"/>
        <v>Time Card</v>
      </c>
      <c r="V1628" s="8" t="str">
        <f>RIGHT(TEXT(Data6[[#This Row],[Date:]],"mmddyyyy"),4)</f>
        <v>2024</v>
      </c>
      <c r="W1628" s="8" t="str">
        <f>MID(TEXT(Data6[[#This Row],[Date:]],"mmddyyyy"),3,2)</f>
        <v>16</v>
      </c>
      <c r="X1628" s="8" t="str">
        <f>LEFT(TEXT(Data6[[#This Row],[Date:]],"mmddyyyy"),2)</f>
        <v>08</v>
      </c>
      <c r="Y1628" s="6">
        <f>DATE(Data6[[#This Row],[Year]],Data6[[#This Row],[Month]],Data6[[#This Row],[Day]])</f>
        <v>45520</v>
      </c>
    </row>
    <row r="1629" spans="1:25">
      <c r="A1629" s="5">
        <v>45521.411888657407</v>
      </c>
      <c r="B1629" s="7" t="s">
        <v>66</v>
      </c>
      <c r="C1629" s="6" t="s">
        <v>2077</v>
      </c>
      <c r="D1629" s="7" t="s">
        <v>2081</v>
      </c>
      <c r="E1629" s="8">
        <v>1</v>
      </c>
      <c r="F1629" s="7" t="s">
        <v>68</v>
      </c>
      <c r="G1629" s="7" t="s">
        <v>68</v>
      </c>
      <c r="H1629" s="7" t="s">
        <v>912</v>
      </c>
      <c r="I1629" s="7" t="s">
        <v>44</v>
      </c>
      <c r="J1629" s="19" t="str">
        <f>IFERROR(INDEX('Employee Info'!$C$3:$E$200,MATCH(Data6[[#This Row],[Name:]],'Employee Info'!$B$3:$B$200,0),MATCH(Data6[[#This Row],[Hours Type:]],'Employee Info'!$C$2:$E$2,0)),"")</f>
        <v/>
      </c>
      <c r="K1629" s="19" t="str">
        <f>IFERROR(INDEX('Employee Info'!$C$3:$J$200,MATCH(Data6[[#This Row],[Name:]],'Employee Info'!$B$3:$B$200,0),MATCH(Data6[[#Headers],[Truck]],'Employee Info'!$C$2:$J$2,0)),"")</f>
        <v/>
      </c>
      <c r="L1629" s="19" t="str">
        <f>IFERROR(INDEX('Employee Info'!$C$3:$J$200,MATCH(Data6[[#This Row],[Name:]],'Employee Info'!$B$3:$B$200,0),MATCH(Data6[[#Headers],[Phone]],'Employee Info'!$C$2:$J$2,0)),"")</f>
        <v/>
      </c>
      <c r="M1629" s="19" t="str">
        <f>IFERROR(INDEX('Employee Info'!$C$3:$J$200,MATCH(Data6[[#This Row],[Name:]],'Employee Info'!$B$3:$B$200,0),MATCH(Data6[[#Headers],[Tech]],'Employee Info'!$C$2:$J$2,0)),"")</f>
        <v/>
      </c>
      <c r="N1629" s="19" t="str">
        <f>IFERROR(INDEX('Employee Info'!$C$3:$J$200,MATCH(Data6[[#This Row],[Name:]],'Employee Info'!$B$3:$B$200,0),MATCH(Data6[[#Headers],[Other]],'Employee Info'!$C$2:$J$2,0)),"")</f>
        <v/>
      </c>
      <c r="O1629" s="19">
        <f>IFERROR((Data6[[#This Row],[Hours:]]*SUM(Data6[[#This Row],[Rate]:[Other]])),"")</f>
        <v>0</v>
      </c>
      <c r="P1629" s="7" t="str">
        <f>IF(Data6[[#This Row],[WO'#:]]="","Riley #","WO#")</f>
        <v>Riley #</v>
      </c>
      <c r="Q1629" s="7">
        <f>IFERROR(WEEKNUM(Data6[[#This Row],[Date:]]),"")</f>
        <v>33</v>
      </c>
      <c r="R1629" s="6">
        <f t="shared" si="75"/>
        <v>45515</v>
      </c>
      <c r="S1629" s="6">
        <f>Data6[[#This Row],[Week Start]]+7</f>
        <v>45522</v>
      </c>
      <c r="T1629" s="7" t="str">
        <f t="shared" si="76"/>
        <v>8/11/2024 - 8/18/2024</v>
      </c>
      <c r="U1629" s="7" t="str">
        <f t="shared" si="77"/>
        <v>Time Card</v>
      </c>
      <c r="V1629" s="8" t="str">
        <f>RIGHT(TEXT(Data6[[#This Row],[Date:]],"mmddyyyy"),4)</f>
        <v>2024</v>
      </c>
      <c r="W1629" s="8" t="str">
        <f>MID(TEXT(Data6[[#This Row],[Date:]],"mmddyyyy"),3,2)</f>
        <v>16</v>
      </c>
      <c r="X1629" s="8" t="str">
        <f>LEFT(TEXT(Data6[[#This Row],[Date:]],"mmddyyyy"),2)</f>
        <v>08</v>
      </c>
      <c r="Y1629" s="6">
        <f>DATE(Data6[[#This Row],[Year]],Data6[[#This Row],[Month]],Data6[[#This Row],[Day]])</f>
        <v>45520</v>
      </c>
    </row>
    <row r="1630" spans="1:25">
      <c r="A1630" s="5">
        <v>45521.413684490741</v>
      </c>
      <c r="B1630" s="7" t="s">
        <v>66</v>
      </c>
      <c r="C1630" s="6" t="s">
        <v>2077</v>
      </c>
      <c r="D1630" s="7" t="s">
        <v>2082</v>
      </c>
      <c r="E1630" s="8">
        <v>1</v>
      </c>
      <c r="F1630" s="7" t="s">
        <v>68</v>
      </c>
      <c r="G1630" s="7" t="s">
        <v>68</v>
      </c>
      <c r="H1630" s="7" t="s">
        <v>1960</v>
      </c>
      <c r="I1630" s="7" t="s">
        <v>44</v>
      </c>
      <c r="J1630" s="19" t="str">
        <f>IFERROR(INDEX('Employee Info'!$C$3:$E$200,MATCH(Data6[[#This Row],[Name:]],'Employee Info'!$B$3:$B$200,0),MATCH(Data6[[#This Row],[Hours Type:]],'Employee Info'!$C$2:$E$2,0)),"")</f>
        <v/>
      </c>
      <c r="K1630" s="19" t="str">
        <f>IFERROR(INDEX('Employee Info'!$C$3:$J$200,MATCH(Data6[[#This Row],[Name:]],'Employee Info'!$B$3:$B$200,0),MATCH(Data6[[#Headers],[Truck]],'Employee Info'!$C$2:$J$2,0)),"")</f>
        <v/>
      </c>
      <c r="L1630" s="19" t="str">
        <f>IFERROR(INDEX('Employee Info'!$C$3:$J$200,MATCH(Data6[[#This Row],[Name:]],'Employee Info'!$B$3:$B$200,0),MATCH(Data6[[#Headers],[Phone]],'Employee Info'!$C$2:$J$2,0)),"")</f>
        <v/>
      </c>
      <c r="M1630" s="19" t="str">
        <f>IFERROR(INDEX('Employee Info'!$C$3:$J$200,MATCH(Data6[[#This Row],[Name:]],'Employee Info'!$B$3:$B$200,0),MATCH(Data6[[#Headers],[Tech]],'Employee Info'!$C$2:$J$2,0)),"")</f>
        <v/>
      </c>
      <c r="N1630" s="19" t="str">
        <f>IFERROR(INDEX('Employee Info'!$C$3:$J$200,MATCH(Data6[[#This Row],[Name:]],'Employee Info'!$B$3:$B$200,0),MATCH(Data6[[#Headers],[Other]],'Employee Info'!$C$2:$J$2,0)),"")</f>
        <v/>
      </c>
      <c r="O1630" s="19">
        <f>IFERROR((Data6[[#This Row],[Hours:]]*SUM(Data6[[#This Row],[Rate]:[Other]])),"")</f>
        <v>0</v>
      </c>
      <c r="P1630" s="7" t="str">
        <f>IF(Data6[[#This Row],[WO'#:]]="","Riley #","WO#")</f>
        <v>Riley #</v>
      </c>
      <c r="Q1630" s="7">
        <f>IFERROR(WEEKNUM(Data6[[#This Row],[Date:]]),"")</f>
        <v>33</v>
      </c>
      <c r="R1630" s="6">
        <f t="shared" si="75"/>
        <v>45515</v>
      </c>
      <c r="S1630" s="6">
        <f>Data6[[#This Row],[Week Start]]+7</f>
        <v>45522</v>
      </c>
      <c r="T1630" s="7" t="str">
        <f t="shared" si="76"/>
        <v>8/11/2024 - 8/18/2024</v>
      </c>
      <c r="U1630" s="7" t="str">
        <f t="shared" si="77"/>
        <v>Time Card</v>
      </c>
      <c r="V1630" s="8" t="str">
        <f>RIGHT(TEXT(Data6[[#This Row],[Date:]],"mmddyyyy"),4)</f>
        <v>2024</v>
      </c>
      <c r="W1630" s="8" t="str">
        <f>MID(TEXT(Data6[[#This Row],[Date:]],"mmddyyyy"),3,2)</f>
        <v>16</v>
      </c>
      <c r="X1630" s="8" t="str">
        <f>LEFT(TEXT(Data6[[#This Row],[Date:]],"mmddyyyy"),2)</f>
        <v>08</v>
      </c>
      <c r="Y1630" s="6">
        <f>DATE(Data6[[#This Row],[Year]],Data6[[#This Row],[Month]],Data6[[#This Row],[Day]])</f>
        <v>45520</v>
      </c>
    </row>
    <row r="1631" spans="1:25">
      <c r="A1631" s="5">
        <v>45521.414147685187</v>
      </c>
      <c r="B1631" s="7" t="s">
        <v>66</v>
      </c>
      <c r="C1631" s="6" t="s">
        <v>2077</v>
      </c>
      <c r="D1631" s="7" t="s">
        <v>2083</v>
      </c>
      <c r="E1631" s="8">
        <v>1</v>
      </c>
      <c r="F1631" s="7" t="s">
        <v>68</v>
      </c>
      <c r="G1631" s="7" t="s">
        <v>68</v>
      </c>
      <c r="H1631" s="7" t="s">
        <v>1948</v>
      </c>
      <c r="I1631" s="7" t="s">
        <v>44</v>
      </c>
      <c r="J1631" s="19" t="str">
        <f>IFERROR(INDEX('Employee Info'!$C$3:$E$200,MATCH(Data6[[#This Row],[Name:]],'Employee Info'!$B$3:$B$200,0),MATCH(Data6[[#This Row],[Hours Type:]],'Employee Info'!$C$2:$E$2,0)),"")</f>
        <v/>
      </c>
      <c r="K1631" s="19" t="str">
        <f>IFERROR(INDEX('Employee Info'!$C$3:$J$200,MATCH(Data6[[#This Row],[Name:]],'Employee Info'!$B$3:$B$200,0),MATCH(Data6[[#Headers],[Truck]],'Employee Info'!$C$2:$J$2,0)),"")</f>
        <v/>
      </c>
      <c r="L1631" s="19" t="str">
        <f>IFERROR(INDEX('Employee Info'!$C$3:$J$200,MATCH(Data6[[#This Row],[Name:]],'Employee Info'!$B$3:$B$200,0),MATCH(Data6[[#Headers],[Phone]],'Employee Info'!$C$2:$J$2,0)),"")</f>
        <v/>
      </c>
      <c r="M1631" s="19" t="str">
        <f>IFERROR(INDEX('Employee Info'!$C$3:$J$200,MATCH(Data6[[#This Row],[Name:]],'Employee Info'!$B$3:$B$200,0),MATCH(Data6[[#Headers],[Tech]],'Employee Info'!$C$2:$J$2,0)),"")</f>
        <v/>
      </c>
      <c r="N1631" s="19" t="str">
        <f>IFERROR(INDEX('Employee Info'!$C$3:$J$200,MATCH(Data6[[#This Row],[Name:]],'Employee Info'!$B$3:$B$200,0),MATCH(Data6[[#Headers],[Other]],'Employee Info'!$C$2:$J$2,0)),"")</f>
        <v/>
      </c>
      <c r="O1631" s="19">
        <f>IFERROR((Data6[[#This Row],[Hours:]]*SUM(Data6[[#This Row],[Rate]:[Other]])),"")</f>
        <v>0</v>
      </c>
      <c r="P1631" s="7" t="str">
        <f>IF(Data6[[#This Row],[WO'#:]]="","Riley #","WO#")</f>
        <v>Riley #</v>
      </c>
      <c r="Q1631" s="7">
        <f>IFERROR(WEEKNUM(Data6[[#This Row],[Date:]]),"")</f>
        <v>33</v>
      </c>
      <c r="R1631" s="6">
        <f t="shared" si="75"/>
        <v>45515</v>
      </c>
      <c r="S1631" s="6">
        <f>Data6[[#This Row],[Week Start]]+7</f>
        <v>45522</v>
      </c>
      <c r="T1631" s="7" t="str">
        <f t="shared" si="76"/>
        <v>8/11/2024 - 8/18/2024</v>
      </c>
      <c r="U1631" s="7" t="str">
        <f t="shared" si="77"/>
        <v>Time Card</v>
      </c>
      <c r="V1631" s="8" t="str">
        <f>RIGHT(TEXT(Data6[[#This Row],[Date:]],"mmddyyyy"),4)</f>
        <v>2024</v>
      </c>
      <c r="W1631" s="8" t="str">
        <f>MID(TEXT(Data6[[#This Row],[Date:]],"mmddyyyy"),3,2)</f>
        <v>16</v>
      </c>
      <c r="X1631" s="8" t="str">
        <f>LEFT(TEXT(Data6[[#This Row],[Date:]],"mmddyyyy"),2)</f>
        <v>08</v>
      </c>
      <c r="Y1631" s="6">
        <f>DATE(Data6[[#This Row],[Year]],Data6[[#This Row],[Month]],Data6[[#This Row],[Day]])</f>
        <v>45520</v>
      </c>
    </row>
    <row r="1632" spans="1:25">
      <c r="A1632" s="5">
        <v>45521.417931365744</v>
      </c>
      <c r="B1632" s="7" t="s">
        <v>66</v>
      </c>
      <c r="C1632" s="6" t="s">
        <v>2077</v>
      </c>
      <c r="D1632" s="7" t="s">
        <v>2086</v>
      </c>
      <c r="E1632" s="8">
        <v>4</v>
      </c>
      <c r="F1632" s="7">
        <v>6984733</v>
      </c>
      <c r="G1632" s="7" t="s">
        <v>68</v>
      </c>
      <c r="H1632" s="7" t="s">
        <v>756</v>
      </c>
      <c r="I1632" s="7" t="s">
        <v>44</v>
      </c>
      <c r="J1632" s="19" t="str">
        <f>IFERROR(INDEX('Employee Info'!$C$3:$E$200,MATCH(Data6[[#This Row],[Name:]],'Employee Info'!$B$3:$B$200,0),MATCH(Data6[[#This Row],[Hours Type:]],'Employee Info'!$C$2:$E$2,0)),"")</f>
        <v/>
      </c>
      <c r="K1632" s="19" t="str">
        <f>IFERROR(INDEX('Employee Info'!$C$3:$J$200,MATCH(Data6[[#This Row],[Name:]],'Employee Info'!$B$3:$B$200,0),MATCH(Data6[[#Headers],[Truck]],'Employee Info'!$C$2:$J$2,0)),"")</f>
        <v/>
      </c>
      <c r="L1632" s="19" t="str">
        <f>IFERROR(INDEX('Employee Info'!$C$3:$J$200,MATCH(Data6[[#This Row],[Name:]],'Employee Info'!$B$3:$B$200,0),MATCH(Data6[[#Headers],[Phone]],'Employee Info'!$C$2:$J$2,0)),"")</f>
        <v/>
      </c>
      <c r="M1632" s="19" t="str">
        <f>IFERROR(INDEX('Employee Info'!$C$3:$J$200,MATCH(Data6[[#This Row],[Name:]],'Employee Info'!$B$3:$B$200,0),MATCH(Data6[[#Headers],[Tech]],'Employee Info'!$C$2:$J$2,0)),"")</f>
        <v/>
      </c>
      <c r="N1632" s="19" t="str">
        <f>IFERROR(INDEX('Employee Info'!$C$3:$J$200,MATCH(Data6[[#This Row],[Name:]],'Employee Info'!$B$3:$B$200,0),MATCH(Data6[[#Headers],[Other]],'Employee Info'!$C$2:$J$2,0)),"")</f>
        <v/>
      </c>
      <c r="O1632" s="19">
        <f>IFERROR((Data6[[#This Row],[Hours:]]*SUM(Data6[[#This Row],[Rate]:[Other]])),"")</f>
        <v>0</v>
      </c>
      <c r="P1632" s="7" t="str">
        <f>IF(Data6[[#This Row],[WO'#:]]="","Riley #","WO#")</f>
        <v>WO#</v>
      </c>
      <c r="Q1632" s="7">
        <f>IFERROR(WEEKNUM(Data6[[#This Row],[Date:]]),"")</f>
        <v>33</v>
      </c>
      <c r="R1632" s="6">
        <f t="shared" si="75"/>
        <v>45515</v>
      </c>
      <c r="S1632" s="6">
        <f>Data6[[#This Row],[Week Start]]+7</f>
        <v>45522</v>
      </c>
      <c r="T1632" s="7" t="str">
        <f t="shared" si="76"/>
        <v>8/11/2024 - 8/18/2024</v>
      </c>
      <c r="U1632" s="7" t="str">
        <f t="shared" si="77"/>
        <v>Time Card</v>
      </c>
      <c r="V1632" s="8" t="str">
        <f>RIGHT(TEXT(Data6[[#This Row],[Date:]],"mmddyyyy"),4)</f>
        <v>2024</v>
      </c>
      <c r="W1632" s="8" t="str">
        <f>MID(TEXT(Data6[[#This Row],[Date:]],"mmddyyyy"),3,2)</f>
        <v>16</v>
      </c>
      <c r="X1632" s="8" t="str">
        <f>LEFT(TEXT(Data6[[#This Row],[Date:]],"mmddyyyy"),2)</f>
        <v>08</v>
      </c>
      <c r="Y1632" s="6">
        <f>DATE(Data6[[#This Row],[Year]],Data6[[#This Row],[Month]],Data6[[#This Row],[Day]])</f>
        <v>45520</v>
      </c>
    </row>
    <row r="1633" spans="1:25">
      <c r="A1633" s="5">
        <v>45521.418044444443</v>
      </c>
      <c r="B1633" s="7" t="s">
        <v>66</v>
      </c>
      <c r="C1633" s="6" t="s">
        <v>2077</v>
      </c>
      <c r="D1633" s="7" t="s">
        <v>2086</v>
      </c>
      <c r="E1633" s="8">
        <v>1</v>
      </c>
      <c r="F1633" s="7">
        <v>6984733</v>
      </c>
      <c r="G1633" s="7" t="s">
        <v>68</v>
      </c>
      <c r="H1633" s="7" t="s">
        <v>756</v>
      </c>
      <c r="I1633" s="7" t="s">
        <v>45</v>
      </c>
      <c r="J1633" s="19" t="str">
        <f>IFERROR(INDEX('Employee Info'!$C$3:$E$200,MATCH(Data6[[#This Row],[Name:]],'Employee Info'!$B$3:$B$200,0),MATCH(Data6[[#This Row],[Hours Type:]],'Employee Info'!$C$2:$E$2,0)),"")</f>
        <v/>
      </c>
      <c r="K1633" s="19" t="str">
        <f>IFERROR(INDEX('Employee Info'!$C$3:$J$200,MATCH(Data6[[#This Row],[Name:]],'Employee Info'!$B$3:$B$200,0),MATCH(Data6[[#Headers],[Truck]],'Employee Info'!$C$2:$J$2,0)),"")</f>
        <v/>
      </c>
      <c r="L1633" s="19" t="str">
        <f>IFERROR(INDEX('Employee Info'!$C$3:$J$200,MATCH(Data6[[#This Row],[Name:]],'Employee Info'!$B$3:$B$200,0),MATCH(Data6[[#Headers],[Phone]],'Employee Info'!$C$2:$J$2,0)),"")</f>
        <v/>
      </c>
      <c r="M1633" s="19" t="str">
        <f>IFERROR(INDEX('Employee Info'!$C$3:$J$200,MATCH(Data6[[#This Row],[Name:]],'Employee Info'!$B$3:$B$200,0),MATCH(Data6[[#Headers],[Tech]],'Employee Info'!$C$2:$J$2,0)),"")</f>
        <v/>
      </c>
      <c r="N1633" s="19" t="str">
        <f>IFERROR(INDEX('Employee Info'!$C$3:$J$200,MATCH(Data6[[#This Row],[Name:]],'Employee Info'!$B$3:$B$200,0),MATCH(Data6[[#Headers],[Other]],'Employee Info'!$C$2:$J$2,0)),"")</f>
        <v/>
      </c>
      <c r="O1633" s="19">
        <f>IFERROR((Data6[[#This Row],[Hours:]]*SUM(Data6[[#This Row],[Rate]:[Other]])),"")</f>
        <v>0</v>
      </c>
      <c r="P1633" s="7" t="str">
        <f>IF(Data6[[#This Row],[WO'#:]]="","Riley #","WO#")</f>
        <v>WO#</v>
      </c>
      <c r="Q1633" s="7">
        <f>IFERROR(WEEKNUM(Data6[[#This Row],[Date:]]),"")</f>
        <v>33</v>
      </c>
      <c r="R1633" s="6">
        <f t="shared" si="75"/>
        <v>45515</v>
      </c>
      <c r="S1633" s="6">
        <f>Data6[[#This Row],[Week Start]]+7</f>
        <v>45522</v>
      </c>
      <c r="T1633" s="7" t="str">
        <f t="shared" si="76"/>
        <v>8/11/2024 - 8/18/2024</v>
      </c>
      <c r="U1633" s="7" t="str">
        <f t="shared" si="77"/>
        <v>Time Card</v>
      </c>
      <c r="V1633" s="8" t="str">
        <f>RIGHT(TEXT(Data6[[#This Row],[Date:]],"mmddyyyy"),4)</f>
        <v>2024</v>
      </c>
      <c r="W1633" s="8" t="str">
        <f>MID(TEXT(Data6[[#This Row],[Date:]],"mmddyyyy"),3,2)</f>
        <v>16</v>
      </c>
      <c r="X1633" s="8" t="str">
        <f>LEFT(TEXT(Data6[[#This Row],[Date:]],"mmddyyyy"),2)</f>
        <v>08</v>
      </c>
      <c r="Y1633" s="6">
        <f>DATE(Data6[[#This Row],[Year]],Data6[[#This Row],[Month]],Data6[[#This Row],[Day]])</f>
        <v>45520</v>
      </c>
    </row>
    <row r="1634" spans="1:25">
      <c r="A1634" s="5">
        <v>45521.419306597221</v>
      </c>
      <c r="B1634" s="7" t="s">
        <v>66</v>
      </c>
      <c r="C1634" s="6" t="s">
        <v>2088</v>
      </c>
      <c r="D1634" s="7" t="s">
        <v>2087</v>
      </c>
      <c r="E1634" s="8">
        <v>1</v>
      </c>
      <c r="F1634" s="7" t="s">
        <v>68</v>
      </c>
      <c r="G1634" s="7" t="s">
        <v>68</v>
      </c>
      <c r="H1634" s="7" t="s">
        <v>758</v>
      </c>
      <c r="I1634" s="7" t="s">
        <v>45</v>
      </c>
      <c r="J1634" s="19" t="str">
        <f>IFERROR(INDEX('Employee Info'!$C$3:$E$200,MATCH(Data6[[#This Row],[Name:]],'Employee Info'!$B$3:$B$200,0),MATCH(Data6[[#This Row],[Hours Type:]],'Employee Info'!$C$2:$E$2,0)),"")</f>
        <v/>
      </c>
      <c r="K1634" s="19" t="str">
        <f>IFERROR(INDEX('Employee Info'!$C$3:$J$200,MATCH(Data6[[#This Row],[Name:]],'Employee Info'!$B$3:$B$200,0),MATCH(Data6[[#Headers],[Truck]],'Employee Info'!$C$2:$J$2,0)),"")</f>
        <v/>
      </c>
      <c r="L1634" s="19" t="str">
        <f>IFERROR(INDEX('Employee Info'!$C$3:$J$200,MATCH(Data6[[#This Row],[Name:]],'Employee Info'!$B$3:$B$200,0),MATCH(Data6[[#Headers],[Phone]],'Employee Info'!$C$2:$J$2,0)),"")</f>
        <v/>
      </c>
      <c r="M1634" s="19" t="str">
        <f>IFERROR(INDEX('Employee Info'!$C$3:$J$200,MATCH(Data6[[#This Row],[Name:]],'Employee Info'!$B$3:$B$200,0),MATCH(Data6[[#Headers],[Tech]],'Employee Info'!$C$2:$J$2,0)),"")</f>
        <v/>
      </c>
      <c r="N1634" s="19" t="str">
        <f>IFERROR(INDEX('Employee Info'!$C$3:$J$200,MATCH(Data6[[#This Row],[Name:]],'Employee Info'!$B$3:$B$200,0),MATCH(Data6[[#Headers],[Other]],'Employee Info'!$C$2:$J$2,0)),"")</f>
        <v/>
      </c>
      <c r="O1634" s="19">
        <f>IFERROR((Data6[[#This Row],[Hours:]]*SUM(Data6[[#This Row],[Rate]:[Other]])),"")</f>
        <v>0</v>
      </c>
      <c r="P1634" s="7" t="str">
        <f>IF(Data6[[#This Row],[WO'#:]]="","Riley #","WO#")</f>
        <v>Riley #</v>
      </c>
      <c r="Q1634" s="7">
        <f>IFERROR(WEEKNUM(Data6[[#This Row],[Date:]]),"")</f>
        <v>33</v>
      </c>
      <c r="R1634" s="6">
        <f t="shared" si="75"/>
        <v>45515</v>
      </c>
      <c r="S1634" s="6">
        <f>Data6[[#This Row],[Week Start]]+7</f>
        <v>45522</v>
      </c>
      <c r="T1634" s="7" t="str">
        <f t="shared" si="76"/>
        <v>8/11/2024 - 8/18/2024</v>
      </c>
      <c r="U1634" s="7" t="str">
        <f t="shared" si="77"/>
        <v>Time Card</v>
      </c>
      <c r="V1634" s="8" t="str">
        <f>RIGHT(TEXT(Data6[[#This Row],[Date:]],"mmddyyyy"),4)</f>
        <v>2024</v>
      </c>
      <c r="W1634" s="8" t="str">
        <f>MID(TEXT(Data6[[#This Row],[Date:]],"mmddyyyy"),3,2)</f>
        <v>17</v>
      </c>
      <c r="X1634" s="8" t="str">
        <f>LEFT(TEXT(Data6[[#This Row],[Date:]],"mmddyyyy"),2)</f>
        <v>08</v>
      </c>
      <c r="Y1634" s="6">
        <f>DATE(Data6[[#This Row],[Year]],Data6[[#This Row],[Month]],Data6[[#This Row],[Day]])</f>
        <v>45521</v>
      </c>
    </row>
    <row r="1635" spans="1:25">
      <c r="A1635" s="5">
        <v>45521.419568750003</v>
      </c>
      <c r="B1635" s="7" t="s">
        <v>66</v>
      </c>
      <c r="C1635" s="6" t="s">
        <v>2088</v>
      </c>
      <c r="D1635" s="7" t="s">
        <v>2087</v>
      </c>
      <c r="E1635" s="8">
        <v>3</v>
      </c>
      <c r="F1635" s="7" t="s">
        <v>68</v>
      </c>
      <c r="G1635" s="7" t="s">
        <v>68</v>
      </c>
      <c r="H1635" s="7" t="s">
        <v>763</v>
      </c>
      <c r="I1635" s="7" t="s">
        <v>45</v>
      </c>
      <c r="J1635" s="19" t="str">
        <f>IFERROR(INDEX('Employee Info'!$C$3:$E$200,MATCH(Data6[[#This Row],[Name:]],'Employee Info'!$B$3:$B$200,0),MATCH(Data6[[#This Row],[Hours Type:]],'Employee Info'!$C$2:$E$2,0)),"")</f>
        <v/>
      </c>
      <c r="K1635" s="19" t="str">
        <f>IFERROR(INDEX('Employee Info'!$C$3:$J$200,MATCH(Data6[[#This Row],[Name:]],'Employee Info'!$B$3:$B$200,0),MATCH(Data6[[#Headers],[Truck]],'Employee Info'!$C$2:$J$2,0)),"")</f>
        <v/>
      </c>
      <c r="L1635" s="19" t="str">
        <f>IFERROR(INDEX('Employee Info'!$C$3:$J$200,MATCH(Data6[[#This Row],[Name:]],'Employee Info'!$B$3:$B$200,0),MATCH(Data6[[#Headers],[Phone]],'Employee Info'!$C$2:$J$2,0)),"")</f>
        <v/>
      </c>
      <c r="M1635" s="19" t="str">
        <f>IFERROR(INDEX('Employee Info'!$C$3:$J$200,MATCH(Data6[[#This Row],[Name:]],'Employee Info'!$B$3:$B$200,0),MATCH(Data6[[#Headers],[Tech]],'Employee Info'!$C$2:$J$2,0)),"")</f>
        <v/>
      </c>
      <c r="N1635" s="19" t="str">
        <f>IFERROR(INDEX('Employee Info'!$C$3:$J$200,MATCH(Data6[[#This Row],[Name:]],'Employee Info'!$B$3:$B$200,0),MATCH(Data6[[#Headers],[Other]],'Employee Info'!$C$2:$J$2,0)),"")</f>
        <v/>
      </c>
      <c r="O1635" s="19">
        <f>IFERROR((Data6[[#This Row],[Hours:]]*SUM(Data6[[#This Row],[Rate]:[Other]])),"")</f>
        <v>0</v>
      </c>
      <c r="P1635" s="7" t="str">
        <f>IF(Data6[[#This Row],[WO'#:]]="","Riley #","WO#")</f>
        <v>Riley #</v>
      </c>
      <c r="Q1635" s="7">
        <f>IFERROR(WEEKNUM(Data6[[#This Row],[Date:]]),"")</f>
        <v>33</v>
      </c>
      <c r="R1635" s="6">
        <f t="shared" si="75"/>
        <v>45515</v>
      </c>
      <c r="S1635" s="6">
        <f>Data6[[#This Row],[Week Start]]+7</f>
        <v>45522</v>
      </c>
      <c r="T1635" s="7" t="str">
        <f t="shared" si="76"/>
        <v>8/11/2024 - 8/18/2024</v>
      </c>
      <c r="U1635" s="7" t="str">
        <f t="shared" si="77"/>
        <v>Time Card</v>
      </c>
      <c r="V1635" s="8" t="str">
        <f>RIGHT(TEXT(Data6[[#This Row],[Date:]],"mmddyyyy"),4)</f>
        <v>2024</v>
      </c>
      <c r="W1635" s="8" t="str">
        <f>MID(TEXT(Data6[[#This Row],[Date:]],"mmddyyyy"),3,2)</f>
        <v>17</v>
      </c>
      <c r="X1635" s="8" t="str">
        <f>LEFT(TEXT(Data6[[#This Row],[Date:]],"mmddyyyy"),2)</f>
        <v>08</v>
      </c>
      <c r="Y1635" s="6">
        <f>DATE(Data6[[#This Row],[Year]],Data6[[#This Row],[Month]],Data6[[#This Row],[Day]])</f>
        <v>45521</v>
      </c>
    </row>
    <row r="1636" spans="1:25">
      <c r="A1636" s="5">
        <v>45521.419703356485</v>
      </c>
      <c r="B1636" s="7" t="s">
        <v>66</v>
      </c>
      <c r="C1636" s="6" t="s">
        <v>2088</v>
      </c>
      <c r="D1636" s="7" t="s">
        <v>2087</v>
      </c>
      <c r="E1636" s="8">
        <v>3</v>
      </c>
      <c r="F1636" s="7" t="s">
        <v>68</v>
      </c>
      <c r="G1636" s="7" t="s">
        <v>68</v>
      </c>
      <c r="H1636" s="7" t="s">
        <v>641</v>
      </c>
      <c r="I1636" s="7" t="s">
        <v>45</v>
      </c>
      <c r="J1636" s="19" t="str">
        <f>IFERROR(INDEX('Employee Info'!$C$3:$E$200,MATCH(Data6[[#This Row],[Name:]],'Employee Info'!$B$3:$B$200,0),MATCH(Data6[[#This Row],[Hours Type:]],'Employee Info'!$C$2:$E$2,0)),"")</f>
        <v/>
      </c>
      <c r="K1636" s="19" t="str">
        <f>IFERROR(INDEX('Employee Info'!$C$3:$J$200,MATCH(Data6[[#This Row],[Name:]],'Employee Info'!$B$3:$B$200,0),MATCH(Data6[[#Headers],[Truck]],'Employee Info'!$C$2:$J$2,0)),"")</f>
        <v/>
      </c>
      <c r="L1636" s="19" t="str">
        <f>IFERROR(INDEX('Employee Info'!$C$3:$J$200,MATCH(Data6[[#This Row],[Name:]],'Employee Info'!$B$3:$B$200,0),MATCH(Data6[[#Headers],[Phone]],'Employee Info'!$C$2:$J$2,0)),"")</f>
        <v/>
      </c>
      <c r="M1636" s="19" t="str">
        <f>IFERROR(INDEX('Employee Info'!$C$3:$J$200,MATCH(Data6[[#This Row],[Name:]],'Employee Info'!$B$3:$B$200,0),MATCH(Data6[[#Headers],[Tech]],'Employee Info'!$C$2:$J$2,0)),"")</f>
        <v/>
      </c>
      <c r="N1636" s="19" t="str">
        <f>IFERROR(INDEX('Employee Info'!$C$3:$J$200,MATCH(Data6[[#This Row],[Name:]],'Employee Info'!$B$3:$B$200,0),MATCH(Data6[[#Headers],[Other]],'Employee Info'!$C$2:$J$2,0)),"")</f>
        <v/>
      </c>
      <c r="O1636" s="19">
        <f>IFERROR((Data6[[#This Row],[Hours:]]*SUM(Data6[[#This Row],[Rate]:[Other]])),"")</f>
        <v>0</v>
      </c>
      <c r="P1636" s="7" t="str">
        <f>IF(Data6[[#This Row],[WO'#:]]="","Riley #","WO#")</f>
        <v>Riley #</v>
      </c>
      <c r="Q1636" s="7">
        <f>IFERROR(WEEKNUM(Data6[[#This Row],[Date:]]),"")</f>
        <v>33</v>
      </c>
      <c r="R1636" s="6">
        <f t="shared" si="75"/>
        <v>45515</v>
      </c>
      <c r="S1636" s="6">
        <f>Data6[[#This Row],[Week Start]]+7</f>
        <v>45522</v>
      </c>
      <c r="T1636" s="7" t="str">
        <f t="shared" si="76"/>
        <v>8/11/2024 - 8/18/2024</v>
      </c>
      <c r="U1636" s="7" t="str">
        <f t="shared" si="77"/>
        <v>Time Card</v>
      </c>
      <c r="V1636" s="8" t="str">
        <f>RIGHT(TEXT(Data6[[#This Row],[Date:]],"mmddyyyy"),4)</f>
        <v>2024</v>
      </c>
      <c r="W1636" s="8" t="str">
        <f>MID(TEXT(Data6[[#This Row],[Date:]],"mmddyyyy"),3,2)</f>
        <v>17</v>
      </c>
      <c r="X1636" s="8" t="str">
        <f>LEFT(TEXT(Data6[[#This Row],[Date:]],"mmddyyyy"),2)</f>
        <v>08</v>
      </c>
      <c r="Y1636" s="6">
        <f>DATE(Data6[[#This Row],[Year]],Data6[[#This Row],[Month]],Data6[[#This Row],[Day]])</f>
        <v>45521</v>
      </c>
    </row>
    <row r="1637" spans="1:25">
      <c r="A1637" s="5">
        <v>45521.420115393521</v>
      </c>
      <c r="B1637" s="7" t="s">
        <v>66</v>
      </c>
      <c r="C1637" s="6" t="s">
        <v>2088</v>
      </c>
      <c r="D1637" s="7" t="s">
        <v>2087</v>
      </c>
      <c r="E1637" s="8">
        <v>1</v>
      </c>
      <c r="F1637" s="7">
        <v>6984733</v>
      </c>
      <c r="G1637" s="7" t="s">
        <v>68</v>
      </c>
      <c r="H1637" s="7" t="s">
        <v>756</v>
      </c>
      <c r="I1637" s="7" t="s">
        <v>45</v>
      </c>
      <c r="J1637" s="19" t="str">
        <f>IFERROR(INDEX('Employee Info'!$C$3:$E$200,MATCH(Data6[[#This Row],[Name:]],'Employee Info'!$B$3:$B$200,0),MATCH(Data6[[#This Row],[Hours Type:]],'Employee Info'!$C$2:$E$2,0)),"")</f>
        <v/>
      </c>
      <c r="K1637" s="19" t="str">
        <f>IFERROR(INDEX('Employee Info'!$C$3:$J$200,MATCH(Data6[[#This Row],[Name:]],'Employee Info'!$B$3:$B$200,0),MATCH(Data6[[#Headers],[Truck]],'Employee Info'!$C$2:$J$2,0)),"")</f>
        <v/>
      </c>
      <c r="L1637" s="19" t="str">
        <f>IFERROR(INDEX('Employee Info'!$C$3:$J$200,MATCH(Data6[[#This Row],[Name:]],'Employee Info'!$B$3:$B$200,0),MATCH(Data6[[#Headers],[Phone]],'Employee Info'!$C$2:$J$2,0)),"")</f>
        <v/>
      </c>
      <c r="M1637" s="19" t="str">
        <f>IFERROR(INDEX('Employee Info'!$C$3:$J$200,MATCH(Data6[[#This Row],[Name:]],'Employee Info'!$B$3:$B$200,0),MATCH(Data6[[#Headers],[Tech]],'Employee Info'!$C$2:$J$2,0)),"")</f>
        <v/>
      </c>
      <c r="N1637" s="19" t="str">
        <f>IFERROR(INDEX('Employee Info'!$C$3:$J$200,MATCH(Data6[[#This Row],[Name:]],'Employee Info'!$B$3:$B$200,0),MATCH(Data6[[#Headers],[Other]],'Employee Info'!$C$2:$J$2,0)),"")</f>
        <v/>
      </c>
      <c r="O1637" s="19">
        <f>IFERROR((Data6[[#This Row],[Hours:]]*SUM(Data6[[#This Row],[Rate]:[Other]])),"")</f>
        <v>0</v>
      </c>
      <c r="P1637" s="7" t="str">
        <f>IF(Data6[[#This Row],[WO'#:]]="","Riley #","WO#")</f>
        <v>WO#</v>
      </c>
      <c r="Q1637" s="7">
        <f>IFERROR(WEEKNUM(Data6[[#This Row],[Date:]]),"")</f>
        <v>33</v>
      </c>
      <c r="R1637" s="6">
        <f t="shared" si="75"/>
        <v>45515</v>
      </c>
      <c r="S1637" s="6">
        <f>Data6[[#This Row],[Week Start]]+7</f>
        <v>45522</v>
      </c>
      <c r="T1637" s="7" t="str">
        <f t="shared" si="76"/>
        <v>8/11/2024 - 8/18/2024</v>
      </c>
      <c r="U1637" s="7" t="str">
        <f t="shared" si="77"/>
        <v>Time Card</v>
      </c>
      <c r="V1637" s="8" t="str">
        <f>RIGHT(TEXT(Data6[[#This Row],[Date:]],"mmddyyyy"),4)</f>
        <v>2024</v>
      </c>
      <c r="W1637" s="8" t="str">
        <f>MID(TEXT(Data6[[#This Row],[Date:]],"mmddyyyy"),3,2)</f>
        <v>17</v>
      </c>
      <c r="X1637" s="8" t="str">
        <f>LEFT(TEXT(Data6[[#This Row],[Date:]],"mmddyyyy"),2)</f>
        <v>08</v>
      </c>
      <c r="Y1637" s="6">
        <f>DATE(Data6[[#This Row],[Year]],Data6[[#This Row],[Month]],Data6[[#This Row],[Day]])</f>
        <v>45521</v>
      </c>
    </row>
    <row r="1638" spans="1:25">
      <c r="A1638" s="5">
        <v>45527.529531944441</v>
      </c>
      <c r="B1638" s="7" t="s">
        <v>35</v>
      </c>
      <c r="C1638" s="6" t="s">
        <v>2116</v>
      </c>
      <c r="D1638" s="7" t="s">
        <v>68</v>
      </c>
      <c r="E1638" s="8">
        <v>6</v>
      </c>
      <c r="F1638" s="7" t="s">
        <v>68</v>
      </c>
      <c r="G1638" s="7" t="s">
        <v>68</v>
      </c>
      <c r="H1638" s="7" t="s">
        <v>2114</v>
      </c>
      <c r="I1638" s="7" t="s">
        <v>46</v>
      </c>
      <c r="J1638" s="19" t="str">
        <f>IFERROR(INDEX('Employee Info'!$C$3:$E$200,MATCH(Data6[[#This Row],[Name:]],'Employee Info'!$B$3:$B$200,0),MATCH(Data6[[#This Row],[Hours Type:]],'Employee Info'!$C$2:$E$2,0)),"")</f>
        <v/>
      </c>
      <c r="K1638" s="19" t="str">
        <f>IFERROR(INDEX('Employee Info'!$C$3:$J$200,MATCH(Data6[[#This Row],[Name:]],'Employee Info'!$B$3:$B$200,0),MATCH(Data6[[#Headers],[Truck]],'Employee Info'!$C$2:$J$2,0)),"")</f>
        <v/>
      </c>
      <c r="L1638" s="19" t="str">
        <f>IFERROR(INDEX('Employee Info'!$C$3:$J$200,MATCH(Data6[[#This Row],[Name:]],'Employee Info'!$B$3:$B$200,0),MATCH(Data6[[#Headers],[Phone]],'Employee Info'!$C$2:$J$2,0)),"")</f>
        <v/>
      </c>
      <c r="M1638" s="19" t="str">
        <f>IFERROR(INDEX('Employee Info'!$C$3:$J$200,MATCH(Data6[[#This Row],[Name:]],'Employee Info'!$B$3:$B$200,0),MATCH(Data6[[#Headers],[Tech]],'Employee Info'!$C$2:$J$2,0)),"")</f>
        <v/>
      </c>
      <c r="N1638" s="19" t="str">
        <f>IFERROR(INDEX('Employee Info'!$C$3:$J$200,MATCH(Data6[[#This Row],[Name:]],'Employee Info'!$B$3:$B$200,0),MATCH(Data6[[#Headers],[Other]],'Employee Info'!$C$2:$J$2,0)),"")</f>
        <v/>
      </c>
      <c r="O1638" s="19">
        <f>IFERROR((Data6[[#This Row],[Hours:]]*SUM(Data6[[#This Row],[Rate]:[Other]])),"")</f>
        <v>0</v>
      </c>
      <c r="P1638" s="7" t="str">
        <f>IF(Data6[[#This Row],[WO'#:]]="","Riley #","WO#")</f>
        <v>Riley #</v>
      </c>
      <c r="Q1638" s="7">
        <f>IFERROR(WEEKNUM(Data6[[#This Row],[Date:]]),"")</f>
        <v>34</v>
      </c>
      <c r="R1638" s="6">
        <f t="shared" si="75"/>
        <v>45522</v>
      </c>
      <c r="S1638" s="6">
        <f>Data6[[#This Row],[Week Start]]+7</f>
        <v>45529</v>
      </c>
      <c r="T1638" s="7" t="str">
        <f t="shared" si="76"/>
        <v>8/18/2024 - 8/25/2024</v>
      </c>
      <c r="U1638" s="7" t="str">
        <f t="shared" si="77"/>
        <v>Time Card</v>
      </c>
      <c r="V1638" s="8" t="str">
        <f>RIGHT(TEXT(Data6[[#This Row],[Date:]],"mmddyyyy"),4)</f>
        <v>2024</v>
      </c>
      <c r="W1638" s="8" t="str">
        <f>MID(TEXT(Data6[[#This Row],[Date:]],"mmddyyyy"),3,2)</f>
        <v>18</v>
      </c>
      <c r="X1638" s="8" t="str">
        <f>LEFT(TEXT(Data6[[#This Row],[Date:]],"mmddyyyy"),2)</f>
        <v>08</v>
      </c>
      <c r="Y1638" s="6">
        <f>DATE(Data6[[#This Row],[Year]],Data6[[#This Row],[Month]],Data6[[#This Row],[Day]])</f>
        <v>45522</v>
      </c>
    </row>
    <row r="1639" spans="1:25">
      <c r="A1639" s="5">
        <v>45527.529698842591</v>
      </c>
      <c r="B1639" s="7" t="s">
        <v>66</v>
      </c>
      <c r="C1639" s="6" t="s">
        <v>2116</v>
      </c>
      <c r="D1639" s="7" t="s">
        <v>68</v>
      </c>
      <c r="E1639" s="8">
        <v>6</v>
      </c>
      <c r="F1639" s="7" t="s">
        <v>68</v>
      </c>
      <c r="G1639" s="7" t="s">
        <v>68</v>
      </c>
      <c r="H1639" s="7" t="s">
        <v>2114</v>
      </c>
      <c r="I1639" s="7" t="s">
        <v>46</v>
      </c>
      <c r="J1639" s="19" t="str">
        <f>IFERROR(INDEX('Employee Info'!$C$3:$E$200,MATCH(Data6[[#This Row],[Name:]],'Employee Info'!$B$3:$B$200,0),MATCH(Data6[[#This Row],[Hours Type:]],'Employee Info'!$C$2:$E$2,0)),"")</f>
        <v/>
      </c>
      <c r="K1639" s="19" t="str">
        <f>IFERROR(INDEX('Employee Info'!$C$3:$J$200,MATCH(Data6[[#This Row],[Name:]],'Employee Info'!$B$3:$B$200,0),MATCH(Data6[[#Headers],[Truck]],'Employee Info'!$C$2:$J$2,0)),"")</f>
        <v/>
      </c>
      <c r="L1639" s="19" t="str">
        <f>IFERROR(INDEX('Employee Info'!$C$3:$J$200,MATCH(Data6[[#This Row],[Name:]],'Employee Info'!$B$3:$B$200,0),MATCH(Data6[[#Headers],[Phone]],'Employee Info'!$C$2:$J$2,0)),"")</f>
        <v/>
      </c>
      <c r="M1639" s="19" t="str">
        <f>IFERROR(INDEX('Employee Info'!$C$3:$J$200,MATCH(Data6[[#This Row],[Name:]],'Employee Info'!$B$3:$B$200,0),MATCH(Data6[[#Headers],[Tech]],'Employee Info'!$C$2:$J$2,0)),"")</f>
        <v/>
      </c>
      <c r="N1639" s="19" t="str">
        <f>IFERROR(INDEX('Employee Info'!$C$3:$J$200,MATCH(Data6[[#This Row],[Name:]],'Employee Info'!$B$3:$B$200,0),MATCH(Data6[[#Headers],[Other]],'Employee Info'!$C$2:$J$2,0)),"")</f>
        <v/>
      </c>
      <c r="O1639" s="19">
        <f>IFERROR((Data6[[#This Row],[Hours:]]*SUM(Data6[[#This Row],[Rate]:[Other]])),"")</f>
        <v>0</v>
      </c>
      <c r="P1639" s="7" t="str">
        <f>IF(Data6[[#This Row],[WO'#:]]="","Riley #","WO#")</f>
        <v>Riley #</v>
      </c>
      <c r="Q1639" s="7">
        <f>IFERROR(WEEKNUM(Data6[[#This Row],[Date:]]),"")</f>
        <v>34</v>
      </c>
      <c r="R1639" s="6">
        <f t="shared" si="75"/>
        <v>45522</v>
      </c>
      <c r="S1639" s="6">
        <f>Data6[[#This Row],[Week Start]]+7</f>
        <v>45529</v>
      </c>
      <c r="T1639" s="7" t="str">
        <f t="shared" si="76"/>
        <v>8/18/2024 - 8/25/2024</v>
      </c>
      <c r="U1639" s="7" t="str">
        <f t="shared" si="77"/>
        <v>Time Card</v>
      </c>
      <c r="V1639" s="8" t="str">
        <f>RIGHT(TEXT(Data6[[#This Row],[Date:]],"mmddyyyy"),4)</f>
        <v>2024</v>
      </c>
      <c r="W1639" s="8" t="str">
        <f>MID(TEXT(Data6[[#This Row],[Date:]],"mmddyyyy"),3,2)</f>
        <v>18</v>
      </c>
      <c r="X1639" s="8" t="str">
        <f>LEFT(TEXT(Data6[[#This Row],[Date:]],"mmddyyyy"),2)</f>
        <v>08</v>
      </c>
      <c r="Y1639" s="6">
        <f>DATE(Data6[[#This Row],[Year]],Data6[[#This Row],[Month]],Data6[[#This Row],[Day]])</f>
        <v>45522</v>
      </c>
    </row>
    <row r="1640" spans="1:25">
      <c r="A1640" s="5">
        <v>45523.581014120369</v>
      </c>
      <c r="B1640" s="7" t="s">
        <v>31</v>
      </c>
      <c r="C1640" s="6" t="s">
        <v>2089</v>
      </c>
      <c r="D1640" s="7" t="s">
        <v>2078</v>
      </c>
      <c r="E1640" s="8">
        <v>8</v>
      </c>
      <c r="F1640" s="7" t="s">
        <v>68</v>
      </c>
      <c r="G1640" s="7" t="s">
        <v>68</v>
      </c>
      <c r="H1640" s="7" t="s">
        <v>922</v>
      </c>
      <c r="I1640" s="7" t="s">
        <v>45</v>
      </c>
      <c r="J1640" s="19" t="str">
        <f>IFERROR(INDEX('Employee Info'!$C$3:$E$200,MATCH(Data6[[#This Row],[Name:]],'Employee Info'!$B$3:$B$200,0),MATCH(Data6[[#This Row],[Hours Type:]],'Employee Info'!$C$2:$E$2,0)),"")</f>
        <v/>
      </c>
      <c r="K1640" s="19" t="str">
        <f>IFERROR(INDEX('Employee Info'!$C$3:$J$200,MATCH(Data6[[#This Row],[Name:]],'Employee Info'!$B$3:$B$200,0),MATCH(Data6[[#Headers],[Truck]],'Employee Info'!$C$2:$J$2,0)),"")</f>
        <v/>
      </c>
      <c r="L1640" s="19" t="str">
        <f>IFERROR(INDEX('Employee Info'!$C$3:$J$200,MATCH(Data6[[#This Row],[Name:]],'Employee Info'!$B$3:$B$200,0),MATCH(Data6[[#Headers],[Phone]],'Employee Info'!$C$2:$J$2,0)),"")</f>
        <v/>
      </c>
      <c r="M1640" s="19" t="str">
        <f>IFERROR(INDEX('Employee Info'!$C$3:$J$200,MATCH(Data6[[#This Row],[Name:]],'Employee Info'!$B$3:$B$200,0),MATCH(Data6[[#Headers],[Tech]],'Employee Info'!$C$2:$J$2,0)),"")</f>
        <v/>
      </c>
      <c r="N1640" s="19" t="str">
        <f>IFERROR(INDEX('Employee Info'!$C$3:$J$200,MATCH(Data6[[#This Row],[Name:]],'Employee Info'!$B$3:$B$200,0),MATCH(Data6[[#Headers],[Other]],'Employee Info'!$C$2:$J$2,0)),"")</f>
        <v/>
      </c>
      <c r="O1640" s="19">
        <f>IFERROR((Data6[[#This Row],[Hours:]]*SUM(Data6[[#This Row],[Rate]:[Other]])),"")</f>
        <v>0</v>
      </c>
      <c r="P1640" s="7" t="str">
        <f>IF(Data6[[#This Row],[WO'#:]]="","Riley #","WO#")</f>
        <v>Riley #</v>
      </c>
      <c r="Q1640" s="7">
        <f>IFERROR(WEEKNUM(Data6[[#This Row],[Date:]]),"")</f>
        <v>34</v>
      </c>
      <c r="R1640" s="6">
        <f t="shared" si="75"/>
        <v>45522</v>
      </c>
      <c r="S1640" s="6">
        <f>Data6[[#This Row],[Week Start]]+7</f>
        <v>45529</v>
      </c>
      <c r="T1640" s="7" t="str">
        <f t="shared" si="76"/>
        <v>8/18/2024 - 8/25/2024</v>
      </c>
      <c r="U1640" s="7" t="str">
        <f t="shared" si="77"/>
        <v>Time Card</v>
      </c>
      <c r="V1640" s="8" t="str">
        <f>RIGHT(TEXT(Data6[[#This Row],[Date:]],"mmddyyyy"),4)</f>
        <v>2024</v>
      </c>
      <c r="W1640" s="8" t="str">
        <f>MID(TEXT(Data6[[#This Row],[Date:]],"mmddyyyy"),3,2)</f>
        <v>19</v>
      </c>
      <c r="X1640" s="8" t="str">
        <f>LEFT(TEXT(Data6[[#This Row],[Date:]],"mmddyyyy"),2)</f>
        <v>08</v>
      </c>
      <c r="Y1640" s="6">
        <f>DATE(Data6[[#This Row],[Year]],Data6[[#This Row],[Month]],Data6[[#This Row],[Day]])</f>
        <v>45523</v>
      </c>
    </row>
    <row r="1641" spans="1:25">
      <c r="A1641" s="5">
        <v>45523.581301273145</v>
      </c>
      <c r="B1641" s="7" t="s">
        <v>34</v>
      </c>
      <c r="C1641" s="6" t="s">
        <v>2089</v>
      </c>
      <c r="D1641" s="7" t="s">
        <v>2078</v>
      </c>
      <c r="E1641" s="8">
        <v>8</v>
      </c>
      <c r="F1641" s="7" t="s">
        <v>68</v>
      </c>
      <c r="G1641" s="7" t="s">
        <v>68</v>
      </c>
      <c r="H1641" s="7" t="s">
        <v>922</v>
      </c>
      <c r="I1641" s="7" t="s">
        <v>44</v>
      </c>
      <c r="J1641" s="19" t="str">
        <f>IFERROR(INDEX('Employee Info'!$C$3:$E$200,MATCH(Data6[[#This Row],[Name:]],'Employee Info'!$B$3:$B$200,0),MATCH(Data6[[#This Row],[Hours Type:]],'Employee Info'!$C$2:$E$2,0)),"")</f>
        <v/>
      </c>
      <c r="K1641" s="19" t="str">
        <f>IFERROR(INDEX('Employee Info'!$C$3:$J$200,MATCH(Data6[[#This Row],[Name:]],'Employee Info'!$B$3:$B$200,0),MATCH(Data6[[#Headers],[Truck]],'Employee Info'!$C$2:$J$2,0)),"")</f>
        <v/>
      </c>
      <c r="L1641" s="19" t="str">
        <f>IFERROR(INDEX('Employee Info'!$C$3:$J$200,MATCH(Data6[[#This Row],[Name:]],'Employee Info'!$B$3:$B$200,0),MATCH(Data6[[#Headers],[Phone]],'Employee Info'!$C$2:$J$2,0)),"")</f>
        <v/>
      </c>
      <c r="M1641" s="19" t="str">
        <f>IFERROR(INDEX('Employee Info'!$C$3:$J$200,MATCH(Data6[[#This Row],[Name:]],'Employee Info'!$B$3:$B$200,0),MATCH(Data6[[#Headers],[Tech]],'Employee Info'!$C$2:$J$2,0)),"")</f>
        <v/>
      </c>
      <c r="N1641" s="19" t="str">
        <f>IFERROR(INDEX('Employee Info'!$C$3:$J$200,MATCH(Data6[[#This Row],[Name:]],'Employee Info'!$B$3:$B$200,0),MATCH(Data6[[#Headers],[Other]],'Employee Info'!$C$2:$J$2,0)),"")</f>
        <v/>
      </c>
      <c r="O1641" s="19">
        <f>IFERROR((Data6[[#This Row],[Hours:]]*SUM(Data6[[#This Row],[Rate]:[Other]])),"")</f>
        <v>0</v>
      </c>
      <c r="P1641" s="7" t="str">
        <f>IF(Data6[[#This Row],[WO'#:]]="","Riley #","WO#")</f>
        <v>Riley #</v>
      </c>
      <c r="Q1641" s="7">
        <f>IFERROR(WEEKNUM(Data6[[#This Row],[Date:]]),"")</f>
        <v>34</v>
      </c>
      <c r="R1641" s="6">
        <f t="shared" si="75"/>
        <v>45522</v>
      </c>
      <c r="S1641" s="6">
        <f>Data6[[#This Row],[Week Start]]+7</f>
        <v>45529</v>
      </c>
      <c r="T1641" s="7" t="str">
        <f t="shared" si="76"/>
        <v>8/18/2024 - 8/25/2024</v>
      </c>
      <c r="U1641" s="7" t="str">
        <f t="shared" si="77"/>
        <v>Time Card</v>
      </c>
      <c r="V1641" s="8" t="str">
        <f>RIGHT(TEXT(Data6[[#This Row],[Date:]],"mmddyyyy"),4)</f>
        <v>2024</v>
      </c>
      <c r="W1641" s="8" t="str">
        <f>MID(TEXT(Data6[[#This Row],[Date:]],"mmddyyyy"),3,2)</f>
        <v>19</v>
      </c>
      <c r="X1641" s="8" t="str">
        <f>LEFT(TEXT(Data6[[#This Row],[Date:]],"mmddyyyy"),2)</f>
        <v>08</v>
      </c>
      <c r="Y1641" s="6">
        <f>DATE(Data6[[#This Row],[Year]],Data6[[#This Row],[Month]],Data6[[#This Row],[Day]])</f>
        <v>45523</v>
      </c>
    </row>
    <row r="1642" spans="1:25">
      <c r="A1642" s="5">
        <v>45523.587185532408</v>
      </c>
      <c r="B1642" s="7" t="s">
        <v>65</v>
      </c>
      <c r="C1642" s="6" t="s">
        <v>2089</v>
      </c>
      <c r="D1642" s="7" t="s">
        <v>2090</v>
      </c>
      <c r="E1642" s="8">
        <v>8</v>
      </c>
      <c r="F1642" s="7" t="s">
        <v>68</v>
      </c>
      <c r="G1642" s="7" t="s">
        <v>68</v>
      </c>
      <c r="H1642" s="7" t="s">
        <v>536</v>
      </c>
      <c r="I1642" s="7" t="s">
        <v>44</v>
      </c>
      <c r="J1642" s="19" t="str">
        <f>IFERROR(INDEX('Employee Info'!$C$3:$E$200,MATCH(Data6[[#This Row],[Name:]],'Employee Info'!$B$3:$B$200,0),MATCH(Data6[[#This Row],[Hours Type:]],'Employee Info'!$C$2:$E$2,0)),"")</f>
        <v/>
      </c>
      <c r="K1642" s="19" t="str">
        <f>IFERROR(INDEX('Employee Info'!$C$3:$J$200,MATCH(Data6[[#This Row],[Name:]],'Employee Info'!$B$3:$B$200,0),MATCH(Data6[[#Headers],[Truck]],'Employee Info'!$C$2:$J$2,0)),"")</f>
        <v/>
      </c>
      <c r="L1642" s="19" t="str">
        <f>IFERROR(INDEX('Employee Info'!$C$3:$J$200,MATCH(Data6[[#This Row],[Name:]],'Employee Info'!$B$3:$B$200,0),MATCH(Data6[[#Headers],[Phone]],'Employee Info'!$C$2:$J$2,0)),"")</f>
        <v/>
      </c>
      <c r="M1642" s="19" t="str">
        <f>IFERROR(INDEX('Employee Info'!$C$3:$J$200,MATCH(Data6[[#This Row],[Name:]],'Employee Info'!$B$3:$B$200,0),MATCH(Data6[[#Headers],[Tech]],'Employee Info'!$C$2:$J$2,0)),"")</f>
        <v/>
      </c>
      <c r="N1642" s="19" t="str">
        <f>IFERROR(INDEX('Employee Info'!$C$3:$J$200,MATCH(Data6[[#This Row],[Name:]],'Employee Info'!$B$3:$B$200,0),MATCH(Data6[[#Headers],[Other]],'Employee Info'!$C$2:$J$2,0)),"")</f>
        <v/>
      </c>
      <c r="O1642" s="19">
        <f>IFERROR((Data6[[#This Row],[Hours:]]*SUM(Data6[[#This Row],[Rate]:[Other]])),"")</f>
        <v>0</v>
      </c>
      <c r="P1642" s="7" t="str">
        <f>IF(Data6[[#This Row],[WO'#:]]="","Riley #","WO#")</f>
        <v>Riley #</v>
      </c>
      <c r="Q1642" s="7">
        <f>IFERROR(WEEKNUM(Data6[[#This Row],[Date:]]),"")</f>
        <v>34</v>
      </c>
      <c r="R1642" s="6">
        <f t="shared" si="75"/>
        <v>45522</v>
      </c>
      <c r="S1642" s="6">
        <f>Data6[[#This Row],[Week Start]]+7</f>
        <v>45529</v>
      </c>
      <c r="T1642" s="7" t="str">
        <f t="shared" si="76"/>
        <v>8/18/2024 - 8/25/2024</v>
      </c>
      <c r="U1642" s="7" t="str">
        <f t="shared" si="77"/>
        <v>Time Card</v>
      </c>
      <c r="V1642" s="8" t="str">
        <f>RIGHT(TEXT(Data6[[#This Row],[Date:]],"mmddyyyy"),4)</f>
        <v>2024</v>
      </c>
      <c r="W1642" s="8" t="str">
        <f>MID(TEXT(Data6[[#This Row],[Date:]],"mmddyyyy"),3,2)</f>
        <v>19</v>
      </c>
      <c r="X1642" s="8" t="str">
        <f>LEFT(TEXT(Data6[[#This Row],[Date:]],"mmddyyyy"),2)</f>
        <v>08</v>
      </c>
      <c r="Y1642" s="6">
        <f>DATE(Data6[[#This Row],[Year]],Data6[[#This Row],[Month]],Data6[[#This Row],[Day]])</f>
        <v>45523</v>
      </c>
    </row>
    <row r="1643" spans="1:25">
      <c r="A1643" s="5">
        <v>45523.587295949073</v>
      </c>
      <c r="B1643" s="7" t="s">
        <v>23</v>
      </c>
      <c r="C1643" s="6" t="s">
        <v>2089</v>
      </c>
      <c r="D1643" s="7" t="s">
        <v>2090</v>
      </c>
      <c r="E1643" s="8">
        <v>8</v>
      </c>
      <c r="F1643" s="7" t="s">
        <v>68</v>
      </c>
      <c r="G1643" s="7" t="s">
        <v>68</v>
      </c>
      <c r="H1643" s="7" t="s">
        <v>536</v>
      </c>
      <c r="I1643" s="7" t="s">
        <v>44</v>
      </c>
      <c r="J1643" s="19" t="str">
        <f>IFERROR(INDEX('Employee Info'!$C$3:$E$200,MATCH(Data6[[#This Row],[Name:]],'Employee Info'!$B$3:$B$200,0),MATCH(Data6[[#This Row],[Hours Type:]],'Employee Info'!$C$2:$E$2,0)),"")</f>
        <v/>
      </c>
      <c r="K1643" s="19" t="str">
        <f>IFERROR(INDEX('Employee Info'!$C$3:$J$200,MATCH(Data6[[#This Row],[Name:]],'Employee Info'!$B$3:$B$200,0),MATCH(Data6[[#Headers],[Truck]],'Employee Info'!$C$2:$J$2,0)),"")</f>
        <v/>
      </c>
      <c r="L1643" s="19" t="str">
        <f>IFERROR(INDEX('Employee Info'!$C$3:$J$200,MATCH(Data6[[#This Row],[Name:]],'Employee Info'!$B$3:$B$200,0),MATCH(Data6[[#Headers],[Phone]],'Employee Info'!$C$2:$J$2,0)),"")</f>
        <v/>
      </c>
      <c r="M1643" s="19" t="str">
        <f>IFERROR(INDEX('Employee Info'!$C$3:$J$200,MATCH(Data6[[#This Row],[Name:]],'Employee Info'!$B$3:$B$200,0),MATCH(Data6[[#Headers],[Tech]],'Employee Info'!$C$2:$J$2,0)),"")</f>
        <v/>
      </c>
      <c r="N1643" s="19" t="str">
        <f>IFERROR(INDEX('Employee Info'!$C$3:$J$200,MATCH(Data6[[#This Row],[Name:]],'Employee Info'!$B$3:$B$200,0),MATCH(Data6[[#Headers],[Other]],'Employee Info'!$C$2:$J$2,0)),"")</f>
        <v/>
      </c>
      <c r="O1643" s="19">
        <f>IFERROR((Data6[[#This Row],[Hours:]]*SUM(Data6[[#This Row],[Rate]:[Other]])),"")</f>
        <v>0</v>
      </c>
      <c r="P1643" s="7" t="str">
        <f>IF(Data6[[#This Row],[WO'#:]]="","Riley #","WO#")</f>
        <v>Riley #</v>
      </c>
      <c r="Q1643" s="7">
        <f>IFERROR(WEEKNUM(Data6[[#This Row],[Date:]]),"")</f>
        <v>34</v>
      </c>
      <c r="R1643" s="6">
        <f t="shared" si="75"/>
        <v>45522</v>
      </c>
      <c r="S1643" s="6">
        <f>Data6[[#This Row],[Week Start]]+7</f>
        <v>45529</v>
      </c>
      <c r="T1643" s="7" t="str">
        <f t="shared" si="76"/>
        <v>8/18/2024 - 8/25/2024</v>
      </c>
      <c r="U1643" s="7" t="str">
        <f t="shared" si="77"/>
        <v>Time Card</v>
      </c>
      <c r="V1643" s="8" t="str">
        <f>RIGHT(TEXT(Data6[[#This Row],[Date:]],"mmddyyyy"),4)</f>
        <v>2024</v>
      </c>
      <c r="W1643" s="8" t="str">
        <f>MID(TEXT(Data6[[#This Row],[Date:]],"mmddyyyy"),3,2)</f>
        <v>19</v>
      </c>
      <c r="X1643" s="8" t="str">
        <f>LEFT(TEXT(Data6[[#This Row],[Date:]],"mmddyyyy"),2)</f>
        <v>08</v>
      </c>
      <c r="Y1643" s="6">
        <f>DATE(Data6[[#This Row],[Year]],Data6[[#This Row],[Month]],Data6[[#This Row],[Day]])</f>
        <v>45523</v>
      </c>
    </row>
    <row r="1644" spans="1:25">
      <c r="A1644" s="5">
        <v>45524.376094560183</v>
      </c>
      <c r="B1644" s="7" t="s">
        <v>35</v>
      </c>
      <c r="C1644" s="6" t="s">
        <v>2089</v>
      </c>
      <c r="D1644" s="7" t="s">
        <v>2091</v>
      </c>
      <c r="E1644" s="8">
        <v>6</v>
      </c>
      <c r="F1644" s="7" t="s">
        <v>68</v>
      </c>
      <c r="G1644" s="7" t="s">
        <v>68</v>
      </c>
      <c r="H1644" s="7" t="s">
        <v>1948</v>
      </c>
      <c r="I1644" s="7" t="s">
        <v>44</v>
      </c>
      <c r="J1644" s="19" t="str">
        <f>IFERROR(INDEX('Employee Info'!$C$3:$E$200,MATCH(Data6[[#This Row],[Name:]],'Employee Info'!$B$3:$B$200,0),MATCH(Data6[[#This Row],[Hours Type:]],'Employee Info'!$C$2:$E$2,0)),"")</f>
        <v/>
      </c>
      <c r="K1644" s="19" t="str">
        <f>IFERROR(INDEX('Employee Info'!$C$3:$J$200,MATCH(Data6[[#This Row],[Name:]],'Employee Info'!$B$3:$B$200,0),MATCH(Data6[[#Headers],[Truck]],'Employee Info'!$C$2:$J$2,0)),"")</f>
        <v/>
      </c>
      <c r="L1644" s="19" t="str">
        <f>IFERROR(INDEX('Employee Info'!$C$3:$J$200,MATCH(Data6[[#This Row],[Name:]],'Employee Info'!$B$3:$B$200,0),MATCH(Data6[[#Headers],[Phone]],'Employee Info'!$C$2:$J$2,0)),"")</f>
        <v/>
      </c>
      <c r="M1644" s="19" t="str">
        <f>IFERROR(INDEX('Employee Info'!$C$3:$J$200,MATCH(Data6[[#This Row],[Name:]],'Employee Info'!$B$3:$B$200,0),MATCH(Data6[[#Headers],[Tech]],'Employee Info'!$C$2:$J$2,0)),"")</f>
        <v/>
      </c>
      <c r="N1644" s="19" t="str">
        <f>IFERROR(INDEX('Employee Info'!$C$3:$J$200,MATCH(Data6[[#This Row],[Name:]],'Employee Info'!$B$3:$B$200,0),MATCH(Data6[[#Headers],[Other]],'Employee Info'!$C$2:$J$2,0)),"")</f>
        <v/>
      </c>
      <c r="O1644" s="19">
        <f>IFERROR((Data6[[#This Row],[Hours:]]*SUM(Data6[[#This Row],[Rate]:[Other]])),"")</f>
        <v>0</v>
      </c>
      <c r="P1644" s="7" t="str">
        <f>IF(Data6[[#This Row],[WO'#:]]="","Riley #","WO#")</f>
        <v>Riley #</v>
      </c>
      <c r="Q1644" s="7">
        <f>IFERROR(WEEKNUM(Data6[[#This Row],[Date:]]),"")</f>
        <v>34</v>
      </c>
      <c r="R1644" s="6">
        <f t="shared" si="75"/>
        <v>45522</v>
      </c>
      <c r="S1644" s="6">
        <f>Data6[[#This Row],[Week Start]]+7</f>
        <v>45529</v>
      </c>
      <c r="T1644" s="7" t="str">
        <f t="shared" si="76"/>
        <v>8/18/2024 - 8/25/2024</v>
      </c>
      <c r="U1644" s="7" t="str">
        <f t="shared" si="77"/>
        <v>Time Card</v>
      </c>
      <c r="V1644" s="8" t="str">
        <f>RIGHT(TEXT(Data6[[#This Row],[Date:]],"mmddyyyy"),4)</f>
        <v>2024</v>
      </c>
      <c r="W1644" s="8" t="str">
        <f>MID(TEXT(Data6[[#This Row],[Date:]],"mmddyyyy"),3,2)</f>
        <v>19</v>
      </c>
      <c r="X1644" s="8" t="str">
        <f>LEFT(TEXT(Data6[[#This Row],[Date:]],"mmddyyyy"),2)</f>
        <v>08</v>
      </c>
      <c r="Y1644" s="6">
        <f>DATE(Data6[[#This Row],[Year]],Data6[[#This Row],[Month]],Data6[[#This Row],[Day]])</f>
        <v>45523</v>
      </c>
    </row>
    <row r="1645" spans="1:25">
      <c r="A1645" s="5">
        <v>45526.573030324071</v>
      </c>
      <c r="B1645" s="7" t="s">
        <v>35</v>
      </c>
      <c r="C1645" s="6" t="s">
        <v>2089</v>
      </c>
      <c r="D1645" s="7" t="s">
        <v>2102</v>
      </c>
      <c r="E1645" s="8">
        <v>1</v>
      </c>
      <c r="F1645" s="7">
        <v>7053182</v>
      </c>
      <c r="G1645" s="7" t="s">
        <v>68</v>
      </c>
      <c r="H1645" s="7" t="s">
        <v>756</v>
      </c>
      <c r="I1645" s="7" t="s">
        <v>44</v>
      </c>
      <c r="J1645" s="19" t="str">
        <f>IFERROR(INDEX('Employee Info'!$C$3:$E$200,MATCH(Data6[[#This Row],[Name:]],'Employee Info'!$B$3:$B$200,0),MATCH(Data6[[#This Row],[Hours Type:]],'Employee Info'!$C$2:$E$2,0)),"")</f>
        <v/>
      </c>
      <c r="K1645" s="19" t="str">
        <f>IFERROR(INDEX('Employee Info'!$C$3:$J$200,MATCH(Data6[[#This Row],[Name:]],'Employee Info'!$B$3:$B$200,0),MATCH(Data6[[#Headers],[Truck]],'Employee Info'!$C$2:$J$2,0)),"")</f>
        <v/>
      </c>
      <c r="L1645" s="19" t="str">
        <f>IFERROR(INDEX('Employee Info'!$C$3:$J$200,MATCH(Data6[[#This Row],[Name:]],'Employee Info'!$B$3:$B$200,0),MATCH(Data6[[#Headers],[Phone]],'Employee Info'!$C$2:$J$2,0)),"")</f>
        <v/>
      </c>
      <c r="M1645" s="19" t="str">
        <f>IFERROR(INDEX('Employee Info'!$C$3:$J$200,MATCH(Data6[[#This Row],[Name:]],'Employee Info'!$B$3:$B$200,0),MATCH(Data6[[#Headers],[Tech]],'Employee Info'!$C$2:$J$2,0)),"")</f>
        <v/>
      </c>
      <c r="N1645" s="19" t="str">
        <f>IFERROR(INDEX('Employee Info'!$C$3:$J$200,MATCH(Data6[[#This Row],[Name:]],'Employee Info'!$B$3:$B$200,0),MATCH(Data6[[#Headers],[Other]],'Employee Info'!$C$2:$J$2,0)),"")</f>
        <v/>
      </c>
      <c r="O1645" s="19">
        <f>IFERROR((Data6[[#This Row],[Hours:]]*SUM(Data6[[#This Row],[Rate]:[Other]])),"")</f>
        <v>0</v>
      </c>
      <c r="P1645" s="7" t="str">
        <f>IF(Data6[[#This Row],[WO'#:]]="","Riley #","WO#")</f>
        <v>WO#</v>
      </c>
      <c r="Q1645" s="7">
        <f>IFERROR(WEEKNUM(Data6[[#This Row],[Date:]]),"")</f>
        <v>34</v>
      </c>
      <c r="R1645" s="6">
        <f t="shared" si="75"/>
        <v>45522</v>
      </c>
      <c r="S1645" s="6">
        <f>Data6[[#This Row],[Week Start]]+7</f>
        <v>45529</v>
      </c>
      <c r="T1645" s="7" t="str">
        <f t="shared" si="76"/>
        <v>8/18/2024 - 8/25/2024</v>
      </c>
      <c r="U1645" s="7" t="str">
        <f t="shared" si="77"/>
        <v>Time Card</v>
      </c>
      <c r="V1645" s="8" t="str">
        <f>RIGHT(TEXT(Data6[[#This Row],[Date:]],"mmddyyyy"),4)</f>
        <v>2024</v>
      </c>
      <c r="W1645" s="8" t="str">
        <f>MID(TEXT(Data6[[#This Row],[Date:]],"mmddyyyy"),3,2)</f>
        <v>19</v>
      </c>
      <c r="X1645" s="8" t="str">
        <f>LEFT(TEXT(Data6[[#This Row],[Date:]],"mmddyyyy"),2)</f>
        <v>08</v>
      </c>
      <c r="Y1645" s="6">
        <f>DATE(Data6[[#This Row],[Year]],Data6[[#This Row],[Month]],Data6[[#This Row],[Day]])</f>
        <v>45523</v>
      </c>
    </row>
    <row r="1646" spans="1:25">
      <c r="A1646" s="5">
        <v>45526.573589236112</v>
      </c>
      <c r="B1646" s="7" t="s">
        <v>35</v>
      </c>
      <c r="C1646" s="6" t="s">
        <v>2089</v>
      </c>
      <c r="D1646" s="7" t="s">
        <v>2103</v>
      </c>
      <c r="E1646" s="8">
        <v>1</v>
      </c>
      <c r="F1646" s="7">
        <v>7130810</v>
      </c>
      <c r="G1646" s="7" t="s">
        <v>68</v>
      </c>
      <c r="H1646" s="7" t="s">
        <v>756</v>
      </c>
      <c r="I1646" s="7" t="s">
        <v>44</v>
      </c>
      <c r="J1646" s="19" t="str">
        <f>IFERROR(INDEX('Employee Info'!$C$3:$E$200,MATCH(Data6[[#This Row],[Name:]],'Employee Info'!$B$3:$B$200,0),MATCH(Data6[[#This Row],[Hours Type:]],'Employee Info'!$C$2:$E$2,0)),"")</f>
        <v/>
      </c>
      <c r="K1646" s="19" t="str">
        <f>IFERROR(INDEX('Employee Info'!$C$3:$J$200,MATCH(Data6[[#This Row],[Name:]],'Employee Info'!$B$3:$B$200,0),MATCH(Data6[[#Headers],[Truck]],'Employee Info'!$C$2:$J$2,0)),"")</f>
        <v/>
      </c>
      <c r="L1646" s="19" t="str">
        <f>IFERROR(INDEX('Employee Info'!$C$3:$J$200,MATCH(Data6[[#This Row],[Name:]],'Employee Info'!$B$3:$B$200,0),MATCH(Data6[[#Headers],[Phone]],'Employee Info'!$C$2:$J$2,0)),"")</f>
        <v/>
      </c>
      <c r="M1646" s="19" t="str">
        <f>IFERROR(INDEX('Employee Info'!$C$3:$J$200,MATCH(Data6[[#This Row],[Name:]],'Employee Info'!$B$3:$B$200,0),MATCH(Data6[[#Headers],[Tech]],'Employee Info'!$C$2:$J$2,0)),"")</f>
        <v/>
      </c>
      <c r="N1646" s="19" t="str">
        <f>IFERROR(INDEX('Employee Info'!$C$3:$J$200,MATCH(Data6[[#This Row],[Name:]],'Employee Info'!$B$3:$B$200,0),MATCH(Data6[[#Headers],[Other]],'Employee Info'!$C$2:$J$2,0)),"")</f>
        <v/>
      </c>
      <c r="O1646" s="19">
        <f>IFERROR((Data6[[#This Row],[Hours:]]*SUM(Data6[[#This Row],[Rate]:[Other]])),"")</f>
        <v>0</v>
      </c>
      <c r="P1646" s="7" t="str">
        <f>IF(Data6[[#This Row],[WO'#:]]="","Riley #","WO#")</f>
        <v>WO#</v>
      </c>
      <c r="Q1646" s="7">
        <f>IFERROR(WEEKNUM(Data6[[#This Row],[Date:]]),"")</f>
        <v>34</v>
      </c>
      <c r="R1646" s="6">
        <f t="shared" si="75"/>
        <v>45522</v>
      </c>
      <c r="S1646" s="6">
        <f>Data6[[#This Row],[Week Start]]+7</f>
        <v>45529</v>
      </c>
      <c r="T1646" s="7" t="str">
        <f t="shared" si="76"/>
        <v>8/18/2024 - 8/25/2024</v>
      </c>
      <c r="U1646" s="7" t="str">
        <f t="shared" si="77"/>
        <v>Time Card</v>
      </c>
      <c r="V1646" s="8" t="str">
        <f>RIGHT(TEXT(Data6[[#This Row],[Date:]],"mmddyyyy"),4)</f>
        <v>2024</v>
      </c>
      <c r="W1646" s="8" t="str">
        <f>MID(TEXT(Data6[[#This Row],[Date:]],"mmddyyyy"),3,2)</f>
        <v>19</v>
      </c>
      <c r="X1646" s="8" t="str">
        <f>LEFT(TEXT(Data6[[#This Row],[Date:]],"mmddyyyy"),2)</f>
        <v>08</v>
      </c>
      <c r="Y1646" s="6">
        <f>DATE(Data6[[#This Row],[Year]],Data6[[#This Row],[Month]],Data6[[#This Row],[Day]])</f>
        <v>45523</v>
      </c>
    </row>
    <row r="1647" spans="1:25">
      <c r="A1647" s="5">
        <v>45527.531847916667</v>
      </c>
      <c r="B1647" s="7" t="s">
        <v>66</v>
      </c>
      <c r="C1647" s="6" t="s">
        <v>2089</v>
      </c>
      <c r="D1647" s="7" t="s">
        <v>2117</v>
      </c>
      <c r="E1647" s="8">
        <v>1</v>
      </c>
      <c r="F1647" s="7" t="s">
        <v>68</v>
      </c>
      <c r="G1647" s="7" t="s">
        <v>68</v>
      </c>
      <c r="H1647" s="7" t="s">
        <v>536</v>
      </c>
      <c r="I1647" s="7" t="s">
        <v>44</v>
      </c>
      <c r="J1647" s="19" t="str">
        <f>IFERROR(INDEX('Employee Info'!$C$3:$E$200,MATCH(Data6[[#This Row],[Name:]],'Employee Info'!$B$3:$B$200,0),MATCH(Data6[[#This Row],[Hours Type:]],'Employee Info'!$C$2:$E$2,0)),"")</f>
        <v/>
      </c>
      <c r="K1647" s="19" t="str">
        <f>IFERROR(INDEX('Employee Info'!$C$3:$J$200,MATCH(Data6[[#This Row],[Name:]],'Employee Info'!$B$3:$B$200,0),MATCH(Data6[[#Headers],[Truck]],'Employee Info'!$C$2:$J$2,0)),"")</f>
        <v/>
      </c>
      <c r="L1647" s="19" t="str">
        <f>IFERROR(INDEX('Employee Info'!$C$3:$J$200,MATCH(Data6[[#This Row],[Name:]],'Employee Info'!$B$3:$B$200,0),MATCH(Data6[[#Headers],[Phone]],'Employee Info'!$C$2:$J$2,0)),"")</f>
        <v/>
      </c>
      <c r="M1647" s="19" t="str">
        <f>IFERROR(INDEX('Employee Info'!$C$3:$J$200,MATCH(Data6[[#This Row],[Name:]],'Employee Info'!$B$3:$B$200,0),MATCH(Data6[[#Headers],[Tech]],'Employee Info'!$C$2:$J$2,0)),"")</f>
        <v/>
      </c>
      <c r="N1647" s="19" t="str">
        <f>IFERROR(INDEX('Employee Info'!$C$3:$J$200,MATCH(Data6[[#This Row],[Name:]],'Employee Info'!$B$3:$B$200,0),MATCH(Data6[[#Headers],[Other]],'Employee Info'!$C$2:$J$2,0)),"")</f>
        <v/>
      </c>
      <c r="O1647" s="19">
        <f>IFERROR((Data6[[#This Row],[Hours:]]*SUM(Data6[[#This Row],[Rate]:[Other]])),"")</f>
        <v>0</v>
      </c>
      <c r="P1647" s="7" t="str">
        <f>IF(Data6[[#This Row],[WO'#:]]="","Riley #","WO#")</f>
        <v>Riley #</v>
      </c>
      <c r="Q1647" s="7">
        <f>IFERROR(WEEKNUM(Data6[[#This Row],[Date:]]),"")</f>
        <v>34</v>
      </c>
      <c r="R1647" s="6">
        <f t="shared" si="75"/>
        <v>45522</v>
      </c>
      <c r="S1647" s="6">
        <f>Data6[[#This Row],[Week Start]]+7</f>
        <v>45529</v>
      </c>
      <c r="T1647" s="7" t="str">
        <f t="shared" si="76"/>
        <v>8/18/2024 - 8/25/2024</v>
      </c>
      <c r="U1647" s="7" t="str">
        <f t="shared" si="77"/>
        <v>Time Card</v>
      </c>
      <c r="V1647" s="8" t="str">
        <f>RIGHT(TEXT(Data6[[#This Row],[Date:]],"mmddyyyy"),4)</f>
        <v>2024</v>
      </c>
      <c r="W1647" s="8" t="str">
        <f>MID(TEXT(Data6[[#This Row],[Date:]],"mmddyyyy"),3,2)</f>
        <v>19</v>
      </c>
      <c r="X1647" s="8" t="str">
        <f>LEFT(TEXT(Data6[[#This Row],[Date:]],"mmddyyyy"),2)</f>
        <v>08</v>
      </c>
      <c r="Y1647" s="6">
        <f>DATE(Data6[[#This Row],[Year]],Data6[[#This Row],[Month]],Data6[[#This Row],[Day]])</f>
        <v>45523</v>
      </c>
    </row>
    <row r="1648" spans="1:25">
      <c r="A1648" s="5">
        <v>45527.53323645833</v>
      </c>
      <c r="B1648" s="7" t="s">
        <v>66</v>
      </c>
      <c r="C1648" s="6" t="s">
        <v>2089</v>
      </c>
      <c r="D1648" s="7" t="s">
        <v>2118</v>
      </c>
      <c r="E1648" s="8">
        <v>1</v>
      </c>
      <c r="F1648" s="7" t="s">
        <v>68</v>
      </c>
      <c r="G1648" s="7" t="s">
        <v>68</v>
      </c>
      <c r="H1648" s="7" t="s">
        <v>1960</v>
      </c>
      <c r="I1648" s="7" t="s">
        <v>44</v>
      </c>
      <c r="J1648" s="19" t="str">
        <f>IFERROR(INDEX('Employee Info'!$C$3:$E$200,MATCH(Data6[[#This Row],[Name:]],'Employee Info'!$B$3:$B$200,0),MATCH(Data6[[#This Row],[Hours Type:]],'Employee Info'!$C$2:$E$2,0)),"")</f>
        <v/>
      </c>
      <c r="K1648" s="19" t="str">
        <f>IFERROR(INDEX('Employee Info'!$C$3:$J$200,MATCH(Data6[[#This Row],[Name:]],'Employee Info'!$B$3:$B$200,0),MATCH(Data6[[#Headers],[Truck]],'Employee Info'!$C$2:$J$2,0)),"")</f>
        <v/>
      </c>
      <c r="L1648" s="19" t="str">
        <f>IFERROR(INDEX('Employee Info'!$C$3:$J$200,MATCH(Data6[[#This Row],[Name:]],'Employee Info'!$B$3:$B$200,0),MATCH(Data6[[#Headers],[Phone]],'Employee Info'!$C$2:$J$2,0)),"")</f>
        <v/>
      </c>
      <c r="M1648" s="19" t="str">
        <f>IFERROR(INDEX('Employee Info'!$C$3:$J$200,MATCH(Data6[[#This Row],[Name:]],'Employee Info'!$B$3:$B$200,0),MATCH(Data6[[#Headers],[Tech]],'Employee Info'!$C$2:$J$2,0)),"")</f>
        <v/>
      </c>
      <c r="N1648" s="19" t="str">
        <f>IFERROR(INDEX('Employee Info'!$C$3:$J$200,MATCH(Data6[[#This Row],[Name:]],'Employee Info'!$B$3:$B$200,0),MATCH(Data6[[#Headers],[Other]],'Employee Info'!$C$2:$J$2,0)),"")</f>
        <v/>
      </c>
      <c r="O1648" s="19">
        <f>IFERROR((Data6[[#This Row],[Hours:]]*SUM(Data6[[#This Row],[Rate]:[Other]])),"")</f>
        <v>0</v>
      </c>
      <c r="P1648" s="7" t="str">
        <f>IF(Data6[[#This Row],[WO'#:]]="","Riley #","WO#")</f>
        <v>Riley #</v>
      </c>
      <c r="Q1648" s="7">
        <f>IFERROR(WEEKNUM(Data6[[#This Row],[Date:]]),"")</f>
        <v>34</v>
      </c>
      <c r="R1648" s="6">
        <f t="shared" si="75"/>
        <v>45522</v>
      </c>
      <c r="S1648" s="6">
        <f>Data6[[#This Row],[Week Start]]+7</f>
        <v>45529</v>
      </c>
      <c r="T1648" s="7" t="str">
        <f t="shared" si="76"/>
        <v>8/18/2024 - 8/25/2024</v>
      </c>
      <c r="U1648" s="7" t="str">
        <f t="shared" si="77"/>
        <v>Time Card</v>
      </c>
      <c r="V1648" s="8" t="str">
        <f>RIGHT(TEXT(Data6[[#This Row],[Date:]],"mmddyyyy"),4)</f>
        <v>2024</v>
      </c>
      <c r="W1648" s="8" t="str">
        <f>MID(TEXT(Data6[[#This Row],[Date:]],"mmddyyyy"),3,2)</f>
        <v>19</v>
      </c>
      <c r="X1648" s="8" t="str">
        <f>LEFT(TEXT(Data6[[#This Row],[Date:]],"mmddyyyy"),2)</f>
        <v>08</v>
      </c>
      <c r="Y1648" s="6">
        <f>DATE(Data6[[#This Row],[Year]],Data6[[#This Row],[Month]],Data6[[#This Row],[Day]])</f>
        <v>45523</v>
      </c>
    </row>
    <row r="1649" spans="1:25">
      <c r="A1649" s="5">
        <v>45527.53414664352</v>
      </c>
      <c r="B1649" s="7" t="s">
        <v>66</v>
      </c>
      <c r="C1649" s="6" t="s">
        <v>2089</v>
      </c>
      <c r="D1649" s="7" t="s">
        <v>2119</v>
      </c>
      <c r="E1649" s="8">
        <v>1</v>
      </c>
      <c r="F1649" s="7" t="s">
        <v>68</v>
      </c>
      <c r="G1649" s="7" t="s">
        <v>68</v>
      </c>
      <c r="H1649" s="7" t="s">
        <v>922</v>
      </c>
      <c r="I1649" s="7" t="s">
        <v>44</v>
      </c>
      <c r="J1649" s="19" t="str">
        <f>IFERROR(INDEX('Employee Info'!$C$3:$E$200,MATCH(Data6[[#This Row],[Name:]],'Employee Info'!$B$3:$B$200,0),MATCH(Data6[[#This Row],[Hours Type:]],'Employee Info'!$C$2:$E$2,0)),"")</f>
        <v/>
      </c>
      <c r="K1649" s="19" t="str">
        <f>IFERROR(INDEX('Employee Info'!$C$3:$J$200,MATCH(Data6[[#This Row],[Name:]],'Employee Info'!$B$3:$B$200,0),MATCH(Data6[[#Headers],[Truck]],'Employee Info'!$C$2:$J$2,0)),"")</f>
        <v/>
      </c>
      <c r="L1649" s="19" t="str">
        <f>IFERROR(INDEX('Employee Info'!$C$3:$J$200,MATCH(Data6[[#This Row],[Name:]],'Employee Info'!$B$3:$B$200,0),MATCH(Data6[[#Headers],[Phone]],'Employee Info'!$C$2:$J$2,0)),"")</f>
        <v/>
      </c>
      <c r="M1649" s="19" t="str">
        <f>IFERROR(INDEX('Employee Info'!$C$3:$J$200,MATCH(Data6[[#This Row],[Name:]],'Employee Info'!$B$3:$B$200,0),MATCH(Data6[[#Headers],[Tech]],'Employee Info'!$C$2:$J$2,0)),"")</f>
        <v/>
      </c>
      <c r="N1649" s="19" t="str">
        <f>IFERROR(INDEX('Employee Info'!$C$3:$J$200,MATCH(Data6[[#This Row],[Name:]],'Employee Info'!$B$3:$B$200,0),MATCH(Data6[[#Headers],[Other]],'Employee Info'!$C$2:$J$2,0)),"")</f>
        <v/>
      </c>
      <c r="O1649" s="19">
        <f>IFERROR((Data6[[#This Row],[Hours:]]*SUM(Data6[[#This Row],[Rate]:[Other]])),"")</f>
        <v>0</v>
      </c>
      <c r="P1649" s="7" t="str">
        <f>IF(Data6[[#This Row],[WO'#:]]="","Riley #","WO#")</f>
        <v>Riley #</v>
      </c>
      <c r="Q1649" s="7">
        <f>IFERROR(WEEKNUM(Data6[[#This Row],[Date:]]),"")</f>
        <v>34</v>
      </c>
      <c r="R1649" s="6">
        <f t="shared" si="75"/>
        <v>45522</v>
      </c>
      <c r="S1649" s="6">
        <f>Data6[[#This Row],[Week Start]]+7</f>
        <v>45529</v>
      </c>
      <c r="T1649" s="7" t="str">
        <f t="shared" si="76"/>
        <v>8/18/2024 - 8/25/2024</v>
      </c>
      <c r="U1649" s="7" t="str">
        <f t="shared" si="77"/>
        <v>Time Card</v>
      </c>
      <c r="V1649" s="8" t="str">
        <f>RIGHT(TEXT(Data6[[#This Row],[Date:]],"mmddyyyy"),4)</f>
        <v>2024</v>
      </c>
      <c r="W1649" s="8" t="str">
        <f>MID(TEXT(Data6[[#This Row],[Date:]],"mmddyyyy"),3,2)</f>
        <v>19</v>
      </c>
      <c r="X1649" s="8" t="str">
        <f>LEFT(TEXT(Data6[[#This Row],[Date:]],"mmddyyyy"),2)</f>
        <v>08</v>
      </c>
      <c r="Y1649" s="6">
        <f>DATE(Data6[[#This Row],[Year]],Data6[[#This Row],[Month]],Data6[[#This Row],[Day]])</f>
        <v>45523</v>
      </c>
    </row>
    <row r="1650" spans="1:25">
      <c r="A1650" s="5">
        <v>45527.536291319448</v>
      </c>
      <c r="B1650" s="7" t="s">
        <v>66</v>
      </c>
      <c r="C1650" s="6" t="s">
        <v>2089</v>
      </c>
      <c r="D1650" s="7" t="s">
        <v>2121</v>
      </c>
      <c r="E1650" s="8">
        <v>1</v>
      </c>
      <c r="F1650" s="7" t="s">
        <v>68</v>
      </c>
      <c r="G1650" s="7" t="s">
        <v>68</v>
      </c>
      <c r="H1650" s="7" t="s">
        <v>1941</v>
      </c>
      <c r="I1650" s="7" t="s">
        <v>44</v>
      </c>
      <c r="J1650" s="19" t="str">
        <f>IFERROR(INDEX('Employee Info'!$C$3:$E$200,MATCH(Data6[[#This Row],[Name:]],'Employee Info'!$B$3:$B$200,0),MATCH(Data6[[#This Row],[Hours Type:]],'Employee Info'!$C$2:$E$2,0)),"")</f>
        <v/>
      </c>
      <c r="K1650" s="19" t="str">
        <f>IFERROR(INDEX('Employee Info'!$C$3:$J$200,MATCH(Data6[[#This Row],[Name:]],'Employee Info'!$B$3:$B$200,0),MATCH(Data6[[#Headers],[Truck]],'Employee Info'!$C$2:$J$2,0)),"")</f>
        <v/>
      </c>
      <c r="L1650" s="19" t="str">
        <f>IFERROR(INDEX('Employee Info'!$C$3:$J$200,MATCH(Data6[[#This Row],[Name:]],'Employee Info'!$B$3:$B$200,0),MATCH(Data6[[#Headers],[Phone]],'Employee Info'!$C$2:$J$2,0)),"")</f>
        <v/>
      </c>
      <c r="M1650" s="19" t="str">
        <f>IFERROR(INDEX('Employee Info'!$C$3:$J$200,MATCH(Data6[[#This Row],[Name:]],'Employee Info'!$B$3:$B$200,0),MATCH(Data6[[#Headers],[Tech]],'Employee Info'!$C$2:$J$2,0)),"")</f>
        <v/>
      </c>
      <c r="N1650" s="19" t="str">
        <f>IFERROR(INDEX('Employee Info'!$C$3:$J$200,MATCH(Data6[[#This Row],[Name:]],'Employee Info'!$B$3:$B$200,0),MATCH(Data6[[#Headers],[Other]],'Employee Info'!$C$2:$J$2,0)),"")</f>
        <v/>
      </c>
      <c r="O1650" s="19">
        <f>IFERROR((Data6[[#This Row],[Hours:]]*SUM(Data6[[#This Row],[Rate]:[Other]])),"")</f>
        <v>0</v>
      </c>
      <c r="P1650" s="7" t="str">
        <f>IF(Data6[[#This Row],[WO'#:]]="","Riley #","WO#")</f>
        <v>Riley #</v>
      </c>
      <c r="Q1650" s="7">
        <f>IFERROR(WEEKNUM(Data6[[#This Row],[Date:]]),"")</f>
        <v>34</v>
      </c>
      <c r="R1650" s="6">
        <f t="shared" si="75"/>
        <v>45522</v>
      </c>
      <c r="S1650" s="6">
        <f>Data6[[#This Row],[Week Start]]+7</f>
        <v>45529</v>
      </c>
      <c r="T1650" s="7" t="str">
        <f t="shared" si="76"/>
        <v>8/18/2024 - 8/25/2024</v>
      </c>
      <c r="U1650" s="7" t="str">
        <f t="shared" si="77"/>
        <v>Time Card</v>
      </c>
      <c r="V1650" s="8" t="str">
        <f>RIGHT(TEXT(Data6[[#This Row],[Date:]],"mmddyyyy"),4)</f>
        <v>2024</v>
      </c>
      <c r="W1650" s="8" t="str">
        <f>MID(TEXT(Data6[[#This Row],[Date:]],"mmddyyyy"),3,2)</f>
        <v>19</v>
      </c>
      <c r="X1650" s="8" t="str">
        <f>LEFT(TEXT(Data6[[#This Row],[Date:]],"mmddyyyy"),2)</f>
        <v>08</v>
      </c>
      <c r="Y1650" s="6">
        <f>DATE(Data6[[#This Row],[Year]],Data6[[#This Row],[Month]],Data6[[#This Row],[Day]])</f>
        <v>45523</v>
      </c>
    </row>
    <row r="1651" spans="1:25">
      <c r="A1651" s="5">
        <v>45527.54100798611</v>
      </c>
      <c r="B1651" s="7" t="s">
        <v>66</v>
      </c>
      <c r="C1651" s="6" t="s">
        <v>2089</v>
      </c>
      <c r="D1651" s="7" t="s">
        <v>1559</v>
      </c>
      <c r="E1651" s="8">
        <v>1</v>
      </c>
      <c r="F1651" s="7">
        <v>7053182</v>
      </c>
      <c r="G1651" s="7" t="s">
        <v>68</v>
      </c>
      <c r="H1651" s="7" t="s">
        <v>756</v>
      </c>
      <c r="I1651" s="7" t="s">
        <v>44</v>
      </c>
      <c r="J1651" s="19" t="str">
        <f>IFERROR(INDEX('Employee Info'!$C$3:$E$200,MATCH(Data6[[#This Row],[Name:]],'Employee Info'!$B$3:$B$200,0),MATCH(Data6[[#This Row],[Hours Type:]],'Employee Info'!$C$2:$E$2,0)),"")</f>
        <v/>
      </c>
      <c r="K1651" s="19" t="str">
        <f>IFERROR(INDEX('Employee Info'!$C$3:$J$200,MATCH(Data6[[#This Row],[Name:]],'Employee Info'!$B$3:$B$200,0),MATCH(Data6[[#Headers],[Truck]],'Employee Info'!$C$2:$J$2,0)),"")</f>
        <v/>
      </c>
      <c r="L1651" s="19" t="str">
        <f>IFERROR(INDEX('Employee Info'!$C$3:$J$200,MATCH(Data6[[#This Row],[Name:]],'Employee Info'!$B$3:$B$200,0),MATCH(Data6[[#Headers],[Phone]],'Employee Info'!$C$2:$J$2,0)),"")</f>
        <v/>
      </c>
      <c r="M1651" s="19" t="str">
        <f>IFERROR(INDEX('Employee Info'!$C$3:$J$200,MATCH(Data6[[#This Row],[Name:]],'Employee Info'!$B$3:$B$200,0),MATCH(Data6[[#Headers],[Tech]],'Employee Info'!$C$2:$J$2,0)),"")</f>
        <v/>
      </c>
      <c r="N1651" s="19" t="str">
        <f>IFERROR(INDEX('Employee Info'!$C$3:$J$200,MATCH(Data6[[#This Row],[Name:]],'Employee Info'!$B$3:$B$200,0),MATCH(Data6[[#Headers],[Other]],'Employee Info'!$C$2:$J$2,0)),"")</f>
        <v/>
      </c>
      <c r="O1651" s="19">
        <f>IFERROR((Data6[[#This Row],[Hours:]]*SUM(Data6[[#This Row],[Rate]:[Other]])),"")</f>
        <v>0</v>
      </c>
      <c r="P1651" s="7" t="str">
        <f>IF(Data6[[#This Row],[WO'#:]]="","Riley #","WO#")</f>
        <v>WO#</v>
      </c>
      <c r="Q1651" s="7">
        <f>IFERROR(WEEKNUM(Data6[[#This Row],[Date:]]),"")</f>
        <v>34</v>
      </c>
      <c r="R1651" s="6">
        <f t="shared" si="75"/>
        <v>45522</v>
      </c>
      <c r="S1651" s="6">
        <f>Data6[[#This Row],[Week Start]]+7</f>
        <v>45529</v>
      </c>
      <c r="T1651" s="7" t="str">
        <f t="shared" si="76"/>
        <v>8/18/2024 - 8/25/2024</v>
      </c>
      <c r="U1651" s="7" t="str">
        <f t="shared" si="77"/>
        <v>Time Card</v>
      </c>
      <c r="V1651" s="8" t="str">
        <f>RIGHT(TEXT(Data6[[#This Row],[Date:]],"mmddyyyy"),4)</f>
        <v>2024</v>
      </c>
      <c r="W1651" s="8" t="str">
        <f>MID(TEXT(Data6[[#This Row],[Date:]],"mmddyyyy"),3,2)</f>
        <v>19</v>
      </c>
      <c r="X1651" s="8" t="str">
        <f>LEFT(TEXT(Data6[[#This Row],[Date:]],"mmddyyyy"),2)</f>
        <v>08</v>
      </c>
      <c r="Y1651" s="6">
        <f>DATE(Data6[[#This Row],[Year]],Data6[[#This Row],[Month]],Data6[[#This Row],[Day]])</f>
        <v>45523</v>
      </c>
    </row>
    <row r="1652" spans="1:25">
      <c r="A1652" s="5">
        <v>45527.559391087962</v>
      </c>
      <c r="B1652" s="7" t="s">
        <v>66</v>
      </c>
      <c r="C1652" s="6" t="s">
        <v>2089</v>
      </c>
      <c r="D1652" s="7" t="s">
        <v>2129</v>
      </c>
      <c r="E1652" s="8">
        <v>3</v>
      </c>
      <c r="F1652" s="7">
        <v>6984733</v>
      </c>
      <c r="G1652" s="7" t="s">
        <v>68</v>
      </c>
      <c r="H1652" s="7" t="s">
        <v>756</v>
      </c>
      <c r="I1652" s="7" t="s">
        <v>44</v>
      </c>
      <c r="J1652" s="19" t="str">
        <f>IFERROR(INDEX('Employee Info'!$C$3:$E$200,MATCH(Data6[[#This Row],[Name:]],'Employee Info'!$B$3:$B$200,0),MATCH(Data6[[#This Row],[Hours Type:]],'Employee Info'!$C$2:$E$2,0)),"")</f>
        <v/>
      </c>
      <c r="K1652" s="19" t="str">
        <f>IFERROR(INDEX('Employee Info'!$C$3:$J$200,MATCH(Data6[[#This Row],[Name:]],'Employee Info'!$B$3:$B$200,0),MATCH(Data6[[#Headers],[Truck]],'Employee Info'!$C$2:$J$2,0)),"")</f>
        <v/>
      </c>
      <c r="L1652" s="19" t="str">
        <f>IFERROR(INDEX('Employee Info'!$C$3:$J$200,MATCH(Data6[[#This Row],[Name:]],'Employee Info'!$B$3:$B$200,0),MATCH(Data6[[#Headers],[Phone]],'Employee Info'!$C$2:$J$2,0)),"")</f>
        <v/>
      </c>
      <c r="M1652" s="19" t="str">
        <f>IFERROR(INDEX('Employee Info'!$C$3:$J$200,MATCH(Data6[[#This Row],[Name:]],'Employee Info'!$B$3:$B$200,0),MATCH(Data6[[#Headers],[Tech]],'Employee Info'!$C$2:$J$2,0)),"")</f>
        <v/>
      </c>
      <c r="N1652" s="19" t="str">
        <f>IFERROR(INDEX('Employee Info'!$C$3:$J$200,MATCH(Data6[[#This Row],[Name:]],'Employee Info'!$B$3:$B$200,0),MATCH(Data6[[#Headers],[Other]],'Employee Info'!$C$2:$J$2,0)),"")</f>
        <v/>
      </c>
      <c r="O1652" s="19">
        <f>IFERROR((Data6[[#This Row],[Hours:]]*SUM(Data6[[#This Row],[Rate]:[Other]])),"")</f>
        <v>0</v>
      </c>
      <c r="P1652" s="7" t="str">
        <f>IF(Data6[[#This Row],[WO'#:]]="","Riley #","WO#")</f>
        <v>WO#</v>
      </c>
      <c r="Q1652" s="7">
        <f>IFERROR(WEEKNUM(Data6[[#This Row],[Date:]]),"")</f>
        <v>34</v>
      </c>
      <c r="R1652" s="6">
        <f t="shared" si="75"/>
        <v>45522</v>
      </c>
      <c r="S1652" s="6">
        <f>Data6[[#This Row],[Week Start]]+7</f>
        <v>45529</v>
      </c>
      <c r="T1652" s="7" t="str">
        <f t="shared" si="76"/>
        <v>8/18/2024 - 8/25/2024</v>
      </c>
      <c r="U1652" s="7" t="str">
        <f t="shared" si="77"/>
        <v>Time Card</v>
      </c>
      <c r="V1652" s="8" t="str">
        <f>RIGHT(TEXT(Data6[[#This Row],[Date:]],"mmddyyyy"),4)</f>
        <v>2024</v>
      </c>
      <c r="W1652" s="8" t="str">
        <f>MID(TEXT(Data6[[#This Row],[Date:]],"mmddyyyy"),3,2)</f>
        <v>19</v>
      </c>
      <c r="X1652" s="8" t="str">
        <f>LEFT(TEXT(Data6[[#This Row],[Date:]],"mmddyyyy"),2)</f>
        <v>08</v>
      </c>
      <c r="Y1652" s="6">
        <f>DATE(Data6[[#This Row],[Year]],Data6[[#This Row],[Month]],Data6[[#This Row],[Day]])</f>
        <v>45523</v>
      </c>
    </row>
    <row r="1653" spans="1:25">
      <c r="A1653" s="5">
        <v>45527.559508333332</v>
      </c>
      <c r="B1653" s="7" t="s">
        <v>66</v>
      </c>
      <c r="C1653" s="6" t="s">
        <v>2089</v>
      </c>
      <c r="D1653" s="7" t="s">
        <v>2129</v>
      </c>
      <c r="E1653" s="8">
        <v>1</v>
      </c>
      <c r="F1653" s="7">
        <v>6984733</v>
      </c>
      <c r="G1653" s="7" t="s">
        <v>68</v>
      </c>
      <c r="H1653" s="7" t="s">
        <v>756</v>
      </c>
      <c r="I1653" s="7" t="s">
        <v>45</v>
      </c>
      <c r="J1653" s="19" t="str">
        <f>IFERROR(INDEX('Employee Info'!$C$3:$E$200,MATCH(Data6[[#This Row],[Name:]],'Employee Info'!$B$3:$B$200,0),MATCH(Data6[[#This Row],[Hours Type:]],'Employee Info'!$C$2:$E$2,0)),"")</f>
        <v/>
      </c>
      <c r="K1653" s="19" t="str">
        <f>IFERROR(INDEX('Employee Info'!$C$3:$J$200,MATCH(Data6[[#This Row],[Name:]],'Employee Info'!$B$3:$B$200,0),MATCH(Data6[[#Headers],[Truck]],'Employee Info'!$C$2:$J$2,0)),"")</f>
        <v/>
      </c>
      <c r="L1653" s="19" t="str">
        <f>IFERROR(INDEX('Employee Info'!$C$3:$J$200,MATCH(Data6[[#This Row],[Name:]],'Employee Info'!$B$3:$B$200,0),MATCH(Data6[[#Headers],[Phone]],'Employee Info'!$C$2:$J$2,0)),"")</f>
        <v/>
      </c>
      <c r="M1653" s="19" t="str">
        <f>IFERROR(INDEX('Employee Info'!$C$3:$J$200,MATCH(Data6[[#This Row],[Name:]],'Employee Info'!$B$3:$B$200,0),MATCH(Data6[[#Headers],[Tech]],'Employee Info'!$C$2:$J$2,0)),"")</f>
        <v/>
      </c>
      <c r="N1653" s="19" t="str">
        <f>IFERROR(INDEX('Employee Info'!$C$3:$J$200,MATCH(Data6[[#This Row],[Name:]],'Employee Info'!$B$3:$B$200,0),MATCH(Data6[[#Headers],[Other]],'Employee Info'!$C$2:$J$2,0)),"")</f>
        <v/>
      </c>
      <c r="O1653" s="19">
        <f>IFERROR((Data6[[#This Row],[Hours:]]*SUM(Data6[[#This Row],[Rate]:[Other]])),"")</f>
        <v>0</v>
      </c>
      <c r="P1653" s="7" t="str">
        <f>IF(Data6[[#This Row],[WO'#:]]="","Riley #","WO#")</f>
        <v>WO#</v>
      </c>
      <c r="Q1653" s="7">
        <f>IFERROR(WEEKNUM(Data6[[#This Row],[Date:]]),"")</f>
        <v>34</v>
      </c>
      <c r="R1653" s="6">
        <f t="shared" si="75"/>
        <v>45522</v>
      </c>
      <c r="S1653" s="6">
        <f>Data6[[#This Row],[Week Start]]+7</f>
        <v>45529</v>
      </c>
      <c r="T1653" s="7" t="str">
        <f t="shared" si="76"/>
        <v>8/18/2024 - 8/25/2024</v>
      </c>
      <c r="U1653" s="7" t="str">
        <f t="shared" si="77"/>
        <v>Time Card</v>
      </c>
      <c r="V1653" s="8" t="str">
        <f>RIGHT(TEXT(Data6[[#This Row],[Date:]],"mmddyyyy"),4)</f>
        <v>2024</v>
      </c>
      <c r="W1653" s="8" t="str">
        <f>MID(TEXT(Data6[[#This Row],[Date:]],"mmddyyyy"),3,2)</f>
        <v>19</v>
      </c>
      <c r="X1653" s="8" t="str">
        <f>LEFT(TEXT(Data6[[#This Row],[Date:]],"mmddyyyy"),2)</f>
        <v>08</v>
      </c>
      <c r="Y1653" s="6">
        <f>DATE(Data6[[#This Row],[Year]],Data6[[#This Row],[Month]],Data6[[#This Row],[Day]])</f>
        <v>45523</v>
      </c>
    </row>
    <row r="1654" spans="1:25">
      <c r="A1654" s="5">
        <v>45524.376756365738</v>
      </c>
      <c r="B1654" s="7" t="s">
        <v>35</v>
      </c>
      <c r="C1654" s="6" t="s">
        <v>2093</v>
      </c>
      <c r="D1654" s="7" t="s">
        <v>2092</v>
      </c>
      <c r="E1654" s="8">
        <v>3</v>
      </c>
      <c r="F1654" s="7" t="s">
        <v>68</v>
      </c>
      <c r="G1654" s="7" t="s">
        <v>68</v>
      </c>
      <c r="H1654" s="7" t="s">
        <v>536</v>
      </c>
      <c r="I1654" s="7" t="s">
        <v>44</v>
      </c>
      <c r="J1654" s="19" t="str">
        <f>IFERROR(INDEX('Employee Info'!$C$3:$E$200,MATCH(Data6[[#This Row],[Name:]],'Employee Info'!$B$3:$B$200,0),MATCH(Data6[[#This Row],[Hours Type:]],'Employee Info'!$C$2:$E$2,0)),"")</f>
        <v/>
      </c>
      <c r="K1654" s="19" t="str">
        <f>IFERROR(INDEX('Employee Info'!$C$3:$J$200,MATCH(Data6[[#This Row],[Name:]],'Employee Info'!$B$3:$B$200,0),MATCH(Data6[[#Headers],[Truck]],'Employee Info'!$C$2:$J$2,0)),"")</f>
        <v/>
      </c>
      <c r="L1654" s="19" t="str">
        <f>IFERROR(INDEX('Employee Info'!$C$3:$J$200,MATCH(Data6[[#This Row],[Name:]],'Employee Info'!$B$3:$B$200,0),MATCH(Data6[[#Headers],[Phone]],'Employee Info'!$C$2:$J$2,0)),"")</f>
        <v/>
      </c>
      <c r="M1654" s="19" t="str">
        <f>IFERROR(INDEX('Employee Info'!$C$3:$J$200,MATCH(Data6[[#This Row],[Name:]],'Employee Info'!$B$3:$B$200,0),MATCH(Data6[[#Headers],[Tech]],'Employee Info'!$C$2:$J$2,0)),"")</f>
        <v/>
      </c>
      <c r="N1654" s="19" t="str">
        <f>IFERROR(INDEX('Employee Info'!$C$3:$J$200,MATCH(Data6[[#This Row],[Name:]],'Employee Info'!$B$3:$B$200,0),MATCH(Data6[[#Headers],[Other]],'Employee Info'!$C$2:$J$2,0)),"")</f>
        <v/>
      </c>
      <c r="O1654" s="19">
        <f>IFERROR((Data6[[#This Row],[Hours:]]*SUM(Data6[[#This Row],[Rate]:[Other]])),"")</f>
        <v>0</v>
      </c>
      <c r="P1654" s="7" t="str">
        <f>IF(Data6[[#This Row],[WO'#:]]="","Riley #","WO#")</f>
        <v>Riley #</v>
      </c>
      <c r="Q1654" s="7">
        <f>IFERROR(WEEKNUM(Data6[[#This Row],[Date:]]),"")</f>
        <v>34</v>
      </c>
      <c r="R1654" s="6">
        <f t="shared" si="75"/>
        <v>45522</v>
      </c>
      <c r="S1654" s="6">
        <f>Data6[[#This Row],[Week Start]]+7</f>
        <v>45529</v>
      </c>
      <c r="T1654" s="7" t="str">
        <f t="shared" si="76"/>
        <v>8/18/2024 - 8/25/2024</v>
      </c>
      <c r="U1654" s="7" t="str">
        <f t="shared" si="77"/>
        <v>Time Card</v>
      </c>
      <c r="V1654" s="8" t="str">
        <f>RIGHT(TEXT(Data6[[#This Row],[Date:]],"mmddyyyy"),4)</f>
        <v>2024</v>
      </c>
      <c r="W1654" s="8" t="str">
        <f>MID(TEXT(Data6[[#This Row],[Date:]],"mmddyyyy"),3,2)</f>
        <v>20</v>
      </c>
      <c r="X1654" s="8" t="str">
        <f>LEFT(TEXT(Data6[[#This Row],[Date:]],"mmddyyyy"),2)</f>
        <v>08</v>
      </c>
      <c r="Y1654" s="6">
        <f>DATE(Data6[[#This Row],[Year]],Data6[[#This Row],[Month]],Data6[[#This Row],[Day]])</f>
        <v>45524</v>
      </c>
    </row>
    <row r="1655" spans="1:25">
      <c r="A1655" s="5">
        <v>45524.426409375003</v>
      </c>
      <c r="B1655" s="7" t="s">
        <v>31</v>
      </c>
      <c r="C1655" s="6" t="s">
        <v>2093</v>
      </c>
      <c r="D1655" s="7" t="s">
        <v>2008</v>
      </c>
      <c r="E1655" s="8">
        <v>4</v>
      </c>
      <c r="F1655" s="7" t="s">
        <v>68</v>
      </c>
      <c r="G1655" s="7" t="s">
        <v>68</v>
      </c>
      <c r="H1655" s="7" t="s">
        <v>922</v>
      </c>
      <c r="I1655" s="7" t="s">
        <v>44</v>
      </c>
      <c r="J1655" s="19" t="str">
        <f>IFERROR(INDEX('Employee Info'!$C$3:$E$200,MATCH(Data6[[#This Row],[Name:]],'Employee Info'!$B$3:$B$200,0),MATCH(Data6[[#This Row],[Hours Type:]],'Employee Info'!$C$2:$E$2,0)),"")</f>
        <v/>
      </c>
      <c r="K1655" s="19" t="str">
        <f>IFERROR(INDEX('Employee Info'!$C$3:$J$200,MATCH(Data6[[#This Row],[Name:]],'Employee Info'!$B$3:$B$200,0),MATCH(Data6[[#Headers],[Truck]],'Employee Info'!$C$2:$J$2,0)),"")</f>
        <v/>
      </c>
      <c r="L1655" s="19" t="str">
        <f>IFERROR(INDEX('Employee Info'!$C$3:$J$200,MATCH(Data6[[#This Row],[Name:]],'Employee Info'!$B$3:$B$200,0),MATCH(Data6[[#Headers],[Phone]],'Employee Info'!$C$2:$J$2,0)),"")</f>
        <v/>
      </c>
      <c r="M1655" s="19" t="str">
        <f>IFERROR(INDEX('Employee Info'!$C$3:$J$200,MATCH(Data6[[#This Row],[Name:]],'Employee Info'!$B$3:$B$200,0),MATCH(Data6[[#Headers],[Tech]],'Employee Info'!$C$2:$J$2,0)),"")</f>
        <v/>
      </c>
      <c r="N1655" s="19" t="str">
        <f>IFERROR(INDEX('Employee Info'!$C$3:$J$200,MATCH(Data6[[#This Row],[Name:]],'Employee Info'!$B$3:$B$200,0),MATCH(Data6[[#Headers],[Other]],'Employee Info'!$C$2:$J$2,0)),"")</f>
        <v/>
      </c>
      <c r="O1655" s="19">
        <f>IFERROR((Data6[[#This Row],[Hours:]]*SUM(Data6[[#This Row],[Rate]:[Other]])),"")</f>
        <v>0</v>
      </c>
      <c r="P1655" s="7" t="str">
        <f>IF(Data6[[#This Row],[WO'#:]]="","Riley #","WO#")</f>
        <v>Riley #</v>
      </c>
      <c r="Q1655" s="7">
        <f>IFERROR(WEEKNUM(Data6[[#This Row],[Date:]]),"")</f>
        <v>34</v>
      </c>
      <c r="R1655" s="6">
        <f t="shared" si="75"/>
        <v>45522</v>
      </c>
      <c r="S1655" s="6">
        <f>Data6[[#This Row],[Week Start]]+7</f>
        <v>45529</v>
      </c>
      <c r="T1655" s="7" t="str">
        <f t="shared" si="76"/>
        <v>8/18/2024 - 8/25/2024</v>
      </c>
      <c r="U1655" s="7" t="str">
        <f t="shared" si="77"/>
        <v>Time Card</v>
      </c>
      <c r="V1655" s="8" t="str">
        <f>RIGHT(TEXT(Data6[[#This Row],[Date:]],"mmddyyyy"),4)</f>
        <v>2024</v>
      </c>
      <c r="W1655" s="8" t="str">
        <f>MID(TEXT(Data6[[#This Row],[Date:]],"mmddyyyy"),3,2)</f>
        <v>20</v>
      </c>
      <c r="X1655" s="8" t="str">
        <f>LEFT(TEXT(Data6[[#This Row],[Date:]],"mmddyyyy"),2)</f>
        <v>08</v>
      </c>
      <c r="Y1655" s="6">
        <f>DATE(Data6[[#This Row],[Year]],Data6[[#This Row],[Month]],Data6[[#This Row],[Day]])</f>
        <v>45524</v>
      </c>
    </row>
    <row r="1656" spans="1:25">
      <c r="A1656" s="5">
        <v>45524.426546643517</v>
      </c>
      <c r="B1656" s="7" t="s">
        <v>34</v>
      </c>
      <c r="C1656" s="6" t="s">
        <v>2093</v>
      </c>
      <c r="D1656" s="7" t="s">
        <v>2008</v>
      </c>
      <c r="E1656" s="8">
        <v>4</v>
      </c>
      <c r="F1656" s="7" t="s">
        <v>68</v>
      </c>
      <c r="G1656" s="7" t="s">
        <v>68</v>
      </c>
      <c r="H1656" s="7" t="s">
        <v>922</v>
      </c>
      <c r="I1656" s="7" t="s">
        <v>44</v>
      </c>
      <c r="J1656" s="19" t="str">
        <f>IFERROR(INDEX('Employee Info'!$C$3:$E$200,MATCH(Data6[[#This Row],[Name:]],'Employee Info'!$B$3:$B$200,0),MATCH(Data6[[#This Row],[Hours Type:]],'Employee Info'!$C$2:$E$2,0)),"")</f>
        <v/>
      </c>
      <c r="K1656" s="19" t="str">
        <f>IFERROR(INDEX('Employee Info'!$C$3:$J$200,MATCH(Data6[[#This Row],[Name:]],'Employee Info'!$B$3:$B$200,0),MATCH(Data6[[#Headers],[Truck]],'Employee Info'!$C$2:$J$2,0)),"")</f>
        <v/>
      </c>
      <c r="L1656" s="19" t="str">
        <f>IFERROR(INDEX('Employee Info'!$C$3:$J$200,MATCH(Data6[[#This Row],[Name:]],'Employee Info'!$B$3:$B$200,0),MATCH(Data6[[#Headers],[Phone]],'Employee Info'!$C$2:$J$2,0)),"")</f>
        <v/>
      </c>
      <c r="M1656" s="19" t="str">
        <f>IFERROR(INDEX('Employee Info'!$C$3:$J$200,MATCH(Data6[[#This Row],[Name:]],'Employee Info'!$B$3:$B$200,0),MATCH(Data6[[#Headers],[Tech]],'Employee Info'!$C$2:$J$2,0)),"")</f>
        <v/>
      </c>
      <c r="N1656" s="19" t="str">
        <f>IFERROR(INDEX('Employee Info'!$C$3:$J$200,MATCH(Data6[[#This Row],[Name:]],'Employee Info'!$B$3:$B$200,0),MATCH(Data6[[#Headers],[Other]],'Employee Info'!$C$2:$J$2,0)),"")</f>
        <v/>
      </c>
      <c r="O1656" s="19">
        <f>IFERROR((Data6[[#This Row],[Hours:]]*SUM(Data6[[#This Row],[Rate]:[Other]])),"")</f>
        <v>0</v>
      </c>
      <c r="P1656" s="7" t="str">
        <f>IF(Data6[[#This Row],[WO'#:]]="","Riley #","WO#")</f>
        <v>Riley #</v>
      </c>
      <c r="Q1656" s="7">
        <f>IFERROR(WEEKNUM(Data6[[#This Row],[Date:]]),"")</f>
        <v>34</v>
      </c>
      <c r="R1656" s="6">
        <f t="shared" si="75"/>
        <v>45522</v>
      </c>
      <c r="S1656" s="6">
        <f>Data6[[#This Row],[Week Start]]+7</f>
        <v>45529</v>
      </c>
      <c r="T1656" s="7" t="str">
        <f t="shared" si="76"/>
        <v>8/18/2024 - 8/25/2024</v>
      </c>
      <c r="U1656" s="7" t="str">
        <f t="shared" si="77"/>
        <v>Time Card</v>
      </c>
      <c r="V1656" s="8" t="str">
        <f>RIGHT(TEXT(Data6[[#This Row],[Date:]],"mmddyyyy"),4)</f>
        <v>2024</v>
      </c>
      <c r="W1656" s="8" t="str">
        <f>MID(TEXT(Data6[[#This Row],[Date:]],"mmddyyyy"),3,2)</f>
        <v>20</v>
      </c>
      <c r="X1656" s="8" t="str">
        <f>LEFT(TEXT(Data6[[#This Row],[Date:]],"mmddyyyy"),2)</f>
        <v>08</v>
      </c>
      <c r="Y1656" s="6">
        <f>DATE(Data6[[#This Row],[Year]],Data6[[#This Row],[Month]],Data6[[#This Row],[Day]])</f>
        <v>45524</v>
      </c>
    </row>
    <row r="1657" spans="1:25">
      <c r="A1657" s="5">
        <v>45524.580039583336</v>
      </c>
      <c r="B1657" s="7" t="s">
        <v>34</v>
      </c>
      <c r="C1657" s="6" t="s">
        <v>2093</v>
      </c>
      <c r="D1657" s="7" t="s">
        <v>2094</v>
      </c>
      <c r="E1657" s="8">
        <v>1</v>
      </c>
      <c r="F1657" s="7" t="s">
        <v>68</v>
      </c>
      <c r="G1657" s="7" t="s">
        <v>68</v>
      </c>
      <c r="H1657" s="7" t="s">
        <v>202</v>
      </c>
      <c r="I1657" s="7" t="s">
        <v>44</v>
      </c>
      <c r="J1657" s="19" t="str">
        <f>IFERROR(INDEX('Employee Info'!$C$3:$E$200,MATCH(Data6[[#This Row],[Name:]],'Employee Info'!$B$3:$B$200,0),MATCH(Data6[[#This Row],[Hours Type:]],'Employee Info'!$C$2:$E$2,0)),"")</f>
        <v/>
      </c>
      <c r="K1657" s="19" t="str">
        <f>IFERROR(INDEX('Employee Info'!$C$3:$J$200,MATCH(Data6[[#This Row],[Name:]],'Employee Info'!$B$3:$B$200,0),MATCH(Data6[[#Headers],[Truck]],'Employee Info'!$C$2:$J$2,0)),"")</f>
        <v/>
      </c>
      <c r="L1657" s="19" t="str">
        <f>IFERROR(INDEX('Employee Info'!$C$3:$J$200,MATCH(Data6[[#This Row],[Name:]],'Employee Info'!$B$3:$B$200,0),MATCH(Data6[[#Headers],[Phone]],'Employee Info'!$C$2:$J$2,0)),"")</f>
        <v/>
      </c>
      <c r="M1657" s="19" t="str">
        <f>IFERROR(INDEX('Employee Info'!$C$3:$J$200,MATCH(Data6[[#This Row],[Name:]],'Employee Info'!$B$3:$B$200,0),MATCH(Data6[[#Headers],[Tech]],'Employee Info'!$C$2:$J$2,0)),"")</f>
        <v/>
      </c>
      <c r="N1657" s="19" t="str">
        <f>IFERROR(INDEX('Employee Info'!$C$3:$J$200,MATCH(Data6[[#This Row],[Name:]],'Employee Info'!$B$3:$B$200,0),MATCH(Data6[[#Headers],[Other]],'Employee Info'!$C$2:$J$2,0)),"")</f>
        <v/>
      </c>
      <c r="O1657" s="19">
        <f>IFERROR((Data6[[#This Row],[Hours:]]*SUM(Data6[[#This Row],[Rate]:[Other]])),"")</f>
        <v>0</v>
      </c>
      <c r="P1657" s="7" t="str">
        <f>IF(Data6[[#This Row],[WO'#:]]="","Riley #","WO#")</f>
        <v>Riley #</v>
      </c>
      <c r="Q1657" s="7">
        <f>IFERROR(WEEKNUM(Data6[[#This Row],[Date:]]),"")</f>
        <v>34</v>
      </c>
      <c r="R1657" s="6">
        <f t="shared" si="75"/>
        <v>45522</v>
      </c>
      <c r="S1657" s="6">
        <f>Data6[[#This Row],[Week Start]]+7</f>
        <v>45529</v>
      </c>
      <c r="T1657" s="7" t="str">
        <f t="shared" si="76"/>
        <v>8/18/2024 - 8/25/2024</v>
      </c>
      <c r="U1657" s="7" t="str">
        <f t="shared" si="77"/>
        <v>Time Card</v>
      </c>
      <c r="V1657" s="8" t="str">
        <f>RIGHT(TEXT(Data6[[#This Row],[Date:]],"mmddyyyy"),4)</f>
        <v>2024</v>
      </c>
      <c r="W1657" s="8" t="str">
        <f>MID(TEXT(Data6[[#This Row],[Date:]],"mmddyyyy"),3,2)</f>
        <v>20</v>
      </c>
      <c r="X1657" s="8" t="str">
        <f>LEFT(TEXT(Data6[[#This Row],[Date:]],"mmddyyyy"),2)</f>
        <v>08</v>
      </c>
      <c r="Y1657" s="6">
        <f>DATE(Data6[[#This Row],[Year]],Data6[[#This Row],[Month]],Data6[[#This Row],[Day]])</f>
        <v>45524</v>
      </c>
    </row>
    <row r="1658" spans="1:25">
      <c r="A1658" s="5">
        <v>45524.580178703705</v>
      </c>
      <c r="B1658" s="7" t="s">
        <v>31</v>
      </c>
      <c r="C1658" s="6" t="s">
        <v>2093</v>
      </c>
      <c r="D1658" s="7" t="s">
        <v>2094</v>
      </c>
      <c r="E1658" s="8">
        <v>1</v>
      </c>
      <c r="F1658" s="7" t="s">
        <v>68</v>
      </c>
      <c r="G1658" s="7" t="s">
        <v>68</v>
      </c>
      <c r="H1658" s="7" t="s">
        <v>202</v>
      </c>
      <c r="I1658" s="7" t="s">
        <v>44</v>
      </c>
      <c r="J1658" s="19" t="str">
        <f>IFERROR(INDEX('Employee Info'!$C$3:$E$200,MATCH(Data6[[#This Row],[Name:]],'Employee Info'!$B$3:$B$200,0),MATCH(Data6[[#This Row],[Hours Type:]],'Employee Info'!$C$2:$E$2,0)),"")</f>
        <v/>
      </c>
      <c r="K1658" s="19" t="str">
        <f>IFERROR(INDEX('Employee Info'!$C$3:$J$200,MATCH(Data6[[#This Row],[Name:]],'Employee Info'!$B$3:$B$200,0),MATCH(Data6[[#Headers],[Truck]],'Employee Info'!$C$2:$J$2,0)),"")</f>
        <v/>
      </c>
      <c r="L1658" s="19" t="str">
        <f>IFERROR(INDEX('Employee Info'!$C$3:$J$200,MATCH(Data6[[#This Row],[Name:]],'Employee Info'!$B$3:$B$200,0),MATCH(Data6[[#Headers],[Phone]],'Employee Info'!$C$2:$J$2,0)),"")</f>
        <v/>
      </c>
      <c r="M1658" s="19" t="str">
        <f>IFERROR(INDEX('Employee Info'!$C$3:$J$200,MATCH(Data6[[#This Row],[Name:]],'Employee Info'!$B$3:$B$200,0),MATCH(Data6[[#Headers],[Tech]],'Employee Info'!$C$2:$J$2,0)),"")</f>
        <v/>
      </c>
      <c r="N1658" s="19" t="str">
        <f>IFERROR(INDEX('Employee Info'!$C$3:$J$200,MATCH(Data6[[#This Row],[Name:]],'Employee Info'!$B$3:$B$200,0),MATCH(Data6[[#Headers],[Other]],'Employee Info'!$C$2:$J$2,0)),"")</f>
        <v/>
      </c>
      <c r="O1658" s="19">
        <f>IFERROR((Data6[[#This Row],[Hours:]]*SUM(Data6[[#This Row],[Rate]:[Other]])),"")</f>
        <v>0</v>
      </c>
      <c r="P1658" s="7" t="str">
        <f>IF(Data6[[#This Row],[WO'#:]]="","Riley #","WO#")</f>
        <v>Riley #</v>
      </c>
      <c r="Q1658" s="7">
        <f>IFERROR(WEEKNUM(Data6[[#This Row],[Date:]]),"")</f>
        <v>34</v>
      </c>
      <c r="R1658" s="6">
        <f t="shared" si="75"/>
        <v>45522</v>
      </c>
      <c r="S1658" s="6">
        <f>Data6[[#This Row],[Week Start]]+7</f>
        <v>45529</v>
      </c>
      <c r="T1658" s="7" t="str">
        <f t="shared" si="76"/>
        <v>8/18/2024 - 8/25/2024</v>
      </c>
      <c r="U1658" s="7" t="str">
        <f t="shared" si="77"/>
        <v>Time Card</v>
      </c>
      <c r="V1658" s="8" t="str">
        <f>RIGHT(TEXT(Data6[[#This Row],[Date:]],"mmddyyyy"),4)</f>
        <v>2024</v>
      </c>
      <c r="W1658" s="8" t="str">
        <f>MID(TEXT(Data6[[#This Row],[Date:]],"mmddyyyy"),3,2)</f>
        <v>20</v>
      </c>
      <c r="X1658" s="8" t="str">
        <f>LEFT(TEXT(Data6[[#This Row],[Date:]],"mmddyyyy"),2)</f>
        <v>08</v>
      </c>
      <c r="Y1658" s="6">
        <f>DATE(Data6[[#This Row],[Year]],Data6[[#This Row],[Month]],Data6[[#This Row],[Day]])</f>
        <v>45524</v>
      </c>
    </row>
    <row r="1659" spans="1:25">
      <c r="A1659" s="5">
        <v>45524.581375578702</v>
      </c>
      <c r="B1659" s="7" t="s">
        <v>65</v>
      </c>
      <c r="C1659" s="6" t="s">
        <v>2093</v>
      </c>
      <c r="D1659" s="7" t="s">
        <v>2095</v>
      </c>
      <c r="E1659" s="8">
        <v>8</v>
      </c>
      <c r="F1659" s="7" t="s">
        <v>68</v>
      </c>
      <c r="G1659" s="7" t="s">
        <v>68</v>
      </c>
      <c r="H1659" s="7" t="s">
        <v>536</v>
      </c>
      <c r="I1659" s="7" t="s">
        <v>44</v>
      </c>
      <c r="J1659" s="19" t="str">
        <f>IFERROR(INDEX('Employee Info'!$C$3:$E$200,MATCH(Data6[[#This Row],[Name:]],'Employee Info'!$B$3:$B$200,0),MATCH(Data6[[#This Row],[Hours Type:]],'Employee Info'!$C$2:$E$2,0)),"")</f>
        <v/>
      </c>
      <c r="K1659" s="19" t="str">
        <f>IFERROR(INDEX('Employee Info'!$C$3:$J$200,MATCH(Data6[[#This Row],[Name:]],'Employee Info'!$B$3:$B$200,0),MATCH(Data6[[#Headers],[Truck]],'Employee Info'!$C$2:$J$2,0)),"")</f>
        <v/>
      </c>
      <c r="L1659" s="19" t="str">
        <f>IFERROR(INDEX('Employee Info'!$C$3:$J$200,MATCH(Data6[[#This Row],[Name:]],'Employee Info'!$B$3:$B$200,0),MATCH(Data6[[#Headers],[Phone]],'Employee Info'!$C$2:$J$2,0)),"")</f>
        <v/>
      </c>
      <c r="M1659" s="19" t="str">
        <f>IFERROR(INDEX('Employee Info'!$C$3:$J$200,MATCH(Data6[[#This Row],[Name:]],'Employee Info'!$B$3:$B$200,0),MATCH(Data6[[#Headers],[Tech]],'Employee Info'!$C$2:$J$2,0)),"")</f>
        <v/>
      </c>
      <c r="N1659" s="19" t="str">
        <f>IFERROR(INDEX('Employee Info'!$C$3:$J$200,MATCH(Data6[[#This Row],[Name:]],'Employee Info'!$B$3:$B$200,0),MATCH(Data6[[#Headers],[Other]],'Employee Info'!$C$2:$J$2,0)),"")</f>
        <v/>
      </c>
      <c r="O1659" s="19">
        <f>IFERROR((Data6[[#This Row],[Hours:]]*SUM(Data6[[#This Row],[Rate]:[Other]])),"")</f>
        <v>0</v>
      </c>
      <c r="P1659" s="7" t="str">
        <f>IF(Data6[[#This Row],[WO'#:]]="","Riley #","WO#")</f>
        <v>Riley #</v>
      </c>
      <c r="Q1659" s="7">
        <f>IFERROR(WEEKNUM(Data6[[#This Row],[Date:]]),"")</f>
        <v>34</v>
      </c>
      <c r="R1659" s="6">
        <f t="shared" si="75"/>
        <v>45522</v>
      </c>
      <c r="S1659" s="6">
        <f>Data6[[#This Row],[Week Start]]+7</f>
        <v>45529</v>
      </c>
      <c r="T1659" s="7" t="str">
        <f t="shared" si="76"/>
        <v>8/18/2024 - 8/25/2024</v>
      </c>
      <c r="U1659" s="7" t="str">
        <f t="shared" si="77"/>
        <v>Time Card</v>
      </c>
      <c r="V1659" s="8" t="str">
        <f>RIGHT(TEXT(Data6[[#This Row],[Date:]],"mmddyyyy"),4)</f>
        <v>2024</v>
      </c>
      <c r="W1659" s="8" t="str">
        <f>MID(TEXT(Data6[[#This Row],[Date:]],"mmddyyyy"),3,2)</f>
        <v>20</v>
      </c>
      <c r="X1659" s="8" t="str">
        <f>LEFT(TEXT(Data6[[#This Row],[Date:]],"mmddyyyy"),2)</f>
        <v>08</v>
      </c>
      <c r="Y1659" s="6">
        <f>DATE(Data6[[#This Row],[Year]],Data6[[#This Row],[Month]],Data6[[#This Row],[Day]])</f>
        <v>45524</v>
      </c>
    </row>
    <row r="1660" spans="1:25">
      <c r="A1660" s="5">
        <v>45524.58413703704</v>
      </c>
      <c r="B1660" s="7" t="s">
        <v>31</v>
      </c>
      <c r="C1660" s="6" t="s">
        <v>2093</v>
      </c>
      <c r="D1660" s="7" t="s">
        <v>2096</v>
      </c>
      <c r="E1660" s="8">
        <v>3</v>
      </c>
      <c r="F1660" s="7" t="s">
        <v>68</v>
      </c>
      <c r="G1660" s="7" t="s">
        <v>68</v>
      </c>
      <c r="H1660" s="7" t="s">
        <v>2097</v>
      </c>
      <c r="I1660" s="7" t="s">
        <v>44</v>
      </c>
      <c r="J1660" s="19" t="str">
        <f>IFERROR(INDEX('Employee Info'!$C$3:$E$200,MATCH(Data6[[#This Row],[Name:]],'Employee Info'!$B$3:$B$200,0),MATCH(Data6[[#This Row],[Hours Type:]],'Employee Info'!$C$2:$E$2,0)),"")</f>
        <v/>
      </c>
      <c r="K1660" s="19" t="str">
        <f>IFERROR(INDEX('Employee Info'!$C$3:$J$200,MATCH(Data6[[#This Row],[Name:]],'Employee Info'!$B$3:$B$200,0),MATCH(Data6[[#Headers],[Truck]],'Employee Info'!$C$2:$J$2,0)),"")</f>
        <v/>
      </c>
      <c r="L1660" s="19" t="str">
        <f>IFERROR(INDEX('Employee Info'!$C$3:$J$200,MATCH(Data6[[#This Row],[Name:]],'Employee Info'!$B$3:$B$200,0),MATCH(Data6[[#Headers],[Phone]],'Employee Info'!$C$2:$J$2,0)),"")</f>
        <v/>
      </c>
      <c r="M1660" s="19" t="str">
        <f>IFERROR(INDEX('Employee Info'!$C$3:$J$200,MATCH(Data6[[#This Row],[Name:]],'Employee Info'!$B$3:$B$200,0),MATCH(Data6[[#Headers],[Tech]],'Employee Info'!$C$2:$J$2,0)),"")</f>
        <v/>
      </c>
      <c r="N1660" s="19" t="str">
        <f>IFERROR(INDEX('Employee Info'!$C$3:$J$200,MATCH(Data6[[#This Row],[Name:]],'Employee Info'!$B$3:$B$200,0),MATCH(Data6[[#Headers],[Other]],'Employee Info'!$C$2:$J$2,0)),"")</f>
        <v/>
      </c>
      <c r="O1660" s="19">
        <f>IFERROR((Data6[[#This Row],[Hours:]]*SUM(Data6[[#This Row],[Rate]:[Other]])),"")</f>
        <v>0</v>
      </c>
      <c r="P1660" s="7" t="str">
        <f>IF(Data6[[#This Row],[WO'#:]]="","Riley #","WO#")</f>
        <v>Riley #</v>
      </c>
      <c r="Q1660" s="7">
        <f>IFERROR(WEEKNUM(Data6[[#This Row],[Date:]]),"")</f>
        <v>34</v>
      </c>
      <c r="R1660" s="6">
        <f t="shared" si="75"/>
        <v>45522</v>
      </c>
      <c r="S1660" s="6">
        <f>Data6[[#This Row],[Week Start]]+7</f>
        <v>45529</v>
      </c>
      <c r="T1660" s="7" t="str">
        <f t="shared" si="76"/>
        <v>8/18/2024 - 8/25/2024</v>
      </c>
      <c r="U1660" s="7" t="str">
        <f t="shared" si="77"/>
        <v>Time Card</v>
      </c>
      <c r="V1660" s="8" t="str">
        <f>RIGHT(TEXT(Data6[[#This Row],[Date:]],"mmddyyyy"),4)</f>
        <v>2024</v>
      </c>
      <c r="W1660" s="8" t="str">
        <f>MID(TEXT(Data6[[#This Row],[Date:]],"mmddyyyy"),3,2)</f>
        <v>20</v>
      </c>
      <c r="X1660" s="8" t="str">
        <f>LEFT(TEXT(Data6[[#This Row],[Date:]],"mmddyyyy"),2)</f>
        <v>08</v>
      </c>
      <c r="Y1660" s="6">
        <f>DATE(Data6[[#This Row],[Year]],Data6[[#This Row],[Month]],Data6[[#This Row],[Day]])</f>
        <v>45524</v>
      </c>
    </row>
    <row r="1661" spans="1:25">
      <c r="A1661" s="5">
        <v>45524.584243518519</v>
      </c>
      <c r="B1661" s="7" t="s">
        <v>34</v>
      </c>
      <c r="C1661" s="6" t="s">
        <v>2093</v>
      </c>
      <c r="D1661" s="7" t="s">
        <v>2096</v>
      </c>
      <c r="E1661" s="8">
        <v>3</v>
      </c>
      <c r="F1661" s="7" t="s">
        <v>68</v>
      </c>
      <c r="G1661" s="7" t="s">
        <v>68</v>
      </c>
      <c r="H1661" s="7" t="s">
        <v>2097</v>
      </c>
      <c r="I1661" s="7" t="s">
        <v>44</v>
      </c>
      <c r="J1661" s="19" t="str">
        <f>IFERROR(INDEX('Employee Info'!$C$3:$E$200,MATCH(Data6[[#This Row],[Name:]],'Employee Info'!$B$3:$B$200,0),MATCH(Data6[[#This Row],[Hours Type:]],'Employee Info'!$C$2:$E$2,0)),"")</f>
        <v/>
      </c>
      <c r="K1661" s="19" t="str">
        <f>IFERROR(INDEX('Employee Info'!$C$3:$J$200,MATCH(Data6[[#This Row],[Name:]],'Employee Info'!$B$3:$B$200,0),MATCH(Data6[[#Headers],[Truck]],'Employee Info'!$C$2:$J$2,0)),"")</f>
        <v/>
      </c>
      <c r="L1661" s="19" t="str">
        <f>IFERROR(INDEX('Employee Info'!$C$3:$J$200,MATCH(Data6[[#This Row],[Name:]],'Employee Info'!$B$3:$B$200,0),MATCH(Data6[[#Headers],[Phone]],'Employee Info'!$C$2:$J$2,0)),"")</f>
        <v/>
      </c>
      <c r="M1661" s="19" t="str">
        <f>IFERROR(INDEX('Employee Info'!$C$3:$J$200,MATCH(Data6[[#This Row],[Name:]],'Employee Info'!$B$3:$B$200,0),MATCH(Data6[[#Headers],[Tech]],'Employee Info'!$C$2:$J$2,0)),"")</f>
        <v/>
      </c>
      <c r="N1661" s="19" t="str">
        <f>IFERROR(INDEX('Employee Info'!$C$3:$J$200,MATCH(Data6[[#This Row],[Name:]],'Employee Info'!$B$3:$B$200,0),MATCH(Data6[[#Headers],[Other]],'Employee Info'!$C$2:$J$2,0)),"")</f>
        <v/>
      </c>
      <c r="O1661" s="19">
        <f>IFERROR((Data6[[#This Row],[Hours:]]*SUM(Data6[[#This Row],[Rate]:[Other]])),"")</f>
        <v>0</v>
      </c>
      <c r="P1661" s="7" t="str">
        <f>IF(Data6[[#This Row],[WO'#:]]="","Riley #","WO#")</f>
        <v>Riley #</v>
      </c>
      <c r="Q1661" s="7">
        <f>IFERROR(WEEKNUM(Data6[[#This Row],[Date:]]),"")</f>
        <v>34</v>
      </c>
      <c r="R1661" s="6">
        <f t="shared" si="75"/>
        <v>45522</v>
      </c>
      <c r="S1661" s="6">
        <f>Data6[[#This Row],[Week Start]]+7</f>
        <v>45529</v>
      </c>
      <c r="T1661" s="7" t="str">
        <f t="shared" si="76"/>
        <v>8/18/2024 - 8/25/2024</v>
      </c>
      <c r="U1661" s="7" t="str">
        <f t="shared" si="77"/>
        <v>Time Card</v>
      </c>
      <c r="V1661" s="8" t="str">
        <f>RIGHT(TEXT(Data6[[#This Row],[Date:]],"mmddyyyy"),4)</f>
        <v>2024</v>
      </c>
      <c r="W1661" s="8" t="str">
        <f>MID(TEXT(Data6[[#This Row],[Date:]],"mmddyyyy"),3,2)</f>
        <v>20</v>
      </c>
      <c r="X1661" s="8" t="str">
        <f>LEFT(TEXT(Data6[[#This Row],[Date:]],"mmddyyyy"),2)</f>
        <v>08</v>
      </c>
      <c r="Y1661" s="6">
        <f>DATE(Data6[[#This Row],[Year]],Data6[[#This Row],[Month]],Data6[[#This Row],[Day]])</f>
        <v>45524</v>
      </c>
    </row>
    <row r="1662" spans="1:25">
      <c r="A1662" s="5">
        <v>45527.531891782404</v>
      </c>
      <c r="B1662" s="7" t="s">
        <v>66</v>
      </c>
      <c r="C1662" s="6" t="s">
        <v>2093</v>
      </c>
      <c r="D1662" s="7" t="s">
        <v>2117</v>
      </c>
      <c r="E1662" s="8">
        <v>1</v>
      </c>
      <c r="F1662" s="7" t="s">
        <v>68</v>
      </c>
      <c r="G1662" s="7" t="s">
        <v>68</v>
      </c>
      <c r="H1662" s="7" t="s">
        <v>536</v>
      </c>
      <c r="I1662" s="7" t="s">
        <v>44</v>
      </c>
      <c r="J1662" s="19" t="str">
        <f>IFERROR(INDEX('Employee Info'!$C$3:$E$200,MATCH(Data6[[#This Row],[Name:]],'Employee Info'!$B$3:$B$200,0),MATCH(Data6[[#This Row],[Hours Type:]],'Employee Info'!$C$2:$E$2,0)),"")</f>
        <v/>
      </c>
      <c r="K1662" s="19" t="str">
        <f>IFERROR(INDEX('Employee Info'!$C$3:$J$200,MATCH(Data6[[#This Row],[Name:]],'Employee Info'!$B$3:$B$200,0),MATCH(Data6[[#Headers],[Truck]],'Employee Info'!$C$2:$J$2,0)),"")</f>
        <v/>
      </c>
      <c r="L1662" s="19" t="str">
        <f>IFERROR(INDEX('Employee Info'!$C$3:$J$200,MATCH(Data6[[#This Row],[Name:]],'Employee Info'!$B$3:$B$200,0),MATCH(Data6[[#Headers],[Phone]],'Employee Info'!$C$2:$J$2,0)),"")</f>
        <v/>
      </c>
      <c r="M1662" s="19" t="str">
        <f>IFERROR(INDEX('Employee Info'!$C$3:$J$200,MATCH(Data6[[#This Row],[Name:]],'Employee Info'!$B$3:$B$200,0),MATCH(Data6[[#Headers],[Tech]],'Employee Info'!$C$2:$J$2,0)),"")</f>
        <v/>
      </c>
      <c r="N1662" s="19" t="str">
        <f>IFERROR(INDEX('Employee Info'!$C$3:$J$200,MATCH(Data6[[#This Row],[Name:]],'Employee Info'!$B$3:$B$200,0),MATCH(Data6[[#Headers],[Other]],'Employee Info'!$C$2:$J$2,0)),"")</f>
        <v/>
      </c>
      <c r="O1662" s="19">
        <f>IFERROR((Data6[[#This Row],[Hours:]]*SUM(Data6[[#This Row],[Rate]:[Other]])),"")</f>
        <v>0</v>
      </c>
      <c r="P1662" s="7" t="str">
        <f>IF(Data6[[#This Row],[WO'#:]]="","Riley #","WO#")</f>
        <v>Riley #</v>
      </c>
      <c r="Q1662" s="7">
        <f>IFERROR(WEEKNUM(Data6[[#This Row],[Date:]]),"")</f>
        <v>34</v>
      </c>
      <c r="R1662" s="6">
        <f t="shared" si="75"/>
        <v>45522</v>
      </c>
      <c r="S1662" s="6">
        <f>Data6[[#This Row],[Week Start]]+7</f>
        <v>45529</v>
      </c>
      <c r="T1662" s="7" t="str">
        <f t="shared" si="76"/>
        <v>8/18/2024 - 8/25/2024</v>
      </c>
      <c r="U1662" s="7" t="str">
        <f t="shared" si="77"/>
        <v>Time Card</v>
      </c>
      <c r="V1662" s="8" t="str">
        <f>RIGHT(TEXT(Data6[[#This Row],[Date:]],"mmddyyyy"),4)</f>
        <v>2024</v>
      </c>
      <c r="W1662" s="8" t="str">
        <f>MID(TEXT(Data6[[#This Row],[Date:]],"mmddyyyy"),3,2)</f>
        <v>20</v>
      </c>
      <c r="X1662" s="8" t="str">
        <f>LEFT(TEXT(Data6[[#This Row],[Date:]],"mmddyyyy"),2)</f>
        <v>08</v>
      </c>
      <c r="Y1662" s="6">
        <f>DATE(Data6[[#This Row],[Year]],Data6[[#This Row],[Month]],Data6[[#This Row],[Day]])</f>
        <v>45524</v>
      </c>
    </row>
    <row r="1663" spans="1:25">
      <c r="A1663" s="5">
        <v>45527.533310185187</v>
      </c>
      <c r="B1663" s="7" t="s">
        <v>66</v>
      </c>
      <c r="C1663" s="6" t="s">
        <v>2093</v>
      </c>
      <c r="D1663" s="7" t="s">
        <v>2118</v>
      </c>
      <c r="E1663" s="8">
        <v>1</v>
      </c>
      <c r="F1663" s="7" t="s">
        <v>68</v>
      </c>
      <c r="G1663" s="7" t="s">
        <v>68</v>
      </c>
      <c r="H1663" s="7" t="s">
        <v>1960</v>
      </c>
      <c r="I1663" s="7" t="s">
        <v>44</v>
      </c>
      <c r="J1663" s="19" t="str">
        <f>IFERROR(INDEX('Employee Info'!$C$3:$E$200,MATCH(Data6[[#This Row],[Name:]],'Employee Info'!$B$3:$B$200,0),MATCH(Data6[[#This Row],[Hours Type:]],'Employee Info'!$C$2:$E$2,0)),"")</f>
        <v/>
      </c>
      <c r="K1663" s="19" t="str">
        <f>IFERROR(INDEX('Employee Info'!$C$3:$J$200,MATCH(Data6[[#This Row],[Name:]],'Employee Info'!$B$3:$B$200,0),MATCH(Data6[[#Headers],[Truck]],'Employee Info'!$C$2:$J$2,0)),"")</f>
        <v/>
      </c>
      <c r="L1663" s="19" t="str">
        <f>IFERROR(INDEX('Employee Info'!$C$3:$J$200,MATCH(Data6[[#This Row],[Name:]],'Employee Info'!$B$3:$B$200,0),MATCH(Data6[[#Headers],[Phone]],'Employee Info'!$C$2:$J$2,0)),"")</f>
        <v/>
      </c>
      <c r="M1663" s="19" t="str">
        <f>IFERROR(INDEX('Employee Info'!$C$3:$J$200,MATCH(Data6[[#This Row],[Name:]],'Employee Info'!$B$3:$B$200,0),MATCH(Data6[[#Headers],[Tech]],'Employee Info'!$C$2:$J$2,0)),"")</f>
        <v/>
      </c>
      <c r="N1663" s="19" t="str">
        <f>IFERROR(INDEX('Employee Info'!$C$3:$J$200,MATCH(Data6[[#This Row],[Name:]],'Employee Info'!$B$3:$B$200,0),MATCH(Data6[[#Headers],[Other]],'Employee Info'!$C$2:$J$2,0)),"")</f>
        <v/>
      </c>
      <c r="O1663" s="19">
        <f>IFERROR((Data6[[#This Row],[Hours:]]*SUM(Data6[[#This Row],[Rate]:[Other]])),"")</f>
        <v>0</v>
      </c>
      <c r="P1663" s="7" t="str">
        <f>IF(Data6[[#This Row],[WO'#:]]="","Riley #","WO#")</f>
        <v>Riley #</v>
      </c>
      <c r="Q1663" s="7">
        <f>IFERROR(WEEKNUM(Data6[[#This Row],[Date:]]),"")</f>
        <v>34</v>
      </c>
      <c r="R1663" s="6">
        <f t="shared" si="75"/>
        <v>45522</v>
      </c>
      <c r="S1663" s="6">
        <f>Data6[[#This Row],[Week Start]]+7</f>
        <v>45529</v>
      </c>
      <c r="T1663" s="7" t="str">
        <f t="shared" si="76"/>
        <v>8/18/2024 - 8/25/2024</v>
      </c>
      <c r="U1663" s="7" t="str">
        <f t="shared" si="77"/>
        <v>Time Card</v>
      </c>
      <c r="V1663" s="8" t="str">
        <f>RIGHT(TEXT(Data6[[#This Row],[Date:]],"mmddyyyy"),4)</f>
        <v>2024</v>
      </c>
      <c r="W1663" s="8" t="str">
        <f>MID(TEXT(Data6[[#This Row],[Date:]],"mmddyyyy"),3,2)</f>
        <v>20</v>
      </c>
      <c r="X1663" s="8" t="str">
        <f>LEFT(TEXT(Data6[[#This Row],[Date:]],"mmddyyyy"),2)</f>
        <v>08</v>
      </c>
      <c r="Y1663" s="6">
        <f>DATE(Data6[[#This Row],[Year]],Data6[[#This Row],[Month]],Data6[[#This Row],[Day]])</f>
        <v>45524</v>
      </c>
    </row>
    <row r="1664" spans="1:25">
      <c r="A1664" s="5">
        <v>45527.534640393518</v>
      </c>
      <c r="B1664" s="7" t="s">
        <v>66</v>
      </c>
      <c r="C1664" s="6" t="s">
        <v>2093</v>
      </c>
      <c r="D1664" s="7" t="s">
        <v>2120</v>
      </c>
      <c r="E1664" s="8">
        <v>1</v>
      </c>
      <c r="F1664" s="7" t="s">
        <v>68</v>
      </c>
      <c r="G1664" s="7" t="s">
        <v>68</v>
      </c>
      <c r="H1664" s="7" t="s">
        <v>2097</v>
      </c>
      <c r="I1664" s="7" t="s">
        <v>44</v>
      </c>
      <c r="J1664" s="19" t="str">
        <f>IFERROR(INDEX('Employee Info'!$C$3:$E$200,MATCH(Data6[[#This Row],[Name:]],'Employee Info'!$B$3:$B$200,0),MATCH(Data6[[#This Row],[Hours Type:]],'Employee Info'!$C$2:$E$2,0)),"")</f>
        <v/>
      </c>
      <c r="K1664" s="19" t="str">
        <f>IFERROR(INDEX('Employee Info'!$C$3:$J$200,MATCH(Data6[[#This Row],[Name:]],'Employee Info'!$B$3:$B$200,0),MATCH(Data6[[#Headers],[Truck]],'Employee Info'!$C$2:$J$2,0)),"")</f>
        <v/>
      </c>
      <c r="L1664" s="19" t="str">
        <f>IFERROR(INDEX('Employee Info'!$C$3:$J$200,MATCH(Data6[[#This Row],[Name:]],'Employee Info'!$B$3:$B$200,0),MATCH(Data6[[#Headers],[Phone]],'Employee Info'!$C$2:$J$2,0)),"")</f>
        <v/>
      </c>
      <c r="M1664" s="19" t="str">
        <f>IFERROR(INDEX('Employee Info'!$C$3:$J$200,MATCH(Data6[[#This Row],[Name:]],'Employee Info'!$B$3:$B$200,0),MATCH(Data6[[#Headers],[Tech]],'Employee Info'!$C$2:$J$2,0)),"")</f>
        <v/>
      </c>
      <c r="N1664" s="19" t="str">
        <f>IFERROR(INDEX('Employee Info'!$C$3:$J$200,MATCH(Data6[[#This Row],[Name:]],'Employee Info'!$B$3:$B$200,0),MATCH(Data6[[#Headers],[Other]],'Employee Info'!$C$2:$J$2,0)),"")</f>
        <v/>
      </c>
      <c r="O1664" s="19">
        <f>IFERROR((Data6[[#This Row],[Hours:]]*SUM(Data6[[#This Row],[Rate]:[Other]])),"")</f>
        <v>0</v>
      </c>
      <c r="P1664" s="7" t="str">
        <f>IF(Data6[[#This Row],[WO'#:]]="","Riley #","WO#")</f>
        <v>Riley #</v>
      </c>
      <c r="Q1664" s="7">
        <f>IFERROR(WEEKNUM(Data6[[#This Row],[Date:]]),"")</f>
        <v>34</v>
      </c>
      <c r="R1664" s="6">
        <f t="shared" si="75"/>
        <v>45522</v>
      </c>
      <c r="S1664" s="6">
        <f>Data6[[#This Row],[Week Start]]+7</f>
        <v>45529</v>
      </c>
      <c r="T1664" s="7" t="str">
        <f t="shared" si="76"/>
        <v>8/18/2024 - 8/25/2024</v>
      </c>
      <c r="U1664" s="7" t="str">
        <f t="shared" si="77"/>
        <v>Time Card</v>
      </c>
      <c r="V1664" s="8" t="str">
        <f>RIGHT(TEXT(Data6[[#This Row],[Date:]],"mmddyyyy"),4)</f>
        <v>2024</v>
      </c>
      <c r="W1664" s="8" t="str">
        <f>MID(TEXT(Data6[[#This Row],[Date:]],"mmddyyyy"),3,2)</f>
        <v>20</v>
      </c>
      <c r="X1664" s="8" t="str">
        <f>LEFT(TEXT(Data6[[#This Row],[Date:]],"mmddyyyy"),2)</f>
        <v>08</v>
      </c>
      <c r="Y1664" s="6">
        <f>DATE(Data6[[#This Row],[Year]],Data6[[#This Row],[Month]],Data6[[#This Row],[Day]])</f>
        <v>45524</v>
      </c>
    </row>
    <row r="1665" spans="1:25">
      <c r="A1665" s="5">
        <v>45527.541405787037</v>
      </c>
      <c r="B1665" s="7" t="s">
        <v>66</v>
      </c>
      <c r="C1665" s="6" t="s">
        <v>2093</v>
      </c>
      <c r="D1665" s="7" t="s">
        <v>2122</v>
      </c>
      <c r="E1665" s="8">
        <v>1</v>
      </c>
      <c r="F1665" s="7">
        <v>7130810</v>
      </c>
      <c r="G1665" s="7" t="s">
        <v>68</v>
      </c>
      <c r="H1665" s="7" t="s">
        <v>756</v>
      </c>
      <c r="I1665" s="7" t="s">
        <v>44</v>
      </c>
      <c r="J1665" s="19" t="str">
        <f>IFERROR(INDEX('Employee Info'!$C$3:$E$200,MATCH(Data6[[#This Row],[Name:]],'Employee Info'!$B$3:$B$200,0),MATCH(Data6[[#This Row],[Hours Type:]],'Employee Info'!$C$2:$E$2,0)),"")</f>
        <v/>
      </c>
      <c r="K1665" s="19" t="str">
        <f>IFERROR(INDEX('Employee Info'!$C$3:$J$200,MATCH(Data6[[#This Row],[Name:]],'Employee Info'!$B$3:$B$200,0),MATCH(Data6[[#Headers],[Truck]],'Employee Info'!$C$2:$J$2,0)),"")</f>
        <v/>
      </c>
      <c r="L1665" s="19" t="str">
        <f>IFERROR(INDEX('Employee Info'!$C$3:$J$200,MATCH(Data6[[#This Row],[Name:]],'Employee Info'!$B$3:$B$200,0),MATCH(Data6[[#Headers],[Phone]],'Employee Info'!$C$2:$J$2,0)),"")</f>
        <v/>
      </c>
      <c r="M1665" s="19" t="str">
        <f>IFERROR(INDEX('Employee Info'!$C$3:$J$200,MATCH(Data6[[#This Row],[Name:]],'Employee Info'!$B$3:$B$200,0),MATCH(Data6[[#Headers],[Tech]],'Employee Info'!$C$2:$J$2,0)),"")</f>
        <v/>
      </c>
      <c r="N1665" s="19" t="str">
        <f>IFERROR(INDEX('Employee Info'!$C$3:$J$200,MATCH(Data6[[#This Row],[Name:]],'Employee Info'!$B$3:$B$200,0),MATCH(Data6[[#Headers],[Other]],'Employee Info'!$C$2:$J$2,0)),"")</f>
        <v/>
      </c>
      <c r="O1665" s="19">
        <f>IFERROR((Data6[[#This Row],[Hours:]]*SUM(Data6[[#This Row],[Rate]:[Other]])),"")</f>
        <v>0</v>
      </c>
      <c r="P1665" s="7" t="str">
        <f>IF(Data6[[#This Row],[WO'#:]]="","Riley #","WO#")</f>
        <v>WO#</v>
      </c>
      <c r="Q1665" s="7">
        <f>IFERROR(WEEKNUM(Data6[[#This Row],[Date:]]),"")</f>
        <v>34</v>
      </c>
      <c r="R1665" s="6">
        <f t="shared" si="75"/>
        <v>45522</v>
      </c>
      <c r="S1665" s="6">
        <f>Data6[[#This Row],[Week Start]]+7</f>
        <v>45529</v>
      </c>
      <c r="T1665" s="7" t="str">
        <f t="shared" si="76"/>
        <v>8/18/2024 - 8/25/2024</v>
      </c>
      <c r="U1665" s="7" t="str">
        <f t="shared" si="77"/>
        <v>Time Card</v>
      </c>
      <c r="V1665" s="8" t="str">
        <f>RIGHT(TEXT(Data6[[#This Row],[Date:]],"mmddyyyy"),4)</f>
        <v>2024</v>
      </c>
      <c r="W1665" s="8" t="str">
        <f>MID(TEXT(Data6[[#This Row],[Date:]],"mmddyyyy"),3,2)</f>
        <v>20</v>
      </c>
      <c r="X1665" s="8" t="str">
        <f>LEFT(TEXT(Data6[[#This Row],[Date:]],"mmddyyyy"),2)</f>
        <v>08</v>
      </c>
      <c r="Y1665" s="6">
        <f>DATE(Data6[[#This Row],[Year]],Data6[[#This Row],[Month]],Data6[[#This Row],[Day]])</f>
        <v>45524</v>
      </c>
    </row>
    <row r="1666" spans="1:25">
      <c r="A1666" s="5">
        <v>45527.542994560186</v>
      </c>
      <c r="B1666" s="7" t="s">
        <v>66</v>
      </c>
      <c r="C1666" s="6" t="s">
        <v>2093</v>
      </c>
      <c r="D1666" s="7" t="s">
        <v>2124</v>
      </c>
      <c r="E1666" s="8">
        <v>1</v>
      </c>
      <c r="F1666" s="7">
        <v>7144401</v>
      </c>
      <c r="G1666" s="7" t="s">
        <v>68</v>
      </c>
      <c r="H1666" s="7" t="s">
        <v>756</v>
      </c>
      <c r="I1666" s="7" t="s">
        <v>44</v>
      </c>
      <c r="J1666" s="19" t="str">
        <f>IFERROR(INDEX('Employee Info'!$C$3:$E$200,MATCH(Data6[[#This Row],[Name:]],'Employee Info'!$B$3:$B$200,0),MATCH(Data6[[#This Row],[Hours Type:]],'Employee Info'!$C$2:$E$2,0)),"")</f>
        <v/>
      </c>
      <c r="K1666" s="19" t="str">
        <f>IFERROR(INDEX('Employee Info'!$C$3:$J$200,MATCH(Data6[[#This Row],[Name:]],'Employee Info'!$B$3:$B$200,0),MATCH(Data6[[#Headers],[Truck]],'Employee Info'!$C$2:$J$2,0)),"")</f>
        <v/>
      </c>
      <c r="L1666" s="19" t="str">
        <f>IFERROR(INDEX('Employee Info'!$C$3:$J$200,MATCH(Data6[[#This Row],[Name:]],'Employee Info'!$B$3:$B$200,0),MATCH(Data6[[#Headers],[Phone]],'Employee Info'!$C$2:$J$2,0)),"")</f>
        <v/>
      </c>
      <c r="M1666" s="19" t="str">
        <f>IFERROR(INDEX('Employee Info'!$C$3:$J$200,MATCH(Data6[[#This Row],[Name:]],'Employee Info'!$B$3:$B$200,0),MATCH(Data6[[#Headers],[Tech]],'Employee Info'!$C$2:$J$2,0)),"")</f>
        <v/>
      </c>
      <c r="N1666" s="19" t="str">
        <f>IFERROR(INDEX('Employee Info'!$C$3:$J$200,MATCH(Data6[[#This Row],[Name:]],'Employee Info'!$B$3:$B$200,0),MATCH(Data6[[#Headers],[Other]],'Employee Info'!$C$2:$J$2,0)),"")</f>
        <v/>
      </c>
      <c r="O1666" s="19">
        <f>IFERROR((Data6[[#This Row],[Hours:]]*SUM(Data6[[#This Row],[Rate]:[Other]])),"")</f>
        <v>0</v>
      </c>
      <c r="P1666" s="7" t="str">
        <f>IF(Data6[[#This Row],[WO'#:]]="","Riley #","WO#")</f>
        <v>WO#</v>
      </c>
      <c r="Q1666" s="7">
        <f>IFERROR(WEEKNUM(Data6[[#This Row],[Date:]]),"")</f>
        <v>34</v>
      </c>
      <c r="R1666" s="6">
        <f t="shared" ref="R1666:R1729" si="78">DATE(RIGHT(TEXT(C1666,"mm/dd/yyyy"),4),1,1)+(Q1666-1)*7-(WEEKDAY(DATE(RIGHT(TEXT(C1666,"mm/dd/yyyy"),4),1,1)))+1</f>
        <v>45522</v>
      </c>
      <c r="S1666" s="6">
        <f>Data6[[#This Row],[Week Start]]+7</f>
        <v>45529</v>
      </c>
      <c r="T1666" s="7" t="str">
        <f t="shared" ref="T1666:T1729" si="79">IFERROR(TEXT(R1666, "m/d/yyyy") &amp; " - " &amp; TEXT(S1666, "m/d/yyyy"),"")</f>
        <v>8/18/2024 - 8/25/2024</v>
      </c>
      <c r="U1666" s="7" t="str">
        <f t="shared" ref="U1666:U1729" si="80">"Time Card"</f>
        <v>Time Card</v>
      </c>
      <c r="V1666" s="8" t="str">
        <f>RIGHT(TEXT(Data6[[#This Row],[Date:]],"mmddyyyy"),4)</f>
        <v>2024</v>
      </c>
      <c r="W1666" s="8" t="str">
        <f>MID(TEXT(Data6[[#This Row],[Date:]],"mmddyyyy"),3,2)</f>
        <v>20</v>
      </c>
      <c r="X1666" s="8" t="str">
        <f>LEFT(TEXT(Data6[[#This Row],[Date:]],"mmddyyyy"),2)</f>
        <v>08</v>
      </c>
      <c r="Y1666" s="6">
        <f>DATE(Data6[[#This Row],[Year]],Data6[[#This Row],[Month]],Data6[[#This Row],[Day]])</f>
        <v>45524</v>
      </c>
    </row>
    <row r="1667" spans="1:25">
      <c r="A1667" s="5">
        <v>45527.559983333333</v>
      </c>
      <c r="B1667" s="7" t="s">
        <v>66</v>
      </c>
      <c r="C1667" s="6" t="s">
        <v>2093</v>
      </c>
      <c r="D1667" s="7" t="s">
        <v>2130</v>
      </c>
      <c r="E1667" s="8">
        <v>1</v>
      </c>
      <c r="F1667" s="7">
        <v>6984733</v>
      </c>
      <c r="G1667" s="7" t="s">
        <v>68</v>
      </c>
      <c r="H1667" s="7" t="s">
        <v>756</v>
      </c>
      <c r="I1667" s="7" t="s">
        <v>45</v>
      </c>
      <c r="J1667" s="19" t="str">
        <f>IFERROR(INDEX('Employee Info'!$C$3:$E$200,MATCH(Data6[[#This Row],[Name:]],'Employee Info'!$B$3:$B$200,0),MATCH(Data6[[#This Row],[Hours Type:]],'Employee Info'!$C$2:$E$2,0)),"")</f>
        <v/>
      </c>
      <c r="K1667" s="19" t="str">
        <f>IFERROR(INDEX('Employee Info'!$C$3:$J$200,MATCH(Data6[[#This Row],[Name:]],'Employee Info'!$B$3:$B$200,0),MATCH(Data6[[#Headers],[Truck]],'Employee Info'!$C$2:$J$2,0)),"")</f>
        <v/>
      </c>
      <c r="L1667" s="19" t="str">
        <f>IFERROR(INDEX('Employee Info'!$C$3:$J$200,MATCH(Data6[[#This Row],[Name:]],'Employee Info'!$B$3:$B$200,0),MATCH(Data6[[#Headers],[Phone]],'Employee Info'!$C$2:$J$2,0)),"")</f>
        <v/>
      </c>
      <c r="M1667" s="19" t="str">
        <f>IFERROR(INDEX('Employee Info'!$C$3:$J$200,MATCH(Data6[[#This Row],[Name:]],'Employee Info'!$B$3:$B$200,0),MATCH(Data6[[#Headers],[Tech]],'Employee Info'!$C$2:$J$2,0)),"")</f>
        <v/>
      </c>
      <c r="N1667" s="19" t="str">
        <f>IFERROR(INDEX('Employee Info'!$C$3:$J$200,MATCH(Data6[[#This Row],[Name:]],'Employee Info'!$B$3:$B$200,0),MATCH(Data6[[#Headers],[Other]],'Employee Info'!$C$2:$J$2,0)),"")</f>
        <v/>
      </c>
      <c r="O1667" s="19">
        <f>IFERROR((Data6[[#This Row],[Hours:]]*SUM(Data6[[#This Row],[Rate]:[Other]])),"")</f>
        <v>0</v>
      </c>
      <c r="P1667" s="7" t="str">
        <f>IF(Data6[[#This Row],[WO'#:]]="","Riley #","WO#")</f>
        <v>WO#</v>
      </c>
      <c r="Q1667" s="7">
        <f>IFERROR(WEEKNUM(Data6[[#This Row],[Date:]]),"")</f>
        <v>34</v>
      </c>
      <c r="R1667" s="6">
        <f t="shared" si="78"/>
        <v>45522</v>
      </c>
      <c r="S1667" s="6">
        <f>Data6[[#This Row],[Week Start]]+7</f>
        <v>45529</v>
      </c>
      <c r="T1667" s="7" t="str">
        <f t="shared" si="79"/>
        <v>8/18/2024 - 8/25/2024</v>
      </c>
      <c r="U1667" s="7" t="str">
        <f t="shared" si="80"/>
        <v>Time Card</v>
      </c>
      <c r="V1667" s="8" t="str">
        <f>RIGHT(TEXT(Data6[[#This Row],[Date:]],"mmddyyyy"),4)</f>
        <v>2024</v>
      </c>
      <c r="W1667" s="8" t="str">
        <f>MID(TEXT(Data6[[#This Row],[Date:]],"mmddyyyy"),3,2)</f>
        <v>20</v>
      </c>
      <c r="X1667" s="8" t="str">
        <f>LEFT(TEXT(Data6[[#This Row],[Date:]],"mmddyyyy"),2)</f>
        <v>08</v>
      </c>
      <c r="Y1667" s="6">
        <f>DATE(Data6[[#This Row],[Year]],Data6[[#This Row],[Month]],Data6[[#This Row],[Day]])</f>
        <v>45524</v>
      </c>
    </row>
    <row r="1668" spans="1:25">
      <c r="A1668" s="5">
        <v>45527.560097453701</v>
      </c>
      <c r="B1668" s="7" t="s">
        <v>66</v>
      </c>
      <c r="C1668" s="6" t="s">
        <v>2093</v>
      </c>
      <c r="D1668" s="7" t="s">
        <v>2130</v>
      </c>
      <c r="E1668" s="8">
        <v>3</v>
      </c>
      <c r="F1668" s="7">
        <v>6984733</v>
      </c>
      <c r="G1668" s="7" t="s">
        <v>68</v>
      </c>
      <c r="H1668" s="7" t="s">
        <v>756</v>
      </c>
      <c r="I1668" s="7" t="s">
        <v>44</v>
      </c>
      <c r="J1668" s="19" t="str">
        <f>IFERROR(INDEX('Employee Info'!$C$3:$E$200,MATCH(Data6[[#This Row],[Name:]],'Employee Info'!$B$3:$B$200,0),MATCH(Data6[[#This Row],[Hours Type:]],'Employee Info'!$C$2:$E$2,0)),"")</f>
        <v/>
      </c>
      <c r="K1668" s="19" t="str">
        <f>IFERROR(INDEX('Employee Info'!$C$3:$J$200,MATCH(Data6[[#This Row],[Name:]],'Employee Info'!$B$3:$B$200,0),MATCH(Data6[[#Headers],[Truck]],'Employee Info'!$C$2:$J$2,0)),"")</f>
        <v/>
      </c>
      <c r="L1668" s="19" t="str">
        <f>IFERROR(INDEX('Employee Info'!$C$3:$J$200,MATCH(Data6[[#This Row],[Name:]],'Employee Info'!$B$3:$B$200,0),MATCH(Data6[[#Headers],[Phone]],'Employee Info'!$C$2:$J$2,0)),"")</f>
        <v/>
      </c>
      <c r="M1668" s="19" t="str">
        <f>IFERROR(INDEX('Employee Info'!$C$3:$J$200,MATCH(Data6[[#This Row],[Name:]],'Employee Info'!$B$3:$B$200,0),MATCH(Data6[[#Headers],[Tech]],'Employee Info'!$C$2:$J$2,0)),"")</f>
        <v/>
      </c>
      <c r="N1668" s="19" t="str">
        <f>IFERROR(INDEX('Employee Info'!$C$3:$J$200,MATCH(Data6[[#This Row],[Name:]],'Employee Info'!$B$3:$B$200,0),MATCH(Data6[[#Headers],[Other]],'Employee Info'!$C$2:$J$2,0)),"")</f>
        <v/>
      </c>
      <c r="O1668" s="19">
        <f>IFERROR((Data6[[#This Row],[Hours:]]*SUM(Data6[[#This Row],[Rate]:[Other]])),"")</f>
        <v>0</v>
      </c>
      <c r="P1668" s="7" t="str">
        <f>IF(Data6[[#This Row],[WO'#:]]="","Riley #","WO#")</f>
        <v>WO#</v>
      </c>
      <c r="Q1668" s="7">
        <f>IFERROR(WEEKNUM(Data6[[#This Row],[Date:]]),"")</f>
        <v>34</v>
      </c>
      <c r="R1668" s="6">
        <f t="shared" si="78"/>
        <v>45522</v>
      </c>
      <c r="S1668" s="6">
        <f>Data6[[#This Row],[Week Start]]+7</f>
        <v>45529</v>
      </c>
      <c r="T1668" s="7" t="str">
        <f t="shared" si="79"/>
        <v>8/18/2024 - 8/25/2024</v>
      </c>
      <c r="U1668" s="7" t="str">
        <f t="shared" si="80"/>
        <v>Time Card</v>
      </c>
      <c r="V1668" s="8" t="str">
        <f>RIGHT(TEXT(Data6[[#This Row],[Date:]],"mmddyyyy"),4)</f>
        <v>2024</v>
      </c>
      <c r="W1668" s="8" t="str">
        <f>MID(TEXT(Data6[[#This Row],[Date:]],"mmddyyyy"),3,2)</f>
        <v>20</v>
      </c>
      <c r="X1668" s="8" t="str">
        <f>LEFT(TEXT(Data6[[#This Row],[Date:]],"mmddyyyy"),2)</f>
        <v>08</v>
      </c>
      <c r="Y1668" s="6">
        <f>DATE(Data6[[#This Row],[Year]],Data6[[#This Row],[Month]],Data6[[#This Row],[Day]])</f>
        <v>45524</v>
      </c>
    </row>
    <row r="1669" spans="1:25">
      <c r="A1669" s="5">
        <v>45527.584761111109</v>
      </c>
      <c r="B1669" s="7" t="s">
        <v>23</v>
      </c>
      <c r="C1669" s="6" t="s">
        <v>2093</v>
      </c>
      <c r="D1669" s="7" t="s">
        <v>2073</v>
      </c>
      <c r="E1669" s="8">
        <v>8</v>
      </c>
      <c r="F1669" s="7" t="s">
        <v>68</v>
      </c>
      <c r="G1669" s="7" t="s">
        <v>68</v>
      </c>
      <c r="H1669" s="7" t="s">
        <v>536</v>
      </c>
      <c r="I1669" s="7" t="s">
        <v>44</v>
      </c>
      <c r="J1669" s="19" t="str">
        <f>IFERROR(INDEX('Employee Info'!$C$3:$E$200,MATCH(Data6[[#This Row],[Name:]],'Employee Info'!$B$3:$B$200,0),MATCH(Data6[[#This Row],[Hours Type:]],'Employee Info'!$C$2:$E$2,0)),"")</f>
        <v/>
      </c>
      <c r="K1669" s="19" t="str">
        <f>IFERROR(INDEX('Employee Info'!$C$3:$J$200,MATCH(Data6[[#This Row],[Name:]],'Employee Info'!$B$3:$B$200,0),MATCH(Data6[[#Headers],[Truck]],'Employee Info'!$C$2:$J$2,0)),"")</f>
        <v/>
      </c>
      <c r="L1669" s="19" t="str">
        <f>IFERROR(INDEX('Employee Info'!$C$3:$J$200,MATCH(Data6[[#This Row],[Name:]],'Employee Info'!$B$3:$B$200,0),MATCH(Data6[[#Headers],[Phone]],'Employee Info'!$C$2:$J$2,0)),"")</f>
        <v/>
      </c>
      <c r="M1669" s="19" t="str">
        <f>IFERROR(INDEX('Employee Info'!$C$3:$J$200,MATCH(Data6[[#This Row],[Name:]],'Employee Info'!$B$3:$B$200,0),MATCH(Data6[[#Headers],[Tech]],'Employee Info'!$C$2:$J$2,0)),"")</f>
        <v/>
      </c>
      <c r="N1669" s="19" t="str">
        <f>IFERROR(INDEX('Employee Info'!$C$3:$J$200,MATCH(Data6[[#This Row],[Name:]],'Employee Info'!$B$3:$B$200,0),MATCH(Data6[[#Headers],[Other]],'Employee Info'!$C$2:$J$2,0)),"")</f>
        <v/>
      </c>
      <c r="O1669" s="19">
        <f>IFERROR((Data6[[#This Row],[Hours:]]*SUM(Data6[[#This Row],[Rate]:[Other]])),"")</f>
        <v>0</v>
      </c>
      <c r="P1669" s="7" t="str">
        <f>IF(Data6[[#This Row],[WO'#:]]="","Riley #","WO#")</f>
        <v>Riley #</v>
      </c>
      <c r="Q1669" s="7">
        <f>IFERROR(WEEKNUM(Data6[[#This Row],[Date:]]),"")</f>
        <v>34</v>
      </c>
      <c r="R1669" s="6">
        <f t="shared" si="78"/>
        <v>45522</v>
      </c>
      <c r="S1669" s="6">
        <f>Data6[[#This Row],[Week Start]]+7</f>
        <v>45529</v>
      </c>
      <c r="T1669" s="7" t="str">
        <f t="shared" si="79"/>
        <v>8/18/2024 - 8/25/2024</v>
      </c>
      <c r="U1669" s="7" t="str">
        <f t="shared" si="80"/>
        <v>Time Card</v>
      </c>
      <c r="V1669" s="8" t="str">
        <f>RIGHT(TEXT(Data6[[#This Row],[Date:]],"mmddyyyy"),4)</f>
        <v>2024</v>
      </c>
      <c r="W1669" s="8" t="str">
        <f>MID(TEXT(Data6[[#This Row],[Date:]],"mmddyyyy"),3,2)</f>
        <v>20</v>
      </c>
      <c r="X1669" s="8" t="str">
        <f>LEFT(TEXT(Data6[[#This Row],[Date:]],"mmddyyyy"),2)</f>
        <v>08</v>
      </c>
      <c r="Y1669" s="6">
        <f>DATE(Data6[[#This Row],[Year]],Data6[[#This Row],[Month]],Data6[[#This Row],[Day]])</f>
        <v>45524</v>
      </c>
    </row>
    <row r="1670" spans="1:25">
      <c r="A1670" s="5">
        <v>45525.579091898151</v>
      </c>
      <c r="B1670" s="7" t="s">
        <v>34</v>
      </c>
      <c r="C1670" s="6" t="s">
        <v>2098</v>
      </c>
      <c r="D1670" s="7" t="s">
        <v>2096</v>
      </c>
      <c r="E1670" s="8">
        <v>5</v>
      </c>
      <c r="F1670" s="7" t="s">
        <v>68</v>
      </c>
      <c r="G1670" s="7" t="s">
        <v>68</v>
      </c>
      <c r="H1670" s="7" t="s">
        <v>2097</v>
      </c>
      <c r="I1670" s="7" t="s">
        <v>44</v>
      </c>
      <c r="J1670" s="19" t="str">
        <f>IFERROR(INDEX('Employee Info'!$C$3:$E$200,MATCH(Data6[[#This Row],[Name:]],'Employee Info'!$B$3:$B$200,0),MATCH(Data6[[#This Row],[Hours Type:]],'Employee Info'!$C$2:$E$2,0)),"")</f>
        <v/>
      </c>
      <c r="K1670" s="19" t="str">
        <f>IFERROR(INDEX('Employee Info'!$C$3:$J$200,MATCH(Data6[[#This Row],[Name:]],'Employee Info'!$B$3:$B$200,0),MATCH(Data6[[#Headers],[Truck]],'Employee Info'!$C$2:$J$2,0)),"")</f>
        <v/>
      </c>
      <c r="L1670" s="19" t="str">
        <f>IFERROR(INDEX('Employee Info'!$C$3:$J$200,MATCH(Data6[[#This Row],[Name:]],'Employee Info'!$B$3:$B$200,0),MATCH(Data6[[#Headers],[Phone]],'Employee Info'!$C$2:$J$2,0)),"")</f>
        <v/>
      </c>
      <c r="M1670" s="19" t="str">
        <f>IFERROR(INDEX('Employee Info'!$C$3:$J$200,MATCH(Data6[[#This Row],[Name:]],'Employee Info'!$B$3:$B$200,0),MATCH(Data6[[#Headers],[Tech]],'Employee Info'!$C$2:$J$2,0)),"")</f>
        <v/>
      </c>
      <c r="N1670" s="19" t="str">
        <f>IFERROR(INDEX('Employee Info'!$C$3:$J$200,MATCH(Data6[[#This Row],[Name:]],'Employee Info'!$B$3:$B$200,0),MATCH(Data6[[#Headers],[Other]],'Employee Info'!$C$2:$J$2,0)),"")</f>
        <v/>
      </c>
      <c r="O1670" s="19">
        <f>IFERROR((Data6[[#This Row],[Hours:]]*SUM(Data6[[#This Row],[Rate]:[Other]])),"")</f>
        <v>0</v>
      </c>
      <c r="P1670" s="7" t="str">
        <f>IF(Data6[[#This Row],[WO'#:]]="","Riley #","WO#")</f>
        <v>Riley #</v>
      </c>
      <c r="Q1670" s="7">
        <f>IFERROR(WEEKNUM(Data6[[#This Row],[Date:]]),"")</f>
        <v>34</v>
      </c>
      <c r="R1670" s="6">
        <f t="shared" si="78"/>
        <v>45522</v>
      </c>
      <c r="S1670" s="6">
        <f>Data6[[#This Row],[Week Start]]+7</f>
        <v>45529</v>
      </c>
      <c r="T1670" s="7" t="str">
        <f t="shared" si="79"/>
        <v>8/18/2024 - 8/25/2024</v>
      </c>
      <c r="U1670" s="7" t="str">
        <f t="shared" si="80"/>
        <v>Time Card</v>
      </c>
      <c r="V1670" s="8" t="str">
        <f>RIGHT(TEXT(Data6[[#This Row],[Date:]],"mmddyyyy"),4)</f>
        <v>2024</v>
      </c>
      <c r="W1670" s="8" t="str">
        <f>MID(TEXT(Data6[[#This Row],[Date:]],"mmddyyyy"),3,2)</f>
        <v>21</v>
      </c>
      <c r="X1670" s="8" t="str">
        <f>LEFT(TEXT(Data6[[#This Row],[Date:]],"mmddyyyy"),2)</f>
        <v>08</v>
      </c>
      <c r="Y1670" s="6">
        <f>DATE(Data6[[#This Row],[Year]],Data6[[#This Row],[Month]],Data6[[#This Row],[Day]])</f>
        <v>45525</v>
      </c>
    </row>
    <row r="1671" spans="1:25">
      <c r="A1671" s="5">
        <v>45525.579337962961</v>
      </c>
      <c r="B1671" s="7" t="s">
        <v>31</v>
      </c>
      <c r="C1671" s="6" t="s">
        <v>2098</v>
      </c>
      <c r="D1671" s="7" t="s">
        <v>2096</v>
      </c>
      <c r="E1671" s="8">
        <v>3.5</v>
      </c>
      <c r="F1671" s="7" t="s">
        <v>68</v>
      </c>
      <c r="G1671" s="7" t="s">
        <v>68</v>
      </c>
      <c r="H1671" s="7" t="s">
        <v>2097</v>
      </c>
      <c r="I1671" s="7" t="s">
        <v>44</v>
      </c>
      <c r="J1671" s="19" t="str">
        <f>IFERROR(INDEX('Employee Info'!$C$3:$E$200,MATCH(Data6[[#This Row],[Name:]],'Employee Info'!$B$3:$B$200,0),MATCH(Data6[[#This Row],[Hours Type:]],'Employee Info'!$C$2:$E$2,0)),"")</f>
        <v/>
      </c>
      <c r="K1671" s="19" t="str">
        <f>IFERROR(INDEX('Employee Info'!$C$3:$J$200,MATCH(Data6[[#This Row],[Name:]],'Employee Info'!$B$3:$B$200,0),MATCH(Data6[[#Headers],[Truck]],'Employee Info'!$C$2:$J$2,0)),"")</f>
        <v/>
      </c>
      <c r="L1671" s="19" t="str">
        <f>IFERROR(INDEX('Employee Info'!$C$3:$J$200,MATCH(Data6[[#This Row],[Name:]],'Employee Info'!$B$3:$B$200,0),MATCH(Data6[[#Headers],[Phone]],'Employee Info'!$C$2:$J$2,0)),"")</f>
        <v/>
      </c>
      <c r="M1671" s="19" t="str">
        <f>IFERROR(INDEX('Employee Info'!$C$3:$J$200,MATCH(Data6[[#This Row],[Name:]],'Employee Info'!$B$3:$B$200,0),MATCH(Data6[[#Headers],[Tech]],'Employee Info'!$C$2:$J$2,0)),"")</f>
        <v/>
      </c>
      <c r="N1671" s="19" t="str">
        <f>IFERROR(INDEX('Employee Info'!$C$3:$J$200,MATCH(Data6[[#This Row],[Name:]],'Employee Info'!$B$3:$B$200,0),MATCH(Data6[[#Headers],[Other]],'Employee Info'!$C$2:$J$2,0)),"")</f>
        <v/>
      </c>
      <c r="O1671" s="19">
        <f>IFERROR((Data6[[#This Row],[Hours:]]*SUM(Data6[[#This Row],[Rate]:[Other]])),"")</f>
        <v>0</v>
      </c>
      <c r="P1671" s="7" t="str">
        <f>IF(Data6[[#This Row],[WO'#:]]="","Riley #","WO#")</f>
        <v>Riley #</v>
      </c>
      <c r="Q1671" s="7">
        <f>IFERROR(WEEKNUM(Data6[[#This Row],[Date:]]),"")</f>
        <v>34</v>
      </c>
      <c r="R1671" s="6">
        <f t="shared" si="78"/>
        <v>45522</v>
      </c>
      <c r="S1671" s="6">
        <f>Data6[[#This Row],[Week Start]]+7</f>
        <v>45529</v>
      </c>
      <c r="T1671" s="7" t="str">
        <f t="shared" si="79"/>
        <v>8/18/2024 - 8/25/2024</v>
      </c>
      <c r="U1671" s="7" t="str">
        <f t="shared" si="80"/>
        <v>Time Card</v>
      </c>
      <c r="V1671" s="8" t="str">
        <f>RIGHT(TEXT(Data6[[#This Row],[Date:]],"mmddyyyy"),4)</f>
        <v>2024</v>
      </c>
      <c r="W1671" s="8" t="str">
        <f>MID(TEXT(Data6[[#This Row],[Date:]],"mmddyyyy"),3,2)</f>
        <v>21</v>
      </c>
      <c r="X1671" s="8" t="str">
        <f>LEFT(TEXT(Data6[[#This Row],[Date:]],"mmddyyyy"),2)</f>
        <v>08</v>
      </c>
      <c r="Y1671" s="6">
        <f>DATE(Data6[[#This Row],[Year]],Data6[[#This Row],[Month]],Data6[[#This Row],[Day]])</f>
        <v>45525</v>
      </c>
    </row>
    <row r="1672" spans="1:25">
      <c r="A1672" s="5">
        <v>45525.579997800924</v>
      </c>
      <c r="B1672" s="7" t="s">
        <v>31</v>
      </c>
      <c r="C1672" s="6" t="s">
        <v>2098</v>
      </c>
      <c r="D1672" s="7" t="s">
        <v>2099</v>
      </c>
      <c r="E1672" s="8">
        <v>4.5</v>
      </c>
      <c r="F1672" s="7" t="s">
        <v>68</v>
      </c>
      <c r="G1672" s="7" t="s">
        <v>68</v>
      </c>
      <c r="H1672" s="7" t="s">
        <v>1948</v>
      </c>
      <c r="I1672" s="7" t="s">
        <v>44</v>
      </c>
      <c r="J1672" s="19" t="str">
        <f>IFERROR(INDEX('Employee Info'!$C$3:$E$200,MATCH(Data6[[#This Row],[Name:]],'Employee Info'!$B$3:$B$200,0),MATCH(Data6[[#This Row],[Hours Type:]],'Employee Info'!$C$2:$E$2,0)),"")</f>
        <v/>
      </c>
      <c r="K1672" s="19" t="str">
        <f>IFERROR(INDEX('Employee Info'!$C$3:$J$200,MATCH(Data6[[#This Row],[Name:]],'Employee Info'!$B$3:$B$200,0),MATCH(Data6[[#Headers],[Truck]],'Employee Info'!$C$2:$J$2,0)),"")</f>
        <v/>
      </c>
      <c r="L1672" s="19" t="str">
        <f>IFERROR(INDEX('Employee Info'!$C$3:$J$200,MATCH(Data6[[#This Row],[Name:]],'Employee Info'!$B$3:$B$200,0),MATCH(Data6[[#Headers],[Phone]],'Employee Info'!$C$2:$J$2,0)),"")</f>
        <v/>
      </c>
      <c r="M1672" s="19" t="str">
        <f>IFERROR(INDEX('Employee Info'!$C$3:$J$200,MATCH(Data6[[#This Row],[Name:]],'Employee Info'!$B$3:$B$200,0),MATCH(Data6[[#Headers],[Tech]],'Employee Info'!$C$2:$J$2,0)),"")</f>
        <v/>
      </c>
      <c r="N1672" s="19" t="str">
        <f>IFERROR(INDEX('Employee Info'!$C$3:$J$200,MATCH(Data6[[#This Row],[Name:]],'Employee Info'!$B$3:$B$200,0),MATCH(Data6[[#Headers],[Other]],'Employee Info'!$C$2:$J$2,0)),"")</f>
        <v/>
      </c>
      <c r="O1672" s="19">
        <f>IFERROR((Data6[[#This Row],[Hours:]]*SUM(Data6[[#This Row],[Rate]:[Other]])),"")</f>
        <v>0</v>
      </c>
      <c r="P1672" s="7" t="str">
        <f>IF(Data6[[#This Row],[WO'#:]]="","Riley #","WO#")</f>
        <v>Riley #</v>
      </c>
      <c r="Q1672" s="7">
        <f>IFERROR(WEEKNUM(Data6[[#This Row],[Date:]]),"")</f>
        <v>34</v>
      </c>
      <c r="R1672" s="6">
        <f t="shared" si="78"/>
        <v>45522</v>
      </c>
      <c r="S1672" s="6">
        <f>Data6[[#This Row],[Week Start]]+7</f>
        <v>45529</v>
      </c>
      <c r="T1672" s="7" t="str">
        <f t="shared" si="79"/>
        <v>8/18/2024 - 8/25/2024</v>
      </c>
      <c r="U1672" s="7" t="str">
        <f t="shared" si="80"/>
        <v>Time Card</v>
      </c>
      <c r="V1672" s="8" t="str">
        <f>RIGHT(TEXT(Data6[[#This Row],[Date:]],"mmddyyyy"),4)</f>
        <v>2024</v>
      </c>
      <c r="W1672" s="8" t="str">
        <f>MID(TEXT(Data6[[#This Row],[Date:]],"mmddyyyy"),3,2)</f>
        <v>21</v>
      </c>
      <c r="X1672" s="8" t="str">
        <f>LEFT(TEXT(Data6[[#This Row],[Date:]],"mmddyyyy"),2)</f>
        <v>08</v>
      </c>
      <c r="Y1672" s="6">
        <f>DATE(Data6[[#This Row],[Year]],Data6[[#This Row],[Month]],Data6[[#This Row],[Day]])</f>
        <v>45525</v>
      </c>
    </row>
    <row r="1673" spans="1:25">
      <c r="A1673" s="5">
        <v>45525.580213425928</v>
      </c>
      <c r="B1673" s="7" t="s">
        <v>34</v>
      </c>
      <c r="C1673" s="6" t="s">
        <v>2098</v>
      </c>
      <c r="D1673" s="7" t="s">
        <v>2099</v>
      </c>
      <c r="E1673" s="8">
        <v>1</v>
      </c>
      <c r="F1673" s="7" t="s">
        <v>68</v>
      </c>
      <c r="G1673" s="7" t="s">
        <v>68</v>
      </c>
      <c r="H1673" s="7" t="s">
        <v>1948</v>
      </c>
      <c r="I1673" s="7" t="s">
        <v>44</v>
      </c>
      <c r="J1673" s="19" t="str">
        <f>IFERROR(INDEX('Employee Info'!$C$3:$E$200,MATCH(Data6[[#This Row],[Name:]],'Employee Info'!$B$3:$B$200,0),MATCH(Data6[[#This Row],[Hours Type:]],'Employee Info'!$C$2:$E$2,0)),"")</f>
        <v/>
      </c>
      <c r="K1673" s="19" t="str">
        <f>IFERROR(INDEX('Employee Info'!$C$3:$J$200,MATCH(Data6[[#This Row],[Name:]],'Employee Info'!$B$3:$B$200,0),MATCH(Data6[[#Headers],[Truck]],'Employee Info'!$C$2:$J$2,0)),"")</f>
        <v/>
      </c>
      <c r="L1673" s="19" t="str">
        <f>IFERROR(INDEX('Employee Info'!$C$3:$J$200,MATCH(Data6[[#This Row],[Name:]],'Employee Info'!$B$3:$B$200,0),MATCH(Data6[[#Headers],[Phone]],'Employee Info'!$C$2:$J$2,0)),"")</f>
        <v/>
      </c>
      <c r="M1673" s="19" t="str">
        <f>IFERROR(INDEX('Employee Info'!$C$3:$J$200,MATCH(Data6[[#This Row],[Name:]],'Employee Info'!$B$3:$B$200,0),MATCH(Data6[[#Headers],[Tech]],'Employee Info'!$C$2:$J$2,0)),"")</f>
        <v/>
      </c>
      <c r="N1673" s="19" t="str">
        <f>IFERROR(INDEX('Employee Info'!$C$3:$J$200,MATCH(Data6[[#This Row],[Name:]],'Employee Info'!$B$3:$B$200,0),MATCH(Data6[[#Headers],[Other]],'Employee Info'!$C$2:$J$2,0)),"")</f>
        <v/>
      </c>
      <c r="O1673" s="19">
        <f>IFERROR((Data6[[#This Row],[Hours:]]*SUM(Data6[[#This Row],[Rate]:[Other]])),"")</f>
        <v>0</v>
      </c>
      <c r="P1673" s="7" t="str">
        <f>IF(Data6[[#This Row],[WO'#:]]="","Riley #","WO#")</f>
        <v>Riley #</v>
      </c>
      <c r="Q1673" s="7">
        <f>IFERROR(WEEKNUM(Data6[[#This Row],[Date:]]),"")</f>
        <v>34</v>
      </c>
      <c r="R1673" s="6">
        <f t="shared" si="78"/>
        <v>45522</v>
      </c>
      <c r="S1673" s="6">
        <f>Data6[[#This Row],[Week Start]]+7</f>
        <v>45529</v>
      </c>
      <c r="T1673" s="7" t="str">
        <f t="shared" si="79"/>
        <v>8/18/2024 - 8/25/2024</v>
      </c>
      <c r="U1673" s="7" t="str">
        <f t="shared" si="80"/>
        <v>Time Card</v>
      </c>
      <c r="V1673" s="8" t="str">
        <f>RIGHT(TEXT(Data6[[#This Row],[Date:]],"mmddyyyy"),4)</f>
        <v>2024</v>
      </c>
      <c r="W1673" s="8" t="str">
        <f>MID(TEXT(Data6[[#This Row],[Date:]],"mmddyyyy"),3,2)</f>
        <v>21</v>
      </c>
      <c r="X1673" s="8" t="str">
        <f>LEFT(TEXT(Data6[[#This Row],[Date:]],"mmddyyyy"),2)</f>
        <v>08</v>
      </c>
      <c r="Y1673" s="6">
        <f>DATE(Data6[[#This Row],[Year]],Data6[[#This Row],[Month]],Data6[[#This Row],[Day]])</f>
        <v>45525</v>
      </c>
    </row>
    <row r="1674" spans="1:25">
      <c r="A1674" s="5">
        <v>45525.580624074071</v>
      </c>
      <c r="B1674" s="7" t="s">
        <v>34</v>
      </c>
      <c r="C1674" s="6" t="s">
        <v>2098</v>
      </c>
      <c r="D1674" s="7" t="s">
        <v>2100</v>
      </c>
      <c r="E1674" s="8">
        <v>2</v>
      </c>
      <c r="F1674" s="7" t="s">
        <v>68</v>
      </c>
      <c r="G1674" s="7" t="s">
        <v>68</v>
      </c>
      <c r="H1674" s="7" t="s">
        <v>536</v>
      </c>
      <c r="I1674" s="7" t="s">
        <v>44</v>
      </c>
      <c r="J1674" s="19" t="str">
        <f>IFERROR(INDEX('Employee Info'!$C$3:$E$200,MATCH(Data6[[#This Row],[Name:]],'Employee Info'!$B$3:$B$200,0),MATCH(Data6[[#This Row],[Hours Type:]],'Employee Info'!$C$2:$E$2,0)),"")</f>
        <v/>
      </c>
      <c r="K1674" s="19" t="str">
        <f>IFERROR(INDEX('Employee Info'!$C$3:$J$200,MATCH(Data6[[#This Row],[Name:]],'Employee Info'!$B$3:$B$200,0),MATCH(Data6[[#Headers],[Truck]],'Employee Info'!$C$2:$J$2,0)),"")</f>
        <v/>
      </c>
      <c r="L1674" s="19" t="str">
        <f>IFERROR(INDEX('Employee Info'!$C$3:$J$200,MATCH(Data6[[#This Row],[Name:]],'Employee Info'!$B$3:$B$200,0),MATCH(Data6[[#Headers],[Phone]],'Employee Info'!$C$2:$J$2,0)),"")</f>
        <v/>
      </c>
      <c r="M1674" s="19" t="str">
        <f>IFERROR(INDEX('Employee Info'!$C$3:$J$200,MATCH(Data6[[#This Row],[Name:]],'Employee Info'!$B$3:$B$200,0),MATCH(Data6[[#Headers],[Tech]],'Employee Info'!$C$2:$J$2,0)),"")</f>
        <v/>
      </c>
      <c r="N1674" s="19" t="str">
        <f>IFERROR(INDEX('Employee Info'!$C$3:$J$200,MATCH(Data6[[#This Row],[Name:]],'Employee Info'!$B$3:$B$200,0),MATCH(Data6[[#Headers],[Other]],'Employee Info'!$C$2:$J$2,0)),"")</f>
        <v/>
      </c>
      <c r="O1674" s="19">
        <f>IFERROR((Data6[[#This Row],[Hours:]]*SUM(Data6[[#This Row],[Rate]:[Other]])),"")</f>
        <v>0</v>
      </c>
      <c r="P1674" s="7" t="str">
        <f>IF(Data6[[#This Row],[WO'#:]]="","Riley #","WO#")</f>
        <v>Riley #</v>
      </c>
      <c r="Q1674" s="7">
        <f>IFERROR(WEEKNUM(Data6[[#This Row],[Date:]]),"")</f>
        <v>34</v>
      </c>
      <c r="R1674" s="6">
        <f t="shared" si="78"/>
        <v>45522</v>
      </c>
      <c r="S1674" s="6">
        <f>Data6[[#This Row],[Week Start]]+7</f>
        <v>45529</v>
      </c>
      <c r="T1674" s="7" t="str">
        <f t="shared" si="79"/>
        <v>8/18/2024 - 8/25/2024</v>
      </c>
      <c r="U1674" s="7" t="str">
        <f t="shared" si="80"/>
        <v>Time Card</v>
      </c>
      <c r="V1674" s="8" t="str">
        <f>RIGHT(TEXT(Data6[[#This Row],[Date:]],"mmddyyyy"),4)</f>
        <v>2024</v>
      </c>
      <c r="W1674" s="8" t="str">
        <f>MID(TEXT(Data6[[#This Row],[Date:]],"mmddyyyy"),3,2)</f>
        <v>21</v>
      </c>
      <c r="X1674" s="8" t="str">
        <f>LEFT(TEXT(Data6[[#This Row],[Date:]],"mmddyyyy"),2)</f>
        <v>08</v>
      </c>
      <c r="Y1674" s="6">
        <f>DATE(Data6[[#This Row],[Year]],Data6[[#This Row],[Month]],Data6[[#This Row],[Day]])</f>
        <v>45525</v>
      </c>
    </row>
    <row r="1675" spans="1:25">
      <c r="A1675" s="5">
        <v>45525.581387731479</v>
      </c>
      <c r="B1675" s="7" t="s">
        <v>23</v>
      </c>
      <c r="C1675" s="6" t="s">
        <v>2098</v>
      </c>
      <c r="D1675" s="7" t="s">
        <v>2101</v>
      </c>
      <c r="E1675" s="8">
        <v>2</v>
      </c>
      <c r="F1675" s="7" t="s">
        <v>68</v>
      </c>
      <c r="G1675" s="7" t="s">
        <v>68</v>
      </c>
      <c r="H1675" s="7" t="s">
        <v>1948</v>
      </c>
      <c r="I1675" s="7" t="s">
        <v>44</v>
      </c>
      <c r="J1675" s="19" t="str">
        <f>IFERROR(INDEX('Employee Info'!$C$3:$E$200,MATCH(Data6[[#This Row],[Name:]],'Employee Info'!$B$3:$B$200,0),MATCH(Data6[[#This Row],[Hours Type:]],'Employee Info'!$C$2:$E$2,0)),"")</f>
        <v/>
      </c>
      <c r="K1675" s="19" t="str">
        <f>IFERROR(INDEX('Employee Info'!$C$3:$J$200,MATCH(Data6[[#This Row],[Name:]],'Employee Info'!$B$3:$B$200,0),MATCH(Data6[[#Headers],[Truck]],'Employee Info'!$C$2:$J$2,0)),"")</f>
        <v/>
      </c>
      <c r="L1675" s="19" t="str">
        <f>IFERROR(INDEX('Employee Info'!$C$3:$J$200,MATCH(Data6[[#This Row],[Name:]],'Employee Info'!$B$3:$B$200,0),MATCH(Data6[[#Headers],[Phone]],'Employee Info'!$C$2:$J$2,0)),"")</f>
        <v/>
      </c>
      <c r="M1675" s="19" t="str">
        <f>IFERROR(INDEX('Employee Info'!$C$3:$J$200,MATCH(Data6[[#This Row],[Name:]],'Employee Info'!$B$3:$B$200,0),MATCH(Data6[[#Headers],[Tech]],'Employee Info'!$C$2:$J$2,0)),"")</f>
        <v/>
      </c>
      <c r="N1675" s="19" t="str">
        <f>IFERROR(INDEX('Employee Info'!$C$3:$J$200,MATCH(Data6[[#This Row],[Name:]],'Employee Info'!$B$3:$B$200,0),MATCH(Data6[[#Headers],[Other]],'Employee Info'!$C$2:$J$2,0)),"")</f>
        <v/>
      </c>
      <c r="O1675" s="19">
        <f>IFERROR((Data6[[#This Row],[Hours:]]*SUM(Data6[[#This Row],[Rate]:[Other]])),"")</f>
        <v>0</v>
      </c>
      <c r="P1675" s="7" t="str">
        <f>IF(Data6[[#This Row],[WO'#:]]="","Riley #","WO#")</f>
        <v>Riley #</v>
      </c>
      <c r="Q1675" s="7">
        <f>IFERROR(WEEKNUM(Data6[[#This Row],[Date:]]),"")</f>
        <v>34</v>
      </c>
      <c r="R1675" s="6">
        <f t="shared" si="78"/>
        <v>45522</v>
      </c>
      <c r="S1675" s="6">
        <f>Data6[[#This Row],[Week Start]]+7</f>
        <v>45529</v>
      </c>
      <c r="T1675" s="7" t="str">
        <f t="shared" si="79"/>
        <v>8/18/2024 - 8/25/2024</v>
      </c>
      <c r="U1675" s="7" t="str">
        <f t="shared" si="80"/>
        <v>Time Card</v>
      </c>
      <c r="V1675" s="8" t="str">
        <f>RIGHT(TEXT(Data6[[#This Row],[Date:]],"mmddyyyy"),4)</f>
        <v>2024</v>
      </c>
      <c r="W1675" s="8" t="str">
        <f>MID(TEXT(Data6[[#This Row],[Date:]],"mmddyyyy"),3,2)</f>
        <v>21</v>
      </c>
      <c r="X1675" s="8" t="str">
        <f>LEFT(TEXT(Data6[[#This Row],[Date:]],"mmddyyyy"),2)</f>
        <v>08</v>
      </c>
      <c r="Y1675" s="6">
        <f>DATE(Data6[[#This Row],[Year]],Data6[[#This Row],[Month]],Data6[[#This Row],[Day]])</f>
        <v>45525</v>
      </c>
    </row>
    <row r="1676" spans="1:25">
      <c r="A1676" s="5">
        <v>45525.582167708337</v>
      </c>
      <c r="B1676" s="7" t="s">
        <v>23</v>
      </c>
      <c r="C1676" s="6" t="s">
        <v>2098</v>
      </c>
      <c r="D1676" s="7" t="s">
        <v>2100</v>
      </c>
      <c r="E1676" s="8">
        <v>6</v>
      </c>
      <c r="F1676" s="7" t="s">
        <v>68</v>
      </c>
      <c r="G1676" s="7" t="s">
        <v>68</v>
      </c>
      <c r="H1676" s="7" t="s">
        <v>536</v>
      </c>
      <c r="I1676" s="7" t="s">
        <v>44</v>
      </c>
      <c r="J1676" s="19" t="str">
        <f>IFERROR(INDEX('Employee Info'!$C$3:$E$200,MATCH(Data6[[#This Row],[Name:]],'Employee Info'!$B$3:$B$200,0),MATCH(Data6[[#This Row],[Hours Type:]],'Employee Info'!$C$2:$E$2,0)),"")</f>
        <v/>
      </c>
      <c r="K1676" s="19" t="str">
        <f>IFERROR(INDEX('Employee Info'!$C$3:$J$200,MATCH(Data6[[#This Row],[Name:]],'Employee Info'!$B$3:$B$200,0),MATCH(Data6[[#Headers],[Truck]],'Employee Info'!$C$2:$J$2,0)),"")</f>
        <v/>
      </c>
      <c r="L1676" s="19" t="str">
        <f>IFERROR(INDEX('Employee Info'!$C$3:$J$200,MATCH(Data6[[#This Row],[Name:]],'Employee Info'!$B$3:$B$200,0),MATCH(Data6[[#Headers],[Phone]],'Employee Info'!$C$2:$J$2,0)),"")</f>
        <v/>
      </c>
      <c r="M1676" s="19" t="str">
        <f>IFERROR(INDEX('Employee Info'!$C$3:$J$200,MATCH(Data6[[#This Row],[Name:]],'Employee Info'!$B$3:$B$200,0),MATCH(Data6[[#Headers],[Tech]],'Employee Info'!$C$2:$J$2,0)),"")</f>
        <v/>
      </c>
      <c r="N1676" s="19" t="str">
        <f>IFERROR(INDEX('Employee Info'!$C$3:$J$200,MATCH(Data6[[#This Row],[Name:]],'Employee Info'!$B$3:$B$200,0),MATCH(Data6[[#Headers],[Other]],'Employee Info'!$C$2:$J$2,0)),"")</f>
        <v/>
      </c>
      <c r="O1676" s="19">
        <f>IFERROR((Data6[[#This Row],[Hours:]]*SUM(Data6[[#This Row],[Rate]:[Other]])),"")</f>
        <v>0</v>
      </c>
      <c r="P1676" s="7" t="str">
        <f>IF(Data6[[#This Row],[WO'#:]]="","Riley #","WO#")</f>
        <v>Riley #</v>
      </c>
      <c r="Q1676" s="7">
        <f>IFERROR(WEEKNUM(Data6[[#This Row],[Date:]]),"")</f>
        <v>34</v>
      </c>
      <c r="R1676" s="6">
        <f t="shared" si="78"/>
        <v>45522</v>
      </c>
      <c r="S1676" s="6">
        <f>Data6[[#This Row],[Week Start]]+7</f>
        <v>45529</v>
      </c>
      <c r="T1676" s="7" t="str">
        <f t="shared" si="79"/>
        <v>8/18/2024 - 8/25/2024</v>
      </c>
      <c r="U1676" s="7" t="str">
        <f t="shared" si="80"/>
        <v>Time Card</v>
      </c>
      <c r="V1676" s="8" t="str">
        <f>RIGHT(TEXT(Data6[[#This Row],[Date:]],"mmddyyyy"),4)</f>
        <v>2024</v>
      </c>
      <c r="W1676" s="8" t="str">
        <f>MID(TEXT(Data6[[#This Row],[Date:]],"mmddyyyy"),3,2)</f>
        <v>21</v>
      </c>
      <c r="X1676" s="8" t="str">
        <f>LEFT(TEXT(Data6[[#This Row],[Date:]],"mmddyyyy"),2)</f>
        <v>08</v>
      </c>
      <c r="Y1676" s="6">
        <f>DATE(Data6[[#This Row],[Year]],Data6[[#This Row],[Month]],Data6[[#This Row],[Day]])</f>
        <v>45525</v>
      </c>
    </row>
    <row r="1677" spans="1:25">
      <c r="A1677" s="5">
        <v>45525.582392245371</v>
      </c>
      <c r="B1677" s="7" t="s">
        <v>65</v>
      </c>
      <c r="C1677" s="6" t="s">
        <v>2098</v>
      </c>
      <c r="D1677" s="7" t="s">
        <v>2100</v>
      </c>
      <c r="E1677" s="8">
        <v>8</v>
      </c>
      <c r="F1677" s="7" t="s">
        <v>68</v>
      </c>
      <c r="G1677" s="7" t="s">
        <v>68</v>
      </c>
      <c r="H1677" s="7" t="s">
        <v>536</v>
      </c>
      <c r="I1677" s="7" t="s">
        <v>44</v>
      </c>
      <c r="J1677" s="19" t="str">
        <f>IFERROR(INDEX('Employee Info'!$C$3:$E$200,MATCH(Data6[[#This Row],[Name:]],'Employee Info'!$B$3:$B$200,0),MATCH(Data6[[#This Row],[Hours Type:]],'Employee Info'!$C$2:$E$2,0)),"")</f>
        <v/>
      </c>
      <c r="K1677" s="19" t="str">
        <f>IFERROR(INDEX('Employee Info'!$C$3:$J$200,MATCH(Data6[[#This Row],[Name:]],'Employee Info'!$B$3:$B$200,0),MATCH(Data6[[#Headers],[Truck]],'Employee Info'!$C$2:$J$2,0)),"")</f>
        <v/>
      </c>
      <c r="L1677" s="19" t="str">
        <f>IFERROR(INDEX('Employee Info'!$C$3:$J$200,MATCH(Data6[[#This Row],[Name:]],'Employee Info'!$B$3:$B$200,0),MATCH(Data6[[#Headers],[Phone]],'Employee Info'!$C$2:$J$2,0)),"")</f>
        <v/>
      </c>
      <c r="M1677" s="19" t="str">
        <f>IFERROR(INDEX('Employee Info'!$C$3:$J$200,MATCH(Data6[[#This Row],[Name:]],'Employee Info'!$B$3:$B$200,0),MATCH(Data6[[#Headers],[Tech]],'Employee Info'!$C$2:$J$2,0)),"")</f>
        <v/>
      </c>
      <c r="N1677" s="19" t="str">
        <f>IFERROR(INDEX('Employee Info'!$C$3:$J$200,MATCH(Data6[[#This Row],[Name:]],'Employee Info'!$B$3:$B$200,0),MATCH(Data6[[#Headers],[Other]],'Employee Info'!$C$2:$J$2,0)),"")</f>
        <v/>
      </c>
      <c r="O1677" s="19">
        <f>IFERROR((Data6[[#This Row],[Hours:]]*SUM(Data6[[#This Row],[Rate]:[Other]])),"")</f>
        <v>0</v>
      </c>
      <c r="P1677" s="7" t="str">
        <f>IF(Data6[[#This Row],[WO'#:]]="","Riley #","WO#")</f>
        <v>Riley #</v>
      </c>
      <c r="Q1677" s="7">
        <f>IFERROR(WEEKNUM(Data6[[#This Row],[Date:]]),"")</f>
        <v>34</v>
      </c>
      <c r="R1677" s="6">
        <f t="shared" si="78"/>
        <v>45522</v>
      </c>
      <c r="S1677" s="6">
        <f>Data6[[#This Row],[Week Start]]+7</f>
        <v>45529</v>
      </c>
      <c r="T1677" s="7" t="str">
        <f t="shared" si="79"/>
        <v>8/18/2024 - 8/25/2024</v>
      </c>
      <c r="U1677" s="7" t="str">
        <f t="shared" si="80"/>
        <v>Time Card</v>
      </c>
      <c r="V1677" s="8" t="str">
        <f>RIGHT(TEXT(Data6[[#This Row],[Date:]],"mmddyyyy"),4)</f>
        <v>2024</v>
      </c>
      <c r="W1677" s="8" t="str">
        <f>MID(TEXT(Data6[[#This Row],[Date:]],"mmddyyyy"),3,2)</f>
        <v>21</v>
      </c>
      <c r="X1677" s="8" t="str">
        <f>LEFT(TEXT(Data6[[#This Row],[Date:]],"mmddyyyy"),2)</f>
        <v>08</v>
      </c>
      <c r="Y1677" s="6">
        <f>DATE(Data6[[#This Row],[Year]],Data6[[#This Row],[Month]],Data6[[#This Row],[Day]])</f>
        <v>45525</v>
      </c>
    </row>
    <row r="1678" spans="1:25">
      <c r="A1678" s="5">
        <v>45525.583498148146</v>
      </c>
      <c r="B1678" s="7" t="s">
        <v>35</v>
      </c>
      <c r="C1678" s="6" t="s">
        <v>2098</v>
      </c>
      <c r="D1678" s="7" t="s">
        <v>299</v>
      </c>
      <c r="E1678" s="8">
        <v>6</v>
      </c>
      <c r="F1678" s="7" t="s">
        <v>68</v>
      </c>
      <c r="G1678" s="7" t="s">
        <v>68</v>
      </c>
      <c r="H1678" s="7" t="s">
        <v>1948</v>
      </c>
      <c r="I1678" s="7" t="s">
        <v>44</v>
      </c>
      <c r="J1678" s="19" t="str">
        <f>IFERROR(INDEX('Employee Info'!$C$3:$E$200,MATCH(Data6[[#This Row],[Name:]],'Employee Info'!$B$3:$B$200,0),MATCH(Data6[[#This Row],[Hours Type:]],'Employee Info'!$C$2:$E$2,0)),"")</f>
        <v/>
      </c>
      <c r="K1678" s="19" t="str">
        <f>IFERROR(INDEX('Employee Info'!$C$3:$J$200,MATCH(Data6[[#This Row],[Name:]],'Employee Info'!$B$3:$B$200,0),MATCH(Data6[[#Headers],[Truck]],'Employee Info'!$C$2:$J$2,0)),"")</f>
        <v/>
      </c>
      <c r="L1678" s="19" t="str">
        <f>IFERROR(INDEX('Employee Info'!$C$3:$J$200,MATCH(Data6[[#This Row],[Name:]],'Employee Info'!$B$3:$B$200,0),MATCH(Data6[[#Headers],[Phone]],'Employee Info'!$C$2:$J$2,0)),"")</f>
        <v/>
      </c>
      <c r="M1678" s="19" t="str">
        <f>IFERROR(INDEX('Employee Info'!$C$3:$J$200,MATCH(Data6[[#This Row],[Name:]],'Employee Info'!$B$3:$B$200,0),MATCH(Data6[[#Headers],[Tech]],'Employee Info'!$C$2:$J$2,0)),"")</f>
        <v/>
      </c>
      <c r="N1678" s="19" t="str">
        <f>IFERROR(INDEX('Employee Info'!$C$3:$J$200,MATCH(Data6[[#This Row],[Name:]],'Employee Info'!$B$3:$B$200,0),MATCH(Data6[[#Headers],[Other]],'Employee Info'!$C$2:$J$2,0)),"")</f>
        <v/>
      </c>
      <c r="O1678" s="19">
        <f>IFERROR((Data6[[#This Row],[Hours:]]*SUM(Data6[[#This Row],[Rate]:[Other]])),"")</f>
        <v>0</v>
      </c>
      <c r="P1678" s="7" t="str">
        <f>IF(Data6[[#This Row],[WO'#:]]="","Riley #","WO#")</f>
        <v>Riley #</v>
      </c>
      <c r="Q1678" s="7">
        <f>IFERROR(WEEKNUM(Data6[[#This Row],[Date:]]),"")</f>
        <v>34</v>
      </c>
      <c r="R1678" s="6">
        <f t="shared" si="78"/>
        <v>45522</v>
      </c>
      <c r="S1678" s="6">
        <f>Data6[[#This Row],[Week Start]]+7</f>
        <v>45529</v>
      </c>
      <c r="T1678" s="7" t="str">
        <f t="shared" si="79"/>
        <v>8/18/2024 - 8/25/2024</v>
      </c>
      <c r="U1678" s="7" t="str">
        <f t="shared" si="80"/>
        <v>Time Card</v>
      </c>
      <c r="V1678" s="8" t="str">
        <f>RIGHT(TEXT(Data6[[#This Row],[Date:]],"mmddyyyy"),4)</f>
        <v>2024</v>
      </c>
      <c r="W1678" s="8" t="str">
        <f>MID(TEXT(Data6[[#This Row],[Date:]],"mmddyyyy"),3,2)</f>
        <v>21</v>
      </c>
      <c r="X1678" s="8" t="str">
        <f>LEFT(TEXT(Data6[[#This Row],[Date:]],"mmddyyyy"),2)</f>
        <v>08</v>
      </c>
      <c r="Y1678" s="6">
        <f>DATE(Data6[[#This Row],[Year]],Data6[[#This Row],[Month]],Data6[[#This Row],[Day]])</f>
        <v>45525</v>
      </c>
    </row>
    <row r="1679" spans="1:25">
      <c r="A1679" s="5">
        <v>45526.574266087962</v>
      </c>
      <c r="B1679" s="7" t="s">
        <v>35</v>
      </c>
      <c r="C1679" s="6" t="s">
        <v>2098</v>
      </c>
      <c r="D1679" s="7" t="s">
        <v>2104</v>
      </c>
      <c r="E1679" s="8">
        <v>2</v>
      </c>
      <c r="F1679" s="7">
        <v>7053182</v>
      </c>
      <c r="G1679" s="7" t="s">
        <v>68</v>
      </c>
      <c r="H1679" s="7" t="s">
        <v>756</v>
      </c>
      <c r="I1679" s="7" t="s">
        <v>44</v>
      </c>
      <c r="J1679" s="19" t="str">
        <f>IFERROR(INDEX('Employee Info'!$C$3:$E$200,MATCH(Data6[[#This Row],[Name:]],'Employee Info'!$B$3:$B$200,0),MATCH(Data6[[#This Row],[Hours Type:]],'Employee Info'!$C$2:$E$2,0)),"")</f>
        <v/>
      </c>
      <c r="K1679" s="19" t="str">
        <f>IFERROR(INDEX('Employee Info'!$C$3:$J$200,MATCH(Data6[[#This Row],[Name:]],'Employee Info'!$B$3:$B$200,0),MATCH(Data6[[#Headers],[Truck]],'Employee Info'!$C$2:$J$2,0)),"")</f>
        <v/>
      </c>
      <c r="L1679" s="19" t="str">
        <f>IFERROR(INDEX('Employee Info'!$C$3:$J$200,MATCH(Data6[[#This Row],[Name:]],'Employee Info'!$B$3:$B$200,0),MATCH(Data6[[#Headers],[Phone]],'Employee Info'!$C$2:$J$2,0)),"")</f>
        <v/>
      </c>
      <c r="M1679" s="19" t="str">
        <f>IFERROR(INDEX('Employee Info'!$C$3:$J$200,MATCH(Data6[[#This Row],[Name:]],'Employee Info'!$B$3:$B$200,0),MATCH(Data6[[#Headers],[Tech]],'Employee Info'!$C$2:$J$2,0)),"")</f>
        <v/>
      </c>
      <c r="N1679" s="19" t="str">
        <f>IFERROR(INDEX('Employee Info'!$C$3:$J$200,MATCH(Data6[[#This Row],[Name:]],'Employee Info'!$B$3:$B$200,0),MATCH(Data6[[#Headers],[Other]],'Employee Info'!$C$2:$J$2,0)),"")</f>
        <v/>
      </c>
      <c r="O1679" s="19">
        <f>IFERROR((Data6[[#This Row],[Hours:]]*SUM(Data6[[#This Row],[Rate]:[Other]])),"")</f>
        <v>0</v>
      </c>
      <c r="P1679" s="7" t="str">
        <f>IF(Data6[[#This Row],[WO'#:]]="","Riley #","WO#")</f>
        <v>WO#</v>
      </c>
      <c r="Q1679" s="7">
        <f>IFERROR(WEEKNUM(Data6[[#This Row],[Date:]]),"")</f>
        <v>34</v>
      </c>
      <c r="R1679" s="6">
        <f t="shared" si="78"/>
        <v>45522</v>
      </c>
      <c r="S1679" s="6">
        <f>Data6[[#This Row],[Week Start]]+7</f>
        <v>45529</v>
      </c>
      <c r="T1679" s="7" t="str">
        <f t="shared" si="79"/>
        <v>8/18/2024 - 8/25/2024</v>
      </c>
      <c r="U1679" s="7" t="str">
        <f t="shared" si="80"/>
        <v>Time Card</v>
      </c>
      <c r="V1679" s="8" t="str">
        <f>RIGHT(TEXT(Data6[[#This Row],[Date:]],"mmddyyyy"),4)</f>
        <v>2024</v>
      </c>
      <c r="W1679" s="8" t="str">
        <f>MID(TEXT(Data6[[#This Row],[Date:]],"mmddyyyy"),3,2)</f>
        <v>21</v>
      </c>
      <c r="X1679" s="8" t="str">
        <f>LEFT(TEXT(Data6[[#This Row],[Date:]],"mmddyyyy"),2)</f>
        <v>08</v>
      </c>
      <c r="Y1679" s="6">
        <f>DATE(Data6[[#This Row],[Year]],Data6[[#This Row],[Month]],Data6[[#This Row],[Day]])</f>
        <v>45525</v>
      </c>
    </row>
    <row r="1680" spans="1:25">
      <c r="A1680" s="5">
        <v>45527.531951504629</v>
      </c>
      <c r="B1680" s="7" t="s">
        <v>66</v>
      </c>
      <c r="C1680" s="6" t="s">
        <v>2098</v>
      </c>
      <c r="D1680" s="7" t="s">
        <v>2117</v>
      </c>
      <c r="E1680" s="8">
        <v>1</v>
      </c>
      <c r="F1680" s="7" t="s">
        <v>68</v>
      </c>
      <c r="G1680" s="7" t="s">
        <v>68</v>
      </c>
      <c r="H1680" s="7" t="s">
        <v>536</v>
      </c>
      <c r="I1680" s="7" t="s">
        <v>44</v>
      </c>
      <c r="J1680" s="19" t="str">
        <f>IFERROR(INDEX('Employee Info'!$C$3:$E$200,MATCH(Data6[[#This Row],[Name:]],'Employee Info'!$B$3:$B$200,0),MATCH(Data6[[#This Row],[Hours Type:]],'Employee Info'!$C$2:$E$2,0)),"")</f>
        <v/>
      </c>
      <c r="K1680" s="19" t="str">
        <f>IFERROR(INDEX('Employee Info'!$C$3:$J$200,MATCH(Data6[[#This Row],[Name:]],'Employee Info'!$B$3:$B$200,0),MATCH(Data6[[#Headers],[Truck]],'Employee Info'!$C$2:$J$2,0)),"")</f>
        <v/>
      </c>
      <c r="L1680" s="19" t="str">
        <f>IFERROR(INDEX('Employee Info'!$C$3:$J$200,MATCH(Data6[[#This Row],[Name:]],'Employee Info'!$B$3:$B$200,0),MATCH(Data6[[#Headers],[Phone]],'Employee Info'!$C$2:$J$2,0)),"")</f>
        <v/>
      </c>
      <c r="M1680" s="19" t="str">
        <f>IFERROR(INDEX('Employee Info'!$C$3:$J$200,MATCH(Data6[[#This Row],[Name:]],'Employee Info'!$B$3:$B$200,0),MATCH(Data6[[#Headers],[Tech]],'Employee Info'!$C$2:$J$2,0)),"")</f>
        <v/>
      </c>
      <c r="N1680" s="19" t="str">
        <f>IFERROR(INDEX('Employee Info'!$C$3:$J$200,MATCH(Data6[[#This Row],[Name:]],'Employee Info'!$B$3:$B$200,0),MATCH(Data6[[#Headers],[Other]],'Employee Info'!$C$2:$J$2,0)),"")</f>
        <v/>
      </c>
      <c r="O1680" s="19">
        <f>IFERROR((Data6[[#This Row],[Hours:]]*SUM(Data6[[#This Row],[Rate]:[Other]])),"")</f>
        <v>0</v>
      </c>
      <c r="P1680" s="7" t="str">
        <f>IF(Data6[[#This Row],[WO'#:]]="","Riley #","WO#")</f>
        <v>Riley #</v>
      </c>
      <c r="Q1680" s="7">
        <f>IFERROR(WEEKNUM(Data6[[#This Row],[Date:]]),"")</f>
        <v>34</v>
      </c>
      <c r="R1680" s="6">
        <f t="shared" si="78"/>
        <v>45522</v>
      </c>
      <c r="S1680" s="6">
        <f>Data6[[#This Row],[Week Start]]+7</f>
        <v>45529</v>
      </c>
      <c r="T1680" s="7" t="str">
        <f t="shared" si="79"/>
        <v>8/18/2024 - 8/25/2024</v>
      </c>
      <c r="U1680" s="7" t="str">
        <f t="shared" si="80"/>
        <v>Time Card</v>
      </c>
      <c r="V1680" s="8" t="str">
        <f>RIGHT(TEXT(Data6[[#This Row],[Date:]],"mmddyyyy"),4)</f>
        <v>2024</v>
      </c>
      <c r="W1680" s="8" t="str">
        <f>MID(TEXT(Data6[[#This Row],[Date:]],"mmddyyyy"),3,2)</f>
        <v>21</v>
      </c>
      <c r="X1680" s="8" t="str">
        <f>LEFT(TEXT(Data6[[#This Row],[Date:]],"mmddyyyy"),2)</f>
        <v>08</v>
      </c>
      <c r="Y1680" s="6">
        <f>DATE(Data6[[#This Row],[Year]],Data6[[#This Row],[Month]],Data6[[#This Row],[Day]])</f>
        <v>45525</v>
      </c>
    </row>
    <row r="1681" spans="1:25">
      <c r="A1681" s="5">
        <v>45527.533352893515</v>
      </c>
      <c r="B1681" s="7" t="s">
        <v>66</v>
      </c>
      <c r="C1681" s="6" t="s">
        <v>2098</v>
      </c>
      <c r="D1681" s="7" t="s">
        <v>2118</v>
      </c>
      <c r="E1681" s="8">
        <v>1</v>
      </c>
      <c r="F1681" s="7" t="s">
        <v>68</v>
      </c>
      <c r="G1681" s="7" t="s">
        <v>68</v>
      </c>
      <c r="H1681" s="7" t="s">
        <v>1960</v>
      </c>
      <c r="I1681" s="7" t="s">
        <v>44</v>
      </c>
      <c r="J1681" s="19" t="str">
        <f>IFERROR(INDEX('Employee Info'!$C$3:$E$200,MATCH(Data6[[#This Row],[Name:]],'Employee Info'!$B$3:$B$200,0),MATCH(Data6[[#This Row],[Hours Type:]],'Employee Info'!$C$2:$E$2,0)),"")</f>
        <v/>
      </c>
      <c r="K1681" s="19" t="str">
        <f>IFERROR(INDEX('Employee Info'!$C$3:$J$200,MATCH(Data6[[#This Row],[Name:]],'Employee Info'!$B$3:$B$200,0),MATCH(Data6[[#Headers],[Truck]],'Employee Info'!$C$2:$J$2,0)),"")</f>
        <v/>
      </c>
      <c r="L1681" s="19" t="str">
        <f>IFERROR(INDEX('Employee Info'!$C$3:$J$200,MATCH(Data6[[#This Row],[Name:]],'Employee Info'!$B$3:$B$200,0),MATCH(Data6[[#Headers],[Phone]],'Employee Info'!$C$2:$J$2,0)),"")</f>
        <v/>
      </c>
      <c r="M1681" s="19" t="str">
        <f>IFERROR(INDEX('Employee Info'!$C$3:$J$200,MATCH(Data6[[#This Row],[Name:]],'Employee Info'!$B$3:$B$200,0),MATCH(Data6[[#Headers],[Tech]],'Employee Info'!$C$2:$J$2,0)),"")</f>
        <v/>
      </c>
      <c r="N1681" s="19" t="str">
        <f>IFERROR(INDEX('Employee Info'!$C$3:$J$200,MATCH(Data6[[#This Row],[Name:]],'Employee Info'!$B$3:$B$200,0),MATCH(Data6[[#Headers],[Other]],'Employee Info'!$C$2:$J$2,0)),"")</f>
        <v/>
      </c>
      <c r="O1681" s="19">
        <f>IFERROR((Data6[[#This Row],[Hours:]]*SUM(Data6[[#This Row],[Rate]:[Other]])),"")</f>
        <v>0</v>
      </c>
      <c r="P1681" s="7" t="str">
        <f>IF(Data6[[#This Row],[WO'#:]]="","Riley #","WO#")</f>
        <v>Riley #</v>
      </c>
      <c r="Q1681" s="7">
        <f>IFERROR(WEEKNUM(Data6[[#This Row],[Date:]]),"")</f>
        <v>34</v>
      </c>
      <c r="R1681" s="6">
        <f t="shared" si="78"/>
        <v>45522</v>
      </c>
      <c r="S1681" s="6">
        <f>Data6[[#This Row],[Week Start]]+7</f>
        <v>45529</v>
      </c>
      <c r="T1681" s="7" t="str">
        <f t="shared" si="79"/>
        <v>8/18/2024 - 8/25/2024</v>
      </c>
      <c r="U1681" s="7" t="str">
        <f t="shared" si="80"/>
        <v>Time Card</v>
      </c>
      <c r="V1681" s="8" t="str">
        <f>RIGHT(TEXT(Data6[[#This Row],[Date:]],"mmddyyyy"),4)</f>
        <v>2024</v>
      </c>
      <c r="W1681" s="8" t="str">
        <f>MID(TEXT(Data6[[#This Row],[Date:]],"mmddyyyy"),3,2)</f>
        <v>21</v>
      </c>
      <c r="X1681" s="8" t="str">
        <f>LEFT(TEXT(Data6[[#This Row],[Date:]],"mmddyyyy"),2)</f>
        <v>08</v>
      </c>
      <c r="Y1681" s="6">
        <f>DATE(Data6[[#This Row],[Year]],Data6[[#This Row],[Month]],Data6[[#This Row],[Day]])</f>
        <v>45525</v>
      </c>
    </row>
    <row r="1682" spans="1:25">
      <c r="A1682" s="5">
        <v>45527.534712152781</v>
      </c>
      <c r="B1682" s="7" t="s">
        <v>66</v>
      </c>
      <c r="C1682" s="6" t="s">
        <v>2098</v>
      </c>
      <c r="D1682" s="7" t="s">
        <v>2120</v>
      </c>
      <c r="E1682" s="8">
        <v>1</v>
      </c>
      <c r="F1682" s="7" t="s">
        <v>68</v>
      </c>
      <c r="G1682" s="7" t="s">
        <v>68</v>
      </c>
      <c r="H1682" s="7" t="s">
        <v>2097</v>
      </c>
      <c r="I1682" s="7" t="s">
        <v>44</v>
      </c>
      <c r="J1682" s="19" t="str">
        <f>IFERROR(INDEX('Employee Info'!$C$3:$E$200,MATCH(Data6[[#This Row],[Name:]],'Employee Info'!$B$3:$B$200,0),MATCH(Data6[[#This Row],[Hours Type:]],'Employee Info'!$C$2:$E$2,0)),"")</f>
        <v/>
      </c>
      <c r="K1682" s="19" t="str">
        <f>IFERROR(INDEX('Employee Info'!$C$3:$J$200,MATCH(Data6[[#This Row],[Name:]],'Employee Info'!$B$3:$B$200,0),MATCH(Data6[[#Headers],[Truck]],'Employee Info'!$C$2:$J$2,0)),"")</f>
        <v/>
      </c>
      <c r="L1682" s="19" t="str">
        <f>IFERROR(INDEX('Employee Info'!$C$3:$J$200,MATCH(Data6[[#This Row],[Name:]],'Employee Info'!$B$3:$B$200,0),MATCH(Data6[[#Headers],[Phone]],'Employee Info'!$C$2:$J$2,0)),"")</f>
        <v/>
      </c>
      <c r="M1682" s="19" t="str">
        <f>IFERROR(INDEX('Employee Info'!$C$3:$J$200,MATCH(Data6[[#This Row],[Name:]],'Employee Info'!$B$3:$B$200,0),MATCH(Data6[[#Headers],[Tech]],'Employee Info'!$C$2:$J$2,0)),"")</f>
        <v/>
      </c>
      <c r="N1682" s="19" t="str">
        <f>IFERROR(INDEX('Employee Info'!$C$3:$J$200,MATCH(Data6[[#This Row],[Name:]],'Employee Info'!$B$3:$B$200,0),MATCH(Data6[[#Headers],[Other]],'Employee Info'!$C$2:$J$2,0)),"")</f>
        <v/>
      </c>
      <c r="O1682" s="19">
        <f>IFERROR((Data6[[#This Row],[Hours:]]*SUM(Data6[[#This Row],[Rate]:[Other]])),"")</f>
        <v>0</v>
      </c>
      <c r="P1682" s="7" t="str">
        <f>IF(Data6[[#This Row],[WO'#:]]="","Riley #","WO#")</f>
        <v>Riley #</v>
      </c>
      <c r="Q1682" s="7">
        <f>IFERROR(WEEKNUM(Data6[[#This Row],[Date:]]),"")</f>
        <v>34</v>
      </c>
      <c r="R1682" s="6">
        <f t="shared" si="78"/>
        <v>45522</v>
      </c>
      <c r="S1682" s="6">
        <f>Data6[[#This Row],[Week Start]]+7</f>
        <v>45529</v>
      </c>
      <c r="T1682" s="7" t="str">
        <f t="shared" si="79"/>
        <v>8/18/2024 - 8/25/2024</v>
      </c>
      <c r="U1682" s="7" t="str">
        <f t="shared" si="80"/>
        <v>Time Card</v>
      </c>
      <c r="V1682" s="8" t="str">
        <f>RIGHT(TEXT(Data6[[#This Row],[Date:]],"mmddyyyy"),4)</f>
        <v>2024</v>
      </c>
      <c r="W1682" s="8" t="str">
        <f>MID(TEXT(Data6[[#This Row],[Date:]],"mmddyyyy"),3,2)</f>
        <v>21</v>
      </c>
      <c r="X1682" s="8" t="str">
        <f>LEFT(TEXT(Data6[[#This Row],[Date:]],"mmddyyyy"),2)</f>
        <v>08</v>
      </c>
      <c r="Y1682" s="6">
        <f>DATE(Data6[[#This Row],[Year]],Data6[[#This Row],[Month]],Data6[[#This Row],[Day]])</f>
        <v>45525</v>
      </c>
    </row>
    <row r="1683" spans="1:25">
      <c r="A1683" s="5">
        <v>45527.541854745374</v>
      </c>
      <c r="B1683" s="7" t="s">
        <v>66</v>
      </c>
      <c r="C1683" s="6" t="s">
        <v>2098</v>
      </c>
      <c r="D1683" s="7" t="s">
        <v>1559</v>
      </c>
      <c r="E1683" s="8">
        <v>1</v>
      </c>
      <c r="F1683" s="7">
        <v>7053182</v>
      </c>
      <c r="G1683" s="7" t="s">
        <v>68</v>
      </c>
      <c r="H1683" s="7" t="s">
        <v>756</v>
      </c>
      <c r="I1683" s="7" t="s">
        <v>44</v>
      </c>
      <c r="J1683" s="19" t="str">
        <f>IFERROR(INDEX('Employee Info'!$C$3:$E$200,MATCH(Data6[[#This Row],[Name:]],'Employee Info'!$B$3:$B$200,0),MATCH(Data6[[#This Row],[Hours Type:]],'Employee Info'!$C$2:$E$2,0)),"")</f>
        <v/>
      </c>
      <c r="K1683" s="19" t="str">
        <f>IFERROR(INDEX('Employee Info'!$C$3:$J$200,MATCH(Data6[[#This Row],[Name:]],'Employee Info'!$B$3:$B$200,0),MATCH(Data6[[#Headers],[Truck]],'Employee Info'!$C$2:$J$2,0)),"")</f>
        <v/>
      </c>
      <c r="L1683" s="19" t="str">
        <f>IFERROR(INDEX('Employee Info'!$C$3:$J$200,MATCH(Data6[[#This Row],[Name:]],'Employee Info'!$B$3:$B$200,0),MATCH(Data6[[#Headers],[Phone]],'Employee Info'!$C$2:$J$2,0)),"")</f>
        <v/>
      </c>
      <c r="M1683" s="19" t="str">
        <f>IFERROR(INDEX('Employee Info'!$C$3:$J$200,MATCH(Data6[[#This Row],[Name:]],'Employee Info'!$B$3:$B$200,0),MATCH(Data6[[#Headers],[Tech]],'Employee Info'!$C$2:$J$2,0)),"")</f>
        <v/>
      </c>
      <c r="N1683" s="19" t="str">
        <f>IFERROR(INDEX('Employee Info'!$C$3:$J$200,MATCH(Data6[[#This Row],[Name:]],'Employee Info'!$B$3:$B$200,0),MATCH(Data6[[#Headers],[Other]],'Employee Info'!$C$2:$J$2,0)),"")</f>
        <v/>
      </c>
      <c r="O1683" s="19">
        <f>IFERROR((Data6[[#This Row],[Hours:]]*SUM(Data6[[#This Row],[Rate]:[Other]])),"")</f>
        <v>0</v>
      </c>
      <c r="P1683" s="7" t="str">
        <f>IF(Data6[[#This Row],[WO'#:]]="","Riley #","WO#")</f>
        <v>WO#</v>
      </c>
      <c r="Q1683" s="7">
        <f>IFERROR(WEEKNUM(Data6[[#This Row],[Date:]]),"")</f>
        <v>34</v>
      </c>
      <c r="R1683" s="6">
        <f t="shared" si="78"/>
        <v>45522</v>
      </c>
      <c r="S1683" s="6">
        <f>Data6[[#This Row],[Week Start]]+7</f>
        <v>45529</v>
      </c>
      <c r="T1683" s="7" t="str">
        <f t="shared" si="79"/>
        <v>8/18/2024 - 8/25/2024</v>
      </c>
      <c r="U1683" s="7" t="str">
        <f t="shared" si="80"/>
        <v>Time Card</v>
      </c>
      <c r="V1683" s="8" t="str">
        <f>RIGHT(TEXT(Data6[[#This Row],[Date:]],"mmddyyyy"),4)</f>
        <v>2024</v>
      </c>
      <c r="W1683" s="8" t="str">
        <f>MID(TEXT(Data6[[#This Row],[Date:]],"mmddyyyy"),3,2)</f>
        <v>21</v>
      </c>
      <c r="X1683" s="8" t="str">
        <f>LEFT(TEXT(Data6[[#This Row],[Date:]],"mmddyyyy"),2)</f>
        <v>08</v>
      </c>
      <c r="Y1683" s="6">
        <f>DATE(Data6[[#This Row],[Year]],Data6[[#This Row],[Month]],Data6[[#This Row],[Day]])</f>
        <v>45525</v>
      </c>
    </row>
    <row r="1684" spans="1:25">
      <c r="A1684" s="5">
        <v>45527.543370833337</v>
      </c>
      <c r="B1684" s="7" t="s">
        <v>66</v>
      </c>
      <c r="C1684" s="6" t="s">
        <v>2098</v>
      </c>
      <c r="D1684" s="7" t="s">
        <v>2125</v>
      </c>
      <c r="E1684" s="8">
        <v>1</v>
      </c>
      <c r="F1684" s="7">
        <v>7145203</v>
      </c>
      <c r="G1684" s="7" t="s">
        <v>68</v>
      </c>
      <c r="H1684" s="7" t="s">
        <v>756</v>
      </c>
      <c r="I1684" s="7" t="s">
        <v>44</v>
      </c>
      <c r="J1684" s="19" t="str">
        <f>IFERROR(INDEX('Employee Info'!$C$3:$E$200,MATCH(Data6[[#This Row],[Name:]],'Employee Info'!$B$3:$B$200,0),MATCH(Data6[[#This Row],[Hours Type:]],'Employee Info'!$C$2:$E$2,0)),"")</f>
        <v/>
      </c>
      <c r="K1684" s="19" t="str">
        <f>IFERROR(INDEX('Employee Info'!$C$3:$J$200,MATCH(Data6[[#This Row],[Name:]],'Employee Info'!$B$3:$B$200,0),MATCH(Data6[[#Headers],[Truck]],'Employee Info'!$C$2:$J$2,0)),"")</f>
        <v/>
      </c>
      <c r="L1684" s="19" t="str">
        <f>IFERROR(INDEX('Employee Info'!$C$3:$J$200,MATCH(Data6[[#This Row],[Name:]],'Employee Info'!$B$3:$B$200,0),MATCH(Data6[[#Headers],[Phone]],'Employee Info'!$C$2:$J$2,0)),"")</f>
        <v/>
      </c>
      <c r="M1684" s="19" t="str">
        <f>IFERROR(INDEX('Employee Info'!$C$3:$J$200,MATCH(Data6[[#This Row],[Name:]],'Employee Info'!$B$3:$B$200,0),MATCH(Data6[[#Headers],[Tech]],'Employee Info'!$C$2:$J$2,0)),"")</f>
        <v/>
      </c>
      <c r="N1684" s="19" t="str">
        <f>IFERROR(INDEX('Employee Info'!$C$3:$J$200,MATCH(Data6[[#This Row],[Name:]],'Employee Info'!$B$3:$B$200,0),MATCH(Data6[[#Headers],[Other]],'Employee Info'!$C$2:$J$2,0)),"")</f>
        <v/>
      </c>
      <c r="O1684" s="19">
        <f>IFERROR((Data6[[#This Row],[Hours:]]*SUM(Data6[[#This Row],[Rate]:[Other]])),"")</f>
        <v>0</v>
      </c>
      <c r="P1684" s="7" t="str">
        <f>IF(Data6[[#This Row],[WO'#:]]="","Riley #","WO#")</f>
        <v>WO#</v>
      </c>
      <c r="Q1684" s="7">
        <f>IFERROR(WEEKNUM(Data6[[#This Row],[Date:]]),"")</f>
        <v>34</v>
      </c>
      <c r="R1684" s="6">
        <f t="shared" si="78"/>
        <v>45522</v>
      </c>
      <c r="S1684" s="6">
        <f>Data6[[#This Row],[Week Start]]+7</f>
        <v>45529</v>
      </c>
      <c r="T1684" s="7" t="str">
        <f t="shared" si="79"/>
        <v>8/18/2024 - 8/25/2024</v>
      </c>
      <c r="U1684" s="7" t="str">
        <f t="shared" si="80"/>
        <v>Time Card</v>
      </c>
      <c r="V1684" s="8" t="str">
        <f>RIGHT(TEXT(Data6[[#This Row],[Date:]],"mmddyyyy"),4)</f>
        <v>2024</v>
      </c>
      <c r="W1684" s="8" t="str">
        <f>MID(TEXT(Data6[[#This Row],[Date:]],"mmddyyyy"),3,2)</f>
        <v>21</v>
      </c>
      <c r="X1684" s="8" t="str">
        <f>LEFT(TEXT(Data6[[#This Row],[Date:]],"mmddyyyy"),2)</f>
        <v>08</v>
      </c>
      <c r="Y1684" s="6">
        <f>DATE(Data6[[#This Row],[Year]],Data6[[#This Row],[Month]],Data6[[#This Row],[Day]])</f>
        <v>45525</v>
      </c>
    </row>
    <row r="1685" spans="1:25">
      <c r="A1685" s="5">
        <v>45527.560485185182</v>
      </c>
      <c r="B1685" s="7" t="s">
        <v>66</v>
      </c>
      <c r="C1685" s="6" t="s">
        <v>2098</v>
      </c>
      <c r="D1685" s="7" t="s">
        <v>2130</v>
      </c>
      <c r="E1685" s="8">
        <v>1</v>
      </c>
      <c r="F1685" s="7">
        <v>6984733</v>
      </c>
      <c r="G1685" s="7" t="s">
        <v>68</v>
      </c>
      <c r="H1685" s="7" t="s">
        <v>756</v>
      </c>
      <c r="I1685" s="7" t="s">
        <v>45</v>
      </c>
      <c r="J1685" s="19" t="str">
        <f>IFERROR(INDEX('Employee Info'!$C$3:$E$200,MATCH(Data6[[#This Row],[Name:]],'Employee Info'!$B$3:$B$200,0),MATCH(Data6[[#This Row],[Hours Type:]],'Employee Info'!$C$2:$E$2,0)),"")</f>
        <v/>
      </c>
      <c r="K1685" s="19" t="str">
        <f>IFERROR(INDEX('Employee Info'!$C$3:$J$200,MATCH(Data6[[#This Row],[Name:]],'Employee Info'!$B$3:$B$200,0),MATCH(Data6[[#Headers],[Truck]],'Employee Info'!$C$2:$J$2,0)),"")</f>
        <v/>
      </c>
      <c r="L1685" s="19" t="str">
        <f>IFERROR(INDEX('Employee Info'!$C$3:$J$200,MATCH(Data6[[#This Row],[Name:]],'Employee Info'!$B$3:$B$200,0),MATCH(Data6[[#Headers],[Phone]],'Employee Info'!$C$2:$J$2,0)),"")</f>
        <v/>
      </c>
      <c r="M1685" s="19" t="str">
        <f>IFERROR(INDEX('Employee Info'!$C$3:$J$200,MATCH(Data6[[#This Row],[Name:]],'Employee Info'!$B$3:$B$200,0),MATCH(Data6[[#Headers],[Tech]],'Employee Info'!$C$2:$J$2,0)),"")</f>
        <v/>
      </c>
      <c r="N1685" s="19" t="str">
        <f>IFERROR(INDEX('Employee Info'!$C$3:$J$200,MATCH(Data6[[#This Row],[Name:]],'Employee Info'!$B$3:$B$200,0),MATCH(Data6[[#Headers],[Other]],'Employee Info'!$C$2:$J$2,0)),"")</f>
        <v/>
      </c>
      <c r="O1685" s="19">
        <f>IFERROR((Data6[[#This Row],[Hours:]]*SUM(Data6[[#This Row],[Rate]:[Other]])),"")</f>
        <v>0</v>
      </c>
      <c r="P1685" s="7" t="str">
        <f>IF(Data6[[#This Row],[WO'#:]]="","Riley #","WO#")</f>
        <v>WO#</v>
      </c>
      <c r="Q1685" s="7">
        <f>IFERROR(WEEKNUM(Data6[[#This Row],[Date:]]),"")</f>
        <v>34</v>
      </c>
      <c r="R1685" s="6">
        <f t="shared" si="78"/>
        <v>45522</v>
      </c>
      <c r="S1685" s="6">
        <f>Data6[[#This Row],[Week Start]]+7</f>
        <v>45529</v>
      </c>
      <c r="T1685" s="7" t="str">
        <f t="shared" si="79"/>
        <v>8/18/2024 - 8/25/2024</v>
      </c>
      <c r="U1685" s="7" t="str">
        <f t="shared" si="80"/>
        <v>Time Card</v>
      </c>
      <c r="V1685" s="8" t="str">
        <f>RIGHT(TEXT(Data6[[#This Row],[Date:]],"mmddyyyy"),4)</f>
        <v>2024</v>
      </c>
      <c r="W1685" s="8" t="str">
        <f>MID(TEXT(Data6[[#This Row],[Date:]],"mmddyyyy"),3,2)</f>
        <v>21</v>
      </c>
      <c r="X1685" s="8" t="str">
        <f>LEFT(TEXT(Data6[[#This Row],[Date:]],"mmddyyyy"),2)</f>
        <v>08</v>
      </c>
      <c r="Y1685" s="6">
        <f>DATE(Data6[[#This Row],[Year]],Data6[[#This Row],[Month]],Data6[[#This Row],[Day]])</f>
        <v>45525</v>
      </c>
    </row>
    <row r="1686" spans="1:25">
      <c r="A1686" s="5">
        <v>45527.560611342589</v>
      </c>
      <c r="B1686" s="7" t="s">
        <v>66</v>
      </c>
      <c r="C1686" s="6" t="s">
        <v>2098</v>
      </c>
      <c r="D1686" s="7" t="s">
        <v>2130</v>
      </c>
      <c r="E1686" s="8">
        <v>3</v>
      </c>
      <c r="F1686" s="7">
        <v>6984733</v>
      </c>
      <c r="G1686" s="7" t="s">
        <v>68</v>
      </c>
      <c r="H1686" s="7" t="s">
        <v>756</v>
      </c>
      <c r="I1686" s="7" t="s">
        <v>44</v>
      </c>
      <c r="J1686" s="19" t="str">
        <f>IFERROR(INDEX('Employee Info'!$C$3:$E$200,MATCH(Data6[[#This Row],[Name:]],'Employee Info'!$B$3:$B$200,0),MATCH(Data6[[#This Row],[Hours Type:]],'Employee Info'!$C$2:$E$2,0)),"")</f>
        <v/>
      </c>
      <c r="K1686" s="19" t="str">
        <f>IFERROR(INDEX('Employee Info'!$C$3:$J$200,MATCH(Data6[[#This Row],[Name:]],'Employee Info'!$B$3:$B$200,0),MATCH(Data6[[#Headers],[Truck]],'Employee Info'!$C$2:$J$2,0)),"")</f>
        <v/>
      </c>
      <c r="L1686" s="19" t="str">
        <f>IFERROR(INDEX('Employee Info'!$C$3:$J$200,MATCH(Data6[[#This Row],[Name:]],'Employee Info'!$B$3:$B$200,0),MATCH(Data6[[#Headers],[Phone]],'Employee Info'!$C$2:$J$2,0)),"")</f>
        <v/>
      </c>
      <c r="M1686" s="19" t="str">
        <f>IFERROR(INDEX('Employee Info'!$C$3:$J$200,MATCH(Data6[[#This Row],[Name:]],'Employee Info'!$B$3:$B$200,0),MATCH(Data6[[#Headers],[Tech]],'Employee Info'!$C$2:$J$2,0)),"")</f>
        <v/>
      </c>
      <c r="N1686" s="19" t="str">
        <f>IFERROR(INDEX('Employee Info'!$C$3:$J$200,MATCH(Data6[[#This Row],[Name:]],'Employee Info'!$B$3:$B$200,0),MATCH(Data6[[#Headers],[Other]],'Employee Info'!$C$2:$J$2,0)),"")</f>
        <v/>
      </c>
      <c r="O1686" s="19">
        <f>IFERROR((Data6[[#This Row],[Hours:]]*SUM(Data6[[#This Row],[Rate]:[Other]])),"")</f>
        <v>0</v>
      </c>
      <c r="P1686" s="7" t="str">
        <f>IF(Data6[[#This Row],[WO'#:]]="","Riley #","WO#")</f>
        <v>WO#</v>
      </c>
      <c r="Q1686" s="7">
        <f>IFERROR(WEEKNUM(Data6[[#This Row],[Date:]]),"")</f>
        <v>34</v>
      </c>
      <c r="R1686" s="6">
        <f t="shared" si="78"/>
        <v>45522</v>
      </c>
      <c r="S1686" s="6">
        <f>Data6[[#This Row],[Week Start]]+7</f>
        <v>45529</v>
      </c>
      <c r="T1686" s="7" t="str">
        <f t="shared" si="79"/>
        <v>8/18/2024 - 8/25/2024</v>
      </c>
      <c r="U1686" s="7" t="str">
        <f t="shared" si="80"/>
        <v>Time Card</v>
      </c>
      <c r="V1686" s="8" t="str">
        <f>RIGHT(TEXT(Data6[[#This Row],[Date:]],"mmddyyyy"),4)</f>
        <v>2024</v>
      </c>
      <c r="W1686" s="8" t="str">
        <f>MID(TEXT(Data6[[#This Row],[Date:]],"mmddyyyy"),3,2)</f>
        <v>21</v>
      </c>
      <c r="X1686" s="8" t="str">
        <f>LEFT(TEXT(Data6[[#This Row],[Date:]],"mmddyyyy"),2)</f>
        <v>08</v>
      </c>
      <c r="Y1686" s="6">
        <f>DATE(Data6[[#This Row],[Year]],Data6[[#This Row],[Month]],Data6[[#This Row],[Day]])</f>
        <v>45525</v>
      </c>
    </row>
    <row r="1687" spans="1:25">
      <c r="A1687" s="5">
        <v>45526.575036921298</v>
      </c>
      <c r="B1687" s="7" t="s">
        <v>35</v>
      </c>
      <c r="C1687" s="6" t="s">
        <v>2106</v>
      </c>
      <c r="D1687" s="7" t="s">
        <v>2105</v>
      </c>
      <c r="E1687" s="8">
        <v>5</v>
      </c>
      <c r="F1687" s="7" t="s">
        <v>68</v>
      </c>
      <c r="G1687" s="7" t="s">
        <v>68</v>
      </c>
      <c r="H1687" s="7" t="s">
        <v>1948</v>
      </c>
      <c r="I1687" s="7" t="s">
        <v>44</v>
      </c>
      <c r="J1687" s="19" t="str">
        <f>IFERROR(INDEX('Employee Info'!$C$3:$E$200,MATCH(Data6[[#This Row],[Name:]],'Employee Info'!$B$3:$B$200,0),MATCH(Data6[[#This Row],[Hours Type:]],'Employee Info'!$C$2:$E$2,0)),"")</f>
        <v/>
      </c>
      <c r="K1687" s="19" t="str">
        <f>IFERROR(INDEX('Employee Info'!$C$3:$J$200,MATCH(Data6[[#This Row],[Name:]],'Employee Info'!$B$3:$B$200,0),MATCH(Data6[[#Headers],[Truck]],'Employee Info'!$C$2:$J$2,0)),"")</f>
        <v/>
      </c>
      <c r="L1687" s="19" t="str">
        <f>IFERROR(INDEX('Employee Info'!$C$3:$J$200,MATCH(Data6[[#This Row],[Name:]],'Employee Info'!$B$3:$B$200,0),MATCH(Data6[[#Headers],[Phone]],'Employee Info'!$C$2:$J$2,0)),"")</f>
        <v/>
      </c>
      <c r="M1687" s="19" t="str">
        <f>IFERROR(INDEX('Employee Info'!$C$3:$J$200,MATCH(Data6[[#This Row],[Name:]],'Employee Info'!$B$3:$B$200,0),MATCH(Data6[[#Headers],[Tech]],'Employee Info'!$C$2:$J$2,0)),"")</f>
        <v/>
      </c>
      <c r="N1687" s="19" t="str">
        <f>IFERROR(INDEX('Employee Info'!$C$3:$J$200,MATCH(Data6[[#This Row],[Name:]],'Employee Info'!$B$3:$B$200,0),MATCH(Data6[[#Headers],[Other]],'Employee Info'!$C$2:$J$2,0)),"")</f>
        <v/>
      </c>
      <c r="O1687" s="19">
        <f>IFERROR((Data6[[#This Row],[Hours:]]*SUM(Data6[[#This Row],[Rate]:[Other]])),"")</f>
        <v>0</v>
      </c>
      <c r="P1687" s="7" t="str">
        <f>IF(Data6[[#This Row],[WO'#:]]="","Riley #","WO#")</f>
        <v>Riley #</v>
      </c>
      <c r="Q1687" s="7">
        <f>IFERROR(WEEKNUM(Data6[[#This Row],[Date:]]),"")</f>
        <v>34</v>
      </c>
      <c r="R1687" s="6">
        <f t="shared" si="78"/>
        <v>45522</v>
      </c>
      <c r="S1687" s="6">
        <f>Data6[[#This Row],[Week Start]]+7</f>
        <v>45529</v>
      </c>
      <c r="T1687" s="7" t="str">
        <f t="shared" si="79"/>
        <v>8/18/2024 - 8/25/2024</v>
      </c>
      <c r="U1687" s="7" t="str">
        <f t="shared" si="80"/>
        <v>Time Card</v>
      </c>
      <c r="V1687" s="8" t="str">
        <f>RIGHT(TEXT(Data6[[#This Row],[Date:]],"mmddyyyy"),4)</f>
        <v>2024</v>
      </c>
      <c r="W1687" s="8" t="str">
        <f>MID(TEXT(Data6[[#This Row],[Date:]],"mmddyyyy"),3,2)</f>
        <v>22</v>
      </c>
      <c r="X1687" s="8" t="str">
        <f>LEFT(TEXT(Data6[[#This Row],[Date:]],"mmddyyyy"),2)</f>
        <v>08</v>
      </c>
      <c r="Y1687" s="6">
        <f>DATE(Data6[[#This Row],[Year]],Data6[[#This Row],[Month]],Data6[[#This Row],[Day]])</f>
        <v>45526</v>
      </c>
    </row>
    <row r="1688" spans="1:25">
      <c r="A1688" s="5">
        <v>45526.578322453701</v>
      </c>
      <c r="B1688" s="7" t="s">
        <v>35</v>
      </c>
      <c r="C1688" s="6" t="s">
        <v>2106</v>
      </c>
      <c r="D1688" s="7" t="s">
        <v>2107</v>
      </c>
      <c r="E1688" s="8">
        <v>3</v>
      </c>
      <c r="F1688" s="7">
        <v>7134585</v>
      </c>
      <c r="G1688" s="7" t="s">
        <v>68</v>
      </c>
      <c r="H1688" s="7" t="s">
        <v>756</v>
      </c>
      <c r="I1688" s="7" t="s">
        <v>44</v>
      </c>
      <c r="J1688" s="19" t="str">
        <f>IFERROR(INDEX('Employee Info'!$C$3:$E$200,MATCH(Data6[[#This Row],[Name:]],'Employee Info'!$B$3:$B$200,0),MATCH(Data6[[#This Row],[Hours Type:]],'Employee Info'!$C$2:$E$2,0)),"")</f>
        <v/>
      </c>
      <c r="K1688" s="19" t="str">
        <f>IFERROR(INDEX('Employee Info'!$C$3:$J$200,MATCH(Data6[[#This Row],[Name:]],'Employee Info'!$B$3:$B$200,0),MATCH(Data6[[#Headers],[Truck]],'Employee Info'!$C$2:$J$2,0)),"")</f>
        <v/>
      </c>
      <c r="L1688" s="19" t="str">
        <f>IFERROR(INDEX('Employee Info'!$C$3:$J$200,MATCH(Data6[[#This Row],[Name:]],'Employee Info'!$B$3:$B$200,0),MATCH(Data6[[#Headers],[Phone]],'Employee Info'!$C$2:$J$2,0)),"")</f>
        <v/>
      </c>
      <c r="M1688" s="19" t="str">
        <f>IFERROR(INDEX('Employee Info'!$C$3:$J$200,MATCH(Data6[[#This Row],[Name:]],'Employee Info'!$B$3:$B$200,0),MATCH(Data6[[#Headers],[Tech]],'Employee Info'!$C$2:$J$2,0)),"")</f>
        <v/>
      </c>
      <c r="N1688" s="19" t="str">
        <f>IFERROR(INDEX('Employee Info'!$C$3:$J$200,MATCH(Data6[[#This Row],[Name:]],'Employee Info'!$B$3:$B$200,0),MATCH(Data6[[#Headers],[Other]],'Employee Info'!$C$2:$J$2,0)),"")</f>
        <v/>
      </c>
      <c r="O1688" s="19">
        <f>IFERROR((Data6[[#This Row],[Hours:]]*SUM(Data6[[#This Row],[Rate]:[Other]])),"")</f>
        <v>0</v>
      </c>
      <c r="P1688" s="7" t="str">
        <f>IF(Data6[[#This Row],[WO'#:]]="","Riley #","WO#")</f>
        <v>WO#</v>
      </c>
      <c r="Q1688" s="7">
        <f>IFERROR(WEEKNUM(Data6[[#This Row],[Date:]]),"")</f>
        <v>34</v>
      </c>
      <c r="R1688" s="6">
        <f t="shared" si="78"/>
        <v>45522</v>
      </c>
      <c r="S1688" s="6">
        <f>Data6[[#This Row],[Week Start]]+7</f>
        <v>45529</v>
      </c>
      <c r="T1688" s="7" t="str">
        <f t="shared" si="79"/>
        <v>8/18/2024 - 8/25/2024</v>
      </c>
      <c r="U1688" s="7" t="str">
        <f t="shared" si="80"/>
        <v>Time Card</v>
      </c>
      <c r="V1688" s="8" t="str">
        <f>RIGHT(TEXT(Data6[[#This Row],[Date:]],"mmddyyyy"),4)</f>
        <v>2024</v>
      </c>
      <c r="W1688" s="8" t="str">
        <f>MID(TEXT(Data6[[#This Row],[Date:]],"mmddyyyy"),3,2)</f>
        <v>22</v>
      </c>
      <c r="X1688" s="8" t="str">
        <f>LEFT(TEXT(Data6[[#This Row],[Date:]],"mmddyyyy"),2)</f>
        <v>08</v>
      </c>
      <c r="Y1688" s="6">
        <f>DATE(Data6[[#This Row],[Year]],Data6[[#This Row],[Month]],Data6[[#This Row],[Day]])</f>
        <v>45526</v>
      </c>
    </row>
    <row r="1689" spans="1:25">
      <c r="A1689" s="5">
        <v>45526.579835879631</v>
      </c>
      <c r="B1689" s="7" t="s">
        <v>31</v>
      </c>
      <c r="C1689" s="6" t="s">
        <v>2106</v>
      </c>
      <c r="D1689" s="7" t="s">
        <v>2108</v>
      </c>
      <c r="E1689" s="8">
        <v>2</v>
      </c>
      <c r="F1689" s="7" t="s">
        <v>68</v>
      </c>
      <c r="G1689" s="7" t="s">
        <v>68</v>
      </c>
      <c r="H1689" s="7" t="s">
        <v>2097</v>
      </c>
      <c r="I1689" s="7" t="s">
        <v>44</v>
      </c>
      <c r="J1689" s="19" t="str">
        <f>IFERROR(INDEX('Employee Info'!$C$3:$E$200,MATCH(Data6[[#This Row],[Name:]],'Employee Info'!$B$3:$B$200,0),MATCH(Data6[[#This Row],[Hours Type:]],'Employee Info'!$C$2:$E$2,0)),"")</f>
        <v/>
      </c>
      <c r="K1689" s="19" t="str">
        <f>IFERROR(INDEX('Employee Info'!$C$3:$J$200,MATCH(Data6[[#This Row],[Name:]],'Employee Info'!$B$3:$B$200,0),MATCH(Data6[[#Headers],[Truck]],'Employee Info'!$C$2:$J$2,0)),"")</f>
        <v/>
      </c>
      <c r="L1689" s="19" t="str">
        <f>IFERROR(INDEX('Employee Info'!$C$3:$J$200,MATCH(Data6[[#This Row],[Name:]],'Employee Info'!$B$3:$B$200,0),MATCH(Data6[[#Headers],[Phone]],'Employee Info'!$C$2:$J$2,0)),"")</f>
        <v/>
      </c>
      <c r="M1689" s="19" t="str">
        <f>IFERROR(INDEX('Employee Info'!$C$3:$J$200,MATCH(Data6[[#This Row],[Name:]],'Employee Info'!$B$3:$B$200,0),MATCH(Data6[[#Headers],[Tech]],'Employee Info'!$C$2:$J$2,0)),"")</f>
        <v/>
      </c>
      <c r="N1689" s="19" t="str">
        <f>IFERROR(INDEX('Employee Info'!$C$3:$J$200,MATCH(Data6[[#This Row],[Name:]],'Employee Info'!$B$3:$B$200,0),MATCH(Data6[[#Headers],[Other]],'Employee Info'!$C$2:$J$2,0)),"")</f>
        <v/>
      </c>
      <c r="O1689" s="19">
        <f>IFERROR((Data6[[#This Row],[Hours:]]*SUM(Data6[[#This Row],[Rate]:[Other]])),"")</f>
        <v>0</v>
      </c>
      <c r="P1689" s="7" t="str">
        <f>IF(Data6[[#This Row],[WO'#:]]="","Riley #","WO#")</f>
        <v>Riley #</v>
      </c>
      <c r="Q1689" s="7">
        <f>IFERROR(WEEKNUM(Data6[[#This Row],[Date:]]),"")</f>
        <v>34</v>
      </c>
      <c r="R1689" s="6">
        <f t="shared" si="78"/>
        <v>45522</v>
      </c>
      <c r="S1689" s="6">
        <f>Data6[[#This Row],[Week Start]]+7</f>
        <v>45529</v>
      </c>
      <c r="T1689" s="7" t="str">
        <f t="shared" si="79"/>
        <v>8/18/2024 - 8/25/2024</v>
      </c>
      <c r="U1689" s="7" t="str">
        <f t="shared" si="80"/>
        <v>Time Card</v>
      </c>
      <c r="V1689" s="8" t="str">
        <f>RIGHT(TEXT(Data6[[#This Row],[Date:]],"mmddyyyy"),4)</f>
        <v>2024</v>
      </c>
      <c r="W1689" s="8" t="str">
        <f>MID(TEXT(Data6[[#This Row],[Date:]],"mmddyyyy"),3,2)</f>
        <v>22</v>
      </c>
      <c r="X1689" s="8" t="str">
        <f>LEFT(TEXT(Data6[[#This Row],[Date:]],"mmddyyyy"),2)</f>
        <v>08</v>
      </c>
      <c r="Y1689" s="6">
        <f>DATE(Data6[[#This Row],[Year]],Data6[[#This Row],[Month]],Data6[[#This Row],[Day]])</f>
        <v>45526</v>
      </c>
    </row>
    <row r="1690" spans="1:25">
      <c r="A1690" s="5">
        <v>45526.579919560187</v>
      </c>
      <c r="B1690" s="7" t="s">
        <v>34</v>
      </c>
      <c r="C1690" s="6" t="s">
        <v>2106</v>
      </c>
      <c r="D1690" s="7" t="s">
        <v>2108</v>
      </c>
      <c r="E1690" s="8">
        <v>2</v>
      </c>
      <c r="F1690" s="7" t="s">
        <v>68</v>
      </c>
      <c r="G1690" s="7" t="s">
        <v>68</v>
      </c>
      <c r="H1690" s="7" t="s">
        <v>2097</v>
      </c>
      <c r="I1690" s="7" t="s">
        <v>44</v>
      </c>
      <c r="J1690" s="19" t="str">
        <f>IFERROR(INDEX('Employee Info'!$C$3:$E$200,MATCH(Data6[[#This Row],[Name:]],'Employee Info'!$B$3:$B$200,0),MATCH(Data6[[#This Row],[Hours Type:]],'Employee Info'!$C$2:$E$2,0)),"")</f>
        <v/>
      </c>
      <c r="K1690" s="19" t="str">
        <f>IFERROR(INDEX('Employee Info'!$C$3:$J$200,MATCH(Data6[[#This Row],[Name:]],'Employee Info'!$B$3:$B$200,0),MATCH(Data6[[#Headers],[Truck]],'Employee Info'!$C$2:$J$2,0)),"")</f>
        <v/>
      </c>
      <c r="L1690" s="19" t="str">
        <f>IFERROR(INDEX('Employee Info'!$C$3:$J$200,MATCH(Data6[[#This Row],[Name:]],'Employee Info'!$B$3:$B$200,0),MATCH(Data6[[#Headers],[Phone]],'Employee Info'!$C$2:$J$2,0)),"")</f>
        <v/>
      </c>
      <c r="M1690" s="19" t="str">
        <f>IFERROR(INDEX('Employee Info'!$C$3:$J$200,MATCH(Data6[[#This Row],[Name:]],'Employee Info'!$B$3:$B$200,0),MATCH(Data6[[#Headers],[Tech]],'Employee Info'!$C$2:$J$2,0)),"")</f>
        <v/>
      </c>
      <c r="N1690" s="19" t="str">
        <f>IFERROR(INDEX('Employee Info'!$C$3:$J$200,MATCH(Data6[[#This Row],[Name:]],'Employee Info'!$B$3:$B$200,0),MATCH(Data6[[#Headers],[Other]],'Employee Info'!$C$2:$J$2,0)),"")</f>
        <v/>
      </c>
      <c r="O1690" s="19">
        <f>IFERROR((Data6[[#This Row],[Hours:]]*SUM(Data6[[#This Row],[Rate]:[Other]])),"")</f>
        <v>0</v>
      </c>
      <c r="P1690" s="7" t="str">
        <f>IF(Data6[[#This Row],[WO'#:]]="","Riley #","WO#")</f>
        <v>Riley #</v>
      </c>
      <c r="Q1690" s="7">
        <f>IFERROR(WEEKNUM(Data6[[#This Row],[Date:]]),"")</f>
        <v>34</v>
      </c>
      <c r="R1690" s="6">
        <f t="shared" si="78"/>
        <v>45522</v>
      </c>
      <c r="S1690" s="6">
        <f>Data6[[#This Row],[Week Start]]+7</f>
        <v>45529</v>
      </c>
      <c r="T1690" s="7" t="str">
        <f t="shared" si="79"/>
        <v>8/18/2024 - 8/25/2024</v>
      </c>
      <c r="U1690" s="7" t="str">
        <f t="shared" si="80"/>
        <v>Time Card</v>
      </c>
      <c r="V1690" s="8" t="str">
        <f>RIGHT(TEXT(Data6[[#This Row],[Date:]],"mmddyyyy"),4)</f>
        <v>2024</v>
      </c>
      <c r="W1690" s="8" t="str">
        <f>MID(TEXT(Data6[[#This Row],[Date:]],"mmddyyyy"),3,2)</f>
        <v>22</v>
      </c>
      <c r="X1690" s="8" t="str">
        <f>LEFT(TEXT(Data6[[#This Row],[Date:]],"mmddyyyy"),2)</f>
        <v>08</v>
      </c>
      <c r="Y1690" s="6">
        <f>DATE(Data6[[#This Row],[Year]],Data6[[#This Row],[Month]],Data6[[#This Row],[Day]])</f>
        <v>45526</v>
      </c>
    </row>
    <row r="1691" spans="1:25">
      <c r="A1691" s="5">
        <v>45526.580699652775</v>
      </c>
      <c r="B1691" s="7" t="s">
        <v>34</v>
      </c>
      <c r="C1691" s="6" t="s">
        <v>2106</v>
      </c>
      <c r="D1691" s="7" t="s">
        <v>2109</v>
      </c>
      <c r="E1691" s="8">
        <v>3</v>
      </c>
      <c r="F1691" s="7">
        <v>7144401</v>
      </c>
      <c r="G1691" s="7" t="s">
        <v>68</v>
      </c>
      <c r="H1691" s="7" t="s">
        <v>756</v>
      </c>
      <c r="I1691" s="7" t="s">
        <v>44</v>
      </c>
      <c r="J1691" s="19" t="str">
        <f>IFERROR(INDEX('Employee Info'!$C$3:$E$200,MATCH(Data6[[#This Row],[Name:]],'Employee Info'!$B$3:$B$200,0),MATCH(Data6[[#This Row],[Hours Type:]],'Employee Info'!$C$2:$E$2,0)),"")</f>
        <v/>
      </c>
      <c r="K1691" s="19" t="str">
        <f>IFERROR(INDEX('Employee Info'!$C$3:$J$200,MATCH(Data6[[#This Row],[Name:]],'Employee Info'!$B$3:$B$200,0),MATCH(Data6[[#Headers],[Truck]],'Employee Info'!$C$2:$J$2,0)),"")</f>
        <v/>
      </c>
      <c r="L1691" s="19" t="str">
        <f>IFERROR(INDEX('Employee Info'!$C$3:$J$200,MATCH(Data6[[#This Row],[Name:]],'Employee Info'!$B$3:$B$200,0),MATCH(Data6[[#Headers],[Phone]],'Employee Info'!$C$2:$J$2,0)),"")</f>
        <v/>
      </c>
      <c r="M1691" s="19" t="str">
        <f>IFERROR(INDEX('Employee Info'!$C$3:$J$200,MATCH(Data6[[#This Row],[Name:]],'Employee Info'!$B$3:$B$200,0),MATCH(Data6[[#Headers],[Tech]],'Employee Info'!$C$2:$J$2,0)),"")</f>
        <v/>
      </c>
      <c r="N1691" s="19" t="str">
        <f>IFERROR(INDEX('Employee Info'!$C$3:$J$200,MATCH(Data6[[#This Row],[Name:]],'Employee Info'!$B$3:$B$200,0),MATCH(Data6[[#Headers],[Other]],'Employee Info'!$C$2:$J$2,0)),"")</f>
        <v/>
      </c>
      <c r="O1691" s="19">
        <f>IFERROR((Data6[[#This Row],[Hours:]]*SUM(Data6[[#This Row],[Rate]:[Other]])),"")</f>
        <v>0</v>
      </c>
      <c r="P1691" s="7" t="str">
        <f>IF(Data6[[#This Row],[WO'#:]]="","Riley #","WO#")</f>
        <v>WO#</v>
      </c>
      <c r="Q1691" s="7">
        <f>IFERROR(WEEKNUM(Data6[[#This Row],[Date:]]),"")</f>
        <v>34</v>
      </c>
      <c r="R1691" s="6">
        <f t="shared" si="78"/>
        <v>45522</v>
      </c>
      <c r="S1691" s="6">
        <f>Data6[[#This Row],[Week Start]]+7</f>
        <v>45529</v>
      </c>
      <c r="T1691" s="7" t="str">
        <f t="shared" si="79"/>
        <v>8/18/2024 - 8/25/2024</v>
      </c>
      <c r="U1691" s="7" t="str">
        <f t="shared" si="80"/>
        <v>Time Card</v>
      </c>
      <c r="V1691" s="8" t="str">
        <f>RIGHT(TEXT(Data6[[#This Row],[Date:]],"mmddyyyy"),4)</f>
        <v>2024</v>
      </c>
      <c r="W1691" s="8" t="str">
        <f>MID(TEXT(Data6[[#This Row],[Date:]],"mmddyyyy"),3,2)</f>
        <v>22</v>
      </c>
      <c r="X1691" s="8" t="str">
        <f>LEFT(TEXT(Data6[[#This Row],[Date:]],"mmddyyyy"),2)</f>
        <v>08</v>
      </c>
      <c r="Y1691" s="6">
        <f>DATE(Data6[[#This Row],[Year]],Data6[[#This Row],[Month]],Data6[[#This Row],[Day]])</f>
        <v>45526</v>
      </c>
    </row>
    <row r="1692" spans="1:25">
      <c r="A1692" s="5">
        <v>45526.580835995373</v>
      </c>
      <c r="B1692" s="7" t="s">
        <v>31</v>
      </c>
      <c r="C1692" s="6" t="s">
        <v>2106</v>
      </c>
      <c r="D1692" s="7" t="s">
        <v>2109</v>
      </c>
      <c r="E1692" s="8">
        <v>3</v>
      </c>
      <c r="F1692" s="7">
        <v>7144401</v>
      </c>
      <c r="G1692" s="7" t="s">
        <v>68</v>
      </c>
      <c r="H1692" s="7" t="s">
        <v>756</v>
      </c>
      <c r="I1692" s="7" t="s">
        <v>44</v>
      </c>
      <c r="J1692" s="19" t="str">
        <f>IFERROR(INDEX('Employee Info'!$C$3:$E$200,MATCH(Data6[[#This Row],[Name:]],'Employee Info'!$B$3:$B$200,0),MATCH(Data6[[#This Row],[Hours Type:]],'Employee Info'!$C$2:$E$2,0)),"")</f>
        <v/>
      </c>
      <c r="K1692" s="19" t="str">
        <f>IFERROR(INDEX('Employee Info'!$C$3:$J$200,MATCH(Data6[[#This Row],[Name:]],'Employee Info'!$B$3:$B$200,0),MATCH(Data6[[#Headers],[Truck]],'Employee Info'!$C$2:$J$2,0)),"")</f>
        <v/>
      </c>
      <c r="L1692" s="19" t="str">
        <f>IFERROR(INDEX('Employee Info'!$C$3:$J$200,MATCH(Data6[[#This Row],[Name:]],'Employee Info'!$B$3:$B$200,0),MATCH(Data6[[#Headers],[Phone]],'Employee Info'!$C$2:$J$2,0)),"")</f>
        <v/>
      </c>
      <c r="M1692" s="19" t="str">
        <f>IFERROR(INDEX('Employee Info'!$C$3:$J$200,MATCH(Data6[[#This Row],[Name:]],'Employee Info'!$B$3:$B$200,0),MATCH(Data6[[#Headers],[Tech]],'Employee Info'!$C$2:$J$2,0)),"")</f>
        <v/>
      </c>
      <c r="N1692" s="19" t="str">
        <f>IFERROR(INDEX('Employee Info'!$C$3:$J$200,MATCH(Data6[[#This Row],[Name:]],'Employee Info'!$B$3:$B$200,0),MATCH(Data6[[#Headers],[Other]],'Employee Info'!$C$2:$J$2,0)),"")</f>
        <v/>
      </c>
      <c r="O1692" s="19">
        <f>IFERROR((Data6[[#This Row],[Hours:]]*SUM(Data6[[#This Row],[Rate]:[Other]])),"")</f>
        <v>0</v>
      </c>
      <c r="P1692" s="7" t="str">
        <f>IF(Data6[[#This Row],[WO'#:]]="","Riley #","WO#")</f>
        <v>WO#</v>
      </c>
      <c r="Q1692" s="7">
        <f>IFERROR(WEEKNUM(Data6[[#This Row],[Date:]]),"")</f>
        <v>34</v>
      </c>
      <c r="R1692" s="6">
        <f t="shared" si="78"/>
        <v>45522</v>
      </c>
      <c r="S1692" s="6">
        <f>Data6[[#This Row],[Week Start]]+7</f>
        <v>45529</v>
      </c>
      <c r="T1692" s="7" t="str">
        <f t="shared" si="79"/>
        <v>8/18/2024 - 8/25/2024</v>
      </c>
      <c r="U1692" s="7" t="str">
        <f t="shared" si="80"/>
        <v>Time Card</v>
      </c>
      <c r="V1692" s="8" t="str">
        <f>RIGHT(TEXT(Data6[[#This Row],[Date:]],"mmddyyyy"),4)</f>
        <v>2024</v>
      </c>
      <c r="W1692" s="8" t="str">
        <f>MID(TEXT(Data6[[#This Row],[Date:]],"mmddyyyy"),3,2)</f>
        <v>22</v>
      </c>
      <c r="X1692" s="8" t="str">
        <f>LEFT(TEXT(Data6[[#This Row],[Date:]],"mmddyyyy"),2)</f>
        <v>08</v>
      </c>
      <c r="Y1692" s="6">
        <f>DATE(Data6[[#This Row],[Year]],Data6[[#This Row],[Month]],Data6[[#This Row],[Day]])</f>
        <v>45526</v>
      </c>
    </row>
    <row r="1693" spans="1:25">
      <c r="A1693" s="5">
        <v>45526.581506249997</v>
      </c>
      <c r="B1693" s="7" t="s">
        <v>31</v>
      </c>
      <c r="C1693" s="6" t="s">
        <v>2106</v>
      </c>
      <c r="D1693" s="7" t="s">
        <v>2110</v>
      </c>
      <c r="E1693" s="8">
        <v>3</v>
      </c>
      <c r="F1693" s="7">
        <v>7145203</v>
      </c>
      <c r="G1693" s="7" t="s">
        <v>68</v>
      </c>
      <c r="H1693" s="7" t="s">
        <v>756</v>
      </c>
      <c r="I1693" s="7" t="s">
        <v>44</v>
      </c>
      <c r="J1693" s="19" t="str">
        <f>IFERROR(INDEX('Employee Info'!$C$3:$E$200,MATCH(Data6[[#This Row],[Name:]],'Employee Info'!$B$3:$B$200,0),MATCH(Data6[[#This Row],[Hours Type:]],'Employee Info'!$C$2:$E$2,0)),"")</f>
        <v/>
      </c>
      <c r="K1693" s="19" t="str">
        <f>IFERROR(INDEX('Employee Info'!$C$3:$J$200,MATCH(Data6[[#This Row],[Name:]],'Employee Info'!$B$3:$B$200,0),MATCH(Data6[[#Headers],[Truck]],'Employee Info'!$C$2:$J$2,0)),"")</f>
        <v/>
      </c>
      <c r="L1693" s="19" t="str">
        <f>IFERROR(INDEX('Employee Info'!$C$3:$J$200,MATCH(Data6[[#This Row],[Name:]],'Employee Info'!$B$3:$B$200,0),MATCH(Data6[[#Headers],[Phone]],'Employee Info'!$C$2:$J$2,0)),"")</f>
        <v/>
      </c>
      <c r="M1693" s="19" t="str">
        <f>IFERROR(INDEX('Employee Info'!$C$3:$J$200,MATCH(Data6[[#This Row],[Name:]],'Employee Info'!$B$3:$B$200,0),MATCH(Data6[[#Headers],[Tech]],'Employee Info'!$C$2:$J$2,0)),"")</f>
        <v/>
      </c>
      <c r="N1693" s="19" t="str">
        <f>IFERROR(INDEX('Employee Info'!$C$3:$J$200,MATCH(Data6[[#This Row],[Name:]],'Employee Info'!$B$3:$B$200,0),MATCH(Data6[[#Headers],[Other]],'Employee Info'!$C$2:$J$2,0)),"")</f>
        <v/>
      </c>
      <c r="O1693" s="19">
        <f>IFERROR((Data6[[#This Row],[Hours:]]*SUM(Data6[[#This Row],[Rate]:[Other]])),"")</f>
        <v>0</v>
      </c>
      <c r="P1693" s="7" t="str">
        <f>IF(Data6[[#This Row],[WO'#:]]="","Riley #","WO#")</f>
        <v>WO#</v>
      </c>
      <c r="Q1693" s="7">
        <f>IFERROR(WEEKNUM(Data6[[#This Row],[Date:]]),"")</f>
        <v>34</v>
      </c>
      <c r="R1693" s="6">
        <f t="shared" si="78"/>
        <v>45522</v>
      </c>
      <c r="S1693" s="6">
        <f>Data6[[#This Row],[Week Start]]+7</f>
        <v>45529</v>
      </c>
      <c r="T1693" s="7" t="str">
        <f t="shared" si="79"/>
        <v>8/18/2024 - 8/25/2024</v>
      </c>
      <c r="U1693" s="7" t="str">
        <f t="shared" si="80"/>
        <v>Time Card</v>
      </c>
      <c r="V1693" s="8" t="str">
        <f>RIGHT(TEXT(Data6[[#This Row],[Date:]],"mmddyyyy"),4)</f>
        <v>2024</v>
      </c>
      <c r="W1693" s="8" t="str">
        <f>MID(TEXT(Data6[[#This Row],[Date:]],"mmddyyyy"),3,2)</f>
        <v>22</v>
      </c>
      <c r="X1693" s="8" t="str">
        <f>LEFT(TEXT(Data6[[#This Row],[Date:]],"mmddyyyy"),2)</f>
        <v>08</v>
      </c>
      <c r="Y1693" s="6">
        <f>DATE(Data6[[#This Row],[Year]],Data6[[#This Row],[Month]],Data6[[#This Row],[Day]])</f>
        <v>45526</v>
      </c>
    </row>
    <row r="1694" spans="1:25">
      <c r="A1694" s="5">
        <v>45526.581620254627</v>
      </c>
      <c r="B1694" s="7" t="s">
        <v>34</v>
      </c>
      <c r="C1694" s="6" t="s">
        <v>2106</v>
      </c>
      <c r="D1694" s="7" t="s">
        <v>2110</v>
      </c>
      <c r="E1694" s="8">
        <v>3</v>
      </c>
      <c r="F1694" s="7">
        <v>7145203</v>
      </c>
      <c r="G1694" s="7" t="s">
        <v>68</v>
      </c>
      <c r="H1694" s="7" t="s">
        <v>756</v>
      </c>
      <c r="I1694" s="7" t="s">
        <v>44</v>
      </c>
      <c r="J1694" s="19" t="str">
        <f>IFERROR(INDEX('Employee Info'!$C$3:$E$200,MATCH(Data6[[#This Row],[Name:]],'Employee Info'!$B$3:$B$200,0),MATCH(Data6[[#This Row],[Hours Type:]],'Employee Info'!$C$2:$E$2,0)),"")</f>
        <v/>
      </c>
      <c r="K1694" s="19" t="str">
        <f>IFERROR(INDEX('Employee Info'!$C$3:$J$200,MATCH(Data6[[#This Row],[Name:]],'Employee Info'!$B$3:$B$200,0),MATCH(Data6[[#Headers],[Truck]],'Employee Info'!$C$2:$J$2,0)),"")</f>
        <v/>
      </c>
      <c r="L1694" s="19" t="str">
        <f>IFERROR(INDEX('Employee Info'!$C$3:$J$200,MATCH(Data6[[#This Row],[Name:]],'Employee Info'!$B$3:$B$200,0),MATCH(Data6[[#Headers],[Phone]],'Employee Info'!$C$2:$J$2,0)),"")</f>
        <v/>
      </c>
      <c r="M1694" s="19" t="str">
        <f>IFERROR(INDEX('Employee Info'!$C$3:$J$200,MATCH(Data6[[#This Row],[Name:]],'Employee Info'!$B$3:$B$200,0),MATCH(Data6[[#Headers],[Tech]],'Employee Info'!$C$2:$J$2,0)),"")</f>
        <v/>
      </c>
      <c r="N1694" s="19" t="str">
        <f>IFERROR(INDEX('Employee Info'!$C$3:$J$200,MATCH(Data6[[#This Row],[Name:]],'Employee Info'!$B$3:$B$200,0),MATCH(Data6[[#Headers],[Other]],'Employee Info'!$C$2:$J$2,0)),"")</f>
        <v/>
      </c>
      <c r="O1694" s="19">
        <f>IFERROR((Data6[[#This Row],[Hours:]]*SUM(Data6[[#This Row],[Rate]:[Other]])),"")</f>
        <v>0</v>
      </c>
      <c r="P1694" s="7" t="str">
        <f>IF(Data6[[#This Row],[WO'#:]]="","Riley #","WO#")</f>
        <v>WO#</v>
      </c>
      <c r="Q1694" s="7">
        <f>IFERROR(WEEKNUM(Data6[[#This Row],[Date:]]),"")</f>
        <v>34</v>
      </c>
      <c r="R1694" s="6">
        <f t="shared" si="78"/>
        <v>45522</v>
      </c>
      <c r="S1694" s="6">
        <f>Data6[[#This Row],[Week Start]]+7</f>
        <v>45529</v>
      </c>
      <c r="T1694" s="7" t="str">
        <f t="shared" si="79"/>
        <v>8/18/2024 - 8/25/2024</v>
      </c>
      <c r="U1694" s="7" t="str">
        <f t="shared" si="80"/>
        <v>Time Card</v>
      </c>
      <c r="V1694" s="8" t="str">
        <f>RIGHT(TEXT(Data6[[#This Row],[Date:]],"mmddyyyy"),4)</f>
        <v>2024</v>
      </c>
      <c r="W1694" s="8" t="str">
        <f>MID(TEXT(Data6[[#This Row],[Date:]],"mmddyyyy"),3,2)</f>
        <v>22</v>
      </c>
      <c r="X1694" s="8" t="str">
        <f>LEFT(TEXT(Data6[[#This Row],[Date:]],"mmddyyyy"),2)</f>
        <v>08</v>
      </c>
      <c r="Y1694" s="6">
        <f>DATE(Data6[[#This Row],[Year]],Data6[[#This Row],[Month]],Data6[[#This Row],[Day]])</f>
        <v>45526</v>
      </c>
    </row>
    <row r="1695" spans="1:25">
      <c r="A1695" s="5">
        <v>45526.584688194445</v>
      </c>
      <c r="B1695" s="7" t="s">
        <v>65</v>
      </c>
      <c r="C1695" s="6" t="s">
        <v>2106</v>
      </c>
      <c r="D1695" s="7" t="s">
        <v>2095</v>
      </c>
      <c r="E1695" s="8">
        <v>8</v>
      </c>
      <c r="F1695" s="7" t="s">
        <v>68</v>
      </c>
      <c r="G1695" s="7" t="s">
        <v>68</v>
      </c>
      <c r="H1695" s="7" t="s">
        <v>536</v>
      </c>
      <c r="I1695" s="7" t="s">
        <v>44</v>
      </c>
      <c r="J1695" s="19" t="str">
        <f>IFERROR(INDEX('Employee Info'!$C$3:$E$200,MATCH(Data6[[#This Row],[Name:]],'Employee Info'!$B$3:$B$200,0),MATCH(Data6[[#This Row],[Hours Type:]],'Employee Info'!$C$2:$E$2,0)),"")</f>
        <v/>
      </c>
      <c r="K1695" s="19" t="str">
        <f>IFERROR(INDEX('Employee Info'!$C$3:$J$200,MATCH(Data6[[#This Row],[Name:]],'Employee Info'!$B$3:$B$200,0),MATCH(Data6[[#Headers],[Truck]],'Employee Info'!$C$2:$J$2,0)),"")</f>
        <v/>
      </c>
      <c r="L1695" s="19" t="str">
        <f>IFERROR(INDEX('Employee Info'!$C$3:$J$200,MATCH(Data6[[#This Row],[Name:]],'Employee Info'!$B$3:$B$200,0),MATCH(Data6[[#Headers],[Phone]],'Employee Info'!$C$2:$J$2,0)),"")</f>
        <v/>
      </c>
      <c r="M1695" s="19" t="str">
        <f>IFERROR(INDEX('Employee Info'!$C$3:$J$200,MATCH(Data6[[#This Row],[Name:]],'Employee Info'!$B$3:$B$200,0),MATCH(Data6[[#Headers],[Tech]],'Employee Info'!$C$2:$J$2,0)),"")</f>
        <v/>
      </c>
      <c r="N1695" s="19" t="str">
        <f>IFERROR(INDEX('Employee Info'!$C$3:$J$200,MATCH(Data6[[#This Row],[Name:]],'Employee Info'!$B$3:$B$200,0),MATCH(Data6[[#Headers],[Other]],'Employee Info'!$C$2:$J$2,0)),"")</f>
        <v/>
      </c>
      <c r="O1695" s="19">
        <f>IFERROR((Data6[[#This Row],[Hours:]]*SUM(Data6[[#This Row],[Rate]:[Other]])),"")</f>
        <v>0</v>
      </c>
      <c r="P1695" s="7" t="str">
        <f>IF(Data6[[#This Row],[WO'#:]]="","Riley #","WO#")</f>
        <v>Riley #</v>
      </c>
      <c r="Q1695" s="7">
        <f>IFERROR(WEEKNUM(Data6[[#This Row],[Date:]]),"")</f>
        <v>34</v>
      </c>
      <c r="R1695" s="6">
        <f t="shared" si="78"/>
        <v>45522</v>
      </c>
      <c r="S1695" s="6">
        <f>Data6[[#This Row],[Week Start]]+7</f>
        <v>45529</v>
      </c>
      <c r="T1695" s="7" t="str">
        <f t="shared" si="79"/>
        <v>8/18/2024 - 8/25/2024</v>
      </c>
      <c r="U1695" s="7" t="str">
        <f t="shared" si="80"/>
        <v>Time Card</v>
      </c>
      <c r="V1695" s="8" t="str">
        <f>RIGHT(TEXT(Data6[[#This Row],[Date:]],"mmddyyyy"),4)</f>
        <v>2024</v>
      </c>
      <c r="W1695" s="8" t="str">
        <f>MID(TEXT(Data6[[#This Row],[Date:]],"mmddyyyy"),3,2)</f>
        <v>22</v>
      </c>
      <c r="X1695" s="8" t="str">
        <f>LEFT(TEXT(Data6[[#This Row],[Date:]],"mmddyyyy"),2)</f>
        <v>08</v>
      </c>
      <c r="Y1695" s="6">
        <f>DATE(Data6[[#This Row],[Year]],Data6[[#This Row],[Month]],Data6[[#This Row],[Day]])</f>
        <v>45526</v>
      </c>
    </row>
    <row r="1696" spans="1:25">
      <c r="A1696" s="5">
        <v>45526.584934143517</v>
      </c>
      <c r="B1696" s="7" t="s">
        <v>23</v>
      </c>
      <c r="C1696" s="6" t="s">
        <v>2106</v>
      </c>
      <c r="D1696" s="7" t="s">
        <v>2095</v>
      </c>
      <c r="E1696" s="8">
        <v>8</v>
      </c>
      <c r="F1696" s="7" t="s">
        <v>68</v>
      </c>
      <c r="G1696" s="7" t="s">
        <v>68</v>
      </c>
      <c r="H1696" s="7" t="s">
        <v>536</v>
      </c>
      <c r="I1696" s="7" t="s">
        <v>44</v>
      </c>
      <c r="J1696" s="19" t="str">
        <f>IFERROR(INDEX('Employee Info'!$C$3:$E$200,MATCH(Data6[[#This Row],[Name:]],'Employee Info'!$B$3:$B$200,0),MATCH(Data6[[#This Row],[Hours Type:]],'Employee Info'!$C$2:$E$2,0)),"")</f>
        <v/>
      </c>
      <c r="K1696" s="19" t="str">
        <f>IFERROR(INDEX('Employee Info'!$C$3:$J$200,MATCH(Data6[[#This Row],[Name:]],'Employee Info'!$B$3:$B$200,0),MATCH(Data6[[#Headers],[Truck]],'Employee Info'!$C$2:$J$2,0)),"")</f>
        <v/>
      </c>
      <c r="L1696" s="19" t="str">
        <f>IFERROR(INDEX('Employee Info'!$C$3:$J$200,MATCH(Data6[[#This Row],[Name:]],'Employee Info'!$B$3:$B$200,0),MATCH(Data6[[#Headers],[Phone]],'Employee Info'!$C$2:$J$2,0)),"")</f>
        <v/>
      </c>
      <c r="M1696" s="19" t="str">
        <f>IFERROR(INDEX('Employee Info'!$C$3:$J$200,MATCH(Data6[[#This Row],[Name:]],'Employee Info'!$B$3:$B$200,0),MATCH(Data6[[#Headers],[Tech]],'Employee Info'!$C$2:$J$2,0)),"")</f>
        <v/>
      </c>
      <c r="N1696" s="19" t="str">
        <f>IFERROR(INDEX('Employee Info'!$C$3:$J$200,MATCH(Data6[[#This Row],[Name:]],'Employee Info'!$B$3:$B$200,0),MATCH(Data6[[#Headers],[Other]],'Employee Info'!$C$2:$J$2,0)),"")</f>
        <v/>
      </c>
      <c r="O1696" s="19">
        <f>IFERROR((Data6[[#This Row],[Hours:]]*SUM(Data6[[#This Row],[Rate]:[Other]])),"")</f>
        <v>0</v>
      </c>
      <c r="P1696" s="7" t="str">
        <f>IF(Data6[[#This Row],[WO'#:]]="","Riley #","WO#")</f>
        <v>Riley #</v>
      </c>
      <c r="Q1696" s="7">
        <f>IFERROR(WEEKNUM(Data6[[#This Row],[Date:]]),"")</f>
        <v>34</v>
      </c>
      <c r="R1696" s="6">
        <f t="shared" si="78"/>
        <v>45522</v>
      </c>
      <c r="S1696" s="6">
        <f>Data6[[#This Row],[Week Start]]+7</f>
        <v>45529</v>
      </c>
      <c r="T1696" s="7" t="str">
        <f t="shared" si="79"/>
        <v>8/18/2024 - 8/25/2024</v>
      </c>
      <c r="U1696" s="7" t="str">
        <f t="shared" si="80"/>
        <v>Time Card</v>
      </c>
      <c r="V1696" s="8" t="str">
        <f>RIGHT(TEXT(Data6[[#This Row],[Date:]],"mmddyyyy"),4)</f>
        <v>2024</v>
      </c>
      <c r="W1696" s="8" t="str">
        <f>MID(TEXT(Data6[[#This Row],[Date:]],"mmddyyyy"),3,2)</f>
        <v>22</v>
      </c>
      <c r="X1696" s="8" t="str">
        <f>LEFT(TEXT(Data6[[#This Row],[Date:]],"mmddyyyy"),2)</f>
        <v>08</v>
      </c>
      <c r="Y1696" s="6">
        <f>DATE(Data6[[#This Row],[Year]],Data6[[#This Row],[Month]],Data6[[#This Row],[Day]])</f>
        <v>45526</v>
      </c>
    </row>
    <row r="1697" spans="1:25">
      <c r="A1697" s="5">
        <v>45527.532012037038</v>
      </c>
      <c r="B1697" s="7" t="s">
        <v>66</v>
      </c>
      <c r="C1697" s="6" t="s">
        <v>2106</v>
      </c>
      <c r="D1697" s="7" t="s">
        <v>2117</v>
      </c>
      <c r="E1697" s="8">
        <v>1</v>
      </c>
      <c r="F1697" s="7" t="s">
        <v>68</v>
      </c>
      <c r="G1697" s="7" t="s">
        <v>68</v>
      </c>
      <c r="H1697" s="7" t="s">
        <v>536</v>
      </c>
      <c r="I1697" s="7" t="s">
        <v>44</v>
      </c>
      <c r="J1697" s="19" t="str">
        <f>IFERROR(INDEX('Employee Info'!$C$3:$E$200,MATCH(Data6[[#This Row],[Name:]],'Employee Info'!$B$3:$B$200,0),MATCH(Data6[[#This Row],[Hours Type:]],'Employee Info'!$C$2:$E$2,0)),"")</f>
        <v/>
      </c>
      <c r="K1697" s="19" t="str">
        <f>IFERROR(INDEX('Employee Info'!$C$3:$J$200,MATCH(Data6[[#This Row],[Name:]],'Employee Info'!$B$3:$B$200,0),MATCH(Data6[[#Headers],[Truck]],'Employee Info'!$C$2:$J$2,0)),"")</f>
        <v/>
      </c>
      <c r="L1697" s="19" t="str">
        <f>IFERROR(INDEX('Employee Info'!$C$3:$J$200,MATCH(Data6[[#This Row],[Name:]],'Employee Info'!$B$3:$B$200,0),MATCH(Data6[[#Headers],[Phone]],'Employee Info'!$C$2:$J$2,0)),"")</f>
        <v/>
      </c>
      <c r="M1697" s="19" t="str">
        <f>IFERROR(INDEX('Employee Info'!$C$3:$J$200,MATCH(Data6[[#This Row],[Name:]],'Employee Info'!$B$3:$B$200,0),MATCH(Data6[[#Headers],[Tech]],'Employee Info'!$C$2:$J$2,0)),"")</f>
        <v/>
      </c>
      <c r="N1697" s="19" t="str">
        <f>IFERROR(INDEX('Employee Info'!$C$3:$J$200,MATCH(Data6[[#This Row],[Name:]],'Employee Info'!$B$3:$B$200,0),MATCH(Data6[[#Headers],[Other]],'Employee Info'!$C$2:$J$2,0)),"")</f>
        <v/>
      </c>
      <c r="O1697" s="19">
        <f>IFERROR((Data6[[#This Row],[Hours:]]*SUM(Data6[[#This Row],[Rate]:[Other]])),"")</f>
        <v>0</v>
      </c>
      <c r="P1697" s="7" t="str">
        <f>IF(Data6[[#This Row],[WO'#:]]="","Riley #","WO#")</f>
        <v>Riley #</v>
      </c>
      <c r="Q1697" s="7">
        <f>IFERROR(WEEKNUM(Data6[[#This Row],[Date:]]),"")</f>
        <v>34</v>
      </c>
      <c r="R1697" s="6">
        <f t="shared" si="78"/>
        <v>45522</v>
      </c>
      <c r="S1697" s="6">
        <f>Data6[[#This Row],[Week Start]]+7</f>
        <v>45529</v>
      </c>
      <c r="T1697" s="7" t="str">
        <f t="shared" si="79"/>
        <v>8/18/2024 - 8/25/2024</v>
      </c>
      <c r="U1697" s="7" t="str">
        <f t="shared" si="80"/>
        <v>Time Card</v>
      </c>
      <c r="V1697" s="8" t="str">
        <f>RIGHT(TEXT(Data6[[#This Row],[Date:]],"mmddyyyy"),4)</f>
        <v>2024</v>
      </c>
      <c r="W1697" s="8" t="str">
        <f>MID(TEXT(Data6[[#This Row],[Date:]],"mmddyyyy"),3,2)</f>
        <v>22</v>
      </c>
      <c r="X1697" s="8" t="str">
        <f>LEFT(TEXT(Data6[[#This Row],[Date:]],"mmddyyyy"),2)</f>
        <v>08</v>
      </c>
      <c r="Y1697" s="6">
        <f>DATE(Data6[[#This Row],[Year]],Data6[[#This Row],[Month]],Data6[[#This Row],[Day]])</f>
        <v>45526</v>
      </c>
    </row>
    <row r="1698" spans="1:25">
      <c r="A1698" s="5">
        <v>45527.533416319442</v>
      </c>
      <c r="B1698" s="7" t="s">
        <v>66</v>
      </c>
      <c r="C1698" s="6" t="s">
        <v>2106</v>
      </c>
      <c r="D1698" s="7" t="s">
        <v>2118</v>
      </c>
      <c r="E1698" s="8">
        <v>1</v>
      </c>
      <c r="F1698" s="7" t="s">
        <v>68</v>
      </c>
      <c r="G1698" s="7" t="s">
        <v>68</v>
      </c>
      <c r="H1698" s="7" t="s">
        <v>1960</v>
      </c>
      <c r="I1698" s="7" t="s">
        <v>44</v>
      </c>
      <c r="J1698" s="19" t="str">
        <f>IFERROR(INDEX('Employee Info'!$C$3:$E$200,MATCH(Data6[[#This Row],[Name:]],'Employee Info'!$B$3:$B$200,0),MATCH(Data6[[#This Row],[Hours Type:]],'Employee Info'!$C$2:$E$2,0)),"")</f>
        <v/>
      </c>
      <c r="K1698" s="19" t="str">
        <f>IFERROR(INDEX('Employee Info'!$C$3:$J$200,MATCH(Data6[[#This Row],[Name:]],'Employee Info'!$B$3:$B$200,0),MATCH(Data6[[#Headers],[Truck]],'Employee Info'!$C$2:$J$2,0)),"")</f>
        <v/>
      </c>
      <c r="L1698" s="19" t="str">
        <f>IFERROR(INDEX('Employee Info'!$C$3:$J$200,MATCH(Data6[[#This Row],[Name:]],'Employee Info'!$B$3:$B$200,0),MATCH(Data6[[#Headers],[Phone]],'Employee Info'!$C$2:$J$2,0)),"")</f>
        <v/>
      </c>
      <c r="M1698" s="19" t="str">
        <f>IFERROR(INDEX('Employee Info'!$C$3:$J$200,MATCH(Data6[[#This Row],[Name:]],'Employee Info'!$B$3:$B$200,0),MATCH(Data6[[#Headers],[Tech]],'Employee Info'!$C$2:$J$2,0)),"")</f>
        <v/>
      </c>
      <c r="N1698" s="19" t="str">
        <f>IFERROR(INDEX('Employee Info'!$C$3:$J$200,MATCH(Data6[[#This Row],[Name:]],'Employee Info'!$B$3:$B$200,0),MATCH(Data6[[#Headers],[Other]],'Employee Info'!$C$2:$J$2,0)),"")</f>
        <v/>
      </c>
      <c r="O1698" s="19">
        <f>IFERROR((Data6[[#This Row],[Hours:]]*SUM(Data6[[#This Row],[Rate]:[Other]])),"")</f>
        <v>0</v>
      </c>
      <c r="P1698" s="7" t="str">
        <f>IF(Data6[[#This Row],[WO'#:]]="","Riley #","WO#")</f>
        <v>Riley #</v>
      </c>
      <c r="Q1698" s="7">
        <f>IFERROR(WEEKNUM(Data6[[#This Row],[Date:]]),"")</f>
        <v>34</v>
      </c>
      <c r="R1698" s="6">
        <f t="shared" si="78"/>
        <v>45522</v>
      </c>
      <c r="S1698" s="6">
        <f>Data6[[#This Row],[Week Start]]+7</f>
        <v>45529</v>
      </c>
      <c r="T1698" s="7" t="str">
        <f t="shared" si="79"/>
        <v>8/18/2024 - 8/25/2024</v>
      </c>
      <c r="U1698" s="7" t="str">
        <f t="shared" si="80"/>
        <v>Time Card</v>
      </c>
      <c r="V1698" s="8" t="str">
        <f>RIGHT(TEXT(Data6[[#This Row],[Date:]],"mmddyyyy"),4)</f>
        <v>2024</v>
      </c>
      <c r="W1698" s="8" t="str">
        <f>MID(TEXT(Data6[[#This Row],[Date:]],"mmddyyyy"),3,2)</f>
        <v>22</v>
      </c>
      <c r="X1698" s="8" t="str">
        <f>LEFT(TEXT(Data6[[#This Row],[Date:]],"mmddyyyy"),2)</f>
        <v>08</v>
      </c>
      <c r="Y1698" s="6">
        <f>DATE(Data6[[#This Row],[Year]],Data6[[#This Row],[Month]],Data6[[#This Row],[Day]])</f>
        <v>45526</v>
      </c>
    </row>
    <row r="1699" spans="1:25">
      <c r="A1699" s="5">
        <v>45527.534771527775</v>
      </c>
      <c r="B1699" s="7" t="s">
        <v>66</v>
      </c>
      <c r="C1699" s="6" t="s">
        <v>2106</v>
      </c>
      <c r="D1699" s="7" t="s">
        <v>2120</v>
      </c>
      <c r="E1699" s="8">
        <v>1</v>
      </c>
      <c r="F1699" s="7" t="s">
        <v>68</v>
      </c>
      <c r="G1699" s="7" t="s">
        <v>68</v>
      </c>
      <c r="H1699" s="7" t="s">
        <v>2097</v>
      </c>
      <c r="I1699" s="7" t="s">
        <v>44</v>
      </c>
      <c r="J1699" s="19" t="str">
        <f>IFERROR(INDEX('Employee Info'!$C$3:$E$200,MATCH(Data6[[#This Row],[Name:]],'Employee Info'!$B$3:$B$200,0),MATCH(Data6[[#This Row],[Hours Type:]],'Employee Info'!$C$2:$E$2,0)),"")</f>
        <v/>
      </c>
      <c r="K1699" s="19" t="str">
        <f>IFERROR(INDEX('Employee Info'!$C$3:$J$200,MATCH(Data6[[#This Row],[Name:]],'Employee Info'!$B$3:$B$200,0),MATCH(Data6[[#Headers],[Truck]],'Employee Info'!$C$2:$J$2,0)),"")</f>
        <v/>
      </c>
      <c r="L1699" s="19" t="str">
        <f>IFERROR(INDEX('Employee Info'!$C$3:$J$200,MATCH(Data6[[#This Row],[Name:]],'Employee Info'!$B$3:$B$200,0),MATCH(Data6[[#Headers],[Phone]],'Employee Info'!$C$2:$J$2,0)),"")</f>
        <v/>
      </c>
      <c r="M1699" s="19" t="str">
        <f>IFERROR(INDEX('Employee Info'!$C$3:$J$200,MATCH(Data6[[#This Row],[Name:]],'Employee Info'!$B$3:$B$200,0),MATCH(Data6[[#Headers],[Tech]],'Employee Info'!$C$2:$J$2,0)),"")</f>
        <v/>
      </c>
      <c r="N1699" s="19" t="str">
        <f>IFERROR(INDEX('Employee Info'!$C$3:$J$200,MATCH(Data6[[#This Row],[Name:]],'Employee Info'!$B$3:$B$200,0),MATCH(Data6[[#Headers],[Other]],'Employee Info'!$C$2:$J$2,0)),"")</f>
        <v/>
      </c>
      <c r="O1699" s="19">
        <f>IFERROR((Data6[[#This Row],[Hours:]]*SUM(Data6[[#This Row],[Rate]:[Other]])),"")</f>
        <v>0</v>
      </c>
      <c r="P1699" s="7" t="str">
        <f>IF(Data6[[#This Row],[WO'#:]]="","Riley #","WO#")</f>
        <v>Riley #</v>
      </c>
      <c r="Q1699" s="7">
        <f>IFERROR(WEEKNUM(Data6[[#This Row],[Date:]]),"")</f>
        <v>34</v>
      </c>
      <c r="R1699" s="6">
        <f t="shared" si="78"/>
        <v>45522</v>
      </c>
      <c r="S1699" s="6">
        <f>Data6[[#This Row],[Week Start]]+7</f>
        <v>45529</v>
      </c>
      <c r="T1699" s="7" t="str">
        <f t="shared" si="79"/>
        <v>8/18/2024 - 8/25/2024</v>
      </c>
      <c r="U1699" s="7" t="str">
        <f t="shared" si="80"/>
        <v>Time Card</v>
      </c>
      <c r="V1699" s="8" t="str">
        <f>RIGHT(TEXT(Data6[[#This Row],[Date:]],"mmddyyyy"),4)</f>
        <v>2024</v>
      </c>
      <c r="W1699" s="8" t="str">
        <f>MID(TEXT(Data6[[#This Row],[Date:]],"mmddyyyy"),3,2)</f>
        <v>22</v>
      </c>
      <c r="X1699" s="8" t="str">
        <f>LEFT(TEXT(Data6[[#This Row],[Date:]],"mmddyyyy"),2)</f>
        <v>08</v>
      </c>
      <c r="Y1699" s="6">
        <f>DATE(Data6[[#This Row],[Year]],Data6[[#This Row],[Month]],Data6[[#This Row],[Day]])</f>
        <v>45526</v>
      </c>
    </row>
    <row r="1700" spans="1:25">
      <c r="A1700" s="5">
        <v>45527.542327314812</v>
      </c>
      <c r="B1700" s="7" t="s">
        <v>66</v>
      </c>
      <c r="C1700" s="6" t="s">
        <v>2106</v>
      </c>
      <c r="D1700" s="7" t="s">
        <v>2123</v>
      </c>
      <c r="E1700" s="8">
        <v>1</v>
      </c>
      <c r="F1700" s="7">
        <v>7134585</v>
      </c>
      <c r="G1700" s="7" t="s">
        <v>68</v>
      </c>
      <c r="H1700" s="7" t="s">
        <v>756</v>
      </c>
      <c r="I1700" s="7" t="s">
        <v>44</v>
      </c>
      <c r="J1700" s="19" t="str">
        <f>IFERROR(INDEX('Employee Info'!$C$3:$E$200,MATCH(Data6[[#This Row],[Name:]],'Employee Info'!$B$3:$B$200,0),MATCH(Data6[[#This Row],[Hours Type:]],'Employee Info'!$C$2:$E$2,0)),"")</f>
        <v/>
      </c>
      <c r="K1700" s="19" t="str">
        <f>IFERROR(INDEX('Employee Info'!$C$3:$J$200,MATCH(Data6[[#This Row],[Name:]],'Employee Info'!$B$3:$B$200,0),MATCH(Data6[[#Headers],[Truck]],'Employee Info'!$C$2:$J$2,0)),"")</f>
        <v/>
      </c>
      <c r="L1700" s="19" t="str">
        <f>IFERROR(INDEX('Employee Info'!$C$3:$J$200,MATCH(Data6[[#This Row],[Name:]],'Employee Info'!$B$3:$B$200,0),MATCH(Data6[[#Headers],[Phone]],'Employee Info'!$C$2:$J$2,0)),"")</f>
        <v/>
      </c>
      <c r="M1700" s="19" t="str">
        <f>IFERROR(INDEX('Employee Info'!$C$3:$J$200,MATCH(Data6[[#This Row],[Name:]],'Employee Info'!$B$3:$B$200,0),MATCH(Data6[[#Headers],[Tech]],'Employee Info'!$C$2:$J$2,0)),"")</f>
        <v/>
      </c>
      <c r="N1700" s="19" t="str">
        <f>IFERROR(INDEX('Employee Info'!$C$3:$J$200,MATCH(Data6[[#This Row],[Name:]],'Employee Info'!$B$3:$B$200,0),MATCH(Data6[[#Headers],[Other]],'Employee Info'!$C$2:$J$2,0)),"")</f>
        <v/>
      </c>
      <c r="O1700" s="19">
        <f>IFERROR((Data6[[#This Row],[Hours:]]*SUM(Data6[[#This Row],[Rate]:[Other]])),"")</f>
        <v>0</v>
      </c>
      <c r="P1700" s="7" t="str">
        <f>IF(Data6[[#This Row],[WO'#:]]="","Riley #","WO#")</f>
        <v>WO#</v>
      </c>
      <c r="Q1700" s="7">
        <f>IFERROR(WEEKNUM(Data6[[#This Row],[Date:]]),"")</f>
        <v>34</v>
      </c>
      <c r="R1700" s="6">
        <f t="shared" si="78"/>
        <v>45522</v>
      </c>
      <c r="S1700" s="6">
        <f>Data6[[#This Row],[Week Start]]+7</f>
        <v>45529</v>
      </c>
      <c r="T1700" s="7" t="str">
        <f t="shared" si="79"/>
        <v>8/18/2024 - 8/25/2024</v>
      </c>
      <c r="U1700" s="7" t="str">
        <f t="shared" si="80"/>
        <v>Time Card</v>
      </c>
      <c r="V1700" s="8" t="str">
        <f>RIGHT(TEXT(Data6[[#This Row],[Date:]],"mmddyyyy"),4)</f>
        <v>2024</v>
      </c>
      <c r="W1700" s="8" t="str">
        <f>MID(TEXT(Data6[[#This Row],[Date:]],"mmddyyyy"),3,2)</f>
        <v>22</v>
      </c>
      <c r="X1700" s="8" t="str">
        <f>LEFT(TEXT(Data6[[#This Row],[Date:]],"mmddyyyy"),2)</f>
        <v>08</v>
      </c>
      <c r="Y1700" s="6">
        <f>DATE(Data6[[#This Row],[Year]],Data6[[#This Row],[Month]],Data6[[#This Row],[Day]])</f>
        <v>45526</v>
      </c>
    </row>
    <row r="1701" spans="1:25">
      <c r="A1701" s="5">
        <v>45527.543446875003</v>
      </c>
      <c r="B1701" s="7" t="s">
        <v>66</v>
      </c>
      <c r="C1701" s="6" t="s">
        <v>2106</v>
      </c>
      <c r="D1701" s="7" t="s">
        <v>2125</v>
      </c>
      <c r="E1701" s="8">
        <v>1</v>
      </c>
      <c r="F1701" s="7">
        <v>7145203</v>
      </c>
      <c r="G1701" s="7" t="s">
        <v>68</v>
      </c>
      <c r="H1701" s="7" t="s">
        <v>756</v>
      </c>
      <c r="I1701" s="7" t="s">
        <v>44</v>
      </c>
      <c r="J1701" s="19" t="str">
        <f>IFERROR(INDEX('Employee Info'!$C$3:$E$200,MATCH(Data6[[#This Row],[Name:]],'Employee Info'!$B$3:$B$200,0),MATCH(Data6[[#This Row],[Hours Type:]],'Employee Info'!$C$2:$E$2,0)),"")</f>
        <v/>
      </c>
      <c r="K1701" s="19" t="str">
        <f>IFERROR(INDEX('Employee Info'!$C$3:$J$200,MATCH(Data6[[#This Row],[Name:]],'Employee Info'!$B$3:$B$200,0),MATCH(Data6[[#Headers],[Truck]],'Employee Info'!$C$2:$J$2,0)),"")</f>
        <v/>
      </c>
      <c r="L1701" s="19" t="str">
        <f>IFERROR(INDEX('Employee Info'!$C$3:$J$200,MATCH(Data6[[#This Row],[Name:]],'Employee Info'!$B$3:$B$200,0),MATCH(Data6[[#Headers],[Phone]],'Employee Info'!$C$2:$J$2,0)),"")</f>
        <v/>
      </c>
      <c r="M1701" s="19" t="str">
        <f>IFERROR(INDEX('Employee Info'!$C$3:$J$200,MATCH(Data6[[#This Row],[Name:]],'Employee Info'!$B$3:$B$200,0),MATCH(Data6[[#Headers],[Tech]],'Employee Info'!$C$2:$J$2,0)),"")</f>
        <v/>
      </c>
      <c r="N1701" s="19" t="str">
        <f>IFERROR(INDEX('Employee Info'!$C$3:$J$200,MATCH(Data6[[#This Row],[Name:]],'Employee Info'!$B$3:$B$200,0),MATCH(Data6[[#Headers],[Other]],'Employee Info'!$C$2:$J$2,0)),"")</f>
        <v/>
      </c>
      <c r="O1701" s="19">
        <f>IFERROR((Data6[[#This Row],[Hours:]]*SUM(Data6[[#This Row],[Rate]:[Other]])),"")</f>
        <v>0</v>
      </c>
      <c r="P1701" s="7" t="str">
        <f>IF(Data6[[#This Row],[WO'#:]]="","Riley #","WO#")</f>
        <v>WO#</v>
      </c>
      <c r="Q1701" s="7">
        <f>IFERROR(WEEKNUM(Data6[[#This Row],[Date:]]),"")</f>
        <v>34</v>
      </c>
      <c r="R1701" s="6">
        <f t="shared" si="78"/>
        <v>45522</v>
      </c>
      <c r="S1701" s="6">
        <f>Data6[[#This Row],[Week Start]]+7</f>
        <v>45529</v>
      </c>
      <c r="T1701" s="7" t="str">
        <f t="shared" si="79"/>
        <v>8/18/2024 - 8/25/2024</v>
      </c>
      <c r="U1701" s="7" t="str">
        <f t="shared" si="80"/>
        <v>Time Card</v>
      </c>
      <c r="V1701" s="8" t="str">
        <f>RIGHT(TEXT(Data6[[#This Row],[Date:]],"mmddyyyy"),4)</f>
        <v>2024</v>
      </c>
      <c r="W1701" s="8" t="str">
        <f>MID(TEXT(Data6[[#This Row],[Date:]],"mmddyyyy"),3,2)</f>
        <v>22</v>
      </c>
      <c r="X1701" s="8" t="str">
        <f>LEFT(TEXT(Data6[[#This Row],[Date:]],"mmddyyyy"),2)</f>
        <v>08</v>
      </c>
      <c r="Y1701" s="6">
        <f>DATE(Data6[[#This Row],[Year]],Data6[[#This Row],[Month]],Data6[[#This Row],[Day]])</f>
        <v>45526</v>
      </c>
    </row>
    <row r="1702" spans="1:25">
      <c r="A1702" s="5">
        <v>45527.561512152781</v>
      </c>
      <c r="B1702" s="7" t="s">
        <v>66</v>
      </c>
      <c r="C1702" s="6" t="s">
        <v>2106</v>
      </c>
      <c r="D1702" s="7" t="s">
        <v>2131</v>
      </c>
      <c r="E1702" s="8">
        <v>3</v>
      </c>
      <c r="F1702" s="7">
        <v>6984733</v>
      </c>
      <c r="G1702" s="7" t="s">
        <v>68</v>
      </c>
      <c r="H1702" s="7" t="s">
        <v>756</v>
      </c>
      <c r="I1702" s="7" t="s">
        <v>44</v>
      </c>
      <c r="J1702" s="19" t="str">
        <f>IFERROR(INDEX('Employee Info'!$C$3:$E$200,MATCH(Data6[[#This Row],[Name:]],'Employee Info'!$B$3:$B$200,0),MATCH(Data6[[#This Row],[Hours Type:]],'Employee Info'!$C$2:$E$2,0)),"")</f>
        <v/>
      </c>
      <c r="K1702" s="19" t="str">
        <f>IFERROR(INDEX('Employee Info'!$C$3:$J$200,MATCH(Data6[[#This Row],[Name:]],'Employee Info'!$B$3:$B$200,0),MATCH(Data6[[#Headers],[Truck]],'Employee Info'!$C$2:$J$2,0)),"")</f>
        <v/>
      </c>
      <c r="L1702" s="19" t="str">
        <f>IFERROR(INDEX('Employee Info'!$C$3:$J$200,MATCH(Data6[[#This Row],[Name:]],'Employee Info'!$B$3:$B$200,0),MATCH(Data6[[#Headers],[Phone]],'Employee Info'!$C$2:$J$2,0)),"")</f>
        <v/>
      </c>
      <c r="M1702" s="19" t="str">
        <f>IFERROR(INDEX('Employee Info'!$C$3:$J$200,MATCH(Data6[[#This Row],[Name:]],'Employee Info'!$B$3:$B$200,0),MATCH(Data6[[#Headers],[Tech]],'Employee Info'!$C$2:$J$2,0)),"")</f>
        <v/>
      </c>
      <c r="N1702" s="19" t="str">
        <f>IFERROR(INDEX('Employee Info'!$C$3:$J$200,MATCH(Data6[[#This Row],[Name:]],'Employee Info'!$B$3:$B$200,0),MATCH(Data6[[#Headers],[Other]],'Employee Info'!$C$2:$J$2,0)),"")</f>
        <v/>
      </c>
      <c r="O1702" s="19">
        <f>IFERROR((Data6[[#This Row],[Hours:]]*SUM(Data6[[#This Row],[Rate]:[Other]])),"")</f>
        <v>0</v>
      </c>
      <c r="P1702" s="7" t="str">
        <f>IF(Data6[[#This Row],[WO'#:]]="","Riley #","WO#")</f>
        <v>WO#</v>
      </c>
      <c r="Q1702" s="7">
        <f>IFERROR(WEEKNUM(Data6[[#This Row],[Date:]]),"")</f>
        <v>34</v>
      </c>
      <c r="R1702" s="6">
        <f t="shared" si="78"/>
        <v>45522</v>
      </c>
      <c r="S1702" s="6">
        <f>Data6[[#This Row],[Week Start]]+7</f>
        <v>45529</v>
      </c>
      <c r="T1702" s="7" t="str">
        <f t="shared" si="79"/>
        <v>8/18/2024 - 8/25/2024</v>
      </c>
      <c r="U1702" s="7" t="str">
        <f t="shared" si="80"/>
        <v>Time Card</v>
      </c>
      <c r="V1702" s="8" t="str">
        <f>RIGHT(TEXT(Data6[[#This Row],[Date:]],"mmddyyyy"),4)</f>
        <v>2024</v>
      </c>
      <c r="W1702" s="8" t="str">
        <f>MID(TEXT(Data6[[#This Row],[Date:]],"mmddyyyy"),3,2)</f>
        <v>22</v>
      </c>
      <c r="X1702" s="8" t="str">
        <f>LEFT(TEXT(Data6[[#This Row],[Date:]],"mmddyyyy"),2)</f>
        <v>08</v>
      </c>
      <c r="Y1702" s="6">
        <f>DATE(Data6[[#This Row],[Year]],Data6[[#This Row],[Month]],Data6[[#This Row],[Day]])</f>
        <v>45526</v>
      </c>
    </row>
    <row r="1703" spans="1:25">
      <c r="A1703" s="5">
        <v>45527.561556597226</v>
      </c>
      <c r="B1703" s="7" t="s">
        <v>66</v>
      </c>
      <c r="C1703" s="6" t="s">
        <v>2106</v>
      </c>
      <c r="D1703" s="7" t="s">
        <v>2131</v>
      </c>
      <c r="E1703" s="8">
        <v>1</v>
      </c>
      <c r="F1703" s="7">
        <v>6984733</v>
      </c>
      <c r="G1703" s="7" t="s">
        <v>68</v>
      </c>
      <c r="H1703" s="7" t="s">
        <v>756</v>
      </c>
      <c r="I1703" s="7" t="s">
        <v>45</v>
      </c>
      <c r="J1703" s="19" t="str">
        <f>IFERROR(INDEX('Employee Info'!$C$3:$E$200,MATCH(Data6[[#This Row],[Name:]],'Employee Info'!$B$3:$B$200,0),MATCH(Data6[[#This Row],[Hours Type:]],'Employee Info'!$C$2:$E$2,0)),"")</f>
        <v/>
      </c>
      <c r="K1703" s="19" t="str">
        <f>IFERROR(INDEX('Employee Info'!$C$3:$J$200,MATCH(Data6[[#This Row],[Name:]],'Employee Info'!$B$3:$B$200,0),MATCH(Data6[[#Headers],[Truck]],'Employee Info'!$C$2:$J$2,0)),"")</f>
        <v/>
      </c>
      <c r="L1703" s="19" t="str">
        <f>IFERROR(INDEX('Employee Info'!$C$3:$J$200,MATCH(Data6[[#This Row],[Name:]],'Employee Info'!$B$3:$B$200,0),MATCH(Data6[[#Headers],[Phone]],'Employee Info'!$C$2:$J$2,0)),"")</f>
        <v/>
      </c>
      <c r="M1703" s="19" t="str">
        <f>IFERROR(INDEX('Employee Info'!$C$3:$J$200,MATCH(Data6[[#This Row],[Name:]],'Employee Info'!$B$3:$B$200,0),MATCH(Data6[[#Headers],[Tech]],'Employee Info'!$C$2:$J$2,0)),"")</f>
        <v/>
      </c>
      <c r="N1703" s="19" t="str">
        <f>IFERROR(INDEX('Employee Info'!$C$3:$J$200,MATCH(Data6[[#This Row],[Name:]],'Employee Info'!$B$3:$B$200,0),MATCH(Data6[[#Headers],[Other]],'Employee Info'!$C$2:$J$2,0)),"")</f>
        <v/>
      </c>
      <c r="O1703" s="19">
        <f>IFERROR((Data6[[#This Row],[Hours:]]*SUM(Data6[[#This Row],[Rate]:[Other]])),"")</f>
        <v>0</v>
      </c>
      <c r="P1703" s="7" t="str">
        <f>IF(Data6[[#This Row],[WO'#:]]="","Riley #","WO#")</f>
        <v>WO#</v>
      </c>
      <c r="Q1703" s="7">
        <f>IFERROR(WEEKNUM(Data6[[#This Row],[Date:]]),"")</f>
        <v>34</v>
      </c>
      <c r="R1703" s="6">
        <f t="shared" si="78"/>
        <v>45522</v>
      </c>
      <c r="S1703" s="6">
        <f>Data6[[#This Row],[Week Start]]+7</f>
        <v>45529</v>
      </c>
      <c r="T1703" s="7" t="str">
        <f t="shared" si="79"/>
        <v>8/18/2024 - 8/25/2024</v>
      </c>
      <c r="U1703" s="7" t="str">
        <f t="shared" si="80"/>
        <v>Time Card</v>
      </c>
      <c r="V1703" s="8" t="str">
        <f>RIGHT(TEXT(Data6[[#This Row],[Date:]],"mmddyyyy"),4)</f>
        <v>2024</v>
      </c>
      <c r="W1703" s="8" t="str">
        <f>MID(TEXT(Data6[[#This Row],[Date:]],"mmddyyyy"),3,2)</f>
        <v>22</v>
      </c>
      <c r="X1703" s="8" t="str">
        <f>LEFT(TEXT(Data6[[#This Row],[Date:]],"mmddyyyy"),2)</f>
        <v>08</v>
      </c>
      <c r="Y1703" s="6">
        <f>DATE(Data6[[#This Row],[Year]],Data6[[#This Row],[Month]],Data6[[#This Row],[Day]])</f>
        <v>45526</v>
      </c>
    </row>
    <row r="1704" spans="1:25">
      <c r="A1704" s="5">
        <v>45527.491919444445</v>
      </c>
      <c r="B1704" s="7" t="s">
        <v>31</v>
      </c>
      <c r="C1704" s="6" t="s">
        <v>2112</v>
      </c>
      <c r="D1704" s="7" t="s">
        <v>2111</v>
      </c>
      <c r="E1704" s="8">
        <v>5.5</v>
      </c>
      <c r="F1704" s="7">
        <v>7145203</v>
      </c>
      <c r="G1704" s="7" t="s">
        <v>68</v>
      </c>
      <c r="H1704" s="7" t="s">
        <v>756</v>
      </c>
      <c r="I1704" s="7" t="s">
        <v>44</v>
      </c>
      <c r="J1704" s="19" t="str">
        <f>IFERROR(INDEX('Employee Info'!$C$3:$E$200,MATCH(Data6[[#This Row],[Name:]],'Employee Info'!$B$3:$B$200,0),MATCH(Data6[[#This Row],[Hours Type:]],'Employee Info'!$C$2:$E$2,0)),"")</f>
        <v/>
      </c>
      <c r="K1704" s="19" t="str">
        <f>IFERROR(INDEX('Employee Info'!$C$3:$J$200,MATCH(Data6[[#This Row],[Name:]],'Employee Info'!$B$3:$B$200,0),MATCH(Data6[[#Headers],[Truck]],'Employee Info'!$C$2:$J$2,0)),"")</f>
        <v/>
      </c>
      <c r="L1704" s="19" t="str">
        <f>IFERROR(INDEX('Employee Info'!$C$3:$J$200,MATCH(Data6[[#This Row],[Name:]],'Employee Info'!$B$3:$B$200,0),MATCH(Data6[[#Headers],[Phone]],'Employee Info'!$C$2:$J$2,0)),"")</f>
        <v/>
      </c>
      <c r="M1704" s="19" t="str">
        <f>IFERROR(INDEX('Employee Info'!$C$3:$J$200,MATCH(Data6[[#This Row],[Name:]],'Employee Info'!$B$3:$B$200,0),MATCH(Data6[[#Headers],[Tech]],'Employee Info'!$C$2:$J$2,0)),"")</f>
        <v/>
      </c>
      <c r="N1704" s="19" t="str">
        <f>IFERROR(INDEX('Employee Info'!$C$3:$J$200,MATCH(Data6[[#This Row],[Name:]],'Employee Info'!$B$3:$B$200,0),MATCH(Data6[[#Headers],[Other]],'Employee Info'!$C$2:$J$2,0)),"")</f>
        <v/>
      </c>
      <c r="O1704" s="19">
        <f>IFERROR((Data6[[#This Row],[Hours:]]*SUM(Data6[[#This Row],[Rate]:[Other]])),"")</f>
        <v>0</v>
      </c>
      <c r="P1704" s="7" t="str">
        <f>IF(Data6[[#This Row],[WO'#:]]="","Riley #","WO#")</f>
        <v>WO#</v>
      </c>
      <c r="Q1704" s="7">
        <f>IFERROR(WEEKNUM(Data6[[#This Row],[Date:]]),"")</f>
        <v>34</v>
      </c>
      <c r="R1704" s="6">
        <f t="shared" si="78"/>
        <v>45522</v>
      </c>
      <c r="S1704" s="6">
        <f>Data6[[#This Row],[Week Start]]+7</f>
        <v>45529</v>
      </c>
      <c r="T1704" s="7" t="str">
        <f t="shared" si="79"/>
        <v>8/18/2024 - 8/25/2024</v>
      </c>
      <c r="U1704" s="7" t="str">
        <f t="shared" si="80"/>
        <v>Time Card</v>
      </c>
      <c r="V1704" s="8" t="str">
        <f>RIGHT(TEXT(Data6[[#This Row],[Date:]],"mmddyyyy"),4)</f>
        <v>2024</v>
      </c>
      <c r="W1704" s="8" t="str">
        <f>MID(TEXT(Data6[[#This Row],[Date:]],"mmddyyyy"),3,2)</f>
        <v>23</v>
      </c>
      <c r="X1704" s="8" t="str">
        <f>LEFT(TEXT(Data6[[#This Row],[Date:]],"mmddyyyy"),2)</f>
        <v>08</v>
      </c>
      <c r="Y1704" s="6">
        <f>DATE(Data6[[#This Row],[Year]],Data6[[#This Row],[Month]],Data6[[#This Row],[Day]])</f>
        <v>45527</v>
      </c>
    </row>
    <row r="1705" spans="1:25">
      <c r="A1705" s="5">
        <v>45527.49204016204</v>
      </c>
      <c r="B1705" s="7" t="s">
        <v>34</v>
      </c>
      <c r="C1705" s="6" t="s">
        <v>2112</v>
      </c>
      <c r="D1705" s="7" t="s">
        <v>2111</v>
      </c>
      <c r="E1705" s="8">
        <v>5.5</v>
      </c>
      <c r="F1705" s="7">
        <v>7145203</v>
      </c>
      <c r="G1705" s="7" t="s">
        <v>68</v>
      </c>
      <c r="H1705" s="7" t="s">
        <v>756</v>
      </c>
      <c r="I1705" s="7" t="s">
        <v>44</v>
      </c>
      <c r="J1705" s="19" t="str">
        <f>IFERROR(INDEX('Employee Info'!$C$3:$E$200,MATCH(Data6[[#This Row],[Name:]],'Employee Info'!$B$3:$B$200,0),MATCH(Data6[[#This Row],[Hours Type:]],'Employee Info'!$C$2:$E$2,0)),"")</f>
        <v/>
      </c>
      <c r="K1705" s="19" t="str">
        <f>IFERROR(INDEX('Employee Info'!$C$3:$J$200,MATCH(Data6[[#This Row],[Name:]],'Employee Info'!$B$3:$B$200,0),MATCH(Data6[[#Headers],[Truck]],'Employee Info'!$C$2:$J$2,0)),"")</f>
        <v/>
      </c>
      <c r="L1705" s="19" t="str">
        <f>IFERROR(INDEX('Employee Info'!$C$3:$J$200,MATCH(Data6[[#This Row],[Name:]],'Employee Info'!$B$3:$B$200,0),MATCH(Data6[[#Headers],[Phone]],'Employee Info'!$C$2:$J$2,0)),"")</f>
        <v/>
      </c>
      <c r="M1705" s="19" t="str">
        <f>IFERROR(INDEX('Employee Info'!$C$3:$J$200,MATCH(Data6[[#This Row],[Name:]],'Employee Info'!$B$3:$B$200,0),MATCH(Data6[[#Headers],[Tech]],'Employee Info'!$C$2:$J$2,0)),"")</f>
        <v/>
      </c>
      <c r="N1705" s="19" t="str">
        <f>IFERROR(INDEX('Employee Info'!$C$3:$J$200,MATCH(Data6[[#This Row],[Name:]],'Employee Info'!$B$3:$B$200,0),MATCH(Data6[[#Headers],[Other]],'Employee Info'!$C$2:$J$2,0)),"")</f>
        <v/>
      </c>
      <c r="O1705" s="19">
        <f>IFERROR((Data6[[#This Row],[Hours:]]*SUM(Data6[[#This Row],[Rate]:[Other]])),"")</f>
        <v>0</v>
      </c>
      <c r="P1705" s="7" t="str">
        <f>IF(Data6[[#This Row],[WO'#:]]="","Riley #","WO#")</f>
        <v>WO#</v>
      </c>
      <c r="Q1705" s="7">
        <f>IFERROR(WEEKNUM(Data6[[#This Row],[Date:]]),"")</f>
        <v>34</v>
      </c>
      <c r="R1705" s="6">
        <f t="shared" si="78"/>
        <v>45522</v>
      </c>
      <c r="S1705" s="6">
        <f>Data6[[#This Row],[Week Start]]+7</f>
        <v>45529</v>
      </c>
      <c r="T1705" s="7" t="str">
        <f t="shared" si="79"/>
        <v>8/18/2024 - 8/25/2024</v>
      </c>
      <c r="U1705" s="7" t="str">
        <f t="shared" si="80"/>
        <v>Time Card</v>
      </c>
      <c r="V1705" s="8" t="str">
        <f>RIGHT(TEXT(Data6[[#This Row],[Date:]],"mmddyyyy"),4)</f>
        <v>2024</v>
      </c>
      <c r="W1705" s="8" t="str">
        <f>MID(TEXT(Data6[[#This Row],[Date:]],"mmddyyyy"),3,2)</f>
        <v>23</v>
      </c>
      <c r="X1705" s="8" t="str">
        <f>LEFT(TEXT(Data6[[#This Row],[Date:]],"mmddyyyy"),2)</f>
        <v>08</v>
      </c>
      <c r="Y1705" s="6">
        <f>DATE(Data6[[#This Row],[Year]],Data6[[#This Row],[Month]],Data6[[#This Row],[Day]])</f>
        <v>45527</v>
      </c>
    </row>
    <row r="1706" spans="1:25">
      <c r="A1706" s="5">
        <v>45527.492562500003</v>
      </c>
      <c r="B1706" s="7" t="s">
        <v>34</v>
      </c>
      <c r="C1706" s="6" t="s">
        <v>2112</v>
      </c>
      <c r="D1706" s="7" t="s">
        <v>2096</v>
      </c>
      <c r="E1706" s="8">
        <v>2.5</v>
      </c>
      <c r="F1706" s="7" t="s">
        <v>68</v>
      </c>
      <c r="G1706" s="7" t="s">
        <v>68</v>
      </c>
      <c r="H1706" s="7" t="s">
        <v>2097</v>
      </c>
      <c r="I1706" s="7" t="s">
        <v>44</v>
      </c>
      <c r="J1706" s="19" t="str">
        <f>IFERROR(INDEX('Employee Info'!$C$3:$E$200,MATCH(Data6[[#This Row],[Name:]],'Employee Info'!$B$3:$B$200,0),MATCH(Data6[[#This Row],[Hours Type:]],'Employee Info'!$C$2:$E$2,0)),"")</f>
        <v/>
      </c>
      <c r="K1706" s="19" t="str">
        <f>IFERROR(INDEX('Employee Info'!$C$3:$J$200,MATCH(Data6[[#This Row],[Name:]],'Employee Info'!$B$3:$B$200,0),MATCH(Data6[[#Headers],[Truck]],'Employee Info'!$C$2:$J$2,0)),"")</f>
        <v/>
      </c>
      <c r="L1706" s="19" t="str">
        <f>IFERROR(INDEX('Employee Info'!$C$3:$J$200,MATCH(Data6[[#This Row],[Name:]],'Employee Info'!$B$3:$B$200,0),MATCH(Data6[[#Headers],[Phone]],'Employee Info'!$C$2:$J$2,0)),"")</f>
        <v/>
      </c>
      <c r="M1706" s="19" t="str">
        <f>IFERROR(INDEX('Employee Info'!$C$3:$J$200,MATCH(Data6[[#This Row],[Name:]],'Employee Info'!$B$3:$B$200,0),MATCH(Data6[[#Headers],[Tech]],'Employee Info'!$C$2:$J$2,0)),"")</f>
        <v/>
      </c>
      <c r="N1706" s="19" t="str">
        <f>IFERROR(INDEX('Employee Info'!$C$3:$J$200,MATCH(Data6[[#This Row],[Name:]],'Employee Info'!$B$3:$B$200,0),MATCH(Data6[[#Headers],[Other]],'Employee Info'!$C$2:$J$2,0)),"")</f>
        <v/>
      </c>
      <c r="O1706" s="19">
        <f>IFERROR((Data6[[#This Row],[Hours:]]*SUM(Data6[[#This Row],[Rate]:[Other]])),"")</f>
        <v>0</v>
      </c>
      <c r="P1706" s="7" t="str">
        <f>IF(Data6[[#This Row],[WO'#:]]="","Riley #","WO#")</f>
        <v>Riley #</v>
      </c>
      <c r="Q1706" s="7">
        <f>IFERROR(WEEKNUM(Data6[[#This Row],[Date:]]),"")</f>
        <v>34</v>
      </c>
      <c r="R1706" s="6">
        <f t="shared" si="78"/>
        <v>45522</v>
      </c>
      <c r="S1706" s="6">
        <f>Data6[[#This Row],[Week Start]]+7</f>
        <v>45529</v>
      </c>
      <c r="T1706" s="7" t="str">
        <f t="shared" si="79"/>
        <v>8/18/2024 - 8/25/2024</v>
      </c>
      <c r="U1706" s="7" t="str">
        <f t="shared" si="80"/>
        <v>Time Card</v>
      </c>
      <c r="V1706" s="8" t="str">
        <f>RIGHT(TEXT(Data6[[#This Row],[Date:]],"mmddyyyy"),4)</f>
        <v>2024</v>
      </c>
      <c r="W1706" s="8" t="str">
        <f>MID(TEXT(Data6[[#This Row],[Date:]],"mmddyyyy"),3,2)</f>
        <v>23</v>
      </c>
      <c r="X1706" s="8" t="str">
        <f>LEFT(TEXT(Data6[[#This Row],[Date:]],"mmddyyyy"),2)</f>
        <v>08</v>
      </c>
      <c r="Y1706" s="6">
        <f>DATE(Data6[[#This Row],[Year]],Data6[[#This Row],[Month]],Data6[[#This Row],[Day]])</f>
        <v>45527</v>
      </c>
    </row>
    <row r="1707" spans="1:25">
      <c r="A1707" s="5">
        <v>45527.492640972225</v>
      </c>
      <c r="B1707" s="7" t="s">
        <v>31</v>
      </c>
      <c r="C1707" s="6" t="s">
        <v>2112</v>
      </c>
      <c r="D1707" s="7" t="s">
        <v>2096</v>
      </c>
      <c r="E1707" s="8">
        <v>2.5</v>
      </c>
      <c r="F1707" s="7" t="s">
        <v>68</v>
      </c>
      <c r="G1707" s="7" t="s">
        <v>68</v>
      </c>
      <c r="H1707" s="7" t="s">
        <v>2097</v>
      </c>
      <c r="I1707" s="7" t="s">
        <v>44</v>
      </c>
      <c r="J1707" s="19" t="str">
        <f>IFERROR(INDEX('Employee Info'!$C$3:$E$200,MATCH(Data6[[#This Row],[Name:]],'Employee Info'!$B$3:$B$200,0),MATCH(Data6[[#This Row],[Hours Type:]],'Employee Info'!$C$2:$E$2,0)),"")</f>
        <v/>
      </c>
      <c r="K1707" s="19" t="str">
        <f>IFERROR(INDEX('Employee Info'!$C$3:$J$200,MATCH(Data6[[#This Row],[Name:]],'Employee Info'!$B$3:$B$200,0),MATCH(Data6[[#Headers],[Truck]],'Employee Info'!$C$2:$J$2,0)),"")</f>
        <v/>
      </c>
      <c r="L1707" s="19" t="str">
        <f>IFERROR(INDEX('Employee Info'!$C$3:$J$200,MATCH(Data6[[#This Row],[Name:]],'Employee Info'!$B$3:$B$200,0),MATCH(Data6[[#Headers],[Phone]],'Employee Info'!$C$2:$J$2,0)),"")</f>
        <v/>
      </c>
      <c r="M1707" s="19" t="str">
        <f>IFERROR(INDEX('Employee Info'!$C$3:$J$200,MATCH(Data6[[#This Row],[Name:]],'Employee Info'!$B$3:$B$200,0),MATCH(Data6[[#Headers],[Tech]],'Employee Info'!$C$2:$J$2,0)),"")</f>
        <v/>
      </c>
      <c r="N1707" s="19" t="str">
        <f>IFERROR(INDEX('Employee Info'!$C$3:$J$200,MATCH(Data6[[#This Row],[Name:]],'Employee Info'!$B$3:$B$200,0),MATCH(Data6[[#Headers],[Other]],'Employee Info'!$C$2:$J$2,0)),"")</f>
        <v/>
      </c>
      <c r="O1707" s="19">
        <f>IFERROR((Data6[[#This Row],[Hours:]]*SUM(Data6[[#This Row],[Rate]:[Other]])),"")</f>
        <v>0</v>
      </c>
      <c r="P1707" s="7" t="str">
        <f>IF(Data6[[#This Row],[WO'#:]]="","Riley #","WO#")</f>
        <v>Riley #</v>
      </c>
      <c r="Q1707" s="7">
        <f>IFERROR(WEEKNUM(Data6[[#This Row],[Date:]]),"")</f>
        <v>34</v>
      </c>
      <c r="R1707" s="6">
        <f t="shared" si="78"/>
        <v>45522</v>
      </c>
      <c r="S1707" s="6">
        <f>Data6[[#This Row],[Week Start]]+7</f>
        <v>45529</v>
      </c>
      <c r="T1707" s="7" t="str">
        <f t="shared" si="79"/>
        <v>8/18/2024 - 8/25/2024</v>
      </c>
      <c r="U1707" s="7" t="str">
        <f t="shared" si="80"/>
        <v>Time Card</v>
      </c>
      <c r="V1707" s="8" t="str">
        <f>RIGHT(TEXT(Data6[[#This Row],[Date:]],"mmddyyyy"),4)</f>
        <v>2024</v>
      </c>
      <c r="W1707" s="8" t="str">
        <f>MID(TEXT(Data6[[#This Row],[Date:]],"mmddyyyy"),3,2)</f>
        <v>23</v>
      </c>
      <c r="X1707" s="8" t="str">
        <f>LEFT(TEXT(Data6[[#This Row],[Date:]],"mmddyyyy"),2)</f>
        <v>08</v>
      </c>
      <c r="Y1707" s="6">
        <f>DATE(Data6[[#This Row],[Year]],Data6[[#This Row],[Month]],Data6[[#This Row],[Day]])</f>
        <v>45527</v>
      </c>
    </row>
    <row r="1708" spans="1:25">
      <c r="A1708" s="5">
        <v>45527.532066203705</v>
      </c>
      <c r="B1708" s="7" t="s">
        <v>66</v>
      </c>
      <c r="C1708" s="6" t="s">
        <v>2112</v>
      </c>
      <c r="D1708" s="7" t="s">
        <v>2117</v>
      </c>
      <c r="E1708" s="8">
        <v>1</v>
      </c>
      <c r="F1708" s="7" t="s">
        <v>68</v>
      </c>
      <c r="G1708" s="7" t="s">
        <v>68</v>
      </c>
      <c r="H1708" s="7" t="s">
        <v>536</v>
      </c>
      <c r="I1708" s="7" t="s">
        <v>44</v>
      </c>
      <c r="J1708" s="19" t="str">
        <f>IFERROR(INDEX('Employee Info'!$C$3:$E$200,MATCH(Data6[[#This Row],[Name:]],'Employee Info'!$B$3:$B$200,0),MATCH(Data6[[#This Row],[Hours Type:]],'Employee Info'!$C$2:$E$2,0)),"")</f>
        <v/>
      </c>
      <c r="K1708" s="19" t="str">
        <f>IFERROR(INDEX('Employee Info'!$C$3:$J$200,MATCH(Data6[[#This Row],[Name:]],'Employee Info'!$B$3:$B$200,0),MATCH(Data6[[#Headers],[Truck]],'Employee Info'!$C$2:$J$2,0)),"")</f>
        <v/>
      </c>
      <c r="L1708" s="19" t="str">
        <f>IFERROR(INDEX('Employee Info'!$C$3:$J$200,MATCH(Data6[[#This Row],[Name:]],'Employee Info'!$B$3:$B$200,0),MATCH(Data6[[#Headers],[Phone]],'Employee Info'!$C$2:$J$2,0)),"")</f>
        <v/>
      </c>
      <c r="M1708" s="19" t="str">
        <f>IFERROR(INDEX('Employee Info'!$C$3:$J$200,MATCH(Data6[[#This Row],[Name:]],'Employee Info'!$B$3:$B$200,0),MATCH(Data6[[#Headers],[Tech]],'Employee Info'!$C$2:$J$2,0)),"")</f>
        <v/>
      </c>
      <c r="N1708" s="19" t="str">
        <f>IFERROR(INDEX('Employee Info'!$C$3:$J$200,MATCH(Data6[[#This Row],[Name:]],'Employee Info'!$B$3:$B$200,0),MATCH(Data6[[#Headers],[Other]],'Employee Info'!$C$2:$J$2,0)),"")</f>
        <v/>
      </c>
      <c r="O1708" s="19">
        <f>IFERROR((Data6[[#This Row],[Hours:]]*SUM(Data6[[#This Row],[Rate]:[Other]])),"")</f>
        <v>0</v>
      </c>
      <c r="P1708" s="7" t="str">
        <f>IF(Data6[[#This Row],[WO'#:]]="","Riley #","WO#")</f>
        <v>Riley #</v>
      </c>
      <c r="Q1708" s="7">
        <f>IFERROR(WEEKNUM(Data6[[#This Row],[Date:]]),"")</f>
        <v>34</v>
      </c>
      <c r="R1708" s="6">
        <f t="shared" si="78"/>
        <v>45522</v>
      </c>
      <c r="S1708" s="6">
        <f>Data6[[#This Row],[Week Start]]+7</f>
        <v>45529</v>
      </c>
      <c r="T1708" s="7" t="str">
        <f t="shared" si="79"/>
        <v>8/18/2024 - 8/25/2024</v>
      </c>
      <c r="U1708" s="7" t="str">
        <f t="shared" si="80"/>
        <v>Time Card</v>
      </c>
      <c r="V1708" s="8" t="str">
        <f>RIGHT(TEXT(Data6[[#This Row],[Date:]],"mmddyyyy"),4)</f>
        <v>2024</v>
      </c>
      <c r="W1708" s="8" t="str">
        <f>MID(TEXT(Data6[[#This Row],[Date:]],"mmddyyyy"),3,2)</f>
        <v>23</v>
      </c>
      <c r="X1708" s="8" t="str">
        <f>LEFT(TEXT(Data6[[#This Row],[Date:]],"mmddyyyy"),2)</f>
        <v>08</v>
      </c>
      <c r="Y1708" s="6">
        <f>DATE(Data6[[#This Row],[Year]],Data6[[#This Row],[Month]],Data6[[#This Row],[Day]])</f>
        <v>45527</v>
      </c>
    </row>
    <row r="1709" spans="1:25">
      <c r="A1709" s="5">
        <v>45527.533461226849</v>
      </c>
      <c r="B1709" s="7" t="s">
        <v>66</v>
      </c>
      <c r="C1709" s="6" t="s">
        <v>2112</v>
      </c>
      <c r="D1709" s="7" t="s">
        <v>2118</v>
      </c>
      <c r="E1709" s="8">
        <v>1</v>
      </c>
      <c r="F1709" s="7" t="s">
        <v>68</v>
      </c>
      <c r="G1709" s="7" t="s">
        <v>68</v>
      </c>
      <c r="H1709" s="7" t="s">
        <v>1960</v>
      </c>
      <c r="I1709" s="7" t="s">
        <v>44</v>
      </c>
      <c r="J1709" s="19" t="str">
        <f>IFERROR(INDEX('Employee Info'!$C$3:$E$200,MATCH(Data6[[#This Row],[Name:]],'Employee Info'!$B$3:$B$200,0),MATCH(Data6[[#This Row],[Hours Type:]],'Employee Info'!$C$2:$E$2,0)),"")</f>
        <v/>
      </c>
      <c r="K1709" s="19" t="str">
        <f>IFERROR(INDEX('Employee Info'!$C$3:$J$200,MATCH(Data6[[#This Row],[Name:]],'Employee Info'!$B$3:$B$200,0),MATCH(Data6[[#Headers],[Truck]],'Employee Info'!$C$2:$J$2,0)),"")</f>
        <v/>
      </c>
      <c r="L1709" s="19" t="str">
        <f>IFERROR(INDEX('Employee Info'!$C$3:$J$200,MATCH(Data6[[#This Row],[Name:]],'Employee Info'!$B$3:$B$200,0),MATCH(Data6[[#Headers],[Phone]],'Employee Info'!$C$2:$J$2,0)),"")</f>
        <v/>
      </c>
      <c r="M1709" s="19" t="str">
        <f>IFERROR(INDEX('Employee Info'!$C$3:$J$200,MATCH(Data6[[#This Row],[Name:]],'Employee Info'!$B$3:$B$200,0),MATCH(Data6[[#Headers],[Tech]],'Employee Info'!$C$2:$J$2,0)),"")</f>
        <v/>
      </c>
      <c r="N1709" s="19" t="str">
        <f>IFERROR(INDEX('Employee Info'!$C$3:$J$200,MATCH(Data6[[#This Row],[Name:]],'Employee Info'!$B$3:$B$200,0),MATCH(Data6[[#Headers],[Other]],'Employee Info'!$C$2:$J$2,0)),"")</f>
        <v/>
      </c>
      <c r="O1709" s="19">
        <f>IFERROR((Data6[[#This Row],[Hours:]]*SUM(Data6[[#This Row],[Rate]:[Other]])),"")</f>
        <v>0</v>
      </c>
      <c r="P1709" s="7" t="str">
        <f>IF(Data6[[#This Row],[WO'#:]]="","Riley #","WO#")</f>
        <v>Riley #</v>
      </c>
      <c r="Q1709" s="7">
        <f>IFERROR(WEEKNUM(Data6[[#This Row],[Date:]]),"")</f>
        <v>34</v>
      </c>
      <c r="R1709" s="6">
        <f t="shared" si="78"/>
        <v>45522</v>
      </c>
      <c r="S1709" s="6">
        <f>Data6[[#This Row],[Week Start]]+7</f>
        <v>45529</v>
      </c>
      <c r="T1709" s="7" t="str">
        <f t="shared" si="79"/>
        <v>8/18/2024 - 8/25/2024</v>
      </c>
      <c r="U1709" s="7" t="str">
        <f t="shared" si="80"/>
        <v>Time Card</v>
      </c>
      <c r="V1709" s="8" t="str">
        <f>RIGHT(TEXT(Data6[[#This Row],[Date:]],"mmddyyyy"),4)</f>
        <v>2024</v>
      </c>
      <c r="W1709" s="8" t="str">
        <f>MID(TEXT(Data6[[#This Row],[Date:]],"mmddyyyy"),3,2)</f>
        <v>23</v>
      </c>
      <c r="X1709" s="8" t="str">
        <f>LEFT(TEXT(Data6[[#This Row],[Date:]],"mmddyyyy"),2)</f>
        <v>08</v>
      </c>
      <c r="Y1709" s="6">
        <f>DATE(Data6[[#This Row],[Year]],Data6[[#This Row],[Month]],Data6[[#This Row],[Day]])</f>
        <v>45527</v>
      </c>
    </row>
    <row r="1710" spans="1:25">
      <c r="A1710" s="5">
        <v>45527.534816898151</v>
      </c>
      <c r="B1710" s="7" t="s">
        <v>66</v>
      </c>
      <c r="C1710" s="6" t="s">
        <v>2112</v>
      </c>
      <c r="D1710" s="7" t="s">
        <v>2120</v>
      </c>
      <c r="E1710" s="8">
        <v>1</v>
      </c>
      <c r="F1710" s="7" t="s">
        <v>68</v>
      </c>
      <c r="G1710" s="7" t="s">
        <v>68</v>
      </c>
      <c r="H1710" s="7" t="s">
        <v>2097</v>
      </c>
      <c r="I1710" s="7" t="s">
        <v>44</v>
      </c>
      <c r="J1710" s="19" t="str">
        <f>IFERROR(INDEX('Employee Info'!$C$3:$E$200,MATCH(Data6[[#This Row],[Name:]],'Employee Info'!$B$3:$B$200,0),MATCH(Data6[[#This Row],[Hours Type:]],'Employee Info'!$C$2:$E$2,0)),"")</f>
        <v/>
      </c>
      <c r="K1710" s="19" t="str">
        <f>IFERROR(INDEX('Employee Info'!$C$3:$J$200,MATCH(Data6[[#This Row],[Name:]],'Employee Info'!$B$3:$B$200,0),MATCH(Data6[[#Headers],[Truck]],'Employee Info'!$C$2:$J$2,0)),"")</f>
        <v/>
      </c>
      <c r="L1710" s="19" t="str">
        <f>IFERROR(INDEX('Employee Info'!$C$3:$J$200,MATCH(Data6[[#This Row],[Name:]],'Employee Info'!$B$3:$B$200,0),MATCH(Data6[[#Headers],[Phone]],'Employee Info'!$C$2:$J$2,0)),"")</f>
        <v/>
      </c>
      <c r="M1710" s="19" t="str">
        <f>IFERROR(INDEX('Employee Info'!$C$3:$J$200,MATCH(Data6[[#This Row],[Name:]],'Employee Info'!$B$3:$B$200,0),MATCH(Data6[[#Headers],[Tech]],'Employee Info'!$C$2:$J$2,0)),"")</f>
        <v/>
      </c>
      <c r="N1710" s="19" t="str">
        <f>IFERROR(INDEX('Employee Info'!$C$3:$J$200,MATCH(Data6[[#This Row],[Name:]],'Employee Info'!$B$3:$B$200,0),MATCH(Data6[[#Headers],[Other]],'Employee Info'!$C$2:$J$2,0)),"")</f>
        <v/>
      </c>
      <c r="O1710" s="19">
        <f>IFERROR((Data6[[#This Row],[Hours:]]*SUM(Data6[[#This Row],[Rate]:[Other]])),"")</f>
        <v>0</v>
      </c>
      <c r="P1710" s="7" t="str">
        <f>IF(Data6[[#This Row],[WO'#:]]="","Riley #","WO#")</f>
        <v>Riley #</v>
      </c>
      <c r="Q1710" s="7">
        <f>IFERROR(WEEKNUM(Data6[[#This Row],[Date:]]),"")</f>
        <v>34</v>
      </c>
      <c r="R1710" s="6">
        <f t="shared" si="78"/>
        <v>45522</v>
      </c>
      <c r="S1710" s="6">
        <f>Data6[[#This Row],[Week Start]]+7</f>
        <v>45529</v>
      </c>
      <c r="T1710" s="7" t="str">
        <f t="shared" si="79"/>
        <v>8/18/2024 - 8/25/2024</v>
      </c>
      <c r="U1710" s="7" t="str">
        <f t="shared" si="80"/>
        <v>Time Card</v>
      </c>
      <c r="V1710" s="8" t="str">
        <f>RIGHT(TEXT(Data6[[#This Row],[Date:]],"mmddyyyy"),4)</f>
        <v>2024</v>
      </c>
      <c r="W1710" s="8" t="str">
        <f>MID(TEXT(Data6[[#This Row],[Date:]],"mmddyyyy"),3,2)</f>
        <v>23</v>
      </c>
      <c r="X1710" s="8" t="str">
        <f>LEFT(TEXT(Data6[[#This Row],[Date:]],"mmddyyyy"),2)</f>
        <v>08</v>
      </c>
      <c r="Y1710" s="6">
        <f>DATE(Data6[[#This Row],[Year]],Data6[[#This Row],[Month]],Data6[[#This Row],[Day]])</f>
        <v>45527</v>
      </c>
    </row>
    <row r="1711" spans="1:25">
      <c r="A1711" s="5">
        <v>45527.536520486108</v>
      </c>
      <c r="B1711" s="7" t="s">
        <v>66</v>
      </c>
      <c r="C1711" s="6" t="s">
        <v>2112</v>
      </c>
      <c r="D1711" s="7" t="s">
        <v>2121</v>
      </c>
      <c r="E1711" s="8">
        <v>1</v>
      </c>
      <c r="F1711" s="7" t="s">
        <v>68</v>
      </c>
      <c r="G1711" s="7" t="s">
        <v>68</v>
      </c>
      <c r="H1711" s="7" t="s">
        <v>1941</v>
      </c>
      <c r="I1711" s="7" t="s">
        <v>44</v>
      </c>
      <c r="J1711" s="19" t="str">
        <f>IFERROR(INDEX('Employee Info'!$C$3:$E$200,MATCH(Data6[[#This Row],[Name:]],'Employee Info'!$B$3:$B$200,0),MATCH(Data6[[#This Row],[Hours Type:]],'Employee Info'!$C$2:$E$2,0)),"")</f>
        <v/>
      </c>
      <c r="K1711" s="19" t="str">
        <f>IFERROR(INDEX('Employee Info'!$C$3:$J$200,MATCH(Data6[[#This Row],[Name:]],'Employee Info'!$B$3:$B$200,0),MATCH(Data6[[#Headers],[Truck]],'Employee Info'!$C$2:$J$2,0)),"")</f>
        <v/>
      </c>
      <c r="L1711" s="19" t="str">
        <f>IFERROR(INDEX('Employee Info'!$C$3:$J$200,MATCH(Data6[[#This Row],[Name:]],'Employee Info'!$B$3:$B$200,0),MATCH(Data6[[#Headers],[Phone]],'Employee Info'!$C$2:$J$2,0)),"")</f>
        <v/>
      </c>
      <c r="M1711" s="19" t="str">
        <f>IFERROR(INDEX('Employee Info'!$C$3:$J$200,MATCH(Data6[[#This Row],[Name:]],'Employee Info'!$B$3:$B$200,0),MATCH(Data6[[#Headers],[Tech]],'Employee Info'!$C$2:$J$2,0)),"")</f>
        <v/>
      </c>
      <c r="N1711" s="19" t="str">
        <f>IFERROR(INDEX('Employee Info'!$C$3:$J$200,MATCH(Data6[[#This Row],[Name:]],'Employee Info'!$B$3:$B$200,0),MATCH(Data6[[#Headers],[Other]],'Employee Info'!$C$2:$J$2,0)),"")</f>
        <v/>
      </c>
      <c r="O1711" s="19">
        <f>IFERROR((Data6[[#This Row],[Hours:]]*SUM(Data6[[#This Row],[Rate]:[Other]])),"")</f>
        <v>0</v>
      </c>
      <c r="P1711" s="7" t="str">
        <f>IF(Data6[[#This Row],[WO'#:]]="","Riley #","WO#")</f>
        <v>Riley #</v>
      </c>
      <c r="Q1711" s="7">
        <f>IFERROR(WEEKNUM(Data6[[#This Row],[Date:]]),"")</f>
        <v>34</v>
      </c>
      <c r="R1711" s="6">
        <f t="shared" si="78"/>
        <v>45522</v>
      </c>
      <c r="S1711" s="6">
        <f>Data6[[#This Row],[Week Start]]+7</f>
        <v>45529</v>
      </c>
      <c r="T1711" s="7" t="str">
        <f t="shared" si="79"/>
        <v>8/18/2024 - 8/25/2024</v>
      </c>
      <c r="U1711" s="7" t="str">
        <f t="shared" si="80"/>
        <v>Time Card</v>
      </c>
      <c r="V1711" s="8" t="str">
        <f>RIGHT(TEXT(Data6[[#This Row],[Date:]],"mmddyyyy"),4)</f>
        <v>2024</v>
      </c>
      <c r="W1711" s="8" t="str">
        <f>MID(TEXT(Data6[[#This Row],[Date:]],"mmddyyyy"),3,2)</f>
        <v>23</v>
      </c>
      <c r="X1711" s="8" t="str">
        <f>LEFT(TEXT(Data6[[#This Row],[Date:]],"mmddyyyy"),2)</f>
        <v>08</v>
      </c>
      <c r="Y1711" s="6">
        <f>DATE(Data6[[#This Row],[Year]],Data6[[#This Row],[Month]],Data6[[#This Row],[Day]])</f>
        <v>45527</v>
      </c>
    </row>
    <row r="1712" spans="1:25">
      <c r="A1712" s="5">
        <v>45527.543501388885</v>
      </c>
      <c r="B1712" s="7" t="s">
        <v>66</v>
      </c>
      <c r="C1712" s="6" t="s">
        <v>2112</v>
      </c>
      <c r="D1712" s="7" t="s">
        <v>2125</v>
      </c>
      <c r="E1712" s="8">
        <v>1</v>
      </c>
      <c r="F1712" s="7">
        <v>7145203</v>
      </c>
      <c r="G1712" s="7" t="s">
        <v>68</v>
      </c>
      <c r="H1712" s="7" t="s">
        <v>756</v>
      </c>
      <c r="I1712" s="7" t="s">
        <v>44</v>
      </c>
      <c r="J1712" s="19" t="str">
        <f>IFERROR(INDEX('Employee Info'!$C$3:$E$200,MATCH(Data6[[#This Row],[Name:]],'Employee Info'!$B$3:$B$200,0),MATCH(Data6[[#This Row],[Hours Type:]],'Employee Info'!$C$2:$E$2,0)),"")</f>
        <v/>
      </c>
      <c r="K1712" s="19" t="str">
        <f>IFERROR(INDEX('Employee Info'!$C$3:$J$200,MATCH(Data6[[#This Row],[Name:]],'Employee Info'!$B$3:$B$200,0),MATCH(Data6[[#Headers],[Truck]],'Employee Info'!$C$2:$J$2,0)),"")</f>
        <v/>
      </c>
      <c r="L1712" s="19" t="str">
        <f>IFERROR(INDEX('Employee Info'!$C$3:$J$200,MATCH(Data6[[#This Row],[Name:]],'Employee Info'!$B$3:$B$200,0),MATCH(Data6[[#Headers],[Phone]],'Employee Info'!$C$2:$J$2,0)),"")</f>
        <v/>
      </c>
      <c r="M1712" s="19" t="str">
        <f>IFERROR(INDEX('Employee Info'!$C$3:$J$200,MATCH(Data6[[#This Row],[Name:]],'Employee Info'!$B$3:$B$200,0),MATCH(Data6[[#Headers],[Tech]],'Employee Info'!$C$2:$J$2,0)),"")</f>
        <v/>
      </c>
      <c r="N1712" s="19" t="str">
        <f>IFERROR(INDEX('Employee Info'!$C$3:$J$200,MATCH(Data6[[#This Row],[Name:]],'Employee Info'!$B$3:$B$200,0),MATCH(Data6[[#Headers],[Other]],'Employee Info'!$C$2:$J$2,0)),"")</f>
        <v/>
      </c>
      <c r="O1712" s="19">
        <f>IFERROR((Data6[[#This Row],[Hours:]]*SUM(Data6[[#This Row],[Rate]:[Other]])),"")</f>
        <v>0</v>
      </c>
      <c r="P1712" s="7" t="str">
        <f>IF(Data6[[#This Row],[WO'#:]]="","Riley #","WO#")</f>
        <v>WO#</v>
      </c>
      <c r="Q1712" s="7">
        <f>IFERROR(WEEKNUM(Data6[[#This Row],[Date:]]),"")</f>
        <v>34</v>
      </c>
      <c r="R1712" s="6">
        <f t="shared" si="78"/>
        <v>45522</v>
      </c>
      <c r="S1712" s="6">
        <f>Data6[[#This Row],[Week Start]]+7</f>
        <v>45529</v>
      </c>
      <c r="T1712" s="7" t="str">
        <f t="shared" si="79"/>
        <v>8/18/2024 - 8/25/2024</v>
      </c>
      <c r="U1712" s="7" t="str">
        <f t="shared" si="80"/>
        <v>Time Card</v>
      </c>
      <c r="V1712" s="8" t="str">
        <f>RIGHT(TEXT(Data6[[#This Row],[Date:]],"mmddyyyy"),4)</f>
        <v>2024</v>
      </c>
      <c r="W1712" s="8" t="str">
        <f>MID(TEXT(Data6[[#This Row],[Date:]],"mmddyyyy"),3,2)</f>
        <v>23</v>
      </c>
      <c r="X1712" s="8" t="str">
        <f>LEFT(TEXT(Data6[[#This Row],[Date:]],"mmddyyyy"),2)</f>
        <v>08</v>
      </c>
      <c r="Y1712" s="6">
        <f>DATE(Data6[[#This Row],[Year]],Data6[[#This Row],[Month]],Data6[[#This Row],[Day]])</f>
        <v>45527</v>
      </c>
    </row>
    <row r="1713" spans="1:25">
      <c r="A1713" s="5">
        <v>45527.555089120367</v>
      </c>
      <c r="B1713" s="7" t="s">
        <v>35</v>
      </c>
      <c r="C1713" s="6" t="s">
        <v>2112</v>
      </c>
      <c r="D1713" s="7" t="s">
        <v>2126</v>
      </c>
      <c r="E1713" s="8">
        <v>4</v>
      </c>
      <c r="F1713" s="7" t="s">
        <v>68</v>
      </c>
      <c r="G1713" s="7" t="s">
        <v>68</v>
      </c>
      <c r="H1713" s="7" t="s">
        <v>1948</v>
      </c>
      <c r="I1713" s="7" t="s">
        <v>44</v>
      </c>
      <c r="J1713" s="19" t="str">
        <f>IFERROR(INDEX('Employee Info'!$C$3:$E$200,MATCH(Data6[[#This Row],[Name:]],'Employee Info'!$B$3:$B$200,0),MATCH(Data6[[#This Row],[Hours Type:]],'Employee Info'!$C$2:$E$2,0)),"")</f>
        <v/>
      </c>
      <c r="K1713" s="19" t="str">
        <f>IFERROR(INDEX('Employee Info'!$C$3:$J$200,MATCH(Data6[[#This Row],[Name:]],'Employee Info'!$B$3:$B$200,0),MATCH(Data6[[#Headers],[Truck]],'Employee Info'!$C$2:$J$2,0)),"")</f>
        <v/>
      </c>
      <c r="L1713" s="19" t="str">
        <f>IFERROR(INDEX('Employee Info'!$C$3:$J$200,MATCH(Data6[[#This Row],[Name:]],'Employee Info'!$B$3:$B$200,0),MATCH(Data6[[#Headers],[Phone]],'Employee Info'!$C$2:$J$2,0)),"")</f>
        <v/>
      </c>
      <c r="M1713" s="19" t="str">
        <f>IFERROR(INDEX('Employee Info'!$C$3:$J$200,MATCH(Data6[[#This Row],[Name:]],'Employee Info'!$B$3:$B$200,0),MATCH(Data6[[#Headers],[Tech]],'Employee Info'!$C$2:$J$2,0)),"")</f>
        <v/>
      </c>
      <c r="N1713" s="19" t="str">
        <f>IFERROR(INDEX('Employee Info'!$C$3:$J$200,MATCH(Data6[[#This Row],[Name:]],'Employee Info'!$B$3:$B$200,0),MATCH(Data6[[#Headers],[Other]],'Employee Info'!$C$2:$J$2,0)),"")</f>
        <v/>
      </c>
      <c r="O1713" s="19">
        <f>IFERROR((Data6[[#This Row],[Hours:]]*SUM(Data6[[#This Row],[Rate]:[Other]])),"")</f>
        <v>0</v>
      </c>
      <c r="P1713" s="7" t="str">
        <f>IF(Data6[[#This Row],[WO'#:]]="","Riley #","WO#")</f>
        <v>Riley #</v>
      </c>
      <c r="Q1713" s="7">
        <f>IFERROR(WEEKNUM(Data6[[#This Row],[Date:]]),"")</f>
        <v>34</v>
      </c>
      <c r="R1713" s="6">
        <f t="shared" si="78"/>
        <v>45522</v>
      </c>
      <c r="S1713" s="6">
        <f>Data6[[#This Row],[Week Start]]+7</f>
        <v>45529</v>
      </c>
      <c r="T1713" s="7" t="str">
        <f t="shared" si="79"/>
        <v>8/18/2024 - 8/25/2024</v>
      </c>
      <c r="U1713" s="7" t="str">
        <f t="shared" si="80"/>
        <v>Time Card</v>
      </c>
      <c r="V1713" s="8" t="str">
        <f>RIGHT(TEXT(Data6[[#This Row],[Date:]],"mmddyyyy"),4)</f>
        <v>2024</v>
      </c>
      <c r="W1713" s="8" t="str">
        <f>MID(TEXT(Data6[[#This Row],[Date:]],"mmddyyyy"),3,2)</f>
        <v>23</v>
      </c>
      <c r="X1713" s="8" t="str">
        <f>LEFT(TEXT(Data6[[#This Row],[Date:]],"mmddyyyy"),2)</f>
        <v>08</v>
      </c>
      <c r="Y1713" s="6">
        <f>DATE(Data6[[#This Row],[Year]],Data6[[#This Row],[Month]],Data6[[#This Row],[Day]])</f>
        <v>45527</v>
      </c>
    </row>
    <row r="1714" spans="1:25">
      <c r="A1714" s="5">
        <v>45527.557321875</v>
      </c>
      <c r="B1714" s="7" t="s">
        <v>35</v>
      </c>
      <c r="C1714" s="6" t="s">
        <v>2112</v>
      </c>
      <c r="D1714" s="7" t="s">
        <v>2127</v>
      </c>
      <c r="E1714" s="8">
        <v>2</v>
      </c>
      <c r="F1714" s="7">
        <v>7134585</v>
      </c>
      <c r="G1714" s="7" t="s">
        <v>68</v>
      </c>
      <c r="H1714" s="7" t="s">
        <v>1948</v>
      </c>
      <c r="I1714" s="7" t="s">
        <v>44</v>
      </c>
      <c r="J1714" s="19" t="str">
        <f>IFERROR(INDEX('Employee Info'!$C$3:$E$200,MATCH(Data6[[#This Row],[Name:]],'Employee Info'!$B$3:$B$200,0),MATCH(Data6[[#This Row],[Hours Type:]],'Employee Info'!$C$2:$E$2,0)),"")</f>
        <v/>
      </c>
      <c r="K1714" s="19" t="str">
        <f>IFERROR(INDEX('Employee Info'!$C$3:$J$200,MATCH(Data6[[#This Row],[Name:]],'Employee Info'!$B$3:$B$200,0),MATCH(Data6[[#Headers],[Truck]],'Employee Info'!$C$2:$J$2,0)),"")</f>
        <v/>
      </c>
      <c r="L1714" s="19" t="str">
        <f>IFERROR(INDEX('Employee Info'!$C$3:$J$200,MATCH(Data6[[#This Row],[Name:]],'Employee Info'!$B$3:$B$200,0),MATCH(Data6[[#Headers],[Phone]],'Employee Info'!$C$2:$J$2,0)),"")</f>
        <v/>
      </c>
      <c r="M1714" s="19" t="str">
        <f>IFERROR(INDEX('Employee Info'!$C$3:$J$200,MATCH(Data6[[#This Row],[Name:]],'Employee Info'!$B$3:$B$200,0),MATCH(Data6[[#Headers],[Tech]],'Employee Info'!$C$2:$J$2,0)),"")</f>
        <v/>
      </c>
      <c r="N1714" s="19" t="str">
        <f>IFERROR(INDEX('Employee Info'!$C$3:$J$200,MATCH(Data6[[#This Row],[Name:]],'Employee Info'!$B$3:$B$200,0),MATCH(Data6[[#Headers],[Other]],'Employee Info'!$C$2:$J$2,0)),"")</f>
        <v/>
      </c>
      <c r="O1714" s="19">
        <f>IFERROR((Data6[[#This Row],[Hours:]]*SUM(Data6[[#This Row],[Rate]:[Other]])),"")</f>
        <v>0</v>
      </c>
      <c r="P1714" s="7" t="str">
        <f>IF(Data6[[#This Row],[WO'#:]]="","Riley #","WO#")</f>
        <v>WO#</v>
      </c>
      <c r="Q1714" s="7">
        <f>IFERROR(WEEKNUM(Data6[[#This Row],[Date:]]),"")</f>
        <v>34</v>
      </c>
      <c r="R1714" s="6">
        <f t="shared" si="78"/>
        <v>45522</v>
      </c>
      <c r="S1714" s="6">
        <f>Data6[[#This Row],[Week Start]]+7</f>
        <v>45529</v>
      </c>
      <c r="T1714" s="7" t="str">
        <f t="shared" si="79"/>
        <v>8/18/2024 - 8/25/2024</v>
      </c>
      <c r="U1714" s="7" t="str">
        <f t="shared" si="80"/>
        <v>Time Card</v>
      </c>
      <c r="V1714" s="8" t="str">
        <f>RIGHT(TEXT(Data6[[#This Row],[Date:]],"mmddyyyy"),4)</f>
        <v>2024</v>
      </c>
      <c r="W1714" s="8" t="str">
        <f>MID(TEXT(Data6[[#This Row],[Date:]],"mmddyyyy"),3,2)</f>
        <v>23</v>
      </c>
      <c r="X1714" s="8" t="str">
        <f>LEFT(TEXT(Data6[[#This Row],[Date:]],"mmddyyyy"),2)</f>
        <v>08</v>
      </c>
      <c r="Y1714" s="6">
        <f>DATE(Data6[[#This Row],[Year]],Data6[[#This Row],[Month]],Data6[[#This Row],[Day]])</f>
        <v>45527</v>
      </c>
    </row>
    <row r="1715" spans="1:25">
      <c r="A1715" s="5">
        <v>45527.557841782407</v>
      </c>
      <c r="B1715" s="7" t="s">
        <v>35</v>
      </c>
      <c r="C1715" s="6" t="s">
        <v>2112</v>
      </c>
      <c r="D1715" s="7" t="s">
        <v>2128</v>
      </c>
      <c r="E1715" s="8">
        <v>2</v>
      </c>
      <c r="F1715" s="7" t="s">
        <v>68</v>
      </c>
      <c r="G1715" s="7" t="s">
        <v>68</v>
      </c>
      <c r="H1715" s="7" t="s">
        <v>2114</v>
      </c>
      <c r="I1715" s="7" t="s">
        <v>44</v>
      </c>
      <c r="J1715" s="19" t="str">
        <f>IFERROR(INDEX('Employee Info'!$C$3:$E$200,MATCH(Data6[[#This Row],[Name:]],'Employee Info'!$B$3:$B$200,0),MATCH(Data6[[#This Row],[Hours Type:]],'Employee Info'!$C$2:$E$2,0)),"")</f>
        <v/>
      </c>
      <c r="K1715" s="19" t="str">
        <f>IFERROR(INDEX('Employee Info'!$C$3:$J$200,MATCH(Data6[[#This Row],[Name:]],'Employee Info'!$B$3:$B$200,0),MATCH(Data6[[#Headers],[Truck]],'Employee Info'!$C$2:$J$2,0)),"")</f>
        <v/>
      </c>
      <c r="L1715" s="19" t="str">
        <f>IFERROR(INDEX('Employee Info'!$C$3:$J$200,MATCH(Data6[[#This Row],[Name:]],'Employee Info'!$B$3:$B$200,0),MATCH(Data6[[#Headers],[Phone]],'Employee Info'!$C$2:$J$2,0)),"")</f>
        <v/>
      </c>
      <c r="M1715" s="19" t="str">
        <f>IFERROR(INDEX('Employee Info'!$C$3:$J$200,MATCH(Data6[[#This Row],[Name:]],'Employee Info'!$B$3:$B$200,0),MATCH(Data6[[#Headers],[Tech]],'Employee Info'!$C$2:$J$2,0)),"")</f>
        <v/>
      </c>
      <c r="N1715" s="19" t="str">
        <f>IFERROR(INDEX('Employee Info'!$C$3:$J$200,MATCH(Data6[[#This Row],[Name:]],'Employee Info'!$B$3:$B$200,0),MATCH(Data6[[#Headers],[Other]],'Employee Info'!$C$2:$J$2,0)),"")</f>
        <v/>
      </c>
      <c r="O1715" s="19">
        <f>IFERROR((Data6[[#This Row],[Hours:]]*SUM(Data6[[#This Row],[Rate]:[Other]])),"")</f>
        <v>0</v>
      </c>
      <c r="P1715" s="7" t="str">
        <f>IF(Data6[[#This Row],[WO'#:]]="","Riley #","WO#")</f>
        <v>Riley #</v>
      </c>
      <c r="Q1715" s="7">
        <f>IFERROR(WEEKNUM(Data6[[#This Row],[Date:]]),"")</f>
        <v>34</v>
      </c>
      <c r="R1715" s="6">
        <f t="shared" si="78"/>
        <v>45522</v>
      </c>
      <c r="S1715" s="6">
        <f>Data6[[#This Row],[Week Start]]+7</f>
        <v>45529</v>
      </c>
      <c r="T1715" s="7" t="str">
        <f t="shared" si="79"/>
        <v>8/18/2024 - 8/25/2024</v>
      </c>
      <c r="U1715" s="7" t="str">
        <f t="shared" si="80"/>
        <v>Time Card</v>
      </c>
      <c r="V1715" s="8" t="str">
        <f>RIGHT(TEXT(Data6[[#This Row],[Date:]],"mmddyyyy"),4)</f>
        <v>2024</v>
      </c>
      <c r="W1715" s="8" t="str">
        <f>MID(TEXT(Data6[[#This Row],[Date:]],"mmddyyyy"),3,2)</f>
        <v>23</v>
      </c>
      <c r="X1715" s="8" t="str">
        <f>LEFT(TEXT(Data6[[#This Row],[Date:]],"mmddyyyy"),2)</f>
        <v>08</v>
      </c>
      <c r="Y1715" s="6">
        <f>DATE(Data6[[#This Row],[Year]],Data6[[#This Row],[Month]],Data6[[#This Row],[Day]])</f>
        <v>45527</v>
      </c>
    </row>
    <row r="1716" spans="1:25">
      <c r="A1716" s="5">
        <v>45527.562190972225</v>
      </c>
      <c r="B1716" s="7" t="s">
        <v>66</v>
      </c>
      <c r="C1716" s="6" t="s">
        <v>2112</v>
      </c>
      <c r="D1716" s="7" t="s">
        <v>2132</v>
      </c>
      <c r="E1716" s="8">
        <v>1</v>
      </c>
      <c r="F1716" s="7">
        <v>6984733</v>
      </c>
      <c r="G1716" s="7" t="s">
        <v>68</v>
      </c>
      <c r="H1716" s="7" t="s">
        <v>756</v>
      </c>
      <c r="I1716" s="7" t="s">
        <v>45</v>
      </c>
      <c r="J1716" s="19" t="str">
        <f>IFERROR(INDEX('Employee Info'!$C$3:$E$200,MATCH(Data6[[#This Row],[Name:]],'Employee Info'!$B$3:$B$200,0),MATCH(Data6[[#This Row],[Hours Type:]],'Employee Info'!$C$2:$E$2,0)),"")</f>
        <v/>
      </c>
      <c r="K1716" s="19" t="str">
        <f>IFERROR(INDEX('Employee Info'!$C$3:$J$200,MATCH(Data6[[#This Row],[Name:]],'Employee Info'!$B$3:$B$200,0),MATCH(Data6[[#Headers],[Truck]],'Employee Info'!$C$2:$J$2,0)),"")</f>
        <v/>
      </c>
      <c r="L1716" s="19" t="str">
        <f>IFERROR(INDEX('Employee Info'!$C$3:$J$200,MATCH(Data6[[#This Row],[Name:]],'Employee Info'!$B$3:$B$200,0),MATCH(Data6[[#Headers],[Phone]],'Employee Info'!$C$2:$J$2,0)),"")</f>
        <v/>
      </c>
      <c r="M1716" s="19" t="str">
        <f>IFERROR(INDEX('Employee Info'!$C$3:$J$200,MATCH(Data6[[#This Row],[Name:]],'Employee Info'!$B$3:$B$200,0),MATCH(Data6[[#Headers],[Tech]],'Employee Info'!$C$2:$J$2,0)),"")</f>
        <v/>
      </c>
      <c r="N1716" s="19" t="str">
        <f>IFERROR(INDEX('Employee Info'!$C$3:$J$200,MATCH(Data6[[#This Row],[Name:]],'Employee Info'!$B$3:$B$200,0),MATCH(Data6[[#Headers],[Other]],'Employee Info'!$C$2:$J$2,0)),"")</f>
        <v/>
      </c>
      <c r="O1716" s="19">
        <f>IFERROR((Data6[[#This Row],[Hours:]]*SUM(Data6[[#This Row],[Rate]:[Other]])),"")</f>
        <v>0</v>
      </c>
      <c r="P1716" s="7" t="str">
        <f>IF(Data6[[#This Row],[WO'#:]]="","Riley #","WO#")</f>
        <v>WO#</v>
      </c>
      <c r="Q1716" s="7">
        <f>IFERROR(WEEKNUM(Data6[[#This Row],[Date:]]),"")</f>
        <v>34</v>
      </c>
      <c r="R1716" s="6">
        <f t="shared" si="78"/>
        <v>45522</v>
      </c>
      <c r="S1716" s="6">
        <f>Data6[[#This Row],[Week Start]]+7</f>
        <v>45529</v>
      </c>
      <c r="T1716" s="7" t="str">
        <f t="shared" si="79"/>
        <v>8/18/2024 - 8/25/2024</v>
      </c>
      <c r="U1716" s="7" t="str">
        <f t="shared" si="80"/>
        <v>Time Card</v>
      </c>
      <c r="V1716" s="8" t="str">
        <f>RIGHT(TEXT(Data6[[#This Row],[Date:]],"mmddyyyy"),4)</f>
        <v>2024</v>
      </c>
      <c r="W1716" s="8" t="str">
        <f>MID(TEXT(Data6[[#This Row],[Date:]],"mmddyyyy"),3,2)</f>
        <v>23</v>
      </c>
      <c r="X1716" s="8" t="str">
        <f>LEFT(TEXT(Data6[[#This Row],[Date:]],"mmddyyyy"),2)</f>
        <v>08</v>
      </c>
      <c r="Y1716" s="6">
        <f>DATE(Data6[[#This Row],[Year]],Data6[[#This Row],[Month]],Data6[[#This Row],[Day]])</f>
        <v>45527</v>
      </c>
    </row>
    <row r="1717" spans="1:25">
      <c r="A1717" s="5">
        <v>45527.562272106479</v>
      </c>
      <c r="B1717" s="7" t="s">
        <v>66</v>
      </c>
      <c r="C1717" s="6" t="s">
        <v>2112</v>
      </c>
      <c r="D1717" s="7" t="s">
        <v>2132</v>
      </c>
      <c r="E1717" s="8">
        <v>3</v>
      </c>
      <c r="F1717" s="7">
        <v>6984733</v>
      </c>
      <c r="G1717" s="7" t="s">
        <v>68</v>
      </c>
      <c r="H1717" s="7" t="s">
        <v>756</v>
      </c>
      <c r="I1717" s="7" t="s">
        <v>44</v>
      </c>
      <c r="J1717" s="19" t="str">
        <f>IFERROR(INDEX('Employee Info'!$C$3:$E$200,MATCH(Data6[[#This Row],[Name:]],'Employee Info'!$B$3:$B$200,0),MATCH(Data6[[#This Row],[Hours Type:]],'Employee Info'!$C$2:$E$2,0)),"")</f>
        <v/>
      </c>
      <c r="K1717" s="19" t="str">
        <f>IFERROR(INDEX('Employee Info'!$C$3:$J$200,MATCH(Data6[[#This Row],[Name:]],'Employee Info'!$B$3:$B$200,0),MATCH(Data6[[#Headers],[Truck]],'Employee Info'!$C$2:$J$2,0)),"")</f>
        <v/>
      </c>
      <c r="L1717" s="19" t="str">
        <f>IFERROR(INDEX('Employee Info'!$C$3:$J$200,MATCH(Data6[[#This Row],[Name:]],'Employee Info'!$B$3:$B$200,0),MATCH(Data6[[#Headers],[Phone]],'Employee Info'!$C$2:$J$2,0)),"")</f>
        <v/>
      </c>
      <c r="M1717" s="19" t="str">
        <f>IFERROR(INDEX('Employee Info'!$C$3:$J$200,MATCH(Data6[[#This Row],[Name:]],'Employee Info'!$B$3:$B$200,0),MATCH(Data6[[#Headers],[Tech]],'Employee Info'!$C$2:$J$2,0)),"")</f>
        <v/>
      </c>
      <c r="N1717" s="19" t="str">
        <f>IFERROR(INDEX('Employee Info'!$C$3:$J$200,MATCH(Data6[[#This Row],[Name:]],'Employee Info'!$B$3:$B$200,0),MATCH(Data6[[#Headers],[Other]],'Employee Info'!$C$2:$J$2,0)),"")</f>
        <v/>
      </c>
      <c r="O1717" s="19">
        <f>IFERROR((Data6[[#This Row],[Hours:]]*SUM(Data6[[#This Row],[Rate]:[Other]])),"")</f>
        <v>0</v>
      </c>
      <c r="P1717" s="7" t="str">
        <f>IF(Data6[[#This Row],[WO'#:]]="","Riley #","WO#")</f>
        <v>WO#</v>
      </c>
      <c r="Q1717" s="7">
        <f>IFERROR(WEEKNUM(Data6[[#This Row],[Date:]]),"")</f>
        <v>34</v>
      </c>
      <c r="R1717" s="6">
        <f t="shared" si="78"/>
        <v>45522</v>
      </c>
      <c r="S1717" s="6">
        <f>Data6[[#This Row],[Week Start]]+7</f>
        <v>45529</v>
      </c>
      <c r="T1717" s="7" t="str">
        <f t="shared" si="79"/>
        <v>8/18/2024 - 8/25/2024</v>
      </c>
      <c r="U1717" s="7" t="str">
        <f t="shared" si="80"/>
        <v>Time Card</v>
      </c>
      <c r="V1717" s="8" t="str">
        <f>RIGHT(TEXT(Data6[[#This Row],[Date:]],"mmddyyyy"),4)</f>
        <v>2024</v>
      </c>
      <c r="W1717" s="8" t="str">
        <f>MID(TEXT(Data6[[#This Row],[Date:]],"mmddyyyy"),3,2)</f>
        <v>23</v>
      </c>
      <c r="X1717" s="8" t="str">
        <f>LEFT(TEXT(Data6[[#This Row],[Date:]],"mmddyyyy"),2)</f>
        <v>08</v>
      </c>
      <c r="Y1717" s="6">
        <f>DATE(Data6[[#This Row],[Year]],Data6[[#This Row],[Month]],Data6[[#This Row],[Day]])</f>
        <v>45527</v>
      </c>
    </row>
    <row r="1718" spans="1:25">
      <c r="A1718" s="5">
        <v>45527.583858680555</v>
      </c>
      <c r="B1718" s="7" t="s">
        <v>65</v>
      </c>
      <c r="C1718" s="6" t="s">
        <v>2112</v>
      </c>
      <c r="D1718" s="7" t="s">
        <v>2073</v>
      </c>
      <c r="E1718" s="8">
        <v>8</v>
      </c>
      <c r="F1718" s="7" t="s">
        <v>68</v>
      </c>
      <c r="G1718" s="7" t="s">
        <v>68</v>
      </c>
      <c r="H1718" s="7" t="s">
        <v>536</v>
      </c>
      <c r="I1718" s="7" t="s">
        <v>44</v>
      </c>
      <c r="J1718" s="19" t="str">
        <f>IFERROR(INDEX('Employee Info'!$C$3:$E$200,MATCH(Data6[[#This Row],[Name:]],'Employee Info'!$B$3:$B$200,0),MATCH(Data6[[#This Row],[Hours Type:]],'Employee Info'!$C$2:$E$2,0)),"")</f>
        <v/>
      </c>
      <c r="K1718" s="19" t="str">
        <f>IFERROR(INDEX('Employee Info'!$C$3:$J$200,MATCH(Data6[[#This Row],[Name:]],'Employee Info'!$B$3:$B$200,0),MATCH(Data6[[#Headers],[Truck]],'Employee Info'!$C$2:$J$2,0)),"")</f>
        <v/>
      </c>
      <c r="L1718" s="19" t="str">
        <f>IFERROR(INDEX('Employee Info'!$C$3:$J$200,MATCH(Data6[[#This Row],[Name:]],'Employee Info'!$B$3:$B$200,0),MATCH(Data6[[#Headers],[Phone]],'Employee Info'!$C$2:$J$2,0)),"")</f>
        <v/>
      </c>
      <c r="M1718" s="19" t="str">
        <f>IFERROR(INDEX('Employee Info'!$C$3:$J$200,MATCH(Data6[[#This Row],[Name:]],'Employee Info'!$B$3:$B$200,0),MATCH(Data6[[#Headers],[Tech]],'Employee Info'!$C$2:$J$2,0)),"")</f>
        <v/>
      </c>
      <c r="N1718" s="19" t="str">
        <f>IFERROR(INDEX('Employee Info'!$C$3:$J$200,MATCH(Data6[[#This Row],[Name:]],'Employee Info'!$B$3:$B$200,0),MATCH(Data6[[#Headers],[Other]],'Employee Info'!$C$2:$J$2,0)),"")</f>
        <v/>
      </c>
      <c r="O1718" s="19">
        <f>IFERROR((Data6[[#This Row],[Hours:]]*SUM(Data6[[#This Row],[Rate]:[Other]])),"")</f>
        <v>0</v>
      </c>
      <c r="P1718" s="7" t="str">
        <f>IF(Data6[[#This Row],[WO'#:]]="","Riley #","WO#")</f>
        <v>Riley #</v>
      </c>
      <c r="Q1718" s="7">
        <f>IFERROR(WEEKNUM(Data6[[#This Row],[Date:]]),"")</f>
        <v>34</v>
      </c>
      <c r="R1718" s="6">
        <f t="shared" si="78"/>
        <v>45522</v>
      </c>
      <c r="S1718" s="6">
        <f>Data6[[#This Row],[Week Start]]+7</f>
        <v>45529</v>
      </c>
      <c r="T1718" s="7" t="str">
        <f t="shared" si="79"/>
        <v>8/18/2024 - 8/25/2024</v>
      </c>
      <c r="U1718" s="7" t="str">
        <f t="shared" si="80"/>
        <v>Time Card</v>
      </c>
      <c r="V1718" s="8" t="str">
        <f>RIGHT(TEXT(Data6[[#This Row],[Date:]],"mmddyyyy"),4)</f>
        <v>2024</v>
      </c>
      <c r="W1718" s="8" t="str">
        <f>MID(TEXT(Data6[[#This Row],[Date:]],"mmddyyyy"),3,2)</f>
        <v>23</v>
      </c>
      <c r="X1718" s="8" t="str">
        <f>LEFT(TEXT(Data6[[#This Row],[Date:]],"mmddyyyy"),2)</f>
        <v>08</v>
      </c>
      <c r="Y1718" s="6">
        <f>DATE(Data6[[#This Row],[Year]],Data6[[#This Row],[Month]],Data6[[#This Row],[Day]])</f>
        <v>45527</v>
      </c>
    </row>
    <row r="1719" spans="1:25">
      <c r="A1719" s="5">
        <v>45527.584384259259</v>
      </c>
      <c r="B1719" s="7" t="s">
        <v>23</v>
      </c>
      <c r="C1719" s="6" t="s">
        <v>2112</v>
      </c>
      <c r="D1719" s="7" t="s">
        <v>2073</v>
      </c>
      <c r="E1719" s="8">
        <v>8</v>
      </c>
      <c r="F1719" s="7" t="s">
        <v>68</v>
      </c>
      <c r="G1719" s="7" t="s">
        <v>68</v>
      </c>
      <c r="H1719" s="7" t="s">
        <v>536</v>
      </c>
      <c r="I1719" s="7" t="s">
        <v>44</v>
      </c>
      <c r="J1719" s="19" t="str">
        <f>IFERROR(INDEX('Employee Info'!$C$3:$E$200,MATCH(Data6[[#This Row],[Name:]],'Employee Info'!$B$3:$B$200,0),MATCH(Data6[[#This Row],[Hours Type:]],'Employee Info'!$C$2:$E$2,0)),"")</f>
        <v/>
      </c>
      <c r="K1719" s="19" t="str">
        <f>IFERROR(INDEX('Employee Info'!$C$3:$J$200,MATCH(Data6[[#This Row],[Name:]],'Employee Info'!$B$3:$B$200,0),MATCH(Data6[[#Headers],[Truck]],'Employee Info'!$C$2:$J$2,0)),"")</f>
        <v/>
      </c>
      <c r="L1719" s="19" t="str">
        <f>IFERROR(INDEX('Employee Info'!$C$3:$J$200,MATCH(Data6[[#This Row],[Name:]],'Employee Info'!$B$3:$B$200,0),MATCH(Data6[[#Headers],[Phone]],'Employee Info'!$C$2:$J$2,0)),"")</f>
        <v/>
      </c>
      <c r="M1719" s="19" t="str">
        <f>IFERROR(INDEX('Employee Info'!$C$3:$J$200,MATCH(Data6[[#This Row],[Name:]],'Employee Info'!$B$3:$B$200,0),MATCH(Data6[[#Headers],[Tech]],'Employee Info'!$C$2:$J$2,0)),"")</f>
        <v/>
      </c>
      <c r="N1719" s="19" t="str">
        <f>IFERROR(INDEX('Employee Info'!$C$3:$J$200,MATCH(Data6[[#This Row],[Name:]],'Employee Info'!$B$3:$B$200,0),MATCH(Data6[[#Headers],[Other]],'Employee Info'!$C$2:$J$2,0)),"")</f>
        <v/>
      </c>
      <c r="O1719" s="19">
        <f>IFERROR((Data6[[#This Row],[Hours:]]*SUM(Data6[[#This Row],[Rate]:[Other]])),"")</f>
        <v>0</v>
      </c>
      <c r="P1719" s="7" t="str">
        <f>IF(Data6[[#This Row],[WO'#:]]="","Riley #","WO#")</f>
        <v>Riley #</v>
      </c>
      <c r="Q1719" s="7">
        <f>IFERROR(WEEKNUM(Data6[[#This Row],[Date:]]),"")</f>
        <v>34</v>
      </c>
      <c r="R1719" s="6">
        <f t="shared" si="78"/>
        <v>45522</v>
      </c>
      <c r="S1719" s="6">
        <f>Data6[[#This Row],[Week Start]]+7</f>
        <v>45529</v>
      </c>
      <c r="T1719" s="7" t="str">
        <f t="shared" si="79"/>
        <v>8/18/2024 - 8/25/2024</v>
      </c>
      <c r="U1719" s="7" t="str">
        <f t="shared" si="80"/>
        <v>Time Card</v>
      </c>
      <c r="V1719" s="8" t="str">
        <f>RIGHT(TEXT(Data6[[#This Row],[Date:]],"mmddyyyy"),4)</f>
        <v>2024</v>
      </c>
      <c r="W1719" s="8" t="str">
        <f>MID(TEXT(Data6[[#This Row],[Date:]],"mmddyyyy"),3,2)</f>
        <v>23</v>
      </c>
      <c r="X1719" s="8" t="str">
        <f>LEFT(TEXT(Data6[[#This Row],[Date:]],"mmddyyyy"),2)</f>
        <v>08</v>
      </c>
      <c r="Y1719" s="6">
        <f>DATE(Data6[[#This Row],[Year]],Data6[[#This Row],[Month]],Data6[[#This Row],[Day]])</f>
        <v>45527</v>
      </c>
    </row>
    <row r="1720" spans="1:25">
      <c r="A1720" s="5">
        <v>45527.527363425928</v>
      </c>
      <c r="B1720" s="7" t="s">
        <v>35</v>
      </c>
      <c r="C1720" s="6" t="s">
        <v>2115</v>
      </c>
      <c r="D1720" s="7" t="s">
        <v>2113</v>
      </c>
      <c r="E1720" s="8">
        <v>6</v>
      </c>
      <c r="F1720" s="7" t="s">
        <v>68</v>
      </c>
      <c r="G1720" s="7" t="s">
        <v>68</v>
      </c>
      <c r="H1720" s="7" t="s">
        <v>2114</v>
      </c>
      <c r="I1720" s="7" t="s">
        <v>45</v>
      </c>
      <c r="J1720" s="19" t="str">
        <f>IFERROR(INDEX('Employee Info'!$C$3:$E$200,MATCH(Data6[[#This Row],[Name:]],'Employee Info'!$B$3:$B$200,0),MATCH(Data6[[#This Row],[Hours Type:]],'Employee Info'!$C$2:$E$2,0)),"")</f>
        <v/>
      </c>
      <c r="K1720" s="19" t="str">
        <f>IFERROR(INDEX('Employee Info'!$C$3:$J$200,MATCH(Data6[[#This Row],[Name:]],'Employee Info'!$B$3:$B$200,0),MATCH(Data6[[#Headers],[Truck]],'Employee Info'!$C$2:$J$2,0)),"")</f>
        <v/>
      </c>
      <c r="L1720" s="19" t="str">
        <f>IFERROR(INDEX('Employee Info'!$C$3:$J$200,MATCH(Data6[[#This Row],[Name:]],'Employee Info'!$B$3:$B$200,0),MATCH(Data6[[#Headers],[Phone]],'Employee Info'!$C$2:$J$2,0)),"")</f>
        <v/>
      </c>
      <c r="M1720" s="19" t="str">
        <f>IFERROR(INDEX('Employee Info'!$C$3:$J$200,MATCH(Data6[[#This Row],[Name:]],'Employee Info'!$B$3:$B$200,0),MATCH(Data6[[#Headers],[Tech]],'Employee Info'!$C$2:$J$2,0)),"")</f>
        <v/>
      </c>
      <c r="N1720" s="19" t="str">
        <f>IFERROR(INDEX('Employee Info'!$C$3:$J$200,MATCH(Data6[[#This Row],[Name:]],'Employee Info'!$B$3:$B$200,0),MATCH(Data6[[#Headers],[Other]],'Employee Info'!$C$2:$J$2,0)),"")</f>
        <v/>
      </c>
      <c r="O1720" s="19">
        <f>IFERROR((Data6[[#This Row],[Hours:]]*SUM(Data6[[#This Row],[Rate]:[Other]])),"")</f>
        <v>0</v>
      </c>
      <c r="P1720" s="7" t="str">
        <f>IF(Data6[[#This Row],[WO'#:]]="","Riley #","WO#")</f>
        <v>Riley #</v>
      </c>
      <c r="Q1720" s="7">
        <f>IFERROR(WEEKNUM(Data6[[#This Row],[Date:]]),"")</f>
        <v>34</v>
      </c>
      <c r="R1720" s="6">
        <f t="shared" si="78"/>
        <v>45522</v>
      </c>
      <c r="S1720" s="6">
        <f>Data6[[#This Row],[Week Start]]+7</f>
        <v>45529</v>
      </c>
      <c r="T1720" s="7" t="str">
        <f t="shared" si="79"/>
        <v>8/18/2024 - 8/25/2024</v>
      </c>
      <c r="U1720" s="7" t="str">
        <f t="shared" si="80"/>
        <v>Time Card</v>
      </c>
      <c r="V1720" s="8" t="str">
        <f>RIGHT(TEXT(Data6[[#This Row],[Date:]],"mmddyyyy"),4)</f>
        <v>2024</v>
      </c>
      <c r="W1720" s="8" t="str">
        <f>MID(TEXT(Data6[[#This Row],[Date:]],"mmddyyyy"),3,2)</f>
        <v>24</v>
      </c>
      <c r="X1720" s="8" t="str">
        <f>LEFT(TEXT(Data6[[#This Row],[Date:]],"mmddyyyy"),2)</f>
        <v>08</v>
      </c>
      <c r="Y1720" s="6">
        <f>DATE(Data6[[#This Row],[Year]],Data6[[#This Row],[Month]],Data6[[#This Row],[Day]])</f>
        <v>45528</v>
      </c>
    </row>
    <row r="1721" spans="1:25">
      <c r="A1721" s="5">
        <v>45527.563633449077</v>
      </c>
      <c r="B1721" s="7" t="s">
        <v>66</v>
      </c>
      <c r="C1721" s="6" t="s">
        <v>2115</v>
      </c>
      <c r="D1721" s="7" t="s">
        <v>2113</v>
      </c>
      <c r="E1721" s="8">
        <v>6</v>
      </c>
      <c r="F1721" s="7" t="s">
        <v>68</v>
      </c>
      <c r="G1721" s="7" t="s">
        <v>68</v>
      </c>
      <c r="H1721" s="7" t="s">
        <v>2114</v>
      </c>
      <c r="I1721" s="7" t="s">
        <v>45</v>
      </c>
      <c r="J1721" s="19" t="str">
        <f>IFERROR(INDEX('Employee Info'!$C$3:$E$200,MATCH(Data6[[#This Row],[Name:]],'Employee Info'!$B$3:$B$200,0),MATCH(Data6[[#This Row],[Hours Type:]],'Employee Info'!$C$2:$E$2,0)),"")</f>
        <v/>
      </c>
      <c r="K1721" s="19" t="str">
        <f>IFERROR(INDEX('Employee Info'!$C$3:$J$200,MATCH(Data6[[#This Row],[Name:]],'Employee Info'!$B$3:$B$200,0),MATCH(Data6[[#Headers],[Truck]],'Employee Info'!$C$2:$J$2,0)),"")</f>
        <v/>
      </c>
      <c r="L1721" s="19" t="str">
        <f>IFERROR(INDEX('Employee Info'!$C$3:$J$200,MATCH(Data6[[#This Row],[Name:]],'Employee Info'!$B$3:$B$200,0),MATCH(Data6[[#Headers],[Phone]],'Employee Info'!$C$2:$J$2,0)),"")</f>
        <v/>
      </c>
      <c r="M1721" s="19" t="str">
        <f>IFERROR(INDEX('Employee Info'!$C$3:$J$200,MATCH(Data6[[#This Row],[Name:]],'Employee Info'!$B$3:$B$200,0),MATCH(Data6[[#Headers],[Tech]],'Employee Info'!$C$2:$J$2,0)),"")</f>
        <v/>
      </c>
      <c r="N1721" s="19" t="str">
        <f>IFERROR(INDEX('Employee Info'!$C$3:$J$200,MATCH(Data6[[#This Row],[Name:]],'Employee Info'!$B$3:$B$200,0),MATCH(Data6[[#Headers],[Other]],'Employee Info'!$C$2:$J$2,0)),"")</f>
        <v/>
      </c>
      <c r="O1721" s="19">
        <f>IFERROR((Data6[[#This Row],[Hours:]]*SUM(Data6[[#This Row],[Rate]:[Other]])),"")</f>
        <v>0</v>
      </c>
      <c r="P1721" s="7" t="str">
        <f>IF(Data6[[#This Row],[WO'#:]]="","Riley #","WO#")</f>
        <v>Riley #</v>
      </c>
      <c r="Q1721" s="7">
        <f>IFERROR(WEEKNUM(Data6[[#This Row],[Date:]]),"")</f>
        <v>34</v>
      </c>
      <c r="R1721" s="6">
        <f t="shared" si="78"/>
        <v>45522</v>
      </c>
      <c r="S1721" s="6">
        <f>Data6[[#This Row],[Week Start]]+7</f>
        <v>45529</v>
      </c>
      <c r="T1721" s="7" t="str">
        <f t="shared" si="79"/>
        <v>8/18/2024 - 8/25/2024</v>
      </c>
      <c r="U1721" s="7" t="str">
        <f t="shared" si="80"/>
        <v>Time Card</v>
      </c>
      <c r="V1721" s="8" t="str">
        <f>RIGHT(TEXT(Data6[[#This Row],[Date:]],"mmddyyyy"),4)</f>
        <v>2024</v>
      </c>
      <c r="W1721" s="8" t="str">
        <f>MID(TEXT(Data6[[#This Row],[Date:]],"mmddyyyy"),3,2)</f>
        <v>24</v>
      </c>
      <c r="X1721" s="8" t="str">
        <f>LEFT(TEXT(Data6[[#This Row],[Date:]],"mmddyyyy"),2)</f>
        <v>08</v>
      </c>
      <c r="Y1721" s="6">
        <f>DATE(Data6[[#This Row],[Year]],Data6[[#This Row],[Month]],Data6[[#This Row],[Day]])</f>
        <v>45528</v>
      </c>
    </row>
    <row r="1722" spans="1:25">
      <c r="A1722" s="5">
        <v>45527.564024421299</v>
      </c>
      <c r="B1722" s="7" t="s">
        <v>66</v>
      </c>
      <c r="C1722" s="6" t="s">
        <v>2115</v>
      </c>
      <c r="D1722" s="7" t="s">
        <v>2133</v>
      </c>
      <c r="E1722" s="8">
        <v>2</v>
      </c>
      <c r="F1722" s="7">
        <v>6984733</v>
      </c>
      <c r="G1722" s="7" t="s">
        <v>68</v>
      </c>
      <c r="H1722" s="7" t="s">
        <v>756</v>
      </c>
      <c r="I1722" s="7" t="s">
        <v>45</v>
      </c>
      <c r="J1722" s="19" t="str">
        <f>IFERROR(INDEX('Employee Info'!$C$3:$E$200,MATCH(Data6[[#This Row],[Name:]],'Employee Info'!$B$3:$B$200,0),MATCH(Data6[[#This Row],[Hours Type:]],'Employee Info'!$C$2:$E$2,0)),"")</f>
        <v/>
      </c>
      <c r="K1722" s="19" t="str">
        <f>IFERROR(INDEX('Employee Info'!$C$3:$J$200,MATCH(Data6[[#This Row],[Name:]],'Employee Info'!$B$3:$B$200,0),MATCH(Data6[[#Headers],[Truck]],'Employee Info'!$C$2:$J$2,0)),"")</f>
        <v/>
      </c>
      <c r="L1722" s="19" t="str">
        <f>IFERROR(INDEX('Employee Info'!$C$3:$J$200,MATCH(Data6[[#This Row],[Name:]],'Employee Info'!$B$3:$B$200,0),MATCH(Data6[[#Headers],[Phone]],'Employee Info'!$C$2:$J$2,0)),"")</f>
        <v/>
      </c>
      <c r="M1722" s="19" t="str">
        <f>IFERROR(INDEX('Employee Info'!$C$3:$J$200,MATCH(Data6[[#This Row],[Name:]],'Employee Info'!$B$3:$B$200,0),MATCH(Data6[[#Headers],[Tech]],'Employee Info'!$C$2:$J$2,0)),"")</f>
        <v/>
      </c>
      <c r="N1722" s="19" t="str">
        <f>IFERROR(INDEX('Employee Info'!$C$3:$J$200,MATCH(Data6[[#This Row],[Name:]],'Employee Info'!$B$3:$B$200,0),MATCH(Data6[[#Headers],[Other]],'Employee Info'!$C$2:$J$2,0)),"")</f>
        <v/>
      </c>
      <c r="O1722" s="19">
        <f>IFERROR((Data6[[#This Row],[Hours:]]*SUM(Data6[[#This Row],[Rate]:[Other]])),"")</f>
        <v>0</v>
      </c>
      <c r="P1722" s="7" t="str">
        <f>IF(Data6[[#This Row],[WO'#:]]="","Riley #","WO#")</f>
        <v>WO#</v>
      </c>
      <c r="Q1722" s="7">
        <f>IFERROR(WEEKNUM(Data6[[#This Row],[Date:]]),"")</f>
        <v>34</v>
      </c>
      <c r="R1722" s="6">
        <f t="shared" si="78"/>
        <v>45522</v>
      </c>
      <c r="S1722" s="6">
        <f>Data6[[#This Row],[Week Start]]+7</f>
        <v>45529</v>
      </c>
      <c r="T1722" s="7" t="str">
        <f t="shared" si="79"/>
        <v>8/18/2024 - 8/25/2024</v>
      </c>
      <c r="U1722" s="7" t="str">
        <f t="shared" si="80"/>
        <v>Time Card</v>
      </c>
      <c r="V1722" s="8" t="str">
        <f>RIGHT(TEXT(Data6[[#This Row],[Date:]],"mmddyyyy"),4)</f>
        <v>2024</v>
      </c>
      <c r="W1722" s="8" t="str">
        <f>MID(TEXT(Data6[[#This Row],[Date:]],"mmddyyyy"),3,2)</f>
        <v>24</v>
      </c>
      <c r="X1722" s="8" t="str">
        <f>LEFT(TEXT(Data6[[#This Row],[Date:]],"mmddyyyy"),2)</f>
        <v>08</v>
      </c>
      <c r="Y1722" s="6">
        <f>DATE(Data6[[#This Row],[Year]],Data6[[#This Row],[Month]],Data6[[#This Row],[Day]])</f>
        <v>45528</v>
      </c>
    </row>
    <row r="1723" spans="1:25">
      <c r="A1723" s="5">
        <v>45530.546210069442</v>
      </c>
      <c r="B1723" s="7" t="s">
        <v>31</v>
      </c>
      <c r="C1723" s="6" t="s">
        <v>2134</v>
      </c>
      <c r="D1723" s="7" t="s">
        <v>1959</v>
      </c>
      <c r="E1723" s="8">
        <v>3</v>
      </c>
      <c r="F1723" s="7" t="s">
        <v>68</v>
      </c>
      <c r="G1723" s="7" t="s">
        <v>68</v>
      </c>
      <c r="H1723" s="7" t="s">
        <v>1960</v>
      </c>
      <c r="I1723" s="7" t="s">
        <v>44</v>
      </c>
      <c r="J1723" s="19" t="str">
        <f>IFERROR(INDEX('Employee Info'!$C$3:$E$200,MATCH(Data6[[#This Row],[Name:]],'Employee Info'!$B$3:$B$200,0),MATCH(Data6[[#This Row],[Hours Type:]],'Employee Info'!$C$2:$E$2,0)),"")</f>
        <v/>
      </c>
      <c r="K1723" s="19" t="str">
        <f>IFERROR(INDEX('Employee Info'!$C$3:$J$200,MATCH(Data6[[#This Row],[Name:]],'Employee Info'!$B$3:$B$200,0),MATCH(Data6[[#Headers],[Truck]],'Employee Info'!$C$2:$J$2,0)),"")</f>
        <v/>
      </c>
      <c r="L1723" s="19" t="str">
        <f>IFERROR(INDEX('Employee Info'!$C$3:$J$200,MATCH(Data6[[#This Row],[Name:]],'Employee Info'!$B$3:$B$200,0),MATCH(Data6[[#Headers],[Phone]],'Employee Info'!$C$2:$J$2,0)),"")</f>
        <v/>
      </c>
      <c r="M1723" s="19" t="str">
        <f>IFERROR(INDEX('Employee Info'!$C$3:$J$200,MATCH(Data6[[#This Row],[Name:]],'Employee Info'!$B$3:$B$200,0),MATCH(Data6[[#Headers],[Tech]],'Employee Info'!$C$2:$J$2,0)),"")</f>
        <v/>
      </c>
      <c r="N1723" s="19" t="str">
        <f>IFERROR(INDEX('Employee Info'!$C$3:$J$200,MATCH(Data6[[#This Row],[Name:]],'Employee Info'!$B$3:$B$200,0),MATCH(Data6[[#Headers],[Other]],'Employee Info'!$C$2:$J$2,0)),"")</f>
        <v/>
      </c>
      <c r="O1723" s="19">
        <f>IFERROR((Data6[[#This Row],[Hours:]]*SUM(Data6[[#This Row],[Rate]:[Other]])),"")</f>
        <v>0</v>
      </c>
      <c r="P1723" s="7" t="str">
        <f>IF(Data6[[#This Row],[WO'#:]]="","Riley #","WO#")</f>
        <v>Riley #</v>
      </c>
      <c r="Q1723" s="7">
        <f>IFERROR(WEEKNUM(Data6[[#This Row],[Date:]]),"")</f>
        <v>35</v>
      </c>
      <c r="R1723" s="6">
        <f t="shared" si="78"/>
        <v>45529</v>
      </c>
      <c r="S1723" s="6">
        <f>Data6[[#This Row],[Week Start]]+7</f>
        <v>45536</v>
      </c>
      <c r="T1723" s="7" t="str">
        <f t="shared" si="79"/>
        <v>8/25/2024 - 9/1/2024</v>
      </c>
      <c r="U1723" s="7" t="str">
        <f t="shared" si="80"/>
        <v>Time Card</v>
      </c>
      <c r="V1723" s="8" t="str">
        <f>RIGHT(TEXT(Data6[[#This Row],[Date:]],"mmddyyyy"),4)</f>
        <v>2024</v>
      </c>
      <c r="W1723" s="8" t="str">
        <f>MID(TEXT(Data6[[#This Row],[Date:]],"mmddyyyy"),3,2)</f>
        <v>26</v>
      </c>
      <c r="X1723" s="8" t="str">
        <f>LEFT(TEXT(Data6[[#This Row],[Date:]],"mmddyyyy"),2)</f>
        <v>08</v>
      </c>
      <c r="Y1723" s="6">
        <f>DATE(Data6[[#This Row],[Year]],Data6[[#This Row],[Month]],Data6[[#This Row],[Day]])</f>
        <v>45530</v>
      </c>
    </row>
    <row r="1724" spans="1:25">
      <c r="A1724" s="5">
        <v>45530.546417592595</v>
      </c>
      <c r="B1724" s="7" t="s">
        <v>34</v>
      </c>
      <c r="C1724" s="6" t="s">
        <v>2134</v>
      </c>
      <c r="D1724" s="7" t="s">
        <v>1959</v>
      </c>
      <c r="E1724" s="8">
        <v>3</v>
      </c>
      <c r="F1724" s="7" t="s">
        <v>68</v>
      </c>
      <c r="G1724" s="7" t="s">
        <v>68</v>
      </c>
      <c r="H1724" s="7" t="s">
        <v>1960</v>
      </c>
      <c r="I1724" s="7" t="s">
        <v>44</v>
      </c>
      <c r="J1724" s="19" t="str">
        <f>IFERROR(INDEX('Employee Info'!$C$3:$E$200,MATCH(Data6[[#This Row],[Name:]],'Employee Info'!$B$3:$B$200,0),MATCH(Data6[[#This Row],[Hours Type:]],'Employee Info'!$C$2:$E$2,0)),"")</f>
        <v/>
      </c>
      <c r="K1724" s="19" t="str">
        <f>IFERROR(INDEX('Employee Info'!$C$3:$J$200,MATCH(Data6[[#This Row],[Name:]],'Employee Info'!$B$3:$B$200,0),MATCH(Data6[[#Headers],[Truck]],'Employee Info'!$C$2:$J$2,0)),"")</f>
        <v/>
      </c>
      <c r="L1724" s="19" t="str">
        <f>IFERROR(INDEX('Employee Info'!$C$3:$J$200,MATCH(Data6[[#This Row],[Name:]],'Employee Info'!$B$3:$B$200,0),MATCH(Data6[[#Headers],[Phone]],'Employee Info'!$C$2:$J$2,0)),"")</f>
        <v/>
      </c>
      <c r="M1724" s="19" t="str">
        <f>IFERROR(INDEX('Employee Info'!$C$3:$J$200,MATCH(Data6[[#This Row],[Name:]],'Employee Info'!$B$3:$B$200,0),MATCH(Data6[[#Headers],[Tech]],'Employee Info'!$C$2:$J$2,0)),"")</f>
        <v/>
      </c>
      <c r="N1724" s="19" t="str">
        <f>IFERROR(INDEX('Employee Info'!$C$3:$J$200,MATCH(Data6[[#This Row],[Name:]],'Employee Info'!$B$3:$B$200,0),MATCH(Data6[[#Headers],[Other]],'Employee Info'!$C$2:$J$2,0)),"")</f>
        <v/>
      </c>
      <c r="O1724" s="19">
        <f>IFERROR((Data6[[#This Row],[Hours:]]*SUM(Data6[[#This Row],[Rate]:[Other]])),"")</f>
        <v>0</v>
      </c>
      <c r="P1724" s="7" t="str">
        <f>IF(Data6[[#This Row],[WO'#:]]="","Riley #","WO#")</f>
        <v>Riley #</v>
      </c>
      <c r="Q1724" s="7">
        <f>IFERROR(WEEKNUM(Data6[[#This Row],[Date:]]),"")</f>
        <v>35</v>
      </c>
      <c r="R1724" s="6">
        <f t="shared" si="78"/>
        <v>45529</v>
      </c>
      <c r="S1724" s="6">
        <f>Data6[[#This Row],[Week Start]]+7</f>
        <v>45536</v>
      </c>
      <c r="T1724" s="7" t="str">
        <f t="shared" si="79"/>
        <v>8/25/2024 - 9/1/2024</v>
      </c>
      <c r="U1724" s="7" t="str">
        <f t="shared" si="80"/>
        <v>Time Card</v>
      </c>
      <c r="V1724" s="8" t="str">
        <f>RIGHT(TEXT(Data6[[#This Row],[Date:]],"mmddyyyy"),4)</f>
        <v>2024</v>
      </c>
      <c r="W1724" s="8" t="str">
        <f>MID(TEXT(Data6[[#This Row],[Date:]],"mmddyyyy"),3,2)</f>
        <v>26</v>
      </c>
      <c r="X1724" s="8" t="str">
        <f>LEFT(TEXT(Data6[[#This Row],[Date:]],"mmddyyyy"),2)</f>
        <v>08</v>
      </c>
      <c r="Y1724" s="6">
        <f>DATE(Data6[[#This Row],[Year]],Data6[[#This Row],[Month]],Data6[[#This Row],[Day]])</f>
        <v>45530</v>
      </c>
    </row>
    <row r="1725" spans="1:25">
      <c r="A1725" s="5">
        <v>45530.546932754631</v>
      </c>
      <c r="B1725" s="7" t="s">
        <v>34</v>
      </c>
      <c r="C1725" s="6" t="s">
        <v>2134</v>
      </c>
      <c r="D1725" s="7" t="s">
        <v>2096</v>
      </c>
      <c r="E1725" s="8">
        <v>5</v>
      </c>
      <c r="F1725" s="7" t="s">
        <v>68</v>
      </c>
      <c r="G1725" s="7" t="s">
        <v>68</v>
      </c>
      <c r="H1725" s="7" t="s">
        <v>2097</v>
      </c>
      <c r="I1725" s="7" t="s">
        <v>44</v>
      </c>
      <c r="J1725" s="19" t="str">
        <f>IFERROR(INDEX('Employee Info'!$C$3:$E$200,MATCH(Data6[[#This Row],[Name:]],'Employee Info'!$B$3:$B$200,0),MATCH(Data6[[#This Row],[Hours Type:]],'Employee Info'!$C$2:$E$2,0)),"")</f>
        <v/>
      </c>
      <c r="K1725" s="19" t="str">
        <f>IFERROR(INDEX('Employee Info'!$C$3:$J$200,MATCH(Data6[[#This Row],[Name:]],'Employee Info'!$B$3:$B$200,0),MATCH(Data6[[#Headers],[Truck]],'Employee Info'!$C$2:$J$2,0)),"")</f>
        <v/>
      </c>
      <c r="L1725" s="19" t="str">
        <f>IFERROR(INDEX('Employee Info'!$C$3:$J$200,MATCH(Data6[[#This Row],[Name:]],'Employee Info'!$B$3:$B$200,0),MATCH(Data6[[#Headers],[Phone]],'Employee Info'!$C$2:$J$2,0)),"")</f>
        <v/>
      </c>
      <c r="M1725" s="19" t="str">
        <f>IFERROR(INDEX('Employee Info'!$C$3:$J$200,MATCH(Data6[[#This Row],[Name:]],'Employee Info'!$B$3:$B$200,0),MATCH(Data6[[#Headers],[Tech]],'Employee Info'!$C$2:$J$2,0)),"")</f>
        <v/>
      </c>
      <c r="N1725" s="19" t="str">
        <f>IFERROR(INDEX('Employee Info'!$C$3:$J$200,MATCH(Data6[[#This Row],[Name:]],'Employee Info'!$B$3:$B$200,0),MATCH(Data6[[#Headers],[Other]],'Employee Info'!$C$2:$J$2,0)),"")</f>
        <v/>
      </c>
      <c r="O1725" s="19">
        <f>IFERROR((Data6[[#This Row],[Hours:]]*SUM(Data6[[#This Row],[Rate]:[Other]])),"")</f>
        <v>0</v>
      </c>
      <c r="P1725" s="7" t="str">
        <f>IF(Data6[[#This Row],[WO'#:]]="","Riley #","WO#")</f>
        <v>Riley #</v>
      </c>
      <c r="Q1725" s="7">
        <f>IFERROR(WEEKNUM(Data6[[#This Row],[Date:]]),"")</f>
        <v>35</v>
      </c>
      <c r="R1725" s="6">
        <f t="shared" si="78"/>
        <v>45529</v>
      </c>
      <c r="S1725" s="6">
        <f>Data6[[#This Row],[Week Start]]+7</f>
        <v>45536</v>
      </c>
      <c r="T1725" s="7" t="str">
        <f t="shared" si="79"/>
        <v>8/25/2024 - 9/1/2024</v>
      </c>
      <c r="U1725" s="7" t="str">
        <f t="shared" si="80"/>
        <v>Time Card</v>
      </c>
      <c r="V1725" s="8" t="str">
        <f>RIGHT(TEXT(Data6[[#This Row],[Date:]],"mmddyyyy"),4)</f>
        <v>2024</v>
      </c>
      <c r="W1725" s="8" t="str">
        <f>MID(TEXT(Data6[[#This Row],[Date:]],"mmddyyyy"),3,2)</f>
        <v>26</v>
      </c>
      <c r="X1725" s="8" t="str">
        <f>LEFT(TEXT(Data6[[#This Row],[Date:]],"mmddyyyy"),2)</f>
        <v>08</v>
      </c>
      <c r="Y1725" s="6">
        <f>DATE(Data6[[#This Row],[Year]],Data6[[#This Row],[Month]],Data6[[#This Row],[Day]])</f>
        <v>45530</v>
      </c>
    </row>
    <row r="1726" spans="1:25">
      <c r="A1726" s="5">
        <v>45530.547181944443</v>
      </c>
      <c r="B1726" s="7" t="s">
        <v>31</v>
      </c>
      <c r="C1726" s="6" t="s">
        <v>2134</v>
      </c>
      <c r="D1726" s="7" t="s">
        <v>2096</v>
      </c>
      <c r="E1726" s="8">
        <v>4.5</v>
      </c>
      <c r="F1726" s="7" t="s">
        <v>68</v>
      </c>
      <c r="G1726" s="7" t="s">
        <v>68</v>
      </c>
      <c r="H1726" s="7" t="s">
        <v>2097</v>
      </c>
      <c r="I1726" s="7" t="s">
        <v>44</v>
      </c>
      <c r="J1726" s="19" t="str">
        <f>IFERROR(INDEX('Employee Info'!$C$3:$E$200,MATCH(Data6[[#This Row],[Name:]],'Employee Info'!$B$3:$B$200,0),MATCH(Data6[[#This Row],[Hours Type:]],'Employee Info'!$C$2:$E$2,0)),"")</f>
        <v/>
      </c>
      <c r="K1726" s="19" t="str">
        <f>IFERROR(INDEX('Employee Info'!$C$3:$J$200,MATCH(Data6[[#This Row],[Name:]],'Employee Info'!$B$3:$B$200,0),MATCH(Data6[[#Headers],[Truck]],'Employee Info'!$C$2:$J$2,0)),"")</f>
        <v/>
      </c>
      <c r="L1726" s="19" t="str">
        <f>IFERROR(INDEX('Employee Info'!$C$3:$J$200,MATCH(Data6[[#This Row],[Name:]],'Employee Info'!$B$3:$B$200,0),MATCH(Data6[[#Headers],[Phone]],'Employee Info'!$C$2:$J$2,0)),"")</f>
        <v/>
      </c>
      <c r="M1726" s="19" t="str">
        <f>IFERROR(INDEX('Employee Info'!$C$3:$J$200,MATCH(Data6[[#This Row],[Name:]],'Employee Info'!$B$3:$B$200,0),MATCH(Data6[[#Headers],[Tech]],'Employee Info'!$C$2:$J$2,0)),"")</f>
        <v/>
      </c>
      <c r="N1726" s="19" t="str">
        <f>IFERROR(INDEX('Employee Info'!$C$3:$J$200,MATCH(Data6[[#This Row],[Name:]],'Employee Info'!$B$3:$B$200,0),MATCH(Data6[[#Headers],[Other]],'Employee Info'!$C$2:$J$2,0)),"")</f>
        <v/>
      </c>
      <c r="O1726" s="19">
        <f>IFERROR((Data6[[#This Row],[Hours:]]*SUM(Data6[[#This Row],[Rate]:[Other]])),"")</f>
        <v>0</v>
      </c>
      <c r="P1726" s="7" t="str">
        <f>IF(Data6[[#This Row],[WO'#:]]="","Riley #","WO#")</f>
        <v>Riley #</v>
      </c>
      <c r="Q1726" s="7">
        <f>IFERROR(WEEKNUM(Data6[[#This Row],[Date:]]),"")</f>
        <v>35</v>
      </c>
      <c r="R1726" s="6">
        <f t="shared" si="78"/>
        <v>45529</v>
      </c>
      <c r="S1726" s="6">
        <f>Data6[[#This Row],[Week Start]]+7</f>
        <v>45536</v>
      </c>
      <c r="T1726" s="7" t="str">
        <f t="shared" si="79"/>
        <v>8/25/2024 - 9/1/2024</v>
      </c>
      <c r="U1726" s="7" t="str">
        <f t="shared" si="80"/>
        <v>Time Card</v>
      </c>
      <c r="V1726" s="8" t="str">
        <f>RIGHT(TEXT(Data6[[#This Row],[Date:]],"mmddyyyy"),4)</f>
        <v>2024</v>
      </c>
      <c r="W1726" s="8" t="str">
        <f>MID(TEXT(Data6[[#This Row],[Date:]],"mmddyyyy"),3,2)</f>
        <v>26</v>
      </c>
      <c r="X1726" s="8" t="str">
        <f>LEFT(TEXT(Data6[[#This Row],[Date:]],"mmddyyyy"),2)</f>
        <v>08</v>
      </c>
      <c r="Y1726" s="6">
        <f>DATE(Data6[[#This Row],[Year]],Data6[[#This Row],[Month]],Data6[[#This Row],[Day]])</f>
        <v>45530</v>
      </c>
    </row>
    <row r="1727" spans="1:25">
      <c r="A1727" s="5">
        <v>45530.572513425926</v>
      </c>
      <c r="B1727" s="7" t="s">
        <v>65</v>
      </c>
      <c r="C1727" s="6" t="s">
        <v>2134</v>
      </c>
      <c r="D1727" s="7" t="s">
        <v>2135</v>
      </c>
      <c r="E1727" s="8">
        <v>8</v>
      </c>
      <c r="F1727" s="7" t="s">
        <v>68</v>
      </c>
      <c r="G1727" s="7" t="s">
        <v>68</v>
      </c>
      <c r="H1727" s="7" t="s">
        <v>536</v>
      </c>
      <c r="I1727" s="7" t="s">
        <v>44</v>
      </c>
      <c r="J1727" s="19" t="str">
        <f>IFERROR(INDEX('Employee Info'!$C$3:$E$200,MATCH(Data6[[#This Row],[Name:]],'Employee Info'!$B$3:$B$200,0),MATCH(Data6[[#This Row],[Hours Type:]],'Employee Info'!$C$2:$E$2,0)),"")</f>
        <v/>
      </c>
      <c r="K1727" s="19" t="str">
        <f>IFERROR(INDEX('Employee Info'!$C$3:$J$200,MATCH(Data6[[#This Row],[Name:]],'Employee Info'!$B$3:$B$200,0),MATCH(Data6[[#Headers],[Truck]],'Employee Info'!$C$2:$J$2,0)),"")</f>
        <v/>
      </c>
      <c r="L1727" s="19" t="str">
        <f>IFERROR(INDEX('Employee Info'!$C$3:$J$200,MATCH(Data6[[#This Row],[Name:]],'Employee Info'!$B$3:$B$200,0),MATCH(Data6[[#Headers],[Phone]],'Employee Info'!$C$2:$J$2,0)),"")</f>
        <v/>
      </c>
      <c r="M1727" s="19" t="str">
        <f>IFERROR(INDEX('Employee Info'!$C$3:$J$200,MATCH(Data6[[#This Row],[Name:]],'Employee Info'!$B$3:$B$200,0),MATCH(Data6[[#Headers],[Tech]],'Employee Info'!$C$2:$J$2,0)),"")</f>
        <v/>
      </c>
      <c r="N1727" s="19" t="str">
        <f>IFERROR(INDEX('Employee Info'!$C$3:$J$200,MATCH(Data6[[#This Row],[Name:]],'Employee Info'!$B$3:$B$200,0),MATCH(Data6[[#Headers],[Other]],'Employee Info'!$C$2:$J$2,0)),"")</f>
        <v/>
      </c>
      <c r="O1727" s="19">
        <f>IFERROR((Data6[[#This Row],[Hours:]]*SUM(Data6[[#This Row],[Rate]:[Other]])),"")</f>
        <v>0</v>
      </c>
      <c r="P1727" s="7" t="str">
        <f>IF(Data6[[#This Row],[WO'#:]]="","Riley #","WO#")</f>
        <v>Riley #</v>
      </c>
      <c r="Q1727" s="7">
        <f>IFERROR(WEEKNUM(Data6[[#This Row],[Date:]]),"")</f>
        <v>35</v>
      </c>
      <c r="R1727" s="6">
        <f t="shared" si="78"/>
        <v>45529</v>
      </c>
      <c r="S1727" s="6">
        <f>Data6[[#This Row],[Week Start]]+7</f>
        <v>45536</v>
      </c>
      <c r="T1727" s="7" t="str">
        <f t="shared" si="79"/>
        <v>8/25/2024 - 9/1/2024</v>
      </c>
      <c r="U1727" s="7" t="str">
        <f t="shared" si="80"/>
        <v>Time Card</v>
      </c>
      <c r="V1727" s="8" t="str">
        <f>RIGHT(TEXT(Data6[[#This Row],[Date:]],"mmddyyyy"),4)</f>
        <v>2024</v>
      </c>
      <c r="W1727" s="8" t="str">
        <f>MID(TEXT(Data6[[#This Row],[Date:]],"mmddyyyy"),3,2)</f>
        <v>26</v>
      </c>
      <c r="X1727" s="8" t="str">
        <f>LEFT(TEXT(Data6[[#This Row],[Date:]],"mmddyyyy"),2)</f>
        <v>08</v>
      </c>
      <c r="Y1727" s="6">
        <f>DATE(Data6[[#This Row],[Year]],Data6[[#This Row],[Month]],Data6[[#This Row],[Day]])</f>
        <v>45530</v>
      </c>
    </row>
    <row r="1728" spans="1:25">
      <c r="A1728" s="5">
        <v>45530.578207754632</v>
      </c>
      <c r="B1728" s="7" t="s">
        <v>23</v>
      </c>
      <c r="C1728" s="6" t="s">
        <v>2134</v>
      </c>
      <c r="D1728" s="7" t="s">
        <v>2135</v>
      </c>
      <c r="E1728" s="8">
        <v>8</v>
      </c>
      <c r="F1728" s="7" t="s">
        <v>68</v>
      </c>
      <c r="G1728" s="7" t="s">
        <v>68</v>
      </c>
      <c r="H1728" s="7" t="s">
        <v>536</v>
      </c>
      <c r="I1728" s="7" t="s">
        <v>44</v>
      </c>
      <c r="J1728" s="19" t="str">
        <f>IFERROR(INDEX('Employee Info'!$C$3:$E$200,MATCH(Data6[[#This Row],[Name:]],'Employee Info'!$B$3:$B$200,0),MATCH(Data6[[#This Row],[Hours Type:]],'Employee Info'!$C$2:$E$2,0)),"")</f>
        <v/>
      </c>
      <c r="K1728" s="19" t="str">
        <f>IFERROR(INDEX('Employee Info'!$C$3:$J$200,MATCH(Data6[[#This Row],[Name:]],'Employee Info'!$B$3:$B$200,0),MATCH(Data6[[#Headers],[Truck]],'Employee Info'!$C$2:$J$2,0)),"")</f>
        <v/>
      </c>
      <c r="L1728" s="19" t="str">
        <f>IFERROR(INDEX('Employee Info'!$C$3:$J$200,MATCH(Data6[[#This Row],[Name:]],'Employee Info'!$B$3:$B$200,0),MATCH(Data6[[#Headers],[Phone]],'Employee Info'!$C$2:$J$2,0)),"")</f>
        <v/>
      </c>
      <c r="M1728" s="19" t="str">
        <f>IFERROR(INDEX('Employee Info'!$C$3:$J$200,MATCH(Data6[[#This Row],[Name:]],'Employee Info'!$B$3:$B$200,0),MATCH(Data6[[#Headers],[Tech]],'Employee Info'!$C$2:$J$2,0)),"")</f>
        <v/>
      </c>
      <c r="N1728" s="19" t="str">
        <f>IFERROR(INDEX('Employee Info'!$C$3:$J$200,MATCH(Data6[[#This Row],[Name:]],'Employee Info'!$B$3:$B$200,0),MATCH(Data6[[#Headers],[Other]],'Employee Info'!$C$2:$J$2,0)),"")</f>
        <v/>
      </c>
      <c r="O1728" s="19">
        <f>IFERROR((Data6[[#This Row],[Hours:]]*SUM(Data6[[#This Row],[Rate]:[Other]])),"")</f>
        <v>0</v>
      </c>
      <c r="P1728" s="7" t="str">
        <f>IF(Data6[[#This Row],[WO'#:]]="","Riley #","WO#")</f>
        <v>Riley #</v>
      </c>
      <c r="Q1728" s="7">
        <f>IFERROR(WEEKNUM(Data6[[#This Row],[Date:]]),"")</f>
        <v>35</v>
      </c>
      <c r="R1728" s="6">
        <f t="shared" si="78"/>
        <v>45529</v>
      </c>
      <c r="S1728" s="6">
        <f>Data6[[#This Row],[Week Start]]+7</f>
        <v>45536</v>
      </c>
      <c r="T1728" s="7" t="str">
        <f t="shared" si="79"/>
        <v>8/25/2024 - 9/1/2024</v>
      </c>
      <c r="U1728" s="7" t="str">
        <f t="shared" si="80"/>
        <v>Time Card</v>
      </c>
      <c r="V1728" s="8" t="str">
        <f>RIGHT(TEXT(Data6[[#This Row],[Date:]],"mmddyyyy"),4)</f>
        <v>2024</v>
      </c>
      <c r="W1728" s="8" t="str">
        <f>MID(TEXT(Data6[[#This Row],[Date:]],"mmddyyyy"),3,2)</f>
        <v>26</v>
      </c>
      <c r="X1728" s="8" t="str">
        <f>LEFT(TEXT(Data6[[#This Row],[Date:]],"mmddyyyy"),2)</f>
        <v>08</v>
      </c>
      <c r="Y1728" s="6">
        <f>DATE(Data6[[#This Row],[Year]],Data6[[#This Row],[Month]],Data6[[#This Row],[Day]])</f>
        <v>45530</v>
      </c>
    </row>
    <row r="1729" spans="1:25">
      <c r="A1729" s="5">
        <v>45531.583614467592</v>
      </c>
      <c r="B1729" s="7" t="s">
        <v>35</v>
      </c>
      <c r="C1729" s="6" t="s">
        <v>2134</v>
      </c>
      <c r="D1729" s="7" t="s">
        <v>2138</v>
      </c>
      <c r="E1729" s="8">
        <v>2</v>
      </c>
      <c r="F1729" s="7">
        <v>7134585</v>
      </c>
      <c r="G1729" s="7" t="s">
        <v>68</v>
      </c>
      <c r="H1729" s="7" t="s">
        <v>756</v>
      </c>
      <c r="I1729" s="7" t="s">
        <v>44</v>
      </c>
      <c r="J1729" s="19" t="str">
        <f>IFERROR(INDEX('Employee Info'!$C$3:$E$200,MATCH(Data6[[#This Row],[Name:]],'Employee Info'!$B$3:$B$200,0),MATCH(Data6[[#This Row],[Hours Type:]],'Employee Info'!$C$2:$E$2,0)),"")</f>
        <v/>
      </c>
      <c r="K1729" s="19" t="str">
        <f>IFERROR(INDEX('Employee Info'!$C$3:$J$200,MATCH(Data6[[#This Row],[Name:]],'Employee Info'!$B$3:$B$200,0),MATCH(Data6[[#Headers],[Truck]],'Employee Info'!$C$2:$J$2,0)),"")</f>
        <v/>
      </c>
      <c r="L1729" s="19" t="str">
        <f>IFERROR(INDEX('Employee Info'!$C$3:$J$200,MATCH(Data6[[#This Row],[Name:]],'Employee Info'!$B$3:$B$200,0),MATCH(Data6[[#Headers],[Phone]],'Employee Info'!$C$2:$J$2,0)),"")</f>
        <v/>
      </c>
      <c r="M1729" s="19" t="str">
        <f>IFERROR(INDEX('Employee Info'!$C$3:$J$200,MATCH(Data6[[#This Row],[Name:]],'Employee Info'!$B$3:$B$200,0),MATCH(Data6[[#Headers],[Tech]],'Employee Info'!$C$2:$J$2,0)),"")</f>
        <v/>
      </c>
      <c r="N1729" s="19" t="str">
        <f>IFERROR(INDEX('Employee Info'!$C$3:$J$200,MATCH(Data6[[#This Row],[Name:]],'Employee Info'!$B$3:$B$200,0),MATCH(Data6[[#Headers],[Other]],'Employee Info'!$C$2:$J$2,0)),"")</f>
        <v/>
      </c>
      <c r="O1729" s="19">
        <f>IFERROR((Data6[[#This Row],[Hours:]]*SUM(Data6[[#This Row],[Rate]:[Other]])),"")</f>
        <v>0</v>
      </c>
      <c r="P1729" s="7" t="str">
        <f>IF(Data6[[#This Row],[WO'#:]]="","Riley #","WO#")</f>
        <v>WO#</v>
      </c>
      <c r="Q1729" s="7">
        <f>IFERROR(WEEKNUM(Data6[[#This Row],[Date:]]),"")</f>
        <v>35</v>
      </c>
      <c r="R1729" s="6">
        <f t="shared" si="78"/>
        <v>45529</v>
      </c>
      <c r="S1729" s="6">
        <f>Data6[[#This Row],[Week Start]]+7</f>
        <v>45536</v>
      </c>
      <c r="T1729" s="7" t="str">
        <f t="shared" si="79"/>
        <v>8/25/2024 - 9/1/2024</v>
      </c>
      <c r="U1729" s="7" t="str">
        <f t="shared" si="80"/>
        <v>Time Card</v>
      </c>
      <c r="V1729" s="8" t="str">
        <f>RIGHT(TEXT(Data6[[#This Row],[Date:]],"mmddyyyy"),4)</f>
        <v>2024</v>
      </c>
      <c r="W1729" s="8" t="str">
        <f>MID(TEXT(Data6[[#This Row],[Date:]],"mmddyyyy"),3,2)</f>
        <v>26</v>
      </c>
      <c r="X1729" s="8" t="str">
        <f>LEFT(TEXT(Data6[[#This Row],[Date:]],"mmddyyyy"),2)</f>
        <v>08</v>
      </c>
      <c r="Y1729" s="6">
        <f>DATE(Data6[[#This Row],[Year]],Data6[[#This Row],[Month]],Data6[[#This Row],[Day]])</f>
        <v>45530</v>
      </c>
    </row>
    <row r="1730" spans="1:25">
      <c r="A1730" s="5">
        <v>45531.584161226849</v>
      </c>
      <c r="B1730" s="7" t="s">
        <v>35</v>
      </c>
      <c r="C1730" s="6" t="s">
        <v>2134</v>
      </c>
      <c r="D1730" s="7" t="s">
        <v>2139</v>
      </c>
      <c r="E1730" s="8">
        <v>4.5</v>
      </c>
      <c r="F1730" s="7">
        <v>7130810</v>
      </c>
      <c r="G1730" s="7" t="s">
        <v>68</v>
      </c>
      <c r="H1730" s="7" t="s">
        <v>756</v>
      </c>
      <c r="I1730" s="7" t="s">
        <v>44</v>
      </c>
      <c r="J1730" s="19" t="str">
        <f>IFERROR(INDEX('Employee Info'!$C$3:$E$200,MATCH(Data6[[#This Row],[Name:]],'Employee Info'!$B$3:$B$200,0),MATCH(Data6[[#This Row],[Hours Type:]],'Employee Info'!$C$2:$E$2,0)),"")</f>
        <v/>
      </c>
      <c r="K1730" s="19" t="str">
        <f>IFERROR(INDEX('Employee Info'!$C$3:$J$200,MATCH(Data6[[#This Row],[Name:]],'Employee Info'!$B$3:$B$200,0),MATCH(Data6[[#Headers],[Truck]],'Employee Info'!$C$2:$J$2,0)),"")</f>
        <v/>
      </c>
      <c r="L1730" s="19" t="str">
        <f>IFERROR(INDEX('Employee Info'!$C$3:$J$200,MATCH(Data6[[#This Row],[Name:]],'Employee Info'!$B$3:$B$200,0),MATCH(Data6[[#Headers],[Phone]],'Employee Info'!$C$2:$J$2,0)),"")</f>
        <v/>
      </c>
      <c r="M1730" s="19" t="str">
        <f>IFERROR(INDEX('Employee Info'!$C$3:$J$200,MATCH(Data6[[#This Row],[Name:]],'Employee Info'!$B$3:$B$200,0),MATCH(Data6[[#Headers],[Tech]],'Employee Info'!$C$2:$J$2,0)),"")</f>
        <v/>
      </c>
      <c r="N1730" s="19" t="str">
        <f>IFERROR(INDEX('Employee Info'!$C$3:$J$200,MATCH(Data6[[#This Row],[Name:]],'Employee Info'!$B$3:$B$200,0),MATCH(Data6[[#Headers],[Other]],'Employee Info'!$C$2:$J$2,0)),"")</f>
        <v/>
      </c>
      <c r="O1730" s="19">
        <f>IFERROR((Data6[[#This Row],[Hours:]]*SUM(Data6[[#This Row],[Rate]:[Other]])),"")</f>
        <v>0</v>
      </c>
      <c r="P1730" s="7" t="str">
        <f>IF(Data6[[#This Row],[WO'#:]]="","Riley #","WO#")</f>
        <v>WO#</v>
      </c>
      <c r="Q1730" s="7">
        <f>IFERROR(WEEKNUM(Data6[[#This Row],[Date:]]),"")</f>
        <v>35</v>
      </c>
      <c r="R1730" s="6">
        <f t="shared" ref="R1730:R1793" si="81">DATE(RIGHT(TEXT(C1730,"mm/dd/yyyy"),4),1,1)+(Q1730-1)*7-(WEEKDAY(DATE(RIGHT(TEXT(C1730,"mm/dd/yyyy"),4),1,1)))+1</f>
        <v>45529</v>
      </c>
      <c r="S1730" s="6">
        <f>Data6[[#This Row],[Week Start]]+7</f>
        <v>45536</v>
      </c>
      <c r="T1730" s="7" t="str">
        <f t="shared" ref="T1730:T1793" si="82">IFERROR(TEXT(R1730, "m/d/yyyy") &amp; " - " &amp; TEXT(S1730, "m/d/yyyy"),"")</f>
        <v>8/25/2024 - 9/1/2024</v>
      </c>
      <c r="U1730" s="7" t="str">
        <f t="shared" ref="U1730:U1793" si="83">"Time Card"</f>
        <v>Time Card</v>
      </c>
      <c r="V1730" s="8" t="str">
        <f>RIGHT(TEXT(Data6[[#This Row],[Date:]],"mmddyyyy"),4)</f>
        <v>2024</v>
      </c>
      <c r="W1730" s="8" t="str">
        <f>MID(TEXT(Data6[[#This Row],[Date:]],"mmddyyyy"),3,2)</f>
        <v>26</v>
      </c>
      <c r="X1730" s="8" t="str">
        <f>LEFT(TEXT(Data6[[#This Row],[Date:]],"mmddyyyy"),2)</f>
        <v>08</v>
      </c>
      <c r="Y1730" s="6">
        <f>DATE(Data6[[#This Row],[Year]],Data6[[#This Row],[Month]],Data6[[#This Row],[Day]])</f>
        <v>45530</v>
      </c>
    </row>
    <row r="1731" spans="1:25">
      <c r="A1731" s="5">
        <v>45534.577472916666</v>
      </c>
      <c r="B1731" s="7" t="s">
        <v>2143</v>
      </c>
      <c r="C1731" s="6" t="s">
        <v>2134</v>
      </c>
      <c r="D1731" s="7" t="s">
        <v>2139</v>
      </c>
      <c r="E1731" s="8">
        <v>2</v>
      </c>
      <c r="F1731" s="7">
        <v>7130810</v>
      </c>
      <c r="G1731" s="7" t="s">
        <v>68</v>
      </c>
      <c r="H1731" s="7" t="s">
        <v>756</v>
      </c>
      <c r="I1731" s="7" t="s">
        <v>44</v>
      </c>
      <c r="J1731" s="19" t="str">
        <f>IFERROR(INDEX('Employee Info'!$C$3:$E$200,MATCH(Data6[[#This Row],[Name:]],'Employee Info'!$B$3:$B$200,0),MATCH(Data6[[#This Row],[Hours Type:]],'Employee Info'!$C$2:$E$2,0)),"")</f>
        <v/>
      </c>
      <c r="K1731" s="19" t="str">
        <f>IFERROR(INDEX('Employee Info'!$C$3:$J$200,MATCH(Data6[[#This Row],[Name:]],'Employee Info'!$B$3:$B$200,0),MATCH(Data6[[#Headers],[Truck]],'Employee Info'!$C$2:$J$2,0)),"")</f>
        <v/>
      </c>
      <c r="L1731" s="19" t="str">
        <f>IFERROR(INDEX('Employee Info'!$C$3:$J$200,MATCH(Data6[[#This Row],[Name:]],'Employee Info'!$B$3:$B$200,0),MATCH(Data6[[#Headers],[Phone]],'Employee Info'!$C$2:$J$2,0)),"")</f>
        <v/>
      </c>
      <c r="M1731" s="19" t="str">
        <f>IFERROR(INDEX('Employee Info'!$C$3:$J$200,MATCH(Data6[[#This Row],[Name:]],'Employee Info'!$B$3:$B$200,0),MATCH(Data6[[#Headers],[Tech]],'Employee Info'!$C$2:$J$2,0)),"")</f>
        <v/>
      </c>
      <c r="N1731" s="19" t="str">
        <f>IFERROR(INDEX('Employee Info'!$C$3:$J$200,MATCH(Data6[[#This Row],[Name:]],'Employee Info'!$B$3:$B$200,0),MATCH(Data6[[#Headers],[Other]],'Employee Info'!$C$2:$J$2,0)),"")</f>
        <v/>
      </c>
      <c r="O1731" s="19">
        <f>IFERROR((Data6[[#This Row],[Hours:]]*SUM(Data6[[#This Row],[Rate]:[Other]])),"")</f>
        <v>0</v>
      </c>
      <c r="P1731" s="7" t="str">
        <f>IF(Data6[[#This Row],[WO'#:]]="","Riley #","WO#")</f>
        <v>WO#</v>
      </c>
      <c r="Q1731" s="7">
        <f>IFERROR(WEEKNUM(Data6[[#This Row],[Date:]]),"")</f>
        <v>35</v>
      </c>
      <c r="R1731" s="6">
        <f t="shared" si="81"/>
        <v>45529</v>
      </c>
      <c r="S1731" s="6">
        <f>Data6[[#This Row],[Week Start]]+7</f>
        <v>45536</v>
      </c>
      <c r="T1731" s="7" t="str">
        <f t="shared" si="82"/>
        <v>8/25/2024 - 9/1/2024</v>
      </c>
      <c r="U1731" s="7" t="str">
        <f t="shared" si="83"/>
        <v>Time Card</v>
      </c>
      <c r="V1731" s="8" t="str">
        <f>RIGHT(TEXT(Data6[[#This Row],[Date:]],"mmddyyyy"),4)</f>
        <v>2024</v>
      </c>
      <c r="W1731" s="8" t="str">
        <f>MID(TEXT(Data6[[#This Row],[Date:]],"mmddyyyy"),3,2)</f>
        <v>26</v>
      </c>
      <c r="X1731" s="8" t="str">
        <f>LEFT(TEXT(Data6[[#This Row],[Date:]],"mmddyyyy"),2)</f>
        <v>08</v>
      </c>
      <c r="Y1731" s="6">
        <f>DATE(Data6[[#This Row],[Year]],Data6[[#This Row],[Month]],Data6[[#This Row],[Day]])</f>
        <v>45530</v>
      </c>
    </row>
    <row r="1732" spans="1:25">
      <c r="A1732" s="5">
        <v>45534.593532638886</v>
      </c>
      <c r="B1732" s="7" t="s">
        <v>2143</v>
      </c>
      <c r="C1732" s="6" t="s">
        <v>2134</v>
      </c>
      <c r="D1732" s="7" t="s">
        <v>2166</v>
      </c>
      <c r="E1732" s="8">
        <v>6</v>
      </c>
      <c r="F1732" s="7" t="s">
        <v>68</v>
      </c>
      <c r="G1732" s="7" t="s">
        <v>68</v>
      </c>
      <c r="H1732" s="7" t="s">
        <v>536</v>
      </c>
      <c r="I1732" s="7" t="s">
        <v>44</v>
      </c>
      <c r="J1732" s="19" t="str">
        <f>IFERROR(INDEX('Employee Info'!$C$3:$E$200,MATCH(Data6[[#This Row],[Name:]],'Employee Info'!$B$3:$B$200,0),MATCH(Data6[[#This Row],[Hours Type:]],'Employee Info'!$C$2:$E$2,0)),"")</f>
        <v/>
      </c>
      <c r="K1732" s="19" t="str">
        <f>IFERROR(INDEX('Employee Info'!$C$3:$J$200,MATCH(Data6[[#This Row],[Name:]],'Employee Info'!$B$3:$B$200,0),MATCH(Data6[[#Headers],[Truck]],'Employee Info'!$C$2:$J$2,0)),"")</f>
        <v/>
      </c>
      <c r="L1732" s="19" t="str">
        <f>IFERROR(INDEX('Employee Info'!$C$3:$J$200,MATCH(Data6[[#This Row],[Name:]],'Employee Info'!$B$3:$B$200,0),MATCH(Data6[[#Headers],[Phone]],'Employee Info'!$C$2:$J$2,0)),"")</f>
        <v/>
      </c>
      <c r="M1732" s="19" t="str">
        <f>IFERROR(INDEX('Employee Info'!$C$3:$J$200,MATCH(Data6[[#This Row],[Name:]],'Employee Info'!$B$3:$B$200,0),MATCH(Data6[[#Headers],[Tech]],'Employee Info'!$C$2:$J$2,0)),"")</f>
        <v/>
      </c>
      <c r="N1732" s="19" t="str">
        <f>IFERROR(INDEX('Employee Info'!$C$3:$J$200,MATCH(Data6[[#This Row],[Name:]],'Employee Info'!$B$3:$B$200,0),MATCH(Data6[[#Headers],[Other]],'Employee Info'!$C$2:$J$2,0)),"")</f>
        <v/>
      </c>
      <c r="O1732" s="19">
        <f>IFERROR((Data6[[#This Row],[Hours:]]*SUM(Data6[[#This Row],[Rate]:[Other]])),"")</f>
        <v>0</v>
      </c>
      <c r="P1732" s="7" t="str">
        <f>IF(Data6[[#This Row],[WO'#:]]="","Riley #","WO#")</f>
        <v>Riley #</v>
      </c>
      <c r="Q1732" s="7">
        <f>IFERROR(WEEKNUM(Data6[[#This Row],[Date:]]),"")</f>
        <v>35</v>
      </c>
      <c r="R1732" s="6">
        <f t="shared" si="81"/>
        <v>45529</v>
      </c>
      <c r="S1732" s="6">
        <f>Data6[[#This Row],[Week Start]]+7</f>
        <v>45536</v>
      </c>
      <c r="T1732" s="7" t="str">
        <f t="shared" si="82"/>
        <v>8/25/2024 - 9/1/2024</v>
      </c>
      <c r="U1732" s="7" t="str">
        <f t="shared" si="83"/>
        <v>Time Card</v>
      </c>
      <c r="V1732" s="8" t="str">
        <f>RIGHT(TEXT(Data6[[#This Row],[Date:]],"mmddyyyy"),4)</f>
        <v>2024</v>
      </c>
      <c r="W1732" s="8" t="str">
        <f>MID(TEXT(Data6[[#This Row],[Date:]],"mmddyyyy"),3,2)</f>
        <v>26</v>
      </c>
      <c r="X1732" s="8" t="str">
        <f>LEFT(TEXT(Data6[[#This Row],[Date:]],"mmddyyyy"),2)</f>
        <v>08</v>
      </c>
      <c r="Y1732" s="6">
        <f>DATE(Data6[[#This Row],[Year]],Data6[[#This Row],[Month]],Data6[[#This Row],[Day]])</f>
        <v>45530</v>
      </c>
    </row>
    <row r="1733" spans="1:25">
      <c r="A1733" s="5">
        <v>45534.597738888886</v>
      </c>
      <c r="B1733" s="7" t="s">
        <v>66</v>
      </c>
      <c r="C1733" s="6" t="s">
        <v>2134</v>
      </c>
      <c r="D1733" s="7" t="s">
        <v>2168</v>
      </c>
      <c r="E1733" s="8">
        <v>1</v>
      </c>
      <c r="F1733" s="7" t="s">
        <v>68</v>
      </c>
      <c r="G1733" s="7" t="s">
        <v>68</v>
      </c>
      <c r="H1733" s="7" t="s">
        <v>42</v>
      </c>
      <c r="I1733" s="7" t="s">
        <v>44</v>
      </c>
      <c r="J1733" s="19" t="str">
        <f>IFERROR(INDEX('Employee Info'!$C$3:$E$200,MATCH(Data6[[#This Row],[Name:]],'Employee Info'!$B$3:$B$200,0),MATCH(Data6[[#This Row],[Hours Type:]],'Employee Info'!$C$2:$E$2,0)),"")</f>
        <v/>
      </c>
      <c r="K1733" s="19" t="str">
        <f>IFERROR(INDEX('Employee Info'!$C$3:$J$200,MATCH(Data6[[#This Row],[Name:]],'Employee Info'!$B$3:$B$200,0),MATCH(Data6[[#Headers],[Truck]],'Employee Info'!$C$2:$J$2,0)),"")</f>
        <v/>
      </c>
      <c r="L1733" s="19" t="str">
        <f>IFERROR(INDEX('Employee Info'!$C$3:$J$200,MATCH(Data6[[#This Row],[Name:]],'Employee Info'!$B$3:$B$200,0),MATCH(Data6[[#Headers],[Phone]],'Employee Info'!$C$2:$J$2,0)),"")</f>
        <v/>
      </c>
      <c r="M1733" s="19" t="str">
        <f>IFERROR(INDEX('Employee Info'!$C$3:$J$200,MATCH(Data6[[#This Row],[Name:]],'Employee Info'!$B$3:$B$200,0),MATCH(Data6[[#Headers],[Tech]],'Employee Info'!$C$2:$J$2,0)),"")</f>
        <v/>
      </c>
      <c r="N1733" s="19" t="str">
        <f>IFERROR(INDEX('Employee Info'!$C$3:$J$200,MATCH(Data6[[#This Row],[Name:]],'Employee Info'!$B$3:$B$200,0),MATCH(Data6[[#Headers],[Other]],'Employee Info'!$C$2:$J$2,0)),"")</f>
        <v/>
      </c>
      <c r="O1733" s="19">
        <f>IFERROR((Data6[[#This Row],[Hours:]]*SUM(Data6[[#This Row],[Rate]:[Other]])),"")</f>
        <v>0</v>
      </c>
      <c r="P1733" s="7" t="str">
        <f>IF(Data6[[#This Row],[WO'#:]]="","Riley #","WO#")</f>
        <v>Riley #</v>
      </c>
      <c r="Q1733" s="7">
        <f>IFERROR(WEEKNUM(Data6[[#This Row],[Date:]]),"")</f>
        <v>35</v>
      </c>
      <c r="R1733" s="6">
        <f t="shared" si="81"/>
        <v>45529</v>
      </c>
      <c r="S1733" s="6">
        <f>Data6[[#This Row],[Week Start]]+7</f>
        <v>45536</v>
      </c>
      <c r="T1733" s="7" t="str">
        <f t="shared" si="82"/>
        <v>8/25/2024 - 9/1/2024</v>
      </c>
      <c r="U1733" s="7" t="str">
        <f t="shared" si="83"/>
        <v>Time Card</v>
      </c>
      <c r="V1733" s="8" t="str">
        <f>RIGHT(TEXT(Data6[[#This Row],[Date:]],"mmddyyyy"),4)</f>
        <v>2024</v>
      </c>
      <c r="W1733" s="8" t="str">
        <f>MID(TEXT(Data6[[#This Row],[Date:]],"mmddyyyy"),3,2)</f>
        <v>26</v>
      </c>
      <c r="X1733" s="8" t="str">
        <f>LEFT(TEXT(Data6[[#This Row],[Date:]],"mmddyyyy"),2)</f>
        <v>08</v>
      </c>
      <c r="Y1733" s="6">
        <f>DATE(Data6[[#This Row],[Year]],Data6[[#This Row],[Month]],Data6[[#This Row],[Day]])</f>
        <v>45530</v>
      </c>
    </row>
    <row r="1734" spans="1:25">
      <c r="A1734" s="5">
        <v>45534.601854976849</v>
      </c>
      <c r="B1734" s="7" t="s">
        <v>66</v>
      </c>
      <c r="C1734" s="6" t="s">
        <v>2134</v>
      </c>
      <c r="D1734" s="7" t="s">
        <v>2171</v>
      </c>
      <c r="E1734" s="8">
        <v>1</v>
      </c>
      <c r="F1734" s="7">
        <v>7148628</v>
      </c>
      <c r="G1734" s="7" t="s">
        <v>68</v>
      </c>
      <c r="H1734" s="7" t="s">
        <v>756</v>
      </c>
      <c r="I1734" s="7" t="s">
        <v>44</v>
      </c>
      <c r="J1734" s="19" t="str">
        <f>IFERROR(INDEX('Employee Info'!$C$3:$E$200,MATCH(Data6[[#This Row],[Name:]],'Employee Info'!$B$3:$B$200,0),MATCH(Data6[[#This Row],[Hours Type:]],'Employee Info'!$C$2:$E$2,0)),"")</f>
        <v/>
      </c>
      <c r="K1734" s="19" t="str">
        <f>IFERROR(INDEX('Employee Info'!$C$3:$J$200,MATCH(Data6[[#This Row],[Name:]],'Employee Info'!$B$3:$B$200,0),MATCH(Data6[[#Headers],[Truck]],'Employee Info'!$C$2:$J$2,0)),"")</f>
        <v/>
      </c>
      <c r="L1734" s="19" t="str">
        <f>IFERROR(INDEX('Employee Info'!$C$3:$J$200,MATCH(Data6[[#This Row],[Name:]],'Employee Info'!$B$3:$B$200,0),MATCH(Data6[[#Headers],[Phone]],'Employee Info'!$C$2:$J$2,0)),"")</f>
        <v/>
      </c>
      <c r="M1734" s="19" t="str">
        <f>IFERROR(INDEX('Employee Info'!$C$3:$J$200,MATCH(Data6[[#This Row],[Name:]],'Employee Info'!$B$3:$B$200,0),MATCH(Data6[[#Headers],[Tech]],'Employee Info'!$C$2:$J$2,0)),"")</f>
        <v/>
      </c>
      <c r="N1734" s="19" t="str">
        <f>IFERROR(INDEX('Employee Info'!$C$3:$J$200,MATCH(Data6[[#This Row],[Name:]],'Employee Info'!$B$3:$B$200,0),MATCH(Data6[[#Headers],[Other]],'Employee Info'!$C$2:$J$2,0)),"")</f>
        <v/>
      </c>
      <c r="O1734" s="19">
        <f>IFERROR((Data6[[#This Row],[Hours:]]*SUM(Data6[[#This Row],[Rate]:[Other]])),"")</f>
        <v>0</v>
      </c>
      <c r="P1734" s="7" t="str">
        <f>IF(Data6[[#This Row],[WO'#:]]="","Riley #","WO#")</f>
        <v>WO#</v>
      </c>
      <c r="Q1734" s="7">
        <f>IFERROR(WEEKNUM(Data6[[#This Row],[Date:]]),"")</f>
        <v>35</v>
      </c>
      <c r="R1734" s="6">
        <f t="shared" si="81"/>
        <v>45529</v>
      </c>
      <c r="S1734" s="6">
        <f>Data6[[#This Row],[Week Start]]+7</f>
        <v>45536</v>
      </c>
      <c r="T1734" s="7" t="str">
        <f t="shared" si="82"/>
        <v>8/25/2024 - 9/1/2024</v>
      </c>
      <c r="U1734" s="7" t="str">
        <f t="shared" si="83"/>
        <v>Time Card</v>
      </c>
      <c r="V1734" s="8" t="str">
        <f>RIGHT(TEXT(Data6[[#This Row],[Date:]],"mmddyyyy"),4)</f>
        <v>2024</v>
      </c>
      <c r="W1734" s="8" t="str">
        <f>MID(TEXT(Data6[[#This Row],[Date:]],"mmddyyyy"),3,2)</f>
        <v>26</v>
      </c>
      <c r="X1734" s="8" t="str">
        <f>LEFT(TEXT(Data6[[#This Row],[Date:]],"mmddyyyy"),2)</f>
        <v>08</v>
      </c>
      <c r="Y1734" s="6">
        <f>DATE(Data6[[#This Row],[Year]],Data6[[#This Row],[Month]],Data6[[#This Row],[Day]])</f>
        <v>45530</v>
      </c>
    </row>
    <row r="1735" spans="1:25">
      <c r="A1735" s="5">
        <v>45534.604098611111</v>
      </c>
      <c r="B1735" s="7" t="s">
        <v>66</v>
      </c>
      <c r="C1735" s="6" t="s">
        <v>2134</v>
      </c>
      <c r="D1735" s="7" t="s">
        <v>2173</v>
      </c>
      <c r="E1735" s="8">
        <v>1</v>
      </c>
      <c r="F1735" s="7">
        <v>7088147</v>
      </c>
      <c r="G1735" s="7" t="s">
        <v>68</v>
      </c>
      <c r="H1735" s="7" t="s">
        <v>756</v>
      </c>
      <c r="I1735" s="7" t="s">
        <v>44</v>
      </c>
      <c r="J1735" s="19" t="str">
        <f>IFERROR(INDEX('Employee Info'!$C$3:$E$200,MATCH(Data6[[#This Row],[Name:]],'Employee Info'!$B$3:$B$200,0),MATCH(Data6[[#This Row],[Hours Type:]],'Employee Info'!$C$2:$E$2,0)),"")</f>
        <v/>
      </c>
      <c r="K1735" s="19" t="str">
        <f>IFERROR(INDEX('Employee Info'!$C$3:$J$200,MATCH(Data6[[#This Row],[Name:]],'Employee Info'!$B$3:$B$200,0),MATCH(Data6[[#Headers],[Truck]],'Employee Info'!$C$2:$J$2,0)),"")</f>
        <v/>
      </c>
      <c r="L1735" s="19" t="str">
        <f>IFERROR(INDEX('Employee Info'!$C$3:$J$200,MATCH(Data6[[#This Row],[Name:]],'Employee Info'!$B$3:$B$200,0),MATCH(Data6[[#Headers],[Phone]],'Employee Info'!$C$2:$J$2,0)),"")</f>
        <v/>
      </c>
      <c r="M1735" s="19" t="str">
        <f>IFERROR(INDEX('Employee Info'!$C$3:$J$200,MATCH(Data6[[#This Row],[Name:]],'Employee Info'!$B$3:$B$200,0),MATCH(Data6[[#Headers],[Tech]],'Employee Info'!$C$2:$J$2,0)),"")</f>
        <v/>
      </c>
      <c r="N1735" s="19" t="str">
        <f>IFERROR(INDEX('Employee Info'!$C$3:$J$200,MATCH(Data6[[#This Row],[Name:]],'Employee Info'!$B$3:$B$200,0),MATCH(Data6[[#Headers],[Other]],'Employee Info'!$C$2:$J$2,0)),"")</f>
        <v/>
      </c>
      <c r="O1735" s="19">
        <f>IFERROR((Data6[[#This Row],[Hours:]]*SUM(Data6[[#This Row],[Rate]:[Other]])),"")</f>
        <v>0</v>
      </c>
      <c r="P1735" s="7" t="str">
        <f>IF(Data6[[#This Row],[WO'#:]]="","Riley #","WO#")</f>
        <v>WO#</v>
      </c>
      <c r="Q1735" s="7">
        <f>IFERROR(WEEKNUM(Data6[[#This Row],[Date:]]),"")</f>
        <v>35</v>
      </c>
      <c r="R1735" s="6">
        <f t="shared" si="81"/>
        <v>45529</v>
      </c>
      <c r="S1735" s="6">
        <f>Data6[[#This Row],[Week Start]]+7</f>
        <v>45536</v>
      </c>
      <c r="T1735" s="7" t="str">
        <f t="shared" si="82"/>
        <v>8/25/2024 - 9/1/2024</v>
      </c>
      <c r="U1735" s="7" t="str">
        <f t="shared" si="83"/>
        <v>Time Card</v>
      </c>
      <c r="V1735" s="8" t="str">
        <f>RIGHT(TEXT(Data6[[#This Row],[Date:]],"mmddyyyy"),4)</f>
        <v>2024</v>
      </c>
      <c r="W1735" s="8" t="str">
        <f>MID(TEXT(Data6[[#This Row],[Date:]],"mmddyyyy"),3,2)</f>
        <v>26</v>
      </c>
      <c r="X1735" s="8" t="str">
        <f>LEFT(TEXT(Data6[[#This Row],[Date:]],"mmddyyyy"),2)</f>
        <v>08</v>
      </c>
      <c r="Y1735" s="6">
        <f>DATE(Data6[[#This Row],[Year]],Data6[[#This Row],[Month]],Data6[[#This Row],[Day]])</f>
        <v>45530</v>
      </c>
    </row>
    <row r="1736" spans="1:25">
      <c r="A1736" s="5">
        <v>45534.605077199078</v>
      </c>
      <c r="B1736" s="7" t="s">
        <v>66</v>
      </c>
      <c r="C1736" s="6" t="s">
        <v>2134</v>
      </c>
      <c r="D1736" s="7" t="s">
        <v>2174</v>
      </c>
      <c r="E1736" s="8">
        <v>1</v>
      </c>
      <c r="F1736" s="7">
        <v>7148632</v>
      </c>
      <c r="G1736" s="7" t="s">
        <v>68</v>
      </c>
      <c r="H1736" s="7" t="s">
        <v>756</v>
      </c>
      <c r="I1736" s="7" t="s">
        <v>44</v>
      </c>
      <c r="J1736" s="19" t="str">
        <f>IFERROR(INDEX('Employee Info'!$C$3:$E$200,MATCH(Data6[[#This Row],[Name:]],'Employee Info'!$B$3:$B$200,0),MATCH(Data6[[#This Row],[Hours Type:]],'Employee Info'!$C$2:$E$2,0)),"")</f>
        <v/>
      </c>
      <c r="K1736" s="19" t="str">
        <f>IFERROR(INDEX('Employee Info'!$C$3:$J$200,MATCH(Data6[[#This Row],[Name:]],'Employee Info'!$B$3:$B$200,0),MATCH(Data6[[#Headers],[Truck]],'Employee Info'!$C$2:$J$2,0)),"")</f>
        <v/>
      </c>
      <c r="L1736" s="19" t="str">
        <f>IFERROR(INDEX('Employee Info'!$C$3:$J$200,MATCH(Data6[[#This Row],[Name:]],'Employee Info'!$B$3:$B$200,0),MATCH(Data6[[#Headers],[Phone]],'Employee Info'!$C$2:$J$2,0)),"")</f>
        <v/>
      </c>
      <c r="M1736" s="19" t="str">
        <f>IFERROR(INDEX('Employee Info'!$C$3:$J$200,MATCH(Data6[[#This Row],[Name:]],'Employee Info'!$B$3:$B$200,0),MATCH(Data6[[#Headers],[Tech]],'Employee Info'!$C$2:$J$2,0)),"")</f>
        <v/>
      </c>
      <c r="N1736" s="19" t="str">
        <f>IFERROR(INDEX('Employee Info'!$C$3:$J$200,MATCH(Data6[[#This Row],[Name:]],'Employee Info'!$B$3:$B$200,0),MATCH(Data6[[#Headers],[Other]],'Employee Info'!$C$2:$J$2,0)),"")</f>
        <v/>
      </c>
      <c r="O1736" s="19">
        <f>IFERROR((Data6[[#This Row],[Hours:]]*SUM(Data6[[#This Row],[Rate]:[Other]])),"")</f>
        <v>0</v>
      </c>
      <c r="P1736" s="7" t="str">
        <f>IF(Data6[[#This Row],[WO'#:]]="","Riley #","WO#")</f>
        <v>WO#</v>
      </c>
      <c r="Q1736" s="7">
        <f>IFERROR(WEEKNUM(Data6[[#This Row],[Date:]]),"")</f>
        <v>35</v>
      </c>
      <c r="R1736" s="6">
        <f t="shared" si="81"/>
        <v>45529</v>
      </c>
      <c r="S1736" s="6">
        <f>Data6[[#This Row],[Week Start]]+7</f>
        <v>45536</v>
      </c>
      <c r="T1736" s="7" t="str">
        <f t="shared" si="82"/>
        <v>8/25/2024 - 9/1/2024</v>
      </c>
      <c r="U1736" s="7" t="str">
        <f t="shared" si="83"/>
        <v>Time Card</v>
      </c>
      <c r="V1736" s="8" t="str">
        <f>RIGHT(TEXT(Data6[[#This Row],[Date:]],"mmddyyyy"),4)</f>
        <v>2024</v>
      </c>
      <c r="W1736" s="8" t="str">
        <f>MID(TEXT(Data6[[#This Row],[Date:]],"mmddyyyy"),3,2)</f>
        <v>26</v>
      </c>
      <c r="X1736" s="8" t="str">
        <f>LEFT(TEXT(Data6[[#This Row],[Date:]],"mmddyyyy"),2)</f>
        <v>08</v>
      </c>
      <c r="Y1736" s="6">
        <f>DATE(Data6[[#This Row],[Year]],Data6[[#This Row],[Month]],Data6[[#This Row],[Day]])</f>
        <v>45530</v>
      </c>
    </row>
    <row r="1737" spans="1:25">
      <c r="A1737" s="5">
        <v>45534.60702974537</v>
      </c>
      <c r="B1737" s="7" t="s">
        <v>66</v>
      </c>
      <c r="C1737" s="6" t="s">
        <v>2134</v>
      </c>
      <c r="D1737" s="7" t="s">
        <v>2175</v>
      </c>
      <c r="E1737" s="8">
        <v>1</v>
      </c>
      <c r="F1737" s="7" t="s">
        <v>68</v>
      </c>
      <c r="G1737" s="7" t="s">
        <v>68</v>
      </c>
      <c r="H1737" s="7" t="s">
        <v>1941</v>
      </c>
      <c r="I1737" s="7" t="s">
        <v>44</v>
      </c>
      <c r="J1737" s="19" t="str">
        <f>IFERROR(INDEX('Employee Info'!$C$3:$E$200,MATCH(Data6[[#This Row],[Name:]],'Employee Info'!$B$3:$B$200,0),MATCH(Data6[[#This Row],[Hours Type:]],'Employee Info'!$C$2:$E$2,0)),"")</f>
        <v/>
      </c>
      <c r="K1737" s="19" t="str">
        <f>IFERROR(INDEX('Employee Info'!$C$3:$J$200,MATCH(Data6[[#This Row],[Name:]],'Employee Info'!$B$3:$B$200,0),MATCH(Data6[[#Headers],[Truck]],'Employee Info'!$C$2:$J$2,0)),"")</f>
        <v/>
      </c>
      <c r="L1737" s="19" t="str">
        <f>IFERROR(INDEX('Employee Info'!$C$3:$J$200,MATCH(Data6[[#This Row],[Name:]],'Employee Info'!$B$3:$B$200,0),MATCH(Data6[[#Headers],[Phone]],'Employee Info'!$C$2:$J$2,0)),"")</f>
        <v/>
      </c>
      <c r="M1737" s="19" t="str">
        <f>IFERROR(INDEX('Employee Info'!$C$3:$J$200,MATCH(Data6[[#This Row],[Name:]],'Employee Info'!$B$3:$B$200,0),MATCH(Data6[[#Headers],[Tech]],'Employee Info'!$C$2:$J$2,0)),"")</f>
        <v/>
      </c>
      <c r="N1737" s="19" t="str">
        <f>IFERROR(INDEX('Employee Info'!$C$3:$J$200,MATCH(Data6[[#This Row],[Name:]],'Employee Info'!$B$3:$B$200,0),MATCH(Data6[[#Headers],[Other]],'Employee Info'!$C$2:$J$2,0)),"")</f>
        <v/>
      </c>
      <c r="O1737" s="19">
        <f>IFERROR((Data6[[#This Row],[Hours:]]*SUM(Data6[[#This Row],[Rate]:[Other]])),"")</f>
        <v>0</v>
      </c>
      <c r="P1737" s="7" t="str">
        <f>IF(Data6[[#This Row],[WO'#:]]="","Riley #","WO#")</f>
        <v>Riley #</v>
      </c>
      <c r="Q1737" s="7">
        <f>IFERROR(WEEKNUM(Data6[[#This Row],[Date:]]),"")</f>
        <v>35</v>
      </c>
      <c r="R1737" s="6">
        <f t="shared" si="81"/>
        <v>45529</v>
      </c>
      <c r="S1737" s="6">
        <f>Data6[[#This Row],[Week Start]]+7</f>
        <v>45536</v>
      </c>
      <c r="T1737" s="7" t="str">
        <f t="shared" si="82"/>
        <v>8/25/2024 - 9/1/2024</v>
      </c>
      <c r="U1737" s="7" t="str">
        <f t="shared" si="83"/>
        <v>Time Card</v>
      </c>
      <c r="V1737" s="8" t="str">
        <f>RIGHT(TEXT(Data6[[#This Row],[Date:]],"mmddyyyy"),4)</f>
        <v>2024</v>
      </c>
      <c r="W1737" s="8" t="str">
        <f>MID(TEXT(Data6[[#This Row],[Date:]],"mmddyyyy"),3,2)</f>
        <v>26</v>
      </c>
      <c r="X1737" s="8" t="str">
        <f>LEFT(TEXT(Data6[[#This Row],[Date:]],"mmddyyyy"),2)</f>
        <v>08</v>
      </c>
      <c r="Y1737" s="6">
        <f>DATE(Data6[[#This Row],[Year]],Data6[[#This Row],[Month]],Data6[[#This Row],[Day]])</f>
        <v>45530</v>
      </c>
    </row>
    <row r="1738" spans="1:25">
      <c r="A1738" s="5">
        <v>45534.615499421299</v>
      </c>
      <c r="B1738" s="7" t="s">
        <v>66</v>
      </c>
      <c r="C1738" s="6" t="s">
        <v>2134</v>
      </c>
      <c r="D1738" s="7" t="s">
        <v>2176</v>
      </c>
      <c r="E1738" s="8">
        <v>3</v>
      </c>
      <c r="F1738" s="7">
        <v>6984733</v>
      </c>
      <c r="G1738" s="7" t="s">
        <v>68</v>
      </c>
      <c r="H1738" s="7" t="s">
        <v>756</v>
      </c>
      <c r="I1738" s="7" t="s">
        <v>44</v>
      </c>
      <c r="J1738" s="19" t="str">
        <f>IFERROR(INDEX('Employee Info'!$C$3:$E$200,MATCH(Data6[[#This Row],[Name:]],'Employee Info'!$B$3:$B$200,0),MATCH(Data6[[#This Row],[Hours Type:]],'Employee Info'!$C$2:$E$2,0)),"")</f>
        <v/>
      </c>
      <c r="K1738" s="19" t="str">
        <f>IFERROR(INDEX('Employee Info'!$C$3:$J$200,MATCH(Data6[[#This Row],[Name:]],'Employee Info'!$B$3:$B$200,0),MATCH(Data6[[#Headers],[Truck]],'Employee Info'!$C$2:$J$2,0)),"")</f>
        <v/>
      </c>
      <c r="L1738" s="19" t="str">
        <f>IFERROR(INDEX('Employee Info'!$C$3:$J$200,MATCH(Data6[[#This Row],[Name:]],'Employee Info'!$B$3:$B$200,0),MATCH(Data6[[#Headers],[Phone]],'Employee Info'!$C$2:$J$2,0)),"")</f>
        <v/>
      </c>
      <c r="M1738" s="19" t="str">
        <f>IFERROR(INDEX('Employee Info'!$C$3:$J$200,MATCH(Data6[[#This Row],[Name:]],'Employee Info'!$B$3:$B$200,0),MATCH(Data6[[#Headers],[Tech]],'Employee Info'!$C$2:$J$2,0)),"")</f>
        <v/>
      </c>
      <c r="N1738" s="19" t="str">
        <f>IFERROR(INDEX('Employee Info'!$C$3:$J$200,MATCH(Data6[[#This Row],[Name:]],'Employee Info'!$B$3:$B$200,0),MATCH(Data6[[#Headers],[Other]],'Employee Info'!$C$2:$J$2,0)),"")</f>
        <v/>
      </c>
      <c r="O1738" s="19">
        <f>IFERROR((Data6[[#This Row],[Hours:]]*SUM(Data6[[#This Row],[Rate]:[Other]])),"")</f>
        <v>0</v>
      </c>
      <c r="P1738" s="7" t="str">
        <f>IF(Data6[[#This Row],[WO'#:]]="","Riley #","WO#")</f>
        <v>WO#</v>
      </c>
      <c r="Q1738" s="7">
        <f>IFERROR(WEEKNUM(Data6[[#This Row],[Date:]]),"")</f>
        <v>35</v>
      </c>
      <c r="R1738" s="6">
        <f t="shared" si="81"/>
        <v>45529</v>
      </c>
      <c r="S1738" s="6">
        <f>Data6[[#This Row],[Week Start]]+7</f>
        <v>45536</v>
      </c>
      <c r="T1738" s="7" t="str">
        <f t="shared" si="82"/>
        <v>8/25/2024 - 9/1/2024</v>
      </c>
      <c r="U1738" s="7" t="str">
        <f t="shared" si="83"/>
        <v>Time Card</v>
      </c>
      <c r="V1738" s="8" t="str">
        <f>RIGHT(TEXT(Data6[[#This Row],[Date:]],"mmddyyyy"),4)</f>
        <v>2024</v>
      </c>
      <c r="W1738" s="8" t="str">
        <f>MID(TEXT(Data6[[#This Row],[Date:]],"mmddyyyy"),3,2)</f>
        <v>26</v>
      </c>
      <c r="X1738" s="8" t="str">
        <f>LEFT(TEXT(Data6[[#This Row],[Date:]],"mmddyyyy"),2)</f>
        <v>08</v>
      </c>
      <c r="Y1738" s="6">
        <f>DATE(Data6[[#This Row],[Year]],Data6[[#This Row],[Month]],Data6[[#This Row],[Day]])</f>
        <v>45530</v>
      </c>
    </row>
    <row r="1739" spans="1:25">
      <c r="A1739" s="5">
        <v>45534.615650810185</v>
      </c>
      <c r="B1739" s="7" t="s">
        <v>66</v>
      </c>
      <c r="C1739" s="6" t="s">
        <v>2134</v>
      </c>
      <c r="D1739" s="7" t="s">
        <v>2176</v>
      </c>
      <c r="E1739" s="8">
        <v>1</v>
      </c>
      <c r="F1739" s="7">
        <v>6984733</v>
      </c>
      <c r="G1739" s="7" t="s">
        <v>68</v>
      </c>
      <c r="H1739" s="7" t="s">
        <v>756</v>
      </c>
      <c r="I1739" s="7" t="s">
        <v>45</v>
      </c>
      <c r="J1739" s="19" t="str">
        <f>IFERROR(INDEX('Employee Info'!$C$3:$E$200,MATCH(Data6[[#This Row],[Name:]],'Employee Info'!$B$3:$B$200,0),MATCH(Data6[[#This Row],[Hours Type:]],'Employee Info'!$C$2:$E$2,0)),"")</f>
        <v/>
      </c>
      <c r="K1739" s="19" t="str">
        <f>IFERROR(INDEX('Employee Info'!$C$3:$J$200,MATCH(Data6[[#This Row],[Name:]],'Employee Info'!$B$3:$B$200,0),MATCH(Data6[[#Headers],[Truck]],'Employee Info'!$C$2:$J$2,0)),"")</f>
        <v/>
      </c>
      <c r="L1739" s="19" t="str">
        <f>IFERROR(INDEX('Employee Info'!$C$3:$J$200,MATCH(Data6[[#This Row],[Name:]],'Employee Info'!$B$3:$B$200,0),MATCH(Data6[[#Headers],[Phone]],'Employee Info'!$C$2:$J$2,0)),"")</f>
        <v/>
      </c>
      <c r="M1739" s="19" t="str">
        <f>IFERROR(INDEX('Employee Info'!$C$3:$J$200,MATCH(Data6[[#This Row],[Name:]],'Employee Info'!$B$3:$B$200,0),MATCH(Data6[[#Headers],[Tech]],'Employee Info'!$C$2:$J$2,0)),"")</f>
        <v/>
      </c>
      <c r="N1739" s="19" t="str">
        <f>IFERROR(INDEX('Employee Info'!$C$3:$J$200,MATCH(Data6[[#This Row],[Name:]],'Employee Info'!$B$3:$B$200,0),MATCH(Data6[[#Headers],[Other]],'Employee Info'!$C$2:$J$2,0)),"")</f>
        <v/>
      </c>
      <c r="O1739" s="19">
        <f>IFERROR((Data6[[#This Row],[Hours:]]*SUM(Data6[[#This Row],[Rate]:[Other]])),"")</f>
        <v>0</v>
      </c>
      <c r="P1739" s="7" t="str">
        <f>IF(Data6[[#This Row],[WO'#:]]="","Riley #","WO#")</f>
        <v>WO#</v>
      </c>
      <c r="Q1739" s="7">
        <f>IFERROR(WEEKNUM(Data6[[#This Row],[Date:]]),"")</f>
        <v>35</v>
      </c>
      <c r="R1739" s="6">
        <f t="shared" si="81"/>
        <v>45529</v>
      </c>
      <c r="S1739" s="6">
        <f>Data6[[#This Row],[Week Start]]+7</f>
        <v>45536</v>
      </c>
      <c r="T1739" s="7" t="str">
        <f t="shared" si="82"/>
        <v>8/25/2024 - 9/1/2024</v>
      </c>
      <c r="U1739" s="7" t="str">
        <f t="shared" si="83"/>
        <v>Time Card</v>
      </c>
      <c r="V1739" s="8" t="str">
        <f>RIGHT(TEXT(Data6[[#This Row],[Date:]],"mmddyyyy"),4)</f>
        <v>2024</v>
      </c>
      <c r="W1739" s="8" t="str">
        <f>MID(TEXT(Data6[[#This Row],[Date:]],"mmddyyyy"),3,2)</f>
        <v>26</v>
      </c>
      <c r="X1739" s="8" t="str">
        <f>LEFT(TEXT(Data6[[#This Row],[Date:]],"mmddyyyy"),2)</f>
        <v>08</v>
      </c>
      <c r="Y1739" s="6">
        <f>DATE(Data6[[#This Row],[Year]],Data6[[#This Row],[Month]],Data6[[#This Row],[Day]])</f>
        <v>45530</v>
      </c>
    </row>
    <row r="1740" spans="1:25">
      <c r="A1740" s="5">
        <v>45531.518403009257</v>
      </c>
      <c r="B1740" s="7" t="s">
        <v>31</v>
      </c>
      <c r="C1740" s="6" t="s">
        <v>2136</v>
      </c>
      <c r="D1740" s="7" t="s">
        <v>2096</v>
      </c>
      <c r="E1740" s="8">
        <v>2.5</v>
      </c>
      <c r="F1740" s="7" t="s">
        <v>68</v>
      </c>
      <c r="G1740" s="7" t="s">
        <v>68</v>
      </c>
      <c r="H1740" s="7" t="s">
        <v>2097</v>
      </c>
      <c r="I1740" s="7" t="s">
        <v>44</v>
      </c>
      <c r="J1740" s="19" t="str">
        <f>IFERROR(INDEX('Employee Info'!$C$3:$E$200,MATCH(Data6[[#This Row],[Name:]],'Employee Info'!$B$3:$B$200,0),MATCH(Data6[[#This Row],[Hours Type:]],'Employee Info'!$C$2:$E$2,0)),"")</f>
        <v/>
      </c>
      <c r="K1740" s="19" t="str">
        <f>IFERROR(INDEX('Employee Info'!$C$3:$J$200,MATCH(Data6[[#This Row],[Name:]],'Employee Info'!$B$3:$B$200,0),MATCH(Data6[[#Headers],[Truck]],'Employee Info'!$C$2:$J$2,0)),"")</f>
        <v/>
      </c>
      <c r="L1740" s="19" t="str">
        <f>IFERROR(INDEX('Employee Info'!$C$3:$J$200,MATCH(Data6[[#This Row],[Name:]],'Employee Info'!$B$3:$B$200,0),MATCH(Data6[[#Headers],[Phone]],'Employee Info'!$C$2:$J$2,0)),"")</f>
        <v/>
      </c>
      <c r="M1740" s="19" t="str">
        <f>IFERROR(INDEX('Employee Info'!$C$3:$J$200,MATCH(Data6[[#This Row],[Name:]],'Employee Info'!$B$3:$B$200,0),MATCH(Data6[[#Headers],[Tech]],'Employee Info'!$C$2:$J$2,0)),"")</f>
        <v/>
      </c>
      <c r="N1740" s="19" t="str">
        <f>IFERROR(INDEX('Employee Info'!$C$3:$J$200,MATCH(Data6[[#This Row],[Name:]],'Employee Info'!$B$3:$B$200,0),MATCH(Data6[[#Headers],[Other]],'Employee Info'!$C$2:$J$2,0)),"")</f>
        <v/>
      </c>
      <c r="O1740" s="19">
        <f>IFERROR((Data6[[#This Row],[Hours:]]*SUM(Data6[[#This Row],[Rate]:[Other]])),"")</f>
        <v>0</v>
      </c>
      <c r="P1740" s="7" t="str">
        <f>IF(Data6[[#This Row],[WO'#:]]="","Riley #","WO#")</f>
        <v>Riley #</v>
      </c>
      <c r="Q1740" s="7">
        <f>IFERROR(WEEKNUM(Data6[[#This Row],[Date:]]),"")</f>
        <v>35</v>
      </c>
      <c r="R1740" s="6">
        <f t="shared" si="81"/>
        <v>45529</v>
      </c>
      <c r="S1740" s="6">
        <f>Data6[[#This Row],[Week Start]]+7</f>
        <v>45536</v>
      </c>
      <c r="T1740" s="7" t="str">
        <f t="shared" si="82"/>
        <v>8/25/2024 - 9/1/2024</v>
      </c>
      <c r="U1740" s="7" t="str">
        <f t="shared" si="83"/>
        <v>Time Card</v>
      </c>
      <c r="V1740" s="8" t="str">
        <f>RIGHT(TEXT(Data6[[#This Row],[Date:]],"mmddyyyy"),4)</f>
        <v>2024</v>
      </c>
      <c r="W1740" s="8" t="str">
        <f>MID(TEXT(Data6[[#This Row],[Date:]],"mmddyyyy"),3,2)</f>
        <v>27</v>
      </c>
      <c r="X1740" s="8" t="str">
        <f>LEFT(TEXT(Data6[[#This Row],[Date:]],"mmddyyyy"),2)</f>
        <v>08</v>
      </c>
      <c r="Y1740" s="6">
        <f>DATE(Data6[[#This Row],[Year]],Data6[[#This Row],[Month]],Data6[[#This Row],[Day]])</f>
        <v>45531</v>
      </c>
    </row>
    <row r="1741" spans="1:25">
      <c r="A1741" s="5">
        <v>45531.518675347223</v>
      </c>
      <c r="B1741" s="7" t="s">
        <v>34</v>
      </c>
      <c r="C1741" s="6" t="s">
        <v>2136</v>
      </c>
      <c r="D1741" s="7" t="s">
        <v>2096</v>
      </c>
      <c r="E1741" s="8">
        <v>2.5</v>
      </c>
      <c r="F1741" s="7" t="s">
        <v>68</v>
      </c>
      <c r="G1741" s="7" t="s">
        <v>68</v>
      </c>
      <c r="H1741" s="7" t="s">
        <v>2097</v>
      </c>
      <c r="I1741" s="7" t="s">
        <v>44</v>
      </c>
      <c r="J1741" s="19" t="str">
        <f>IFERROR(INDEX('Employee Info'!$C$3:$E$200,MATCH(Data6[[#This Row],[Name:]],'Employee Info'!$B$3:$B$200,0),MATCH(Data6[[#This Row],[Hours Type:]],'Employee Info'!$C$2:$E$2,0)),"")</f>
        <v/>
      </c>
      <c r="K1741" s="19" t="str">
        <f>IFERROR(INDEX('Employee Info'!$C$3:$J$200,MATCH(Data6[[#This Row],[Name:]],'Employee Info'!$B$3:$B$200,0),MATCH(Data6[[#Headers],[Truck]],'Employee Info'!$C$2:$J$2,0)),"")</f>
        <v/>
      </c>
      <c r="L1741" s="19" t="str">
        <f>IFERROR(INDEX('Employee Info'!$C$3:$J$200,MATCH(Data6[[#This Row],[Name:]],'Employee Info'!$B$3:$B$200,0),MATCH(Data6[[#Headers],[Phone]],'Employee Info'!$C$2:$J$2,0)),"")</f>
        <v/>
      </c>
      <c r="M1741" s="19" t="str">
        <f>IFERROR(INDEX('Employee Info'!$C$3:$J$200,MATCH(Data6[[#This Row],[Name:]],'Employee Info'!$B$3:$B$200,0),MATCH(Data6[[#Headers],[Tech]],'Employee Info'!$C$2:$J$2,0)),"")</f>
        <v/>
      </c>
      <c r="N1741" s="19" t="str">
        <f>IFERROR(INDEX('Employee Info'!$C$3:$J$200,MATCH(Data6[[#This Row],[Name:]],'Employee Info'!$B$3:$B$200,0),MATCH(Data6[[#Headers],[Other]],'Employee Info'!$C$2:$J$2,0)),"")</f>
        <v/>
      </c>
      <c r="O1741" s="19">
        <f>IFERROR((Data6[[#This Row],[Hours:]]*SUM(Data6[[#This Row],[Rate]:[Other]])),"")</f>
        <v>0</v>
      </c>
      <c r="P1741" s="7" t="str">
        <f>IF(Data6[[#This Row],[WO'#:]]="","Riley #","WO#")</f>
        <v>Riley #</v>
      </c>
      <c r="Q1741" s="7">
        <f>IFERROR(WEEKNUM(Data6[[#This Row],[Date:]]),"")</f>
        <v>35</v>
      </c>
      <c r="R1741" s="6">
        <f t="shared" si="81"/>
        <v>45529</v>
      </c>
      <c r="S1741" s="6">
        <f>Data6[[#This Row],[Week Start]]+7</f>
        <v>45536</v>
      </c>
      <c r="T1741" s="7" t="str">
        <f t="shared" si="82"/>
        <v>8/25/2024 - 9/1/2024</v>
      </c>
      <c r="U1741" s="7" t="str">
        <f t="shared" si="83"/>
        <v>Time Card</v>
      </c>
      <c r="V1741" s="8" t="str">
        <f>RIGHT(TEXT(Data6[[#This Row],[Date:]],"mmddyyyy"),4)</f>
        <v>2024</v>
      </c>
      <c r="W1741" s="8" t="str">
        <f>MID(TEXT(Data6[[#This Row],[Date:]],"mmddyyyy"),3,2)</f>
        <v>27</v>
      </c>
      <c r="X1741" s="8" t="str">
        <f>LEFT(TEXT(Data6[[#This Row],[Date:]],"mmddyyyy"),2)</f>
        <v>08</v>
      </c>
      <c r="Y1741" s="6">
        <f>DATE(Data6[[#This Row],[Year]],Data6[[#This Row],[Month]],Data6[[#This Row],[Day]])</f>
        <v>45531</v>
      </c>
    </row>
    <row r="1742" spans="1:25">
      <c r="A1742" s="5">
        <v>45531.519186805555</v>
      </c>
      <c r="B1742" s="7" t="s">
        <v>34</v>
      </c>
      <c r="C1742" s="6" t="s">
        <v>2136</v>
      </c>
      <c r="D1742" s="7" t="s">
        <v>2137</v>
      </c>
      <c r="E1742" s="8">
        <v>5.5</v>
      </c>
      <c r="F1742" s="7" t="s">
        <v>68</v>
      </c>
      <c r="G1742" s="7" t="s">
        <v>68</v>
      </c>
      <c r="H1742" s="7" t="s">
        <v>42</v>
      </c>
      <c r="I1742" s="7" t="s">
        <v>44</v>
      </c>
      <c r="J1742" s="19" t="str">
        <f>IFERROR(INDEX('Employee Info'!$C$3:$E$200,MATCH(Data6[[#This Row],[Name:]],'Employee Info'!$B$3:$B$200,0),MATCH(Data6[[#This Row],[Hours Type:]],'Employee Info'!$C$2:$E$2,0)),"")</f>
        <v/>
      </c>
      <c r="K1742" s="19" t="str">
        <f>IFERROR(INDEX('Employee Info'!$C$3:$J$200,MATCH(Data6[[#This Row],[Name:]],'Employee Info'!$B$3:$B$200,0),MATCH(Data6[[#Headers],[Truck]],'Employee Info'!$C$2:$J$2,0)),"")</f>
        <v/>
      </c>
      <c r="L1742" s="19" t="str">
        <f>IFERROR(INDEX('Employee Info'!$C$3:$J$200,MATCH(Data6[[#This Row],[Name:]],'Employee Info'!$B$3:$B$200,0),MATCH(Data6[[#Headers],[Phone]],'Employee Info'!$C$2:$J$2,0)),"")</f>
        <v/>
      </c>
      <c r="M1742" s="19" t="str">
        <f>IFERROR(INDEX('Employee Info'!$C$3:$J$200,MATCH(Data6[[#This Row],[Name:]],'Employee Info'!$B$3:$B$200,0),MATCH(Data6[[#Headers],[Tech]],'Employee Info'!$C$2:$J$2,0)),"")</f>
        <v/>
      </c>
      <c r="N1742" s="19" t="str">
        <f>IFERROR(INDEX('Employee Info'!$C$3:$J$200,MATCH(Data6[[#This Row],[Name:]],'Employee Info'!$B$3:$B$200,0),MATCH(Data6[[#Headers],[Other]],'Employee Info'!$C$2:$J$2,0)),"")</f>
        <v/>
      </c>
      <c r="O1742" s="19">
        <f>IFERROR((Data6[[#This Row],[Hours:]]*SUM(Data6[[#This Row],[Rate]:[Other]])),"")</f>
        <v>0</v>
      </c>
      <c r="P1742" s="7" t="str">
        <f>IF(Data6[[#This Row],[WO'#:]]="","Riley #","WO#")</f>
        <v>Riley #</v>
      </c>
      <c r="Q1742" s="7">
        <f>IFERROR(WEEKNUM(Data6[[#This Row],[Date:]]),"")</f>
        <v>35</v>
      </c>
      <c r="R1742" s="6">
        <f t="shared" si="81"/>
        <v>45529</v>
      </c>
      <c r="S1742" s="6">
        <f>Data6[[#This Row],[Week Start]]+7</f>
        <v>45536</v>
      </c>
      <c r="T1742" s="7" t="str">
        <f t="shared" si="82"/>
        <v>8/25/2024 - 9/1/2024</v>
      </c>
      <c r="U1742" s="7" t="str">
        <f t="shared" si="83"/>
        <v>Time Card</v>
      </c>
      <c r="V1742" s="8" t="str">
        <f>RIGHT(TEXT(Data6[[#This Row],[Date:]],"mmddyyyy"),4)</f>
        <v>2024</v>
      </c>
      <c r="W1742" s="8" t="str">
        <f>MID(TEXT(Data6[[#This Row],[Date:]],"mmddyyyy"),3,2)</f>
        <v>27</v>
      </c>
      <c r="X1742" s="8" t="str">
        <f>LEFT(TEXT(Data6[[#This Row],[Date:]],"mmddyyyy"),2)</f>
        <v>08</v>
      </c>
      <c r="Y1742" s="6">
        <f>DATE(Data6[[#This Row],[Year]],Data6[[#This Row],[Month]],Data6[[#This Row],[Day]])</f>
        <v>45531</v>
      </c>
    </row>
    <row r="1743" spans="1:25">
      <c r="A1743" s="5">
        <v>45531.519286111114</v>
      </c>
      <c r="B1743" s="7" t="s">
        <v>31</v>
      </c>
      <c r="C1743" s="6" t="s">
        <v>2136</v>
      </c>
      <c r="D1743" s="7" t="s">
        <v>2137</v>
      </c>
      <c r="E1743" s="8">
        <v>5.5</v>
      </c>
      <c r="F1743" s="7" t="s">
        <v>68</v>
      </c>
      <c r="G1743" s="7" t="s">
        <v>68</v>
      </c>
      <c r="H1743" s="7" t="s">
        <v>42</v>
      </c>
      <c r="I1743" s="7" t="s">
        <v>44</v>
      </c>
      <c r="J1743" s="19" t="str">
        <f>IFERROR(INDEX('Employee Info'!$C$3:$E$200,MATCH(Data6[[#This Row],[Name:]],'Employee Info'!$B$3:$B$200,0),MATCH(Data6[[#This Row],[Hours Type:]],'Employee Info'!$C$2:$E$2,0)),"")</f>
        <v/>
      </c>
      <c r="K1743" s="19" t="str">
        <f>IFERROR(INDEX('Employee Info'!$C$3:$J$200,MATCH(Data6[[#This Row],[Name:]],'Employee Info'!$B$3:$B$200,0),MATCH(Data6[[#Headers],[Truck]],'Employee Info'!$C$2:$J$2,0)),"")</f>
        <v/>
      </c>
      <c r="L1743" s="19" t="str">
        <f>IFERROR(INDEX('Employee Info'!$C$3:$J$200,MATCH(Data6[[#This Row],[Name:]],'Employee Info'!$B$3:$B$200,0),MATCH(Data6[[#Headers],[Phone]],'Employee Info'!$C$2:$J$2,0)),"")</f>
        <v/>
      </c>
      <c r="M1743" s="19" t="str">
        <f>IFERROR(INDEX('Employee Info'!$C$3:$J$200,MATCH(Data6[[#This Row],[Name:]],'Employee Info'!$B$3:$B$200,0),MATCH(Data6[[#Headers],[Tech]],'Employee Info'!$C$2:$J$2,0)),"")</f>
        <v/>
      </c>
      <c r="N1743" s="19" t="str">
        <f>IFERROR(INDEX('Employee Info'!$C$3:$J$200,MATCH(Data6[[#This Row],[Name:]],'Employee Info'!$B$3:$B$200,0),MATCH(Data6[[#Headers],[Other]],'Employee Info'!$C$2:$J$2,0)),"")</f>
        <v/>
      </c>
      <c r="O1743" s="19">
        <f>IFERROR((Data6[[#This Row],[Hours:]]*SUM(Data6[[#This Row],[Rate]:[Other]])),"")</f>
        <v>0</v>
      </c>
      <c r="P1743" s="7" t="str">
        <f>IF(Data6[[#This Row],[WO'#:]]="","Riley #","WO#")</f>
        <v>Riley #</v>
      </c>
      <c r="Q1743" s="7">
        <f>IFERROR(WEEKNUM(Data6[[#This Row],[Date:]]),"")</f>
        <v>35</v>
      </c>
      <c r="R1743" s="6">
        <f t="shared" si="81"/>
        <v>45529</v>
      </c>
      <c r="S1743" s="6">
        <f>Data6[[#This Row],[Week Start]]+7</f>
        <v>45536</v>
      </c>
      <c r="T1743" s="7" t="str">
        <f t="shared" si="82"/>
        <v>8/25/2024 - 9/1/2024</v>
      </c>
      <c r="U1743" s="7" t="str">
        <f t="shared" si="83"/>
        <v>Time Card</v>
      </c>
      <c r="V1743" s="8" t="str">
        <f>RIGHT(TEXT(Data6[[#This Row],[Date:]],"mmddyyyy"),4)</f>
        <v>2024</v>
      </c>
      <c r="W1743" s="8" t="str">
        <f>MID(TEXT(Data6[[#This Row],[Date:]],"mmddyyyy"),3,2)</f>
        <v>27</v>
      </c>
      <c r="X1743" s="8" t="str">
        <f>LEFT(TEXT(Data6[[#This Row],[Date:]],"mmddyyyy"),2)</f>
        <v>08</v>
      </c>
      <c r="Y1743" s="6">
        <f>DATE(Data6[[#This Row],[Year]],Data6[[#This Row],[Month]],Data6[[#This Row],[Day]])</f>
        <v>45531</v>
      </c>
    </row>
    <row r="1744" spans="1:25">
      <c r="A1744" s="5">
        <v>45531.584455555552</v>
      </c>
      <c r="B1744" s="7" t="s">
        <v>35</v>
      </c>
      <c r="C1744" s="6" t="s">
        <v>2136</v>
      </c>
      <c r="D1744" s="7" t="s">
        <v>2139</v>
      </c>
      <c r="E1744" s="8">
        <v>6</v>
      </c>
      <c r="F1744" s="7">
        <v>7130810</v>
      </c>
      <c r="G1744" s="7" t="s">
        <v>68</v>
      </c>
      <c r="H1744" s="7" t="s">
        <v>756</v>
      </c>
      <c r="I1744" s="7" t="s">
        <v>44</v>
      </c>
      <c r="J1744" s="19" t="str">
        <f>IFERROR(INDEX('Employee Info'!$C$3:$E$200,MATCH(Data6[[#This Row],[Name:]],'Employee Info'!$B$3:$B$200,0),MATCH(Data6[[#This Row],[Hours Type:]],'Employee Info'!$C$2:$E$2,0)),"")</f>
        <v/>
      </c>
      <c r="K1744" s="19" t="str">
        <f>IFERROR(INDEX('Employee Info'!$C$3:$J$200,MATCH(Data6[[#This Row],[Name:]],'Employee Info'!$B$3:$B$200,0),MATCH(Data6[[#Headers],[Truck]],'Employee Info'!$C$2:$J$2,0)),"")</f>
        <v/>
      </c>
      <c r="L1744" s="19" t="str">
        <f>IFERROR(INDEX('Employee Info'!$C$3:$J$200,MATCH(Data6[[#This Row],[Name:]],'Employee Info'!$B$3:$B$200,0),MATCH(Data6[[#Headers],[Phone]],'Employee Info'!$C$2:$J$2,0)),"")</f>
        <v/>
      </c>
      <c r="M1744" s="19" t="str">
        <f>IFERROR(INDEX('Employee Info'!$C$3:$J$200,MATCH(Data6[[#This Row],[Name:]],'Employee Info'!$B$3:$B$200,0),MATCH(Data6[[#Headers],[Tech]],'Employee Info'!$C$2:$J$2,0)),"")</f>
        <v/>
      </c>
      <c r="N1744" s="19" t="str">
        <f>IFERROR(INDEX('Employee Info'!$C$3:$J$200,MATCH(Data6[[#This Row],[Name:]],'Employee Info'!$B$3:$B$200,0),MATCH(Data6[[#Headers],[Other]],'Employee Info'!$C$2:$J$2,0)),"")</f>
        <v/>
      </c>
      <c r="O1744" s="19">
        <f>IFERROR((Data6[[#This Row],[Hours:]]*SUM(Data6[[#This Row],[Rate]:[Other]])),"")</f>
        <v>0</v>
      </c>
      <c r="P1744" s="7" t="str">
        <f>IF(Data6[[#This Row],[WO'#:]]="","Riley #","WO#")</f>
        <v>WO#</v>
      </c>
      <c r="Q1744" s="7">
        <f>IFERROR(WEEKNUM(Data6[[#This Row],[Date:]]),"")</f>
        <v>35</v>
      </c>
      <c r="R1744" s="6">
        <f t="shared" si="81"/>
        <v>45529</v>
      </c>
      <c r="S1744" s="6">
        <f>Data6[[#This Row],[Week Start]]+7</f>
        <v>45536</v>
      </c>
      <c r="T1744" s="7" t="str">
        <f t="shared" si="82"/>
        <v>8/25/2024 - 9/1/2024</v>
      </c>
      <c r="U1744" s="7" t="str">
        <f t="shared" si="83"/>
        <v>Time Card</v>
      </c>
      <c r="V1744" s="8" t="str">
        <f>RIGHT(TEXT(Data6[[#This Row],[Date:]],"mmddyyyy"),4)</f>
        <v>2024</v>
      </c>
      <c r="W1744" s="8" t="str">
        <f>MID(TEXT(Data6[[#This Row],[Date:]],"mmddyyyy"),3,2)</f>
        <v>27</v>
      </c>
      <c r="X1744" s="8" t="str">
        <f>LEFT(TEXT(Data6[[#This Row],[Date:]],"mmddyyyy"),2)</f>
        <v>08</v>
      </c>
      <c r="Y1744" s="6">
        <f>DATE(Data6[[#This Row],[Year]],Data6[[#This Row],[Month]],Data6[[#This Row],[Day]])</f>
        <v>45531</v>
      </c>
    </row>
    <row r="1745" spans="1:25">
      <c r="A1745" s="5">
        <v>45532.444117129628</v>
      </c>
      <c r="B1745" s="7" t="s">
        <v>23</v>
      </c>
      <c r="C1745" s="6" t="s">
        <v>2136</v>
      </c>
      <c r="D1745" s="7" t="s">
        <v>2140</v>
      </c>
      <c r="E1745" s="8">
        <v>6.5</v>
      </c>
      <c r="F1745" s="7">
        <v>7147631</v>
      </c>
      <c r="G1745" s="7" t="s">
        <v>68</v>
      </c>
      <c r="H1745" s="7" t="s">
        <v>756</v>
      </c>
      <c r="I1745" s="7" t="s">
        <v>44</v>
      </c>
      <c r="J1745" s="19" t="str">
        <f>IFERROR(INDEX('Employee Info'!$C$3:$E$200,MATCH(Data6[[#This Row],[Name:]],'Employee Info'!$B$3:$B$200,0),MATCH(Data6[[#This Row],[Hours Type:]],'Employee Info'!$C$2:$E$2,0)),"")</f>
        <v/>
      </c>
      <c r="K1745" s="19" t="str">
        <f>IFERROR(INDEX('Employee Info'!$C$3:$J$200,MATCH(Data6[[#This Row],[Name:]],'Employee Info'!$B$3:$B$200,0),MATCH(Data6[[#Headers],[Truck]],'Employee Info'!$C$2:$J$2,0)),"")</f>
        <v/>
      </c>
      <c r="L1745" s="19" t="str">
        <f>IFERROR(INDEX('Employee Info'!$C$3:$J$200,MATCH(Data6[[#This Row],[Name:]],'Employee Info'!$B$3:$B$200,0),MATCH(Data6[[#Headers],[Phone]],'Employee Info'!$C$2:$J$2,0)),"")</f>
        <v/>
      </c>
      <c r="M1745" s="19" t="str">
        <f>IFERROR(INDEX('Employee Info'!$C$3:$J$200,MATCH(Data6[[#This Row],[Name:]],'Employee Info'!$B$3:$B$200,0),MATCH(Data6[[#Headers],[Tech]],'Employee Info'!$C$2:$J$2,0)),"")</f>
        <v/>
      </c>
      <c r="N1745" s="19" t="str">
        <f>IFERROR(INDEX('Employee Info'!$C$3:$J$200,MATCH(Data6[[#This Row],[Name:]],'Employee Info'!$B$3:$B$200,0),MATCH(Data6[[#Headers],[Other]],'Employee Info'!$C$2:$J$2,0)),"")</f>
        <v/>
      </c>
      <c r="O1745" s="19">
        <f>IFERROR((Data6[[#This Row],[Hours:]]*SUM(Data6[[#This Row],[Rate]:[Other]])),"")</f>
        <v>0</v>
      </c>
      <c r="P1745" s="7" t="str">
        <f>IF(Data6[[#This Row],[WO'#:]]="","Riley #","WO#")</f>
        <v>WO#</v>
      </c>
      <c r="Q1745" s="7">
        <f>IFERROR(WEEKNUM(Data6[[#This Row],[Date:]]),"")</f>
        <v>35</v>
      </c>
      <c r="R1745" s="6">
        <f t="shared" si="81"/>
        <v>45529</v>
      </c>
      <c r="S1745" s="6">
        <f>Data6[[#This Row],[Week Start]]+7</f>
        <v>45536</v>
      </c>
      <c r="T1745" s="7" t="str">
        <f t="shared" si="82"/>
        <v>8/25/2024 - 9/1/2024</v>
      </c>
      <c r="U1745" s="7" t="str">
        <f t="shared" si="83"/>
        <v>Time Card</v>
      </c>
      <c r="V1745" s="8" t="str">
        <f>RIGHT(TEXT(Data6[[#This Row],[Date:]],"mmddyyyy"),4)</f>
        <v>2024</v>
      </c>
      <c r="W1745" s="8" t="str">
        <f>MID(TEXT(Data6[[#This Row],[Date:]],"mmddyyyy"),3,2)</f>
        <v>27</v>
      </c>
      <c r="X1745" s="8" t="str">
        <f>LEFT(TEXT(Data6[[#This Row],[Date:]],"mmddyyyy"),2)</f>
        <v>08</v>
      </c>
      <c r="Y1745" s="6">
        <f>DATE(Data6[[#This Row],[Year]],Data6[[#This Row],[Month]],Data6[[#This Row],[Day]])</f>
        <v>45531</v>
      </c>
    </row>
    <row r="1746" spans="1:25">
      <c r="A1746" s="5">
        <v>45534.535892824075</v>
      </c>
      <c r="B1746" s="7" t="s">
        <v>35</v>
      </c>
      <c r="C1746" s="6" t="s">
        <v>2136</v>
      </c>
      <c r="D1746" s="7" t="s">
        <v>2154</v>
      </c>
      <c r="E1746" s="8">
        <v>2</v>
      </c>
      <c r="F1746" s="7" t="s">
        <v>68</v>
      </c>
      <c r="G1746" s="7" t="s">
        <v>68</v>
      </c>
      <c r="H1746" s="7" t="s">
        <v>2155</v>
      </c>
      <c r="I1746" s="7" t="s">
        <v>44</v>
      </c>
      <c r="J1746" s="19" t="str">
        <f>IFERROR(INDEX('Employee Info'!$C$3:$E$200,MATCH(Data6[[#This Row],[Name:]],'Employee Info'!$B$3:$B$200,0),MATCH(Data6[[#This Row],[Hours Type:]],'Employee Info'!$C$2:$E$2,0)),"")</f>
        <v/>
      </c>
      <c r="K1746" s="19" t="str">
        <f>IFERROR(INDEX('Employee Info'!$C$3:$J$200,MATCH(Data6[[#This Row],[Name:]],'Employee Info'!$B$3:$B$200,0),MATCH(Data6[[#Headers],[Truck]],'Employee Info'!$C$2:$J$2,0)),"")</f>
        <v/>
      </c>
      <c r="L1746" s="19" t="str">
        <f>IFERROR(INDEX('Employee Info'!$C$3:$J$200,MATCH(Data6[[#This Row],[Name:]],'Employee Info'!$B$3:$B$200,0),MATCH(Data6[[#Headers],[Phone]],'Employee Info'!$C$2:$J$2,0)),"")</f>
        <v/>
      </c>
      <c r="M1746" s="19" t="str">
        <f>IFERROR(INDEX('Employee Info'!$C$3:$J$200,MATCH(Data6[[#This Row],[Name:]],'Employee Info'!$B$3:$B$200,0),MATCH(Data6[[#Headers],[Tech]],'Employee Info'!$C$2:$J$2,0)),"")</f>
        <v/>
      </c>
      <c r="N1746" s="19" t="str">
        <f>IFERROR(INDEX('Employee Info'!$C$3:$J$200,MATCH(Data6[[#This Row],[Name:]],'Employee Info'!$B$3:$B$200,0),MATCH(Data6[[#Headers],[Other]],'Employee Info'!$C$2:$J$2,0)),"")</f>
        <v/>
      </c>
      <c r="O1746" s="19">
        <f>IFERROR((Data6[[#This Row],[Hours:]]*SUM(Data6[[#This Row],[Rate]:[Other]])),"")</f>
        <v>0</v>
      </c>
      <c r="P1746" s="7" t="str">
        <f>IF(Data6[[#This Row],[WO'#:]]="","Riley #","WO#")</f>
        <v>Riley #</v>
      </c>
      <c r="Q1746" s="7">
        <f>IFERROR(WEEKNUM(Data6[[#This Row],[Date:]]),"")</f>
        <v>35</v>
      </c>
      <c r="R1746" s="6">
        <f t="shared" si="81"/>
        <v>45529</v>
      </c>
      <c r="S1746" s="6">
        <f>Data6[[#This Row],[Week Start]]+7</f>
        <v>45536</v>
      </c>
      <c r="T1746" s="7" t="str">
        <f t="shared" si="82"/>
        <v>8/25/2024 - 9/1/2024</v>
      </c>
      <c r="U1746" s="7" t="str">
        <f t="shared" si="83"/>
        <v>Time Card</v>
      </c>
      <c r="V1746" s="8" t="str">
        <f>RIGHT(TEXT(Data6[[#This Row],[Date:]],"mmddyyyy"),4)</f>
        <v>2024</v>
      </c>
      <c r="W1746" s="8" t="str">
        <f>MID(TEXT(Data6[[#This Row],[Date:]],"mmddyyyy"),3,2)</f>
        <v>27</v>
      </c>
      <c r="X1746" s="8" t="str">
        <f>LEFT(TEXT(Data6[[#This Row],[Date:]],"mmddyyyy"),2)</f>
        <v>08</v>
      </c>
      <c r="Y1746" s="6">
        <f>DATE(Data6[[#This Row],[Year]],Data6[[#This Row],[Month]],Data6[[#This Row],[Day]])</f>
        <v>45531</v>
      </c>
    </row>
    <row r="1747" spans="1:25">
      <c r="A1747" s="5">
        <v>45534.578029050928</v>
      </c>
      <c r="B1747" s="7" t="s">
        <v>2143</v>
      </c>
      <c r="C1747" s="6" t="s">
        <v>2136</v>
      </c>
      <c r="D1747" s="7" t="s">
        <v>2139</v>
      </c>
      <c r="E1747" s="8">
        <v>6</v>
      </c>
      <c r="F1747" s="7">
        <v>7130810</v>
      </c>
      <c r="G1747" s="7" t="s">
        <v>68</v>
      </c>
      <c r="H1747" s="7" t="s">
        <v>756</v>
      </c>
      <c r="I1747" s="7" t="s">
        <v>44</v>
      </c>
      <c r="J1747" s="19" t="str">
        <f>IFERROR(INDEX('Employee Info'!$C$3:$E$200,MATCH(Data6[[#This Row],[Name:]],'Employee Info'!$B$3:$B$200,0),MATCH(Data6[[#This Row],[Hours Type:]],'Employee Info'!$C$2:$E$2,0)),"")</f>
        <v/>
      </c>
      <c r="K1747" s="19" t="str">
        <f>IFERROR(INDEX('Employee Info'!$C$3:$J$200,MATCH(Data6[[#This Row],[Name:]],'Employee Info'!$B$3:$B$200,0),MATCH(Data6[[#Headers],[Truck]],'Employee Info'!$C$2:$J$2,0)),"")</f>
        <v/>
      </c>
      <c r="L1747" s="19" t="str">
        <f>IFERROR(INDEX('Employee Info'!$C$3:$J$200,MATCH(Data6[[#This Row],[Name:]],'Employee Info'!$B$3:$B$200,0),MATCH(Data6[[#Headers],[Phone]],'Employee Info'!$C$2:$J$2,0)),"")</f>
        <v/>
      </c>
      <c r="M1747" s="19" t="str">
        <f>IFERROR(INDEX('Employee Info'!$C$3:$J$200,MATCH(Data6[[#This Row],[Name:]],'Employee Info'!$B$3:$B$200,0),MATCH(Data6[[#Headers],[Tech]],'Employee Info'!$C$2:$J$2,0)),"")</f>
        <v/>
      </c>
      <c r="N1747" s="19" t="str">
        <f>IFERROR(INDEX('Employee Info'!$C$3:$J$200,MATCH(Data6[[#This Row],[Name:]],'Employee Info'!$B$3:$B$200,0),MATCH(Data6[[#Headers],[Other]],'Employee Info'!$C$2:$J$2,0)),"")</f>
        <v/>
      </c>
      <c r="O1747" s="19">
        <f>IFERROR((Data6[[#This Row],[Hours:]]*SUM(Data6[[#This Row],[Rate]:[Other]])),"")</f>
        <v>0</v>
      </c>
      <c r="P1747" s="7" t="str">
        <f>IF(Data6[[#This Row],[WO'#:]]="","Riley #","WO#")</f>
        <v>WO#</v>
      </c>
      <c r="Q1747" s="7">
        <f>IFERROR(WEEKNUM(Data6[[#This Row],[Date:]]),"")</f>
        <v>35</v>
      </c>
      <c r="R1747" s="6">
        <f t="shared" si="81"/>
        <v>45529</v>
      </c>
      <c r="S1747" s="6">
        <f>Data6[[#This Row],[Week Start]]+7</f>
        <v>45536</v>
      </c>
      <c r="T1747" s="7" t="str">
        <f t="shared" si="82"/>
        <v>8/25/2024 - 9/1/2024</v>
      </c>
      <c r="U1747" s="7" t="str">
        <f t="shared" si="83"/>
        <v>Time Card</v>
      </c>
      <c r="V1747" s="8" t="str">
        <f>RIGHT(TEXT(Data6[[#This Row],[Date:]],"mmddyyyy"),4)</f>
        <v>2024</v>
      </c>
      <c r="W1747" s="8" t="str">
        <f>MID(TEXT(Data6[[#This Row],[Date:]],"mmddyyyy"),3,2)</f>
        <v>27</v>
      </c>
      <c r="X1747" s="8" t="str">
        <f>LEFT(TEXT(Data6[[#This Row],[Date:]],"mmddyyyy"),2)</f>
        <v>08</v>
      </c>
      <c r="Y1747" s="6">
        <f>DATE(Data6[[#This Row],[Year]],Data6[[#This Row],[Month]],Data6[[#This Row],[Day]])</f>
        <v>45531</v>
      </c>
    </row>
    <row r="1748" spans="1:25">
      <c r="A1748" s="5">
        <v>45534.578598611108</v>
      </c>
      <c r="B1748" s="7" t="s">
        <v>2143</v>
      </c>
      <c r="C1748" s="6" t="s">
        <v>2136</v>
      </c>
      <c r="D1748" s="7" t="s">
        <v>2154</v>
      </c>
      <c r="E1748" s="8">
        <v>2</v>
      </c>
      <c r="F1748" s="7" t="s">
        <v>68</v>
      </c>
      <c r="G1748" s="7" t="s">
        <v>68</v>
      </c>
      <c r="H1748" s="7" t="s">
        <v>2155</v>
      </c>
      <c r="I1748" s="7" t="s">
        <v>44</v>
      </c>
      <c r="J1748" s="19" t="str">
        <f>IFERROR(INDEX('Employee Info'!$C$3:$E$200,MATCH(Data6[[#This Row],[Name:]],'Employee Info'!$B$3:$B$200,0),MATCH(Data6[[#This Row],[Hours Type:]],'Employee Info'!$C$2:$E$2,0)),"")</f>
        <v/>
      </c>
      <c r="K1748" s="19" t="str">
        <f>IFERROR(INDEX('Employee Info'!$C$3:$J$200,MATCH(Data6[[#This Row],[Name:]],'Employee Info'!$B$3:$B$200,0),MATCH(Data6[[#Headers],[Truck]],'Employee Info'!$C$2:$J$2,0)),"")</f>
        <v/>
      </c>
      <c r="L1748" s="19" t="str">
        <f>IFERROR(INDEX('Employee Info'!$C$3:$J$200,MATCH(Data6[[#This Row],[Name:]],'Employee Info'!$B$3:$B$200,0),MATCH(Data6[[#Headers],[Phone]],'Employee Info'!$C$2:$J$2,0)),"")</f>
        <v/>
      </c>
      <c r="M1748" s="19" t="str">
        <f>IFERROR(INDEX('Employee Info'!$C$3:$J$200,MATCH(Data6[[#This Row],[Name:]],'Employee Info'!$B$3:$B$200,0),MATCH(Data6[[#Headers],[Tech]],'Employee Info'!$C$2:$J$2,0)),"")</f>
        <v/>
      </c>
      <c r="N1748" s="19" t="str">
        <f>IFERROR(INDEX('Employee Info'!$C$3:$J$200,MATCH(Data6[[#This Row],[Name:]],'Employee Info'!$B$3:$B$200,0),MATCH(Data6[[#Headers],[Other]],'Employee Info'!$C$2:$J$2,0)),"")</f>
        <v/>
      </c>
      <c r="O1748" s="19">
        <f>IFERROR((Data6[[#This Row],[Hours:]]*SUM(Data6[[#This Row],[Rate]:[Other]])),"")</f>
        <v>0</v>
      </c>
      <c r="P1748" s="7" t="str">
        <f>IF(Data6[[#This Row],[WO'#:]]="","Riley #","WO#")</f>
        <v>Riley #</v>
      </c>
      <c r="Q1748" s="7">
        <f>IFERROR(WEEKNUM(Data6[[#This Row],[Date:]]),"")</f>
        <v>35</v>
      </c>
      <c r="R1748" s="6">
        <f t="shared" si="81"/>
        <v>45529</v>
      </c>
      <c r="S1748" s="6">
        <f>Data6[[#This Row],[Week Start]]+7</f>
        <v>45536</v>
      </c>
      <c r="T1748" s="7" t="str">
        <f t="shared" si="82"/>
        <v>8/25/2024 - 9/1/2024</v>
      </c>
      <c r="U1748" s="7" t="str">
        <f t="shared" si="83"/>
        <v>Time Card</v>
      </c>
      <c r="V1748" s="8" t="str">
        <f>RIGHT(TEXT(Data6[[#This Row],[Date:]],"mmddyyyy"),4)</f>
        <v>2024</v>
      </c>
      <c r="W1748" s="8" t="str">
        <f>MID(TEXT(Data6[[#This Row],[Date:]],"mmddyyyy"),3,2)</f>
        <v>27</v>
      </c>
      <c r="X1748" s="8" t="str">
        <f>LEFT(TEXT(Data6[[#This Row],[Date:]],"mmddyyyy"),2)</f>
        <v>08</v>
      </c>
      <c r="Y1748" s="6">
        <f>DATE(Data6[[#This Row],[Year]],Data6[[#This Row],[Month]],Data6[[#This Row],[Day]])</f>
        <v>45531</v>
      </c>
    </row>
    <row r="1749" spans="1:25">
      <c r="A1749" s="5">
        <v>45534.595306365743</v>
      </c>
      <c r="B1749" s="7" t="s">
        <v>66</v>
      </c>
      <c r="C1749" s="6" t="s">
        <v>2136</v>
      </c>
      <c r="D1749" s="7" t="s">
        <v>2167</v>
      </c>
      <c r="E1749" s="8">
        <v>1</v>
      </c>
      <c r="F1749" s="7" t="s">
        <v>68</v>
      </c>
      <c r="G1749" s="7" t="s">
        <v>68</v>
      </c>
      <c r="H1749" s="7" t="s">
        <v>2155</v>
      </c>
      <c r="I1749" s="7" t="s">
        <v>44</v>
      </c>
      <c r="J1749" s="19" t="str">
        <f>IFERROR(INDEX('Employee Info'!$C$3:$E$200,MATCH(Data6[[#This Row],[Name:]],'Employee Info'!$B$3:$B$200,0),MATCH(Data6[[#This Row],[Hours Type:]],'Employee Info'!$C$2:$E$2,0)),"")</f>
        <v/>
      </c>
      <c r="K1749" s="19" t="str">
        <f>IFERROR(INDEX('Employee Info'!$C$3:$J$200,MATCH(Data6[[#This Row],[Name:]],'Employee Info'!$B$3:$B$200,0),MATCH(Data6[[#Headers],[Truck]],'Employee Info'!$C$2:$J$2,0)),"")</f>
        <v/>
      </c>
      <c r="L1749" s="19" t="str">
        <f>IFERROR(INDEX('Employee Info'!$C$3:$J$200,MATCH(Data6[[#This Row],[Name:]],'Employee Info'!$B$3:$B$200,0),MATCH(Data6[[#Headers],[Phone]],'Employee Info'!$C$2:$J$2,0)),"")</f>
        <v/>
      </c>
      <c r="M1749" s="19" t="str">
        <f>IFERROR(INDEX('Employee Info'!$C$3:$J$200,MATCH(Data6[[#This Row],[Name:]],'Employee Info'!$B$3:$B$200,0),MATCH(Data6[[#Headers],[Tech]],'Employee Info'!$C$2:$J$2,0)),"")</f>
        <v/>
      </c>
      <c r="N1749" s="19" t="str">
        <f>IFERROR(INDEX('Employee Info'!$C$3:$J$200,MATCH(Data6[[#This Row],[Name:]],'Employee Info'!$B$3:$B$200,0),MATCH(Data6[[#Headers],[Other]],'Employee Info'!$C$2:$J$2,0)),"")</f>
        <v/>
      </c>
      <c r="O1749" s="19">
        <f>IFERROR((Data6[[#This Row],[Hours:]]*SUM(Data6[[#This Row],[Rate]:[Other]])),"")</f>
        <v>0</v>
      </c>
      <c r="P1749" s="7" t="str">
        <f>IF(Data6[[#This Row],[WO'#:]]="","Riley #","WO#")</f>
        <v>Riley #</v>
      </c>
      <c r="Q1749" s="7">
        <f>IFERROR(WEEKNUM(Data6[[#This Row],[Date:]]),"")</f>
        <v>35</v>
      </c>
      <c r="R1749" s="6">
        <f t="shared" si="81"/>
        <v>45529</v>
      </c>
      <c r="S1749" s="6">
        <f>Data6[[#This Row],[Week Start]]+7</f>
        <v>45536</v>
      </c>
      <c r="T1749" s="7" t="str">
        <f t="shared" si="82"/>
        <v>8/25/2024 - 9/1/2024</v>
      </c>
      <c r="U1749" s="7" t="str">
        <f t="shared" si="83"/>
        <v>Time Card</v>
      </c>
      <c r="V1749" s="8" t="str">
        <f>RIGHT(TEXT(Data6[[#This Row],[Date:]],"mmddyyyy"),4)</f>
        <v>2024</v>
      </c>
      <c r="W1749" s="8" t="str">
        <f>MID(TEXT(Data6[[#This Row],[Date:]],"mmddyyyy"),3,2)</f>
        <v>27</v>
      </c>
      <c r="X1749" s="8" t="str">
        <f>LEFT(TEXT(Data6[[#This Row],[Date:]],"mmddyyyy"),2)</f>
        <v>08</v>
      </c>
      <c r="Y1749" s="6">
        <f>DATE(Data6[[#This Row],[Year]],Data6[[#This Row],[Month]],Data6[[#This Row],[Day]])</f>
        <v>45531</v>
      </c>
    </row>
    <row r="1750" spans="1:25">
      <c r="A1750" s="5">
        <v>45534.597823958335</v>
      </c>
      <c r="B1750" s="7" t="s">
        <v>66</v>
      </c>
      <c r="C1750" s="6" t="s">
        <v>2136</v>
      </c>
      <c r="D1750" s="7" t="s">
        <v>2168</v>
      </c>
      <c r="E1750" s="8">
        <v>1</v>
      </c>
      <c r="F1750" s="7" t="s">
        <v>68</v>
      </c>
      <c r="G1750" s="7" t="s">
        <v>68</v>
      </c>
      <c r="H1750" s="7" t="s">
        <v>42</v>
      </c>
      <c r="I1750" s="7" t="s">
        <v>44</v>
      </c>
      <c r="J1750" s="19" t="str">
        <f>IFERROR(INDEX('Employee Info'!$C$3:$E$200,MATCH(Data6[[#This Row],[Name:]],'Employee Info'!$B$3:$B$200,0),MATCH(Data6[[#This Row],[Hours Type:]],'Employee Info'!$C$2:$E$2,0)),"")</f>
        <v/>
      </c>
      <c r="K1750" s="19" t="str">
        <f>IFERROR(INDEX('Employee Info'!$C$3:$J$200,MATCH(Data6[[#This Row],[Name:]],'Employee Info'!$B$3:$B$200,0),MATCH(Data6[[#Headers],[Truck]],'Employee Info'!$C$2:$J$2,0)),"")</f>
        <v/>
      </c>
      <c r="L1750" s="19" t="str">
        <f>IFERROR(INDEX('Employee Info'!$C$3:$J$200,MATCH(Data6[[#This Row],[Name:]],'Employee Info'!$B$3:$B$200,0),MATCH(Data6[[#Headers],[Phone]],'Employee Info'!$C$2:$J$2,0)),"")</f>
        <v/>
      </c>
      <c r="M1750" s="19" t="str">
        <f>IFERROR(INDEX('Employee Info'!$C$3:$J$200,MATCH(Data6[[#This Row],[Name:]],'Employee Info'!$B$3:$B$200,0),MATCH(Data6[[#Headers],[Tech]],'Employee Info'!$C$2:$J$2,0)),"")</f>
        <v/>
      </c>
      <c r="N1750" s="19" t="str">
        <f>IFERROR(INDEX('Employee Info'!$C$3:$J$200,MATCH(Data6[[#This Row],[Name:]],'Employee Info'!$B$3:$B$200,0),MATCH(Data6[[#Headers],[Other]],'Employee Info'!$C$2:$J$2,0)),"")</f>
        <v/>
      </c>
      <c r="O1750" s="19">
        <f>IFERROR((Data6[[#This Row],[Hours:]]*SUM(Data6[[#This Row],[Rate]:[Other]])),"")</f>
        <v>0</v>
      </c>
      <c r="P1750" s="7" t="str">
        <f>IF(Data6[[#This Row],[WO'#:]]="","Riley #","WO#")</f>
        <v>Riley #</v>
      </c>
      <c r="Q1750" s="7">
        <f>IFERROR(WEEKNUM(Data6[[#This Row],[Date:]]),"")</f>
        <v>35</v>
      </c>
      <c r="R1750" s="6">
        <f t="shared" si="81"/>
        <v>45529</v>
      </c>
      <c r="S1750" s="6">
        <f>Data6[[#This Row],[Week Start]]+7</f>
        <v>45536</v>
      </c>
      <c r="T1750" s="7" t="str">
        <f t="shared" si="82"/>
        <v>8/25/2024 - 9/1/2024</v>
      </c>
      <c r="U1750" s="7" t="str">
        <f t="shared" si="83"/>
        <v>Time Card</v>
      </c>
      <c r="V1750" s="8" t="str">
        <f>RIGHT(TEXT(Data6[[#This Row],[Date:]],"mmddyyyy"),4)</f>
        <v>2024</v>
      </c>
      <c r="W1750" s="8" t="str">
        <f>MID(TEXT(Data6[[#This Row],[Date:]],"mmddyyyy"),3,2)</f>
        <v>27</v>
      </c>
      <c r="X1750" s="8" t="str">
        <f>LEFT(TEXT(Data6[[#This Row],[Date:]],"mmddyyyy"),2)</f>
        <v>08</v>
      </c>
      <c r="Y1750" s="6">
        <f>DATE(Data6[[#This Row],[Year]],Data6[[#This Row],[Month]],Data6[[#This Row],[Day]])</f>
        <v>45531</v>
      </c>
    </row>
    <row r="1751" spans="1:25">
      <c r="A1751" s="5">
        <v>45534.597874999999</v>
      </c>
      <c r="B1751" s="7" t="s">
        <v>66</v>
      </c>
      <c r="C1751" s="6" t="s">
        <v>2136</v>
      </c>
      <c r="D1751" s="7" t="s">
        <v>2168</v>
      </c>
      <c r="E1751" s="8">
        <v>1</v>
      </c>
      <c r="F1751" s="7" t="s">
        <v>68</v>
      </c>
      <c r="G1751" s="7" t="s">
        <v>68</v>
      </c>
      <c r="H1751" s="7" t="s">
        <v>42</v>
      </c>
      <c r="I1751" s="7" t="s">
        <v>44</v>
      </c>
      <c r="J1751" s="19" t="str">
        <f>IFERROR(INDEX('Employee Info'!$C$3:$E$200,MATCH(Data6[[#This Row],[Name:]],'Employee Info'!$B$3:$B$200,0),MATCH(Data6[[#This Row],[Hours Type:]],'Employee Info'!$C$2:$E$2,0)),"")</f>
        <v/>
      </c>
      <c r="K1751" s="19" t="str">
        <f>IFERROR(INDEX('Employee Info'!$C$3:$J$200,MATCH(Data6[[#This Row],[Name:]],'Employee Info'!$B$3:$B$200,0),MATCH(Data6[[#Headers],[Truck]],'Employee Info'!$C$2:$J$2,0)),"")</f>
        <v/>
      </c>
      <c r="L1751" s="19" t="str">
        <f>IFERROR(INDEX('Employee Info'!$C$3:$J$200,MATCH(Data6[[#This Row],[Name:]],'Employee Info'!$B$3:$B$200,0),MATCH(Data6[[#Headers],[Phone]],'Employee Info'!$C$2:$J$2,0)),"")</f>
        <v/>
      </c>
      <c r="M1751" s="19" t="str">
        <f>IFERROR(INDEX('Employee Info'!$C$3:$J$200,MATCH(Data6[[#This Row],[Name:]],'Employee Info'!$B$3:$B$200,0),MATCH(Data6[[#Headers],[Tech]],'Employee Info'!$C$2:$J$2,0)),"")</f>
        <v/>
      </c>
      <c r="N1751" s="19" t="str">
        <f>IFERROR(INDEX('Employee Info'!$C$3:$J$200,MATCH(Data6[[#This Row],[Name:]],'Employee Info'!$B$3:$B$200,0),MATCH(Data6[[#Headers],[Other]],'Employee Info'!$C$2:$J$2,0)),"")</f>
        <v/>
      </c>
      <c r="O1751" s="19">
        <f>IFERROR((Data6[[#This Row],[Hours:]]*SUM(Data6[[#This Row],[Rate]:[Other]])),"")</f>
        <v>0</v>
      </c>
      <c r="P1751" s="7" t="str">
        <f>IF(Data6[[#This Row],[WO'#:]]="","Riley #","WO#")</f>
        <v>Riley #</v>
      </c>
      <c r="Q1751" s="7">
        <f>IFERROR(WEEKNUM(Data6[[#This Row],[Date:]]),"")</f>
        <v>35</v>
      </c>
      <c r="R1751" s="6">
        <f t="shared" si="81"/>
        <v>45529</v>
      </c>
      <c r="S1751" s="6">
        <f>Data6[[#This Row],[Week Start]]+7</f>
        <v>45536</v>
      </c>
      <c r="T1751" s="7" t="str">
        <f t="shared" si="82"/>
        <v>8/25/2024 - 9/1/2024</v>
      </c>
      <c r="U1751" s="7" t="str">
        <f t="shared" si="83"/>
        <v>Time Card</v>
      </c>
      <c r="V1751" s="8" t="str">
        <f>RIGHT(TEXT(Data6[[#This Row],[Date:]],"mmddyyyy"),4)</f>
        <v>2024</v>
      </c>
      <c r="W1751" s="8" t="str">
        <f>MID(TEXT(Data6[[#This Row],[Date:]],"mmddyyyy"),3,2)</f>
        <v>27</v>
      </c>
      <c r="X1751" s="8" t="str">
        <f>LEFT(TEXT(Data6[[#This Row],[Date:]],"mmddyyyy"),2)</f>
        <v>08</v>
      </c>
      <c r="Y1751" s="6">
        <f>DATE(Data6[[#This Row],[Year]],Data6[[#This Row],[Month]],Data6[[#This Row],[Day]])</f>
        <v>45531</v>
      </c>
    </row>
    <row r="1752" spans="1:25">
      <c r="A1752" s="5">
        <v>45534.604493634259</v>
      </c>
      <c r="B1752" s="7" t="s">
        <v>66</v>
      </c>
      <c r="C1752" s="6" t="s">
        <v>2136</v>
      </c>
      <c r="D1752" s="7" t="s">
        <v>2173</v>
      </c>
      <c r="E1752" s="8">
        <v>1</v>
      </c>
      <c r="F1752" s="7">
        <v>7088147</v>
      </c>
      <c r="G1752" s="7" t="s">
        <v>68</v>
      </c>
      <c r="H1752" s="7" t="s">
        <v>756</v>
      </c>
      <c r="I1752" s="7" t="s">
        <v>44</v>
      </c>
      <c r="J1752" s="19" t="str">
        <f>IFERROR(INDEX('Employee Info'!$C$3:$E$200,MATCH(Data6[[#This Row],[Name:]],'Employee Info'!$B$3:$B$200,0),MATCH(Data6[[#This Row],[Hours Type:]],'Employee Info'!$C$2:$E$2,0)),"")</f>
        <v/>
      </c>
      <c r="K1752" s="19" t="str">
        <f>IFERROR(INDEX('Employee Info'!$C$3:$J$200,MATCH(Data6[[#This Row],[Name:]],'Employee Info'!$B$3:$B$200,0),MATCH(Data6[[#Headers],[Truck]],'Employee Info'!$C$2:$J$2,0)),"")</f>
        <v/>
      </c>
      <c r="L1752" s="19" t="str">
        <f>IFERROR(INDEX('Employee Info'!$C$3:$J$200,MATCH(Data6[[#This Row],[Name:]],'Employee Info'!$B$3:$B$200,0),MATCH(Data6[[#Headers],[Phone]],'Employee Info'!$C$2:$J$2,0)),"")</f>
        <v/>
      </c>
      <c r="M1752" s="19" t="str">
        <f>IFERROR(INDEX('Employee Info'!$C$3:$J$200,MATCH(Data6[[#This Row],[Name:]],'Employee Info'!$B$3:$B$200,0),MATCH(Data6[[#Headers],[Tech]],'Employee Info'!$C$2:$J$2,0)),"")</f>
        <v/>
      </c>
      <c r="N1752" s="19" t="str">
        <f>IFERROR(INDEX('Employee Info'!$C$3:$J$200,MATCH(Data6[[#This Row],[Name:]],'Employee Info'!$B$3:$B$200,0),MATCH(Data6[[#Headers],[Other]],'Employee Info'!$C$2:$J$2,0)),"")</f>
        <v/>
      </c>
      <c r="O1752" s="19">
        <f>IFERROR((Data6[[#This Row],[Hours:]]*SUM(Data6[[#This Row],[Rate]:[Other]])),"")</f>
        <v>0</v>
      </c>
      <c r="P1752" s="7" t="str">
        <f>IF(Data6[[#This Row],[WO'#:]]="","Riley #","WO#")</f>
        <v>WO#</v>
      </c>
      <c r="Q1752" s="7">
        <f>IFERROR(WEEKNUM(Data6[[#This Row],[Date:]]),"")</f>
        <v>35</v>
      </c>
      <c r="R1752" s="6">
        <f t="shared" si="81"/>
        <v>45529</v>
      </c>
      <c r="S1752" s="6">
        <f>Data6[[#This Row],[Week Start]]+7</f>
        <v>45536</v>
      </c>
      <c r="T1752" s="7" t="str">
        <f t="shared" si="82"/>
        <v>8/25/2024 - 9/1/2024</v>
      </c>
      <c r="U1752" s="7" t="str">
        <f t="shared" si="83"/>
        <v>Time Card</v>
      </c>
      <c r="V1752" s="8" t="str">
        <f>RIGHT(TEXT(Data6[[#This Row],[Date:]],"mmddyyyy"),4)</f>
        <v>2024</v>
      </c>
      <c r="W1752" s="8" t="str">
        <f>MID(TEXT(Data6[[#This Row],[Date:]],"mmddyyyy"),3,2)</f>
        <v>27</v>
      </c>
      <c r="X1752" s="8" t="str">
        <f>LEFT(TEXT(Data6[[#This Row],[Date:]],"mmddyyyy"),2)</f>
        <v>08</v>
      </c>
      <c r="Y1752" s="6">
        <f>DATE(Data6[[#This Row],[Year]],Data6[[#This Row],[Month]],Data6[[#This Row],[Day]])</f>
        <v>45531</v>
      </c>
    </row>
    <row r="1753" spans="1:25">
      <c r="A1753" s="5">
        <v>45534.617429166668</v>
      </c>
      <c r="B1753" s="7" t="s">
        <v>66</v>
      </c>
      <c r="C1753" s="6" t="s">
        <v>2136</v>
      </c>
      <c r="D1753" s="7" t="s">
        <v>2177</v>
      </c>
      <c r="E1753" s="8">
        <v>1</v>
      </c>
      <c r="F1753" s="7">
        <v>6984733</v>
      </c>
      <c r="G1753" s="7" t="s">
        <v>68</v>
      </c>
      <c r="H1753" s="7" t="s">
        <v>756</v>
      </c>
      <c r="I1753" s="7" t="s">
        <v>45</v>
      </c>
      <c r="J1753" s="19" t="str">
        <f>IFERROR(INDEX('Employee Info'!$C$3:$E$200,MATCH(Data6[[#This Row],[Name:]],'Employee Info'!$B$3:$B$200,0),MATCH(Data6[[#This Row],[Hours Type:]],'Employee Info'!$C$2:$E$2,0)),"")</f>
        <v/>
      </c>
      <c r="K1753" s="19" t="str">
        <f>IFERROR(INDEX('Employee Info'!$C$3:$J$200,MATCH(Data6[[#This Row],[Name:]],'Employee Info'!$B$3:$B$200,0),MATCH(Data6[[#Headers],[Truck]],'Employee Info'!$C$2:$J$2,0)),"")</f>
        <v/>
      </c>
      <c r="L1753" s="19" t="str">
        <f>IFERROR(INDEX('Employee Info'!$C$3:$J$200,MATCH(Data6[[#This Row],[Name:]],'Employee Info'!$B$3:$B$200,0),MATCH(Data6[[#Headers],[Phone]],'Employee Info'!$C$2:$J$2,0)),"")</f>
        <v/>
      </c>
      <c r="M1753" s="19" t="str">
        <f>IFERROR(INDEX('Employee Info'!$C$3:$J$200,MATCH(Data6[[#This Row],[Name:]],'Employee Info'!$B$3:$B$200,0),MATCH(Data6[[#Headers],[Tech]],'Employee Info'!$C$2:$J$2,0)),"")</f>
        <v/>
      </c>
      <c r="N1753" s="19" t="str">
        <f>IFERROR(INDEX('Employee Info'!$C$3:$J$200,MATCH(Data6[[#This Row],[Name:]],'Employee Info'!$B$3:$B$200,0),MATCH(Data6[[#Headers],[Other]],'Employee Info'!$C$2:$J$2,0)),"")</f>
        <v/>
      </c>
      <c r="O1753" s="19">
        <f>IFERROR((Data6[[#This Row],[Hours:]]*SUM(Data6[[#This Row],[Rate]:[Other]])),"")</f>
        <v>0</v>
      </c>
      <c r="P1753" s="7" t="str">
        <f>IF(Data6[[#This Row],[WO'#:]]="","Riley #","WO#")</f>
        <v>WO#</v>
      </c>
      <c r="Q1753" s="7">
        <f>IFERROR(WEEKNUM(Data6[[#This Row],[Date:]]),"")</f>
        <v>35</v>
      </c>
      <c r="R1753" s="6">
        <f t="shared" si="81"/>
        <v>45529</v>
      </c>
      <c r="S1753" s="6">
        <f>Data6[[#This Row],[Week Start]]+7</f>
        <v>45536</v>
      </c>
      <c r="T1753" s="7" t="str">
        <f t="shared" si="82"/>
        <v>8/25/2024 - 9/1/2024</v>
      </c>
      <c r="U1753" s="7" t="str">
        <f t="shared" si="83"/>
        <v>Time Card</v>
      </c>
      <c r="V1753" s="8" t="str">
        <f>RIGHT(TEXT(Data6[[#This Row],[Date:]],"mmddyyyy"),4)</f>
        <v>2024</v>
      </c>
      <c r="W1753" s="8" t="str">
        <f>MID(TEXT(Data6[[#This Row],[Date:]],"mmddyyyy"),3,2)</f>
        <v>27</v>
      </c>
      <c r="X1753" s="8" t="str">
        <f>LEFT(TEXT(Data6[[#This Row],[Date:]],"mmddyyyy"),2)</f>
        <v>08</v>
      </c>
      <c r="Y1753" s="6">
        <f>DATE(Data6[[#This Row],[Year]],Data6[[#This Row],[Month]],Data6[[#This Row],[Day]])</f>
        <v>45531</v>
      </c>
    </row>
    <row r="1754" spans="1:25">
      <c r="A1754" s="5">
        <v>45534.617540740743</v>
      </c>
      <c r="B1754" s="7" t="s">
        <v>66</v>
      </c>
      <c r="C1754" s="6" t="s">
        <v>2136</v>
      </c>
      <c r="D1754" s="7" t="s">
        <v>2177</v>
      </c>
      <c r="E1754" s="8">
        <v>4</v>
      </c>
      <c r="F1754" s="7">
        <v>6984733</v>
      </c>
      <c r="G1754" s="7" t="s">
        <v>68</v>
      </c>
      <c r="H1754" s="7" t="s">
        <v>756</v>
      </c>
      <c r="I1754" s="7" t="s">
        <v>44</v>
      </c>
      <c r="J1754" s="19" t="str">
        <f>IFERROR(INDEX('Employee Info'!$C$3:$E$200,MATCH(Data6[[#This Row],[Name:]],'Employee Info'!$B$3:$B$200,0),MATCH(Data6[[#This Row],[Hours Type:]],'Employee Info'!$C$2:$E$2,0)),"")</f>
        <v/>
      </c>
      <c r="K1754" s="19" t="str">
        <f>IFERROR(INDEX('Employee Info'!$C$3:$J$200,MATCH(Data6[[#This Row],[Name:]],'Employee Info'!$B$3:$B$200,0),MATCH(Data6[[#Headers],[Truck]],'Employee Info'!$C$2:$J$2,0)),"")</f>
        <v/>
      </c>
      <c r="L1754" s="19" t="str">
        <f>IFERROR(INDEX('Employee Info'!$C$3:$J$200,MATCH(Data6[[#This Row],[Name:]],'Employee Info'!$B$3:$B$200,0),MATCH(Data6[[#Headers],[Phone]],'Employee Info'!$C$2:$J$2,0)),"")</f>
        <v/>
      </c>
      <c r="M1754" s="19" t="str">
        <f>IFERROR(INDEX('Employee Info'!$C$3:$J$200,MATCH(Data6[[#This Row],[Name:]],'Employee Info'!$B$3:$B$200,0),MATCH(Data6[[#Headers],[Tech]],'Employee Info'!$C$2:$J$2,0)),"")</f>
        <v/>
      </c>
      <c r="N1754" s="19" t="str">
        <f>IFERROR(INDEX('Employee Info'!$C$3:$J$200,MATCH(Data6[[#This Row],[Name:]],'Employee Info'!$B$3:$B$200,0),MATCH(Data6[[#Headers],[Other]],'Employee Info'!$C$2:$J$2,0)),"")</f>
        <v/>
      </c>
      <c r="O1754" s="19">
        <f>IFERROR((Data6[[#This Row],[Hours:]]*SUM(Data6[[#This Row],[Rate]:[Other]])),"")</f>
        <v>0</v>
      </c>
      <c r="P1754" s="7" t="str">
        <f>IF(Data6[[#This Row],[WO'#:]]="","Riley #","WO#")</f>
        <v>WO#</v>
      </c>
      <c r="Q1754" s="7">
        <f>IFERROR(WEEKNUM(Data6[[#This Row],[Date:]]),"")</f>
        <v>35</v>
      </c>
      <c r="R1754" s="6">
        <f t="shared" si="81"/>
        <v>45529</v>
      </c>
      <c r="S1754" s="6">
        <f>Data6[[#This Row],[Week Start]]+7</f>
        <v>45536</v>
      </c>
      <c r="T1754" s="7" t="str">
        <f t="shared" si="82"/>
        <v>8/25/2024 - 9/1/2024</v>
      </c>
      <c r="U1754" s="7" t="str">
        <f t="shared" si="83"/>
        <v>Time Card</v>
      </c>
      <c r="V1754" s="8" t="str">
        <f>RIGHT(TEXT(Data6[[#This Row],[Date:]],"mmddyyyy"),4)</f>
        <v>2024</v>
      </c>
      <c r="W1754" s="8" t="str">
        <f>MID(TEXT(Data6[[#This Row],[Date:]],"mmddyyyy"),3,2)</f>
        <v>27</v>
      </c>
      <c r="X1754" s="8" t="str">
        <f>LEFT(TEXT(Data6[[#This Row],[Date:]],"mmddyyyy"),2)</f>
        <v>08</v>
      </c>
      <c r="Y1754" s="6">
        <f>DATE(Data6[[#This Row],[Year]],Data6[[#This Row],[Month]],Data6[[#This Row],[Day]])</f>
        <v>45531</v>
      </c>
    </row>
    <row r="1755" spans="1:25">
      <c r="A1755" s="5">
        <v>45532.445358680554</v>
      </c>
      <c r="B1755" s="7" t="s">
        <v>23</v>
      </c>
      <c r="C1755" s="6" t="s">
        <v>2141</v>
      </c>
      <c r="D1755" s="7" t="s">
        <v>2140</v>
      </c>
      <c r="E1755" s="8">
        <v>2</v>
      </c>
      <c r="F1755" s="7">
        <v>7147631</v>
      </c>
      <c r="G1755" s="7" t="s">
        <v>68</v>
      </c>
      <c r="H1755" s="7" t="s">
        <v>756</v>
      </c>
      <c r="I1755" s="7" t="s">
        <v>44</v>
      </c>
      <c r="J1755" s="19" t="str">
        <f>IFERROR(INDEX('Employee Info'!$C$3:$E$200,MATCH(Data6[[#This Row],[Name:]],'Employee Info'!$B$3:$B$200,0),MATCH(Data6[[#This Row],[Hours Type:]],'Employee Info'!$C$2:$E$2,0)),"")</f>
        <v/>
      </c>
      <c r="K1755" s="19" t="str">
        <f>IFERROR(INDEX('Employee Info'!$C$3:$J$200,MATCH(Data6[[#This Row],[Name:]],'Employee Info'!$B$3:$B$200,0),MATCH(Data6[[#Headers],[Truck]],'Employee Info'!$C$2:$J$2,0)),"")</f>
        <v/>
      </c>
      <c r="L1755" s="19" t="str">
        <f>IFERROR(INDEX('Employee Info'!$C$3:$J$200,MATCH(Data6[[#This Row],[Name:]],'Employee Info'!$B$3:$B$200,0),MATCH(Data6[[#Headers],[Phone]],'Employee Info'!$C$2:$J$2,0)),"")</f>
        <v/>
      </c>
      <c r="M1755" s="19" t="str">
        <f>IFERROR(INDEX('Employee Info'!$C$3:$J$200,MATCH(Data6[[#This Row],[Name:]],'Employee Info'!$B$3:$B$200,0),MATCH(Data6[[#Headers],[Tech]],'Employee Info'!$C$2:$J$2,0)),"")</f>
        <v/>
      </c>
      <c r="N1755" s="19" t="str">
        <f>IFERROR(INDEX('Employee Info'!$C$3:$J$200,MATCH(Data6[[#This Row],[Name:]],'Employee Info'!$B$3:$B$200,0),MATCH(Data6[[#Headers],[Other]],'Employee Info'!$C$2:$J$2,0)),"")</f>
        <v/>
      </c>
      <c r="O1755" s="19">
        <f>IFERROR((Data6[[#This Row],[Hours:]]*SUM(Data6[[#This Row],[Rate]:[Other]])),"")</f>
        <v>0</v>
      </c>
      <c r="P1755" s="7" t="str">
        <f>IF(Data6[[#This Row],[WO'#:]]="","Riley #","WO#")</f>
        <v>WO#</v>
      </c>
      <c r="Q1755" s="7">
        <f>IFERROR(WEEKNUM(Data6[[#This Row],[Date:]]),"")</f>
        <v>35</v>
      </c>
      <c r="R1755" s="6">
        <f t="shared" si="81"/>
        <v>45529</v>
      </c>
      <c r="S1755" s="6">
        <f>Data6[[#This Row],[Week Start]]+7</f>
        <v>45536</v>
      </c>
      <c r="T1755" s="7" t="str">
        <f t="shared" si="82"/>
        <v>8/25/2024 - 9/1/2024</v>
      </c>
      <c r="U1755" s="7" t="str">
        <f t="shared" si="83"/>
        <v>Time Card</v>
      </c>
      <c r="V1755" s="8" t="str">
        <f>RIGHT(TEXT(Data6[[#This Row],[Date:]],"mmddyyyy"),4)</f>
        <v>2024</v>
      </c>
      <c r="W1755" s="8" t="str">
        <f>MID(TEXT(Data6[[#This Row],[Date:]],"mmddyyyy"),3,2)</f>
        <v>28</v>
      </c>
      <c r="X1755" s="8" t="str">
        <f>LEFT(TEXT(Data6[[#This Row],[Date:]],"mmddyyyy"),2)</f>
        <v>08</v>
      </c>
      <c r="Y1755" s="6">
        <f>DATE(Data6[[#This Row],[Year]],Data6[[#This Row],[Month]],Data6[[#This Row],[Day]])</f>
        <v>45532</v>
      </c>
    </row>
    <row r="1756" spans="1:25">
      <c r="A1756" s="5">
        <v>45532.44798611111</v>
      </c>
      <c r="B1756" s="7" t="s">
        <v>23</v>
      </c>
      <c r="C1756" s="6" t="s">
        <v>2141</v>
      </c>
      <c r="D1756" s="7" t="s">
        <v>1881</v>
      </c>
      <c r="E1756" s="8">
        <v>2</v>
      </c>
      <c r="F1756" s="7" t="s">
        <v>68</v>
      </c>
      <c r="G1756" s="7" t="s">
        <v>68</v>
      </c>
      <c r="H1756" s="7" t="s">
        <v>649</v>
      </c>
      <c r="I1756" s="7" t="s">
        <v>44</v>
      </c>
      <c r="J1756" s="19" t="str">
        <f>IFERROR(INDEX('Employee Info'!$C$3:$E$200,MATCH(Data6[[#This Row],[Name:]],'Employee Info'!$B$3:$B$200,0),MATCH(Data6[[#This Row],[Hours Type:]],'Employee Info'!$C$2:$E$2,0)),"")</f>
        <v/>
      </c>
      <c r="K1756" s="19" t="str">
        <f>IFERROR(INDEX('Employee Info'!$C$3:$J$200,MATCH(Data6[[#This Row],[Name:]],'Employee Info'!$B$3:$B$200,0),MATCH(Data6[[#Headers],[Truck]],'Employee Info'!$C$2:$J$2,0)),"")</f>
        <v/>
      </c>
      <c r="L1756" s="19" t="str">
        <f>IFERROR(INDEX('Employee Info'!$C$3:$J$200,MATCH(Data6[[#This Row],[Name:]],'Employee Info'!$B$3:$B$200,0),MATCH(Data6[[#Headers],[Phone]],'Employee Info'!$C$2:$J$2,0)),"")</f>
        <v/>
      </c>
      <c r="M1756" s="19" t="str">
        <f>IFERROR(INDEX('Employee Info'!$C$3:$J$200,MATCH(Data6[[#This Row],[Name:]],'Employee Info'!$B$3:$B$200,0),MATCH(Data6[[#Headers],[Tech]],'Employee Info'!$C$2:$J$2,0)),"")</f>
        <v/>
      </c>
      <c r="N1756" s="19" t="str">
        <f>IFERROR(INDEX('Employee Info'!$C$3:$J$200,MATCH(Data6[[#This Row],[Name:]],'Employee Info'!$B$3:$B$200,0),MATCH(Data6[[#Headers],[Other]],'Employee Info'!$C$2:$J$2,0)),"")</f>
        <v/>
      </c>
      <c r="O1756" s="19">
        <f>IFERROR((Data6[[#This Row],[Hours:]]*SUM(Data6[[#This Row],[Rate]:[Other]])),"")</f>
        <v>0</v>
      </c>
      <c r="P1756" s="7" t="str">
        <f>IF(Data6[[#This Row],[WO'#:]]="","Riley #","WO#")</f>
        <v>Riley #</v>
      </c>
      <c r="Q1756" s="7">
        <f>IFERROR(WEEKNUM(Data6[[#This Row],[Date:]]),"")</f>
        <v>35</v>
      </c>
      <c r="R1756" s="6">
        <f t="shared" si="81"/>
        <v>45529</v>
      </c>
      <c r="S1756" s="6">
        <f>Data6[[#This Row],[Week Start]]+7</f>
        <v>45536</v>
      </c>
      <c r="T1756" s="7" t="str">
        <f t="shared" si="82"/>
        <v>8/25/2024 - 9/1/2024</v>
      </c>
      <c r="U1756" s="7" t="str">
        <f t="shared" si="83"/>
        <v>Time Card</v>
      </c>
      <c r="V1756" s="8" t="str">
        <f>RIGHT(TEXT(Data6[[#This Row],[Date:]],"mmddyyyy"),4)</f>
        <v>2024</v>
      </c>
      <c r="W1756" s="8" t="str">
        <f>MID(TEXT(Data6[[#This Row],[Date:]],"mmddyyyy"),3,2)</f>
        <v>28</v>
      </c>
      <c r="X1756" s="8" t="str">
        <f>LEFT(TEXT(Data6[[#This Row],[Date:]],"mmddyyyy"),2)</f>
        <v>08</v>
      </c>
      <c r="Y1756" s="6">
        <f>DATE(Data6[[#This Row],[Year]],Data6[[#This Row],[Month]],Data6[[#This Row],[Day]])</f>
        <v>45532</v>
      </c>
    </row>
    <row r="1757" spans="1:25">
      <c r="A1757" s="5">
        <v>45532.582226620369</v>
      </c>
      <c r="B1757" s="7" t="s">
        <v>31</v>
      </c>
      <c r="C1757" s="6" t="s">
        <v>2141</v>
      </c>
      <c r="D1757" s="7" t="s">
        <v>2137</v>
      </c>
      <c r="E1757" s="8">
        <v>8</v>
      </c>
      <c r="F1757" s="7" t="s">
        <v>68</v>
      </c>
      <c r="G1757" s="7" t="s">
        <v>68</v>
      </c>
      <c r="H1757" s="7" t="s">
        <v>42</v>
      </c>
      <c r="I1757" s="7" t="s">
        <v>44</v>
      </c>
      <c r="J1757" s="19" t="str">
        <f>IFERROR(INDEX('Employee Info'!$C$3:$E$200,MATCH(Data6[[#This Row],[Name:]],'Employee Info'!$B$3:$B$200,0),MATCH(Data6[[#This Row],[Hours Type:]],'Employee Info'!$C$2:$E$2,0)),"")</f>
        <v/>
      </c>
      <c r="K1757" s="19" t="str">
        <f>IFERROR(INDEX('Employee Info'!$C$3:$J$200,MATCH(Data6[[#This Row],[Name:]],'Employee Info'!$B$3:$B$200,0),MATCH(Data6[[#Headers],[Truck]],'Employee Info'!$C$2:$J$2,0)),"")</f>
        <v/>
      </c>
      <c r="L1757" s="19" t="str">
        <f>IFERROR(INDEX('Employee Info'!$C$3:$J$200,MATCH(Data6[[#This Row],[Name:]],'Employee Info'!$B$3:$B$200,0),MATCH(Data6[[#Headers],[Phone]],'Employee Info'!$C$2:$J$2,0)),"")</f>
        <v/>
      </c>
      <c r="M1757" s="19" t="str">
        <f>IFERROR(INDEX('Employee Info'!$C$3:$J$200,MATCH(Data6[[#This Row],[Name:]],'Employee Info'!$B$3:$B$200,0),MATCH(Data6[[#Headers],[Tech]],'Employee Info'!$C$2:$J$2,0)),"")</f>
        <v/>
      </c>
      <c r="N1757" s="19" t="str">
        <f>IFERROR(INDEX('Employee Info'!$C$3:$J$200,MATCH(Data6[[#This Row],[Name:]],'Employee Info'!$B$3:$B$200,0),MATCH(Data6[[#Headers],[Other]],'Employee Info'!$C$2:$J$2,0)),"")</f>
        <v/>
      </c>
      <c r="O1757" s="19">
        <f>IFERROR((Data6[[#This Row],[Hours:]]*SUM(Data6[[#This Row],[Rate]:[Other]])),"")</f>
        <v>0</v>
      </c>
      <c r="P1757" s="7" t="str">
        <f>IF(Data6[[#This Row],[WO'#:]]="","Riley #","WO#")</f>
        <v>Riley #</v>
      </c>
      <c r="Q1757" s="7">
        <f>IFERROR(WEEKNUM(Data6[[#This Row],[Date:]]),"")</f>
        <v>35</v>
      </c>
      <c r="R1757" s="6">
        <f t="shared" si="81"/>
        <v>45529</v>
      </c>
      <c r="S1757" s="6">
        <f>Data6[[#This Row],[Week Start]]+7</f>
        <v>45536</v>
      </c>
      <c r="T1757" s="7" t="str">
        <f t="shared" si="82"/>
        <v>8/25/2024 - 9/1/2024</v>
      </c>
      <c r="U1757" s="7" t="str">
        <f t="shared" si="83"/>
        <v>Time Card</v>
      </c>
      <c r="V1757" s="8" t="str">
        <f>RIGHT(TEXT(Data6[[#This Row],[Date:]],"mmddyyyy"),4)</f>
        <v>2024</v>
      </c>
      <c r="W1757" s="8" t="str">
        <f>MID(TEXT(Data6[[#This Row],[Date:]],"mmddyyyy"),3,2)</f>
        <v>28</v>
      </c>
      <c r="X1757" s="8" t="str">
        <f>LEFT(TEXT(Data6[[#This Row],[Date:]],"mmddyyyy"),2)</f>
        <v>08</v>
      </c>
      <c r="Y1757" s="6">
        <f>DATE(Data6[[#This Row],[Year]],Data6[[#This Row],[Month]],Data6[[#This Row],[Day]])</f>
        <v>45532</v>
      </c>
    </row>
    <row r="1758" spans="1:25">
      <c r="A1758" s="5">
        <v>45532.582340972222</v>
      </c>
      <c r="B1758" s="7" t="s">
        <v>34</v>
      </c>
      <c r="C1758" s="6" t="s">
        <v>2141</v>
      </c>
      <c r="D1758" s="7" t="s">
        <v>2137</v>
      </c>
      <c r="E1758" s="8">
        <v>8</v>
      </c>
      <c r="F1758" s="7" t="s">
        <v>68</v>
      </c>
      <c r="G1758" s="7" t="s">
        <v>68</v>
      </c>
      <c r="H1758" s="7" t="s">
        <v>42</v>
      </c>
      <c r="I1758" s="7" t="s">
        <v>44</v>
      </c>
      <c r="J1758" s="19" t="str">
        <f>IFERROR(INDEX('Employee Info'!$C$3:$E$200,MATCH(Data6[[#This Row],[Name:]],'Employee Info'!$B$3:$B$200,0),MATCH(Data6[[#This Row],[Hours Type:]],'Employee Info'!$C$2:$E$2,0)),"")</f>
        <v/>
      </c>
      <c r="K1758" s="19" t="str">
        <f>IFERROR(INDEX('Employee Info'!$C$3:$J$200,MATCH(Data6[[#This Row],[Name:]],'Employee Info'!$B$3:$B$200,0),MATCH(Data6[[#Headers],[Truck]],'Employee Info'!$C$2:$J$2,0)),"")</f>
        <v/>
      </c>
      <c r="L1758" s="19" t="str">
        <f>IFERROR(INDEX('Employee Info'!$C$3:$J$200,MATCH(Data6[[#This Row],[Name:]],'Employee Info'!$B$3:$B$200,0),MATCH(Data6[[#Headers],[Phone]],'Employee Info'!$C$2:$J$2,0)),"")</f>
        <v/>
      </c>
      <c r="M1758" s="19" t="str">
        <f>IFERROR(INDEX('Employee Info'!$C$3:$J$200,MATCH(Data6[[#This Row],[Name:]],'Employee Info'!$B$3:$B$200,0),MATCH(Data6[[#Headers],[Tech]],'Employee Info'!$C$2:$J$2,0)),"")</f>
        <v/>
      </c>
      <c r="N1758" s="19" t="str">
        <f>IFERROR(INDEX('Employee Info'!$C$3:$J$200,MATCH(Data6[[#This Row],[Name:]],'Employee Info'!$B$3:$B$200,0),MATCH(Data6[[#Headers],[Other]],'Employee Info'!$C$2:$J$2,0)),"")</f>
        <v/>
      </c>
      <c r="O1758" s="19">
        <f>IFERROR((Data6[[#This Row],[Hours:]]*SUM(Data6[[#This Row],[Rate]:[Other]])),"")</f>
        <v>0</v>
      </c>
      <c r="P1758" s="7" t="str">
        <f>IF(Data6[[#This Row],[WO'#:]]="","Riley #","WO#")</f>
        <v>Riley #</v>
      </c>
      <c r="Q1758" s="7">
        <f>IFERROR(WEEKNUM(Data6[[#This Row],[Date:]]),"")</f>
        <v>35</v>
      </c>
      <c r="R1758" s="6">
        <f t="shared" si="81"/>
        <v>45529</v>
      </c>
      <c r="S1758" s="6">
        <f>Data6[[#This Row],[Week Start]]+7</f>
        <v>45536</v>
      </c>
      <c r="T1758" s="7" t="str">
        <f t="shared" si="82"/>
        <v>8/25/2024 - 9/1/2024</v>
      </c>
      <c r="U1758" s="7" t="str">
        <f t="shared" si="83"/>
        <v>Time Card</v>
      </c>
      <c r="V1758" s="8" t="str">
        <f>RIGHT(TEXT(Data6[[#This Row],[Date:]],"mmddyyyy"),4)</f>
        <v>2024</v>
      </c>
      <c r="W1758" s="8" t="str">
        <f>MID(TEXT(Data6[[#This Row],[Date:]],"mmddyyyy"),3,2)</f>
        <v>28</v>
      </c>
      <c r="X1758" s="8" t="str">
        <f>LEFT(TEXT(Data6[[#This Row],[Date:]],"mmddyyyy"),2)</f>
        <v>08</v>
      </c>
      <c r="Y1758" s="6">
        <f>DATE(Data6[[#This Row],[Year]],Data6[[#This Row],[Month]],Data6[[#This Row],[Day]])</f>
        <v>45532</v>
      </c>
    </row>
    <row r="1759" spans="1:25">
      <c r="A1759" s="5">
        <v>45532.583982638891</v>
      </c>
      <c r="B1759" s="7" t="s">
        <v>35</v>
      </c>
      <c r="C1759" s="6" t="s">
        <v>2141</v>
      </c>
      <c r="D1759" s="7" t="s">
        <v>2142</v>
      </c>
      <c r="E1759" s="8">
        <v>6</v>
      </c>
      <c r="F1759" s="7" t="s">
        <v>68</v>
      </c>
      <c r="G1759" s="7" t="s">
        <v>68</v>
      </c>
      <c r="H1759" s="7" t="s">
        <v>1972</v>
      </c>
      <c r="I1759" s="7" t="s">
        <v>44</v>
      </c>
      <c r="J1759" s="19" t="str">
        <f>IFERROR(INDEX('Employee Info'!$C$3:$E$200,MATCH(Data6[[#This Row],[Name:]],'Employee Info'!$B$3:$B$200,0),MATCH(Data6[[#This Row],[Hours Type:]],'Employee Info'!$C$2:$E$2,0)),"")</f>
        <v/>
      </c>
      <c r="K1759" s="19" t="str">
        <f>IFERROR(INDEX('Employee Info'!$C$3:$J$200,MATCH(Data6[[#This Row],[Name:]],'Employee Info'!$B$3:$B$200,0),MATCH(Data6[[#Headers],[Truck]],'Employee Info'!$C$2:$J$2,0)),"")</f>
        <v/>
      </c>
      <c r="L1759" s="19" t="str">
        <f>IFERROR(INDEX('Employee Info'!$C$3:$J$200,MATCH(Data6[[#This Row],[Name:]],'Employee Info'!$B$3:$B$200,0),MATCH(Data6[[#Headers],[Phone]],'Employee Info'!$C$2:$J$2,0)),"")</f>
        <v/>
      </c>
      <c r="M1759" s="19" t="str">
        <f>IFERROR(INDEX('Employee Info'!$C$3:$J$200,MATCH(Data6[[#This Row],[Name:]],'Employee Info'!$B$3:$B$200,0),MATCH(Data6[[#Headers],[Tech]],'Employee Info'!$C$2:$J$2,0)),"")</f>
        <v/>
      </c>
      <c r="N1759" s="19" t="str">
        <f>IFERROR(INDEX('Employee Info'!$C$3:$J$200,MATCH(Data6[[#This Row],[Name:]],'Employee Info'!$B$3:$B$200,0),MATCH(Data6[[#Headers],[Other]],'Employee Info'!$C$2:$J$2,0)),"")</f>
        <v/>
      </c>
      <c r="O1759" s="19">
        <f>IFERROR((Data6[[#This Row],[Hours:]]*SUM(Data6[[#This Row],[Rate]:[Other]])),"")</f>
        <v>0</v>
      </c>
      <c r="P1759" s="7" t="str">
        <f>IF(Data6[[#This Row],[WO'#:]]="","Riley #","WO#")</f>
        <v>Riley #</v>
      </c>
      <c r="Q1759" s="7">
        <f>IFERROR(WEEKNUM(Data6[[#This Row],[Date:]]),"")</f>
        <v>35</v>
      </c>
      <c r="R1759" s="6">
        <f t="shared" si="81"/>
        <v>45529</v>
      </c>
      <c r="S1759" s="6">
        <f>Data6[[#This Row],[Week Start]]+7</f>
        <v>45536</v>
      </c>
      <c r="T1759" s="7" t="str">
        <f t="shared" si="82"/>
        <v>8/25/2024 - 9/1/2024</v>
      </c>
      <c r="U1759" s="7" t="str">
        <f t="shared" si="83"/>
        <v>Time Card</v>
      </c>
      <c r="V1759" s="8" t="str">
        <f>RIGHT(TEXT(Data6[[#This Row],[Date:]],"mmddyyyy"),4)</f>
        <v>2024</v>
      </c>
      <c r="W1759" s="8" t="str">
        <f>MID(TEXT(Data6[[#This Row],[Date:]],"mmddyyyy"),3,2)</f>
        <v>28</v>
      </c>
      <c r="X1759" s="8" t="str">
        <f>LEFT(TEXT(Data6[[#This Row],[Date:]],"mmddyyyy"),2)</f>
        <v>08</v>
      </c>
      <c r="Y1759" s="6">
        <f>DATE(Data6[[#This Row],[Year]],Data6[[#This Row],[Month]],Data6[[#This Row],[Day]])</f>
        <v>45532</v>
      </c>
    </row>
    <row r="1760" spans="1:25">
      <c r="A1760" s="5">
        <v>45532.588706828705</v>
      </c>
      <c r="B1760" s="7" t="s">
        <v>23</v>
      </c>
      <c r="C1760" s="6" t="s">
        <v>2141</v>
      </c>
      <c r="D1760" s="7" t="s">
        <v>2140</v>
      </c>
      <c r="E1760" s="8">
        <v>4</v>
      </c>
      <c r="F1760" s="7">
        <v>7147631</v>
      </c>
      <c r="G1760" s="7" t="s">
        <v>68</v>
      </c>
      <c r="H1760" s="7" t="s">
        <v>756</v>
      </c>
      <c r="I1760" s="7" t="s">
        <v>44</v>
      </c>
      <c r="J1760" s="19" t="str">
        <f>IFERROR(INDEX('Employee Info'!$C$3:$E$200,MATCH(Data6[[#This Row],[Name:]],'Employee Info'!$B$3:$B$200,0),MATCH(Data6[[#This Row],[Hours Type:]],'Employee Info'!$C$2:$E$2,0)),"")</f>
        <v/>
      </c>
      <c r="K1760" s="19" t="str">
        <f>IFERROR(INDEX('Employee Info'!$C$3:$J$200,MATCH(Data6[[#This Row],[Name:]],'Employee Info'!$B$3:$B$200,0),MATCH(Data6[[#Headers],[Truck]],'Employee Info'!$C$2:$J$2,0)),"")</f>
        <v/>
      </c>
      <c r="L1760" s="19" t="str">
        <f>IFERROR(INDEX('Employee Info'!$C$3:$J$200,MATCH(Data6[[#This Row],[Name:]],'Employee Info'!$B$3:$B$200,0),MATCH(Data6[[#Headers],[Phone]],'Employee Info'!$C$2:$J$2,0)),"")</f>
        <v/>
      </c>
      <c r="M1760" s="19" t="str">
        <f>IFERROR(INDEX('Employee Info'!$C$3:$J$200,MATCH(Data6[[#This Row],[Name:]],'Employee Info'!$B$3:$B$200,0),MATCH(Data6[[#Headers],[Tech]],'Employee Info'!$C$2:$J$2,0)),"")</f>
        <v/>
      </c>
      <c r="N1760" s="19" t="str">
        <f>IFERROR(INDEX('Employee Info'!$C$3:$J$200,MATCH(Data6[[#This Row],[Name:]],'Employee Info'!$B$3:$B$200,0),MATCH(Data6[[#Headers],[Other]],'Employee Info'!$C$2:$J$2,0)),"")</f>
        <v/>
      </c>
      <c r="O1760" s="19">
        <f>IFERROR((Data6[[#This Row],[Hours:]]*SUM(Data6[[#This Row],[Rate]:[Other]])),"")</f>
        <v>0</v>
      </c>
      <c r="P1760" s="7" t="str">
        <f>IF(Data6[[#This Row],[WO'#:]]="","Riley #","WO#")</f>
        <v>WO#</v>
      </c>
      <c r="Q1760" s="7">
        <f>IFERROR(WEEKNUM(Data6[[#This Row],[Date:]]),"")</f>
        <v>35</v>
      </c>
      <c r="R1760" s="6">
        <f t="shared" si="81"/>
        <v>45529</v>
      </c>
      <c r="S1760" s="6">
        <f>Data6[[#This Row],[Week Start]]+7</f>
        <v>45536</v>
      </c>
      <c r="T1760" s="7" t="str">
        <f t="shared" si="82"/>
        <v>8/25/2024 - 9/1/2024</v>
      </c>
      <c r="U1760" s="7" t="str">
        <f t="shared" si="83"/>
        <v>Time Card</v>
      </c>
      <c r="V1760" s="8" t="str">
        <f>RIGHT(TEXT(Data6[[#This Row],[Date:]],"mmddyyyy"),4)</f>
        <v>2024</v>
      </c>
      <c r="W1760" s="8" t="str">
        <f>MID(TEXT(Data6[[#This Row],[Date:]],"mmddyyyy"),3,2)</f>
        <v>28</v>
      </c>
      <c r="X1760" s="8" t="str">
        <f>LEFT(TEXT(Data6[[#This Row],[Date:]],"mmddyyyy"),2)</f>
        <v>08</v>
      </c>
      <c r="Y1760" s="6">
        <f>DATE(Data6[[#This Row],[Year]],Data6[[#This Row],[Month]],Data6[[#This Row],[Day]])</f>
        <v>45532</v>
      </c>
    </row>
    <row r="1761" spans="1:25">
      <c r="A1761" s="5">
        <v>45534.536084143518</v>
      </c>
      <c r="B1761" s="7" t="s">
        <v>35</v>
      </c>
      <c r="C1761" s="6" t="s">
        <v>2141</v>
      </c>
      <c r="D1761" s="7" t="s">
        <v>2154</v>
      </c>
      <c r="E1761" s="8">
        <v>2</v>
      </c>
      <c r="F1761" s="7" t="s">
        <v>68</v>
      </c>
      <c r="G1761" s="7" t="s">
        <v>68</v>
      </c>
      <c r="H1761" s="7" t="s">
        <v>2155</v>
      </c>
      <c r="I1761" s="7" t="s">
        <v>44</v>
      </c>
      <c r="J1761" s="19" t="str">
        <f>IFERROR(INDEX('Employee Info'!$C$3:$E$200,MATCH(Data6[[#This Row],[Name:]],'Employee Info'!$B$3:$B$200,0),MATCH(Data6[[#This Row],[Hours Type:]],'Employee Info'!$C$2:$E$2,0)),"")</f>
        <v/>
      </c>
      <c r="K1761" s="19" t="str">
        <f>IFERROR(INDEX('Employee Info'!$C$3:$J$200,MATCH(Data6[[#This Row],[Name:]],'Employee Info'!$B$3:$B$200,0),MATCH(Data6[[#Headers],[Truck]],'Employee Info'!$C$2:$J$2,0)),"")</f>
        <v/>
      </c>
      <c r="L1761" s="19" t="str">
        <f>IFERROR(INDEX('Employee Info'!$C$3:$J$200,MATCH(Data6[[#This Row],[Name:]],'Employee Info'!$B$3:$B$200,0),MATCH(Data6[[#Headers],[Phone]],'Employee Info'!$C$2:$J$2,0)),"")</f>
        <v/>
      </c>
      <c r="M1761" s="19" t="str">
        <f>IFERROR(INDEX('Employee Info'!$C$3:$J$200,MATCH(Data6[[#This Row],[Name:]],'Employee Info'!$B$3:$B$200,0),MATCH(Data6[[#Headers],[Tech]],'Employee Info'!$C$2:$J$2,0)),"")</f>
        <v/>
      </c>
      <c r="N1761" s="19" t="str">
        <f>IFERROR(INDEX('Employee Info'!$C$3:$J$200,MATCH(Data6[[#This Row],[Name:]],'Employee Info'!$B$3:$B$200,0),MATCH(Data6[[#Headers],[Other]],'Employee Info'!$C$2:$J$2,0)),"")</f>
        <v/>
      </c>
      <c r="O1761" s="19">
        <f>IFERROR((Data6[[#This Row],[Hours:]]*SUM(Data6[[#This Row],[Rate]:[Other]])),"")</f>
        <v>0</v>
      </c>
      <c r="P1761" s="7" t="str">
        <f>IF(Data6[[#This Row],[WO'#:]]="","Riley #","WO#")</f>
        <v>Riley #</v>
      </c>
      <c r="Q1761" s="7">
        <f>IFERROR(WEEKNUM(Data6[[#This Row],[Date:]]),"")</f>
        <v>35</v>
      </c>
      <c r="R1761" s="6">
        <f t="shared" si="81"/>
        <v>45529</v>
      </c>
      <c r="S1761" s="6">
        <f>Data6[[#This Row],[Week Start]]+7</f>
        <v>45536</v>
      </c>
      <c r="T1761" s="7" t="str">
        <f t="shared" si="82"/>
        <v>8/25/2024 - 9/1/2024</v>
      </c>
      <c r="U1761" s="7" t="str">
        <f t="shared" si="83"/>
        <v>Time Card</v>
      </c>
      <c r="V1761" s="8" t="str">
        <f>RIGHT(TEXT(Data6[[#This Row],[Date:]],"mmddyyyy"),4)</f>
        <v>2024</v>
      </c>
      <c r="W1761" s="8" t="str">
        <f>MID(TEXT(Data6[[#This Row],[Date:]],"mmddyyyy"),3,2)</f>
        <v>28</v>
      </c>
      <c r="X1761" s="8" t="str">
        <f>LEFT(TEXT(Data6[[#This Row],[Date:]],"mmddyyyy"),2)</f>
        <v>08</v>
      </c>
      <c r="Y1761" s="6">
        <f>DATE(Data6[[#This Row],[Year]],Data6[[#This Row],[Month]],Data6[[#This Row],[Day]])</f>
        <v>45532</v>
      </c>
    </row>
    <row r="1762" spans="1:25">
      <c r="A1762" s="5">
        <v>45534.57954525463</v>
      </c>
      <c r="B1762" s="7" t="s">
        <v>2143</v>
      </c>
      <c r="C1762" s="6" t="s">
        <v>2141</v>
      </c>
      <c r="D1762" s="7" t="s">
        <v>2142</v>
      </c>
      <c r="E1762" s="8">
        <v>8</v>
      </c>
      <c r="F1762" s="7" t="s">
        <v>68</v>
      </c>
      <c r="G1762" s="7" t="s">
        <v>68</v>
      </c>
      <c r="H1762" s="7" t="s">
        <v>1972</v>
      </c>
      <c r="I1762" s="7" t="s">
        <v>44</v>
      </c>
      <c r="J1762" s="19" t="str">
        <f>IFERROR(INDEX('Employee Info'!$C$3:$E$200,MATCH(Data6[[#This Row],[Name:]],'Employee Info'!$B$3:$B$200,0),MATCH(Data6[[#This Row],[Hours Type:]],'Employee Info'!$C$2:$E$2,0)),"")</f>
        <v/>
      </c>
      <c r="K1762" s="19" t="str">
        <f>IFERROR(INDEX('Employee Info'!$C$3:$J$200,MATCH(Data6[[#This Row],[Name:]],'Employee Info'!$B$3:$B$200,0),MATCH(Data6[[#Headers],[Truck]],'Employee Info'!$C$2:$J$2,0)),"")</f>
        <v/>
      </c>
      <c r="L1762" s="19" t="str">
        <f>IFERROR(INDEX('Employee Info'!$C$3:$J$200,MATCH(Data6[[#This Row],[Name:]],'Employee Info'!$B$3:$B$200,0),MATCH(Data6[[#Headers],[Phone]],'Employee Info'!$C$2:$J$2,0)),"")</f>
        <v/>
      </c>
      <c r="M1762" s="19" t="str">
        <f>IFERROR(INDEX('Employee Info'!$C$3:$J$200,MATCH(Data6[[#This Row],[Name:]],'Employee Info'!$B$3:$B$200,0),MATCH(Data6[[#Headers],[Tech]],'Employee Info'!$C$2:$J$2,0)),"")</f>
        <v/>
      </c>
      <c r="N1762" s="19" t="str">
        <f>IFERROR(INDEX('Employee Info'!$C$3:$J$200,MATCH(Data6[[#This Row],[Name:]],'Employee Info'!$B$3:$B$200,0),MATCH(Data6[[#Headers],[Other]],'Employee Info'!$C$2:$J$2,0)),"")</f>
        <v/>
      </c>
      <c r="O1762" s="19">
        <f>IFERROR((Data6[[#This Row],[Hours:]]*SUM(Data6[[#This Row],[Rate]:[Other]])),"")</f>
        <v>0</v>
      </c>
      <c r="P1762" s="7" t="str">
        <f>IF(Data6[[#This Row],[WO'#:]]="","Riley #","WO#")</f>
        <v>Riley #</v>
      </c>
      <c r="Q1762" s="7">
        <f>IFERROR(WEEKNUM(Data6[[#This Row],[Date:]]),"")</f>
        <v>35</v>
      </c>
      <c r="R1762" s="6">
        <f t="shared" si="81"/>
        <v>45529</v>
      </c>
      <c r="S1762" s="6">
        <f>Data6[[#This Row],[Week Start]]+7</f>
        <v>45536</v>
      </c>
      <c r="T1762" s="7" t="str">
        <f t="shared" si="82"/>
        <v>8/25/2024 - 9/1/2024</v>
      </c>
      <c r="U1762" s="7" t="str">
        <f t="shared" si="83"/>
        <v>Time Card</v>
      </c>
      <c r="V1762" s="8" t="str">
        <f>RIGHT(TEXT(Data6[[#This Row],[Date:]],"mmddyyyy"),4)</f>
        <v>2024</v>
      </c>
      <c r="W1762" s="8" t="str">
        <f>MID(TEXT(Data6[[#This Row],[Date:]],"mmddyyyy"),3,2)</f>
        <v>28</v>
      </c>
      <c r="X1762" s="8" t="str">
        <f>LEFT(TEXT(Data6[[#This Row],[Date:]],"mmddyyyy"),2)</f>
        <v>08</v>
      </c>
      <c r="Y1762" s="6">
        <f>DATE(Data6[[#This Row],[Year]],Data6[[#This Row],[Month]],Data6[[#This Row],[Day]])</f>
        <v>45532</v>
      </c>
    </row>
    <row r="1763" spans="1:25">
      <c r="A1763" s="5">
        <v>45534.595382870371</v>
      </c>
      <c r="B1763" s="7" t="s">
        <v>66</v>
      </c>
      <c r="C1763" s="6" t="s">
        <v>2141</v>
      </c>
      <c r="D1763" s="7" t="s">
        <v>2167</v>
      </c>
      <c r="E1763" s="8">
        <v>1</v>
      </c>
      <c r="F1763" s="7" t="s">
        <v>68</v>
      </c>
      <c r="G1763" s="7" t="s">
        <v>68</v>
      </c>
      <c r="H1763" s="7" t="s">
        <v>2155</v>
      </c>
      <c r="I1763" s="7" t="s">
        <v>44</v>
      </c>
      <c r="J1763" s="19" t="str">
        <f>IFERROR(INDEX('Employee Info'!$C$3:$E$200,MATCH(Data6[[#This Row],[Name:]],'Employee Info'!$B$3:$B$200,0),MATCH(Data6[[#This Row],[Hours Type:]],'Employee Info'!$C$2:$E$2,0)),"")</f>
        <v/>
      </c>
      <c r="K1763" s="19" t="str">
        <f>IFERROR(INDEX('Employee Info'!$C$3:$J$200,MATCH(Data6[[#This Row],[Name:]],'Employee Info'!$B$3:$B$200,0),MATCH(Data6[[#Headers],[Truck]],'Employee Info'!$C$2:$J$2,0)),"")</f>
        <v/>
      </c>
      <c r="L1763" s="19" t="str">
        <f>IFERROR(INDEX('Employee Info'!$C$3:$J$200,MATCH(Data6[[#This Row],[Name:]],'Employee Info'!$B$3:$B$200,0),MATCH(Data6[[#Headers],[Phone]],'Employee Info'!$C$2:$J$2,0)),"")</f>
        <v/>
      </c>
      <c r="M1763" s="19" t="str">
        <f>IFERROR(INDEX('Employee Info'!$C$3:$J$200,MATCH(Data6[[#This Row],[Name:]],'Employee Info'!$B$3:$B$200,0),MATCH(Data6[[#Headers],[Tech]],'Employee Info'!$C$2:$J$2,0)),"")</f>
        <v/>
      </c>
      <c r="N1763" s="19" t="str">
        <f>IFERROR(INDEX('Employee Info'!$C$3:$J$200,MATCH(Data6[[#This Row],[Name:]],'Employee Info'!$B$3:$B$200,0),MATCH(Data6[[#Headers],[Other]],'Employee Info'!$C$2:$J$2,0)),"")</f>
        <v/>
      </c>
      <c r="O1763" s="19">
        <f>IFERROR((Data6[[#This Row],[Hours:]]*SUM(Data6[[#This Row],[Rate]:[Other]])),"")</f>
        <v>0</v>
      </c>
      <c r="P1763" s="7" t="str">
        <f>IF(Data6[[#This Row],[WO'#:]]="","Riley #","WO#")</f>
        <v>Riley #</v>
      </c>
      <c r="Q1763" s="7">
        <f>IFERROR(WEEKNUM(Data6[[#This Row],[Date:]]),"")</f>
        <v>35</v>
      </c>
      <c r="R1763" s="6">
        <f t="shared" si="81"/>
        <v>45529</v>
      </c>
      <c r="S1763" s="6">
        <f>Data6[[#This Row],[Week Start]]+7</f>
        <v>45536</v>
      </c>
      <c r="T1763" s="7" t="str">
        <f t="shared" si="82"/>
        <v>8/25/2024 - 9/1/2024</v>
      </c>
      <c r="U1763" s="7" t="str">
        <f t="shared" si="83"/>
        <v>Time Card</v>
      </c>
      <c r="V1763" s="8" t="str">
        <f>RIGHT(TEXT(Data6[[#This Row],[Date:]],"mmddyyyy"),4)</f>
        <v>2024</v>
      </c>
      <c r="W1763" s="8" t="str">
        <f>MID(TEXT(Data6[[#This Row],[Date:]],"mmddyyyy"),3,2)</f>
        <v>28</v>
      </c>
      <c r="X1763" s="8" t="str">
        <f>LEFT(TEXT(Data6[[#This Row],[Date:]],"mmddyyyy"),2)</f>
        <v>08</v>
      </c>
      <c r="Y1763" s="6">
        <f>DATE(Data6[[#This Row],[Year]],Data6[[#This Row],[Month]],Data6[[#This Row],[Day]])</f>
        <v>45532</v>
      </c>
    </row>
    <row r="1764" spans="1:25">
      <c r="A1764" s="5">
        <v>45534.59793113426</v>
      </c>
      <c r="B1764" s="7" t="s">
        <v>66</v>
      </c>
      <c r="C1764" s="6" t="s">
        <v>2141</v>
      </c>
      <c r="D1764" s="7" t="s">
        <v>2168</v>
      </c>
      <c r="E1764" s="8">
        <v>1</v>
      </c>
      <c r="F1764" s="7" t="s">
        <v>68</v>
      </c>
      <c r="G1764" s="7" t="s">
        <v>68</v>
      </c>
      <c r="H1764" s="7" t="s">
        <v>42</v>
      </c>
      <c r="I1764" s="7" t="s">
        <v>44</v>
      </c>
      <c r="J1764" s="19" t="str">
        <f>IFERROR(INDEX('Employee Info'!$C$3:$E$200,MATCH(Data6[[#This Row],[Name:]],'Employee Info'!$B$3:$B$200,0),MATCH(Data6[[#This Row],[Hours Type:]],'Employee Info'!$C$2:$E$2,0)),"")</f>
        <v/>
      </c>
      <c r="K1764" s="19" t="str">
        <f>IFERROR(INDEX('Employee Info'!$C$3:$J$200,MATCH(Data6[[#This Row],[Name:]],'Employee Info'!$B$3:$B$200,0),MATCH(Data6[[#Headers],[Truck]],'Employee Info'!$C$2:$J$2,0)),"")</f>
        <v/>
      </c>
      <c r="L1764" s="19" t="str">
        <f>IFERROR(INDEX('Employee Info'!$C$3:$J$200,MATCH(Data6[[#This Row],[Name:]],'Employee Info'!$B$3:$B$200,0),MATCH(Data6[[#Headers],[Phone]],'Employee Info'!$C$2:$J$2,0)),"")</f>
        <v/>
      </c>
      <c r="M1764" s="19" t="str">
        <f>IFERROR(INDEX('Employee Info'!$C$3:$J$200,MATCH(Data6[[#This Row],[Name:]],'Employee Info'!$B$3:$B$200,0),MATCH(Data6[[#Headers],[Tech]],'Employee Info'!$C$2:$J$2,0)),"")</f>
        <v/>
      </c>
      <c r="N1764" s="19" t="str">
        <f>IFERROR(INDEX('Employee Info'!$C$3:$J$200,MATCH(Data6[[#This Row],[Name:]],'Employee Info'!$B$3:$B$200,0),MATCH(Data6[[#Headers],[Other]],'Employee Info'!$C$2:$J$2,0)),"")</f>
        <v/>
      </c>
      <c r="O1764" s="19">
        <f>IFERROR((Data6[[#This Row],[Hours:]]*SUM(Data6[[#This Row],[Rate]:[Other]])),"")</f>
        <v>0</v>
      </c>
      <c r="P1764" s="7" t="str">
        <f>IF(Data6[[#This Row],[WO'#:]]="","Riley #","WO#")</f>
        <v>Riley #</v>
      </c>
      <c r="Q1764" s="7">
        <f>IFERROR(WEEKNUM(Data6[[#This Row],[Date:]]),"")</f>
        <v>35</v>
      </c>
      <c r="R1764" s="6">
        <f t="shared" si="81"/>
        <v>45529</v>
      </c>
      <c r="S1764" s="6">
        <f>Data6[[#This Row],[Week Start]]+7</f>
        <v>45536</v>
      </c>
      <c r="T1764" s="7" t="str">
        <f t="shared" si="82"/>
        <v>8/25/2024 - 9/1/2024</v>
      </c>
      <c r="U1764" s="7" t="str">
        <f t="shared" si="83"/>
        <v>Time Card</v>
      </c>
      <c r="V1764" s="8" t="str">
        <f>RIGHT(TEXT(Data6[[#This Row],[Date:]],"mmddyyyy"),4)</f>
        <v>2024</v>
      </c>
      <c r="W1764" s="8" t="str">
        <f>MID(TEXT(Data6[[#This Row],[Date:]],"mmddyyyy"),3,2)</f>
        <v>28</v>
      </c>
      <c r="X1764" s="8" t="str">
        <f>LEFT(TEXT(Data6[[#This Row],[Date:]],"mmddyyyy"),2)</f>
        <v>08</v>
      </c>
      <c r="Y1764" s="6">
        <f>DATE(Data6[[#This Row],[Year]],Data6[[#This Row],[Month]],Data6[[#This Row],[Day]])</f>
        <v>45532</v>
      </c>
    </row>
    <row r="1765" spans="1:25">
      <c r="A1765" s="5">
        <v>45534.601686805552</v>
      </c>
      <c r="B1765" s="7" t="s">
        <v>66</v>
      </c>
      <c r="C1765" s="6" t="s">
        <v>2141</v>
      </c>
      <c r="D1765" s="7" t="s">
        <v>2171</v>
      </c>
      <c r="E1765" s="8">
        <v>1</v>
      </c>
      <c r="F1765" s="7">
        <v>7148628</v>
      </c>
      <c r="G1765" s="7" t="s">
        <v>68</v>
      </c>
      <c r="H1765" s="7" t="s">
        <v>756</v>
      </c>
      <c r="I1765" s="7" t="s">
        <v>44</v>
      </c>
      <c r="J1765" s="19" t="str">
        <f>IFERROR(INDEX('Employee Info'!$C$3:$E$200,MATCH(Data6[[#This Row],[Name:]],'Employee Info'!$B$3:$B$200,0),MATCH(Data6[[#This Row],[Hours Type:]],'Employee Info'!$C$2:$E$2,0)),"")</f>
        <v/>
      </c>
      <c r="K1765" s="19" t="str">
        <f>IFERROR(INDEX('Employee Info'!$C$3:$J$200,MATCH(Data6[[#This Row],[Name:]],'Employee Info'!$B$3:$B$200,0),MATCH(Data6[[#Headers],[Truck]],'Employee Info'!$C$2:$J$2,0)),"")</f>
        <v/>
      </c>
      <c r="L1765" s="19" t="str">
        <f>IFERROR(INDEX('Employee Info'!$C$3:$J$200,MATCH(Data6[[#This Row],[Name:]],'Employee Info'!$B$3:$B$200,0),MATCH(Data6[[#Headers],[Phone]],'Employee Info'!$C$2:$J$2,0)),"")</f>
        <v/>
      </c>
      <c r="M1765" s="19" t="str">
        <f>IFERROR(INDEX('Employee Info'!$C$3:$J$200,MATCH(Data6[[#This Row],[Name:]],'Employee Info'!$B$3:$B$200,0),MATCH(Data6[[#Headers],[Tech]],'Employee Info'!$C$2:$J$2,0)),"")</f>
        <v/>
      </c>
      <c r="N1765" s="19" t="str">
        <f>IFERROR(INDEX('Employee Info'!$C$3:$J$200,MATCH(Data6[[#This Row],[Name:]],'Employee Info'!$B$3:$B$200,0),MATCH(Data6[[#Headers],[Other]],'Employee Info'!$C$2:$J$2,0)),"")</f>
        <v/>
      </c>
      <c r="O1765" s="19">
        <f>IFERROR((Data6[[#This Row],[Hours:]]*SUM(Data6[[#This Row],[Rate]:[Other]])),"")</f>
        <v>0</v>
      </c>
      <c r="P1765" s="7" t="str">
        <f>IF(Data6[[#This Row],[WO'#:]]="","Riley #","WO#")</f>
        <v>WO#</v>
      </c>
      <c r="Q1765" s="7">
        <f>IFERROR(WEEKNUM(Data6[[#This Row],[Date:]]),"")</f>
        <v>35</v>
      </c>
      <c r="R1765" s="6">
        <f t="shared" si="81"/>
        <v>45529</v>
      </c>
      <c r="S1765" s="6">
        <f>Data6[[#This Row],[Week Start]]+7</f>
        <v>45536</v>
      </c>
      <c r="T1765" s="7" t="str">
        <f t="shared" si="82"/>
        <v>8/25/2024 - 9/1/2024</v>
      </c>
      <c r="U1765" s="7" t="str">
        <f t="shared" si="83"/>
        <v>Time Card</v>
      </c>
      <c r="V1765" s="8" t="str">
        <f>RIGHT(TEXT(Data6[[#This Row],[Date:]],"mmddyyyy"),4)</f>
        <v>2024</v>
      </c>
      <c r="W1765" s="8" t="str">
        <f>MID(TEXT(Data6[[#This Row],[Date:]],"mmddyyyy"),3,2)</f>
        <v>28</v>
      </c>
      <c r="X1765" s="8" t="str">
        <f>LEFT(TEXT(Data6[[#This Row],[Date:]],"mmddyyyy"),2)</f>
        <v>08</v>
      </c>
      <c r="Y1765" s="6">
        <f>DATE(Data6[[#This Row],[Year]],Data6[[#This Row],[Month]],Data6[[#This Row],[Day]])</f>
        <v>45532</v>
      </c>
    </row>
    <row r="1766" spans="1:25">
      <c r="A1766" s="5">
        <v>45534.604670601853</v>
      </c>
      <c r="B1766" s="7" t="s">
        <v>66</v>
      </c>
      <c r="C1766" s="6" t="s">
        <v>2141</v>
      </c>
      <c r="D1766" s="7" t="s">
        <v>2173</v>
      </c>
      <c r="E1766" s="8">
        <v>1</v>
      </c>
      <c r="F1766" s="7">
        <v>7088147</v>
      </c>
      <c r="G1766" s="7" t="s">
        <v>68</v>
      </c>
      <c r="H1766" s="7" t="s">
        <v>756</v>
      </c>
      <c r="I1766" s="7" t="s">
        <v>44</v>
      </c>
      <c r="J1766" s="19" t="str">
        <f>IFERROR(INDEX('Employee Info'!$C$3:$E$200,MATCH(Data6[[#This Row],[Name:]],'Employee Info'!$B$3:$B$200,0),MATCH(Data6[[#This Row],[Hours Type:]],'Employee Info'!$C$2:$E$2,0)),"")</f>
        <v/>
      </c>
      <c r="K1766" s="19" t="str">
        <f>IFERROR(INDEX('Employee Info'!$C$3:$J$200,MATCH(Data6[[#This Row],[Name:]],'Employee Info'!$B$3:$B$200,0),MATCH(Data6[[#Headers],[Truck]],'Employee Info'!$C$2:$J$2,0)),"")</f>
        <v/>
      </c>
      <c r="L1766" s="19" t="str">
        <f>IFERROR(INDEX('Employee Info'!$C$3:$J$200,MATCH(Data6[[#This Row],[Name:]],'Employee Info'!$B$3:$B$200,0),MATCH(Data6[[#Headers],[Phone]],'Employee Info'!$C$2:$J$2,0)),"")</f>
        <v/>
      </c>
      <c r="M1766" s="19" t="str">
        <f>IFERROR(INDEX('Employee Info'!$C$3:$J$200,MATCH(Data6[[#This Row],[Name:]],'Employee Info'!$B$3:$B$200,0),MATCH(Data6[[#Headers],[Tech]],'Employee Info'!$C$2:$J$2,0)),"")</f>
        <v/>
      </c>
      <c r="N1766" s="19" t="str">
        <f>IFERROR(INDEX('Employee Info'!$C$3:$J$200,MATCH(Data6[[#This Row],[Name:]],'Employee Info'!$B$3:$B$200,0),MATCH(Data6[[#Headers],[Other]],'Employee Info'!$C$2:$J$2,0)),"")</f>
        <v/>
      </c>
      <c r="O1766" s="19">
        <f>IFERROR((Data6[[#This Row],[Hours:]]*SUM(Data6[[#This Row],[Rate]:[Other]])),"")</f>
        <v>0</v>
      </c>
      <c r="P1766" s="7" t="str">
        <f>IF(Data6[[#This Row],[WO'#:]]="","Riley #","WO#")</f>
        <v>WO#</v>
      </c>
      <c r="Q1766" s="7">
        <f>IFERROR(WEEKNUM(Data6[[#This Row],[Date:]]),"")</f>
        <v>35</v>
      </c>
      <c r="R1766" s="6">
        <f t="shared" si="81"/>
        <v>45529</v>
      </c>
      <c r="S1766" s="6">
        <f>Data6[[#This Row],[Week Start]]+7</f>
        <v>45536</v>
      </c>
      <c r="T1766" s="7" t="str">
        <f t="shared" si="82"/>
        <v>8/25/2024 - 9/1/2024</v>
      </c>
      <c r="U1766" s="7" t="str">
        <f t="shared" si="83"/>
        <v>Time Card</v>
      </c>
      <c r="V1766" s="8" t="str">
        <f>RIGHT(TEXT(Data6[[#This Row],[Date:]],"mmddyyyy"),4)</f>
        <v>2024</v>
      </c>
      <c r="W1766" s="8" t="str">
        <f>MID(TEXT(Data6[[#This Row],[Date:]],"mmddyyyy"),3,2)</f>
        <v>28</v>
      </c>
      <c r="X1766" s="8" t="str">
        <f>LEFT(TEXT(Data6[[#This Row],[Date:]],"mmddyyyy"),2)</f>
        <v>08</v>
      </c>
      <c r="Y1766" s="6">
        <f>DATE(Data6[[#This Row],[Year]],Data6[[#This Row],[Month]],Data6[[#This Row],[Day]])</f>
        <v>45532</v>
      </c>
    </row>
    <row r="1767" spans="1:25">
      <c r="A1767" s="5">
        <v>45534.619498726854</v>
      </c>
      <c r="B1767" s="7" t="s">
        <v>66</v>
      </c>
      <c r="C1767" s="6" t="s">
        <v>2141</v>
      </c>
      <c r="D1767" s="7" t="s">
        <v>2178</v>
      </c>
      <c r="E1767" s="8">
        <v>4</v>
      </c>
      <c r="F1767" s="7">
        <v>6984733</v>
      </c>
      <c r="G1767" s="7" t="s">
        <v>68</v>
      </c>
      <c r="H1767" s="7" t="s">
        <v>756</v>
      </c>
      <c r="I1767" s="7" t="s">
        <v>44</v>
      </c>
      <c r="J1767" s="19" t="str">
        <f>IFERROR(INDEX('Employee Info'!$C$3:$E$200,MATCH(Data6[[#This Row],[Name:]],'Employee Info'!$B$3:$B$200,0),MATCH(Data6[[#This Row],[Hours Type:]],'Employee Info'!$C$2:$E$2,0)),"")</f>
        <v/>
      </c>
      <c r="K1767" s="19" t="str">
        <f>IFERROR(INDEX('Employee Info'!$C$3:$J$200,MATCH(Data6[[#This Row],[Name:]],'Employee Info'!$B$3:$B$200,0),MATCH(Data6[[#Headers],[Truck]],'Employee Info'!$C$2:$J$2,0)),"")</f>
        <v/>
      </c>
      <c r="L1767" s="19" t="str">
        <f>IFERROR(INDEX('Employee Info'!$C$3:$J$200,MATCH(Data6[[#This Row],[Name:]],'Employee Info'!$B$3:$B$200,0),MATCH(Data6[[#Headers],[Phone]],'Employee Info'!$C$2:$J$2,0)),"")</f>
        <v/>
      </c>
      <c r="M1767" s="19" t="str">
        <f>IFERROR(INDEX('Employee Info'!$C$3:$J$200,MATCH(Data6[[#This Row],[Name:]],'Employee Info'!$B$3:$B$200,0),MATCH(Data6[[#Headers],[Tech]],'Employee Info'!$C$2:$J$2,0)),"")</f>
        <v/>
      </c>
      <c r="N1767" s="19" t="str">
        <f>IFERROR(INDEX('Employee Info'!$C$3:$J$200,MATCH(Data6[[#This Row],[Name:]],'Employee Info'!$B$3:$B$200,0),MATCH(Data6[[#Headers],[Other]],'Employee Info'!$C$2:$J$2,0)),"")</f>
        <v/>
      </c>
      <c r="O1767" s="19">
        <f>IFERROR((Data6[[#This Row],[Hours:]]*SUM(Data6[[#This Row],[Rate]:[Other]])),"")</f>
        <v>0</v>
      </c>
      <c r="P1767" s="7" t="str">
        <f>IF(Data6[[#This Row],[WO'#:]]="","Riley #","WO#")</f>
        <v>WO#</v>
      </c>
      <c r="Q1767" s="7">
        <f>IFERROR(WEEKNUM(Data6[[#This Row],[Date:]]),"")</f>
        <v>35</v>
      </c>
      <c r="R1767" s="6">
        <f t="shared" si="81"/>
        <v>45529</v>
      </c>
      <c r="S1767" s="6">
        <f>Data6[[#This Row],[Week Start]]+7</f>
        <v>45536</v>
      </c>
      <c r="T1767" s="7" t="str">
        <f t="shared" si="82"/>
        <v>8/25/2024 - 9/1/2024</v>
      </c>
      <c r="U1767" s="7" t="str">
        <f t="shared" si="83"/>
        <v>Time Card</v>
      </c>
      <c r="V1767" s="8" t="str">
        <f>RIGHT(TEXT(Data6[[#This Row],[Date:]],"mmddyyyy"),4)</f>
        <v>2024</v>
      </c>
      <c r="W1767" s="8" t="str">
        <f>MID(TEXT(Data6[[#This Row],[Date:]],"mmddyyyy"),3,2)</f>
        <v>28</v>
      </c>
      <c r="X1767" s="8" t="str">
        <f>LEFT(TEXT(Data6[[#This Row],[Date:]],"mmddyyyy"),2)</f>
        <v>08</v>
      </c>
      <c r="Y1767" s="6">
        <f>DATE(Data6[[#This Row],[Year]],Data6[[#This Row],[Month]],Data6[[#This Row],[Day]])</f>
        <v>45532</v>
      </c>
    </row>
    <row r="1768" spans="1:25">
      <c r="A1768" s="5">
        <v>45534.619537615741</v>
      </c>
      <c r="B1768" s="7" t="s">
        <v>66</v>
      </c>
      <c r="C1768" s="6" t="s">
        <v>2141</v>
      </c>
      <c r="D1768" s="7" t="s">
        <v>2178</v>
      </c>
      <c r="E1768" s="8">
        <v>1</v>
      </c>
      <c r="F1768" s="7">
        <v>6984733</v>
      </c>
      <c r="G1768" s="7" t="s">
        <v>68</v>
      </c>
      <c r="H1768" s="7" t="s">
        <v>756</v>
      </c>
      <c r="I1768" s="7" t="s">
        <v>45</v>
      </c>
      <c r="J1768" s="19" t="str">
        <f>IFERROR(INDEX('Employee Info'!$C$3:$E$200,MATCH(Data6[[#This Row],[Name:]],'Employee Info'!$B$3:$B$200,0),MATCH(Data6[[#This Row],[Hours Type:]],'Employee Info'!$C$2:$E$2,0)),"")</f>
        <v/>
      </c>
      <c r="K1768" s="19" t="str">
        <f>IFERROR(INDEX('Employee Info'!$C$3:$J$200,MATCH(Data6[[#This Row],[Name:]],'Employee Info'!$B$3:$B$200,0),MATCH(Data6[[#Headers],[Truck]],'Employee Info'!$C$2:$J$2,0)),"")</f>
        <v/>
      </c>
      <c r="L1768" s="19" t="str">
        <f>IFERROR(INDEX('Employee Info'!$C$3:$J$200,MATCH(Data6[[#This Row],[Name:]],'Employee Info'!$B$3:$B$200,0),MATCH(Data6[[#Headers],[Phone]],'Employee Info'!$C$2:$J$2,0)),"")</f>
        <v/>
      </c>
      <c r="M1768" s="19" t="str">
        <f>IFERROR(INDEX('Employee Info'!$C$3:$J$200,MATCH(Data6[[#This Row],[Name:]],'Employee Info'!$B$3:$B$200,0),MATCH(Data6[[#Headers],[Tech]],'Employee Info'!$C$2:$J$2,0)),"")</f>
        <v/>
      </c>
      <c r="N1768" s="19" t="str">
        <f>IFERROR(INDEX('Employee Info'!$C$3:$J$200,MATCH(Data6[[#This Row],[Name:]],'Employee Info'!$B$3:$B$200,0),MATCH(Data6[[#Headers],[Other]],'Employee Info'!$C$2:$J$2,0)),"")</f>
        <v/>
      </c>
      <c r="O1768" s="19">
        <f>IFERROR((Data6[[#This Row],[Hours:]]*SUM(Data6[[#This Row],[Rate]:[Other]])),"")</f>
        <v>0</v>
      </c>
      <c r="P1768" s="7" t="str">
        <f>IF(Data6[[#This Row],[WO'#:]]="","Riley #","WO#")</f>
        <v>WO#</v>
      </c>
      <c r="Q1768" s="7">
        <f>IFERROR(WEEKNUM(Data6[[#This Row],[Date:]]),"")</f>
        <v>35</v>
      </c>
      <c r="R1768" s="6">
        <f t="shared" si="81"/>
        <v>45529</v>
      </c>
      <c r="S1768" s="6">
        <f>Data6[[#This Row],[Week Start]]+7</f>
        <v>45536</v>
      </c>
      <c r="T1768" s="7" t="str">
        <f t="shared" si="82"/>
        <v>8/25/2024 - 9/1/2024</v>
      </c>
      <c r="U1768" s="7" t="str">
        <f t="shared" si="83"/>
        <v>Time Card</v>
      </c>
      <c r="V1768" s="8" t="str">
        <f>RIGHT(TEXT(Data6[[#This Row],[Date:]],"mmddyyyy"),4)</f>
        <v>2024</v>
      </c>
      <c r="W1768" s="8" t="str">
        <f>MID(TEXT(Data6[[#This Row],[Date:]],"mmddyyyy"),3,2)</f>
        <v>28</v>
      </c>
      <c r="X1768" s="8" t="str">
        <f>LEFT(TEXT(Data6[[#This Row],[Date:]],"mmddyyyy"),2)</f>
        <v>08</v>
      </c>
      <c r="Y1768" s="6">
        <f>DATE(Data6[[#This Row],[Year]],Data6[[#This Row],[Month]],Data6[[#This Row],[Day]])</f>
        <v>45532</v>
      </c>
    </row>
    <row r="1769" spans="1:25">
      <c r="A1769" s="5">
        <v>45533.551124652775</v>
      </c>
      <c r="B1769" s="7" t="s">
        <v>35</v>
      </c>
      <c r="C1769" s="6" t="s">
        <v>2145</v>
      </c>
      <c r="D1769" s="7" t="s">
        <v>2146</v>
      </c>
      <c r="E1769" s="8">
        <v>4</v>
      </c>
      <c r="F1769" s="7">
        <v>7129674</v>
      </c>
      <c r="G1769" s="7" t="s">
        <v>68</v>
      </c>
      <c r="H1769" s="7" t="s">
        <v>756</v>
      </c>
      <c r="I1769" s="7" t="s">
        <v>44</v>
      </c>
      <c r="J1769" s="19" t="str">
        <f>IFERROR(INDEX('Employee Info'!$C$3:$E$200,MATCH(Data6[[#This Row],[Name:]],'Employee Info'!$B$3:$B$200,0),MATCH(Data6[[#This Row],[Hours Type:]],'Employee Info'!$C$2:$E$2,0)),"")</f>
        <v/>
      </c>
      <c r="K1769" s="19" t="str">
        <f>IFERROR(INDEX('Employee Info'!$C$3:$J$200,MATCH(Data6[[#This Row],[Name:]],'Employee Info'!$B$3:$B$200,0),MATCH(Data6[[#Headers],[Truck]],'Employee Info'!$C$2:$J$2,0)),"")</f>
        <v/>
      </c>
      <c r="L1769" s="19" t="str">
        <f>IFERROR(INDEX('Employee Info'!$C$3:$J$200,MATCH(Data6[[#This Row],[Name:]],'Employee Info'!$B$3:$B$200,0),MATCH(Data6[[#Headers],[Phone]],'Employee Info'!$C$2:$J$2,0)),"")</f>
        <v/>
      </c>
      <c r="M1769" s="19" t="str">
        <f>IFERROR(INDEX('Employee Info'!$C$3:$J$200,MATCH(Data6[[#This Row],[Name:]],'Employee Info'!$B$3:$B$200,0),MATCH(Data6[[#Headers],[Tech]],'Employee Info'!$C$2:$J$2,0)),"")</f>
        <v/>
      </c>
      <c r="N1769" s="19" t="str">
        <f>IFERROR(INDEX('Employee Info'!$C$3:$J$200,MATCH(Data6[[#This Row],[Name:]],'Employee Info'!$B$3:$B$200,0),MATCH(Data6[[#Headers],[Other]],'Employee Info'!$C$2:$J$2,0)),"")</f>
        <v/>
      </c>
      <c r="O1769" s="19">
        <f>IFERROR((Data6[[#This Row],[Hours:]]*SUM(Data6[[#This Row],[Rate]:[Other]])),"")</f>
        <v>0</v>
      </c>
      <c r="P1769" s="7" t="str">
        <f>IF(Data6[[#This Row],[WO'#:]]="","Riley #","WO#")</f>
        <v>WO#</v>
      </c>
      <c r="Q1769" s="7">
        <f>IFERROR(WEEKNUM(Data6[[#This Row],[Date:]]),"")</f>
        <v>35</v>
      </c>
      <c r="R1769" s="6">
        <f t="shared" si="81"/>
        <v>45529</v>
      </c>
      <c r="S1769" s="6">
        <f>Data6[[#This Row],[Week Start]]+7</f>
        <v>45536</v>
      </c>
      <c r="T1769" s="7" t="str">
        <f t="shared" si="82"/>
        <v>8/25/2024 - 9/1/2024</v>
      </c>
      <c r="U1769" s="7" t="str">
        <f t="shared" si="83"/>
        <v>Time Card</v>
      </c>
      <c r="V1769" s="8" t="str">
        <f>RIGHT(TEXT(Data6[[#This Row],[Date:]],"mmddyyyy"),4)</f>
        <v>2024</v>
      </c>
      <c r="W1769" s="8" t="str">
        <f>MID(TEXT(Data6[[#This Row],[Date:]],"mmddyyyy"),3,2)</f>
        <v>29</v>
      </c>
      <c r="X1769" s="8" t="str">
        <f>LEFT(TEXT(Data6[[#This Row],[Date:]],"mmddyyyy"),2)</f>
        <v>08</v>
      </c>
      <c r="Y1769" s="6">
        <f>DATE(Data6[[#This Row],[Year]],Data6[[#This Row],[Month]],Data6[[#This Row],[Day]])</f>
        <v>45533</v>
      </c>
    </row>
    <row r="1770" spans="1:25">
      <c r="A1770" s="5">
        <v>45533.551532060184</v>
      </c>
      <c r="B1770" s="7" t="s">
        <v>35</v>
      </c>
      <c r="C1770" s="6" t="s">
        <v>2145</v>
      </c>
      <c r="D1770" s="7" t="s">
        <v>2144</v>
      </c>
      <c r="E1770" s="8">
        <v>3</v>
      </c>
      <c r="F1770" s="7">
        <v>7088147</v>
      </c>
      <c r="G1770" s="7" t="s">
        <v>68</v>
      </c>
      <c r="H1770" s="7" t="s">
        <v>756</v>
      </c>
      <c r="I1770" s="7" t="s">
        <v>44</v>
      </c>
      <c r="J1770" s="19" t="str">
        <f>IFERROR(INDEX('Employee Info'!$C$3:$E$200,MATCH(Data6[[#This Row],[Name:]],'Employee Info'!$B$3:$B$200,0),MATCH(Data6[[#This Row],[Hours Type:]],'Employee Info'!$C$2:$E$2,0)),"")</f>
        <v/>
      </c>
      <c r="K1770" s="19" t="str">
        <f>IFERROR(INDEX('Employee Info'!$C$3:$J$200,MATCH(Data6[[#This Row],[Name:]],'Employee Info'!$B$3:$B$200,0),MATCH(Data6[[#Headers],[Truck]],'Employee Info'!$C$2:$J$2,0)),"")</f>
        <v/>
      </c>
      <c r="L1770" s="19" t="str">
        <f>IFERROR(INDEX('Employee Info'!$C$3:$J$200,MATCH(Data6[[#This Row],[Name:]],'Employee Info'!$B$3:$B$200,0),MATCH(Data6[[#Headers],[Phone]],'Employee Info'!$C$2:$J$2,0)),"")</f>
        <v/>
      </c>
      <c r="M1770" s="19" t="str">
        <f>IFERROR(INDEX('Employee Info'!$C$3:$J$200,MATCH(Data6[[#This Row],[Name:]],'Employee Info'!$B$3:$B$200,0),MATCH(Data6[[#Headers],[Tech]],'Employee Info'!$C$2:$J$2,0)),"")</f>
        <v/>
      </c>
      <c r="N1770" s="19" t="str">
        <f>IFERROR(INDEX('Employee Info'!$C$3:$J$200,MATCH(Data6[[#This Row],[Name:]],'Employee Info'!$B$3:$B$200,0),MATCH(Data6[[#Headers],[Other]],'Employee Info'!$C$2:$J$2,0)),"")</f>
        <v/>
      </c>
      <c r="O1770" s="19">
        <f>IFERROR((Data6[[#This Row],[Hours:]]*SUM(Data6[[#This Row],[Rate]:[Other]])),"")</f>
        <v>0</v>
      </c>
      <c r="P1770" s="7" t="str">
        <f>IF(Data6[[#This Row],[WO'#:]]="","Riley #","WO#")</f>
        <v>WO#</v>
      </c>
      <c r="Q1770" s="7">
        <f>IFERROR(WEEKNUM(Data6[[#This Row],[Date:]]),"")</f>
        <v>35</v>
      </c>
      <c r="R1770" s="6">
        <f t="shared" si="81"/>
        <v>45529</v>
      </c>
      <c r="S1770" s="6">
        <f>Data6[[#This Row],[Week Start]]+7</f>
        <v>45536</v>
      </c>
      <c r="T1770" s="7" t="str">
        <f t="shared" si="82"/>
        <v>8/25/2024 - 9/1/2024</v>
      </c>
      <c r="U1770" s="7" t="str">
        <f t="shared" si="83"/>
        <v>Time Card</v>
      </c>
      <c r="V1770" s="8" t="str">
        <f>RIGHT(TEXT(Data6[[#This Row],[Date:]],"mmddyyyy"),4)</f>
        <v>2024</v>
      </c>
      <c r="W1770" s="8" t="str">
        <f>MID(TEXT(Data6[[#This Row],[Date:]],"mmddyyyy"),3,2)</f>
        <v>29</v>
      </c>
      <c r="X1770" s="8" t="str">
        <f>LEFT(TEXT(Data6[[#This Row],[Date:]],"mmddyyyy"),2)</f>
        <v>08</v>
      </c>
      <c r="Y1770" s="6">
        <f>DATE(Data6[[#This Row],[Year]],Data6[[#This Row],[Month]],Data6[[#This Row],[Day]])</f>
        <v>45533</v>
      </c>
    </row>
    <row r="1771" spans="1:25">
      <c r="A1771" s="5">
        <v>45533.552208796296</v>
      </c>
      <c r="B1771" s="7" t="s">
        <v>35</v>
      </c>
      <c r="C1771" s="6" t="s">
        <v>2145</v>
      </c>
      <c r="D1771" s="7" t="s">
        <v>2147</v>
      </c>
      <c r="E1771" s="8">
        <v>1</v>
      </c>
      <c r="F1771" s="7" t="s">
        <v>68</v>
      </c>
      <c r="G1771" s="7" t="s">
        <v>68</v>
      </c>
      <c r="H1771" s="7" t="s">
        <v>2148</v>
      </c>
      <c r="I1771" s="7" t="s">
        <v>44</v>
      </c>
      <c r="J1771" s="19" t="str">
        <f>IFERROR(INDEX('Employee Info'!$C$3:$E$200,MATCH(Data6[[#This Row],[Name:]],'Employee Info'!$B$3:$B$200,0),MATCH(Data6[[#This Row],[Hours Type:]],'Employee Info'!$C$2:$E$2,0)),"")</f>
        <v/>
      </c>
      <c r="K1771" s="19" t="str">
        <f>IFERROR(INDEX('Employee Info'!$C$3:$J$200,MATCH(Data6[[#This Row],[Name:]],'Employee Info'!$B$3:$B$200,0),MATCH(Data6[[#Headers],[Truck]],'Employee Info'!$C$2:$J$2,0)),"")</f>
        <v/>
      </c>
      <c r="L1771" s="19" t="str">
        <f>IFERROR(INDEX('Employee Info'!$C$3:$J$200,MATCH(Data6[[#This Row],[Name:]],'Employee Info'!$B$3:$B$200,0),MATCH(Data6[[#Headers],[Phone]],'Employee Info'!$C$2:$J$2,0)),"")</f>
        <v/>
      </c>
      <c r="M1771" s="19" t="str">
        <f>IFERROR(INDEX('Employee Info'!$C$3:$J$200,MATCH(Data6[[#This Row],[Name:]],'Employee Info'!$B$3:$B$200,0),MATCH(Data6[[#Headers],[Tech]],'Employee Info'!$C$2:$J$2,0)),"")</f>
        <v/>
      </c>
      <c r="N1771" s="19" t="str">
        <f>IFERROR(INDEX('Employee Info'!$C$3:$J$200,MATCH(Data6[[#This Row],[Name:]],'Employee Info'!$B$3:$B$200,0),MATCH(Data6[[#Headers],[Other]],'Employee Info'!$C$2:$J$2,0)),"")</f>
        <v/>
      </c>
      <c r="O1771" s="19">
        <f>IFERROR((Data6[[#This Row],[Hours:]]*SUM(Data6[[#This Row],[Rate]:[Other]])),"")</f>
        <v>0</v>
      </c>
      <c r="P1771" s="7" t="str">
        <f>IF(Data6[[#This Row],[WO'#:]]="","Riley #","WO#")</f>
        <v>Riley #</v>
      </c>
      <c r="Q1771" s="7">
        <f>IFERROR(WEEKNUM(Data6[[#This Row],[Date:]]),"")</f>
        <v>35</v>
      </c>
      <c r="R1771" s="6">
        <f t="shared" si="81"/>
        <v>45529</v>
      </c>
      <c r="S1771" s="6">
        <f>Data6[[#This Row],[Week Start]]+7</f>
        <v>45536</v>
      </c>
      <c r="T1771" s="7" t="str">
        <f t="shared" si="82"/>
        <v>8/25/2024 - 9/1/2024</v>
      </c>
      <c r="U1771" s="7" t="str">
        <f t="shared" si="83"/>
        <v>Time Card</v>
      </c>
      <c r="V1771" s="8" t="str">
        <f>RIGHT(TEXT(Data6[[#This Row],[Date:]],"mmddyyyy"),4)</f>
        <v>2024</v>
      </c>
      <c r="W1771" s="8" t="str">
        <f>MID(TEXT(Data6[[#This Row],[Date:]],"mmddyyyy"),3,2)</f>
        <v>29</v>
      </c>
      <c r="X1771" s="8" t="str">
        <f>LEFT(TEXT(Data6[[#This Row],[Date:]],"mmddyyyy"),2)</f>
        <v>08</v>
      </c>
      <c r="Y1771" s="6">
        <f>DATE(Data6[[#This Row],[Year]],Data6[[#This Row],[Month]],Data6[[#This Row],[Day]])</f>
        <v>45533</v>
      </c>
    </row>
    <row r="1772" spans="1:25">
      <c r="A1772" s="5">
        <v>45533.556640277777</v>
      </c>
      <c r="B1772" s="7" t="s">
        <v>31</v>
      </c>
      <c r="C1772" s="6" t="s">
        <v>2145</v>
      </c>
      <c r="D1772" s="7" t="s">
        <v>1959</v>
      </c>
      <c r="E1772" s="8">
        <v>7</v>
      </c>
      <c r="F1772" s="7">
        <v>7088147</v>
      </c>
      <c r="G1772" s="7" t="s">
        <v>68</v>
      </c>
      <c r="H1772" s="7" t="s">
        <v>756</v>
      </c>
      <c r="I1772" s="7" t="s">
        <v>44</v>
      </c>
      <c r="J1772" s="19" t="str">
        <f>IFERROR(INDEX('Employee Info'!$C$3:$E$200,MATCH(Data6[[#This Row],[Name:]],'Employee Info'!$B$3:$B$200,0),MATCH(Data6[[#This Row],[Hours Type:]],'Employee Info'!$C$2:$E$2,0)),"")</f>
        <v/>
      </c>
      <c r="K1772" s="19" t="str">
        <f>IFERROR(INDEX('Employee Info'!$C$3:$J$200,MATCH(Data6[[#This Row],[Name:]],'Employee Info'!$B$3:$B$200,0),MATCH(Data6[[#Headers],[Truck]],'Employee Info'!$C$2:$J$2,0)),"")</f>
        <v/>
      </c>
      <c r="L1772" s="19" t="str">
        <f>IFERROR(INDEX('Employee Info'!$C$3:$J$200,MATCH(Data6[[#This Row],[Name:]],'Employee Info'!$B$3:$B$200,0),MATCH(Data6[[#Headers],[Phone]],'Employee Info'!$C$2:$J$2,0)),"")</f>
        <v/>
      </c>
      <c r="M1772" s="19" t="str">
        <f>IFERROR(INDEX('Employee Info'!$C$3:$J$200,MATCH(Data6[[#This Row],[Name:]],'Employee Info'!$B$3:$B$200,0),MATCH(Data6[[#Headers],[Tech]],'Employee Info'!$C$2:$J$2,0)),"")</f>
        <v/>
      </c>
      <c r="N1772" s="19" t="str">
        <f>IFERROR(INDEX('Employee Info'!$C$3:$J$200,MATCH(Data6[[#This Row],[Name:]],'Employee Info'!$B$3:$B$200,0),MATCH(Data6[[#Headers],[Other]],'Employee Info'!$C$2:$J$2,0)),"")</f>
        <v/>
      </c>
      <c r="O1772" s="19">
        <f>IFERROR((Data6[[#This Row],[Hours:]]*SUM(Data6[[#This Row],[Rate]:[Other]])),"")</f>
        <v>0</v>
      </c>
      <c r="P1772" s="7" t="str">
        <f>IF(Data6[[#This Row],[WO'#:]]="","Riley #","WO#")</f>
        <v>WO#</v>
      </c>
      <c r="Q1772" s="7">
        <f>IFERROR(WEEKNUM(Data6[[#This Row],[Date:]]),"")</f>
        <v>35</v>
      </c>
      <c r="R1772" s="6">
        <f t="shared" si="81"/>
        <v>45529</v>
      </c>
      <c r="S1772" s="6">
        <f>Data6[[#This Row],[Week Start]]+7</f>
        <v>45536</v>
      </c>
      <c r="T1772" s="7" t="str">
        <f t="shared" si="82"/>
        <v>8/25/2024 - 9/1/2024</v>
      </c>
      <c r="U1772" s="7" t="str">
        <f t="shared" si="83"/>
        <v>Time Card</v>
      </c>
      <c r="V1772" s="8" t="str">
        <f>RIGHT(TEXT(Data6[[#This Row],[Date:]],"mmddyyyy"),4)</f>
        <v>2024</v>
      </c>
      <c r="W1772" s="8" t="str">
        <f>MID(TEXT(Data6[[#This Row],[Date:]],"mmddyyyy"),3,2)</f>
        <v>29</v>
      </c>
      <c r="X1772" s="8" t="str">
        <f>LEFT(TEXT(Data6[[#This Row],[Date:]],"mmddyyyy"),2)</f>
        <v>08</v>
      </c>
      <c r="Y1772" s="6">
        <f>DATE(Data6[[#This Row],[Year]],Data6[[#This Row],[Month]],Data6[[#This Row],[Day]])</f>
        <v>45533</v>
      </c>
    </row>
    <row r="1773" spans="1:25">
      <c r="A1773" s="5">
        <v>45533.58016597222</v>
      </c>
      <c r="B1773" s="7" t="s">
        <v>34</v>
      </c>
      <c r="C1773" s="6" t="s">
        <v>2145</v>
      </c>
      <c r="D1773" s="7" t="s">
        <v>2150</v>
      </c>
      <c r="E1773" s="8">
        <v>8</v>
      </c>
      <c r="F1773" s="7" t="s">
        <v>68</v>
      </c>
      <c r="G1773" s="7" t="s">
        <v>68</v>
      </c>
      <c r="H1773" s="7" t="s">
        <v>42</v>
      </c>
      <c r="I1773" s="7" t="s">
        <v>44</v>
      </c>
      <c r="J1773" s="19" t="str">
        <f>IFERROR(INDEX('Employee Info'!$C$3:$E$200,MATCH(Data6[[#This Row],[Name:]],'Employee Info'!$B$3:$B$200,0),MATCH(Data6[[#This Row],[Hours Type:]],'Employee Info'!$C$2:$E$2,0)),"")</f>
        <v/>
      </c>
      <c r="K1773" s="19" t="str">
        <f>IFERROR(INDEX('Employee Info'!$C$3:$J$200,MATCH(Data6[[#This Row],[Name:]],'Employee Info'!$B$3:$B$200,0),MATCH(Data6[[#Headers],[Truck]],'Employee Info'!$C$2:$J$2,0)),"")</f>
        <v/>
      </c>
      <c r="L1773" s="19" t="str">
        <f>IFERROR(INDEX('Employee Info'!$C$3:$J$200,MATCH(Data6[[#This Row],[Name:]],'Employee Info'!$B$3:$B$200,0),MATCH(Data6[[#Headers],[Phone]],'Employee Info'!$C$2:$J$2,0)),"")</f>
        <v/>
      </c>
      <c r="M1773" s="19" t="str">
        <f>IFERROR(INDEX('Employee Info'!$C$3:$J$200,MATCH(Data6[[#This Row],[Name:]],'Employee Info'!$B$3:$B$200,0),MATCH(Data6[[#Headers],[Tech]],'Employee Info'!$C$2:$J$2,0)),"")</f>
        <v/>
      </c>
      <c r="N1773" s="19" t="str">
        <f>IFERROR(INDEX('Employee Info'!$C$3:$J$200,MATCH(Data6[[#This Row],[Name:]],'Employee Info'!$B$3:$B$200,0),MATCH(Data6[[#Headers],[Other]],'Employee Info'!$C$2:$J$2,0)),"")</f>
        <v/>
      </c>
      <c r="O1773" s="19">
        <f>IFERROR((Data6[[#This Row],[Hours:]]*SUM(Data6[[#This Row],[Rate]:[Other]])),"")</f>
        <v>0</v>
      </c>
      <c r="P1773" s="7" t="str">
        <f>IF(Data6[[#This Row],[WO'#:]]="","Riley #","WO#")</f>
        <v>Riley #</v>
      </c>
      <c r="Q1773" s="7">
        <f>IFERROR(WEEKNUM(Data6[[#This Row],[Date:]]),"")</f>
        <v>35</v>
      </c>
      <c r="R1773" s="6">
        <f t="shared" si="81"/>
        <v>45529</v>
      </c>
      <c r="S1773" s="6">
        <f>Data6[[#This Row],[Week Start]]+7</f>
        <v>45536</v>
      </c>
      <c r="T1773" s="7" t="str">
        <f t="shared" si="82"/>
        <v>8/25/2024 - 9/1/2024</v>
      </c>
      <c r="U1773" s="7" t="str">
        <f t="shared" si="83"/>
        <v>Time Card</v>
      </c>
      <c r="V1773" s="8" t="str">
        <f>RIGHT(TEXT(Data6[[#This Row],[Date:]],"mmddyyyy"),4)</f>
        <v>2024</v>
      </c>
      <c r="W1773" s="8" t="str">
        <f>MID(TEXT(Data6[[#This Row],[Date:]],"mmddyyyy"),3,2)</f>
        <v>29</v>
      </c>
      <c r="X1773" s="8" t="str">
        <f>LEFT(TEXT(Data6[[#This Row],[Date:]],"mmddyyyy"),2)</f>
        <v>08</v>
      </c>
      <c r="Y1773" s="6">
        <f>DATE(Data6[[#This Row],[Year]],Data6[[#This Row],[Month]],Data6[[#This Row],[Day]])</f>
        <v>45533</v>
      </c>
    </row>
    <row r="1774" spans="1:25">
      <c r="A1774" s="5">
        <v>45533.58098726852</v>
      </c>
      <c r="B1774" s="7" t="s">
        <v>2143</v>
      </c>
      <c r="C1774" s="6" t="s">
        <v>2145</v>
      </c>
      <c r="D1774" s="7" t="s">
        <v>2150</v>
      </c>
      <c r="E1774" s="8">
        <v>8</v>
      </c>
      <c r="F1774" s="7" t="s">
        <v>68</v>
      </c>
      <c r="G1774" s="7" t="s">
        <v>68</v>
      </c>
      <c r="H1774" s="7" t="s">
        <v>42</v>
      </c>
      <c r="I1774" s="7" t="s">
        <v>44</v>
      </c>
      <c r="J1774" s="19" t="str">
        <f>IFERROR(INDEX('Employee Info'!$C$3:$E$200,MATCH(Data6[[#This Row],[Name:]],'Employee Info'!$B$3:$B$200,0),MATCH(Data6[[#This Row],[Hours Type:]],'Employee Info'!$C$2:$E$2,0)),"")</f>
        <v/>
      </c>
      <c r="K1774" s="19" t="str">
        <f>IFERROR(INDEX('Employee Info'!$C$3:$J$200,MATCH(Data6[[#This Row],[Name:]],'Employee Info'!$B$3:$B$200,0),MATCH(Data6[[#Headers],[Truck]],'Employee Info'!$C$2:$J$2,0)),"")</f>
        <v/>
      </c>
      <c r="L1774" s="19" t="str">
        <f>IFERROR(INDEX('Employee Info'!$C$3:$J$200,MATCH(Data6[[#This Row],[Name:]],'Employee Info'!$B$3:$B$200,0),MATCH(Data6[[#Headers],[Phone]],'Employee Info'!$C$2:$J$2,0)),"")</f>
        <v/>
      </c>
      <c r="M1774" s="19" t="str">
        <f>IFERROR(INDEX('Employee Info'!$C$3:$J$200,MATCH(Data6[[#This Row],[Name:]],'Employee Info'!$B$3:$B$200,0),MATCH(Data6[[#Headers],[Tech]],'Employee Info'!$C$2:$J$2,0)),"")</f>
        <v/>
      </c>
      <c r="N1774" s="19" t="str">
        <f>IFERROR(INDEX('Employee Info'!$C$3:$J$200,MATCH(Data6[[#This Row],[Name:]],'Employee Info'!$B$3:$B$200,0),MATCH(Data6[[#Headers],[Other]],'Employee Info'!$C$2:$J$2,0)),"")</f>
        <v/>
      </c>
      <c r="O1774" s="19">
        <f>IFERROR((Data6[[#This Row],[Hours:]]*SUM(Data6[[#This Row],[Rate]:[Other]])),"")</f>
        <v>0</v>
      </c>
      <c r="P1774" s="7" t="str">
        <f>IF(Data6[[#This Row],[WO'#:]]="","Riley #","WO#")</f>
        <v>Riley #</v>
      </c>
      <c r="Q1774" s="7">
        <f>IFERROR(WEEKNUM(Data6[[#This Row],[Date:]]),"")</f>
        <v>35</v>
      </c>
      <c r="R1774" s="6">
        <f t="shared" si="81"/>
        <v>45529</v>
      </c>
      <c r="S1774" s="6">
        <f>Data6[[#This Row],[Week Start]]+7</f>
        <v>45536</v>
      </c>
      <c r="T1774" s="7" t="str">
        <f t="shared" si="82"/>
        <v>8/25/2024 - 9/1/2024</v>
      </c>
      <c r="U1774" s="7" t="str">
        <f t="shared" si="83"/>
        <v>Time Card</v>
      </c>
      <c r="V1774" s="8" t="str">
        <f>RIGHT(TEXT(Data6[[#This Row],[Date:]],"mmddyyyy"),4)</f>
        <v>2024</v>
      </c>
      <c r="W1774" s="8" t="str">
        <f>MID(TEXT(Data6[[#This Row],[Date:]],"mmddyyyy"),3,2)</f>
        <v>29</v>
      </c>
      <c r="X1774" s="8" t="str">
        <f>LEFT(TEXT(Data6[[#This Row],[Date:]],"mmddyyyy"),2)</f>
        <v>08</v>
      </c>
      <c r="Y1774" s="6">
        <f>DATE(Data6[[#This Row],[Year]],Data6[[#This Row],[Month]],Data6[[#This Row],[Day]])</f>
        <v>45533</v>
      </c>
    </row>
    <row r="1775" spans="1:25">
      <c r="A1775" s="5">
        <v>45533.581817013888</v>
      </c>
      <c r="B1775" s="7" t="s">
        <v>31</v>
      </c>
      <c r="C1775" s="6" t="s">
        <v>2145</v>
      </c>
      <c r="D1775" s="7" t="s">
        <v>2149</v>
      </c>
      <c r="E1775" s="8">
        <v>1</v>
      </c>
      <c r="F1775" s="7" t="s">
        <v>68</v>
      </c>
      <c r="G1775" s="7" t="s">
        <v>68</v>
      </c>
      <c r="H1775" s="7" t="s">
        <v>2148</v>
      </c>
      <c r="I1775" s="7" t="s">
        <v>44</v>
      </c>
      <c r="J1775" s="19" t="str">
        <f>IFERROR(INDEX('Employee Info'!$C$3:$E$200,MATCH(Data6[[#This Row],[Name:]],'Employee Info'!$B$3:$B$200,0),MATCH(Data6[[#This Row],[Hours Type:]],'Employee Info'!$C$2:$E$2,0)),"")</f>
        <v/>
      </c>
      <c r="K1775" s="19" t="str">
        <f>IFERROR(INDEX('Employee Info'!$C$3:$J$200,MATCH(Data6[[#This Row],[Name:]],'Employee Info'!$B$3:$B$200,0),MATCH(Data6[[#Headers],[Truck]],'Employee Info'!$C$2:$J$2,0)),"")</f>
        <v/>
      </c>
      <c r="L1775" s="19" t="str">
        <f>IFERROR(INDEX('Employee Info'!$C$3:$J$200,MATCH(Data6[[#This Row],[Name:]],'Employee Info'!$B$3:$B$200,0),MATCH(Data6[[#Headers],[Phone]],'Employee Info'!$C$2:$J$2,0)),"")</f>
        <v/>
      </c>
      <c r="M1775" s="19" t="str">
        <f>IFERROR(INDEX('Employee Info'!$C$3:$J$200,MATCH(Data6[[#This Row],[Name:]],'Employee Info'!$B$3:$B$200,0),MATCH(Data6[[#Headers],[Tech]],'Employee Info'!$C$2:$J$2,0)),"")</f>
        <v/>
      </c>
      <c r="N1775" s="19" t="str">
        <f>IFERROR(INDEX('Employee Info'!$C$3:$J$200,MATCH(Data6[[#This Row],[Name:]],'Employee Info'!$B$3:$B$200,0),MATCH(Data6[[#Headers],[Other]],'Employee Info'!$C$2:$J$2,0)),"")</f>
        <v/>
      </c>
      <c r="O1775" s="19">
        <f>IFERROR((Data6[[#This Row],[Hours:]]*SUM(Data6[[#This Row],[Rate]:[Other]])),"")</f>
        <v>0</v>
      </c>
      <c r="P1775" s="7" t="str">
        <f>IF(Data6[[#This Row],[WO'#:]]="","Riley #","WO#")</f>
        <v>Riley #</v>
      </c>
      <c r="Q1775" s="7">
        <f>IFERROR(WEEKNUM(Data6[[#This Row],[Date:]]),"")</f>
        <v>35</v>
      </c>
      <c r="R1775" s="6">
        <f t="shared" si="81"/>
        <v>45529</v>
      </c>
      <c r="S1775" s="6">
        <f>Data6[[#This Row],[Week Start]]+7</f>
        <v>45536</v>
      </c>
      <c r="T1775" s="7" t="str">
        <f t="shared" si="82"/>
        <v>8/25/2024 - 9/1/2024</v>
      </c>
      <c r="U1775" s="7" t="str">
        <f t="shared" si="83"/>
        <v>Time Card</v>
      </c>
      <c r="V1775" s="8" t="str">
        <f>RIGHT(TEXT(Data6[[#This Row],[Date:]],"mmddyyyy"),4)</f>
        <v>2024</v>
      </c>
      <c r="W1775" s="8" t="str">
        <f>MID(TEXT(Data6[[#This Row],[Date:]],"mmddyyyy"),3,2)</f>
        <v>29</v>
      </c>
      <c r="X1775" s="8" t="str">
        <f>LEFT(TEXT(Data6[[#This Row],[Date:]],"mmddyyyy"),2)</f>
        <v>08</v>
      </c>
      <c r="Y1775" s="6">
        <f>DATE(Data6[[#This Row],[Year]],Data6[[#This Row],[Month]],Data6[[#This Row],[Day]])</f>
        <v>45533</v>
      </c>
    </row>
    <row r="1776" spans="1:25">
      <c r="A1776" s="5">
        <v>45533.588746064815</v>
      </c>
      <c r="B1776" s="7" t="s">
        <v>23</v>
      </c>
      <c r="C1776" s="6" t="s">
        <v>2145</v>
      </c>
      <c r="D1776" s="7" t="s">
        <v>1881</v>
      </c>
      <c r="E1776" s="8">
        <v>8</v>
      </c>
      <c r="F1776" s="7" t="s">
        <v>68</v>
      </c>
      <c r="G1776" s="7" t="s">
        <v>68</v>
      </c>
      <c r="H1776" s="7" t="s">
        <v>649</v>
      </c>
      <c r="I1776" s="7" t="s">
        <v>44</v>
      </c>
      <c r="J1776" s="19" t="str">
        <f>IFERROR(INDEX('Employee Info'!$C$3:$E$200,MATCH(Data6[[#This Row],[Name:]],'Employee Info'!$B$3:$B$200,0),MATCH(Data6[[#This Row],[Hours Type:]],'Employee Info'!$C$2:$E$2,0)),"")</f>
        <v/>
      </c>
      <c r="K1776" s="19" t="str">
        <f>IFERROR(INDEX('Employee Info'!$C$3:$J$200,MATCH(Data6[[#This Row],[Name:]],'Employee Info'!$B$3:$B$200,0),MATCH(Data6[[#Headers],[Truck]],'Employee Info'!$C$2:$J$2,0)),"")</f>
        <v/>
      </c>
      <c r="L1776" s="19" t="str">
        <f>IFERROR(INDEX('Employee Info'!$C$3:$J$200,MATCH(Data6[[#This Row],[Name:]],'Employee Info'!$B$3:$B$200,0),MATCH(Data6[[#Headers],[Phone]],'Employee Info'!$C$2:$J$2,0)),"")</f>
        <v/>
      </c>
      <c r="M1776" s="19" t="str">
        <f>IFERROR(INDEX('Employee Info'!$C$3:$J$200,MATCH(Data6[[#This Row],[Name:]],'Employee Info'!$B$3:$B$200,0),MATCH(Data6[[#Headers],[Tech]],'Employee Info'!$C$2:$J$2,0)),"")</f>
        <v/>
      </c>
      <c r="N1776" s="19" t="str">
        <f>IFERROR(INDEX('Employee Info'!$C$3:$J$200,MATCH(Data6[[#This Row],[Name:]],'Employee Info'!$B$3:$B$200,0),MATCH(Data6[[#Headers],[Other]],'Employee Info'!$C$2:$J$2,0)),"")</f>
        <v/>
      </c>
      <c r="O1776" s="19">
        <f>IFERROR((Data6[[#This Row],[Hours:]]*SUM(Data6[[#This Row],[Rate]:[Other]])),"")</f>
        <v>0</v>
      </c>
      <c r="P1776" s="7" t="str">
        <f>IF(Data6[[#This Row],[WO'#:]]="","Riley #","WO#")</f>
        <v>Riley #</v>
      </c>
      <c r="Q1776" s="7">
        <f>IFERROR(WEEKNUM(Data6[[#This Row],[Date:]]),"")</f>
        <v>35</v>
      </c>
      <c r="R1776" s="6">
        <f t="shared" si="81"/>
        <v>45529</v>
      </c>
      <c r="S1776" s="6">
        <f>Data6[[#This Row],[Week Start]]+7</f>
        <v>45536</v>
      </c>
      <c r="T1776" s="7" t="str">
        <f t="shared" si="82"/>
        <v>8/25/2024 - 9/1/2024</v>
      </c>
      <c r="U1776" s="7" t="str">
        <f t="shared" si="83"/>
        <v>Time Card</v>
      </c>
      <c r="V1776" s="8" t="str">
        <f>RIGHT(TEXT(Data6[[#This Row],[Date:]],"mmddyyyy"),4)</f>
        <v>2024</v>
      </c>
      <c r="W1776" s="8" t="str">
        <f>MID(TEXT(Data6[[#This Row],[Date:]],"mmddyyyy"),3,2)</f>
        <v>29</v>
      </c>
      <c r="X1776" s="8" t="str">
        <f>LEFT(TEXT(Data6[[#This Row],[Date:]],"mmddyyyy"),2)</f>
        <v>08</v>
      </c>
      <c r="Y1776" s="6">
        <f>DATE(Data6[[#This Row],[Year]],Data6[[#This Row],[Month]],Data6[[#This Row],[Day]])</f>
        <v>45533</v>
      </c>
    </row>
    <row r="1777" spans="1:25">
      <c r="A1777" s="5">
        <v>45534.595456365743</v>
      </c>
      <c r="B1777" s="7" t="s">
        <v>66</v>
      </c>
      <c r="C1777" s="6" t="s">
        <v>2145</v>
      </c>
      <c r="D1777" s="7" t="s">
        <v>2167</v>
      </c>
      <c r="E1777" s="8">
        <v>1</v>
      </c>
      <c r="F1777" s="7" t="s">
        <v>68</v>
      </c>
      <c r="G1777" s="7" t="s">
        <v>68</v>
      </c>
      <c r="H1777" s="7" t="s">
        <v>2155</v>
      </c>
      <c r="I1777" s="7" t="s">
        <v>44</v>
      </c>
      <c r="J1777" s="19" t="str">
        <f>IFERROR(INDEX('Employee Info'!$C$3:$E$200,MATCH(Data6[[#This Row],[Name:]],'Employee Info'!$B$3:$B$200,0),MATCH(Data6[[#This Row],[Hours Type:]],'Employee Info'!$C$2:$E$2,0)),"")</f>
        <v/>
      </c>
      <c r="K1777" s="19" t="str">
        <f>IFERROR(INDEX('Employee Info'!$C$3:$J$200,MATCH(Data6[[#This Row],[Name:]],'Employee Info'!$B$3:$B$200,0),MATCH(Data6[[#Headers],[Truck]],'Employee Info'!$C$2:$J$2,0)),"")</f>
        <v/>
      </c>
      <c r="L1777" s="19" t="str">
        <f>IFERROR(INDEX('Employee Info'!$C$3:$J$200,MATCH(Data6[[#This Row],[Name:]],'Employee Info'!$B$3:$B$200,0),MATCH(Data6[[#Headers],[Phone]],'Employee Info'!$C$2:$J$2,0)),"")</f>
        <v/>
      </c>
      <c r="M1777" s="19" t="str">
        <f>IFERROR(INDEX('Employee Info'!$C$3:$J$200,MATCH(Data6[[#This Row],[Name:]],'Employee Info'!$B$3:$B$200,0),MATCH(Data6[[#Headers],[Tech]],'Employee Info'!$C$2:$J$2,0)),"")</f>
        <v/>
      </c>
      <c r="N1777" s="19" t="str">
        <f>IFERROR(INDEX('Employee Info'!$C$3:$J$200,MATCH(Data6[[#This Row],[Name:]],'Employee Info'!$B$3:$B$200,0),MATCH(Data6[[#Headers],[Other]],'Employee Info'!$C$2:$J$2,0)),"")</f>
        <v/>
      </c>
      <c r="O1777" s="19">
        <f>IFERROR((Data6[[#This Row],[Hours:]]*SUM(Data6[[#This Row],[Rate]:[Other]])),"")</f>
        <v>0</v>
      </c>
      <c r="P1777" s="7" t="str">
        <f>IF(Data6[[#This Row],[WO'#:]]="","Riley #","WO#")</f>
        <v>Riley #</v>
      </c>
      <c r="Q1777" s="7">
        <f>IFERROR(WEEKNUM(Data6[[#This Row],[Date:]]),"")</f>
        <v>35</v>
      </c>
      <c r="R1777" s="6">
        <f t="shared" si="81"/>
        <v>45529</v>
      </c>
      <c r="S1777" s="6">
        <f>Data6[[#This Row],[Week Start]]+7</f>
        <v>45536</v>
      </c>
      <c r="T1777" s="7" t="str">
        <f t="shared" si="82"/>
        <v>8/25/2024 - 9/1/2024</v>
      </c>
      <c r="U1777" s="7" t="str">
        <f t="shared" si="83"/>
        <v>Time Card</v>
      </c>
      <c r="V1777" s="8" t="str">
        <f>RIGHT(TEXT(Data6[[#This Row],[Date:]],"mmddyyyy"),4)</f>
        <v>2024</v>
      </c>
      <c r="W1777" s="8" t="str">
        <f>MID(TEXT(Data6[[#This Row],[Date:]],"mmddyyyy"),3,2)</f>
        <v>29</v>
      </c>
      <c r="X1777" s="8" t="str">
        <f>LEFT(TEXT(Data6[[#This Row],[Date:]],"mmddyyyy"),2)</f>
        <v>08</v>
      </c>
      <c r="Y1777" s="6">
        <f>DATE(Data6[[#This Row],[Year]],Data6[[#This Row],[Month]],Data6[[#This Row],[Day]])</f>
        <v>45533</v>
      </c>
    </row>
    <row r="1778" spans="1:25">
      <c r="A1778" s="5">
        <v>45534.598001041668</v>
      </c>
      <c r="B1778" s="7" t="s">
        <v>66</v>
      </c>
      <c r="C1778" s="6" t="s">
        <v>2145</v>
      </c>
      <c r="D1778" s="7" t="s">
        <v>2168</v>
      </c>
      <c r="E1778" s="8">
        <v>1</v>
      </c>
      <c r="F1778" s="7" t="s">
        <v>68</v>
      </c>
      <c r="G1778" s="7" t="s">
        <v>68</v>
      </c>
      <c r="H1778" s="7" t="s">
        <v>42</v>
      </c>
      <c r="I1778" s="7" t="s">
        <v>44</v>
      </c>
      <c r="J1778" s="19" t="str">
        <f>IFERROR(INDEX('Employee Info'!$C$3:$E$200,MATCH(Data6[[#This Row],[Name:]],'Employee Info'!$B$3:$B$200,0),MATCH(Data6[[#This Row],[Hours Type:]],'Employee Info'!$C$2:$E$2,0)),"")</f>
        <v/>
      </c>
      <c r="K1778" s="19" t="str">
        <f>IFERROR(INDEX('Employee Info'!$C$3:$J$200,MATCH(Data6[[#This Row],[Name:]],'Employee Info'!$B$3:$B$200,0),MATCH(Data6[[#Headers],[Truck]],'Employee Info'!$C$2:$J$2,0)),"")</f>
        <v/>
      </c>
      <c r="L1778" s="19" t="str">
        <f>IFERROR(INDEX('Employee Info'!$C$3:$J$200,MATCH(Data6[[#This Row],[Name:]],'Employee Info'!$B$3:$B$200,0),MATCH(Data6[[#Headers],[Phone]],'Employee Info'!$C$2:$J$2,0)),"")</f>
        <v/>
      </c>
      <c r="M1778" s="19" t="str">
        <f>IFERROR(INDEX('Employee Info'!$C$3:$J$200,MATCH(Data6[[#This Row],[Name:]],'Employee Info'!$B$3:$B$200,0),MATCH(Data6[[#Headers],[Tech]],'Employee Info'!$C$2:$J$2,0)),"")</f>
        <v/>
      </c>
      <c r="N1778" s="19" t="str">
        <f>IFERROR(INDEX('Employee Info'!$C$3:$J$200,MATCH(Data6[[#This Row],[Name:]],'Employee Info'!$B$3:$B$200,0),MATCH(Data6[[#Headers],[Other]],'Employee Info'!$C$2:$J$2,0)),"")</f>
        <v/>
      </c>
      <c r="O1778" s="19">
        <f>IFERROR((Data6[[#This Row],[Hours:]]*SUM(Data6[[#This Row],[Rate]:[Other]])),"")</f>
        <v>0</v>
      </c>
      <c r="P1778" s="7" t="str">
        <f>IF(Data6[[#This Row],[WO'#:]]="","Riley #","WO#")</f>
        <v>Riley #</v>
      </c>
      <c r="Q1778" s="7">
        <f>IFERROR(WEEKNUM(Data6[[#This Row],[Date:]]),"")</f>
        <v>35</v>
      </c>
      <c r="R1778" s="6">
        <f t="shared" si="81"/>
        <v>45529</v>
      </c>
      <c r="S1778" s="6">
        <f>Data6[[#This Row],[Week Start]]+7</f>
        <v>45536</v>
      </c>
      <c r="T1778" s="7" t="str">
        <f t="shared" si="82"/>
        <v>8/25/2024 - 9/1/2024</v>
      </c>
      <c r="U1778" s="7" t="str">
        <f t="shared" si="83"/>
        <v>Time Card</v>
      </c>
      <c r="V1778" s="8" t="str">
        <f>RIGHT(TEXT(Data6[[#This Row],[Date:]],"mmddyyyy"),4)</f>
        <v>2024</v>
      </c>
      <c r="W1778" s="8" t="str">
        <f>MID(TEXT(Data6[[#This Row],[Date:]],"mmddyyyy"),3,2)</f>
        <v>29</v>
      </c>
      <c r="X1778" s="8" t="str">
        <f>LEFT(TEXT(Data6[[#This Row],[Date:]],"mmddyyyy"),2)</f>
        <v>08</v>
      </c>
      <c r="Y1778" s="6">
        <f>DATE(Data6[[#This Row],[Year]],Data6[[#This Row],[Month]],Data6[[#This Row],[Day]])</f>
        <v>45533</v>
      </c>
    </row>
    <row r="1779" spans="1:25">
      <c r="A1779" s="5">
        <v>45534.60109178241</v>
      </c>
      <c r="B1779" s="7" t="s">
        <v>66</v>
      </c>
      <c r="C1779" s="6" t="s">
        <v>2145</v>
      </c>
      <c r="D1779" s="7" t="s">
        <v>2170</v>
      </c>
      <c r="E1779" s="8">
        <v>1</v>
      </c>
      <c r="F1779" s="7">
        <v>7148629</v>
      </c>
      <c r="G1779" s="7" t="s">
        <v>68</v>
      </c>
      <c r="H1779" s="7" t="s">
        <v>756</v>
      </c>
      <c r="I1779" s="7" t="s">
        <v>44</v>
      </c>
      <c r="J1779" s="19" t="str">
        <f>IFERROR(INDEX('Employee Info'!$C$3:$E$200,MATCH(Data6[[#This Row],[Name:]],'Employee Info'!$B$3:$B$200,0),MATCH(Data6[[#This Row],[Hours Type:]],'Employee Info'!$C$2:$E$2,0)),"")</f>
        <v/>
      </c>
      <c r="K1779" s="19" t="str">
        <f>IFERROR(INDEX('Employee Info'!$C$3:$J$200,MATCH(Data6[[#This Row],[Name:]],'Employee Info'!$B$3:$B$200,0),MATCH(Data6[[#Headers],[Truck]],'Employee Info'!$C$2:$J$2,0)),"")</f>
        <v/>
      </c>
      <c r="L1779" s="19" t="str">
        <f>IFERROR(INDEX('Employee Info'!$C$3:$J$200,MATCH(Data6[[#This Row],[Name:]],'Employee Info'!$B$3:$B$200,0),MATCH(Data6[[#Headers],[Phone]],'Employee Info'!$C$2:$J$2,0)),"")</f>
        <v/>
      </c>
      <c r="M1779" s="19" t="str">
        <f>IFERROR(INDEX('Employee Info'!$C$3:$J$200,MATCH(Data6[[#This Row],[Name:]],'Employee Info'!$B$3:$B$200,0),MATCH(Data6[[#Headers],[Tech]],'Employee Info'!$C$2:$J$2,0)),"")</f>
        <v/>
      </c>
      <c r="N1779" s="19" t="str">
        <f>IFERROR(INDEX('Employee Info'!$C$3:$J$200,MATCH(Data6[[#This Row],[Name:]],'Employee Info'!$B$3:$B$200,0),MATCH(Data6[[#Headers],[Other]],'Employee Info'!$C$2:$J$2,0)),"")</f>
        <v/>
      </c>
      <c r="O1779" s="19">
        <f>IFERROR((Data6[[#This Row],[Hours:]]*SUM(Data6[[#This Row],[Rate]:[Other]])),"")</f>
        <v>0</v>
      </c>
      <c r="P1779" s="7" t="str">
        <f>IF(Data6[[#This Row],[WO'#:]]="","Riley #","WO#")</f>
        <v>WO#</v>
      </c>
      <c r="Q1779" s="7">
        <f>IFERROR(WEEKNUM(Data6[[#This Row],[Date:]]),"")</f>
        <v>35</v>
      </c>
      <c r="R1779" s="6">
        <f t="shared" si="81"/>
        <v>45529</v>
      </c>
      <c r="S1779" s="6">
        <f>Data6[[#This Row],[Week Start]]+7</f>
        <v>45536</v>
      </c>
      <c r="T1779" s="7" t="str">
        <f t="shared" si="82"/>
        <v>8/25/2024 - 9/1/2024</v>
      </c>
      <c r="U1779" s="7" t="str">
        <f t="shared" si="83"/>
        <v>Time Card</v>
      </c>
      <c r="V1779" s="8" t="str">
        <f>RIGHT(TEXT(Data6[[#This Row],[Date:]],"mmddyyyy"),4)</f>
        <v>2024</v>
      </c>
      <c r="W1779" s="8" t="str">
        <f>MID(TEXT(Data6[[#This Row],[Date:]],"mmddyyyy"),3,2)</f>
        <v>29</v>
      </c>
      <c r="X1779" s="8" t="str">
        <f>LEFT(TEXT(Data6[[#This Row],[Date:]],"mmddyyyy"),2)</f>
        <v>08</v>
      </c>
      <c r="Y1779" s="6">
        <f>DATE(Data6[[#This Row],[Year]],Data6[[#This Row],[Month]],Data6[[#This Row],[Day]])</f>
        <v>45533</v>
      </c>
    </row>
    <row r="1780" spans="1:25">
      <c r="A1780" s="5">
        <v>45534.601605787037</v>
      </c>
      <c r="B1780" s="7" t="s">
        <v>66</v>
      </c>
      <c r="C1780" s="6" t="s">
        <v>2145</v>
      </c>
      <c r="D1780" s="7" t="s">
        <v>2171</v>
      </c>
      <c r="E1780" s="8">
        <v>1</v>
      </c>
      <c r="F1780" s="7">
        <v>7148628</v>
      </c>
      <c r="G1780" s="7" t="s">
        <v>68</v>
      </c>
      <c r="H1780" s="7" t="s">
        <v>756</v>
      </c>
      <c r="I1780" s="7" t="s">
        <v>44</v>
      </c>
      <c r="J1780" s="19" t="str">
        <f>IFERROR(INDEX('Employee Info'!$C$3:$E$200,MATCH(Data6[[#This Row],[Name:]],'Employee Info'!$B$3:$B$200,0),MATCH(Data6[[#This Row],[Hours Type:]],'Employee Info'!$C$2:$E$2,0)),"")</f>
        <v/>
      </c>
      <c r="K1780" s="19" t="str">
        <f>IFERROR(INDEX('Employee Info'!$C$3:$J$200,MATCH(Data6[[#This Row],[Name:]],'Employee Info'!$B$3:$B$200,0),MATCH(Data6[[#Headers],[Truck]],'Employee Info'!$C$2:$J$2,0)),"")</f>
        <v/>
      </c>
      <c r="L1780" s="19" t="str">
        <f>IFERROR(INDEX('Employee Info'!$C$3:$J$200,MATCH(Data6[[#This Row],[Name:]],'Employee Info'!$B$3:$B$200,0),MATCH(Data6[[#Headers],[Phone]],'Employee Info'!$C$2:$J$2,0)),"")</f>
        <v/>
      </c>
      <c r="M1780" s="19" t="str">
        <f>IFERROR(INDEX('Employee Info'!$C$3:$J$200,MATCH(Data6[[#This Row],[Name:]],'Employee Info'!$B$3:$B$200,0),MATCH(Data6[[#Headers],[Tech]],'Employee Info'!$C$2:$J$2,0)),"")</f>
        <v/>
      </c>
      <c r="N1780" s="19" t="str">
        <f>IFERROR(INDEX('Employee Info'!$C$3:$J$200,MATCH(Data6[[#This Row],[Name:]],'Employee Info'!$B$3:$B$200,0),MATCH(Data6[[#Headers],[Other]],'Employee Info'!$C$2:$J$2,0)),"")</f>
        <v/>
      </c>
      <c r="O1780" s="19">
        <f>IFERROR((Data6[[#This Row],[Hours:]]*SUM(Data6[[#This Row],[Rate]:[Other]])),"")</f>
        <v>0</v>
      </c>
      <c r="P1780" s="7" t="str">
        <f>IF(Data6[[#This Row],[WO'#:]]="","Riley #","WO#")</f>
        <v>WO#</v>
      </c>
      <c r="Q1780" s="7">
        <f>IFERROR(WEEKNUM(Data6[[#This Row],[Date:]]),"")</f>
        <v>35</v>
      </c>
      <c r="R1780" s="6">
        <f t="shared" si="81"/>
        <v>45529</v>
      </c>
      <c r="S1780" s="6">
        <f>Data6[[#This Row],[Week Start]]+7</f>
        <v>45536</v>
      </c>
      <c r="T1780" s="7" t="str">
        <f t="shared" si="82"/>
        <v>8/25/2024 - 9/1/2024</v>
      </c>
      <c r="U1780" s="7" t="str">
        <f t="shared" si="83"/>
        <v>Time Card</v>
      </c>
      <c r="V1780" s="8" t="str">
        <f>RIGHT(TEXT(Data6[[#This Row],[Date:]],"mmddyyyy"),4)</f>
        <v>2024</v>
      </c>
      <c r="W1780" s="8" t="str">
        <f>MID(TEXT(Data6[[#This Row],[Date:]],"mmddyyyy"),3,2)</f>
        <v>29</v>
      </c>
      <c r="X1780" s="8" t="str">
        <f>LEFT(TEXT(Data6[[#This Row],[Date:]],"mmddyyyy"),2)</f>
        <v>08</v>
      </c>
      <c r="Y1780" s="6">
        <f>DATE(Data6[[#This Row],[Year]],Data6[[#This Row],[Month]],Data6[[#This Row],[Day]])</f>
        <v>45533</v>
      </c>
    </row>
    <row r="1781" spans="1:25">
      <c r="A1781" s="5">
        <v>45534.607176157406</v>
      </c>
      <c r="B1781" s="7" t="s">
        <v>66</v>
      </c>
      <c r="C1781" s="6" t="s">
        <v>2145</v>
      </c>
      <c r="D1781" s="7" t="s">
        <v>2175</v>
      </c>
      <c r="E1781" s="8">
        <v>1</v>
      </c>
      <c r="F1781" s="7" t="s">
        <v>68</v>
      </c>
      <c r="G1781" s="7" t="s">
        <v>68</v>
      </c>
      <c r="H1781" s="7" t="s">
        <v>1941</v>
      </c>
      <c r="I1781" s="7" t="s">
        <v>44</v>
      </c>
      <c r="J1781" s="19" t="str">
        <f>IFERROR(INDEX('Employee Info'!$C$3:$E$200,MATCH(Data6[[#This Row],[Name:]],'Employee Info'!$B$3:$B$200,0),MATCH(Data6[[#This Row],[Hours Type:]],'Employee Info'!$C$2:$E$2,0)),"")</f>
        <v/>
      </c>
      <c r="K1781" s="19" t="str">
        <f>IFERROR(INDEX('Employee Info'!$C$3:$J$200,MATCH(Data6[[#This Row],[Name:]],'Employee Info'!$B$3:$B$200,0),MATCH(Data6[[#Headers],[Truck]],'Employee Info'!$C$2:$J$2,0)),"")</f>
        <v/>
      </c>
      <c r="L1781" s="19" t="str">
        <f>IFERROR(INDEX('Employee Info'!$C$3:$J$200,MATCH(Data6[[#This Row],[Name:]],'Employee Info'!$B$3:$B$200,0),MATCH(Data6[[#Headers],[Phone]],'Employee Info'!$C$2:$J$2,0)),"")</f>
        <v/>
      </c>
      <c r="M1781" s="19" t="str">
        <f>IFERROR(INDEX('Employee Info'!$C$3:$J$200,MATCH(Data6[[#This Row],[Name:]],'Employee Info'!$B$3:$B$200,0),MATCH(Data6[[#Headers],[Tech]],'Employee Info'!$C$2:$J$2,0)),"")</f>
        <v/>
      </c>
      <c r="N1781" s="19" t="str">
        <f>IFERROR(INDEX('Employee Info'!$C$3:$J$200,MATCH(Data6[[#This Row],[Name:]],'Employee Info'!$B$3:$B$200,0),MATCH(Data6[[#Headers],[Other]],'Employee Info'!$C$2:$J$2,0)),"")</f>
        <v/>
      </c>
      <c r="O1781" s="19">
        <f>IFERROR((Data6[[#This Row],[Hours:]]*SUM(Data6[[#This Row],[Rate]:[Other]])),"")</f>
        <v>0</v>
      </c>
      <c r="P1781" s="7" t="str">
        <f>IF(Data6[[#This Row],[WO'#:]]="","Riley #","WO#")</f>
        <v>Riley #</v>
      </c>
      <c r="Q1781" s="7">
        <f>IFERROR(WEEKNUM(Data6[[#This Row],[Date:]]),"")</f>
        <v>35</v>
      </c>
      <c r="R1781" s="6">
        <f t="shared" si="81"/>
        <v>45529</v>
      </c>
      <c r="S1781" s="6">
        <f>Data6[[#This Row],[Week Start]]+7</f>
        <v>45536</v>
      </c>
      <c r="T1781" s="7" t="str">
        <f t="shared" si="82"/>
        <v>8/25/2024 - 9/1/2024</v>
      </c>
      <c r="U1781" s="7" t="str">
        <f t="shared" si="83"/>
        <v>Time Card</v>
      </c>
      <c r="V1781" s="8" t="str">
        <f>RIGHT(TEXT(Data6[[#This Row],[Date:]],"mmddyyyy"),4)</f>
        <v>2024</v>
      </c>
      <c r="W1781" s="8" t="str">
        <f>MID(TEXT(Data6[[#This Row],[Date:]],"mmddyyyy"),3,2)</f>
        <v>29</v>
      </c>
      <c r="X1781" s="8" t="str">
        <f>LEFT(TEXT(Data6[[#This Row],[Date:]],"mmddyyyy"),2)</f>
        <v>08</v>
      </c>
      <c r="Y1781" s="6">
        <f>DATE(Data6[[#This Row],[Year]],Data6[[#This Row],[Month]],Data6[[#This Row],[Day]])</f>
        <v>45533</v>
      </c>
    </row>
    <row r="1782" spans="1:25">
      <c r="A1782" s="5">
        <v>45534.620986689813</v>
      </c>
      <c r="B1782" s="7" t="s">
        <v>66</v>
      </c>
      <c r="C1782" s="6" t="s">
        <v>2145</v>
      </c>
      <c r="D1782" s="7" t="s">
        <v>2179</v>
      </c>
      <c r="E1782" s="8">
        <v>1</v>
      </c>
      <c r="F1782" s="7">
        <v>6984733</v>
      </c>
      <c r="G1782" s="7" t="s">
        <v>68</v>
      </c>
      <c r="H1782" s="7" t="s">
        <v>756</v>
      </c>
      <c r="I1782" s="7" t="s">
        <v>45</v>
      </c>
      <c r="J1782" s="19" t="str">
        <f>IFERROR(INDEX('Employee Info'!$C$3:$E$200,MATCH(Data6[[#This Row],[Name:]],'Employee Info'!$B$3:$B$200,0),MATCH(Data6[[#This Row],[Hours Type:]],'Employee Info'!$C$2:$E$2,0)),"")</f>
        <v/>
      </c>
      <c r="K1782" s="19" t="str">
        <f>IFERROR(INDEX('Employee Info'!$C$3:$J$200,MATCH(Data6[[#This Row],[Name:]],'Employee Info'!$B$3:$B$200,0),MATCH(Data6[[#Headers],[Truck]],'Employee Info'!$C$2:$J$2,0)),"")</f>
        <v/>
      </c>
      <c r="L1782" s="19" t="str">
        <f>IFERROR(INDEX('Employee Info'!$C$3:$J$200,MATCH(Data6[[#This Row],[Name:]],'Employee Info'!$B$3:$B$200,0),MATCH(Data6[[#Headers],[Phone]],'Employee Info'!$C$2:$J$2,0)),"")</f>
        <v/>
      </c>
      <c r="M1782" s="19" t="str">
        <f>IFERROR(INDEX('Employee Info'!$C$3:$J$200,MATCH(Data6[[#This Row],[Name:]],'Employee Info'!$B$3:$B$200,0),MATCH(Data6[[#Headers],[Tech]],'Employee Info'!$C$2:$J$2,0)),"")</f>
        <v/>
      </c>
      <c r="N1782" s="19" t="str">
        <f>IFERROR(INDEX('Employee Info'!$C$3:$J$200,MATCH(Data6[[#This Row],[Name:]],'Employee Info'!$B$3:$B$200,0),MATCH(Data6[[#Headers],[Other]],'Employee Info'!$C$2:$J$2,0)),"")</f>
        <v/>
      </c>
      <c r="O1782" s="19">
        <f>IFERROR((Data6[[#This Row],[Hours:]]*SUM(Data6[[#This Row],[Rate]:[Other]])),"")</f>
        <v>0</v>
      </c>
      <c r="P1782" s="7" t="str">
        <f>IF(Data6[[#This Row],[WO'#:]]="","Riley #","WO#")</f>
        <v>WO#</v>
      </c>
      <c r="Q1782" s="7">
        <f>IFERROR(WEEKNUM(Data6[[#This Row],[Date:]]),"")</f>
        <v>35</v>
      </c>
      <c r="R1782" s="6">
        <f t="shared" si="81"/>
        <v>45529</v>
      </c>
      <c r="S1782" s="6">
        <f>Data6[[#This Row],[Week Start]]+7</f>
        <v>45536</v>
      </c>
      <c r="T1782" s="7" t="str">
        <f t="shared" si="82"/>
        <v>8/25/2024 - 9/1/2024</v>
      </c>
      <c r="U1782" s="7" t="str">
        <f t="shared" si="83"/>
        <v>Time Card</v>
      </c>
      <c r="V1782" s="8" t="str">
        <f>RIGHT(TEXT(Data6[[#This Row],[Date:]],"mmddyyyy"),4)</f>
        <v>2024</v>
      </c>
      <c r="W1782" s="8" t="str">
        <f>MID(TEXT(Data6[[#This Row],[Date:]],"mmddyyyy"),3,2)</f>
        <v>29</v>
      </c>
      <c r="X1782" s="8" t="str">
        <f>LEFT(TEXT(Data6[[#This Row],[Date:]],"mmddyyyy"),2)</f>
        <v>08</v>
      </c>
      <c r="Y1782" s="6">
        <f>DATE(Data6[[#This Row],[Year]],Data6[[#This Row],[Month]],Data6[[#This Row],[Day]])</f>
        <v>45533</v>
      </c>
    </row>
    <row r="1783" spans="1:25">
      <c r="A1783" s="5">
        <v>45534.621101041666</v>
      </c>
      <c r="B1783" s="7" t="s">
        <v>66</v>
      </c>
      <c r="C1783" s="6" t="s">
        <v>2145</v>
      </c>
      <c r="D1783" s="7" t="s">
        <v>2179</v>
      </c>
      <c r="E1783" s="8">
        <v>3</v>
      </c>
      <c r="F1783" s="7">
        <v>6984733</v>
      </c>
      <c r="G1783" s="7" t="s">
        <v>68</v>
      </c>
      <c r="H1783" s="7" t="s">
        <v>756</v>
      </c>
      <c r="I1783" s="7" t="s">
        <v>44</v>
      </c>
      <c r="J1783" s="19" t="str">
        <f>IFERROR(INDEX('Employee Info'!$C$3:$E$200,MATCH(Data6[[#This Row],[Name:]],'Employee Info'!$B$3:$B$200,0),MATCH(Data6[[#This Row],[Hours Type:]],'Employee Info'!$C$2:$E$2,0)),"")</f>
        <v/>
      </c>
      <c r="K1783" s="19" t="str">
        <f>IFERROR(INDEX('Employee Info'!$C$3:$J$200,MATCH(Data6[[#This Row],[Name:]],'Employee Info'!$B$3:$B$200,0),MATCH(Data6[[#Headers],[Truck]],'Employee Info'!$C$2:$J$2,0)),"")</f>
        <v/>
      </c>
      <c r="L1783" s="19" t="str">
        <f>IFERROR(INDEX('Employee Info'!$C$3:$J$200,MATCH(Data6[[#This Row],[Name:]],'Employee Info'!$B$3:$B$200,0),MATCH(Data6[[#Headers],[Phone]],'Employee Info'!$C$2:$J$2,0)),"")</f>
        <v/>
      </c>
      <c r="M1783" s="19" t="str">
        <f>IFERROR(INDEX('Employee Info'!$C$3:$J$200,MATCH(Data6[[#This Row],[Name:]],'Employee Info'!$B$3:$B$200,0),MATCH(Data6[[#Headers],[Tech]],'Employee Info'!$C$2:$J$2,0)),"")</f>
        <v/>
      </c>
      <c r="N1783" s="19" t="str">
        <f>IFERROR(INDEX('Employee Info'!$C$3:$J$200,MATCH(Data6[[#This Row],[Name:]],'Employee Info'!$B$3:$B$200,0),MATCH(Data6[[#Headers],[Other]],'Employee Info'!$C$2:$J$2,0)),"")</f>
        <v/>
      </c>
      <c r="O1783" s="19">
        <f>IFERROR((Data6[[#This Row],[Hours:]]*SUM(Data6[[#This Row],[Rate]:[Other]])),"")</f>
        <v>0</v>
      </c>
      <c r="P1783" s="7" t="str">
        <f>IF(Data6[[#This Row],[WO'#:]]="","Riley #","WO#")</f>
        <v>WO#</v>
      </c>
      <c r="Q1783" s="7">
        <f>IFERROR(WEEKNUM(Data6[[#This Row],[Date:]]),"")</f>
        <v>35</v>
      </c>
      <c r="R1783" s="6">
        <f t="shared" si="81"/>
        <v>45529</v>
      </c>
      <c r="S1783" s="6">
        <f>Data6[[#This Row],[Week Start]]+7</f>
        <v>45536</v>
      </c>
      <c r="T1783" s="7" t="str">
        <f t="shared" si="82"/>
        <v>8/25/2024 - 9/1/2024</v>
      </c>
      <c r="U1783" s="7" t="str">
        <f t="shared" si="83"/>
        <v>Time Card</v>
      </c>
      <c r="V1783" s="8" t="str">
        <f>RIGHT(TEXT(Data6[[#This Row],[Date:]],"mmddyyyy"),4)</f>
        <v>2024</v>
      </c>
      <c r="W1783" s="8" t="str">
        <f>MID(TEXT(Data6[[#This Row],[Date:]],"mmddyyyy"),3,2)</f>
        <v>29</v>
      </c>
      <c r="X1783" s="8" t="str">
        <f>LEFT(TEXT(Data6[[#This Row],[Date:]],"mmddyyyy"),2)</f>
        <v>08</v>
      </c>
      <c r="Y1783" s="6">
        <f>DATE(Data6[[#This Row],[Year]],Data6[[#This Row],[Month]],Data6[[#This Row],[Day]])</f>
        <v>45533</v>
      </c>
    </row>
    <row r="1784" spans="1:25">
      <c r="A1784" s="5">
        <v>45534.530889930553</v>
      </c>
      <c r="B1784" s="7" t="s">
        <v>35</v>
      </c>
      <c r="C1784" s="6" t="s">
        <v>2152</v>
      </c>
      <c r="D1784" s="7" t="s">
        <v>2153</v>
      </c>
      <c r="E1784" s="8">
        <v>1</v>
      </c>
      <c r="F1784" s="7" t="s">
        <v>68</v>
      </c>
      <c r="G1784" s="7" t="s">
        <v>68</v>
      </c>
      <c r="H1784" s="7" t="s">
        <v>579</v>
      </c>
      <c r="I1784" s="7" t="s">
        <v>44</v>
      </c>
      <c r="J1784" s="19" t="str">
        <f>IFERROR(INDEX('Employee Info'!$C$3:$E$200,MATCH(Data6[[#This Row],[Name:]],'Employee Info'!$B$3:$B$200,0),MATCH(Data6[[#This Row],[Hours Type:]],'Employee Info'!$C$2:$E$2,0)),"")</f>
        <v/>
      </c>
      <c r="K1784" s="19" t="str">
        <f>IFERROR(INDEX('Employee Info'!$C$3:$J$200,MATCH(Data6[[#This Row],[Name:]],'Employee Info'!$B$3:$B$200,0),MATCH(Data6[[#Headers],[Truck]],'Employee Info'!$C$2:$J$2,0)),"")</f>
        <v/>
      </c>
      <c r="L1784" s="19" t="str">
        <f>IFERROR(INDEX('Employee Info'!$C$3:$J$200,MATCH(Data6[[#This Row],[Name:]],'Employee Info'!$B$3:$B$200,0),MATCH(Data6[[#Headers],[Phone]],'Employee Info'!$C$2:$J$2,0)),"")</f>
        <v/>
      </c>
      <c r="M1784" s="19" t="str">
        <f>IFERROR(INDEX('Employee Info'!$C$3:$J$200,MATCH(Data6[[#This Row],[Name:]],'Employee Info'!$B$3:$B$200,0),MATCH(Data6[[#Headers],[Tech]],'Employee Info'!$C$2:$J$2,0)),"")</f>
        <v/>
      </c>
      <c r="N1784" s="19" t="str">
        <f>IFERROR(INDEX('Employee Info'!$C$3:$J$200,MATCH(Data6[[#This Row],[Name:]],'Employee Info'!$B$3:$B$200,0),MATCH(Data6[[#Headers],[Other]],'Employee Info'!$C$2:$J$2,0)),"")</f>
        <v/>
      </c>
      <c r="O1784" s="19">
        <f>IFERROR((Data6[[#This Row],[Hours:]]*SUM(Data6[[#This Row],[Rate]:[Other]])),"")</f>
        <v>0</v>
      </c>
      <c r="P1784" s="7" t="str">
        <f>IF(Data6[[#This Row],[WO'#:]]="","Riley #","WO#")</f>
        <v>Riley #</v>
      </c>
      <c r="Q1784" s="7">
        <f>IFERROR(WEEKNUM(Data6[[#This Row],[Date:]]),"")</f>
        <v>35</v>
      </c>
      <c r="R1784" s="6">
        <f t="shared" si="81"/>
        <v>45529</v>
      </c>
      <c r="S1784" s="6">
        <f>Data6[[#This Row],[Week Start]]+7</f>
        <v>45536</v>
      </c>
      <c r="T1784" s="7" t="str">
        <f t="shared" si="82"/>
        <v>8/25/2024 - 9/1/2024</v>
      </c>
      <c r="U1784" s="7" t="str">
        <f t="shared" si="83"/>
        <v>Time Card</v>
      </c>
      <c r="V1784" s="8" t="str">
        <f>RIGHT(TEXT(Data6[[#This Row],[Date:]],"mmddyyyy"),4)</f>
        <v>2024</v>
      </c>
      <c r="W1784" s="8" t="str">
        <f>MID(TEXT(Data6[[#This Row],[Date:]],"mmddyyyy"),3,2)</f>
        <v>30</v>
      </c>
      <c r="X1784" s="8" t="str">
        <f>LEFT(TEXT(Data6[[#This Row],[Date:]],"mmddyyyy"),2)</f>
        <v>08</v>
      </c>
      <c r="Y1784" s="6">
        <f>DATE(Data6[[#This Row],[Year]],Data6[[#This Row],[Month]],Data6[[#This Row],[Day]])</f>
        <v>45534</v>
      </c>
    </row>
    <row r="1785" spans="1:25">
      <c r="A1785" s="5">
        <v>45534.534838425927</v>
      </c>
      <c r="B1785" s="7" t="s">
        <v>35</v>
      </c>
      <c r="C1785" s="6" t="s">
        <v>2152</v>
      </c>
      <c r="D1785" s="7" t="s">
        <v>2151</v>
      </c>
      <c r="E1785" s="8">
        <v>4</v>
      </c>
      <c r="F1785" s="7">
        <v>6984733</v>
      </c>
      <c r="G1785" s="7" t="s">
        <v>68</v>
      </c>
      <c r="H1785" s="7" t="s">
        <v>756</v>
      </c>
      <c r="I1785" s="7" t="s">
        <v>44</v>
      </c>
      <c r="J1785" s="19" t="str">
        <f>IFERROR(INDEX('Employee Info'!$C$3:$E$200,MATCH(Data6[[#This Row],[Name:]],'Employee Info'!$B$3:$B$200,0),MATCH(Data6[[#This Row],[Hours Type:]],'Employee Info'!$C$2:$E$2,0)),"")</f>
        <v/>
      </c>
      <c r="K1785" s="19" t="str">
        <f>IFERROR(INDEX('Employee Info'!$C$3:$J$200,MATCH(Data6[[#This Row],[Name:]],'Employee Info'!$B$3:$B$200,0),MATCH(Data6[[#Headers],[Truck]],'Employee Info'!$C$2:$J$2,0)),"")</f>
        <v/>
      </c>
      <c r="L1785" s="19" t="str">
        <f>IFERROR(INDEX('Employee Info'!$C$3:$J$200,MATCH(Data6[[#This Row],[Name:]],'Employee Info'!$B$3:$B$200,0),MATCH(Data6[[#Headers],[Phone]],'Employee Info'!$C$2:$J$2,0)),"")</f>
        <v/>
      </c>
      <c r="M1785" s="19" t="str">
        <f>IFERROR(INDEX('Employee Info'!$C$3:$J$200,MATCH(Data6[[#This Row],[Name:]],'Employee Info'!$B$3:$B$200,0),MATCH(Data6[[#Headers],[Tech]],'Employee Info'!$C$2:$J$2,0)),"")</f>
        <v/>
      </c>
      <c r="N1785" s="19" t="str">
        <f>IFERROR(INDEX('Employee Info'!$C$3:$J$200,MATCH(Data6[[#This Row],[Name:]],'Employee Info'!$B$3:$B$200,0),MATCH(Data6[[#Headers],[Other]],'Employee Info'!$C$2:$J$2,0)),"")</f>
        <v/>
      </c>
      <c r="O1785" s="19">
        <f>IFERROR((Data6[[#This Row],[Hours:]]*SUM(Data6[[#This Row],[Rate]:[Other]])),"")</f>
        <v>0</v>
      </c>
      <c r="P1785" s="7" t="str">
        <f>IF(Data6[[#This Row],[WO'#:]]="","Riley #","WO#")</f>
        <v>WO#</v>
      </c>
      <c r="Q1785" s="7">
        <f>IFERROR(WEEKNUM(Data6[[#This Row],[Date:]]),"")</f>
        <v>35</v>
      </c>
      <c r="R1785" s="6">
        <f t="shared" si="81"/>
        <v>45529</v>
      </c>
      <c r="S1785" s="6">
        <f>Data6[[#This Row],[Week Start]]+7</f>
        <v>45536</v>
      </c>
      <c r="T1785" s="7" t="str">
        <f t="shared" si="82"/>
        <v>8/25/2024 - 9/1/2024</v>
      </c>
      <c r="U1785" s="7" t="str">
        <f t="shared" si="83"/>
        <v>Time Card</v>
      </c>
      <c r="V1785" s="8" t="str">
        <f>RIGHT(TEXT(Data6[[#This Row],[Date:]],"mmddyyyy"),4)</f>
        <v>2024</v>
      </c>
      <c r="W1785" s="8" t="str">
        <f>MID(TEXT(Data6[[#This Row],[Date:]],"mmddyyyy"),3,2)</f>
        <v>30</v>
      </c>
      <c r="X1785" s="8" t="str">
        <f>LEFT(TEXT(Data6[[#This Row],[Date:]],"mmddyyyy"),2)</f>
        <v>08</v>
      </c>
      <c r="Y1785" s="6">
        <f>DATE(Data6[[#This Row],[Year]],Data6[[#This Row],[Month]],Data6[[#This Row],[Day]])</f>
        <v>45534</v>
      </c>
    </row>
    <row r="1786" spans="1:25">
      <c r="A1786" s="5">
        <v>45534.566970486114</v>
      </c>
      <c r="B1786" s="7" t="s">
        <v>31</v>
      </c>
      <c r="C1786" s="6" t="s">
        <v>2152</v>
      </c>
      <c r="D1786" s="7" t="s">
        <v>2156</v>
      </c>
      <c r="E1786" s="8">
        <v>3</v>
      </c>
      <c r="F1786" s="7">
        <v>7148629</v>
      </c>
      <c r="G1786" s="7" t="s">
        <v>68</v>
      </c>
      <c r="H1786" s="7" t="s">
        <v>756</v>
      </c>
      <c r="I1786" s="7" t="s">
        <v>44</v>
      </c>
      <c r="J1786" s="19" t="str">
        <f>IFERROR(INDEX('Employee Info'!$C$3:$E$200,MATCH(Data6[[#This Row],[Name:]],'Employee Info'!$B$3:$B$200,0),MATCH(Data6[[#This Row],[Hours Type:]],'Employee Info'!$C$2:$E$2,0)),"")</f>
        <v/>
      </c>
      <c r="K1786" s="19" t="str">
        <f>IFERROR(INDEX('Employee Info'!$C$3:$J$200,MATCH(Data6[[#This Row],[Name:]],'Employee Info'!$B$3:$B$200,0),MATCH(Data6[[#Headers],[Truck]],'Employee Info'!$C$2:$J$2,0)),"")</f>
        <v/>
      </c>
      <c r="L1786" s="19" t="str">
        <f>IFERROR(INDEX('Employee Info'!$C$3:$J$200,MATCH(Data6[[#This Row],[Name:]],'Employee Info'!$B$3:$B$200,0),MATCH(Data6[[#Headers],[Phone]],'Employee Info'!$C$2:$J$2,0)),"")</f>
        <v/>
      </c>
      <c r="M1786" s="19" t="str">
        <f>IFERROR(INDEX('Employee Info'!$C$3:$J$200,MATCH(Data6[[#This Row],[Name:]],'Employee Info'!$B$3:$B$200,0),MATCH(Data6[[#Headers],[Tech]],'Employee Info'!$C$2:$J$2,0)),"")</f>
        <v/>
      </c>
      <c r="N1786" s="19" t="str">
        <f>IFERROR(INDEX('Employee Info'!$C$3:$J$200,MATCH(Data6[[#This Row],[Name:]],'Employee Info'!$B$3:$B$200,0),MATCH(Data6[[#Headers],[Other]],'Employee Info'!$C$2:$J$2,0)),"")</f>
        <v/>
      </c>
      <c r="O1786" s="19">
        <f>IFERROR((Data6[[#This Row],[Hours:]]*SUM(Data6[[#This Row],[Rate]:[Other]])),"")</f>
        <v>0</v>
      </c>
      <c r="P1786" s="7" t="str">
        <f>IF(Data6[[#This Row],[WO'#:]]="","Riley #","WO#")</f>
        <v>WO#</v>
      </c>
      <c r="Q1786" s="7">
        <f>IFERROR(WEEKNUM(Data6[[#This Row],[Date:]]),"")</f>
        <v>35</v>
      </c>
      <c r="R1786" s="6">
        <f t="shared" si="81"/>
        <v>45529</v>
      </c>
      <c r="S1786" s="6">
        <f>Data6[[#This Row],[Week Start]]+7</f>
        <v>45536</v>
      </c>
      <c r="T1786" s="7" t="str">
        <f t="shared" si="82"/>
        <v>8/25/2024 - 9/1/2024</v>
      </c>
      <c r="U1786" s="7" t="str">
        <f t="shared" si="83"/>
        <v>Time Card</v>
      </c>
      <c r="V1786" s="8" t="str">
        <f>RIGHT(TEXT(Data6[[#This Row],[Date:]],"mmddyyyy"),4)</f>
        <v>2024</v>
      </c>
      <c r="W1786" s="8" t="str">
        <f>MID(TEXT(Data6[[#This Row],[Date:]],"mmddyyyy"),3,2)</f>
        <v>30</v>
      </c>
      <c r="X1786" s="8" t="str">
        <f>LEFT(TEXT(Data6[[#This Row],[Date:]],"mmddyyyy"),2)</f>
        <v>08</v>
      </c>
      <c r="Y1786" s="6">
        <f>DATE(Data6[[#This Row],[Year]],Data6[[#This Row],[Month]],Data6[[#This Row],[Day]])</f>
        <v>45534</v>
      </c>
    </row>
    <row r="1787" spans="1:25">
      <c r="A1787" s="5">
        <v>45534.567710648145</v>
      </c>
      <c r="B1787" s="7" t="s">
        <v>31</v>
      </c>
      <c r="C1787" s="6" t="s">
        <v>2152</v>
      </c>
      <c r="D1787" s="7" t="s">
        <v>2157</v>
      </c>
      <c r="E1787" s="8">
        <v>1</v>
      </c>
      <c r="F1787" s="7">
        <v>7148628</v>
      </c>
      <c r="G1787" s="7" t="s">
        <v>68</v>
      </c>
      <c r="H1787" s="7" t="s">
        <v>756</v>
      </c>
      <c r="I1787" s="7" t="s">
        <v>44</v>
      </c>
      <c r="J1787" s="19" t="str">
        <f>IFERROR(INDEX('Employee Info'!$C$3:$E$200,MATCH(Data6[[#This Row],[Name:]],'Employee Info'!$B$3:$B$200,0),MATCH(Data6[[#This Row],[Hours Type:]],'Employee Info'!$C$2:$E$2,0)),"")</f>
        <v/>
      </c>
      <c r="K1787" s="19" t="str">
        <f>IFERROR(INDEX('Employee Info'!$C$3:$J$200,MATCH(Data6[[#This Row],[Name:]],'Employee Info'!$B$3:$B$200,0),MATCH(Data6[[#Headers],[Truck]],'Employee Info'!$C$2:$J$2,0)),"")</f>
        <v/>
      </c>
      <c r="L1787" s="19" t="str">
        <f>IFERROR(INDEX('Employee Info'!$C$3:$J$200,MATCH(Data6[[#This Row],[Name:]],'Employee Info'!$B$3:$B$200,0),MATCH(Data6[[#Headers],[Phone]],'Employee Info'!$C$2:$J$2,0)),"")</f>
        <v/>
      </c>
      <c r="M1787" s="19" t="str">
        <f>IFERROR(INDEX('Employee Info'!$C$3:$J$200,MATCH(Data6[[#This Row],[Name:]],'Employee Info'!$B$3:$B$200,0),MATCH(Data6[[#Headers],[Tech]],'Employee Info'!$C$2:$J$2,0)),"")</f>
        <v/>
      </c>
      <c r="N1787" s="19" t="str">
        <f>IFERROR(INDEX('Employee Info'!$C$3:$J$200,MATCH(Data6[[#This Row],[Name:]],'Employee Info'!$B$3:$B$200,0),MATCH(Data6[[#Headers],[Other]],'Employee Info'!$C$2:$J$2,0)),"")</f>
        <v/>
      </c>
      <c r="O1787" s="19">
        <f>IFERROR((Data6[[#This Row],[Hours:]]*SUM(Data6[[#This Row],[Rate]:[Other]])),"")</f>
        <v>0</v>
      </c>
      <c r="P1787" s="7" t="str">
        <f>IF(Data6[[#This Row],[WO'#:]]="","Riley #","WO#")</f>
        <v>WO#</v>
      </c>
      <c r="Q1787" s="7">
        <f>IFERROR(WEEKNUM(Data6[[#This Row],[Date:]]),"")</f>
        <v>35</v>
      </c>
      <c r="R1787" s="6">
        <f t="shared" si="81"/>
        <v>45529</v>
      </c>
      <c r="S1787" s="6">
        <f>Data6[[#This Row],[Week Start]]+7</f>
        <v>45536</v>
      </c>
      <c r="T1787" s="7" t="str">
        <f t="shared" si="82"/>
        <v>8/25/2024 - 9/1/2024</v>
      </c>
      <c r="U1787" s="7" t="str">
        <f t="shared" si="83"/>
        <v>Time Card</v>
      </c>
      <c r="V1787" s="8" t="str">
        <f>RIGHT(TEXT(Data6[[#This Row],[Date:]],"mmddyyyy"),4)</f>
        <v>2024</v>
      </c>
      <c r="W1787" s="8" t="str">
        <f>MID(TEXT(Data6[[#This Row],[Date:]],"mmddyyyy"),3,2)</f>
        <v>30</v>
      </c>
      <c r="X1787" s="8" t="str">
        <f>LEFT(TEXT(Data6[[#This Row],[Date:]],"mmddyyyy"),2)</f>
        <v>08</v>
      </c>
      <c r="Y1787" s="6">
        <f>DATE(Data6[[#This Row],[Year]],Data6[[#This Row],[Month]],Data6[[#This Row],[Day]])</f>
        <v>45534</v>
      </c>
    </row>
    <row r="1788" spans="1:25">
      <c r="A1788" s="5">
        <v>45534.56862071759</v>
      </c>
      <c r="B1788" s="7" t="s">
        <v>31</v>
      </c>
      <c r="C1788" s="6" t="s">
        <v>2152</v>
      </c>
      <c r="D1788" s="7" t="s">
        <v>2158</v>
      </c>
      <c r="E1788" s="8">
        <v>4</v>
      </c>
      <c r="F1788" s="7" t="s">
        <v>68</v>
      </c>
      <c r="G1788" s="7" t="s">
        <v>68</v>
      </c>
      <c r="H1788" s="7" t="s">
        <v>2159</v>
      </c>
      <c r="I1788" s="7" t="s">
        <v>44</v>
      </c>
      <c r="J1788" s="19" t="str">
        <f>IFERROR(INDEX('Employee Info'!$C$3:$E$200,MATCH(Data6[[#This Row],[Name:]],'Employee Info'!$B$3:$B$200,0),MATCH(Data6[[#This Row],[Hours Type:]],'Employee Info'!$C$2:$E$2,0)),"")</f>
        <v/>
      </c>
      <c r="K1788" s="19" t="str">
        <f>IFERROR(INDEX('Employee Info'!$C$3:$J$200,MATCH(Data6[[#This Row],[Name:]],'Employee Info'!$B$3:$B$200,0),MATCH(Data6[[#Headers],[Truck]],'Employee Info'!$C$2:$J$2,0)),"")</f>
        <v/>
      </c>
      <c r="L1788" s="19" t="str">
        <f>IFERROR(INDEX('Employee Info'!$C$3:$J$200,MATCH(Data6[[#This Row],[Name:]],'Employee Info'!$B$3:$B$200,0),MATCH(Data6[[#Headers],[Phone]],'Employee Info'!$C$2:$J$2,0)),"")</f>
        <v/>
      </c>
      <c r="M1788" s="19" t="str">
        <f>IFERROR(INDEX('Employee Info'!$C$3:$J$200,MATCH(Data6[[#This Row],[Name:]],'Employee Info'!$B$3:$B$200,0),MATCH(Data6[[#Headers],[Tech]],'Employee Info'!$C$2:$J$2,0)),"")</f>
        <v/>
      </c>
      <c r="N1788" s="19" t="str">
        <f>IFERROR(INDEX('Employee Info'!$C$3:$J$200,MATCH(Data6[[#This Row],[Name:]],'Employee Info'!$B$3:$B$200,0),MATCH(Data6[[#Headers],[Other]],'Employee Info'!$C$2:$J$2,0)),"")</f>
        <v/>
      </c>
      <c r="O1788" s="19">
        <f>IFERROR((Data6[[#This Row],[Hours:]]*SUM(Data6[[#This Row],[Rate]:[Other]])),"")</f>
        <v>0</v>
      </c>
      <c r="P1788" s="7" t="str">
        <f>IF(Data6[[#This Row],[WO'#:]]="","Riley #","WO#")</f>
        <v>Riley #</v>
      </c>
      <c r="Q1788" s="7">
        <f>IFERROR(WEEKNUM(Data6[[#This Row],[Date:]]),"")</f>
        <v>35</v>
      </c>
      <c r="R1788" s="6">
        <f t="shared" si="81"/>
        <v>45529</v>
      </c>
      <c r="S1788" s="6">
        <f>Data6[[#This Row],[Week Start]]+7</f>
        <v>45536</v>
      </c>
      <c r="T1788" s="7" t="str">
        <f t="shared" si="82"/>
        <v>8/25/2024 - 9/1/2024</v>
      </c>
      <c r="U1788" s="7" t="str">
        <f t="shared" si="83"/>
        <v>Time Card</v>
      </c>
      <c r="V1788" s="8" t="str">
        <f>RIGHT(TEXT(Data6[[#This Row],[Date:]],"mmddyyyy"),4)</f>
        <v>2024</v>
      </c>
      <c r="W1788" s="8" t="str">
        <f>MID(TEXT(Data6[[#This Row],[Date:]],"mmddyyyy"),3,2)</f>
        <v>30</v>
      </c>
      <c r="X1788" s="8" t="str">
        <f>LEFT(TEXT(Data6[[#This Row],[Date:]],"mmddyyyy"),2)</f>
        <v>08</v>
      </c>
      <c r="Y1788" s="6">
        <f>DATE(Data6[[#This Row],[Year]],Data6[[#This Row],[Month]],Data6[[#This Row],[Day]])</f>
        <v>45534</v>
      </c>
    </row>
    <row r="1789" spans="1:25">
      <c r="A1789" s="5">
        <v>45534.571238310185</v>
      </c>
      <c r="B1789" s="7" t="s">
        <v>2143</v>
      </c>
      <c r="C1789" s="6" t="s">
        <v>2152</v>
      </c>
      <c r="D1789" s="7" t="s">
        <v>2158</v>
      </c>
      <c r="E1789" s="8">
        <v>4</v>
      </c>
      <c r="F1789" s="7" t="s">
        <v>68</v>
      </c>
      <c r="G1789" s="7" t="s">
        <v>68</v>
      </c>
      <c r="H1789" s="7" t="s">
        <v>42</v>
      </c>
      <c r="I1789" s="7" t="s">
        <v>44</v>
      </c>
      <c r="J1789" s="19" t="str">
        <f>IFERROR(INDEX('Employee Info'!$C$3:$E$200,MATCH(Data6[[#This Row],[Name:]],'Employee Info'!$B$3:$B$200,0),MATCH(Data6[[#This Row],[Hours Type:]],'Employee Info'!$C$2:$E$2,0)),"")</f>
        <v/>
      </c>
      <c r="K1789" s="19" t="str">
        <f>IFERROR(INDEX('Employee Info'!$C$3:$J$200,MATCH(Data6[[#This Row],[Name:]],'Employee Info'!$B$3:$B$200,0),MATCH(Data6[[#Headers],[Truck]],'Employee Info'!$C$2:$J$2,0)),"")</f>
        <v/>
      </c>
      <c r="L1789" s="19" t="str">
        <f>IFERROR(INDEX('Employee Info'!$C$3:$J$200,MATCH(Data6[[#This Row],[Name:]],'Employee Info'!$B$3:$B$200,0),MATCH(Data6[[#Headers],[Phone]],'Employee Info'!$C$2:$J$2,0)),"")</f>
        <v/>
      </c>
      <c r="M1789" s="19" t="str">
        <f>IFERROR(INDEX('Employee Info'!$C$3:$J$200,MATCH(Data6[[#This Row],[Name:]],'Employee Info'!$B$3:$B$200,0),MATCH(Data6[[#Headers],[Tech]],'Employee Info'!$C$2:$J$2,0)),"")</f>
        <v/>
      </c>
      <c r="N1789" s="19" t="str">
        <f>IFERROR(INDEX('Employee Info'!$C$3:$J$200,MATCH(Data6[[#This Row],[Name:]],'Employee Info'!$B$3:$B$200,0),MATCH(Data6[[#Headers],[Other]],'Employee Info'!$C$2:$J$2,0)),"")</f>
        <v/>
      </c>
      <c r="O1789" s="19">
        <f>IFERROR((Data6[[#This Row],[Hours:]]*SUM(Data6[[#This Row],[Rate]:[Other]])),"")</f>
        <v>0</v>
      </c>
      <c r="P1789" s="7" t="str">
        <f>IF(Data6[[#This Row],[WO'#:]]="","Riley #","WO#")</f>
        <v>Riley #</v>
      </c>
      <c r="Q1789" s="7">
        <f>IFERROR(WEEKNUM(Data6[[#This Row],[Date:]]),"")</f>
        <v>35</v>
      </c>
      <c r="R1789" s="6">
        <f t="shared" si="81"/>
        <v>45529</v>
      </c>
      <c r="S1789" s="6">
        <f>Data6[[#This Row],[Week Start]]+7</f>
        <v>45536</v>
      </c>
      <c r="T1789" s="7" t="str">
        <f t="shared" si="82"/>
        <v>8/25/2024 - 9/1/2024</v>
      </c>
      <c r="U1789" s="7" t="str">
        <f t="shared" si="83"/>
        <v>Time Card</v>
      </c>
      <c r="V1789" s="8" t="str">
        <f>RIGHT(TEXT(Data6[[#This Row],[Date:]],"mmddyyyy"),4)</f>
        <v>2024</v>
      </c>
      <c r="W1789" s="8" t="str">
        <f>MID(TEXT(Data6[[#This Row],[Date:]],"mmddyyyy"),3,2)</f>
        <v>30</v>
      </c>
      <c r="X1789" s="8" t="str">
        <f>LEFT(TEXT(Data6[[#This Row],[Date:]],"mmddyyyy"),2)</f>
        <v>08</v>
      </c>
      <c r="Y1789" s="6">
        <f>DATE(Data6[[#This Row],[Year]],Data6[[#This Row],[Month]],Data6[[#This Row],[Day]])</f>
        <v>45534</v>
      </c>
    </row>
    <row r="1790" spans="1:25">
      <c r="A1790" s="5">
        <v>45534.574315046295</v>
      </c>
      <c r="B1790" s="7" t="s">
        <v>2143</v>
      </c>
      <c r="C1790" s="6" t="s">
        <v>2152</v>
      </c>
      <c r="D1790" s="7" t="s">
        <v>2161</v>
      </c>
      <c r="E1790" s="8">
        <v>2</v>
      </c>
      <c r="F1790" s="7">
        <v>7148628</v>
      </c>
      <c r="G1790" s="7" t="s">
        <v>68</v>
      </c>
      <c r="H1790" s="7" t="s">
        <v>756</v>
      </c>
      <c r="I1790" s="7" t="s">
        <v>44</v>
      </c>
      <c r="J1790" s="19" t="str">
        <f>IFERROR(INDEX('Employee Info'!$C$3:$E$200,MATCH(Data6[[#This Row],[Name:]],'Employee Info'!$B$3:$B$200,0),MATCH(Data6[[#This Row],[Hours Type:]],'Employee Info'!$C$2:$E$2,0)),"")</f>
        <v/>
      </c>
      <c r="K1790" s="19" t="str">
        <f>IFERROR(INDEX('Employee Info'!$C$3:$J$200,MATCH(Data6[[#This Row],[Name:]],'Employee Info'!$B$3:$B$200,0),MATCH(Data6[[#Headers],[Truck]],'Employee Info'!$C$2:$J$2,0)),"")</f>
        <v/>
      </c>
      <c r="L1790" s="19" t="str">
        <f>IFERROR(INDEX('Employee Info'!$C$3:$J$200,MATCH(Data6[[#This Row],[Name:]],'Employee Info'!$B$3:$B$200,0),MATCH(Data6[[#Headers],[Phone]],'Employee Info'!$C$2:$J$2,0)),"")</f>
        <v/>
      </c>
      <c r="M1790" s="19" t="str">
        <f>IFERROR(INDEX('Employee Info'!$C$3:$J$200,MATCH(Data6[[#This Row],[Name:]],'Employee Info'!$B$3:$B$200,0),MATCH(Data6[[#Headers],[Tech]],'Employee Info'!$C$2:$J$2,0)),"")</f>
        <v/>
      </c>
      <c r="N1790" s="19" t="str">
        <f>IFERROR(INDEX('Employee Info'!$C$3:$J$200,MATCH(Data6[[#This Row],[Name:]],'Employee Info'!$B$3:$B$200,0),MATCH(Data6[[#Headers],[Other]],'Employee Info'!$C$2:$J$2,0)),"")</f>
        <v/>
      </c>
      <c r="O1790" s="19">
        <f>IFERROR((Data6[[#This Row],[Hours:]]*SUM(Data6[[#This Row],[Rate]:[Other]])),"")</f>
        <v>0</v>
      </c>
      <c r="P1790" s="7" t="str">
        <f>IF(Data6[[#This Row],[WO'#:]]="","Riley #","WO#")</f>
        <v>WO#</v>
      </c>
      <c r="Q1790" s="7">
        <f>IFERROR(WEEKNUM(Data6[[#This Row],[Date:]]),"")</f>
        <v>35</v>
      </c>
      <c r="R1790" s="6">
        <f t="shared" si="81"/>
        <v>45529</v>
      </c>
      <c r="S1790" s="6">
        <f>Data6[[#This Row],[Week Start]]+7</f>
        <v>45536</v>
      </c>
      <c r="T1790" s="7" t="str">
        <f t="shared" si="82"/>
        <v>8/25/2024 - 9/1/2024</v>
      </c>
      <c r="U1790" s="7" t="str">
        <f t="shared" si="83"/>
        <v>Time Card</v>
      </c>
      <c r="V1790" s="8" t="str">
        <f>RIGHT(TEXT(Data6[[#This Row],[Date:]],"mmddyyyy"),4)</f>
        <v>2024</v>
      </c>
      <c r="W1790" s="8" t="str">
        <f>MID(TEXT(Data6[[#This Row],[Date:]],"mmddyyyy"),3,2)</f>
        <v>30</v>
      </c>
      <c r="X1790" s="8" t="str">
        <f>LEFT(TEXT(Data6[[#This Row],[Date:]],"mmddyyyy"),2)</f>
        <v>08</v>
      </c>
      <c r="Y1790" s="6">
        <f>DATE(Data6[[#This Row],[Year]],Data6[[#This Row],[Month]],Data6[[#This Row],[Day]])</f>
        <v>45534</v>
      </c>
    </row>
    <row r="1791" spans="1:25">
      <c r="A1791" s="5">
        <v>45534.575853935188</v>
      </c>
      <c r="B1791" s="7" t="s">
        <v>2143</v>
      </c>
      <c r="C1791" s="6" t="s">
        <v>2152</v>
      </c>
      <c r="D1791" s="7" t="s">
        <v>2160</v>
      </c>
      <c r="E1791" s="8">
        <v>2</v>
      </c>
      <c r="F1791" s="7">
        <v>7053182</v>
      </c>
      <c r="G1791" s="7" t="s">
        <v>68</v>
      </c>
      <c r="H1791" s="7" t="s">
        <v>756</v>
      </c>
      <c r="I1791" s="7" t="s">
        <v>44</v>
      </c>
      <c r="J1791" s="19" t="str">
        <f>IFERROR(INDEX('Employee Info'!$C$3:$E$200,MATCH(Data6[[#This Row],[Name:]],'Employee Info'!$B$3:$B$200,0),MATCH(Data6[[#This Row],[Hours Type:]],'Employee Info'!$C$2:$E$2,0)),"")</f>
        <v/>
      </c>
      <c r="K1791" s="19" t="str">
        <f>IFERROR(INDEX('Employee Info'!$C$3:$J$200,MATCH(Data6[[#This Row],[Name:]],'Employee Info'!$B$3:$B$200,0),MATCH(Data6[[#Headers],[Truck]],'Employee Info'!$C$2:$J$2,0)),"")</f>
        <v/>
      </c>
      <c r="L1791" s="19" t="str">
        <f>IFERROR(INDEX('Employee Info'!$C$3:$J$200,MATCH(Data6[[#This Row],[Name:]],'Employee Info'!$B$3:$B$200,0),MATCH(Data6[[#Headers],[Phone]],'Employee Info'!$C$2:$J$2,0)),"")</f>
        <v/>
      </c>
      <c r="M1791" s="19" t="str">
        <f>IFERROR(INDEX('Employee Info'!$C$3:$J$200,MATCH(Data6[[#This Row],[Name:]],'Employee Info'!$B$3:$B$200,0),MATCH(Data6[[#Headers],[Tech]],'Employee Info'!$C$2:$J$2,0)),"")</f>
        <v/>
      </c>
      <c r="N1791" s="19" t="str">
        <f>IFERROR(INDEX('Employee Info'!$C$3:$J$200,MATCH(Data6[[#This Row],[Name:]],'Employee Info'!$B$3:$B$200,0),MATCH(Data6[[#Headers],[Other]],'Employee Info'!$C$2:$J$2,0)),"")</f>
        <v/>
      </c>
      <c r="O1791" s="19">
        <f>IFERROR((Data6[[#This Row],[Hours:]]*SUM(Data6[[#This Row],[Rate]:[Other]])),"")</f>
        <v>0</v>
      </c>
      <c r="P1791" s="7" t="str">
        <f>IF(Data6[[#This Row],[WO'#:]]="","Riley #","WO#")</f>
        <v>WO#</v>
      </c>
      <c r="Q1791" s="7">
        <f>IFERROR(WEEKNUM(Data6[[#This Row],[Date:]]),"")</f>
        <v>35</v>
      </c>
      <c r="R1791" s="6">
        <f t="shared" si="81"/>
        <v>45529</v>
      </c>
      <c r="S1791" s="6">
        <f>Data6[[#This Row],[Week Start]]+7</f>
        <v>45536</v>
      </c>
      <c r="T1791" s="7" t="str">
        <f t="shared" si="82"/>
        <v>8/25/2024 - 9/1/2024</v>
      </c>
      <c r="U1791" s="7" t="str">
        <f t="shared" si="83"/>
        <v>Time Card</v>
      </c>
      <c r="V1791" s="8" t="str">
        <f>RIGHT(TEXT(Data6[[#This Row],[Date:]],"mmddyyyy"),4)</f>
        <v>2024</v>
      </c>
      <c r="W1791" s="8" t="str">
        <f>MID(TEXT(Data6[[#This Row],[Date:]],"mmddyyyy"),3,2)</f>
        <v>30</v>
      </c>
      <c r="X1791" s="8" t="str">
        <f>LEFT(TEXT(Data6[[#This Row],[Date:]],"mmddyyyy"),2)</f>
        <v>08</v>
      </c>
      <c r="Y1791" s="6">
        <f>DATE(Data6[[#This Row],[Year]],Data6[[#This Row],[Month]],Data6[[#This Row],[Day]])</f>
        <v>45534</v>
      </c>
    </row>
    <row r="1792" spans="1:25">
      <c r="A1792" s="5">
        <v>45534.581918981479</v>
      </c>
      <c r="B1792" s="7" t="s">
        <v>23</v>
      </c>
      <c r="C1792" s="6" t="s">
        <v>2152</v>
      </c>
      <c r="D1792" s="7" t="s">
        <v>2162</v>
      </c>
      <c r="E1792" s="8">
        <v>6</v>
      </c>
      <c r="F1792" s="7">
        <v>7148628</v>
      </c>
      <c r="G1792" s="7" t="s">
        <v>68</v>
      </c>
      <c r="H1792" s="7" t="s">
        <v>756</v>
      </c>
      <c r="I1792" s="7" t="s">
        <v>44</v>
      </c>
      <c r="J1792" s="19" t="str">
        <f>IFERROR(INDEX('Employee Info'!$C$3:$E$200,MATCH(Data6[[#This Row],[Name:]],'Employee Info'!$B$3:$B$200,0),MATCH(Data6[[#This Row],[Hours Type:]],'Employee Info'!$C$2:$E$2,0)),"")</f>
        <v/>
      </c>
      <c r="K1792" s="19" t="str">
        <f>IFERROR(INDEX('Employee Info'!$C$3:$J$200,MATCH(Data6[[#This Row],[Name:]],'Employee Info'!$B$3:$B$200,0),MATCH(Data6[[#Headers],[Truck]],'Employee Info'!$C$2:$J$2,0)),"")</f>
        <v/>
      </c>
      <c r="L1792" s="19" t="str">
        <f>IFERROR(INDEX('Employee Info'!$C$3:$J$200,MATCH(Data6[[#This Row],[Name:]],'Employee Info'!$B$3:$B$200,0),MATCH(Data6[[#Headers],[Phone]],'Employee Info'!$C$2:$J$2,0)),"")</f>
        <v/>
      </c>
      <c r="M1792" s="19" t="str">
        <f>IFERROR(INDEX('Employee Info'!$C$3:$J$200,MATCH(Data6[[#This Row],[Name:]],'Employee Info'!$B$3:$B$200,0),MATCH(Data6[[#Headers],[Tech]],'Employee Info'!$C$2:$J$2,0)),"")</f>
        <v/>
      </c>
      <c r="N1792" s="19" t="str">
        <f>IFERROR(INDEX('Employee Info'!$C$3:$J$200,MATCH(Data6[[#This Row],[Name:]],'Employee Info'!$B$3:$B$200,0),MATCH(Data6[[#Headers],[Other]],'Employee Info'!$C$2:$J$2,0)),"")</f>
        <v/>
      </c>
      <c r="O1792" s="19">
        <f>IFERROR((Data6[[#This Row],[Hours:]]*SUM(Data6[[#This Row],[Rate]:[Other]])),"")</f>
        <v>0</v>
      </c>
      <c r="P1792" s="7" t="str">
        <f>IF(Data6[[#This Row],[WO'#:]]="","Riley #","WO#")</f>
        <v>WO#</v>
      </c>
      <c r="Q1792" s="7">
        <f>IFERROR(WEEKNUM(Data6[[#This Row],[Date:]]),"")</f>
        <v>35</v>
      </c>
      <c r="R1792" s="6">
        <f t="shared" si="81"/>
        <v>45529</v>
      </c>
      <c r="S1792" s="6">
        <f>Data6[[#This Row],[Week Start]]+7</f>
        <v>45536</v>
      </c>
      <c r="T1792" s="7" t="str">
        <f t="shared" si="82"/>
        <v>8/25/2024 - 9/1/2024</v>
      </c>
      <c r="U1792" s="7" t="str">
        <f t="shared" si="83"/>
        <v>Time Card</v>
      </c>
      <c r="V1792" s="8" t="str">
        <f>RIGHT(TEXT(Data6[[#This Row],[Date:]],"mmddyyyy"),4)</f>
        <v>2024</v>
      </c>
      <c r="W1792" s="8" t="str">
        <f>MID(TEXT(Data6[[#This Row],[Date:]],"mmddyyyy"),3,2)</f>
        <v>30</v>
      </c>
      <c r="X1792" s="8" t="str">
        <f>LEFT(TEXT(Data6[[#This Row],[Date:]],"mmddyyyy"),2)</f>
        <v>08</v>
      </c>
      <c r="Y1792" s="6">
        <f>DATE(Data6[[#This Row],[Year]],Data6[[#This Row],[Month]],Data6[[#This Row],[Day]])</f>
        <v>45534</v>
      </c>
    </row>
    <row r="1793" spans="1:25">
      <c r="A1793" s="5">
        <v>45534.583342129627</v>
      </c>
      <c r="B1793" s="7" t="s">
        <v>23</v>
      </c>
      <c r="C1793" s="6" t="s">
        <v>2152</v>
      </c>
      <c r="D1793" s="7" t="s">
        <v>2163</v>
      </c>
      <c r="E1793" s="8">
        <v>2</v>
      </c>
      <c r="F1793" s="7">
        <v>7053182</v>
      </c>
      <c r="G1793" s="7" t="s">
        <v>68</v>
      </c>
      <c r="H1793" s="7" t="s">
        <v>756</v>
      </c>
      <c r="I1793" s="7" t="s">
        <v>44</v>
      </c>
      <c r="J1793" s="19" t="str">
        <f>IFERROR(INDEX('Employee Info'!$C$3:$E$200,MATCH(Data6[[#This Row],[Name:]],'Employee Info'!$B$3:$B$200,0),MATCH(Data6[[#This Row],[Hours Type:]],'Employee Info'!$C$2:$E$2,0)),"")</f>
        <v/>
      </c>
      <c r="K1793" s="19" t="str">
        <f>IFERROR(INDEX('Employee Info'!$C$3:$J$200,MATCH(Data6[[#This Row],[Name:]],'Employee Info'!$B$3:$B$200,0),MATCH(Data6[[#Headers],[Truck]],'Employee Info'!$C$2:$J$2,0)),"")</f>
        <v/>
      </c>
      <c r="L1793" s="19" t="str">
        <f>IFERROR(INDEX('Employee Info'!$C$3:$J$200,MATCH(Data6[[#This Row],[Name:]],'Employee Info'!$B$3:$B$200,0),MATCH(Data6[[#Headers],[Phone]],'Employee Info'!$C$2:$J$2,0)),"")</f>
        <v/>
      </c>
      <c r="M1793" s="19" t="str">
        <f>IFERROR(INDEX('Employee Info'!$C$3:$J$200,MATCH(Data6[[#This Row],[Name:]],'Employee Info'!$B$3:$B$200,0),MATCH(Data6[[#Headers],[Tech]],'Employee Info'!$C$2:$J$2,0)),"")</f>
        <v/>
      </c>
      <c r="N1793" s="19" t="str">
        <f>IFERROR(INDEX('Employee Info'!$C$3:$J$200,MATCH(Data6[[#This Row],[Name:]],'Employee Info'!$B$3:$B$200,0),MATCH(Data6[[#Headers],[Other]],'Employee Info'!$C$2:$J$2,0)),"")</f>
        <v/>
      </c>
      <c r="O1793" s="19">
        <f>IFERROR((Data6[[#This Row],[Hours:]]*SUM(Data6[[#This Row],[Rate]:[Other]])),"")</f>
        <v>0</v>
      </c>
      <c r="P1793" s="7" t="str">
        <f>IF(Data6[[#This Row],[WO'#:]]="","Riley #","WO#")</f>
        <v>WO#</v>
      </c>
      <c r="Q1793" s="7">
        <f>IFERROR(WEEKNUM(Data6[[#This Row],[Date:]]),"")</f>
        <v>35</v>
      </c>
      <c r="R1793" s="6">
        <f t="shared" si="81"/>
        <v>45529</v>
      </c>
      <c r="S1793" s="6">
        <f>Data6[[#This Row],[Week Start]]+7</f>
        <v>45536</v>
      </c>
      <c r="T1793" s="7" t="str">
        <f t="shared" si="82"/>
        <v>8/25/2024 - 9/1/2024</v>
      </c>
      <c r="U1793" s="7" t="str">
        <f t="shared" si="83"/>
        <v>Time Card</v>
      </c>
      <c r="V1793" s="8" t="str">
        <f>RIGHT(TEXT(Data6[[#This Row],[Date:]],"mmddyyyy"),4)</f>
        <v>2024</v>
      </c>
      <c r="W1793" s="8" t="str">
        <f>MID(TEXT(Data6[[#This Row],[Date:]],"mmddyyyy"),3,2)</f>
        <v>30</v>
      </c>
      <c r="X1793" s="8" t="str">
        <f>LEFT(TEXT(Data6[[#This Row],[Date:]],"mmddyyyy"),2)</f>
        <v>08</v>
      </c>
      <c r="Y1793" s="6">
        <f>DATE(Data6[[#This Row],[Year]],Data6[[#This Row],[Month]],Data6[[#This Row],[Day]])</f>
        <v>45534</v>
      </c>
    </row>
    <row r="1794" spans="1:25">
      <c r="A1794" s="5">
        <v>45534.5847587963</v>
      </c>
      <c r="B1794" s="7" t="s">
        <v>35</v>
      </c>
      <c r="C1794" s="6" t="s">
        <v>2152</v>
      </c>
      <c r="D1794" s="7" t="s">
        <v>2164</v>
      </c>
      <c r="E1794" s="8">
        <v>1</v>
      </c>
      <c r="F1794" s="7">
        <v>7148632</v>
      </c>
      <c r="G1794" s="7" t="s">
        <v>68</v>
      </c>
      <c r="H1794" s="7" t="s">
        <v>756</v>
      </c>
      <c r="I1794" s="7" t="s">
        <v>44</v>
      </c>
      <c r="J1794" s="19" t="str">
        <f>IFERROR(INDEX('Employee Info'!$C$3:$E$200,MATCH(Data6[[#This Row],[Name:]],'Employee Info'!$B$3:$B$200,0),MATCH(Data6[[#This Row],[Hours Type:]],'Employee Info'!$C$2:$E$2,0)),"")</f>
        <v/>
      </c>
      <c r="K1794" s="19" t="str">
        <f>IFERROR(INDEX('Employee Info'!$C$3:$J$200,MATCH(Data6[[#This Row],[Name:]],'Employee Info'!$B$3:$B$200,0),MATCH(Data6[[#Headers],[Truck]],'Employee Info'!$C$2:$J$2,0)),"")</f>
        <v/>
      </c>
      <c r="L1794" s="19" t="str">
        <f>IFERROR(INDEX('Employee Info'!$C$3:$J$200,MATCH(Data6[[#This Row],[Name:]],'Employee Info'!$B$3:$B$200,0),MATCH(Data6[[#Headers],[Phone]],'Employee Info'!$C$2:$J$2,0)),"")</f>
        <v/>
      </c>
      <c r="M1794" s="19" t="str">
        <f>IFERROR(INDEX('Employee Info'!$C$3:$J$200,MATCH(Data6[[#This Row],[Name:]],'Employee Info'!$B$3:$B$200,0),MATCH(Data6[[#Headers],[Tech]],'Employee Info'!$C$2:$J$2,0)),"")</f>
        <v/>
      </c>
      <c r="N1794" s="19" t="str">
        <f>IFERROR(INDEX('Employee Info'!$C$3:$J$200,MATCH(Data6[[#This Row],[Name:]],'Employee Info'!$B$3:$B$200,0),MATCH(Data6[[#Headers],[Other]],'Employee Info'!$C$2:$J$2,0)),"")</f>
        <v/>
      </c>
      <c r="O1794" s="19">
        <f>IFERROR((Data6[[#This Row],[Hours:]]*SUM(Data6[[#This Row],[Rate]:[Other]])),"")</f>
        <v>0</v>
      </c>
      <c r="P1794" s="7" t="str">
        <f>IF(Data6[[#This Row],[WO'#:]]="","Riley #","WO#")</f>
        <v>WO#</v>
      </c>
      <c r="Q1794" s="7">
        <f>IFERROR(WEEKNUM(Data6[[#This Row],[Date:]]),"")</f>
        <v>35</v>
      </c>
      <c r="R1794" s="6">
        <f t="shared" ref="R1794:R1857" si="84">DATE(RIGHT(TEXT(C1794,"mm/dd/yyyy"),4),1,1)+(Q1794-1)*7-(WEEKDAY(DATE(RIGHT(TEXT(C1794,"mm/dd/yyyy"),4),1,1)))+1</f>
        <v>45529</v>
      </c>
      <c r="S1794" s="6">
        <f>Data6[[#This Row],[Week Start]]+7</f>
        <v>45536</v>
      </c>
      <c r="T1794" s="7" t="str">
        <f t="shared" ref="T1794:T1857" si="85">IFERROR(TEXT(R1794, "m/d/yyyy") &amp; " - " &amp; TEXT(S1794, "m/d/yyyy"),"")</f>
        <v>8/25/2024 - 9/1/2024</v>
      </c>
      <c r="U1794" s="7" t="str">
        <f t="shared" ref="U1794:U1857" si="86">"Time Card"</f>
        <v>Time Card</v>
      </c>
      <c r="V1794" s="8" t="str">
        <f>RIGHT(TEXT(Data6[[#This Row],[Date:]],"mmddyyyy"),4)</f>
        <v>2024</v>
      </c>
      <c r="W1794" s="8" t="str">
        <f>MID(TEXT(Data6[[#This Row],[Date:]],"mmddyyyy"),3,2)</f>
        <v>30</v>
      </c>
      <c r="X1794" s="8" t="str">
        <f>LEFT(TEXT(Data6[[#This Row],[Date:]],"mmddyyyy"),2)</f>
        <v>08</v>
      </c>
      <c r="Y1794" s="6">
        <f>DATE(Data6[[#This Row],[Year]],Data6[[#This Row],[Month]],Data6[[#This Row],[Day]])</f>
        <v>45534</v>
      </c>
    </row>
    <row r="1795" spans="1:25">
      <c r="A1795" s="5">
        <v>45534.585430324078</v>
      </c>
      <c r="B1795" s="7" t="s">
        <v>35</v>
      </c>
      <c r="C1795" s="6" t="s">
        <v>2152</v>
      </c>
      <c r="D1795" s="7" t="s">
        <v>2165</v>
      </c>
      <c r="E1795" s="8">
        <v>2</v>
      </c>
      <c r="F1795" s="7">
        <v>7148628</v>
      </c>
      <c r="G1795" s="7" t="s">
        <v>68</v>
      </c>
      <c r="H1795" s="7" t="s">
        <v>756</v>
      </c>
      <c r="I1795" s="7" t="s">
        <v>44</v>
      </c>
      <c r="J1795" s="19" t="str">
        <f>IFERROR(INDEX('Employee Info'!$C$3:$E$200,MATCH(Data6[[#This Row],[Name:]],'Employee Info'!$B$3:$B$200,0),MATCH(Data6[[#This Row],[Hours Type:]],'Employee Info'!$C$2:$E$2,0)),"")</f>
        <v/>
      </c>
      <c r="K1795" s="19" t="str">
        <f>IFERROR(INDEX('Employee Info'!$C$3:$J$200,MATCH(Data6[[#This Row],[Name:]],'Employee Info'!$B$3:$B$200,0),MATCH(Data6[[#Headers],[Truck]],'Employee Info'!$C$2:$J$2,0)),"")</f>
        <v/>
      </c>
      <c r="L1795" s="19" t="str">
        <f>IFERROR(INDEX('Employee Info'!$C$3:$J$200,MATCH(Data6[[#This Row],[Name:]],'Employee Info'!$B$3:$B$200,0),MATCH(Data6[[#Headers],[Phone]],'Employee Info'!$C$2:$J$2,0)),"")</f>
        <v/>
      </c>
      <c r="M1795" s="19" t="str">
        <f>IFERROR(INDEX('Employee Info'!$C$3:$J$200,MATCH(Data6[[#This Row],[Name:]],'Employee Info'!$B$3:$B$200,0),MATCH(Data6[[#Headers],[Tech]],'Employee Info'!$C$2:$J$2,0)),"")</f>
        <v/>
      </c>
      <c r="N1795" s="19" t="str">
        <f>IFERROR(INDEX('Employee Info'!$C$3:$J$200,MATCH(Data6[[#This Row],[Name:]],'Employee Info'!$B$3:$B$200,0),MATCH(Data6[[#Headers],[Other]],'Employee Info'!$C$2:$J$2,0)),"")</f>
        <v/>
      </c>
      <c r="O1795" s="19">
        <f>IFERROR((Data6[[#This Row],[Hours:]]*SUM(Data6[[#This Row],[Rate]:[Other]])),"")</f>
        <v>0</v>
      </c>
      <c r="P1795" s="7" t="str">
        <f>IF(Data6[[#This Row],[WO'#:]]="","Riley #","WO#")</f>
        <v>WO#</v>
      </c>
      <c r="Q1795" s="7">
        <f>IFERROR(WEEKNUM(Data6[[#This Row],[Date:]]),"")</f>
        <v>35</v>
      </c>
      <c r="R1795" s="6">
        <f t="shared" si="84"/>
        <v>45529</v>
      </c>
      <c r="S1795" s="6">
        <f>Data6[[#This Row],[Week Start]]+7</f>
        <v>45536</v>
      </c>
      <c r="T1795" s="7" t="str">
        <f t="shared" si="85"/>
        <v>8/25/2024 - 9/1/2024</v>
      </c>
      <c r="U1795" s="7" t="str">
        <f t="shared" si="86"/>
        <v>Time Card</v>
      </c>
      <c r="V1795" s="8" t="str">
        <f>RIGHT(TEXT(Data6[[#This Row],[Date:]],"mmddyyyy"),4)</f>
        <v>2024</v>
      </c>
      <c r="W1795" s="8" t="str">
        <f>MID(TEXT(Data6[[#This Row],[Date:]],"mmddyyyy"),3,2)</f>
        <v>30</v>
      </c>
      <c r="X1795" s="8" t="str">
        <f>LEFT(TEXT(Data6[[#This Row],[Date:]],"mmddyyyy"),2)</f>
        <v>08</v>
      </c>
      <c r="Y1795" s="6">
        <f>DATE(Data6[[#This Row],[Year]],Data6[[#This Row],[Month]],Data6[[#This Row],[Day]])</f>
        <v>45534</v>
      </c>
    </row>
    <row r="1796" spans="1:25">
      <c r="A1796" s="5">
        <v>45534.598127662037</v>
      </c>
      <c r="B1796" s="7" t="s">
        <v>66</v>
      </c>
      <c r="C1796" s="6" t="s">
        <v>2152</v>
      </c>
      <c r="D1796" s="7" t="s">
        <v>2168</v>
      </c>
      <c r="E1796" s="8">
        <v>1</v>
      </c>
      <c r="F1796" s="7" t="s">
        <v>68</v>
      </c>
      <c r="G1796" s="7" t="s">
        <v>68</v>
      </c>
      <c r="H1796" s="7" t="s">
        <v>42</v>
      </c>
      <c r="I1796" s="7" t="s">
        <v>44</v>
      </c>
      <c r="J1796" s="19" t="str">
        <f>IFERROR(INDEX('Employee Info'!$C$3:$E$200,MATCH(Data6[[#This Row],[Name:]],'Employee Info'!$B$3:$B$200,0),MATCH(Data6[[#This Row],[Hours Type:]],'Employee Info'!$C$2:$E$2,0)),"")</f>
        <v/>
      </c>
      <c r="K1796" s="19" t="str">
        <f>IFERROR(INDEX('Employee Info'!$C$3:$J$200,MATCH(Data6[[#This Row],[Name:]],'Employee Info'!$B$3:$B$200,0),MATCH(Data6[[#Headers],[Truck]],'Employee Info'!$C$2:$J$2,0)),"")</f>
        <v/>
      </c>
      <c r="L1796" s="19" t="str">
        <f>IFERROR(INDEX('Employee Info'!$C$3:$J$200,MATCH(Data6[[#This Row],[Name:]],'Employee Info'!$B$3:$B$200,0),MATCH(Data6[[#Headers],[Phone]],'Employee Info'!$C$2:$J$2,0)),"")</f>
        <v/>
      </c>
      <c r="M1796" s="19" t="str">
        <f>IFERROR(INDEX('Employee Info'!$C$3:$J$200,MATCH(Data6[[#This Row],[Name:]],'Employee Info'!$B$3:$B$200,0),MATCH(Data6[[#Headers],[Tech]],'Employee Info'!$C$2:$J$2,0)),"")</f>
        <v/>
      </c>
      <c r="N1796" s="19" t="str">
        <f>IFERROR(INDEX('Employee Info'!$C$3:$J$200,MATCH(Data6[[#This Row],[Name:]],'Employee Info'!$B$3:$B$200,0),MATCH(Data6[[#Headers],[Other]],'Employee Info'!$C$2:$J$2,0)),"")</f>
        <v/>
      </c>
      <c r="O1796" s="19">
        <f>IFERROR((Data6[[#This Row],[Hours:]]*SUM(Data6[[#This Row],[Rate]:[Other]])),"")</f>
        <v>0</v>
      </c>
      <c r="P1796" s="7" t="str">
        <f>IF(Data6[[#This Row],[WO'#:]]="","Riley #","WO#")</f>
        <v>Riley #</v>
      </c>
      <c r="Q1796" s="7">
        <f>IFERROR(WEEKNUM(Data6[[#This Row],[Date:]]),"")</f>
        <v>35</v>
      </c>
      <c r="R1796" s="6">
        <f t="shared" si="84"/>
        <v>45529</v>
      </c>
      <c r="S1796" s="6">
        <f>Data6[[#This Row],[Week Start]]+7</f>
        <v>45536</v>
      </c>
      <c r="T1796" s="7" t="str">
        <f t="shared" si="85"/>
        <v>8/25/2024 - 9/1/2024</v>
      </c>
      <c r="U1796" s="7" t="str">
        <f t="shared" si="86"/>
        <v>Time Card</v>
      </c>
      <c r="V1796" s="8" t="str">
        <f>RIGHT(TEXT(Data6[[#This Row],[Date:]],"mmddyyyy"),4)</f>
        <v>2024</v>
      </c>
      <c r="W1796" s="8" t="str">
        <f>MID(TEXT(Data6[[#This Row],[Date:]],"mmddyyyy"),3,2)</f>
        <v>30</v>
      </c>
      <c r="X1796" s="8" t="str">
        <f>LEFT(TEXT(Data6[[#This Row],[Date:]],"mmddyyyy"),2)</f>
        <v>08</v>
      </c>
      <c r="Y1796" s="6">
        <f>DATE(Data6[[#This Row],[Year]],Data6[[#This Row],[Month]],Data6[[#This Row],[Day]])</f>
        <v>45534</v>
      </c>
    </row>
    <row r="1797" spans="1:25">
      <c r="A1797" s="5">
        <v>45534.60053009259</v>
      </c>
      <c r="B1797" s="7" t="s">
        <v>66</v>
      </c>
      <c r="C1797" s="6" t="s">
        <v>2152</v>
      </c>
      <c r="D1797" s="7" t="s">
        <v>2169</v>
      </c>
      <c r="E1797" s="8">
        <v>1</v>
      </c>
      <c r="F1797" s="7">
        <v>7148629</v>
      </c>
      <c r="G1797" s="7" t="s">
        <v>68</v>
      </c>
      <c r="H1797" s="7" t="s">
        <v>756</v>
      </c>
      <c r="I1797" s="7" t="s">
        <v>44</v>
      </c>
      <c r="J1797" s="19" t="str">
        <f>IFERROR(INDEX('Employee Info'!$C$3:$E$200,MATCH(Data6[[#This Row],[Name:]],'Employee Info'!$B$3:$B$200,0),MATCH(Data6[[#This Row],[Hours Type:]],'Employee Info'!$C$2:$E$2,0)),"")</f>
        <v/>
      </c>
      <c r="K1797" s="19" t="str">
        <f>IFERROR(INDEX('Employee Info'!$C$3:$J$200,MATCH(Data6[[#This Row],[Name:]],'Employee Info'!$B$3:$B$200,0),MATCH(Data6[[#Headers],[Truck]],'Employee Info'!$C$2:$J$2,0)),"")</f>
        <v/>
      </c>
      <c r="L1797" s="19" t="str">
        <f>IFERROR(INDEX('Employee Info'!$C$3:$J$200,MATCH(Data6[[#This Row],[Name:]],'Employee Info'!$B$3:$B$200,0),MATCH(Data6[[#Headers],[Phone]],'Employee Info'!$C$2:$J$2,0)),"")</f>
        <v/>
      </c>
      <c r="M1797" s="19" t="str">
        <f>IFERROR(INDEX('Employee Info'!$C$3:$J$200,MATCH(Data6[[#This Row],[Name:]],'Employee Info'!$B$3:$B$200,0),MATCH(Data6[[#Headers],[Tech]],'Employee Info'!$C$2:$J$2,0)),"")</f>
        <v/>
      </c>
      <c r="N1797" s="19" t="str">
        <f>IFERROR(INDEX('Employee Info'!$C$3:$J$200,MATCH(Data6[[#This Row],[Name:]],'Employee Info'!$B$3:$B$200,0),MATCH(Data6[[#Headers],[Other]],'Employee Info'!$C$2:$J$2,0)),"")</f>
        <v/>
      </c>
      <c r="O1797" s="19">
        <f>IFERROR((Data6[[#This Row],[Hours:]]*SUM(Data6[[#This Row],[Rate]:[Other]])),"")</f>
        <v>0</v>
      </c>
      <c r="P1797" s="7" t="str">
        <f>IF(Data6[[#This Row],[WO'#:]]="","Riley #","WO#")</f>
        <v>WO#</v>
      </c>
      <c r="Q1797" s="7">
        <f>IFERROR(WEEKNUM(Data6[[#This Row],[Date:]]),"")</f>
        <v>35</v>
      </c>
      <c r="R1797" s="6">
        <f t="shared" si="84"/>
        <v>45529</v>
      </c>
      <c r="S1797" s="6">
        <f>Data6[[#This Row],[Week Start]]+7</f>
        <v>45536</v>
      </c>
      <c r="T1797" s="7" t="str">
        <f t="shared" si="85"/>
        <v>8/25/2024 - 9/1/2024</v>
      </c>
      <c r="U1797" s="7" t="str">
        <f t="shared" si="86"/>
        <v>Time Card</v>
      </c>
      <c r="V1797" s="8" t="str">
        <f>RIGHT(TEXT(Data6[[#This Row],[Date:]],"mmddyyyy"),4)</f>
        <v>2024</v>
      </c>
      <c r="W1797" s="8" t="str">
        <f>MID(TEXT(Data6[[#This Row],[Date:]],"mmddyyyy"),3,2)</f>
        <v>30</v>
      </c>
      <c r="X1797" s="8" t="str">
        <f>LEFT(TEXT(Data6[[#This Row],[Date:]],"mmddyyyy"),2)</f>
        <v>08</v>
      </c>
      <c r="Y1797" s="6">
        <f>DATE(Data6[[#This Row],[Year]],Data6[[#This Row],[Month]],Data6[[#This Row],[Day]])</f>
        <v>45534</v>
      </c>
    </row>
    <row r="1798" spans="1:25">
      <c r="A1798" s="5">
        <v>45534.60333391204</v>
      </c>
      <c r="B1798" s="7" t="s">
        <v>66</v>
      </c>
      <c r="C1798" s="6" t="s">
        <v>2152</v>
      </c>
      <c r="D1798" s="7" t="s">
        <v>2172</v>
      </c>
      <c r="E1798" s="8">
        <v>1</v>
      </c>
      <c r="F1798" s="7">
        <v>7129674</v>
      </c>
      <c r="G1798" s="7" t="s">
        <v>68</v>
      </c>
      <c r="H1798" s="7" t="s">
        <v>756</v>
      </c>
      <c r="I1798" s="7" t="s">
        <v>44</v>
      </c>
      <c r="J1798" s="19" t="str">
        <f>IFERROR(INDEX('Employee Info'!$C$3:$E$200,MATCH(Data6[[#This Row],[Name:]],'Employee Info'!$B$3:$B$200,0),MATCH(Data6[[#This Row],[Hours Type:]],'Employee Info'!$C$2:$E$2,0)),"")</f>
        <v/>
      </c>
      <c r="K1798" s="19" t="str">
        <f>IFERROR(INDEX('Employee Info'!$C$3:$J$200,MATCH(Data6[[#This Row],[Name:]],'Employee Info'!$B$3:$B$200,0),MATCH(Data6[[#Headers],[Truck]],'Employee Info'!$C$2:$J$2,0)),"")</f>
        <v/>
      </c>
      <c r="L1798" s="19" t="str">
        <f>IFERROR(INDEX('Employee Info'!$C$3:$J$200,MATCH(Data6[[#This Row],[Name:]],'Employee Info'!$B$3:$B$200,0),MATCH(Data6[[#Headers],[Phone]],'Employee Info'!$C$2:$J$2,0)),"")</f>
        <v/>
      </c>
      <c r="M1798" s="19" t="str">
        <f>IFERROR(INDEX('Employee Info'!$C$3:$J$200,MATCH(Data6[[#This Row],[Name:]],'Employee Info'!$B$3:$B$200,0),MATCH(Data6[[#Headers],[Tech]],'Employee Info'!$C$2:$J$2,0)),"")</f>
        <v/>
      </c>
      <c r="N1798" s="19" t="str">
        <f>IFERROR(INDEX('Employee Info'!$C$3:$J$200,MATCH(Data6[[#This Row],[Name:]],'Employee Info'!$B$3:$B$200,0),MATCH(Data6[[#Headers],[Other]],'Employee Info'!$C$2:$J$2,0)),"")</f>
        <v/>
      </c>
      <c r="O1798" s="19">
        <f>IFERROR((Data6[[#This Row],[Hours:]]*SUM(Data6[[#This Row],[Rate]:[Other]])),"")</f>
        <v>0</v>
      </c>
      <c r="P1798" s="7" t="str">
        <f>IF(Data6[[#This Row],[WO'#:]]="","Riley #","WO#")</f>
        <v>WO#</v>
      </c>
      <c r="Q1798" s="7">
        <f>IFERROR(WEEKNUM(Data6[[#This Row],[Date:]]),"")</f>
        <v>35</v>
      </c>
      <c r="R1798" s="6">
        <f t="shared" si="84"/>
        <v>45529</v>
      </c>
      <c r="S1798" s="6">
        <f>Data6[[#This Row],[Week Start]]+7</f>
        <v>45536</v>
      </c>
      <c r="T1798" s="7" t="str">
        <f t="shared" si="85"/>
        <v>8/25/2024 - 9/1/2024</v>
      </c>
      <c r="U1798" s="7" t="str">
        <f t="shared" si="86"/>
        <v>Time Card</v>
      </c>
      <c r="V1798" s="8" t="str">
        <f>RIGHT(TEXT(Data6[[#This Row],[Date:]],"mmddyyyy"),4)</f>
        <v>2024</v>
      </c>
      <c r="W1798" s="8" t="str">
        <f>MID(TEXT(Data6[[#This Row],[Date:]],"mmddyyyy"),3,2)</f>
        <v>30</v>
      </c>
      <c r="X1798" s="8" t="str">
        <f>LEFT(TEXT(Data6[[#This Row],[Date:]],"mmddyyyy"),2)</f>
        <v>08</v>
      </c>
      <c r="Y1798" s="6">
        <f>DATE(Data6[[#This Row],[Year]],Data6[[#This Row],[Month]],Data6[[#This Row],[Day]])</f>
        <v>45534</v>
      </c>
    </row>
    <row r="1799" spans="1:25">
      <c r="A1799" s="5">
        <v>45534.605338194444</v>
      </c>
      <c r="B1799" s="7" t="s">
        <v>66</v>
      </c>
      <c r="C1799" s="6" t="s">
        <v>2152</v>
      </c>
      <c r="D1799" s="7" t="s">
        <v>2174</v>
      </c>
      <c r="E1799" s="8">
        <v>1</v>
      </c>
      <c r="F1799" s="7">
        <v>7148632</v>
      </c>
      <c r="G1799" s="7" t="s">
        <v>68</v>
      </c>
      <c r="H1799" s="7" t="s">
        <v>756</v>
      </c>
      <c r="I1799" s="7" t="s">
        <v>44</v>
      </c>
      <c r="J1799" s="19" t="str">
        <f>IFERROR(INDEX('Employee Info'!$C$3:$E$200,MATCH(Data6[[#This Row],[Name:]],'Employee Info'!$B$3:$B$200,0),MATCH(Data6[[#This Row],[Hours Type:]],'Employee Info'!$C$2:$E$2,0)),"")</f>
        <v/>
      </c>
      <c r="K1799" s="19" t="str">
        <f>IFERROR(INDEX('Employee Info'!$C$3:$J$200,MATCH(Data6[[#This Row],[Name:]],'Employee Info'!$B$3:$B$200,0),MATCH(Data6[[#Headers],[Truck]],'Employee Info'!$C$2:$J$2,0)),"")</f>
        <v/>
      </c>
      <c r="L1799" s="19" t="str">
        <f>IFERROR(INDEX('Employee Info'!$C$3:$J$200,MATCH(Data6[[#This Row],[Name:]],'Employee Info'!$B$3:$B$200,0),MATCH(Data6[[#Headers],[Phone]],'Employee Info'!$C$2:$J$2,0)),"")</f>
        <v/>
      </c>
      <c r="M1799" s="19" t="str">
        <f>IFERROR(INDEX('Employee Info'!$C$3:$J$200,MATCH(Data6[[#This Row],[Name:]],'Employee Info'!$B$3:$B$200,0),MATCH(Data6[[#Headers],[Tech]],'Employee Info'!$C$2:$J$2,0)),"")</f>
        <v/>
      </c>
      <c r="N1799" s="19" t="str">
        <f>IFERROR(INDEX('Employee Info'!$C$3:$J$200,MATCH(Data6[[#This Row],[Name:]],'Employee Info'!$B$3:$B$200,0),MATCH(Data6[[#Headers],[Other]],'Employee Info'!$C$2:$J$2,0)),"")</f>
        <v/>
      </c>
      <c r="O1799" s="19">
        <f>IFERROR((Data6[[#This Row],[Hours:]]*SUM(Data6[[#This Row],[Rate]:[Other]])),"")</f>
        <v>0</v>
      </c>
      <c r="P1799" s="7" t="str">
        <f>IF(Data6[[#This Row],[WO'#:]]="","Riley #","WO#")</f>
        <v>WO#</v>
      </c>
      <c r="Q1799" s="7">
        <f>IFERROR(WEEKNUM(Data6[[#This Row],[Date:]]),"")</f>
        <v>35</v>
      </c>
      <c r="R1799" s="6">
        <f t="shared" si="84"/>
        <v>45529</v>
      </c>
      <c r="S1799" s="6">
        <f>Data6[[#This Row],[Week Start]]+7</f>
        <v>45536</v>
      </c>
      <c r="T1799" s="7" t="str">
        <f t="shared" si="85"/>
        <v>8/25/2024 - 9/1/2024</v>
      </c>
      <c r="U1799" s="7" t="str">
        <f t="shared" si="86"/>
        <v>Time Card</v>
      </c>
      <c r="V1799" s="8" t="str">
        <f>RIGHT(TEXT(Data6[[#This Row],[Date:]],"mmddyyyy"),4)</f>
        <v>2024</v>
      </c>
      <c r="W1799" s="8" t="str">
        <f>MID(TEXT(Data6[[#This Row],[Date:]],"mmddyyyy"),3,2)</f>
        <v>30</v>
      </c>
      <c r="X1799" s="8" t="str">
        <f>LEFT(TEXT(Data6[[#This Row],[Date:]],"mmddyyyy"),2)</f>
        <v>08</v>
      </c>
      <c r="Y1799" s="6">
        <f>DATE(Data6[[#This Row],[Year]],Data6[[#This Row],[Month]],Data6[[#This Row],[Day]])</f>
        <v>45534</v>
      </c>
    </row>
    <row r="1800" spans="1:25">
      <c r="A1800" s="5">
        <v>45534.622975810184</v>
      </c>
      <c r="B1800" s="7" t="s">
        <v>66</v>
      </c>
      <c r="C1800" s="6" t="s">
        <v>2152</v>
      </c>
      <c r="D1800" s="7" t="s">
        <v>2180</v>
      </c>
      <c r="E1800" s="8">
        <v>4</v>
      </c>
      <c r="F1800" s="7">
        <v>6984733</v>
      </c>
      <c r="G1800" s="7" t="s">
        <v>68</v>
      </c>
      <c r="H1800" s="7" t="s">
        <v>756</v>
      </c>
      <c r="I1800" s="7" t="s">
        <v>44</v>
      </c>
      <c r="J1800" s="19" t="str">
        <f>IFERROR(INDEX('Employee Info'!$C$3:$E$200,MATCH(Data6[[#This Row],[Name:]],'Employee Info'!$B$3:$B$200,0),MATCH(Data6[[#This Row],[Hours Type:]],'Employee Info'!$C$2:$E$2,0)),"")</f>
        <v/>
      </c>
      <c r="K1800" s="19" t="str">
        <f>IFERROR(INDEX('Employee Info'!$C$3:$J$200,MATCH(Data6[[#This Row],[Name:]],'Employee Info'!$B$3:$B$200,0),MATCH(Data6[[#Headers],[Truck]],'Employee Info'!$C$2:$J$2,0)),"")</f>
        <v/>
      </c>
      <c r="L1800" s="19" t="str">
        <f>IFERROR(INDEX('Employee Info'!$C$3:$J$200,MATCH(Data6[[#This Row],[Name:]],'Employee Info'!$B$3:$B$200,0),MATCH(Data6[[#Headers],[Phone]],'Employee Info'!$C$2:$J$2,0)),"")</f>
        <v/>
      </c>
      <c r="M1800" s="19" t="str">
        <f>IFERROR(INDEX('Employee Info'!$C$3:$J$200,MATCH(Data6[[#This Row],[Name:]],'Employee Info'!$B$3:$B$200,0),MATCH(Data6[[#Headers],[Tech]],'Employee Info'!$C$2:$J$2,0)),"")</f>
        <v/>
      </c>
      <c r="N1800" s="19" t="str">
        <f>IFERROR(INDEX('Employee Info'!$C$3:$J$200,MATCH(Data6[[#This Row],[Name:]],'Employee Info'!$B$3:$B$200,0),MATCH(Data6[[#Headers],[Other]],'Employee Info'!$C$2:$J$2,0)),"")</f>
        <v/>
      </c>
      <c r="O1800" s="19">
        <f>IFERROR((Data6[[#This Row],[Hours:]]*SUM(Data6[[#This Row],[Rate]:[Other]])),"")</f>
        <v>0</v>
      </c>
      <c r="P1800" s="7" t="str">
        <f>IF(Data6[[#This Row],[WO'#:]]="","Riley #","WO#")</f>
        <v>WO#</v>
      </c>
      <c r="Q1800" s="7">
        <f>IFERROR(WEEKNUM(Data6[[#This Row],[Date:]]),"")</f>
        <v>35</v>
      </c>
      <c r="R1800" s="6">
        <f t="shared" si="84"/>
        <v>45529</v>
      </c>
      <c r="S1800" s="6">
        <f>Data6[[#This Row],[Week Start]]+7</f>
        <v>45536</v>
      </c>
      <c r="T1800" s="7" t="str">
        <f t="shared" si="85"/>
        <v>8/25/2024 - 9/1/2024</v>
      </c>
      <c r="U1800" s="7" t="str">
        <f t="shared" si="86"/>
        <v>Time Card</v>
      </c>
      <c r="V1800" s="8" t="str">
        <f>RIGHT(TEXT(Data6[[#This Row],[Date:]],"mmddyyyy"),4)</f>
        <v>2024</v>
      </c>
      <c r="W1800" s="8" t="str">
        <f>MID(TEXT(Data6[[#This Row],[Date:]],"mmddyyyy"),3,2)</f>
        <v>30</v>
      </c>
      <c r="X1800" s="8" t="str">
        <f>LEFT(TEXT(Data6[[#This Row],[Date:]],"mmddyyyy"),2)</f>
        <v>08</v>
      </c>
      <c r="Y1800" s="6">
        <f>DATE(Data6[[#This Row],[Year]],Data6[[#This Row],[Month]],Data6[[#This Row],[Day]])</f>
        <v>45534</v>
      </c>
    </row>
    <row r="1801" spans="1:25">
      <c r="A1801" s="5">
        <v>45534.623511111109</v>
      </c>
      <c r="B1801" s="7" t="s">
        <v>66</v>
      </c>
      <c r="C1801" s="6" t="s">
        <v>2152</v>
      </c>
      <c r="D1801" s="7" t="s">
        <v>2180</v>
      </c>
      <c r="E1801" s="8">
        <v>2</v>
      </c>
      <c r="F1801" s="7">
        <v>6984733</v>
      </c>
      <c r="G1801" s="7" t="s">
        <v>68</v>
      </c>
      <c r="H1801" s="7" t="s">
        <v>756</v>
      </c>
      <c r="I1801" s="7" t="s">
        <v>45</v>
      </c>
      <c r="J1801" s="19" t="str">
        <f>IFERROR(INDEX('Employee Info'!$C$3:$E$200,MATCH(Data6[[#This Row],[Name:]],'Employee Info'!$B$3:$B$200,0),MATCH(Data6[[#This Row],[Hours Type:]],'Employee Info'!$C$2:$E$2,0)),"")</f>
        <v/>
      </c>
      <c r="K1801" s="19" t="str">
        <f>IFERROR(INDEX('Employee Info'!$C$3:$J$200,MATCH(Data6[[#This Row],[Name:]],'Employee Info'!$B$3:$B$200,0),MATCH(Data6[[#Headers],[Truck]],'Employee Info'!$C$2:$J$2,0)),"")</f>
        <v/>
      </c>
      <c r="L1801" s="19" t="str">
        <f>IFERROR(INDEX('Employee Info'!$C$3:$J$200,MATCH(Data6[[#This Row],[Name:]],'Employee Info'!$B$3:$B$200,0),MATCH(Data6[[#Headers],[Phone]],'Employee Info'!$C$2:$J$2,0)),"")</f>
        <v/>
      </c>
      <c r="M1801" s="19" t="str">
        <f>IFERROR(INDEX('Employee Info'!$C$3:$J$200,MATCH(Data6[[#This Row],[Name:]],'Employee Info'!$B$3:$B$200,0),MATCH(Data6[[#Headers],[Tech]],'Employee Info'!$C$2:$J$2,0)),"")</f>
        <v/>
      </c>
      <c r="N1801" s="19" t="str">
        <f>IFERROR(INDEX('Employee Info'!$C$3:$J$200,MATCH(Data6[[#This Row],[Name:]],'Employee Info'!$B$3:$B$200,0),MATCH(Data6[[#Headers],[Other]],'Employee Info'!$C$2:$J$2,0)),"")</f>
        <v/>
      </c>
      <c r="O1801" s="19">
        <f>IFERROR((Data6[[#This Row],[Hours:]]*SUM(Data6[[#This Row],[Rate]:[Other]])),"")</f>
        <v>0</v>
      </c>
      <c r="P1801" s="7" t="str">
        <f>IF(Data6[[#This Row],[WO'#:]]="","Riley #","WO#")</f>
        <v>WO#</v>
      </c>
      <c r="Q1801" s="7">
        <f>IFERROR(WEEKNUM(Data6[[#This Row],[Date:]]),"")</f>
        <v>35</v>
      </c>
      <c r="R1801" s="6">
        <f t="shared" si="84"/>
        <v>45529</v>
      </c>
      <c r="S1801" s="6">
        <f>Data6[[#This Row],[Week Start]]+7</f>
        <v>45536</v>
      </c>
      <c r="T1801" s="7" t="str">
        <f t="shared" si="85"/>
        <v>8/25/2024 - 9/1/2024</v>
      </c>
      <c r="U1801" s="7" t="str">
        <f t="shared" si="86"/>
        <v>Time Card</v>
      </c>
      <c r="V1801" s="8" t="str">
        <f>RIGHT(TEXT(Data6[[#This Row],[Date:]],"mmddyyyy"),4)</f>
        <v>2024</v>
      </c>
      <c r="W1801" s="8" t="str">
        <f>MID(TEXT(Data6[[#This Row],[Date:]],"mmddyyyy"),3,2)</f>
        <v>30</v>
      </c>
      <c r="X1801" s="8" t="str">
        <f>LEFT(TEXT(Data6[[#This Row],[Date:]],"mmddyyyy"),2)</f>
        <v>08</v>
      </c>
      <c r="Y1801" s="6">
        <f>DATE(Data6[[#This Row],[Year]],Data6[[#This Row],[Month]],Data6[[#This Row],[Day]])</f>
        <v>45534</v>
      </c>
    </row>
    <row r="1802" spans="1:25">
      <c r="A1802" s="5">
        <v>45535.36394722222</v>
      </c>
      <c r="B1802" s="7" t="s">
        <v>35</v>
      </c>
      <c r="C1802" s="6" t="s">
        <v>2182</v>
      </c>
      <c r="D1802" s="7" t="s">
        <v>2181</v>
      </c>
      <c r="E1802" s="8">
        <v>4</v>
      </c>
      <c r="F1802" s="7">
        <v>7148632</v>
      </c>
      <c r="G1802" s="7" t="s">
        <v>68</v>
      </c>
      <c r="H1802" s="7" t="s">
        <v>756</v>
      </c>
      <c r="I1802" s="7" t="s">
        <v>45</v>
      </c>
      <c r="J1802" s="19" t="str">
        <f>IFERROR(INDEX('Employee Info'!$C$3:$E$200,MATCH(Data6[[#This Row],[Name:]],'Employee Info'!$B$3:$B$200,0),MATCH(Data6[[#This Row],[Hours Type:]],'Employee Info'!$C$2:$E$2,0)),"")</f>
        <v/>
      </c>
      <c r="K1802" s="19" t="str">
        <f>IFERROR(INDEX('Employee Info'!$C$3:$J$200,MATCH(Data6[[#This Row],[Name:]],'Employee Info'!$B$3:$B$200,0),MATCH(Data6[[#Headers],[Truck]],'Employee Info'!$C$2:$J$2,0)),"")</f>
        <v/>
      </c>
      <c r="L1802" s="19" t="str">
        <f>IFERROR(INDEX('Employee Info'!$C$3:$J$200,MATCH(Data6[[#This Row],[Name:]],'Employee Info'!$B$3:$B$200,0),MATCH(Data6[[#Headers],[Phone]],'Employee Info'!$C$2:$J$2,0)),"")</f>
        <v/>
      </c>
      <c r="M1802" s="19" t="str">
        <f>IFERROR(INDEX('Employee Info'!$C$3:$J$200,MATCH(Data6[[#This Row],[Name:]],'Employee Info'!$B$3:$B$200,0),MATCH(Data6[[#Headers],[Tech]],'Employee Info'!$C$2:$J$2,0)),"")</f>
        <v/>
      </c>
      <c r="N1802" s="19" t="str">
        <f>IFERROR(INDEX('Employee Info'!$C$3:$J$200,MATCH(Data6[[#This Row],[Name:]],'Employee Info'!$B$3:$B$200,0),MATCH(Data6[[#Headers],[Other]],'Employee Info'!$C$2:$J$2,0)),"")</f>
        <v/>
      </c>
      <c r="O1802" s="19">
        <f>IFERROR((Data6[[#This Row],[Hours:]]*SUM(Data6[[#This Row],[Rate]:[Other]])),"")</f>
        <v>0</v>
      </c>
      <c r="P1802" s="7" t="str">
        <f>IF(Data6[[#This Row],[WO'#:]]="","Riley #","WO#")</f>
        <v>WO#</v>
      </c>
      <c r="Q1802" s="7">
        <f>IFERROR(WEEKNUM(Data6[[#This Row],[Date:]]),"")</f>
        <v>35</v>
      </c>
      <c r="R1802" s="6">
        <f t="shared" si="84"/>
        <v>45529</v>
      </c>
      <c r="S1802" s="6">
        <f>Data6[[#This Row],[Week Start]]+7</f>
        <v>45536</v>
      </c>
      <c r="T1802" s="7" t="str">
        <f t="shared" si="85"/>
        <v>8/25/2024 - 9/1/2024</v>
      </c>
      <c r="U1802" s="7" t="str">
        <f t="shared" si="86"/>
        <v>Time Card</v>
      </c>
      <c r="V1802" s="8" t="str">
        <f>RIGHT(TEXT(Data6[[#This Row],[Date:]],"mmddyyyy"),4)</f>
        <v>2024</v>
      </c>
      <c r="W1802" s="8" t="str">
        <f>MID(TEXT(Data6[[#This Row],[Date:]],"mmddyyyy"),3,2)</f>
        <v>31</v>
      </c>
      <c r="X1802" s="8" t="str">
        <f>LEFT(TEXT(Data6[[#This Row],[Date:]],"mmddyyyy"),2)</f>
        <v>08</v>
      </c>
      <c r="Y1802" s="6">
        <f>DATE(Data6[[#This Row],[Year]],Data6[[#This Row],[Month]],Data6[[#This Row],[Day]])</f>
        <v>45535</v>
      </c>
    </row>
    <row r="1803" spans="1:25">
      <c r="A1803" s="5">
        <v>45535.364075231482</v>
      </c>
      <c r="B1803" s="7" t="s">
        <v>66</v>
      </c>
      <c r="C1803" s="6" t="s">
        <v>2182</v>
      </c>
      <c r="D1803" s="7" t="s">
        <v>2181</v>
      </c>
      <c r="E1803" s="8">
        <v>4</v>
      </c>
      <c r="F1803" s="7">
        <v>7148632</v>
      </c>
      <c r="G1803" s="7" t="s">
        <v>68</v>
      </c>
      <c r="H1803" s="7" t="s">
        <v>756</v>
      </c>
      <c r="I1803" s="7" t="s">
        <v>45</v>
      </c>
      <c r="J1803" s="19" t="str">
        <f>IFERROR(INDEX('Employee Info'!$C$3:$E$200,MATCH(Data6[[#This Row],[Name:]],'Employee Info'!$B$3:$B$200,0),MATCH(Data6[[#This Row],[Hours Type:]],'Employee Info'!$C$2:$E$2,0)),"")</f>
        <v/>
      </c>
      <c r="K1803" s="19" t="str">
        <f>IFERROR(INDEX('Employee Info'!$C$3:$J$200,MATCH(Data6[[#This Row],[Name:]],'Employee Info'!$B$3:$B$200,0),MATCH(Data6[[#Headers],[Truck]],'Employee Info'!$C$2:$J$2,0)),"")</f>
        <v/>
      </c>
      <c r="L1803" s="19" t="str">
        <f>IFERROR(INDEX('Employee Info'!$C$3:$J$200,MATCH(Data6[[#This Row],[Name:]],'Employee Info'!$B$3:$B$200,0),MATCH(Data6[[#Headers],[Phone]],'Employee Info'!$C$2:$J$2,0)),"")</f>
        <v/>
      </c>
      <c r="M1803" s="19" t="str">
        <f>IFERROR(INDEX('Employee Info'!$C$3:$J$200,MATCH(Data6[[#This Row],[Name:]],'Employee Info'!$B$3:$B$200,0),MATCH(Data6[[#Headers],[Tech]],'Employee Info'!$C$2:$J$2,0)),"")</f>
        <v/>
      </c>
      <c r="N1803" s="19" t="str">
        <f>IFERROR(INDEX('Employee Info'!$C$3:$J$200,MATCH(Data6[[#This Row],[Name:]],'Employee Info'!$B$3:$B$200,0),MATCH(Data6[[#Headers],[Other]],'Employee Info'!$C$2:$J$2,0)),"")</f>
        <v/>
      </c>
      <c r="O1803" s="19">
        <f>IFERROR((Data6[[#This Row],[Hours:]]*SUM(Data6[[#This Row],[Rate]:[Other]])),"")</f>
        <v>0</v>
      </c>
      <c r="P1803" s="7" t="str">
        <f>IF(Data6[[#This Row],[WO'#:]]="","Riley #","WO#")</f>
        <v>WO#</v>
      </c>
      <c r="Q1803" s="7">
        <f>IFERROR(WEEKNUM(Data6[[#This Row],[Date:]]),"")</f>
        <v>35</v>
      </c>
      <c r="R1803" s="6">
        <f t="shared" si="84"/>
        <v>45529</v>
      </c>
      <c r="S1803" s="6">
        <f>Data6[[#This Row],[Week Start]]+7</f>
        <v>45536</v>
      </c>
      <c r="T1803" s="7" t="str">
        <f t="shared" si="85"/>
        <v>8/25/2024 - 9/1/2024</v>
      </c>
      <c r="U1803" s="7" t="str">
        <f t="shared" si="86"/>
        <v>Time Card</v>
      </c>
      <c r="V1803" s="8" t="str">
        <f>RIGHT(TEXT(Data6[[#This Row],[Date:]],"mmddyyyy"),4)</f>
        <v>2024</v>
      </c>
      <c r="W1803" s="8" t="str">
        <f>MID(TEXT(Data6[[#This Row],[Date:]],"mmddyyyy"),3,2)</f>
        <v>31</v>
      </c>
      <c r="X1803" s="8" t="str">
        <f>LEFT(TEXT(Data6[[#This Row],[Date:]],"mmddyyyy"),2)</f>
        <v>08</v>
      </c>
      <c r="Y1803" s="6">
        <f>DATE(Data6[[#This Row],[Year]],Data6[[#This Row],[Month]],Data6[[#This Row],[Day]])</f>
        <v>45535</v>
      </c>
    </row>
    <row r="1804" spans="1:25">
      <c r="A1804" s="5">
        <v>45538.57690428241</v>
      </c>
      <c r="B1804" s="7" t="s">
        <v>35</v>
      </c>
      <c r="C1804" s="6" t="s">
        <v>2184</v>
      </c>
      <c r="D1804" s="7" t="s">
        <v>2183</v>
      </c>
      <c r="E1804" s="8">
        <v>2</v>
      </c>
      <c r="F1804" s="7">
        <v>7148628</v>
      </c>
      <c r="G1804" s="7" t="s">
        <v>68</v>
      </c>
      <c r="H1804" s="7" t="s">
        <v>756</v>
      </c>
      <c r="I1804" s="7" t="s">
        <v>44</v>
      </c>
      <c r="J1804" s="19" t="str">
        <f>IFERROR(INDEX('Employee Info'!$C$3:$E$200,MATCH(Data6[[#This Row],[Name:]],'Employee Info'!$B$3:$B$200,0),MATCH(Data6[[#This Row],[Hours Type:]],'Employee Info'!$C$2:$E$2,0)),"")</f>
        <v/>
      </c>
      <c r="K1804" s="19" t="str">
        <f>IFERROR(INDEX('Employee Info'!$C$3:$J$200,MATCH(Data6[[#This Row],[Name:]],'Employee Info'!$B$3:$B$200,0),MATCH(Data6[[#Headers],[Truck]],'Employee Info'!$C$2:$J$2,0)),"")</f>
        <v/>
      </c>
      <c r="L1804" s="19" t="str">
        <f>IFERROR(INDEX('Employee Info'!$C$3:$J$200,MATCH(Data6[[#This Row],[Name:]],'Employee Info'!$B$3:$B$200,0),MATCH(Data6[[#Headers],[Phone]],'Employee Info'!$C$2:$J$2,0)),"")</f>
        <v/>
      </c>
      <c r="M1804" s="19" t="str">
        <f>IFERROR(INDEX('Employee Info'!$C$3:$J$200,MATCH(Data6[[#This Row],[Name:]],'Employee Info'!$B$3:$B$200,0),MATCH(Data6[[#Headers],[Tech]],'Employee Info'!$C$2:$J$2,0)),"")</f>
        <v/>
      </c>
      <c r="N1804" s="19" t="str">
        <f>IFERROR(INDEX('Employee Info'!$C$3:$J$200,MATCH(Data6[[#This Row],[Name:]],'Employee Info'!$B$3:$B$200,0),MATCH(Data6[[#Headers],[Other]],'Employee Info'!$C$2:$J$2,0)),"")</f>
        <v/>
      </c>
      <c r="O1804" s="19">
        <f>IFERROR((Data6[[#This Row],[Hours:]]*SUM(Data6[[#This Row],[Rate]:[Other]])),"")</f>
        <v>0</v>
      </c>
      <c r="P1804" s="7" t="str">
        <f>IF(Data6[[#This Row],[WO'#:]]="","Riley #","WO#")</f>
        <v>WO#</v>
      </c>
      <c r="Q1804" s="7">
        <f>IFERROR(WEEKNUM(Data6[[#This Row],[Date:]]),"")</f>
        <v>36</v>
      </c>
      <c r="R1804" s="6">
        <f t="shared" si="84"/>
        <v>45536</v>
      </c>
      <c r="S1804" s="6">
        <f>Data6[[#This Row],[Week Start]]+7</f>
        <v>45543</v>
      </c>
      <c r="T1804" s="7" t="str">
        <f t="shared" si="85"/>
        <v>9/1/2024 - 9/8/2024</v>
      </c>
      <c r="U1804" s="7" t="str">
        <f t="shared" si="86"/>
        <v>Time Card</v>
      </c>
      <c r="V1804" s="8" t="str">
        <f>RIGHT(TEXT(Data6[[#This Row],[Date:]],"mmddyyyy"),4)</f>
        <v>2024</v>
      </c>
      <c r="W1804" s="8" t="str">
        <f>MID(TEXT(Data6[[#This Row],[Date:]],"mmddyyyy"),3,2)</f>
        <v>03</v>
      </c>
      <c r="X1804" s="8" t="str">
        <f>LEFT(TEXT(Data6[[#This Row],[Date:]],"mmddyyyy"),2)</f>
        <v>09</v>
      </c>
      <c r="Y1804" s="6">
        <f>DATE(Data6[[#This Row],[Year]],Data6[[#This Row],[Month]],Data6[[#This Row],[Day]])</f>
        <v>45538</v>
      </c>
    </row>
    <row r="1805" spans="1:25">
      <c r="A1805" s="5">
        <v>45538.577629282408</v>
      </c>
      <c r="B1805" s="7" t="s">
        <v>35</v>
      </c>
      <c r="C1805" s="6" t="s">
        <v>2184</v>
      </c>
      <c r="D1805" s="7" t="s">
        <v>2185</v>
      </c>
      <c r="E1805" s="8">
        <v>6</v>
      </c>
      <c r="F1805" s="7" t="s">
        <v>68</v>
      </c>
      <c r="G1805" s="7" t="s">
        <v>68</v>
      </c>
      <c r="H1805" s="7" t="s">
        <v>536</v>
      </c>
      <c r="I1805" s="7" t="s">
        <v>44</v>
      </c>
      <c r="J1805" s="19" t="str">
        <f>IFERROR(INDEX('Employee Info'!$C$3:$E$200,MATCH(Data6[[#This Row],[Name:]],'Employee Info'!$B$3:$B$200,0),MATCH(Data6[[#This Row],[Hours Type:]],'Employee Info'!$C$2:$E$2,0)),"")</f>
        <v/>
      </c>
      <c r="K1805" s="19" t="str">
        <f>IFERROR(INDEX('Employee Info'!$C$3:$J$200,MATCH(Data6[[#This Row],[Name:]],'Employee Info'!$B$3:$B$200,0),MATCH(Data6[[#Headers],[Truck]],'Employee Info'!$C$2:$J$2,0)),"")</f>
        <v/>
      </c>
      <c r="L1805" s="19" t="str">
        <f>IFERROR(INDEX('Employee Info'!$C$3:$J$200,MATCH(Data6[[#This Row],[Name:]],'Employee Info'!$B$3:$B$200,0),MATCH(Data6[[#Headers],[Phone]],'Employee Info'!$C$2:$J$2,0)),"")</f>
        <v/>
      </c>
      <c r="M1805" s="19" t="str">
        <f>IFERROR(INDEX('Employee Info'!$C$3:$J$200,MATCH(Data6[[#This Row],[Name:]],'Employee Info'!$B$3:$B$200,0),MATCH(Data6[[#Headers],[Tech]],'Employee Info'!$C$2:$J$2,0)),"")</f>
        <v/>
      </c>
      <c r="N1805" s="19" t="str">
        <f>IFERROR(INDEX('Employee Info'!$C$3:$J$200,MATCH(Data6[[#This Row],[Name:]],'Employee Info'!$B$3:$B$200,0),MATCH(Data6[[#Headers],[Other]],'Employee Info'!$C$2:$J$2,0)),"")</f>
        <v/>
      </c>
      <c r="O1805" s="19">
        <f>IFERROR((Data6[[#This Row],[Hours:]]*SUM(Data6[[#This Row],[Rate]:[Other]])),"")</f>
        <v>0</v>
      </c>
      <c r="P1805" s="7" t="str">
        <f>IF(Data6[[#This Row],[WO'#:]]="","Riley #","WO#")</f>
        <v>Riley #</v>
      </c>
      <c r="Q1805" s="7">
        <f>IFERROR(WEEKNUM(Data6[[#This Row],[Date:]]),"")</f>
        <v>36</v>
      </c>
      <c r="R1805" s="6">
        <f t="shared" si="84"/>
        <v>45536</v>
      </c>
      <c r="S1805" s="6">
        <f>Data6[[#This Row],[Week Start]]+7</f>
        <v>45543</v>
      </c>
      <c r="T1805" s="7" t="str">
        <f t="shared" si="85"/>
        <v>9/1/2024 - 9/8/2024</v>
      </c>
      <c r="U1805" s="7" t="str">
        <f t="shared" si="86"/>
        <v>Time Card</v>
      </c>
      <c r="V1805" s="8" t="str">
        <f>RIGHT(TEXT(Data6[[#This Row],[Date:]],"mmddyyyy"),4)</f>
        <v>2024</v>
      </c>
      <c r="W1805" s="8" t="str">
        <f>MID(TEXT(Data6[[#This Row],[Date:]],"mmddyyyy"),3,2)</f>
        <v>03</v>
      </c>
      <c r="X1805" s="8" t="str">
        <f>LEFT(TEXT(Data6[[#This Row],[Date:]],"mmddyyyy"),2)</f>
        <v>09</v>
      </c>
      <c r="Y1805" s="6">
        <f>DATE(Data6[[#This Row],[Year]],Data6[[#This Row],[Month]],Data6[[#This Row],[Day]])</f>
        <v>45538</v>
      </c>
    </row>
    <row r="1806" spans="1:25">
      <c r="A1806" s="5">
        <v>45538.577939351853</v>
      </c>
      <c r="B1806" s="7" t="s">
        <v>2143</v>
      </c>
      <c r="C1806" s="6" t="s">
        <v>2184</v>
      </c>
      <c r="D1806" s="7" t="s">
        <v>2185</v>
      </c>
      <c r="E1806" s="8">
        <v>6</v>
      </c>
      <c r="F1806" s="7" t="s">
        <v>68</v>
      </c>
      <c r="G1806" s="7" t="s">
        <v>68</v>
      </c>
      <c r="H1806" s="7" t="s">
        <v>536</v>
      </c>
      <c r="I1806" s="7" t="s">
        <v>44</v>
      </c>
      <c r="J1806" s="19" t="str">
        <f>IFERROR(INDEX('Employee Info'!$C$3:$E$200,MATCH(Data6[[#This Row],[Name:]],'Employee Info'!$B$3:$B$200,0),MATCH(Data6[[#This Row],[Hours Type:]],'Employee Info'!$C$2:$E$2,0)),"")</f>
        <v/>
      </c>
      <c r="K1806" s="19" t="str">
        <f>IFERROR(INDEX('Employee Info'!$C$3:$J$200,MATCH(Data6[[#This Row],[Name:]],'Employee Info'!$B$3:$B$200,0),MATCH(Data6[[#Headers],[Truck]],'Employee Info'!$C$2:$J$2,0)),"")</f>
        <v/>
      </c>
      <c r="L1806" s="19" t="str">
        <f>IFERROR(INDEX('Employee Info'!$C$3:$J$200,MATCH(Data6[[#This Row],[Name:]],'Employee Info'!$B$3:$B$200,0),MATCH(Data6[[#Headers],[Phone]],'Employee Info'!$C$2:$J$2,0)),"")</f>
        <v/>
      </c>
      <c r="M1806" s="19" t="str">
        <f>IFERROR(INDEX('Employee Info'!$C$3:$J$200,MATCH(Data6[[#This Row],[Name:]],'Employee Info'!$B$3:$B$200,0),MATCH(Data6[[#Headers],[Tech]],'Employee Info'!$C$2:$J$2,0)),"")</f>
        <v/>
      </c>
      <c r="N1806" s="19" t="str">
        <f>IFERROR(INDEX('Employee Info'!$C$3:$J$200,MATCH(Data6[[#This Row],[Name:]],'Employee Info'!$B$3:$B$200,0),MATCH(Data6[[#Headers],[Other]],'Employee Info'!$C$2:$J$2,0)),"")</f>
        <v/>
      </c>
      <c r="O1806" s="19">
        <f>IFERROR((Data6[[#This Row],[Hours:]]*SUM(Data6[[#This Row],[Rate]:[Other]])),"")</f>
        <v>0</v>
      </c>
      <c r="P1806" s="7" t="str">
        <f>IF(Data6[[#This Row],[WO'#:]]="","Riley #","WO#")</f>
        <v>Riley #</v>
      </c>
      <c r="Q1806" s="7">
        <f>IFERROR(WEEKNUM(Data6[[#This Row],[Date:]]),"")</f>
        <v>36</v>
      </c>
      <c r="R1806" s="6">
        <f t="shared" si="84"/>
        <v>45536</v>
      </c>
      <c r="S1806" s="6">
        <f>Data6[[#This Row],[Week Start]]+7</f>
        <v>45543</v>
      </c>
      <c r="T1806" s="7" t="str">
        <f t="shared" si="85"/>
        <v>9/1/2024 - 9/8/2024</v>
      </c>
      <c r="U1806" s="7" t="str">
        <f t="shared" si="86"/>
        <v>Time Card</v>
      </c>
      <c r="V1806" s="8" t="str">
        <f>RIGHT(TEXT(Data6[[#This Row],[Date:]],"mmddyyyy"),4)</f>
        <v>2024</v>
      </c>
      <c r="W1806" s="8" t="str">
        <f>MID(TEXT(Data6[[#This Row],[Date:]],"mmddyyyy"),3,2)</f>
        <v>03</v>
      </c>
      <c r="X1806" s="8" t="str">
        <f>LEFT(TEXT(Data6[[#This Row],[Date:]],"mmddyyyy"),2)</f>
        <v>09</v>
      </c>
      <c r="Y1806" s="6">
        <f>DATE(Data6[[#This Row],[Year]],Data6[[#This Row],[Month]],Data6[[#This Row],[Day]])</f>
        <v>45538</v>
      </c>
    </row>
    <row r="1807" spans="1:25">
      <c r="A1807" s="5">
        <v>45538.57853240741</v>
      </c>
      <c r="B1807" s="7" t="s">
        <v>2143</v>
      </c>
      <c r="C1807" s="6" t="s">
        <v>2184</v>
      </c>
      <c r="D1807" s="7" t="s">
        <v>2186</v>
      </c>
      <c r="E1807" s="8">
        <v>2</v>
      </c>
      <c r="F1807" s="7">
        <v>7148628</v>
      </c>
      <c r="G1807" s="7" t="s">
        <v>68</v>
      </c>
      <c r="H1807" s="7" t="s">
        <v>756</v>
      </c>
      <c r="I1807" s="7" t="s">
        <v>44</v>
      </c>
      <c r="J1807" s="19" t="str">
        <f>IFERROR(INDEX('Employee Info'!$C$3:$E$200,MATCH(Data6[[#This Row],[Name:]],'Employee Info'!$B$3:$B$200,0),MATCH(Data6[[#This Row],[Hours Type:]],'Employee Info'!$C$2:$E$2,0)),"")</f>
        <v/>
      </c>
      <c r="K1807" s="19" t="str">
        <f>IFERROR(INDEX('Employee Info'!$C$3:$J$200,MATCH(Data6[[#This Row],[Name:]],'Employee Info'!$B$3:$B$200,0),MATCH(Data6[[#Headers],[Truck]],'Employee Info'!$C$2:$J$2,0)),"")</f>
        <v/>
      </c>
      <c r="L1807" s="19" t="str">
        <f>IFERROR(INDEX('Employee Info'!$C$3:$J$200,MATCH(Data6[[#This Row],[Name:]],'Employee Info'!$B$3:$B$200,0),MATCH(Data6[[#Headers],[Phone]],'Employee Info'!$C$2:$J$2,0)),"")</f>
        <v/>
      </c>
      <c r="M1807" s="19" t="str">
        <f>IFERROR(INDEX('Employee Info'!$C$3:$J$200,MATCH(Data6[[#This Row],[Name:]],'Employee Info'!$B$3:$B$200,0),MATCH(Data6[[#Headers],[Tech]],'Employee Info'!$C$2:$J$2,0)),"")</f>
        <v/>
      </c>
      <c r="N1807" s="19" t="str">
        <f>IFERROR(INDEX('Employee Info'!$C$3:$J$200,MATCH(Data6[[#This Row],[Name:]],'Employee Info'!$B$3:$B$200,0),MATCH(Data6[[#Headers],[Other]],'Employee Info'!$C$2:$J$2,0)),"")</f>
        <v/>
      </c>
      <c r="O1807" s="19">
        <f>IFERROR((Data6[[#This Row],[Hours:]]*SUM(Data6[[#This Row],[Rate]:[Other]])),"")</f>
        <v>0</v>
      </c>
      <c r="P1807" s="7" t="str">
        <f>IF(Data6[[#This Row],[WO'#:]]="","Riley #","WO#")</f>
        <v>WO#</v>
      </c>
      <c r="Q1807" s="7">
        <f>IFERROR(WEEKNUM(Data6[[#This Row],[Date:]]),"")</f>
        <v>36</v>
      </c>
      <c r="R1807" s="6">
        <f t="shared" si="84"/>
        <v>45536</v>
      </c>
      <c r="S1807" s="6">
        <f>Data6[[#This Row],[Week Start]]+7</f>
        <v>45543</v>
      </c>
      <c r="T1807" s="7" t="str">
        <f t="shared" si="85"/>
        <v>9/1/2024 - 9/8/2024</v>
      </c>
      <c r="U1807" s="7" t="str">
        <f t="shared" si="86"/>
        <v>Time Card</v>
      </c>
      <c r="V1807" s="8" t="str">
        <f>RIGHT(TEXT(Data6[[#This Row],[Date:]],"mmddyyyy"),4)</f>
        <v>2024</v>
      </c>
      <c r="W1807" s="8" t="str">
        <f>MID(TEXT(Data6[[#This Row],[Date:]],"mmddyyyy"),3,2)</f>
        <v>03</v>
      </c>
      <c r="X1807" s="8" t="str">
        <f>LEFT(TEXT(Data6[[#This Row],[Date:]],"mmddyyyy"),2)</f>
        <v>09</v>
      </c>
      <c r="Y1807" s="6">
        <f>DATE(Data6[[#This Row],[Year]],Data6[[#This Row],[Month]],Data6[[#This Row],[Day]])</f>
        <v>45538</v>
      </c>
    </row>
    <row r="1808" spans="1:25">
      <c r="A1808" s="5">
        <v>45538.582179282406</v>
      </c>
      <c r="B1808" s="7" t="s">
        <v>34</v>
      </c>
      <c r="C1808" s="6" t="s">
        <v>2184</v>
      </c>
      <c r="D1808" s="7" t="s">
        <v>2187</v>
      </c>
      <c r="E1808" s="8">
        <v>5.5</v>
      </c>
      <c r="F1808" s="7">
        <v>7142019</v>
      </c>
      <c r="G1808" s="7" t="s">
        <v>68</v>
      </c>
      <c r="H1808" s="7" t="s">
        <v>756</v>
      </c>
      <c r="I1808" s="7" t="s">
        <v>44</v>
      </c>
      <c r="J1808" s="19" t="str">
        <f>IFERROR(INDEX('Employee Info'!$C$3:$E$200,MATCH(Data6[[#This Row],[Name:]],'Employee Info'!$B$3:$B$200,0),MATCH(Data6[[#This Row],[Hours Type:]],'Employee Info'!$C$2:$E$2,0)),"")</f>
        <v/>
      </c>
      <c r="K1808" s="19" t="str">
        <f>IFERROR(INDEX('Employee Info'!$C$3:$J$200,MATCH(Data6[[#This Row],[Name:]],'Employee Info'!$B$3:$B$200,0),MATCH(Data6[[#Headers],[Truck]],'Employee Info'!$C$2:$J$2,0)),"")</f>
        <v/>
      </c>
      <c r="L1808" s="19" t="str">
        <f>IFERROR(INDEX('Employee Info'!$C$3:$J$200,MATCH(Data6[[#This Row],[Name:]],'Employee Info'!$B$3:$B$200,0),MATCH(Data6[[#Headers],[Phone]],'Employee Info'!$C$2:$J$2,0)),"")</f>
        <v/>
      </c>
      <c r="M1808" s="19" t="str">
        <f>IFERROR(INDEX('Employee Info'!$C$3:$J$200,MATCH(Data6[[#This Row],[Name:]],'Employee Info'!$B$3:$B$200,0),MATCH(Data6[[#Headers],[Tech]],'Employee Info'!$C$2:$J$2,0)),"")</f>
        <v/>
      </c>
      <c r="N1808" s="19" t="str">
        <f>IFERROR(INDEX('Employee Info'!$C$3:$J$200,MATCH(Data6[[#This Row],[Name:]],'Employee Info'!$B$3:$B$200,0),MATCH(Data6[[#Headers],[Other]],'Employee Info'!$C$2:$J$2,0)),"")</f>
        <v/>
      </c>
      <c r="O1808" s="19">
        <f>IFERROR((Data6[[#This Row],[Hours:]]*SUM(Data6[[#This Row],[Rate]:[Other]])),"")</f>
        <v>0</v>
      </c>
      <c r="P1808" s="7" t="str">
        <f>IF(Data6[[#This Row],[WO'#:]]="","Riley #","WO#")</f>
        <v>WO#</v>
      </c>
      <c r="Q1808" s="7">
        <f>IFERROR(WEEKNUM(Data6[[#This Row],[Date:]]),"")</f>
        <v>36</v>
      </c>
      <c r="R1808" s="6">
        <f t="shared" si="84"/>
        <v>45536</v>
      </c>
      <c r="S1808" s="6">
        <f>Data6[[#This Row],[Week Start]]+7</f>
        <v>45543</v>
      </c>
      <c r="T1808" s="7" t="str">
        <f t="shared" si="85"/>
        <v>9/1/2024 - 9/8/2024</v>
      </c>
      <c r="U1808" s="7" t="str">
        <f t="shared" si="86"/>
        <v>Time Card</v>
      </c>
      <c r="V1808" s="8" t="str">
        <f>RIGHT(TEXT(Data6[[#This Row],[Date:]],"mmddyyyy"),4)</f>
        <v>2024</v>
      </c>
      <c r="W1808" s="8" t="str">
        <f>MID(TEXT(Data6[[#This Row],[Date:]],"mmddyyyy"),3,2)</f>
        <v>03</v>
      </c>
      <c r="X1808" s="8" t="str">
        <f>LEFT(TEXT(Data6[[#This Row],[Date:]],"mmddyyyy"),2)</f>
        <v>09</v>
      </c>
      <c r="Y1808" s="6">
        <f>DATE(Data6[[#This Row],[Year]],Data6[[#This Row],[Month]],Data6[[#This Row],[Day]])</f>
        <v>45538</v>
      </c>
    </row>
    <row r="1809" spans="1:25">
      <c r="A1809" s="5">
        <v>45538.583385879632</v>
      </c>
      <c r="B1809" s="7" t="s">
        <v>34</v>
      </c>
      <c r="C1809" s="6" t="s">
        <v>2184</v>
      </c>
      <c r="D1809" s="7" t="s">
        <v>2188</v>
      </c>
      <c r="E1809" s="8">
        <v>2.5</v>
      </c>
      <c r="F1809" s="7" t="s">
        <v>68</v>
      </c>
      <c r="G1809" s="7" t="s">
        <v>68</v>
      </c>
      <c r="H1809" s="7" t="s">
        <v>42</v>
      </c>
      <c r="I1809" s="7" t="s">
        <v>44</v>
      </c>
      <c r="J1809" s="19" t="str">
        <f>IFERROR(INDEX('Employee Info'!$C$3:$E$200,MATCH(Data6[[#This Row],[Name:]],'Employee Info'!$B$3:$B$200,0),MATCH(Data6[[#This Row],[Hours Type:]],'Employee Info'!$C$2:$E$2,0)),"")</f>
        <v/>
      </c>
      <c r="K1809" s="19" t="str">
        <f>IFERROR(INDEX('Employee Info'!$C$3:$J$200,MATCH(Data6[[#This Row],[Name:]],'Employee Info'!$B$3:$B$200,0),MATCH(Data6[[#Headers],[Truck]],'Employee Info'!$C$2:$J$2,0)),"")</f>
        <v/>
      </c>
      <c r="L1809" s="19" t="str">
        <f>IFERROR(INDEX('Employee Info'!$C$3:$J$200,MATCH(Data6[[#This Row],[Name:]],'Employee Info'!$B$3:$B$200,0),MATCH(Data6[[#Headers],[Phone]],'Employee Info'!$C$2:$J$2,0)),"")</f>
        <v/>
      </c>
      <c r="M1809" s="19" t="str">
        <f>IFERROR(INDEX('Employee Info'!$C$3:$J$200,MATCH(Data6[[#This Row],[Name:]],'Employee Info'!$B$3:$B$200,0),MATCH(Data6[[#Headers],[Tech]],'Employee Info'!$C$2:$J$2,0)),"")</f>
        <v/>
      </c>
      <c r="N1809" s="19" t="str">
        <f>IFERROR(INDEX('Employee Info'!$C$3:$J$200,MATCH(Data6[[#This Row],[Name:]],'Employee Info'!$B$3:$B$200,0),MATCH(Data6[[#Headers],[Other]],'Employee Info'!$C$2:$J$2,0)),"")</f>
        <v/>
      </c>
      <c r="O1809" s="19">
        <f>IFERROR((Data6[[#This Row],[Hours:]]*SUM(Data6[[#This Row],[Rate]:[Other]])),"")</f>
        <v>0</v>
      </c>
      <c r="P1809" s="7" t="str">
        <f>IF(Data6[[#This Row],[WO'#:]]="","Riley #","WO#")</f>
        <v>Riley #</v>
      </c>
      <c r="Q1809" s="7">
        <f>IFERROR(WEEKNUM(Data6[[#This Row],[Date:]]),"")</f>
        <v>36</v>
      </c>
      <c r="R1809" s="6">
        <f t="shared" si="84"/>
        <v>45536</v>
      </c>
      <c r="S1809" s="6">
        <f>Data6[[#This Row],[Week Start]]+7</f>
        <v>45543</v>
      </c>
      <c r="T1809" s="7" t="str">
        <f t="shared" si="85"/>
        <v>9/1/2024 - 9/8/2024</v>
      </c>
      <c r="U1809" s="7" t="str">
        <f t="shared" si="86"/>
        <v>Time Card</v>
      </c>
      <c r="V1809" s="8" t="str">
        <f>RIGHT(TEXT(Data6[[#This Row],[Date:]],"mmddyyyy"),4)</f>
        <v>2024</v>
      </c>
      <c r="W1809" s="8" t="str">
        <f>MID(TEXT(Data6[[#This Row],[Date:]],"mmddyyyy"),3,2)</f>
        <v>03</v>
      </c>
      <c r="X1809" s="8" t="str">
        <f>LEFT(TEXT(Data6[[#This Row],[Date:]],"mmddyyyy"),2)</f>
        <v>09</v>
      </c>
      <c r="Y1809" s="6">
        <f>DATE(Data6[[#This Row],[Year]],Data6[[#This Row],[Month]],Data6[[#This Row],[Day]])</f>
        <v>45538</v>
      </c>
    </row>
    <row r="1810" spans="1:25">
      <c r="A1810" s="5">
        <v>45538.585267476854</v>
      </c>
      <c r="B1810" s="7" t="s">
        <v>23</v>
      </c>
      <c r="C1810" s="6" t="s">
        <v>2184</v>
      </c>
      <c r="D1810" s="7" t="s">
        <v>2189</v>
      </c>
      <c r="E1810" s="8">
        <v>5.5</v>
      </c>
      <c r="F1810" s="7">
        <v>7142019</v>
      </c>
      <c r="G1810" s="7" t="s">
        <v>68</v>
      </c>
      <c r="H1810" s="7" t="s">
        <v>756</v>
      </c>
      <c r="I1810" s="7" t="s">
        <v>44</v>
      </c>
      <c r="J1810" s="19" t="str">
        <f>IFERROR(INDEX('Employee Info'!$C$3:$E$200,MATCH(Data6[[#This Row],[Name:]],'Employee Info'!$B$3:$B$200,0),MATCH(Data6[[#This Row],[Hours Type:]],'Employee Info'!$C$2:$E$2,0)),"")</f>
        <v/>
      </c>
      <c r="K1810" s="19" t="str">
        <f>IFERROR(INDEX('Employee Info'!$C$3:$J$200,MATCH(Data6[[#This Row],[Name:]],'Employee Info'!$B$3:$B$200,0),MATCH(Data6[[#Headers],[Truck]],'Employee Info'!$C$2:$J$2,0)),"")</f>
        <v/>
      </c>
      <c r="L1810" s="19" t="str">
        <f>IFERROR(INDEX('Employee Info'!$C$3:$J$200,MATCH(Data6[[#This Row],[Name:]],'Employee Info'!$B$3:$B$200,0),MATCH(Data6[[#Headers],[Phone]],'Employee Info'!$C$2:$J$2,0)),"")</f>
        <v/>
      </c>
      <c r="M1810" s="19" t="str">
        <f>IFERROR(INDEX('Employee Info'!$C$3:$J$200,MATCH(Data6[[#This Row],[Name:]],'Employee Info'!$B$3:$B$200,0),MATCH(Data6[[#Headers],[Tech]],'Employee Info'!$C$2:$J$2,0)),"")</f>
        <v/>
      </c>
      <c r="N1810" s="19" t="str">
        <f>IFERROR(INDEX('Employee Info'!$C$3:$J$200,MATCH(Data6[[#This Row],[Name:]],'Employee Info'!$B$3:$B$200,0),MATCH(Data6[[#Headers],[Other]],'Employee Info'!$C$2:$J$2,0)),"")</f>
        <v/>
      </c>
      <c r="O1810" s="19">
        <f>IFERROR((Data6[[#This Row],[Hours:]]*SUM(Data6[[#This Row],[Rate]:[Other]])),"")</f>
        <v>0</v>
      </c>
      <c r="P1810" s="7" t="str">
        <f>IF(Data6[[#This Row],[WO'#:]]="","Riley #","WO#")</f>
        <v>WO#</v>
      </c>
      <c r="Q1810" s="7">
        <f>IFERROR(WEEKNUM(Data6[[#This Row],[Date:]]),"")</f>
        <v>36</v>
      </c>
      <c r="R1810" s="6">
        <f t="shared" si="84"/>
        <v>45536</v>
      </c>
      <c r="S1810" s="6">
        <f>Data6[[#This Row],[Week Start]]+7</f>
        <v>45543</v>
      </c>
      <c r="T1810" s="7" t="str">
        <f t="shared" si="85"/>
        <v>9/1/2024 - 9/8/2024</v>
      </c>
      <c r="U1810" s="7" t="str">
        <f t="shared" si="86"/>
        <v>Time Card</v>
      </c>
      <c r="V1810" s="8" t="str">
        <f>RIGHT(TEXT(Data6[[#This Row],[Date:]],"mmddyyyy"),4)</f>
        <v>2024</v>
      </c>
      <c r="W1810" s="8" t="str">
        <f>MID(TEXT(Data6[[#This Row],[Date:]],"mmddyyyy"),3,2)</f>
        <v>03</v>
      </c>
      <c r="X1810" s="8" t="str">
        <f>LEFT(TEXT(Data6[[#This Row],[Date:]],"mmddyyyy"),2)</f>
        <v>09</v>
      </c>
      <c r="Y1810" s="6">
        <f>DATE(Data6[[#This Row],[Year]],Data6[[#This Row],[Month]],Data6[[#This Row],[Day]])</f>
        <v>45538</v>
      </c>
    </row>
    <row r="1811" spans="1:25">
      <c r="A1811" s="5">
        <v>45538.58678391204</v>
      </c>
      <c r="B1811" s="7" t="s">
        <v>23</v>
      </c>
      <c r="C1811" s="6" t="s">
        <v>2184</v>
      </c>
      <c r="D1811" s="7" t="s">
        <v>2190</v>
      </c>
      <c r="E1811" s="8">
        <v>2.5</v>
      </c>
      <c r="F1811" s="7" t="s">
        <v>68</v>
      </c>
      <c r="G1811" s="7" t="s">
        <v>68</v>
      </c>
      <c r="H1811" s="7" t="s">
        <v>649</v>
      </c>
      <c r="I1811" s="7" t="s">
        <v>44</v>
      </c>
      <c r="J1811" s="19" t="str">
        <f>IFERROR(INDEX('Employee Info'!$C$3:$E$200,MATCH(Data6[[#This Row],[Name:]],'Employee Info'!$B$3:$B$200,0),MATCH(Data6[[#This Row],[Hours Type:]],'Employee Info'!$C$2:$E$2,0)),"")</f>
        <v/>
      </c>
      <c r="K1811" s="19" t="str">
        <f>IFERROR(INDEX('Employee Info'!$C$3:$J$200,MATCH(Data6[[#This Row],[Name:]],'Employee Info'!$B$3:$B$200,0),MATCH(Data6[[#Headers],[Truck]],'Employee Info'!$C$2:$J$2,0)),"")</f>
        <v/>
      </c>
      <c r="L1811" s="19" t="str">
        <f>IFERROR(INDEX('Employee Info'!$C$3:$J$200,MATCH(Data6[[#This Row],[Name:]],'Employee Info'!$B$3:$B$200,0),MATCH(Data6[[#Headers],[Phone]],'Employee Info'!$C$2:$J$2,0)),"")</f>
        <v/>
      </c>
      <c r="M1811" s="19" t="str">
        <f>IFERROR(INDEX('Employee Info'!$C$3:$J$200,MATCH(Data6[[#This Row],[Name:]],'Employee Info'!$B$3:$B$200,0),MATCH(Data6[[#Headers],[Tech]],'Employee Info'!$C$2:$J$2,0)),"")</f>
        <v/>
      </c>
      <c r="N1811" s="19" t="str">
        <f>IFERROR(INDEX('Employee Info'!$C$3:$J$200,MATCH(Data6[[#This Row],[Name:]],'Employee Info'!$B$3:$B$200,0),MATCH(Data6[[#Headers],[Other]],'Employee Info'!$C$2:$J$2,0)),"")</f>
        <v/>
      </c>
      <c r="O1811" s="19">
        <f>IFERROR((Data6[[#This Row],[Hours:]]*SUM(Data6[[#This Row],[Rate]:[Other]])),"")</f>
        <v>0</v>
      </c>
      <c r="P1811" s="7" t="str">
        <f>IF(Data6[[#This Row],[WO'#:]]="","Riley #","WO#")</f>
        <v>Riley #</v>
      </c>
      <c r="Q1811" s="7">
        <f>IFERROR(WEEKNUM(Data6[[#This Row],[Date:]]),"")</f>
        <v>36</v>
      </c>
      <c r="R1811" s="6">
        <f t="shared" si="84"/>
        <v>45536</v>
      </c>
      <c r="S1811" s="6">
        <f>Data6[[#This Row],[Week Start]]+7</f>
        <v>45543</v>
      </c>
      <c r="T1811" s="7" t="str">
        <f t="shared" si="85"/>
        <v>9/1/2024 - 9/8/2024</v>
      </c>
      <c r="U1811" s="7" t="str">
        <f t="shared" si="86"/>
        <v>Time Card</v>
      </c>
      <c r="V1811" s="8" t="str">
        <f>RIGHT(TEXT(Data6[[#This Row],[Date:]],"mmddyyyy"),4)</f>
        <v>2024</v>
      </c>
      <c r="W1811" s="8" t="str">
        <f>MID(TEXT(Data6[[#This Row],[Date:]],"mmddyyyy"),3,2)</f>
        <v>03</v>
      </c>
      <c r="X1811" s="8" t="str">
        <f>LEFT(TEXT(Data6[[#This Row],[Date:]],"mmddyyyy"),2)</f>
        <v>09</v>
      </c>
      <c r="Y1811" s="6">
        <f>DATE(Data6[[#This Row],[Year]],Data6[[#This Row],[Month]],Data6[[#This Row],[Day]])</f>
        <v>45538</v>
      </c>
    </row>
    <row r="1812" spans="1:25">
      <c r="A1812" s="5">
        <v>45539.583562268519</v>
      </c>
      <c r="B1812" s="7" t="s">
        <v>23</v>
      </c>
      <c r="C1812" s="6" t="s">
        <v>2191</v>
      </c>
      <c r="D1812" s="7" t="s">
        <v>2190</v>
      </c>
      <c r="E1812" s="8">
        <v>8</v>
      </c>
      <c r="F1812" s="7">
        <v>7142019</v>
      </c>
      <c r="G1812" s="7" t="s">
        <v>68</v>
      </c>
      <c r="H1812" s="7" t="s">
        <v>756</v>
      </c>
      <c r="I1812" s="7" t="s">
        <v>44</v>
      </c>
      <c r="J1812" s="19" t="str">
        <f>IFERROR(INDEX('Employee Info'!$C$3:$E$200,MATCH(Data6[[#This Row],[Name:]],'Employee Info'!$B$3:$B$200,0),MATCH(Data6[[#This Row],[Hours Type:]],'Employee Info'!$C$2:$E$2,0)),"")</f>
        <v/>
      </c>
      <c r="K1812" s="19" t="str">
        <f>IFERROR(INDEX('Employee Info'!$C$3:$J$200,MATCH(Data6[[#This Row],[Name:]],'Employee Info'!$B$3:$B$200,0),MATCH(Data6[[#Headers],[Truck]],'Employee Info'!$C$2:$J$2,0)),"")</f>
        <v/>
      </c>
      <c r="L1812" s="19" t="str">
        <f>IFERROR(INDEX('Employee Info'!$C$3:$J$200,MATCH(Data6[[#This Row],[Name:]],'Employee Info'!$B$3:$B$200,0),MATCH(Data6[[#Headers],[Phone]],'Employee Info'!$C$2:$J$2,0)),"")</f>
        <v/>
      </c>
      <c r="M1812" s="19" t="str">
        <f>IFERROR(INDEX('Employee Info'!$C$3:$J$200,MATCH(Data6[[#This Row],[Name:]],'Employee Info'!$B$3:$B$200,0),MATCH(Data6[[#Headers],[Tech]],'Employee Info'!$C$2:$J$2,0)),"")</f>
        <v/>
      </c>
      <c r="N1812" s="19" t="str">
        <f>IFERROR(INDEX('Employee Info'!$C$3:$J$200,MATCH(Data6[[#This Row],[Name:]],'Employee Info'!$B$3:$B$200,0),MATCH(Data6[[#Headers],[Other]],'Employee Info'!$C$2:$J$2,0)),"")</f>
        <v/>
      </c>
      <c r="O1812" s="19">
        <f>IFERROR((Data6[[#This Row],[Hours:]]*SUM(Data6[[#This Row],[Rate]:[Other]])),"")</f>
        <v>0</v>
      </c>
      <c r="P1812" s="7" t="str">
        <f>IF(Data6[[#This Row],[WO'#:]]="","Riley #","WO#")</f>
        <v>WO#</v>
      </c>
      <c r="Q1812" s="7">
        <f>IFERROR(WEEKNUM(Data6[[#This Row],[Date:]]),"")</f>
        <v>36</v>
      </c>
      <c r="R1812" s="6">
        <f t="shared" si="84"/>
        <v>45536</v>
      </c>
      <c r="S1812" s="6">
        <f>Data6[[#This Row],[Week Start]]+7</f>
        <v>45543</v>
      </c>
      <c r="T1812" s="7" t="str">
        <f t="shared" si="85"/>
        <v>9/1/2024 - 9/8/2024</v>
      </c>
      <c r="U1812" s="7" t="str">
        <f t="shared" si="86"/>
        <v>Time Card</v>
      </c>
      <c r="V1812" s="8" t="str">
        <f>RIGHT(TEXT(Data6[[#This Row],[Date:]],"mmddyyyy"),4)</f>
        <v>2024</v>
      </c>
      <c r="W1812" s="8" t="str">
        <f>MID(TEXT(Data6[[#This Row],[Date:]],"mmddyyyy"),3,2)</f>
        <v>04</v>
      </c>
      <c r="X1812" s="8" t="str">
        <f>LEFT(TEXT(Data6[[#This Row],[Date:]],"mmddyyyy"),2)</f>
        <v>09</v>
      </c>
      <c r="Y1812" s="6">
        <f>DATE(Data6[[#This Row],[Year]],Data6[[#This Row],[Month]],Data6[[#This Row],[Day]])</f>
        <v>45539</v>
      </c>
    </row>
    <row r="1813" spans="1:25">
      <c r="A1813" s="5">
        <v>45539.584020138886</v>
      </c>
      <c r="B1813" s="7" t="s">
        <v>34</v>
      </c>
      <c r="C1813" s="6" t="s">
        <v>2191</v>
      </c>
      <c r="D1813" s="7" t="s">
        <v>2192</v>
      </c>
      <c r="E1813" s="8">
        <v>8</v>
      </c>
      <c r="F1813" s="7">
        <v>7142019</v>
      </c>
      <c r="G1813" s="7" t="s">
        <v>68</v>
      </c>
      <c r="H1813" s="7" t="s">
        <v>756</v>
      </c>
      <c r="I1813" s="7" t="s">
        <v>44</v>
      </c>
      <c r="J1813" s="19" t="str">
        <f>IFERROR(INDEX('Employee Info'!$C$3:$E$200,MATCH(Data6[[#This Row],[Name:]],'Employee Info'!$B$3:$B$200,0),MATCH(Data6[[#This Row],[Hours Type:]],'Employee Info'!$C$2:$E$2,0)),"")</f>
        <v/>
      </c>
      <c r="K1813" s="19" t="str">
        <f>IFERROR(INDEX('Employee Info'!$C$3:$J$200,MATCH(Data6[[#This Row],[Name:]],'Employee Info'!$B$3:$B$200,0),MATCH(Data6[[#Headers],[Truck]],'Employee Info'!$C$2:$J$2,0)),"")</f>
        <v/>
      </c>
      <c r="L1813" s="19" t="str">
        <f>IFERROR(INDEX('Employee Info'!$C$3:$J$200,MATCH(Data6[[#This Row],[Name:]],'Employee Info'!$B$3:$B$200,0),MATCH(Data6[[#Headers],[Phone]],'Employee Info'!$C$2:$J$2,0)),"")</f>
        <v/>
      </c>
      <c r="M1813" s="19" t="str">
        <f>IFERROR(INDEX('Employee Info'!$C$3:$J$200,MATCH(Data6[[#This Row],[Name:]],'Employee Info'!$B$3:$B$200,0),MATCH(Data6[[#Headers],[Tech]],'Employee Info'!$C$2:$J$2,0)),"")</f>
        <v/>
      </c>
      <c r="N1813" s="19" t="str">
        <f>IFERROR(INDEX('Employee Info'!$C$3:$J$200,MATCH(Data6[[#This Row],[Name:]],'Employee Info'!$B$3:$B$200,0),MATCH(Data6[[#Headers],[Other]],'Employee Info'!$C$2:$J$2,0)),"")</f>
        <v/>
      </c>
      <c r="O1813" s="19">
        <f>IFERROR((Data6[[#This Row],[Hours:]]*SUM(Data6[[#This Row],[Rate]:[Other]])),"")</f>
        <v>0</v>
      </c>
      <c r="P1813" s="7" t="str">
        <f>IF(Data6[[#This Row],[WO'#:]]="","Riley #","WO#")</f>
        <v>WO#</v>
      </c>
      <c r="Q1813" s="7">
        <f>IFERROR(WEEKNUM(Data6[[#This Row],[Date:]]),"")</f>
        <v>36</v>
      </c>
      <c r="R1813" s="6">
        <f t="shared" si="84"/>
        <v>45536</v>
      </c>
      <c r="S1813" s="6">
        <f>Data6[[#This Row],[Week Start]]+7</f>
        <v>45543</v>
      </c>
      <c r="T1813" s="7" t="str">
        <f t="shared" si="85"/>
        <v>9/1/2024 - 9/8/2024</v>
      </c>
      <c r="U1813" s="7" t="str">
        <f t="shared" si="86"/>
        <v>Time Card</v>
      </c>
      <c r="V1813" s="8" t="str">
        <f>RIGHT(TEXT(Data6[[#This Row],[Date:]],"mmddyyyy"),4)</f>
        <v>2024</v>
      </c>
      <c r="W1813" s="8" t="str">
        <f>MID(TEXT(Data6[[#This Row],[Date:]],"mmddyyyy"),3,2)</f>
        <v>04</v>
      </c>
      <c r="X1813" s="8" t="str">
        <f>LEFT(TEXT(Data6[[#This Row],[Date:]],"mmddyyyy"),2)</f>
        <v>09</v>
      </c>
      <c r="Y1813" s="6">
        <f>DATE(Data6[[#This Row],[Year]],Data6[[#This Row],[Month]],Data6[[#This Row],[Day]])</f>
        <v>45539</v>
      </c>
    </row>
    <row r="1814" spans="1:25">
      <c r="A1814" s="5">
        <v>45539.584692245371</v>
      </c>
      <c r="B1814" s="7" t="s">
        <v>35</v>
      </c>
      <c r="C1814" s="6" t="s">
        <v>2191</v>
      </c>
      <c r="D1814" s="7" t="s">
        <v>2193</v>
      </c>
      <c r="E1814" s="8">
        <v>8</v>
      </c>
      <c r="F1814" s="7" t="s">
        <v>68</v>
      </c>
      <c r="G1814" s="7" t="s">
        <v>68</v>
      </c>
      <c r="H1814" s="7" t="s">
        <v>536</v>
      </c>
      <c r="I1814" s="7" t="s">
        <v>44</v>
      </c>
      <c r="J1814" s="19" t="str">
        <f>IFERROR(INDEX('Employee Info'!$C$3:$E$200,MATCH(Data6[[#This Row],[Name:]],'Employee Info'!$B$3:$B$200,0),MATCH(Data6[[#This Row],[Hours Type:]],'Employee Info'!$C$2:$E$2,0)),"")</f>
        <v/>
      </c>
      <c r="K1814" s="19" t="str">
        <f>IFERROR(INDEX('Employee Info'!$C$3:$J$200,MATCH(Data6[[#This Row],[Name:]],'Employee Info'!$B$3:$B$200,0),MATCH(Data6[[#Headers],[Truck]],'Employee Info'!$C$2:$J$2,0)),"")</f>
        <v/>
      </c>
      <c r="L1814" s="19" t="str">
        <f>IFERROR(INDEX('Employee Info'!$C$3:$J$200,MATCH(Data6[[#This Row],[Name:]],'Employee Info'!$B$3:$B$200,0),MATCH(Data6[[#Headers],[Phone]],'Employee Info'!$C$2:$J$2,0)),"")</f>
        <v/>
      </c>
      <c r="M1814" s="19" t="str">
        <f>IFERROR(INDEX('Employee Info'!$C$3:$J$200,MATCH(Data6[[#This Row],[Name:]],'Employee Info'!$B$3:$B$200,0),MATCH(Data6[[#Headers],[Tech]],'Employee Info'!$C$2:$J$2,0)),"")</f>
        <v/>
      </c>
      <c r="N1814" s="19" t="str">
        <f>IFERROR(INDEX('Employee Info'!$C$3:$J$200,MATCH(Data6[[#This Row],[Name:]],'Employee Info'!$B$3:$B$200,0),MATCH(Data6[[#Headers],[Other]],'Employee Info'!$C$2:$J$2,0)),"")</f>
        <v/>
      </c>
      <c r="O1814" s="19">
        <f>IFERROR((Data6[[#This Row],[Hours:]]*SUM(Data6[[#This Row],[Rate]:[Other]])),"")</f>
        <v>0</v>
      </c>
      <c r="P1814" s="7" t="str">
        <f>IF(Data6[[#This Row],[WO'#:]]="","Riley #","WO#")</f>
        <v>Riley #</v>
      </c>
      <c r="Q1814" s="7">
        <f>IFERROR(WEEKNUM(Data6[[#This Row],[Date:]]),"")</f>
        <v>36</v>
      </c>
      <c r="R1814" s="6">
        <f t="shared" si="84"/>
        <v>45536</v>
      </c>
      <c r="S1814" s="6">
        <f>Data6[[#This Row],[Week Start]]+7</f>
        <v>45543</v>
      </c>
      <c r="T1814" s="7" t="str">
        <f t="shared" si="85"/>
        <v>9/1/2024 - 9/8/2024</v>
      </c>
      <c r="U1814" s="7" t="str">
        <f t="shared" si="86"/>
        <v>Time Card</v>
      </c>
      <c r="V1814" s="8" t="str">
        <f>RIGHT(TEXT(Data6[[#This Row],[Date:]],"mmddyyyy"),4)</f>
        <v>2024</v>
      </c>
      <c r="W1814" s="8" t="str">
        <f>MID(TEXT(Data6[[#This Row],[Date:]],"mmddyyyy"),3,2)</f>
        <v>04</v>
      </c>
      <c r="X1814" s="8" t="str">
        <f>LEFT(TEXT(Data6[[#This Row],[Date:]],"mmddyyyy"),2)</f>
        <v>09</v>
      </c>
      <c r="Y1814" s="6">
        <f>DATE(Data6[[#This Row],[Year]],Data6[[#This Row],[Month]],Data6[[#This Row],[Day]])</f>
        <v>45539</v>
      </c>
    </row>
    <row r="1815" spans="1:25">
      <c r="A1815" s="5">
        <v>45539.584785185187</v>
      </c>
      <c r="B1815" s="7" t="s">
        <v>2143</v>
      </c>
      <c r="C1815" s="6" t="s">
        <v>2191</v>
      </c>
      <c r="D1815" s="7" t="s">
        <v>2193</v>
      </c>
      <c r="E1815" s="8">
        <v>8</v>
      </c>
      <c r="F1815" s="7" t="s">
        <v>68</v>
      </c>
      <c r="G1815" s="7" t="s">
        <v>68</v>
      </c>
      <c r="H1815" s="7" t="s">
        <v>536</v>
      </c>
      <c r="I1815" s="7" t="s">
        <v>44</v>
      </c>
      <c r="J1815" s="19" t="str">
        <f>IFERROR(INDEX('Employee Info'!$C$3:$E$200,MATCH(Data6[[#This Row],[Name:]],'Employee Info'!$B$3:$B$200,0),MATCH(Data6[[#This Row],[Hours Type:]],'Employee Info'!$C$2:$E$2,0)),"")</f>
        <v/>
      </c>
      <c r="K1815" s="19" t="str">
        <f>IFERROR(INDEX('Employee Info'!$C$3:$J$200,MATCH(Data6[[#This Row],[Name:]],'Employee Info'!$B$3:$B$200,0),MATCH(Data6[[#Headers],[Truck]],'Employee Info'!$C$2:$J$2,0)),"")</f>
        <v/>
      </c>
      <c r="L1815" s="19" t="str">
        <f>IFERROR(INDEX('Employee Info'!$C$3:$J$200,MATCH(Data6[[#This Row],[Name:]],'Employee Info'!$B$3:$B$200,0),MATCH(Data6[[#Headers],[Phone]],'Employee Info'!$C$2:$J$2,0)),"")</f>
        <v/>
      </c>
      <c r="M1815" s="19" t="str">
        <f>IFERROR(INDEX('Employee Info'!$C$3:$J$200,MATCH(Data6[[#This Row],[Name:]],'Employee Info'!$B$3:$B$200,0),MATCH(Data6[[#Headers],[Tech]],'Employee Info'!$C$2:$J$2,0)),"")</f>
        <v/>
      </c>
      <c r="N1815" s="19" t="str">
        <f>IFERROR(INDEX('Employee Info'!$C$3:$J$200,MATCH(Data6[[#This Row],[Name:]],'Employee Info'!$B$3:$B$200,0),MATCH(Data6[[#Headers],[Other]],'Employee Info'!$C$2:$J$2,0)),"")</f>
        <v/>
      </c>
      <c r="O1815" s="19">
        <f>IFERROR((Data6[[#This Row],[Hours:]]*SUM(Data6[[#This Row],[Rate]:[Other]])),"")</f>
        <v>0</v>
      </c>
      <c r="P1815" s="7" t="str">
        <f>IF(Data6[[#This Row],[WO'#:]]="","Riley #","WO#")</f>
        <v>Riley #</v>
      </c>
      <c r="Q1815" s="7">
        <f>IFERROR(WEEKNUM(Data6[[#This Row],[Date:]]),"")</f>
        <v>36</v>
      </c>
      <c r="R1815" s="6">
        <f t="shared" si="84"/>
        <v>45536</v>
      </c>
      <c r="S1815" s="6">
        <f>Data6[[#This Row],[Week Start]]+7</f>
        <v>45543</v>
      </c>
      <c r="T1815" s="7" t="str">
        <f t="shared" si="85"/>
        <v>9/1/2024 - 9/8/2024</v>
      </c>
      <c r="U1815" s="7" t="str">
        <f t="shared" si="86"/>
        <v>Time Card</v>
      </c>
      <c r="V1815" s="8" t="str">
        <f>RIGHT(TEXT(Data6[[#This Row],[Date:]],"mmddyyyy"),4)</f>
        <v>2024</v>
      </c>
      <c r="W1815" s="8" t="str">
        <f>MID(TEXT(Data6[[#This Row],[Date:]],"mmddyyyy"),3,2)</f>
        <v>04</v>
      </c>
      <c r="X1815" s="8" t="str">
        <f>LEFT(TEXT(Data6[[#This Row],[Date:]],"mmddyyyy"),2)</f>
        <v>09</v>
      </c>
      <c r="Y1815" s="6">
        <f>DATE(Data6[[#This Row],[Year]],Data6[[#This Row],[Month]],Data6[[#This Row],[Day]])</f>
        <v>45539</v>
      </c>
    </row>
    <row r="1816" spans="1:25">
      <c r="A1816" s="5">
        <v>45548.509095833331</v>
      </c>
      <c r="B1816" s="7" t="s">
        <v>31</v>
      </c>
      <c r="C1816" s="6" t="s">
        <v>2199</v>
      </c>
      <c r="D1816" s="7" t="s">
        <v>2198</v>
      </c>
      <c r="E1816" s="8">
        <v>6.5</v>
      </c>
      <c r="F1816" s="7">
        <v>79024</v>
      </c>
      <c r="G1816" s="7" t="s">
        <v>68</v>
      </c>
      <c r="H1816" s="7" t="s">
        <v>756</v>
      </c>
      <c r="I1816" s="7" t="s">
        <v>44</v>
      </c>
      <c r="J1816" s="19" t="str">
        <f>IFERROR(INDEX('Employee Info'!$C$3:$E$200,MATCH(Data6[[#This Row],[Name:]],'Employee Info'!$B$3:$B$200,0),MATCH(Data6[[#This Row],[Hours Type:]],'Employee Info'!$C$2:$E$2,0)),"")</f>
        <v/>
      </c>
      <c r="K1816" s="19" t="str">
        <f>IFERROR(INDEX('Employee Info'!$C$3:$J$200,MATCH(Data6[[#This Row],[Name:]],'Employee Info'!$B$3:$B$200,0),MATCH(Data6[[#Headers],[Truck]],'Employee Info'!$C$2:$J$2,0)),"")</f>
        <v/>
      </c>
      <c r="L1816" s="19" t="str">
        <f>IFERROR(INDEX('Employee Info'!$C$3:$J$200,MATCH(Data6[[#This Row],[Name:]],'Employee Info'!$B$3:$B$200,0),MATCH(Data6[[#Headers],[Phone]],'Employee Info'!$C$2:$J$2,0)),"")</f>
        <v/>
      </c>
      <c r="M1816" s="19" t="str">
        <f>IFERROR(INDEX('Employee Info'!$C$3:$J$200,MATCH(Data6[[#This Row],[Name:]],'Employee Info'!$B$3:$B$200,0),MATCH(Data6[[#Headers],[Tech]],'Employee Info'!$C$2:$J$2,0)),"")</f>
        <v/>
      </c>
      <c r="N1816" s="19" t="str">
        <f>IFERROR(INDEX('Employee Info'!$C$3:$J$200,MATCH(Data6[[#This Row],[Name:]],'Employee Info'!$B$3:$B$200,0),MATCH(Data6[[#Headers],[Other]],'Employee Info'!$C$2:$J$2,0)),"")</f>
        <v/>
      </c>
      <c r="O1816" s="19">
        <f>IFERROR((Data6[[#This Row],[Hours:]]*SUM(Data6[[#This Row],[Rate]:[Other]])),"")</f>
        <v>0</v>
      </c>
      <c r="P1816" s="7" t="str">
        <f>IF(Data6[[#This Row],[WO'#:]]="","Riley #","WO#")</f>
        <v>WO#</v>
      </c>
      <c r="Q1816" s="7">
        <f>IFERROR(WEEKNUM(Data6[[#This Row],[Date:]]),"")</f>
        <v>37</v>
      </c>
      <c r="R1816" s="6">
        <f t="shared" si="84"/>
        <v>45543</v>
      </c>
      <c r="S1816" s="6">
        <f>Data6[[#This Row],[Week Start]]+7</f>
        <v>45550</v>
      </c>
      <c r="T1816" s="7" t="str">
        <f t="shared" si="85"/>
        <v>9/8/2024 - 9/15/2024</v>
      </c>
      <c r="U1816" s="7" t="str">
        <f t="shared" si="86"/>
        <v>Time Card</v>
      </c>
      <c r="V1816" s="8" t="str">
        <f>RIGHT(TEXT(Data6[[#This Row],[Date:]],"mmddyyyy"),4)</f>
        <v>2024</v>
      </c>
      <c r="W1816" s="8" t="str">
        <f>MID(TEXT(Data6[[#This Row],[Date:]],"mmddyyyy"),3,2)</f>
        <v>09</v>
      </c>
      <c r="X1816" s="8" t="str">
        <f>LEFT(TEXT(Data6[[#This Row],[Date:]],"mmddyyyy"),2)</f>
        <v>09</v>
      </c>
      <c r="Y1816" s="6">
        <f>DATE(Data6[[#This Row],[Year]],Data6[[#This Row],[Month]],Data6[[#This Row],[Day]])</f>
        <v>45544</v>
      </c>
    </row>
    <row r="1817" spans="1:25">
      <c r="A1817" s="5">
        <v>45548.509483449074</v>
      </c>
      <c r="B1817" s="7" t="s">
        <v>31</v>
      </c>
      <c r="C1817" s="6" t="s">
        <v>2199</v>
      </c>
      <c r="D1817" s="7" t="s">
        <v>2198</v>
      </c>
      <c r="E1817" s="8">
        <v>1.5</v>
      </c>
      <c r="F1817" s="7">
        <v>79024</v>
      </c>
      <c r="G1817" s="7" t="s">
        <v>68</v>
      </c>
      <c r="H1817" s="7" t="s">
        <v>756</v>
      </c>
      <c r="I1817" s="7" t="s">
        <v>44</v>
      </c>
      <c r="J1817" s="19" t="str">
        <f>IFERROR(INDEX('Employee Info'!$C$3:$E$200,MATCH(Data6[[#This Row],[Name:]],'Employee Info'!$B$3:$B$200,0),MATCH(Data6[[#This Row],[Hours Type:]],'Employee Info'!$C$2:$E$2,0)),"")</f>
        <v/>
      </c>
      <c r="K1817" s="19" t="str">
        <f>IFERROR(INDEX('Employee Info'!$C$3:$J$200,MATCH(Data6[[#This Row],[Name:]],'Employee Info'!$B$3:$B$200,0),MATCH(Data6[[#Headers],[Truck]],'Employee Info'!$C$2:$J$2,0)),"")</f>
        <v/>
      </c>
      <c r="L1817" s="19" t="str">
        <f>IFERROR(INDEX('Employee Info'!$C$3:$J$200,MATCH(Data6[[#This Row],[Name:]],'Employee Info'!$B$3:$B$200,0),MATCH(Data6[[#Headers],[Phone]],'Employee Info'!$C$2:$J$2,0)),"")</f>
        <v/>
      </c>
      <c r="M1817" s="19" t="str">
        <f>IFERROR(INDEX('Employee Info'!$C$3:$J$200,MATCH(Data6[[#This Row],[Name:]],'Employee Info'!$B$3:$B$200,0),MATCH(Data6[[#Headers],[Tech]],'Employee Info'!$C$2:$J$2,0)),"")</f>
        <v/>
      </c>
      <c r="N1817" s="19" t="str">
        <f>IFERROR(INDEX('Employee Info'!$C$3:$J$200,MATCH(Data6[[#This Row],[Name:]],'Employee Info'!$B$3:$B$200,0),MATCH(Data6[[#Headers],[Other]],'Employee Info'!$C$2:$J$2,0)),"")</f>
        <v/>
      </c>
      <c r="O1817" s="19">
        <f>IFERROR((Data6[[#This Row],[Hours:]]*SUM(Data6[[#This Row],[Rate]:[Other]])),"")</f>
        <v>0</v>
      </c>
      <c r="P1817" s="7" t="str">
        <f>IF(Data6[[#This Row],[WO'#:]]="","Riley #","WO#")</f>
        <v>WO#</v>
      </c>
      <c r="Q1817" s="7">
        <f>IFERROR(WEEKNUM(Data6[[#This Row],[Date:]]),"")</f>
        <v>37</v>
      </c>
      <c r="R1817" s="6">
        <f t="shared" si="84"/>
        <v>45543</v>
      </c>
      <c r="S1817" s="6">
        <f>Data6[[#This Row],[Week Start]]+7</f>
        <v>45550</v>
      </c>
      <c r="T1817" s="7" t="str">
        <f t="shared" si="85"/>
        <v>9/8/2024 - 9/15/2024</v>
      </c>
      <c r="U1817" s="7" t="str">
        <f t="shared" si="86"/>
        <v>Time Card</v>
      </c>
      <c r="V1817" s="8" t="str">
        <f>RIGHT(TEXT(Data6[[#This Row],[Date:]],"mmddyyyy"),4)</f>
        <v>2024</v>
      </c>
      <c r="W1817" s="8" t="str">
        <f>MID(TEXT(Data6[[#This Row],[Date:]],"mmddyyyy"),3,2)</f>
        <v>09</v>
      </c>
      <c r="X1817" s="8" t="str">
        <f>LEFT(TEXT(Data6[[#This Row],[Date:]],"mmddyyyy"),2)</f>
        <v>09</v>
      </c>
      <c r="Y1817" s="6">
        <f>DATE(Data6[[#This Row],[Year]],Data6[[#This Row],[Month]],Data6[[#This Row],[Day]])</f>
        <v>45544</v>
      </c>
    </row>
    <row r="1818" spans="1:25">
      <c r="A1818" s="5">
        <v>45548.510139004633</v>
      </c>
      <c r="B1818" s="7" t="s">
        <v>31</v>
      </c>
      <c r="C1818" s="6" t="s">
        <v>2202</v>
      </c>
      <c r="D1818" s="7" t="s">
        <v>2200</v>
      </c>
      <c r="E1818" s="8">
        <v>8</v>
      </c>
      <c r="F1818" s="7" t="s">
        <v>68</v>
      </c>
      <c r="G1818" s="7" t="s">
        <v>68</v>
      </c>
      <c r="H1818" s="7" t="s">
        <v>2201</v>
      </c>
      <c r="I1818" s="7" t="s">
        <v>44</v>
      </c>
      <c r="J1818" s="19" t="str">
        <f>IFERROR(INDEX('Employee Info'!$C$3:$E$200,MATCH(Data6[[#This Row],[Name:]],'Employee Info'!$B$3:$B$200,0),MATCH(Data6[[#This Row],[Hours Type:]],'Employee Info'!$C$2:$E$2,0)),"")</f>
        <v/>
      </c>
      <c r="K1818" s="19" t="str">
        <f>IFERROR(INDEX('Employee Info'!$C$3:$J$200,MATCH(Data6[[#This Row],[Name:]],'Employee Info'!$B$3:$B$200,0),MATCH(Data6[[#Headers],[Truck]],'Employee Info'!$C$2:$J$2,0)),"")</f>
        <v/>
      </c>
      <c r="L1818" s="19" t="str">
        <f>IFERROR(INDEX('Employee Info'!$C$3:$J$200,MATCH(Data6[[#This Row],[Name:]],'Employee Info'!$B$3:$B$200,0),MATCH(Data6[[#Headers],[Phone]],'Employee Info'!$C$2:$J$2,0)),"")</f>
        <v/>
      </c>
      <c r="M1818" s="19" t="str">
        <f>IFERROR(INDEX('Employee Info'!$C$3:$J$200,MATCH(Data6[[#This Row],[Name:]],'Employee Info'!$B$3:$B$200,0),MATCH(Data6[[#Headers],[Tech]],'Employee Info'!$C$2:$J$2,0)),"")</f>
        <v/>
      </c>
      <c r="N1818" s="19" t="str">
        <f>IFERROR(INDEX('Employee Info'!$C$3:$J$200,MATCH(Data6[[#This Row],[Name:]],'Employee Info'!$B$3:$B$200,0),MATCH(Data6[[#Headers],[Other]],'Employee Info'!$C$2:$J$2,0)),"")</f>
        <v/>
      </c>
      <c r="O1818" s="19">
        <f>IFERROR((Data6[[#This Row],[Hours:]]*SUM(Data6[[#This Row],[Rate]:[Other]])),"")</f>
        <v>0</v>
      </c>
      <c r="P1818" s="7" t="str">
        <f>IF(Data6[[#This Row],[WO'#:]]="","Riley #","WO#")</f>
        <v>Riley #</v>
      </c>
      <c r="Q1818" s="7">
        <f>IFERROR(WEEKNUM(Data6[[#This Row],[Date:]]),"")</f>
        <v>37</v>
      </c>
      <c r="R1818" s="6">
        <f t="shared" si="84"/>
        <v>45543</v>
      </c>
      <c r="S1818" s="6">
        <f>Data6[[#This Row],[Week Start]]+7</f>
        <v>45550</v>
      </c>
      <c r="T1818" s="7" t="str">
        <f t="shared" si="85"/>
        <v>9/8/2024 - 9/15/2024</v>
      </c>
      <c r="U1818" s="7" t="str">
        <f t="shared" si="86"/>
        <v>Time Card</v>
      </c>
      <c r="V1818" s="8" t="str">
        <f>RIGHT(TEXT(Data6[[#This Row],[Date:]],"mmddyyyy"),4)</f>
        <v>2024</v>
      </c>
      <c r="W1818" s="8" t="str">
        <f>MID(TEXT(Data6[[#This Row],[Date:]],"mmddyyyy"),3,2)</f>
        <v>10</v>
      </c>
      <c r="X1818" s="8" t="str">
        <f>LEFT(TEXT(Data6[[#This Row],[Date:]],"mmddyyyy"),2)</f>
        <v>09</v>
      </c>
      <c r="Y1818" s="6">
        <f>DATE(Data6[[#This Row],[Year]],Data6[[#This Row],[Month]],Data6[[#This Row],[Day]])</f>
        <v>45545</v>
      </c>
    </row>
    <row r="1819" spans="1:25">
      <c r="A1819" s="5">
        <v>45548.511271990741</v>
      </c>
      <c r="B1819" s="7" t="s">
        <v>31</v>
      </c>
      <c r="C1819" s="6" t="s">
        <v>2203</v>
      </c>
      <c r="D1819" s="7" t="s">
        <v>2200</v>
      </c>
      <c r="E1819" s="8">
        <v>6</v>
      </c>
      <c r="F1819" s="7">
        <v>79024</v>
      </c>
      <c r="G1819" s="7" t="s">
        <v>68</v>
      </c>
      <c r="H1819" s="7" t="s">
        <v>756</v>
      </c>
      <c r="I1819" s="7" t="s">
        <v>44</v>
      </c>
      <c r="J1819" s="19" t="str">
        <f>IFERROR(INDEX('Employee Info'!$C$3:$E$200,MATCH(Data6[[#This Row],[Name:]],'Employee Info'!$B$3:$B$200,0),MATCH(Data6[[#This Row],[Hours Type:]],'Employee Info'!$C$2:$E$2,0)),"")</f>
        <v/>
      </c>
      <c r="K1819" s="19" t="str">
        <f>IFERROR(INDEX('Employee Info'!$C$3:$J$200,MATCH(Data6[[#This Row],[Name:]],'Employee Info'!$B$3:$B$200,0),MATCH(Data6[[#Headers],[Truck]],'Employee Info'!$C$2:$J$2,0)),"")</f>
        <v/>
      </c>
      <c r="L1819" s="19" t="str">
        <f>IFERROR(INDEX('Employee Info'!$C$3:$J$200,MATCH(Data6[[#This Row],[Name:]],'Employee Info'!$B$3:$B$200,0),MATCH(Data6[[#Headers],[Phone]],'Employee Info'!$C$2:$J$2,0)),"")</f>
        <v/>
      </c>
      <c r="M1819" s="19" t="str">
        <f>IFERROR(INDEX('Employee Info'!$C$3:$J$200,MATCH(Data6[[#This Row],[Name:]],'Employee Info'!$B$3:$B$200,0),MATCH(Data6[[#Headers],[Tech]],'Employee Info'!$C$2:$J$2,0)),"")</f>
        <v/>
      </c>
      <c r="N1819" s="19" t="str">
        <f>IFERROR(INDEX('Employee Info'!$C$3:$J$200,MATCH(Data6[[#This Row],[Name:]],'Employee Info'!$B$3:$B$200,0),MATCH(Data6[[#Headers],[Other]],'Employee Info'!$C$2:$J$2,0)),"")</f>
        <v/>
      </c>
      <c r="O1819" s="19">
        <f>IFERROR((Data6[[#This Row],[Hours:]]*SUM(Data6[[#This Row],[Rate]:[Other]])),"")</f>
        <v>0</v>
      </c>
      <c r="P1819" s="7" t="str">
        <f>IF(Data6[[#This Row],[WO'#:]]="","Riley #","WO#")</f>
        <v>WO#</v>
      </c>
      <c r="Q1819" s="7">
        <f>IFERROR(WEEKNUM(Data6[[#This Row],[Date:]]),"")</f>
        <v>37</v>
      </c>
      <c r="R1819" s="6">
        <f t="shared" si="84"/>
        <v>45543</v>
      </c>
      <c r="S1819" s="6">
        <f>Data6[[#This Row],[Week Start]]+7</f>
        <v>45550</v>
      </c>
      <c r="T1819" s="7" t="str">
        <f t="shared" si="85"/>
        <v>9/8/2024 - 9/15/2024</v>
      </c>
      <c r="U1819" s="7" t="str">
        <f t="shared" si="86"/>
        <v>Time Card</v>
      </c>
      <c r="V1819" s="8" t="str">
        <f>RIGHT(TEXT(Data6[[#This Row],[Date:]],"mmddyyyy"),4)</f>
        <v>2024</v>
      </c>
      <c r="W1819" s="8" t="str">
        <f>MID(TEXT(Data6[[#This Row],[Date:]],"mmddyyyy"),3,2)</f>
        <v>11</v>
      </c>
      <c r="X1819" s="8" t="str">
        <f>LEFT(TEXT(Data6[[#This Row],[Date:]],"mmddyyyy"),2)</f>
        <v>09</v>
      </c>
      <c r="Y1819" s="6">
        <f>DATE(Data6[[#This Row],[Year]],Data6[[#This Row],[Month]],Data6[[#This Row],[Day]])</f>
        <v>45546</v>
      </c>
    </row>
    <row r="1820" spans="1:25">
      <c r="A1820" s="5">
        <v>45548.512997800928</v>
      </c>
      <c r="B1820" s="7" t="s">
        <v>31</v>
      </c>
      <c r="C1820" s="6" t="s">
        <v>2204</v>
      </c>
      <c r="D1820" s="7" t="s">
        <v>2200</v>
      </c>
      <c r="E1820" s="8">
        <v>6</v>
      </c>
      <c r="F1820" s="7">
        <v>79024</v>
      </c>
      <c r="G1820" s="7" t="s">
        <v>68</v>
      </c>
      <c r="H1820" s="7" t="s">
        <v>756</v>
      </c>
      <c r="I1820" s="7" t="s">
        <v>44</v>
      </c>
      <c r="J1820" s="19" t="str">
        <f>IFERROR(INDEX('Employee Info'!$C$3:$E$200,MATCH(Data6[[#This Row],[Name:]],'Employee Info'!$B$3:$B$200,0),MATCH(Data6[[#This Row],[Hours Type:]],'Employee Info'!$C$2:$E$2,0)),"")</f>
        <v/>
      </c>
      <c r="K1820" s="19" t="str">
        <f>IFERROR(INDEX('Employee Info'!$C$3:$J$200,MATCH(Data6[[#This Row],[Name:]],'Employee Info'!$B$3:$B$200,0),MATCH(Data6[[#Headers],[Truck]],'Employee Info'!$C$2:$J$2,0)),"")</f>
        <v/>
      </c>
      <c r="L1820" s="19" t="str">
        <f>IFERROR(INDEX('Employee Info'!$C$3:$J$200,MATCH(Data6[[#This Row],[Name:]],'Employee Info'!$B$3:$B$200,0),MATCH(Data6[[#Headers],[Phone]],'Employee Info'!$C$2:$J$2,0)),"")</f>
        <v/>
      </c>
      <c r="M1820" s="19" t="str">
        <f>IFERROR(INDEX('Employee Info'!$C$3:$J$200,MATCH(Data6[[#This Row],[Name:]],'Employee Info'!$B$3:$B$200,0),MATCH(Data6[[#Headers],[Tech]],'Employee Info'!$C$2:$J$2,0)),"")</f>
        <v/>
      </c>
      <c r="N1820" s="19" t="str">
        <f>IFERROR(INDEX('Employee Info'!$C$3:$J$200,MATCH(Data6[[#This Row],[Name:]],'Employee Info'!$B$3:$B$200,0),MATCH(Data6[[#Headers],[Other]],'Employee Info'!$C$2:$J$2,0)),"")</f>
        <v/>
      </c>
      <c r="O1820" s="19">
        <f>IFERROR((Data6[[#This Row],[Hours:]]*SUM(Data6[[#This Row],[Rate]:[Other]])),"")</f>
        <v>0</v>
      </c>
      <c r="P1820" s="7" t="str">
        <f>IF(Data6[[#This Row],[WO'#:]]="","Riley #","WO#")</f>
        <v>WO#</v>
      </c>
      <c r="Q1820" s="7">
        <f>IFERROR(WEEKNUM(Data6[[#This Row],[Date:]]),"")</f>
        <v>37</v>
      </c>
      <c r="R1820" s="6">
        <f t="shared" si="84"/>
        <v>45543</v>
      </c>
      <c r="S1820" s="6">
        <f>Data6[[#This Row],[Week Start]]+7</f>
        <v>45550</v>
      </c>
      <c r="T1820" s="7" t="str">
        <f t="shared" si="85"/>
        <v>9/8/2024 - 9/15/2024</v>
      </c>
      <c r="U1820" s="7" t="str">
        <f t="shared" si="86"/>
        <v>Time Card</v>
      </c>
      <c r="V1820" s="8" t="str">
        <f>RIGHT(TEXT(Data6[[#This Row],[Date:]],"mmddyyyy"),4)</f>
        <v>2024</v>
      </c>
      <c r="W1820" s="8" t="str">
        <f>MID(TEXT(Data6[[#This Row],[Date:]],"mmddyyyy"),3,2)</f>
        <v>12</v>
      </c>
      <c r="X1820" s="8" t="str">
        <f>LEFT(TEXT(Data6[[#This Row],[Date:]],"mmddyyyy"),2)</f>
        <v>09</v>
      </c>
      <c r="Y1820" s="6">
        <f>DATE(Data6[[#This Row],[Year]],Data6[[#This Row],[Month]],Data6[[#This Row],[Day]])</f>
        <v>45547</v>
      </c>
    </row>
    <row r="1821" spans="1:25">
      <c r="A1821" s="5">
        <v>45548.513399305557</v>
      </c>
      <c r="B1821" s="7" t="s">
        <v>31</v>
      </c>
      <c r="C1821" s="6" t="s">
        <v>2204</v>
      </c>
      <c r="D1821" s="7" t="s">
        <v>2200</v>
      </c>
      <c r="E1821" s="8">
        <v>2</v>
      </c>
      <c r="F1821" s="7" t="s">
        <v>68</v>
      </c>
      <c r="G1821" s="7" t="s">
        <v>68</v>
      </c>
      <c r="H1821" s="7" t="s">
        <v>2201</v>
      </c>
      <c r="I1821" s="7" t="s">
        <v>44</v>
      </c>
      <c r="J1821" s="19" t="str">
        <f>IFERROR(INDEX('Employee Info'!$C$3:$E$200,MATCH(Data6[[#This Row],[Name:]],'Employee Info'!$B$3:$B$200,0),MATCH(Data6[[#This Row],[Hours Type:]],'Employee Info'!$C$2:$E$2,0)),"")</f>
        <v/>
      </c>
      <c r="K1821" s="19" t="str">
        <f>IFERROR(INDEX('Employee Info'!$C$3:$J$200,MATCH(Data6[[#This Row],[Name:]],'Employee Info'!$B$3:$B$200,0),MATCH(Data6[[#Headers],[Truck]],'Employee Info'!$C$2:$J$2,0)),"")</f>
        <v/>
      </c>
      <c r="L1821" s="19" t="str">
        <f>IFERROR(INDEX('Employee Info'!$C$3:$J$200,MATCH(Data6[[#This Row],[Name:]],'Employee Info'!$B$3:$B$200,0),MATCH(Data6[[#Headers],[Phone]],'Employee Info'!$C$2:$J$2,0)),"")</f>
        <v/>
      </c>
      <c r="M1821" s="19" t="str">
        <f>IFERROR(INDEX('Employee Info'!$C$3:$J$200,MATCH(Data6[[#This Row],[Name:]],'Employee Info'!$B$3:$B$200,0),MATCH(Data6[[#Headers],[Tech]],'Employee Info'!$C$2:$J$2,0)),"")</f>
        <v/>
      </c>
      <c r="N1821" s="19" t="str">
        <f>IFERROR(INDEX('Employee Info'!$C$3:$J$200,MATCH(Data6[[#This Row],[Name:]],'Employee Info'!$B$3:$B$200,0),MATCH(Data6[[#Headers],[Other]],'Employee Info'!$C$2:$J$2,0)),"")</f>
        <v/>
      </c>
      <c r="O1821" s="19">
        <f>IFERROR((Data6[[#This Row],[Hours:]]*SUM(Data6[[#This Row],[Rate]:[Other]])),"")</f>
        <v>0</v>
      </c>
      <c r="P1821" s="7" t="str">
        <f>IF(Data6[[#This Row],[WO'#:]]="","Riley #","WO#")</f>
        <v>Riley #</v>
      </c>
      <c r="Q1821" s="7">
        <f>IFERROR(WEEKNUM(Data6[[#This Row],[Date:]]),"")</f>
        <v>37</v>
      </c>
      <c r="R1821" s="6">
        <f t="shared" si="84"/>
        <v>45543</v>
      </c>
      <c r="S1821" s="6">
        <f>Data6[[#This Row],[Week Start]]+7</f>
        <v>45550</v>
      </c>
      <c r="T1821" s="7" t="str">
        <f t="shared" si="85"/>
        <v>9/8/2024 - 9/15/2024</v>
      </c>
      <c r="U1821" s="7" t="str">
        <f t="shared" si="86"/>
        <v>Time Card</v>
      </c>
      <c r="V1821" s="8" t="str">
        <f>RIGHT(TEXT(Data6[[#This Row],[Date:]],"mmddyyyy"),4)</f>
        <v>2024</v>
      </c>
      <c r="W1821" s="8" t="str">
        <f>MID(TEXT(Data6[[#This Row],[Date:]],"mmddyyyy"),3,2)</f>
        <v>12</v>
      </c>
      <c r="X1821" s="8" t="str">
        <f>LEFT(TEXT(Data6[[#This Row],[Date:]],"mmddyyyy"),2)</f>
        <v>09</v>
      </c>
      <c r="Y1821" s="6">
        <f>DATE(Data6[[#This Row],[Year]],Data6[[#This Row],[Month]],Data6[[#This Row],[Day]])</f>
        <v>45547</v>
      </c>
    </row>
    <row r="1822" spans="1:25">
      <c r="A1822" s="5">
        <v>45548.514062615737</v>
      </c>
      <c r="B1822" s="7" t="s">
        <v>31</v>
      </c>
      <c r="C1822" s="6" t="s">
        <v>2206</v>
      </c>
      <c r="D1822" s="7" t="s">
        <v>2205</v>
      </c>
      <c r="E1822" s="8">
        <v>4</v>
      </c>
      <c r="F1822" s="7" t="s">
        <v>68</v>
      </c>
      <c r="G1822" s="7" t="s">
        <v>68</v>
      </c>
      <c r="H1822" s="7" t="s">
        <v>2148</v>
      </c>
      <c r="I1822" s="7" t="s">
        <v>44</v>
      </c>
      <c r="J1822" s="19" t="str">
        <f>IFERROR(INDEX('Employee Info'!$C$3:$E$200,MATCH(Data6[[#This Row],[Name:]],'Employee Info'!$B$3:$B$200,0),MATCH(Data6[[#This Row],[Hours Type:]],'Employee Info'!$C$2:$E$2,0)),"")</f>
        <v/>
      </c>
      <c r="K1822" s="19" t="str">
        <f>IFERROR(INDEX('Employee Info'!$C$3:$J$200,MATCH(Data6[[#This Row],[Name:]],'Employee Info'!$B$3:$B$200,0),MATCH(Data6[[#Headers],[Truck]],'Employee Info'!$C$2:$J$2,0)),"")</f>
        <v/>
      </c>
      <c r="L1822" s="19" t="str">
        <f>IFERROR(INDEX('Employee Info'!$C$3:$J$200,MATCH(Data6[[#This Row],[Name:]],'Employee Info'!$B$3:$B$200,0),MATCH(Data6[[#Headers],[Phone]],'Employee Info'!$C$2:$J$2,0)),"")</f>
        <v/>
      </c>
      <c r="M1822" s="19" t="str">
        <f>IFERROR(INDEX('Employee Info'!$C$3:$J$200,MATCH(Data6[[#This Row],[Name:]],'Employee Info'!$B$3:$B$200,0),MATCH(Data6[[#Headers],[Tech]],'Employee Info'!$C$2:$J$2,0)),"")</f>
        <v/>
      </c>
      <c r="N1822" s="19" t="str">
        <f>IFERROR(INDEX('Employee Info'!$C$3:$J$200,MATCH(Data6[[#This Row],[Name:]],'Employee Info'!$B$3:$B$200,0),MATCH(Data6[[#Headers],[Other]],'Employee Info'!$C$2:$J$2,0)),"")</f>
        <v/>
      </c>
      <c r="O1822" s="19">
        <f>IFERROR((Data6[[#This Row],[Hours:]]*SUM(Data6[[#This Row],[Rate]:[Other]])),"")</f>
        <v>0</v>
      </c>
      <c r="P1822" s="7" t="str">
        <f>IF(Data6[[#This Row],[WO'#:]]="","Riley #","WO#")</f>
        <v>Riley #</v>
      </c>
      <c r="Q1822" s="7">
        <f>IFERROR(WEEKNUM(Data6[[#This Row],[Date:]]),"")</f>
        <v>37</v>
      </c>
      <c r="R1822" s="6">
        <f t="shared" si="84"/>
        <v>45543</v>
      </c>
      <c r="S1822" s="6">
        <f>Data6[[#This Row],[Week Start]]+7</f>
        <v>45550</v>
      </c>
      <c r="T1822" s="7" t="str">
        <f t="shared" si="85"/>
        <v>9/8/2024 - 9/15/2024</v>
      </c>
      <c r="U1822" s="7" t="str">
        <f t="shared" si="86"/>
        <v>Time Card</v>
      </c>
      <c r="V1822" s="8" t="str">
        <f>RIGHT(TEXT(Data6[[#This Row],[Date:]],"mmddyyyy"),4)</f>
        <v>2024</v>
      </c>
      <c r="W1822" s="8" t="str">
        <f>MID(TEXT(Data6[[#This Row],[Date:]],"mmddyyyy"),3,2)</f>
        <v>13</v>
      </c>
      <c r="X1822" s="8" t="str">
        <f>LEFT(TEXT(Data6[[#This Row],[Date:]],"mmddyyyy"),2)</f>
        <v>09</v>
      </c>
      <c r="Y1822" s="6">
        <f>DATE(Data6[[#This Row],[Year]],Data6[[#This Row],[Month]],Data6[[#This Row],[Day]])</f>
        <v>45548</v>
      </c>
    </row>
    <row r="1823" spans="1:25">
      <c r="A1823" s="5">
        <v>45548.514324305557</v>
      </c>
      <c r="B1823" s="7" t="s">
        <v>31</v>
      </c>
      <c r="C1823" s="6" t="s">
        <v>2206</v>
      </c>
      <c r="D1823" s="7" t="s">
        <v>2207</v>
      </c>
      <c r="E1823" s="8">
        <v>2</v>
      </c>
      <c r="F1823" s="7" t="s">
        <v>68</v>
      </c>
      <c r="G1823" s="7" t="s">
        <v>68</v>
      </c>
      <c r="H1823" s="7" t="s">
        <v>536</v>
      </c>
      <c r="I1823" s="7" t="s">
        <v>44</v>
      </c>
      <c r="J1823" s="19" t="str">
        <f>IFERROR(INDEX('Employee Info'!$C$3:$E$200,MATCH(Data6[[#This Row],[Name:]],'Employee Info'!$B$3:$B$200,0),MATCH(Data6[[#This Row],[Hours Type:]],'Employee Info'!$C$2:$E$2,0)),"")</f>
        <v/>
      </c>
      <c r="K1823" s="19" t="str">
        <f>IFERROR(INDEX('Employee Info'!$C$3:$J$200,MATCH(Data6[[#This Row],[Name:]],'Employee Info'!$B$3:$B$200,0),MATCH(Data6[[#Headers],[Truck]],'Employee Info'!$C$2:$J$2,0)),"")</f>
        <v/>
      </c>
      <c r="L1823" s="19" t="str">
        <f>IFERROR(INDEX('Employee Info'!$C$3:$J$200,MATCH(Data6[[#This Row],[Name:]],'Employee Info'!$B$3:$B$200,0),MATCH(Data6[[#Headers],[Phone]],'Employee Info'!$C$2:$J$2,0)),"")</f>
        <v/>
      </c>
      <c r="M1823" s="19" t="str">
        <f>IFERROR(INDEX('Employee Info'!$C$3:$J$200,MATCH(Data6[[#This Row],[Name:]],'Employee Info'!$B$3:$B$200,0),MATCH(Data6[[#Headers],[Tech]],'Employee Info'!$C$2:$J$2,0)),"")</f>
        <v/>
      </c>
      <c r="N1823" s="19" t="str">
        <f>IFERROR(INDEX('Employee Info'!$C$3:$J$200,MATCH(Data6[[#This Row],[Name:]],'Employee Info'!$B$3:$B$200,0),MATCH(Data6[[#Headers],[Other]],'Employee Info'!$C$2:$J$2,0)),"")</f>
        <v/>
      </c>
      <c r="O1823" s="19">
        <f>IFERROR((Data6[[#This Row],[Hours:]]*SUM(Data6[[#This Row],[Rate]:[Other]])),"")</f>
        <v>0</v>
      </c>
      <c r="P1823" s="7" t="str">
        <f>IF(Data6[[#This Row],[WO'#:]]="","Riley #","WO#")</f>
        <v>Riley #</v>
      </c>
      <c r="Q1823" s="7">
        <f>IFERROR(WEEKNUM(Data6[[#This Row],[Date:]]),"")</f>
        <v>37</v>
      </c>
      <c r="R1823" s="6">
        <f t="shared" si="84"/>
        <v>45543</v>
      </c>
      <c r="S1823" s="6">
        <f>Data6[[#This Row],[Week Start]]+7</f>
        <v>45550</v>
      </c>
      <c r="T1823" s="7" t="str">
        <f t="shared" si="85"/>
        <v>9/8/2024 - 9/15/2024</v>
      </c>
      <c r="U1823" s="7" t="str">
        <f t="shared" si="86"/>
        <v>Time Card</v>
      </c>
      <c r="V1823" s="8" t="str">
        <f>RIGHT(TEXT(Data6[[#This Row],[Date:]],"mmddyyyy"),4)</f>
        <v>2024</v>
      </c>
      <c r="W1823" s="8" t="str">
        <f>MID(TEXT(Data6[[#This Row],[Date:]],"mmddyyyy"),3,2)</f>
        <v>13</v>
      </c>
      <c r="X1823" s="8" t="str">
        <f>LEFT(TEXT(Data6[[#This Row],[Date:]],"mmddyyyy"),2)</f>
        <v>09</v>
      </c>
      <c r="Y1823" s="6">
        <f>DATE(Data6[[#This Row],[Year]],Data6[[#This Row],[Month]],Data6[[#This Row],[Day]])</f>
        <v>45548</v>
      </c>
    </row>
    <row r="1824" spans="1:25">
      <c r="A1824" s="5">
        <v>45548.51548923611</v>
      </c>
      <c r="B1824" s="7" t="s">
        <v>31</v>
      </c>
      <c r="C1824" s="6" t="s">
        <v>2206</v>
      </c>
      <c r="D1824" s="7" t="s">
        <v>2208</v>
      </c>
      <c r="E1824" s="8">
        <v>2</v>
      </c>
      <c r="F1824" s="7" t="s">
        <v>68</v>
      </c>
      <c r="G1824" s="7" t="s">
        <v>68</v>
      </c>
      <c r="H1824" s="7" t="s">
        <v>1941</v>
      </c>
      <c r="I1824" s="7" t="s">
        <v>44</v>
      </c>
      <c r="J1824" s="19" t="str">
        <f>IFERROR(INDEX('Employee Info'!$C$3:$E$200,MATCH(Data6[[#This Row],[Name:]],'Employee Info'!$B$3:$B$200,0),MATCH(Data6[[#This Row],[Hours Type:]],'Employee Info'!$C$2:$E$2,0)),"")</f>
        <v/>
      </c>
      <c r="K1824" s="19" t="str">
        <f>IFERROR(INDEX('Employee Info'!$C$3:$J$200,MATCH(Data6[[#This Row],[Name:]],'Employee Info'!$B$3:$B$200,0),MATCH(Data6[[#Headers],[Truck]],'Employee Info'!$C$2:$J$2,0)),"")</f>
        <v/>
      </c>
      <c r="L1824" s="19" t="str">
        <f>IFERROR(INDEX('Employee Info'!$C$3:$J$200,MATCH(Data6[[#This Row],[Name:]],'Employee Info'!$B$3:$B$200,0),MATCH(Data6[[#Headers],[Phone]],'Employee Info'!$C$2:$J$2,0)),"")</f>
        <v/>
      </c>
      <c r="M1824" s="19" t="str">
        <f>IFERROR(INDEX('Employee Info'!$C$3:$J$200,MATCH(Data6[[#This Row],[Name:]],'Employee Info'!$B$3:$B$200,0),MATCH(Data6[[#Headers],[Tech]],'Employee Info'!$C$2:$J$2,0)),"")</f>
        <v/>
      </c>
      <c r="N1824" s="19" t="str">
        <f>IFERROR(INDEX('Employee Info'!$C$3:$J$200,MATCH(Data6[[#This Row],[Name:]],'Employee Info'!$B$3:$B$200,0),MATCH(Data6[[#Headers],[Other]],'Employee Info'!$C$2:$J$2,0)),"")</f>
        <v/>
      </c>
      <c r="O1824" s="19">
        <f>IFERROR((Data6[[#This Row],[Hours:]]*SUM(Data6[[#This Row],[Rate]:[Other]])),"")</f>
        <v>0</v>
      </c>
      <c r="P1824" s="7" t="str">
        <f>IF(Data6[[#This Row],[WO'#:]]="","Riley #","WO#")</f>
        <v>Riley #</v>
      </c>
      <c r="Q1824" s="7">
        <f>IFERROR(WEEKNUM(Data6[[#This Row],[Date:]]),"")</f>
        <v>37</v>
      </c>
      <c r="R1824" s="6">
        <f t="shared" si="84"/>
        <v>45543</v>
      </c>
      <c r="S1824" s="6">
        <f>Data6[[#This Row],[Week Start]]+7</f>
        <v>45550</v>
      </c>
      <c r="T1824" s="7" t="str">
        <f t="shared" si="85"/>
        <v>9/8/2024 - 9/15/2024</v>
      </c>
      <c r="U1824" s="7" t="str">
        <f t="shared" si="86"/>
        <v>Time Card</v>
      </c>
      <c r="V1824" s="8" t="str">
        <f>RIGHT(TEXT(Data6[[#This Row],[Date:]],"mmddyyyy"),4)</f>
        <v>2024</v>
      </c>
      <c r="W1824" s="8" t="str">
        <f>MID(TEXT(Data6[[#This Row],[Date:]],"mmddyyyy"),3,2)</f>
        <v>13</v>
      </c>
      <c r="X1824" s="8" t="str">
        <f>LEFT(TEXT(Data6[[#This Row],[Date:]],"mmddyyyy"),2)</f>
        <v>09</v>
      </c>
      <c r="Y1824" s="6">
        <f>DATE(Data6[[#This Row],[Year]],Data6[[#This Row],[Month]],Data6[[#This Row],[Day]])</f>
        <v>45548</v>
      </c>
    </row>
    <row r="1825" spans="1:25">
      <c r="A1825" s="5">
        <v>45548.521179745374</v>
      </c>
      <c r="B1825" s="7" t="s">
        <v>23</v>
      </c>
      <c r="C1825" s="6" t="s">
        <v>2199</v>
      </c>
      <c r="D1825" s="7" t="s">
        <v>2209</v>
      </c>
      <c r="E1825" s="8">
        <v>2</v>
      </c>
      <c r="F1825" s="7" t="s">
        <v>68</v>
      </c>
      <c r="G1825" s="7" t="s">
        <v>68</v>
      </c>
      <c r="H1825" s="7" t="s">
        <v>2210</v>
      </c>
      <c r="I1825" s="7" t="s">
        <v>44</v>
      </c>
      <c r="J1825" s="19" t="str">
        <f>IFERROR(INDEX('Employee Info'!$C$3:$E$200,MATCH(Data6[[#This Row],[Name:]],'Employee Info'!$B$3:$B$200,0),MATCH(Data6[[#This Row],[Hours Type:]],'Employee Info'!$C$2:$E$2,0)),"")</f>
        <v/>
      </c>
      <c r="K1825" s="19" t="str">
        <f>IFERROR(INDEX('Employee Info'!$C$3:$J$200,MATCH(Data6[[#This Row],[Name:]],'Employee Info'!$B$3:$B$200,0),MATCH(Data6[[#Headers],[Truck]],'Employee Info'!$C$2:$J$2,0)),"")</f>
        <v/>
      </c>
      <c r="L1825" s="19" t="str">
        <f>IFERROR(INDEX('Employee Info'!$C$3:$J$200,MATCH(Data6[[#This Row],[Name:]],'Employee Info'!$B$3:$B$200,0),MATCH(Data6[[#Headers],[Phone]],'Employee Info'!$C$2:$J$2,0)),"")</f>
        <v/>
      </c>
      <c r="M1825" s="19" t="str">
        <f>IFERROR(INDEX('Employee Info'!$C$3:$J$200,MATCH(Data6[[#This Row],[Name:]],'Employee Info'!$B$3:$B$200,0),MATCH(Data6[[#Headers],[Tech]],'Employee Info'!$C$2:$J$2,0)),"")</f>
        <v/>
      </c>
      <c r="N1825" s="19" t="str">
        <f>IFERROR(INDEX('Employee Info'!$C$3:$J$200,MATCH(Data6[[#This Row],[Name:]],'Employee Info'!$B$3:$B$200,0),MATCH(Data6[[#Headers],[Other]],'Employee Info'!$C$2:$J$2,0)),"")</f>
        <v/>
      </c>
      <c r="O1825" s="19">
        <f>IFERROR((Data6[[#This Row],[Hours:]]*SUM(Data6[[#This Row],[Rate]:[Other]])),"")</f>
        <v>0</v>
      </c>
      <c r="P1825" s="7" t="str">
        <f>IF(Data6[[#This Row],[WO'#:]]="","Riley #","WO#")</f>
        <v>Riley #</v>
      </c>
      <c r="Q1825" s="7">
        <f>IFERROR(WEEKNUM(Data6[[#This Row],[Date:]]),"")</f>
        <v>37</v>
      </c>
      <c r="R1825" s="6">
        <f t="shared" si="84"/>
        <v>45543</v>
      </c>
      <c r="S1825" s="6">
        <f>Data6[[#This Row],[Week Start]]+7</f>
        <v>45550</v>
      </c>
      <c r="T1825" s="7" t="str">
        <f t="shared" si="85"/>
        <v>9/8/2024 - 9/15/2024</v>
      </c>
      <c r="U1825" s="7" t="str">
        <f t="shared" si="86"/>
        <v>Time Card</v>
      </c>
      <c r="V1825" s="8" t="str">
        <f>RIGHT(TEXT(Data6[[#This Row],[Date:]],"mmddyyyy"),4)</f>
        <v>2024</v>
      </c>
      <c r="W1825" s="8" t="str">
        <f>MID(TEXT(Data6[[#This Row],[Date:]],"mmddyyyy"),3,2)</f>
        <v>09</v>
      </c>
      <c r="X1825" s="8" t="str">
        <f>LEFT(TEXT(Data6[[#This Row],[Date:]],"mmddyyyy"),2)</f>
        <v>09</v>
      </c>
      <c r="Y1825" s="6">
        <f>DATE(Data6[[#This Row],[Year]],Data6[[#This Row],[Month]],Data6[[#This Row],[Day]])</f>
        <v>45544</v>
      </c>
    </row>
    <row r="1826" spans="1:25">
      <c r="A1826" s="5">
        <v>45548.521584490743</v>
      </c>
      <c r="B1826" s="7" t="s">
        <v>23</v>
      </c>
      <c r="C1826" s="6" t="s">
        <v>2199</v>
      </c>
      <c r="D1826" s="7" t="s">
        <v>2211</v>
      </c>
      <c r="E1826" s="8">
        <v>2</v>
      </c>
      <c r="F1826" s="7" t="s">
        <v>68</v>
      </c>
      <c r="G1826" s="7" t="s">
        <v>68</v>
      </c>
      <c r="H1826" s="7" t="s">
        <v>2212</v>
      </c>
      <c r="I1826" s="7" t="s">
        <v>44</v>
      </c>
      <c r="J1826" s="19" t="str">
        <f>IFERROR(INDEX('Employee Info'!$C$3:$E$200,MATCH(Data6[[#This Row],[Name:]],'Employee Info'!$B$3:$B$200,0),MATCH(Data6[[#This Row],[Hours Type:]],'Employee Info'!$C$2:$E$2,0)),"")</f>
        <v/>
      </c>
      <c r="K1826" s="19" t="str">
        <f>IFERROR(INDEX('Employee Info'!$C$3:$J$200,MATCH(Data6[[#This Row],[Name:]],'Employee Info'!$B$3:$B$200,0),MATCH(Data6[[#Headers],[Truck]],'Employee Info'!$C$2:$J$2,0)),"")</f>
        <v/>
      </c>
      <c r="L1826" s="19" t="str">
        <f>IFERROR(INDEX('Employee Info'!$C$3:$J$200,MATCH(Data6[[#This Row],[Name:]],'Employee Info'!$B$3:$B$200,0),MATCH(Data6[[#Headers],[Phone]],'Employee Info'!$C$2:$J$2,0)),"")</f>
        <v/>
      </c>
      <c r="M1826" s="19" t="str">
        <f>IFERROR(INDEX('Employee Info'!$C$3:$J$200,MATCH(Data6[[#This Row],[Name:]],'Employee Info'!$B$3:$B$200,0),MATCH(Data6[[#Headers],[Tech]],'Employee Info'!$C$2:$J$2,0)),"")</f>
        <v/>
      </c>
      <c r="N1826" s="19" t="str">
        <f>IFERROR(INDEX('Employee Info'!$C$3:$J$200,MATCH(Data6[[#This Row],[Name:]],'Employee Info'!$B$3:$B$200,0),MATCH(Data6[[#Headers],[Other]],'Employee Info'!$C$2:$J$2,0)),"")</f>
        <v/>
      </c>
      <c r="O1826" s="19">
        <f>IFERROR((Data6[[#This Row],[Hours:]]*SUM(Data6[[#This Row],[Rate]:[Other]])),"")</f>
        <v>0</v>
      </c>
      <c r="P1826" s="7" t="str">
        <f>IF(Data6[[#This Row],[WO'#:]]="","Riley #","WO#")</f>
        <v>Riley #</v>
      </c>
      <c r="Q1826" s="7">
        <f>IFERROR(WEEKNUM(Data6[[#This Row],[Date:]]),"")</f>
        <v>37</v>
      </c>
      <c r="R1826" s="6">
        <f t="shared" si="84"/>
        <v>45543</v>
      </c>
      <c r="S1826" s="6">
        <f>Data6[[#This Row],[Week Start]]+7</f>
        <v>45550</v>
      </c>
      <c r="T1826" s="7" t="str">
        <f t="shared" si="85"/>
        <v>9/8/2024 - 9/15/2024</v>
      </c>
      <c r="U1826" s="7" t="str">
        <f t="shared" si="86"/>
        <v>Time Card</v>
      </c>
      <c r="V1826" s="8" t="str">
        <f>RIGHT(TEXT(Data6[[#This Row],[Date:]],"mmddyyyy"),4)</f>
        <v>2024</v>
      </c>
      <c r="W1826" s="8" t="str">
        <f>MID(TEXT(Data6[[#This Row],[Date:]],"mmddyyyy"),3,2)</f>
        <v>09</v>
      </c>
      <c r="X1826" s="8" t="str">
        <f>LEFT(TEXT(Data6[[#This Row],[Date:]],"mmddyyyy"),2)</f>
        <v>09</v>
      </c>
      <c r="Y1826" s="6">
        <f>DATE(Data6[[#This Row],[Year]],Data6[[#This Row],[Month]],Data6[[#This Row],[Day]])</f>
        <v>45544</v>
      </c>
    </row>
    <row r="1827" spans="1:25">
      <c r="A1827" s="5">
        <v>45548.522496759259</v>
      </c>
      <c r="B1827" s="7" t="s">
        <v>23</v>
      </c>
      <c r="C1827" s="6" t="s">
        <v>2199</v>
      </c>
      <c r="D1827" s="7" t="s">
        <v>2213</v>
      </c>
      <c r="E1827" s="8">
        <v>4</v>
      </c>
      <c r="F1827" s="7">
        <v>7148628</v>
      </c>
      <c r="G1827" s="7" t="s">
        <v>68</v>
      </c>
      <c r="H1827" s="7" t="s">
        <v>756</v>
      </c>
      <c r="I1827" s="7" t="s">
        <v>44</v>
      </c>
      <c r="J1827" s="19" t="str">
        <f>IFERROR(INDEX('Employee Info'!$C$3:$E$200,MATCH(Data6[[#This Row],[Name:]],'Employee Info'!$B$3:$B$200,0),MATCH(Data6[[#This Row],[Hours Type:]],'Employee Info'!$C$2:$E$2,0)),"")</f>
        <v/>
      </c>
      <c r="K1827" s="19" t="str">
        <f>IFERROR(INDEX('Employee Info'!$C$3:$J$200,MATCH(Data6[[#This Row],[Name:]],'Employee Info'!$B$3:$B$200,0),MATCH(Data6[[#Headers],[Truck]],'Employee Info'!$C$2:$J$2,0)),"")</f>
        <v/>
      </c>
      <c r="L1827" s="19" t="str">
        <f>IFERROR(INDEX('Employee Info'!$C$3:$J$200,MATCH(Data6[[#This Row],[Name:]],'Employee Info'!$B$3:$B$200,0),MATCH(Data6[[#Headers],[Phone]],'Employee Info'!$C$2:$J$2,0)),"")</f>
        <v/>
      </c>
      <c r="M1827" s="19" t="str">
        <f>IFERROR(INDEX('Employee Info'!$C$3:$J$200,MATCH(Data6[[#This Row],[Name:]],'Employee Info'!$B$3:$B$200,0),MATCH(Data6[[#Headers],[Tech]],'Employee Info'!$C$2:$J$2,0)),"")</f>
        <v/>
      </c>
      <c r="N1827" s="19" t="str">
        <f>IFERROR(INDEX('Employee Info'!$C$3:$J$200,MATCH(Data6[[#This Row],[Name:]],'Employee Info'!$B$3:$B$200,0),MATCH(Data6[[#Headers],[Other]],'Employee Info'!$C$2:$J$2,0)),"")</f>
        <v/>
      </c>
      <c r="O1827" s="19">
        <f>IFERROR((Data6[[#This Row],[Hours:]]*SUM(Data6[[#This Row],[Rate]:[Other]])),"")</f>
        <v>0</v>
      </c>
      <c r="P1827" s="7" t="str">
        <f>IF(Data6[[#This Row],[WO'#:]]="","Riley #","WO#")</f>
        <v>WO#</v>
      </c>
      <c r="Q1827" s="7">
        <f>IFERROR(WEEKNUM(Data6[[#This Row],[Date:]]),"")</f>
        <v>37</v>
      </c>
      <c r="R1827" s="6">
        <f t="shared" si="84"/>
        <v>45543</v>
      </c>
      <c r="S1827" s="6">
        <f>Data6[[#This Row],[Week Start]]+7</f>
        <v>45550</v>
      </c>
      <c r="T1827" s="7" t="str">
        <f t="shared" si="85"/>
        <v>9/8/2024 - 9/15/2024</v>
      </c>
      <c r="U1827" s="7" t="str">
        <f t="shared" si="86"/>
        <v>Time Card</v>
      </c>
      <c r="V1827" s="8" t="str">
        <f>RIGHT(TEXT(Data6[[#This Row],[Date:]],"mmddyyyy"),4)</f>
        <v>2024</v>
      </c>
      <c r="W1827" s="8" t="str">
        <f>MID(TEXT(Data6[[#This Row],[Date:]],"mmddyyyy"),3,2)</f>
        <v>09</v>
      </c>
      <c r="X1827" s="8" t="str">
        <f>LEFT(TEXT(Data6[[#This Row],[Date:]],"mmddyyyy"),2)</f>
        <v>09</v>
      </c>
      <c r="Y1827" s="6">
        <f>DATE(Data6[[#This Row],[Year]],Data6[[#This Row],[Month]],Data6[[#This Row],[Day]])</f>
        <v>45544</v>
      </c>
    </row>
    <row r="1828" spans="1:25">
      <c r="A1828" s="5">
        <v>45548.523098379628</v>
      </c>
      <c r="B1828" s="7" t="s">
        <v>23</v>
      </c>
      <c r="C1828" s="6" t="s">
        <v>2203</v>
      </c>
      <c r="D1828" s="7" t="s">
        <v>2214</v>
      </c>
      <c r="E1828" s="8">
        <v>1</v>
      </c>
      <c r="F1828" s="7" t="s">
        <v>68</v>
      </c>
      <c r="G1828" s="7" t="s">
        <v>68</v>
      </c>
      <c r="H1828" s="7" t="s">
        <v>2148</v>
      </c>
      <c r="I1828" s="7" t="s">
        <v>44</v>
      </c>
      <c r="J1828" s="19" t="str">
        <f>IFERROR(INDEX('Employee Info'!$C$3:$E$200,MATCH(Data6[[#This Row],[Name:]],'Employee Info'!$B$3:$B$200,0),MATCH(Data6[[#This Row],[Hours Type:]],'Employee Info'!$C$2:$E$2,0)),"")</f>
        <v/>
      </c>
      <c r="K1828" s="19" t="str">
        <f>IFERROR(INDEX('Employee Info'!$C$3:$J$200,MATCH(Data6[[#This Row],[Name:]],'Employee Info'!$B$3:$B$200,0),MATCH(Data6[[#Headers],[Truck]],'Employee Info'!$C$2:$J$2,0)),"")</f>
        <v/>
      </c>
      <c r="L1828" s="19" t="str">
        <f>IFERROR(INDEX('Employee Info'!$C$3:$J$200,MATCH(Data6[[#This Row],[Name:]],'Employee Info'!$B$3:$B$200,0),MATCH(Data6[[#Headers],[Phone]],'Employee Info'!$C$2:$J$2,0)),"")</f>
        <v/>
      </c>
      <c r="M1828" s="19" t="str">
        <f>IFERROR(INDEX('Employee Info'!$C$3:$J$200,MATCH(Data6[[#This Row],[Name:]],'Employee Info'!$B$3:$B$200,0),MATCH(Data6[[#Headers],[Tech]],'Employee Info'!$C$2:$J$2,0)),"")</f>
        <v/>
      </c>
      <c r="N1828" s="19" t="str">
        <f>IFERROR(INDEX('Employee Info'!$C$3:$J$200,MATCH(Data6[[#This Row],[Name:]],'Employee Info'!$B$3:$B$200,0),MATCH(Data6[[#Headers],[Other]],'Employee Info'!$C$2:$J$2,0)),"")</f>
        <v/>
      </c>
      <c r="O1828" s="19">
        <f>IFERROR((Data6[[#This Row],[Hours:]]*SUM(Data6[[#This Row],[Rate]:[Other]])),"")</f>
        <v>0</v>
      </c>
      <c r="P1828" s="7" t="str">
        <f>IF(Data6[[#This Row],[WO'#:]]="","Riley #","WO#")</f>
        <v>Riley #</v>
      </c>
      <c r="Q1828" s="7">
        <f>IFERROR(WEEKNUM(Data6[[#This Row],[Date:]]),"")</f>
        <v>37</v>
      </c>
      <c r="R1828" s="6">
        <f t="shared" si="84"/>
        <v>45543</v>
      </c>
      <c r="S1828" s="6">
        <f>Data6[[#This Row],[Week Start]]+7</f>
        <v>45550</v>
      </c>
      <c r="T1828" s="7" t="str">
        <f t="shared" si="85"/>
        <v>9/8/2024 - 9/15/2024</v>
      </c>
      <c r="U1828" s="7" t="str">
        <f t="shared" si="86"/>
        <v>Time Card</v>
      </c>
      <c r="V1828" s="8" t="str">
        <f>RIGHT(TEXT(Data6[[#This Row],[Date:]],"mmddyyyy"),4)</f>
        <v>2024</v>
      </c>
      <c r="W1828" s="8" t="str">
        <f>MID(TEXT(Data6[[#This Row],[Date:]],"mmddyyyy"),3,2)</f>
        <v>11</v>
      </c>
      <c r="X1828" s="8" t="str">
        <f>LEFT(TEXT(Data6[[#This Row],[Date:]],"mmddyyyy"),2)</f>
        <v>09</v>
      </c>
      <c r="Y1828" s="6">
        <f>DATE(Data6[[#This Row],[Year]],Data6[[#This Row],[Month]],Data6[[#This Row],[Day]])</f>
        <v>45546</v>
      </c>
    </row>
    <row r="1829" spans="1:25">
      <c r="A1829" s="5">
        <v>45548.523499189818</v>
      </c>
      <c r="B1829" s="7" t="s">
        <v>23</v>
      </c>
      <c r="C1829" s="6" t="s">
        <v>2203</v>
      </c>
      <c r="D1829" s="7" t="s">
        <v>2215</v>
      </c>
      <c r="E1829" s="8">
        <v>7</v>
      </c>
      <c r="F1829" s="7" t="s">
        <v>68</v>
      </c>
      <c r="G1829" s="7" t="s">
        <v>68</v>
      </c>
      <c r="H1829" s="7" t="s">
        <v>2201</v>
      </c>
      <c r="I1829" s="7" t="s">
        <v>44</v>
      </c>
      <c r="J1829" s="19" t="str">
        <f>IFERROR(INDEX('Employee Info'!$C$3:$E$200,MATCH(Data6[[#This Row],[Name:]],'Employee Info'!$B$3:$B$200,0),MATCH(Data6[[#This Row],[Hours Type:]],'Employee Info'!$C$2:$E$2,0)),"")</f>
        <v/>
      </c>
      <c r="K1829" s="19" t="str">
        <f>IFERROR(INDEX('Employee Info'!$C$3:$J$200,MATCH(Data6[[#This Row],[Name:]],'Employee Info'!$B$3:$B$200,0),MATCH(Data6[[#Headers],[Truck]],'Employee Info'!$C$2:$J$2,0)),"")</f>
        <v/>
      </c>
      <c r="L1829" s="19" t="str">
        <f>IFERROR(INDEX('Employee Info'!$C$3:$J$200,MATCH(Data6[[#This Row],[Name:]],'Employee Info'!$B$3:$B$200,0),MATCH(Data6[[#Headers],[Phone]],'Employee Info'!$C$2:$J$2,0)),"")</f>
        <v/>
      </c>
      <c r="M1829" s="19" t="str">
        <f>IFERROR(INDEX('Employee Info'!$C$3:$J$200,MATCH(Data6[[#This Row],[Name:]],'Employee Info'!$B$3:$B$200,0),MATCH(Data6[[#Headers],[Tech]],'Employee Info'!$C$2:$J$2,0)),"")</f>
        <v/>
      </c>
      <c r="N1829" s="19" t="str">
        <f>IFERROR(INDEX('Employee Info'!$C$3:$J$200,MATCH(Data6[[#This Row],[Name:]],'Employee Info'!$B$3:$B$200,0),MATCH(Data6[[#Headers],[Other]],'Employee Info'!$C$2:$J$2,0)),"")</f>
        <v/>
      </c>
      <c r="O1829" s="19">
        <f>IFERROR((Data6[[#This Row],[Hours:]]*SUM(Data6[[#This Row],[Rate]:[Other]])),"")</f>
        <v>0</v>
      </c>
      <c r="P1829" s="7" t="str">
        <f>IF(Data6[[#This Row],[WO'#:]]="","Riley #","WO#")</f>
        <v>Riley #</v>
      </c>
      <c r="Q1829" s="7">
        <f>IFERROR(WEEKNUM(Data6[[#This Row],[Date:]]),"")</f>
        <v>37</v>
      </c>
      <c r="R1829" s="6">
        <f t="shared" si="84"/>
        <v>45543</v>
      </c>
      <c r="S1829" s="6">
        <f>Data6[[#This Row],[Week Start]]+7</f>
        <v>45550</v>
      </c>
      <c r="T1829" s="7" t="str">
        <f t="shared" si="85"/>
        <v>9/8/2024 - 9/15/2024</v>
      </c>
      <c r="U1829" s="7" t="str">
        <f t="shared" si="86"/>
        <v>Time Card</v>
      </c>
      <c r="V1829" s="8" t="str">
        <f>RIGHT(TEXT(Data6[[#This Row],[Date:]],"mmddyyyy"),4)</f>
        <v>2024</v>
      </c>
      <c r="W1829" s="8" t="str">
        <f>MID(TEXT(Data6[[#This Row],[Date:]],"mmddyyyy"),3,2)</f>
        <v>11</v>
      </c>
      <c r="X1829" s="8" t="str">
        <f>LEFT(TEXT(Data6[[#This Row],[Date:]],"mmddyyyy"),2)</f>
        <v>09</v>
      </c>
      <c r="Y1829" s="6">
        <f>DATE(Data6[[#This Row],[Year]],Data6[[#This Row],[Month]],Data6[[#This Row],[Day]])</f>
        <v>45546</v>
      </c>
    </row>
    <row r="1830" spans="1:25">
      <c r="A1830" s="5">
        <v>45548.523666898145</v>
      </c>
      <c r="B1830" s="7" t="s">
        <v>23</v>
      </c>
      <c r="C1830" s="6" t="s">
        <v>2204</v>
      </c>
      <c r="D1830" s="7" t="s">
        <v>2215</v>
      </c>
      <c r="E1830" s="8">
        <v>8</v>
      </c>
      <c r="F1830" s="7" t="s">
        <v>68</v>
      </c>
      <c r="G1830" s="7" t="s">
        <v>68</v>
      </c>
      <c r="H1830" s="7" t="s">
        <v>2201</v>
      </c>
      <c r="I1830" s="7" t="s">
        <v>44</v>
      </c>
      <c r="J1830" s="19" t="str">
        <f>IFERROR(INDEX('Employee Info'!$C$3:$E$200,MATCH(Data6[[#This Row],[Name:]],'Employee Info'!$B$3:$B$200,0),MATCH(Data6[[#This Row],[Hours Type:]],'Employee Info'!$C$2:$E$2,0)),"")</f>
        <v/>
      </c>
      <c r="K1830" s="19" t="str">
        <f>IFERROR(INDEX('Employee Info'!$C$3:$J$200,MATCH(Data6[[#This Row],[Name:]],'Employee Info'!$B$3:$B$200,0),MATCH(Data6[[#Headers],[Truck]],'Employee Info'!$C$2:$J$2,0)),"")</f>
        <v/>
      </c>
      <c r="L1830" s="19" t="str">
        <f>IFERROR(INDEX('Employee Info'!$C$3:$J$200,MATCH(Data6[[#This Row],[Name:]],'Employee Info'!$B$3:$B$200,0),MATCH(Data6[[#Headers],[Phone]],'Employee Info'!$C$2:$J$2,0)),"")</f>
        <v/>
      </c>
      <c r="M1830" s="19" t="str">
        <f>IFERROR(INDEX('Employee Info'!$C$3:$J$200,MATCH(Data6[[#This Row],[Name:]],'Employee Info'!$B$3:$B$200,0),MATCH(Data6[[#Headers],[Tech]],'Employee Info'!$C$2:$J$2,0)),"")</f>
        <v/>
      </c>
      <c r="N1830" s="19" t="str">
        <f>IFERROR(INDEX('Employee Info'!$C$3:$J$200,MATCH(Data6[[#This Row],[Name:]],'Employee Info'!$B$3:$B$200,0),MATCH(Data6[[#Headers],[Other]],'Employee Info'!$C$2:$J$2,0)),"")</f>
        <v/>
      </c>
      <c r="O1830" s="19">
        <f>IFERROR((Data6[[#This Row],[Hours:]]*SUM(Data6[[#This Row],[Rate]:[Other]])),"")</f>
        <v>0</v>
      </c>
      <c r="P1830" s="7" t="str">
        <f>IF(Data6[[#This Row],[WO'#:]]="","Riley #","WO#")</f>
        <v>Riley #</v>
      </c>
      <c r="Q1830" s="7">
        <f>IFERROR(WEEKNUM(Data6[[#This Row],[Date:]]),"")</f>
        <v>37</v>
      </c>
      <c r="R1830" s="6">
        <f t="shared" si="84"/>
        <v>45543</v>
      </c>
      <c r="S1830" s="6">
        <f>Data6[[#This Row],[Week Start]]+7</f>
        <v>45550</v>
      </c>
      <c r="T1830" s="7" t="str">
        <f t="shared" si="85"/>
        <v>9/8/2024 - 9/15/2024</v>
      </c>
      <c r="U1830" s="7" t="str">
        <f t="shared" si="86"/>
        <v>Time Card</v>
      </c>
      <c r="V1830" s="8" t="str">
        <f>RIGHT(TEXT(Data6[[#This Row],[Date:]],"mmddyyyy"),4)</f>
        <v>2024</v>
      </c>
      <c r="W1830" s="8" t="str">
        <f>MID(TEXT(Data6[[#This Row],[Date:]],"mmddyyyy"),3,2)</f>
        <v>12</v>
      </c>
      <c r="X1830" s="8" t="str">
        <f>LEFT(TEXT(Data6[[#This Row],[Date:]],"mmddyyyy"),2)</f>
        <v>09</v>
      </c>
      <c r="Y1830" s="6">
        <f>DATE(Data6[[#This Row],[Year]],Data6[[#This Row],[Month]],Data6[[#This Row],[Day]])</f>
        <v>45547</v>
      </c>
    </row>
    <row r="1831" spans="1:25">
      <c r="A1831" s="5">
        <v>45548.523773958332</v>
      </c>
      <c r="B1831" s="7" t="s">
        <v>23</v>
      </c>
      <c r="C1831" s="6" t="s">
        <v>2206</v>
      </c>
      <c r="D1831" s="7" t="s">
        <v>2215</v>
      </c>
      <c r="E1831" s="8">
        <v>8</v>
      </c>
      <c r="F1831" s="7" t="s">
        <v>68</v>
      </c>
      <c r="G1831" s="7" t="s">
        <v>68</v>
      </c>
      <c r="H1831" s="7" t="s">
        <v>2201</v>
      </c>
      <c r="I1831" s="7" t="s">
        <v>44</v>
      </c>
      <c r="J1831" s="19" t="str">
        <f>IFERROR(INDEX('Employee Info'!$C$3:$E$200,MATCH(Data6[[#This Row],[Name:]],'Employee Info'!$B$3:$B$200,0),MATCH(Data6[[#This Row],[Hours Type:]],'Employee Info'!$C$2:$E$2,0)),"")</f>
        <v/>
      </c>
      <c r="K1831" s="19" t="str">
        <f>IFERROR(INDEX('Employee Info'!$C$3:$J$200,MATCH(Data6[[#This Row],[Name:]],'Employee Info'!$B$3:$B$200,0),MATCH(Data6[[#Headers],[Truck]],'Employee Info'!$C$2:$J$2,0)),"")</f>
        <v/>
      </c>
      <c r="L1831" s="19" t="str">
        <f>IFERROR(INDEX('Employee Info'!$C$3:$J$200,MATCH(Data6[[#This Row],[Name:]],'Employee Info'!$B$3:$B$200,0),MATCH(Data6[[#Headers],[Phone]],'Employee Info'!$C$2:$J$2,0)),"")</f>
        <v/>
      </c>
      <c r="M1831" s="19" t="str">
        <f>IFERROR(INDEX('Employee Info'!$C$3:$J$200,MATCH(Data6[[#This Row],[Name:]],'Employee Info'!$B$3:$B$200,0),MATCH(Data6[[#Headers],[Tech]],'Employee Info'!$C$2:$J$2,0)),"")</f>
        <v/>
      </c>
      <c r="N1831" s="19" t="str">
        <f>IFERROR(INDEX('Employee Info'!$C$3:$J$200,MATCH(Data6[[#This Row],[Name:]],'Employee Info'!$B$3:$B$200,0),MATCH(Data6[[#Headers],[Other]],'Employee Info'!$C$2:$J$2,0)),"")</f>
        <v/>
      </c>
      <c r="O1831" s="19">
        <f>IFERROR((Data6[[#This Row],[Hours:]]*SUM(Data6[[#This Row],[Rate]:[Other]])),"")</f>
        <v>0</v>
      </c>
      <c r="P1831" s="7" t="str">
        <f>IF(Data6[[#This Row],[WO'#:]]="","Riley #","WO#")</f>
        <v>Riley #</v>
      </c>
      <c r="Q1831" s="7">
        <f>IFERROR(WEEKNUM(Data6[[#This Row],[Date:]]),"")</f>
        <v>37</v>
      </c>
      <c r="R1831" s="6">
        <f t="shared" si="84"/>
        <v>45543</v>
      </c>
      <c r="S1831" s="6">
        <f>Data6[[#This Row],[Week Start]]+7</f>
        <v>45550</v>
      </c>
      <c r="T1831" s="7" t="str">
        <f t="shared" si="85"/>
        <v>9/8/2024 - 9/15/2024</v>
      </c>
      <c r="U1831" s="7" t="str">
        <f t="shared" si="86"/>
        <v>Time Card</v>
      </c>
      <c r="V1831" s="8" t="str">
        <f>RIGHT(TEXT(Data6[[#This Row],[Date:]],"mmddyyyy"),4)</f>
        <v>2024</v>
      </c>
      <c r="W1831" s="8" t="str">
        <f>MID(TEXT(Data6[[#This Row],[Date:]],"mmddyyyy"),3,2)</f>
        <v>13</v>
      </c>
      <c r="X1831" s="8" t="str">
        <f>LEFT(TEXT(Data6[[#This Row],[Date:]],"mmddyyyy"),2)</f>
        <v>09</v>
      </c>
      <c r="Y1831" s="6">
        <f>DATE(Data6[[#This Row],[Year]],Data6[[#This Row],[Month]],Data6[[#This Row],[Day]])</f>
        <v>45548</v>
      </c>
    </row>
    <row r="1832" spans="1:25">
      <c r="A1832" s="5">
        <v>45548.524803703702</v>
      </c>
      <c r="B1832" s="7" t="s">
        <v>2216</v>
      </c>
      <c r="C1832" s="6" t="s">
        <v>2206</v>
      </c>
      <c r="D1832" s="7" t="s">
        <v>2215</v>
      </c>
      <c r="E1832" s="8">
        <v>8</v>
      </c>
      <c r="F1832" s="7" t="s">
        <v>68</v>
      </c>
      <c r="G1832" s="7" t="s">
        <v>68</v>
      </c>
      <c r="H1832" s="7" t="s">
        <v>2201</v>
      </c>
      <c r="I1832" s="7" t="s">
        <v>44</v>
      </c>
      <c r="J1832" s="19" t="str">
        <f>IFERROR(INDEX('Employee Info'!$C$3:$E$200,MATCH(Data6[[#This Row],[Name:]],'Employee Info'!$B$3:$B$200,0),MATCH(Data6[[#This Row],[Hours Type:]],'Employee Info'!$C$2:$E$2,0)),"")</f>
        <v/>
      </c>
      <c r="K1832" s="19" t="str">
        <f>IFERROR(INDEX('Employee Info'!$C$3:$J$200,MATCH(Data6[[#This Row],[Name:]],'Employee Info'!$B$3:$B$200,0),MATCH(Data6[[#Headers],[Truck]],'Employee Info'!$C$2:$J$2,0)),"")</f>
        <v/>
      </c>
      <c r="L1832" s="19" t="str">
        <f>IFERROR(INDEX('Employee Info'!$C$3:$J$200,MATCH(Data6[[#This Row],[Name:]],'Employee Info'!$B$3:$B$200,0),MATCH(Data6[[#Headers],[Phone]],'Employee Info'!$C$2:$J$2,0)),"")</f>
        <v/>
      </c>
      <c r="M1832" s="19" t="str">
        <f>IFERROR(INDEX('Employee Info'!$C$3:$J$200,MATCH(Data6[[#This Row],[Name:]],'Employee Info'!$B$3:$B$200,0),MATCH(Data6[[#Headers],[Tech]],'Employee Info'!$C$2:$J$2,0)),"")</f>
        <v/>
      </c>
      <c r="N1832" s="19" t="str">
        <f>IFERROR(INDEX('Employee Info'!$C$3:$J$200,MATCH(Data6[[#This Row],[Name:]],'Employee Info'!$B$3:$B$200,0),MATCH(Data6[[#Headers],[Other]],'Employee Info'!$C$2:$J$2,0)),"")</f>
        <v/>
      </c>
      <c r="O1832" s="19">
        <f>IFERROR((Data6[[#This Row],[Hours:]]*SUM(Data6[[#This Row],[Rate]:[Other]])),"")</f>
        <v>0</v>
      </c>
      <c r="P1832" s="7" t="str">
        <f>IF(Data6[[#This Row],[WO'#:]]="","Riley #","WO#")</f>
        <v>Riley #</v>
      </c>
      <c r="Q1832" s="7">
        <f>IFERROR(WEEKNUM(Data6[[#This Row],[Date:]]),"")</f>
        <v>37</v>
      </c>
      <c r="R1832" s="6">
        <f t="shared" si="84"/>
        <v>45543</v>
      </c>
      <c r="S1832" s="6">
        <f>Data6[[#This Row],[Week Start]]+7</f>
        <v>45550</v>
      </c>
      <c r="T1832" s="7" t="str">
        <f t="shared" si="85"/>
        <v>9/8/2024 - 9/15/2024</v>
      </c>
      <c r="U1832" s="7" t="str">
        <f t="shared" si="86"/>
        <v>Time Card</v>
      </c>
      <c r="V1832" s="8" t="str">
        <f>RIGHT(TEXT(Data6[[#This Row],[Date:]],"mmddyyyy"),4)</f>
        <v>2024</v>
      </c>
      <c r="W1832" s="8" t="str">
        <f>MID(TEXT(Data6[[#This Row],[Date:]],"mmddyyyy"),3,2)</f>
        <v>13</v>
      </c>
      <c r="X1832" s="8" t="str">
        <f>LEFT(TEXT(Data6[[#This Row],[Date:]],"mmddyyyy"),2)</f>
        <v>09</v>
      </c>
      <c r="Y1832" s="6">
        <f>DATE(Data6[[#This Row],[Year]],Data6[[#This Row],[Month]],Data6[[#This Row],[Day]])</f>
        <v>45548</v>
      </c>
    </row>
    <row r="1833" spans="1:25">
      <c r="A1833" s="5">
        <v>45548.524899537035</v>
      </c>
      <c r="B1833" s="7" t="s">
        <v>2216</v>
      </c>
      <c r="C1833" s="6" t="s">
        <v>2204</v>
      </c>
      <c r="D1833" s="7" t="s">
        <v>2215</v>
      </c>
      <c r="E1833" s="8">
        <v>8</v>
      </c>
      <c r="F1833" s="7" t="s">
        <v>68</v>
      </c>
      <c r="G1833" s="7" t="s">
        <v>68</v>
      </c>
      <c r="H1833" s="7" t="s">
        <v>2201</v>
      </c>
      <c r="I1833" s="7" t="s">
        <v>44</v>
      </c>
      <c r="J1833" s="19" t="str">
        <f>IFERROR(INDEX('Employee Info'!$C$3:$E$200,MATCH(Data6[[#This Row],[Name:]],'Employee Info'!$B$3:$B$200,0),MATCH(Data6[[#This Row],[Hours Type:]],'Employee Info'!$C$2:$E$2,0)),"")</f>
        <v/>
      </c>
      <c r="K1833" s="19" t="str">
        <f>IFERROR(INDEX('Employee Info'!$C$3:$J$200,MATCH(Data6[[#This Row],[Name:]],'Employee Info'!$B$3:$B$200,0),MATCH(Data6[[#Headers],[Truck]],'Employee Info'!$C$2:$J$2,0)),"")</f>
        <v/>
      </c>
      <c r="L1833" s="19" t="str">
        <f>IFERROR(INDEX('Employee Info'!$C$3:$J$200,MATCH(Data6[[#This Row],[Name:]],'Employee Info'!$B$3:$B$200,0),MATCH(Data6[[#Headers],[Phone]],'Employee Info'!$C$2:$J$2,0)),"")</f>
        <v/>
      </c>
      <c r="M1833" s="19" t="str">
        <f>IFERROR(INDEX('Employee Info'!$C$3:$J$200,MATCH(Data6[[#This Row],[Name:]],'Employee Info'!$B$3:$B$200,0),MATCH(Data6[[#Headers],[Tech]],'Employee Info'!$C$2:$J$2,0)),"")</f>
        <v/>
      </c>
      <c r="N1833" s="19" t="str">
        <f>IFERROR(INDEX('Employee Info'!$C$3:$J$200,MATCH(Data6[[#This Row],[Name:]],'Employee Info'!$B$3:$B$200,0),MATCH(Data6[[#Headers],[Other]],'Employee Info'!$C$2:$J$2,0)),"")</f>
        <v/>
      </c>
      <c r="O1833" s="19">
        <f>IFERROR((Data6[[#This Row],[Hours:]]*SUM(Data6[[#This Row],[Rate]:[Other]])),"")</f>
        <v>0</v>
      </c>
      <c r="P1833" s="7" t="str">
        <f>IF(Data6[[#This Row],[WO'#:]]="","Riley #","WO#")</f>
        <v>Riley #</v>
      </c>
      <c r="Q1833" s="7">
        <f>IFERROR(WEEKNUM(Data6[[#This Row],[Date:]]),"")</f>
        <v>37</v>
      </c>
      <c r="R1833" s="6">
        <f t="shared" si="84"/>
        <v>45543</v>
      </c>
      <c r="S1833" s="6">
        <f>Data6[[#This Row],[Week Start]]+7</f>
        <v>45550</v>
      </c>
      <c r="T1833" s="7" t="str">
        <f t="shared" si="85"/>
        <v>9/8/2024 - 9/15/2024</v>
      </c>
      <c r="U1833" s="7" t="str">
        <f t="shared" si="86"/>
        <v>Time Card</v>
      </c>
      <c r="V1833" s="8" t="str">
        <f>RIGHT(TEXT(Data6[[#This Row],[Date:]],"mmddyyyy"),4)</f>
        <v>2024</v>
      </c>
      <c r="W1833" s="8" t="str">
        <f>MID(TEXT(Data6[[#This Row],[Date:]],"mmddyyyy"),3,2)</f>
        <v>12</v>
      </c>
      <c r="X1833" s="8" t="str">
        <f>LEFT(TEXT(Data6[[#This Row],[Date:]],"mmddyyyy"),2)</f>
        <v>09</v>
      </c>
      <c r="Y1833" s="6">
        <f>DATE(Data6[[#This Row],[Year]],Data6[[#This Row],[Month]],Data6[[#This Row],[Day]])</f>
        <v>45547</v>
      </c>
    </row>
    <row r="1834" spans="1:25">
      <c r="A1834" s="5">
        <v>45548.524957986112</v>
      </c>
      <c r="B1834" s="7" t="s">
        <v>2216</v>
      </c>
      <c r="C1834" s="6" t="s">
        <v>2203</v>
      </c>
      <c r="D1834" s="7" t="s">
        <v>2215</v>
      </c>
      <c r="E1834" s="8">
        <v>8</v>
      </c>
      <c r="F1834" s="7" t="s">
        <v>68</v>
      </c>
      <c r="G1834" s="7" t="s">
        <v>68</v>
      </c>
      <c r="H1834" s="7" t="s">
        <v>2201</v>
      </c>
      <c r="I1834" s="7" t="s">
        <v>44</v>
      </c>
      <c r="J1834" s="19" t="str">
        <f>IFERROR(INDEX('Employee Info'!$C$3:$E$200,MATCH(Data6[[#This Row],[Name:]],'Employee Info'!$B$3:$B$200,0),MATCH(Data6[[#This Row],[Hours Type:]],'Employee Info'!$C$2:$E$2,0)),"")</f>
        <v/>
      </c>
      <c r="K1834" s="19" t="str">
        <f>IFERROR(INDEX('Employee Info'!$C$3:$J$200,MATCH(Data6[[#This Row],[Name:]],'Employee Info'!$B$3:$B$200,0),MATCH(Data6[[#Headers],[Truck]],'Employee Info'!$C$2:$J$2,0)),"")</f>
        <v/>
      </c>
      <c r="L1834" s="19" t="str">
        <f>IFERROR(INDEX('Employee Info'!$C$3:$J$200,MATCH(Data6[[#This Row],[Name:]],'Employee Info'!$B$3:$B$200,0),MATCH(Data6[[#Headers],[Phone]],'Employee Info'!$C$2:$J$2,0)),"")</f>
        <v/>
      </c>
      <c r="M1834" s="19" t="str">
        <f>IFERROR(INDEX('Employee Info'!$C$3:$J$200,MATCH(Data6[[#This Row],[Name:]],'Employee Info'!$B$3:$B$200,0),MATCH(Data6[[#Headers],[Tech]],'Employee Info'!$C$2:$J$2,0)),"")</f>
        <v/>
      </c>
      <c r="N1834" s="19" t="str">
        <f>IFERROR(INDEX('Employee Info'!$C$3:$J$200,MATCH(Data6[[#This Row],[Name:]],'Employee Info'!$B$3:$B$200,0),MATCH(Data6[[#Headers],[Other]],'Employee Info'!$C$2:$J$2,0)),"")</f>
        <v/>
      </c>
      <c r="O1834" s="19">
        <f>IFERROR((Data6[[#This Row],[Hours:]]*SUM(Data6[[#This Row],[Rate]:[Other]])),"")</f>
        <v>0</v>
      </c>
      <c r="P1834" s="7" t="str">
        <f>IF(Data6[[#This Row],[WO'#:]]="","Riley #","WO#")</f>
        <v>Riley #</v>
      </c>
      <c r="Q1834" s="7">
        <f>IFERROR(WEEKNUM(Data6[[#This Row],[Date:]]),"")</f>
        <v>37</v>
      </c>
      <c r="R1834" s="6">
        <f t="shared" si="84"/>
        <v>45543</v>
      </c>
      <c r="S1834" s="6">
        <f>Data6[[#This Row],[Week Start]]+7</f>
        <v>45550</v>
      </c>
      <c r="T1834" s="7" t="str">
        <f t="shared" si="85"/>
        <v>9/8/2024 - 9/15/2024</v>
      </c>
      <c r="U1834" s="7" t="str">
        <f t="shared" si="86"/>
        <v>Time Card</v>
      </c>
      <c r="V1834" s="8" t="str">
        <f>RIGHT(TEXT(Data6[[#This Row],[Date:]],"mmddyyyy"),4)</f>
        <v>2024</v>
      </c>
      <c r="W1834" s="8" t="str">
        <f>MID(TEXT(Data6[[#This Row],[Date:]],"mmddyyyy"),3,2)</f>
        <v>11</v>
      </c>
      <c r="X1834" s="8" t="str">
        <f>LEFT(TEXT(Data6[[#This Row],[Date:]],"mmddyyyy"),2)</f>
        <v>09</v>
      </c>
      <c r="Y1834" s="6">
        <f>DATE(Data6[[#This Row],[Year]],Data6[[#This Row],[Month]],Data6[[#This Row],[Day]])</f>
        <v>45546</v>
      </c>
    </row>
    <row r="1835" spans="1:25">
      <c r="A1835" s="5">
        <v>45548.524998611108</v>
      </c>
      <c r="B1835" s="7" t="s">
        <v>2216</v>
      </c>
      <c r="C1835" s="6" t="s">
        <v>2202</v>
      </c>
      <c r="D1835" s="7" t="s">
        <v>2215</v>
      </c>
      <c r="E1835" s="8">
        <v>8</v>
      </c>
      <c r="F1835" s="7" t="s">
        <v>68</v>
      </c>
      <c r="G1835" s="7" t="s">
        <v>68</v>
      </c>
      <c r="H1835" s="7" t="s">
        <v>2201</v>
      </c>
      <c r="I1835" s="7" t="s">
        <v>44</v>
      </c>
      <c r="J1835" s="19" t="str">
        <f>IFERROR(INDEX('Employee Info'!$C$3:$E$200,MATCH(Data6[[#This Row],[Name:]],'Employee Info'!$B$3:$B$200,0),MATCH(Data6[[#This Row],[Hours Type:]],'Employee Info'!$C$2:$E$2,0)),"")</f>
        <v/>
      </c>
      <c r="K1835" s="19" t="str">
        <f>IFERROR(INDEX('Employee Info'!$C$3:$J$200,MATCH(Data6[[#This Row],[Name:]],'Employee Info'!$B$3:$B$200,0),MATCH(Data6[[#Headers],[Truck]],'Employee Info'!$C$2:$J$2,0)),"")</f>
        <v/>
      </c>
      <c r="L1835" s="19" t="str">
        <f>IFERROR(INDEX('Employee Info'!$C$3:$J$200,MATCH(Data6[[#This Row],[Name:]],'Employee Info'!$B$3:$B$200,0),MATCH(Data6[[#Headers],[Phone]],'Employee Info'!$C$2:$J$2,0)),"")</f>
        <v/>
      </c>
      <c r="M1835" s="19" t="str">
        <f>IFERROR(INDEX('Employee Info'!$C$3:$J$200,MATCH(Data6[[#This Row],[Name:]],'Employee Info'!$B$3:$B$200,0),MATCH(Data6[[#Headers],[Tech]],'Employee Info'!$C$2:$J$2,0)),"")</f>
        <v/>
      </c>
      <c r="N1835" s="19" t="str">
        <f>IFERROR(INDEX('Employee Info'!$C$3:$J$200,MATCH(Data6[[#This Row],[Name:]],'Employee Info'!$B$3:$B$200,0),MATCH(Data6[[#Headers],[Other]],'Employee Info'!$C$2:$J$2,0)),"")</f>
        <v/>
      </c>
      <c r="O1835" s="19">
        <f>IFERROR((Data6[[#This Row],[Hours:]]*SUM(Data6[[#This Row],[Rate]:[Other]])),"")</f>
        <v>0</v>
      </c>
      <c r="P1835" s="7" t="str">
        <f>IF(Data6[[#This Row],[WO'#:]]="","Riley #","WO#")</f>
        <v>Riley #</v>
      </c>
      <c r="Q1835" s="7">
        <f>IFERROR(WEEKNUM(Data6[[#This Row],[Date:]]),"")</f>
        <v>37</v>
      </c>
      <c r="R1835" s="6">
        <f t="shared" si="84"/>
        <v>45543</v>
      </c>
      <c r="S1835" s="6">
        <f>Data6[[#This Row],[Week Start]]+7</f>
        <v>45550</v>
      </c>
      <c r="T1835" s="7" t="str">
        <f t="shared" si="85"/>
        <v>9/8/2024 - 9/15/2024</v>
      </c>
      <c r="U1835" s="7" t="str">
        <f t="shared" si="86"/>
        <v>Time Card</v>
      </c>
      <c r="V1835" s="8" t="str">
        <f>RIGHT(TEXT(Data6[[#This Row],[Date:]],"mmddyyyy"),4)</f>
        <v>2024</v>
      </c>
      <c r="W1835" s="8" t="str">
        <f>MID(TEXT(Data6[[#This Row],[Date:]],"mmddyyyy"),3,2)</f>
        <v>10</v>
      </c>
      <c r="X1835" s="8" t="str">
        <f>LEFT(TEXT(Data6[[#This Row],[Date:]],"mmddyyyy"),2)</f>
        <v>09</v>
      </c>
      <c r="Y1835" s="6">
        <f>DATE(Data6[[#This Row],[Year]],Data6[[#This Row],[Month]],Data6[[#This Row],[Day]])</f>
        <v>45545</v>
      </c>
    </row>
    <row r="1836" spans="1:25">
      <c r="A1836" s="5">
        <v>45548.525080555555</v>
      </c>
      <c r="B1836" s="7" t="s">
        <v>2216</v>
      </c>
      <c r="C1836" s="6" t="s">
        <v>2199</v>
      </c>
      <c r="D1836" s="7" t="s">
        <v>2215</v>
      </c>
      <c r="E1836" s="8">
        <v>8</v>
      </c>
      <c r="F1836" s="7" t="s">
        <v>68</v>
      </c>
      <c r="G1836" s="7" t="s">
        <v>68</v>
      </c>
      <c r="H1836" s="7" t="s">
        <v>2201</v>
      </c>
      <c r="I1836" s="7" t="s">
        <v>44</v>
      </c>
      <c r="J1836" s="19" t="str">
        <f>IFERROR(INDEX('Employee Info'!$C$3:$E$200,MATCH(Data6[[#This Row],[Name:]],'Employee Info'!$B$3:$B$200,0),MATCH(Data6[[#This Row],[Hours Type:]],'Employee Info'!$C$2:$E$2,0)),"")</f>
        <v/>
      </c>
      <c r="K1836" s="19" t="str">
        <f>IFERROR(INDEX('Employee Info'!$C$3:$J$200,MATCH(Data6[[#This Row],[Name:]],'Employee Info'!$B$3:$B$200,0),MATCH(Data6[[#Headers],[Truck]],'Employee Info'!$C$2:$J$2,0)),"")</f>
        <v/>
      </c>
      <c r="L1836" s="19" t="str">
        <f>IFERROR(INDEX('Employee Info'!$C$3:$J$200,MATCH(Data6[[#This Row],[Name:]],'Employee Info'!$B$3:$B$200,0),MATCH(Data6[[#Headers],[Phone]],'Employee Info'!$C$2:$J$2,0)),"")</f>
        <v/>
      </c>
      <c r="M1836" s="19" t="str">
        <f>IFERROR(INDEX('Employee Info'!$C$3:$J$200,MATCH(Data6[[#This Row],[Name:]],'Employee Info'!$B$3:$B$200,0),MATCH(Data6[[#Headers],[Tech]],'Employee Info'!$C$2:$J$2,0)),"")</f>
        <v/>
      </c>
      <c r="N1836" s="19" t="str">
        <f>IFERROR(INDEX('Employee Info'!$C$3:$J$200,MATCH(Data6[[#This Row],[Name:]],'Employee Info'!$B$3:$B$200,0),MATCH(Data6[[#Headers],[Other]],'Employee Info'!$C$2:$J$2,0)),"")</f>
        <v/>
      </c>
      <c r="O1836" s="19">
        <f>IFERROR((Data6[[#This Row],[Hours:]]*SUM(Data6[[#This Row],[Rate]:[Other]])),"")</f>
        <v>0</v>
      </c>
      <c r="P1836" s="7" t="str">
        <f>IF(Data6[[#This Row],[WO'#:]]="","Riley #","WO#")</f>
        <v>Riley #</v>
      </c>
      <c r="Q1836" s="7">
        <f>IFERROR(WEEKNUM(Data6[[#This Row],[Date:]]),"")</f>
        <v>37</v>
      </c>
      <c r="R1836" s="6">
        <f t="shared" si="84"/>
        <v>45543</v>
      </c>
      <c r="S1836" s="6">
        <f>Data6[[#This Row],[Week Start]]+7</f>
        <v>45550</v>
      </c>
      <c r="T1836" s="7" t="str">
        <f t="shared" si="85"/>
        <v>9/8/2024 - 9/15/2024</v>
      </c>
      <c r="U1836" s="7" t="str">
        <f t="shared" si="86"/>
        <v>Time Card</v>
      </c>
      <c r="V1836" s="8" t="str">
        <f>RIGHT(TEXT(Data6[[#This Row],[Date:]],"mmddyyyy"),4)</f>
        <v>2024</v>
      </c>
      <c r="W1836" s="8" t="str">
        <f>MID(TEXT(Data6[[#This Row],[Date:]],"mmddyyyy"),3,2)</f>
        <v>09</v>
      </c>
      <c r="X1836" s="8" t="str">
        <f>LEFT(TEXT(Data6[[#This Row],[Date:]],"mmddyyyy"),2)</f>
        <v>09</v>
      </c>
      <c r="Y1836" s="6">
        <f>DATE(Data6[[#This Row],[Year]],Data6[[#This Row],[Month]],Data6[[#This Row],[Day]])</f>
        <v>45544</v>
      </c>
    </row>
    <row r="1837" spans="1:25">
      <c r="A1837" s="5">
        <v>45548.526842245374</v>
      </c>
      <c r="B1837" s="7" t="s">
        <v>2143</v>
      </c>
      <c r="C1837" s="6" t="s">
        <v>2199</v>
      </c>
      <c r="D1837" s="7" t="s">
        <v>2217</v>
      </c>
      <c r="E1837" s="8">
        <v>2</v>
      </c>
      <c r="F1837" s="7" t="s">
        <v>68</v>
      </c>
      <c r="G1837" s="7" t="s">
        <v>68</v>
      </c>
      <c r="H1837" s="7" t="s">
        <v>2218</v>
      </c>
      <c r="I1837" s="7" t="s">
        <v>44</v>
      </c>
      <c r="J1837" s="19" t="str">
        <f>IFERROR(INDEX('Employee Info'!$C$3:$E$200,MATCH(Data6[[#This Row],[Name:]],'Employee Info'!$B$3:$B$200,0),MATCH(Data6[[#This Row],[Hours Type:]],'Employee Info'!$C$2:$E$2,0)),"")</f>
        <v/>
      </c>
      <c r="K1837" s="19" t="str">
        <f>IFERROR(INDEX('Employee Info'!$C$3:$J$200,MATCH(Data6[[#This Row],[Name:]],'Employee Info'!$B$3:$B$200,0),MATCH(Data6[[#Headers],[Truck]],'Employee Info'!$C$2:$J$2,0)),"")</f>
        <v/>
      </c>
      <c r="L1837" s="19" t="str">
        <f>IFERROR(INDEX('Employee Info'!$C$3:$J$200,MATCH(Data6[[#This Row],[Name:]],'Employee Info'!$B$3:$B$200,0),MATCH(Data6[[#Headers],[Phone]],'Employee Info'!$C$2:$J$2,0)),"")</f>
        <v/>
      </c>
      <c r="M1837" s="19" t="str">
        <f>IFERROR(INDEX('Employee Info'!$C$3:$J$200,MATCH(Data6[[#This Row],[Name:]],'Employee Info'!$B$3:$B$200,0),MATCH(Data6[[#Headers],[Tech]],'Employee Info'!$C$2:$J$2,0)),"")</f>
        <v/>
      </c>
      <c r="N1837" s="19" t="str">
        <f>IFERROR(INDEX('Employee Info'!$C$3:$J$200,MATCH(Data6[[#This Row],[Name:]],'Employee Info'!$B$3:$B$200,0),MATCH(Data6[[#Headers],[Other]],'Employee Info'!$C$2:$J$2,0)),"")</f>
        <v/>
      </c>
      <c r="O1837" s="19">
        <f>IFERROR((Data6[[#This Row],[Hours:]]*SUM(Data6[[#This Row],[Rate]:[Other]])),"")</f>
        <v>0</v>
      </c>
      <c r="P1837" s="7" t="str">
        <f>IF(Data6[[#This Row],[WO'#:]]="","Riley #","WO#")</f>
        <v>Riley #</v>
      </c>
      <c r="Q1837" s="7">
        <f>IFERROR(WEEKNUM(Data6[[#This Row],[Date:]]),"")</f>
        <v>37</v>
      </c>
      <c r="R1837" s="6">
        <f t="shared" si="84"/>
        <v>45543</v>
      </c>
      <c r="S1837" s="6">
        <f>Data6[[#This Row],[Week Start]]+7</f>
        <v>45550</v>
      </c>
      <c r="T1837" s="7" t="str">
        <f t="shared" si="85"/>
        <v>9/8/2024 - 9/15/2024</v>
      </c>
      <c r="U1837" s="7" t="str">
        <f t="shared" si="86"/>
        <v>Time Card</v>
      </c>
      <c r="V1837" s="8" t="str">
        <f>RIGHT(TEXT(Data6[[#This Row],[Date:]],"mmddyyyy"),4)</f>
        <v>2024</v>
      </c>
      <c r="W1837" s="8" t="str">
        <f>MID(TEXT(Data6[[#This Row],[Date:]],"mmddyyyy"),3,2)</f>
        <v>09</v>
      </c>
      <c r="X1837" s="8" t="str">
        <f>LEFT(TEXT(Data6[[#This Row],[Date:]],"mmddyyyy"),2)</f>
        <v>09</v>
      </c>
      <c r="Y1837" s="6">
        <f>DATE(Data6[[#This Row],[Year]],Data6[[#This Row],[Month]],Data6[[#This Row],[Day]])</f>
        <v>45544</v>
      </c>
    </row>
    <row r="1838" spans="1:25">
      <c r="A1838" s="5">
        <v>45548.527280555558</v>
      </c>
      <c r="B1838" s="7" t="s">
        <v>2143</v>
      </c>
      <c r="C1838" s="6" t="s">
        <v>2199</v>
      </c>
      <c r="D1838" s="7" t="s">
        <v>2219</v>
      </c>
      <c r="E1838" s="8">
        <v>2</v>
      </c>
      <c r="F1838" s="7" t="s">
        <v>68</v>
      </c>
      <c r="G1838" s="7" t="s">
        <v>68</v>
      </c>
      <c r="H1838" s="7" t="s">
        <v>2210</v>
      </c>
      <c r="I1838" s="7" t="s">
        <v>44</v>
      </c>
      <c r="J1838" s="19" t="str">
        <f>IFERROR(INDEX('Employee Info'!$C$3:$E$200,MATCH(Data6[[#This Row],[Name:]],'Employee Info'!$B$3:$B$200,0),MATCH(Data6[[#This Row],[Hours Type:]],'Employee Info'!$C$2:$E$2,0)),"")</f>
        <v/>
      </c>
      <c r="K1838" s="19" t="str">
        <f>IFERROR(INDEX('Employee Info'!$C$3:$J$200,MATCH(Data6[[#This Row],[Name:]],'Employee Info'!$B$3:$B$200,0),MATCH(Data6[[#Headers],[Truck]],'Employee Info'!$C$2:$J$2,0)),"")</f>
        <v/>
      </c>
      <c r="L1838" s="19" t="str">
        <f>IFERROR(INDEX('Employee Info'!$C$3:$J$200,MATCH(Data6[[#This Row],[Name:]],'Employee Info'!$B$3:$B$200,0),MATCH(Data6[[#Headers],[Phone]],'Employee Info'!$C$2:$J$2,0)),"")</f>
        <v/>
      </c>
      <c r="M1838" s="19" t="str">
        <f>IFERROR(INDEX('Employee Info'!$C$3:$J$200,MATCH(Data6[[#This Row],[Name:]],'Employee Info'!$B$3:$B$200,0),MATCH(Data6[[#Headers],[Tech]],'Employee Info'!$C$2:$J$2,0)),"")</f>
        <v/>
      </c>
      <c r="N1838" s="19" t="str">
        <f>IFERROR(INDEX('Employee Info'!$C$3:$J$200,MATCH(Data6[[#This Row],[Name:]],'Employee Info'!$B$3:$B$200,0),MATCH(Data6[[#Headers],[Other]],'Employee Info'!$C$2:$J$2,0)),"")</f>
        <v/>
      </c>
      <c r="O1838" s="19">
        <f>IFERROR((Data6[[#This Row],[Hours:]]*SUM(Data6[[#This Row],[Rate]:[Other]])),"")</f>
        <v>0</v>
      </c>
      <c r="P1838" s="7" t="str">
        <f>IF(Data6[[#This Row],[WO'#:]]="","Riley #","WO#")</f>
        <v>Riley #</v>
      </c>
      <c r="Q1838" s="7">
        <f>IFERROR(WEEKNUM(Data6[[#This Row],[Date:]]),"")</f>
        <v>37</v>
      </c>
      <c r="R1838" s="6">
        <f t="shared" si="84"/>
        <v>45543</v>
      </c>
      <c r="S1838" s="6">
        <f>Data6[[#This Row],[Week Start]]+7</f>
        <v>45550</v>
      </c>
      <c r="T1838" s="7" t="str">
        <f t="shared" si="85"/>
        <v>9/8/2024 - 9/15/2024</v>
      </c>
      <c r="U1838" s="7" t="str">
        <f t="shared" si="86"/>
        <v>Time Card</v>
      </c>
      <c r="V1838" s="8" t="str">
        <f>RIGHT(TEXT(Data6[[#This Row],[Date:]],"mmddyyyy"),4)</f>
        <v>2024</v>
      </c>
      <c r="W1838" s="8" t="str">
        <f>MID(TEXT(Data6[[#This Row],[Date:]],"mmddyyyy"),3,2)</f>
        <v>09</v>
      </c>
      <c r="X1838" s="8" t="str">
        <f>LEFT(TEXT(Data6[[#This Row],[Date:]],"mmddyyyy"),2)</f>
        <v>09</v>
      </c>
      <c r="Y1838" s="6">
        <f>DATE(Data6[[#This Row],[Year]],Data6[[#This Row],[Month]],Data6[[#This Row],[Day]])</f>
        <v>45544</v>
      </c>
    </row>
    <row r="1839" spans="1:25">
      <c r="A1839" s="5">
        <v>45548.527723495368</v>
      </c>
      <c r="B1839" s="7" t="s">
        <v>2143</v>
      </c>
      <c r="C1839" s="6" t="s">
        <v>2199</v>
      </c>
      <c r="D1839" s="7" t="s">
        <v>2213</v>
      </c>
      <c r="E1839" s="8">
        <v>4</v>
      </c>
      <c r="F1839" s="7">
        <v>7148628</v>
      </c>
      <c r="G1839" s="7" t="s">
        <v>68</v>
      </c>
      <c r="H1839" s="7" t="s">
        <v>756</v>
      </c>
      <c r="I1839" s="7" t="s">
        <v>44</v>
      </c>
      <c r="J1839" s="19" t="str">
        <f>IFERROR(INDEX('Employee Info'!$C$3:$E$200,MATCH(Data6[[#This Row],[Name:]],'Employee Info'!$B$3:$B$200,0),MATCH(Data6[[#This Row],[Hours Type:]],'Employee Info'!$C$2:$E$2,0)),"")</f>
        <v/>
      </c>
      <c r="K1839" s="19" t="str">
        <f>IFERROR(INDEX('Employee Info'!$C$3:$J$200,MATCH(Data6[[#This Row],[Name:]],'Employee Info'!$B$3:$B$200,0),MATCH(Data6[[#Headers],[Truck]],'Employee Info'!$C$2:$J$2,0)),"")</f>
        <v/>
      </c>
      <c r="L1839" s="19" t="str">
        <f>IFERROR(INDEX('Employee Info'!$C$3:$J$200,MATCH(Data6[[#This Row],[Name:]],'Employee Info'!$B$3:$B$200,0),MATCH(Data6[[#Headers],[Phone]],'Employee Info'!$C$2:$J$2,0)),"")</f>
        <v/>
      </c>
      <c r="M1839" s="19" t="str">
        <f>IFERROR(INDEX('Employee Info'!$C$3:$J$200,MATCH(Data6[[#This Row],[Name:]],'Employee Info'!$B$3:$B$200,0),MATCH(Data6[[#Headers],[Tech]],'Employee Info'!$C$2:$J$2,0)),"")</f>
        <v/>
      </c>
      <c r="N1839" s="19" t="str">
        <f>IFERROR(INDEX('Employee Info'!$C$3:$J$200,MATCH(Data6[[#This Row],[Name:]],'Employee Info'!$B$3:$B$200,0),MATCH(Data6[[#Headers],[Other]],'Employee Info'!$C$2:$J$2,0)),"")</f>
        <v/>
      </c>
      <c r="O1839" s="19">
        <f>IFERROR((Data6[[#This Row],[Hours:]]*SUM(Data6[[#This Row],[Rate]:[Other]])),"")</f>
        <v>0</v>
      </c>
      <c r="P1839" s="7" t="str">
        <f>IF(Data6[[#This Row],[WO'#:]]="","Riley #","WO#")</f>
        <v>WO#</v>
      </c>
      <c r="Q1839" s="7">
        <f>IFERROR(WEEKNUM(Data6[[#This Row],[Date:]]),"")</f>
        <v>37</v>
      </c>
      <c r="R1839" s="6">
        <f t="shared" si="84"/>
        <v>45543</v>
      </c>
      <c r="S1839" s="6">
        <f>Data6[[#This Row],[Week Start]]+7</f>
        <v>45550</v>
      </c>
      <c r="T1839" s="7" t="str">
        <f t="shared" si="85"/>
        <v>9/8/2024 - 9/15/2024</v>
      </c>
      <c r="U1839" s="7" t="str">
        <f t="shared" si="86"/>
        <v>Time Card</v>
      </c>
      <c r="V1839" s="8" t="str">
        <f>RIGHT(TEXT(Data6[[#This Row],[Date:]],"mmddyyyy"),4)</f>
        <v>2024</v>
      </c>
      <c r="W1839" s="8" t="str">
        <f>MID(TEXT(Data6[[#This Row],[Date:]],"mmddyyyy"),3,2)</f>
        <v>09</v>
      </c>
      <c r="X1839" s="8" t="str">
        <f>LEFT(TEXT(Data6[[#This Row],[Date:]],"mmddyyyy"),2)</f>
        <v>09</v>
      </c>
      <c r="Y1839" s="6">
        <f>DATE(Data6[[#This Row],[Year]],Data6[[#This Row],[Month]],Data6[[#This Row],[Day]])</f>
        <v>45544</v>
      </c>
    </row>
    <row r="1840" spans="1:25">
      <c r="A1840" s="5">
        <v>45548.535771990741</v>
      </c>
      <c r="B1840" s="7" t="s">
        <v>2143</v>
      </c>
      <c r="C1840" s="6" t="s">
        <v>2202</v>
      </c>
      <c r="D1840" s="7" t="s">
        <v>2220</v>
      </c>
      <c r="E1840" s="8">
        <v>8</v>
      </c>
      <c r="F1840" s="7" t="s">
        <v>68</v>
      </c>
      <c r="G1840" s="7" t="s">
        <v>68</v>
      </c>
      <c r="H1840" s="7" t="s">
        <v>1941</v>
      </c>
      <c r="I1840" s="7" t="s">
        <v>44</v>
      </c>
      <c r="J1840" s="19" t="str">
        <f>IFERROR(INDEX('Employee Info'!$C$3:$E$200,MATCH(Data6[[#This Row],[Name:]],'Employee Info'!$B$3:$B$200,0),MATCH(Data6[[#This Row],[Hours Type:]],'Employee Info'!$C$2:$E$2,0)),"")</f>
        <v/>
      </c>
      <c r="K1840" s="19" t="str">
        <f>IFERROR(INDEX('Employee Info'!$C$3:$J$200,MATCH(Data6[[#This Row],[Name:]],'Employee Info'!$B$3:$B$200,0),MATCH(Data6[[#Headers],[Truck]],'Employee Info'!$C$2:$J$2,0)),"")</f>
        <v/>
      </c>
      <c r="L1840" s="19" t="str">
        <f>IFERROR(INDEX('Employee Info'!$C$3:$J$200,MATCH(Data6[[#This Row],[Name:]],'Employee Info'!$B$3:$B$200,0),MATCH(Data6[[#Headers],[Phone]],'Employee Info'!$C$2:$J$2,0)),"")</f>
        <v/>
      </c>
      <c r="M1840" s="19" t="str">
        <f>IFERROR(INDEX('Employee Info'!$C$3:$J$200,MATCH(Data6[[#This Row],[Name:]],'Employee Info'!$B$3:$B$200,0),MATCH(Data6[[#Headers],[Tech]],'Employee Info'!$C$2:$J$2,0)),"")</f>
        <v/>
      </c>
      <c r="N1840" s="19" t="str">
        <f>IFERROR(INDEX('Employee Info'!$C$3:$J$200,MATCH(Data6[[#This Row],[Name:]],'Employee Info'!$B$3:$B$200,0),MATCH(Data6[[#Headers],[Other]],'Employee Info'!$C$2:$J$2,0)),"")</f>
        <v/>
      </c>
      <c r="O1840" s="19">
        <f>IFERROR((Data6[[#This Row],[Hours:]]*SUM(Data6[[#This Row],[Rate]:[Other]])),"")</f>
        <v>0</v>
      </c>
      <c r="P1840" s="7" t="str">
        <f>IF(Data6[[#This Row],[WO'#:]]="","Riley #","WO#")</f>
        <v>Riley #</v>
      </c>
      <c r="Q1840" s="7">
        <f>IFERROR(WEEKNUM(Data6[[#This Row],[Date:]]),"")</f>
        <v>37</v>
      </c>
      <c r="R1840" s="6">
        <f t="shared" si="84"/>
        <v>45543</v>
      </c>
      <c r="S1840" s="6">
        <f>Data6[[#This Row],[Week Start]]+7</f>
        <v>45550</v>
      </c>
      <c r="T1840" s="7" t="str">
        <f t="shared" si="85"/>
        <v>9/8/2024 - 9/15/2024</v>
      </c>
      <c r="U1840" s="7" t="str">
        <f t="shared" si="86"/>
        <v>Time Card</v>
      </c>
      <c r="V1840" s="8" t="str">
        <f>RIGHT(TEXT(Data6[[#This Row],[Date:]],"mmddyyyy"),4)</f>
        <v>2024</v>
      </c>
      <c r="W1840" s="8" t="str">
        <f>MID(TEXT(Data6[[#This Row],[Date:]],"mmddyyyy"),3,2)</f>
        <v>10</v>
      </c>
      <c r="X1840" s="8" t="str">
        <f>LEFT(TEXT(Data6[[#This Row],[Date:]],"mmddyyyy"),2)</f>
        <v>09</v>
      </c>
      <c r="Y1840" s="6">
        <f>DATE(Data6[[#This Row],[Year]],Data6[[#This Row],[Month]],Data6[[#This Row],[Day]])</f>
        <v>45545</v>
      </c>
    </row>
    <row r="1841" spans="1:25">
      <c r="A1841" s="5">
        <v>45548.536509606478</v>
      </c>
      <c r="B1841" s="7" t="s">
        <v>2143</v>
      </c>
      <c r="C1841" s="6" t="s">
        <v>2203</v>
      </c>
      <c r="D1841" s="7" t="s">
        <v>2221</v>
      </c>
      <c r="E1841" s="8">
        <v>3</v>
      </c>
      <c r="F1841" s="7" t="s">
        <v>68</v>
      </c>
      <c r="G1841" s="7" t="s">
        <v>68</v>
      </c>
      <c r="H1841" s="7" t="s">
        <v>1972</v>
      </c>
      <c r="I1841" s="7" t="s">
        <v>44</v>
      </c>
      <c r="J1841" s="19" t="str">
        <f>IFERROR(INDEX('Employee Info'!$C$3:$E$200,MATCH(Data6[[#This Row],[Name:]],'Employee Info'!$B$3:$B$200,0),MATCH(Data6[[#This Row],[Hours Type:]],'Employee Info'!$C$2:$E$2,0)),"")</f>
        <v/>
      </c>
      <c r="K1841" s="19" t="str">
        <f>IFERROR(INDEX('Employee Info'!$C$3:$J$200,MATCH(Data6[[#This Row],[Name:]],'Employee Info'!$B$3:$B$200,0),MATCH(Data6[[#Headers],[Truck]],'Employee Info'!$C$2:$J$2,0)),"")</f>
        <v/>
      </c>
      <c r="L1841" s="19" t="str">
        <f>IFERROR(INDEX('Employee Info'!$C$3:$J$200,MATCH(Data6[[#This Row],[Name:]],'Employee Info'!$B$3:$B$200,0),MATCH(Data6[[#Headers],[Phone]],'Employee Info'!$C$2:$J$2,0)),"")</f>
        <v/>
      </c>
      <c r="M1841" s="19" t="str">
        <f>IFERROR(INDEX('Employee Info'!$C$3:$J$200,MATCH(Data6[[#This Row],[Name:]],'Employee Info'!$B$3:$B$200,0),MATCH(Data6[[#Headers],[Tech]],'Employee Info'!$C$2:$J$2,0)),"")</f>
        <v/>
      </c>
      <c r="N1841" s="19" t="str">
        <f>IFERROR(INDEX('Employee Info'!$C$3:$J$200,MATCH(Data6[[#This Row],[Name:]],'Employee Info'!$B$3:$B$200,0),MATCH(Data6[[#Headers],[Other]],'Employee Info'!$C$2:$J$2,0)),"")</f>
        <v/>
      </c>
      <c r="O1841" s="19">
        <f>IFERROR((Data6[[#This Row],[Hours:]]*SUM(Data6[[#This Row],[Rate]:[Other]])),"")</f>
        <v>0</v>
      </c>
      <c r="P1841" s="7" t="str">
        <f>IF(Data6[[#This Row],[WO'#:]]="","Riley #","WO#")</f>
        <v>Riley #</v>
      </c>
      <c r="Q1841" s="7">
        <f>IFERROR(WEEKNUM(Data6[[#This Row],[Date:]]),"")</f>
        <v>37</v>
      </c>
      <c r="R1841" s="6">
        <f t="shared" si="84"/>
        <v>45543</v>
      </c>
      <c r="S1841" s="6">
        <f>Data6[[#This Row],[Week Start]]+7</f>
        <v>45550</v>
      </c>
      <c r="T1841" s="7" t="str">
        <f t="shared" si="85"/>
        <v>9/8/2024 - 9/15/2024</v>
      </c>
      <c r="U1841" s="7" t="str">
        <f t="shared" si="86"/>
        <v>Time Card</v>
      </c>
      <c r="V1841" s="8" t="str">
        <f>RIGHT(TEXT(Data6[[#This Row],[Date:]],"mmddyyyy"),4)</f>
        <v>2024</v>
      </c>
      <c r="W1841" s="8" t="str">
        <f>MID(TEXT(Data6[[#This Row],[Date:]],"mmddyyyy"),3,2)</f>
        <v>11</v>
      </c>
      <c r="X1841" s="8" t="str">
        <f>LEFT(TEXT(Data6[[#This Row],[Date:]],"mmddyyyy"),2)</f>
        <v>09</v>
      </c>
      <c r="Y1841" s="6">
        <f>DATE(Data6[[#This Row],[Year]],Data6[[#This Row],[Month]],Data6[[#This Row],[Day]])</f>
        <v>45546</v>
      </c>
    </row>
    <row r="1842" spans="1:25">
      <c r="A1842" s="5">
        <v>45548.537038541668</v>
      </c>
      <c r="B1842" s="7" t="s">
        <v>2143</v>
      </c>
      <c r="C1842" s="6" t="s">
        <v>2203</v>
      </c>
      <c r="D1842" s="7" t="s">
        <v>2222</v>
      </c>
      <c r="E1842" s="8">
        <v>5</v>
      </c>
      <c r="F1842" s="7">
        <v>7148628</v>
      </c>
      <c r="G1842" s="7" t="s">
        <v>68</v>
      </c>
      <c r="H1842" s="7" t="s">
        <v>756</v>
      </c>
      <c r="I1842" s="7" t="s">
        <v>44</v>
      </c>
      <c r="J1842" s="19" t="str">
        <f>IFERROR(INDEX('Employee Info'!$C$3:$E$200,MATCH(Data6[[#This Row],[Name:]],'Employee Info'!$B$3:$B$200,0),MATCH(Data6[[#This Row],[Hours Type:]],'Employee Info'!$C$2:$E$2,0)),"")</f>
        <v/>
      </c>
      <c r="K1842" s="19" t="str">
        <f>IFERROR(INDEX('Employee Info'!$C$3:$J$200,MATCH(Data6[[#This Row],[Name:]],'Employee Info'!$B$3:$B$200,0),MATCH(Data6[[#Headers],[Truck]],'Employee Info'!$C$2:$J$2,0)),"")</f>
        <v/>
      </c>
      <c r="L1842" s="19" t="str">
        <f>IFERROR(INDEX('Employee Info'!$C$3:$J$200,MATCH(Data6[[#This Row],[Name:]],'Employee Info'!$B$3:$B$200,0),MATCH(Data6[[#Headers],[Phone]],'Employee Info'!$C$2:$J$2,0)),"")</f>
        <v/>
      </c>
      <c r="M1842" s="19" t="str">
        <f>IFERROR(INDEX('Employee Info'!$C$3:$J$200,MATCH(Data6[[#This Row],[Name:]],'Employee Info'!$B$3:$B$200,0),MATCH(Data6[[#Headers],[Tech]],'Employee Info'!$C$2:$J$2,0)),"")</f>
        <v/>
      </c>
      <c r="N1842" s="19" t="str">
        <f>IFERROR(INDEX('Employee Info'!$C$3:$J$200,MATCH(Data6[[#This Row],[Name:]],'Employee Info'!$B$3:$B$200,0),MATCH(Data6[[#Headers],[Other]],'Employee Info'!$C$2:$J$2,0)),"")</f>
        <v/>
      </c>
      <c r="O1842" s="19">
        <f>IFERROR((Data6[[#This Row],[Hours:]]*SUM(Data6[[#This Row],[Rate]:[Other]])),"")</f>
        <v>0</v>
      </c>
      <c r="P1842" s="7" t="str">
        <f>IF(Data6[[#This Row],[WO'#:]]="","Riley #","WO#")</f>
        <v>WO#</v>
      </c>
      <c r="Q1842" s="7">
        <f>IFERROR(WEEKNUM(Data6[[#This Row],[Date:]]),"")</f>
        <v>37</v>
      </c>
      <c r="R1842" s="6">
        <f t="shared" si="84"/>
        <v>45543</v>
      </c>
      <c r="S1842" s="6">
        <f>Data6[[#This Row],[Week Start]]+7</f>
        <v>45550</v>
      </c>
      <c r="T1842" s="7" t="str">
        <f t="shared" si="85"/>
        <v>9/8/2024 - 9/15/2024</v>
      </c>
      <c r="U1842" s="7" t="str">
        <f t="shared" si="86"/>
        <v>Time Card</v>
      </c>
      <c r="V1842" s="8" t="str">
        <f>RIGHT(TEXT(Data6[[#This Row],[Date:]],"mmddyyyy"),4)</f>
        <v>2024</v>
      </c>
      <c r="W1842" s="8" t="str">
        <f>MID(TEXT(Data6[[#This Row],[Date:]],"mmddyyyy"),3,2)</f>
        <v>11</v>
      </c>
      <c r="X1842" s="8" t="str">
        <f>LEFT(TEXT(Data6[[#This Row],[Date:]],"mmddyyyy"),2)</f>
        <v>09</v>
      </c>
      <c r="Y1842" s="6">
        <f>DATE(Data6[[#This Row],[Year]],Data6[[#This Row],[Month]],Data6[[#This Row],[Day]])</f>
        <v>45546</v>
      </c>
    </row>
    <row r="1843" spans="1:25">
      <c r="A1843" s="5">
        <v>45548.537878935182</v>
      </c>
      <c r="B1843" s="7" t="s">
        <v>2143</v>
      </c>
      <c r="C1843" s="6" t="s">
        <v>2204</v>
      </c>
      <c r="D1843" s="7" t="s">
        <v>2223</v>
      </c>
      <c r="E1843" s="8">
        <v>8</v>
      </c>
      <c r="F1843" s="7" t="s">
        <v>68</v>
      </c>
      <c r="G1843" s="7" t="s">
        <v>68</v>
      </c>
      <c r="H1843" s="7" t="s">
        <v>2224</v>
      </c>
      <c r="I1843" s="7" t="s">
        <v>44</v>
      </c>
      <c r="J1843" s="19" t="str">
        <f>IFERROR(INDEX('Employee Info'!$C$3:$E$200,MATCH(Data6[[#This Row],[Name:]],'Employee Info'!$B$3:$B$200,0),MATCH(Data6[[#This Row],[Hours Type:]],'Employee Info'!$C$2:$E$2,0)),"")</f>
        <v/>
      </c>
      <c r="K1843" s="19" t="str">
        <f>IFERROR(INDEX('Employee Info'!$C$3:$J$200,MATCH(Data6[[#This Row],[Name:]],'Employee Info'!$B$3:$B$200,0),MATCH(Data6[[#Headers],[Truck]],'Employee Info'!$C$2:$J$2,0)),"")</f>
        <v/>
      </c>
      <c r="L1843" s="19" t="str">
        <f>IFERROR(INDEX('Employee Info'!$C$3:$J$200,MATCH(Data6[[#This Row],[Name:]],'Employee Info'!$B$3:$B$200,0),MATCH(Data6[[#Headers],[Phone]],'Employee Info'!$C$2:$J$2,0)),"")</f>
        <v/>
      </c>
      <c r="M1843" s="19" t="str">
        <f>IFERROR(INDEX('Employee Info'!$C$3:$J$200,MATCH(Data6[[#This Row],[Name:]],'Employee Info'!$B$3:$B$200,0),MATCH(Data6[[#Headers],[Tech]],'Employee Info'!$C$2:$J$2,0)),"")</f>
        <v/>
      </c>
      <c r="N1843" s="19" t="str">
        <f>IFERROR(INDEX('Employee Info'!$C$3:$J$200,MATCH(Data6[[#This Row],[Name:]],'Employee Info'!$B$3:$B$200,0),MATCH(Data6[[#Headers],[Other]],'Employee Info'!$C$2:$J$2,0)),"")</f>
        <v/>
      </c>
      <c r="O1843" s="19">
        <f>IFERROR((Data6[[#This Row],[Hours:]]*SUM(Data6[[#This Row],[Rate]:[Other]])),"")</f>
        <v>0</v>
      </c>
      <c r="P1843" s="7" t="str">
        <f>IF(Data6[[#This Row],[WO'#:]]="","Riley #","WO#")</f>
        <v>Riley #</v>
      </c>
      <c r="Q1843" s="7">
        <f>IFERROR(WEEKNUM(Data6[[#This Row],[Date:]]),"")</f>
        <v>37</v>
      </c>
      <c r="R1843" s="6">
        <f t="shared" si="84"/>
        <v>45543</v>
      </c>
      <c r="S1843" s="6">
        <f>Data6[[#This Row],[Week Start]]+7</f>
        <v>45550</v>
      </c>
      <c r="T1843" s="7" t="str">
        <f t="shared" si="85"/>
        <v>9/8/2024 - 9/15/2024</v>
      </c>
      <c r="U1843" s="7" t="str">
        <f t="shared" si="86"/>
        <v>Time Card</v>
      </c>
      <c r="V1843" s="8" t="str">
        <f>RIGHT(TEXT(Data6[[#This Row],[Date:]],"mmddyyyy"),4)</f>
        <v>2024</v>
      </c>
      <c r="W1843" s="8" t="str">
        <f>MID(TEXT(Data6[[#This Row],[Date:]],"mmddyyyy"),3,2)</f>
        <v>12</v>
      </c>
      <c r="X1843" s="8" t="str">
        <f>LEFT(TEXT(Data6[[#This Row],[Date:]],"mmddyyyy"),2)</f>
        <v>09</v>
      </c>
      <c r="Y1843" s="6">
        <f>DATE(Data6[[#This Row],[Year]],Data6[[#This Row],[Month]],Data6[[#This Row],[Day]])</f>
        <v>45547</v>
      </c>
    </row>
    <row r="1844" spans="1:25">
      <c r="A1844" s="5">
        <v>45548.538057175923</v>
      </c>
      <c r="B1844" s="7" t="s">
        <v>34</v>
      </c>
      <c r="C1844" s="6" t="s">
        <v>2204</v>
      </c>
      <c r="D1844" s="7" t="s">
        <v>2223</v>
      </c>
      <c r="E1844" s="8">
        <v>8</v>
      </c>
      <c r="F1844" s="7" t="s">
        <v>68</v>
      </c>
      <c r="G1844" s="7" t="s">
        <v>68</v>
      </c>
      <c r="H1844" s="7" t="s">
        <v>2224</v>
      </c>
      <c r="I1844" s="7" t="s">
        <v>44</v>
      </c>
      <c r="J1844" s="19" t="str">
        <f>IFERROR(INDEX('Employee Info'!$C$3:$E$200,MATCH(Data6[[#This Row],[Name:]],'Employee Info'!$B$3:$B$200,0),MATCH(Data6[[#This Row],[Hours Type:]],'Employee Info'!$C$2:$E$2,0)),"")</f>
        <v/>
      </c>
      <c r="K1844" s="19" t="str">
        <f>IFERROR(INDEX('Employee Info'!$C$3:$J$200,MATCH(Data6[[#This Row],[Name:]],'Employee Info'!$B$3:$B$200,0),MATCH(Data6[[#Headers],[Truck]],'Employee Info'!$C$2:$J$2,0)),"")</f>
        <v/>
      </c>
      <c r="L1844" s="19" t="str">
        <f>IFERROR(INDEX('Employee Info'!$C$3:$J$200,MATCH(Data6[[#This Row],[Name:]],'Employee Info'!$B$3:$B$200,0),MATCH(Data6[[#Headers],[Phone]],'Employee Info'!$C$2:$J$2,0)),"")</f>
        <v/>
      </c>
      <c r="M1844" s="19" t="str">
        <f>IFERROR(INDEX('Employee Info'!$C$3:$J$200,MATCH(Data6[[#This Row],[Name:]],'Employee Info'!$B$3:$B$200,0),MATCH(Data6[[#Headers],[Tech]],'Employee Info'!$C$2:$J$2,0)),"")</f>
        <v/>
      </c>
      <c r="N1844" s="19" t="str">
        <f>IFERROR(INDEX('Employee Info'!$C$3:$J$200,MATCH(Data6[[#This Row],[Name:]],'Employee Info'!$B$3:$B$200,0),MATCH(Data6[[#Headers],[Other]],'Employee Info'!$C$2:$J$2,0)),"")</f>
        <v/>
      </c>
      <c r="O1844" s="19">
        <f>IFERROR((Data6[[#This Row],[Hours:]]*SUM(Data6[[#This Row],[Rate]:[Other]])),"")</f>
        <v>0</v>
      </c>
      <c r="P1844" s="7" t="str">
        <f>IF(Data6[[#This Row],[WO'#:]]="","Riley #","WO#")</f>
        <v>Riley #</v>
      </c>
      <c r="Q1844" s="7">
        <f>IFERROR(WEEKNUM(Data6[[#This Row],[Date:]]),"")</f>
        <v>37</v>
      </c>
      <c r="R1844" s="6">
        <f t="shared" si="84"/>
        <v>45543</v>
      </c>
      <c r="S1844" s="6">
        <f>Data6[[#This Row],[Week Start]]+7</f>
        <v>45550</v>
      </c>
      <c r="T1844" s="7" t="str">
        <f t="shared" si="85"/>
        <v>9/8/2024 - 9/15/2024</v>
      </c>
      <c r="U1844" s="7" t="str">
        <f t="shared" si="86"/>
        <v>Time Card</v>
      </c>
      <c r="V1844" s="8" t="str">
        <f>RIGHT(TEXT(Data6[[#This Row],[Date:]],"mmddyyyy"),4)</f>
        <v>2024</v>
      </c>
      <c r="W1844" s="8" t="str">
        <f>MID(TEXT(Data6[[#This Row],[Date:]],"mmddyyyy"),3,2)</f>
        <v>12</v>
      </c>
      <c r="X1844" s="8" t="str">
        <f>LEFT(TEXT(Data6[[#This Row],[Date:]],"mmddyyyy"),2)</f>
        <v>09</v>
      </c>
      <c r="Y1844" s="6">
        <f>DATE(Data6[[#This Row],[Year]],Data6[[#This Row],[Month]],Data6[[#This Row],[Day]])</f>
        <v>45547</v>
      </c>
    </row>
    <row r="1845" spans="1:25">
      <c r="A1845" s="5">
        <v>45548.538709490742</v>
      </c>
      <c r="B1845" s="7" t="s">
        <v>34</v>
      </c>
      <c r="C1845" s="6" t="s">
        <v>2206</v>
      </c>
      <c r="D1845" s="7" t="s">
        <v>2223</v>
      </c>
      <c r="E1845" s="8">
        <v>3</v>
      </c>
      <c r="F1845" s="7" t="s">
        <v>68</v>
      </c>
      <c r="G1845" s="7" t="s">
        <v>68</v>
      </c>
      <c r="H1845" s="7" t="s">
        <v>2224</v>
      </c>
      <c r="I1845" s="7" t="s">
        <v>44</v>
      </c>
      <c r="J1845" s="19" t="str">
        <f>IFERROR(INDEX('Employee Info'!$C$3:$E$200,MATCH(Data6[[#This Row],[Name:]],'Employee Info'!$B$3:$B$200,0),MATCH(Data6[[#This Row],[Hours Type:]],'Employee Info'!$C$2:$E$2,0)),"")</f>
        <v/>
      </c>
      <c r="K1845" s="19" t="str">
        <f>IFERROR(INDEX('Employee Info'!$C$3:$J$200,MATCH(Data6[[#This Row],[Name:]],'Employee Info'!$B$3:$B$200,0),MATCH(Data6[[#Headers],[Truck]],'Employee Info'!$C$2:$J$2,0)),"")</f>
        <v/>
      </c>
      <c r="L1845" s="19" t="str">
        <f>IFERROR(INDEX('Employee Info'!$C$3:$J$200,MATCH(Data6[[#This Row],[Name:]],'Employee Info'!$B$3:$B$200,0),MATCH(Data6[[#Headers],[Phone]],'Employee Info'!$C$2:$J$2,0)),"")</f>
        <v/>
      </c>
      <c r="M1845" s="19" t="str">
        <f>IFERROR(INDEX('Employee Info'!$C$3:$J$200,MATCH(Data6[[#This Row],[Name:]],'Employee Info'!$B$3:$B$200,0),MATCH(Data6[[#Headers],[Tech]],'Employee Info'!$C$2:$J$2,0)),"")</f>
        <v/>
      </c>
      <c r="N1845" s="19" t="str">
        <f>IFERROR(INDEX('Employee Info'!$C$3:$J$200,MATCH(Data6[[#This Row],[Name:]],'Employee Info'!$B$3:$B$200,0),MATCH(Data6[[#Headers],[Other]],'Employee Info'!$C$2:$J$2,0)),"")</f>
        <v/>
      </c>
      <c r="O1845" s="19">
        <f>IFERROR((Data6[[#This Row],[Hours:]]*SUM(Data6[[#This Row],[Rate]:[Other]])),"")</f>
        <v>0</v>
      </c>
      <c r="P1845" s="7" t="str">
        <f>IF(Data6[[#This Row],[WO'#:]]="","Riley #","WO#")</f>
        <v>Riley #</v>
      </c>
      <c r="Q1845" s="7">
        <f>IFERROR(WEEKNUM(Data6[[#This Row],[Date:]]),"")</f>
        <v>37</v>
      </c>
      <c r="R1845" s="6">
        <f t="shared" si="84"/>
        <v>45543</v>
      </c>
      <c r="S1845" s="6">
        <f>Data6[[#This Row],[Week Start]]+7</f>
        <v>45550</v>
      </c>
      <c r="T1845" s="7" t="str">
        <f t="shared" si="85"/>
        <v>9/8/2024 - 9/15/2024</v>
      </c>
      <c r="U1845" s="7" t="str">
        <f t="shared" si="86"/>
        <v>Time Card</v>
      </c>
      <c r="V1845" s="8" t="str">
        <f>RIGHT(TEXT(Data6[[#This Row],[Date:]],"mmddyyyy"),4)</f>
        <v>2024</v>
      </c>
      <c r="W1845" s="8" t="str">
        <f>MID(TEXT(Data6[[#This Row],[Date:]],"mmddyyyy"),3,2)</f>
        <v>13</v>
      </c>
      <c r="X1845" s="8" t="str">
        <f>LEFT(TEXT(Data6[[#This Row],[Date:]],"mmddyyyy"),2)</f>
        <v>09</v>
      </c>
      <c r="Y1845" s="6">
        <f>DATE(Data6[[#This Row],[Year]],Data6[[#This Row],[Month]],Data6[[#This Row],[Day]])</f>
        <v>45548</v>
      </c>
    </row>
    <row r="1846" spans="1:25">
      <c r="A1846" s="5">
        <v>45548.538794560183</v>
      </c>
      <c r="B1846" s="7" t="s">
        <v>2143</v>
      </c>
      <c r="C1846" s="6" t="s">
        <v>2206</v>
      </c>
      <c r="D1846" s="7" t="s">
        <v>2223</v>
      </c>
      <c r="E1846" s="8">
        <v>3</v>
      </c>
      <c r="F1846" s="7" t="s">
        <v>68</v>
      </c>
      <c r="G1846" s="7" t="s">
        <v>68</v>
      </c>
      <c r="H1846" s="7" t="s">
        <v>2224</v>
      </c>
      <c r="I1846" s="7" t="s">
        <v>44</v>
      </c>
      <c r="J1846" s="19" t="str">
        <f>IFERROR(INDEX('Employee Info'!$C$3:$E$200,MATCH(Data6[[#This Row],[Name:]],'Employee Info'!$B$3:$B$200,0),MATCH(Data6[[#This Row],[Hours Type:]],'Employee Info'!$C$2:$E$2,0)),"")</f>
        <v/>
      </c>
      <c r="K1846" s="19" t="str">
        <f>IFERROR(INDEX('Employee Info'!$C$3:$J$200,MATCH(Data6[[#This Row],[Name:]],'Employee Info'!$B$3:$B$200,0),MATCH(Data6[[#Headers],[Truck]],'Employee Info'!$C$2:$J$2,0)),"")</f>
        <v/>
      </c>
      <c r="L1846" s="19" t="str">
        <f>IFERROR(INDEX('Employee Info'!$C$3:$J$200,MATCH(Data6[[#This Row],[Name:]],'Employee Info'!$B$3:$B$200,0),MATCH(Data6[[#Headers],[Phone]],'Employee Info'!$C$2:$J$2,0)),"")</f>
        <v/>
      </c>
      <c r="M1846" s="19" t="str">
        <f>IFERROR(INDEX('Employee Info'!$C$3:$J$200,MATCH(Data6[[#This Row],[Name:]],'Employee Info'!$B$3:$B$200,0),MATCH(Data6[[#Headers],[Tech]],'Employee Info'!$C$2:$J$2,0)),"")</f>
        <v/>
      </c>
      <c r="N1846" s="19" t="str">
        <f>IFERROR(INDEX('Employee Info'!$C$3:$J$200,MATCH(Data6[[#This Row],[Name:]],'Employee Info'!$B$3:$B$200,0),MATCH(Data6[[#Headers],[Other]],'Employee Info'!$C$2:$J$2,0)),"")</f>
        <v/>
      </c>
      <c r="O1846" s="19">
        <f>IFERROR((Data6[[#This Row],[Hours:]]*SUM(Data6[[#This Row],[Rate]:[Other]])),"")</f>
        <v>0</v>
      </c>
      <c r="P1846" s="7" t="str">
        <f>IF(Data6[[#This Row],[WO'#:]]="","Riley #","WO#")</f>
        <v>Riley #</v>
      </c>
      <c r="Q1846" s="7">
        <f>IFERROR(WEEKNUM(Data6[[#This Row],[Date:]]),"")</f>
        <v>37</v>
      </c>
      <c r="R1846" s="6">
        <f t="shared" si="84"/>
        <v>45543</v>
      </c>
      <c r="S1846" s="6">
        <f>Data6[[#This Row],[Week Start]]+7</f>
        <v>45550</v>
      </c>
      <c r="T1846" s="7" t="str">
        <f t="shared" si="85"/>
        <v>9/8/2024 - 9/15/2024</v>
      </c>
      <c r="U1846" s="7" t="str">
        <f t="shared" si="86"/>
        <v>Time Card</v>
      </c>
      <c r="V1846" s="8" t="str">
        <f>RIGHT(TEXT(Data6[[#This Row],[Date:]],"mmddyyyy"),4)</f>
        <v>2024</v>
      </c>
      <c r="W1846" s="8" t="str">
        <f>MID(TEXT(Data6[[#This Row],[Date:]],"mmddyyyy"),3,2)</f>
        <v>13</v>
      </c>
      <c r="X1846" s="8" t="str">
        <f>LEFT(TEXT(Data6[[#This Row],[Date:]],"mmddyyyy"),2)</f>
        <v>09</v>
      </c>
      <c r="Y1846" s="6">
        <f>DATE(Data6[[#This Row],[Year]],Data6[[#This Row],[Month]],Data6[[#This Row],[Day]])</f>
        <v>45548</v>
      </c>
    </row>
    <row r="1847" spans="1:25">
      <c r="A1847" s="5">
        <v>45548.539370254628</v>
      </c>
      <c r="B1847" s="7" t="s">
        <v>2143</v>
      </c>
      <c r="C1847" s="6" t="s">
        <v>2206</v>
      </c>
      <c r="D1847" s="7" t="s">
        <v>2213</v>
      </c>
      <c r="E1847" s="8">
        <v>5</v>
      </c>
      <c r="F1847" s="7">
        <v>7148628</v>
      </c>
      <c r="G1847" s="7" t="s">
        <v>68</v>
      </c>
      <c r="H1847" s="7" t="s">
        <v>756</v>
      </c>
      <c r="I1847" s="7" t="s">
        <v>44</v>
      </c>
      <c r="J1847" s="19" t="str">
        <f>IFERROR(INDEX('Employee Info'!$C$3:$E$200,MATCH(Data6[[#This Row],[Name:]],'Employee Info'!$B$3:$B$200,0),MATCH(Data6[[#This Row],[Hours Type:]],'Employee Info'!$C$2:$E$2,0)),"")</f>
        <v/>
      </c>
      <c r="K1847" s="19" t="str">
        <f>IFERROR(INDEX('Employee Info'!$C$3:$J$200,MATCH(Data6[[#This Row],[Name:]],'Employee Info'!$B$3:$B$200,0),MATCH(Data6[[#Headers],[Truck]],'Employee Info'!$C$2:$J$2,0)),"")</f>
        <v/>
      </c>
      <c r="L1847" s="19" t="str">
        <f>IFERROR(INDEX('Employee Info'!$C$3:$J$200,MATCH(Data6[[#This Row],[Name:]],'Employee Info'!$B$3:$B$200,0),MATCH(Data6[[#Headers],[Phone]],'Employee Info'!$C$2:$J$2,0)),"")</f>
        <v/>
      </c>
      <c r="M1847" s="19" t="str">
        <f>IFERROR(INDEX('Employee Info'!$C$3:$J$200,MATCH(Data6[[#This Row],[Name:]],'Employee Info'!$B$3:$B$200,0),MATCH(Data6[[#Headers],[Tech]],'Employee Info'!$C$2:$J$2,0)),"")</f>
        <v/>
      </c>
      <c r="N1847" s="19" t="str">
        <f>IFERROR(INDEX('Employee Info'!$C$3:$J$200,MATCH(Data6[[#This Row],[Name:]],'Employee Info'!$B$3:$B$200,0),MATCH(Data6[[#Headers],[Other]],'Employee Info'!$C$2:$J$2,0)),"")</f>
        <v/>
      </c>
      <c r="O1847" s="19">
        <f>IFERROR((Data6[[#This Row],[Hours:]]*SUM(Data6[[#This Row],[Rate]:[Other]])),"")</f>
        <v>0</v>
      </c>
      <c r="P1847" s="7" t="str">
        <f>IF(Data6[[#This Row],[WO'#:]]="","Riley #","WO#")</f>
        <v>WO#</v>
      </c>
      <c r="Q1847" s="7">
        <f>IFERROR(WEEKNUM(Data6[[#This Row],[Date:]]),"")</f>
        <v>37</v>
      </c>
      <c r="R1847" s="6">
        <f t="shared" si="84"/>
        <v>45543</v>
      </c>
      <c r="S1847" s="6">
        <f>Data6[[#This Row],[Week Start]]+7</f>
        <v>45550</v>
      </c>
      <c r="T1847" s="7" t="str">
        <f t="shared" si="85"/>
        <v>9/8/2024 - 9/15/2024</v>
      </c>
      <c r="U1847" s="7" t="str">
        <f t="shared" si="86"/>
        <v>Time Card</v>
      </c>
      <c r="V1847" s="8" t="str">
        <f>RIGHT(TEXT(Data6[[#This Row],[Date:]],"mmddyyyy"),4)</f>
        <v>2024</v>
      </c>
      <c r="W1847" s="8" t="str">
        <f>MID(TEXT(Data6[[#This Row],[Date:]],"mmddyyyy"),3,2)</f>
        <v>13</v>
      </c>
      <c r="X1847" s="8" t="str">
        <f>LEFT(TEXT(Data6[[#This Row],[Date:]],"mmddyyyy"),2)</f>
        <v>09</v>
      </c>
      <c r="Y1847" s="6">
        <f>DATE(Data6[[#This Row],[Year]],Data6[[#This Row],[Month]],Data6[[#This Row],[Day]])</f>
        <v>45548</v>
      </c>
    </row>
    <row r="1848" spans="1:25">
      <c r="A1848" s="5">
        <v>45548.53943877315</v>
      </c>
      <c r="B1848" s="7" t="s">
        <v>34</v>
      </c>
      <c r="C1848" s="6" t="s">
        <v>2206</v>
      </c>
      <c r="D1848" s="7" t="s">
        <v>2213</v>
      </c>
      <c r="E1848" s="8">
        <v>5</v>
      </c>
      <c r="F1848" s="7">
        <v>7148628</v>
      </c>
      <c r="G1848" s="7" t="s">
        <v>68</v>
      </c>
      <c r="H1848" s="7" t="s">
        <v>756</v>
      </c>
      <c r="I1848" s="7" t="s">
        <v>44</v>
      </c>
      <c r="J1848" s="19" t="str">
        <f>IFERROR(INDEX('Employee Info'!$C$3:$E$200,MATCH(Data6[[#This Row],[Name:]],'Employee Info'!$B$3:$B$200,0),MATCH(Data6[[#This Row],[Hours Type:]],'Employee Info'!$C$2:$E$2,0)),"")</f>
        <v/>
      </c>
      <c r="K1848" s="19" t="str">
        <f>IFERROR(INDEX('Employee Info'!$C$3:$J$200,MATCH(Data6[[#This Row],[Name:]],'Employee Info'!$B$3:$B$200,0),MATCH(Data6[[#Headers],[Truck]],'Employee Info'!$C$2:$J$2,0)),"")</f>
        <v/>
      </c>
      <c r="L1848" s="19" t="str">
        <f>IFERROR(INDEX('Employee Info'!$C$3:$J$200,MATCH(Data6[[#This Row],[Name:]],'Employee Info'!$B$3:$B$200,0),MATCH(Data6[[#Headers],[Phone]],'Employee Info'!$C$2:$J$2,0)),"")</f>
        <v/>
      </c>
      <c r="M1848" s="19" t="str">
        <f>IFERROR(INDEX('Employee Info'!$C$3:$J$200,MATCH(Data6[[#This Row],[Name:]],'Employee Info'!$B$3:$B$200,0),MATCH(Data6[[#Headers],[Tech]],'Employee Info'!$C$2:$J$2,0)),"")</f>
        <v/>
      </c>
      <c r="N1848" s="19" t="str">
        <f>IFERROR(INDEX('Employee Info'!$C$3:$J$200,MATCH(Data6[[#This Row],[Name:]],'Employee Info'!$B$3:$B$200,0),MATCH(Data6[[#Headers],[Other]],'Employee Info'!$C$2:$J$2,0)),"")</f>
        <v/>
      </c>
      <c r="O1848" s="19">
        <f>IFERROR((Data6[[#This Row],[Hours:]]*SUM(Data6[[#This Row],[Rate]:[Other]])),"")</f>
        <v>0</v>
      </c>
      <c r="P1848" s="7" t="str">
        <f>IF(Data6[[#This Row],[WO'#:]]="","Riley #","WO#")</f>
        <v>WO#</v>
      </c>
      <c r="Q1848" s="7">
        <f>IFERROR(WEEKNUM(Data6[[#This Row],[Date:]]),"")</f>
        <v>37</v>
      </c>
      <c r="R1848" s="6">
        <f t="shared" si="84"/>
        <v>45543</v>
      </c>
      <c r="S1848" s="6">
        <f>Data6[[#This Row],[Week Start]]+7</f>
        <v>45550</v>
      </c>
      <c r="T1848" s="7" t="str">
        <f t="shared" si="85"/>
        <v>9/8/2024 - 9/15/2024</v>
      </c>
      <c r="U1848" s="7" t="str">
        <f t="shared" si="86"/>
        <v>Time Card</v>
      </c>
      <c r="V1848" s="8" t="str">
        <f>RIGHT(TEXT(Data6[[#This Row],[Date:]],"mmddyyyy"),4)</f>
        <v>2024</v>
      </c>
      <c r="W1848" s="8" t="str">
        <f>MID(TEXT(Data6[[#This Row],[Date:]],"mmddyyyy"),3,2)</f>
        <v>13</v>
      </c>
      <c r="X1848" s="8" t="str">
        <f>LEFT(TEXT(Data6[[#This Row],[Date:]],"mmddyyyy"),2)</f>
        <v>09</v>
      </c>
      <c r="Y1848" s="6">
        <f>DATE(Data6[[#This Row],[Year]],Data6[[#This Row],[Month]],Data6[[#This Row],[Day]])</f>
        <v>45548</v>
      </c>
    </row>
    <row r="1849" spans="1:25">
      <c r="A1849" s="5">
        <v>45548.5399869213</v>
      </c>
      <c r="B1849" s="7" t="s">
        <v>34</v>
      </c>
      <c r="C1849" s="6" t="s">
        <v>2199</v>
      </c>
      <c r="D1849" s="7" t="s">
        <v>2213</v>
      </c>
      <c r="E1849" s="8">
        <v>8</v>
      </c>
      <c r="F1849" s="7">
        <v>7148628</v>
      </c>
      <c r="G1849" s="7" t="s">
        <v>68</v>
      </c>
      <c r="H1849" s="7" t="s">
        <v>756</v>
      </c>
      <c r="I1849" s="7" t="s">
        <v>44</v>
      </c>
      <c r="J1849" s="19" t="str">
        <f>IFERROR(INDEX('Employee Info'!$C$3:$E$200,MATCH(Data6[[#This Row],[Name:]],'Employee Info'!$B$3:$B$200,0),MATCH(Data6[[#This Row],[Hours Type:]],'Employee Info'!$C$2:$E$2,0)),"")</f>
        <v/>
      </c>
      <c r="K1849" s="19" t="str">
        <f>IFERROR(INDEX('Employee Info'!$C$3:$J$200,MATCH(Data6[[#This Row],[Name:]],'Employee Info'!$B$3:$B$200,0),MATCH(Data6[[#Headers],[Truck]],'Employee Info'!$C$2:$J$2,0)),"")</f>
        <v/>
      </c>
      <c r="L1849" s="19" t="str">
        <f>IFERROR(INDEX('Employee Info'!$C$3:$J$200,MATCH(Data6[[#This Row],[Name:]],'Employee Info'!$B$3:$B$200,0),MATCH(Data6[[#Headers],[Phone]],'Employee Info'!$C$2:$J$2,0)),"")</f>
        <v/>
      </c>
      <c r="M1849" s="19" t="str">
        <f>IFERROR(INDEX('Employee Info'!$C$3:$J$200,MATCH(Data6[[#This Row],[Name:]],'Employee Info'!$B$3:$B$200,0),MATCH(Data6[[#Headers],[Tech]],'Employee Info'!$C$2:$J$2,0)),"")</f>
        <v/>
      </c>
      <c r="N1849" s="19" t="str">
        <f>IFERROR(INDEX('Employee Info'!$C$3:$J$200,MATCH(Data6[[#This Row],[Name:]],'Employee Info'!$B$3:$B$200,0),MATCH(Data6[[#Headers],[Other]],'Employee Info'!$C$2:$J$2,0)),"")</f>
        <v/>
      </c>
      <c r="O1849" s="19">
        <f>IFERROR((Data6[[#This Row],[Hours:]]*SUM(Data6[[#This Row],[Rate]:[Other]])),"")</f>
        <v>0</v>
      </c>
      <c r="P1849" s="7" t="str">
        <f>IF(Data6[[#This Row],[WO'#:]]="","Riley #","WO#")</f>
        <v>WO#</v>
      </c>
      <c r="Q1849" s="7">
        <f>IFERROR(WEEKNUM(Data6[[#This Row],[Date:]]),"")</f>
        <v>37</v>
      </c>
      <c r="R1849" s="6">
        <f t="shared" si="84"/>
        <v>45543</v>
      </c>
      <c r="S1849" s="6">
        <f>Data6[[#This Row],[Week Start]]+7</f>
        <v>45550</v>
      </c>
      <c r="T1849" s="7" t="str">
        <f t="shared" si="85"/>
        <v>9/8/2024 - 9/15/2024</v>
      </c>
      <c r="U1849" s="7" t="str">
        <f t="shared" si="86"/>
        <v>Time Card</v>
      </c>
      <c r="V1849" s="8" t="str">
        <f>RIGHT(TEXT(Data6[[#This Row],[Date:]],"mmddyyyy"),4)</f>
        <v>2024</v>
      </c>
      <c r="W1849" s="8" t="str">
        <f>MID(TEXT(Data6[[#This Row],[Date:]],"mmddyyyy"),3,2)</f>
        <v>09</v>
      </c>
      <c r="X1849" s="8" t="str">
        <f>LEFT(TEXT(Data6[[#This Row],[Date:]],"mmddyyyy"),2)</f>
        <v>09</v>
      </c>
      <c r="Y1849" s="6">
        <f>DATE(Data6[[#This Row],[Year]],Data6[[#This Row],[Month]],Data6[[#This Row],[Day]])</f>
        <v>45544</v>
      </c>
    </row>
    <row r="1850" spans="1:25">
      <c r="A1850" s="5">
        <v>45548.54065949074</v>
      </c>
      <c r="B1850" s="7" t="s">
        <v>34</v>
      </c>
      <c r="C1850" s="6" t="s">
        <v>2202</v>
      </c>
      <c r="D1850" s="7" t="s">
        <v>2225</v>
      </c>
      <c r="E1850" s="8">
        <v>8</v>
      </c>
      <c r="F1850" s="7" t="s">
        <v>68</v>
      </c>
      <c r="G1850" s="7" t="s">
        <v>68</v>
      </c>
      <c r="H1850" s="7" t="s">
        <v>1941</v>
      </c>
      <c r="I1850" s="7" t="s">
        <v>44</v>
      </c>
      <c r="J1850" s="19" t="str">
        <f>IFERROR(INDEX('Employee Info'!$C$3:$E$200,MATCH(Data6[[#This Row],[Name:]],'Employee Info'!$B$3:$B$200,0),MATCH(Data6[[#This Row],[Hours Type:]],'Employee Info'!$C$2:$E$2,0)),"")</f>
        <v/>
      </c>
      <c r="K1850" s="19" t="str">
        <f>IFERROR(INDEX('Employee Info'!$C$3:$J$200,MATCH(Data6[[#This Row],[Name:]],'Employee Info'!$B$3:$B$200,0),MATCH(Data6[[#Headers],[Truck]],'Employee Info'!$C$2:$J$2,0)),"")</f>
        <v/>
      </c>
      <c r="L1850" s="19" t="str">
        <f>IFERROR(INDEX('Employee Info'!$C$3:$J$200,MATCH(Data6[[#This Row],[Name:]],'Employee Info'!$B$3:$B$200,0),MATCH(Data6[[#Headers],[Phone]],'Employee Info'!$C$2:$J$2,0)),"")</f>
        <v/>
      </c>
      <c r="M1850" s="19" t="str">
        <f>IFERROR(INDEX('Employee Info'!$C$3:$J$200,MATCH(Data6[[#This Row],[Name:]],'Employee Info'!$B$3:$B$200,0),MATCH(Data6[[#Headers],[Tech]],'Employee Info'!$C$2:$J$2,0)),"")</f>
        <v/>
      </c>
      <c r="N1850" s="19" t="str">
        <f>IFERROR(INDEX('Employee Info'!$C$3:$J$200,MATCH(Data6[[#This Row],[Name:]],'Employee Info'!$B$3:$B$200,0),MATCH(Data6[[#Headers],[Other]],'Employee Info'!$C$2:$J$2,0)),"")</f>
        <v/>
      </c>
      <c r="O1850" s="19">
        <f>IFERROR((Data6[[#This Row],[Hours:]]*SUM(Data6[[#This Row],[Rate]:[Other]])),"")</f>
        <v>0</v>
      </c>
      <c r="P1850" s="7" t="str">
        <f>IF(Data6[[#This Row],[WO'#:]]="","Riley #","WO#")</f>
        <v>Riley #</v>
      </c>
      <c r="Q1850" s="7">
        <f>IFERROR(WEEKNUM(Data6[[#This Row],[Date:]]),"")</f>
        <v>37</v>
      </c>
      <c r="R1850" s="6">
        <f t="shared" si="84"/>
        <v>45543</v>
      </c>
      <c r="S1850" s="6">
        <f>Data6[[#This Row],[Week Start]]+7</f>
        <v>45550</v>
      </c>
      <c r="T1850" s="7" t="str">
        <f t="shared" si="85"/>
        <v>9/8/2024 - 9/15/2024</v>
      </c>
      <c r="U1850" s="7" t="str">
        <f t="shared" si="86"/>
        <v>Time Card</v>
      </c>
      <c r="V1850" s="8" t="str">
        <f>RIGHT(TEXT(Data6[[#This Row],[Date:]],"mmddyyyy"),4)</f>
        <v>2024</v>
      </c>
      <c r="W1850" s="8" t="str">
        <f>MID(TEXT(Data6[[#This Row],[Date:]],"mmddyyyy"),3,2)</f>
        <v>10</v>
      </c>
      <c r="X1850" s="8" t="str">
        <f>LEFT(TEXT(Data6[[#This Row],[Date:]],"mmddyyyy"),2)</f>
        <v>09</v>
      </c>
      <c r="Y1850" s="6">
        <f>DATE(Data6[[#This Row],[Year]],Data6[[#This Row],[Month]],Data6[[#This Row],[Day]])</f>
        <v>45545</v>
      </c>
    </row>
    <row r="1851" spans="1:25">
      <c r="A1851" s="5">
        <v>45548.554129398151</v>
      </c>
      <c r="B1851" s="7" t="s">
        <v>34</v>
      </c>
      <c r="C1851" s="6" t="s">
        <v>2203</v>
      </c>
      <c r="D1851" s="7" t="s">
        <v>2221</v>
      </c>
      <c r="E1851" s="8">
        <v>3</v>
      </c>
      <c r="F1851" s="7" t="s">
        <v>68</v>
      </c>
      <c r="G1851" s="7" t="s">
        <v>68</v>
      </c>
      <c r="H1851" s="7" t="s">
        <v>1972</v>
      </c>
      <c r="I1851" s="7" t="s">
        <v>44</v>
      </c>
      <c r="J1851" s="19" t="str">
        <f>IFERROR(INDEX('Employee Info'!$C$3:$E$200,MATCH(Data6[[#This Row],[Name:]],'Employee Info'!$B$3:$B$200,0),MATCH(Data6[[#This Row],[Hours Type:]],'Employee Info'!$C$2:$E$2,0)),"")</f>
        <v/>
      </c>
      <c r="K1851" s="19" t="str">
        <f>IFERROR(INDEX('Employee Info'!$C$3:$J$200,MATCH(Data6[[#This Row],[Name:]],'Employee Info'!$B$3:$B$200,0),MATCH(Data6[[#Headers],[Truck]],'Employee Info'!$C$2:$J$2,0)),"")</f>
        <v/>
      </c>
      <c r="L1851" s="19" t="str">
        <f>IFERROR(INDEX('Employee Info'!$C$3:$J$200,MATCH(Data6[[#This Row],[Name:]],'Employee Info'!$B$3:$B$200,0),MATCH(Data6[[#Headers],[Phone]],'Employee Info'!$C$2:$J$2,0)),"")</f>
        <v/>
      </c>
      <c r="M1851" s="19" t="str">
        <f>IFERROR(INDEX('Employee Info'!$C$3:$J$200,MATCH(Data6[[#This Row],[Name:]],'Employee Info'!$B$3:$B$200,0),MATCH(Data6[[#Headers],[Tech]],'Employee Info'!$C$2:$J$2,0)),"")</f>
        <v/>
      </c>
      <c r="N1851" s="19" t="str">
        <f>IFERROR(INDEX('Employee Info'!$C$3:$J$200,MATCH(Data6[[#This Row],[Name:]],'Employee Info'!$B$3:$B$200,0),MATCH(Data6[[#Headers],[Other]],'Employee Info'!$C$2:$J$2,0)),"")</f>
        <v/>
      </c>
      <c r="O1851" s="19">
        <f>IFERROR((Data6[[#This Row],[Hours:]]*SUM(Data6[[#This Row],[Rate]:[Other]])),"")</f>
        <v>0</v>
      </c>
      <c r="P1851" s="7" t="str">
        <f>IF(Data6[[#This Row],[WO'#:]]="","Riley #","WO#")</f>
        <v>Riley #</v>
      </c>
      <c r="Q1851" s="7">
        <f>IFERROR(WEEKNUM(Data6[[#This Row],[Date:]]),"")</f>
        <v>37</v>
      </c>
      <c r="R1851" s="6">
        <f t="shared" si="84"/>
        <v>45543</v>
      </c>
      <c r="S1851" s="6">
        <f>Data6[[#This Row],[Week Start]]+7</f>
        <v>45550</v>
      </c>
      <c r="T1851" s="7" t="str">
        <f t="shared" si="85"/>
        <v>9/8/2024 - 9/15/2024</v>
      </c>
      <c r="U1851" s="7" t="str">
        <f t="shared" si="86"/>
        <v>Time Card</v>
      </c>
      <c r="V1851" s="8" t="str">
        <f>RIGHT(TEXT(Data6[[#This Row],[Date:]],"mmddyyyy"),4)</f>
        <v>2024</v>
      </c>
      <c r="W1851" s="8" t="str">
        <f>MID(TEXT(Data6[[#This Row],[Date:]],"mmddyyyy"),3,2)</f>
        <v>11</v>
      </c>
      <c r="X1851" s="8" t="str">
        <f>LEFT(TEXT(Data6[[#This Row],[Date:]],"mmddyyyy"),2)</f>
        <v>09</v>
      </c>
      <c r="Y1851" s="6">
        <f>DATE(Data6[[#This Row],[Year]],Data6[[#This Row],[Month]],Data6[[#This Row],[Day]])</f>
        <v>45546</v>
      </c>
    </row>
    <row r="1852" spans="1:25">
      <c r="A1852" s="5">
        <v>45548.554650694445</v>
      </c>
      <c r="B1852" s="7" t="s">
        <v>34</v>
      </c>
      <c r="C1852" s="6" t="s">
        <v>2203</v>
      </c>
      <c r="D1852" s="7" t="s">
        <v>2213</v>
      </c>
      <c r="E1852" s="8">
        <v>5</v>
      </c>
      <c r="F1852" s="7">
        <v>7148628</v>
      </c>
      <c r="G1852" s="7" t="s">
        <v>68</v>
      </c>
      <c r="H1852" s="7" t="s">
        <v>756</v>
      </c>
      <c r="I1852" s="7" t="s">
        <v>44</v>
      </c>
      <c r="J1852" s="19" t="str">
        <f>IFERROR(INDEX('Employee Info'!$C$3:$E$200,MATCH(Data6[[#This Row],[Name:]],'Employee Info'!$B$3:$B$200,0),MATCH(Data6[[#This Row],[Hours Type:]],'Employee Info'!$C$2:$E$2,0)),"")</f>
        <v/>
      </c>
      <c r="K1852" s="19" t="str">
        <f>IFERROR(INDEX('Employee Info'!$C$3:$J$200,MATCH(Data6[[#This Row],[Name:]],'Employee Info'!$B$3:$B$200,0),MATCH(Data6[[#Headers],[Truck]],'Employee Info'!$C$2:$J$2,0)),"")</f>
        <v/>
      </c>
      <c r="L1852" s="19" t="str">
        <f>IFERROR(INDEX('Employee Info'!$C$3:$J$200,MATCH(Data6[[#This Row],[Name:]],'Employee Info'!$B$3:$B$200,0),MATCH(Data6[[#Headers],[Phone]],'Employee Info'!$C$2:$J$2,0)),"")</f>
        <v/>
      </c>
      <c r="M1852" s="19" t="str">
        <f>IFERROR(INDEX('Employee Info'!$C$3:$J$200,MATCH(Data6[[#This Row],[Name:]],'Employee Info'!$B$3:$B$200,0),MATCH(Data6[[#Headers],[Tech]],'Employee Info'!$C$2:$J$2,0)),"")</f>
        <v/>
      </c>
      <c r="N1852" s="19" t="str">
        <f>IFERROR(INDEX('Employee Info'!$C$3:$J$200,MATCH(Data6[[#This Row],[Name:]],'Employee Info'!$B$3:$B$200,0),MATCH(Data6[[#Headers],[Other]],'Employee Info'!$C$2:$J$2,0)),"")</f>
        <v/>
      </c>
      <c r="O1852" s="19">
        <f>IFERROR((Data6[[#This Row],[Hours:]]*SUM(Data6[[#This Row],[Rate]:[Other]])),"")</f>
        <v>0</v>
      </c>
      <c r="P1852" s="7" t="str">
        <f>IF(Data6[[#This Row],[WO'#:]]="","Riley #","WO#")</f>
        <v>WO#</v>
      </c>
      <c r="Q1852" s="7">
        <f>IFERROR(WEEKNUM(Data6[[#This Row],[Date:]]),"")</f>
        <v>37</v>
      </c>
      <c r="R1852" s="6">
        <f t="shared" si="84"/>
        <v>45543</v>
      </c>
      <c r="S1852" s="6">
        <f>Data6[[#This Row],[Week Start]]+7</f>
        <v>45550</v>
      </c>
      <c r="T1852" s="7" t="str">
        <f t="shared" si="85"/>
        <v>9/8/2024 - 9/15/2024</v>
      </c>
      <c r="U1852" s="7" t="str">
        <f t="shared" si="86"/>
        <v>Time Card</v>
      </c>
      <c r="V1852" s="8" t="str">
        <f>RIGHT(TEXT(Data6[[#This Row],[Date:]],"mmddyyyy"),4)</f>
        <v>2024</v>
      </c>
      <c r="W1852" s="8" t="str">
        <f>MID(TEXT(Data6[[#This Row],[Date:]],"mmddyyyy"),3,2)</f>
        <v>11</v>
      </c>
      <c r="X1852" s="8" t="str">
        <f>LEFT(TEXT(Data6[[#This Row],[Date:]],"mmddyyyy"),2)</f>
        <v>09</v>
      </c>
      <c r="Y1852" s="6">
        <f>DATE(Data6[[#This Row],[Year]],Data6[[#This Row],[Month]],Data6[[#This Row],[Day]])</f>
        <v>45546</v>
      </c>
    </row>
    <row r="1853" spans="1:25">
      <c r="A1853" s="5">
        <v>45548.555402430553</v>
      </c>
      <c r="B1853" s="7" t="s">
        <v>35</v>
      </c>
      <c r="C1853" s="6" t="s">
        <v>2199</v>
      </c>
      <c r="D1853" s="7" t="s">
        <v>2226</v>
      </c>
      <c r="E1853" s="8">
        <v>8</v>
      </c>
      <c r="F1853" s="7" t="s">
        <v>68</v>
      </c>
      <c r="G1853" s="7" t="s">
        <v>68</v>
      </c>
      <c r="H1853" s="7" t="s">
        <v>2210</v>
      </c>
      <c r="I1853" s="7" t="s">
        <v>44</v>
      </c>
      <c r="J1853" s="19" t="str">
        <f>IFERROR(INDEX('Employee Info'!$C$3:$E$200,MATCH(Data6[[#This Row],[Name:]],'Employee Info'!$B$3:$B$200,0),MATCH(Data6[[#This Row],[Hours Type:]],'Employee Info'!$C$2:$E$2,0)),"")</f>
        <v/>
      </c>
      <c r="K1853" s="19" t="str">
        <f>IFERROR(INDEX('Employee Info'!$C$3:$J$200,MATCH(Data6[[#This Row],[Name:]],'Employee Info'!$B$3:$B$200,0),MATCH(Data6[[#Headers],[Truck]],'Employee Info'!$C$2:$J$2,0)),"")</f>
        <v/>
      </c>
      <c r="L1853" s="19" t="str">
        <f>IFERROR(INDEX('Employee Info'!$C$3:$J$200,MATCH(Data6[[#This Row],[Name:]],'Employee Info'!$B$3:$B$200,0),MATCH(Data6[[#Headers],[Phone]],'Employee Info'!$C$2:$J$2,0)),"")</f>
        <v/>
      </c>
      <c r="M1853" s="19" t="str">
        <f>IFERROR(INDEX('Employee Info'!$C$3:$J$200,MATCH(Data6[[#This Row],[Name:]],'Employee Info'!$B$3:$B$200,0),MATCH(Data6[[#Headers],[Tech]],'Employee Info'!$C$2:$J$2,0)),"")</f>
        <v/>
      </c>
      <c r="N1853" s="19" t="str">
        <f>IFERROR(INDEX('Employee Info'!$C$3:$J$200,MATCH(Data6[[#This Row],[Name:]],'Employee Info'!$B$3:$B$200,0),MATCH(Data6[[#Headers],[Other]],'Employee Info'!$C$2:$J$2,0)),"")</f>
        <v/>
      </c>
      <c r="O1853" s="19">
        <f>IFERROR((Data6[[#This Row],[Hours:]]*SUM(Data6[[#This Row],[Rate]:[Other]])),"")</f>
        <v>0</v>
      </c>
      <c r="P1853" s="7" t="str">
        <f>IF(Data6[[#This Row],[WO'#:]]="","Riley #","WO#")</f>
        <v>Riley #</v>
      </c>
      <c r="Q1853" s="7">
        <f>IFERROR(WEEKNUM(Data6[[#This Row],[Date:]]),"")</f>
        <v>37</v>
      </c>
      <c r="R1853" s="6">
        <f t="shared" si="84"/>
        <v>45543</v>
      </c>
      <c r="S1853" s="6">
        <f>Data6[[#This Row],[Week Start]]+7</f>
        <v>45550</v>
      </c>
      <c r="T1853" s="7" t="str">
        <f t="shared" si="85"/>
        <v>9/8/2024 - 9/15/2024</v>
      </c>
      <c r="U1853" s="7" t="str">
        <f t="shared" si="86"/>
        <v>Time Card</v>
      </c>
      <c r="V1853" s="8" t="str">
        <f>RIGHT(TEXT(Data6[[#This Row],[Date:]],"mmddyyyy"),4)</f>
        <v>2024</v>
      </c>
      <c r="W1853" s="8" t="str">
        <f>MID(TEXT(Data6[[#This Row],[Date:]],"mmddyyyy"),3,2)</f>
        <v>09</v>
      </c>
      <c r="X1853" s="8" t="str">
        <f>LEFT(TEXT(Data6[[#This Row],[Date:]],"mmddyyyy"),2)</f>
        <v>09</v>
      </c>
      <c r="Y1853" s="6">
        <f>DATE(Data6[[#This Row],[Year]],Data6[[#This Row],[Month]],Data6[[#This Row],[Day]])</f>
        <v>45544</v>
      </c>
    </row>
    <row r="1854" spans="1:25">
      <c r="A1854" s="5">
        <v>45548.555473726854</v>
      </c>
      <c r="B1854" s="7" t="s">
        <v>35</v>
      </c>
      <c r="C1854" s="6" t="s">
        <v>2199</v>
      </c>
      <c r="D1854" s="7" t="s">
        <v>2226</v>
      </c>
      <c r="E1854" s="8">
        <v>2</v>
      </c>
      <c r="F1854" s="7" t="s">
        <v>68</v>
      </c>
      <c r="G1854" s="7" t="s">
        <v>68</v>
      </c>
      <c r="H1854" s="7" t="s">
        <v>2210</v>
      </c>
      <c r="I1854" s="7" t="s">
        <v>45</v>
      </c>
      <c r="J1854" s="19" t="str">
        <f>IFERROR(INDEX('Employee Info'!$C$3:$E$200,MATCH(Data6[[#This Row],[Name:]],'Employee Info'!$B$3:$B$200,0),MATCH(Data6[[#This Row],[Hours Type:]],'Employee Info'!$C$2:$E$2,0)),"")</f>
        <v/>
      </c>
      <c r="K1854" s="19" t="str">
        <f>IFERROR(INDEX('Employee Info'!$C$3:$J$200,MATCH(Data6[[#This Row],[Name:]],'Employee Info'!$B$3:$B$200,0),MATCH(Data6[[#Headers],[Truck]],'Employee Info'!$C$2:$J$2,0)),"")</f>
        <v/>
      </c>
      <c r="L1854" s="19" t="str">
        <f>IFERROR(INDEX('Employee Info'!$C$3:$J$200,MATCH(Data6[[#This Row],[Name:]],'Employee Info'!$B$3:$B$200,0),MATCH(Data6[[#Headers],[Phone]],'Employee Info'!$C$2:$J$2,0)),"")</f>
        <v/>
      </c>
      <c r="M1854" s="19" t="str">
        <f>IFERROR(INDEX('Employee Info'!$C$3:$J$200,MATCH(Data6[[#This Row],[Name:]],'Employee Info'!$B$3:$B$200,0),MATCH(Data6[[#Headers],[Tech]],'Employee Info'!$C$2:$J$2,0)),"")</f>
        <v/>
      </c>
      <c r="N1854" s="19" t="str">
        <f>IFERROR(INDEX('Employee Info'!$C$3:$J$200,MATCH(Data6[[#This Row],[Name:]],'Employee Info'!$B$3:$B$200,0),MATCH(Data6[[#Headers],[Other]],'Employee Info'!$C$2:$J$2,0)),"")</f>
        <v/>
      </c>
      <c r="O1854" s="19">
        <f>IFERROR((Data6[[#This Row],[Hours:]]*SUM(Data6[[#This Row],[Rate]:[Other]])),"")</f>
        <v>0</v>
      </c>
      <c r="P1854" s="7" t="str">
        <f>IF(Data6[[#This Row],[WO'#:]]="","Riley #","WO#")</f>
        <v>Riley #</v>
      </c>
      <c r="Q1854" s="7">
        <f>IFERROR(WEEKNUM(Data6[[#This Row],[Date:]]),"")</f>
        <v>37</v>
      </c>
      <c r="R1854" s="6">
        <f t="shared" si="84"/>
        <v>45543</v>
      </c>
      <c r="S1854" s="6">
        <f>Data6[[#This Row],[Week Start]]+7</f>
        <v>45550</v>
      </c>
      <c r="T1854" s="7" t="str">
        <f t="shared" si="85"/>
        <v>9/8/2024 - 9/15/2024</v>
      </c>
      <c r="U1854" s="7" t="str">
        <f t="shared" si="86"/>
        <v>Time Card</v>
      </c>
      <c r="V1854" s="8" t="str">
        <f>RIGHT(TEXT(Data6[[#This Row],[Date:]],"mmddyyyy"),4)</f>
        <v>2024</v>
      </c>
      <c r="W1854" s="8" t="str">
        <f>MID(TEXT(Data6[[#This Row],[Date:]],"mmddyyyy"),3,2)</f>
        <v>09</v>
      </c>
      <c r="X1854" s="8" t="str">
        <f>LEFT(TEXT(Data6[[#This Row],[Date:]],"mmddyyyy"),2)</f>
        <v>09</v>
      </c>
      <c r="Y1854" s="6">
        <f>DATE(Data6[[#This Row],[Year]],Data6[[#This Row],[Month]],Data6[[#This Row],[Day]])</f>
        <v>45544</v>
      </c>
    </row>
    <row r="1855" spans="1:25">
      <c r="A1855" s="5">
        <v>45548.555964120373</v>
      </c>
      <c r="B1855" s="7" t="s">
        <v>35</v>
      </c>
      <c r="C1855" s="6" t="s">
        <v>2202</v>
      </c>
      <c r="D1855" s="7" t="s">
        <v>2227</v>
      </c>
      <c r="E1855" s="8">
        <v>2</v>
      </c>
      <c r="F1855" s="7" t="s">
        <v>68</v>
      </c>
      <c r="G1855" s="7" t="s">
        <v>68</v>
      </c>
      <c r="H1855" s="7" t="s">
        <v>2210</v>
      </c>
      <c r="I1855" s="7" t="s">
        <v>44</v>
      </c>
      <c r="J1855" s="19" t="str">
        <f>IFERROR(INDEX('Employee Info'!$C$3:$E$200,MATCH(Data6[[#This Row],[Name:]],'Employee Info'!$B$3:$B$200,0),MATCH(Data6[[#This Row],[Hours Type:]],'Employee Info'!$C$2:$E$2,0)),"")</f>
        <v/>
      </c>
      <c r="K1855" s="19" t="str">
        <f>IFERROR(INDEX('Employee Info'!$C$3:$J$200,MATCH(Data6[[#This Row],[Name:]],'Employee Info'!$B$3:$B$200,0),MATCH(Data6[[#Headers],[Truck]],'Employee Info'!$C$2:$J$2,0)),"")</f>
        <v/>
      </c>
      <c r="L1855" s="19" t="str">
        <f>IFERROR(INDEX('Employee Info'!$C$3:$J$200,MATCH(Data6[[#This Row],[Name:]],'Employee Info'!$B$3:$B$200,0),MATCH(Data6[[#Headers],[Phone]],'Employee Info'!$C$2:$J$2,0)),"")</f>
        <v/>
      </c>
      <c r="M1855" s="19" t="str">
        <f>IFERROR(INDEX('Employee Info'!$C$3:$J$200,MATCH(Data6[[#This Row],[Name:]],'Employee Info'!$B$3:$B$200,0),MATCH(Data6[[#Headers],[Tech]],'Employee Info'!$C$2:$J$2,0)),"")</f>
        <v/>
      </c>
      <c r="N1855" s="19" t="str">
        <f>IFERROR(INDEX('Employee Info'!$C$3:$J$200,MATCH(Data6[[#This Row],[Name:]],'Employee Info'!$B$3:$B$200,0),MATCH(Data6[[#Headers],[Other]],'Employee Info'!$C$2:$J$2,0)),"")</f>
        <v/>
      </c>
      <c r="O1855" s="19">
        <f>IFERROR((Data6[[#This Row],[Hours:]]*SUM(Data6[[#This Row],[Rate]:[Other]])),"")</f>
        <v>0</v>
      </c>
      <c r="P1855" s="7" t="str">
        <f>IF(Data6[[#This Row],[WO'#:]]="","Riley #","WO#")</f>
        <v>Riley #</v>
      </c>
      <c r="Q1855" s="7">
        <f>IFERROR(WEEKNUM(Data6[[#This Row],[Date:]]),"")</f>
        <v>37</v>
      </c>
      <c r="R1855" s="6">
        <f t="shared" si="84"/>
        <v>45543</v>
      </c>
      <c r="S1855" s="6">
        <f>Data6[[#This Row],[Week Start]]+7</f>
        <v>45550</v>
      </c>
      <c r="T1855" s="7" t="str">
        <f t="shared" si="85"/>
        <v>9/8/2024 - 9/15/2024</v>
      </c>
      <c r="U1855" s="7" t="str">
        <f t="shared" si="86"/>
        <v>Time Card</v>
      </c>
      <c r="V1855" s="8" t="str">
        <f>RIGHT(TEXT(Data6[[#This Row],[Date:]],"mmddyyyy"),4)</f>
        <v>2024</v>
      </c>
      <c r="W1855" s="8" t="str">
        <f>MID(TEXT(Data6[[#This Row],[Date:]],"mmddyyyy"),3,2)</f>
        <v>10</v>
      </c>
      <c r="X1855" s="8" t="str">
        <f>LEFT(TEXT(Data6[[#This Row],[Date:]],"mmddyyyy"),2)</f>
        <v>09</v>
      </c>
      <c r="Y1855" s="6">
        <f>DATE(Data6[[#This Row],[Year]],Data6[[#This Row],[Month]],Data6[[#This Row],[Day]])</f>
        <v>45545</v>
      </c>
    </row>
    <row r="1856" spans="1:25">
      <c r="A1856" s="5">
        <v>45548.557153587964</v>
      </c>
      <c r="B1856" s="7" t="s">
        <v>35</v>
      </c>
      <c r="C1856" s="6" t="s">
        <v>2202</v>
      </c>
      <c r="D1856" s="7" t="s">
        <v>2228</v>
      </c>
      <c r="E1856" s="8">
        <v>2</v>
      </c>
      <c r="F1856" s="7" t="s">
        <v>68</v>
      </c>
      <c r="G1856" s="7" t="s">
        <v>68</v>
      </c>
      <c r="H1856" s="7" t="s">
        <v>2229</v>
      </c>
      <c r="I1856" s="7" t="s">
        <v>44</v>
      </c>
      <c r="J1856" s="19" t="str">
        <f>IFERROR(INDEX('Employee Info'!$C$3:$E$200,MATCH(Data6[[#This Row],[Name:]],'Employee Info'!$B$3:$B$200,0),MATCH(Data6[[#This Row],[Hours Type:]],'Employee Info'!$C$2:$E$2,0)),"")</f>
        <v/>
      </c>
      <c r="K1856" s="19" t="str">
        <f>IFERROR(INDEX('Employee Info'!$C$3:$J$200,MATCH(Data6[[#This Row],[Name:]],'Employee Info'!$B$3:$B$200,0),MATCH(Data6[[#Headers],[Truck]],'Employee Info'!$C$2:$J$2,0)),"")</f>
        <v/>
      </c>
      <c r="L1856" s="19" t="str">
        <f>IFERROR(INDEX('Employee Info'!$C$3:$J$200,MATCH(Data6[[#This Row],[Name:]],'Employee Info'!$B$3:$B$200,0),MATCH(Data6[[#Headers],[Phone]],'Employee Info'!$C$2:$J$2,0)),"")</f>
        <v/>
      </c>
      <c r="M1856" s="19" t="str">
        <f>IFERROR(INDEX('Employee Info'!$C$3:$J$200,MATCH(Data6[[#This Row],[Name:]],'Employee Info'!$B$3:$B$200,0),MATCH(Data6[[#Headers],[Tech]],'Employee Info'!$C$2:$J$2,0)),"")</f>
        <v/>
      </c>
      <c r="N1856" s="19" t="str">
        <f>IFERROR(INDEX('Employee Info'!$C$3:$J$200,MATCH(Data6[[#This Row],[Name:]],'Employee Info'!$B$3:$B$200,0),MATCH(Data6[[#Headers],[Other]],'Employee Info'!$C$2:$J$2,0)),"")</f>
        <v/>
      </c>
      <c r="O1856" s="19">
        <f>IFERROR((Data6[[#This Row],[Hours:]]*SUM(Data6[[#This Row],[Rate]:[Other]])),"")</f>
        <v>0</v>
      </c>
      <c r="P1856" s="7" t="str">
        <f>IF(Data6[[#This Row],[WO'#:]]="","Riley #","WO#")</f>
        <v>Riley #</v>
      </c>
      <c r="Q1856" s="7">
        <f>IFERROR(WEEKNUM(Data6[[#This Row],[Date:]]),"")</f>
        <v>37</v>
      </c>
      <c r="R1856" s="6">
        <f t="shared" si="84"/>
        <v>45543</v>
      </c>
      <c r="S1856" s="6">
        <f>Data6[[#This Row],[Week Start]]+7</f>
        <v>45550</v>
      </c>
      <c r="T1856" s="7" t="str">
        <f t="shared" si="85"/>
        <v>9/8/2024 - 9/15/2024</v>
      </c>
      <c r="U1856" s="7" t="str">
        <f t="shared" si="86"/>
        <v>Time Card</v>
      </c>
      <c r="V1856" s="8" t="str">
        <f>RIGHT(TEXT(Data6[[#This Row],[Date:]],"mmddyyyy"),4)</f>
        <v>2024</v>
      </c>
      <c r="W1856" s="8" t="str">
        <f>MID(TEXT(Data6[[#This Row],[Date:]],"mmddyyyy"),3,2)</f>
        <v>10</v>
      </c>
      <c r="X1856" s="8" t="str">
        <f>LEFT(TEXT(Data6[[#This Row],[Date:]],"mmddyyyy"),2)</f>
        <v>09</v>
      </c>
      <c r="Y1856" s="6">
        <f>DATE(Data6[[#This Row],[Year]],Data6[[#This Row],[Month]],Data6[[#This Row],[Day]])</f>
        <v>45545</v>
      </c>
    </row>
    <row r="1857" spans="1:25">
      <c r="A1857" s="5">
        <v>45548.55962349537</v>
      </c>
      <c r="B1857" s="7" t="s">
        <v>35</v>
      </c>
      <c r="C1857" s="6" t="s">
        <v>2202</v>
      </c>
      <c r="D1857" s="7" t="s">
        <v>2230</v>
      </c>
      <c r="E1857" s="8">
        <v>1</v>
      </c>
      <c r="F1857" s="7" t="s">
        <v>68</v>
      </c>
      <c r="G1857" s="7" t="s">
        <v>68</v>
      </c>
      <c r="H1857" s="7" t="s">
        <v>491</v>
      </c>
      <c r="I1857" s="7" t="s">
        <v>44</v>
      </c>
      <c r="J1857" s="19" t="str">
        <f>IFERROR(INDEX('Employee Info'!$C$3:$E$200,MATCH(Data6[[#This Row],[Name:]],'Employee Info'!$B$3:$B$200,0),MATCH(Data6[[#This Row],[Hours Type:]],'Employee Info'!$C$2:$E$2,0)),"")</f>
        <v/>
      </c>
      <c r="K1857" s="19" t="str">
        <f>IFERROR(INDEX('Employee Info'!$C$3:$J$200,MATCH(Data6[[#This Row],[Name:]],'Employee Info'!$B$3:$B$200,0),MATCH(Data6[[#Headers],[Truck]],'Employee Info'!$C$2:$J$2,0)),"")</f>
        <v/>
      </c>
      <c r="L1857" s="19" t="str">
        <f>IFERROR(INDEX('Employee Info'!$C$3:$J$200,MATCH(Data6[[#This Row],[Name:]],'Employee Info'!$B$3:$B$200,0),MATCH(Data6[[#Headers],[Phone]],'Employee Info'!$C$2:$J$2,0)),"")</f>
        <v/>
      </c>
      <c r="M1857" s="19" t="str">
        <f>IFERROR(INDEX('Employee Info'!$C$3:$J$200,MATCH(Data6[[#This Row],[Name:]],'Employee Info'!$B$3:$B$200,0),MATCH(Data6[[#Headers],[Tech]],'Employee Info'!$C$2:$J$2,0)),"")</f>
        <v/>
      </c>
      <c r="N1857" s="19" t="str">
        <f>IFERROR(INDEX('Employee Info'!$C$3:$J$200,MATCH(Data6[[#This Row],[Name:]],'Employee Info'!$B$3:$B$200,0),MATCH(Data6[[#Headers],[Other]],'Employee Info'!$C$2:$J$2,0)),"")</f>
        <v/>
      </c>
      <c r="O1857" s="19">
        <f>IFERROR((Data6[[#This Row],[Hours:]]*SUM(Data6[[#This Row],[Rate]:[Other]])),"")</f>
        <v>0</v>
      </c>
      <c r="P1857" s="7" t="str">
        <f>IF(Data6[[#This Row],[WO'#:]]="","Riley #","WO#")</f>
        <v>Riley #</v>
      </c>
      <c r="Q1857" s="7">
        <f>IFERROR(WEEKNUM(Data6[[#This Row],[Date:]]),"")</f>
        <v>37</v>
      </c>
      <c r="R1857" s="6">
        <f t="shared" si="84"/>
        <v>45543</v>
      </c>
      <c r="S1857" s="6">
        <f>Data6[[#This Row],[Week Start]]+7</f>
        <v>45550</v>
      </c>
      <c r="T1857" s="7" t="str">
        <f t="shared" si="85"/>
        <v>9/8/2024 - 9/15/2024</v>
      </c>
      <c r="U1857" s="7" t="str">
        <f t="shared" si="86"/>
        <v>Time Card</v>
      </c>
      <c r="V1857" s="8" t="str">
        <f>RIGHT(TEXT(Data6[[#This Row],[Date:]],"mmddyyyy"),4)</f>
        <v>2024</v>
      </c>
      <c r="W1857" s="8" t="str">
        <f>MID(TEXT(Data6[[#This Row],[Date:]],"mmddyyyy"),3,2)</f>
        <v>10</v>
      </c>
      <c r="X1857" s="8" t="str">
        <f>LEFT(TEXT(Data6[[#This Row],[Date:]],"mmddyyyy"),2)</f>
        <v>09</v>
      </c>
      <c r="Y1857" s="6">
        <f>DATE(Data6[[#This Row],[Year]],Data6[[#This Row],[Month]],Data6[[#This Row],[Day]])</f>
        <v>45545</v>
      </c>
    </row>
    <row r="1858" spans="1:25">
      <c r="A1858" s="5">
        <v>45548.559856944441</v>
      </c>
      <c r="B1858" s="7" t="s">
        <v>35</v>
      </c>
      <c r="C1858" s="6" t="s">
        <v>2202</v>
      </c>
      <c r="D1858" s="7" t="s">
        <v>2230</v>
      </c>
      <c r="E1858" s="8">
        <v>2</v>
      </c>
      <c r="F1858" s="7" t="s">
        <v>68</v>
      </c>
      <c r="G1858" s="7" t="s">
        <v>68</v>
      </c>
      <c r="H1858" s="7" t="s">
        <v>826</v>
      </c>
      <c r="I1858" s="7" t="s">
        <v>44</v>
      </c>
      <c r="J1858" s="19" t="str">
        <f>IFERROR(INDEX('Employee Info'!$C$3:$E$200,MATCH(Data6[[#This Row],[Name:]],'Employee Info'!$B$3:$B$200,0),MATCH(Data6[[#This Row],[Hours Type:]],'Employee Info'!$C$2:$E$2,0)),"")</f>
        <v/>
      </c>
      <c r="K1858" s="19" t="str">
        <f>IFERROR(INDEX('Employee Info'!$C$3:$J$200,MATCH(Data6[[#This Row],[Name:]],'Employee Info'!$B$3:$B$200,0),MATCH(Data6[[#Headers],[Truck]],'Employee Info'!$C$2:$J$2,0)),"")</f>
        <v/>
      </c>
      <c r="L1858" s="19" t="str">
        <f>IFERROR(INDEX('Employee Info'!$C$3:$J$200,MATCH(Data6[[#This Row],[Name:]],'Employee Info'!$B$3:$B$200,0),MATCH(Data6[[#Headers],[Phone]],'Employee Info'!$C$2:$J$2,0)),"")</f>
        <v/>
      </c>
      <c r="M1858" s="19" t="str">
        <f>IFERROR(INDEX('Employee Info'!$C$3:$J$200,MATCH(Data6[[#This Row],[Name:]],'Employee Info'!$B$3:$B$200,0),MATCH(Data6[[#Headers],[Tech]],'Employee Info'!$C$2:$J$2,0)),"")</f>
        <v/>
      </c>
      <c r="N1858" s="19" t="str">
        <f>IFERROR(INDEX('Employee Info'!$C$3:$J$200,MATCH(Data6[[#This Row],[Name:]],'Employee Info'!$B$3:$B$200,0),MATCH(Data6[[#Headers],[Other]],'Employee Info'!$C$2:$J$2,0)),"")</f>
        <v/>
      </c>
      <c r="O1858" s="19">
        <f>IFERROR((Data6[[#This Row],[Hours:]]*SUM(Data6[[#This Row],[Rate]:[Other]])),"")</f>
        <v>0</v>
      </c>
      <c r="P1858" s="7" t="str">
        <f>IF(Data6[[#This Row],[WO'#:]]="","Riley #","WO#")</f>
        <v>Riley #</v>
      </c>
      <c r="Q1858" s="7">
        <f>IFERROR(WEEKNUM(Data6[[#This Row],[Date:]]),"")</f>
        <v>37</v>
      </c>
      <c r="R1858" s="6">
        <f t="shared" ref="R1858:R1894" si="87">DATE(RIGHT(TEXT(C1858,"mm/dd/yyyy"),4),1,1)+(Q1858-1)*7-(WEEKDAY(DATE(RIGHT(TEXT(C1858,"mm/dd/yyyy"),4),1,1)))+1</f>
        <v>45543</v>
      </c>
      <c r="S1858" s="6">
        <f>Data6[[#This Row],[Week Start]]+7</f>
        <v>45550</v>
      </c>
      <c r="T1858" s="7" t="str">
        <f t="shared" ref="T1858:T1894" si="88">IFERROR(TEXT(R1858, "m/d/yyyy") &amp; " - " &amp; TEXT(S1858, "m/d/yyyy"),"")</f>
        <v>9/8/2024 - 9/15/2024</v>
      </c>
      <c r="U1858" s="7" t="str">
        <f t="shared" ref="U1858:U1894" si="89">"Time Card"</f>
        <v>Time Card</v>
      </c>
      <c r="V1858" s="8" t="str">
        <f>RIGHT(TEXT(Data6[[#This Row],[Date:]],"mmddyyyy"),4)</f>
        <v>2024</v>
      </c>
      <c r="W1858" s="8" t="str">
        <f>MID(TEXT(Data6[[#This Row],[Date:]],"mmddyyyy"),3,2)</f>
        <v>10</v>
      </c>
      <c r="X1858" s="8" t="str">
        <f>LEFT(TEXT(Data6[[#This Row],[Date:]],"mmddyyyy"),2)</f>
        <v>09</v>
      </c>
      <c r="Y1858" s="6">
        <f>DATE(Data6[[#This Row],[Year]],Data6[[#This Row],[Month]],Data6[[#This Row],[Day]])</f>
        <v>45545</v>
      </c>
    </row>
    <row r="1859" spans="1:25">
      <c r="A1859" s="5">
        <v>45548.560015625</v>
      </c>
      <c r="B1859" s="7" t="s">
        <v>35</v>
      </c>
      <c r="C1859" s="6" t="s">
        <v>2202</v>
      </c>
      <c r="D1859" s="7" t="s">
        <v>2230</v>
      </c>
      <c r="E1859" s="8">
        <v>1</v>
      </c>
      <c r="F1859" s="7" t="s">
        <v>68</v>
      </c>
      <c r="G1859" s="7" t="s">
        <v>68</v>
      </c>
      <c r="H1859" s="7" t="s">
        <v>380</v>
      </c>
      <c r="I1859" s="7" t="s">
        <v>44</v>
      </c>
      <c r="J1859" s="19" t="str">
        <f>IFERROR(INDEX('Employee Info'!$C$3:$E$200,MATCH(Data6[[#This Row],[Name:]],'Employee Info'!$B$3:$B$200,0),MATCH(Data6[[#This Row],[Hours Type:]],'Employee Info'!$C$2:$E$2,0)),"")</f>
        <v/>
      </c>
      <c r="K1859" s="19" t="str">
        <f>IFERROR(INDEX('Employee Info'!$C$3:$J$200,MATCH(Data6[[#This Row],[Name:]],'Employee Info'!$B$3:$B$200,0),MATCH(Data6[[#Headers],[Truck]],'Employee Info'!$C$2:$J$2,0)),"")</f>
        <v/>
      </c>
      <c r="L1859" s="19" t="str">
        <f>IFERROR(INDEX('Employee Info'!$C$3:$J$200,MATCH(Data6[[#This Row],[Name:]],'Employee Info'!$B$3:$B$200,0),MATCH(Data6[[#Headers],[Phone]],'Employee Info'!$C$2:$J$2,0)),"")</f>
        <v/>
      </c>
      <c r="M1859" s="19" t="str">
        <f>IFERROR(INDEX('Employee Info'!$C$3:$J$200,MATCH(Data6[[#This Row],[Name:]],'Employee Info'!$B$3:$B$200,0),MATCH(Data6[[#Headers],[Tech]],'Employee Info'!$C$2:$J$2,0)),"")</f>
        <v/>
      </c>
      <c r="N1859" s="19" t="str">
        <f>IFERROR(INDEX('Employee Info'!$C$3:$J$200,MATCH(Data6[[#This Row],[Name:]],'Employee Info'!$B$3:$B$200,0),MATCH(Data6[[#Headers],[Other]],'Employee Info'!$C$2:$J$2,0)),"")</f>
        <v/>
      </c>
      <c r="O1859" s="19">
        <f>IFERROR((Data6[[#This Row],[Hours:]]*SUM(Data6[[#This Row],[Rate]:[Other]])),"")</f>
        <v>0</v>
      </c>
      <c r="P1859" s="7" t="str">
        <f>IF(Data6[[#This Row],[WO'#:]]="","Riley #","WO#")</f>
        <v>Riley #</v>
      </c>
      <c r="Q1859" s="7">
        <f>IFERROR(WEEKNUM(Data6[[#This Row],[Date:]]),"")</f>
        <v>37</v>
      </c>
      <c r="R1859" s="6">
        <f t="shared" si="87"/>
        <v>45543</v>
      </c>
      <c r="S1859" s="6">
        <f>Data6[[#This Row],[Week Start]]+7</f>
        <v>45550</v>
      </c>
      <c r="T1859" s="7" t="str">
        <f t="shared" si="88"/>
        <v>9/8/2024 - 9/15/2024</v>
      </c>
      <c r="U1859" s="7" t="str">
        <f t="shared" si="89"/>
        <v>Time Card</v>
      </c>
      <c r="V1859" s="8" t="str">
        <f>RIGHT(TEXT(Data6[[#This Row],[Date:]],"mmddyyyy"),4)</f>
        <v>2024</v>
      </c>
      <c r="W1859" s="8" t="str">
        <f>MID(TEXT(Data6[[#This Row],[Date:]],"mmddyyyy"),3,2)</f>
        <v>10</v>
      </c>
      <c r="X1859" s="8" t="str">
        <f>LEFT(TEXT(Data6[[#This Row],[Date:]],"mmddyyyy"),2)</f>
        <v>09</v>
      </c>
      <c r="Y1859" s="6">
        <f>DATE(Data6[[#This Row],[Year]],Data6[[#This Row],[Month]],Data6[[#This Row],[Day]])</f>
        <v>45545</v>
      </c>
    </row>
    <row r="1860" spans="1:25">
      <c r="A1860" s="5">
        <v>45548.560627430554</v>
      </c>
      <c r="B1860" s="7" t="s">
        <v>35</v>
      </c>
      <c r="C1860" s="6" t="s">
        <v>2203</v>
      </c>
      <c r="D1860" s="7" t="s">
        <v>2231</v>
      </c>
      <c r="E1860" s="8">
        <v>8</v>
      </c>
      <c r="F1860" s="7" t="s">
        <v>68</v>
      </c>
      <c r="G1860" s="7" t="s">
        <v>68</v>
      </c>
      <c r="H1860" s="7" t="s">
        <v>2232</v>
      </c>
      <c r="I1860" s="7" t="s">
        <v>44</v>
      </c>
      <c r="J1860" s="19" t="str">
        <f>IFERROR(INDEX('Employee Info'!$C$3:$E$200,MATCH(Data6[[#This Row],[Name:]],'Employee Info'!$B$3:$B$200,0),MATCH(Data6[[#This Row],[Hours Type:]],'Employee Info'!$C$2:$E$2,0)),"")</f>
        <v/>
      </c>
      <c r="K1860" s="19" t="str">
        <f>IFERROR(INDEX('Employee Info'!$C$3:$J$200,MATCH(Data6[[#This Row],[Name:]],'Employee Info'!$B$3:$B$200,0),MATCH(Data6[[#Headers],[Truck]],'Employee Info'!$C$2:$J$2,0)),"")</f>
        <v/>
      </c>
      <c r="L1860" s="19" t="str">
        <f>IFERROR(INDEX('Employee Info'!$C$3:$J$200,MATCH(Data6[[#This Row],[Name:]],'Employee Info'!$B$3:$B$200,0),MATCH(Data6[[#Headers],[Phone]],'Employee Info'!$C$2:$J$2,0)),"")</f>
        <v/>
      </c>
      <c r="M1860" s="19" t="str">
        <f>IFERROR(INDEX('Employee Info'!$C$3:$J$200,MATCH(Data6[[#This Row],[Name:]],'Employee Info'!$B$3:$B$200,0),MATCH(Data6[[#Headers],[Tech]],'Employee Info'!$C$2:$J$2,0)),"")</f>
        <v/>
      </c>
      <c r="N1860" s="19" t="str">
        <f>IFERROR(INDEX('Employee Info'!$C$3:$J$200,MATCH(Data6[[#This Row],[Name:]],'Employee Info'!$B$3:$B$200,0),MATCH(Data6[[#Headers],[Other]],'Employee Info'!$C$2:$J$2,0)),"")</f>
        <v/>
      </c>
      <c r="O1860" s="19">
        <f>IFERROR((Data6[[#This Row],[Hours:]]*SUM(Data6[[#This Row],[Rate]:[Other]])),"")</f>
        <v>0</v>
      </c>
      <c r="P1860" s="7" t="str">
        <f>IF(Data6[[#This Row],[WO'#:]]="","Riley #","WO#")</f>
        <v>Riley #</v>
      </c>
      <c r="Q1860" s="7">
        <f>IFERROR(WEEKNUM(Data6[[#This Row],[Date:]]),"")</f>
        <v>37</v>
      </c>
      <c r="R1860" s="6">
        <f t="shared" si="87"/>
        <v>45543</v>
      </c>
      <c r="S1860" s="6">
        <f>Data6[[#This Row],[Week Start]]+7</f>
        <v>45550</v>
      </c>
      <c r="T1860" s="7" t="str">
        <f t="shared" si="88"/>
        <v>9/8/2024 - 9/15/2024</v>
      </c>
      <c r="U1860" s="7" t="str">
        <f t="shared" si="89"/>
        <v>Time Card</v>
      </c>
      <c r="V1860" s="8" t="str">
        <f>RIGHT(TEXT(Data6[[#This Row],[Date:]],"mmddyyyy"),4)</f>
        <v>2024</v>
      </c>
      <c r="W1860" s="8" t="str">
        <f>MID(TEXT(Data6[[#This Row],[Date:]],"mmddyyyy"),3,2)</f>
        <v>11</v>
      </c>
      <c r="X1860" s="8" t="str">
        <f>LEFT(TEXT(Data6[[#This Row],[Date:]],"mmddyyyy"),2)</f>
        <v>09</v>
      </c>
      <c r="Y1860" s="6">
        <f>DATE(Data6[[#This Row],[Year]],Data6[[#This Row],[Month]],Data6[[#This Row],[Day]])</f>
        <v>45546</v>
      </c>
    </row>
    <row r="1861" spans="1:25">
      <c r="A1861" s="5">
        <v>45548.560995138891</v>
      </c>
      <c r="B1861" s="7" t="s">
        <v>35</v>
      </c>
      <c r="C1861" s="6" t="s">
        <v>2204</v>
      </c>
      <c r="D1861" s="7" t="s">
        <v>2233</v>
      </c>
      <c r="E1861" s="8">
        <v>8</v>
      </c>
      <c r="F1861" s="7" t="s">
        <v>68</v>
      </c>
      <c r="G1861" s="7" t="s">
        <v>68</v>
      </c>
      <c r="H1861" s="7" t="s">
        <v>2234</v>
      </c>
      <c r="I1861" s="7" t="s">
        <v>44</v>
      </c>
      <c r="J1861" s="19" t="str">
        <f>IFERROR(INDEX('Employee Info'!$C$3:$E$200,MATCH(Data6[[#This Row],[Name:]],'Employee Info'!$B$3:$B$200,0),MATCH(Data6[[#This Row],[Hours Type:]],'Employee Info'!$C$2:$E$2,0)),"")</f>
        <v/>
      </c>
      <c r="K1861" s="19" t="str">
        <f>IFERROR(INDEX('Employee Info'!$C$3:$J$200,MATCH(Data6[[#This Row],[Name:]],'Employee Info'!$B$3:$B$200,0),MATCH(Data6[[#Headers],[Truck]],'Employee Info'!$C$2:$J$2,0)),"")</f>
        <v/>
      </c>
      <c r="L1861" s="19" t="str">
        <f>IFERROR(INDEX('Employee Info'!$C$3:$J$200,MATCH(Data6[[#This Row],[Name:]],'Employee Info'!$B$3:$B$200,0),MATCH(Data6[[#Headers],[Phone]],'Employee Info'!$C$2:$J$2,0)),"")</f>
        <v/>
      </c>
      <c r="M1861" s="19" t="str">
        <f>IFERROR(INDEX('Employee Info'!$C$3:$J$200,MATCH(Data6[[#This Row],[Name:]],'Employee Info'!$B$3:$B$200,0),MATCH(Data6[[#Headers],[Tech]],'Employee Info'!$C$2:$J$2,0)),"")</f>
        <v/>
      </c>
      <c r="N1861" s="19" t="str">
        <f>IFERROR(INDEX('Employee Info'!$C$3:$J$200,MATCH(Data6[[#This Row],[Name:]],'Employee Info'!$B$3:$B$200,0),MATCH(Data6[[#Headers],[Other]],'Employee Info'!$C$2:$J$2,0)),"")</f>
        <v/>
      </c>
      <c r="O1861" s="19">
        <f>IFERROR((Data6[[#This Row],[Hours:]]*SUM(Data6[[#This Row],[Rate]:[Other]])),"")</f>
        <v>0</v>
      </c>
      <c r="P1861" s="7" t="str">
        <f>IF(Data6[[#This Row],[WO'#:]]="","Riley #","WO#")</f>
        <v>Riley #</v>
      </c>
      <c r="Q1861" s="7">
        <f>IFERROR(WEEKNUM(Data6[[#This Row],[Date:]]),"")</f>
        <v>37</v>
      </c>
      <c r="R1861" s="6">
        <f t="shared" si="87"/>
        <v>45543</v>
      </c>
      <c r="S1861" s="6">
        <f>Data6[[#This Row],[Week Start]]+7</f>
        <v>45550</v>
      </c>
      <c r="T1861" s="7" t="str">
        <f t="shared" si="88"/>
        <v>9/8/2024 - 9/15/2024</v>
      </c>
      <c r="U1861" s="7" t="str">
        <f t="shared" si="89"/>
        <v>Time Card</v>
      </c>
      <c r="V1861" s="8" t="str">
        <f>RIGHT(TEXT(Data6[[#This Row],[Date:]],"mmddyyyy"),4)</f>
        <v>2024</v>
      </c>
      <c r="W1861" s="8" t="str">
        <f>MID(TEXT(Data6[[#This Row],[Date:]],"mmddyyyy"),3,2)</f>
        <v>12</v>
      </c>
      <c r="X1861" s="8" t="str">
        <f>LEFT(TEXT(Data6[[#This Row],[Date:]],"mmddyyyy"),2)</f>
        <v>09</v>
      </c>
      <c r="Y1861" s="6">
        <f>DATE(Data6[[#This Row],[Year]],Data6[[#This Row],[Month]],Data6[[#This Row],[Day]])</f>
        <v>45547</v>
      </c>
    </row>
    <row r="1862" spans="1:25">
      <c r="A1862" s="5">
        <v>45548.561208796295</v>
      </c>
      <c r="B1862" s="7" t="s">
        <v>35</v>
      </c>
      <c r="C1862" s="6" t="s">
        <v>2206</v>
      </c>
      <c r="D1862" s="7" t="s">
        <v>2233</v>
      </c>
      <c r="E1862" s="8">
        <v>2</v>
      </c>
      <c r="F1862" s="7" t="s">
        <v>68</v>
      </c>
      <c r="G1862" s="7" t="s">
        <v>68</v>
      </c>
      <c r="H1862" s="7" t="s">
        <v>2234</v>
      </c>
      <c r="I1862" s="7" t="s">
        <v>44</v>
      </c>
      <c r="J1862" s="19" t="str">
        <f>IFERROR(INDEX('Employee Info'!$C$3:$E$200,MATCH(Data6[[#This Row],[Name:]],'Employee Info'!$B$3:$B$200,0),MATCH(Data6[[#This Row],[Hours Type:]],'Employee Info'!$C$2:$E$2,0)),"")</f>
        <v/>
      </c>
      <c r="K1862" s="19" t="str">
        <f>IFERROR(INDEX('Employee Info'!$C$3:$J$200,MATCH(Data6[[#This Row],[Name:]],'Employee Info'!$B$3:$B$200,0),MATCH(Data6[[#Headers],[Truck]],'Employee Info'!$C$2:$J$2,0)),"")</f>
        <v/>
      </c>
      <c r="L1862" s="19" t="str">
        <f>IFERROR(INDEX('Employee Info'!$C$3:$J$200,MATCH(Data6[[#This Row],[Name:]],'Employee Info'!$B$3:$B$200,0),MATCH(Data6[[#Headers],[Phone]],'Employee Info'!$C$2:$J$2,0)),"")</f>
        <v/>
      </c>
      <c r="M1862" s="19" t="str">
        <f>IFERROR(INDEX('Employee Info'!$C$3:$J$200,MATCH(Data6[[#This Row],[Name:]],'Employee Info'!$B$3:$B$200,0),MATCH(Data6[[#Headers],[Tech]],'Employee Info'!$C$2:$J$2,0)),"")</f>
        <v/>
      </c>
      <c r="N1862" s="19" t="str">
        <f>IFERROR(INDEX('Employee Info'!$C$3:$J$200,MATCH(Data6[[#This Row],[Name:]],'Employee Info'!$B$3:$B$200,0),MATCH(Data6[[#Headers],[Other]],'Employee Info'!$C$2:$J$2,0)),"")</f>
        <v/>
      </c>
      <c r="O1862" s="19">
        <f>IFERROR((Data6[[#This Row],[Hours:]]*SUM(Data6[[#This Row],[Rate]:[Other]])),"")</f>
        <v>0</v>
      </c>
      <c r="P1862" s="7" t="str">
        <f>IF(Data6[[#This Row],[WO'#:]]="","Riley #","WO#")</f>
        <v>Riley #</v>
      </c>
      <c r="Q1862" s="7">
        <f>IFERROR(WEEKNUM(Data6[[#This Row],[Date:]]),"")</f>
        <v>37</v>
      </c>
      <c r="R1862" s="6">
        <f t="shared" si="87"/>
        <v>45543</v>
      </c>
      <c r="S1862" s="6">
        <f>Data6[[#This Row],[Week Start]]+7</f>
        <v>45550</v>
      </c>
      <c r="T1862" s="7" t="str">
        <f t="shared" si="88"/>
        <v>9/8/2024 - 9/15/2024</v>
      </c>
      <c r="U1862" s="7" t="str">
        <f t="shared" si="89"/>
        <v>Time Card</v>
      </c>
      <c r="V1862" s="8" t="str">
        <f>RIGHT(TEXT(Data6[[#This Row],[Date:]],"mmddyyyy"),4)</f>
        <v>2024</v>
      </c>
      <c r="W1862" s="8" t="str">
        <f>MID(TEXT(Data6[[#This Row],[Date:]],"mmddyyyy"),3,2)</f>
        <v>13</v>
      </c>
      <c r="X1862" s="8" t="str">
        <f>LEFT(TEXT(Data6[[#This Row],[Date:]],"mmddyyyy"),2)</f>
        <v>09</v>
      </c>
      <c r="Y1862" s="6">
        <f>DATE(Data6[[#This Row],[Year]],Data6[[#This Row],[Month]],Data6[[#This Row],[Day]])</f>
        <v>45548</v>
      </c>
    </row>
    <row r="1863" spans="1:25">
      <c r="A1863" s="5">
        <v>45548.563069328702</v>
      </c>
      <c r="B1863" s="7" t="s">
        <v>35</v>
      </c>
      <c r="C1863" s="6" t="s">
        <v>2206</v>
      </c>
      <c r="D1863" s="7" t="s">
        <v>2235</v>
      </c>
      <c r="E1863" s="8">
        <v>6</v>
      </c>
      <c r="F1863" s="7">
        <v>7144296</v>
      </c>
      <c r="G1863" s="7" t="s">
        <v>68</v>
      </c>
      <c r="H1863" s="7" t="s">
        <v>756</v>
      </c>
      <c r="I1863" s="7" t="s">
        <v>44</v>
      </c>
      <c r="J1863" s="19" t="str">
        <f>IFERROR(INDEX('Employee Info'!$C$3:$E$200,MATCH(Data6[[#This Row],[Name:]],'Employee Info'!$B$3:$B$200,0),MATCH(Data6[[#This Row],[Hours Type:]],'Employee Info'!$C$2:$E$2,0)),"")</f>
        <v/>
      </c>
      <c r="K1863" s="19" t="str">
        <f>IFERROR(INDEX('Employee Info'!$C$3:$J$200,MATCH(Data6[[#This Row],[Name:]],'Employee Info'!$B$3:$B$200,0),MATCH(Data6[[#Headers],[Truck]],'Employee Info'!$C$2:$J$2,0)),"")</f>
        <v/>
      </c>
      <c r="L1863" s="19" t="str">
        <f>IFERROR(INDEX('Employee Info'!$C$3:$J$200,MATCH(Data6[[#This Row],[Name:]],'Employee Info'!$B$3:$B$200,0),MATCH(Data6[[#Headers],[Phone]],'Employee Info'!$C$2:$J$2,0)),"")</f>
        <v/>
      </c>
      <c r="M1863" s="19" t="str">
        <f>IFERROR(INDEX('Employee Info'!$C$3:$J$200,MATCH(Data6[[#This Row],[Name:]],'Employee Info'!$B$3:$B$200,0),MATCH(Data6[[#Headers],[Tech]],'Employee Info'!$C$2:$J$2,0)),"")</f>
        <v/>
      </c>
      <c r="N1863" s="19" t="str">
        <f>IFERROR(INDEX('Employee Info'!$C$3:$J$200,MATCH(Data6[[#This Row],[Name:]],'Employee Info'!$B$3:$B$200,0),MATCH(Data6[[#Headers],[Other]],'Employee Info'!$C$2:$J$2,0)),"")</f>
        <v/>
      </c>
      <c r="O1863" s="19">
        <f>IFERROR((Data6[[#This Row],[Hours:]]*SUM(Data6[[#This Row],[Rate]:[Other]])),"")</f>
        <v>0</v>
      </c>
      <c r="P1863" s="7" t="str">
        <f>IF(Data6[[#This Row],[WO'#:]]="","Riley #","WO#")</f>
        <v>WO#</v>
      </c>
      <c r="Q1863" s="7">
        <f>IFERROR(WEEKNUM(Data6[[#This Row],[Date:]]),"")</f>
        <v>37</v>
      </c>
      <c r="R1863" s="6">
        <f t="shared" si="87"/>
        <v>45543</v>
      </c>
      <c r="S1863" s="6">
        <f>Data6[[#This Row],[Week Start]]+7</f>
        <v>45550</v>
      </c>
      <c r="T1863" s="7" t="str">
        <f t="shared" si="88"/>
        <v>9/8/2024 - 9/15/2024</v>
      </c>
      <c r="U1863" s="7" t="str">
        <f t="shared" si="89"/>
        <v>Time Card</v>
      </c>
      <c r="V1863" s="8" t="str">
        <f>RIGHT(TEXT(Data6[[#This Row],[Date:]],"mmddyyyy"),4)</f>
        <v>2024</v>
      </c>
      <c r="W1863" s="8" t="str">
        <f>MID(TEXT(Data6[[#This Row],[Date:]],"mmddyyyy"),3,2)</f>
        <v>13</v>
      </c>
      <c r="X1863" s="8" t="str">
        <f>LEFT(TEXT(Data6[[#This Row],[Date:]],"mmddyyyy"),2)</f>
        <v>09</v>
      </c>
      <c r="Y1863" s="6">
        <f>DATE(Data6[[#This Row],[Year]],Data6[[#This Row],[Month]],Data6[[#This Row],[Day]])</f>
        <v>45548</v>
      </c>
    </row>
    <row r="1864" spans="1:25">
      <c r="A1864" s="5">
        <v>45548.592740624998</v>
      </c>
      <c r="B1864" s="7" t="s">
        <v>66</v>
      </c>
      <c r="C1864" s="6" t="s">
        <v>2199</v>
      </c>
      <c r="D1864" s="7" t="s">
        <v>2236</v>
      </c>
      <c r="E1864" s="8">
        <v>4</v>
      </c>
      <c r="F1864" s="7" t="s">
        <v>68</v>
      </c>
      <c r="G1864" s="7" t="s">
        <v>68</v>
      </c>
      <c r="H1864" s="7" t="s">
        <v>2201</v>
      </c>
      <c r="I1864" s="7" t="s">
        <v>44</v>
      </c>
      <c r="J1864" s="19" t="str">
        <f>IFERROR(INDEX('Employee Info'!$C$3:$E$200,MATCH(Data6[[#This Row],[Name:]],'Employee Info'!$B$3:$B$200,0),MATCH(Data6[[#This Row],[Hours Type:]],'Employee Info'!$C$2:$E$2,0)),"")</f>
        <v/>
      </c>
      <c r="K1864" s="19" t="str">
        <f>IFERROR(INDEX('Employee Info'!$C$3:$J$200,MATCH(Data6[[#This Row],[Name:]],'Employee Info'!$B$3:$B$200,0),MATCH(Data6[[#Headers],[Truck]],'Employee Info'!$C$2:$J$2,0)),"")</f>
        <v/>
      </c>
      <c r="L1864" s="19" t="str">
        <f>IFERROR(INDEX('Employee Info'!$C$3:$J$200,MATCH(Data6[[#This Row],[Name:]],'Employee Info'!$B$3:$B$200,0),MATCH(Data6[[#Headers],[Phone]],'Employee Info'!$C$2:$J$2,0)),"")</f>
        <v/>
      </c>
      <c r="M1864" s="19" t="str">
        <f>IFERROR(INDEX('Employee Info'!$C$3:$J$200,MATCH(Data6[[#This Row],[Name:]],'Employee Info'!$B$3:$B$200,0),MATCH(Data6[[#Headers],[Tech]],'Employee Info'!$C$2:$J$2,0)),"")</f>
        <v/>
      </c>
      <c r="N1864" s="19" t="str">
        <f>IFERROR(INDEX('Employee Info'!$C$3:$J$200,MATCH(Data6[[#This Row],[Name:]],'Employee Info'!$B$3:$B$200,0),MATCH(Data6[[#Headers],[Other]],'Employee Info'!$C$2:$J$2,0)),"")</f>
        <v/>
      </c>
      <c r="O1864" s="19">
        <f>IFERROR((Data6[[#This Row],[Hours:]]*SUM(Data6[[#This Row],[Rate]:[Other]])),"")</f>
        <v>0</v>
      </c>
      <c r="P1864" s="7" t="str">
        <f>IF(Data6[[#This Row],[WO'#:]]="","Riley #","WO#")</f>
        <v>Riley #</v>
      </c>
      <c r="Q1864" s="7">
        <f>IFERROR(WEEKNUM(Data6[[#This Row],[Date:]]),"")</f>
        <v>37</v>
      </c>
      <c r="R1864" s="6">
        <f t="shared" si="87"/>
        <v>45543</v>
      </c>
      <c r="S1864" s="6">
        <f>Data6[[#This Row],[Week Start]]+7</f>
        <v>45550</v>
      </c>
      <c r="T1864" s="7" t="str">
        <f t="shared" si="88"/>
        <v>9/8/2024 - 9/15/2024</v>
      </c>
      <c r="U1864" s="7" t="str">
        <f t="shared" si="89"/>
        <v>Time Card</v>
      </c>
      <c r="V1864" s="8" t="str">
        <f>RIGHT(TEXT(Data6[[#This Row],[Date:]],"mmddyyyy"),4)</f>
        <v>2024</v>
      </c>
      <c r="W1864" s="8" t="str">
        <f>MID(TEXT(Data6[[#This Row],[Date:]],"mmddyyyy"),3,2)</f>
        <v>09</v>
      </c>
      <c r="X1864" s="8" t="str">
        <f>LEFT(TEXT(Data6[[#This Row],[Date:]],"mmddyyyy"),2)</f>
        <v>09</v>
      </c>
      <c r="Y1864" s="6">
        <f>DATE(Data6[[#This Row],[Year]],Data6[[#This Row],[Month]],Data6[[#This Row],[Day]])</f>
        <v>45544</v>
      </c>
    </row>
    <row r="1865" spans="1:25">
      <c r="A1865" s="5">
        <v>45548.593135185183</v>
      </c>
      <c r="B1865" s="7" t="s">
        <v>66</v>
      </c>
      <c r="C1865" s="6" t="s">
        <v>2202</v>
      </c>
      <c r="D1865" s="7" t="s">
        <v>2237</v>
      </c>
      <c r="E1865" s="8">
        <v>1</v>
      </c>
      <c r="F1865" s="7" t="s">
        <v>68</v>
      </c>
      <c r="G1865" s="7" t="s">
        <v>68</v>
      </c>
      <c r="H1865" s="7" t="s">
        <v>2201</v>
      </c>
      <c r="I1865" s="7" t="s">
        <v>44</v>
      </c>
      <c r="J1865" s="19" t="str">
        <f>IFERROR(INDEX('Employee Info'!$C$3:$E$200,MATCH(Data6[[#This Row],[Name:]],'Employee Info'!$B$3:$B$200,0),MATCH(Data6[[#This Row],[Hours Type:]],'Employee Info'!$C$2:$E$2,0)),"")</f>
        <v/>
      </c>
      <c r="K1865" s="19" t="str">
        <f>IFERROR(INDEX('Employee Info'!$C$3:$J$200,MATCH(Data6[[#This Row],[Name:]],'Employee Info'!$B$3:$B$200,0),MATCH(Data6[[#Headers],[Truck]],'Employee Info'!$C$2:$J$2,0)),"")</f>
        <v/>
      </c>
      <c r="L1865" s="19" t="str">
        <f>IFERROR(INDEX('Employee Info'!$C$3:$J$200,MATCH(Data6[[#This Row],[Name:]],'Employee Info'!$B$3:$B$200,0),MATCH(Data6[[#Headers],[Phone]],'Employee Info'!$C$2:$J$2,0)),"")</f>
        <v/>
      </c>
      <c r="M1865" s="19" t="str">
        <f>IFERROR(INDEX('Employee Info'!$C$3:$J$200,MATCH(Data6[[#This Row],[Name:]],'Employee Info'!$B$3:$B$200,0),MATCH(Data6[[#Headers],[Tech]],'Employee Info'!$C$2:$J$2,0)),"")</f>
        <v/>
      </c>
      <c r="N1865" s="19" t="str">
        <f>IFERROR(INDEX('Employee Info'!$C$3:$J$200,MATCH(Data6[[#This Row],[Name:]],'Employee Info'!$B$3:$B$200,0),MATCH(Data6[[#Headers],[Other]],'Employee Info'!$C$2:$J$2,0)),"")</f>
        <v/>
      </c>
      <c r="O1865" s="19">
        <f>IFERROR((Data6[[#This Row],[Hours:]]*SUM(Data6[[#This Row],[Rate]:[Other]])),"")</f>
        <v>0</v>
      </c>
      <c r="P1865" s="7" t="str">
        <f>IF(Data6[[#This Row],[WO'#:]]="","Riley #","WO#")</f>
        <v>Riley #</v>
      </c>
      <c r="Q1865" s="7">
        <f>IFERROR(WEEKNUM(Data6[[#This Row],[Date:]]),"")</f>
        <v>37</v>
      </c>
      <c r="R1865" s="6">
        <f t="shared" si="87"/>
        <v>45543</v>
      </c>
      <c r="S1865" s="6">
        <f>Data6[[#This Row],[Week Start]]+7</f>
        <v>45550</v>
      </c>
      <c r="T1865" s="7" t="str">
        <f t="shared" si="88"/>
        <v>9/8/2024 - 9/15/2024</v>
      </c>
      <c r="U1865" s="7" t="str">
        <f t="shared" si="89"/>
        <v>Time Card</v>
      </c>
      <c r="V1865" s="8" t="str">
        <f>RIGHT(TEXT(Data6[[#This Row],[Date:]],"mmddyyyy"),4)</f>
        <v>2024</v>
      </c>
      <c r="W1865" s="8" t="str">
        <f>MID(TEXT(Data6[[#This Row],[Date:]],"mmddyyyy"),3,2)</f>
        <v>10</v>
      </c>
      <c r="X1865" s="8" t="str">
        <f>LEFT(TEXT(Data6[[#This Row],[Date:]],"mmddyyyy"),2)</f>
        <v>09</v>
      </c>
      <c r="Y1865" s="6">
        <f>DATE(Data6[[#This Row],[Year]],Data6[[#This Row],[Month]],Data6[[#This Row],[Day]])</f>
        <v>45545</v>
      </c>
    </row>
    <row r="1866" spans="1:25">
      <c r="A1866" s="5">
        <v>45548.593153819442</v>
      </c>
      <c r="B1866" s="7" t="s">
        <v>66</v>
      </c>
      <c r="C1866" s="6" t="s">
        <v>2202</v>
      </c>
      <c r="D1866" s="7" t="s">
        <v>2237</v>
      </c>
      <c r="E1866" s="8">
        <v>1</v>
      </c>
      <c r="F1866" s="7" t="s">
        <v>68</v>
      </c>
      <c r="G1866" s="7" t="s">
        <v>68</v>
      </c>
      <c r="H1866" s="7" t="s">
        <v>2201</v>
      </c>
      <c r="I1866" s="7" t="s">
        <v>44</v>
      </c>
      <c r="J1866" s="19" t="str">
        <f>IFERROR(INDEX('Employee Info'!$C$3:$E$200,MATCH(Data6[[#This Row],[Name:]],'Employee Info'!$B$3:$B$200,0),MATCH(Data6[[#This Row],[Hours Type:]],'Employee Info'!$C$2:$E$2,0)),"")</f>
        <v/>
      </c>
      <c r="K1866" s="19" t="str">
        <f>IFERROR(INDEX('Employee Info'!$C$3:$J$200,MATCH(Data6[[#This Row],[Name:]],'Employee Info'!$B$3:$B$200,0),MATCH(Data6[[#Headers],[Truck]],'Employee Info'!$C$2:$J$2,0)),"")</f>
        <v/>
      </c>
      <c r="L1866" s="19" t="str">
        <f>IFERROR(INDEX('Employee Info'!$C$3:$J$200,MATCH(Data6[[#This Row],[Name:]],'Employee Info'!$B$3:$B$200,0),MATCH(Data6[[#Headers],[Phone]],'Employee Info'!$C$2:$J$2,0)),"")</f>
        <v/>
      </c>
      <c r="M1866" s="19" t="str">
        <f>IFERROR(INDEX('Employee Info'!$C$3:$J$200,MATCH(Data6[[#This Row],[Name:]],'Employee Info'!$B$3:$B$200,0),MATCH(Data6[[#Headers],[Tech]],'Employee Info'!$C$2:$J$2,0)),"")</f>
        <v/>
      </c>
      <c r="N1866" s="19" t="str">
        <f>IFERROR(INDEX('Employee Info'!$C$3:$J$200,MATCH(Data6[[#This Row],[Name:]],'Employee Info'!$B$3:$B$200,0),MATCH(Data6[[#Headers],[Other]],'Employee Info'!$C$2:$J$2,0)),"")</f>
        <v/>
      </c>
      <c r="O1866" s="19">
        <f>IFERROR((Data6[[#This Row],[Hours:]]*SUM(Data6[[#This Row],[Rate]:[Other]])),"")</f>
        <v>0</v>
      </c>
      <c r="P1866" s="7" t="str">
        <f>IF(Data6[[#This Row],[WO'#:]]="","Riley #","WO#")</f>
        <v>Riley #</v>
      </c>
      <c r="Q1866" s="7">
        <f>IFERROR(WEEKNUM(Data6[[#This Row],[Date:]]),"")</f>
        <v>37</v>
      </c>
      <c r="R1866" s="6">
        <f t="shared" si="87"/>
        <v>45543</v>
      </c>
      <c r="S1866" s="6">
        <f>Data6[[#This Row],[Week Start]]+7</f>
        <v>45550</v>
      </c>
      <c r="T1866" s="7" t="str">
        <f t="shared" si="88"/>
        <v>9/8/2024 - 9/15/2024</v>
      </c>
      <c r="U1866" s="7" t="str">
        <f t="shared" si="89"/>
        <v>Time Card</v>
      </c>
      <c r="V1866" s="8" t="str">
        <f>RIGHT(TEXT(Data6[[#This Row],[Date:]],"mmddyyyy"),4)</f>
        <v>2024</v>
      </c>
      <c r="W1866" s="8" t="str">
        <f>MID(TEXT(Data6[[#This Row],[Date:]],"mmddyyyy"),3,2)</f>
        <v>10</v>
      </c>
      <c r="X1866" s="8" t="str">
        <f>LEFT(TEXT(Data6[[#This Row],[Date:]],"mmddyyyy"),2)</f>
        <v>09</v>
      </c>
      <c r="Y1866" s="6">
        <f>DATE(Data6[[#This Row],[Year]],Data6[[#This Row],[Month]],Data6[[#This Row],[Day]])</f>
        <v>45545</v>
      </c>
    </row>
    <row r="1867" spans="1:25">
      <c r="A1867" s="5">
        <v>45548.593233680556</v>
      </c>
      <c r="B1867" s="7" t="s">
        <v>66</v>
      </c>
      <c r="C1867" s="6" t="s">
        <v>2203</v>
      </c>
      <c r="D1867" s="7" t="s">
        <v>2237</v>
      </c>
      <c r="E1867" s="8">
        <v>1</v>
      </c>
      <c r="F1867" s="7" t="s">
        <v>68</v>
      </c>
      <c r="G1867" s="7" t="s">
        <v>68</v>
      </c>
      <c r="H1867" s="7" t="s">
        <v>2201</v>
      </c>
      <c r="I1867" s="7" t="s">
        <v>44</v>
      </c>
      <c r="J1867" s="19" t="str">
        <f>IFERROR(INDEX('Employee Info'!$C$3:$E$200,MATCH(Data6[[#This Row],[Name:]],'Employee Info'!$B$3:$B$200,0),MATCH(Data6[[#This Row],[Hours Type:]],'Employee Info'!$C$2:$E$2,0)),"")</f>
        <v/>
      </c>
      <c r="K1867" s="19" t="str">
        <f>IFERROR(INDEX('Employee Info'!$C$3:$J$200,MATCH(Data6[[#This Row],[Name:]],'Employee Info'!$B$3:$B$200,0),MATCH(Data6[[#Headers],[Truck]],'Employee Info'!$C$2:$J$2,0)),"")</f>
        <v/>
      </c>
      <c r="L1867" s="19" t="str">
        <f>IFERROR(INDEX('Employee Info'!$C$3:$J$200,MATCH(Data6[[#This Row],[Name:]],'Employee Info'!$B$3:$B$200,0),MATCH(Data6[[#Headers],[Phone]],'Employee Info'!$C$2:$J$2,0)),"")</f>
        <v/>
      </c>
      <c r="M1867" s="19" t="str">
        <f>IFERROR(INDEX('Employee Info'!$C$3:$J$200,MATCH(Data6[[#This Row],[Name:]],'Employee Info'!$B$3:$B$200,0),MATCH(Data6[[#Headers],[Tech]],'Employee Info'!$C$2:$J$2,0)),"")</f>
        <v/>
      </c>
      <c r="N1867" s="19" t="str">
        <f>IFERROR(INDEX('Employee Info'!$C$3:$J$200,MATCH(Data6[[#This Row],[Name:]],'Employee Info'!$B$3:$B$200,0),MATCH(Data6[[#Headers],[Other]],'Employee Info'!$C$2:$J$2,0)),"")</f>
        <v/>
      </c>
      <c r="O1867" s="19">
        <f>IFERROR((Data6[[#This Row],[Hours:]]*SUM(Data6[[#This Row],[Rate]:[Other]])),"")</f>
        <v>0</v>
      </c>
      <c r="P1867" s="7" t="str">
        <f>IF(Data6[[#This Row],[WO'#:]]="","Riley #","WO#")</f>
        <v>Riley #</v>
      </c>
      <c r="Q1867" s="7">
        <f>IFERROR(WEEKNUM(Data6[[#This Row],[Date:]]),"")</f>
        <v>37</v>
      </c>
      <c r="R1867" s="6">
        <f t="shared" si="87"/>
        <v>45543</v>
      </c>
      <c r="S1867" s="6">
        <f>Data6[[#This Row],[Week Start]]+7</f>
        <v>45550</v>
      </c>
      <c r="T1867" s="7" t="str">
        <f t="shared" si="88"/>
        <v>9/8/2024 - 9/15/2024</v>
      </c>
      <c r="U1867" s="7" t="str">
        <f t="shared" si="89"/>
        <v>Time Card</v>
      </c>
      <c r="V1867" s="8" t="str">
        <f>RIGHT(TEXT(Data6[[#This Row],[Date:]],"mmddyyyy"),4)</f>
        <v>2024</v>
      </c>
      <c r="W1867" s="8" t="str">
        <f>MID(TEXT(Data6[[#This Row],[Date:]],"mmddyyyy"),3,2)</f>
        <v>11</v>
      </c>
      <c r="X1867" s="8" t="str">
        <f>LEFT(TEXT(Data6[[#This Row],[Date:]],"mmddyyyy"),2)</f>
        <v>09</v>
      </c>
      <c r="Y1867" s="6">
        <f>DATE(Data6[[#This Row],[Year]],Data6[[#This Row],[Month]],Data6[[#This Row],[Day]])</f>
        <v>45546</v>
      </c>
    </row>
    <row r="1868" spans="1:25">
      <c r="A1868" s="5">
        <v>45548.593280324072</v>
      </c>
      <c r="B1868" s="7" t="s">
        <v>66</v>
      </c>
      <c r="C1868" s="6" t="s">
        <v>2204</v>
      </c>
      <c r="D1868" s="7" t="s">
        <v>2237</v>
      </c>
      <c r="E1868" s="8">
        <v>1</v>
      </c>
      <c r="F1868" s="7" t="s">
        <v>68</v>
      </c>
      <c r="G1868" s="7" t="s">
        <v>68</v>
      </c>
      <c r="H1868" s="7" t="s">
        <v>2201</v>
      </c>
      <c r="I1868" s="7" t="s">
        <v>44</v>
      </c>
      <c r="J1868" s="19" t="str">
        <f>IFERROR(INDEX('Employee Info'!$C$3:$E$200,MATCH(Data6[[#This Row],[Name:]],'Employee Info'!$B$3:$B$200,0),MATCH(Data6[[#This Row],[Hours Type:]],'Employee Info'!$C$2:$E$2,0)),"")</f>
        <v/>
      </c>
      <c r="K1868" s="19" t="str">
        <f>IFERROR(INDEX('Employee Info'!$C$3:$J$200,MATCH(Data6[[#This Row],[Name:]],'Employee Info'!$B$3:$B$200,0),MATCH(Data6[[#Headers],[Truck]],'Employee Info'!$C$2:$J$2,0)),"")</f>
        <v/>
      </c>
      <c r="L1868" s="19" t="str">
        <f>IFERROR(INDEX('Employee Info'!$C$3:$J$200,MATCH(Data6[[#This Row],[Name:]],'Employee Info'!$B$3:$B$200,0),MATCH(Data6[[#Headers],[Phone]],'Employee Info'!$C$2:$J$2,0)),"")</f>
        <v/>
      </c>
      <c r="M1868" s="19" t="str">
        <f>IFERROR(INDEX('Employee Info'!$C$3:$J$200,MATCH(Data6[[#This Row],[Name:]],'Employee Info'!$B$3:$B$200,0),MATCH(Data6[[#Headers],[Tech]],'Employee Info'!$C$2:$J$2,0)),"")</f>
        <v/>
      </c>
      <c r="N1868" s="19" t="str">
        <f>IFERROR(INDEX('Employee Info'!$C$3:$J$200,MATCH(Data6[[#This Row],[Name:]],'Employee Info'!$B$3:$B$200,0),MATCH(Data6[[#Headers],[Other]],'Employee Info'!$C$2:$J$2,0)),"")</f>
        <v/>
      </c>
      <c r="O1868" s="19">
        <f>IFERROR((Data6[[#This Row],[Hours:]]*SUM(Data6[[#This Row],[Rate]:[Other]])),"")</f>
        <v>0</v>
      </c>
      <c r="P1868" s="7" t="str">
        <f>IF(Data6[[#This Row],[WO'#:]]="","Riley #","WO#")</f>
        <v>Riley #</v>
      </c>
      <c r="Q1868" s="7">
        <f>IFERROR(WEEKNUM(Data6[[#This Row],[Date:]]),"")</f>
        <v>37</v>
      </c>
      <c r="R1868" s="6">
        <f t="shared" si="87"/>
        <v>45543</v>
      </c>
      <c r="S1868" s="6">
        <f>Data6[[#This Row],[Week Start]]+7</f>
        <v>45550</v>
      </c>
      <c r="T1868" s="7" t="str">
        <f t="shared" si="88"/>
        <v>9/8/2024 - 9/15/2024</v>
      </c>
      <c r="U1868" s="7" t="str">
        <f t="shared" si="89"/>
        <v>Time Card</v>
      </c>
      <c r="V1868" s="8" t="str">
        <f>RIGHT(TEXT(Data6[[#This Row],[Date:]],"mmddyyyy"),4)</f>
        <v>2024</v>
      </c>
      <c r="W1868" s="8" t="str">
        <f>MID(TEXT(Data6[[#This Row],[Date:]],"mmddyyyy"),3,2)</f>
        <v>12</v>
      </c>
      <c r="X1868" s="8" t="str">
        <f>LEFT(TEXT(Data6[[#This Row],[Date:]],"mmddyyyy"),2)</f>
        <v>09</v>
      </c>
      <c r="Y1868" s="6">
        <f>DATE(Data6[[#This Row],[Year]],Data6[[#This Row],[Month]],Data6[[#This Row],[Day]])</f>
        <v>45547</v>
      </c>
    </row>
    <row r="1869" spans="1:25">
      <c r="A1869" s="5">
        <v>45548.593335185185</v>
      </c>
      <c r="B1869" s="7" t="s">
        <v>66</v>
      </c>
      <c r="C1869" s="6" t="s">
        <v>2206</v>
      </c>
      <c r="D1869" s="7" t="s">
        <v>2237</v>
      </c>
      <c r="E1869" s="8">
        <v>1</v>
      </c>
      <c r="F1869" s="7" t="s">
        <v>68</v>
      </c>
      <c r="G1869" s="7" t="s">
        <v>68</v>
      </c>
      <c r="H1869" s="7" t="s">
        <v>2201</v>
      </c>
      <c r="I1869" s="7" t="s">
        <v>44</v>
      </c>
      <c r="J1869" s="19" t="str">
        <f>IFERROR(INDEX('Employee Info'!$C$3:$E$200,MATCH(Data6[[#This Row],[Name:]],'Employee Info'!$B$3:$B$200,0),MATCH(Data6[[#This Row],[Hours Type:]],'Employee Info'!$C$2:$E$2,0)),"")</f>
        <v/>
      </c>
      <c r="K1869" s="19" t="str">
        <f>IFERROR(INDEX('Employee Info'!$C$3:$J$200,MATCH(Data6[[#This Row],[Name:]],'Employee Info'!$B$3:$B$200,0),MATCH(Data6[[#Headers],[Truck]],'Employee Info'!$C$2:$J$2,0)),"")</f>
        <v/>
      </c>
      <c r="L1869" s="19" t="str">
        <f>IFERROR(INDEX('Employee Info'!$C$3:$J$200,MATCH(Data6[[#This Row],[Name:]],'Employee Info'!$B$3:$B$200,0),MATCH(Data6[[#Headers],[Phone]],'Employee Info'!$C$2:$J$2,0)),"")</f>
        <v/>
      </c>
      <c r="M1869" s="19" t="str">
        <f>IFERROR(INDEX('Employee Info'!$C$3:$J$200,MATCH(Data6[[#This Row],[Name:]],'Employee Info'!$B$3:$B$200,0),MATCH(Data6[[#Headers],[Tech]],'Employee Info'!$C$2:$J$2,0)),"")</f>
        <v/>
      </c>
      <c r="N1869" s="19" t="str">
        <f>IFERROR(INDEX('Employee Info'!$C$3:$J$200,MATCH(Data6[[#This Row],[Name:]],'Employee Info'!$B$3:$B$200,0),MATCH(Data6[[#Headers],[Other]],'Employee Info'!$C$2:$J$2,0)),"")</f>
        <v/>
      </c>
      <c r="O1869" s="19">
        <f>IFERROR((Data6[[#This Row],[Hours:]]*SUM(Data6[[#This Row],[Rate]:[Other]])),"")</f>
        <v>0</v>
      </c>
      <c r="P1869" s="7" t="str">
        <f>IF(Data6[[#This Row],[WO'#:]]="","Riley #","WO#")</f>
        <v>Riley #</v>
      </c>
      <c r="Q1869" s="7">
        <f>IFERROR(WEEKNUM(Data6[[#This Row],[Date:]]),"")</f>
        <v>37</v>
      </c>
      <c r="R1869" s="6">
        <f t="shared" si="87"/>
        <v>45543</v>
      </c>
      <c r="S1869" s="6">
        <f>Data6[[#This Row],[Week Start]]+7</f>
        <v>45550</v>
      </c>
      <c r="T1869" s="7" t="str">
        <f t="shared" si="88"/>
        <v>9/8/2024 - 9/15/2024</v>
      </c>
      <c r="U1869" s="7" t="str">
        <f t="shared" si="89"/>
        <v>Time Card</v>
      </c>
      <c r="V1869" s="8" t="str">
        <f>RIGHT(TEXT(Data6[[#This Row],[Date:]],"mmddyyyy"),4)</f>
        <v>2024</v>
      </c>
      <c r="W1869" s="8" t="str">
        <f>MID(TEXT(Data6[[#This Row],[Date:]],"mmddyyyy"),3,2)</f>
        <v>13</v>
      </c>
      <c r="X1869" s="8" t="str">
        <f>LEFT(TEXT(Data6[[#This Row],[Date:]],"mmddyyyy"),2)</f>
        <v>09</v>
      </c>
      <c r="Y1869" s="6">
        <f>DATE(Data6[[#This Row],[Year]],Data6[[#This Row],[Month]],Data6[[#This Row],[Day]])</f>
        <v>45548</v>
      </c>
    </row>
    <row r="1870" spans="1:25">
      <c r="A1870" s="5">
        <v>45548.595071759257</v>
      </c>
      <c r="B1870" s="7" t="s">
        <v>66</v>
      </c>
      <c r="C1870" s="6" t="s">
        <v>2206</v>
      </c>
      <c r="D1870" s="7" t="s">
        <v>2222</v>
      </c>
      <c r="E1870" s="8">
        <v>1</v>
      </c>
      <c r="F1870" s="7">
        <v>7148628</v>
      </c>
      <c r="G1870" s="7" t="s">
        <v>68</v>
      </c>
      <c r="H1870" s="7" t="s">
        <v>756</v>
      </c>
      <c r="I1870" s="7" t="s">
        <v>44</v>
      </c>
      <c r="J1870" s="19" t="str">
        <f>IFERROR(INDEX('Employee Info'!$C$3:$E$200,MATCH(Data6[[#This Row],[Name:]],'Employee Info'!$B$3:$B$200,0),MATCH(Data6[[#This Row],[Hours Type:]],'Employee Info'!$C$2:$E$2,0)),"")</f>
        <v/>
      </c>
      <c r="K1870" s="19" t="str">
        <f>IFERROR(INDEX('Employee Info'!$C$3:$J$200,MATCH(Data6[[#This Row],[Name:]],'Employee Info'!$B$3:$B$200,0),MATCH(Data6[[#Headers],[Truck]],'Employee Info'!$C$2:$J$2,0)),"")</f>
        <v/>
      </c>
      <c r="L1870" s="19" t="str">
        <f>IFERROR(INDEX('Employee Info'!$C$3:$J$200,MATCH(Data6[[#This Row],[Name:]],'Employee Info'!$B$3:$B$200,0),MATCH(Data6[[#Headers],[Phone]],'Employee Info'!$C$2:$J$2,0)),"")</f>
        <v/>
      </c>
      <c r="M1870" s="19" t="str">
        <f>IFERROR(INDEX('Employee Info'!$C$3:$J$200,MATCH(Data6[[#This Row],[Name:]],'Employee Info'!$B$3:$B$200,0),MATCH(Data6[[#Headers],[Tech]],'Employee Info'!$C$2:$J$2,0)),"")</f>
        <v/>
      </c>
      <c r="N1870" s="19" t="str">
        <f>IFERROR(INDEX('Employee Info'!$C$3:$J$200,MATCH(Data6[[#This Row],[Name:]],'Employee Info'!$B$3:$B$200,0),MATCH(Data6[[#Headers],[Other]],'Employee Info'!$C$2:$J$2,0)),"")</f>
        <v/>
      </c>
      <c r="O1870" s="19">
        <f>IFERROR((Data6[[#This Row],[Hours:]]*SUM(Data6[[#This Row],[Rate]:[Other]])),"")</f>
        <v>0</v>
      </c>
      <c r="P1870" s="7" t="str">
        <f>IF(Data6[[#This Row],[WO'#:]]="","Riley #","WO#")</f>
        <v>WO#</v>
      </c>
      <c r="Q1870" s="7">
        <f>IFERROR(WEEKNUM(Data6[[#This Row],[Date:]]),"")</f>
        <v>37</v>
      </c>
      <c r="R1870" s="6">
        <f t="shared" si="87"/>
        <v>45543</v>
      </c>
      <c r="S1870" s="6">
        <f>Data6[[#This Row],[Week Start]]+7</f>
        <v>45550</v>
      </c>
      <c r="T1870" s="7" t="str">
        <f t="shared" si="88"/>
        <v>9/8/2024 - 9/15/2024</v>
      </c>
      <c r="U1870" s="7" t="str">
        <f t="shared" si="89"/>
        <v>Time Card</v>
      </c>
      <c r="V1870" s="8" t="str">
        <f>RIGHT(TEXT(Data6[[#This Row],[Date:]],"mmddyyyy"),4)</f>
        <v>2024</v>
      </c>
      <c r="W1870" s="8" t="str">
        <f>MID(TEXT(Data6[[#This Row],[Date:]],"mmddyyyy"),3,2)</f>
        <v>13</v>
      </c>
      <c r="X1870" s="8" t="str">
        <f>LEFT(TEXT(Data6[[#This Row],[Date:]],"mmddyyyy"),2)</f>
        <v>09</v>
      </c>
      <c r="Y1870" s="6">
        <f>DATE(Data6[[#This Row],[Year]],Data6[[#This Row],[Month]],Data6[[#This Row],[Day]])</f>
        <v>45548</v>
      </c>
    </row>
    <row r="1871" spans="1:25">
      <c r="A1871" s="5">
        <v>45548.595104629632</v>
      </c>
      <c r="B1871" s="7" t="s">
        <v>66</v>
      </c>
      <c r="C1871" s="6" t="s">
        <v>2204</v>
      </c>
      <c r="D1871" s="7" t="s">
        <v>2222</v>
      </c>
      <c r="E1871" s="8">
        <v>1</v>
      </c>
      <c r="F1871" s="7">
        <v>7148628</v>
      </c>
      <c r="G1871" s="7" t="s">
        <v>68</v>
      </c>
      <c r="H1871" s="7" t="s">
        <v>756</v>
      </c>
      <c r="I1871" s="7" t="s">
        <v>44</v>
      </c>
      <c r="J1871" s="19" t="str">
        <f>IFERROR(INDEX('Employee Info'!$C$3:$E$200,MATCH(Data6[[#This Row],[Name:]],'Employee Info'!$B$3:$B$200,0),MATCH(Data6[[#This Row],[Hours Type:]],'Employee Info'!$C$2:$E$2,0)),"")</f>
        <v/>
      </c>
      <c r="K1871" s="19" t="str">
        <f>IFERROR(INDEX('Employee Info'!$C$3:$J$200,MATCH(Data6[[#This Row],[Name:]],'Employee Info'!$B$3:$B$200,0),MATCH(Data6[[#Headers],[Truck]],'Employee Info'!$C$2:$J$2,0)),"")</f>
        <v/>
      </c>
      <c r="L1871" s="19" t="str">
        <f>IFERROR(INDEX('Employee Info'!$C$3:$J$200,MATCH(Data6[[#This Row],[Name:]],'Employee Info'!$B$3:$B$200,0),MATCH(Data6[[#Headers],[Phone]],'Employee Info'!$C$2:$J$2,0)),"")</f>
        <v/>
      </c>
      <c r="M1871" s="19" t="str">
        <f>IFERROR(INDEX('Employee Info'!$C$3:$J$200,MATCH(Data6[[#This Row],[Name:]],'Employee Info'!$B$3:$B$200,0),MATCH(Data6[[#Headers],[Tech]],'Employee Info'!$C$2:$J$2,0)),"")</f>
        <v/>
      </c>
      <c r="N1871" s="19" t="str">
        <f>IFERROR(INDEX('Employee Info'!$C$3:$J$200,MATCH(Data6[[#This Row],[Name:]],'Employee Info'!$B$3:$B$200,0),MATCH(Data6[[#Headers],[Other]],'Employee Info'!$C$2:$J$2,0)),"")</f>
        <v/>
      </c>
      <c r="O1871" s="19">
        <f>IFERROR((Data6[[#This Row],[Hours:]]*SUM(Data6[[#This Row],[Rate]:[Other]])),"")</f>
        <v>0</v>
      </c>
      <c r="P1871" s="7" t="str">
        <f>IF(Data6[[#This Row],[WO'#:]]="","Riley #","WO#")</f>
        <v>WO#</v>
      </c>
      <c r="Q1871" s="7">
        <f>IFERROR(WEEKNUM(Data6[[#This Row],[Date:]]),"")</f>
        <v>37</v>
      </c>
      <c r="R1871" s="6">
        <f t="shared" si="87"/>
        <v>45543</v>
      </c>
      <c r="S1871" s="6">
        <f>Data6[[#This Row],[Week Start]]+7</f>
        <v>45550</v>
      </c>
      <c r="T1871" s="7" t="str">
        <f t="shared" si="88"/>
        <v>9/8/2024 - 9/15/2024</v>
      </c>
      <c r="U1871" s="7" t="str">
        <f t="shared" si="89"/>
        <v>Time Card</v>
      </c>
      <c r="V1871" s="8" t="str">
        <f>RIGHT(TEXT(Data6[[#This Row],[Date:]],"mmddyyyy"),4)</f>
        <v>2024</v>
      </c>
      <c r="W1871" s="8" t="str">
        <f>MID(TEXT(Data6[[#This Row],[Date:]],"mmddyyyy"),3,2)</f>
        <v>12</v>
      </c>
      <c r="X1871" s="8" t="str">
        <f>LEFT(TEXT(Data6[[#This Row],[Date:]],"mmddyyyy"),2)</f>
        <v>09</v>
      </c>
      <c r="Y1871" s="6">
        <f>DATE(Data6[[#This Row],[Year]],Data6[[#This Row],[Month]],Data6[[#This Row],[Day]])</f>
        <v>45547</v>
      </c>
    </row>
    <row r="1872" spans="1:25">
      <c r="A1872" s="5">
        <v>45548.595148842593</v>
      </c>
      <c r="B1872" s="7" t="s">
        <v>66</v>
      </c>
      <c r="C1872" s="6" t="s">
        <v>2203</v>
      </c>
      <c r="D1872" s="7" t="s">
        <v>2222</v>
      </c>
      <c r="E1872" s="8">
        <v>1</v>
      </c>
      <c r="F1872" s="7">
        <v>7148628</v>
      </c>
      <c r="G1872" s="7" t="s">
        <v>68</v>
      </c>
      <c r="H1872" s="7" t="s">
        <v>756</v>
      </c>
      <c r="I1872" s="7" t="s">
        <v>44</v>
      </c>
      <c r="J1872" s="19" t="str">
        <f>IFERROR(INDEX('Employee Info'!$C$3:$E$200,MATCH(Data6[[#This Row],[Name:]],'Employee Info'!$B$3:$B$200,0),MATCH(Data6[[#This Row],[Hours Type:]],'Employee Info'!$C$2:$E$2,0)),"")</f>
        <v/>
      </c>
      <c r="K1872" s="19" t="str">
        <f>IFERROR(INDEX('Employee Info'!$C$3:$J$200,MATCH(Data6[[#This Row],[Name:]],'Employee Info'!$B$3:$B$200,0),MATCH(Data6[[#Headers],[Truck]],'Employee Info'!$C$2:$J$2,0)),"")</f>
        <v/>
      </c>
      <c r="L1872" s="19" t="str">
        <f>IFERROR(INDEX('Employee Info'!$C$3:$J$200,MATCH(Data6[[#This Row],[Name:]],'Employee Info'!$B$3:$B$200,0),MATCH(Data6[[#Headers],[Phone]],'Employee Info'!$C$2:$J$2,0)),"")</f>
        <v/>
      </c>
      <c r="M1872" s="19" t="str">
        <f>IFERROR(INDEX('Employee Info'!$C$3:$J$200,MATCH(Data6[[#This Row],[Name:]],'Employee Info'!$B$3:$B$200,0),MATCH(Data6[[#Headers],[Tech]],'Employee Info'!$C$2:$J$2,0)),"")</f>
        <v/>
      </c>
      <c r="N1872" s="19" t="str">
        <f>IFERROR(INDEX('Employee Info'!$C$3:$J$200,MATCH(Data6[[#This Row],[Name:]],'Employee Info'!$B$3:$B$200,0),MATCH(Data6[[#Headers],[Other]],'Employee Info'!$C$2:$J$2,0)),"")</f>
        <v/>
      </c>
      <c r="O1872" s="19">
        <f>IFERROR((Data6[[#This Row],[Hours:]]*SUM(Data6[[#This Row],[Rate]:[Other]])),"")</f>
        <v>0</v>
      </c>
      <c r="P1872" s="7" t="str">
        <f>IF(Data6[[#This Row],[WO'#:]]="","Riley #","WO#")</f>
        <v>WO#</v>
      </c>
      <c r="Q1872" s="7">
        <f>IFERROR(WEEKNUM(Data6[[#This Row],[Date:]]),"")</f>
        <v>37</v>
      </c>
      <c r="R1872" s="6">
        <f t="shared" si="87"/>
        <v>45543</v>
      </c>
      <c r="S1872" s="6">
        <f>Data6[[#This Row],[Week Start]]+7</f>
        <v>45550</v>
      </c>
      <c r="T1872" s="7" t="str">
        <f t="shared" si="88"/>
        <v>9/8/2024 - 9/15/2024</v>
      </c>
      <c r="U1872" s="7" t="str">
        <f t="shared" si="89"/>
        <v>Time Card</v>
      </c>
      <c r="V1872" s="8" t="str">
        <f>RIGHT(TEXT(Data6[[#This Row],[Date:]],"mmddyyyy"),4)</f>
        <v>2024</v>
      </c>
      <c r="W1872" s="8" t="str">
        <f>MID(TEXT(Data6[[#This Row],[Date:]],"mmddyyyy"),3,2)</f>
        <v>11</v>
      </c>
      <c r="X1872" s="8" t="str">
        <f>LEFT(TEXT(Data6[[#This Row],[Date:]],"mmddyyyy"),2)</f>
        <v>09</v>
      </c>
      <c r="Y1872" s="6">
        <f>DATE(Data6[[#This Row],[Year]],Data6[[#This Row],[Month]],Data6[[#This Row],[Day]])</f>
        <v>45546</v>
      </c>
    </row>
    <row r="1873" spans="1:25">
      <c r="A1873" s="5">
        <v>45548.595205324076</v>
      </c>
      <c r="B1873" s="7" t="s">
        <v>66</v>
      </c>
      <c r="C1873" s="6" t="s">
        <v>2202</v>
      </c>
      <c r="D1873" s="7" t="s">
        <v>2222</v>
      </c>
      <c r="E1873" s="8">
        <v>1</v>
      </c>
      <c r="F1873" s="7">
        <v>7148628</v>
      </c>
      <c r="G1873" s="7" t="s">
        <v>68</v>
      </c>
      <c r="H1873" s="7" t="s">
        <v>756</v>
      </c>
      <c r="I1873" s="7" t="s">
        <v>44</v>
      </c>
      <c r="J1873" s="19" t="str">
        <f>IFERROR(INDEX('Employee Info'!$C$3:$E$200,MATCH(Data6[[#This Row],[Name:]],'Employee Info'!$B$3:$B$200,0),MATCH(Data6[[#This Row],[Hours Type:]],'Employee Info'!$C$2:$E$2,0)),"")</f>
        <v/>
      </c>
      <c r="K1873" s="19" t="str">
        <f>IFERROR(INDEX('Employee Info'!$C$3:$J$200,MATCH(Data6[[#This Row],[Name:]],'Employee Info'!$B$3:$B$200,0),MATCH(Data6[[#Headers],[Truck]],'Employee Info'!$C$2:$J$2,0)),"")</f>
        <v/>
      </c>
      <c r="L1873" s="19" t="str">
        <f>IFERROR(INDEX('Employee Info'!$C$3:$J$200,MATCH(Data6[[#This Row],[Name:]],'Employee Info'!$B$3:$B$200,0),MATCH(Data6[[#Headers],[Phone]],'Employee Info'!$C$2:$J$2,0)),"")</f>
        <v/>
      </c>
      <c r="M1873" s="19" t="str">
        <f>IFERROR(INDEX('Employee Info'!$C$3:$J$200,MATCH(Data6[[#This Row],[Name:]],'Employee Info'!$B$3:$B$200,0),MATCH(Data6[[#Headers],[Tech]],'Employee Info'!$C$2:$J$2,0)),"")</f>
        <v/>
      </c>
      <c r="N1873" s="19" t="str">
        <f>IFERROR(INDEX('Employee Info'!$C$3:$J$200,MATCH(Data6[[#This Row],[Name:]],'Employee Info'!$B$3:$B$200,0),MATCH(Data6[[#Headers],[Other]],'Employee Info'!$C$2:$J$2,0)),"")</f>
        <v/>
      </c>
      <c r="O1873" s="19">
        <f>IFERROR((Data6[[#This Row],[Hours:]]*SUM(Data6[[#This Row],[Rate]:[Other]])),"")</f>
        <v>0</v>
      </c>
      <c r="P1873" s="7" t="str">
        <f>IF(Data6[[#This Row],[WO'#:]]="","Riley #","WO#")</f>
        <v>WO#</v>
      </c>
      <c r="Q1873" s="7">
        <f>IFERROR(WEEKNUM(Data6[[#This Row],[Date:]]),"")</f>
        <v>37</v>
      </c>
      <c r="R1873" s="6">
        <f t="shared" si="87"/>
        <v>45543</v>
      </c>
      <c r="S1873" s="6">
        <f>Data6[[#This Row],[Week Start]]+7</f>
        <v>45550</v>
      </c>
      <c r="T1873" s="7" t="str">
        <f t="shared" si="88"/>
        <v>9/8/2024 - 9/15/2024</v>
      </c>
      <c r="U1873" s="7" t="str">
        <f t="shared" si="89"/>
        <v>Time Card</v>
      </c>
      <c r="V1873" s="8" t="str">
        <f>RIGHT(TEXT(Data6[[#This Row],[Date:]],"mmddyyyy"),4)</f>
        <v>2024</v>
      </c>
      <c r="W1873" s="8" t="str">
        <f>MID(TEXT(Data6[[#This Row],[Date:]],"mmddyyyy"),3,2)</f>
        <v>10</v>
      </c>
      <c r="X1873" s="8" t="str">
        <f>LEFT(TEXT(Data6[[#This Row],[Date:]],"mmddyyyy"),2)</f>
        <v>09</v>
      </c>
      <c r="Y1873" s="6">
        <f>DATE(Data6[[#This Row],[Year]],Data6[[#This Row],[Month]],Data6[[#This Row],[Day]])</f>
        <v>45545</v>
      </c>
    </row>
    <row r="1874" spans="1:25">
      <c r="A1874" s="5">
        <v>45548.595259259258</v>
      </c>
      <c r="B1874" s="7" t="s">
        <v>66</v>
      </c>
      <c r="C1874" s="6" t="s">
        <v>2199</v>
      </c>
      <c r="D1874" s="7" t="s">
        <v>2222</v>
      </c>
      <c r="E1874" s="8">
        <v>1</v>
      </c>
      <c r="F1874" s="7">
        <v>7148628</v>
      </c>
      <c r="G1874" s="7" t="s">
        <v>68</v>
      </c>
      <c r="H1874" s="7" t="s">
        <v>756</v>
      </c>
      <c r="I1874" s="7" t="s">
        <v>44</v>
      </c>
      <c r="J1874" s="19" t="str">
        <f>IFERROR(INDEX('Employee Info'!$C$3:$E$200,MATCH(Data6[[#This Row],[Name:]],'Employee Info'!$B$3:$B$200,0),MATCH(Data6[[#This Row],[Hours Type:]],'Employee Info'!$C$2:$E$2,0)),"")</f>
        <v/>
      </c>
      <c r="K1874" s="19" t="str">
        <f>IFERROR(INDEX('Employee Info'!$C$3:$J$200,MATCH(Data6[[#This Row],[Name:]],'Employee Info'!$B$3:$B$200,0),MATCH(Data6[[#Headers],[Truck]],'Employee Info'!$C$2:$J$2,0)),"")</f>
        <v/>
      </c>
      <c r="L1874" s="19" t="str">
        <f>IFERROR(INDEX('Employee Info'!$C$3:$J$200,MATCH(Data6[[#This Row],[Name:]],'Employee Info'!$B$3:$B$200,0),MATCH(Data6[[#Headers],[Phone]],'Employee Info'!$C$2:$J$2,0)),"")</f>
        <v/>
      </c>
      <c r="M1874" s="19" t="str">
        <f>IFERROR(INDEX('Employee Info'!$C$3:$J$200,MATCH(Data6[[#This Row],[Name:]],'Employee Info'!$B$3:$B$200,0),MATCH(Data6[[#Headers],[Tech]],'Employee Info'!$C$2:$J$2,0)),"")</f>
        <v/>
      </c>
      <c r="N1874" s="19" t="str">
        <f>IFERROR(INDEX('Employee Info'!$C$3:$J$200,MATCH(Data6[[#This Row],[Name:]],'Employee Info'!$B$3:$B$200,0),MATCH(Data6[[#Headers],[Other]],'Employee Info'!$C$2:$J$2,0)),"")</f>
        <v/>
      </c>
      <c r="O1874" s="19">
        <f>IFERROR((Data6[[#This Row],[Hours:]]*SUM(Data6[[#This Row],[Rate]:[Other]])),"")</f>
        <v>0</v>
      </c>
      <c r="P1874" s="7" t="str">
        <f>IF(Data6[[#This Row],[WO'#:]]="","Riley #","WO#")</f>
        <v>WO#</v>
      </c>
      <c r="Q1874" s="7">
        <f>IFERROR(WEEKNUM(Data6[[#This Row],[Date:]]),"")</f>
        <v>37</v>
      </c>
      <c r="R1874" s="6">
        <f t="shared" si="87"/>
        <v>45543</v>
      </c>
      <c r="S1874" s="6">
        <f>Data6[[#This Row],[Week Start]]+7</f>
        <v>45550</v>
      </c>
      <c r="T1874" s="7" t="str">
        <f t="shared" si="88"/>
        <v>9/8/2024 - 9/15/2024</v>
      </c>
      <c r="U1874" s="7" t="str">
        <f t="shared" si="89"/>
        <v>Time Card</v>
      </c>
      <c r="V1874" s="8" t="str">
        <f>RIGHT(TEXT(Data6[[#This Row],[Date:]],"mmddyyyy"),4)</f>
        <v>2024</v>
      </c>
      <c r="W1874" s="8" t="str">
        <f>MID(TEXT(Data6[[#This Row],[Date:]],"mmddyyyy"),3,2)</f>
        <v>09</v>
      </c>
      <c r="X1874" s="8" t="str">
        <f>LEFT(TEXT(Data6[[#This Row],[Date:]],"mmddyyyy"),2)</f>
        <v>09</v>
      </c>
      <c r="Y1874" s="6">
        <f>DATE(Data6[[#This Row],[Year]],Data6[[#This Row],[Month]],Data6[[#This Row],[Day]])</f>
        <v>45544</v>
      </c>
    </row>
    <row r="1875" spans="1:25">
      <c r="A1875" s="5">
        <v>45548.59635428241</v>
      </c>
      <c r="B1875" s="7" t="s">
        <v>66</v>
      </c>
      <c r="C1875" s="6" t="s">
        <v>2202</v>
      </c>
      <c r="D1875" s="7" t="s">
        <v>2238</v>
      </c>
      <c r="E1875" s="8">
        <v>1</v>
      </c>
      <c r="F1875" s="7">
        <v>79024</v>
      </c>
      <c r="G1875" s="7" t="s">
        <v>68</v>
      </c>
      <c r="H1875" s="7" t="s">
        <v>756</v>
      </c>
      <c r="I1875" s="7" t="s">
        <v>44</v>
      </c>
      <c r="J1875" s="19" t="str">
        <f>IFERROR(INDEX('Employee Info'!$C$3:$E$200,MATCH(Data6[[#This Row],[Name:]],'Employee Info'!$B$3:$B$200,0),MATCH(Data6[[#This Row],[Hours Type:]],'Employee Info'!$C$2:$E$2,0)),"")</f>
        <v/>
      </c>
      <c r="K1875" s="19" t="str">
        <f>IFERROR(INDEX('Employee Info'!$C$3:$J$200,MATCH(Data6[[#This Row],[Name:]],'Employee Info'!$B$3:$B$200,0),MATCH(Data6[[#Headers],[Truck]],'Employee Info'!$C$2:$J$2,0)),"")</f>
        <v/>
      </c>
      <c r="L1875" s="19" t="str">
        <f>IFERROR(INDEX('Employee Info'!$C$3:$J$200,MATCH(Data6[[#This Row],[Name:]],'Employee Info'!$B$3:$B$200,0),MATCH(Data6[[#Headers],[Phone]],'Employee Info'!$C$2:$J$2,0)),"")</f>
        <v/>
      </c>
      <c r="M1875" s="19" t="str">
        <f>IFERROR(INDEX('Employee Info'!$C$3:$J$200,MATCH(Data6[[#This Row],[Name:]],'Employee Info'!$B$3:$B$200,0),MATCH(Data6[[#Headers],[Tech]],'Employee Info'!$C$2:$J$2,0)),"")</f>
        <v/>
      </c>
      <c r="N1875" s="19" t="str">
        <f>IFERROR(INDEX('Employee Info'!$C$3:$J$200,MATCH(Data6[[#This Row],[Name:]],'Employee Info'!$B$3:$B$200,0),MATCH(Data6[[#Headers],[Other]],'Employee Info'!$C$2:$J$2,0)),"")</f>
        <v/>
      </c>
      <c r="O1875" s="19">
        <f>IFERROR((Data6[[#This Row],[Hours:]]*SUM(Data6[[#This Row],[Rate]:[Other]])),"")</f>
        <v>0</v>
      </c>
      <c r="P1875" s="7" t="str">
        <f>IF(Data6[[#This Row],[WO'#:]]="","Riley #","WO#")</f>
        <v>WO#</v>
      </c>
      <c r="Q1875" s="7">
        <f>IFERROR(WEEKNUM(Data6[[#This Row],[Date:]]),"")</f>
        <v>37</v>
      </c>
      <c r="R1875" s="6">
        <f t="shared" si="87"/>
        <v>45543</v>
      </c>
      <c r="S1875" s="6">
        <f>Data6[[#This Row],[Week Start]]+7</f>
        <v>45550</v>
      </c>
      <c r="T1875" s="7" t="str">
        <f t="shared" si="88"/>
        <v>9/8/2024 - 9/15/2024</v>
      </c>
      <c r="U1875" s="7" t="str">
        <f t="shared" si="89"/>
        <v>Time Card</v>
      </c>
      <c r="V1875" s="8" t="str">
        <f>RIGHT(TEXT(Data6[[#This Row],[Date:]],"mmddyyyy"),4)</f>
        <v>2024</v>
      </c>
      <c r="W1875" s="8" t="str">
        <f>MID(TEXT(Data6[[#This Row],[Date:]],"mmddyyyy"),3,2)</f>
        <v>10</v>
      </c>
      <c r="X1875" s="8" t="str">
        <f>LEFT(TEXT(Data6[[#This Row],[Date:]],"mmddyyyy"),2)</f>
        <v>09</v>
      </c>
      <c r="Y1875" s="6">
        <f>DATE(Data6[[#This Row],[Year]],Data6[[#This Row],[Month]],Data6[[#This Row],[Day]])</f>
        <v>45545</v>
      </c>
    </row>
    <row r="1876" spans="1:25">
      <c r="A1876" s="5">
        <v>45548.596416435183</v>
      </c>
      <c r="B1876" s="7" t="s">
        <v>66</v>
      </c>
      <c r="C1876" s="6" t="s">
        <v>2203</v>
      </c>
      <c r="D1876" s="7" t="s">
        <v>2238</v>
      </c>
      <c r="E1876" s="8">
        <v>1</v>
      </c>
      <c r="F1876" s="7">
        <v>79024</v>
      </c>
      <c r="G1876" s="7" t="s">
        <v>68</v>
      </c>
      <c r="H1876" s="7" t="s">
        <v>756</v>
      </c>
      <c r="I1876" s="7" t="s">
        <v>44</v>
      </c>
      <c r="J1876" s="19" t="str">
        <f>IFERROR(INDEX('Employee Info'!$C$3:$E$200,MATCH(Data6[[#This Row],[Name:]],'Employee Info'!$B$3:$B$200,0),MATCH(Data6[[#This Row],[Hours Type:]],'Employee Info'!$C$2:$E$2,0)),"")</f>
        <v/>
      </c>
      <c r="K1876" s="19" t="str">
        <f>IFERROR(INDEX('Employee Info'!$C$3:$J$200,MATCH(Data6[[#This Row],[Name:]],'Employee Info'!$B$3:$B$200,0),MATCH(Data6[[#Headers],[Truck]],'Employee Info'!$C$2:$J$2,0)),"")</f>
        <v/>
      </c>
      <c r="L1876" s="19" t="str">
        <f>IFERROR(INDEX('Employee Info'!$C$3:$J$200,MATCH(Data6[[#This Row],[Name:]],'Employee Info'!$B$3:$B$200,0),MATCH(Data6[[#Headers],[Phone]],'Employee Info'!$C$2:$J$2,0)),"")</f>
        <v/>
      </c>
      <c r="M1876" s="19" t="str">
        <f>IFERROR(INDEX('Employee Info'!$C$3:$J$200,MATCH(Data6[[#This Row],[Name:]],'Employee Info'!$B$3:$B$200,0),MATCH(Data6[[#Headers],[Tech]],'Employee Info'!$C$2:$J$2,0)),"")</f>
        <v/>
      </c>
      <c r="N1876" s="19" t="str">
        <f>IFERROR(INDEX('Employee Info'!$C$3:$J$200,MATCH(Data6[[#This Row],[Name:]],'Employee Info'!$B$3:$B$200,0),MATCH(Data6[[#Headers],[Other]],'Employee Info'!$C$2:$J$2,0)),"")</f>
        <v/>
      </c>
      <c r="O1876" s="19">
        <f>IFERROR((Data6[[#This Row],[Hours:]]*SUM(Data6[[#This Row],[Rate]:[Other]])),"")</f>
        <v>0</v>
      </c>
      <c r="P1876" s="7" t="str">
        <f>IF(Data6[[#This Row],[WO'#:]]="","Riley #","WO#")</f>
        <v>WO#</v>
      </c>
      <c r="Q1876" s="7">
        <f>IFERROR(WEEKNUM(Data6[[#This Row],[Date:]]),"")</f>
        <v>37</v>
      </c>
      <c r="R1876" s="6">
        <f t="shared" si="87"/>
        <v>45543</v>
      </c>
      <c r="S1876" s="6">
        <f>Data6[[#This Row],[Week Start]]+7</f>
        <v>45550</v>
      </c>
      <c r="T1876" s="7" t="str">
        <f t="shared" si="88"/>
        <v>9/8/2024 - 9/15/2024</v>
      </c>
      <c r="U1876" s="7" t="str">
        <f t="shared" si="89"/>
        <v>Time Card</v>
      </c>
      <c r="V1876" s="8" t="str">
        <f>RIGHT(TEXT(Data6[[#This Row],[Date:]],"mmddyyyy"),4)</f>
        <v>2024</v>
      </c>
      <c r="W1876" s="8" t="str">
        <f>MID(TEXT(Data6[[#This Row],[Date:]],"mmddyyyy"),3,2)</f>
        <v>11</v>
      </c>
      <c r="X1876" s="8" t="str">
        <f>LEFT(TEXT(Data6[[#This Row],[Date:]],"mmddyyyy"),2)</f>
        <v>09</v>
      </c>
      <c r="Y1876" s="6">
        <f>DATE(Data6[[#This Row],[Year]],Data6[[#This Row],[Month]],Data6[[#This Row],[Day]])</f>
        <v>45546</v>
      </c>
    </row>
    <row r="1877" spans="1:25">
      <c r="A1877" s="5">
        <v>45548.596456250001</v>
      </c>
      <c r="B1877" s="7" t="s">
        <v>66</v>
      </c>
      <c r="C1877" s="6" t="s">
        <v>2204</v>
      </c>
      <c r="D1877" s="7" t="s">
        <v>2238</v>
      </c>
      <c r="E1877" s="8">
        <v>1</v>
      </c>
      <c r="F1877" s="7">
        <v>79024</v>
      </c>
      <c r="G1877" s="7" t="s">
        <v>68</v>
      </c>
      <c r="H1877" s="7" t="s">
        <v>756</v>
      </c>
      <c r="I1877" s="7" t="s">
        <v>44</v>
      </c>
      <c r="J1877" s="19" t="str">
        <f>IFERROR(INDEX('Employee Info'!$C$3:$E$200,MATCH(Data6[[#This Row],[Name:]],'Employee Info'!$B$3:$B$200,0),MATCH(Data6[[#This Row],[Hours Type:]],'Employee Info'!$C$2:$E$2,0)),"")</f>
        <v/>
      </c>
      <c r="K1877" s="19" t="str">
        <f>IFERROR(INDEX('Employee Info'!$C$3:$J$200,MATCH(Data6[[#This Row],[Name:]],'Employee Info'!$B$3:$B$200,0),MATCH(Data6[[#Headers],[Truck]],'Employee Info'!$C$2:$J$2,0)),"")</f>
        <v/>
      </c>
      <c r="L1877" s="19" t="str">
        <f>IFERROR(INDEX('Employee Info'!$C$3:$J$200,MATCH(Data6[[#This Row],[Name:]],'Employee Info'!$B$3:$B$200,0),MATCH(Data6[[#Headers],[Phone]],'Employee Info'!$C$2:$J$2,0)),"")</f>
        <v/>
      </c>
      <c r="M1877" s="19" t="str">
        <f>IFERROR(INDEX('Employee Info'!$C$3:$J$200,MATCH(Data6[[#This Row],[Name:]],'Employee Info'!$B$3:$B$200,0),MATCH(Data6[[#Headers],[Tech]],'Employee Info'!$C$2:$J$2,0)),"")</f>
        <v/>
      </c>
      <c r="N1877" s="19" t="str">
        <f>IFERROR(INDEX('Employee Info'!$C$3:$J$200,MATCH(Data6[[#This Row],[Name:]],'Employee Info'!$B$3:$B$200,0),MATCH(Data6[[#Headers],[Other]],'Employee Info'!$C$2:$J$2,0)),"")</f>
        <v/>
      </c>
      <c r="O1877" s="19">
        <f>IFERROR((Data6[[#This Row],[Hours:]]*SUM(Data6[[#This Row],[Rate]:[Other]])),"")</f>
        <v>0</v>
      </c>
      <c r="P1877" s="7" t="str">
        <f>IF(Data6[[#This Row],[WO'#:]]="","Riley #","WO#")</f>
        <v>WO#</v>
      </c>
      <c r="Q1877" s="7">
        <f>IFERROR(WEEKNUM(Data6[[#This Row],[Date:]]),"")</f>
        <v>37</v>
      </c>
      <c r="R1877" s="6">
        <f t="shared" si="87"/>
        <v>45543</v>
      </c>
      <c r="S1877" s="6">
        <f>Data6[[#This Row],[Week Start]]+7</f>
        <v>45550</v>
      </c>
      <c r="T1877" s="7" t="str">
        <f t="shared" si="88"/>
        <v>9/8/2024 - 9/15/2024</v>
      </c>
      <c r="U1877" s="7" t="str">
        <f t="shared" si="89"/>
        <v>Time Card</v>
      </c>
      <c r="V1877" s="8" t="str">
        <f>RIGHT(TEXT(Data6[[#This Row],[Date:]],"mmddyyyy"),4)</f>
        <v>2024</v>
      </c>
      <c r="W1877" s="8" t="str">
        <f>MID(TEXT(Data6[[#This Row],[Date:]],"mmddyyyy"),3,2)</f>
        <v>12</v>
      </c>
      <c r="X1877" s="8" t="str">
        <f>LEFT(TEXT(Data6[[#This Row],[Date:]],"mmddyyyy"),2)</f>
        <v>09</v>
      </c>
      <c r="Y1877" s="6">
        <f>DATE(Data6[[#This Row],[Year]],Data6[[#This Row],[Month]],Data6[[#This Row],[Day]])</f>
        <v>45547</v>
      </c>
    </row>
    <row r="1878" spans="1:25">
      <c r="A1878" s="5">
        <v>45548.597883101851</v>
      </c>
      <c r="B1878" s="7" t="s">
        <v>66</v>
      </c>
      <c r="C1878" s="6" t="s">
        <v>2206</v>
      </c>
      <c r="D1878" s="7" t="s">
        <v>1711</v>
      </c>
      <c r="E1878" s="8">
        <v>1</v>
      </c>
      <c r="F1878" s="7" t="s">
        <v>68</v>
      </c>
      <c r="G1878" s="7" t="s">
        <v>68</v>
      </c>
      <c r="H1878" s="7" t="s">
        <v>2224</v>
      </c>
      <c r="I1878" s="7" t="s">
        <v>44</v>
      </c>
      <c r="J1878" s="19" t="str">
        <f>IFERROR(INDEX('Employee Info'!$C$3:$E$200,MATCH(Data6[[#This Row],[Name:]],'Employee Info'!$B$3:$B$200,0),MATCH(Data6[[#This Row],[Hours Type:]],'Employee Info'!$C$2:$E$2,0)),"")</f>
        <v/>
      </c>
      <c r="K1878" s="19" t="str">
        <f>IFERROR(INDEX('Employee Info'!$C$3:$J$200,MATCH(Data6[[#This Row],[Name:]],'Employee Info'!$B$3:$B$200,0),MATCH(Data6[[#Headers],[Truck]],'Employee Info'!$C$2:$J$2,0)),"")</f>
        <v/>
      </c>
      <c r="L1878" s="19" t="str">
        <f>IFERROR(INDEX('Employee Info'!$C$3:$J$200,MATCH(Data6[[#This Row],[Name:]],'Employee Info'!$B$3:$B$200,0),MATCH(Data6[[#Headers],[Phone]],'Employee Info'!$C$2:$J$2,0)),"")</f>
        <v/>
      </c>
      <c r="M1878" s="19" t="str">
        <f>IFERROR(INDEX('Employee Info'!$C$3:$J$200,MATCH(Data6[[#This Row],[Name:]],'Employee Info'!$B$3:$B$200,0),MATCH(Data6[[#Headers],[Tech]],'Employee Info'!$C$2:$J$2,0)),"")</f>
        <v/>
      </c>
      <c r="N1878" s="19" t="str">
        <f>IFERROR(INDEX('Employee Info'!$C$3:$J$200,MATCH(Data6[[#This Row],[Name:]],'Employee Info'!$B$3:$B$200,0),MATCH(Data6[[#Headers],[Other]],'Employee Info'!$C$2:$J$2,0)),"")</f>
        <v/>
      </c>
      <c r="O1878" s="19">
        <f>IFERROR((Data6[[#This Row],[Hours:]]*SUM(Data6[[#This Row],[Rate]:[Other]])),"")</f>
        <v>0</v>
      </c>
      <c r="P1878" s="7" t="str">
        <f>IF(Data6[[#This Row],[WO'#:]]="","Riley #","WO#")</f>
        <v>Riley #</v>
      </c>
      <c r="Q1878" s="7">
        <f>IFERROR(WEEKNUM(Data6[[#This Row],[Date:]]),"")</f>
        <v>37</v>
      </c>
      <c r="R1878" s="6">
        <f t="shared" si="87"/>
        <v>45543</v>
      </c>
      <c r="S1878" s="6">
        <f>Data6[[#This Row],[Week Start]]+7</f>
        <v>45550</v>
      </c>
      <c r="T1878" s="7" t="str">
        <f t="shared" si="88"/>
        <v>9/8/2024 - 9/15/2024</v>
      </c>
      <c r="U1878" s="7" t="str">
        <f t="shared" si="89"/>
        <v>Time Card</v>
      </c>
      <c r="V1878" s="8" t="str">
        <f>RIGHT(TEXT(Data6[[#This Row],[Date:]],"mmddyyyy"),4)</f>
        <v>2024</v>
      </c>
      <c r="W1878" s="8" t="str">
        <f>MID(TEXT(Data6[[#This Row],[Date:]],"mmddyyyy"),3,2)</f>
        <v>13</v>
      </c>
      <c r="X1878" s="8" t="str">
        <f>LEFT(TEXT(Data6[[#This Row],[Date:]],"mmddyyyy"),2)</f>
        <v>09</v>
      </c>
      <c r="Y1878" s="6">
        <f>DATE(Data6[[#This Row],[Year]],Data6[[#This Row],[Month]],Data6[[#This Row],[Day]])</f>
        <v>45548</v>
      </c>
    </row>
    <row r="1879" spans="1:25">
      <c r="A1879" s="5">
        <v>45548.597951851851</v>
      </c>
      <c r="B1879" s="7" t="s">
        <v>66</v>
      </c>
      <c r="C1879" s="6" t="s">
        <v>2204</v>
      </c>
      <c r="D1879" s="7" t="s">
        <v>1711</v>
      </c>
      <c r="E1879" s="8">
        <v>1</v>
      </c>
      <c r="F1879" s="7" t="s">
        <v>68</v>
      </c>
      <c r="G1879" s="7" t="s">
        <v>68</v>
      </c>
      <c r="H1879" s="7" t="s">
        <v>2224</v>
      </c>
      <c r="I1879" s="7" t="s">
        <v>44</v>
      </c>
      <c r="J1879" s="19" t="str">
        <f>IFERROR(INDEX('Employee Info'!$C$3:$E$200,MATCH(Data6[[#This Row],[Name:]],'Employee Info'!$B$3:$B$200,0),MATCH(Data6[[#This Row],[Hours Type:]],'Employee Info'!$C$2:$E$2,0)),"")</f>
        <v/>
      </c>
      <c r="K1879" s="19" t="str">
        <f>IFERROR(INDEX('Employee Info'!$C$3:$J$200,MATCH(Data6[[#This Row],[Name:]],'Employee Info'!$B$3:$B$200,0),MATCH(Data6[[#Headers],[Truck]],'Employee Info'!$C$2:$J$2,0)),"")</f>
        <v/>
      </c>
      <c r="L1879" s="19" t="str">
        <f>IFERROR(INDEX('Employee Info'!$C$3:$J$200,MATCH(Data6[[#This Row],[Name:]],'Employee Info'!$B$3:$B$200,0),MATCH(Data6[[#Headers],[Phone]],'Employee Info'!$C$2:$J$2,0)),"")</f>
        <v/>
      </c>
      <c r="M1879" s="19" t="str">
        <f>IFERROR(INDEX('Employee Info'!$C$3:$J$200,MATCH(Data6[[#This Row],[Name:]],'Employee Info'!$B$3:$B$200,0),MATCH(Data6[[#Headers],[Tech]],'Employee Info'!$C$2:$J$2,0)),"")</f>
        <v/>
      </c>
      <c r="N1879" s="19" t="str">
        <f>IFERROR(INDEX('Employee Info'!$C$3:$J$200,MATCH(Data6[[#This Row],[Name:]],'Employee Info'!$B$3:$B$200,0),MATCH(Data6[[#Headers],[Other]],'Employee Info'!$C$2:$J$2,0)),"")</f>
        <v/>
      </c>
      <c r="O1879" s="19">
        <f>IFERROR((Data6[[#This Row],[Hours:]]*SUM(Data6[[#This Row],[Rate]:[Other]])),"")</f>
        <v>0</v>
      </c>
      <c r="P1879" s="7" t="str">
        <f>IF(Data6[[#This Row],[WO'#:]]="","Riley #","WO#")</f>
        <v>Riley #</v>
      </c>
      <c r="Q1879" s="7">
        <f>IFERROR(WEEKNUM(Data6[[#This Row],[Date:]]),"")</f>
        <v>37</v>
      </c>
      <c r="R1879" s="6">
        <f t="shared" si="87"/>
        <v>45543</v>
      </c>
      <c r="S1879" s="6">
        <f>Data6[[#This Row],[Week Start]]+7</f>
        <v>45550</v>
      </c>
      <c r="T1879" s="7" t="str">
        <f t="shared" si="88"/>
        <v>9/8/2024 - 9/15/2024</v>
      </c>
      <c r="U1879" s="7" t="str">
        <f t="shared" si="89"/>
        <v>Time Card</v>
      </c>
      <c r="V1879" s="8" t="str">
        <f>RIGHT(TEXT(Data6[[#This Row],[Date:]],"mmddyyyy"),4)</f>
        <v>2024</v>
      </c>
      <c r="W1879" s="8" t="str">
        <f>MID(TEXT(Data6[[#This Row],[Date:]],"mmddyyyy"),3,2)</f>
        <v>12</v>
      </c>
      <c r="X1879" s="8" t="str">
        <f>LEFT(TEXT(Data6[[#This Row],[Date:]],"mmddyyyy"),2)</f>
        <v>09</v>
      </c>
      <c r="Y1879" s="6">
        <f>DATE(Data6[[#This Row],[Year]],Data6[[#This Row],[Month]],Data6[[#This Row],[Day]])</f>
        <v>45547</v>
      </c>
    </row>
    <row r="1880" spans="1:25">
      <c r="A1880" s="5">
        <v>45548.604402662037</v>
      </c>
      <c r="B1880" s="7" t="s">
        <v>66</v>
      </c>
      <c r="C1880" s="6" t="s">
        <v>2199</v>
      </c>
      <c r="D1880" s="7" t="s">
        <v>2239</v>
      </c>
      <c r="E1880" s="8">
        <v>1</v>
      </c>
      <c r="F1880" s="7" t="s">
        <v>68</v>
      </c>
      <c r="G1880" s="7" t="s">
        <v>68</v>
      </c>
      <c r="H1880" s="7" t="s">
        <v>1941</v>
      </c>
      <c r="I1880" s="7" t="s">
        <v>44</v>
      </c>
      <c r="J1880" s="19" t="str">
        <f>IFERROR(INDEX('Employee Info'!$C$3:$E$200,MATCH(Data6[[#This Row],[Name:]],'Employee Info'!$B$3:$B$200,0),MATCH(Data6[[#This Row],[Hours Type:]],'Employee Info'!$C$2:$E$2,0)),"")</f>
        <v/>
      </c>
      <c r="K1880" s="19" t="str">
        <f>IFERROR(INDEX('Employee Info'!$C$3:$J$200,MATCH(Data6[[#This Row],[Name:]],'Employee Info'!$B$3:$B$200,0),MATCH(Data6[[#Headers],[Truck]],'Employee Info'!$C$2:$J$2,0)),"")</f>
        <v/>
      </c>
      <c r="L1880" s="19" t="str">
        <f>IFERROR(INDEX('Employee Info'!$C$3:$J$200,MATCH(Data6[[#This Row],[Name:]],'Employee Info'!$B$3:$B$200,0),MATCH(Data6[[#Headers],[Phone]],'Employee Info'!$C$2:$J$2,0)),"")</f>
        <v/>
      </c>
      <c r="M1880" s="19" t="str">
        <f>IFERROR(INDEX('Employee Info'!$C$3:$J$200,MATCH(Data6[[#This Row],[Name:]],'Employee Info'!$B$3:$B$200,0),MATCH(Data6[[#Headers],[Tech]],'Employee Info'!$C$2:$J$2,0)),"")</f>
        <v/>
      </c>
      <c r="N1880" s="19" t="str">
        <f>IFERROR(INDEX('Employee Info'!$C$3:$J$200,MATCH(Data6[[#This Row],[Name:]],'Employee Info'!$B$3:$B$200,0),MATCH(Data6[[#Headers],[Other]],'Employee Info'!$C$2:$J$2,0)),"")</f>
        <v/>
      </c>
      <c r="O1880" s="19">
        <f>IFERROR((Data6[[#This Row],[Hours:]]*SUM(Data6[[#This Row],[Rate]:[Other]])),"")</f>
        <v>0</v>
      </c>
      <c r="P1880" s="7" t="str">
        <f>IF(Data6[[#This Row],[WO'#:]]="","Riley #","WO#")</f>
        <v>Riley #</v>
      </c>
      <c r="Q1880" s="7">
        <f>IFERROR(WEEKNUM(Data6[[#This Row],[Date:]]),"")</f>
        <v>37</v>
      </c>
      <c r="R1880" s="6">
        <f t="shared" si="87"/>
        <v>45543</v>
      </c>
      <c r="S1880" s="6">
        <f>Data6[[#This Row],[Week Start]]+7</f>
        <v>45550</v>
      </c>
      <c r="T1880" s="7" t="str">
        <f t="shared" si="88"/>
        <v>9/8/2024 - 9/15/2024</v>
      </c>
      <c r="U1880" s="7" t="str">
        <f t="shared" si="89"/>
        <v>Time Card</v>
      </c>
      <c r="V1880" s="8" t="str">
        <f>RIGHT(TEXT(Data6[[#This Row],[Date:]],"mmddyyyy"),4)</f>
        <v>2024</v>
      </c>
      <c r="W1880" s="8" t="str">
        <f>MID(TEXT(Data6[[#This Row],[Date:]],"mmddyyyy"),3,2)</f>
        <v>09</v>
      </c>
      <c r="X1880" s="8" t="str">
        <f>LEFT(TEXT(Data6[[#This Row],[Date:]],"mmddyyyy"),2)</f>
        <v>09</v>
      </c>
      <c r="Y1880" s="6">
        <f>DATE(Data6[[#This Row],[Year]],Data6[[#This Row],[Month]],Data6[[#This Row],[Day]])</f>
        <v>45544</v>
      </c>
    </row>
    <row r="1881" spans="1:25">
      <c r="A1881" s="5">
        <v>45548.604462152776</v>
      </c>
      <c r="B1881" s="7" t="s">
        <v>66</v>
      </c>
      <c r="C1881" s="6" t="s">
        <v>2202</v>
      </c>
      <c r="D1881" s="7" t="s">
        <v>2239</v>
      </c>
      <c r="E1881" s="8">
        <v>1</v>
      </c>
      <c r="F1881" s="7" t="s">
        <v>68</v>
      </c>
      <c r="G1881" s="7" t="s">
        <v>68</v>
      </c>
      <c r="H1881" s="7" t="s">
        <v>1941</v>
      </c>
      <c r="I1881" s="7" t="s">
        <v>44</v>
      </c>
      <c r="J1881" s="19" t="str">
        <f>IFERROR(INDEX('Employee Info'!$C$3:$E$200,MATCH(Data6[[#This Row],[Name:]],'Employee Info'!$B$3:$B$200,0),MATCH(Data6[[#This Row],[Hours Type:]],'Employee Info'!$C$2:$E$2,0)),"")</f>
        <v/>
      </c>
      <c r="K1881" s="19" t="str">
        <f>IFERROR(INDEX('Employee Info'!$C$3:$J$200,MATCH(Data6[[#This Row],[Name:]],'Employee Info'!$B$3:$B$200,0),MATCH(Data6[[#Headers],[Truck]],'Employee Info'!$C$2:$J$2,0)),"")</f>
        <v/>
      </c>
      <c r="L1881" s="19" t="str">
        <f>IFERROR(INDEX('Employee Info'!$C$3:$J$200,MATCH(Data6[[#This Row],[Name:]],'Employee Info'!$B$3:$B$200,0),MATCH(Data6[[#Headers],[Phone]],'Employee Info'!$C$2:$J$2,0)),"")</f>
        <v/>
      </c>
      <c r="M1881" s="19" t="str">
        <f>IFERROR(INDEX('Employee Info'!$C$3:$J$200,MATCH(Data6[[#This Row],[Name:]],'Employee Info'!$B$3:$B$200,0),MATCH(Data6[[#Headers],[Tech]],'Employee Info'!$C$2:$J$2,0)),"")</f>
        <v/>
      </c>
      <c r="N1881" s="19" t="str">
        <f>IFERROR(INDEX('Employee Info'!$C$3:$J$200,MATCH(Data6[[#This Row],[Name:]],'Employee Info'!$B$3:$B$200,0),MATCH(Data6[[#Headers],[Other]],'Employee Info'!$C$2:$J$2,0)),"")</f>
        <v/>
      </c>
      <c r="O1881" s="19">
        <f>IFERROR((Data6[[#This Row],[Hours:]]*SUM(Data6[[#This Row],[Rate]:[Other]])),"")</f>
        <v>0</v>
      </c>
      <c r="P1881" s="7" t="str">
        <f>IF(Data6[[#This Row],[WO'#:]]="","Riley #","WO#")</f>
        <v>Riley #</v>
      </c>
      <c r="Q1881" s="7">
        <f>IFERROR(WEEKNUM(Data6[[#This Row],[Date:]]),"")</f>
        <v>37</v>
      </c>
      <c r="R1881" s="6">
        <f t="shared" si="87"/>
        <v>45543</v>
      </c>
      <c r="S1881" s="6">
        <f>Data6[[#This Row],[Week Start]]+7</f>
        <v>45550</v>
      </c>
      <c r="T1881" s="7" t="str">
        <f t="shared" si="88"/>
        <v>9/8/2024 - 9/15/2024</v>
      </c>
      <c r="U1881" s="7" t="str">
        <f t="shared" si="89"/>
        <v>Time Card</v>
      </c>
      <c r="V1881" s="8" t="str">
        <f>RIGHT(TEXT(Data6[[#This Row],[Date:]],"mmddyyyy"),4)</f>
        <v>2024</v>
      </c>
      <c r="W1881" s="8" t="str">
        <f>MID(TEXT(Data6[[#This Row],[Date:]],"mmddyyyy"),3,2)</f>
        <v>10</v>
      </c>
      <c r="X1881" s="8" t="str">
        <f>LEFT(TEXT(Data6[[#This Row],[Date:]],"mmddyyyy"),2)</f>
        <v>09</v>
      </c>
      <c r="Y1881" s="6">
        <f>DATE(Data6[[#This Row],[Year]],Data6[[#This Row],[Month]],Data6[[#This Row],[Day]])</f>
        <v>45545</v>
      </c>
    </row>
    <row r="1882" spans="1:25">
      <c r="A1882" s="5">
        <v>45548.604528356482</v>
      </c>
      <c r="B1882" s="7" t="s">
        <v>66</v>
      </c>
      <c r="C1882" s="6" t="s">
        <v>2203</v>
      </c>
      <c r="D1882" s="7" t="s">
        <v>2239</v>
      </c>
      <c r="E1882" s="8">
        <v>1</v>
      </c>
      <c r="F1882" s="7" t="s">
        <v>68</v>
      </c>
      <c r="G1882" s="7" t="s">
        <v>68</v>
      </c>
      <c r="H1882" s="7" t="s">
        <v>1941</v>
      </c>
      <c r="I1882" s="7" t="s">
        <v>44</v>
      </c>
      <c r="J1882" s="19" t="str">
        <f>IFERROR(INDEX('Employee Info'!$C$3:$E$200,MATCH(Data6[[#This Row],[Name:]],'Employee Info'!$B$3:$B$200,0),MATCH(Data6[[#This Row],[Hours Type:]],'Employee Info'!$C$2:$E$2,0)),"")</f>
        <v/>
      </c>
      <c r="K1882" s="19" t="str">
        <f>IFERROR(INDEX('Employee Info'!$C$3:$J$200,MATCH(Data6[[#This Row],[Name:]],'Employee Info'!$B$3:$B$200,0),MATCH(Data6[[#Headers],[Truck]],'Employee Info'!$C$2:$J$2,0)),"")</f>
        <v/>
      </c>
      <c r="L1882" s="19" t="str">
        <f>IFERROR(INDEX('Employee Info'!$C$3:$J$200,MATCH(Data6[[#This Row],[Name:]],'Employee Info'!$B$3:$B$200,0),MATCH(Data6[[#Headers],[Phone]],'Employee Info'!$C$2:$J$2,0)),"")</f>
        <v/>
      </c>
      <c r="M1882" s="19" t="str">
        <f>IFERROR(INDEX('Employee Info'!$C$3:$J$200,MATCH(Data6[[#This Row],[Name:]],'Employee Info'!$B$3:$B$200,0),MATCH(Data6[[#Headers],[Tech]],'Employee Info'!$C$2:$J$2,0)),"")</f>
        <v/>
      </c>
      <c r="N1882" s="19" t="str">
        <f>IFERROR(INDEX('Employee Info'!$C$3:$J$200,MATCH(Data6[[#This Row],[Name:]],'Employee Info'!$B$3:$B$200,0),MATCH(Data6[[#Headers],[Other]],'Employee Info'!$C$2:$J$2,0)),"")</f>
        <v/>
      </c>
      <c r="O1882" s="19">
        <f>IFERROR((Data6[[#This Row],[Hours:]]*SUM(Data6[[#This Row],[Rate]:[Other]])),"")</f>
        <v>0</v>
      </c>
      <c r="P1882" s="7" t="str">
        <f>IF(Data6[[#This Row],[WO'#:]]="","Riley #","WO#")</f>
        <v>Riley #</v>
      </c>
      <c r="Q1882" s="7">
        <f>IFERROR(WEEKNUM(Data6[[#This Row],[Date:]]),"")</f>
        <v>37</v>
      </c>
      <c r="R1882" s="6">
        <f t="shared" si="87"/>
        <v>45543</v>
      </c>
      <c r="S1882" s="6">
        <f>Data6[[#This Row],[Week Start]]+7</f>
        <v>45550</v>
      </c>
      <c r="T1882" s="7" t="str">
        <f t="shared" si="88"/>
        <v>9/8/2024 - 9/15/2024</v>
      </c>
      <c r="U1882" s="7" t="str">
        <f t="shared" si="89"/>
        <v>Time Card</v>
      </c>
      <c r="V1882" s="8" t="str">
        <f>RIGHT(TEXT(Data6[[#This Row],[Date:]],"mmddyyyy"),4)</f>
        <v>2024</v>
      </c>
      <c r="W1882" s="8" t="str">
        <f>MID(TEXT(Data6[[#This Row],[Date:]],"mmddyyyy"),3,2)</f>
        <v>11</v>
      </c>
      <c r="X1882" s="8" t="str">
        <f>LEFT(TEXT(Data6[[#This Row],[Date:]],"mmddyyyy"),2)</f>
        <v>09</v>
      </c>
      <c r="Y1882" s="6">
        <f>DATE(Data6[[#This Row],[Year]],Data6[[#This Row],[Month]],Data6[[#This Row],[Day]])</f>
        <v>45546</v>
      </c>
    </row>
    <row r="1883" spans="1:25">
      <c r="A1883" s="5">
        <v>45548.604593402779</v>
      </c>
      <c r="B1883" s="7" t="s">
        <v>66</v>
      </c>
      <c r="C1883" s="6" t="s">
        <v>2204</v>
      </c>
      <c r="D1883" s="7" t="s">
        <v>2239</v>
      </c>
      <c r="E1883" s="8">
        <v>1</v>
      </c>
      <c r="F1883" s="7" t="s">
        <v>68</v>
      </c>
      <c r="G1883" s="7" t="s">
        <v>68</v>
      </c>
      <c r="H1883" s="7" t="s">
        <v>1941</v>
      </c>
      <c r="I1883" s="7" t="s">
        <v>44</v>
      </c>
      <c r="J1883" s="19" t="str">
        <f>IFERROR(INDEX('Employee Info'!$C$3:$E$200,MATCH(Data6[[#This Row],[Name:]],'Employee Info'!$B$3:$B$200,0),MATCH(Data6[[#This Row],[Hours Type:]],'Employee Info'!$C$2:$E$2,0)),"")</f>
        <v/>
      </c>
      <c r="K1883" s="19" t="str">
        <f>IFERROR(INDEX('Employee Info'!$C$3:$J$200,MATCH(Data6[[#This Row],[Name:]],'Employee Info'!$B$3:$B$200,0),MATCH(Data6[[#Headers],[Truck]],'Employee Info'!$C$2:$J$2,0)),"")</f>
        <v/>
      </c>
      <c r="L1883" s="19" t="str">
        <f>IFERROR(INDEX('Employee Info'!$C$3:$J$200,MATCH(Data6[[#This Row],[Name:]],'Employee Info'!$B$3:$B$200,0),MATCH(Data6[[#Headers],[Phone]],'Employee Info'!$C$2:$J$2,0)),"")</f>
        <v/>
      </c>
      <c r="M1883" s="19" t="str">
        <f>IFERROR(INDEX('Employee Info'!$C$3:$J$200,MATCH(Data6[[#This Row],[Name:]],'Employee Info'!$B$3:$B$200,0),MATCH(Data6[[#Headers],[Tech]],'Employee Info'!$C$2:$J$2,0)),"")</f>
        <v/>
      </c>
      <c r="N1883" s="19" t="str">
        <f>IFERROR(INDEX('Employee Info'!$C$3:$J$200,MATCH(Data6[[#This Row],[Name:]],'Employee Info'!$B$3:$B$200,0),MATCH(Data6[[#Headers],[Other]],'Employee Info'!$C$2:$J$2,0)),"")</f>
        <v/>
      </c>
      <c r="O1883" s="19">
        <f>IFERROR((Data6[[#This Row],[Hours:]]*SUM(Data6[[#This Row],[Rate]:[Other]])),"")</f>
        <v>0</v>
      </c>
      <c r="P1883" s="7" t="str">
        <f>IF(Data6[[#This Row],[WO'#:]]="","Riley #","WO#")</f>
        <v>Riley #</v>
      </c>
      <c r="Q1883" s="7">
        <f>IFERROR(WEEKNUM(Data6[[#This Row],[Date:]]),"")</f>
        <v>37</v>
      </c>
      <c r="R1883" s="6">
        <f t="shared" si="87"/>
        <v>45543</v>
      </c>
      <c r="S1883" s="6">
        <f>Data6[[#This Row],[Week Start]]+7</f>
        <v>45550</v>
      </c>
      <c r="T1883" s="7" t="str">
        <f t="shared" si="88"/>
        <v>9/8/2024 - 9/15/2024</v>
      </c>
      <c r="U1883" s="7" t="str">
        <f t="shared" si="89"/>
        <v>Time Card</v>
      </c>
      <c r="V1883" s="8" t="str">
        <f>RIGHT(TEXT(Data6[[#This Row],[Date:]],"mmddyyyy"),4)</f>
        <v>2024</v>
      </c>
      <c r="W1883" s="8" t="str">
        <f>MID(TEXT(Data6[[#This Row],[Date:]],"mmddyyyy"),3,2)</f>
        <v>12</v>
      </c>
      <c r="X1883" s="8" t="str">
        <f>LEFT(TEXT(Data6[[#This Row],[Date:]],"mmddyyyy"),2)</f>
        <v>09</v>
      </c>
      <c r="Y1883" s="6">
        <f>DATE(Data6[[#This Row],[Year]],Data6[[#This Row],[Month]],Data6[[#This Row],[Day]])</f>
        <v>45547</v>
      </c>
    </row>
    <row r="1884" spans="1:25">
      <c r="A1884" s="5">
        <v>45548.605603472221</v>
      </c>
      <c r="B1884" s="7" t="s">
        <v>66</v>
      </c>
      <c r="C1884" s="6" t="s">
        <v>2206</v>
      </c>
      <c r="D1884" s="7" t="s">
        <v>2240</v>
      </c>
      <c r="E1884" s="8">
        <v>1</v>
      </c>
      <c r="F1884" s="7" t="s">
        <v>68</v>
      </c>
      <c r="G1884" s="7" t="s">
        <v>68</v>
      </c>
      <c r="H1884" s="7" t="s">
        <v>2232</v>
      </c>
      <c r="I1884" s="7" t="s">
        <v>44</v>
      </c>
      <c r="J1884" s="19" t="str">
        <f>IFERROR(INDEX('Employee Info'!$C$3:$E$200,MATCH(Data6[[#This Row],[Name:]],'Employee Info'!$B$3:$B$200,0),MATCH(Data6[[#This Row],[Hours Type:]],'Employee Info'!$C$2:$E$2,0)),"")</f>
        <v/>
      </c>
      <c r="K1884" s="19" t="str">
        <f>IFERROR(INDEX('Employee Info'!$C$3:$J$200,MATCH(Data6[[#This Row],[Name:]],'Employee Info'!$B$3:$B$200,0),MATCH(Data6[[#Headers],[Truck]],'Employee Info'!$C$2:$J$2,0)),"")</f>
        <v/>
      </c>
      <c r="L1884" s="19" t="str">
        <f>IFERROR(INDEX('Employee Info'!$C$3:$J$200,MATCH(Data6[[#This Row],[Name:]],'Employee Info'!$B$3:$B$200,0),MATCH(Data6[[#Headers],[Phone]],'Employee Info'!$C$2:$J$2,0)),"")</f>
        <v/>
      </c>
      <c r="M1884" s="19" t="str">
        <f>IFERROR(INDEX('Employee Info'!$C$3:$J$200,MATCH(Data6[[#This Row],[Name:]],'Employee Info'!$B$3:$B$200,0),MATCH(Data6[[#Headers],[Tech]],'Employee Info'!$C$2:$J$2,0)),"")</f>
        <v/>
      </c>
      <c r="N1884" s="19" t="str">
        <f>IFERROR(INDEX('Employee Info'!$C$3:$J$200,MATCH(Data6[[#This Row],[Name:]],'Employee Info'!$B$3:$B$200,0),MATCH(Data6[[#Headers],[Other]],'Employee Info'!$C$2:$J$2,0)),"")</f>
        <v/>
      </c>
      <c r="O1884" s="19">
        <f>IFERROR((Data6[[#This Row],[Hours:]]*SUM(Data6[[#This Row],[Rate]:[Other]])),"")</f>
        <v>0</v>
      </c>
      <c r="P1884" s="7" t="str">
        <f>IF(Data6[[#This Row],[WO'#:]]="","Riley #","WO#")</f>
        <v>Riley #</v>
      </c>
      <c r="Q1884" s="7">
        <f>IFERROR(WEEKNUM(Data6[[#This Row],[Date:]]),"")</f>
        <v>37</v>
      </c>
      <c r="R1884" s="6">
        <f t="shared" si="87"/>
        <v>45543</v>
      </c>
      <c r="S1884" s="6">
        <f>Data6[[#This Row],[Week Start]]+7</f>
        <v>45550</v>
      </c>
      <c r="T1884" s="7" t="str">
        <f t="shared" si="88"/>
        <v>9/8/2024 - 9/15/2024</v>
      </c>
      <c r="U1884" s="7" t="str">
        <f t="shared" si="89"/>
        <v>Time Card</v>
      </c>
      <c r="V1884" s="8" t="str">
        <f>RIGHT(TEXT(Data6[[#This Row],[Date:]],"mmddyyyy"),4)</f>
        <v>2024</v>
      </c>
      <c r="W1884" s="8" t="str">
        <f>MID(TEXT(Data6[[#This Row],[Date:]],"mmddyyyy"),3,2)</f>
        <v>13</v>
      </c>
      <c r="X1884" s="8" t="str">
        <f>LEFT(TEXT(Data6[[#This Row],[Date:]],"mmddyyyy"),2)</f>
        <v>09</v>
      </c>
      <c r="Y1884" s="6">
        <f>DATE(Data6[[#This Row],[Year]],Data6[[#This Row],[Month]],Data6[[#This Row],[Day]])</f>
        <v>45548</v>
      </c>
    </row>
    <row r="1885" spans="1:25">
      <c r="A1885" s="5">
        <v>45548.60750648148</v>
      </c>
      <c r="B1885" s="7" t="s">
        <v>66</v>
      </c>
      <c r="C1885" s="6" t="s">
        <v>2199</v>
      </c>
      <c r="D1885" s="7" t="s">
        <v>2241</v>
      </c>
      <c r="E1885" s="8">
        <v>2</v>
      </c>
      <c r="F1885" s="7">
        <v>6984733</v>
      </c>
      <c r="G1885" s="7" t="s">
        <v>68</v>
      </c>
      <c r="H1885" s="7" t="s">
        <v>756</v>
      </c>
      <c r="I1885" s="7" t="s">
        <v>44</v>
      </c>
      <c r="J1885" s="19" t="str">
        <f>IFERROR(INDEX('Employee Info'!$C$3:$E$200,MATCH(Data6[[#This Row],[Name:]],'Employee Info'!$B$3:$B$200,0),MATCH(Data6[[#This Row],[Hours Type:]],'Employee Info'!$C$2:$E$2,0)),"")</f>
        <v/>
      </c>
      <c r="K1885" s="19" t="str">
        <f>IFERROR(INDEX('Employee Info'!$C$3:$J$200,MATCH(Data6[[#This Row],[Name:]],'Employee Info'!$B$3:$B$200,0),MATCH(Data6[[#Headers],[Truck]],'Employee Info'!$C$2:$J$2,0)),"")</f>
        <v/>
      </c>
      <c r="L1885" s="19" t="str">
        <f>IFERROR(INDEX('Employee Info'!$C$3:$J$200,MATCH(Data6[[#This Row],[Name:]],'Employee Info'!$B$3:$B$200,0),MATCH(Data6[[#Headers],[Phone]],'Employee Info'!$C$2:$J$2,0)),"")</f>
        <v/>
      </c>
      <c r="M1885" s="19" t="str">
        <f>IFERROR(INDEX('Employee Info'!$C$3:$J$200,MATCH(Data6[[#This Row],[Name:]],'Employee Info'!$B$3:$B$200,0),MATCH(Data6[[#Headers],[Tech]],'Employee Info'!$C$2:$J$2,0)),"")</f>
        <v/>
      </c>
      <c r="N1885" s="19" t="str">
        <f>IFERROR(INDEX('Employee Info'!$C$3:$J$200,MATCH(Data6[[#This Row],[Name:]],'Employee Info'!$B$3:$B$200,0),MATCH(Data6[[#Headers],[Other]],'Employee Info'!$C$2:$J$2,0)),"")</f>
        <v/>
      </c>
      <c r="O1885" s="19">
        <f>IFERROR((Data6[[#This Row],[Hours:]]*SUM(Data6[[#This Row],[Rate]:[Other]])),"")</f>
        <v>0</v>
      </c>
      <c r="P1885" s="7" t="str">
        <f>IF(Data6[[#This Row],[WO'#:]]="","Riley #","WO#")</f>
        <v>WO#</v>
      </c>
      <c r="Q1885" s="7">
        <f>IFERROR(WEEKNUM(Data6[[#This Row],[Date:]]),"")</f>
        <v>37</v>
      </c>
      <c r="R1885" s="6">
        <f t="shared" si="87"/>
        <v>45543</v>
      </c>
      <c r="S1885" s="6">
        <f>Data6[[#This Row],[Week Start]]+7</f>
        <v>45550</v>
      </c>
      <c r="T1885" s="7" t="str">
        <f t="shared" si="88"/>
        <v>9/8/2024 - 9/15/2024</v>
      </c>
      <c r="U1885" s="7" t="str">
        <f t="shared" si="89"/>
        <v>Time Card</v>
      </c>
      <c r="V1885" s="8" t="str">
        <f>RIGHT(TEXT(Data6[[#This Row],[Date:]],"mmddyyyy"),4)</f>
        <v>2024</v>
      </c>
      <c r="W1885" s="8" t="str">
        <f>MID(TEXT(Data6[[#This Row],[Date:]],"mmddyyyy"),3,2)</f>
        <v>09</v>
      </c>
      <c r="X1885" s="8" t="str">
        <f>LEFT(TEXT(Data6[[#This Row],[Date:]],"mmddyyyy"),2)</f>
        <v>09</v>
      </c>
      <c r="Y1885" s="6">
        <f>DATE(Data6[[#This Row],[Year]],Data6[[#This Row],[Month]],Data6[[#This Row],[Day]])</f>
        <v>45544</v>
      </c>
    </row>
    <row r="1886" spans="1:25">
      <c r="A1886" s="5">
        <v>45548.607586226855</v>
      </c>
      <c r="B1886" s="7" t="s">
        <v>66</v>
      </c>
      <c r="C1886" s="6" t="s">
        <v>2199</v>
      </c>
      <c r="D1886" s="7" t="s">
        <v>2241</v>
      </c>
      <c r="E1886" s="8">
        <v>1</v>
      </c>
      <c r="F1886" s="7">
        <v>6984733</v>
      </c>
      <c r="G1886" s="7" t="s">
        <v>68</v>
      </c>
      <c r="H1886" s="7" t="s">
        <v>756</v>
      </c>
      <c r="I1886" s="7" t="s">
        <v>45</v>
      </c>
      <c r="J1886" s="19" t="str">
        <f>IFERROR(INDEX('Employee Info'!$C$3:$E$200,MATCH(Data6[[#This Row],[Name:]],'Employee Info'!$B$3:$B$200,0),MATCH(Data6[[#This Row],[Hours Type:]],'Employee Info'!$C$2:$E$2,0)),"")</f>
        <v/>
      </c>
      <c r="K1886" s="19" t="str">
        <f>IFERROR(INDEX('Employee Info'!$C$3:$J$200,MATCH(Data6[[#This Row],[Name:]],'Employee Info'!$B$3:$B$200,0),MATCH(Data6[[#Headers],[Truck]],'Employee Info'!$C$2:$J$2,0)),"")</f>
        <v/>
      </c>
      <c r="L1886" s="19" t="str">
        <f>IFERROR(INDEX('Employee Info'!$C$3:$J$200,MATCH(Data6[[#This Row],[Name:]],'Employee Info'!$B$3:$B$200,0),MATCH(Data6[[#Headers],[Phone]],'Employee Info'!$C$2:$J$2,0)),"")</f>
        <v/>
      </c>
      <c r="M1886" s="19" t="str">
        <f>IFERROR(INDEX('Employee Info'!$C$3:$J$200,MATCH(Data6[[#This Row],[Name:]],'Employee Info'!$B$3:$B$200,0),MATCH(Data6[[#Headers],[Tech]],'Employee Info'!$C$2:$J$2,0)),"")</f>
        <v/>
      </c>
      <c r="N1886" s="19" t="str">
        <f>IFERROR(INDEX('Employee Info'!$C$3:$J$200,MATCH(Data6[[#This Row],[Name:]],'Employee Info'!$B$3:$B$200,0),MATCH(Data6[[#Headers],[Other]],'Employee Info'!$C$2:$J$2,0)),"")</f>
        <v/>
      </c>
      <c r="O1886" s="19">
        <f>IFERROR((Data6[[#This Row],[Hours:]]*SUM(Data6[[#This Row],[Rate]:[Other]])),"")</f>
        <v>0</v>
      </c>
      <c r="P1886" s="7" t="str">
        <f>IF(Data6[[#This Row],[WO'#:]]="","Riley #","WO#")</f>
        <v>WO#</v>
      </c>
      <c r="Q1886" s="7">
        <f>IFERROR(WEEKNUM(Data6[[#This Row],[Date:]]),"")</f>
        <v>37</v>
      </c>
      <c r="R1886" s="6">
        <f t="shared" si="87"/>
        <v>45543</v>
      </c>
      <c r="S1886" s="6">
        <f>Data6[[#This Row],[Week Start]]+7</f>
        <v>45550</v>
      </c>
      <c r="T1886" s="7" t="str">
        <f t="shared" si="88"/>
        <v>9/8/2024 - 9/15/2024</v>
      </c>
      <c r="U1886" s="7" t="str">
        <f t="shared" si="89"/>
        <v>Time Card</v>
      </c>
      <c r="V1886" s="8" t="str">
        <f>RIGHT(TEXT(Data6[[#This Row],[Date:]],"mmddyyyy"),4)</f>
        <v>2024</v>
      </c>
      <c r="W1886" s="8" t="str">
        <f>MID(TEXT(Data6[[#This Row],[Date:]],"mmddyyyy"),3,2)</f>
        <v>09</v>
      </c>
      <c r="X1886" s="8" t="str">
        <f>LEFT(TEXT(Data6[[#This Row],[Date:]],"mmddyyyy"),2)</f>
        <v>09</v>
      </c>
      <c r="Y1886" s="6">
        <f>DATE(Data6[[#This Row],[Year]],Data6[[#This Row],[Month]],Data6[[#This Row],[Day]])</f>
        <v>45544</v>
      </c>
    </row>
    <row r="1887" spans="1:25">
      <c r="A1887" s="5">
        <v>45548.609079166665</v>
      </c>
      <c r="B1887" s="7" t="s">
        <v>66</v>
      </c>
      <c r="C1887" s="6" t="s">
        <v>2202</v>
      </c>
      <c r="D1887" s="7" t="s">
        <v>2242</v>
      </c>
      <c r="E1887" s="8">
        <v>1</v>
      </c>
      <c r="F1887" s="7">
        <v>6984733</v>
      </c>
      <c r="G1887" s="7" t="s">
        <v>68</v>
      </c>
      <c r="H1887" s="7" t="s">
        <v>756</v>
      </c>
      <c r="I1887" s="7" t="s">
        <v>45</v>
      </c>
      <c r="J1887" s="19" t="str">
        <f>IFERROR(INDEX('Employee Info'!$C$3:$E$200,MATCH(Data6[[#This Row],[Name:]],'Employee Info'!$B$3:$B$200,0),MATCH(Data6[[#This Row],[Hours Type:]],'Employee Info'!$C$2:$E$2,0)),"")</f>
        <v/>
      </c>
      <c r="K1887" s="19" t="str">
        <f>IFERROR(INDEX('Employee Info'!$C$3:$J$200,MATCH(Data6[[#This Row],[Name:]],'Employee Info'!$B$3:$B$200,0),MATCH(Data6[[#Headers],[Truck]],'Employee Info'!$C$2:$J$2,0)),"")</f>
        <v/>
      </c>
      <c r="L1887" s="19" t="str">
        <f>IFERROR(INDEX('Employee Info'!$C$3:$J$200,MATCH(Data6[[#This Row],[Name:]],'Employee Info'!$B$3:$B$200,0),MATCH(Data6[[#Headers],[Phone]],'Employee Info'!$C$2:$J$2,0)),"")</f>
        <v/>
      </c>
      <c r="M1887" s="19" t="str">
        <f>IFERROR(INDEX('Employee Info'!$C$3:$J$200,MATCH(Data6[[#This Row],[Name:]],'Employee Info'!$B$3:$B$200,0),MATCH(Data6[[#Headers],[Tech]],'Employee Info'!$C$2:$J$2,0)),"")</f>
        <v/>
      </c>
      <c r="N1887" s="19" t="str">
        <f>IFERROR(INDEX('Employee Info'!$C$3:$J$200,MATCH(Data6[[#This Row],[Name:]],'Employee Info'!$B$3:$B$200,0),MATCH(Data6[[#Headers],[Other]],'Employee Info'!$C$2:$J$2,0)),"")</f>
        <v/>
      </c>
      <c r="O1887" s="19">
        <f>IFERROR((Data6[[#This Row],[Hours:]]*SUM(Data6[[#This Row],[Rate]:[Other]])),"")</f>
        <v>0</v>
      </c>
      <c r="P1887" s="7" t="str">
        <f>IF(Data6[[#This Row],[WO'#:]]="","Riley #","WO#")</f>
        <v>WO#</v>
      </c>
      <c r="Q1887" s="7">
        <f>IFERROR(WEEKNUM(Data6[[#This Row],[Date:]]),"")</f>
        <v>37</v>
      </c>
      <c r="R1887" s="6">
        <f t="shared" si="87"/>
        <v>45543</v>
      </c>
      <c r="S1887" s="6">
        <f>Data6[[#This Row],[Week Start]]+7</f>
        <v>45550</v>
      </c>
      <c r="T1887" s="7" t="str">
        <f t="shared" si="88"/>
        <v>9/8/2024 - 9/15/2024</v>
      </c>
      <c r="U1887" s="7" t="str">
        <f t="shared" si="89"/>
        <v>Time Card</v>
      </c>
      <c r="V1887" s="8" t="str">
        <f>RIGHT(TEXT(Data6[[#This Row],[Date:]],"mmddyyyy"),4)</f>
        <v>2024</v>
      </c>
      <c r="W1887" s="8" t="str">
        <f>MID(TEXT(Data6[[#This Row],[Date:]],"mmddyyyy"),3,2)</f>
        <v>10</v>
      </c>
      <c r="X1887" s="8" t="str">
        <f>LEFT(TEXT(Data6[[#This Row],[Date:]],"mmddyyyy"),2)</f>
        <v>09</v>
      </c>
      <c r="Y1887" s="6">
        <f>DATE(Data6[[#This Row],[Year]],Data6[[#This Row],[Month]],Data6[[#This Row],[Day]])</f>
        <v>45545</v>
      </c>
    </row>
    <row r="1888" spans="1:25">
      <c r="A1888" s="5">
        <v>45548.609247685185</v>
      </c>
      <c r="B1888" s="7" t="s">
        <v>66</v>
      </c>
      <c r="C1888" s="6" t="s">
        <v>2202</v>
      </c>
      <c r="D1888" s="7" t="s">
        <v>2242</v>
      </c>
      <c r="E1888" s="8">
        <v>3</v>
      </c>
      <c r="F1888" s="7">
        <v>6984733</v>
      </c>
      <c r="G1888" s="7" t="s">
        <v>68</v>
      </c>
      <c r="H1888" s="7" t="s">
        <v>756</v>
      </c>
      <c r="I1888" s="7" t="s">
        <v>44</v>
      </c>
      <c r="J1888" s="19" t="str">
        <f>IFERROR(INDEX('Employee Info'!$C$3:$E$200,MATCH(Data6[[#This Row],[Name:]],'Employee Info'!$B$3:$B$200,0),MATCH(Data6[[#This Row],[Hours Type:]],'Employee Info'!$C$2:$E$2,0)),"")</f>
        <v/>
      </c>
      <c r="K1888" s="19" t="str">
        <f>IFERROR(INDEX('Employee Info'!$C$3:$J$200,MATCH(Data6[[#This Row],[Name:]],'Employee Info'!$B$3:$B$200,0),MATCH(Data6[[#Headers],[Truck]],'Employee Info'!$C$2:$J$2,0)),"")</f>
        <v/>
      </c>
      <c r="L1888" s="19" t="str">
        <f>IFERROR(INDEX('Employee Info'!$C$3:$J$200,MATCH(Data6[[#This Row],[Name:]],'Employee Info'!$B$3:$B$200,0),MATCH(Data6[[#Headers],[Phone]],'Employee Info'!$C$2:$J$2,0)),"")</f>
        <v/>
      </c>
      <c r="M1888" s="19" t="str">
        <f>IFERROR(INDEX('Employee Info'!$C$3:$J$200,MATCH(Data6[[#This Row],[Name:]],'Employee Info'!$B$3:$B$200,0),MATCH(Data6[[#Headers],[Tech]],'Employee Info'!$C$2:$J$2,0)),"")</f>
        <v/>
      </c>
      <c r="N1888" s="19" t="str">
        <f>IFERROR(INDEX('Employee Info'!$C$3:$J$200,MATCH(Data6[[#This Row],[Name:]],'Employee Info'!$B$3:$B$200,0),MATCH(Data6[[#Headers],[Other]],'Employee Info'!$C$2:$J$2,0)),"")</f>
        <v/>
      </c>
      <c r="O1888" s="19">
        <f>IFERROR((Data6[[#This Row],[Hours:]]*SUM(Data6[[#This Row],[Rate]:[Other]])),"")</f>
        <v>0</v>
      </c>
      <c r="P1888" s="7" t="str">
        <f>IF(Data6[[#This Row],[WO'#:]]="","Riley #","WO#")</f>
        <v>WO#</v>
      </c>
      <c r="Q1888" s="7">
        <f>IFERROR(WEEKNUM(Data6[[#This Row],[Date:]]),"")</f>
        <v>37</v>
      </c>
      <c r="R1888" s="6">
        <f t="shared" si="87"/>
        <v>45543</v>
      </c>
      <c r="S1888" s="6">
        <f>Data6[[#This Row],[Week Start]]+7</f>
        <v>45550</v>
      </c>
      <c r="T1888" s="7" t="str">
        <f t="shared" si="88"/>
        <v>9/8/2024 - 9/15/2024</v>
      </c>
      <c r="U1888" s="7" t="str">
        <f t="shared" si="89"/>
        <v>Time Card</v>
      </c>
      <c r="V1888" s="8" t="str">
        <f>RIGHT(TEXT(Data6[[#This Row],[Date:]],"mmddyyyy"),4)</f>
        <v>2024</v>
      </c>
      <c r="W1888" s="8" t="str">
        <f>MID(TEXT(Data6[[#This Row],[Date:]],"mmddyyyy"),3,2)</f>
        <v>10</v>
      </c>
      <c r="X1888" s="8" t="str">
        <f>LEFT(TEXT(Data6[[#This Row],[Date:]],"mmddyyyy"),2)</f>
        <v>09</v>
      </c>
      <c r="Y1888" s="6">
        <f>DATE(Data6[[#This Row],[Year]],Data6[[#This Row],[Month]],Data6[[#This Row],[Day]])</f>
        <v>45545</v>
      </c>
    </row>
    <row r="1889" spans="1:25">
      <c r="A1889" s="5">
        <v>45548.61020451389</v>
      </c>
      <c r="B1889" s="7" t="s">
        <v>66</v>
      </c>
      <c r="C1889" s="6" t="s">
        <v>2203</v>
      </c>
      <c r="D1889" s="7" t="s">
        <v>2243</v>
      </c>
      <c r="E1889" s="8">
        <v>4</v>
      </c>
      <c r="F1889" s="7">
        <v>6984733</v>
      </c>
      <c r="G1889" s="7" t="s">
        <v>68</v>
      </c>
      <c r="H1889" s="7" t="s">
        <v>756</v>
      </c>
      <c r="I1889" s="7" t="s">
        <v>44</v>
      </c>
      <c r="J1889" s="19" t="str">
        <f>IFERROR(INDEX('Employee Info'!$C$3:$E$200,MATCH(Data6[[#This Row],[Name:]],'Employee Info'!$B$3:$B$200,0),MATCH(Data6[[#This Row],[Hours Type:]],'Employee Info'!$C$2:$E$2,0)),"")</f>
        <v/>
      </c>
      <c r="K1889" s="19" t="str">
        <f>IFERROR(INDEX('Employee Info'!$C$3:$J$200,MATCH(Data6[[#This Row],[Name:]],'Employee Info'!$B$3:$B$200,0),MATCH(Data6[[#Headers],[Truck]],'Employee Info'!$C$2:$J$2,0)),"")</f>
        <v/>
      </c>
      <c r="L1889" s="19" t="str">
        <f>IFERROR(INDEX('Employee Info'!$C$3:$J$200,MATCH(Data6[[#This Row],[Name:]],'Employee Info'!$B$3:$B$200,0),MATCH(Data6[[#Headers],[Phone]],'Employee Info'!$C$2:$J$2,0)),"")</f>
        <v/>
      </c>
      <c r="M1889" s="19" t="str">
        <f>IFERROR(INDEX('Employee Info'!$C$3:$J$200,MATCH(Data6[[#This Row],[Name:]],'Employee Info'!$B$3:$B$200,0),MATCH(Data6[[#Headers],[Tech]],'Employee Info'!$C$2:$J$2,0)),"")</f>
        <v/>
      </c>
      <c r="N1889" s="19" t="str">
        <f>IFERROR(INDEX('Employee Info'!$C$3:$J$200,MATCH(Data6[[#This Row],[Name:]],'Employee Info'!$B$3:$B$200,0),MATCH(Data6[[#Headers],[Other]],'Employee Info'!$C$2:$J$2,0)),"")</f>
        <v/>
      </c>
      <c r="O1889" s="19">
        <f>IFERROR((Data6[[#This Row],[Hours:]]*SUM(Data6[[#This Row],[Rate]:[Other]])),"")</f>
        <v>0</v>
      </c>
      <c r="P1889" s="7" t="str">
        <f>IF(Data6[[#This Row],[WO'#:]]="","Riley #","WO#")</f>
        <v>WO#</v>
      </c>
      <c r="Q1889" s="7">
        <f>IFERROR(WEEKNUM(Data6[[#This Row],[Date:]]),"")</f>
        <v>37</v>
      </c>
      <c r="R1889" s="6">
        <f t="shared" si="87"/>
        <v>45543</v>
      </c>
      <c r="S1889" s="6">
        <f>Data6[[#This Row],[Week Start]]+7</f>
        <v>45550</v>
      </c>
      <c r="T1889" s="7" t="str">
        <f t="shared" si="88"/>
        <v>9/8/2024 - 9/15/2024</v>
      </c>
      <c r="U1889" s="7" t="str">
        <f t="shared" si="89"/>
        <v>Time Card</v>
      </c>
      <c r="V1889" s="8" t="str">
        <f>RIGHT(TEXT(Data6[[#This Row],[Date:]],"mmddyyyy"),4)</f>
        <v>2024</v>
      </c>
      <c r="W1889" s="8" t="str">
        <f>MID(TEXT(Data6[[#This Row],[Date:]],"mmddyyyy"),3,2)</f>
        <v>11</v>
      </c>
      <c r="X1889" s="8" t="str">
        <f>LEFT(TEXT(Data6[[#This Row],[Date:]],"mmddyyyy"),2)</f>
        <v>09</v>
      </c>
      <c r="Y1889" s="6">
        <f>DATE(Data6[[#This Row],[Year]],Data6[[#This Row],[Month]],Data6[[#This Row],[Day]])</f>
        <v>45546</v>
      </c>
    </row>
    <row r="1890" spans="1:25">
      <c r="A1890" s="5">
        <v>45548.61024652778</v>
      </c>
      <c r="B1890" s="7" t="s">
        <v>66</v>
      </c>
      <c r="C1890" s="6" t="s">
        <v>2203</v>
      </c>
      <c r="D1890" s="7" t="s">
        <v>2243</v>
      </c>
      <c r="E1890" s="8">
        <v>1</v>
      </c>
      <c r="F1890" s="7">
        <v>6984733</v>
      </c>
      <c r="G1890" s="7" t="s">
        <v>68</v>
      </c>
      <c r="H1890" s="7" t="s">
        <v>756</v>
      </c>
      <c r="I1890" s="7" t="s">
        <v>45</v>
      </c>
      <c r="J1890" s="19" t="str">
        <f>IFERROR(INDEX('Employee Info'!$C$3:$E$200,MATCH(Data6[[#This Row],[Name:]],'Employee Info'!$B$3:$B$200,0),MATCH(Data6[[#This Row],[Hours Type:]],'Employee Info'!$C$2:$E$2,0)),"")</f>
        <v/>
      </c>
      <c r="K1890" s="19" t="str">
        <f>IFERROR(INDEX('Employee Info'!$C$3:$J$200,MATCH(Data6[[#This Row],[Name:]],'Employee Info'!$B$3:$B$200,0),MATCH(Data6[[#Headers],[Truck]],'Employee Info'!$C$2:$J$2,0)),"")</f>
        <v/>
      </c>
      <c r="L1890" s="19" t="str">
        <f>IFERROR(INDEX('Employee Info'!$C$3:$J$200,MATCH(Data6[[#This Row],[Name:]],'Employee Info'!$B$3:$B$200,0),MATCH(Data6[[#Headers],[Phone]],'Employee Info'!$C$2:$J$2,0)),"")</f>
        <v/>
      </c>
      <c r="M1890" s="19" t="str">
        <f>IFERROR(INDEX('Employee Info'!$C$3:$J$200,MATCH(Data6[[#This Row],[Name:]],'Employee Info'!$B$3:$B$200,0),MATCH(Data6[[#Headers],[Tech]],'Employee Info'!$C$2:$J$2,0)),"")</f>
        <v/>
      </c>
      <c r="N1890" s="19" t="str">
        <f>IFERROR(INDEX('Employee Info'!$C$3:$J$200,MATCH(Data6[[#This Row],[Name:]],'Employee Info'!$B$3:$B$200,0),MATCH(Data6[[#Headers],[Other]],'Employee Info'!$C$2:$J$2,0)),"")</f>
        <v/>
      </c>
      <c r="O1890" s="19">
        <f>IFERROR((Data6[[#This Row],[Hours:]]*SUM(Data6[[#This Row],[Rate]:[Other]])),"")</f>
        <v>0</v>
      </c>
      <c r="P1890" s="7" t="str">
        <f>IF(Data6[[#This Row],[WO'#:]]="","Riley #","WO#")</f>
        <v>WO#</v>
      </c>
      <c r="Q1890" s="7">
        <f>IFERROR(WEEKNUM(Data6[[#This Row],[Date:]]),"")</f>
        <v>37</v>
      </c>
      <c r="R1890" s="6">
        <f t="shared" si="87"/>
        <v>45543</v>
      </c>
      <c r="S1890" s="6">
        <f>Data6[[#This Row],[Week Start]]+7</f>
        <v>45550</v>
      </c>
      <c r="T1890" s="7" t="str">
        <f t="shared" si="88"/>
        <v>9/8/2024 - 9/15/2024</v>
      </c>
      <c r="U1890" s="7" t="str">
        <f t="shared" si="89"/>
        <v>Time Card</v>
      </c>
      <c r="V1890" s="8" t="str">
        <f>RIGHT(TEXT(Data6[[#This Row],[Date:]],"mmddyyyy"),4)</f>
        <v>2024</v>
      </c>
      <c r="W1890" s="8" t="str">
        <f>MID(TEXT(Data6[[#This Row],[Date:]],"mmddyyyy"),3,2)</f>
        <v>11</v>
      </c>
      <c r="X1890" s="8" t="str">
        <f>LEFT(TEXT(Data6[[#This Row],[Date:]],"mmddyyyy"),2)</f>
        <v>09</v>
      </c>
      <c r="Y1890" s="6">
        <f>DATE(Data6[[#This Row],[Year]],Data6[[#This Row],[Month]],Data6[[#This Row],[Day]])</f>
        <v>45546</v>
      </c>
    </row>
    <row r="1891" spans="1:25">
      <c r="A1891" s="5">
        <v>45548.611834490737</v>
      </c>
      <c r="B1891" s="7" t="s">
        <v>66</v>
      </c>
      <c r="C1891" s="6" t="s">
        <v>2204</v>
      </c>
      <c r="D1891" s="7" t="s">
        <v>2244</v>
      </c>
      <c r="E1891" s="8">
        <v>3</v>
      </c>
      <c r="F1891" s="7">
        <v>6984733</v>
      </c>
      <c r="G1891" s="7" t="s">
        <v>68</v>
      </c>
      <c r="H1891" s="7" t="s">
        <v>756</v>
      </c>
      <c r="I1891" s="7" t="s">
        <v>44</v>
      </c>
      <c r="J1891" s="19" t="str">
        <f>IFERROR(INDEX('Employee Info'!$C$3:$E$200,MATCH(Data6[[#This Row],[Name:]],'Employee Info'!$B$3:$B$200,0),MATCH(Data6[[#This Row],[Hours Type:]],'Employee Info'!$C$2:$E$2,0)),"")</f>
        <v/>
      </c>
      <c r="K1891" s="19" t="str">
        <f>IFERROR(INDEX('Employee Info'!$C$3:$J$200,MATCH(Data6[[#This Row],[Name:]],'Employee Info'!$B$3:$B$200,0),MATCH(Data6[[#Headers],[Truck]],'Employee Info'!$C$2:$J$2,0)),"")</f>
        <v/>
      </c>
      <c r="L1891" s="19" t="str">
        <f>IFERROR(INDEX('Employee Info'!$C$3:$J$200,MATCH(Data6[[#This Row],[Name:]],'Employee Info'!$B$3:$B$200,0),MATCH(Data6[[#Headers],[Phone]],'Employee Info'!$C$2:$J$2,0)),"")</f>
        <v/>
      </c>
      <c r="M1891" s="19" t="str">
        <f>IFERROR(INDEX('Employee Info'!$C$3:$J$200,MATCH(Data6[[#This Row],[Name:]],'Employee Info'!$B$3:$B$200,0),MATCH(Data6[[#Headers],[Tech]],'Employee Info'!$C$2:$J$2,0)),"")</f>
        <v/>
      </c>
      <c r="N1891" s="19" t="str">
        <f>IFERROR(INDEX('Employee Info'!$C$3:$J$200,MATCH(Data6[[#This Row],[Name:]],'Employee Info'!$B$3:$B$200,0),MATCH(Data6[[#Headers],[Other]],'Employee Info'!$C$2:$J$2,0)),"")</f>
        <v/>
      </c>
      <c r="O1891" s="19">
        <f>IFERROR((Data6[[#This Row],[Hours:]]*SUM(Data6[[#This Row],[Rate]:[Other]])),"")</f>
        <v>0</v>
      </c>
      <c r="P1891" s="7" t="str">
        <f>IF(Data6[[#This Row],[WO'#:]]="","Riley #","WO#")</f>
        <v>WO#</v>
      </c>
      <c r="Q1891" s="7">
        <f>IFERROR(WEEKNUM(Data6[[#This Row],[Date:]]),"")</f>
        <v>37</v>
      </c>
      <c r="R1891" s="6">
        <f t="shared" si="87"/>
        <v>45543</v>
      </c>
      <c r="S1891" s="6">
        <f>Data6[[#This Row],[Week Start]]+7</f>
        <v>45550</v>
      </c>
      <c r="T1891" s="7" t="str">
        <f t="shared" si="88"/>
        <v>9/8/2024 - 9/15/2024</v>
      </c>
      <c r="U1891" s="7" t="str">
        <f t="shared" si="89"/>
        <v>Time Card</v>
      </c>
      <c r="V1891" s="8" t="str">
        <f>RIGHT(TEXT(Data6[[#This Row],[Date:]],"mmddyyyy"),4)</f>
        <v>2024</v>
      </c>
      <c r="W1891" s="8" t="str">
        <f>MID(TEXT(Data6[[#This Row],[Date:]],"mmddyyyy"),3,2)</f>
        <v>12</v>
      </c>
      <c r="X1891" s="8" t="str">
        <f>LEFT(TEXT(Data6[[#This Row],[Date:]],"mmddyyyy"),2)</f>
        <v>09</v>
      </c>
      <c r="Y1891" s="6">
        <f>DATE(Data6[[#This Row],[Year]],Data6[[#This Row],[Month]],Data6[[#This Row],[Day]])</f>
        <v>45547</v>
      </c>
    </row>
    <row r="1892" spans="1:25">
      <c r="A1892" s="5">
        <v>45548.612656481484</v>
      </c>
      <c r="B1892" s="7" t="s">
        <v>66</v>
      </c>
      <c r="C1892" s="6" t="s">
        <v>2204</v>
      </c>
      <c r="D1892" s="7" t="s">
        <v>2244</v>
      </c>
      <c r="E1892" s="8">
        <v>1</v>
      </c>
      <c r="F1892" s="7">
        <v>6984733</v>
      </c>
      <c r="G1892" s="7" t="s">
        <v>68</v>
      </c>
      <c r="H1892" s="7" t="s">
        <v>756</v>
      </c>
      <c r="I1892" s="7" t="s">
        <v>45</v>
      </c>
      <c r="J1892" s="19" t="str">
        <f>IFERROR(INDEX('Employee Info'!$C$3:$E$200,MATCH(Data6[[#This Row],[Name:]],'Employee Info'!$B$3:$B$200,0),MATCH(Data6[[#This Row],[Hours Type:]],'Employee Info'!$C$2:$E$2,0)),"")</f>
        <v/>
      </c>
      <c r="K1892" s="19" t="str">
        <f>IFERROR(INDEX('Employee Info'!$C$3:$J$200,MATCH(Data6[[#This Row],[Name:]],'Employee Info'!$B$3:$B$200,0),MATCH(Data6[[#Headers],[Truck]],'Employee Info'!$C$2:$J$2,0)),"")</f>
        <v/>
      </c>
      <c r="L1892" s="19" t="str">
        <f>IFERROR(INDEX('Employee Info'!$C$3:$J$200,MATCH(Data6[[#This Row],[Name:]],'Employee Info'!$B$3:$B$200,0),MATCH(Data6[[#Headers],[Phone]],'Employee Info'!$C$2:$J$2,0)),"")</f>
        <v/>
      </c>
      <c r="M1892" s="19" t="str">
        <f>IFERROR(INDEX('Employee Info'!$C$3:$J$200,MATCH(Data6[[#This Row],[Name:]],'Employee Info'!$B$3:$B$200,0),MATCH(Data6[[#Headers],[Tech]],'Employee Info'!$C$2:$J$2,0)),"")</f>
        <v/>
      </c>
      <c r="N1892" s="19" t="str">
        <f>IFERROR(INDEX('Employee Info'!$C$3:$J$200,MATCH(Data6[[#This Row],[Name:]],'Employee Info'!$B$3:$B$200,0),MATCH(Data6[[#Headers],[Other]],'Employee Info'!$C$2:$J$2,0)),"")</f>
        <v/>
      </c>
      <c r="O1892" s="19">
        <f>IFERROR((Data6[[#This Row],[Hours:]]*SUM(Data6[[#This Row],[Rate]:[Other]])),"")</f>
        <v>0</v>
      </c>
      <c r="P1892" s="7" t="str">
        <f>IF(Data6[[#This Row],[WO'#:]]="","Riley #","WO#")</f>
        <v>WO#</v>
      </c>
      <c r="Q1892" s="7">
        <f>IFERROR(WEEKNUM(Data6[[#This Row],[Date:]]),"")</f>
        <v>37</v>
      </c>
      <c r="R1892" s="6">
        <f t="shared" si="87"/>
        <v>45543</v>
      </c>
      <c r="S1892" s="6">
        <f>Data6[[#This Row],[Week Start]]+7</f>
        <v>45550</v>
      </c>
      <c r="T1892" s="7" t="str">
        <f t="shared" si="88"/>
        <v>9/8/2024 - 9/15/2024</v>
      </c>
      <c r="U1892" s="7" t="str">
        <f t="shared" si="89"/>
        <v>Time Card</v>
      </c>
      <c r="V1892" s="8" t="str">
        <f>RIGHT(TEXT(Data6[[#This Row],[Date:]],"mmddyyyy"),4)</f>
        <v>2024</v>
      </c>
      <c r="W1892" s="8" t="str">
        <f>MID(TEXT(Data6[[#This Row],[Date:]],"mmddyyyy"),3,2)</f>
        <v>12</v>
      </c>
      <c r="X1892" s="8" t="str">
        <f>LEFT(TEXT(Data6[[#This Row],[Date:]],"mmddyyyy"),2)</f>
        <v>09</v>
      </c>
      <c r="Y1892" s="6">
        <f>DATE(Data6[[#This Row],[Year]],Data6[[#This Row],[Month]],Data6[[#This Row],[Day]])</f>
        <v>45547</v>
      </c>
    </row>
    <row r="1893" spans="1:25">
      <c r="A1893" s="5">
        <v>45548.613831828705</v>
      </c>
      <c r="B1893" s="7" t="s">
        <v>66</v>
      </c>
      <c r="C1893" s="6" t="s">
        <v>2206</v>
      </c>
      <c r="D1893" s="7" t="s">
        <v>2245</v>
      </c>
      <c r="E1893" s="8">
        <v>4</v>
      </c>
      <c r="F1893" s="7">
        <v>6984733</v>
      </c>
      <c r="G1893" s="7" t="s">
        <v>68</v>
      </c>
      <c r="H1893" s="7" t="s">
        <v>756</v>
      </c>
      <c r="I1893" s="7" t="s">
        <v>44</v>
      </c>
      <c r="J1893" s="19" t="str">
        <f>IFERROR(INDEX('Employee Info'!$C$3:$E$200,MATCH(Data6[[#This Row],[Name:]],'Employee Info'!$B$3:$B$200,0),MATCH(Data6[[#This Row],[Hours Type:]],'Employee Info'!$C$2:$E$2,0)),"")</f>
        <v/>
      </c>
      <c r="K1893" s="19" t="str">
        <f>IFERROR(INDEX('Employee Info'!$C$3:$J$200,MATCH(Data6[[#This Row],[Name:]],'Employee Info'!$B$3:$B$200,0),MATCH(Data6[[#Headers],[Truck]],'Employee Info'!$C$2:$J$2,0)),"")</f>
        <v/>
      </c>
      <c r="L1893" s="19" t="str">
        <f>IFERROR(INDEX('Employee Info'!$C$3:$J$200,MATCH(Data6[[#This Row],[Name:]],'Employee Info'!$B$3:$B$200,0),MATCH(Data6[[#Headers],[Phone]],'Employee Info'!$C$2:$J$2,0)),"")</f>
        <v/>
      </c>
      <c r="M1893" s="19" t="str">
        <f>IFERROR(INDEX('Employee Info'!$C$3:$J$200,MATCH(Data6[[#This Row],[Name:]],'Employee Info'!$B$3:$B$200,0),MATCH(Data6[[#Headers],[Tech]],'Employee Info'!$C$2:$J$2,0)),"")</f>
        <v/>
      </c>
      <c r="N1893" s="19" t="str">
        <f>IFERROR(INDEX('Employee Info'!$C$3:$J$200,MATCH(Data6[[#This Row],[Name:]],'Employee Info'!$B$3:$B$200,0),MATCH(Data6[[#Headers],[Other]],'Employee Info'!$C$2:$J$2,0)),"")</f>
        <v/>
      </c>
      <c r="O1893" s="19">
        <f>IFERROR((Data6[[#This Row],[Hours:]]*SUM(Data6[[#This Row],[Rate]:[Other]])),"")</f>
        <v>0</v>
      </c>
      <c r="P1893" s="7" t="str">
        <f>IF(Data6[[#This Row],[WO'#:]]="","Riley #","WO#")</f>
        <v>WO#</v>
      </c>
      <c r="Q1893" s="7">
        <f>IFERROR(WEEKNUM(Data6[[#This Row],[Date:]]),"")</f>
        <v>37</v>
      </c>
      <c r="R1893" s="6">
        <f t="shared" si="87"/>
        <v>45543</v>
      </c>
      <c r="S1893" s="6">
        <f>Data6[[#This Row],[Week Start]]+7</f>
        <v>45550</v>
      </c>
      <c r="T1893" s="7" t="str">
        <f t="shared" si="88"/>
        <v>9/8/2024 - 9/15/2024</v>
      </c>
      <c r="U1893" s="7" t="str">
        <f t="shared" si="89"/>
        <v>Time Card</v>
      </c>
      <c r="V1893" s="8" t="str">
        <f>RIGHT(TEXT(Data6[[#This Row],[Date:]],"mmddyyyy"),4)</f>
        <v>2024</v>
      </c>
      <c r="W1893" s="8" t="str">
        <f>MID(TEXT(Data6[[#This Row],[Date:]],"mmddyyyy"),3,2)</f>
        <v>13</v>
      </c>
      <c r="X1893" s="8" t="str">
        <f>LEFT(TEXT(Data6[[#This Row],[Date:]],"mmddyyyy"),2)</f>
        <v>09</v>
      </c>
      <c r="Y1893" s="6">
        <f>DATE(Data6[[#This Row],[Year]],Data6[[#This Row],[Month]],Data6[[#This Row],[Day]])</f>
        <v>45548</v>
      </c>
    </row>
    <row r="1894" spans="1:25">
      <c r="A1894" s="5">
        <v>45548.613923842589</v>
      </c>
      <c r="B1894" s="7" t="s">
        <v>66</v>
      </c>
      <c r="C1894" s="6" t="s">
        <v>2206</v>
      </c>
      <c r="D1894" s="7" t="s">
        <v>2245</v>
      </c>
      <c r="E1894" s="8">
        <v>1</v>
      </c>
      <c r="F1894" s="7">
        <v>6984733</v>
      </c>
      <c r="G1894" s="7" t="s">
        <v>68</v>
      </c>
      <c r="H1894" s="7" t="s">
        <v>756</v>
      </c>
      <c r="I1894" s="7" t="s">
        <v>45</v>
      </c>
      <c r="J1894" s="19" t="str">
        <f>IFERROR(INDEX('Employee Info'!$C$3:$E$200,MATCH(Data6[[#This Row],[Name:]],'Employee Info'!$B$3:$B$200,0),MATCH(Data6[[#This Row],[Hours Type:]],'Employee Info'!$C$2:$E$2,0)),"")</f>
        <v/>
      </c>
      <c r="K1894" s="19" t="str">
        <f>IFERROR(INDEX('Employee Info'!$C$3:$J$200,MATCH(Data6[[#This Row],[Name:]],'Employee Info'!$B$3:$B$200,0),MATCH(Data6[[#Headers],[Truck]],'Employee Info'!$C$2:$J$2,0)),"")</f>
        <v/>
      </c>
      <c r="L1894" s="19" t="str">
        <f>IFERROR(INDEX('Employee Info'!$C$3:$J$200,MATCH(Data6[[#This Row],[Name:]],'Employee Info'!$B$3:$B$200,0),MATCH(Data6[[#Headers],[Phone]],'Employee Info'!$C$2:$J$2,0)),"")</f>
        <v/>
      </c>
      <c r="M1894" s="19" t="str">
        <f>IFERROR(INDEX('Employee Info'!$C$3:$J$200,MATCH(Data6[[#This Row],[Name:]],'Employee Info'!$B$3:$B$200,0),MATCH(Data6[[#Headers],[Tech]],'Employee Info'!$C$2:$J$2,0)),"")</f>
        <v/>
      </c>
      <c r="N1894" s="19" t="str">
        <f>IFERROR(INDEX('Employee Info'!$C$3:$J$200,MATCH(Data6[[#This Row],[Name:]],'Employee Info'!$B$3:$B$200,0),MATCH(Data6[[#Headers],[Other]],'Employee Info'!$C$2:$J$2,0)),"")</f>
        <v/>
      </c>
      <c r="O1894" s="19">
        <f>IFERROR((Data6[[#This Row],[Hours:]]*SUM(Data6[[#This Row],[Rate]:[Other]])),"")</f>
        <v>0</v>
      </c>
      <c r="P1894" s="7" t="str">
        <f>IF(Data6[[#This Row],[WO'#:]]="","Riley #","WO#")</f>
        <v>WO#</v>
      </c>
      <c r="Q1894" s="7">
        <f>IFERROR(WEEKNUM(Data6[[#This Row],[Date:]]),"")</f>
        <v>37</v>
      </c>
      <c r="R1894" s="6">
        <f t="shared" si="87"/>
        <v>45543</v>
      </c>
      <c r="S1894" s="6">
        <f>Data6[[#This Row],[Week Start]]+7</f>
        <v>45550</v>
      </c>
      <c r="T1894" s="7" t="str">
        <f t="shared" si="88"/>
        <v>9/8/2024 - 9/15/2024</v>
      </c>
      <c r="U1894" s="7" t="str">
        <f t="shared" si="89"/>
        <v>Time Card</v>
      </c>
      <c r="V1894" s="8" t="str">
        <f>RIGHT(TEXT(Data6[[#This Row],[Date:]],"mmddyyyy"),4)</f>
        <v>2024</v>
      </c>
      <c r="W1894" s="8" t="str">
        <f>MID(TEXT(Data6[[#This Row],[Date:]],"mmddyyyy"),3,2)</f>
        <v>13</v>
      </c>
      <c r="X1894" s="8" t="str">
        <f>LEFT(TEXT(Data6[[#This Row],[Date:]],"mmddyyyy"),2)</f>
        <v>09</v>
      </c>
      <c r="Y1894" s="6">
        <f>DATE(Data6[[#This Row],[Year]],Data6[[#This Row],[Month]],Data6[[#This Row],[Day]])</f>
        <v>45548</v>
      </c>
    </row>
  </sheetData>
  <sheetProtection formatCells="0" formatColumns="0" formatRows="0" sort="0" pivotTables="0"/>
  <pageMargins left="0.7" right="0.7" top="0.75" bottom="0.75" header="0.3" footer="0.3"/>
  <pageSetup orientation="landscape" r:id="rId1"/>
  <legacyDrawing r:id="rId2"/>
  <tableParts count="1">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D51892-7FCA-4DDB-A074-5E977FD6691B}">
  <sheetPr codeName="Sheet5"/>
  <dimension ref="A1:V31"/>
  <sheetViews>
    <sheetView workbookViewId="0">
      <selection activeCell="C4" sqref="C4:H4"/>
    </sheetView>
  </sheetViews>
  <sheetFormatPr defaultRowHeight="14.4"/>
  <cols>
    <col min="2" max="3" width="8.77734375" style="7"/>
    <col min="4" max="4" width="12.77734375" style="7" bestFit="1" customWidth="1"/>
    <col min="9" max="9" width="9.5546875" bestFit="1" customWidth="1"/>
  </cols>
  <sheetData>
    <row r="1" spans="1:22">
      <c r="A1" s="1" t="s">
        <v>28</v>
      </c>
      <c r="B1" s="65" t="s">
        <v>30</v>
      </c>
      <c r="C1" s="65" t="s">
        <v>27</v>
      </c>
      <c r="D1" s="65" t="s">
        <v>1821</v>
      </c>
      <c r="G1" s="69"/>
      <c r="H1" s="69"/>
      <c r="I1" s="69"/>
      <c r="J1" s="70" t="s">
        <v>1822</v>
      </c>
      <c r="K1" s="69"/>
      <c r="L1" s="69"/>
      <c r="M1" s="69"/>
      <c r="N1" s="69"/>
      <c r="O1" s="69"/>
      <c r="P1" s="69"/>
      <c r="Q1" s="69"/>
      <c r="R1" s="69"/>
      <c r="S1" s="69"/>
      <c r="T1" s="69"/>
      <c r="U1" s="69"/>
      <c r="V1" s="69"/>
    </row>
    <row r="2" spans="1:22">
      <c r="A2" t="s">
        <v>1823</v>
      </c>
      <c r="B2" s="7" cm="1">
        <f t="array" ref="B2:B31">_xlfn.SEQUENCE(H4,1,1,1)</f>
        <v>1</v>
      </c>
      <c r="C2" s="7">
        <v>2019</v>
      </c>
      <c r="D2" s="7">
        <v>1</v>
      </c>
      <c r="E2">
        <f>DAY(EOMONTH(DATE(2023, D2, 1), 0))</f>
        <v>31</v>
      </c>
      <c r="G2" s="1" t="s">
        <v>27</v>
      </c>
      <c r="H2" s="7">
        <f>Entry!D6</f>
        <v>2024</v>
      </c>
    </row>
    <row r="3" spans="1:22">
      <c r="A3" t="s">
        <v>1824</v>
      </c>
      <c r="B3" s="7">
        <v>2</v>
      </c>
      <c r="C3" s="7">
        <v>2020</v>
      </c>
      <c r="D3" s="7">
        <v>2</v>
      </c>
      <c r="E3">
        <f t="shared" ref="E3:E13" si="0">DAY(EOMONTH(DATE(2023, D3, 1), 0))</f>
        <v>28</v>
      </c>
      <c r="G3" s="1" t="s">
        <v>28</v>
      </c>
      <c r="H3" s="7">
        <f>VLOOKUP(Entry!F6,$A$2:$D$13,4,FALSE)</f>
        <v>11</v>
      </c>
      <c r="I3" s="27"/>
    </row>
    <row r="4" spans="1:22">
      <c r="A4" t="s">
        <v>1825</v>
      </c>
      <c r="B4" s="7">
        <v>3</v>
      </c>
      <c r="C4" s="7">
        <v>2021</v>
      </c>
      <c r="D4" s="7">
        <v>3</v>
      </c>
      <c r="E4">
        <f t="shared" si="0"/>
        <v>31</v>
      </c>
      <c r="G4" t="s">
        <v>1826</v>
      </c>
      <c r="H4" s="67">
        <f>DAY(EOMONTH(DATE(H2, H3, 1), 0))</f>
        <v>30</v>
      </c>
      <c r="J4" s="27"/>
    </row>
    <row r="5" spans="1:22">
      <c r="A5" t="s">
        <v>1827</v>
      </c>
      <c r="B5" s="7">
        <v>4</v>
      </c>
      <c r="C5" s="7">
        <v>2022</v>
      </c>
      <c r="D5" s="7">
        <v>4</v>
      </c>
      <c r="E5">
        <f t="shared" si="0"/>
        <v>30</v>
      </c>
      <c r="J5" s="27"/>
    </row>
    <row r="6" spans="1:22">
      <c r="A6" t="s">
        <v>1828</v>
      </c>
      <c r="B6" s="7">
        <v>5</v>
      </c>
      <c r="C6" s="7">
        <v>2023</v>
      </c>
      <c r="D6" s="7">
        <v>5</v>
      </c>
      <c r="E6">
        <f t="shared" si="0"/>
        <v>31</v>
      </c>
    </row>
    <row r="7" spans="1:22">
      <c r="A7" t="s">
        <v>1829</v>
      </c>
      <c r="B7" s="7">
        <v>6</v>
      </c>
      <c r="C7" s="7">
        <v>2024</v>
      </c>
      <c r="D7" s="7">
        <v>6</v>
      </c>
      <c r="E7">
        <f t="shared" si="0"/>
        <v>30</v>
      </c>
    </row>
    <row r="8" spans="1:22">
      <c r="A8" t="s">
        <v>29</v>
      </c>
      <c r="B8" s="7">
        <v>7</v>
      </c>
      <c r="C8" s="7">
        <v>2025</v>
      </c>
      <c r="D8" s="7">
        <v>7</v>
      </c>
      <c r="E8">
        <f t="shared" si="0"/>
        <v>31</v>
      </c>
    </row>
    <row r="9" spans="1:22">
      <c r="A9" t="s">
        <v>1830</v>
      </c>
      <c r="B9" s="7">
        <v>8</v>
      </c>
      <c r="C9" s="7">
        <v>2026</v>
      </c>
      <c r="D9" s="7">
        <v>8</v>
      </c>
      <c r="E9">
        <f t="shared" si="0"/>
        <v>31</v>
      </c>
    </row>
    <row r="10" spans="1:22">
      <c r="A10" t="s">
        <v>1831</v>
      </c>
      <c r="B10" s="7">
        <v>9</v>
      </c>
      <c r="C10" s="7">
        <v>2027</v>
      </c>
      <c r="D10" s="7">
        <v>9</v>
      </c>
      <c r="E10">
        <f t="shared" si="0"/>
        <v>30</v>
      </c>
    </row>
    <row r="11" spans="1:22">
      <c r="A11" t="s">
        <v>1832</v>
      </c>
      <c r="B11" s="7">
        <v>10</v>
      </c>
      <c r="C11" s="7">
        <v>2028</v>
      </c>
      <c r="D11" s="7">
        <v>10</v>
      </c>
      <c r="E11">
        <f t="shared" si="0"/>
        <v>31</v>
      </c>
    </row>
    <row r="12" spans="1:22">
      <c r="A12" t="s">
        <v>1833</v>
      </c>
      <c r="B12" s="7">
        <v>11</v>
      </c>
      <c r="C12" s="7">
        <v>2029</v>
      </c>
      <c r="D12" s="7">
        <v>11</v>
      </c>
      <c r="E12">
        <f t="shared" si="0"/>
        <v>30</v>
      </c>
    </row>
    <row r="13" spans="1:22">
      <c r="A13" t="s">
        <v>1834</v>
      </c>
      <c r="B13" s="7">
        <v>12</v>
      </c>
      <c r="C13" s="7">
        <v>2030</v>
      </c>
      <c r="D13" s="7">
        <v>12</v>
      </c>
      <c r="E13">
        <f t="shared" si="0"/>
        <v>31</v>
      </c>
    </row>
    <row r="14" spans="1:22">
      <c r="B14" s="7">
        <v>13</v>
      </c>
    </row>
    <row r="15" spans="1:22">
      <c r="B15" s="7">
        <v>14</v>
      </c>
    </row>
    <row r="16" spans="1:22">
      <c r="B16" s="7">
        <v>15</v>
      </c>
    </row>
    <row r="17" spans="2:2">
      <c r="B17" s="7">
        <v>16</v>
      </c>
    </row>
    <row r="18" spans="2:2">
      <c r="B18" s="7">
        <v>17</v>
      </c>
    </row>
    <row r="19" spans="2:2">
      <c r="B19" s="7">
        <v>18</v>
      </c>
    </row>
    <row r="20" spans="2:2">
      <c r="B20" s="7">
        <v>19</v>
      </c>
    </row>
    <row r="21" spans="2:2">
      <c r="B21" s="7">
        <v>20</v>
      </c>
    </row>
    <row r="22" spans="2:2">
      <c r="B22" s="7">
        <v>21</v>
      </c>
    </row>
    <row r="23" spans="2:2">
      <c r="B23" s="7">
        <v>22</v>
      </c>
    </row>
    <row r="24" spans="2:2">
      <c r="B24" s="7">
        <v>23</v>
      </c>
    </row>
    <row r="25" spans="2:2">
      <c r="B25" s="7">
        <v>24</v>
      </c>
    </row>
    <row r="26" spans="2:2">
      <c r="B26" s="7">
        <v>25</v>
      </c>
    </row>
    <row r="27" spans="2:2">
      <c r="B27" s="7">
        <v>26</v>
      </c>
    </row>
    <row r="28" spans="2:2">
      <c r="B28" s="7">
        <v>27</v>
      </c>
    </row>
    <row r="29" spans="2:2">
      <c r="B29" s="7">
        <v>28</v>
      </c>
    </row>
    <row r="30" spans="2:2">
      <c r="B30" s="7">
        <v>29</v>
      </c>
    </row>
    <row r="31" spans="2:2">
      <c r="B31" s="7">
        <v>30</v>
      </c>
    </row>
  </sheetData>
  <phoneticPr fontId="16" type="noConversion"/>
  <pageMargins left="0.7" right="0.7" top="0.75" bottom="0.75" header="0.3" footer="0.3"/>
  <pageSetup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DEFF8A-2D91-4450-AE24-C59DCD9CC15E}">
  <sheetPr codeName="Sheet6"/>
  <dimension ref="A1:V32"/>
  <sheetViews>
    <sheetView workbookViewId="0">
      <selection activeCell="C4" sqref="C4:H4"/>
    </sheetView>
  </sheetViews>
  <sheetFormatPr defaultRowHeight="14.4"/>
  <cols>
    <col min="2" max="3" width="8.77734375" style="7"/>
    <col min="4" max="4" width="12.77734375" style="7" bestFit="1" customWidth="1"/>
    <col min="9" max="9" width="9.5546875" bestFit="1" customWidth="1"/>
  </cols>
  <sheetData>
    <row r="1" spans="1:22">
      <c r="A1" s="1" t="s">
        <v>28</v>
      </c>
      <c r="B1" s="65" t="s">
        <v>30</v>
      </c>
      <c r="C1" s="65" t="s">
        <v>27</v>
      </c>
      <c r="D1" s="65" t="s">
        <v>1821</v>
      </c>
      <c r="G1" s="69"/>
      <c r="H1" s="69"/>
      <c r="I1" s="69"/>
      <c r="J1" s="70" t="s">
        <v>1822</v>
      </c>
      <c r="K1" s="69"/>
      <c r="L1" s="69"/>
      <c r="M1" s="69"/>
      <c r="N1" s="69"/>
      <c r="O1" s="69"/>
      <c r="P1" s="69"/>
      <c r="Q1" s="69"/>
      <c r="R1" s="69"/>
      <c r="S1" s="69"/>
      <c r="T1" s="69"/>
      <c r="U1" s="69"/>
      <c r="V1" s="69"/>
    </row>
    <row r="2" spans="1:22">
      <c r="A2" t="s">
        <v>1823</v>
      </c>
      <c r="B2" s="7" cm="1">
        <f t="array" ref="B2:B32">_xlfn.SEQUENCE(H4,1,1,1)</f>
        <v>1</v>
      </c>
      <c r="C2" s="7">
        <v>2019</v>
      </c>
      <c r="D2" s="7">
        <v>1</v>
      </c>
      <c r="E2">
        <f>DAY(EOMONTH(DATE(2023, D2, 1), 0))</f>
        <v>31</v>
      </c>
      <c r="G2" s="1" t="s">
        <v>27</v>
      </c>
      <c r="H2" s="7">
        <f>Entry2!D6</f>
        <v>2024</v>
      </c>
    </row>
    <row r="3" spans="1:22">
      <c r="A3" t="s">
        <v>1824</v>
      </c>
      <c r="B3" s="7">
        <v>2</v>
      </c>
      <c r="C3" s="7">
        <v>2020</v>
      </c>
      <c r="D3" s="7">
        <v>2</v>
      </c>
      <c r="E3">
        <f t="shared" ref="E3:E13" si="0">DAY(EOMONTH(DATE(2023, D3, 1), 0))</f>
        <v>28</v>
      </c>
      <c r="G3" s="1" t="s">
        <v>28</v>
      </c>
      <c r="H3" s="7">
        <f>VLOOKUP(Entry2!F6,$A$2:$D$13,4,FALSE)</f>
        <v>7</v>
      </c>
      <c r="I3" s="27"/>
    </row>
    <row r="4" spans="1:22">
      <c r="A4" t="s">
        <v>1825</v>
      </c>
      <c r="B4" s="7">
        <v>3</v>
      </c>
      <c r="C4" s="7">
        <v>2021</v>
      </c>
      <c r="D4" s="7">
        <v>3</v>
      </c>
      <c r="E4">
        <f t="shared" si="0"/>
        <v>31</v>
      </c>
      <c r="G4" t="s">
        <v>1826</v>
      </c>
      <c r="H4" s="67">
        <f>DAY(EOMONTH(DATE(H2, H3, 1), 0))</f>
        <v>31</v>
      </c>
      <c r="J4" s="27"/>
    </row>
    <row r="5" spans="1:22">
      <c r="A5" t="s">
        <v>1827</v>
      </c>
      <c r="B5" s="7">
        <v>4</v>
      </c>
      <c r="C5" s="7">
        <v>2022</v>
      </c>
      <c r="D5" s="7">
        <v>4</v>
      </c>
      <c r="E5">
        <f t="shared" si="0"/>
        <v>30</v>
      </c>
      <c r="J5" s="27"/>
    </row>
    <row r="6" spans="1:22">
      <c r="A6" t="s">
        <v>1828</v>
      </c>
      <c r="B6" s="7">
        <v>5</v>
      </c>
      <c r="C6" s="7">
        <v>2023</v>
      </c>
      <c r="D6" s="7">
        <v>5</v>
      </c>
      <c r="E6">
        <f t="shared" si="0"/>
        <v>31</v>
      </c>
    </row>
    <row r="7" spans="1:22">
      <c r="A7" t="s">
        <v>1829</v>
      </c>
      <c r="B7" s="7">
        <v>6</v>
      </c>
      <c r="C7" s="7">
        <v>2024</v>
      </c>
      <c r="D7" s="7">
        <v>6</v>
      </c>
      <c r="E7">
        <f t="shared" si="0"/>
        <v>30</v>
      </c>
    </row>
    <row r="8" spans="1:22">
      <c r="A8" t="s">
        <v>29</v>
      </c>
      <c r="B8" s="7">
        <v>7</v>
      </c>
      <c r="C8" s="7">
        <v>2025</v>
      </c>
      <c r="D8" s="7">
        <v>7</v>
      </c>
      <c r="E8">
        <f t="shared" si="0"/>
        <v>31</v>
      </c>
    </row>
    <row r="9" spans="1:22">
      <c r="A9" t="s">
        <v>1830</v>
      </c>
      <c r="B9" s="7">
        <v>8</v>
      </c>
      <c r="C9" s="7">
        <v>2026</v>
      </c>
      <c r="D9" s="7">
        <v>8</v>
      </c>
      <c r="E9">
        <f t="shared" si="0"/>
        <v>31</v>
      </c>
    </row>
    <row r="10" spans="1:22">
      <c r="A10" t="s">
        <v>1831</v>
      </c>
      <c r="B10" s="7">
        <v>9</v>
      </c>
      <c r="C10" s="7">
        <v>2027</v>
      </c>
      <c r="D10" s="7">
        <v>9</v>
      </c>
      <c r="E10">
        <f t="shared" si="0"/>
        <v>30</v>
      </c>
    </row>
    <row r="11" spans="1:22">
      <c r="A11" t="s">
        <v>1832</v>
      </c>
      <c r="B11" s="7">
        <v>10</v>
      </c>
      <c r="C11" s="7">
        <v>2028</v>
      </c>
      <c r="D11" s="7">
        <v>10</v>
      </c>
      <c r="E11">
        <f t="shared" si="0"/>
        <v>31</v>
      </c>
    </row>
    <row r="12" spans="1:22">
      <c r="A12" t="s">
        <v>1833</v>
      </c>
      <c r="B12" s="7">
        <v>11</v>
      </c>
      <c r="C12" s="7">
        <v>2029</v>
      </c>
      <c r="D12" s="7">
        <v>11</v>
      </c>
      <c r="E12">
        <f t="shared" si="0"/>
        <v>30</v>
      </c>
    </row>
    <row r="13" spans="1:22">
      <c r="A13" t="s">
        <v>1834</v>
      </c>
      <c r="B13" s="7">
        <v>12</v>
      </c>
      <c r="C13" s="7">
        <v>2030</v>
      </c>
      <c r="D13" s="7">
        <v>12</v>
      </c>
      <c r="E13">
        <f t="shared" si="0"/>
        <v>31</v>
      </c>
    </row>
    <row r="14" spans="1:22">
      <c r="B14" s="7">
        <v>13</v>
      </c>
    </row>
    <row r="15" spans="1:22">
      <c r="B15" s="7">
        <v>14</v>
      </c>
    </row>
    <row r="16" spans="1:22">
      <c r="B16" s="7">
        <v>15</v>
      </c>
    </row>
    <row r="17" spans="2:2">
      <c r="B17" s="7">
        <v>16</v>
      </c>
    </row>
    <row r="18" spans="2:2">
      <c r="B18" s="7">
        <v>17</v>
      </c>
    </row>
    <row r="19" spans="2:2">
      <c r="B19" s="7">
        <v>18</v>
      </c>
    </row>
    <row r="20" spans="2:2">
      <c r="B20" s="7">
        <v>19</v>
      </c>
    </row>
    <row r="21" spans="2:2">
      <c r="B21" s="7">
        <v>20</v>
      </c>
    </row>
    <row r="22" spans="2:2">
      <c r="B22" s="7">
        <v>21</v>
      </c>
    </row>
    <row r="23" spans="2:2">
      <c r="B23" s="7">
        <v>22</v>
      </c>
    </row>
    <row r="24" spans="2:2">
      <c r="B24" s="7">
        <v>23</v>
      </c>
    </row>
    <row r="25" spans="2:2">
      <c r="B25" s="7">
        <v>24</v>
      </c>
    </row>
    <row r="26" spans="2:2">
      <c r="B26" s="7">
        <v>25</v>
      </c>
    </row>
    <row r="27" spans="2:2">
      <c r="B27" s="7">
        <v>26</v>
      </c>
    </row>
    <row r="28" spans="2:2">
      <c r="B28" s="7">
        <v>27</v>
      </c>
    </row>
    <row r="29" spans="2:2">
      <c r="B29" s="7">
        <v>28</v>
      </c>
    </row>
    <row r="30" spans="2:2">
      <c r="B30" s="7">
        <v>29</v>
      </c>
    </row>
    <row r="31" spans="2:2">
      <c r="B31" s="7">
        <v>30</v>
      </c>
    </row>
    <row r="32" spans="2:2">
      <c r="B32" s="7">
        <v>31</v>
      </c>
    </row>
  </sheetData>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D87CB5-0182-4D9D-BC44-F3D42608EF26}">
  <sheetPr codeName="Sheet1"/>
  <dimension ref="A1:K42"/>
  <sheetViews>
    <sheetView workbookViewId="0">
      <selection activeCell="C4" sqref="C4:H4"/>
    </sheetView>
  </sheetViews>
  <sheetFormatPr defaultColWidth="9.21875" defaultRowHeight="13.2"/>
  <cols>
    <col min="1" max="1" width="9.21875" style="30"/>
    <col min="2" max="2" width="9.77734375" style="30" customWidth="1"/>
    <col min="3" max="3" width="27.5546875" style="30" customWidth="1"/>
    <col min="4" max="4" width="10.5546875" style="30" bestFit="1" customWidth="1"/>
    <col min="5" max="5" width="9.21875" style="30" customWidth="1"/>
    <col min="6" max="6" width="16" style="30" customWidth="1"/>
    <col min="7" max="8" width="9.21875" style="30"/>
    <col min="9" max="9" width="21.44140625" style="30" bestFit="1" customWidth="1"/>
    <col min="10" max="16384" width="9.21875" style="30"/>
  </cols>
  <sheetData>
    <row r="1" spans="1:6" ht="15" customHeight="1"/>
    <row r="3" spans="1:6">
      <c r="A3" s="30" t="s">
        <v>1835</v>
      </c>
      <c r="D3" s="122" t="s">
        <v>1836</v>
      </c>
      <c r="E3" s="122"/>
      <c r="F3" s="64" t="s">
        <v>1837</v>
      </c>
    </row>
    <row r="4" spans="1:6">
      <c r="A4" s="30" t="s">
        <v>1838</v>
      </c>
      <c r="E4" s="62" t="s">
        <v>20</v>
      </c>
      <c r="F4" s="63" t="s">
        <v>1839</v>
      </c>
    </row>
    <row r="5" spans="1:6">
      <c r="A5" s="30" t="s">
        <v>1840</v>
      </c>
      <c r="E5" s="62" t="s">
        <v>1841</v>
      </c>
      <c r="F5" s="62" t="s">
        <v>942</v>
      </c>
    </row>
    <row r="6" spans="1:6">
      <c r="A6" s="30" t="s">
        <v>1842</v>
      </c>
      <c r="F6" s="61"/>
    </row>
    <row r="7" spans="1:6" ht="15">
      <c r="A7" s="38"/>
      <c r="B7" s="38"/>
      <c r="C7" s="38"/>
      <c r="F7" s="61"/>
    </row>
    <row r="8" spans="1:6" ht="15.6">
      <c r="A8" s="123" t="s">
        <v>1843</v>
      </c>
      <c r="B8" s="123"/>
      <c r="C8" s="123"/>
      <c r="D8" s="123"/>
      <c r="E8" s="123"/>
      <c r="F8" s="123"/>
    </row>
    <row r="9" spans="1:6" ht="15">
      <c r="A9" s="124"/>
      <c r="B9" s="124"/>
      <c r="C9" s="124"/>
      <c r="D9" s="124"/>
      <c r="E9" s="124"/>
      <c r="F9" s="124"/>
    </row>
    <row r="10" spans="1:6" ht="15">
      <c r="E10" s="38"/>
      <c r="F10" s="38"/>
    </row>
    <row r="11" spans="1:6">
      <c r="A11" s="30" t="s">
        <v>1844</v>
      </c>
      <c r="F11" s="62"/>
    </row>
    <row r="12" spans="1:6">
      <c r="A12" s="30" t="s">
        <v>1845</v>
      </c>
    </row>
    <row r="13" spans="1:6">
      <c r="A13" s="54" t="s">
        <v>1846</v>
      </c>
    </row>
    <row r="14" spans="1:6">
      <c r="A14" s="62" t="s">
        <v>1847</v>
      </c>
      <c r="B14" s="61" t="s">
        <v>1848</v>
      </c>
    </row>
    <row r="16" spans="1:6">
      <c r="B16" s="32" t="s">
        <v>1849</v>
      </c>
    </row>
    <row r="17" spans="1:11" ht="15">
      <c r="A17" s="38"/>
      <c r="C17" s="38"/>
    </row>
    <row r="18" spans="1:11" ht="15.6" thickBot="1">
      <c r="A18" s="38"/>
    </row>
    <row r="19" spans="1:11" ht="16.2" thickBot="1">
      <c r="A19" s="38"/>
      <c r="B19" s="60" t="s">
        <v>1850</v>
      </c>
      <c r="C19" s="59" t="s">
        <v>1851</v>
      </c>
      <c r="D19" s="58" t="s">
        <v>1852</v>
      </c>
      <c r="E19" s="58" t="s">
        <v>1853</v>
      </c>
      <c r="F19" s="57" t="s">
        <v>1854</v>
      </c>
      <c r="I19"/>
      <c r="J19"/>
      <c r="K19"/>
    </row>
    <row r="20" spans="1:11" ht="15.6">
      <c r="A20" s="38"/>
      <c r="B20" s="45">
        <v>45081</v>
      </c>
      <c r="C20" s="44"/>
      <c r="D20" s="56">
        <v>20028</v>
      </c>
      <c r="E20" s="53"/>
      <c r="F20" s="52"/>
      <c r="I20"/>
      <c r="J20"/>
      <c r="K20"/>
    </row>
    <row r="21" spans="1:11" ht="15.6">
      <c r="A21" s="38"/>
      <c r="B21" s="51" t="s">
        <v>1855</v>
      </c>
      <c r="C21" s="50" t="s">
        <v>1856</v>
      </c>
      <c r="D21" s="49"/>
      <c r="E21" s="48"/>
      <c r="F21" s="47">
        <v>5488.72</v>
      </c>
      <c r="I21"/>
      <c r="J21"/>
      <c r="K21"/>
    </row>
    <row r="22" spans="1:11" ht="15.6">
      <c r="A22" s="38"/>
      <c r="B22" s="42">
        <v>45087</v>
      </c>
      <c r="C22" s="50"/>
      <c r="D22" s="41"/>
      <c r="E22" s="40"/>
      <c r="F22" s="39"/>
      <c r="I22"/>
      <c r="J22"/>
      <c r="K22"/>
    </row>
    <row r="23" spans="1:11" ht="16.2" thickBot="1">
      <c r="A23" s="38"/>
      <c r="B23" s="42"/>
      <c r="C23" s="46"/>
      <c r="D23" s="41"/>
      <c r="E23" s="40"/>
      <c r="F23" s="39"/>
      <c r="I23"/>
      <c r="J23"/>
      <c r="K23"/>
    </row>
    <row r="24" spans="1:11" ht="15.6">
      <c r="A24" s="38"/>
      <c r="B24" s="45">
        <v>45088</v>
      </c>
      <c r="C24" s="44"/>
      <c r="D24" s="56">
        <v>20028</v>
      </c>
      <c r="E24" s="53"/>
      <c r="F24" s="52"/>
      <c r="I24"/>
      <c r="J24"/>
      <c r="K24"/>
    </row>
    <row r="25" spans="1:11" ht="15.6">
      <c r="A25" s="38"/>
      <c r="B25" s="51" t="s">
        <v>1855</v>
      </c>
      <c r="C25" s="50" t="s">
        <v>1856</v>
      </c>
      <c r="D25" s="49"/>
      <c r="E25" s="48"/>
      <c r="F25" s="47">
        <v>31576.94</v>
      </c>
      <c r="I25"/>
      <c r="J25"/>
      <c r="K25"/>
    </row>
    <row r="26" spans="1:11" ht="15.6">
      <c r="A26" s="38"/>
      <c r="B26" s="42">
        <v>45094</v>
      </c>
      <c r="C26" s="50"/>
      <c r="D26" s="41"/>
      <c r="E26" s="40"/>
      <c r="F26" s="39"/>
      <c r="I26"/>
      <c r="J26"/>
      <c r="K26"/>
    </row>
    <row r="27" spans="1:11" ht="16.2" thickBot="1">
      <c r="A27" s="38"/>
      <c r="B27" s="42"/>
      <c r="C27" s="46"/>
      <c r="D27" s="41"/>
      <c r="E27" s="40"/>
      <c r="F27" s="39"/>
      <c r="I27"/>
      <c r="J27"/>
      <c r="K27"/>
    </row>
    <row r="28" spans="1:11" ht="15.6">
      <c r="A28" s="38"/>
      <c r="B28" s="45"/>
      <c r="C28" s="44"/>
      <c r="D28" s="54"/>
      <c r="E28" s="53"/>
      <c r="F28" s="52"/>
      <c r="I28"/>
      <c r="J28"/>
      <c r="K28"/>
    </row>
    <row r="29" spans="1:11" ht="16.2" thickBot="1">
      <c r="A29" s="38"/>
      <c r="B29" s="51"/>
      <c r="C29" s="50"/>
      <c r="D29" s="49"/>
      <c r="E29" s="48"/>
      <c r="F29" s="55"/>
      <c r="I29"/>
      <c r="J29"/>
      <c r="K29"/>
    </row>
    <row r="30" spans="1:11" ht="16.2" thickTop="1">
      <c r="A30" s="38"/>
      <c r="B30" s="42"/>
      <c r="C30" s="50"/>
      <c r="D30" s="41"/>
      <c r="E30" s="40"/>
      <c r="F30" s="39"/>
      <c r="I30"/>
      <c r="J30"/>
      <c r="K30"/>
    </row>
    <row r="31" spans="1:11" ht="16.2" thickBot="1">
      <c r="A31" s="38"/>
      <c r="B31" s="42"/>
      <c r="C31" s="46"/>
      <c r="D31" s="41"/>
      <c r="E31" s="40"/>
      <c r="F31" s="39"/>
      <c r="I31"/>
      <c r="J31"/>
      <c r="K31"/>
    </row>
    <row r="32" spans="1:11" ht="15.6">
      <c r="A32" s="38"/>
      <c r="B32" s="45"/>
      <c r="C32" s="44"/>
      <c r="D32" s="54"/>
      <c r="E32" s="53"/>
      <c r="F32" s="52"/>
      <c r="I32"/>
      <c r="J32"/>
      <c r="K32"/>
    </row>
    <row r="33" spans="1:11" ht="15.6">
      <c r="A33" s="38"/>
      <c r="B33" s="51"/>
      <c r="C33" s="50"/>
      <c r="D33" s="49"/>
      <c r="E33" s="48"/>
      <c r="F33" s="47"/>
      <c r="I33"/>
      <c r="J33"/>
      <c r="K33"/>
    </row>
    <row r="34" spans="1:11" ht="15.6">
      <c r="A34" s="38"/>
      <c r="B34" s="42"/>
      <c r="C34" s="46"/>
      <c r="D34" s="41"/>
      <c r="E34" s="40"/>
      <c r="F34" s="39"/>
      <c r="I34"/>
      <c r="J34"/>
      <c r="K34"/>
    </row>
    <row r="35" spans="1:11" ht="16.2" thickBot="1">
      <c r="A35" s="38"/>
      <c r="B35" s="42"/>
      <c r="C35" s="46"/>
      <c r="D35" s="41"/>
      <c r="E35" s="40"/>
      <c r="F35" s="39"/>
      <c r="I35"/>
      <c r="J35"/>
      <c r="K35"/>
    </row>
    <row r="36" spans="1:11" ht="15.6">
      <c r="A36" s="38"/>
      <c r="B36" s="45"/>
      <c r="C36" s="44"/>
      <c r="D36" s="41"/>
      <c r="E36" s="40"/>
      <c r="F36" s="39"/>
      <c r="I36"/>
      <c r="J36"/>
      <c r="K36"/>
    </row>
    <row r="37" spans="1:11" ht="15">
      <c r="A37" s="38"/>
      <c r="B37" s="42"/>
      <c r="C37" s="43"/>
      <c r="D37" s="41"/>
      <c r="E37" s="40"/>
      <c r="F37" s="39"/>
    </row>
    <row r="38" spans="1:11" ht="15">
      <c r="A38" s="38"/>
      <c r="B38" s="42"/>
      <c r="C38" s="43"/>
      <c r="D38" s="41"/>
      <c r="E38" s="40"/>
      <c r="F38" s="39"/>
    </row>
    <row r="39" spans="1:11" ht="15">
      <c r="A39" s="38"/>
      <c r="B39" s="42"/>
      <c r="D39" s="41"/>
      <c r="E39" s="40"/>
      <c r="F39" s="39"/>
    </row>
    <row r="40" spans="1:11" ht="15.6" thickBot="1">
      <c r="A40" s="38"/>
      <c r="B40" s="37"/>
      <c r="C40" s="36"/>
      <c r="D40" s="36"/>
      <c r="E40" s="35"/>
      <c r="F40" s="34"/>
    </row>
    <row r="41" spans="1:11" ht="15.6">
      <c r="B41" s="32" t="s">
        <v>1857</v>
      </c>
      <c r="F41" s="33">
        <f>SUM(F21:F40)</f>
        <v>37065.659999999996</v>
      </c>
    </row>
    <row r="42" spans="1:11">
      <c r="C42" s="32"/>
      <c r="F42" s="31"/>
    </row>
  </sheetData>
  <mergeCells count="3">
    <mergeCell ref="D3:E3"/>
    <mergeCell ref="A8:F8"/>
    <mergeCell ref="A9:F9"/>
  </mergeCells>
  <pageMargins left="0.75" right="0.75" top="1" bottom="1" header="0.5" footer="0.5"/>
  <pageSetup orientation="portrait" r:id="rId1"/>
  <headerFooter>
    <oddHeader>&amp;L&amp;G</oddHeader>
    <oddFooter>&amp;C&amp;"Arial,Regular"&amp;10&amp;K01+035Milwaukee  &amp;K007960|&amp;K01+035  Kenosha  &amp;K007960| &amp;K01+035 Lake Bluff  &amp;K007960|&amp;K01+035  Chicago
&amp;8www.rileycon.com</oddFooter>
  </headerFooter>
  <legacyDrawingHF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634BAAD9E0F4645B262ED089A828003" ma:contentTypeVersion="4" ma:contentTypeDescription="Create a new document." ma:contentTypeScope="" ma:versionID="94e3cf67f6a58167d1b7bf4f79507580">
  <xsd:schema xmlns:xsd="http://www.w3.org/2001/XMLSchema" xmlns:xs="http://www.w3.org/2001/XMLSchema" xmlns:p="http://schemas.microsoft.com/office/2006/metadata/properties" xmlns:ns2="6f9e2788-a52e-4918-9228-2ecc4199ef1e" targetNamespace="http://schemas.microsoft.com/office/2006/metadata/properties" ma:root="true" ma:fieldsID="007fc2cbeb404dab9dc89b265d1f539a" ns2:_="">
    <xsd:import namespace="6f9e2788-a52e-4918-9228-2ecc4199ef1e"/>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f9e2788-a52e-4918-9228-2ecc4199ef1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SearchProperties" ma:index="11"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8CB5DDCD-C0FF-4660-A69B-EB7C0230BB3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f9e2788-a52e-4918-9228-2ecc4199ef1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013B85A-AFA2-488D-800B-D5311E55C5D3}">
  <ds:schemaRefs>
    <ds:schemaRef ds:uri="http://www.w3.org/XML/1998/namespace"/>
    <ds:schemaRef ds:uri="http://schemas.microsoft.com/office/2006/documentManagement/types"/>
    <ds:schemaRef ds:uri="http://schemas.microsoft.com/office/infopath/2007/PartnerControls"/>
    <ds:schemaRef ds:uri="http://purl.org/dc/dcmitype/"/>
    <ds:schemaRef ds:uri="http://schemas.microsoft.com/office/2006/metadata/properties"/>
    <ds:schemaRef ds:uri="http://schemas.openxmlformats.org/package/2006/metadata/core-properties"/>
    <ds:schemaRef ds:uri="6f9e2788-a52e-4918-9228-2ecc4199ef1e"/>
    <ds:schemaRef ds:uri="http://purl.org/dc/terms/"/>
    <ds:schemaRef ds:uri="http://purl.org/dc/elements/1.1/"/>
  </ds:schemaRefs>
</ds:datastoreItem>
</file>

<file path=customXml/itemProps3.xml><?xml version="1.0" encoding="utf-8"?>
<ds:datastoreItem xmlns:ds="http://schemas.openxmlformats.org/officeDocument/2006/customXml" ds:itemID="{9F93FCA3-2637-40CA-B082-5797938A1622}">
  <ds:schemaRefs>
    <ds:schemaRef ds:uri="http://schemas.microsoft.com/sharepoint/v3/contenttype/forms"/>
  </ds:schemaRefs>
</ds:datastoreItem>
</file>

<file path=customXml/itemProps4.xml><?xml version="1.0" encoding="utf-8"?>
<ds:datastoreItem xmlns:ds="http://schemas.openxmlformats.org/officeDocument/2006/customXml" ds:itemID="{53C9AED2-2B11-4421-9364-77738057F9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12</vt:i4>
      </vt:variant>
    </vt:vector>
  </HeadingPairs>
  <TitlesOfParts>
    <vt:vector size="30" baseType="lpstr">
      <vt:lpstr>Summary</vt:lpstr>
      <vt:lpstr>Entry</vt:lpstr>
      <vt:lpstr>Time Card</vt:lpstr>
      <vt:lpstr>Entry2</vt:lpstr>
      <vt:lpstr>Receipt Data</vt:lpstr>
      <vt:lpstr>2023 Archive (Time Card)</vt:lpstr>
      <vt:lpstr>Keystone Summary</vt:lpstr>
      <vt:lpstr>Weekly Summary</vt:lpstr>
      <vt:lpstr>Billing Summary</vt:lpstr>
      <vt:lpstr>Billing Summary (2)</vt:lpstr>
      <vt:lpstr>Billing Summary (3)</vt:lpstr>
      <vt:lpstr>Entries</vt:lpstr>
      <vt:lpstr>Employee Info</vt:lpstr>
      <vt:lpstr>Time Card (3)</vt:lpstr>
      <vt:lpstr>Time Card (Backup)</vt:lpstr>
      <vt:lpstr>Date</vt:lpstr>
      <vt:lpstr>Date2</vt:lpstr>
      <vt:lpstr>(134)</vt:lpstr>
      <vt:lpstr>Employee</vt:lpstr>
      <vt:lpstr>ListDay2</vt:lpstr>
      <vt:lpstr>Date2!ListYear</vt:lpstr>
      <vt:lpstr>Entries!ListYear</vt:lpstr>
      <vt:lpstr>'Time Card (3)'!ListYear</vt:lpstr>
      <vt:lpstr>'Time Card (Backup)'!ListYear</vt:lpstr>
      <vt:lpstr>ListYear</vt:lpstr>
      <vt:lpstr>Entries!ListYear3</vt:lpstr>
      <vt:lpstr>'Time Card (3)'!ListYear3</vt:lpstr>
      <vt:lpstr>'Time Card (Backup)'!ListYear3</vt:lpstr>
      <vt:lpstr>ListYear3</vt:lpstr>
      <vt:lpstr>'(134)'!Print_Area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Isaiah Gains</dc:creator>
  <cp:keywords/>
  <dc:description/>
  <cp:lastModifiedBy>Isaiah Gains</cp:lastModifiedBy>
  <cp:revision/>
  <cp:lastPrinted>2024-09-13T19:45:52Z</cp:lastPrinted>
  <dcterms:created xsi:type="dcterms:W3CDTF">2023-07-03T23:16:12Z</dcterms:created>
  <dcterms:modified xsi:type="dcterms:W3CDTF">2024-09-15T13:33:06Z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0x0101006634BAAD9E0F4645B262ED089A828003</vt:lpwstr>
  </property>
</Properties>
</file>